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0.xml" ContentType="application/vnd.openxmlformats-officedocument.spreadsheetml.worksheet+xml"/>
  <Override PartName="/xl/worksheets/sheet99.xml" ContentType="application/vnd.openxmlformats-officedocument.spreadsheetml.worksheet+xml"/>
  <Override PartName="/xl/worksheets/sheet98.xml" ContentType="application/vnd.openxmlformats-officedocument.spreadsheetml.worksheet+xml"/>
  <Override PartName="/xl/worksheets/sheet97.xml" ContentType="application/vnd.openxmlformats-officedocument.spreadsheetml.worksheet+xml"/>
  <Override PartName="/xl/worksheets/sheet96.xml" ContentType="application/vnd.openxmlformats-officedocument.spreadsheetml.worksheet+xml"/>
  <Override PartName="/xl/worksheets/sheet95.xml" ContentType="application/vnd.openxmlformats-officedocument.spreadsheetml.worksheet+xml"/>
  <Override PartName="/xl/worksheets/sheet94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77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0.xml" ContentType="application/vnd.openxmlformats-officedocument.spreadsheetml.worksheet+xml"/>
  <Override PartName="/xl/drawings/drawing1.xml" ContentType="application/vnd.openxmlformats-officedocument.drawing+xml"/>
  <Override PartName="/xl/worksheets/sheet93.xml" ContentType="application/vnd.openxmlformats-officedocument.spreadsheetml.worksheet+xml"/>
  <Override PartName="/xl/worksheets/sheet91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92.xml" ContentType="application/vnd.openxmlformats-officedocument.spreadsheetml.worksheet+xml"/>
  <Override PartName="/xl/worksheets/sheet47.xml" ContentType="application/vnd.openxmlformats-officedocument.spreadsheetml.worksheet+xml"/>
  <Override PartName="/xl/worksheets/sheet49.xml" ContentType="application/vnd.openxmlformats-officedocument.spreadsheetml.worksheet+xml"/>
  <Override PartName="/xl/worksheets/sheet79.xml" ContentType="application/vnd.openxmlformats-officedocument.spreadsheetml.worksheet+xml"/>
  <Override PartName="/xl/worksheets/sheet78.xml" ContentType="application/vnd.openxmlformats-officedocument.spreadsheetml.worksheet+xml"/>
  <Override PartName="/xl/worksheets/sheet77.xml" ContentType="application/vnd.openxmlformats-officedocument.spreadsheetml.worksheet+xml"/>
  <Override PartName="/xl/worksheets/sheet76.xml" ContentType="application/vnd.openxmlformats-officedocument.spreadsheetml.worksheet+xml"/>
  <Override PartName="/xl/worksheets/sheet75.xml" ContentType="application/vnd.openxmlformats-officedocument.spreadsheetml.worksheet+xml"/>
  <Override PartName="/xl/worksheets/sheet74.xml" ContentType="application/vnd.openxmlformats-officedocument.spreadsheetml.worksheet+xml"/>
  <Override PartName="/xl/worksheets/sheet73.xml" ContentType="application/vnd.openxmlformats-officedocument.spreadsheetml.worksheet+xml"/>
  <Override PartName="/xl/worksheets/sheet72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90.xml" ContentType="application/vnd.openxmlformats-officedocument.spreadsheetml.worksheet+xml"/>
  <Override PartName="/xl/worksheets/sheet89.xml" ContentType="application/vnd.openxmlformats-officedocument.spreadsheetml.worksheet+xml"/>
  <Override PartName="/xl/worksheets/sheet88.xml" ContentType="application/vnd.openxmlformats-officedocument.spreadsheetml.worksheet+xml"/>
  <Override PartName="/xl/worksheets/sheet87.xml" ContentType="application/vnd.openxmlformats-officedocument.spreadsheetml.worksheet+xml"/>
  <Override PartName="/xl/worksheets/sheet86.xml" ContentType="application/vnd.openxmlformats-officedocument.spreadsheetml.worksheet+xml"/>
  <Override PartName="/xl/worksheets/sheet85.xml" ContentType="application/vnd.openxmlformats-officedocument.spreadsheetml.worksheet+xml"/>
  <Override PartName="/xl/worksheets/sheet84.xml" ContentType="application/vnd.openxmlformats-officedocument.spreadsheetml.worksheet+xml"/>
  <Override PartName="/xl/worksheets/sheet83.xml" ContentType="application/vnd.openxmlformats-officedocument.spreadsheetml.worksheet+xml"/>
  <Override PartName="/xl/worksheets/sheet48.xml" ContentType="application/vnd.openxmlformats-officedocument.spreadsheetml.worksheet+xml"/>
  <Override PartName="/xl/worksheets/sheet71.xml" ContentType="application/vnd.openxmlformats-officedocument.spreadsheetml.worksheet+xml"/>
  <Override PartName="/xl/worksheets/sheet69.xml" ContentType="application/vnd.openxmlformats-officedocument.spreadsheetml.worksheet+xml"/>
  <Override PartName="/xl/worksheets/sheet57.xml" ContentType="application/vnd.openxmlformats-officedocument.spreadsheetml.worksheet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70.xml" ContentType="application/vnd.openxmlformats-officedocument.spreadsheetml.worksheet+xml"/>
  <Override PartName="/xl/worksheets/sheet58.xml" ContentType="application/vnd.openxmlformats-officedocument.spreadsheetml.worksheet+xml"/>
  <Override PartName="/xl/worksheets/sheet60.xml" ContentType="application/vnd.openxmlformats-officedocument.spreadsheetml.worksheet+xml"/>
  <Override PartName="/xl/worksheets/sheet68.xml" ContentType="application/vnd.openxmlformats-officedocument.spreadsheetml.worksheet+xml"/>
  <Override PartName="/xl/worksheets/sheet67.xml" ContentType="application/vnd.openxmlformats-officedocument.spreadsheetml.worksheet+xml"/>
  <Override PartName="/xl/worksheets/sheet66.xml" ContentType="application/vnd.openxmlformats-officedocument.spreadsheetml.worksheet+xml"/>
  <Override PartName="/xl/worksheets/sheet59.xml" ContentType="application/vnd.openxmlformats-officedocument.spreadsheetml.worksheet+xml"/>
  <Override PartName="/xl/worksheets/sheet65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EU27\"/>
    </mc:Choice>
  </mc:AlternateContent>
  <bookViews>
    <workbookView xWindow="870" yWindow="795" windowWidth="20700" windowHeight="11760"/>
  </bookViews>
  <sheets>
    <sheet name="cover" sheetId="156" r:id="rId1"/>
    <sheet name="index" sheetId="157" r:id="rId2"/>
    <sheet name="PPRD" sheetId="2" r:id="rId3"/>
    <sheet name="RCV_RCY" sheetId="3" r:id="rId4"/>
    <sheet name="IMP" sheetId="4" r:id="rId5"/>
    <sheet name="EXP" sheetId="5" r:id="rId6"/>
    <sheet name="STK_CHG" sheetId="6" r:id="rId7"/>
    <sheet name="GAE" sheetId="7" r:id="rId8"/>
    <sheet name="INTMARB" sheetId="8" r:id="rId9"/>
    <sheet name="INTMARB_IN" sheetId="161" r:id="rId10"/>
    <sheet name="INTMARB_EX" sheetId="162" r:id="rId11"/>
    <sheet name="GIC" sheetId="9" r:id="rId12"/>
    <sheet name="INTAVI" sheetId="10" r:id="rId13"/>
    <sheet name="INTAVI_PA_IN" sheetId="150" r:id="rId14"/>
    <sheet name="INTAVI_PA_EX" sheetId="151" r:id="rId15"/>
    <sheet name="INTAVI_FR_IN" sheetId="152" r:id="rId16"/>
    <sheet name="INTAVI_FR_EX" sheetId="153" r:id="rId17"/>
    <sheet name="NRGSUP" sheetId="11" r:id="rId18"/>
    <sheet name="GIC2020-2030" sheetId="12" r:id="rId19"/>
    <sheet name="PEC2020-2030" sheetId="13" r:id="rId20"/>
    <sheet name="FEC2020-2030" sheetId="14" r:id="rId21"/>
    <sheet name="TI_E" sheetId="15" r:id="rId22"/>
    <sheet name="TI_EHG_E" sheetId="16" r:id="rId23"/>
    <sheet name="TI_EHG_E_E" sheetId="17" r:id="rId24"/>
    <sheet name="TI_EHG_CHP_E" sheetId="18" r:id="rId25"/>
    <sheet name="TI_EHG_H_E" sheetId="19" r:id="rId26"/>
    <sheet name="TI_EHG_EDHP" sheetId="23" r:id="rId27"/>
    <sheet name="TI_EHG_EB" sheetId="24" r:id="rId28"/>
    <sheet name="TI_EHG_EPS" sheetId="25" r:id="rId29"/>
    <sheet name="TI_EHG_DHEP" sheetId="26" r:id="rId30"/>
    <sheet name="TI_CO_E" sheetId="27" r:id="rId31"/>
    <sheet name="TI_BF_E" sheetId="28" r:id="rId32"/>
    <sheet name="TI_GW_E" sheetId="29" r:id="rId33"/>
    <sheet name="TI_RPI_E" sheetId="30" r:id="rId34"/>
    <sheet name="TI_RPI_RI_E" sheetId="31" r:id="rId35"/>
    <sheet name="TI_RPI_BPI_E" sheetId="32" r:id="rId36"/>
    <sheet name="TI_RPI_PT_E" sheetId="33" r:id="rId37"/>
    <sheet name="TI_RPI_IT_E" sheetId="34" r:id="rId38"/>
    <sheet name="TI_RPI_DU_E" sheetId="35" r:id="rId39"/>
    <sheet name="TI_RPI_PII_E" sheetId="36" r:id="rId40"/>
    <sheet name="TI_PF_E" sheetId="37" r:id="rId41"/>
    <sheet name="TI_BKBPB_E" sheetId="38" r:id="rId42"/>
    <sheet name="TI_CL_E" sheetId="39" r:id="rId43"/>
    <sheet name="TI_BNG_E" sheetId="40" r:id="rId44"/>
    <sheet name="TI_LBB_E" sheetId="41" r:id="rId45"/>
    <sheet name="TI_CPP_E" sheetId="42" r:id="rId46"/>
    <sheet name="TI_GTL_E" sheetId="43" r:id="rId47"/>
    <sheet name="TI_NSP_E" sheetId="44" r:id="rId48"/>
    <sheet name="TO" sheetId="45" r:id="rId49"/>
    <sheet name="TO_EHG" sheetId="46" r:id="rId50"/>
    <sheet name="TO_EHG_E" sheetId="47" r:id="rId51"/>
    <sheet name="TO_EHG_CHP" sheetId="48" r:id="rId52"/>
    <sheet name="TO_EHG_H" sheetId="49" r:id="rId53"/>
    <sheet name="TO_EHG_EDHP" sheetId="53" r:id="rId54"/>
    <sheet name="TO_EHG_EB" sheetId="54" r:id="rId55"/>
    <sheet name="TO_EHG_PH" sheetId="55" r:id="rId56"/>
    <sheet name="TO_CO" sheetId="57" r:id="rId57"/>
    <sheet name="TO_BF" sheetId="58" r:id="rId58"/>
    <sheet name="TO_GW" sheetId="59" r:id="rId59"/>
    <sheet name="TO_RPI" sheetId="60" r:id="rId60"/>
    <sheet name="TO_RPI_RO" sheetId="61" r:id="rId61"/>
    <sheet name="TO_RPI_BKFLOW" sheetId="62" r:id="rId62"/>
    <sheet name="TO_RPI_PT" sheetId="63" r:id="rId63"/>
    <sheet name="TO_RPI_IT" sheetId="64" r:id="rId64"/>
    <sheet name="TO_RPI_PPR" sheetId="65" r:id="rId65"/>
    <sheet name="TO_RPI_PIR" sheetId="66" r:id="rId66"/>
    <sheet name="TO_PF" sheetId="67" r:id="rId67"/>
    <sheet name="TO_BKBPB" sheetId="68" r:id="rId68"/>
    <sheet name="TO_CL" sheetId="69" r:id="rId69"/>
    <sheet name="TO_BNG" sheetId="70" r:id="rId70"/>
    <sheet name="TO_LBB" sheetId="71" r:id="rId71"/>
    <sheet name="TO_CPP" sheetId="72" r:id="rId72"/>
    <sheet name="TO_GTL" sheetId="73" r:id="rId73"/>
    <sheet name="TO_NSP" sheetId="74" r:id="rId74"/>
    <sheet name="NRG_E" sheetId="75" r:id="rId75"/>
    <sheet name="NRG_EHG_E" sheetId="76" r:id="rId76"/>
    <sheet name="NRG_CM_E" sheetId="77" r:id="rId77"/>
    <sheet name="NRG_OIL_NG_E" sheetId="78" r:id="rId78"/>
    <sheet name="NRG_PF_E" sheetId="79" r:id="rId79"/>
    <sheet name="NRG_CO_E" sheetId="80" r:id="rId80"/>
    <sheet name="NRG_BKBPB_E" sheetId="81" r:id="rId81"/>
    <sheet name="NRG_GW_E" sheetId="82" r:id="rId82"/>
    <sheet name="NRG_BF_E" sheetId="83" r:id="rId83"/>
    <sheet name="NRG_PR_E" sheetId="84" r:id="rId84"/>
    <sheet name="NRG_NI_E" sheetId="85" r:id="rId85"/>
    <sheet name="NRG_CL_E" sheetId="86" r:id="rId86"/>
    <sheet name="NRG_LNG_E" sheetId="87" r:id="rId87"/>
    <sheet name="NRG_BIOG_E" sheetId="88" r:id="rId88"/>
    <sheet name="NRG_GTL_E" sheetId="89" r:id="rId89"/>
    <sheet name="NRG_CPP_E" sheetId="90" r:id="rId90"/>
    <sheet name="NRG_NSP_E" sheetId="91" r:id="rId91"/>
    <sheet name="DL" sheetId="92" r:id="rId92"/>
    <sheet name="AFC" sheetId="93" r:id="rId93"/>
    <sheet name="FC_NE" sheetId="94" r:id="rId94"/>
    <sheet name="TI_NRG_FC_IND_NE" sheetId="95" r:id="rId95"/>
    <sheet name="TI_NE" sheetId="96" r:id="rId96"/>
    <sheet name="NRG_NE" sheetId="97" r:id="rId97"/>
    <sheet name="FC_IND_NE" sheetId="98" r:id="rId98"/>
    <sheet name="FC_IND_CPC_NE" sheetId="184" r:id="rId99"/>
    <sheet name="FC_TRA_NE" sheetId="99" r:id="rId100"/>
    <sheet name="FC_OTH_NE" sheetId="100" r:id="rId101"/>
    <sheet name="FC_E" sheetId="101" r:id="rId102"/>
    <sheet name="FC_IND_E" sheetId="102" r:id="rId103"/>
    <sheet name="FC_IND_IS_E" sheetId="103" r:id="rId104"/>
    <sheet name="FC_IND_IS_BF_E" sheetId="186" r:id="rId105"/>
    <sheet name="FC_IND_IS_EA_E" sheetId="187" r:id="rId106"/>
    <sheet name="FC_IND_NFM_E" sheetId="105" r:id="rId107"/>
    <sheet name="FC_IND_NFM_AM_E" sheetId="189" r:id="rId108"/>
    <sheet name="FC_IND_NFM_PA_E" sheetId="190" r:id="rId109"/>
    <sheet name="FC_IND_NFM_SA_E" sheetId="191" r:id="rId110"/>
    <sheet name="FC_IND_NFM_OM_E" sheetId="192" r:id="rId111"/>
    <sheet name="FC_IND_CPC_E" sheetId="104" r:id="rId112"/>
    <sheet name="FC_IND_CPC_BC_E" sheetId="194" r:id="rId113"/>
    <sheet name="FC_IND_CPC_OC_E" sheetId="195" r:id="rId114"/>
    <sheet name="FC_IND_CPC_PH_E" sheetId="196" r:id="rId115"/>
    <sheet name="FC_IND_NMM_E" sheetId="106" r:id="rId116"/>
    <sheet name="FC_IND_NMM_CM_E" sheetId="198" r:id="rId117"/>
    <sheet name="FC_IND_NMM_CR_E" sheetId="199" r:id="rId118"/>
    <sheet name="FC_IND_NMM_GL_E" sheetId="200" r:id="rId119"/>
    <sheet name="FC_IND_PPP_E" sheetId="111" r:id="rId120"/>
    <sheet name="FC_IND_PPP_PU_E" sheetId="202" r:id="rId121"/>
    <sheet name="FC_IND_PPP_PA_E" sheetId="203" r:id="rId122"/>
    <sheet name="FC_IND_PPP_PR_E" sheetId="204" r:id="rId123"/>
    <sheet name="FC_IND_FBT_E" sheetId="110" r:id="rId124"/>
    <sheet name="FC_IND_TE_E" sheetId="107" r:id="rId125"/>
    <sheet name="FC_IND_MAC_E" sheetId="108" r:id="rId126"/>
    <sheet name="FC_IND_TL_E" sheetId="114" r:id="rId127"/>
    <sheet name="FC_IND_WP_E" sheetId="112" r:id="rId128"/>
    <sheet name="FC_IND_MQ_E" sheetId="109" r:id="rId129"/>
    <sheet name="FC_IND_CON_E" sheetId="113" r:id="rId130"/>
    <sheet name="FC_IND_NSP_E" sheetId="115" r:id="rId131"/>
    <sheet name="FC_TRA_E" sheetId="116" r:id="rId132"/>
    <sheet name="FC_TRA_RAIL_E" sheetId="117" r:id="rId133"/>
    <sheet name="FC_TRA_RAIL_MTU_E" sheetId="163" r:id="rId134"/>
    <sheet name="FC_TRA_RAIL_CPT_E" sheetId="164" r:id="rId135"/>
    <sheet name="FC_TRA_RAIL_HST_E" sheetId="165" r:id="rId136"/>
    <sheet name="FC_TRA_RAIL_FRT_E" sheetId="166" r:id="rId137"/>
    <sheet name="FC_TRA_ROAD_E" sheetId="118" r:id="rId138"/>
    <sheet name="FC_TRA_ROAD_P2W_E" sheetId="167" r:id="rId139"/>
    <sheet name="FC_TRA_ROAD_CAR_E" sheetId="168" r:id="rId140"/>
    <sheet name="FC_TRA_ROAD_BUS_E" sheetId="169" r:id="rId141"/>
    <sheet name="FC_TRA_ROAD_LCV_E" sheetId="170" r:id="rId142"/>
    <sheet name="FC_TRA_ROAD_HGV_E" sheetId="171" r:id="rId143"/>
    <sheet name="FC_TRA_DAVI_E" sheetId="119" r:id="rId144"/>
    <sheet name="FC_TRA_DAVI_PA_E" sheetId="154" r:id="rId145"/>
    <sheet name="FC_TRA_DAVI_FR_E" sheetId="155" r:id="rId146"/>
    <sheet name="FC_TRA_DNAVI_E" sheetId="120" r:id="rId147"/>
    <sheet name="FC_TRA_DNAVI_DCS_E" sheetId="159" r:id="rId148"/>
    <sheet name="FC_TRA_DNAVI_IWW_E" sheetId="160" r:id="rId149"/>
    <sheet name="FC_TRA_PIPE_E" sheetId="121" r:id="rId150"/>
    <sheet name="FC_OTH_E" sheetId="123" r:id="rId151"/>
    <sheet name="FC_OTH_CP_E" sheetId="124" r:id="rId152"/>
    <sheet name="FC_OTH_CP_SH_E" sheetId="213" r:id="rId153"/>
    <sheet name="FC_OTH_CP_SC_E" sheetId="214" r:id="rId154"/>
    <sheet name="FC_OTH_CP_HW_E" sheetId="215" r:id="rId155"/>
    <sheet name="FC_OTH_CP_CA_E" sheetId="216" r:id="rId156"/>
    <sheet name="FC_OTH_CP_VE_E" sheetId="217" r:id="rId157"/>
    <sheet name="FC_OTH_CP_SL_E" sheetId="218" r:id="rId158"/>
    <sheet name="FC_OTH_CP_BL_E" sheetId="219" r:id="rId159"/>
    <sheet name="FC_OTH_CP_CR_E" sheetId="220" r:id="rId160"/>
    <sheet name="FC_OTH_CP_BT_E" sheetId="221" r:id="rId161"/>
    <sheet name="FC_OTH_CP_IT_E" sheetId="222" r:id="rId162"/>
    <sheet name="FC_OTH_HH_E" sheetId="125" r:id="rId163"/>
    <sheet name="FC_OTH_HH_SH_E" sheetId="172" r:id="rId164"/>
    <sheet name="FC_OTH_HH_SC_E" sheetId="173" r:id="rId165"/>
    <sheet name="FC_OTH_HH_WH_E" sheetId="174" r:id="rId166"/>
    <sheet name="FC_OTH_HH_CO_E" sheetId="175" r:id="rId167"/>
    <sheet name="FC_OTH_HH_RF_E" sheetId="176" r:id="rId168"/>
    <sheet name="FC_OTH_HH_WM_E" sheetId="177" r:id="rId169"/>
    <sheet name="FC_OTH_HH_DR_E" sheetId="178" r:id="rId170"/>
    <sheet name="FC_OTH_HH_DW_E" sheetId="179" r:id="rId171"/>
    <sheet name="FC_OTH_HH_TV_E" sheetId="180" r:id="rId172"/>
    <sheet name="FC_OTH_HH_IT_E" sheetId="181" r:id="rId173"/>
    <sheet name="FC_OTH_HH_LI_E" sheetId="182" r:id="rId174"/>
    <sheet name="FC_OTH_HH_OA_E" sheetId="183" r:id="rId175"/>
    <sheet name="FC_OTH_AFF_E" sheetId="126" r:id="rId176"/>
    <sheet name="STATDIFF" sheetId="129" r:id="rId177"/>
  </sheets>
  <calcPr calcId="162913"/>
</workbook>
</file>

<file path=xl/calcChain.xml><?xml version="1.0" encoding="utf-8"?>
<calcChain xmlns="http://schemas.openxmlformats.org/spreadsheetml/2006/main">
  <c r="X22" i="38" l="1"/>
  <c r="X22" i="48"/>
  <c r="X71" i="202"/>
  <c r="X71" i="76"/>
  <c r="X71" i="67"/>
  <c r="X22" i="150"/>
  <c r="X8" i="86"/>
  <c r="X8" i="78"/>
  <c r="X8" i="42"/>
  <c r="X65" i="104"/>
  <c r="X71" i="196"/>
  <c r="X22" i="126"/>
  <c r="X22" i="180"/>
  <c r="X22" i="176"/>
  <c r="X22" i="172"/>
  <c r="X22" i="219"/>
  <c r="X22" i="215"/>
  <c r="X22" i="164"/>
  <c r="X22" i="109"/>
  <c r="X22" i="107"/>
  <c r="X22" i="202"/>
  <c r="X22" i="196"/>
  <c r="X22" i="191"/>
  <c r="X22" i="88"/>
  <c r="X22" i="80"/>
  <c r="X22" i="71"/>
  <c r="X22" i="67"/>
  <c r="X22" i="58"/>
  <c r="X22" i="44"/>
  <c r="X22" i="40"/>
  <c r="X22" i="32"/>
  <c r="X22" i="23"/>
  <c r="X22" i="27"/>
  <c r="X17" i="25"/>
  <c r="X76" i="8"/>
  <c r="X8" i="25"/>
  <c r="X44" i="8"/>
  <c r="X44" i="9" s="1"/>
  <c r="X69" i="8"/>
  <c r="X69" i="12" s="1"/>
  <c r="X71" i="42"/>
  <c r="X71" i="25"/>
  <c r="X4" i="152"/>
  <c r="X71" i="126"/>
  <c r="X71" i="176"/>
  <c r="X71" i="219"/>
  <c r="X71" i="160"/>
  <c r="X71" i="167"/>
  <c r="X71" i="109"/>
  <c r="X4" i="82"/>
  <c r="X22" i="6"/>
  <c r="X71" i="121"/>
  <c r="X71" i="168"/>
  <c r="X60" i="119"/>
  <c r="X35" i="8"/>
  <c r="X35" i="9" s="1"/>
  <c r="X43" i="8"/>
  <c r="X43" i="12" s="1"/>
  <c r="X71" i="180"/>
  <c r="X71" i="215"/>
  <c r="X22" i="151"/>
  <c r="X4" i="221"/>
  <c r="X4" i="25"/>
  <c r="X71" i="186"/>
  <c r="X71" i="84"/>
  <c r="X8" i="65"/>
  <c r="X71" i="58"/>
  <c r="X71" i="44"/>
  <c r="X29" i="106"/>
  <c r="X41" i="104"/>
  <c r="X48" i="103"/>
  <c r="X71" i="61"/>
  <c r="X27" i="166"/>
  <c r="X25" i="111"/>
  <c r="X4" i="153"/>
  <c r="X71" i="2"/>
  <c r="X71" i="177"/>
  <c r="X71" i="220"/>
  <c r="X71" i="113"/>
  <c r="X17" i="65"/>
  <c r="X17" i="55"/>
  <c r="X11" i="159"/>
  <c r="X4" i="182"/>
  <c r="X4" i="174"/>
  <c r="X71" i="172"/>
  <c r="X4" i="217"/>
  <c r="X71" i="171"/>
  <c r="X22" i="167"/>
  <c r="X4" i="189"/>
  <c r="X4" i="78"/>
  <c r="X4" i="29"/>
  <c r="X71" i="173"/>
  <c r="X71" i="216"/>
  <c r="X71" i="154"/>
  <c r="X71" i="165"/>
  <c r="X71" i="198"/>
  <c r="X71" i="187"/>
  <c r="X71" i="85"/>
  <c r="X71" i="47"/>
  <c r="X71" i="37"/>
  <c r="X71" i="28"/>
  <c r="X22" i="3"/>
  <c r="X27" i="221"/>
  <c r="X17" i="184"/>
  <c r="X11" i="183"/>
  <c r="X71" i="178"/>
  <c r="X22" i="174"/>
  <c r="X17" i="221"/>
  <c r="X71" i="221"/>
  <c r="X11" i="218"/>
  <c r="X22" i="217"/>
  <c r="X27" i="214"/>
  <c r="X22" i="155"/>
  <c r="X27" i="170"/>
  <c r="X22" i="166"/>
  <c r="X17" i="115"/>
  <c r="X71" i="115"/>
  <c r="X22" i="114"/>
  <c r="X71" i="204"/>
  <c r="X71" i="194"/>
  <c r="X22" i="189"/>
  <c r="X17" i="99"/>
  <c r="X27" i="91"/>
  <c r="X17" i="90"/>
  <c r="X71" i="90"/>
  <c r="X22" i="86"/>
  <c r="X27" i="83"/>
  <c r="X17" i="82"/>
  <c r="X71" i="82"/>
  <c r="X71" i="73"/>
  <c r="X22" i="69"/>
  <c r="X36" i="119"/>
  <c r="X8" i="169"/>
  <c r="X57" i="111"/>
  <c r="X8" i="99"/>
  <c r="X8" i="73"/>
  <c r="X17" i="6"/>
  <c r="X73" i="104"/>
  <c r="X17" i="182"/>
  <c r="X71" i="182"/>
  <c r="X11" i="179"/>
  <c r="X22" i="178"/>
  <c r="X27" i="175"/>
  <c r="X71" i="174"/>
  <c r="X22" i="221"/>
  <c r="X27" i="218"/>
  <c r="X17" i="217"/>
  <c r="X71" i="217"/>
  <c r="X22" i="213"/>
  <c r="X71" i="155"/>
  <c r="X22" i="169"/>
  <c r="X27" i="118"/>
  <c r="X71" i="166"/>
  <c r="X22" i="115"/>
  <c r="X71" i="114"/>
  <c r="X22" i="204"/>
  <c r="X8" i="118"/>
  <c r="X21" i="106"/>
  <c r="X27" i="182"/>
  <c r="X27" i="155"/>
  <c r="X27" i="114"/>
  <c r="X17" i="199"/>
  <c r="X22" i="194"/>
  <c r="X71" i="189"/>
  <c r="X71" i="96"/>
  <c r="X22" i="82"/>
  <c r="X27" i="79"/>
  <c r="X71" i="78"/>
  <c r="X22" i="73"/>
  <c r="X17" i="69"/>
  <c r="X71" i="69"/>
  <c r="X22" i="65"/>
  <c r="X27" i="62"/>
  <c r="X22" i="55"/>
  <c r="X27" i="49"/>
  <c r="X17" i="48"/>
  <c r="X22" i="42"/>
  <c r="X27" i="39"/>
  <c r="X71" i="38"/>
  <c r="X27" i="31"/>
  <c r="X17" i="29"/>
  <c r="X71" i="29"/>
  <c r="X27" i="19"/>
  <c r="X22" i="153"/>
  <c r="X22" i="5"/>
  <c r="X71" i="191"/>
  <c r="X71" i="98"/>
  <c r="X71" i="80"/>
  <c r="X71" i="63"/>
  <c r="X71" i="53"/>
  <c r="X71" i="192"/>
  <c r="X71" i="184"/>
  <c r="X71" i="89"/>
  <c r="X71" i="54"/>
  <c r="X71" i="41"/>
  <c r="X71" i="33"/>
  <c r="X27" i="78"/>
  <c r="X17" i="77"/>
  <c r="X27" i="69"/>
  <c r="X27" i="61"/>
  <c r="X17" i="178"/>
  <c r="X22" i="182"/>
  <c r="X71" i="39"/>
  <c r="X71" i="181"/>
  <c r="X22" i="183"/>
  <c r="X22" i="118"/>
  <c r="X8" i="216"/>
  <c r="X8" i="54"/>
  <c r="X8" i="33"/>
  <c r="X61" i="106"/>
  <c r="X22" i="152"/>
  <c r="X4" i="5"/>
  <c r="X27" i="35"/>
  <c r="X17" i="68"/>
  <c r="X71" i="179"/>
  <c r="X71" i="222"/>
  <c r="X71" i="218"/>
  <c r="X71" i="214"/>
  <c r="X71" i="170"/>
  <c r="X71" i="118"/>
  <c r="X71" i="163"/>
  <c r="X71" i="112"/>
  <c r="X71" i="200"/>
  <c r="X71" i="195"/>
  <c r="X71" i="190"/>
  <c r="X71" i="97"/>
  <c r="X71" i="66"/>
  <c r="X71" i="57"/>
  <c r="X71" i="49"/>
  <c r="X71" i="43"/>
  <c r="X71" i="35"/>
  <c r="X71" i="19"/>
  <c r="X17" i="3"/>
  <c r="X17" i="213"/>
  <c r="X17" i="96"/>
  <c r="X37" i="106"/>
  <c r="X8" i="80"/>
  <c r="X8" i="27"/>
  <c r="X67" i="8"/>
  <c r="X67" i="12" s="1"/>
  <c r="X27" i="173"/>
  <c r="X17" i="219"/>
  <c r="X17" i="215"/>
  <c r="X27" i="121"/>
  <c r="X27" i="154"/>
  <c r="X17" i="171"/>
  <c r="X27" i="165"/>
  <c r="X17" i="164"/>
  <c r="X27" i="89"/>
  <c r="X27" i="77"/>
  <c r="X27" i="72"/>
  <c r="X17" i="71"/>
  <c r="X17" i="63"/>
  <c r="X17" i="58"/>
  <c r="X27" i="41"/>
  <c r="X17" i="40"/>
  <c r="X17" i="32"/>
  <c r="X27" i="168"/>
  <c r="X4" i="86"/>
  <c r="X22" i="162"/>
  <c r="X22" i="218"/>
  <c r="X22" i="214"/>
  <c r="X22" i="159"/>
  <c r="X22" i="170"/>
  <c r="X27" i="110"/>
  <c r="X17" i="181"/>
  <c r="X17" i="168"/>
  <c r="X27" i="194"/>
  <c r="X17" i="64"/>
  <c r="X17" i="41"/>
  <c r="X17" i="121"/>
  <c r="X27" i="65"/>
  <c r="X71" i="110"/>
  <c r="X71" i="83"/>
  <c r="X71" i="70"/>
  <c r="X71" i="31"/>
  <c r="X27" i="108"/>
  <c r="X17" i="88"/>
  <c r="X27" i="64"/>
  <c r="X11" i="26"/>
  <c r="X4" i="178"/>
  <c r="X4" i="213"/>
  <c r="X4" i="115"/>
  <c r="X4" i="114"/>
  <c r="X22" i="36"/>
  <c r="X22" i="19"/>
  <c r="X49" i="111"/>
  <c r="X4" i="126"/>
  <c r="X4" i="219"/>
  <c r="X4" i="215"/>
  <c r="X4" i="160"/>
  <c r="X4" i="171"/>
  <c r="X4" i="167"/>
  <c r="X4" i="164"/>
  <c r="X4" i="109"/>
  <c r="X4" i="202"/>
  <c r="X4" i="191"/>
  <c r="X4" i="186"/>
  <c r="X4" i="98"/>
  <c r="X4" i="88"/>
  <c r="X4" i="84"/>
  <c r="X4" i="80"/>
  <c r="X4" i="71"/>
  <c r="X4" i="58"/>
  <c r="X4" i="53"/>
  <c r="X4" i="40"/>
  <c r="X4" i="36"/>
  <c r="X4" i="32"/>
  <c r="X4" i="27"/>
  <c r="X33" i="218"/>
  <c r="X33" i="163"/>
  <c r="X33" i="91"/>
  <c r="X33" i="49"/>
  <c r="X71" i="12"/>
  <c r="X71" i="150"/>
  <c r="X71" i="5"/>
  <c r="X8" i="5"/>
  <c r="X27" i="161"/>
  <c r="X11" i="5"/>
  <c r="X22" i="177"/>
  <c r="X4" i="175"/>
  <c r="X22" i="173"/>
  <c r="X22" i="220"/>
  <c r="X4" i="218"/>
  <c r="X22" i="216"/>
  <c r="X4" i="214"/>
  <c r="X22" i="121"/>
  <c r="X4" i="170"/>
  <c r="X4" i="118"/>
  <c r="X22" i="165"/>
  <c r="X22" i="113"/>
  <c r="X4" i="112"/>
  <c r="X22" i="108"/>
  <c r="X4" i="110"/>
  <c r="X22" i="192"/>
  <c r="X22" i="187"/>
  <c r="X4" i="100"/>
  <c r="X4" i="97"/>
  <c r="X22" i="95"/>
  <c r="X4" i="91"/>
  <c r="X22" i="85"/>
  <c r="X4" i="83"/>
  <c r="X22" i="81"/>
  <c r="X22" i="77"/>
  <c r="X22" i="72"/>
  <c r="X4" i="70"/>
  <c r="X4" i="66"/>
  <c r="X4" i="62"/>
  <c r="X22" i="59"/>
  <c r="X4" i="57"/>
  <c r="X4" i="49"/>
  <c r="X22" i="47"/>
  <c r="X22" i="41"/>
  <c r="X4" i="39"/>
  <c r="X22" i="37"/>
  <c r="X22" i="28"/>
  <c r="X22" i="17"/>
  <c r="X27" i="4"/>
  <c r="X8" i="177"/>
  <c r="X11" i="216"/>
  <c r="X11" i="121"/>
  <c r="X11" i="154"/>
  <c r="X11" i="89"/>
  <c r="X11" i="81"/>
  <c r="X11" i="72"/>
  <c r="X67" i="30"/>
  <c r="X27" i="3"/>
  <c r="X69" i="106"/>
  <c r="X11" i="163"/>
  <c r="X22" i="98"/>
  <c r="X4" i="96"/>
  <c r="X4" i="90"/>
  <c r="X17" i="153"/>
  <c r="X17" i="218"/>
  <c r="X17" i="159"/>
  <c r="X27" i="171"/>
  <c r="X17" i="170"/>
  <c r="X17" i="163"/>
  <c r="X22" i="112"/>
  <c r="X22" i="200"/>
  <c r="X4" i="192"/>
  <c r="X22" i="190"/>
  <c r="X22" i="100"/>
  <c r="X22" i="91"/>
  <c r="X22" i="83"/>
  <c r="X22" i="74"/>
  <c r="X22" i="62"/>
  <c r="X22" i="35"/>
  <c r="X22" i="31"/>
  <c r="X22" i="26"/>
  <c r="X17" i="174"/>
  <c r="X17" i="166"/>
  <c r="X71" i="23"/>
  <c r="X17" i="24"/>
  <c r="X11" i="191"/>
  <c r="X52" i="89"/>
  <c r="X17" i="2"/>
  <c r="X17" i="172"/>
  <c r="X65" i="111"/>
  <c r="X27" i="28"/>
  <c r="X45" i="106"/>
  <c r="X11" i="39"/>
  <c r="X68" i="119"/>
  <c r="X4" i="194"/>
  <c r="X41" i="111"/>
  <c r="X8" i="3"/>
  <c r="X17" i="112"/>
  <c r="X73" i="111"/>
  <c r="X27" i="191"/>
  <c r="X27" i="186"/>
  <c r="X17" i="100"/>
  <c r="X27" i="98"/>
  <c r="X27" i="92"/>
  <c r="X17" i="91"/>
  <c r="X27" i="80"/>
  <c r="X17" i="66"/>
  <c r="X4" i="151"/>
  <c r="X4" i="2"/>
  <c r="X4" i="181"/>
  <c r="X4" i="177"/>
  <c r="X4" i="173"/>
  <c r="X4" i="220"/>
  <c r="X27" i="160"/>
  <c r="X4" i="154"/>
  <c r="X4" i="168"/>
  <c r="X4" i="165"/>
  <c r="X4" i="108"/>
  <c r="X22" i="110"/>
  <c r="X4" i="203"/>
  <c r="X4" i="198"/>
  <c r="X4" i="184"/>
  <c r="X4" i="89"/>
  <c r="X4" i="81"/>
  <c r="X4" i="77"/>
  <c r="X4" i="72"/>
  <c r="X4" i="64"/>
  <c r="X4" i="59"/>
  <c r="X4" i="54"/>
  <c r="X4" i="41"/>
  <c r="X4" i="37"/>
  <c r="X4" i="33"/>
  <c r="X4" i="28"/>
  <c r="X33" i="215"/>
  <c r="X33" i="164"/>
  <c r="X71" i="151"/>
  <c r="X71" i="6"/>
  <c r="X71" i="203"/>
  <c r="X8" i="151"/>
  <c r="X52" i="97"/>
  <c r="X52" i="42"/>
  <c r="X4" i="67"/>
  <c r="X4" i="63"/>
  <c r="X22" i="61"/>
  <c r="X4" i="44"/>
  <c r="X33" i="176"/>
  <c r="X27" i="178"/>
  <c r="X27" i="174"/>
  <c r="X27" i="217"/>
  <c r="X27" i="169"/>
  <c r="X17" i="108"/>
  <c r="X27" i="204"/>
  <c r="X27" i="86"/>
  <c r="X17" i="85"/>
  <c r="X27" i="38"/>
  <c r="X11" i="176"/>
  <c r="X11" i="215"/>
  <c r="X11" i="109"/>
  <c r="X11" i="107"/>
  <c r="X11" i="202"/>
  <c r="X11" i="186"/>
  <c r="X11" i="88"/>
  <c r="X11" i="58"/>
  <c r="X11" i="53"/>
  <c r="X11" i="27"/>
  <c r="X4" i="162"/>
  <c r="X33" i="213"/>
  <c r="X33" i="204"/>
  <c r="X33" i="96"/>
  <c r="X71" i="175"/>
  <c r="X49" i="104"/>
  <c r="X71" i="87"/>
  <c r="X72" i="16"/>
  <c r="X8" i="162"/>
  <c r="X27" i="220"/>
  <c r="X17" i="107"/>
  <c r="X27" i="59"/>
  <c r="X11" i="91"/>
  <c r="X11" i="57"/>
  <c r="X4" i="199"/>
  <c r="X4" i="48"/>
  <c r="X33" i="168"/>
  <c r="X33" i="108"/>
  <c r="X71" i="169"/>
  <c r="X25" i="104"/>
  <c r="X71" i="99"/>
  <c r="X71" i="86"/>
  <c r="X71" i="65"/>
  <c r="X71" i="55"/>
  <c r="X17" i="83"/>
  <c r="X8" i="48"/>
  <c r="X11" i="155"/>
  <c r="X11" i="169"/>
  <c r="X11" i="114"/>
  <c r="X11" i="199"/>
  <c r="X11" i="99"/>
  <c r="X52" i="57"/>
  <c r="X11" i="34"/>
  <c r="X22" i="175"/>
  <c r="X22" i="222"/>
  <c r="X22" i="163"/>
  <c r="X22" i="195"/>
  <c r="X22" i="97"/>
  <c r="X22" i="87"/>
  <c r="X22" i="66"/>
  <c r="X22" i="43"/>
  <c r="X22" i="39"/>
  <c r="X8" i="181"/>
  <c r="X8" i="85"/>
  <c r="X8" i="17"/>
  <c r="X4" i="183"/>
  <c r="X4" i="159"/>
  <c r="X22" i="184"/>
  <c r="X22" i="68"/>
  <c r="X22" i="54"/>
  <c r="X22" i="33"/>
  <c r="X4" i="19"/>
  <c r="X8" i="4"/>
  <c r="X27" i="216"/>
  <c r="X27" i="95"/>
  <c r="X11" i="43"/>
  <c r="X27" i="164"/>
  <c r="X11" i="152"/>
  <c r="X11" i="182"/>
  <c r="X11" i="86"/>
  <c r="X33" i="173"/>
  <c r="X63" i="103"/>
  <c r="X33" i="44"/>
  <c r="X49" i="105"/>
  <c r="X8" i="173"/>
  <c r="X27" i="222"/>
  <c r="X17" i="204"/>
  <c r="X8" i="81"/>
  <c r="X8" i="68"/>
  <c r="X8" i="59"/>
  <c r="X71" i="24"/>
  <c r="X53" i="8"/>
  <c r="X53" i="12" s="1"/>
  <c r="X52" i="178"/>
  <c r="X11" i="177"/>
  <c r="X11" i="220"/>
  <c r="X52" i="217"/>
  <c r="X11" i="108"/>
  <c r="X11" i="64"/>
  <c r="X11" i="59"/>
  <c r="X11" i="37"/>
  <c r="X11" i="33"/>
  <c r="X21" i="8"/>
  <c r="X21" i="12" s="1"/>
  <c r="X54" i="8"/>
  <c r="X54" i="12" s="1"/>
  <c r="X4" i="150"/>
  <c r="X55" i="8"/>
  <c r="X4" i="176"/>
  <c r="X24" i="8"/>
  <c r="X24" i="12" s="1"/>
  <c r="X56" i="8"/>
  <c r="X56" i="9" s="1"/>
  <c r="X25" i="8"/>
  <c r="X25" i="9" s="1"/>
  <c r="X57" i="8"/>
  <c r="X57" i="12" s="1"/>
  <c r="X7" i="103"/>
  <c r="X28" i="8"/>
  <c r="X28" i="12" s="1"/>
  <c r="X17" i="177"/>
  <c r="X27" i="213"/>
  <c r="X8" i="67"/>
  <c r="X8" i="58"/>
  <c r="X8" i="40"/>
  <c r="X8" i="23"/>
  <c r="X52" i="220"/>
  <c r="X11" i="84"/>
  <c r="X11" i="80"/>
  <c r="X11" i="36"/>
  <c r="X4" i="222"/>
  <c r="X4" i="79"/>
  <c r="X22" i="64"/>
  <c r="X22" i="24"/>
  <c r="X33" i="182"/>
  <c r="X33" i="221"/>
  <c r="X33" i="155"/>
  <c r="X33" i="115"/>
  <c r="X71" i="62"/>
  <c r="X17" i="180"/>
  <c r="X17" i="176"/>
  <c r="X8" i="175"/>
  <c r="X17" i="196"/>
  <c r="X8" i="19"/>
  <c r="X45" i="8"/>
  <c r="X45" i="12" s="1"/>
  <c r="X75" i="8"/>
  <c r="X75" i="9" s="1"/>
  <c r="X11" i="4"/>
  <c r="X52" i="126"/>
  <c r="X11" i="214"/>
  <c r="X11" i="118"/>
  <c r="X11" i="195"/>
  <c r="X11" i="97"/>
  <c r="X4" i="161"/>
  <c r="X4" i="155"/>
  <c r="X4" i="204"/>
  <c r="X4" i="99"/>
  <c r="X22" i="84"/>
  <c r="X4" i="69"/>
  <c r="X71" i="161"/>
  <c r="X71" i="3"/>
  <c r="X71" i="199"/>
  <c r="X7" i="104"/>
  <c r="X71" i="18"/>
  <c r="X27" i="150"/>
  <c r="X17" i="162"/>
  <c r="X8" i="161"/>
  <c r="X27" i="126"/>
  <c r="X17" i="183"/>
  <c r="X8" i="182"/>
  <c r="X27" i="180"/>
  <c r="X27" i="176"/>
  <c r="X17" i="175"/>
  <c r="X27" i="172"/>
  <c r="X17" i="222"/>
  <c r="X27" i="219"/>
  <c r="X8" i="217"/>
  <c r="X27" i="215"/>
  <c r="X17" i="214"/>
  <c r="X8" i="166"/>
  <c r="X27" i="196"/>
  <c r="X8" i="194"/>
  <c r="X8" i="96"/>
  <c r="X27" i="71"/>
  <c r="X8" i="18"/>
  <c r="X19" i="30"/>
  <c r="X51" i="30"/>
  <c r="X11" i="217"/>
  <c r="X52" i="110"/>
  <c r="X11" i="204"/>
  <c r="X11" i="61"/>
  <c r="X17" i="4"/>
  <c r="X11" i="2"/>
  <c r="X4" i="121"/>
  <c r="X67" i="106"/>
  <c r="X24" i="103"/>
  <c r="X56" i="103"/>
  <c r="X52" i="92"/>
  <c r="X17" i="54"/>
  <c r="X11" i="24"/>
  <c r="X22" i="4"/>
  <c r="X27" i="179"/>
  <c r="X33" i="171"/>
  <c r="X31" i="111"/>
  <c r="X68" i="106"/>
  <c r="X17" i="190"/>
  <c r="X9" i="105"/>
  <c r="X25" i="103"/>
  <c r="X57" i="103"/>
  <c r="X8" i="87"/>
  <c r="X33" i="73"/>
  <c r="X27" i="42"/>
  <c r="X71" i="40"/>
  <c r="X71" i="36"/>
  <c r="X71" i="27"/>
  <c r="X55" i="117"/>
  <c r="X32" i="111"/>
  <c r="X8" i="36"/>
  <c r="X27" i="25"/>
  <c r="X8" i="6"/>
  <c r="X8" i="121"/>
  <c r="X73" i="119"/>
  <c r="X8" i="168"/>
  <c r="X63" i="111"/>
  <c r="X42" i="94"/>
  <c r="X34" i="94"/>
  <c r="X8" i="83"/>
  <c r="X8" i="79"/>
  <c r="X8" i="66"/>
  <c r="X8" i="62"/>
  <c r="X20" i="46"/>
  <c r="X11" i="40"/>
  <c r="X44" i="119"/>
  <c r="X64" i="111"/>
  <c r="X33" i="196"/>
  <c r="X56" i="104"/>
  <c r="X15" i="104"/>
  <c r="X47" i="104"/>
  <c r="X76" i="105"/>
  <c r="X43" i="94"/>
  <c r="X35" i="94"/>
  <c r="X52" i="37"/>
  <c r="X52" i="33"/>
  <c r="X11" i="32"/>
  <c r="X22" i="18"/>
  <c r="X45" i="119"/>
  <c r="X75" i="119"/>
  <c r="X8" i="165"/>
  <c r="X8" i="203"/>
  <c r="X8" i="198"/>
  <c r="X43" i="106"/>
  <c r="X16" i="104"/>
  <c r="X48" i="104"/>
  <c r="X31" i="103"/>
  <c r="X74" i="94"/>
  <c r="X52" i="84"/>
  <c r="X8" i="57"/>
  <c r="X33" i="179"/>
  <c r="X31" i="120"/>
  <c r="X61" i="120"/>
  <c r="X13" i="119"/>
  <c r="X46" i="119"/>
  <c r="X76" i="119"/>
  <c r="X44" i="106"/>
  <c r="X48" i="105"/>
  <c r="X32" i="103"/>
  <c r="X75" i="94"/>
  <c r="X18" i="16"/>
  <c r="X11" i="126"/>
  <c r="X4" i="172"/>
  <c r="X32" i="120"/>
  <c r="X62" i="120"/>
  <c r="X14" i="119"/>
  <c r="X47" i="119"/>
  <c r="X12" i="106"/>
  <c r="X75" i="106"/>
  <c r="X16" i="105"/>
  <c r="X8" i="49"/>
  <c r="X33" i="29"/>
  <c r="X34" i="120"/>
  <c r="X63" i="120"/>
  <c r="X15" i="119"/>
  <c r="X48" i="119"/>
  <c r="X39" i="111"/>
  <c r="X76" i="106"/>
  <c r="X8" i="192"/>
  <c r="X64" i="103"/>
  <c r="X68" i="94"/>
  <c r="X52" i="67"/>
  <c r="X24" i="60"/>
  <c r="X27" i="47"/>
  <c r="X8" i="43"/>
  <c r="X11" i="150"/>
  <c r="X29" i="8"/>
  <c r="X29" i="12" s="1"/>
  <c r="X52" i="181"/>
  <c r="X64" i="120"/>
  <c r="X16" i="119"/>
  <c r="X49" i="119"/>
  <c r="X32" i="117"/>
  <c r="X40" i="111"/>
  <c r="X8" i="187"/>
  <c r="X65" i="103"/>
  <c r="X33" i="81"/>
  <c r="X7" i="60"/>
  <c r="X52" i="53"/>
  <c r="X8" i="35"/>
  <c r="X8" i="26"/>
  <c r="X68" i="8"/>
  <c r="X68" i="9" s="1"/>
  <c r="X60" i="8"/>
  <c r="X60" i="9" s="1"/>
  <c r="X17" i="173"/>
  <c r="X17" i="220"/>
  <c r="X8" i="219"/>
  <c r="X17" i="216"/>
  <c r="X8" i="160"/>
  <c r="X50" i="119"/>
  <c r="X8" i="167"/>
  <c r="X52" i="189"/>
  <c r="X6" i="94"/>
  <c r="X17" i="79"/>
  <c r="X17" i="74"/>
  <c r="X17" i="70"/>
  <c r="X8" i="69"/>
  <c r="X27" i="67"/>
  <c r="X4" i="55"/>
  <c r="X31" i="46"/>
  <c r="X61" i="8"/>
  <c r="X61" i="12" s="1"/>
  <c r="X22" i="181"/>
  <c r="X4" i="179"/>
  <c r="X37" i="120"/>
  <c r="X71" i="107"/>
  <c r="X7" i="111"/>
  <c r="X24" i="104"/>
  <c r="X55" i="104"/>
  <c r="X67" i="103"/>
  <c r="X8" i="184"/>
  <c r="X22" i="53"/>
  <c r="X17" i="126"/>
  <c r="X8" i="183"/>
  <c r="X71" i="183"/>
  <c r="X38" i="120"/>
  <c r="X20" i="119"/>
  <c r="X8" i="107"/>
  <c r="X17" i="203"/>
  <c r="X8" i="202"/>
  <c r="X27" i="199"/>
  <c r="X39" i="103"/>
  <c r="X8" i="95"/>
  <c r="X11" i="78"/>
  <c r="X11" i="73"/>
  <c r="X11" i="69"/>
  <c r="X4" i="42"/>
  <c r="X13" i="30"/>
  <c r="X71" i="153"/>
  <c r="X16" i="10"/>
  <c r="X71" i="162"/>
  <c r="X39" i="120"/>
  <c r="X19" i="106"/>
  <c r="X51" i="106"/>
  <c r="X24" i="105"/>
  <c r="X56" i="105"/>
  <c r="X40" i="103"/>
  <c r="X10" i="94"/>
  <c r="X8" i="89"/>
  <c r="X33" i="41"/>
  <c r="X11" i="19"/>
  <c r="X8" i="153"/>
  <c r="X27" i="181"/>
  <c r="X69" i="120"/>
  <c r="X20" i="106"/>
  <c r="X25" i="105"/>
  <c r="X57" i="105"/>
  <c r="X6" i="103"/>
  <c r="X41" i="103"/>
  <c r="X17" i="49"/>
  <c r="X33" i="24"/>
  <c r="X36" i="8"/>
  <c r="X36" i="9" s="1"/>
  <c r="X8" i="179"/>
  <c r="X27" i="177"/>
  <c r="X6" i="120"/>
  <c r="X33" i="84"/>
  <c r="X33" i="71"/>
  <c r="X15" i="60"/>
  <c r="X11" i="55"/>
  <c r="X17" i="43"/>
  <c r="X11" i="35"/>
  <c r="X11" i="162"/>
  <c r="X37" i="8"/>
  <c r="X37" i="12" s="1"/>
  <c r="X7" i="120"/>
  <c r="X71" i="159"/>
  <c r="X23" i="111"/>
  <c r="X47" i="111"/>
  <c r="X9" i="103"/>
  <c r="X73" i="103"/>
  <c r="X4" i="92"/>
  <c r="X22" i="90"/>
  <c r="X71" i="81"/>
  <c r="X71" i="77"/>
  <c r="X71" i="72"/>
  <c r="X71" i="68"/>
  <c r="X71" i="64"/>
  <c r="X71" i="59"/>
  <c r="X22" i="57"/>
  <c r="X27" i="40"/>
  <c r="X17" i="39"/>
  <c r="X8" i="38"/>
  <c r="X27" i="36"/>
  <c r="X8" i="34"/>
  <c r="X27" i="32"/>
  <c r="X17" i="31"/>
  <c r="X27" i="27"/>
  <c r="X17" i="26"/>
  <c r="X4" i="18"/>
  <c r="X71" i="4"/>
  <c r="X8" i="222"/>
  <c r="X8" i="218"/>
  <c r="X8" i="214"/>
  <c r="X17" i="160"/>
  <c r="X8" i="159"/>
  <c r="X8" i="170"/>
  <c r="X56" i="111"/>
  <c r="X15" i="111"/>
  <c r="X48" i="111"/>
  <c r="X31" i="104"/>
  <c r="X16" i="111"/>
  <c r="X32" i="104"/>
  <c r="X8" i="72"/>
  <c r="X8" i="64"/>
  <c r="X51" i="60"/>
  <c r="X41" i="10"/>
  <c r="X52" i="167"/>
  <c r="X8" i="163"/>
  <c r="X8" i="112"/>
  <c r="X8" i="110"/>
  <c r="X8" i="200"/>
  <c r="X28" i="106"/>
  <c r="X63" i="104"/>
  <c r="X32" i="105"/>
  <c r="X50" i="94"/>
  <c r="X8" i="92"/>
  <c r="X40" i="46"/>
  <c r="X27" i="44"/>
  <c r="X7" i="10"/>
  <c r="X57" i="10"/>
  <c r="X59" i="106"/>
  <c r="X8" i="195"/>
  <c r="X64" i="104"/>
  <c r="X47" i="103"/>
  <c r="X19" i="94"/>
  <c r="X51" i="94"/>
  <c r="X31" i="60"/>
  <c r="X9" i="10"/>
  <c r="X73" i="10"/>
  <c r="X4" i="169"/>
  <c r="X52" i="165"/>
  <c r="X11" i="110"/>
  <c r="X60" i="106"/>
  <c r="X64" i="105"/>
  <c r="X15" i="103"/>
  <c r="X33" i="32"/>
  <c r="X17" i="179"/>
  <c r="X8" i="178"/>
  <c r="X8" i="190"/>
  <c r="X73" i="105"/>
  <c r="X65" i="105"/>
  <c r="X16" i="103"/>
  <c r="X49" i="103"/>
  <c r="X33" i="74"/>
  <c r="X33" i="66"/>
  <c r="X20" i="8"/>
  <c r="X20" i="9" s="1"/>
  <c r="X8" i="174"/>
  <c r="X33" i="121"/>
  <c r="X26" i="121" s="1"/>
  <c r="X14" i="117"/>
  <c r="X55" i="111"/>
  <c r="X8" i="28"/>
  <c r="X8" i="24"/>
  <c r="X12" i="8"/>
  <c r="X12" i="12" s="1"/>
  <c r="X8" i="221"/>
  <c r="X8" i="213"/>
  <c r="X17" i="118"/>
  <c r="X24" i="111"/>
  <c r="X39" i="104"/>
  <c r="X8" i="84"/>
  <c r="X8" i="71"/>
  <c r="X8" i="63"/>
  <c r="X58" i="60"/>
  <c r="X11" i="47"/>
  <c r="X59" i="30"/>
  <c r="X40" i="10"/>
  <c r="X13" i="8"/>
  <c r="X13" i="9" s="1"/>
  <c r="X27" i="5"/>
  <c r="X52" i="175"/>
  <c r="X11" i="174"/>
  <c r="X35" i="106"/>
  <c r="X40" i="104"/>
  <c r="X8" i="100"/>
  <c r="X8" i="97"/>
  <c r="X17" i="81"/>
  <c r="X63" i="10"/>
  <c r="X8" i="2"/>
  <c r="X22" i="179"/>
  <c r="X11" i="221"/>
  <c r="X52" i="214"/>
  <c r="X52" i="170"/>
  <c r="X27" i="109"/>
  <c r="X8" i="114"/>
  <c r="X27" i="202"/>
  <c r="X8" i="199"/>
  <c r="X36" i="106"/>
  <c r="X40" i="105"/>
  <c r="X66" i="94"/>
  <c r="X58" i="94"/>
  <c r="X11" i="76"/>
  <c r="X11" i="67"/>
  <c r="X47" i="46"/>
  <c r="X4" i="6"/>
  <c r="X27" i="183"/>
  <c r="X41" i="105"/>
  <c r="X23" i="103"/>
  <c r="X55" i="103"/>
  <c r="X11" i="100"/>
  <c r="X67" i="94"/>
  <c r="X59" i="94"/>
  <c r="X27" i="55"/>
  <c r="X15" i="46"/>
  <c r="X48" i="46"/>
  <c r="X17" i="18"/>
  <c r="X71" i="17"/>
  <c r="X27" i="153"/>
  <c r="X17" i="152"/>
  <c r="X27" i="162"/>
  <c r="X4" i="180"/>
  <c r="X35" i="125"/>
  <c r="X14" i="125"/>
  <c r="X46" i="125"/>
  <c r="X33" i="216"/>
  <c r="X51" i="124"/>
  <c r="X31" i="124"/>
  <c r="X61" i="124"/>
  <c r="X27" i="159"/>
  <c r="X7" i="119"/>
  <c r="X42" i="119"/>
  <c r="X11" i="167"/>
  <c r="X11" i="165"/>
  <c r="X17" i="109"/>
  <c r="X30" i="111"/>
  <c r="X60" i="111"/>
  <c r="X74" i="106"/>
  <c r="X16" i="94"/>
  <c r="X18" i="94"/>
  <c r="X38" i="60"/>
  <c r="X58" i="125"/>
  <c r="X36" i="125"/>
  <c r="X15" i="125"/>
  <c r="X47" i="125"/>
  <c r="X32" i="124"/>
  <c r="X62" i="124"/>
  <c r="X40" i="120"/>
  <c r="X30" i="120"/>
  <c r="X17" i="155"/>
  <c r="X9" i="119"/>
  <c r="X43" i="119"/>
  <c r="X72" i="119"/>
  <c r="X22" i="171"/>
  <c r="X11" i="170"/>
  <c r="X33" i="169"/>
  <c r="X22" i="168"/>
  <c r="X46" i="117"/>
  <c r="X64" i="117"/>
  <c r="X8" i="115"/>
  <c r="X61" i="111"/>
  <c r="X46" i="106"/>
  <c r="X28" i="104"/>
  <c r="X58" i="104"/>
  <c r="X17" i="186"/>
  <c r="X27" i="184"/>
  <c r="X17" i="98"/>
  <c r="X49" i="94"/>
  <c r="X22" i="92"/>
  <c r="X22" i="89"/>
  <c r="X8" i="88"/>
  <c r="X52" i="83"/>
  <c r="X8" i="74"/>
  <c r="X27" i="66"/>
  <c r="X39" i="60"/>
  <c r="X71" i="48"/>
  <c r="X62" i="46"/>
  <c r="X17" i="44"/>
  <c r="X17" i="38"/>
  <c r="X71" i="34"/>
  <c r="X14" i="30"/>
  <c r="X50" i="16"/>
  <c r="X39" i="16"/>
  <c r="X11" i="153"/>
  <c r="X52" i="182"/>
  <c r="X16" i="125"/>
  <c r="X48" i="125"/>
  <c r="X63" i="124"/>
  <c r="X24" i="117"/>
  <c r="X52" i="204"/>
  <c r="X14" i="106"/>
  <c r="X47" i="106"/>
  <c r="X29" i="104"/>
  <c r="X59" i="104"/>
  <c r="X50" i="105"/>
  <c r="X30" i="105"/>
  <c r="X59" i="105"/>
  <c r="X19" i="103"/>
  <c r="X25" i="30"/>
  <c r="X4" i="26"/>
  <c r="X52" i="19"/>
  <c r="X33" i="152"/>
  <c r="X31" i="10"/>
  <c r="X8" i="180"/>
  <c r="X67" i="125"/>
  <c r="X49" i="125"/>
  <c r="X33" i="222"/>
  <c r="X64" i="124"/>
  <c r="X11" i="115"/>
  <c r="X33" i="202"/>
  <c r="X72" i="111"/>
  <c r="X15" i="106"/>
  <c r="X48" i="106"/>
  <c r="X60" i="104"/>
  <c r="X33" i="192"/>
  <c r="X60" i="105"/>
  <c r="X20" i="103"/>
  <c r="X50" i="103"/>
  <c r="X52" i="98"/>
  <c r="X76" i="75"/>
  <c r="X52" i="76"/>
  <c r="X11" i="74"/>
  <c r="X8" i="37"/>
  <c r="X36" i="30"/>
  <c r="X57" i="30"/>
  <c r="X60" i="16"/>
  <c r="X8" i="152"/>
  <c r="X33" i="162"/>
  <c r="X68" i="125"/>
  <c r="X36" i="124"/>
  <c r="X11" i="112"/>
  <c r="X35" i="111"/>
  <c r="X16" i="106"/>
  <c r="X49" i="106"/>
  <c r="X61" i="104"/>
  <c r="X21" i="103"/>
  <c r="X51" i="103"/>
  <c r="X20" i="60"/>
  <c r="X10" i="60"/>
  <c r="X42" i="60"/>
  <c r="X24" i="46"/>
  <c r="X65" i="46"/>
  <c r="X52" i="38"/>
  <c r="X11" i="23"/>
  <c r="X11" i="180"/>
  <c r="X52" i="221"/>
  <c r="X49" i="124"/>
  <c r="X4" i="216"/>
  <c r="X37" i="124"/>
  <c r="X11" i="160"/>
  <c r="X36" i="111"/>
  <c r="X62" i="104"/>
  <c r="X33" i="189"/>
  <c r="X62" i="105"/>
  <c r="X72" i="105"/>
  <c r="X22" i="186"/>
  <c r="X53" i="103"/>
  <c r="X54" i="94"/>
  <c r="X33" i="77"/>
  <c r="X43" i="60"/>
  <c r="X56" i="46"/>
  <c r="X37" i="46"/>
  <c r="X52" i="41"/>
  <c r="X33" i="39"/>
  <c r="X71" i="26"/>
  <c r="X21" i="125"/>
  <c r="X52" i="172"/>
  <c r="X58" i="124"/>
  <c r="X38" i="124"/>
  <c r="X12" i="119"/>
  <c r="X30" i="117"/>
  <c r="X37" i="111"/>
  <c r="X66" i="111"/>
  <c r="X72" i="104"/>
  <c r="X35" i="105"/>
  <c r="X33" i="187"/>
  <c r="X33" i="184"/>
  <c r="X23" i="94"/>
  <c r="X11" i="85"/>
  <c r="X52" i="68"/>
  <c r="X32" i="60"/>
  <c r="X74" i="60"/>
  <c r="X68" i="30"/>
  <c r="X54" i="10"/>
  <c r="X33" i="4"/>
  <c r="X54" i="125"/>
  <c r="X52" i="218"/>
  <c r="X59" i="124"/>
  <c r="X5" i="124"/>
  <c r="X39" i="124"/>
  <c r="X68" i="124"/>
  <c r="X8" i="164"/>
  <c r="X70" i="117"/>
  <c r="X31" i="117"/>
  <c r="X5" i="111"/>
  <c r="X67" i="111"/>
  <c r="X52" i="198"/>
  <c r="X35" i="104"/>
  <c r="X36" i="105"/>
  <c r="X24" i="94"/>
  <c r="X8" i="90"/>
  <c r="X8" i="70"/>
  <c r="X63" i="60"/>
  <c r="X45" i="60"/>
  <c r="X8" i="29"/>
  <c r="X4" i="4"/>
  <c r="X43" i="125"/>
  <c r="X23" i="125"/>
  <c r="X55" i="125"/>
  <c r="X11" i="222"/>
  <c r="X6" i="124"/>
  <c r="X40" i="124"/>
  <c r="X69" i="124"/>
  <c r="X28" i="119"/>
  <c r="X54" i="117"/>
  <c r="X52" i="109"/>
  <c r="X68" i="111"/>
  <c r="X54" i="106"/>
  <c r="X57" i="104"/>
  <c r="X36" i="104"/>
  <c r="X52" i="191"/>
  <c r="X25" i="94"/>
  <c r="X57" i="94"/>
  <c r="X33" i="69"/>
  <c r="X46" i="60"/>
  <c r="X33" i="28"/>
  <c r="X14" i="16"/>
  <c r="X66" i="125"/>
  <c r="X12" i="125"/>
  <c r="X44" i="125"/>
  <c r="X24" i="125"/>
  <c r="X56" i="125"/>
  <c r="X11" i="219"/>
  <c r="X7" i="124"/>
  <c r="X70" i="124"/>
  <c r="X19" i="119"/>
  <c r="X51" i="119"/>
  <c r="X11" i="164"/>
  <c r="X69" i="111"/>
  <c r="X33" i="199"/>
  <c r="X55" i="106"/>
  <c r="X37" i="104"/>
  <c r="X66" i="104"/>
  <c r="X58" i="105"/>
  <c r="X38" i="105"/>
  <c r="X11" i="90"/>
  <c r="X52" i="82"/>
  <c r="X47" i="60"/>
  <c r="X70" i="46"/>
  <c r="X23" i="30"/>
  <c r="X55" i="30"/>
  <c r="X17" i="23"/>
  <c r="X47" i="16"/>
  <c r="X39" i="10"/>
  <c r="X31" i="8"/>
  <c r="X31" i="12" s="1"/>
  <c r="X75" i="125"/>
  <c r="X25" i="125"/>
  <c r="X57" i="125"/>
  <c r="X72" i="124"/>
  <c r="X52" i="121"/>
  <c r="X56" i="117"/>
  <c r="X8" i="113"/>
  <c r="X52" i="203"/>
  <c r="X13" i="106"/>
  <c r="X24" i="106"/>
  <c r="X56" i="106"/>
  <c r="X17" i="195"/>
  <c r="X5" i="104"/>
  <c r="X38" i="104"/>
  <c r="X67" i="104"/>
  <c r="X67" i="105"/>
  <c r="X28" i="103"/>
  <c r="X58" i="103"/>
  <c r="X52" i="85"/>
  <c r="X32" i="46"/>
  <c r="X27" i="24"/>
  <c r="X48" i="10"/>
  <c r="X32" i="8"/>
  <c r="X32" i="9" s="1"/>
  <c r="X62" i="8"/>
  <c r="X62" i="9" s="1"/>
  <c r="X76" i="125"/>
  <c r="X25" i="124"/>
  <c r="X70" i="120"/>
  <c r="X21" i="119"/>
  <c r="X54" i="119"/>
  <c r="X22" i="203"/>
  <c r="X10" i="111"/>
  <c r="X42" i="111"/>
  <c r="X25" i="106"/>
  <c r="X57" i="106"/>
  <c r="X6" i="104"/>
  <c r="X68" i="104"/>
  <c r="X6" i="105"/>
  <c r="X68" i="105"/>
  <c r="X29" i="103"/>
  <c r="X59" i="103"/>
  <c r="X30" i="94"/>
  <c r="X60" i="94"/>
  <c r="X33" i="83"/>
  <c r="X33" i="72"/>
  <c r="X23" i="60"/>
  <c r="X8" i="53"/>
  <c r="X52" i="34"/>
  <c r="X44" i="30"/>
  <c r="X65" i="30"/>
  <c r="X52" i="153"/>
  <c r="X49" i="10"/>
  <c r="X63" i="8"/>
  <c r="X63" i="12" s="1"/>
  <c r="X29" i="125"/>
  <c r="X57" i="124"/>
  <c r="X35" i="124"/>
  <c r="X11" i="213"/>
  <c r="X44" i="124"/>
  <c r="X9" i="120"/>
  <c r="X55" i="119"/>
  <c r="X43" i="111"/>
  <c r="X27" i="198"/>
  <c r="X69" i="104"/>
  <c r="X60" i="103"/>
  <c r="X61" i="94"/>
  <c r="X11" i="87"/>
  <c r="X33" i="86"/>
  <c r="X52" i="74"/>
  <c r="X19" i="60"/>
  <c r="X50" i="60"/>
  <c r="X33" i="59"/>
  <c r="X33" i="55"/>
  <c r="X52" i="54"/>
  <c r="X74" i="46"/>
  <c r="X64" i="8"/>
  <c r="X64" i="9" s="1"/>
  <c r="X52" i="183"/>
  <c r="X52" i="180"/>
  <c r="X8" i="176"/>
  <c r="X30" i="125"/>
  <c r="X13" i="124"/>
  <c r="X45" i="124"/>
  <c r="X52" i="160"/>
  <c r="X10" i="120"/>
  <c r="X24" i="119"/>
  <c r="X56" i="119"/>
  <c r="X47" i="117"/>
  <c r="X12" i="111"/>
  <c r="X44" i="111"/>
  <c r="X74" i="111"/>
  <c r="X70" i="104"/>
  <c r="X52" i="190"/>
  <c r="X70" i="105"/>
  <c r="X11" i="187"/>
  <c r="X61" i="103"/>
  <c r="X33" i="98"/>
  <c r="X62" i="94"/>
  <c r="X61" i="60"/>
  <c r="X23" i="46"/>
  <c r="X55" i="46"/>
  <c r="X64" i="46"/>
  <c r="X45" i="46"/>
  <c r="X75" i="46"/>
  <c r="X52" i="43"/>
  <c r="X33" i="38"/>
  <c r="X76" i="30"/>
  <c r="X34" i="16"/>
  <c r="X52" i="23"/>
  <c r="X65" i="8"/>
  <c r="X65" i="9" s="1"/>
  <c r="X42" i="125"/>
  <c r="X31" i="125"/>
  <c r="X61" i="125"/>
  <c r="X66" i="124"/>
  <c r="X14" i="124"/>
  <c r="X46" i="124"/>
  <c r="X76" i="124"/>
  <c r="X25" i="119"/>
  <c r="X57" i="119"/>
  <c r="X48" i="117"/>
  <c r="X6" i="117"/>
  <c r="X13" i="111"/>
  <c r="X45" i="111"/>
  <c r="X75" i="111"/>
  <c r="X30" i="106"/>
  <c r="X10" i="104"/>
  <c r="X42" i="104"/>
  <c r="X8" i="189"/>
  <c r="X43" i="105"/>
  <c r="X52" i="88"/>
  <c r="X62" i="60"/>
  <c r="X52" i="40"/>
  <c r="X35" i="30"/>
  <c r="X21" i="16"/>
  <c r="X11" i="151"/>
  <c r="X62" i="10"/>
  <c r="X19" i="125"/>
  <c r="X32" i="125"/>
  <c r="X62" i="125"/>
  <c r="X67" i="124"/>
  <c r="X15" i="124"/>
  <c r="X47" i="124"/>
  <c r="X45" i="120"/>
  <c r="X58" i="119"/>
  <c r="X27" i="203"/>
  <c r="X14" i="111"/>
  <c r="X76" i="111"/>
  <c r="X31" i="106"/>
  <c r="X11" i="194"/>
  <c r="X43" i="104"/>
  <c r="X44" i="105"/>
  <c r="X11" i="42"/>
  <c r="X43" i="16"/>
  <c r="X38" i="8"/>
  <c r="X38" i="12" s="1"/>
  <c r="X74" i="125"/>
  <c r="X33" i="175"/>
  <c r="X20" i="125"/>
  <c r="X51" i="125"/>
  <c r="X33" i="172"/>
  <c r="X63" i="125"/>
  <c r="X52" i="222"/>
  <c r="X16" i="124"/>
  <c r="X48" i="124"/>
  <c r="X22" i="160"/>
  <c r="X14" i="120"/>
  <c r="X46" i="120"/>
  <c r="X29" i="119"/>
  <c r="X59" i="119"/>
  <c r="X62" i="117"/>
  <c r="X40" i="117"/>
  <c r="X32" i="106"/>
  <c r="X62" i="106"/>
  <c r="X12" i="104"/>
  <c r="X44" i="104"/>
  <c r="X74" i="104"/>
  <c r="X35" i="103"/>
  <c r="X52" i="99"/>
  <c r="X11" i="184"/>
  <c r="X36" i="94"/>
  <c r="X65" i="94"/>
  <c r="X52" i="78"/>
  <c r="X11" i="77"/>
  <c r="X27" i="74"/>
  <c r="X52" i="70"/>
  <c r="X11" i="66"/>
  <c r="X55" i="60"/>
  <c r="X27" i="54"/>
  <c r="X41" i="30"/>
  <c r="X32" i="30"/>
  <c r="X11" i="25"/>
  <c r="X23" i="16"/>
  <c r="X39" i="8"/>
  <c r="X39" i="12" s="1"/>
  <c r="X52" i="5"/>
  <c r="X64" i="125"/>
  <c r="X52" i="219"/>
  <c r="X15" i="120"/>
  <c r="X47" i="120"/>
  <c r="X30" i="119"/>
  <c r="X8" i="171"/>
  <c r="X33" i="167"/>
  <c r="X17" i="114"/>
  <c r="X63" i="106"/>
  <c r="X13" i="104"/>
  <c r="X45" i="104"/>
  <c r="X75" i="104"/>
  <c r="X66" i="105"/>
  <c r="X14" i="105"/>
  <c r="X46" i="105"/>
  <c r="X36" i="103"/>
  <c r="X17" i="73"/>
  <c r="X11" i="63"/>
  <c r="X27" i="48"/>
  <c r="X27" i="37"/>
  <c r="X17" i="33"/>
  <c r="X33" i="31"/>
  <c r="X63" i="30"/>
  <c r="X33" i="27"/>
  <c r="X56" i="16"/>
  <c r="X24" i="10"/>
  <c r="X56" i="10"/>
  <c r="X15" i="10"/>
  <c r="X47" i="10"/>
  <c r="X6" i="8"/>
  <c r="X6" i="12" s="1"/>
  <c r="X40" i="8"/>
  <c r="X40" i="9" s="1"/>
  <c r="X11" i="173"/>
  <c r="X65" i="125"/>
  <c r="X52" i="216"/>
  <c r="X16" i="120"/>
  <c r="X48" i="120"/>
  <c r="X18" i="120"/>
  <c r="X31" i="119"/>
  <c r="X61" i="119"/>
  <c r="X8" i="108"/>
  <c r="X17" i="110"/>
  <c r="X17" i="202"/>
  <c r="X64" i="106"/>
  <c r="X4" i="196"/>
  <c r="X46" i="104"/>
  <c r="X76" i="104"/>
  <c r="X17" i="192"/>
  <c r="X27" i="190"/>
  <c r="X75" i="105"/>
  <c r="X5" i="103"/>
  <c r="X37" i="103"/>
  <c r="X66" i="103"/>
  <c r="X22" i="99"/>
  <c r="X27" i="97"/>
  <c r="X38" i="94"/>
  <c r="X71" i="92"/>
  <c r="X17" i="84"/>
  <c r="X33" i="82"/>
  <c r="X22" i="78"/>
  <c r="X4" i="76"/>
  <c r="X22" i="70"/>
  <c r="X37" i="60"/>
  <c r="X8" i="55"/>
  <c r="X17" i="53"/>
  <c r="X19" i="46"/>
  <c r="X27" i="43"/>
  <c r="X4" i="35"/>
  <c r="X4" i="24"/>
  <c r="X25" i="10"/>
  <c r="X19" i="8"/>
  <c r="X19" i="9" s="1"/>
  <c r="X7" i="8"/>
  <c r="X7" i="12" s="1"/>
  <c r="X41" i="8"/>
  <c r="X41" i="9" s="1"/>
  <c r="X70" i="8"/>
  <c r="X70" i="9" s="1"/>
  <c r="X11" i="3"/>
  <c r="X37" i="125"/>
  <c r="X10" i="124"/>
  <c r="X42" i="124"/>
  <c r="X20" i="124"/>
  <c r="X32" i="119"/>
  <c r="X62" i="119"/>
  <c r="X11" i="171"/>
  <c r="X19" i="111"/>
  <c r="X50" i="111"/>
  <c r="X65" i="106"/>
  <c r="X5" i="10"/>
  <c r="X8" i="126"/>
  <c r="X33" i="178"/>
  <c r="X38" i="125"/>
  <c r="X65" i="124"/>
  <c r="X65" i="123" s="1"/>
  <c r="X43" i="124"/>
  <c r="X21" i="124"/>
  <c r="X53" i="124"/>
  <c r="X34" i="119"/>
  <c r="X63" i="119"/>
  <c r="X52" i="113"/>
  <c r="X8" i="109"/>
  <c r="X52" i="114"/>
  <c r="X20" i="111"/>
  <c r="X51" i="111"/>
  <c r="X68" i="103"/>
  <c r="X7" i="94"/>
  <c r="X69" i="94"/>
  <c r="X44" i="75"/>
  <c r="X17" i="87"/>
  <c r="X52" i="73"/>
  <c r="X29" i="60"/>
  <c r="X33" i="58"/>
  <c r="X22" i="29"/>
  <c r="X6" i="10"/>
  <c r="X51" i="8"/>
  <c r="X51" i="9" s="1"/>
  <c r="X72" i="8"/>
  <c r="X33" i="5"/>
  <c r="X52" i="4"/>
  <c r="X52" i="2"/>
  <c r="X33" i="126"/>
  <c r="X33" i="181"/>
  <c r="X39" i="125"/>
  <c r="X74" i="124"/>
  <c r="X54" i="124"/>
  <c r="X35" i="119"/>
  <c r="X64" i="119"/>
  <c r="X11" i="166"/>
  <c r="X38" i="117"/>
  <c r="X15" i="117"/>
  <c r="X21" i="111"/>
  <c r="X53" i="111"/>
  <c r="X38" i="106"/>
  <c r="X52" i="192"/>
  <c r="X8" i="191"/>
  <c r="X19" i="105"/>
  <c r="X17" i="187"/>
  <c r="X8" i="186"/>
  <c r="X69" i="103"/>
  <c r="X41" i="94"/>
  <c r="X70" i="94"/>
  <c r="X11" i="83"/>
  <c r="X16" i="60"/>
  <c r="X69" i="60"/>
  <c r="X33" i="54"/>
  <c r="X63" i="46"/>
  <c r="X54" i="46"/>
  <c r="X42" i="16"/>
  <c r="X62" i="16"/>
  <c r="X33" i="18"/>
  <c r="X30" i="16"/>
  <c r="X73" i="8"/>
  <c r="X73" i="9" s="1"/>
  <c r="X50" i="125"/>
  <c r="X52" i="177"/>
  <c r="X28" i="125"/>
  <c r="X6" i="125"/>
  <c r="X40" i="125"/>
  <c r="X69" i="125"/>
  <c r="X75" i="124"/>
  <c r="X23" i="124"/>
  <c r="X55" i="124"/>
  <c r="X21" i="120"/>
  <c r="X52" i="159"/>
  <c r="X8" i="155"/>
  <c r="X65" i="119"/>
  <c r="X52" i="164"/>
  <c r="X16" i="117"/>
  <c r="X39" i="106"/>
  <c r="X19" i="104"/>
  <c r="X50" i="104"/>
  <c r="X23" i="104"/>
  <c r="X10" i="105"/>
  <c r="X42" i="105"/>
  <c r="X20" i="105"/>
  <c r="X51" i="105"/>
  <c r="X10" i="103"/>
  <c r="X72" i="103"/>
  <c r="X8" i="98"/>
  <c r="X9" i="94"/>
  <c r="X52" i="64"/>
  <c r="X8" i="41"/>
  <c r="X20" i="30"/>
  <c r="X43" i="30"/>
  <c r="X27" i="29"/>
  <c r="X10" i="16"/>
  <c r="X33" i="23"/>
  <c r="X70" i="10"/>
  <c r="X33" i="183"/>
  <c r="X33" i="180"/>
  <c r="X59" i="125"/>
  <c r="X7" i="125"/>
  <c r="X41" i="125"/>
  <c r="X70" i="125"/>
  <c r="X24" i="124"/>
  <c r="X56" i="124"/>
  <c r="X54" i="120"/>
  <c r="X37" i="119"/>
  <c r="X66" i="119"/>
  <c r="X6" i="106"/>
  <c r="X40" i="106"/>
  <c r="X11" i="196"/>
  <c r="X33" i="195"/>
  <c r="X20" i="104"/>
  <c r="X51" i="104"/>
  <c r="X42" i="103"/>
  <c r="X33" i="97"/>
  <c r="X73" i="94"/>
  <c r="X52" i="77"/>
  <c r="X17" i="28"/>
  <c r="X52" i="25"/>
  <c r="X51" i="16"/>
  <c r="X32" i="10"/>
  <c r="X46" i="8"/>
  <c r="X46" i="12" s="1"/>
  <c r="X60" i="125"/>
  <c r="X9" i="125"/>
  <c r="X8" i="220"/>
  <c r="X23" i="120"/>
  <c r="X55" i="120"/>
  <c r="X38" i="119"/>
  <c r="X67" i="119"/>
  <c r="X11" i="168"/>
  <c r="X7" i="106"/>
  <c r="X41" i="106"/>
  <c r="X70" i="106"/>
  <c r="X21" i="104"/>
  <c r="X53" i="104"/>
  <c r="X74" i="105"/>
  <c r="X12" i="103"/>
  <c r="X43" i="103"/>
  <c r="X52" i="184"/>
  <c r="X44" i="94"/>
  <c r="X27" i="57"/>
  <c r="X57" i="46"/>
  <c r="X11" i="44"/>
  <c r="X11" i="41"/>
  <c r="X11" i="38"/>
  <c r="X75" i="30"/>
  <c r="X49" i="30"/>
  <c r="X73" i="16"/>
  <c r="X23" i="10"/>
  <c r="X55" i="10"/>
  <c r="X11" i="161"/>
  <c r="X47" i="8"/>
  <c r="X47" i="12" s="1"/>
  <c r="X33" i="2"/>
  <c r="X11" i="181"/>
  <c r="X11" i="178"/>
  <c r="X33" i="177"/>
  <c r="X52" i="176"/>
  <c r="X72" i="125"/>
  <c r="X41" i="124"/>
  <c r="X33" i="214"/>
  <c r="X56" i="120"/>
  <c r="X39" i="119"/>
  <c r="X23" i="105"/>
  <c r="X54" i="105"/>
  <c r="X13" i="103"/>
  <c r="X44" i="103"/>
  <c r="X74" i="103"/>
  <c r="X45" i="94"/>
  <c r="X17" i="92"/>
  <c r="X17" i="89"/>
  <c r="X4" i="85"/>
  <c r="X28" i="75"/>
  <c r="X27" i="73"/>
  <c r="X33" i="67"/>
  <c r="X52" i="63"/>
  <c r="X11" i="62"/>
  <c r="X35" i="60"/>
  <c r="X27" i="53"/>
  <c r="X16" i="46"/>
  <c r="X28" i="46"/>
  <c r="X8" i="31"/>
  <c r="X22" i="25"/>
  <c r="X74" i="16"/>
  <c r="X33" i="17"/>
  <c r="X64" i="10"/>
  <c r="X74" i="10"/>
  <c r="X15" i="8"/>
  <c r="X48" i="8"/>
  <c r="X48" i="9" s="1"/>
  <c r="X5" i="8"/>
  <c r="X5" i="12" s="1"/>
  <c r="X27" i="2"/>
  <c r="X11" i="175"/>
  <c r="X52" i="173"/>
  <c r="X11" i="172"/>
  <c r="X73" i="125"/>
  <c r="X33" i="217"/>
  <c r="X29" i="124"/>
  <c r="X25" i="120"/>
  <c r="X40" i="119"/>
  <c r="X69" i="119"/>
  <c r="X28" i="111"/>
  <c r="X58" i="111"/>
  <c r="X9" i="106"/>
  <c r="X72" i="106"/>
  <c r="X27" i="192"/>
  <c r="X27" i="187"/>
  <c r="X14" i="103"/>
  <c r="X45" i="103"/>
  <c r="X75" i="103"/>
  <c r="X33" i="99"/>
  <c r="X52" i="96"/>
  <c r="X14" i="94"/>
  <c r="X46" i="94"/>
  <c r="X76" i="94"/>
  <c r="X17" i="86"/>
  <c r="X52" i="81"/>
  <c r="X17" i="80"/>
  <c r="X4" i="74"/>
  <c r="X33" i="70"/>
  <c r="X11" i="65"/>
  <c r="X33" i="64"/>
  <c r="X26" i="64" s="1"/>
  <c r="X39" i="46"/>
  <c r="X29" i="46"/>
  <c r="X4" i="34"/>
  <c r="X60" i="30"/>
  <c r="X75" i="16"/>
  <c r="X65" i="10"/>
  <c r="X13" i="10"/>
  <c r="X75" i="10"/>
  <c r="X16" i="8"/>
  <c r="X16" i="11" s="1"/>
  <c r="X49" i="8"/>
  <c r="X49" i="9" s="1"/>
  <c r="X52" i="3"/>
  <c r="X33" i="174"/>
  <c r="X13" i="125"/>
  <c r="X45" i="125"/>
  <c r="X73" i="124"/>
  <c r="X33" i="219"/>
  <c r="X19" i="124"/>
  <c r="X50" i="124"/>
  <c r="X30" i="124"/>
  <c r="X52" i="213"/>
  <c r="X6" i="119"/>
  <c r="X41" i="119"/>
  <c r="X70" i="119"/>
  <c r="X33" i="118"/>
  <c r="X33" i="112"/>
  <c r="X29" i="111"/>
  <c r="X59" i="111"/>
  <c r="X33" i="200"/>
  <c r="X22" i="199"/>
  <c r="X52" i="199"/>
  <c r="X73" i="106"/>
  <c r="X4" i="195"/>
  <c r="X33" i="190"/>
  <c r="X76" i="103"/>
  <c r="X71" i="100"/>
  <c r="X27" i="96"/>
  <c r="X15" i="94"/>
  <c r="X33" i="88"/>
  <c r="X8" i="82"/>
  <c r="X71" i="79"/>
  <c r="X71" i="71"/>
  <c r="X11" i="68"/>
  <c r="X66" i="60"/>
  <c r="X7" i="46"/>
  <c r="X4" i="23"/>
  <c r="X11" i="18"/>
  <c r="X14" i="10"/>
  <c r="X59" i="8"/>
  <c r="X59" i="9" s="1"/>
  <c r="X52" i="6"/>
  <c r="X7" i="7"/>
  <c r="X23" i="7"/>
  <c r="X33" i="220"/>
  <c r="X9" i="124"/>
  <c r="X74" i="119"/>
  <c r="X24" i="7"/>
  <c r="X72" i="7"/>
  <c r="X25" i="7"/>
  <c r="X52" i="179"/>
  <c r="X52" i="215"/>
  <c r="X24" i="120"/>
  <c r="X15" i="7"/>
  <c r="X63" i="7"/>
  <c r="X18" i="105"/>
  <c r="X17" i="191"/>
  <c r="X32" i="7"/>
  <c r="X40" i="7"/>
  <c r="X34" i="124"/>
  <c r="X5" i="120"/>
  <c r="X72" i="120"/>
  <c r="X9" i="7"/>
  <c r="X73" i="7"/>
  <c r="X10" i="7"/>
  <c r="X18" i="7"/>
  <c r="X34" i="7"/>
  <c r="X42" i="7"/>
  <c r="X50" i="7"/>
  <c r="X58" i="7"/>
  <c r="X66" i="7"/>
  <c r="X74" i="7"/>
  <c r="X8" i="172"/>
  <c r="X5" i="125"/>
  <c r="X53" i="125"/>
  <c r="X71" i="213"/>
  <c r="X12" i="124"/>
  <c r="X28" i="124"/>
  <c r="X60" i="124"/>
  <c r="X52" i="154"/>
  <c r="X17" i="169"/>
  <c r="X52" i="169"/>
  <c r="X52" i="168"/>
  <c r="X17" i="165"/>
  <c r="X47" i="7"/>
  <c r="X18" i="125"/>
  <c r="X64" i="7"/>
  <c r="X18" i="124"/>
  <c r="X33" i="160"/>
  <c r="X57" i="7"/>
  <c r="X19" i="7"/>
  <c r="X35" i="7"/>
  <c r="X43" i="7"/>
  <c r="X51" i="7"/>
  <c r="X59" i="7"/>
  <c r="X67" i="7"/>
  <c r="X75" i="7"/>
  <c r="X33" i="159"/>
  <c r="X41" i="120"/>
  <c r="X49" i="120"/>
  <c r="X57" i="120"/>
  <c r="X65" i="120"/>
  <c r="X73" i="120"/>
  <c r="X53" i="120"/>
  <c r="X52" i="155"/>
  <c r="X27" i="167"/>
  <c r="X39" i="117"/>
  <c r="X63" i="117"/>
  <c r="X23" i="117"/>
  <c r="X55" i="7"/>
  <c r="X55" i="12"/>
  <c r="X55" i="9"/>
  <c r="X10" i="125"/>
  <c r="X56" i="7"/>
  <c r="X23" i="119"/>
  <c r="X22" i="154"/>
  <c r="X41" i="7"/>
  <c r="X12" i="7"/>
  <c r="X20" i="7"/>
  <c r="X28" i="7"/>
  <c r="X36" i="7"/>
  <c r="X44" i="7"/>
  <c r="X60" i="7"/>
  <c r="X68" i="7"/>
  <c r="X76" i="7"/>
  <c r="X76" i="9"/>
  <c r="X42" i="120"/>
  <c r="X50" i="120"/>
  <c r="X58" i="120"/>
  <c r="X66" i="120"/>
  <c r="X74" i="120"/>
  <c r="X13" i="120"/>
  <c r="X29" i="120"/>
  <c r="X18" i="119"/>
  <c r="X17" i="167"/>
  <c r="X33" i="166"/>
  <c r="X31" i="7"/>
  <c r="X49" i="7"/>
  <c r="X13" i="7"/>
  <c r="X21" i="7"/>
  <c r="X29" i="7"/>
  <c r="X37" i="7"/>
  <c r="X45" i="7"/>
  <c r="X53" i="7"/>
  <c r="X61" i="7"/>
  <c r="X69" i="7"/>
  <c r="X8" i="215"/>
  <c r="X19" i="120"/>
  <c r="X35" i="120"/>
  <c r="X43" i="120"/>
  <c r="X51" i="120"/>
  <c r="X59" i="120"/>
  <c r="X67" i="120"/>
  <c r="X75" i="120"/>
  <c r="X33" i="170"/>
  <c r="X4" i="166"/>
  <c r="X7" i="117"/>
  <c r="X39" i="7"/>
  <c r="X34" i="125"/>
  <c r="X16" i="7"/>
  <c r="X48" i="7"/>
  <c r="X52" i="174"/>
  <c r="X65" i="7"/>
  <c r="X5" i="7"/>
  <c r="X6" i="7"/>
  <c r="X14" i="7"/>
  <c r="X22" i="2"/>
  <c r="X30" i="7"/>
  <c r="X38" i="7"/>
  <c r="X46" i="7"/>
  <c r="X54" i="7"/>
  <c r="X62" i="7"/>
  <c r="X70" i="7"/>
  <c r="X12" i="120"/>
  <c r="X20" i="120"/>
  <c r="X28" i="120"/>
  <c r="X36" i="120"/>
  <c r="X44" i="120"/>
  <c r="X60" i="120"/>
  <c r="X68" i="120"/>
  <c r="X76" i="120"/>
  <c r="X10" i="119"/>
  <c r="X52" i="171"/>
  <c r="X52" i="118"/>
  <c r="X52" i="166"/>
  <c r="X33" i="165"/>
  <c r="X26" i="165" s="1"/>
  <c r="X71" i="164"/>
  <c r="X27" i="163"/>
  <c r="X13" i="105"/>
  <c r="X5" i="117"/>
  <c r="X13" i="117"/>
  <c r="X21" i="117"/>
  <c r="X29" i="117"/>
  <c r="X37" i="117"/>
  <c r="X45" i="117"/>
  <c r="X72" i="117"/>
  <c r="X17" i="113"/>
  <c r="X27" i="113"/>
  <c r="X71" i="108"/>
  <c r="X27" i="107"/>
  <c r="X33" i="203"/>
  <c r="X38" i="111"/>
  <c r="X46" i="111"/>
  <c r="X17" i="200"/>
  <c r="X27" i="200"/>
  <c r="X23" i="106"/>
  <c r="X22" i="198"/>
  <c r="X34" i="106"/>
  <c r="X42" i="106"/>
  <c r="X50" i="106"/>
  <c r="X14" i="104"/>
  <c r="X33" i="194"/>
  <c r="X11" i="192"/>
  <c r="X4" i="190"/>
  <c r="X12" i="105"/>
  <c r="X11" i="189"/>
  <c r="X21" i="105"/>
  <c r="X31" i="105"/>
  <c r="X52" i="187"/>
  <c r="X30" i="103"/>
  <c r="X8" i="154"/>
  <c r="X5" i="119"/>
  <c r="X53" i="119"/>
  <c r="X73" i="117"/>
  <c r="X17" i="154"/>
  <c r="X33" i="154"/>
  <c r="X57" i="117"/>
  <c r="X65" i="117"/>
  <c r="X74" i="117"/>
  <c r="X11" i="113"/>
  <c r="X33" i="109"/>
  <c r="X9" i="111"/>
  <c r="X8" i="204"/>
  <c r="X11" i="200"/>
  <c r="X17" i="194"/>
  <c r="X54" i="104"/>
  <c r="X5" i="105"/>
  <c r="X15" i="105"/>
  <c r="X33" i="186"/>
  <c r="X33" i="63"/>
  <c r="X40" i="60"/>
  <c r="X9" i="117"/>
  <c r="X25" i="117"/>
  <c r="X41" i="117"/>
  <c r="X49" i="117"/>
  <c r="X58" i="117"/>
  <c r="X66" i="117"/>
  <c r="X75" i="117"/>
  <c r="X18" i="106"/>
  <c r="X10" i="117"/>
  <c r="X18" i="117"/>
  <c r="X34" i="117"/>
  <c r="X42" i="117"/>
  <c r="X50" i="117"/>
  <c r="X59" i="117"/>
  <c r="X67" i="117"/>
  <c r="X76" i="117"/>
  <c r="X33" i="113"/>
  <c r="X4" i="107"/>
  <c r="X33" i="107"/>
  <c r="X6" i="111"/>
  <c r="X52" i="196"/>
  <c r="X30" i="104"/>
  <c r="X7" i="105"/>
  <c r="X17" i="189"/>
  <c r="X28" i="105"/>
  <c r="X27" i="189"/>
  <c r="X37" i="105"/>
  <c r="X45" i="105"/>
  <c r="X53" i="105"/>
  <c r="X61" i="105"/>
  <c r="X69" i="105"/>
  <c r="X19" i="117"/>
  <c r="X35" i="117"/>
  <c r="X43" i="117"/>
  <c r="X51" i="117"/>
  <c r="X60" i="117"/>
  <c r="X68" i="117"/>
  <c r="X4" i="113"/>
  <c r="X52" i="112"/>
  <c r="X33" i="114"/>
  <c r="X26" i="114" s="1"/>
  <c r="X52" i="108"/>
  <c r="X33" i="110"/>
  <c r="X11" i="203"/>
  <c r="X5" i="106"/>
  <c r="X4" i="200"/>
  <c r="X10" i="106"/>
  <c r="X9" i="104"/>
  <c r="X8" i="196"/>
  <c r="X52" i="195"/>
  <c r="X11" i="190"/>
  <c r="X29" i="105"/>
  <c r="X4" i="187"/>
  <c r="X54" i="103"/>
  <c r="X62" i="103"/>
  <c r="X70" i="103"/>
  <c r="X36" i="75"/>
  <c r="X4" i="163"/>
  <c r="X12" i="117"/>
  <c r="X20" i="117"/>
  <c r="X28" i="117"/>
  <c r="X36" i="117"/>
  <c r="X44" i="117"/>
  <c r="X53" i="117"/>
  <c r="X61" i="117"/>
  <c r="X69" i="117"/>
  <c r="X27" i="115"/>
  <c r="X52" i="115"/>
  <c r="X27" i="112"/>
  <c r="X52" i="107"/>
  <c r="X54" i="111"/>
  <c r="X62" i="111"/>
  <c r="X70" i="111"/>
  <c r="X53" i="106"/>
  <c r="X52" i="200"/>
  <c r="X11" i="198"/>
  <c r="X58" i="106"/>
  <c r="X66" i="106"/>
  <c r="X27" i="195"/>
  <c r="X34" i="105"/>
  <c r="X33" i="191"/>
  <c r="X39" i="105"/>
  <c r="X47" i="105"/>
  <c r="X55" i="105"/>
  <c r="X63" i="105"/>
  <c r="X38" i="103"/>
  <c r="X46" i="103"/>
  <c r="X5" i="94"/>
  <c r="X4" i="95"/>
  <c r="X71" i="88"/>
  <c r="X27" i="87"/>
  <c r="X33" i="87"/>
  <c r="X27" i="85"/>
  <c r="X52" i="202"/>
  <c r="X52" i="194"/>
  <c r="X52" i="186"/>
  <c r="X53" i="94"/>
  <c r="X52" i="95"/>
  <c r="X33" i="85"/>
  <c r="X20" i="75"/>
  <c r="X27" i="33"/>
  <c r="X28" i="30"/>
  <c r="X52" i="163"/>
  <c r="X18" i="111"/>
  <c r="X34" i="111"/>
  <c r="X17" i="198"/>
  <c r="X33" i="198"/>
  <c r="X18" i="104"/>
  <c r="X34" i="104"/>
  <c r="X18" i="103"/>
  <c r="X34" i="103"/>
  <c r="X33" i="100"/>
  <c r="X33" i="95"/>
  <c r="X26" i="95" s="1"/>
  <c r="X37" i="94"/>
  <c r="X33" i="90"/>
  <c r="X12" i="75"/>
  <c r="X10" i="75"/>
  <c r="X31" i="75"/>
  <c r="X40" i="75"/>
  <c r="X48" i="75"/>
  <c r="X57" i="75"/>
  <c r="X65" i="75"/>
  <c r="X73" i="75"/>
  <c r="X11" i="96"/>
  <c r="X29" i="94"/>
  <c r="X55" i="94"/>
  <c r="X63" i="94"/>
  <c r="X72" i="94"/>
  <c r="X52" i="86"/>
  <c r="X21" i="75"/>
  <c r="X32" i="75"/>
  <c r="X41" i="75"/>
  <c r="X49" i="75"/>
  <c r="X58" i="75"/>
  <c r="X66" i="75"/>
  <c r="X74" i="75"/>
  <c r="X52" i="100"/>
  <c r="X20" i="94"/>
  <c r="X39" i="94"/>
  <c r="X47" i="94"/>
  <c r="X56" i="94"/>
  <c r="X64" i="94"/>
  <c r="X8" i="91"/>
  <c r="X52" i="91"/>
  <c r="X52" i="90"/>
  <c r="X4" i="87"/>
  <c r="X27" i="82"/>
  <c r="X27" i="100"/>
  <c r="X11" i="98"/>
  <c r="X22" i="96"/>
  <c r="X11" i="95"/>
  <c r="X17" i="95"/>
  <c r="X21" i="94"/>
  <c r="X31" i="94"/>
  <c r="X40" i="94"/>
  <c r="X48" i="94"/>
  <c r="X11" i="92"/>
  <c r="X27" i="90"/>
  <c r="X27" i="88"/>
  <c r="X11" i="82"/>
  <c r="X27" i="99"/>
  <c r="X17" i="97"/>
  <c r="X13" i="94"/>
  <c r="X32" i="94"/>
  <c r="X33" i="92"/>
  <c r="X71" i="91"/>
  <c r="X33" i="89"/>
  <c r="X52" i="87"/>
  <c r="X27" i="84"/>
  <c r="X27" i="81"/>
  <c r="X60" i="75"/>
  <c r="X68" i="75"/>
  <c r="X54" i="60"/>
  <c r="X70" i="60"/>
  <c r="X8" i="77"/>
  <c r="X9" i="75"/>
  <c r="X19" i="75"/>
  <c r="X30" i="75"/>
  <c r="X39" i="75"/>
  <c r="X47" i="75"/>
  <c r="X56" i="75"/>
  <c r="X64" i="75"/>
  <c r="X72" i="75"/>
  <c r="X4" i="73"/>
  <c r="X11" i="71"/>
  <c r="X17" i="67"/>
  <c r="X52" i="66"/>
  <c r="X52" i="65"/>
  <c r="X56" i="60"/>
  <c r="X8" i="61"/>
  <c r="X17" i="61"/>
  <c r="X18" i="60"/>
  <c r="X52" i="61"/>
  <c r="X8" i="47"/>
  <c r="X10" i="46"/>
  <c r="X71" i="95"/>
  <c r="X12" i="94"/>
  <c r="X28" i="94"/>
  <c r="X11" i="79"/>
  <c r="X33" i="78"/>
  <c r="X13" i="75"/>
  <c r="X22" i="76"/>
  <c r="X23" i="75"/>
  <c r="X34" i="75"/>
  <c r="X42" i="75"/>
  <c r="X50" i="75"/>
  <c r="X59" i="75"/>
  <c r="X67" i="75"/>
  <c r="X75" i="75"/>
  <c r="X71" i="74"/>
  <c r="X52" i="72"/>
  <c r="X52" i="71"/>
  <c r="X27" i="70"/>
  <c r="X33" i="68"/>
  <c r="X22" i="63"/>
  <c r="X33" i="62"/>
  <c r="X21" i="60"/>
  <c r="X30" i="60"/>
  <c r="X64" i="60"/>
  <c r="X33" i="80"/>
  <c r="X26" i="80" s="1"/>
  <c r="X22" i="79"/>
  <c r="X33" i="79"/>
  <c r="X14" i="75"/>
  <c r="X24" i="75"/>
  <c r="X35" i="75"/>
  <c r="X43" i="75"/>
  <c r="X51" i="75"/>
  <c r="X17" i="72"/>
  <c r="X4" i="68"/>
  <c r="X13" i="60"/>
  <c r="X48" i="60"/>
  <c r="X15" i="75"/>
  <c r="X25" i="75"/>
  <c r="X53" i="75"/>
  <c r="X61" i="75"/>
  <c r="X69" i="75"/>
  <c r="X52" i="69"/>
  <c r="X52" i="62"/>
  <c r="X53" i="60"/>
  <c r="X5" i="60"/>
  <c r="X14" i="60"/>
  <c r="X75" i="60"/>
  <c r="X52" i="80"/>
  <c r="X52" i="79"/>
  <c r="X6" i="75"/>
  <c r="X16" i="75"/>
  <c r="X27" i="76"/>
  <c r="X37" i="75"/>
  <c r="X45" i="75"/>
  <c r="X62" i="75"/>
  <c r="X70" i="75"/>
  <c r="X27" i="68"/>
  <c r="X33" i="65"/>
  <c r="X27" i="63"/>
  <c r="X17" i="62"/>
  <c r="X6" i="60"/>
  <c r="X25" i="60"/>
  <c r="X33" i="61"/>
  <c r="X34" i="60"/>
  <c r="X59" i="60"/>
  <c r="X67" i="60"/>
  <c r="X72" i="60"/>
  <c r="X17" i="78"/>
  <c r="X7" i="75"/>
  <c r="X18" i="75"/>
  <c r="X29" i="75"/>
  <c r="X38" i="75"/>
  <c r="X46" i="75"/>
  <c r="X55" i="75"/>
  <c r="X63" i="75"/>
  <c r="X11" i="70"/>
  <c r="X4" i="65"/>
  <c r="X8" i="76"/>
  <c r="X5" i="75"/>
  <c r="X33" i="48"/>
  <c r="X38" i="46"/>
  <c r="X46" i="46"/>
  <c r="X33" i="19"/>
  <c r="X35" i="16"/>
  <c r="X17" i="76"/>
  <c r="X33" i="76"/>
  <c r="X54" i="75"/>
  <c r="X4" i="61"/>
  <c r="X36" i="60"/>
  <c r="X44" i="60"/>
  <c r="X60" i="60"/>
  <c r="X68" i="60"/>
  <c r="X76" i="60"/>
  <c r="X9" i="60"/>
  <c r="X17" i="59"/>
  <c r="X52" i="58"/>
  <c r="X33" i="57"/>
  <c r="X52" i="55"/>
  <c r="X52" i="49"/>
  <c r="X12" i="46"/>
  <c r="X21" i="46"/>
  <c r="X30" i="46"/>
  <c r="X52" i="47"/>
  <c r="X73" i="46"/>
  <c r="X33" i="42"/>
  <c r="X27" i="58"/>
  <c r="X52" i="48"/>
  <c r="X13" i="46"/>
  <c r="X8" i="39"/>
  <c r="X52" i="39"/>
  <c r="X4" i="38"/>
  <c r="X33" i="37"/>
  <c r="X5" i="46"/>
  <c r="X14" i="46"/>
  <c r="X41" i="46"/>
  <c r="X49" i="46"/>
  <c r="X58" i="46"/>
  <c r="X66" i="46"/>
  <c r="X58" i="30"/>
  <c r="X66" i="30"/>
  <c r="X74" i="30"/>
  <c r="X12" i="60"/>
  <c r="X28" i="60"/>
  <c r="X52" i="59"/>
  <c r="X17" i="57"/>
  <c r="X33" i="53"/>
  <c r="X11" i="49"/>
  <c r="X6" i="46"/>
  <c r="X25" i="46"/>
  <c r="X33" i="47"/>
  <c r="X34" i="46"/>
  <c r="X42" i="46"/>
  <c r="X50" i="46"/>
  <c r="X59" i="46"/>
  <c r="X67" i="46"/>
  <c r="X76" i="46"/>
  <c r="X17" i="42"/>
  <c r="X35" i="46"/>
  <c r="X43" i="46"/>
  <c r="X51" i="46"/>
  <c r="X60" i="46"/>
  <c r="X68" i="46"/>
  <c r="X4" i="43"/>
  <c r="X33" i="43"/>
  <c r="X33" i="40"/>
  <c r="X41" i="60"/>
  <c r="X49" i="60"/>
  <c r="X57" i="60"/>
  <c r="X65" i="60"/>
  <c r="X73" i="60"/>
  <c r="X11" i="54"/>
  <c r="X22" i="49"/>
  <c r="X11" i="48"/>
  <c r="X9" i="46"/>
  <c r="X17" i="47"/>
  <c r="X18" i="46"/>
  <c r="X36" i="46"/>
  <c r="X44" i="46"/>
  <c r="X53" i="46"/>
  <c r="X61" i="46"/>
  <c r="X69" i="46"/>
  <c r="X72" i="46"/>
  <c r="X8" i="44"/>
  <c r="X52" i="44"/>
  <c r="X17" i="37"/>
  <c r="X52" i="36"/>
  <c r="X42" i="30"/>
  <c r="X50" i="30"/>
  <c r="X66" i="16"/>
  <c r="X31" i="16"/>
  <c r="X40" i="16"/>
  <c r="X48" i="16"/>
  <c r="X57" i="16"/>
  <c r="X65" i="16"/>
  <c r="X4" i="47"/>
  <c r="X33" i="35"/>
  <c r="X22" i="34"/>
  <c r="X33" i="34"/>
  <c r="X5" i="30"/>
  <c r="X15" i="30"/>
  <c r="X24" i="30"/>
  <c r="X52" i="29"/>
  <c r="X52" i="28"/>
  <c r="X17" i="19"/>
  <c r="X76" i="16"/>
  <c r="X11" i="17"/>
  <c r="X13" i="16"/>
  <c r="X32" i="16"/>
  <c r="X41" i="16"/>
  <c r="X49" i="16"/>
  <c r="X58" i="16"/>
  <c r="X19" i="16"/>
  <c r="X19" i="15" s="1"/>
  <c r="X71" i="152"/>
  <c r="X72" i="10"/>
  <c r="X9" i="30"/>
  <c r="X8" i="32"/>
  <c r="X52" i="32"/>
  <c r="X4" i="31"/>
  <c r="X6" i="30"/>
  <c r="X16" i="30"/>
  <c r="X53" i="30"/>
  <c r="X61" i="30"/>
  <c r="X69" i="30"/>
  <c r="X52" i="24"/>
  <c r="X68" i="16"/>
  <c r="X5" i="16"/>
  <c r="X4" i="17"/>
  <c r="X59" i="16"/>
  <c r="X67" i="16"/>
  <c r="X17" i="35"/>
  <c r="X52" i="35"/>
  <c r="X7" i="30"/>
  <c r="X37" i="30"/>
  <c r="X45" i="30"/>
  <c r="X52" i="31"/>
  <c r="X54" i="30"/>
  <c r="X62" i="30"/>
  <c r="X70" i="30"/>
  <c r="X33" i="26"/>
  <c r="X28" i="16"/>
  <c r="X36" i="16"/>
  <c r="X44" i="16"/>
  <c r="X6" i="16"/>
  <c r="X15" i="16"/>
  <c r="X24" i="16"/>
  <c r="X22" i="161"/>
  <c r="X23" i="8"/>
  <c r="X34" i="8"/>
  <c r="X42" i="8"/>
  <c r="X50" i="8"/>
  <c r="X50" i="9" s="1"/>
  <c r="X33" i="36"/>
  <c r="X27" i="34"/>
  <c r="X33" i="33"/>
  <c r="X29" i="30"/>
  <c r="X38" i="30"/>
  <c r="X46" i="30"/>
  <c r="X11" i="29"/>
  <c r="X33" i="25"/>
  <c r="X27" i="23"/>
  <c r="X52" i="18"/>
  <c r="X7" i="16"/>
  <c r="X16" i="16"/>
  <c r="X25" i="16"/>
  <c r="X53" i="16"/>
  <c r="X52" i="17"/>
  <c r="X61" i="16"/>
  <c r="X69" i="16"/>
  <c r="X17" i="34"/>
  <c r="X73" i="30"/>
  <c r="X71" i="32"/>
  <c r="X10" i="30"/>
  <c r="X30" i="30"/>
  <c r="X39" i="30"/>
  <c r="X47" i="30"/>
  <c r="X56" i="30"/>
  <c r="X64" i="30"/>
  <c r="X72" i="30"/>
  <c r="X12" i="30"/>
  <c r="X17" i="27"/>
  <c r="X52" i="27"/>
  <c r="X52" i="26"/>
  <c r="X27" i="18"/>
  <c r="X37" i="16"/>
  <c r="X45" i="16"/>
  <c r="X54" i="16"/>
  <c r="X70" i="16"/>
  <c r="X17" i="36"/>
  <c r="X11" i="31"/>
  <c r="X21" i="30"/>
  <c r="X31" i="30"/>
  <c r="X40" i="30"/>
  <c r="X48" i="30"/>
  <c r="X11" i="28"/>
  <c r="X27" i="26"/>
  <c r="X12" i="16"/>
  <c r="X20" i="16"/>
  <c r="X64" i="16"/>
  <c r="X9" i="16"/>
  <c r="X17" i="17"/>
  <c r="X27" i="17"/>
  <c r="X29" i="16"/>
  <c r="X38" i="16"/>
  <c r="X46" i="16"/>
  <c r="X18" i="30"/>
  <c r="X34" i="30"/>
  <c r="X33" i="153"/>
  <c r="X17" i="151"/>
  <c r="X27" i="151"/>
  <c r="X12" i="10"/>
  <c r="X21" i="10"/>
  <c r="X30" i="10"/>
  <c r="X58" i="8"/>
  <c r="X66" i="8"/>
  <c r="X66" i="9" s="1"/>
  <c r="X74" i="8"/>
  <c r="X33" i="6"/>
  <c r="X4" i="3"/>
  <c r="X55" i="16"/>
  <c r="X63" i="16"/>
  <c r="X33" i="150"/>
  <c r="X34" i="10"/>
  <c r="X42" i="10"/>
  <c r="X50" i="10"/>
  <c r="X58" i="10"/>
  <c r="X66" i="10"/>
  <c r="X52" i="162"/>
  <c r="X52" i="161"/>
  <c r="X27" i="6"/>
  <c r="X35" i="10"/>
  <c r="X43" i="10"/>
  <c r="X51" i="10"/>
  <c r="X59" i="10"/>
  <c r="X67" i="10"/>
  <c r="X76" i="10"/>
  <c r="X76" i="11" s="1"/>
  <c r="X33" i="151"/>
  <c r="X17" i="150"/>
  <c r="X18" i="10"/>
  <c r="X36" i="10"/>
  <c r="X44" i="10"/>
  <c r="X52" i="150"/>
  <c r="X60" i="10"/>
  <c r="X68" i="10"/>
  <c r="X68" i="11" s="1"/>
  <c r="X18" i="8"/>
  <c r="X8" i="150"/>
  <c r="X10" i="10"/>
  <c r="X19" i="10"/>
  <c r="X28" i="10"/>
  <c r="X37" i="10"/>
  <c r="X45" i="10"/>
  <c r="X53" i="10"/>
  <c r="X61" i="10"/>
  <c r="X69" i="10"/>
  <c r="X9" i="8"/>
  <c r="X11" i="6"/>
  <c r="X27" i="152"/>
  <c r="X52" i="152"/>
  <c r="X52" i="151"/>
  <c r="X20" i="10"/>
  <c r="X29" i="10"/>
  <c r="X38" i="10"/>
  <c r="X46" i="10"/>
  <c r="X10" i="8"/>
  <c r="X10" i="9" s="1"/>
  <c r="X17" i="5"/>
  <c r="X33" i="3"/>
  <c r="X17" i="161"/>
  <c r="X33" i="161"/>
  <c r="X14" i="8"/>
  <c r="X30" i="8"/>
  <c r="X30" i="12" s="1"/>
  <c r="B16" i="157"/>
  <c r="B15" i="157"/>
  <c r="B17" i="157"/>
  <c r="B18" i="157"/>
  <c r="B12" i="157"/>
  <c r="B11" i="157"/>
  <c r="X26" i="3" l="1"/>
  <c r="X26" i="163"/>
  <c r="X43" i="9"/>
  <c r="X45" i="11"/>
  <c r="X26" i="41"/>
  <c r="X71" i="10"/>
  <c r="X12" i="9"/>
  <c r="X35" i="12"/>
  <c r="X35" i="11"/>
  <c r="X3" i="39"/>
  <c r="X26" i="166"/>
  <c r="X26" i="214"/>
  <c r="X26" i="150"/>
  <c r="X22" i="8"/>
  <c r="X48" i="45"/>
  <c r="X3" i="79"/>
  <c r="X26" i="89"/>
  <c r="X26" i="186"/>
  <c r="X20" i="11"/>
  <c r="X3" i="28"/>
  <c r="X26" i="77"/>
  <c r="X60" i="11"/>
  <c r="X35" i="123"/>
  <c r="X26" i="43"/>
  <c r="X26" i="217"/>
  <c r="X3" i="53"/>
  <c r="X26" i="155"/>
  <c r="X44" i="11"/>
  <c r="X26" i="61"/>
  <c r="X26" i="152"/>
  <c r="X26" i="25"/>
  <c r="X26" i="178"/>
  <c r="C22" i="222"/>
  <c r="X26" i="164"/>
  <c r="X50" i="15"/>
  <c r="X26" i="189"/>
  <c r="X26" i="170"/>
  <c r="X26" i="35"/>
  <c r="X69" i="9"/>
  <c r="X43" i="11"/>
  <c r="X13" i="12"/>
  <c r="X69" i="11"/>
  <c r="X26" i="202"/>
  <c r="X3" i="25"/>
  <c r="X29" i="9"/>
  <c r="X26" i="36"/>
  <c r="X53" i="11"/>
  <c r="X3" i="204"/>
  <c r="X26" i="42"/>
  <c r="X44" i="12"/>
  <c r="X26" i="118"/>
  <c r="X26" i="110"/>
  <c r="X3" i="48"/>
  <c r="X26" i="218"/>
  <c r="X73" i="15"/>
  <c r="X26" i="179"/>
  <c r="X26" i="17"/>
  <c r="X3" i="40"/>
  <c r="X26" i="171"/>
  <c r="X26" i="191"/>
  <c r="X26" i="173"/>
  <c r="X26" i="204"/>
  <c r="X26" i="5"/>
  <c r="L71" i="221"/>
  <c r="X53" i="9"/>
  <c r="X3" i="218"/>
  <c r="X3" i="57"/>
  <c r="X3" i="80"/>
  <c r="X2" i="80" s="1"/>
  <c r="X3" i="186"/>
  <c r="X3" i="27"/>
  <c r="X3" i="54"/>
  <c r="X26" i="4"/>
  <c r="X36" i="15"/>
  <c r="X3" i="169"/>
  <c r="X26" i="62"/>
  <c r="X26" i="78"/>
  <c r="X13" i="11"/>
  <c r="X3" i="36"/>
  <c r="X26" i="221"/>
  <c r="X26" i="161"/>
  <c r="X67" i="15"/>
  <c r="X67" i="9"/>
  <c r="X3" i="183"/>
  <c r="X8" i="10"/>
  <c r="X51" i="15"/>
  <c r="X3" i="151"/>
  <c r="X26" i="83"/>
  <c r="X3" i="37"/>
  <c r="X26" i="71"/>
  <c r="X26" i="182"/>
  <c r="X26" i="175"/>
  <c r="X26" i="216"/>
  <c r="X3" i="110"/>
  <c r="X3" i="152"/>
  <c r="X26" i="19"/>
  <c r="X26" i="79"/>
  <c r="X26" i="73"/>
  <c r="X26" i="69"/>
  <c r="X15" i="45"/>
  <c r="X3" i="159"/>
  <c r="X67" i="11"/>
  <c r="X26" i="65"/>
  <c r="X71" i="111"/>
  <c r="X3" i="170"/>
  <c r="X2" i="170" s="1"/>
  <c r="X26" i="49"/>
  <c r="X26" i="154"/>
  <c r="X46" i="45"/>
  <c r="X8" i="104"/>
  <c r="X26" i="220"/>
  <c r="X3" i="191"/>
  <c r="X26" i="169"/>
  <c r="W11" i="216"/>
  <c r="X39" i="15"/>
  <c r="X38" i="45"/>
  <c r="X3" i="91"/>
  <c r="X3" i="109"/>
  <c r="X71" i="104"/>
  <c r="X3" i="78"/>
  <c r="L22" i="218"/>
  <c r="X3" i="32"/>
  <c r="X22" i="106"/>
  <c r="X21" i="9"/>
  <c r="X65" i="11"/>
  <c r="X26" i="98"/>
  <c r="X26" i="91"/>
  <c r="X29" i="11"/>
  <c r="X61" i="11"/>
  <c r="X10" i="15"/>
  <c r="X13" i="15"/>
  <c r="X8" i="105"/>
  <c r="X26" i="31"/>
  <c r="C8" i="217"/>
  <c r="C22" i="218"/>
  <c r="X21" i="11"/>
  <c r="X3" i="96"/>
  <c r="X26" i="194"/>
  <c r="X26" i="72"/>
  <c r="X26" i="39"/>
  <c r="X2" i="39" s="1"/>
  <c r="X3" i="153"/>
  <c r="X3" i="114"/>
  <c r="X2" i="114" s="1"/>
  <c r="X32" i="45"/>
  <c r="C22" i="217"/>
  <c r="X3" i="4"/>
  <c r="X3" i="179"/>
  <c r="X26" i="108"/>
  <c r="C71" i="221"/>
  <c r="X23" i="15"/>
  <c r="X16" i="102"/>
  <c r="X61" i="45"/>
  <c r="X50" i="45"/>
  <c r="X57" i="9"/>
  <c r="X26" i="160"/>
  <c r="X3" i="5"/>
  <c r="X26" i="213"/>
  <c r="X3" i="217"/>
  <c r="X26" i="28"/>
  <c r="X24" i="45"/>
  <c r="X48" i="123"/>
  <c r="K71" i="218"/>
  <c r="S8" i="217"/>
  <c r="X3" i="163"/>
  <c r="X2" i="163" s="1"/>
  <c r="X3" i="83"/>
  <c r="X62" i="45"/>
  <c r="X3" i="66"/>
  <c r="Q71" i="218"/>
  <c r="X26" i="47"/>
  <c r="X59" i="15"/>
  <c r="X3" i="107"/>
  <c r="X26" i="109"/>
  <c r="X3" i="71"/>
  <c r="C71" i="222"/>
  <c r="C22" i="219"/>
  <c r="C71" i="213"/>
  <c r="X36" i="12"/>
  <c r="X66" i="123"/>
  <c r="X3" i="67"/>
  <c r="X3" i="195"/>
  <c r="X3" i="86"/>
  <c r="X70" i="116"/>
  <c r="X36" i="11"/>
  <c r="X73" i="11"/>
  <c r="M22" i="218"/>
  <c r="X55" i="45"/>
  <c r="J8" i="221"/>
  <c r="N22" i="221"/>
  <c r="N22" i="220"/>
  <c r="N22" i="219"/>
  <c r="J8" i="218"/>
  <c r="X3" i="203"/>
  <c r="X23" i="45"/>
  <c r="X3" i="118"/>
  <c r="O22" i="220"/>
  <c r="D71" i="220"/>
  <c r="P22" i="219"/>
  <c r="L8" i="218"/>
  <c r="P22" i="218"/>
  <c r="P22" i="217"/>
  <c r="L8" i="216"/>
  <c r="K8" i="215"/>
  <c r="O22" i="215"/>
  <c r="K8" i="214"/>
  <c r="X56" i="15"/>
  <c r="X26" i="40"/>
  <c r="X8" i="60"/>
  <c r="E71" i="222"/>
  <c r="L8" i="213"/>
  <c r="X47" i="15"/>
  <c r="X26" i="180"/>
  <c r="R22" i="221"/>
  <c r="F71" i="217"/>
  <c r="Q22" i="216"/>
  <c r="M8" i="215"/>
  <c r="E71" i="215"/>
  <c r="X58" i="45"/>
  <c r="G71" i="222"/>
  <c r="N8" i="214"/>
  <c r="X3" i="43"/>
  <c r="X45" i="9"/>
  <c r="X68" i="12"/>
  <c r="H71" i="222"/>
  <c r="T22" i="221"/>
  <c r="P8" i="217"/>
  <c r="H71" i="217"/>
  <c r="O17" i="216"/>
  <c r="S22" i="216"/>
  <c r="O27" i="216"/>
  <c r="G71" i="216"/>
  <c r="O8" i="215"/>
  <c r="S4" i="214"/>
  <c r="O8" i="214"/>
  <c r="S22" i="214"/>
  <c r="X26" i="168"/>
  <c r="X44" i="15"/>
  <c r="X55" i="11"/>
  <c r="X22" i="94"/>
  <c r="X51" i="45"/>
  <c r="X60" i="12"/>
  <c r="X26" i="32"/>
  <c r="T17" i="218"/>
  <c r="X26" i="196"/>
  <c r="X20" i="45"/>
  <c r="O27" i="214"/>
  <c r="X31" i="123"/>
  <c r="X26" i="215"/>
  <c r="X14" i="116"/>
  <c r="X3" i="214"/>
  <c r="X5" i="11"/>
  <c r="X3" i="2"/>
  <c r="X26" i="162"/>
  <c r="X3" i="26"/>
  <c r="U71" i="222"/>
  <c r="U71" i="220"/>
  <c r="X26" i="219"/>
  <c r="X22" i="46"/>
  <c r="X10" i="45"/>
  <c r="X3" i="88"/>
  <c r="X22" i="30"/>
  <c r="X3" i="192"/>
  <c r="X75" i="45"/>
  <c r="X64" i="45"/>
  <c r="X26" i="159"/>
  <c r="X8" i="119"/>
  <c r="X28" i="9"/>
  <c r="X38" i="11"/>
  <c r="X65" i="45"/>
  <c r="X56" i="45"/>
  <c r="X26" i="96"/>
  <c r="X51" i="11"/>
  <c r="C22" i="216"/>
  <c r="C17" i="221"/>
  <c r="C22" i="214"/>
  <c r="X3" i="33"/>
  <c r="X57" i="11"/>
  <c r="C8" i="221"/>
  <c r="C71" i="214"/>
  <c r="R8" i="222"/>
  <c r="I71" i="218"/>
  <c r="Q8" i="217"/>
  <c r="X16" i="45"/>
  <c r="X3" i="162"/>
  <c r="K71" i="220"/>
  <c r="U22" i="216"/>
  <c r="X22" i="10"/>
  <c r="L71" i="218"/>
  <c r="T8" i="217"/>
  <c r="T17" i="217"/>
  <c r="L71" i="217"/>
  <c r="T8" i="216"/>
  <c r="X3" i="62"/>
  <c r="X19" i="45"/>
  <c r="X3" i="177"/>
  <c r="M71" i="217"/>
  <c r="X41" i="12"/>
  <c r="X24" i="9"/>
  <c r="N71" i="218"/>
  <c r="V8" i="217"/>
  <c r="J52" i="217"/>
  <c r="X54" i="123"/>
  <c r="X3" i="160"/>
  <c r="X31" i="45"/>
  <c r="X3" i="99"/>
  <c r="X3" i="84"/>
  <c r="O71" i="218"/>
  <c r="W8" i="217"/>
  <c r="O71" i="217"/>
  <c r="N71" i="214"/>
  <c r="X43" i="123"/>
  <c r="X37" i="45"/>
  <c r="X3" i="171"/>
  <c r="X3" i="199"/>
  <c r="X3" i="81"/>
  <c r="Q71" i="222"/>
  <c r="P71" i="218"/>
  <c r="P71" i="217"/>
  <c r="W27" i="216"/>
  <c r="X63" i="15"/>
  <c r="X75" i="11"/>
  <c r="X27" i="111"/>
  <c r="X3" i="216"/>
  <c r="C71" i="218"/>
  <c r="X55" i="15"/>
  <c r="X70" i="45"/>
  <c r="X3" i="173"/>
  <c r="S71" i="222"/>
  <c r="O52" i="221"/>
  <c r="X21" i="15"/>
  <c r="X38" i="9"/>
  <c r="X56" i="12"/>
  <c r="X26" i="126"/>
  <c r="X3" i="58"/>
  <c r="T71" i="222"/>
  <c r="P52" i="221"/>
  <c r="D22" i="219"/>
  <c r="T71" i="219"/>
  <c r="X61" i="123"/>
  <c r="Q11" i="221"/>
  <c r="X76" i="15"/>
  <c r="X42" i="45"/>
  <c r="X26" i="58"/>
  <c r="X3" i="154"/>
  <c r="X46" i="116"/>
  <c r="X3" i="167"/>
  <c r="X21" i="116"/>
  <c r="X56" i="11"/>
  <c r="X41" i="11"/>
  <c r="X41" i="102"/>
  <c r="X26" i="153"/>
  <c r="X68" i="15"/>
  <c r="X56" i="102"/>
  <c r="X28" i="45"/>
  <c r="L17" i="218"/>
  <c r="X26" i="92"/>
  <c r="J71" i="218"/>
  <c r="R8" i="217"/>
  <c r="I71" i="217"/>
  <c r="Q8" i="216"/>
  <c r="T22" i="216"/>
  <c r="P8" i="214"/>
  <c r="T22" i="214"/>
  <c r="H71" i="214"/>
  <c r="X63" i="45"/>
  <c r="U22" i="214"/>
  <c r="Q27" i="214"/>
  <c r="X19" i="11"/>
  <c r="Q71" i="217"/>
  <c r="P71" i="215"/>
  <c r="X26" i="200"/>
  <c r="X39" i="45"/>
  <c r="S52" i="222"/>
  <c r="W71" i="220"/>
  <c r="G22" i="219"/>
  <c r="R71" i="217"/>
  <c r="H22" i="222"/>
  <c r="T52" i="220"/>
  <c r="D8" i="219"/>
  <c r="H4" i="218"/>
  <c r="P11" i="217"/>
  <c r="X17" i="8"/>
  <c r="X31" i="9"/>
  <c r="E8" i="218"/>
  <c r="O11" i="216"/>
  <c r="X26" i="23"/>
  <c r="X26" i="38"/>
  <c r="X56" i="116"/>
  <c r="X54" i="116"/>
  <c r="G8" i="218"/>
  <c r="W11" i="218"/>
  <c r="W71" i="218"/>
  <c r="G4" i="217"/>
  <c r="X11" i="8"/>
  <c r="X20" i="12"/>
  <c r="T33" i="221"/>
  <c r="L22" i="220"/>
  <c r="L4" i="219"/>
  <c r="H8" i="218"/>
  <c r="H22" i="218"/>
  <c r="P33" i="218"/>
  <c r="T11" i="217"/>
  <c r="X3" i="29"/>
  <c r="X54" i="45"/>
  <c r="X3" i="87"/>
  <c r="X3" i="215"/>
  <c r="M22" i="221"/>
  <c r="M4" i="218"/>
  <c r="I8" i="218"/>
  <c r="I22" i="218"/>
  <c r="U11" i="217"/>
  <c r="X69" i="116"/>
  <c r="N4" i="218"/>
  <c r="Q22" i="217"/>
  <c r="X61" i="116"/>
  <c r="X3" i="155"/>
  <c r="K27" i="220"/>
  <c r="W33" i="220"/>
  <c r="J17" i="218"/>
  <c r="R17" i="218"/>
  <c r="X17" i="119"/>
  <c r="L27" i="219"/>
  <c r="P4" i="218"/>
  <c r="X3" i="70"/>
  <c r="X45" i="116"/>
  <c r="X61" i="9"/>
  <c r="Q4" i="220"/>
  <c r="M27" i="220"/>
  <c r="X26" i="53"/>
  <c r="X37" i="116"/>
  <c r="X3" i="181"/>
  <c r="X36" i="123"/>
  <c r="X3" i="77"/>
  <c r="X26" i="84"/>
  <c r="X29" i="45"/>
  <c r="N8" i="215"/>
  <c r="X24" i="123"/>
  <c r="X26" i="190"/>
  <c r="P8" i="215"/>
  <c r="Q8" i="215"/>
  <c r="X26" i="59"/>
  <c r="X3" i="189"/>
  <c r="K71" i="216"/>
  <c r="W4" i="215"/>
  <c r="S8" i="215"/>
  <c r="X42" i="15"/>
  <c r="H11" i="213"/>
  <c r="X26" i="70"/>
  <c r="X26" i="199"/>
  <c r="U17" i="216"/>
  <c r="X27" i="106"/>
  <c r="X26" i="86"/>
  <c r="X62" i="123"/>
  <c r="N71" i="215"/>
  <c r="V71" i="213"/>
  <c r="X65" i="12"/>
  <c r="X3" i="184"/>
  <c r="X3" i="59"/>
  <c r="K11" i="215"/>
  <c r="W27" i="215"/>
  <c r="K52" i="215"/>
  <c r="O71" i="215"/>
  <c r="X3" i="73"/>
  <c r="X11" i="125"/>
  <c r="X3" i="108"/>
  <c r="L11" i="213"/>
  <c r="X26" i="174"/>
  <c r="X35" i="102"/>
  <c r="X60" i="102"/>
  <c r="X22" i="125"/>
  <c r="X26" i="44"/>
  <c r="X3" i="3"/>
  <c r="X2" i="3" s="1"/>
  <c r="X41" i="15"/>
  <c r="X3" i="44"/>
  <c r="X35" i="15"/>
  <c r="X15" i="102"/>
  <c r="X26" i="192"/>
  <c r="X3" i="194"/>
  <c r="X3" i="97"/>
  <c r="X32" i="15"/>
  <c r="X71" i="16"/>
  <c r="X3" i="100"/>
  <c r="X69" i="45"/>
  <c r="X39" i="9"/>
  <c r="X11" i="104"/>
  <c r="X25" i="102"/>
  <c r="X3" i="69"/>
  <c r="C8" i="213"/>
  <c r="X26" i="67"/>
  <c r="X21" i="123"/>
  <c r="X3" i="55"/>
  <c r="X16" i="116"/>
  <c r="X3" i="72"/>
  <c r="F33" i="221"/>
  <c r="H52" i="221"/>
  <c r="S27" i="219"/>
  <c r="X3" i="121"/>
  <c r="X2" i="121" s="1"/>
  <c r="C27" i="220"/>
  <c r="R71" i="222"/>
  <c r="L71" i="220"/>
  <c r="G71" i="218"/>
  <c r="P22" i="216"/>
  <c r="L8" i="215"/>
  <c r="L8" i="214"/>
  <c r="L17" i="214"/>
  <c r="K8" i="213"/>
  <c r="X6" i="123"/>
  <c r="C8" i="216"/>
  <c r="P52" i="222"/>
  <c r="N17" i="216"/>
  <c r="N27" i="216"/>
  <c r="R4" i="214"/>
  <c r="X3" i="74"/>
  <c r="S17" i="217"/>
  <c r="D11" i="216"/>
  <c r="P17" i="216"/>
  <c r="P27" i="216"/>
  <c r="T4" i="215"/>
  <c r="T4" i="214"/>
  <c r="X26" i="198"/>
  <c r="T52" i="222"/>
  <c r="R71" i="219"/>
  <c r="I52" i="218"/>
  <c r="M71" i="218"/>
  <c r="U8" i="217"/>
  <c r="U17" i="217"/>
  <c r="S8" i="216"/>
  <c r="V4" i="215"/>
  <c r="R8" i="215"/>
  <c r="V22" i="214"/>
  <c r="R27" i="214"/>
  <c r="X6" i="15"/>
  <c r="W27" i="218"/>
  <c r="I52" i="217"/>
  <c r="T17" i="216"/>
  <c r="X62" i="116"/>
  <c r="L71" i="213"/>
  <c r="M52" i="218"/>
  <c r="X47" i="9"/>
  <c r="N71" i="213"/>
  <c r="K22" i="218"/>
  <c r="M52" i="217"/>
  <c r="L11" i="215"/>
  <c r="L52" i="215"/>
  <c r="J4" i="219"/>
  <c r="V11" i="218"/>
  <c r="N11" i="216"/>
  <c r="C17" i="219"/>
  <c r="X3" i="202"/>
  <c r="U22" i="222"/>
  <c r="I71" i="222"/>
  <c r="D71" i="221"/>
  <c r="P22" i="220"/>
  <c r="K27" i="219"/>
  <c r="O4" i="218"/>
  <c r="K8" i="218"/>
  <c r="X28" i="102"/>
  <c r="X15" i="11"/>
  <c r="X56" i="123"/>
  <c r="X42" i="123"/>
  <c r="X26" i="24"/>
  <c r="X47" i="45"/>
  <c r="X3" i="164"/>
  <c r="X51" i="102"/>
  <c r="X3" i="115"/>
  <c r="S8" i="222"/>
  <c r="W22" i="222"/>
  <c r="U22" i="221"/>
  <c r="R4" i="220"/>
  <c r="N27" i="220"/>
  <c r="Q4" i="219"/>
  <c r="M8" i="219"/>
  <c r="K17" i="218"/>
  <c r="S17" i="218"/>
  <c r="X3" i="196"/>
  <c r="X45" i="45"/>
  <c r="X3" i="90"/>
  <c r="X26" i="176"/>
  <c r="T8" i="222"/>
  <c r="V22" i="221"/>
  <c r="O8" i="220"/>
  <c r="S22" i="220"/>
  <c r="N17" i="219"/>
  <c r="R22" i="219"/>
  <c r="N27" i="219"/>
  <c r="F71" i="219"/>
  <c r="N8" i="218"/>
  <c r="X3" i="63"/>
  <c r="X26" i="74"/>
  <c r="X22" i="60"/>
  <c r="X26" i="222"/>
  <c r="C11" i="215"/>
  <c r="C8" i="220"/>
  <c r="C71" i="219"/>
  <c r="U8" i="222"/>
  <c r="W22" i="221"/>
  <c r="D52" i="221"/>
  <c r="D11" i="220"/>
  <c r="P17" i="220"/>
  <c r="T22" i="220"/>
  <c r="P27" i="220"/>
  <c r="G71" i="220"/>
  <c r="O8" i="219"/>
  <c r="S22" i="219"/>
  <c r="G71" i="219"/>
  <c r="X3" i="23"/>
  <c r="X26" i="177"/>
  <c r="V8" i="222"/>
  <c r="N71" i="222"/>
  <c r="M52" i="221"/>
  <c r="I71" i="221"/>
  <c r="H71" i="220"/>
  <c r="P17" i="219"/>
  <c r="T22" i="219"/>
  <c r="P27" i="219"/>
  <c r="H71" i="219"/>
  <c r="P8" i="218"/>
  <c r="I8" i="216"/>
  <c r="L22" i="215"/>
  <c r="H8" i="214"/>
  <c r="X46" i="11"/>
  <c r="X26" i="100"/>
  <c r="X16" i="9"/>
  <c r="X22" i="119"/>
  <c r="X7" i="45"/>
  <c r="X19" i="123"/>
  <c r="X3" i="178"/>
  <c r="W8" i="222"/>
  <c r="G33" i="222"/>
  <c r="W17" i="221"/>
  <c r="K17" i="221"/>
  <c r="D33" i="221"/>
  <c r="J71" i="221"/>
  <c r="V4" i="220"/>
  <c r="F11" i="220"/>
  <c r="R17" i="220"/>
  <c r="V22" i="220"/>
  <c r="R27" i="220"/>
  <c r="Q17" i="219"/>
  <c r="U22" i="219"/>
  <c r="M22" i="215"/>
  <c r="H8" i="213"/>
  <c r="X3" i="17"/>
  <c r="X26" i="82"/>
  <c r="X3" i="42"/>
  <c r="X2" i="42" s="1"/>
  <c r="C8" i="218"/>
  <c r="L11" i="222"/>
  <c r="P71" i="222"/>
  <c r="G52" i="221"/>
  <c r="K71" i="221"/>
  <c r="J71" i="220"/>
  <c r="O22" i="217"/>
  <c r="K8" i="216"/>
  <c r="N22" i="215"/>
  <c r="X3" i="220"/>
  <c r="X69" i="123"/>
  <c r="X3" i="112"/>
  <c r="X31" i="11"/>
  <c r="X3" i="89"/>
  <c r="C8" i="219"/>
  <c r="V17" i="222"/>
  <c r="H52" i="222"/>
  <c r="O71" i="222"/>
  <c r="M27" i="216"/>
  <c r="U27" i="216"/>
  <c r="S27" i="220"/>
  <c r="X64" i="12"/>
  <c r="T11" i="222"/>
  <c r="F22" i="218"/>
  <c r="J11" i="218"/>
  <c r="R11" i="218"/>
  <c r="P27" i="214"/>
  <c r="X3" i="182"/>
  <c r="E8" i="217"/>
  <c r="X3" i="19"/>
  <c r="D17" i="220"/>
  <c r="L11" i="218"/>
  <c r="T11" i="218"/>
  <c r="X26" i="29"/>
  <c r="X43" i="102"/>
  <c r="M71" i="215"/>
  <c r="E4" i="214"/>
  <c r="X3" i="221"/>
  <c r="X8" i="94"/>
  <c r="X3" i="35"/>
  <c r="X3" i="49"/>
  <c r="X68" i="102"/>
  <c r="X3" i="222"/>
  <c r="X48" i="116"/>
  <c r="X11" i="106"/>
  <c r="X19" i="102"/>
  <c r="X4" i="104"/>
  <c r="X7" i="123"/>
  <c r="C71" i="216"/>
  <c r="M22" i="222"/>
  <c r="V71" i="222"/>
  <c r="M71" i="220"/>
  <c r="R8" i="219"/>
  <c r="V22" i="219"/>
  <c r="E17" i="217"/>
  <c r="W71" i="217"/>
  <c r="P11" i="216"/>
  <c r="D22" i="216"/>
  <c r="X30" i="116"/>
  <c r="X26" i="203"/>
  <c r="X3" i="219"/>
  <c r="X49" i="102"/>
  <c r="C17" i="213"/>
  <c r="W71" i="222"/>
  <c r="G4" i="221"/>
  <c r="S11" i="221"/>
  <c r="N71" i="220"/>
  <c r="W4" i="219"/>
  <c r="F17" i="217"/>
  <c r="D22" i="214"/>
  <c r="X26" i="181"/>
  <c r="D17" i="221"/>
  <c r="N52" i="220"/>
  <c r="O71" i="220"/>
  <c r="H11" i="219"/>
  <c r="T17" i="219"/>
  <c r="G17" i="217"/>
  <c r="I22" i="217"/>
  <c r="E22" i="214"/>
  <c r="X74" i="11"/>
  <c r="X73" i="102"/>
  <c r="X75" i="15"/>
  <c r="X14" i="123"/>
  <c r="X72" i="123"/>
  <c r="X37" i="123"/>
  <c r="P22" i="222"/>
  <c r="L27" i="222"/>
  <c r="E8" i="221"/>
  <c r="E17" i="221"/>
  <c r="G22" i="221"/>
  <c r="P71" i="220"/>
  <c r="U17" i="219"/>
  <c r="H17" i="217"/>
  <c r="J22" i="217"/>
  <c r="F22" i="214"/>
  <c r="R52" i="214"/>
  <c r="X3" i="38"/>
  <c r="X22" i="120"/>
  <c r="X60" i="15"/>
  <c r="X8" i="103"/>
  <c r="Q22" i="222"/>
  <c r="M27" i="222"/>
  <c r="H22" i="221"/>
  <c r="U71" i="221"/>
  <c r="Q11" i="220"/>
  <c r="P52" i="220"/>
  <c r="V27" i="219"/>
  <c r="U8" i="218"/>
  <c r="S33" i="217"/>
  <c r="G22" i="214"/>
  <c r="S52" i="214"/>
  <c r="O52" i="214"/>
  <c r="X43" i="116"/>
  <c r="X4" i="10"/>
  <c r="X15" i="123"/>
  <c r="X44" i="123"/>
  <c r="X49" i="123"/>
  <c r="G8" i="221"/>
  <c r="K11" i="221"/>
  <c r="I22" i="221"/>
  <c r="R71" i="220"/>
  <c r="O4" i="219"/>
  <c r="K11" i="219"/>
  <c r="O71" i="219"/>
  <c r="V8" i="218"/>
  <c r="L22" i="217"/>
  <c r="E8" i="214"/>
  <c r="D17" i="214"/>
  <c r="D27" i="214"/>
  <c r="W71" i="214"/>
  <c r="X26" i="63"/>
  <c r="X55" i="102"/>
  <c r="X71" i="125"/>
  <c r="C11" i="217"/>
  <c r="K22" i="222"/>
  <c r="S22" i="222"/>
  <c r="O27" i="222"/>
  <c r="H8" i="221"/>
  <c r="W71" i="221"/>
  <c r="L52" i="219"/>
  <c r="P71" i="219"/>
  <c r="M22" i="217"/>
  <c r="F8" i="214"/>
  <c r="J11" i="214"/>
  <c r="D8" i="213"/>
  <c r="X45" i="15"/>
  <c r="X3" i="166"/>
  <c r="X25" i="12"/>
  <c r="X44" i="102"/>
  <c r="X14" i="15"/>
  <c r="X36" i="102"/>
  <c r="X3" i="180"/>
  <c r="C8" i="222"/>
  <c r="P8" i="222"/>
  <c r="P17" i="222"/>
  <c r="T22" i="222"/>
  <c r="P27" i="222"/>
  <c r="M4" i="221"/>
  <c r="I8" i="221"/>
  <c r="R33" i="221"/>
  <c r="D8" i="220"/>
  <c r="S52" i="220"/>
  <c r="T71" i="220"/>
  <c r="L17" i="217"/>
  <c r="K22" i="215"/>
  <c r="G8" i="214"/>
  <c r="X11" i="10"/>
  <c r="X37" i="15"/>
  <c r="X26" i="48"/>
  <c r="X24" i="11"/>
  <c r="Q27" i="222"/>
  <c r="S33" i="221"/>
  <c r="I4" i="220"/>
  <c r="N52" i="219"/>
  <c r="Q11" i="217"/>
  <c r="M17" i="217"/>
  <c r="X17" i="106"/>
  <c r="X25" i="11"/>
  <c r="X3" i="175"/>
  <c r="X22" i="104"/>
  <c r="D52" i="222"/>
  <c r="O4" i="221"/>
  <c r="U52" i="220"/>
  <c r="V71" i="220"/>
  <c r="N17" i="217"/>
  <c r="L27" i="217"/>
  <c r="M11" i="215"/>
  <c r="X61" i="102"/>
  <c r="X46" i="9"/>
  <c r="S27" i="222"/>
  <c r="K4" i="220"/>
  <c r="D4" i="219"/>
  <c r="P11" i="219"/>
  <c r="M27" i="217"/>
  <c r="J17" i="215"/>
  <c r="N4" i="214"/>
  <c r="H17" i="213"/>
  <c r="X3" i="176"/>
  <c r="F8" i="222"/>
  <c r="D33" i="222"/>
  <c r="M71" i="222"/>
  <c r="Q4" i="221"/>
  <c r="L4" i="220"/>
  <c r="W52" i="220"/>
  <c r="J4" i="217"/>
  <c r="D11" i="217"/>
  <c r="L11" i="217"/>
  <c r="P17" i="217"/>
  <c r="K17" i="215"/>
  <c r="O4" i="214"/>
  <c r="J17" i="214"/>
  <c r="X59" i="11"/>
  <c r="X3" i="187"/>
  <c r="X45" i="102"/>
  <c r="X26" i="172"/>
  <c r="C27" i="221"/>
  <c r="U17" i="222"/>
  <c r="Q52" i="221"/>
  <c r="W4" i="217"/>
  <c r="Q17" i="217"/>
  <c r="H11" i="215"/>
  <c r="L17" i="215"/>
  <c r="P4" i="214"/>
  <c r="K17" i="214"/>
  <c r="J71" i="214"/>
  <c r="X51" i="123"/>
  <c r="O4" i="222"/>
  <c r="G8" i="222"/>
  <c r="U8" i="221"/>
  <c r="T17" i="221"/>
  <c r="S22" i="221"/>
  <c r="V71" i="221"/>
  <c r="N11" i="220"/>
  <c r="J33" i="220"/>
  <c r="K17" i="219"/>
  <c r="H27" i="219"/>
  <c r="F8" i="218"/>
  <c r="W22" i="218"/>
  <c r="H71" i="218"/>
  <c r="N8" i="217"/>
  <c r="G22" i="217"/>
  <c r="W27" i="217"/>
  <c r="J27" i="216"/>
  <c r="R27" i="216"/>
  <c r="I8" i="215"/>
  <c r="J22" i="215"/>
  <c r="X26" i="26"/>
  <c r="X3" i="41"/>
  <c r="X2" i="41" s="1"/>
  <c r="W52" i="221"/>
  <c r="O11" i="220"/>
  <c r="W11" i="220"/>
  <c r="I27" i="219"/>
  <c r="S11" i="218"/>
  <c r="T27" i="218"/>
  <c r="O8" i="217"/>
  <c r="K17" i="217"/>
  <c r="H22" i="217"/>
  <c r="L17" i="216"/>
  <c r="W33" i="216"/>
  <c r="W52" i="215"/>
  <c r="M33" i="214"/>
  <c r="J11" i="213"/>
  <c r="J27" i="213"/>
  <c r="X37" i="11"/>
  <c r="X40" i="116"/>
  <c r="X3" i="85"/>
  <c r="C22" i="213"/>
  <c r="C71" i="215"/>
  <c r="Q8" i="222"/>
  <c r="V17" i="221"/>
  <c r="D4" i="220"/>
  <c r="P11" i="220"/>
  <c r="J27" i="219"/>
  <c r="V33" i="219"/>
  <c r="U27" i="218"/>
  <c r="U4" i="217"/>
  <c r="D17" i="217"/>
  <c r="M17" i="216"/>
  <c r="L27" i="216"/>
  <c r="T27" i="216"/>
  <c r="H17" i="215"/>
  <c r="H27" i="215"/>
  <c r="T33" i="215"/>
  <c r="N33" i="214"/>
  <c r="W27" i="213"/>
  <c r="X3" i="98"/>
  <c r="S27" i="221"/>
  <c r="R11" i="220"/>
  <c r="U33" i="215"/>
  <c r="U52" i="222"/>
  <c r="Q52" i="222"/>
  <c r="T27" i="221"/>
  <c r="S11" i="220"/>
  <c r="U4" i="219"/>
  <c r="I4" i="219"/>
  <c r="U27" i="219"/>
  <c r="X3" i="150"/>
  <c r="X2" i="150" s="1"/>
  <c r="X25" i="15"/>
  <c r="C22" i="221"/>
  <c r="U27" i="221"/>
  <c r="J33" i="221"/>
  <c r="X62" i="15"/>
  <c r="X47" i="123"/>
  <c r="X24" i="102"/>
  <c r="J27" i="222"/>
  <c r="V33" i="222"/>
  <c r="E27" i="220"/>
  <c r="F11" i="219"/>
  <c r="R17" i="219"/>
  <c r="H4" i="215"/>
  <c r="I8" i="213"/>
  <c r="X26" i="66"/>
  <c r="X40" i="45"/>
  <c r="O52" i="220"/>
  <c r="S17" i="219"/>
  <c r="L52" i="218"/>
  <c r="H52" i="218"/>
  <c r="N11" i="217"/>
  <c r="O52" i="217"/>
  <c r="G52" i="217"/>
  <c r="G11" i="216"/>
  <c r="J11" i="215"/>
  <c r="U71" i="213"/>
  <c r="X54" i="11"/>
  <c r="H11" i="216"/>
  <c r="X4" i="119"/>
  <c r="X54" i="9"/>
  <c r="X40" i="12"/>
  <c r="X17" i="94"/>
  <c r="P33" i="217"/>
  <c r="L33" i="217"/>
  <c r="T33" i="217"/>
  <c r="Q52" i="217"/>
  <c r="W71" i="213"/>
  <c r="X37" i="9"/>
  <c r="Q17" i="222"/>
  <c r="R22" i="222"/>
  <c r="D8" i="221"/>
  <c r="T11" i="221"/>
  <c r="E52" i="221"/>
  <c r="M22" i="220"/>
  <c r="V52" i="220"/>
  <c r="S71" i="220"/>
  <c r="K71" i="219"/>
  <c r="U4" i="218"/>
  <c r="I11" i="218"/>
  <c r="G17" i="218"/>
  <c r="S71" i="218"/>
  <c r="R52" i="217"/>
  <c r="S71" i="217"/>
  <c r="L71" i="216"/>
  <c r="T8" i="215"/>
  <c r="U4" i="214"/>
  <c r="T52" i="213"/>
  <c r="X54" i="15"/>
  <c r="X26" i="115"/>
  <c r="X57" i="123"/>
  <c r="X3" i="174"/>
  <c r="I11" i="221"/>
  <c r="L17" i="221"/>
  <c r="V4" i="218"/>
  <c r="R8" i="218"/>
  <c r="P52" i="218"/>
  <c r="T71" i="217"/>
  <c r="K11" i="216"/>
  <c r="W17" i="216"/>
  <c r="M71" i="216"/>
  <c r="U8" i="215"/>
  <c r="P22" i="214"/>
  <c r="F8" i="213"/>
  <c r="W4" i="218"/>
  <c r="K11" i="218"/>
  <c r="Q52" i="218"/>
  <c r="U71" i="218"/>
  <c r="H27" i="217"/>
  <c r="T52" i="217"/>
  <c r="U71" i="217"/>
  <c r="L11" i="216"/>
  <c r="V8" i="215"/>
  <c r="K71" i="215"/>
  <c r="G8" i="213"/>
  <c r="F17" i="213"/>
  <c r="V52" i="213"/>
  <c r="X7" i="116"/>
  <c r="X25" i="123"/>
  <c r="X22" i="103"/>
  <c r="I11" i="222"/>
  <c r="N71" i="219"/>
  <c r="D11" i="218"/>
  <c r="V71" i="218"/>
  <c r="I27" i="217"/>
  <c r="U52" i="217"/>
  <c r="F4" i="216"/>
  <c r="M11" i="216"/>
  <c r="U11" i="216"/>
  <c r="O71" i="216"/>
  <c r="L71" i="215"/>
  <c r="R22" i="214"/>
  <c r="W52" i="213"/>
  <c r="X26" i="54"/>
  <c r="X11" i="119"/>
  <c r="N11" i="219"/>
  <c r="Q33" i="218"/>
  <c r="S52" i="218"/>
  <c r="V52" i="217"/>
  <c r="E33" i="215"/>
  <c r="Q52" i="215"/>
  <c r="X15" i="9"/>
  <c r="X3" i="168"/>
  <c r="X26" i="37"/>
  <c r="X67" i="102"/>
  <c r="X38" i="123"/>
  <c r="X63" i="123"/>
  <c r="X26" i="183"/>
  <c r="X40" i="11"/>
  <c r="O11" i="219"/>
  <c r="T52" i="218"/>
  <c r="H4" i="216"/>
  <c r="J52" i="215"/>
  <c r="X15" i="12"/>
  <c r="X50" i="123"/>
  <c r="X74" i="15"/>
  <c r="X70" i="123"/>
  <c r="X58" i="123"/>
  <c r="X48" i="102"/>
  <c r="U52" i="218"/>
  <c r="H4" i="217"/>
  <c r="I4" i="216"/>
  <c r="O52" i="216"/>
  <c r="X4" i="75"/>
  <c r="X41" i="123"/>
  <c r="T33" i="218"/>
  <c r="J4" i="216"/>
  <c r="P52" i="216"/>
  <c r="F17" i="214"/>
  <c r="N17" i="214"/>
  <c r="X5" i="102"/>
  <c r="N11" i="222"/>
  <c r="M71" i="221"/>
  <c r="G4" i="219"/>
  <c r="F22" i="219"/>
  <c r="K33" i="219"/>
  <c r="S71" i="219"/>
  <c r="R27" i="218"/>
  <c r="U33" i="218"/>
  <c r="W52" i="218"/>
  <c r="M33" i="217"/>
  <c r="K4" i="216"/>
  <c r="M33" i="216"/>
  <c r="Q52" i="216"/>
  <c r="T71" i="216"/>
  <c r="D4" i="215"/>
  <c r="E17" i="215"/>
  <c r="Q71" i="215"/>
  <c r="S17" i="214"/>
  <c r="G17" i="214"/>
  <c r="O17" i="214"/>
  <c r="W22" i="214"/>
  <c r="X46" i="15"/>
  <c r="X71" i="30"/>
  <c r="X71" i="124"/>
  <c r="X75" i="102"/>
  <c r="X74" i="45"/>
  <c r="J4" i="220"/>
  <c r="V17" i="217"/>
  <c r="S22" i="217"/>
  <c r="G22" i="216"/>
  <c r="N33" i="216"/>
  <c r="U71" i="216"/>
  <c r="N17" i="215"/>
  <c r="R71" i="215"/>
  <c r="K11" i="214"/>
  <c r="T17" i="214"/>
  <c r="X38" i="15"/>
  <c r="X26" i="68"/>
  <c r="X52" i="104"/>
  <c r="X4" i="125"/>
  <c r="X45" i="123"/>
  <c r="X55" i="123"/>
  <c r="X64" i="102"/>
  <c r="X68" i="123"/>
  <c r="X3" i="64"/>
  <c r="X2" i="64" s="1"/>
  <c r="C17" i="217"/>
  <c r="C8" i="214"/>
  <c r="C11" i="218"/>
  <c r="C34" i="124"/>
  <c r="C71" i="217"/>
  <c r="H4" i="222"/>
  <c r="H33" i="222"/>
  <c r="O71" i="221"/>
  <c r="G11" i="220"/>
  <c r="S17" i="220"/>
  <c r="W22" i="220"/>
  <c r="D52" i="220"/>
  <c r="L52" i="220"/>
  <c r="I71" i="220"/>
  <c r="H22" i="219"/>
  <c r="U71" i="219"/>
  <c r="L27" i="218"/>
  <c r="W33" i="218"/>
  <c r="S11" i="217"/>
  <c r="T22" i="217"/>
  <c r="P27" i="217"/>
  <c r="H22" i="216"/>
  <c r="O33" i="216"/>
  <c r="S52" i="216"/>
  <c r="V71" i="216"/>
  <c r="F4" i="215"/>
  <c r="O52" i="215"/>
  <c r="S71" i="215"/>
  <c r="L11" i="214"/>
  <c r="U17" i="214"/>
  <c r="F52" i="214"/>
  <c r="X6" i="11"/>
  <c r="X3" i="172"/>
  <c r="X14" i="102"/>
  <c r="X22" i="124"/>
  <c r="X26" i="55"/>
  <c r="Q11" i="222"/>
  <c r="P71" i="221"/>
  <c r="T17" i="220"/>
  <c r="D33" i="220"/>
  <c r="M52" i="220"/>
  <c r="E17" i="219"/>
  <c r="N33" i="219"/>
  <c r="R52" i="219"/>
  <c r="V71" i="219"/>
  <c r="Q22" i="218"/>
  <c r="M27" i="218"/>
  <c r="U22" i="217"/>
  <c r="Q27" i="217"/>
  <c r="I22" i="216"/>
  <c r="D27" i="216"/>
  <c r="P33" i="216"/>
  <c r="W71" i="216"/>
  <c r="G4" i="215"/>
  <c r="D22" i="215"/>
  <c r="L33" i="215"/>
  <c r="P52" i="215"/>
  <c r="T71" i="215"/>
  <c r="V17" i="214"/>
  <c r="V27" i="214"/>
  <c r="G71" i="213"/>
  <c r="X19" i="116"/>
  <c r="X6" i="9"/>
  <c r="X26" i="187"/>
  <c r="X3" i="161"/>
  <c r="X75" i="123"/>
  <c r="X5" i="123"/>
  <c r="X32" i="102"/>
  <c r="X57" i="102"/>
  <c r="J4" i="222"/>
  <c r="J8" i="222"/>
  <c r="D11" i="221"/>
  <c r="Q71" i="221"/>
  <c r="I11" i="220"/>
  <c r="U17" i="220"/>
  <c r="E33" i="220"/>
  <c r="F52" i="220"/>
  <c r="F17" i="219"/>
  <c r="J22" i="219"/>
  <c r="W71" i="219"/>
  <c r="R22" i="218"/>
  <c r="J22" i="216"/>
  <c r="D8" i="215"/>
  <c r="E22" i="215"/>
  <c r="N11" i="214"/>
  <c r="W17" i="214"/>
  <c r="H71" i="213"/>
  <c r="X15" i="116"/>
  <c r="X3" i="24"/>
  <c r="K8" i="222"/>
  <c r="O22" i="221"/>
  <c r="N52" i="221"/>
  <c r="R71" i="221"/>
  <c r="J11" i="220"/>
  <c r="F33" i="220"/>
  <c r="K22" i="219"/>
  <c r="D27" i="219"/>
  <c r="P33" i="219"/>
  <c r="T52" i="219"/>
  <c r="W22" i="217"/>
  <c r="K22" i="216"/>
  <c r="F27" i="216"/>
  <c r="N11" i="215"/>
  <c r="F22" i="215"/>
  <c r="F4" i="214"/>
  <c r="O11" i="214"/>
  <c r="K71" i="214"/>
  <c r="X30" i="15"/>
  <c r="X26" i="195"/>
  <c r="X38" i="116"/>
  <c r="X71" i="119"/>
  <c r="X46" i="123"/>
  <c r="L4" i="222"/>
  <c r="D8" i="222"/>
  <c r="L8" i="222"/>
  <c r="P22" i="221"/>
  <c r="S71" i="221"/>
  <c r="W8" i="220"/>
  <c r="K11" i="220"/>
  <c r="W17" i="220"/>
  <c r="H17" i="219"/>
  <c r="L22" i="219"/>
  <c r="Q33" i="219"/>
  <c r="I17" i="218"/>
  <c r="Q17" i="218"/>
  <c r="T22" i="218"/>
  <c r="T27" i="217"/>
  <c r="L22" i="216"/>
  <c r="G27" i="216"/>
  <c r="F8" i="215"/>
  <c r="O11" i="215"/>
  <c r="G22" i="215"/>
  <c r="S52" i="215"/>
  <c r="P11" i="214"/>
  <c r="J52" i="214"/>
  <c r="L71" i="214"/>
  <c r="X57" i="15"/>
  <c r="X3" i="65"/>
  <c r="X5" i="9"/>
  <c r="M4" i="222"/>
  <c r="M8" i="222"/>
  <c r="U11" i="222"/>
  <c r="Q22" i="221"/>
  <c r="T52" i="221"/>
  <c r="T71" i="221"/>
  <c r="H33" i="220"/>
  <c r="M22" i="219"/>
  <c r="F27" i="219"/>
  <c r="R33" i="219"/>
  <c r="D8" i="218"/>
  <c r="U22" i="218"/>
  <c r="U27" i="217"/>
  <c r="H27" i="216"/>
  <c r="T33" i="216"/>
  <c r="G8" i="215"/>
  <c r="T11" i="215"/>
  <c r="H22" i="215"/>
  <c r="P33" i="215"/>
  <c r="T52" i="215"/>
  <c r="H4" i="214"/>
  <c r="J33" i="214"/>
  <c r="M71" i="214"/>
  <c r="X59" i="102"/>
  <c r="C11" i="216"/>
  <c r="V11" i="222"/>
  <c r="U52" i="221"/>
  <c r="U11" i="220"/>
  <c r="W52" i="219"/>
  <c r="W17" i="218"/>
  <c r="J17" i="216"/>
  <c r="U11" i="215"/>
  <c r="Q33" i="215"/>
  <c r="R11" i="214"/>
  <c r="X26" i="57"/>
  <c r="X3" i="198"/>
  <c r="X8" i="111"/>
  <c r="X76" i="102"/>
  <c r="X6" i="116"/>
  <c r="X40" i="123"/>
  <c r="J11" i="222"/>
  <c r="W33" i="222"/>
  <c r="U17" i="221"/>
  <c r="I17" i="221"/>
  <c r="Q17" i="221"/>
  <c r="W4" i="220"/>
  <c r="L27" i="220"/>
  <c r="T27" i="220"/>
  <c r="V4" i="219"/>
  <c r="L33" i="219"/>
  <c r="M52" i="219"/>
  <c r="V17" i="218"/>
  <c r="K27" i="218"/>
  <c r="V4" i="217"/>
  <c r="W17" i="217"/>
  <c r="P52" i="217"/>
  <c r="L52" i="217"/>
  <c r="H52" i="217"/>
  <c r="J11" i="216"/>
  <c r="K17" i="216"/>
  <c r="T27" i="222"/>
  <c r="U27" i="220"/>
  <c r="U33" i="219"/>
  <c r="P11" i="215"/>
  <c r="P17" i="214"/>
  <c r="X3" i="6"/>
  <c r="P11" i="222"/>
  <c r="G17" i="220"/>
  <c r="K52" i="214"/>
  <c r="X29" i="102"/>
  <c r="X20" i="102"/>
  <c r="M11" i="222"/>
  <c r="V27" i="222"/>
  <c r="V52" i="221"/>
  <c r="H11" i="220"/>
  <c r="O27" i="220"/>
  <c r="W27" i="220"/>
  <c r="O33" i="219"/>
  <c r="U11" i="218"/>
  <c r="S52" i="217"/>
  <c r="E11" i="216"/>
  <c r="E27" i="216"/>
  <c r="Q33" i="216"/>
  <c r="V11" i="215"/>
  <c r="R11" i="215"/>
  <c r="R17" i="214"/>
  <c r="S27" i="214"/>
  <c r="L52" i="214"/>
  <c r="X69" i="102"/>
  <c r="X24" i="116"/>
  <c r="C52" i="215"/>
  <c r="M17" i="221"/>
  <c r="W11" i="215"/>
  <c r="S11" i="215"/>
  <c r="N52" i="215"/>
  <c r="T27" i="214"/>
  <c r="E52" i="214"/>
  <c r="X26" i="81"/>
  <c r="F71" i="222"/>
  <c r="N4" i="221"/>
  <c r="M11" i="217"/>
  <c r="H33" i="215"/>
  <c r="N52" i="214"/>
  <c r="X64" i="15"/>
  <c r="X3" i="165"/>
  <c r="X2" i="165" s="1"/>
  <c r="M11" i="221"/>
  <c r="I17" i="217"/>
  <c r="E11" i="215"/>
  <c r="E8" i="222"/>
  <c r="V22" i="222"/>
  <c r="H4" i="221"/>
  <c r="P4" i="221"/>
  <c r="Q33" i="221"/>
  <c r="U33" i="221"/>
  <c r="F52" i="221"/>
  <c r="L11" i="220"/>
  <c r="T11" i="220"/>
  <c r="O22" i="219"/>
  <c r="G27" i="219"/>
  <c r="S33" i="219"/>
  <c r="Q71" i="219"/>
  <c r="O8" i="218"/>
  <c r="T71" i="218"/>
  <c r="W52" i="217"/>
  <c r="I11" i="216"/>
  <c r="R17" i="216"/>
  <c r="I27" i="216"/>
  <c r="U33" i="216"/>
  <c r="N33" i="215"/>
  <c r="J33" i="215"/>
  <c r="V4" i="214"/>
  <c r="W27" i="214"/>
  <c r="G33" i="214"/>
  <c r="H52" i="214"/>
  <c r="H22" i="213"/>
  <c r="X37" i="102"/>
  <c r="W27" i="222"/>
  <c r="U33" i="217"/>
  <c r="Q33" i="217"/>
  <c r="I22" i="215"/>
  <c r="O33" i="215"/>
  <c r="K33" i="215"/>
  <c r="R52" i="215"/>
  <c r="W4" i="214"/>
  <c r="H33" i="214"/>
  <c r="X73" i="45"/>
  <c r="X27" i="119"/>
  <c r="X39" i="123"/>
  <c r="X64" i="116"/>
  <c r="Q8" i="218"/>
  <c r="U11" i="214"/>
  <c r="H27" i="213"/>
  <c r="X3" i="76"/>
  <c r="X18" i="9"/>
  <c r="D17" i="218"/>
  <c r="V11" i="214"/>
  <c r="F33" i="214"/>
  <c r="X33" i="119"/>
  <c r="X52" i="124"/>
  <c r="X59" i="123"/>
  <c r="F33" i="222"/>
  <c r="E52" i="222"/>
  <c r="G33" i="220"/>
  <c r="K52" i="220"/>
  <c r="S8" i="218"/>
  <c r="E17" i="218"/>
  <c r="R33" i="215"/>
  <c r="W11" i="214"/>
  <c r="S11" i="214"/>
  <c r="K33" i="214"/>
  <c r="T8" i="218"/>
  <c r="F17" i="218"/>
  <c r="S33" i="215"/>
  <c r="V52" i="215"/>
  <c r="T11" i="214"/>
  <c r="L33" i="214"/>
  <c r="X74" i="123"/>
  <c r="L11" i="221"/>
  <c r="D33" i="218"/>
  <c r="K27" i="217"/>
  <c r="S27" i="217"/>
  <c r="X29" i="123"/>
  <c r="C27" i="217"/>
  <c r="P4" i="222"/>
  <c r="U4" i="222"/>
  <c r="I4" i="222"/>
  <c r="E17" i="222"/>
  <c r="J22" i="222"/>
  <c r="J33" i="222"/>
  <c r="I52" i="222"/>
  <c r="K8" i="221"/>
  <c r="E8" i="220"/>
  <c r="D22" i="220"/>
  <c r="K33" i="220"/>
  <c r="S33" i="220"/>
  <c r="G52" i="220"/>
  <c r="E8" i="219"/>
  <c r="Q11" i="219"/>
  <c r="V17" i="219"/>
  <c r="W22" i="219"/>
  <c r="W8" i="218"/>
  <c r="E33" i="218"/>
  <c r="I4" i="217"/>
  <c r="G11" i="217"/>
  <c r="D33" i="217"/>
  <c r="L4" i="216"/>
  <c r="W22" i="216"/>
  <c r="Q27" i="216"/>
  <c r="W8" i="215"/>
  <c r="P22" i="215"/>
  <c r="V33" i="215"/>
  <c r="U71" i="215"/>
  <c r="R8" i="214"/>
  <c r="H22" i="214"/>
  <c r="O33" i="214"/>
  <c r="L17" i="213"/>
  <c r="X26" i="99"/>
  <c r="X4" i="94"/>
  <c r="X4" i="124"/>
  <c r="X3" i="34"/>
  <c r="X72" i="102"/>
  <c r="C11" i="220"/>
  <c r="V4" i="222"/>
  <c r="N17" i="222"/>
  <c r="K33" i="222"/>
  <c r="L8" i="221"/>
  <c r="E22" i="220"/>
  <c r="L33" i="220"/>
  <c r="H52" i="220"/>
  <c r="F8" i="219"/>
  <c r="R11" i="219"/>
  <c r="W17" i="219"/>
  <c r="N22" i="218"/>
  <c r="F33" i="218"/>
  <c r="H11" i="217"/>
  <c r="M4" i="216"/>
  <c r="D8" i="216"/>
  <c r="R11" i="216"/>
  <c r="D52" i="216"/>
  <c r="I4" i="215"/>
  <c r="Q22" i="215"/>
  <c r="W33" i="215"/>
  <c r="V71" i="215"/>
  <c r="S8" i="214"/>
  <c r="I22" i="214"/>
  <c r="P33" i="214"/>
  <c r="X3" i="82"/>
  <c r="X8" i="125"/>
  <c r="X4" i="120"/>
  <c r="X74" i="102"/>
  <c r="X3" i="126"/>
  <c r="Q4" i="222"/>
  <c r="R4" i="222"/>
  <c r="C4" i="221"/>
  <c r="W4" i="222"/>
  <c r="G17" i="222"/>
  <c r="O17" i="222"/>
  <c r="W17" i="222"/>
  <c r="D22" i="222"/>
  <c r="L33" i="222"/>
  <c r="K52" i="222"/>
  <c r="M8" i="221"/>
  <c r="G8" i="220"/>
  <c r="F22" i="220"/>
  <c r="M33" i="220"/>
  <c r="I52" i="220"/>
  <c r="G8" i="219"/>
  <c r="S11" i="219"/>
  <c r="G33" i="218"/>
  <c r="O33" i="218"/>
  <c r="K4" i="217"/>
  <c r="G8" i="217"/>
  <c r="I11" i="217"/>
  <c r="N33" i="217"/>
  <c r="N4" i="216"/>
  <c r="E52" i="216"/>
  <c r="J71" i="216"/>
  <c r="J4" i="215"/>
  <c r="R22" i="215"/>
  <c r="W71" i="215"/>
  <c r="T8" i="214"/>
  <c r="J22" i="214"/>
  <c r="Q33" i="214"/>
  <c r="Q71" i="214"/>
  <c r="X49" i="15"/>
  <c r="X26" i="76"/>
  <c r="X26" i="88"/>
  <c r="X49" i="12"/>
  <c r="X76" i="123"/>
  <c r="C4" i="222"/>
  <c r="C11" i="219"/>
  <c r="H17" i="222"/>
  <c r="E22" i="222"/>
  <c r="L52" i="222"/>
  <c r="H8" i="220"/>
  <c r="G22" i="220"/>
  <c r="N33" i="220"/>
  <c r="H8" i="219"/>
  <c r="T11" i="219"/>
  <c r="D4" i="218"/>
  <c r="H33" i="218"/>
  <c r="K52" i="218"/>
  <c r="L4" i="217"/>
  <c r="H8" i="217"/>
  <c r="J11" i="217"/>
  <c r="G33" i="217"/>
  <c r="G71" i="217"/>
  <c r="O4" i="216"/>
  <c r="F8" i="216"/>
  <c r="N8" i="216"/>
  <c r="T11" i="216"/>
  <c r="D33" i="216"/>
  <c r="K4" i="215"/>
  <c r="S22" i="215"/>
  <c r="N27" i="215"/>
  <c r="J27" i="215"/>
  <c r="U8" i="214"/>
  <c r="K22" i="214"/>
  <c r="R33" i="214"/>
  <c r="R71" i="214"/>
  <c r="S22" i="213"/>
  <c r="X3" i="68"/>
  <c r="X49" i="11"/>
  <c r="X10" i="123"/>
  <c r="X65" i="102"/>
  <c r="X47" i="11"/>
  <c r="C27" i="222"/>
  <c r="C6" i="124"/>
  <c r="I17" i="222"/>
  <c r="M52" i="222"/>
  <c r="T4" i="221"/>
  <c r="O8" i="221"/>
  <c r="W8" i="221"/>
  <c r="J11" i="221"/>
  <c r="I8" i="220"/>
  <c r="H17" i="220"/>
  <c r="H22" i="220"/>
  <c r="O33" i="220"/>
  <c r="Q8" i="219"/>
  <c r="D52" i="219"/>
  <c r="E4" i="218"/>
  <c r="I33" i="218"/>
  <c r="D52" i="218"/>
  <c r="M4" i="217"/>
  <c r="K11" i="217"/>
  <c r="H33" i="217"/>
  <c r="P4" i="216"/>
  <c r="G8" i="216"/>
  <c r="E33" i="216"/>
  <c r="G52" i="216"/>
  <c r="D71" i="216"/>
  <c r="L4" i="215"/>
  <c r="T22" i="215"/>
  <c r="O27" i="215"/>
  <c r="K27" i="215"/>
  <c r="V8" i="214"/>
  <c r="L22" i="214"/>
  <c r="S33" i="214"/>
  <c r="S71" i="214"/>
  <c r="X66" i="45"/>
  <c r="X3" i="92"/>
  <c r="X33" i="120"/>
  <c r="X11" i="103"/>
  <c r="X64" i="123"/>
  <c r="X71" i="105"/>
  <c r="C4" i="214"/>
  <c r="J17" i="222"/>
  <c r="G22" i="222"/>
  <c r="O33" i="222"/>
  <c r="N52" i="222"/>
  <c r="R52" i="222"/>
  <c r="U4" i="221"/>
  <c r="I4" i="221"/>
  <c r="P8" i="221"/>
  <c r="L22" i="221"/>
  <c r="J8" i="220"/>
  <c r="I17" i="220"/>
  <c r="Q22" i="220"/>
  <c r="P33" i="220"/>
  <c r="J8" i="219"/>
  <c r="V11" i="219"/>
  <c r="E52" i="219"/>
  <c r="F4" i="218"/>
  <c r="R33" i="218"/>
  <c r="E52" i="218"/>
  <c r="N4" i="217"/>
  <c r="J8" i="217"/>
  <c r="I33" i="217"/>
  <c r="Q4" i="216"/>
  <c r="H8" i="216"/>
  <c r="P8" i="216"/>
  <c r="F33" i="216"/>
  <c r="H52" i="216"/>
  <c r="E71" i="216"/>
  <c r="M4" i="215"/>
  <c r="P27" i="215"/>
  <c r="L27" i="215"/>
  <c r="W8" i="214"/>
  <c r="D11" i="214"/>
  <c r="M22" i="214"/>
  <c r="T33" i="214"/>
  <c r="T71" i="214"/>
  <c r="X27" i="120"/>
  <c r="X26" i="2"/>
  <c r="X22" i="105"/>
  <c r="X40" i="102"/>
  <c r="I52" i="215"/>
  <c r="D27" i="222"/>
  <c r="P33" i="222"/>
  <c r="Q8" i="221"/>
  <c r="F27" i="221"/>
  <c r="K8" i="220"/>
  <c r="S8" i="220"/>
  <c r="J17" i="220"/>
  <c r="J22" i="220"/>
  <c r="Q33" i="220"/>
  <c r="K8" i="219"/>
  <c r="W11" i="219"/>
  <c r="F52" i="219"/>
  <c r="G4" i="218"/>
  <c r="D27" i="218"/>
  <c r="K33" i="218"/>
  <c r="N52" i="218"/>
  <c r="O4" i="217"/>
  <c r="J33" i="217"/>
  <c r="J71" i="217"/>
  <c r="D17" i="216"/>
  <c r="G33" i="216"/>
  <c r="I52" i="216"/>
  <c r="N4" i="215"/>
  <c r="S17" i="215"/>
  <c r="O17" i="215"/>
  <c r="V22" i="215"/>
  <c r="Q27" i="215"/>
  <c r="N22" i="214"/>
  <c r="I27" i="214"/>
  <c r="U71" i="214"/>
  <c r="X43" i="45"/>
  <c r="X23" i="123"/>
  <c r="X4" i="8"/>
  <c r="X39" i="11"/>
  <c r="X55" i="116"/>
  <c r="X22" i="111"/>
  <c r="C27" i="218"/>
  <c r="C4" i="216"/>
  <c r="D11" i="222"/>
  <c r="L17" i="222"/>
  <c r="T17" i="222"/>
  <c r="E27" i="222"/>
  <c r="Q33" i="222"/>
  <c r="W4" i="221"/>
  <c r="G27" i="221"/>
  <c r="K27" i="221"/>
  <c r="L8" i="220"/>
  <c r="T8" i="220"/>
  <c r="K17" i="220"/>
  <c r="K22" i="220"/>
  <c r="F27" i="220"/>
  <c r="R33" i="220"/>
  <c r="L8" i="219"/>
  <c r="T8" i="219"/>
  <c r="F33" i="219"/>
  <c r="G52" i="219"/>
  <c r="O52" i="219"/>
  <c r="D71" i="219"/>
  <c r="E27" i="218"/>
  <c r="L33" i="218"/>
  <c r="P4" i="217"/>
  <c r="D8" i="217"/>
  <c r="L8" i="217"/>
  <c r="N22" i="217"/>
  <c r="K33" i="217"/>
  <c r="K71" i="217"/>
  <c r="S4" i="216"/>
  <c r="J8" i="216"/>
  <c r="E17" i="216"/>
  <c r="H33" i="216"/>
  <c r="O4" i="215"/>
  <c r="T17" i="215"/>
  <c r="P17" i="215"/>
  <c r="W22" i="215"/>
  <c r="R27" i="215"/>
  <c r="D52" i="215"/>
  <c r="H71" i="215"/>
  <c r="I4" i="214"/>
  <c r="O22" i="214"/>
  <c r="J27" i="214"/>
  <c r="V33" i="214"/>
  <c r="V71" i="214"/>
  <c r="X26" i="18"/>
  <c r="X35" i="45"/>
  <c r="X11" i="120"/>
  <c r="X19" i="12"/>
  <c r="X7" i="11"/>
  <c r="X67" i="123"/>
  <c r="D17" i="222"/>
  <c r="I33" i="222"/>
  <c r="C4" i="217"/>
  <c r="E11" i="222"/>
  <c r="F27" i="222"/>
  <c r="R33" i="222"/>
  <c r="H27" i="221"/>
  <c r="L27" i="221"/>
  <c r="U8" i="220"/>
  <c r="L17" i="220"/>
  <c r="G27" i="220"/>
  <c r="E11" i="219"/>
  <c r="G33" i="219"/>
  <c r="H52" i="219"/>
  <c r="M71" i="219"/>
  <c r="I4" i="218"/>
  <c r="F27" i="218"/>
  <c r="M33" i="218"/>
  <c r="Q4" i="217"/>
  <c r="M8" i="217"/>
  <c r="D27" i="217"/>
  <c r="T4" i="216"/>
  <c r="F17" i="216"/>
  <c r="I33" i="216"/>
  <c r="K52" i="216"/>
  <c r="P4" i="215"/>
  <c r="U17" i="215"/>
  <c r="S27" i="215"/>
  <c r="E52" i="215"/>
  <c r="J4" i="214"/>
  <c r="K27" i="214"/>
  <c r="W33" i="214"/>
  <c r="T52" i="214"/>
  <c r="P52" i="214"/>
  <c r="X9" i="102"/>
  <c r="X35" i="116"/>
  <c r="X52" i="119"/>
  <c r="X70" i="11"/>
  <c r="X63" i="116"/>
  <c r="X60" i="123"/>
  <c r="X7" i="9"/>
  <c r="X32" i="116"/>
  <c r="X26" i="27"/>
  <c r="C71" i="220"/>
  <c r="C4" i="218"/>
  <c r="G27" i="222"/>
  <c r="S33" i="222"/>
  <c r="I27" i="221"/>
  <c r="Q27" i="221"/>
  <c r="M27" i="221"/>
  <c r="N71" i="221"/>
  <c r="S4" i="220"/>
  <c r="V8" i="220"/>
  <c r="M17" i="220"/>
  <c r="H27" i="220"/>
  <c r="T33" i="220"/>
  <c r="R4" i="219"/>
  <c r="N8" i="219"/>
  <c r="H33" i="219"/>
  <c r="Q52" i="219"/>
  <c r="G27" i="218"/>
  <c r="O27" i="218"/>
  <c r="R4" i="217"/>
  <c r="E27" i="217"/>
  <c r="U4" i="216"/>
  <c r="G17" i="216"/>
  <c r="L52" i="216"/>
  <c r="Q4" i="215"/>
  <c r="V17" i="215"/>
  <c r="R17" i="215"/>
  <c r="T27" i="215"/>
  <c r="F52" i="215"/>
  <c r="J71" i="215"/>
  <c r="K4" i="214"/>
  <c r="H11" i="214"/>
  <c r="L27" i="214"/>
  <c r="H27" i="214"/>
  <c r="U52" i="214"/>
  <c r="X17" i="111"/>
  <c r="X70" i="102"/>
  <c r="X39" i="116"/>
  <c r="X63" i="11"/>
  <c r="X20" i="123"/>
  <c r="X4" i="103"/>
  <c r="X16" i="123"/>
  <c r="X3" i="213"/>
  <c r="C8" i="215"/>
  <c r="C17" i="215"/>
  <c r="G11" i="222"/>
  <c r="O11" i="222"/>
  <c r="W11" i="222"/>
  <c r="H27" i="222"/>
  <c r="T33" i="222"/>
  <c r="R27" i="221"/>
  <c r="T4" i="220"/>
  <c r="N17" i="220"/>
  <c r="I27" i="220"/>
  <c r="S4" i="219"/>
  <c r="W8" i="219"/>
  <c r="I33" i="219"/>
  <c r="J52" i="219"/>
  <c r="H27" i="218"/>
  <c r="P27" i="218"/>
  <c r="S4" i="217"/>
  <c r="N27" i="217"/>
  <c r="V4" i="216"/>
  <c r="H17" i="216"/>
  <c r="K33" i="216"/>
  <c r="M52" i="216"/>
  <c r="R71" i="216"/>
  <c r="R4" i="215"/>
  <c r="W17" i="215"/>
  <c r="U27" i="215"/>
  <c r="L4" i="214"/>
  <c r="V52" i="214"/>
  <c r="X34" i="15"/>
  <c r="X66" i="102"/>
  <c r="X42" i="116"/>
  <c r="X16" i="12"/>
  <c r="X26" i="167"/>
  <c r="X63" i="9"/>
  <c r="X64" i="11"/>
  <c r="I8" i="222"/>
  <c r="T4" i="222"/>
  <c r="H11" i="222"/>
  <c r="I27" i="222"/>
  <c r="U33" i="222"/>
  <c r="S17" i="221"/>
  <c r="U4" i="220"/>
  <c r="P8" i="220"/>
  <c r="O17" i="220"/>
  <c r="J27" i="220"/>
  <c r="T4" i="219"/>
  <c r="J33" i="219"/>
  <c r="K52" i="219"/>
  <c r="I27" i="218"/>
  <c r="Q27" i="218"/>
  <c r="T4" i="217"/>
  <c r="G27" i="217"/>
  <c r="W4" i="216"/>
  <c r="V8" i="216"/>
  <c r="N22" i="216"/>
  <c r="L33" i="216"/>
  <c r="S4" i="215"/>
  <c r="V27" i="215"/>
  <c r="H52" i="215"/>
  <c r="M4" i="214"/>
  <c r="N27" i="214"/>
  <c r="W52" i="214"/>
  <c r="N52" i="213"/>
  <c r="X17" i="30"/>
  <c r="X58" i="102"/>
  <c r="X54" i="102"/>
  <c r="X3" i="18"/>
  <c r="X30" i="123"/>
  <c r="C51" i="124"/>
  <c r="C52" i="219"/>
  <c r="C58" i="124"/>
  <c r="E33" i="222"/>
  <c r="M33" i="221"/>
  <c r="S41" i="124"/>
  <c r="C11" i="214"/>
  <c r="C27" i="216"/>
  <c r="C59" i="124"/>
  <c r="S4" i="222"/>
  <c r="N33" i="222"/>
  <c r="C60" i="124"/>
  <c r="C72" i="124"/>
  <c r="F11" i="222"/>
  <c r="F17" i="222"/>
  <c r="C61" i="124"/>
  <c r="C73" i="124"/>
  <c r="N27" i="222"/>
  <c r="F57" i="124"/>
  <c r="C12" i="124"/>
  <c r="C27" i="215"/>
  <c r="C62" i="124"/>
  <c r="C74" i="124"/>
  <c r="N4" i="222"/>
  <c r="J52" i="222"/>
  <c r="G39" i="124"/>
  <c r="R43" i="124"/>
  <c r="C13" i="124"/>
  <c r="C63" i="124"/>
  <c r="C75" i="124"/>
  <c r="U11" i="221"/>
  <c r="D35" i="124"/>
  <c r="C11" i="213"/>
  <c r="C14" i="124"/>
  <c r="C17" i="216"/>
  <c r="C64" i="124"/>
  <c r="C76" i="124"/>
  <c r="F4" i="221"/>
  <c r="V8" i="221"/>
  <c r="V11" i="221"/>
  <c r="I46" i="124"/>
  <c r="C15" i="124"/>
  <c r="C65" i="124"/>
  <c r="W11" i="221"/>
  <c r="O62" i="124"/>
  <c r="C66" i="124"/>
  <c r="K27" i="222"/>
  <c r="M33" i="222"/>
  <c r="F52" i="222"/>
  <c r="O50" i="124"/>
  <c r="G60" i="124"/>
  <c r="C27" i="214"/>
  <c r="C52" i="220"/>
  <c r="C52" i="214"/>
  <c r="C67" i="124"/>
  <c r="G52" i="222"/>
  <c r="C33" i="215"/>
  <c r="C68" i="124"/>
  <c r="R8" i="221"/>
  <c r="M31" i="124"/>
  <c r="C69" i="124"/>
  <c r="S8" i="221"/>
  <c r="C35" i="124"/>
  <c r="C70" i="124"/>
  <c r="D4" i="221"/>
  <c r="T8" i="221"/>
  <c r="J17" i="221"/>
  <c r="L68" i="124"/>
  <c r="C16" i="124"/>
  <c r="C27" i="219"/>
  <c r="C36" i="124"/>
  <c r="D71" i="222"/>
  <c r="E4" i="221"/>
  <c r="C33" i="216"/>
  <c r="C33" i="213"/>
  <c r="C37" i="124"/>
  <c r="T21" i="124"/>
  <c r="C28" i="124"/>
  <c r="C17" i="214"/>
  <c r="C30" i="124"/>
  <c r="C22" i="215"/>
  <c r="C31" i="124"/>
  <c r="C38" i="124"/>
  <c r="H8" i="222"/>
  <c r="K11" i="222"/>
  <c r="K17" i="222"/>
  <c r="F22" i="222"/>
  <c r="R27" i="222"/>
  <c r="I14" i="124"/>
  <c r="M48" i="124"/>
  <c r="T65" i="124"/>
  <c r="S5" i="124"/>
  <c r="C32" i="124"/>
  <c r="C11" i="222"/>
  <c r="C18" i="124"/>
  <c r="C40" i="124"/>
  <c r="M17" i="222"/>
  <c r="O52" i="222"/>
  <c r="C17" i="220"/>
  <c r="C19" i="124"/>
  <c r="C41" i="124"/>
  <c r="I22" i="222"/>
  <c r="U27" i="222"/>
  <c r="J4" i="221"/>
  <c r="F8" i="221"/>
  <c r="C20" i="124"/>
  <c r="C42" i="124"/>
  <c r="J71" i="222"/>
  <c r="K4" i="221"/>
  <c r="C21" i="124"/>
  <c r="C23" i="124"/>
  <c r="C43" i="124"/>
  <c r="K71" i="222"/>
  <c r="L4" i="221"/>
  <c r="E33" i="221"/>
  <c r="C10" i="124"/>
  <c r="C24" i="124"/>
  <c r="C44" i="124"/>
  <c r="C52" i="221"/>
  <c r="C52" i="218"/>
  <c r="K4" i="222"/>
  <c r="N8" i="222"/>
  <c r="L22" i="222"/>
  <c r="L71" i="222"/>
  <c r="C27" i="213"/>
  <c r="C7" i="124"/>
  <c r="C11" i="221"/>
  <c r="C25" i="124"/>
  <c r="C33" i="222"/>
  <c r="C45" i="124"/>
  <c r="D4" i="222"/>
  <c r="O8" i="222"/>
  <c r="R11" i="222"/>
  <c r="R17" i="222"/>
  <c r="V4" i="221"/>
  <c r="G33" i="221"/>
  <c r="I29" i="124"/>
  <c r="I75" i="124"/>
  <c r="C29" i="124"/>
  <c r="C46" i="124"/>
  <c r="C53" i="124"/>
  <c r="E4" i="222"/>
  <c r="S11" i="222"/>
  <c r="S17" i="222"/>
  <c r="N22" i="222"/>
  <c r="H33" i="221"/>
  <c r="C4" i="213"/>
  <c r="C9" i="124"/>
  <c r="C47" i="124"/>
  <c r="C54" i="124"/>
  <c r="F4" i="222"/>
  <c r="O22" i="222"/>
  <c r="V52" i="222"/>
  <c r="J27" i="221"/>
  <c r="I33" i="221"/>
  <c r="O72" i="124"/>
  <c r="C5" i="124"/>
  <c r="C48" i="124"/>
  <c r="C52" i="216"/>
  <c r="C52" i="213"/>
  <c r="C55" i="124"/>
  <c r="G4" i="222"/>
  <c r="W52" i="222"/>
  <c r="G16" i="124"/>
  <c r="C4" i="219"/>
  <c r="C39" i="124"/>
  <c r="C33" i="217"/>
  <c r="C33" i="214"/>
  <c r="C49" i="124"/>
  <c r="C56" i="124"/>
  <c r="R4" i="221"/>
  <c r="N8" i="221"/>
  <c r="D27" i="221"/>
  <c r="K33" i="221"/>
  <c r="R24" i="124"/>
  <c r="Q7" i="124"/>
  <c r="C17" i="222"/>
  <c r="C22" i="220"/>
  <c r="C50" i="124"/>
  <c r="C57" i="124"/>
  <c r="S4" i="221"/>
  <c r="E27" i="221"/>
  <c r="L33" i="221"/>
  <c r="P11" i="221"/>
  <c r="K22" i="221"/>
  <c r="S52" i="221"/>
  <c r="M11" i="220"/>
  <c r="D27" i="220"/>
  <c r="D33" i="219"/>
  <c r="U17" i="218"/>
  <c r="K75" i="124"/>
  <c r="S76" i="124"/>
  <c r="E4" i="213"/>
  <c r="E5" i="124"/>
  <c r="M6" i="124"/>
  <c r="U7" i="124"/>
  <c r="M8" i="213"/>
  <c r="M9" i="124"/>
  <c r="U10" i="124"/>
  <c r="O12" i="124"/>
  <c r="W13" i="124"/>
  <c r="K15" i="124"/>
  <c r="S16" i="124"/>
  <c r="M18" i="124"/>
  <c r="U19" i="124"/>
  <c r="I21" i="124"/>
  <c r="N23" i="124"/>
  <c r="N22" i="213"/>
  <c r="V24" i="124"/>
  <c r="F29" i="124"/>
  <c r="H34" i="124"/>
  <c r="H33" i="213"/>
  <c r="P35" i="124"/>
  <c r="D37" i="124"/>
  <c r="L38" i="124"/>
  <c r="T39" i="124"/>
  <c r="H41" i="124"/>
  <c r="P42" i="124"/>
  <c r="D44" i="124"/>
  <c r="L45" i="124"/>
  <c r="T46" i="124"/>
  <c r="H48" i="124"/>
  <c r="P49" i="124"/>
  <c r="D51" i="124"/>
  <c r="I52" i="213"/>
  <c r="I54" i="124"/>
  <c r="Q55" i="124"/>
  <c r="E57" i="124"/>
  <c r="M58" i="124"/>
  <c r="U59" i="124"/>
  <c r="I61" i="124"/>
  <c r="Q62" i="124"/>
  <c r="E64" i="124"/>
  <c r="M65" i="124"/>
  <c r="U66" i="124"/>
  <c r="I68" i="124"/>
  <c r="Q69" i="124"/>
  <c r="M33" i="219"/>
  <c r="I52" i="219"/>
  <c r="F11" i="217"/>
  <c r="F33" i="217"/>
  <c r="F22" i="216"/>
  <c r="P72" i="124"/>
  <c r="L75" i="124"/>
  <c r="T76" i="124"/>
  <c r="F5" i="124"/>
  <c r="N6" i="124"/>
  <c r="V7" i="124"/>
  <c r="N9" i="124"/>
  <c r="V10" i="124"/>
  <c r="P12" i="124"/>
  <c r="D14" i="124"/>
  <c r="L15" i="124"/>
  <c r="T16" i="124"/>
  <c r="N18" i="124"/>
  <c r="V19" i="124"/>
  <c r="J21" i="124"/>
  <c r="O23" i="124"/>
  <c r="O22" i="213"/>
  <c r="W24" i="124"/>
  <c r="G29" i="124"/>
  <c r="I33" i="213"/>
  <c r="I34" i="124"/>
  <c r="Q35" i="124"/>
  <c r="E37" i="124"/>
  <c r="M38" i="124"/>
  <c r="U39" i="124"/>
  <c r="I41" i="124"/>
  <c r="Q42" i="124"/>
  <c r="E44" i="124"/>
  <c r="M45" i="124"/>
  <c r="U46" i="124"/>
  <c r="I48" i="124"/>
  <c r="Q49" i="124"/>
  <c r="E51" i="124"/>
  <c r="J54" i="124"/>
  <c r="R55" i="124"/>
  <c r="N58" i="124"/>
  <c r="V59" i="124"/>
  <c r="J61" i="124"/>
  <c r="R62" i="124"/>
  <c r="F64" i="124"/>
  <c r="N65" i="124"/>
  <c r="V66" i="124"/>
  <c r="J68" i="124"/>
  <c r="Q17" i="220"/>
  <c r="I22" i="220"/>
  <c r="E52" i="220"/>
  <c r="G4" i="213"/>
  <c r="G5" i="124"/>
  <c r="O6" i="124"/>
  <c r="W7" i="124"/>
  <c r="O9" i="124"/>
  <c r="W10" i="124"/>
  <c r="Q11" i="213"/>
  <c r="Q12" i="124"/>
  <c r="E14" i="124"/>
  <c r="M15" i="124"/>
  <c r="U16" i="124"/>
  <c r="O18" i="124"/>
  <c r="W19" i="124"/>
  <c r="K21" i="124"/>
  <c r="P23" i="124"/>
  <c r="P22" i="213"/>
  <c r="D25" i="124"/>
  <c r="H29" i="124"/>
  <c r="J34" i="124"/>
  <c r="J33" i="213"/>
  <c r="R35" i="124"/>
  <c r="F37" i="124"/>
  <c r="N38" i="124"/>
  <c r="V39" i="124"/>
  <c r="J41" i="124"/>
  <c r="R42" i="124"/>
  <c r="F44" i="124"/>
  <c r="N45" i="124"/>
  <c r="V46" i="124"/>
  <c r="J48" i="124"/>
  <c r="R49" i="124"/>
  <c r="F51" i="124"/>
  <c r="K54" i="124"/>
  <c r="S55" i="124"/>
  <c r="G57" i="124"/>
  <c r="O58" i="124"/>
  <c r="W59" i="124"/>
  <c r="K61" i="124"/>
  <c r="S62" i="124"/>
  <c r="G64" i="124"/>
  <c r="O65" i="124"/>
  <c r="W66" i="124"/>
  <c r="K68" i="124"/>
  <c r="S69" i="124"/>
  <c r="I73" i="124"/>
  <c r="Q74" i="124"/>
  <c r="M8" i="220"/>
  <c r="E71" i="219"/>
  <c r="F27" i="217"/>
  <c r="V71" i="217"/>
  <c r="H5" i="124"/>
  <c r="P6" i="124"/>
  <c r="P9" i="124"/>
  <c r="R12" i="124"/>
  <c r="F14" i="124"/>
  <c r="N15" i="124"/>
  <c r="V16" i="124"/>
  <c r="P18" i="124"/>
  <c r="D20" i="124"/>
  <c r="L21" i="124"/>
  <c r="Q23" i="124"/>
  <c r="E25" i="124"/>
  <c r="Q30" i="124"/>
  <c r="K34" i="124"/>
  <c r="K33" i="213"/>
  <c r="S35" i="124"/>
  <c r="G37" i="124"/>
  <c r="O38" i="124"/>
  <c r="W39" i="124"/>
  <c r="K41" i="124"/>
  <c r="S42" i="124"/>
  <c r="G44" i="124"/>
  <c r="O45" i="124"/>
  <c r="W46" i="124"/>
  <c r="K48" i="124"/>
  <c r="S49" i="124"/>
  <c r="G51" i="124"/>
  <c r="D52" i="213"/>
  <c r="D53" i="124"/>
  <c r="L54" i="124"/>
  <c r="T55" i="124"/>
  <c r="H57" i="124"/>
  <c r="P58" i="124"/>
  <c r="D60" i="124"/>
  <c r="L61" i="124"/>
  <c r="T62" i="124"/>
  <c r="H64" i="124"/>
  <c r="P65" i="124"/>
  <c r="D67" i="124"/>
  <c r="T69" i="124"/>
  <c r="J73" i="124"/>
  <c r="J71" i="213"/>
  <c r="R74" i="124"/>
  <c r="N8" i="220"/>
  <c r="J33" i="218"/>
  <c r="F11" i="216"/>
  <c r="N52" i="216"/>
  <c r="G52" i="215"/>
  <c r="M27" i="214"/>
  <c r="I5" i="124"/>
  <c r="Q4" i="213"/>
  <c r="Q6" i="124"/>
  <c r="Q9" i="124"/>
  <c r="S12" i="124"/>
  <c r="G14" i="124"/>
  <c r="O15" i="124"/>
  <c r="W16" i="124"/>
  <c r="Q17" i="213"/>
  <c r="Q18" i="124"/>
  <c r="E20" i="124"/>
  <c r="M21" i="124"/>
  <c r="R22" i="213"/>
  <c r="R23" i="124"/>
  <c r="F25" i="124"/>
  <c r="J29" i="124"/>
  <c r="R30" i="124"/>
  <c r="L34" i="124"/>
  <c r="L33" i="213"/>
  <c r="T35" i="124"/>
  <c r="H37" i="124"/>
  <c r="P38" i="124"/>
  <c r="D40" i="124"/>
  <c r="L41" i="124"/>
  <c r="T42" i="124"/>
  <c r="H44" i="124"/>
  <c r="P45" i="124"/>
  <c r="D47" i="124"/>
  <c r="L48" i="124"/>
  <c r="T49" i="124"/>
  <c r="H51" i="124"/>
  <c r="E52" i="213"/>
  <c r="E53" i="124"/>
  <c r="M54" i="124"/>
  <c r="U55" i="124"/>
  <c r="I57" i="124"/>
  <c r="Q58" i="124"/>
  <c r="E60" i="124"/>
  <c r="M61" i="124"/>
  <c r="U62" i="124"/>
  <c r="I64" i="124"/>
  <c r="Q65" i="124"/>
  <c r="E67" i="124"/>
  <c r="M68" i="124"/>
  <c r="K73" i="124"/>
  <c r="K71" i="213"/>
  <c r="S74" i="124"/>
  <c r="Q27" i="220"/>
  <c r="J27" i="218"/>
  <c r="J5" i="124"/>
  <c r="R6" i="124"/>
  <c r="R9" i="124"/>
  <c r="K11" i="213"/>
  <c r="T12" i="124"/>
  <c r="H14" i="124"/>
  <c r="P15" i="124"/>
  <c r="R18" i="124"/>
  <c r="F20" i="124"/>
  <c r="N21" i="124"/>
  <c r="K29" i="124"/>
  <c r="S30" i="124"/>
  <c r="G32" i="124"/>
  <c r="M34" i="124"/>
  <c r="U35" i="124"/>
  <c r="I37" i="124"/>
  <c r="Q38" i="124"/>
  <c r="E40" i="124"/>
  <c r="M41" i="124"/>
  <c r="U42" i="124"/>
  <c r="I44" i="124"/>
  <c r="Q45" i="124"/>
  <c r="E47" i="124"/>
  <c r="U49" i="124"/>
  <c r="I51" i="124"/>
  <c r="F52" i="213"/>
  <c r="F53" i="124"/>
  <c r="V55" i="124"/>
  <c r="J57" i="124"/>
  <c r="R58" i="124"/>
  <c r="F60" i="124"/>
  <c r="N61" i="124"/>
  <c r="V62" i="124"/>
  <c r="J64" i="124"/>
  <c r="R65" i="124"/>
  <c r="F67" i="124"/>
  <c r="N68" i="124"/>
  <c r="M27" i="219"/>
  <c r="F52" i="218"/>
  <c r="R33" i="216"/>
  <c r="K5" i="124"/>
  <c r="S6" i="124"/>
  <c r="S9" i="124"/>
  <c r="U12" i="124"/>
  <c r="Q15" i="124"/>
  <c r="S18" i="124"/>
  <c r="G20" i="124"/>
  <c r="O21" i="124"/>
  <c r="D27" i="213"/>
  <c r="D28" i="124"/>
  <c r="L29" i="124"/>
  <c r="T30" i="124"/>
  <c r="H32" i="124"/>
  <c r="N34" i="124"/>
  <c r="N33" i="213"/>
  <c r="V35" i="124"/>
  <c r="J37" i="124"/>
  <c r="R38" i="124"/>
  <c r="F40" i="124"/>
  <c r="N41" i="124"/>
  <c r="V42" i="124"/>
  <c r="J44" i="124"/>
  <c r="R45" i="124"/>
  <c r="F47" i="124"/>
  <c r="N48" i="124"/>
  <c r="V49" i="124"/>
  <c r="J51" i="124"/>
  <c r="G52" i="213"/>
  <c r="G53" i="124"/>
  <c r="O54" i="124"/>
  <c r="W55" i="124"/>
  <c r="K57" i="124"/>
  <c r="S58" i="124"/>
  <c r="O61" i="124"/>
  <c r="W62" i="124"/>
  <c r="K64" i="124"/>
  <c r="S65" i="124"/>
  <c r="G67" i="124"/>
  <c r="O68" i="124"/>
  <c r="L5" i="124"/>
  <c r="T6" i="124"/>
  <c r="T9" i="124"/>
  <c r="M11" i="213"/>
  <c r="V12" i="124"/>
  <c r="J14" i="124"/>
  <c r="R15" i="124"/>
  <c r="J17" i="213"/>
  <c r="T18" i="124"/>
  <c r="H20" i="124"/>
  <c r="P21" i="124"/>
  <c r="E28" i="124"/>
  <c r="M29" i="124"/>
  <c r="U30" i="124"/>
  <c r="I32" i="124"/>
  <c r="O34" i="124"/>
  <c r="O33" i="213"/>
  <c r="W35" i="124"/>
  <c r="K37" i="124"/>
  <c r="S38" i="124"/>
  <c r="G40" i="124"/>
  <c r="O41" i="124"/>
  <c r="W42" i="124"/>
  <c r="K44" i="124"/>
  <c r="S45" i="124"/>
  <c r="G47" i="124"/>
  <c r="O48" i="124"/>
  <c r="W49" i="124"/>
  <c r="K51" i="124"/>
  <c r="H52" i="213"/>
  <c r="T58" i="124"/>
  <c r="L64" i="124"/>
  <c r="E11" i="217"/>
  <c r="V22" i="217"/>
  <c r="E33" i="217"/>
  <c r="R4" i="216"/>
  <c r="E8" i="216"/>
  <c r="I17" i="216"/>
  <c r="E22" i="216"/>
  <c r="K27" i="216"/>
  <c r="J52" i="216"/>
  <c r="Q4" i="214"/>
  <c r="I11" i="214"/>
  <c r="D52" i="214"/>
  <c r="M4" i="213"/>
  <c r="M5" i="124"/>
  <c r="U6" i="124"/>
  <c r="U8" i="213"/>
  <c r="U9" i="124"/>
  <c r="N11" i="213"/>
  <c r="W12" i="124"/>
  <c r="K14" i="124"/>
  <c r="S15" i="124"/>
  <c r="K17" i="213"/>
  <c r="U18" i="124"/>
  <c r="I20" i="124"/>
  <c r="Q21" i="124"/>
  <c r="F27" i="213"/>
  <c r="F28" i="124"/>
  <c r="N29" i="124"/>
  <c r="V30" i="124"/>
  <c r="J32" i="124"/>
  <c r="P34" i="124"/>
  <c r="P33" i="213"/>
  <c r="D36" i="124"/>
  <c r="L37" i="124"/>
  <c r="T38" i="124"/>
  <c r="H40" i="124"/>
  <c r="P41" i="124"/>
  <c r="D43" i="124"/>
  <c r="L44" i="124"/>
  <c r="T45" i="124"/>
  <c r="H47" i="124"/>
  <c r="P48" i="124"/>
  <c r="D50" i="124"/>
  <c r="L51" i="124"/>
  <c r="I53" i="124"/>
  <c r="E56" i="124"/>
  <c r="U58" i="124"/>
  <c r="F71" i="216"/>
  <c r="Q22" i="214"/>
  <c r="M52" i="214"/>
  <c r="U69" i="124"/>
  <c r="O71" i="214"/>
  <c r="D73" i="124"/>
  <c r="L74" i="124"/>
  <c r="T75" i="124"/>
  <c r="N5" i="124"/>
  <c r="V6" i="124"/>
  <c r="V9" i="124"/>
  <c r="O11" i="213"/>
  <c r="D13" i="124"/>
  <c r="L14" i="124"/>
  <c r="T15" i="124"/>
  <c r="V18" i="124"/>
  <c r="J20" i="124"/>
  <c r="R21" i="124"/>
  <c r="G27" i="213"/>
  <c r="G28" i="124"/>
  <c r="O29" i="124"/>
  <c r="W30" i="124"/>
  <c r="K32" i="124"/>
  <c r="E36" i="124"/>
  <c r="I47" i="124"/>
  <c r="E50" i="124"/>
  <c r="J53" i="124"/>
  <c r="F56" i="124"/>
  <c r="F70" i="124"/>
  <c r="D75" i="124"/>
  <c r="M52" i="215"/>
  <c r="I17" i="214"/>
  <c r="Q48" i="124"/>
  <c r="V69" i="124"/>
  <c r="P71" i="214"/>
  <c r="M74" i="124"/>
  <c r="O5" i="124"/>
  <c r="W6" i="124"/>
  <c r="N8" i="213"/>
  <c r="W9" i="124"/>
  <c r="P11" i="213"/>
  <c r="E11" i="213"/>
  <c r="E13" i="124"/>
  <c r="M14" i="124"/>
  <c r="U15" i="124"/>
  <c r="N17" i="213"/>
  <c r="W18" i="124"/>
  <c r="K20" i="124"/>
  <c r="S21" i="124"/>
  <c r="D24" i="124"/>
  <c r="H28" i="124"/>
  <c r="P29" i="124"/>
  <c r="D31" i="124"/>
  <c r="L32" i="124"/>
  <c r="R41" i="124"/>
  <c r="F43" i="124"/>
  <c r="J47" i="124"/>
  <c r="F50" i="124"/>
  <c r="G56" i="124"/>
  <c r="G70" i="124"/>
  <c r="E75" i="124"/>
  <c r="P8" i="219"/>
  <c r="H71" i="216"/>
  <c r="E27" i="215"/>
  <c r="R48" i="124"/>
  <c r="N51" i="124"/>
  <c r="G52" i="214"/>
  <c r="W69" i="124"/>
  <c r="P5" i="124"/>
  <c r="D7" i="124"/>
  <c r="O8" i="213"/>
  <c r="D10" i="124"/>
  <c r="R11" i="213"/>
  <c r="F13" i="124"/>
  <c r="N14" i="124"/>
  <c r="V15" i="124"/>
  <c r="O17" i="213"/>
  <c r="D19" i="124"/>
  <c r="L20" i="124"/>
  <c r="E24" i="124"/>
  <c r="I27" i="213"/>
  <c r="I28" i="124"/>
  <c r="Q29" i="124"/>
  <c r="E31" i="124"/>
  <c r="M32" i="124"/>
  <c r="G43" i="124"/>
  <c r="K47" i="124"/>
  <c r="G50" i="124"/>
  <c r="L67" i="124"/>
  <c r="H70" i="124"/>
  <c r="F75" i="124"/>
  <c r="V52" i="216"/>
  <c r="I71" i="216"/>
  <c r="U4" i="215"/>
  <c r="D11" i="215"/>
  <c r="U22" i="215"/>
  <c r="D71" i="215"/>
  <c r="E11" i="214"/>
  <c r="U27" i="214"/>
  <c r="K40" i="124"/>
  <c r="S48" i="124"/>
  <c r="O51" i="124"/>
  <c r="P54" i="124"/>
  <c r="D56" i="124"/>
  <c r="P68" i="124"/>
  <c r="D70" i="124"/>
  <c r="Q5" i="124"/>
  <c r="E7" i="124"/>
  <c r="P8" i="213"/>
  <c r="E10" i="124"/>
  <c r="S11" i="213"/>
  <c r="G13" i="124"/>
  <c r="O14" i="124"/>
  <c r="W15" i="124"/>
  <c r="P17" i="213"/>
  <c r="E17" i="213"/>
  <c r="E19" i="124"/>
  <c r="M20" i="124"/>
  <c r="U21" i="124"/>
  <c r="F24" i="124"/>
  <c r="N25" i="124"/>
  <c r="J28" i="124"/>
  <c r="R29" i="124"/>
  <c r="F31" i="124"/>
  <c r="N32" i="124"/>
  <c r="D39" i="124"/>
  <c r="H43" i="124"/>
  <c r="H50" i="124"/>
  <c r="E59" i="124"/>
  <c r="M67" i="124"/>
  <c r="I70" i="124"/>
  <c r="G75" i="124"/>
  <c r="N54" i="124"/>
  <c r="D17" i="215"/>
  <c r="F11" i="214"/>
  <c r="L40" i="124"/>
  <c r="T41" i="124"/>
  <c r="T48" i="124"/>
  <c r="P51" i="124"/>
  <c r="I52" i="214"/>
  <c r="Q54" i="124"/>
  <c r="U65" i="124"/>
  <c r="Q68" i="124"/>
  <c r="E70" i="124"/>
  <c r="R5" i="124"/>
  <c r="F7" i="124"/>
  <c r="Q8" i="213"/>
  <c r="F10" i="124"/>
  <c r="T11" i="213"/>
  <c r="H13" i="124"/>
  <c r="P14" i="124"/>
  <c r="D16" i="124"/>
  <c r="R17" i="213"/>
  <c r="F19" i="124"/>
  <c r="N20" i="124"/>
  <c r="V21" i="124"/>
  <c r="G24" i="124"/>
  <c r="O25" i="124"/>
  <c r="K28" i="124"/>
  <c r="K27" i="213"/>
  <c r="S29" i="124"/>
  <c r="G31" i="124"/>
  <c r="O32" i="124"/>
  <c r="E39" i="124"/>
  <c r="I43" i="124"/>
  <c r="I50" i="124"/>
  <c r="F59" i="124"/>
  <c r="R64" i="124"/>
  <c r="J70" i="124"/>
  <c r="H75" i="124"/>
  <c r="S8" i="219"/>
  <c r="F11" i="215"/>
  <c r="M17" i="215"/>
  <c r="F71" i="215"/>
  <c r="D8" i="214"/>
  <c r="G11" i="214"/>
  <c r="E17" i="214"/>
  <c r="U33" i="214"/>
  <c r="M40" i="124"/>
  <c r="U41" i="124"/>
  <c r="U48" i="124"/>
  <c r="Q51" i="124"/>
  <c r="R54" i="124"/>
  <c r="N57" i="124"/>
  <c r="V65" i="124"/>
  <c r="I71" i="214"/>
  <c r="F4" i="213"/>
  <c r="G7" i="124"/>
  <c r="R8" i="213"/>
  <c r="G10" i="124"/>
  <c r="U11" i="213"/>
  <c r="I13" i="124"/>
  <c r="Q14" i="124"/>
  <c r="E16" i="124"/>
  <c r="S17" i="213"/>
  <c r="G19" i="124"/>
  <c r="O20" i="124"/>
  <c r="W21" i="124"/>
  <c r="H24" i="124"/>
  <c r="P25" i="124"/>
  <c r="L28" i="124"/>
  <c r="L27" i="213"/>
  <c r="T29" i="124"/>
  <c r="H31" i="124"/>
  <c r="P32" i="124"/>
  <c r="F39" i="124"/>
  <c r="N40" i="124"/>
  <c r="J43" i="124"/>
  <c r="J50" i="124"/>
  <c r="G59" i="124"/>
  <c r="W61" i="124"/>
  <c r="S64" i="124"/>
  <c r="K70" i="124"/>
  <c r="M72" i="124"/>
  <c r="F22" i="221"/>
  <c r="Q8" i="220"/>
  <c r="V17" i="220"/>
  <c r="J52" i="220"/>
  <c r="I71" i="219"/>
  <c r="J4" i="218"/>
  <c r="E11" i="218"/>
  <c r="H17" i="218"/>
  <c r="D22" i="218"/>
  <c r="G52" i="218"/>
  <c r="F8" i="217"/>
  <c r="J27" i="217"/>
  <c r="Q11" i="216"/>
  <c r="S33" i="216"/>
  <c r="E8" i="215"/>
  <c r="G11" i="215"/>
  <c r="F17" i="215"/>
  <c r="G71" i="215"/>
  <c r="M8" i="214"/>
  <c r="R37" i="124"/>
  <c r="V41" i="124"/>
  <c r="R44" i="124"/>
  <c r="V48" i="124"/>
  <c r="R51" i="124"/>
  <c r="S54" i="124"/>
  <c r="G63" i="124"/>
  <c r="W65" i="124"/>
  <c r="H4" i="213"/>
  <c r="T5" i="124"/>
  <c r="H7" i="124"/>
  <c r="S8" i="213"/>
  <c r="H10" i="124"/>
  <c r="V11" i="213"/>
  <c r="J13" i="124"/>
  <c r="R14" i="124"/>
  <c r="F16" i="124"/>
  <c r="T17" i="213"/>
  <c r="H19" i="124"/>
  <c r="P20" i="124"/>
  <c r="I24" i="124"/>
  <c r="Q25" i="124"/>
  <c r="M28" i="124"/>
  <c r="M27" i="213"/>
  <c r="U29" i="124"/>
  <c r="I31" i="124"/>
  <c r="Q32" i="124"/>
  <c r="O40" i="124"/>
  <c r="K43" i="124"/>
  <c r="O47" i="124"/>
  <c r="K50" i="124"/>
  <c r="L56" i="124"/>
  <c r="H59" i="124"/>
  <c r="D62" i="124"/>
  <c r="T64" i="124"/>
  <c r="L70" i="124"/>
  <c r="N72" i="124"/>
  <c r="F17" i="221"/>
  <c r="N33" i="221"/>
  <c r="E4" i="220"/>
  <c r="R8" i="220"/>
  <c r="E4" i="219"/>
  <c r="U8" i="219"/>
  <c r="D17" i="219"/>
  <c r="O27" i="219"/>
  <c r="T33" i="219"/>
  <c r="P52" i="219"/>
  <c r="J71" i="219"/>
  <c r="K4" i="218"/>
  <c r="F11" i="218"/>
  <c r="E22" i="218"/>
  <c r="N33" i="218"/>
  <c r="J17" i="217"/>
  <c r="D52" i="217"/>
  <c r="M8" i="216"/>
  <c r="Q17" i="216"/>
  <c r="M22" i="216"/>
  <c r="S27" i="216"/>
  <c r="R52" i="216"/>
  <c r="G17" i="215"/>
  <c r="Q11" i="214"/>
  <c r="W41" i="124"/>
  <c r="S44" i="124"/>
  <c r="W48" i="124"/>
  <c r="S51" i="124"/>
  <c r="T54" i="124"/>
  <c r="L60" i="124"/>
  <c r="J4" i="213"/>
  <c r="U4" i="213"/>
  <c r="U5" i="124"/>
  <c r="I7" i="124"/>
  <c r="T8" i="213"/>
  <c r="I10" i="124"/>
  <c r="W11" i="213"/>
  <c r="K13" i="124"/>
  <c r="S14" i="124"/>
  <c r="U17" i="213"/>
  <c r="I19" i="124"/>
  <c r="Q20" i="124"/>
  <c r="V22" i="213"/>
  <c r="J24" i="124"/>
  <c r="R25" i="124"/>
  <c r="N28" i="124"/>
  <c r="N27" i="213"/>
  <c r="V29" i="124"/>
  <c r="J31" i="124"/>
  <c r="R32" i="124"/>
  <c r="P40" i="124"/>
  <c r="L43" i="124"/>
  <c r="L50" i="124"/>
  <c r="M56" i="124"/>
  <c r="E62" i="124"/>
  <c r="U64" i="124"/>
  <c r="E11" i="221"/>
  <c r="G17" i="221"/>
  <c r="O33" i="221"/>
  <c r="F4" i="220"/>
  <c r="V11" i="220"/>
  <c r="F4" i="219"/>
  <c r="V8" i="219"/>
  <c r="M17" i="219"/>
  <c r="L4" i="218"/>
  <c r="G11" i="218"/>
  <c r="N27" i="218"/>
  <c r="V11" i="217"/>
  <c r="V33" i="217"/>
  <c r="E52" i="217"/>
  <c r="S11" i="216"/>
  <c r="V22" i="216"/>
  <c r="N71" i="216"/>
  <c r="I11" i="215"/>
  <c r="I71" i="215"/>
  <c r="H17" i="214"/>
  <c r="H39" i="124"/>
  <c r="D42" i="124"/>
  <c r="T44" i="124"/>
  <c r="T51" i="124"/>
  <c r="U54" i="124"/>
  <c r="M60" i="124"/>
  <c r="D71" i="214"/>
  <c r="K4" i="213"/>
  <c r="V5" i="124"/>
  <c r="J7" i="124"/>
  <c r="V8" i="213"/>
  <c r="J10" i="124"/>
  <c r="D11" i="213"/>
  <c r="D12" i="124"/>
  <c r="L13" i="124"/>
  <c r="T14" i="124"/>
  <c r="H16" i="124"/>
  <c r="V17" i="213"/>
  <c r="J19" i="124"/>
  <c r="R20" i="124"/>
  <c r="W22" i="213"/>
  <c r="K24" i="124"/>
  <c r="S25" i="124"/>
  <c r="O28" i="124"/>
  <c r="O27" i="213"/>
  <c r="W29" i="124"/>
  <c r="K31" i="124"/>
  <c r="S32" i="124"/>
  <c r="Q40" i="124"/>
  <c r="M43" i="124"/>
  <c r="M50" i="124"/>
  <c r="N56" i="124"/>
  <c r="F62" i="124"/>
  <c r="V64" i="124"/>
  <c r="N70" i="124"/>
  <c r="F11" i="221"/>
  <c r="H17" i="221"/>
  <c r="N27" i="221"/>
  <c r="P33" i="221"/>
  <c r="I52" i="221"/>
  <c r="G4" i="220"/>
  <c r="V27" i="220"/>
  <c r="U33" i="220"/>
  <c r="E71" i="220"/>
  <c r="D11" i="219"/>
  <c r="I22" i="219"/>
  <c r="Q27" i="219"/>
  <c r="L71" i="219"/>
  <c r="H11" i="218"/>
  <c r="G22" i="218"/>
  <c r="J52" i="218"/>
  <c r="I8" i="217"/>
  <c r="O11" i="217"/>
  <c r="D22" i="217"/>
  <c r="O33" i="217"/>
  <c r="F52" i="217"/>
  <c r="O8" i="216"/>
  <c r="S17" i="216"/>
  <c r="O22" i="216"/>
  <c r="V33" i="216"/>
  <c r="T52" i="216"/>
  <c r="H8" i="215"/>
  <c r="I17" i="215"/>
  <c r="D27" i="215"/>
  <c r="U52" i="215"/>
  <c r="Q17" i="214"/>
  <c r="W31" i="124"/>
  <c r="E35" i="124"/>
  <c r="I39" i="124"/>
  <c r="E42" i="124"/>
  <c r="U44" i="124"/>
  <c r="U51" i="124"/>
  <c r="N60" i="124"/>
  <c r="V68" i="124"/>
  <c r="E71" i="214"/>
  <c r="L4" i="213"/>
  <c r="W5" i="124"/>
  <c r="K7" i="124"/>
  <c r="W8" i="213"/>
  <c r="K10" i="124"/>
  <c r="E12" i="124"/>
  <c r="M13" i="124"/>
  <c r="U14" i="124"/>
  <c r="I16" i="124"/>
  <c r="W17" i="213"/>
  <c r="K19" i="124"/>
  <c r="S20" i="124"/>
  <c r="D22" i="213"/>
  <c r="D23" i="124"/>
  <c r="L24" i="124"/>
  <c r="T25" i="124"/>
  <c r="P28" i="124"/>
  <c r="P27" i="213"/>
  <c r="D30" i="124"/>
  <c r="L31" i="124"/>
  <c r="T32" i="124"/>
  <c r="R40" i="124"/>
  <c r="N43" i="124"/>
  <c r="N50" i="124"/>
  <c r="O56" i="124"/>
  <c r="G62" i="124"/>
  <c r="W64" i="124"/>
  <c r="S67" i="124"/>
  <c r="Q71" i="213"/>
  <c r="Q72" i="124"/>
  <c r="E74" i="124"/>
  <c r="M75" i="124"/>
  <c r="U76" i="124"/>
  <c r="G11" i="221"/>
  <c r="O27" i="221"/>
  <c r="J52" i="221"/>
  <c r="E71" i="221"/>
  <c r="H4" i="220"/>
  <c r="R22" i="220"/>
  <c r="V33" i="220"/>
  <c r="F71" i="220"/>
  <c r="H4" i="219"/>
  <c r="M11" i="219"/>
  <c r="G17" i="219"/>
  <c r="R27" i="219"/>
  <c r="W33" i="219"/>
  <c r="S52" i="219"/>
  <c r="Q11" i="218"/>
  <c r="E22" i="217"/>
  <c r="V27" i="217"/>
  <c r="V27" i="216"/>
  <c r="U52" i="216"/>
  <c r="P71" i="216"/>
  <c r="M27" i="215"/>
  <c r="I8" i="214"/>
  <c r="F35" i="124"/>
  <c r="V37" i="124"/>
  <c r="F42" i="124"/>
  <c r="V44" i="124"/>
  <c r="J46" i="124"/>
  <c r="F49" i="124"/>
  <c r="V51" i="124"/>
  <c r="O60" i="124"/>
  <c r="F71" i="214"/>
  <c r="N73" i="124"/>
  <c r="N4" i="213"/>
  <c r="D6" i="124"/>
  <c r="L7" i="124"/>
  <c r="D9" i="124"/>
  <c r="L10" i="124"/>
  <c r="F11" i="213"/>
  <c r="N13" i="124"/>
  <c r="V14" i="124"/>
  <c r="J16" i="124"/>
  <c r="D17" i="213"/>
  <c r="D18" i="124"/>
  <c r="L19" i="124"/>
  <c r="E22" i="213"/>
  <c r="E23" i="124"/>
  <c r="M24" i="124"/>
  <c r="U25" i="124"/>
  <c r="Q27" i="213"/>
  <c r="Q28" i="124"/>
  <c r="E30" i="124"/>
  <c r="U32" i="124"/>
  <c r="S40" i="124"/>
  <c r="O43" i="124"/>
  <c r="P56" i="124"/>
  <c r="H62" i="124"/>
  <c r="T67" i="124"/>
  <c r="R71" i="213"/>
  <c r="R72" i="124"/>
  <c r="F74" i="124"/>
  <c r="N75" i="124"/>
  <c r="V76" i="124"/>
  <c r="H11" i="221"/>
  <c r="R17" i="221"/>
  <c r="P27" i="221"/>
  <c r="K52" i="221"/>
  <c r="F71" i="221"/>
  <c r="E11" i="220"/>
  <c r="M17" i="218"/>
  <c r="D71" i="218"/>
  <c r="K8" i="217"/>
  <c r="F22" i="217"/>
  <c r="O27" i="217"/>
  <c r="V11" i="216"/>
  <c r="Q71" i="216"/>
  <c r="J8" i="215"/>
  <c r="F27" i="215"/>
  <c r="D33" i="215"/>
  <c r="J8" i="214"/>
  <c r="M11" i="214"/>
  <c r="G35" i="124"/>
  <c r="G42" i="124"/>
  <c r="W44" i="124"/>
  <c r="K46" i="124"/>
  <c r="W51" i="124"/>
  <c r="P60" i="124"/>
  <c r="L63" i="124"/>
  <c r="H66" i="124"/>
  <c r="G71" i="214"/>
  <c r="O73" i="124"/>
  <c r="O4" i="213"/>
  <c r="E6" i="124"/>
  <c r="M7" i="124"/>
  <c r="E8" i="213"/>
  <c r="E9" i="124"/>
  <c r="M10" i="124"/>
  <c r="G11" i="213"/>
  <c r="G12" i="124"/>
  <c r="O13" i="124"/>
  <c r="W14" i="124"/>
  <c r="K16" i="124"/>
  <c r="E18" i="124"/>
  <c r="U20" i="124"/>
  <c r="F22" i="213"/>
  <c r="F23" i="124"/>
  <c r="N24" i="124"/>
  <c r="V25" i="124"/>
  <c r="R28" i="124"/>
  <c r="R27" i="213"/>
  <c r="F30" i="124"/>
  <c r="N31" i="124"/>
  <c r="V32" i="124"/>
  <c r="P36" i="124"/>
  <c r="T40" i="124"/>
  <c r="P43" i="124"/>
  <c r="D45" i="124"/>
  <c r="J52" i="213"/>
  <c r="U52" i="213"/>
  <c r="U53" i="124"/>
  <c r="I55" i="124"/>
  <c r="Q56" i="124"/>
  <c r="E58" i="124"/>
  <c r="M59" i="124"/>
  <c r="U60" i="124"/>
  <c r="I62" i="124"/>
  <c r="Q63" i="124"/>
  <c r="E65" i="124"/>
  <c r="M66" i="124"/>
  <c r="U67" i="124"/>
  <c r="I69" i="124"/>
  <c r="Q70" i="124"/>
  <c r="S71" i="213"/>
  <c r="S72" i="124"/>
  <c r="G74" i="124"/>
  <c r="O75" i="124"/>
  <c r="W76" i="124"/>
  <c r="D22" i="221"/>
  <c r="L52" i="221"/>
  <c r="G71" i="221"/>
  <c r="G11" i="219"/>
  <c r="I17" i="219"/>
  <c r="T27" i="219"/>
  <c r="E33" i="219"/>
  <c r="U52" i="219"/>
  <c r="N17" i="218"/>
  <c r="J22" i="218"/>
  <c r="S33" i="218"/>
  <c r="E71" i="218"/>
  <c r="R11" i="217"/>
  <c r="O17" i="217"/>
  <c r="R33" i="217"/>
  <c r="D71" i="217"/>
  <c r="R8" i="216"/>
  <c r="V17" i="216"/>
  <c r="R22" i="216"/>
  <c r="W52" i="216"/>
  <c r="G27" i="215"/>
  <c r="M33" i="215"/>
  <c r="H35" i="124"/>
  <c r="H42" i="124"/>
  <c r="L46" i="124"/>
  <c r="P50" i="124"/>
  <c r="Q52" i="214"/>
  <c r="E55" i="124"/>
  <c r="Q60" i="124"/>
  <c r="I66" i="124"/>
  <c r="P73" i="124"/>
  <c r="P4" i="213"/>
  <c r="F6" i="124"/>
  <c r="N7" i="124"/>
  <c r="F9" i="124"/>
  <c r="N10" i="124"/>
  <c r="H12" i="124"/>
  <c r="P13" i="124"/>
  <c r="D15" i="124"/>
  <c r="L16" i="124"/>
  <c r="F18" i="124"/>
  <c r="N19" i="124"/>
  <c r="G22" i="213"/>
  <c r="G23" i="124"/>
  <c r="O24" i="124"/>
  <c r="W25" i="124"/>
  <c r="S28" i="124"/>
  <c r="S27" i="213"/>
  <c r="G30" i="124"/>
  <c r="O31" i="124"/>
  <c r="W32" i="124"/>
  <c r="Q36" i="124"/>
  <c r="U40" i="124"/>
  <c r="Q43" i="124"/>
  <c r="E45" i="124"/>
  <c r="U47" i="124"/>
  <c r="K52" i="213"/>
  <c r="V53" i="124"/>
  <c r="J55" i="124"/>
  <c r="R56" i="124"/>
  <c r="F58" i="124"/>
  <c r="N59" i="124"/>
  <c r="V60" i="124"/>
  <c r="J62" i="124"/>
  <c r="R63" i="124"/>
  <c r="F65" i="124"/>
  <c r="N66" i="124"/>
  <c r="V67" i="124"/>
  <c r="J69" i="124"/>
  <c r="R70" i="124"/>
  <c r="T71" i="213"/>
  <c r="T72" i="124"/>
  <c r="H74" i="124"/>
  <c r="R11" i="221"/>
  <c r="E22" i="221"/>
  <c r="H71" i="221"/>
  <c r="U22" i="220"/>
  <c r="Q52" i="220"/>
  <c r="Q71" i="220"/>
  <c r="K4" i="219"/>
  <c r="J17" i="219"/>
  <c r="E22" i="219"/>
  <c r="V52" i="219"/>
  <c r="Q4" i="218"/>
  <c r="O17" i="218"/>
  <c r="S22" i="218"/>
  <c r="S27" i="218"/>
  <c r="V52" i="218"/>
  <c r="F71" i="218"/>
  <c r="E71" i="217"/>
  <c r="D4" i="216"/>
  <c r="S71" i="216"/>
  <c r="F33" i="215"/>
  <c r="M17" i="214"/>
  <c r="I33" i="214"/>
  <c r="I35" i="124"/>
  <c r="M39" i="124"/>
  <c r="I42" i="124"/>
  <c r="M46" i="124"/>
  <c r="Q50" i="124"/>
  <c r="R60" i="124"/>
  <c r="J66" i="124"/>
  <c r="Q73" i="124"/>
  <c r="R4" i="213"/>
  <c r="G6" i="124"/>
  <c r="O7" i="124"/>
  <c r="G9" i="124"/>
  <c r="O10" i="124"/>
  <c r="I11" i="213"/>
  <c r="I12" i="124"/>
  <c r="Q13" i="124"/>
  <c r="E15" i="124"/>
  <c r="M16" i="124"/>
  <c r="G17" i="213"/>
  <c r="G18" i="124"/>
  <c r="O19" i="124"/>
  <c r="H23" i="124"/>
  <c r="P24" i="124"/>
  <c r="T27" i="213"/>
  <c r="P31" i="124"/>
  <c r="V33" i="213"/>
  <c r="J35" i="124"/>
  <c r="R36" i="124"/>
  <c r="F38" i="124"/>
  <c r="N39" i="124"/>
  <c r="V40" i="124"/>
  <c r="J42" i="124"/>
  <c r="F45" i="124"/>
  <c r="N46" i="124"/>
  <c r="V47" i="124"/>
  <c r="J49" i="124"/>
  <c r="R50" i="124"/>
  <c r="L52" i="213"/>
  <c r="W53" i="124"/>
  <c r="K55" i="124"/>
  <c r="S56" i="124"/>
  <c r="G58" i="124"/>
  <c r="O59" i="124"/>
  <c r="W60" i="124"/>
  <c r="K62" i="124"/>
  <c r="S63" i="124"/>
  <c r="G65" i="124"/>
  <c r="O66" i="124"/>
  <c r="W67" i="124"/>
  <c r="K69" i="124"/>
  <c r="S70" i="124"/>
  <c r="U72" i="124"/>
  <c r="I74" i="124"/>
  <c r="R52" i="220"/>
  <c r="I11" i="219"/>
  <c r="R4" i="218"/>
  <c r="M11" i="218"/>
  <c r="P17" i="218"/>
  <c r="O52" i="218"/>
  <c r="D4" i="217"/>
  <c r="R27" i="217"/>
  <c r="K52" i="217"/>
  <c r="N71" i="217"/>
  <c r="E4" i="216"/>
  <c r="I27" i="215"/>
  <c r="G33" i="215"/>
  <c r="D4" i="214"/>
  <c r="S60" i="124"/>
  <c r="K66" i="124"/>
  <c r="R73" i="124"/>
  <c r="S4" i="213"/>
  <c r="H6" i="124"/>
  <c r="P7" i="124"/>
  <c r="H9" i="124"/>
  <c r="P10" i="124"/>
  <c r="J12" i="124"/>
  <c r="R13" i="124"/>
  <c r="F15" i="124"/>
  <c r="N16" i="124"/>
  <c r="H18" i="124"/>
  <c r="P19" i="124"/>
  <c r="I23" i="124"/>
  <c r="Q22" i="213"/>
  <c r="Q24" i="124"/>
  <c r="Q31" i="124"/>
  <c r="W33" i="213"/>
  <c r="K35" i="124"/>
  <c r="S36" i="124"/>
  <c r="G38" i="124"/>
  <c r="O39" i="124"/>
  <c r="W40" i="124"/>
  <c r="K42" i="124"/>
  <c r="S43" i="124"/>
  <c r="G45" i="124"/>
  <c r="O46" i="124"/>
  <c r="W47" i="124"/>
  <c r="K49" i="124"/>
  <c r="S50" i="124"/>
  <c r="D54" i="124"/>
  <c r="L55" i="124"/>
  <c r="T56" i="124"/>
  <c r="H58" i="124"/>
  <c r="P59" i="124"/>
  <c r="D61" i="124"/>
  <c r="L62" i="124"/>
  <c r="T63" i="124"/>
  <c r="H65" i="124"/>
  <c r="P66" i="124"/>
  <c r="D68" i="124"/>
  <c r="L69" i="124"/>
  <c r="T70" i="124"/>
  <c r="V72" i="124"/>
  <c r="J74" i="124"/>
  <c r="N17" i="221"/>
  <c r="V33" i="221"/>
  <c r="M4" i="220"/>
  <c r="F8" i="220"/>
  <c r="M4" i="219"/>
  <c r="I8" i="219"/>
  <c r="J11" i="219"/>
  <c r="L17" i="219"/>
  <c r="W27" i="219"/>
  <c r="S4" i="218"/>
  <c r="M8" i="218"/>
  <c r="N11" i="218"/>
  <c r="V33" i="218"/>
  <c r="E4" i="217"/>
  <c r="R17" i="217"/>
  <c r="R22" i="217"/>
  <c r="U8" i="216"/>
  <c r="F52" i="216"/>
  <c r="E4" i="215"/>
  <c r="E27" i="214"/>
  <c r="D58" i="124"/>
  <c r="T60" i="124"/>
  <c r="L66" i="124"/>
  <c r="S73" i="124"/>
  <c r="T4" i="213"/>
  <c r="I4" i="213"/>
  <c r="I6" i="124"/>
  <c r="I9" i="124"/>
  <c r="Q10" i="124"/>
  <c r="K12" i="124"/>
  <c r="S13" i="124"/>
  <c r="G15" i="124"/>
  <c r="O16" i="124"/>
  <c r="I17" i="213"/>
  <c r="I18" i="124"/>
  <c r="J23" i="124"/>
  <c r="J22" i="213"/>
  <c r="R31" i="124"/>
  <c r="D33" i="213"/>
  <c r="D34" i="124"/>
  <c r="L35" i="124"/>
  <c r="T36" i="124"/>
  <c r="H38" i="124"/>
  <c r="P39" i="124"/>
  <c r="D41" i="124"/>
  <c r="L42" i="124"/>
  <c r="T43" i="124"/>
  <c r="H45" i="124"/>
  <c r="P46" i="124"/>
  <c r="D48" i="124"/>
  <c r="L49" i="124"/>
  <c r="T50" i="124"/>
  <c r="O52" i="213"/>
  <c r="E54" i="124"/>
  <c r="M55" i="124"/>
  <c r="U56" i="124"/>
  <c r="I58" i="124"/>
  <c r="Q59" i="124"/>
  <c r="E61" i="124"/>
  <c r="M62" i="124"/>
  <c r="U63" i="124"/>
  <c r="I65" i="124"/>
  <c r="Q66" i="124"/>
  <c r="E68" i="124"/>
  <c r="M69" i="124"/>
  <c r="U70" i="124"/>
  <c r="W72" i="124"/>
  <c r="K74" i="124"/>
  <c r="F12" i="124"/>
  <c r="O17" i="221"/>
  <c r="W33" i="221"/>
  <c r="N4" i="220"/>
  <c r="N4" i="219"/>
  <c r="T4" i="218"/>
  <c r="O11" i="218"/>
  <c r="V22" i="218"/>
  <c r="V27" i="218"/>
  <c r="F4" i="217"/>
  <c r="K22" i="217"/>
  <c r="G4" i="216"/>
  <c r="Q11" i="215"/>
  <c r="I33" i="215"/>
  <c r="F27" i="214"/>
  <c r="D33" i="214"/>
  <c r="P76" i="124"/>
  <c r="V4" i="213"/>
  <c r="J6" i="124"/>
  <c r="R7" i="124"/>
  <c r="J8" i="213"/>
  <c r="J9" i="124"/>
  <c r="R10" i="124"/>
  <c r="L12" i="124"/>
  <c r="T13" i="124"/>
  <c r="H15" i="124"/>
  <c r="P16" i="124"/>
  <c r="J18" i="124"/>
  <c r="R19" i="124"/>
  <c r="F21" i="124"/>
  <c r="K23" i="124"/>
  <c r="K22" i="213"/>
  <c r="S24" i="124"/>
  <c r="K30" i="124"/>
  <c r="S31" i="124"/>
  <c r="E34" i="124"/>
  <c r="M33" i="213"/>
  <c r="M35" i="124"/>
  <c r="U36" i="124"/>
  <c r="I38" i="124"/>
  <c r="Q39" i="124"/>
  <c r="E41" i="124"/>
  <c r="M42" i="124"/>
  <c r="U43" i="124"/>
  <c r="I45" i="124"/>
  <c r="Q46" i="124"/>
  <c r="E48" i="124"/>
  <c r="M49" i="124"/>
  <c r="U50" i="124"/>
  <c r="P52" i="213"/>
  <c r="F54" i="124"/>
  <c r="N55" i="124"/>
  <c r="V56" i="124"/>
  <c r="J58" i="124"/>
  <c r="R59" i="124"/>
  <c r="F61" i="124"/>
  <c r="N62" i="124"/>
  <c r="V63" i="124"/>
  <c r="J65" i="124"/>
  <c r="R66" i="124"/>
  <c r="F68" i="124"/>
  <c r="N69" i="124"/>
  <c r="V70" i="124"/>
  <c r="N11" i="221"/>
  <c r="P17" i="221"/>
  <c r="V27" i="221"/>
  <c r="O4" i="220"/>
  <c r="E17" i="220"/>
  <c r="I33" i="220"/>
  <c r="L11" i="219"/>
  <c r="Q22" i="219"/>
  <c r="E27" i="219"/>
  <c r="P11" i="218"/>
  <c r="O22" i="218"/>
  <c r="R52" i="218"/>
  <c r="R71" i="218"/>
  <c r="W11" i="217"/>
  <c r="W33" i="217"/>
  <c r="N52" i="217"/>
  <c r="W8" i="216"/>
  <c r="J33" i="216"/>
  <c r="Q17" i="215"/>
  <c r="G4" i="214"/>
  <c r="G27" i="214"/>
  <c r="E33" i="214"/>
  <c r="Q76" i="124"/>
  <c r="W4" i="213"/>
  <c r="K6" i="124"/>
  <c r="S7" i="124"/>
  <c r="K9" i="124"/>
  <c r="S10" i="124"/>
  <c r="M12" i="124"/>
  <c r="U13" i="124"/>
  <c r="I15" i="124"/>
  <c r="Q16" i="124"/>
  <c r="K18" i="124"/>
  <c r="S19" i="124"/>
  <c r="G21" i="124"/>
  <c r="L22" i="213"/>
  <c r="L23" i="124"/>
  <c r="T24" i="124"/>
  <c r="F33" i="213"/>
  <c r="F34" i="124"/>
  <c r="N35" i="124"/>
  <c r="V36" i="124"/>
  <c r="J38" i="124"/>
  <c r="R39" i="124"/>
  <c r="F41" i="124"/>
  <c r="N42" i="124"/>
  <c r="V43" i="124"/>
  <c r="J45" i="124"/>
  <c r="R46" i="124"/>
  <c r="F48" i="124"/>
  <c r="N49" i="124"/>
  <c r="V50" i="124"/>
  <c r="R52" i="213"/>
  <c r="G54" i="124"/>
  <c r="O55" i="124"/>
  <c r="W56" i="124"/>
  <c r="K58" i="124"/>
  <c r="S59" i="124"/>
  <c r="G61" i="124"/>
  <c r="W63" i="124"/>
  <c r="K65" i="124"/>
  <c r="S66" i="124"/>
  <c r="G68" i="124"/>
  <c r="O69" i="124"/>
  <c r="W70" i="124"/>
  <c r="O11" i="221"/>
  <c r="J22" i="221"/>
  <c r="W27" i="221"/>
  <c r="R52" i="221"/>
  <c r="P4" i="220"/>
  <c r="F17" i="220"/>
  <c r="P4" i="219"/>
  <c r="U11" i="219"/>
  <c r="O17" i="219"/>
  <c r="Q8" i="214"/>
  <c r="J75" i="124"/>
  <c r="R76" i="124"/>
  <c r="D4" i="213"/>
  <c r="D5" i="124"/>
  <c r="L6" i="124"/>
  <c r="T7" i="124"/>
  <c r="L9" i="124"/>
  <c r="T10" i="124"/>
  <c r="N12" i="124"/>
  <c r="V13" i="124"/>
  <c r="J15" i="124"/>
  <c r="R16" i="124"/>
  <c r="L18" i="124"/>
  <c r="T19" i="124"/>
  <c r="H21" i="124"/>
  <c r="M22" i="213"/>
  <c r="M23" i="124"/>
  <c r="U24" i="124"/>
  <c r="G33" i="213"/>
  <c r="G34" i="124"/>
  <c r="O35" i="124"/>
  <c r="W36" i="124"/>
  <c r="K38" i="124"/>
  <c r="S39" i="124"/>
  <c r="G41" i="124"/>
  <c r="O42" i="124"/>
  <c r="W43" i="124"/>
  <c r="K45" i="124"/>
  <c r="S46" i="124"/>
  <c r="G48" i="124"/>
  <c r="O49" i="124"/>
  <c r="W50" i="124"/>
  <c r="S52" i="213"/>
  <c r="H54" i="124"/>
  <c r="P55" i="124"/>
  <c r="D57" i="124"/>
  <c r="L58" i="124"/>
  <c r="T59" i="124"/>
  <c r="H61" i="124"/>
  <c r="P62" i="124"/>
  <c r="D64" i="124"/>
  <c r="L65" i="124"/>
  <c r="T66" i="124"/>
  <c r="H68" i="124"/>
  <c r="Q19" i="124"/>
  <c r="P75" i="124"/>
  <c r="Q75" i="124"/>
  <c r="R75" i="124"/>
  <c r="S75" i="124"/>
  <c r="P69" i="124"/>
  <c r="R69" i="124"/>
  <c r="X42" i="11"/>
  <c r="X42" i="9"/>
  <c r="X34" i="9"/>
  <c r="X34" i="11"/>
  <c r="X52" i="106"/>
  <c r="E76" i="124"/>
  <c r="X9" i="11"/>
  <c r="X9" i="12"/>
  <c r="F76" i="124"/>
  <c r="S23" i="124"/>
  <c r="G76" i="124"/>
  <c r="X24" i="15"/>
  <c r="X22" i="16"/>
  <c r="Q33" i="213"/>
  <c r="Q34" i="124"/>
  <c r="M37" i="124"/>
  <c r="U38" i="124"/>
  <c r="I40" i="124"/>
  <c r="Q41" i="124"/>
  <c r="E43" i="124"/>
  <c r="M44" i="124"/>
  <c r="U45" i="124"/>
  <c r="M51" i="124"/>
  <c r="L57" i="124"/>
  <c r="H60" i="124"/>
  <c r="P61" i="124"/>
  <c r="D63" i="124"/>
  <c r="H67" i="124"/>
  <c r="D71" i="213"/>
  <c r="D72" i="124"/>
  <c r="L73" i="124"/>
  <c r="T74" i="124"/>
  <c r="H76" i="124"/>
  <c r="X50" i="11"/>
  <c r="R34" i="124"/>
  <c r="F36" i="124"/>
  <c r="N37" i="124"/>
  <c r="V38" i="124"/>
  <c r="J40" i="124"/>
  <c r="N44" i="124"/>
  <c r="V45" i="124"/>
  <c r="Q52" i="213"/>
  <c r="M57" i="124"/>
  <c r="I60" i="124"/>
  <c r="Q61" i="124"/>
  <c r="E63" i="124"/>
  <c r="M64" i="124"/>
  <c r="I67" i="124"/>
  <c r="E72" i="124"/>
  <c r="M71" i="213"/>
  <c r="M73" i="124"/>
  <c r="U74" i="124"/>
  <c r="I76" i="124"/>
  <c r="G25" i="124"/>
  <c r="H30" i="124"/>
  <c r="S34" i="124"/>
  <c r="G36" i="124"/>
  <c r="O37" i="124"/>
  <c r="W38" i="124"/>
  <c r="O44" i="124"/>
  <c r="W45" i="124"/>
  <c r="V58" i="124"/>
  <c r="J60" i="124"/>
  <c r="R61" i="124"/>
  <c r="F63" i="124"/>
  <c r="N64" i="124"/>
  <c r="J67" i="124"/>
  <c r="R68" i="124"/>
  <c r="F71" i="213"/>
  <c r="F72" i="124"/>
  <c r="V74" i="124"/>
  <c r="J76" i="124"/>
  <c r="T23" i="124"/>
  <c r="H25" i="124"/>
  <c r="U28" i="124"/>
  <c r="I30" i="124"/>
  <c r="T34" i="124"/>
  <c r="H36" i="124"/>
  <c r="P37" i="124"/>
  <c r="P44" i="124"/>
  <c r="D46" i="124"/>
  <c r="L47" i="124"/>
  <c r="K53" i="124"/>
  <c r="O57" i="124"/>
  <c r="W58" i="124"/>
  <c r="K60" i="124"/>
  <c r="S61" i="124"/>
  <c r="O64" i="124"/>
  <c r="K67" i="124"/>
  <c r="S68" i="124"/>
  <c r="W74" i="124"/>
  <c r="K76" i="124"/>
  <c r="U22" i="213"/>
  <c r="U23" i="124"/>
  <c r="I25" i="124"/>
  <c r="V28" i="124"/>
  <c r="J30" i="124"/>
  <c r="U34" i="124"/>
  <c r="I36" i="124"/>
  <c r="Q37" i="124"/>
  <c r="Q44" i="124"/>
  <c r="E46" i="124"/>
  <c r="M47" i="124"/>
  <c r="L53" i="124"/>
  <c r="H56" i="124"/>
  <c r="P57" i="124"/>
  <c r="D59" i="124"/>
  <c r="T61" i="124"/>
  <c r="H63" i="124"/>
  <c r="P64" i="124"/>
  <c r="D66" i="124"/>
  <c r="T68" i="124"/>
  <c r="H72" i="124"/>
  <c r="L76" i="124"/>
  <c r="H53" i="124"/>
  <c r="V23" i="124"/>
  <c r="J25" i="124"/>
  <c r="W28" i="124"/>
  <c r="V34" i="124"/>
  <c r="J36" i="124"/>
  <c r="F46" i="124"/>
  <c r="N47" i="124"/>
  <c r="M52" i="213"/>
  <c r="M53" i="124"/>
  <c r="I56" i="124"/>
  <c r="Q57" i="124"/>
  <c r="U61" i="124"/>
  <c r="I63" i="124"/>
  <c r="Q64" i="124"/>
  <c r="E66" i="124"/>
  <c r="U68" i="124"/>
  <c r="I71" i="213"/>
  <c r="I72" i="124"/>
  <c r="M76" i="124"/>
  <c r="W23" i="124"/>
  <c r="K25" i="124"/>
  <c r="D29" i="124"/>
  <c r="L30" i="124"/>
  <c r="T31" i="124"/>
  <c r="W34" i="124"/>
  <c r="K36" i="124"/>
  <c r="S37" i="124"/>
  <c r="G46" i="124"/>
  <c r="N53" i="124"/>
  <c r="V54" i="124"/>
  <c r="J56" i="124"/>
  <c r="R57" i="124"/>
  <c r="V61" i="124"/>
  <c r="J63" i="124"/>
  <c r="F66" i="124"/>
  <c r="N67" i="124"/>
  <c r="J72" i="124"/>
  <c r="N76" i="124"/>
  <c r="T20" i="124"/>
  <c r="L25" i="124"/>
  <c r="E27" i="213"/>
  <c r="M30" i="124"/>
  <c r="U31" i="124"/>
  <c r="L36" i="124"/>
  <c r="T37" i="124"/>
  <c r="H46" i="124"/>
  <c r="P47" i="124"/>
  <c r="D49" i="124"/>
  <c r="O53" i="124"/>
  <c r="W54" i="124"/>
  <c r="K56" i="124"/>
  <c r="S57" i="124"/>
  <c r="K63" i="124"/>
  <c r="G66" i="124"/>
  <c r="O67" i="124"/>
  <c r="W68" i="124"/>
  <c r="K72" i="124"/>
  <c r="O76" i="124"/>
  <c r="M17" i="213"/>
  <c r="M19" i="124"/>
  <c r="M25" i="124"/>
  <c r="N30" i="124"/>
  <c r="V31" i="124"/>
  <c r="E33" i="213"/>
  <c r="M36" i="124"/>
  <c r="U37" i="124"/>
  <c r="Q47" i="124"/>
  <c r="E49" i="124"/>
  <c r="P53" i="124"/>
  <c r="D55" i="124"/>
  <c r="T57" i="124"/>
  <c r="P67" i="124"/>
  <c r="D69" i="124"/>
  <c r="L72" i="124"/>
  <c r="T73" i="124"/>
  <c r="T28" i="124"/>
  <c r="V20" i="124"/>
  <c r="O30" i="124"/>
  <c r="R33" i="213"/>
  <c r="N36" i="124"/>
  <c r="J39" i="124"/>
  <c r="R47" i="124"/>
  <c r="Q53" i="124"/>
  <c r="U57" i="124"/>
  <c r="I59" i="124"/>
  <c r="M63" i="124"/>
  <c r="Q67" i="124"/>
  <c r="E69" i="124"/>
  <c r="M70" i="124"/>
  <c r="U73" i="124"/>
  <c r="E29" i="124"/>
  <c r="W20" i="124"/>
  <c r="P30" i="124"/>
  <c r="D32" i="124"/>
  <c r="S33" i="213"/>
  <c r="O36" i="124"/>
  <c r="W37" i="124"/>
  <c r="K39" i="124"/>
  <c r="S47" i="124"/>
  <c r="G49" i="124"/>
  <c r="R53" i="124"/>
  <c r="F55" i="124"/>
  <c r="V57" i="124"/>
  <c r="J59" i="124"/>
  <c r="N63" i="124"/>
  <c r="R67" i="124"/>
  <c r="F69" i="124"/>
  <c r="V73" i="124"/>
  <c r="G72" i="124"/>
  <c r="D21" i="124"/>
  <c r="U27" i="213"/>
  <c r="E32" i="124"/>
  <c r="T33" i="213"/>
  <c r="D38" i="124"/>
  <c r="L39" i="124"/>
  <c r="T47" i="124"/>
  <c r="H49" i="124"/>
  <c r="S53" i="124"/>
  <c r="G55" i="124"/>
  <c r="W57" i="124"/>
  <c r="K59" i="124"/>
  <c r="O63" i="124"/>
  <c r="G69" i="124"/>
  <c r="O70" i="124"/>
  <c r="O71" i="213"/>
  <c r="W73" i="124"/>
  <c r="E21" i="124"/>
  <c r="T22" i="213"/>
  <c r="I22" i="213"/>
  <c r="V27" i="213"/>
  <c r="F32" i="124"/>
  <c r="U33" i="213"/>
  <c r="E38" i="124"/>
  <c r="I49" i="124"/>
  <c r="T53" i="124"/>
  <c r="H55" i="124"/>
  <c r="L59" i="124"/>
  <c r="P63" i="124"/>
  <c r="D65" i="124"/>
  <c r="H69" i="124"/>
  <c r="P70" i="124"/>
  <c r="P71" i="213"/>
  <c r="D74" i="124"/>
  <c r="X52" i="111"/>
  <c r="X20" i="15"/>
  <c r="X17" i="16"/>
  <c r="X15" i="15"/>
  <c r="E71" i="213"/>
  <c r="E73" i="124"/>
  <c r="U75" i="124"/>
  <c r="F73" i="124"/>
  <c r="N74" i="124"/>
  <c r="V75" i="124"/>
  <c r="G73" i="124"/>
  <c r="O74" i="124"/>
  <c r="W75" i="124"/>
  <c r="H73" i="124"/>
  <c r="P74" i="124"/>
  <c r="D76" i="124"/>
  <c r="X17" i="60"/>
  <c r="X26" i="85"/>
  <c r="X33" i="94"/>
  <c r="X26" i="34"/>
  <c r="X31" i="116"/>
  <c r="X10" i="116"/>
  <c r="X73" i="123"/>
  <c r="X71" i="8"/>
  <c r="X26" i="97"/>
  <c r="X11" i="111"/>
  <c r="X26" i="112"/>
  <c r="X10" i="102"/>
  <c r="X62" i="12"/>
  <c r="X47" i="116"/>
  <c r="X3" i="47"/>
  <c r="X76" i="45"/>
  <c r="X3" i="200"/>
  <c r="X29" i="116"/>
  <c r="X62" i="11"/>
  <c r="X52" i="8"/>
  <c r="X4" i="106"/>
  <c r="X7" i="102"/>
  <c r="X31" i="102"/>
  <c r="X17" i="120"/>
  <c r="X52" i="125"/>
  <c r="X32" i="12"/>
  <c r="X27" i="12" s="1"/>
  <c r="X72" i="9"/>
  <c r="X71" i="9" s="1"/>
  <c r="X8" i="120"/>
  <c r="X61" i="15"/>
  <c r="X71" i="75"/>
  <c r="X21" i="102"/>
  <c r="X13" i="116"/>
  <c r="X48" i="12"/>
  <c r="X32" i="11"/>
  <c r="X71" i="7"/>
  <c r="X65" i="15"/>
  <c r="X23" i="102"/>
  <c r="X27" i="104"/>
  <c r="X66" i="116"/>
  <c r="X74" i="116"/>
  <c r="X48" i="11"/>
  <c r="X58" i="116"/>
  <c r="X65" i="116"/>
  <c r="X13" i="102"/>
  <c r="X59" i="12"/>
  <c r="X8" i="30"/>
  <c r="X48" i="15"/>
  <c r="X27" i="75"/>
  <c r="X44" i="116"/>
  <c r="X49" i="116"/>
  <c r="X57" i="116"/>
  <c r="X74" i="9"/>
  <c r="X13" i="123"/>
  <c r="X32" i="123"/>
  <c r="X40" i="15"/>
  <c r="X22" i="75"/>
  <c r="X2" i="84"/>
  <c r="X33" i="104"/>
  <c r="X36" i="116"/>
  <c r="X41" i="116"/>
  <c r="X26" i="184"/>
  <c r="X58" i="11"/>
  <c r="X7" i="15"/>
  <c r="X31" i="15"/>
  <c r="X25" i="45"/>
  <c r="X17" i="104"/>
  <c r="X6" i="102"/>
  <c r="X25" i="116"/>
  <c r="X51" i="12"/>
  <c r="X17" i="125"/>
  <c r="X71" i="106"/>
  <c r="X30" i="11"/>
  <c r="X6" i="45"/>
  <c r="X63" i="102"/>
  <c r="X20" i="116"/>
  <c r="X3" i="113"/>
  <c r="X71" i="103"/>
  <c r="X58" i="9"/>
  <c r="X13" i="45"/>
  <c r="X8" i="75"/>
  <c r="X71" i="94"/>
  <c r="X68" i="116"/>
  <c r="X43" i="15"/>
  <c r="X71" i="60"/>
  <c r="X47" i="102"/>
  <c r="X60" i="116"/>
  <c r="X50" i="102"/>
  <c r="X33" i="125"/>
  <c r="X22" i="7"/>
  <c r="X26" i="151"/>
  <c r="X2" i="151" s="1"/>
  <c r="X58" i="15"/>
  <c r="X57" i="45"/>
  <c r="X27" i="94"/>
  <c r="X39" i="102"/>
  <c r="X51" i="116"/>
  <c r="X42" i="102"/>
  <c r="X27" i="125"/>
  <c r="X28" i="123"/>
  <c r="X27" i="124"/>
  <c r="X23" i="11"/>
  <c r="X27" i="10"/>
  <c r="X72" i="45"/>
  <c r="X71" i="46"/>
  <c r="X11" i="94"/>
  <c r="X26" i="33"/>
  <c r="X34" i="116"/>
  <c r="X33" i="117"/>
  <c r="X28" i="11"/>
  <c r="X12" i="11"/>
  <c r="X12" i="123"/>
  <c r="X11" i="124"/>
  <c r="X33" i="7"/>
  <c r="X8" i="7"/>
  <c r="X17" i="105"/>
  <c r="X23" i="9"/>
  <c r="X11" i="7"/>
  <c r="X29" i="15"/>
  <c r="X69" i="15"/>
  <c r="X9" i="45"/>
  <c r="X8" i="46"/>
  <c r="X2" i="36"/>
  <c r="X34" i="45"/>
  <c r="X33" i="46"/>
  <c r="X33" i="75"/>
  <c r="X26" i="87"/>
  <c r="X46" i="102"/>
  <c r="X33" i="105"/>
  <c r="X11" i="117"/>
  <c r="X12" i="116"/>
  <c r="X62" i="102"/>
  <c r="X18" i="116"/>
  <c r="X17" i="117"/>
  <c r="X4" i="105"/>
  <c r="X23" i="116"/>
  <c r="X22" i="117"/>
  <c r="X52" i="120"/>
  <c r="X66" i="12"/>
  <c r="X50" i="12"/>
  <c r="X34" i="12"/>
  <c r="X10" i="12"/>
  <c r="X23" i="12"/>
  <c r="X22" i="12" s="1"/>
  <c r="X28" i="15"/>
  <c r="X27" i="16"/>
  <c r="X8" i="8"/>
  <c r="X52" i="30"/>
  <c r="X33" i="16"/>
  <c r="X52" i="94"/>
  <c r="X38" i="102"/>
  <c r="X52" i="105"/>
  <c r="X53" i="102"/>
  <c r="X4" i="111"/>
  <c r="X11" i="105"/>
  <c r="X33" i="106"/>
  <c r="X14" i="12"/>
  <c r="X66" i="11"/>
  <c r="X10" i="11"/>
  <c r="X9" i="9"/>
  <c r="X8" i="9" s="1"/>
  <c r="X72" i="15"/>
  <c r="X12" i="15"/>
  <c r="X11" i="16"/>
  <c r="X27" i="117"/>
  <c r="X28" i="116"/>
  <c r="X72" i="116"/>
  <c r="X71" i="117"/>
  <c r="X68" i="45"/>
  <c r="X49" i="45"/>
  <c r="X3" i="61"/>
  <c r="X2" i="61" s="1"/>
  <c r="X17" i="75"/>
  <c r="X33" i="60"/>
  <c r="X52" i="75"/>
  <c r="X52" i="103"/>
  <c r="X76" i="116"/>
  <c r="X9" i="116"/>
  <c r="X8" i="117"/>
  <c r="X30" i="102"/>
  <c r="X3" i="190"/>
  <c r="X26" i="107"/>
  <c r="X14" i="11"/>
  <c r="X4" i="12"/>
  <c r="X52" i="7"/>
  <c r="X18" i="123"/>
  <c r="X17" i="124"/>
  <c r="X71" i="120"/>
  <c r="X27" i="30"/>
  <c r="X17" i="10"/>
  <c r="X33" i="10"/>
  <c r="X8" i="16"/>
  <c r="X9" i="15"/>
  <c r="X70" i="15"/>
  <c r="X11" i="30"/>
  <c r="X53" i="15"/>
  <c r="X52" i="16"/>
  <c r="X5" i="15"/>
  <c r="X4" i="16"/>
  <c r="X4" i="30"/>
  <c r="X18" i="15"/>
  <c r="X66" i="15"/>
  <c r="X52" i="46"/>
  <c r="X53" i="45"/>
  <c r="X60" i="45"/>
  <c r="X27" i="60"/>
  <c r="X41" i="45"/>
  <c r="X30" i="45"/>
  <c r="X27" i="46"/>
  <c r="X4" i="60"/>
  <c r="X33" i="111"/>
  <c r="X26" i="111" s="1"/>
  <c r="X3" i="95"/>
  <c r="X2" i="95" s="1"/>
  <c r="X52" i="117"/>
  <c r="X53" i="116"/>
  <c r="X27" i="103"/>
  <c r="X67" i="116"/>
  <c r="X73" i="116"/>
  <c r="X12" i="102"/>
  <c r="X14" i="9"/>
  <c r="X4" i="7"/>
  <c r="X58" i="12"/>
  <c r="X17" i="7"/>
  <c r="X53" i="123"/>
  <c r="X27" i="7"/>
  <c r="X52" i="10"/>
  <c r="X26" i="6"/>
  <c r="X33" i="30"/>
  <c r="X27" i="8"/>
  <c r="X3" i="31"/>
  <c r="X44" i="45"/>
  <c r="X67" i="45"/>
  <c r="X11" i="60"/>
  <c r="X14" i="45"/>
  <c r="X21" i="45"/>
  <c r="X21" i="93" s="1"/>
  <c r="X52" i="60"/>
  <c r="X11" i="75"/>
  <c r="X8" i="106"/>
  <c r="X59" i="116"/>
  <c r="X75" i="116"/>
  <c r="X26" i="113"/>
  <c r="X4" i="117"/>
  <c r="X5" i="116"/>
  <c r="X30" i="9"/>
  <c r="X42" i="12"/>
  <c r="X18" i="12"/>
  <c r="X33" i="124"/>
  <c r="X34" i="123"/>
  <c r="X72" i="11"/>
  <c r="X8" i="124"/>
  <c r="X9" i="123"/>
  <c r="X18" i="45"/>
  <c r="X17" i="46"/>
  <c r="X18" i="102"/>
  <c r="X17" i="103"/>
  <c r="X16" i="15"/>
  <c r="X33" i="8"/>
  <c r="X36" i="45"/>
  <c r="X59" i="45"/>
  <c r="X4" i="46"/>
  <c r="X5" i="45"/>
  <c r="X11" i="46"/>
  <c r="X12" i="45"/>
  <c r="X26" i="90"/>
  <c r="X34" i="102"/>
  <c r="X33" i="103"/>
  <c r="X27" i="105"/>
  <c r="X50" i="116"/>
  <c r="X18" i="11"/>
  <c r="C4" i="215"/>
  <c r="C4" i="220"/>
  <c r="C33" i="221"/>
  <c r="C52" i="222"/>
  <c r="C33" i="220"/>
  <c r="C26" i="220" s="1"/>
  <c r="C33" i="219"/>
  <c r="C52" i="217"/>
  <c r="C17" i="218"/>
  <c r="C33" i="218"/>
  <c r="X2" i="47" l="1"/>
  <c r="X52" i="157" s="1"/>
  <c r="X2" i="171"/>
  <c r="X2" i="166"/>
  <c r="X2" i="155"/>
  <c r="X2" i="164"/>
  <c r="X65" i="101"/>
  <c r="X2" i="186"/>
  <c r="X2" i="195"/>
  <c r="X2" i="89"/>
  <c r="X2" i="214"/>
  <c r="X20" i="93"/>
  <c r="X2" i="28"/>
  <c r="X2" i="217"/>
  <c r="X2" i="79"/>
  <c r="X2" i="152"/>
  <c r="X2" i="77"/>
  <c r="X2" i="62"/>
  <c r="X2" i="40"/>
  <c r="X2" i="53"/>
  <c r="X55" i="157" s="1"/>
  <c r="X2" i="25"/>
  <c r="X2" i="178"/>
  <c r="X2" i="43"/>
  <c r="X2" i="189"/>
  <c r="X2" i="78"/>
  <c r="X2" i="179"/>
  <c r="X38" i="101"/>
  <c r="X2" i="184"/>
  <c r="X2" i="218"/>
  <c r="R26" i="218"/>
  <c r="X2" i="204"/>
  <c r="X2" i="59"/>
  <c r="K26" i="219"/>
  <c r="X2" i="27"/>
  <c r="X57" i="101"/>
  <c r="N26" i="220"/>
  <c r="X2" i="35"/>
  <c r="X2" i="161"/>
  <c r="U26" i="216"/>
  <c r="O26" i="219"/>
  <c r="C26" i="217"/>
  <c r="D26" i="219"/>
  <c r="X2" i="17"/>
  <c r="X25" i="157" s="1"/>
  <c r="X2" i="194"/>
  <c r="X2" i="87"/>
  <c r="X76" i="93"/>
  <c r="X44" i="93"/>
  <c r="X50" i="93"/>
  <c r="R26" i="221"/>
  <c r="C26" i="221"/>
  <c r="X71" i="45"/>
  <c r="D3" i="219"/>
  <c r="X2" i="74"/>
  <c r="X41" i="101"/>
  <c r="X22" i="116"/>
  <c r="N26" i="219"/>
  <c r="X2" i="33"/>
  <c r="X2" i="112"/>
  <c r="X2" i="2"/>
  <c r="X41" i="93"/>
  <c r="X75" i="93"/>
  <c r="X67" i="93"/>
  <c r="X13" i="93"/>
  <c r="X71" i="123"/>
  <c r="X2" i="48"/>
  <c r="X53" i="157" s="1"/>
  <c r="X57" i="93"/>
  <c r="R26" i="216"/>
  <c r="X2" i="88"/>
  <c r="X2" i="169"/>
  <c r="X2" i="67"/>
  <c r="X2" i="168"/>
  <c r="X2" i="160"/>
  <c r="X2" i="180"/>
  <c r="G26" i="219"/>
  <c r="X71" i="15"/>
  <c r="Q3" i="220"/>
  <c r="X69" i="93"/>
  <c r="X26" i="106"/>
  <c r="X21" i="101"/>
  <c r="X21" i="129" s="1"/>
  <c r="X16" i="93"/>
  <c r="N3" i="218"/>
  <c r="R26" i="214"/>
  <c r="X2" i="5"/>
  <c r="J3" i="222"/>
  <c r="X61" i="101"/>
  <c r="Q26" i="214"/>
  <c r="X2" i="153"/>
  <c r="X2" i="57"/>
  <c r="X2" i="31"/>
  <c r="X25" i="101"/>
  <c r="X2" i="202"/>
  <c r="X2" i="183"/>
  <c r="L3" i="218"/>
  <c r="X2" i="118"/>
  <c r="P26" i="219"/>
  <c r="O3" i="220"/>
  <c r="K26" i="222"/>
  <c r="W26" i="216"/>
  <c r="X2" i="175"/>
  <c r="X2" i="216"/>
  <c r="X2" i="191"/>
  <c r="X2" i="110"/>
  <c r="P26" i="217"/>
  <c r="X2" i="98"/>
  <c r="W3" i="217"/>
  <c r="W3" i="219"/>
  <c r="M26" i="217"/>
  <c r="F26" i="220"/>
  <c r="X2" i="173"/>
  <c r="W26" i="217"/>
  <c r="X65" i="157"/>
  <c r="X2" i="6"/>
  <c r="X6" i="101"/>
  <c r="X151" i="157"/>
  <c r="X2" i="37"/>
  <c r="Q3" i="215"/>
  <c r="X2" i="159"/>
  <c r="X3" i="104"/>
  <c r="X2" i="4"/>
  <c r="X56" i="101"/>
  <c r="X73" i="93"/>
  <c r="X2" i="91"/>
  <c r="J26" i="216"/>
  <c r="S26" i="219"/>
  <c r="X2" i="187"/>
  <c r="X2" i="73"/>
  <c r="R26" i="219"/>
  <c r="X2" i="54"/>
  <c r="X56" i="157" s="1"/>
  <c r="X25" i="93"/>
  <c r="X74" i="101"/>
  <c r="X2" i="109"/>
  <c r="X43" i="101"/>
  <c r="X65" i="93"/>
  <c r="X65" i="129" s="1"/>
  <c r="X47" i="93"/>
  <c r="X2" i="83"/>
  <c r="X8" i="15"/>
  <c r="X32" i="101"/>
  <c r="X61" i="93"/>
  <c r="E26" i="220"/>
  <c r="W26" i="218"/>
  <c r="P3" i="218"/>
  <c r="X35" i="101"/>
  <c r="X2" i="65"/>
  <c r="X2" i="71"/>
  <c r="X2" i="19"/>
  <c r="X27" i="157" s="1"/>
  <c r="X3" i="119"/>
  <c r="X22" i="45"/>
  <c r="X2" i="70"/>
  <c r="L26" i="219"/>
  <c r="X2" i="82"/>
  <c r="X2" i="63"/>
  <c r="X2" i="26"/>
  <c r="X32" i="93"/>
  <c r="G26" i="214"/>
  <c r="C3" i="218"/>
  <c r="X2" i="44"/>
  <c r="X2" i="107"/>
  <c r="K3" i="217"/>
  <c r="X2" i="96"/>
  <c r="X2" i="72"/>
  <c r="X2" i="196"/>
  <c r="X2" i="49"/>
  <c r="X54" i="157" s="1"/>
  <c r="X2" i="86"/>
  <c r="M26" i="222"/>
  <c r="R3" i="218"/>
  <c r="X2" i="126"/>
  <c r="X2" i="221"/>
  <c r="X2" i="220"/>
  <c r="H3" i="216"/>
  <c r="X2" i="192"/>
  <c r="X2" i="182"/>
  <c r="E3" i="222"/>
  <c r="K3" i="221"/>
  <c r="X2" i="29"/>
  <c r="X37" i="101"/>
  <c r="X2" i="66"/>
  <c r="X2" i="203"/>
  <c r="V3" i="221"/>
  <c r="X30" i="101"/>
  <c r="X36" i="101"/>
  <c r="X54" i="101"/>
  <c r="X8" i="123"/>
  <c r="X62" i="101"/>
  <c r="X17" i="9"/>
  <c r="X2" i="108"/>
  <c r="X76" i="101"/>
  <c r="X51" i="101"/>
  <c r="X2" i="34"/>
  <c r="F26" i="214"/>
  <c r="G8" i="124"/>
  <c r="D3" i="222"/>
  <c r="X2" i="213"/>
  <c r="X75" i="101"/>
  <c r="X42" i="93"/>
  <c r="H3" i="215"/>
  <c r="E26" i="215"/>
  <c r="X2" i="69"/>
  <c r="X2" i="154"/>
  <c r="X62" i="93"/>
  <c r="T3" i="222"/>
  <c r="X2" i="58"/>
  <c r="X19" i="93"/>
  <c r="X2" i="32"/>
  <c r="F26" i="218"/>
  <c r="F8" i="124"/>
  <c r="X71" i="102"/>
  <c r="X63" i="93"/>
  <c r="X2" i="97"/>
  <c r="G3" i="221"/>
  <c r="U3" i="214"/>
  <c r="R26" i="220"/>
  <c r="X2" i="181"/>
  <c r="X68" i="93"/>
  <c r="M3" i="215"/>
  <c r="X4" i="116"/>
  <c r="E22" i="124"/>
  <c r="J3" i="218"/>
  <c r="X2" i="162"/>
  <c r="X66" i="101"/>
  <c r="X17" i="12"/>
  <c r="D26" i="214"/>
  <c r="H3" i="213"/>
  <c r="J3" i="220"/>
  <c r="X22" i="102"/>
  <c r="X7" i="101"/>
  <c r="X15" i="93"/>
  <c r="J26" i="218"/>
  <c r="L26" i="217"/>
  <c r="X2" i="199"/>
  <c r="X3" i="10"/>
  <c r="N3" i="216"/>
  <c r="X2" i="115"/>
  <c r="X56" i="93"/>
  <c r="K3" i="216"/>
  <c r="X2" i="18"/>
  <c r="X26" i="157" s="1"/>
  <c r="D3" i="213"/>
  <c r="N26" i="217"/>
  <c r="X3" i="8"/>
  <c r="R26" i="217"/>
  <c r="X55" i="93"/>
  <c r="C3" i="219"/>
  <c r="X24" i="101"/>
  <c r="X14" i="101"/>
  <c r="X46" i="101"/>
  <c r="E26" i="217"/>
  <c r="X2" i="55"/>
  <c r="X59" i="101"/>
  <c r="U26" i="222"/>
  <c r="S26" i="220"/>
  <c r="C3" i="216"/>
  <c r="X26" i="120"/>
  <c r="J3" i="221"/>
  <c r="X11" i="9"/>
  <c r="P3" i="221"/>
  <c r="X49" i="101"/>
  <c r="T3" i="218"/>
  <c r="X29" i="93"/>
  <c r="X15" i="101"/>
  <c r="X46" i="93"/>
  <c r="X2" i="100"/>
  <c r="D26" i="221"/>
  <c r="K3" i="219"/>
  <c r="K2" i="219" s="1"/>
  <c r="X38" i="93"/>
  <c r="D26" i="213"/>
  <c r="X36" i="93"/>
  <c r="X42" i="101"/>
  <c r="X27" i="45"/>
  <c r="V3" i="216"/>
  <c r="X22" i="123"/>
  <c r="X2" i="190"/>
  <c r="E3" i="216"/>
  <c r="X60" i="93"/>
  <c r="X27" i="9"/>
  <c r="X22" i="9"/>
  <c r="X2" i="177"/>
  <c r="X2" i="90"/>
  <c r="X31" i="93"/>
  <c r="E3" i="214"/>
  <c r="X51" i="93"/>
  <c r="X2" i="200"/>
  <c r="X2" i="81"/>
  <c r="X8" i="45"/>
  <c r="X2" i="23"/>
  <c r="X2" i="174"/>
  <c r="X69" i="101"/>
  <c r="H3" i="222"/>
  <c r="U3" i="217"/>
  <c r="X10" i="93"/>
  <c r="X2" i="172"/>
  <c r="C3" i="221"/>
  <c r="X2" i="38"/>
  <c r="X24" i="93"/>
  <c r="J26" i="221"/>
  <c r="K26" i="220"/>
  <c r="K26" i="214"/>
  <c r="X2" i="215"/>
  <c r="X2" i="99"/>
  <c r="D3" i="220"/>
  <c r="H3" i="218"/>
  <c r="C26" i="222"/>
  <c r="P26" i="222"/>
  <c r="Q26" i="219"/>
  <c r="C3" i="213"/>
  <c r="J26" i="219"/>
  <c r="O26" i="214"/>
  <c r="W26" i="220"/>
  <c r="X45" i="101"/>
  <c r="H26" i="221"/>
  <c r="X35" i="93"/>
  <c r="O26" i="216"/>
  <c r="M26" i="216"/>
  <c r="X2" i="219"/>
  <c r="X4" i="11"/>
  <c r="R3" i="215"/>
  <c r="J3" i="217"/>
  <c r="X48" i="101"/>
  <c r="X19" i="101"/>
  <c r="O3" i="214"/>
  <c r="X55" i="101"/>
  <c r="M26" i="215"/>
  <c r="I26" i="217"/>
  <c r="N3" i="214"/>
  <c r="S3" i="219"/>
  <c r="L3" i="216"/>
  <c r="N26" i="215"/>
  <c r="X8" i="12"/>
  <c r="K3" i="215"/>
  <c r="O3" i="221"/>
  <c r="X2" i="167"/>
  <c r="H3" i="221"/>
  <c r="C3" i="220"/>
  <c r="C2" i="220" s="1"/>
  <c r="C3" i="215"/>
  <c r="L3" i="219"/>
  <c r="D3" i="215"/>
  <c r="X2" i="24"/>
  <c r="X47" i="157"/>
  <c r="T3" i="219"/>
  <c r="S3" i="218"/>
  <c r="E26" i="216"/>
  <c r="V3" i="219"/>
  <c r="H3" i="214"/>
  <c r="X6" i="93"/>
  <c r="I26" i="220"/>
  <c r="M3" i="221"/>
  <c r="X2" i="68"/>
  <c r="J26" i="215"/>
  <c r="X64" i="93"/>
  <c r="I3" i="216"/>
  <c r="M26" i="218"/>
  <c r="S3" i="217"/>
  <c r="X4" i="9"/>
  <c r="L26" i="215"/>
  <c r="X2" i="176"/>
  <c r="C26" i="215"/>
  <c r="X2" i="222"/>
  <c r="G3" i="217"/>
  <c r="V3" i="218"/>
  <c r="X2" i="85"/>
  <c r="G3" i="216"/>
  <c r="C26" i="216"/>
  <c r="H26" i="216"/>
  <c r="E26" i="222"/>
  <c r="C3" i="214"/>
  <c r="P3" i="222"/>
  <c r="N26" i="216"/>
  <c r="I3" i="215"/>
  <c r="X26" i="119"/>
  <c r="X4" i="123"/>
  <c r="G3" i="219"/>
  <c r="V26" i="219"/>
  <c r="X7" i="93"/>
  <c r="E3" i="215"/>
  <c r="L3" i="214"/>
  <c r="F26" i="222"/>
  <c r="X2" i="92"/>
  <c r="X54" i="93"/>
  <c r="S26" i="222"/>
  <c r="C3" i="217"/>
  <c r="X59" i="93"/>
  <c r="N3" i="219"/>
  <c r="H8" i="124"/>
  <c r="W4" i="124"/>
  <c r="V26" i="217"/>
  <c r="X16" i="101"/>
  <c r="X43" i="93"/>
  <c r="L3" i="213"/>
  <c r="V3" i="217"/>
  <c r="K3" i="218"/>
  <c r="T3" i="217"/>
  <c r="X39" i="93"/>
  <c r="N3" i="217"/>
  <c r="Q26" i="218"/>
  <c r="P3" i="217"/>
  <c r="S3" i="213"/>
  <c r="D3" i="221"/>
  <c r="F26" i="221"/>
  <c r="X27" i="123"/>
  <c r="W3" i="220"/>
  <c r="E3" i="218"/>
  <c r="X20" i="101"/>
  <c r="X20" i="129" s="1"/>
  <c r="G26" i="216"/>
  <c r="X74" i="93"/>
  <c r="M3" i="216"/>
  <c r="T26" i="214"/>
  <c r="I3" i="220"/>
  <c r="F3" i="219"/>
  <c r="X64" i="101"/>
  <c r="S3" i="221"/>
  <c r="W3" i="215"/>
  <c r="E26" i="213"/>
  <c r="U26" i="220"/>
  <c r="I3" i="222"/>
  <c r="G3" i="220"/>
  <c r="F3" i="214"/>
  <c r="K26" i="217"/>
  <c r="L3" i="220"/>
  <c r="H3" i="217"/>
  <c r="N26" i="221"/>
  <c r="P3" i="220"/>
  <c r="M3" i="219"/>
  <c r="G3" i="213"/>
  <c r="X58" i="101"/>
  <c r="F3" i="220"/>
  <c r="F3" i="221"/>
  <c r="L26" i="218"/>
  <c r="M3" i="220"/>
  <c r="Q3" i="221"/>
  <c r="D3" i="218"/>
  <c r="P26" i="214"/>
  <c r="L3" i="222"/>
  <c r="X47" i="101"/>
  <c r="R3" i="217"/>
  <c r="P26" i="221"/>
  <c r="D26" i="222"/>
  <c r="C26" i="214"/>
  <c r="X26" i="104"/>
  <c r="V22" i="124"/>
  <c r="T26" i="221"/>
  <c r="X67" i="101"/>
  <c r="I3" i="219"/>
  <c r="P26" i="218"/>
  <c r="U26" i="213"/>
  <c r="D71" i="124"/>
  <c r="C3" i="222"/>
  <c r="H71" i="124"/>
  <c r="F3" i="216"/>
  <c r="U3" i="218"/>
  <c r="H26" i="219"/>
  <c r="D3" i="216"/>
  <c r="M26" i="220"/>
  <c r="W3" i="218"/>
  <c r="S26" i="221"/>
  <c r="O3" i="219"/>
  <c r="C26" i="213"/>
  <c r="X17" i="123"/>
  <c r="W26" i="213"/>
  <c r="P3" i="215"/>
  <c r="O26" i="215"/>
  <c r="K71" i="124"/>
  <c r="W26" i="215"/>
  <c r="X52" i="9"/>
  <c r="V8" i="124"/>
  <c r="U26" i="215"/>
  <c r="X68" i="101"/>
  <c r="X45" i="93"/>
  <c r="X2" i="198"/>
  <c r="X26" i="75"/>
  <c r="X26" i="105"/>
  <c r="O26" i="213"/>
  <c r="X3" i="125"/>
  <c r="P26" i="216"/>
  <c r="X171" i="157"/>
  <c r="X90" i="157"/>
  <c r="X3" i="94"/>
  <c r="X29" i="101"/>
  <c r="D8" i="124"/>
  <c r="F26" i="216"/>
  <c r="X40" i="93"/>
  <c r="O3" i="217"/>
  <c r="D26" i="216"/>
  <c r="N3" i="221"/>
  <c r="F3" i="213"/>
  <c r="I26" i="218"/>
  <c r="S4" i="124"/>
  <c r="U3" i="216"/>
  <c r="R26" i="213"/>
  <c r="F3" i="218"/>
  <c r="N3" i="220"/>
  <c r="J26" i="217"/>
  <c r="X70" i="101"/>
  <c r="W26" i="222"/>
  <c r="X63" i="101"/>
  <c r="X44" i="101"/>
  <c r="L3" i="215"/>
  <c r="U3" i="222"/>
  <c r="X30" i="93"/>
  <c r="G3" i="218"/>
  <c r="F26" i="219"/>
  <c r="X40" i="101"/>
  <c r="P26" i="220"/>
  <c r="T4" i="124"/>
  <c r="X73" i="101"/>
  <c r="X49" i="93"/>
  <c r="D26" i="220"/>
  <c r="X11" i="116"/>
  <c r="J3" i="215"/>
  <c r="U26" i="219"/>
  <c r="G3" i="214"/>
  <c r="D3" i="214"/>
  <c r="G26" i="222"/>
  <c r="W26" i="219"/>
  <c r="X11" i="123"/>
  <c r="X26" i="30"/>
  <c r="R3" i="220"/>
  <c r="X70" i="93"/>
  <c r="P3" i="219"/>
  <c r="J3" i="219"/>
  <c r="C26" i="219"/>
  <c r="X11" i="12"/>
  <c r="X52" i="123"/>
  <c r="X60" i="101"/>
  <c r="W3" i="222"/>
  <c r="E3" i="217"/>
  <c r="T3" i="214"/>
  <c r="G26" i="217"/>
  <c r="T3" i="221"/>
  <c r="G26" i="215"/>
  <c r="S3" i="214"/>
  <c r="T26" i="216"/>
  <c r="L26" i="216"/>
  <c r="Q26" i="217"/>
  <c r="T26" i="217"/>
  <c r="U26" i="217"/>
  <c r="J26" i="220"/>
  <c r="U26" i="218"/>
  <c r="D22" i="124"/>
  <c r="U26" i="221"/>
  <c r="V26" i="214"/>
  <c r="O71" i="124"/>
  <c r="K3" i="214"/>
  <c r="Q3" i="217"/>
  <c r="T26" i="218"/>
  <c r="T3" i="215"/>
  <c r="K26" i="216"/>
  <c r="K26" i="218"/>
  <c r="Q11" i="124"/>
  <c r="O26" i="217"/>
  <c r="M3" i="214"/>
  <c r="U3" i="215"/>
  <c r="T26" i="215"/>
  <c r="S26" i="217"/>
  <c r="O26" i="220"/>
  <c r="X3" i="124"/>
  <c r="T26" i="219"/>
  <c r="O26" i="221"/>
  <c r="J26" i="213"/>
  <c r="E3" i="221"/>
  <c r="H26" i="215"/>
  <c r="H22" i="124"/>
  <c r="W8" i="124"/>
  <c r="W3" i="214"/>
  <c r="L26" i="222"/>
  <c r="M11" i="124"/>
  <c r="E26" i="214"/>
  <c r="P3" i="213"/>
  <c r="I3" i="217"/>
  <c r="J22" i="124"/>
  <c r="G3" i="215"/>
  <c r="L26" i="213"/>
  <c r="R3" i="216"/>
  <c r="O26" i="222"/>
  <c r="V26" i="222"/>
  <c r="P3" i="214"/>
  <c r="O3" i="218"/>
  <c r="S3" i="216"/>
  <c r="N26" i="214"/>
  <c r="T26" i="222"/>
  <c r="P26" i="215"/>
  <c r="M3" i="222"/>
  <c r="T22" i="124"/>
  <c r="F3" i="215"/>
  <c r="M26" i="214"/>
  <c r="H26" i="222"/>
  <c r="O3" i="215"/>
  <c r="Q26" i="222"/>
  <c r="X37" i="93"/>
  <c r="T26" i="213"/>
  <c r="R71" i="124"/>
  <c r="X34" i="93"/>
  <c r="Q3" i="222"/>
  <c r="Q3" i="216"/>
  <c r="W3" i="221"/>
  <c r="Q3" i="219"/>
  <c r="V3" i="222"/>
  <c r="T3" i="220"/>
  <c r="L26" i="220"/>
  <c r="R3" i="221"/>
  <c r="R3" i="219"/>
  <c r="D3" i="217"/>
  <c r="L3" i="217"/>
  <c r="X3" i="120"/>
  <c r="X26" i="94"/>
  <c r="T26" i="220"/>
  <c r="K3" i="220"/>
  <c r="X48" i="93"/>
  <c r="E3" i="219"/>
  <c r="H26" i="220"/>
  <c r="S26" i="215"/>
  <c r="X58" i="93"/>
  <c r="U3" i="219"/>
  <c r="E26" i="218"/>
  <c r="K26" i="215"/>
  <c r="V3" i="220"/>
  <c r="S3" i="220"/>
  <c r="S26" i="214"/>
  <c r="J26" i="222"/>
  <c r="X3" i="7"/>
  <c r="X3" i="111"/>
  <c r="X2" i="111" s="1"/>
  <c r="Q26" i="215"/>
  <c r="G26" i="220"/>
  <c r="L3" i="221"/>
  <c r="T3" i="216"/>
  <c r="V3" i="215"/>
  <c r="U8" i="124"/>
  <c r="H26" i="213"/>
  <c r="G3" i="222"/>
  <c r="U3" i="220"/>
  <c r="L26" i="214"/>
  <c r="D26" i="217"/>
  <c r="J26" i="214"/>
  <c r="R3" i="214"/>
  <c r="X17" i="15"/>
  <c r="G26" i="221"/>
  <c r="N26" i="222"/>
  <c r="I26" i="219"/>
  <c r="N3" i="215"/>
  <c r="P3" i="216"/>
  <c r="X23" i="101"/>
  <c r="R26" i="222"/>
  <c r="H26" i="217"/>
  <c r="X33" i="9"/>
  <c r="X4" i="45"/>
  <c r="I71" i="124"/>
  <c r="I3" i="221"/>
  <c r="X3" i="30"/>
  <c r="H3" i="220"/>
  <c r="O3" i="216"/>
  <c r="R3" i="222"/>
  <c r="I3" i="218"/>
  <c r="J3" i="216"/>
  <c r="K17" i="124"/>
  <c r="I3" i="214"/>
  <c r="L26" i="221"/>
  <c r="O3" i="222"/>
  <c r="Q26" i="216"/>
  <c r="J71" i="124"/>
  <c r="S22" i="124"/>
  <c r="Q71" i="124"/>
  <c r="N27" i="124"/>
  <c r="R17" i="124"/>
  <c r="C17" i="124"/>
  <c r="X4" i="102"/>
  <c r="F33" i="124"/>
  <c r="J3" i="214"/>
  <c r="X33" i="11"/>
  <c r="K8" i="124"/>
  <c r="P8" i="124"/>
  <c r="G4" i="124"/>
  <c r="C27" i="124"/>
  <c r="H26" i="214"/>
  <c r="Q26" i="221"/>
  <c r="H26" i="218"/>
  <c r="C33" i="124"/>
  <c r="N22" i="124"/>
  <c r="I26" i="222"/>
  <c r="W3" i="216"/>
  <c r="T11" i="124"/>
  <c r="F26" i="217"/>
  <c r="W26" i="214"/>
  <c r="J8" i="124"/>
  <c r="M3" i="217"/>
  <c r="V3" i="214"/>
  <c r="X26" i="16"/>
  <c r="J3" i="213"/>
  <c r="P26" i="213"/>
  <c r="I17" i="124"/>
  <c r="O22" i="124"/>
  <c r="R26" i="215"/>
  <c r="X27" i="116"/>
  <c r="J4" i="124"/>
  <c r="I26" i="221"/>
  <c r="X39" i="101"/>
  <c r="E8" i="124"/>
  <c r="N3" i="222"/>
  <c r="G33" i="124"/>
  <c r="V3" i="213"/>
  <c r="K33" i="124"/>
  <c r="N17" i="124"/>
  <c r="E52" i="124"/>
  <c r="X2" i="76"/>
  <c r="I26" i="216"/>
  <c r="X33" i="123"/>
  <c r="G26" i="213"/>
  <c r="Q8" i="124"/>
  <c r="H3" i="219"/>
  <c r="U3" i="221"/>
  <c r="E26" i="219"/>
  <c r="M3" i="218"/>
  <c r="V26" i="216"/>
  <c r="Q3" i="214"/>
  <c r="W11" i="124"/>
  <c r="M8" i="124"/>
  <c r="V26" i="215"/>
  <c r="D26" i="218"/>
  <c r="X50" i="101"/>
  <c r="X50" i="129" s="1"/>
  <c r="X11" i="45"/>
  <c r="M22" i="124"/>
  <c r="V71" i="124"/>
  <c r="I26" i="214"/>
  <c r="S26" i="218"/>
  <c r="O3" i="213"/>
  <c r="V26" i="220"/>
  <c r="M26" i="221"/>
  <c r="S3" i="215"/>
  <c r="X3" i="75"/>
  <c r="I3" i="213"/>
  <c r="P11" i="124"/>
  <c r="D4" i="124"/>
  <c r="Q26" i="220"/>
  <c r="K26" i="221"/>
  <c r="O17" i="124"/>
  <c r="E17" i="124"/>
  <c r="T3" i="213"/>
  <c r="I22" i="124"/>
  <c r="N3" i="213"/>
  <c r="S26" i="216"/>
  <c r="O26" i="218"/>
  <c r="X3" i="103"/>
  <c r="C26" i="218"/>
  <c r="X3" i="106"/>
  <c r="X52" i="12"/>
  <c r="X8" i="116"/>
  <c r="X22" i="15"/>
  <c r="W71" i="124"/>
  <c r="D52" i="124"/>
  <c r="G26" i="218"/>
  <c r="X100" i="157"/>
  <c r="T52" i="124"/>
  <c r="H33" i="124"/>
  <c r="T8" i="124"/>
  <c r="P4" i="124"/>
  <c r="X138" i="157"/>
  <c r="L22" i="124"/>
  <c r="H52" i="124"/>
  <c r="X27" i="15"/>
  <c r="X15" i="157"/>
  <c r="Q33" i="124"/>
  <c r="V11" i="124"/>
  <c r="L4" i="124"/>
  <c r="I33" i="124"/>
  <c r="X158" i="157"/>
  <c r="J33" i="124"/>
  <c r="F17" i="124"/>
  <c r="H27" i="124"/>
  <c r="J52" i="124"/>
  <c r="X128" i="157"/>
  <c r="X114" i="157"/>
  <c r="F71" i="124"/>
  <c r="J27" i="124"/>
  <c r="K11" i="124"/>
  <c r="Q3" i="213"/>
  <c r="X137" i="157"/>
  <c r="X4" i="15"/>
  <c r="X80" i="157"/>
  <c r="X115" i="157"/>
  <c r="U26" i="214"/>
  <c r="E33" i="124"/>
  <c r="U52" i="124"/>
  <c r="L27" i="124"/>
  <c r="F52" i="124"/>
  <c r="I4" i="124"/>
  <c r="X63" i="157"/>
  <c r="X8" i="11"/>
  <c r="M33" i="124"/>
  <c r="U33" i="124"/>
  <c r="H17" i="124"/>
  <c r="U71" i="124"/>
  <c r="N26" i="213"/>
  <c r="M17" i="124"/>
  <c r="E26" i="221"/>
  <c r="C11" i="124"/>
  <c r="X33" i="12"/>
  <c r="X26" i="12" s="1"/>
  <c r="X85" i="157"/>
  <c r="V26" i="221"/>
  <c r="H11" i="124"/>
  <c r="W27" i="124"/>
  <c r="I52" i="124"/>
  <c r="U22" i="124"/>
  <c r="E11" i="124"/>
  <c r="T27" i="124"/>
  <c r="R33" i="124"/>
  <c r="X41" i="157"/>
  <c r="V17" i="124"/>
  <c r="M52" i="124"/>
  <c r="W52" i="124"/>
  <c r="G17" i="124"/>
  <c r="M26" i="213"/>
  <c r="M4" i="124"/>
  <c r="S17" i="124"/>
  <c r="X106" i="157"/>
  <c r="V33" i="124"/>
  <c r="P52" i="124"/>
  <c r="V52" i="124"/>
  <c r="K4" i="124"/>
  <c r="Q17" i="124"/>
  <c r="M3" i="213"/>
  <c r="L8" i="124"/>
  <c r="R4" i="124"/>
  <c r="U11" i="124"/>
  <c r="U27" i="124"/>
  <c r="U17" i="124"/>
  <c r="S8" i="124"/>
  <c r="X16" i="157"/>
  <c r="X10" i="101"/>
  <c r="N52" i="124"/>
  <c r="W3" i="213"/>
  <c r="K22" i="124"/>
  <c r="H4" i="124"/>
  <c r="N26" i="218"/>
  <c r="S11" i="124"/>
  <c r="S33" i="124"/>
  <c r="P22" i="124"/>
  <c r="X52" i="11"/>
  <c r="E27" i="124"/>
  <c r="X11" i="157"/>
  <c r="I11" i="124"/>
  <c r="Q27" i="124"/>
  <c r="O33" i="124"/>
  <c r="X96" i="157"/>
  <c r="X60" i="157"/>
  <c r="F11" i="124"/>
  <c r="V26" i="218"/>
  <c r="S71" i="124"/>
  <c r="F22" i="124"/>
  <c r="F26" i="215"/>
  <c r="Q26" i="213"/>
  <c r="Q52" i="124"/>
  <c r="W17" i="124"/>
  <c r="N8" i="124"/>
  <c r="E4" i="124"/>
  <c r="C4" i="124"/>
  <c r="X62" i="157"/>
  <c r="X5" i="157"/>
  <c r="X81" i="157"/>
  <c r="J17" i="124"/>
  <c r="D33" i="124"/>
  <c r="O52" i="124"/>
  <c r="I8" i="124"/>
  <c r="O4" i="124"/>
  <c r="T33" i="124"/>
  <c r="E3" i="213"/>
  <c r="X52" i="15"/>
  <c r="X136" i="157"/>
  <c r="X33" i="15"/>
  <c r="G71" i="124"/>
  <c r="W33" i="124"/>
  <c r="S52" i="124"/>
  <c r="R11" i="124"/>
  <c r="C8" i="124"/>
  <c r="X46" i="157"/>
  <c r="X144" i="157"/>
  <c r="X17" i="157"/>
  <c r="X3" i="117"/>
  <c r="X3" i="60"/>
  <c r="N33" i="124"/>
  <c r="K52" i="124"/>
  <c r="R27" i="124"/>
  <c r="D11" i="124"/>
  <c r="Q22" i="124"/>
  <c r="F4" i="124"/>
  <c r="F3" i="222"/>
  <c r="X149" i="157"/>
  <c r="G27" i="124"/>
  <c r="U4" i="124"/>
  <c r="G11" i="124"/>
  <c r="N4" i="124"/>
  <c r="M26" i="219"/>
  <c r="R22" i="124"/>
  <c r="L17" i="124"/>
  <c r="C71" i="124"/>
  <c r="X147" i="157"/>
  <c r="O27" i="124"/>
  <c r="D27" i="124"/>
  <c r="L11" i="124"/>
  <c r="I26" i="215"/>
  <c r="R3" i="213"/>
  <c r="S26" i="213"/>
  <c r="U3" i="213"/>
  <c r="M27" i="124"/>
  <c r="P33" i="124"/>
  <c r="K27" i="124"/>
  <c r="C52" i="124"/>
  <c r="X143" i="157"/>
  <c r="X9" i="101"/>
  <c r="X44" i="157"/>
  <c r="R8" i="124"/>
  <c r="O11" i="124"/>
  <c r="D17" i="124"/>
  <c r="Q3" i="218"/>
  <c r="E3" i="220"/>
  <c r="T17" i="124"/>
  <c r="P17" i="124"/>
  <c r="P71" i="124"/>
  <c r="K3" i="222"/>
  <c r="X8" i="102"/>
  <c r="X17" i="116"/>
  <c r="X26" i="10"/>
  <c r="X26" i="125"/>
  <c r="X49" i="157"/>
  <c r="W22" i="124"/>
  <c r="G52" i="124"/>
  <c r="V27" i="124"/>
  <c r="L33" i="124"/>
  <c r="X17" i="45"/>
  <c r="X13" i="101"/>
  <c r="X31" i="101"/>
  <c r="V4" i="124"/>
  <c r="S27" i="124"/>
  <c r="I27" i="124"/>
  <c r="N11" i="124"/>
  <c r="O8" i="124"/>
  <c r="X2" i="113"/>
  <c r="V26" i="213"/>
  <c r="L71" i="124"/>
  <c r="E71" i="124"/>
  <c r="T71" i="124"/>
  <c r="G22" i="124"/>
  <c r="P27" i="124"/>
  <c r="D26" i="215"/>
  <c r="K3" i="213"/>
  <c r="N71" i="124"/>
  <c r="M71" i="124"/>
  <c r="K26" i="213"/>
  <c r="Q4" i="124"/>
  <c r="I26" i="213"/>
  <c r="F27" i="124"/>
  <c r="J11" i="124"/>
  <c r="F3" i="217"/>
  <c r="S3" i="222"/>
  <c r="X135" i="157"/>
  <c r="R52" i="124"/>
  <c r="L52" i="124"/>
  <c r="W26" i="221"/>
  <c r="F26" i="213"/>
  <c r="C22" i="124"/>
  <c r="X33" i="116"/>
  <c r="X26" i="103"/>
  <c r="X26" i="46"/>
  <c r="X28" i="101"/>
  <c r="X71" i="116"/>
  <c r="X33" i="45"/>
  <c r="X5" i="101"/>
  <c r="X17" i="11"/>
  <c r="X18" i="93"/>
  <c r="X27" i="102"/>
  <c r="X11" i="102"/>
  <c r="X12" i="101"/>
  <c r="X53" i="93"/>
  <c r="X52" i="102"/>
  <c r="X53" i="101"/>
  <c r="X52" i="45"/>
  <c r="X52" i="116"/>
  <c r="X3" i="46"/>
  <c r="X5" i="93"/>
  <c r="X14" i="93"/>
  <c r="X26" i="117"/>
  <c r="X22" i="11"/>
  <c r="X23" i="93"/>
  <c r="X71" i="11"/>
  <c r="X72" i="93"/>
  <c r="X66" i="93"/>
  <c r="X27" i="11"/>
  <c r="X28" i="93"/>
  <c r="X26" i="8"/>
  <c r="X17" i="102"/>
  <c r="X18" i="101"/>
  <c r="X26" i="7"/>
  <c r="X33" i="102"/>
  <c r="X34" i="101"/>
  <c r="X26" i="60"/>
  <c r="X3" i="16"/>
  <c r="X11" i="15"/>
  <c r="X3" i="105"/>
  <c r="X11" i="11"/>
  <c r="X12" i="93"/>
  <c r="X72" i="101"/>
  <c r="X26" i="124"/>
  <c r="X9" i="93"/>
  <c r="X109" i="157" l="1"/>
  <c r="X150" i="157"/>
  <c r="X157" i="157"/>
  <c r="X78" i="157"/>
  <c r="Q2" i="220"/>
  <c r="X69" i="129"/>
  <c r="X45" i="157"/>
  <c r="X155" i="157"/>
  <c r="X75" i="157"/>
  <c r="J2" i="222"/>
  <c r="X30" i="157"/>
  <c r="X43" i="129"/>
  <c r="X33" i="157"/>
  <c r="F2" i="220"/>
  <c r="X111" i="157"/>
  <c r="X88" i="157"/>
  <c r="X44" i="129"/>
  <c r="U2" i="216"/>
  <c r="X48" i="157"/>
  <c r="X124" i="157"/>
  <c r="R2" i="218"/>
  <c r="O2" i="219"/>
  <c r="L2" i="218"/>
  <c r="X73" i="129"/>
  <c r="X75" i="129"/>
  <c r="O2" i="220"/>
  <c r="X67" i="129"/>
  <c r="X89" i="157"/>
  <c r="N2" i="219"/>
  <c r="N2" i="220"/>
  <c r="X40" i="157"/>
  <c r="Q2" i="214"/>
  <c r="X47" i="129"/>
  <c r="W2" i="216"/>
  <c r="X38" i="129"/>
  <c r="X32" i="157"/>
  <c r="X159" i="157"/>
  <c r="X172" i="157"/>
  <c r="X79" i="157"/>
  <c r="X36" i="157"/>
  <c r="C2" i="217"/>
  <c r="K2" i="222"/>
  <c r="X38" i="157"/>
  <c r="X173" i="157"/>
  <c r="N2" i="218"/>
  <c r="R2" i="221"/>
  <c r="K2" i="217"/>
  <c r="X57" i="129"/>
  <c r="D2" i="219"/>
  <c r="X41" i="129"/>
  <c r="X129" i="157"/>
  <c r="X116" i="157"/>
  <c r="X122" i="157"/>
  <c r="X160" i="157"/>
  <c r="X110" i="157"/>
  <c r="X162" i="157"/>
  <c r="X119" i="157"/>
  <c r="X107" i="157"/>
  <c r="X156" i="157"/>
  <c r="X161" i="157"/>
  <c r="X118" i="157"/>
  <c r="X163" i="157"/>
  <c r="X139" i="157"/>
  <c r="X154" i="157"/>
  <c r="X8" i="157"/>
  <c r="R2" i="214"/>
  <c r="C2" i="221"/>
  <c r="X142" i="157"/>
  <c r="G2" i="219"/>
  <c r="X112" i="157"/>
  <c r="X2" i="106"/>
  <c r="X66" i="129"/>
  <c r="X7" i="157"/>
  <c r="X76" i="129"/>
  <c r="X68" i="157"/>
  <c r="X4" i="157"/>
  <c r="X42" i="157"/>
  <c r="R2" i="216"/>
  <c r="X141" i="157"/>
  <c r="X13" i="129"/>
  <c r="W2" i="217"/>
  <c r="X18" i="157"/>
  <c r="X58" i="157"/>
  <c r="X98" i="157"/>
  <c r="X99" i="157"/>
  <c r="P2" i="217"/>
  <c r="X16" i="129"/>
  <c r="X25" i="129"/>
  <c r="W2" i="219"/>
  <c r="X176" i="157"/>
  <c r="X61" i="129"/>
  <c r="X127" i="157"/>
  <c r="X36" i="129"/>
  <c r="X168" i="157"/>
  <c r="M2" i="217"/>
  <c r="X125" i="157"/>
  <c r="X74" i="129"/>
  <c r="P2" i="219"/>
  <c r="G2" i="214"/>
  <c r="X166" i="157"/>
  <c r="X97" i="157"/>
  <c r="X6" i="129"/>
  <c r="X56" i="129"/>
  <c r="H2" i="215"/>
  <c r="X175" i="157"/>
  <c r="X146" i="157"/>
  <c r="X170" i="157"/>
  <c r="X92" i="157"/>
  <c r="X10" i="129"/>
  <c r="X2" i="10"/>
  <c r="X66" i="157"/>
  <c r="X169" i="157"/>
  <c r="D2" i="215"/>
  <c r="X6" i="157"/>
  <c r="X4" i="101"/>
  <c r="X174" i="157"/>
  <c r="X37" i="157"/>
  <c r="X32" i="129"/>
  <c r="X43" i="157"/>
  <c r="X74" i="157"/>
  <c r="X102" i="157"/>
  <c r="X83" i="157"/>
  <c r="D2" i="221"/>
  <c r="X67" i="157"/>
  <c r="N2" i="216"/>
  <c r="X28" i="157"/>
  <c r="X59" i="157"/>
  <c r="X82" i="157"/>
  <c r="X72" i="157"/>
  <c r="X132" i="157"/>
  <c r="X71" i="157"/>
  <c r="X63" i="129"/>
  <c r="X64" i="157"/>
  <c r="R2" i="219"/>
  <c r="X91" i="157"/>
  <c r="X93" i="157"/>
  <c r="X29" i="157"/>
  <c r="K2" i="216"/>
  <c r="X177" i="157"/>
  <c r="X30" i="129"/>
  <c r="X31" i="157"/>
  <c r="J2" i="216"/>
  <c r="X57" i="157"/>
  <c r="F2" i="218"/>
  <c r="X2" i="104"/>
  <c r="X87" i="157"/>
  <c r="X2" i="8"/>
  <c r="U2" i="214"/>
  <c r="X126" i="157"/>
  <c r="O2" i="216"/>
  <c r="Q2" i="215"/>
  <c r="S2" i="219"/>
  <c r="X130" i="157"/>
  <c r="X42" i="129"/>
  <c r="E2" i="222"/>
  <c r="X70" i="157"/>
  <c r="E2" i="215"/>
  <c r="W2" i="218"/>
  <c r="X24" i="129"/>
  <c r="X34" i="157"/>
  <c r="X2" i="120"/>
  <c r="U2" i="222"/>
  <c r="H2" i="213"/>
  <c r="X2" i="119"/>
  <c r="C2" i="219"/>
  <c r="D2" i="213"/>
  <c r="R2" i="220"/>
  <c r="E2" i="220"/>
  <c r="P2" i="218"/>
  <c r="X35" i="129"/>
  <c r="X84" i="157"/>
  <c r="L2" i="219"/>
  <c r="X73" i="157"/>
  <c r="X62" i="129"/>
  <c r="X14" i="129"/>
  <c r="R2" i="217"/>
  <c r="H2" i="222"/>
  <c r="R2" i="215"/>
  <c r="X54" i="129"/>
  <c r="G2" i="221"/>
  <c r="C2" i="218"/>
  <c r="M2" i="222"/>
  <c r="M2" i="215"/>
  <c r="X26" i="45"/>
  <c r="E2" i="213"/>
  <c r="X46" i="129"/>
  <c r="J2" i="218"/>
  <c r="T2" i="222"/>
  <c r="L2" i="217"/>
  <c r="X7" i="129"/>
  <c r="X19" i="129"/>
  <c r="I2" i="217"/>
  <c r="F2" i="214"/>
  <c r="X68" i="129"/>
  <c r="H2" i="216"/>
  <c r="V2" i="221"/>
  <c r="S2" i="218"/>
  <c r="K2" i="221"/>
  <c r="X26" i="9"/>
  <c r="X165" i="157"/>
  <c r="X39" i="157"/>
  <c r="X123" i="157"/>
  <c r="X39" i="129"/>
  <c r="J2" i="220"/>
  <c r="X12" i="157"/>
  <c r="X22" i="101"/>
  <c r="X37" i="129"/>
  <c r="D2" i="222"/>
  <c r="X51" i="129"/>
  <c r="X29" i="129"/>
  <c r="X15" i="129"/>
  <c r="X45" i="129"/>
  <c r="X167" i="157"/>
  <c r="E2" i="217"/>
  <c r="W2" i="213"/>
  <c r="D2" i="214"/>
  <c r="N2" i="217"/>
  <c r="X3" i="9"/>
  <c r="P2" i="222"/>
  <c r="U2" i="217"/>
  <c r="K2" i="214"/>
  <c r="X55" i="129"/>
  <c r="K2" i="218"/>
  <c r="F2" i="221"/>
  <c r="U2" i="218"/>
  <c r="X3" i="123"/>
  <c r="T2" i="217"/>
  <c r="X59" i="129"/>
  <c r="W2" i="220"/>
  <c r="Q2" i="219"/>
  <c r="J2" i="219"/>
  <c r="T2" i="218"/>
  <c r="C2" i="222"/>
  <c r="O2" i="214"/>
  <c r="J2" i="221"/>
  <c r="X120" i="157"/>
  <c r="S2" i="220"/>
  <c r="C2" i="216"/>
  <c r="O2" i="217"/>
  <c r="G2" i="216"/>
  <c r="U2" i="213"/>
  <c r="X40" i="129"/>
  <c r="P2" i="221"/>
  <c r="E2" i="214"/>
  <c r="S2" i="213"/>
  <c r="X49" i="129"/>
  <c r="E2" i="216"/>
  <c r="J2" i="217"/>
  <c r="V2" i="216"/>
  <c r="R2" i="213"/>
  <c r="I2" i="215"/>
  <c r="X31" i="129"/>
  <c r="Q2" i="218"/>
  <c r="L2" i="221"/>
  <c r="X3" i="12"/>
  <c r="X2" i="12" s="1"/>
  <c r="X60" i="129"/>
  <c r="M2" i="220"/>
  <c r="X101" i="157"/>
  <c r="V2" i="222"/>
  <c r="M2" i="218"/>
  <c r="H2" i="219"/>
  <c r="G2" i="213"/>
  <c r="X48" i="129"/>
  <c r="C2" i="214"/>
  <c r="W2" i="215"/>
  <c r="K2" i="220"/>
  <c r="T2" i="219"/>
  <c r="D2" i="220"/>
  <c r="X64" i="129"/>
  <c r="X2" i="7"/>
  <c r="T2" i="221"/>
  <c r="E2" i="218"/>
  <c r="P2" i="215"/>
  <c r="I2" i="220"/>
  <c r="K2" i="215"/>
  <c r="U2" i="221"/>
  <c r="X140" i="157"/>
  <c r="X17" i="101"/>
  <c r="N2" i="214"/>
  <c r="U2" i="215"/>
  <c r="M2" i="216"/>
  <c r="N2" i="215"/>
  <c r="H2" i="218"/>
  <c r="C2" i="213"/>
  <c r="F2" i="222"/>
  <c r="H2" i="221"/>
  <c r="V2" i="217"/>
  <c r="F2" i="219"/>
  <c r="C2" i="215"/>
  <c r="L2" i="213"/>
  <c r="X3" i="45"/>
  <c r="L2" i="215"/>
  <c r="X58" i="129"/>
  <c r="X26" i="123"/>
  <c r="L2" i="214"/>
  <c r="I2" i="216"/>
  <c r="V2" i="219"/>
  <c r="M2" i="221"/>
  <c r="O2" i="221"/>
  <c r="L2" i="216"/>
  <c r="H2" i="214"/>
  <c r="S2" i="222"/>
  <c r="U2" i="219"/>
  <c r="Q2" i="221"/>
  <c r="J2" i="215"/>
  <c r="N2" i="221"/>
  <c r="S2" i="217"/>
  <c r="D2" i="216"/>
  <c r="G2" i="220"/>
  <c r="X86" i="157"/>
  <c r="G2" i="217"/>
  <c r="H2" i="217"/>
  <c r="T2" i="214"/>
  <c r="F2" i="216"/>
  <c r="X69" i="157"/>
  <c r="W2" i="222"/>
  <c r="M2" i="219"/>
  <c r="P2" i="214"/>
  <c r="P2" i="220"/>
  <c r="S2" i="221"/>
  <c r="V2" i="218"/>
  <c r="W2" i="221"/>
  <c r="I2" i="219"/>
  <c r="O2" i="222"/>
  <c r="L2" i="220"/>
  <c r="L2" i="222"/>
  <c r="U2" i="220"/>
  <c r="R2" i="222"/>
  <c r="X71" i="101"/>
  <c r="O2" i="218"/>
  <c r="D2" i="218"/>
  <c r="H2" i="220"/>
  <c r="X2" i="94"/>
  <c r="S2" i="216"/>
  <c r="I2" i="222"/>
  <c r="O2" i="215"/>
  <c r="T2" i="213"/>
  <c r="M2" i="214"/>
  <c r="X2" i="30"/>
  <c r="W3" i="124"/>
  <c r="N2" i="213"/>
  <c r="X26" i="116"/>
  <c r="X2" i="75"/>
  <c r="P2" i="216"/>
  <c r="X2" i="125"/>
  <c r="O2" i="213"/>
  <c r="X2" i="105"/>
  <c r="X52" i="101"/>
  <c r="X2" i="16"/>
  <c r="X70" i="129"/>
  <c r="X3" i="116"/>
  <c r="S2" i="214"/>
  <c r="F2" i="215"/>
  <c r="G2" i="222"/>
  <c r="I2" i="218"/>
  <c r="N2" i="222"/>
  <c r="G2" i="215"/>
  <c r="T2" i="216"/>
  <c r="T2" i="215"/>
  <c r="J2" i="213"/>
  <c r="Q2" i="217"/>
  <c r="X2" i="124"/>
  <c r="F2" i="213"/>
  <c r="S2" i="215"/>
  <c r="G2" i="218"/>
  <c r="Q2" i="216"/>
  <c r="P2" i="213"/>
  <c r="J2" i="214"/>
  <c r="Q2" i="222"/>
  <c r="X2" i="60"/>
  <c r="V2" i="214"/>
  <c r="X33" i="93"/>
  <c r="E2" i="219"/>
  <c r="M3" i="124"/>
  <c r="W2" i="214"/>
  <c r="I2" i="213"/>
  <c r="D3" i="124"/>
  <c r="E2" i="221"/>
  <c r="R26" i="124"/>
  <c r="U26" i="124"/>
  <c r="X3" i="15"/>
  <c r="I2" i="214"/>
  <c r="J26" i="124"/>
  <c r="L3" i="124"/>
  <c r="V2" i="220"/>
  <c r="G26" i="124"/>
  <c r="L26" i="124"/>
  <c r="D2" i="217"/>
  <c r="X26" i="15"/>
  <c r="I2" i="221"/>
  <c r="F26" i="124"/>
  <c r="M26" i="124"/>
  <c r="J3" i="124"/>
  <c r="V2" i="215"/>
  <c r="Q3" i="124"/>
  <c r="F3" i="124"/>
  <c r="C26" i="124"/>
  <c r="T2" i="220"/>
  <c r="X26" i="11"/>
  <c r="S3" i="124"/>
  <c r="C3" i="124"/>
  <c r="N26" i="124"/>
  <c r="Q26" i="124"/>
  <c r="E26" i="124"/>
  <c r="V2" i="213"/>
  <c r="X2" i="103"/>
  <c r="E3" i="124"/>
  <c r="X3" i="102"/>
  <c r="K26" i="124"/>
  <c r="X33" i="101"/>
  <c r="P3" i="124"/>
  <c r="X77" i="157"/>
  <c r="K2" i="213"/>
  <c r="D26" i="124"/>
  <c r="F2" i="217"/>
  <c r="G3" i="124"/>
  <c r="T3" i="124"/>
  <c r="I3" i="124"/>
  <c r="W26" i="124"/>
  <c r="X11" i="101"/>
  <c r="V26" i="124"/>
  <c r="H26" i="124"/>
  <c r="R3" i="124"/>
  <c r="P26" i="124"/>
  <c r="U3" i="124"/>
  <c r="H3" i="124"/>
  <c r="M2" i="213"/>
  <c r="T26" i="124"/>
  <c r="O3" i="124"/>
  <c r="X3" i="11"/>
  <c r="N3" i="124"/>
  <c r="X2" i="117"/>
  <c r="I26" i="124"/>
  <c r="K3" i="124"/>
  <c r="X8" i="101"/>
  <c r="X27" i="101"/>
  <c r="X121" i="157"/>
  <c r="X2" i="46"/>
  <c r="S26" i="124"/>
  <c r="X34" i="129"/>
  <c r="X131" i="157"/>
  <c r="V3" i="124"/>
  <c r="Q2" i="213"/>
  <c r="O26" i="124"/>
  <c r="X52" i="93"/>
  <c r="X53" i="129"/>
  <c r="X22" i="93"/>
  <c r="X23" i="129"/>
  <c r="X17" i="93"/>
  <c r="X18" i="129"/>
  <c r="X26" i="102"/>
  <c r="X8" i="93"/>
  <c r="X9" i="129"/>
  <c r="X27" i="93"/>
  <c r="X28" i="129"/>
  <c r="X71" i="93"/>
  <c r="X72" i="129"/>
  <c r="X11" i="93"/>
  <c r="X12" i="129"/>
  <c r="X4" i="93"/>
  <c r="X5" i="129"/>
  <c r="C22" i="191"/>
  <c r="C8" i="200" l="1"/>
  <c r="X117" i="157"/>
  <c r="N7" i="103"/>
  <c r="F15" i="103"/>
  <c r="N25" i="103"/>
  <c r="V36" i="103"/>
  <c r="R39" i="103"/>
  <c r="V50" i="103"/>
  <c r="R21" i="103"/>
  <c r="J30" i="103"/>
  <c r="N42" i="103"/>
  <c r="J45" i="103"/>
  <c r="F48" i="103"/>
  <c r="R54" i="103"/>
  <c r="N57" i="103"/>
  <c r="J60" i="103"/>
  <c r="V65" i="103"/>
  <c r="C6" i="103"/>
  <c r="C70" i="103"/>
  <c r="J12" i="103"/>
  <c r="F63" i="103"/>
  <c r="R68" i="103"/>
  <c r="N72" i="103"/>
  <c r="J75" i="103"/>
  <c r="X71" i="129"/>
  <c r="X10" i="157"/>
  <c r="C37" i="103"/>
  <c r="R9" i="103"/>
  <c r="N13" i="103"/>
  <c r="J16" i="103"/>
  <c r="F20" i="103"/>
  <c r="N31" i="103"/>
  <c r="C22" i="196"/>
  <c r="X14" i="157"/>
  <c r="C18" i="104"/>
  <c r="W7" i="104"/>
  <c r="O15" i="104"/>
  <c r="K19" i="104"/>
  <c r="S30" i="104"/>
  <c r="G55" i="104"/>
  <c r="W57" i="104"/>
  <c r="S60" i="104"/>
  <c r="O63" i="104"/>
  <c r="K66" i="104"/>
  <c r="G69" i="104"/>
  <c r="C15" i="106"/>
  <c r="U7" i="106"/>
  <c r="Q30" i="106"/>
  <c r="M34" i="106"/>
  <c r="I37" i="106"/>
  <c r="E40" i="106"/>
  <c r="U42" i="106"/>
  <c r="Q45" i="106"/>
  <c r="M48" i="106"/>
  <c r="I51" i="106"/>
  <c r="E55" i="106"/>
  <c r="C5" i="103"/>
  <c r="C69" i="103"/>
  <c r="M7" i="103"/>
  <c r="E15" i="103"/>
  <c r="U18" i="103"/>
  <c r="Q21" i="103"/>
  <c r="M25" i="103"/>
  <c r="I30" i="103"/>
  <c r="C71" i="191"/>
  <c r="C37" i="104"/>
  <c r="J16" i="104"/>
  <c r="R28" i="104"/>
  <c r="N31" i="104"/>
  <c r="J35" i="104"/>
  <c r="F38" i="104"/>
  <c r="V40" i="104"/>
  <c r="R43" i="104"/>
  <c r="N46" i="104"/>
  <c r="J49" i="104"/>
  <c r="C24" i="106"/>
  <c r="L5" i="106"/>
  <c r="H9" i="106"/>
  <c r="D13" i="106"/>
  <c r="T15" i="106"/>
  <c r="P19" i="106"/>
  <c r="L23" i="106"/>
  <c r="H28" i="106"/>
  <c r="D31" i="106"/>
  <c r="P37" i="106"/>
  <c r="L40" i="106"/>
  <c r="H43" i="106"/>
  <c r="D46" i="106"/>
  <c r="T48" i="106"/>
  <c r="P51" i="106"/>
  <c r="L55" i="106"/>
  <c r="H56" i="106"/>
  <c r="H58" i="106"/>
  <c r="D61" i="106"/>
  <c r="T63" i="106"/>
  <c r="P66" i="106"/>
  <c r="L69" i="106"/>
  <c r="H73" i="106"/>
  <c r="D74" i="106"/>
  <c r="D76" i="106"/>
  <c r="C13" i="111"/>
  <c r="C23" i="111"/>
  <c r="C50" i="111"/>
  <c r="C76" i="111"/>
  <c r="O6" i="111"/>
  <c r="S7" i="111"/>
  <c r="K10" i="111"/>
  <c r="O12" i="111"/>
  <c r="G14" i="111"/>
  <c r="K15" i="111"/>
  <c r="W16" i="111"/>
  <c r="G19" i="111"/>
  <c r="S20" i="111"/>
  <c r="W21" i="111"/>
  <c r="K23" i="111"/>
  <c r="O24" i="111"/>
  <c r="S25" i="111"/>
  <c r="G28" i="111"/>
  <c r="O30" i="111"/>
  <c r="W30" i="111"/>
  <c r="K34" i="111"/>
  <c r="S34" i="111"/>
  <c r="W35" i="111"/>
  <c r="G37" i="111"/>
  <c r="O37" i="111"/>
  <c r="S38" i="111"/>
  <c r="W39" i="111"/>
  <c r="K40" i="111"/>
  <c r="O41" i="111"/>
  <c r="S42" i="111"/>
  <c r="G43" i="111"/>
  <c r="K44" i="111"/>
  <c r="O45" i="111"/>
  <c r="W45" i="111"/>
  <c r="G47" i="111"/>
  <c r="K48" i="111"/>
  <c r="S48" i="111"/>
  <c r="W49" i="111"/>
  <c r="G51" i="111"/>
  <c r="O51" i="111"/>
  <c r="W54" i="111"/>
  <c r="K55" i="111"/>
  <c r="O56" i="111"/>
  <c r="S57" i="111"/>
  <c r="G58" i="111"/>
  <c r="K59" i="111"/>
  <c r="O60" i="111"/>
  <c r="W60" i="111"/>
  <c r="G62" i="111"/>
  <c r="K63" i="111"/>
  <c r="S63" i="111"/>
  <c r="W64" i="111"/>
  <c r="G66" i="111"/>
  <c r="O66" i="111"/>
  <c r="S67" i="111"/>
  <c r="W68" i="111"/>
  <c r="K69" i="111"/>
  <c r="O70" i="111"/>
  <c r="S72" i="111"/>
  <c r="K74" i="111"/>
  <c r="O75" i="111"/>
  <c r="F36" i="111"/>
  <c r="N36" i="111"/>
  <c r="V38" i="111"/>
  <c r="J39" i="111"/>
  <c r="R41" i="111"/>
  <c r="F42" i="111"/>
  <c r="N44" i="111"/>
  <c r="V44" i="111"/>
  <c r="J47" i="111"/>
  <c r="R47" i="111"/>
  <c r="F50" i="111"/>
  <c r="N50" i="111"/>
  <c r="N53" i="111"/>
  <c r="V53" i="111"/>
  <c r="J54" i="111"/>
  <c r="J56" i="111"/>
  <c r="R56" i="111"/>
  <c r="F57" i="111"/>
  <c r="N59" i="111"/>
  <c r="V59" i="111"/>
  <c r="J62" i="111"/>
  <c r="R62" i="111"/>
  <c r="F65" i="111"/>
  <c r="N65" i="111"/>
  <c r="V67" i="111"/>
  <c r="J68" i="111"/>
  <c r="R70" i="111"/>
  <c r="F72" i="111"/>
  <c r="F74" i="111"/>
  <c r="N74" i="111"/>
  <c r="V74" i="111"/>
  <c r="C38" i="103"/>
  <c r="S9" i="103"/>
  <c r="O13" i="103"/>
  <c r="K16" i="103"/>
  <c r="O31" i="103"/>
  <c r="C48" i="106"/>
  <c r="M6" i="106"/>
  <c r="E32" i="106"/>
  <c r="U35" i="106"/>
  <c r="Q38" i="106"/>
  <c r="M41" i="106"/>
  <c r="I44" i="106"/>
  <c r="E47" i="106"/>
  <c r="U49" i="106"/>
  <c r="Q53" i="106"/>
  <c r="M56" i="106"/>
  <c r="I59" i="106"/>
  <c r="E62" i="106"/>
  <c r="U64" i="106"/>
  <c r="Q67" i="106"/>
  <c r="M70" i="106"/>
  <c r="I74" i="106"/>
  <c r="C71" i="203"/>
  <c r="X2" i="45"/>
  <c r="C20" i="111"/>
  <c r="C31" i="111"/>
  <c r="C40" i="111"/>
  <c r="I5" i="111"/>
  <c r="Q5" i="111"/>
  <c r="E6" i="111"/>
  <c r="Q15" i="111"/>
  <c r="E16" i="111"/>
  <c r="M16" i="111"/>
  <c r="M19" i="111"/>
  <c r="U19" i="111"/>
  <c r="I20" i="111"/>
  <c r="E24" i="111"/>
  <c r="M28" i="111"/>
  <c r="U30" i="111"/>
  <c r="I31" i="111"/>
  <c r="Q31" i="111"/>
  <c r="E35" i="111"/>
  <c r="M35" i="111"/>
  <c r="M37" i="111"/>
  <c r="U37" i="111"/>
  <c r="I38" i="111"/>
  <c r="I40" i="111"/>
  <c r="Q40" i="111"/>
  <c r="E41" i="111"/>
  <c r="E43" i="111"/>
  <c r="M43" i="111"/>
  <c r="U43" i="111"/>
  <c r="U45" i="111"/>
  <c r="I46" i="111"/>
  <c r="Q46" i="111"/>
  <c r="Q48" i="111"/>
  <c r="E49" i="111"/>
  <c r="M49" i="111"/>
  <c r="M51" i="111"/>
  <c r="U51" i="111"/>
  <c r="I55" i="111"/>
  <c r="Q55" i="111"/>
  <c r="E58" i="111"/>
  <c r="M58" i="111"/>
  <c r="U60" i="111"/>
  <c r="I61" i="111"/>
  <c r="Q63" i="111"/>
  <c r="E64" i="111"/>
  <c r="M66" i="111"/>
  <c r="U66" i="111"/>
  <c r="I69" i="111"/>
  <c r="Q69" i="111"/>
  <c r="E73" i="111"/>
  <c r="M73" i="111"/>
  <c r="U73" i="111"/>
  <c r="U75" i="111"/>
  <c r="I76" i="111"/>
  <c r="Q76" i="111"/>
  <c r="C54" i="111"/>
  <c r="C62" i="111"/>
  <c r="R6" i="111"/>
  <c r="F7" i="111"/>
  <c r="V10" i="111"/>
  <c r="R14" i="111"/>
  <c r="F18" i="111"/>
  <c r="V20" i="111"/>
  <c r="J21" i="111"/>
  <c r="R24" i="111"/>
  <c r="F25" i="111"/>
  <c r="N29" i="111"/>
  <c r="J32" i="111"/>
  <c r="X8" i="129"/>
  <c r="C71" i="194"/>
  <c r="C71" i="204"/>
  <c r="C71" i="196"/>
  <c r="C8" i="203"/>
  <c r="N15" i="105"/>
  <c r="R24" i="105"/>
  <c r="N29" i="105"/>
  <c r="J37" i="105"/>
  <c r="V42" i="105"/>
  <c r="R56" i="105"/>
  <c r="R60" i="105"/>
  <c r="N63" i="105"/>
  <c r="R70" i="105"/>
  <c r="C67" i="103"/>
  <c r="K7" i="103"/>
  <c r="W14" i="103"/>
  <c r="K25" i="103"/>
  <c r="G30" i="103"/>
  <c r="C16" i="105"/>
  <c r="F5" i="105"/>
  <c r="V7" i="105"/>
  <c r="J14" i="105"/>
  <c r="V20" i="105"/>
  <c r="J32" i="105"/>
  <c r="F36" i="105"/>
  <c r="F40" i="105"/>
  <c r="R45" i="105"/>
  <c r="N48" i="105"/>
  <c r="J62" i="105"/>
  <c r="F65" i="105"/>
  <c r="F69" i="105"/>
  <c r="C63" i="106"/>
  <c r="G7" i="106"/>
  <c r="S12" i="106"/>
  <c r="O13" i="106"/>
  <c r="S14" i="106"/>
  <c r="O15" i="106"/>
  <c r="K16" i="106"/>
  <c r="O18" i="106"/>
  <c r="K19" i="106"/>
  <c r="G20" i="106"/>
  <c r="K21" i="106"/>
  <c r="G23" i="106"/>
  <c r="W23" i="106"/>
  <c r="G25" i="106"/>
  <c r="W25" i="106"/>
  <c r="S28" i="106"/>
  <c r="W29" i="106"/>
  <c r="S30" i="106"/>
  <c r="O31" i="106"/>
  <c r="S32" i="106"/>
  <c r="K35" i="106"/>
  <c r="O36" i="106"/>
  <c r="G38" i="106"/>
  <c r="K39" i="106"/>
  <c r="W40" i="106"/>
  <c r="G42" i="106"/>
  <c r="S43" i="106"/>
  <c r="W44" i="106"/>
  <c r="F18" i="105"/>
  <c r="R30" i="105"/>
  <c r="N34" i="105"/>
  <c r="J51" i="105"/>
  <c r="F55" i="105"/>
  <c r="N59" i="105"/>
  <c r="J66" i="105"/>
  <c r="N74" i="105"/>
  <c r="C66" i="104"/>
  <c r="F12" i="104"/>
  <c r="V14" i="104"/>
  <c r="J25" i="104"/>
  <c r="F30" i="104"/>
  <c r="V32" i="104"/>
  <c r="R36" i="104"/>
  <c r="N39" i="104"/>
  <c r="J42" i="104"/>
  <c r="F45" i="104"/>
  <c r="V47" i="104"/>
  <c r="R50" i="104"/>
  <c r="C56" i="106"/>
  <c r="C54" i="105"/>
  <c r="R6" i="105"/>
  <c r="J19" i="105"/>
  <c r="F23" i="105"/>
  <c r="R41" i="105"/>
  <c r="N44" i="105"/>
  <c r="V57" i="105"/>
  <c r="C50" i="104"/>
  <c r="O6" i="104"/>
  <c r="K10" i="104"/>
  <c r="G14" i="104"/>
  <c r="W16" i="104"/>
  <c r="S20" i="104"/>
  <c r="K29" i="104"/>
  <c r="G32" i="104"/>
  <c r="O56" i="104"/>
  <c r="K59" i="104"/>
  <c r="G62" i="104"/>
  <c r="W64" i="104"/>
  <c r="S67" i="104"/>
  <c r="O70" i="104"/>
  <c r="N10" i="105"/>
  <c r="V25" i="105"/>
  <c r="V38" i="105"/>
  <c r="J47" i="105"/>
  <c r="F50" i="105"/>
  <c r="V67" i="105"/>
  <c r="J29" i="105"/>
  <c r="V30" i="105"/>
  <c r="F32" i="105"/>
  <c r="V35" i="105"/>
  <c r="N37" i="105"/>
  <c r="R38" i="105"/>
  <c r="J40" i="105"/>
  <c r="N41" i="105"/>
  <c r="F43" i="105"/>
  <c r="J44" i="105"/>
  <c r="V45" i="105"/>
  <c r="F47" i="105"/>
  <c r="R48" i="105"/>
  <c r="V49" i="105"/>
  <c r="N51" i="105"/>
  <c r="J55" i="105"/>
  <c r="N56" i="105"/>
  <c r="F58" i="105"/>
  <c r="J59" i="105"/>
  <c r="V60" i="105"/>
  <c r="F62" i="105"/>
  <c r="R63" i="105"/>
  <c r="V64" i="105"/>
  <c r="N66" i="105"/>
  <c r="R67" i="105"/>
  <c r="J69" i="105"/>
  <c r="N70" i="105"/>
  <c r="F73" i="105"/>
  <c r="V75" i="105"/>
  <c r="C12" i="106"/>
  <c r="C41" i="106"/>
  <c r="C75" i="106"/>
  <c r="O46" i="106"/>
  <c r="S47" i="106"/>
  <c r="K49" i="106"/>
  <c r="O50" i="106"/>
  <c r="K54" i="106"/>
  <c r="W55" i="106"/>
  <c r="G57" i="106"/>
  <c r="S58" i="106"/>
  <c r="W59" i="106"/>
  <c r="O61" i="106"/>
  <c r="S62" i="106"/>
  <c r="K64" i="106"/>
  <c r="O65" i="106"/>
  <c r="G67" i="106"/>
  <c r="K68" i="106"/>
  <c r="W69" i="106"/>
  <c r="W72" i="106"/>
  <c r="S73" i="106"/>
  <c r="W74" i="106"/>
  <c r="S75" i="106"/>
  <c r="O76" i="106"/>
  <c r="C14" i="111"/>
  <c r="C43" i="111"/>
  <c r="C68" i="111"/>
  <c r="H6" i="111"/>
  <c r="L7" i="111"/>
  <c r="T7" i="111"/>
  <c r="D10" i="111"/>
  <c r="H12" i="111"/>
  <c r="T13" i="111"/>
  <c r="D15" i="111"/>
  <c r="P16" i="111"/>
  <c r="T18" i="111"/>
  <c r="H19" i="111"/>
  <c r="L20" i="111"/>
  <c r="P21" i="111"/>
  <c r="L25" i="111"/>
  <c r="T25" i="111"/>
  <c r="D29" i="111"/>
  <c r="H30" i="111"/>
  <c r="P30" i="111"/>
  <c r="T31" i="111"/>
  <c r="D34" i="111"/>
  <c r="L34" i="111"/>
  <c r="P35" i="111"/>
  <c r="T36" i="111"/>
  <c r="H37" i="111"/>
  <c r="L38" i="111"/>
  <c r="P39" i="111"/>
  <c r="D40" i="111"/>
  <c r="H41" i="111"/>
  <c r="L42" i="111"/>
  <c r="T42" i="111"/>
  <c r="D44" i="111"/>
  <c r="H45" i="111"/>
  <c r="P45" i="111"/>
  <c r="T46" i="111"/>
  <c r="D48" i="111"/>
  <c r="L48" i="111"/>
  <c r="P49" i="111"/>
  <c r="T50" i="111"/>
  <c r="H51" i="111"/>
  <c r="P54" i="111"/>
  <c r="D55" i="111"/>
  <c r="H56" i="111"/>
  <c r="L57" i="111"/>
  <c r="T57" i="111"/>
  <c r="D59" i="111"/>
  <c r="H60" i="111"/>
  <c r="P60" i="111"/>
  <c r="T61" i="111"/>
  <c r="D63" i="111"/>
  <c r="L63" i="111"/>
  <c r="P64" i="111"/>
  <c r="T65" i="111"/>
  <c r="H66" i="111"/>
  <c r="L67" i="111"/>
  <c r="P68" i="111"/>
  <c r="D69" i="111"/>
  <c r="H70" i="111"/>
  <c r="D74" i="111"/>
  <c r="H75" i="111"/>
  <c r="P75" i="111"/>
  <c r="T76" i="111"/>
  <c r="T6" i="106"/>
  <c r="P10" i="106"/>
  <c r="L14" i="106"/>
  <c r="H18" i="106"/>
  <c r="D21" i="106"/>
  <c r="P29" i="106"/>
  <c r="L32" i="106"/>
  <c r="H36" i="106"/>
  <c r="D39" i="106"/>
  <c r="T41" i="106"/>
  <c r="P44" i="106"/>
  <c r="L47" i="106"/>
  <c r="H50" i="106"/>
  <c r="D54" i="106"/>
  <c r="T54" i="106"/>
  <c r="T56" i="106"/>
  <c r="P59" i="106"/>
  <c r="L62" i="106"/>
  <c r="H65" i="106"/>
  <c r="D68" i="106"/>
  <c r="T70" i="106"/>
  <c r="P74" i="106"/>
  <c r="C53" i="111"/>
  <c r="C61" i="111"/>
  <c r="C69" i="111"/>
  <c r="Q6" i="111"/>
  <c r="E7" i="111"/>
  <c r="M7" i="111"/>
  <c r="U10" i="111"/>
  <c r="I12" i="111"/>
  <c r="I14" i="111"/>
  <c r="Q14" i="111"/>
  <c r="E15" i="111"/>
  <c r="E18" i="111"/>
  <c r="M18" i="111"/>
  <c r="U20" i="111"/>
  <c r="I21" i="111"/>
  <c r="Q21" i="111"/>
  <c r="E25" i="111"/>
  <c r="M25" i="111"/>
  <c r="M29" i="111"/>
  <c r="U29" i="111"/>
  <c r="I30" i="111"/>
  <c r="I32" i="111"/>
  <c r="Q32" i="111"/>
  <c r="E36" i="111"/>
  <c r="M36" i="111"/>
  <c r="U36" i="111"/>
  <c r="U38" i="111"/>
  <c r="I39" i="111"/>
  <c r="Q39" i="111"/>
  <c r="Q41" i="111"/>
  <c r="E42" i="111"/>
  <c r="M42" i="111"/>
  <c r="M44" i="111"/>
  <c r="U44" i="111"/>
  <c r="I45" i="111"/>
  <c r="I47" i="111"/>
  <c r="Q47" i="111"/>
  <c r="E48" i="111"/>
  <c r="E50" i="111"/>
  <c r="M50" i="111"/>
  <c r="U50" i="111"/>
  <c r="U53" i="111"/>
  <c r="I54" i="111"/>
  <c r="Q56" i="111"/>
  <c r="E57" i="111"/>
  <c r="M59" i="111"/>
  <c r="U59" i="111"/>
  <c r="I62" i="111"/>
  <c r="Q62" i="111"/>
  <c r="E65" i="111"/>
  <c r="M65" i="111"/>
  <c r="U67" i="111"/>
  <c r="I68" i="111"/>
  <c r="Q70" i="111"/>
  <c r="M72" i="111"/>
  <c r="M74" i="111"/>
  <c r="U74" i="111"/>
  <c r="I75" i="111"/>
  <c r="F6" i="106"/>
  <c r="R7" i="106"/>
  <c r="V9" i="106"/>
  <c r="N12" i="106"/>
  <c r="R13" i="106"/>
  <c r="J15" i="106"/>
  <c r="N16" i="106"/>
  <c r="F19" i="106"/>
  <c r="V21" i="106"/>
  <c r="F24" i="106"/>
  <c r="R25" i="106"/>
  <c r="V28" i="106"/>
  <c r="R31" i="106"/>
  <c r="N35" i="106"/>
  <c r="J38" i="106"/>
  <c r="F41" i="106"/>
  <c r="V43" i="106"/>
  <c r="R46" i="106"/>
  <c r="N49" i="106"/>
  <c r="J53" i="106"/>
  <c r="F56" i="106"/>
  <c r="V58" i="106"/>
  <c r="R61" i="106"/>
  <c r="N64" i="106"/>
  <c r="J67" i="106"/>
  <c r="F70" i="106"/>
  <c r="V73" i="106"/>
  <c r="R76" i="106"/>
  <c r="C39" i="111"/>
  <c r="C47" i="111"/>
  <c r="D6" i="111"/>
  <c r="L6" i="111"/>
  <c r="P7" i="111"/>
  <c r="H10" i="111"/>
  <c r="P13" i="111"/>
  <c r="H15" i="111"/>
  <c r="L16" i="111"/>
  <c r="D19" i="111"/>
  <c r="H20" i="111"/>
  <c r="P20" i="111"/>
  <c r="T21" i="111"/>
  <c r="D24" i="111"/>
  <c r="L24" i="111"/>
  <c r="P25" i="111"/>
  <c r="T28" i="111"/>
  <c r="H29" i="111"/>
  <c r="L30" i="111"/>
  <c r="P31" i="111"/>
  <c r="D32" i="111"/>
  <c r="T35" i="111"/>
  <c r="D37" i="111"/>
  <c r="H38" i="111"/>
  <c r="P38" i="111"/>
  <c r="T39" i="111"/>
  <c r="D41" i="111"/>
  <c r="L41" i="111"/>
  <c r="P42" i="111"/>
  <c r="T43" i="111"/>
  <c r="H44" i="111"/>
  <c r="L45" i="111"/>
  <c r="P46" i="111"/>
  <c r="D47" i="111"/>
  <c r="H48" i="111"/>
  <c r="L49" i="111"/>
  <c r="T49" i="111"/>
  <c r="D51" i="111"/>
  <c r="H53" i="111"/>
  <c r="T54" i="111"/>
  <c r="D56" i="111"/>
  <c r="L56" i="111"/>
  <c r="P57" i="111"/>
  <c r="T58" i="111"/>
  <c r="H59" i="111"/>
  <c r="L60" i="111"/>
  <c r="P61" i="111"/>
  <c r="D62" i="111"/>
  <c r="H63" i="111"/>
  <c r="L64" i="111"/>
  <c r="T64" i="111"/>
  <c r="D66" i="111"/>
  <c r="H67" i="111"/>
  <c r="P67" i="111"/>
  <c r="T68" i="111"/>
  <c r="D70" i="111"/>
  <c r="L70" i="111"/>
  <c r="P72" i="111"/>
  <c r="T73" i="111"/>
  <c r="H74" i="111"/>
  <c r="L75" i="111"/>
  <c r="P76" i="111"/>
  <c r="X22" i="129"/>
  <c r="X148" i="157"/>
  <c r="X35" i="157"/>
  <c r="W2" i="124"/>
  <c r="X113" i="157"/>
  <c r="X9" i="157"/>
  <c r="X105" i="157"/>
  <c r="X145" i="157"/>
  <c r="X108" i="157"/>
  <c r="X164" i="157"/>
  <c r="S55" i="105"/>
  <c r="X61" i="157"/>
  <c r="X76" i="157"/>
  <c r="N12" i="104"/>
  <c r="V13" i="104"/>
  <c r="J15" i="104"/>
  <c r="R16" i="104"/>
  <c r="F19" i="104"/>
  <c r="N20" i="104"/>
  <c r="V21" i="104"/>
  <c r="J24" i="104"/>
  <c r="R25" i="104"/>
  <c r="N53" i="104"/>
  <c r="V54" i="104"/>
  <c r="J56" i="104"/>
  <c r="R57" i="104"/>
  <c r="F59" i="104"/>
  <c r="N60" i="104"/>
  <c r="V61" i="104"/>
  <c r="J63" i="104"/>
  <c r="R64" i="104"/>
  <c r="F66" i="104"/>
  <c r="N67" i="104"/>
  <c r="V68" i="104"/>
  <c r="J70" i="104"/>
  <c r="F74" i="104"/>
  <c r="N75" i="104"/>
  <c r="V76" i="104"/>
  <c r="G10" i="104"/>
  <c r="O12" i="104"/>
  <c r="W13" i="104"/>
  <c r="K15" i="104"/>
  <c r="S16" i="104"/>
  <c r="G19" i="104"/>
  <c r="O20" i="104"/>
  <c r="W21" i="104"/>
  <c r="K24" i="104"/>
  <c r="S25" i="104"/>
  <c r="S35" i="104"/>
  <c r="G37" i="104"/>
  <c r="O38" i="104"/>
  <c r="W39" i="104"/>
  <c r="K41" i="104"/>
  <c r="S42" i="104"/>
  <c r="G44" i="104"/>
  <c r="O45" i="104"/>
  <c r="W46" i="104"/>
  <c r="K48" i="104"/>
  <c r="S49" i="104"/>
  <c r="G51" i="104"/>
  <c r="O53" i="104"/>
  <c r="W54" i="104"/>
  <c r="K56" i="104"/>
  <c r="S57" i="104"/>
  <c r="G59" i="104"/>
  <c r="O60" i="104"/>
  <c r="W61" i="104"/>
  <c r="K63" i="104"/>
  <c r="S64" i="104"/>
  <c r="G66" i="104"/>
  <c r="O67" i="104"/>
  <c r="W68" i="104"/>
  <c r="K70" i="104"/>
  <c r="C43" i="103"/>
  <c r="H6" i="103"/>
  <c r="D10" i="103"/>
  <c r="T13" i="103"/>
  <c r="P16" i="103"/>
  <c r="L20" i="103"/>
  <c r="H24" i="103"/>
  <c r="D29" i="103"/>
  <c r="T31" i="103"/>
  <c r="P35" i="103"/>
  <c r="C21" i="104"/>
  <c r="C54" i="104"/>
  <c r="R6" i="104"/>
  <c r="F9" i="104"/>
  <c r="V12" i="104"/>
  <c r="J14" i="104"/>
  <c r="R15" i="104"/>
  <c r="N29" i="104"/>
  <c r="V30" i="104"/>
  <c r="J32" i="104"/>
  <c r="F36" i="104"/>
  <c r="N37" i="104"/>
  <c r="V38" i="104"/>
  <c r="J40" i="104"/>
  <c r="R41" i="104"/>
  <c r="F43" i="104"/>
  <c r="N44" i="104"/>
  <c r="V45" i="104"/>
  <c r="J47" i="104"/>
  <c r="R48" i="104"/>
  <c r="F50" i="104"/>
  <c r="N51" i="104"/>
  <c r="V53" i="104"/>
  <c r="J55" i="104"/>
  <c r="R56" i="104"/>
  <c r="F58" i="104"/>
  <c r="N59" i="104"/>
  <c r="V60" i="104"/>
  <c r="J62" i="104"/>
  <c r="R63" i="104"/>
  <c r="F65" i="104"/>
  <c r="N66" i="104"/>
  <c r="V67" i="104"/>
  <c r="J69" i="104"/>
  <c r="C44" i="103"/>
  <c r="I6" i="103"/>
  <c r="E10" i="103"/>
  <c r="U13" i="103"/>
  <c r="Q16" i="103"/>
  <c r="M20" i="103"/>
  <c r="I24" i="103"/>
  <c r="E29" i="103"/>
  <c r="U31" i="103"/>
  <c r="Q35" i="103"/>
  <c r="M38" i="103"/>
  <c r="I41" i="103"/>
  <c r="E44" i="103"/>
  <c r="U46" i="103"/>
  <c r="Q49" i="103"/>
  <c r="I56" i="103"/>
  <c r="E59" i="103"/>
  <c r="U61" i="103"/>
  <c r="Q64" i="103"/>
  <c r="M67" i="103"/>
  <c r="I70" i="103"/>
  <c r="E74" i="103"/>
  <c r="U76" i="103"/>
  <c r="C55" i="104"/>
  <c r="K5" i="104"/>
  <c r="S6" i="104"/>
  <c r="G9" i="104"/>
  <c r="W12" i="104"/>
  <c r="K14" i="104"/>
  <c r="S15" i="104"/>
  <c r="K23" i="104"/>
  <c r="S24" i="104"/>
  <c r="O29" i="104"/>
  <c r="W30" i="104"/>
  <c r="K32" i="104"/>
  <c r="G36" i="104"/>
  <c r="O37" i="104"/>
  <c r="W38" i="104"/>
  <c r="K40" i="104"/>
  <c r="S41" i="104"/>
  <c r="G43" i="104"/>
  <c r="O44" i="104"/>
  <c r="W45" i="104"/>
  <c r="K47" i="104"/>
  <c r="S48" i="104"/>
  <c r="G50" i="104"/>
  <c r="O51" i="104"/>
  <c r="C45" i="103"/>
  <c r="J6" i="103"/>
  <c r="F10" i="103"/>
  <c r="V13" i="103"/>
  <c r="R16" i="103"/>
  <c r="N20" i="103"/>
  <c r="F29" i="103"/>
  <c r="V31" i="103"/>
  <c r="C13" i="103"/>
  <c r="C46" i="103"/>
  <c r="C76" i="103"/>
  <c r="K6" i="103"/>
  <c r="S7" i="103"/>
  <c r="W13" i="103"/>
  <c r="K15" i="103"/>
  <c r="S16" i="103"/>
  <c r="G19" i="103"/>
  <c r="O20" i="103"/>
  <c r="W21" i="103"/>
  <c r="S25" i="103"/>
  <c r="G29" i="103"/>
  <c r="O30" i="103"/>
  <c r="W31" i="103"/>
  <c r="K34" i="103"/>
  <c r="G37" i="103"/>
  <c r="O38" i="103"/>
  <c r="W39" i="103"/>
  <c r="K41" i="103"/>
  <c r="S42" i="103"/>
  <c r="G44" i="103"/>
  <c r="O45" i="103"/>
  <c r="W46" i="103"/>
  <c r="K48" i="103"/>
  <c r="S49" i="103"/>
  <c r="G51" i="103"/>
  <c r="W54" i="103"/>
  <c r="K56" i="103"/>
  <c r="S57" i="103"/>
  <c r="G59" i="103"/>
  <c r="O60" i="103"/>
  <c r="W61" i="103"/>
  <c r="K63" i="103"/>
  <c r="S64" i="103"/>
  <c r="G66" i="103"/>
  <c r="O67" i="103"/>
  <c r="W68" i="103"/>
  <c r="K70" i="103"/>
  <c r="G74" i="103"/>
  <c r="O75" i="103"/>
  <c r="W76" i="103"/>
  <c r="C14" i="103"/>
  <c r="T7" i="103"/>
  <c r="P12" i="103"/>
  <c r="L15" i="103"/>
  <c r="H19" i="103"/>
  <c r="T25" i="103"/>
  <c r="P30" i="103"/>
  <c r="H37" i="103"/>
  <c r="D40" i="103"/>
  <c r="T42" i="103"/>
  <c r="P45" i="103"/>
  <c r="L48" i="103"/>
  <c r="H51" i="103"/>
  <c r="D55" i="103"/>
  <c r="T57" i="103"/>
  <c r="P60" i="103"/>
  <c r="L63" i="103"/>
  <c r="H66" i="103"/>
  <c r="D69" i="103"/>
  <c r="T72" i="103"/>
  <c r="P75" i="103"/>
  <c r="C28" i="104"/>
  <c r="C58" i="104"/>
  <c r="N5" i="104"/>
  <c r="V6" i="104"/>
  <c r="R10" i="104"/>
  <c r="C29" i="104"/>
  <c r="C59" i="104"/>
  <c r="W6" i="104"/>
  <c r="S10" i="104"/>
  <c r="G13" i="104"/>
  <c r="O14" i="104"/>
  <c r="W15" i="104"/>
  <c r="K18" i="104"/>
  <c r="S19" i="104"/>
  <c r="G21" i="104"/>
  <c r="W24" i="104"/>
  <c r="S29" i="104"/>
  <c r="G31" i="104"/>
  <c r="O32" i="104"/>
  <c r="W34" i="104"/>
  <c r="K36" i="104"/>
  <c r="G54" i="104"/>
  <c r="O55" i="104"/>
  <c r="W56" i="104"/>
  <c r="K58" i="104"/>
  <c r="S59" i="104"/>
  <c r="G61" i="104"/>
  <c r="O62" i="104"/>
  <c r="W63" i="104"/>
  <c r="K65" i="104"/>
  <c r="S66" i="104"/>
  <c r="G68" i="104"/>
  <c r="O69" i="104"/>
  <c r="C19" i="106"/>
  <c r="C51" i="106"/>
  <c r="H5" i="106"/>
  <c r="P6" i="106"/>
  <c r="L10" i="106"/>
  <c r="H14" i="106"/>
  <c r="P15" i="106"/>
  <c r="L19" i="106"/>
  <c r="T20" i="106"/>
  <c r="P24" i="106"/>
  <c r="L29" i="106"/>
  <c r="T30" i="106"/>
  <c r="H32" i="106"/>
  <c r="H55" i="106"/>
  <c r="P56" i="106"/>
  <c r="D58" i="106"/>
  <c r="L59" i="106"/>
  <c r="T60" i="106"/>
  <c r="H62" i="106"/>
  <c r="P63" i="106"/>
  <c r="D65" i="106"/>
  <c r="L66" i="106"/>
  <c r="T67" i="106"/>
  <c r="H69" i="106"/>
  <c r="P70" i="106"/>
  <c r="D73" i="106"/>
  <c r="L74" i="106"/>
  <c r="T75" i="106"/>
  <c r="S72" i="104"/>
  <c r="G74" i="104"/>
  <c r="O75" i="104"/>
  <c r="W76" i="104"/>
  <c r="M10" i="106"/>
  <c r="I14" i="106"/>
  <c r="Q15" i="106"/>
  <c r="M19" i="106"/>
  <c r="U20" i="106"/>
  <c r="I23" i="106"/>
  <c r="Q24" i="106"/>
  <c r="M29" i="106"/>
  <c r="U30" i="106"/>
  <c r="I32" i="106"/>
  <c r="Q34" i="106"/>
  <c r="E36" i="106"/>
  <c r="M37" i="106"/>
  <c r="U38" i="106"/>
  <c r="I40" i="106"/>
  <c r="Q41" i="106"/>
  <c r="E43" i="106"/>
  <c r="M44" i="106"/>
  <c r="U45" i="106"/>
  <c r="I47" i="106"/>
  <c r="Q48" i="106"/>
  <c r="E50" i="106"/>
  <c r="M51" i="106"/>
  <c r="U53" i="106"/>
  <c r="I55" i="106"/>
  <c r="E58" i="106"/>
  <c r="U60" i="106"/>
  <c r="Q63" i="106"/>
  <c r="M66" i="106"/>
  <c r="I69" i="106"/>
  <c r="E73" i="106"/>
  <c r="U75" i="106"/>
  <c r="C28" i="111"/>
  <c r="F13" i="111"/>
  <c r="V15" i="111"/>
  <c r="R19" i="111"/>
  <c r="N23" i="111"/>
  <c r="F31" i="111"/>
  <c r="N55" i="111"/>
  <c r="J58" i="111"/>
  <c r="F61" i="111"/>
  <c r="V63" i="111"/>
  <c r="R66" i="111"/>
  <c r="N69" i="111"/>
  <c r="J73" i="111"/>
  <c r="F76" i="111"/>
  <c r="C71" i="200"/>
  <c r="G13" i="106"/>
  <c r="W15" i="106"/>
  <c r="S19" i="106"/>
  <c r="O23" i="106"/>
  <c r="S37" i="106"/>
  <c r="O40" i="106"/>
  <c r="K43" i="106"/>
  <c r="G46" i="106"/>
  <c r="W48" i="106"/>
  <c r="S51" i="106"/>
  <c r="O55" i="106"/>
  <c r="K58" i="106"/>
  <c r="G61" i="106"/>
  <c r="W63" i="106"/>
  <c r="S66" i="106"/>
  <c r="O69" i="106"/>
  <c r="K73" i="106"/>
  <c r="G76" i="106"/>
  <c r="C35" i="111"/>
  <c r="C64" i="111"/>
  <c r="H7" i="111"/>
  <c r="P9" i="111"/>
  <c r="D12" i="111"/>
  <c r="L13" i="111"/>
  <c r="T14" i="111"/>
  <c r="H16" i="111"/>
  <c r="D20" i="111"/>
  <c r="L21" i="111"/>
  <c r="H25" i="111"/>
  <c r="D30" i="111"/>
  <c r="L31" i="111"/>
  <c r="T32" i="111"/>
  <c r="H35" i="111"/>
  <c r="P36" i="111"/>
  <c r="D38" i="111"/>
  <c r="L39" i="111"/>
  <c r="T40" i="111"/>
  <c r="H42" i="111"/>
  <c r="P43" i="111"/>
  <c r="D45" i="111"/>
  <c r="L46" i="111"/>
  <c r="T47" i="111"/>
  <c r="H49" i="111"/>
  <c r="P50" i="111"/>
  <c r="L54" i="111"/>
  <c r="T55" i="111"/>
  <c r="H57" i="111"/>
  <c r="P58" i="111"/>
  <c r="D60" i="111"/>
  <c r="L61" i="111"/>
  <c r="T62" i="111"/>
  <c r="H64" i="111"/>
  <c r="P65" i="111"/>
  <c r="D67" i="111"/>
  <c r="L68" i="111"/>
  <c r="T69" i="111"/>
  <c r="H72" i="111"/>
  <c r="P73" i="111"/>
  <c r="D75" i="111"/>
  <c r="L76" i="111"/>
  <c r="R70" i="104"/>
  <c r="N74" i="104"/>
  <c r="V75" i="104"/>
  <c r="C30" i="106"/>
  <c r="C60" i="106"/>
  <c r="P5" i="106"/>
  <c r="D7" i="106"/>
  <c r="T10" i="106"/>
  <c r="T29" i="106"/>
  <c r="H31" i="106"/>
  <c r="P32" i="106"/>
  <c r="D35" i="106"/>
  <c r="L36" i="106"/>
  <c r="T37" i="106"/>
  <c r="H39" i="106"/>
  <c r="P40" i="106"/>
  <c r="D42" i="106"/>
  <c r="L43" i="106"/>
  <c r="T44" i="106"/>
  <c r="H46" i="106"/>
  <c r="P47" i="106"/>
  <c r="D49" i="106"/>
  <c r="L50" i="106"/>
  <c r="T51" i="106"/>
  <c r="H54" i="106"/>
  <c r="P55" i="106"/>
  <c r="D57" i="106"/>
  <c r="L58" i="106"/>
  <c r="T59" i="106"/>
  <c r="H61" i="106"/>
  <c r="P62" i="106"/>
  <c r="D64" i="106"/>
  <c r="L65" i="106"/>
  <c r="T66" i="106"/>
  <c r="H68" i="106"/>
  <c r="P69" i="106"/>
  <c r="D72" i="106"/>
  <c r="L73" i="106"/>
  <c r="T74" i="106"/>
  <c r="H76" i="106"/>
  <c r="C36" i="111"/>
  <c r="C65" i="111"/>
  <c r="U5" i="111"/>
  <c r="I7" i="111"/>
  <c r="Q9" i="111"/>
  <c r="M13" i="111"/>
  <c r="U14" i="111"/>
  <c r="I16" i="111"/>
  <c r="E20" i="111"/>
  <c r="M21" i="111"/>
  <c r="U23" i="111"/>
  <c r="I25" i="111"/>
  <c r="Q28" i="111"/>
  <c r="E30" i="111"/>
  <c r="M31" i="111"/>
  <c r="U32" i="111"/>
  <c r="I35" i="111"/>
  <c r="Q36" i="111"/>
  <c r="E38" i="111"/>
  <c r="M39" i="111"/>
  <c r="U40" i="111"/>
  <c r="I42" i="111"/>
  <c r="Q43" i="111"/>
  <c r="E45" i="111"/>
  <c r="M46" i="111"/>
  <c r="U47" i="111"/>
  <c r="I49" i="111"/>
  <c r="Q50" i="111"/>
  <c r="E53" i="111"/>
  <c r="M54" i="111"/>
  <c r="U55" i="111"/>
  <c r="I57" i="111"/>
  <c r="Q58" i="111"/>
  <c r="E60" i="111"/>
  <c r="M61" i="111"/>
  <c r="U62" i="111"/>
  <c r="I64" i="111"/>
  <c r="Q65" i="111"/>
  <c r="E67" i="111"/>
  <c r="M68" i="111"/>
  <c r="U69" i="111"/>
  <c r="Q73" i="111"/>
  <c r="E75" i="111"/>
  <c r="M76" i="111"/>
  <c r="C17" i="204"/>
  <c r="G73" i="104"/>
  <c r="O74" i="104"/>
  <c r="W75" i="104"/>
  <c r="W70" i="104"/>
  <c r="K73" i="104"/>
  <c r="S74" i="104"/>
  <c r="G76" i="104"/>
  <c r="X4" i="129"/>
  <c r="C8" i="196"/>
  <c r="C16" i="103"/>
  <c r="V7" i="103"/>
  <c r="R12" i="103"/>
  <c r="N15" i="103"/>
  <c r="V25" i="103"/>
  <c r="R30" i="103"/>
  <c r="J37" i="103"/>
  <c r="F40" i="103"/>
  <c r="V42" i="103"/>
  <c r="R45" i="103"/>
  <c r="N48" i="103"/>
  <c r="J51" i="103"/>
  <c r="F55" i="103"/>
  <c r="V57" i="103"/>
  <c r="R60" i="103"/>
  <c r="N63" i="103"/>
  <c r="J66" i="103"/>
  <c r="F69" i="103"/>
  <c r="V72" i="103"/>
  <c r="C50" i="103"/>
  <c r="O6" i="103"/>
  <c r="W7" i="103"/>
  <c r="S12" i="103"/>
  <c r="G14" i="103"/>
  <c r="O15" i="103"/>
  <c r="W16" i="103"/>
  <c r="K19" i="103"/>
  <c r="S20" i="103"/>
  <c r="O24" i="103"/>
  <c r="W25" i="103"/>
  <c r="K29" i="103"/>
  <c r="S30" i="103"/>
  <c r="G32" i="103"/>
  <c r="W35" i="103"/>
  <c r="K37" i="103"/>
  <c r="S38" i="103"/>
  <c r="G40" i="103"/>
  <c r="O41" i="103"/>
  <c r="W42" i="103"/>
  <c r="K44" i="103"/>
  <c r="S45" i="103"/>
  <c r="G47" i="103"/>
  <c r="O48" i="103"/>
  <c r="W49" i="103"/>
  <c r="K51" i="103"/>
  <c r="S53" i="103"/>
  <c r="G55" i="103"/>
  <c r="O56" i="103"/>
  <c r="W57" i="103"/>
  <c r="K59" i="103"/>
  <c r="S60" i="103"/>
  <c r="G62" i="103"/>
  <c r="O63" i="103"/>
  <c r="W64" i="103"/>
  <c r="K66" i="103"/>
  <c r="S67" i="103"/>
  <c r="G69" i="103"/>
  <c r="O70" i="103"/>
  <c r="W72" i="103"/>
  <c r="K74" i="103"/>
  <c r="S75" i="103"/>
  <c r="C51" i="103"/>
  <c r="P6" i="103"/>
  <c r="L10" i="103"/>
  <c r="H14" i="103"/>
  <c r="T20" i="103"/>
  <c r="P24" i="103"/>
  <c r="L29" i="103"/>
  <c r="H32" i="103"/>
  <c r="D36" i="103"/>
  <c r="T38" i="103"/>
  <c r="P41" i="103"/>
  <c r="L44" i="103"/>
  <c r="H47" i="103"/>
  <c r="D50" i="103"/>
  <c r="P56" i="103"/>
  <c r="L59" i="103"/>
  <c r="H62" i="103"/>
  <c r="D65" i="103"/>
  <c r="T67" i="103"/>
  <c r="P70" i="103"/>
  <c r="X17" i="129"/>
  <c r="C53" i="103"/>
  <c r="Q6" i="103"/>
  <c r="M10" i="103"/>
  <c r="I14" i="103"/>
  <c r="E18" i="103"/>
  <c r="U20" i="103"/>
  <c r="Q24" i="103"/>
  <c r="M29" i="103"/>
  <c r="I32" i="103"/>
  <c r="E36" i="103"/>
  <c r="U38" i="103"/>
  <c r="Q41" i="103"/>
  <c r="M44" i="103"/>
  <c r="I47" i="103"/>
  <c r="E50" i="103"/>
  <c r="Q56" i="103"/>
  <c r="M59" i="103"/>
  <c r="I62" i="103"/>
  <c r="E65" i="103"/>
  <c r="U67" i="103"/>
  <c r="Q70" i="103"/>
  <c r="C12" i="103"/>
  <c r="C41" i="103"/>
  <c r="C49" i="103"/>
  <c r="C66" i="103"/>
  <c r="C75" i="103"/>
  <c r="F6" i="103"/>
  <c r="N6" i="103"/>
  <c r="J7" i="103"/>
  <c r="R7" i="103"/>
  <c r="F14" i="103"/>
  <c r="V14" i="103"/>
  <c r="J15" i="103"/>
  <c r="N16" i="103"/>
  <c r="V16" i="103"/>
  <c r="R18" i="103"/>
  <c r="F19" i="103"/>
  <c r="J20" i="103"/>
  <c r="R20" i="103"/>
  <c r="N21" i="103"/>
  <c r="V21" i="103"/>
  <c r="F24" i="103"/>
  <c r="N24" i="103"/>
  <c r="J25" i="103"/>
  <c r="R25" i="103"/>
  <c r="V28" i="103"/>
  <c r="J29" i="103"/>
  <c r="F30" i="103"/>
  <c r="N30" i="103"/>
  <c r="R31" i="103"/>
  <c r="F32" i="103"/>
  <c r="J34" i="103"/>
  <c r="N35" i="103"/>
  <c r="V35" i="103"/>
  <c r="J38" i="103"/>
  <c r="R38" i="103"/>
  <c r="F41" i="103"/>
  <c r="N41" i="103"/>
  <c r="V43" i="103"/>
  <c r="J44" i="103"/>
  <c r="R46" i="103"/>
  <c r="F47" i="103"/>
  <c r="N49" i="103"/>
  <c r="V49" i="103"/>
  <c r="J53" i="103"/>
  <c r="R53" i="103"/>
  <c r="F56" i="103"/>
  <c r="N56" i="103"/>
  <c r="V58" i="103"/>
  <c r="J59" i="103"/>
  <c r="R61" i="103"/>
  <c r="F62" i="103"/>
  <c r="N64" i="103"/>
  <c r="V64" i="103"/>
  <c r="J67" i="103"/>
  <c r="R67" i="103"/>
  <c r="F70" i="103"/>
  <c r="N70" i="103"/>
  <c r="V73" i="103"/>
  <c r="R76" i="103"/>
  <c r="C21" i="105"/>
  <c r="C49" i="105"/>
  <c r="N6" i="105"/>
  <c r="F9" i="105"/>
  <c r="J10" i="105"/>
  <c r="V12" i="105"/>
  <c r="F14" i="105"/>
  <c r="R15" i="105"/>
  <c r="V16" i="105"/>
  <c r="N19" i="105"/>
  <c r="R20" i="105"/>
  <c r="N24" i="105"/>
  <c r="X11" i="129"/>
  <c r="C66" i="106"/>
  <c r="J7" i="106"/>
  <c r="F12" i="106"/>
  <c r="V14" i="106"/>
  <c r="N21" i="106"/>
  <c r="J25" i="106"/>
  <c r="F30" i="106"/>
  <c r="V32" i="106"/>
  <c r="R36" i="106"/>
  <c r="N39" i="106"/>
  <c r="J42" i="106"/>
  <c r="F45" i="106"/>
  <c r="V47" i="106"/>
  <c r="R50" i="106"/>
  <c r="N54" i="106"/>
  <c r="J57" i="106"/>
  <c r="F60" i="106"/>
  <c r="V62" i="106"/>
  <c r="R65" i="106"/>
  <c r="N68" i="106"/>
  <c r="F75" i="106"/>
  <c r="X2" i="9"/>
  <c r="E10" i="106"/>
  <c r="M12" i="106"/>
  <c r="U13" i="106"/>
  <c r="I15" i="106"/>
  <c r="Q16" i="106"/>
  <c r="E19" i="106"/>
  <c r="M20" i="106"/>
  <c r="U21" i="106"/>
  <c r="I24" i="106"/>
  <c r="Q25" i="106"/>
  <c r="E29" i="106"/>
  <c r="M30" i="106"/>
  <c r="U31" i="106"/>
  <c r="I34" i="106"/>
  <c r="Q35" i="106"/>
  <c r="E37" i="106"/>
  <c r="M38" i="106"/>
  <c r="U39" i="106"/>
  <c r="I41" i="106"/>
  <c r="Q42" i="106"/>
  <c r="E44" i="106"/>
  <c r="M45" i="106"/>
  <c r="U46" i="106"/>
  <c r="I48" i="106"/>
  <c r="Q49" i="106"/>
  <c r="E51" i="106"/>
  <c r="M53" i="106"/>
  <c r="U54" i="106"/>
  <c r="Q57" i="106"/>
  <c r="M60" i="106"/>
  <c r="I63" i="106"/>
  <c r="E66" i="106"/>
  <c r="U68" i="106"/>
  <c r="C22" i="190"/>
  <c r="N7" i="106"/>
  <c r="R9" i="106"/>
  <c r="F10" i="106"/>
  <c r="N13" i="106"/>
  <c r="V13" i="106"/>
  <c r="F15" i="106"/>
  <c r="J16" i="106"/>
  <c r="R16" i="106"/>
  <c r="F20" i="106"/>
  <c r="N20" i="106"/>
  <c r="N25" i="106"/>
  <c r="J30" i="106"/>
  <c r="N31" i="106"/>
  <c r="J35" i="106"/>
  <c r="V36" i="106"/>
  <c r="F38" i="106"/>
  <c r="R39" i="106"/>
  <c r="V40" i="106"/>
  <c r="N42" i="106"/>
  <c r="R43" i="106"/>
  <c r="J45" i="106"/>
  <c r="N46" i="106"/>
  <c r="F48" i="106"/>
  <c r="J49" i="106"/>
  <c r="C10" i="103"/>
  <c r="C20" i="103"/>
  <c r="C40" i="103"/>
  <c r="C74" i="103"/>
  <c r="I5" i="103"/>
  <c r="E6" i="103"/>
  <c r="Q7" i="103"/>
  <c r="U9" i="103"/>
  <c r="M12" i="103"/>
  <c r="U12" i="103"/>
  <c r="Q13" i="103"/>
  <c r="I15" i="103"/>
  <c r="Q15" i="103"/>
  <c r="M16" i="103"/>
  <c r="E19" i="103"/>
  <c r="M19" i="103"/>
  <c r="I20" i="103"/>
  <c r="U21" i="103"/>
  <c r="I23" i="103"/>
  <c r="E24" i="103"/>
  <c r="Q25" i="103"/>
  <c r="U28" i="103"/>
  <c r="M30" i="103"/>
  <c r="U30" i="103"/>
  <c r="Q31" i="103"/>
  <c r="Q34" i="103"/>
  <c r="M35" i="103"/>
  <c r="E37" i="103"/>
  <c r="M37" i="103"/>
  <c r="U39" i="103"/>
  <c r="I40" i="103"/>
  <c r="Q42" i="103"/>
  <c r="E43" i="103"/>
  <c r="M45" i="103"/>
  <c r="U45" i="103"/>
  <c r="I48" i="103"/>
  <c r="Q48" i="103"/>
  <c r="E51" i="103"/>
  <c r="M51" i="103"/>
  <c r="U54" i="103"/>
  <c r="I55" i="103"/>
  <c r="Q57" i="103"/>
  <c r="E58" i="103"/>
  <c r="M60" i="103"/>
  <c r="U60" i="103"/>
  <c r="I63" i="103"/>
  <c r="Q63" i="103"/>
  <c r="E66" i="103"/>
  <c r="M66" i="103"/>
  <c r="U68" i="103"/>
  <c r="I69" i="103"/>
  <c r="M75" i="103"/>
  <c r="C31" i="104"/>
  <c r="C48" i="104"/>
  <c r="M9" i="104"/>
  <c r="I10" i="104"/>
  <c r="M12" i="104"/>
  <c r="E14" i="104"/>
  <c r="I15" i="104"/>
  <c r="U16" i="104"/>
  <c r="E19" i="104"/>
  <c r="U19" i="104"/>
  <c r="U21" i="104"/>
  <c r="Q23" i="104"/>
  <c r="M24" i="104"/>
  <c r="Q25" i="104"/>
  <c r="I29" i="104"/>
  <c r="I31" i="104"/>
  <c r="E32" i="104"/>
  <c r="E35" i="104"/>
  <c r="U35" i="104"/>
  <c r="U37" i="104"/>
  <c r="Q38" i="104"/>
  <c r="Q40" i="104"/>
  <c r="M41" i="104"/>
  <c r="M43" i="104"/>
  <c r="I44" i="104"/>
  <c r="I46" i="104"/>
  <c r="E47" i="104"/>
  <c r="E49" i="104"/>
  <c r="U49" i="104"/>
  <c r="U51" i="104"/>
  <c r="U54" i="104"/>
  <c r="Q55" i="104"/>
  <c r="Q57" i="104"/>
  <c r="M58" i="104"/>
  <c r="I59" i="104"/>
  <c r="M60" i="104"/>
  <c r="I61" i="104"/>
  <c r="E62" i="104"/>
  <c r="I63" i="104"/>
  <c r="E64" i="104"/>
  <c r="U64" i="104"/>
  <c r="E66" i="104"/>
  <c r="U66" i="104"/>
  <c r="Q67" i="104"/>
  <c r="U68" i="104"/>
  <c r="Q69" i="104"/>
  <c r="M70" i="104"/>
  <c r="M73" i="104"/>
  <c r="I74" i="104"/>
  <c r="M75" i="104"/>
  <c r="I76" i="104"/>
  <c r="C24" i="104"/>
  <c r="C51" i="104"/>
  <c r="C68" i="104"/>
  <c r="P6" i="104"/>
  <c r="L7" i="104"/>
  <c r="H9" i="104"/>
  <c r="L10" i="104"/>
  <c r="H12" i="104"/>
  <c r="P12" i="104"/>
  <c r="D13" i="104"/>
  <c r="H14" i="104"/>
  <c r="D15" i="104"/>
  <c r="L15" i="104"/>
  <c r="T15" i="104"/>
  <c r="D18" i="104"/>
  <c r="T18" i="104"/>
  <c r="H19" i="104"/>
  <c r="P19" i="104"/>
  <c r="T20" i="104"/>
  <c r="P21" i="104"/>
  <c r="D23" i="104"/>
  <c r="L23" i="104"/>
  <c r="P24" i="104"/>
  <c r="T25" i="104"/>
  <c r="H30" i="104"/>
  <c r="P30" i="104"/>
  <c r="D31" i="104"/>
  <c r="H37" i="104"/>
  <c r="P37" i="104"/>
  <c r="D40" i="104"/>
  <c r="L40" i="104"/>
  <c r="T42" i="104"/>
  <c r="H43" i="104"/>
  <c r="P45" i="104"/>
  <c r="D46" i="104"/>
  <c r="L48" i="104"/>
  <c r="T48" i="104"/>
  <c r="H51" i="104"/>
  <c r="P51" i="104"/>
  <c r="D55" i="104"/>
  <c r="T57" i="104"/>
  <c r="P60" i="104"/>
  <c r="L63" i="104"/>
  <c r="H66" i="104"/>
  <c r="D69" i="104"/>
  <c r="L72" i="104"/>
  <c r="T72" i="104"/>
  <c r="H73" i="104"/>
  <c r="H75" i="104"/>
  <c r="P75" i="104"/>
  <c r="D76" i="104"/>
  <c r="C34" i="106"/>
  <c r="C50" i="106"/>
  <c r="C59" i="106"/>
  <c r="W6" i="106"/>
  <c r="S10" i="106"/>
  <c r="K13" i="106"/>
  <c r="G14" i="106"/>
  <c r="O14" i="106"/>
  <c r="W14" i="106"/>
  <c r="G16" i="106"/>
  <c r="W16" i="106"/>
  <c r="K18" i="106"/>
  <c r="W19" i="106"/>
  <c r="S20" i="106"/>
  <c r="G21" i="106"/>
  <c r="O21" i="106"/>
  <c r="O24" i="106"/>
  <c r="W24" i="106"/>
  <c r="K25" i="106"/>
  <c r="K29" i="106"/>
  <c r="G30" i="106"/>
  <c r="K31" i="106"/>
  <c r="G32" i="106"/>
  <c r="W32" i="106"/>
  <c r="G35" i="106"/>
  <c r="K36" i="106"/>
  <c r="S36" i="106"/>
  <c r="W37" i="106"/>
  <c r="G39" i="106"/>
  <c r="O39" i="106"/>
  <c r="S40" i="106"/>
  <c r="W41" i="106"/>
  <c r="K42" i="106"/>
  <c r="O43" i="106"/>
  <c r="S44" i="106"/>
  <c r="G45" i="106"/>
  <c r="K46" i="106"/>
  <c r="O47" i="106"/>
  <c r="W47" i="106"/>
  <c r="G49" i="106"/>
  <c r="K50" i="106"/>
  <c r="S50" i="106"/>
  <c r="W51" i="106"/>
  <c r="E55" i="105"/>
  <c r="G54" i="106"/>
  <c r="O54" i="106"/>
  <c r="S55" i="106"/>
  <c r="W56" i="106"/>
  <c r="K57" i="106"/>
  <c r="O58" i="106"/>
  <c r="S59" i="106"/>
  <c r="G60" i="106"/>
  <c r="K61" i="106"/>
  <c r="O62" i="106"/>
  <c r="W62" i="106"/>
  <c r="G64" i="106"/>
  <c r="K65" i="106"/>
  <c r="S65" i="106"/>
  <c r="W66" i="106"/>
  <c r="G68" i="106"/>
  <c r="O68" i="106"/>
  <c r="S69" i="106"/>
  <c r="W70" i="106"/>
  <c r="K72" i="106"/>
  <c r="O73" i="106"/>
  <c r="K74" i="106"/>
  <c r="S74" i="106"/>
  <c r="G75" i="106"/>
  <c r="K76" i="106"/>
  <c r="C18" i="111"/>
  <c r="C46" i="111"/>
  <c r="C55" i="111"/>
  <c r="W7" i="111"/>
  <c r="G10" i="111"/>
  <c r="S12" i="111"/>
  <c r="W13" i="111"/>
  <c r="O15" i="111"/>
  <c r="S16" i="111"/>
  <c r="K19" i="111"/>
  <c r="O20" i="111"/>
  <c r="K24" i="111"/>
  <c r="S24" i="111"/>
  <c r="W25" i="111"/>
  <c r="G29" i="111"/>
  <c r="O29" i="111"/>
  <c r="W31" i="111"/>
  <c r="K32" i="111"/>
  <c r="S35" i="111"/>
  <c r="G36" i="111"/>
  <c r="K37" i="111"/>
  <c r="O38" i="111"/>
  <c r="W38" i="111"/>
  <c r="G40" i="111"/>
  <c r="K41" i="111"/>
  <c r="S41" i="111"/>
  <c r="W42" i="111"/>
  <c r="G44" i="111"/>
  <c r="O44" i="111"/>
  <c r="S45" i="111"/>
  <c r="W46" i="111"/>
  <c r="K47" i="111"/>
  <c r="O48" i="111"/>
  <c r="S49" i="111"/>
  <c r="G50" i="111"/>
  <c r="K51" i="111"/>
  <c r="O53" i="111"/>
  <c r="W53" i="111"/>
  <c r="G55" i="111"/>
  <c r="K56" i="111"/>
  <c r="S56" i="111"/>
  <c r="W57" i="111"/>
  <c r="G59" i="111"/>
  <c r="O59" i="111"/>
  <c r="S60" i="111"/>
  <c r="W61" i="111"/>
  <c r="K62" i="111"/>
  <c r="O63" i="111"/>
  <c r="S64" i="111"/>
  <c r="G65" i="111"/>
  <c r="K66" i="111"/>
  <c r="O67" i="111"/>
  <c r="W67" i="111"/>
  <c r="G69" i="111"/>
  <c r="K70" i="111"/>
  <c r="S70" i="111"/>
  <c r="G74" i="111"/>
  <c r="S75" i="111"/>
  <c r="W76" i="111"/>
  <c r="C8" i="204"/>
  <c r="I56" i="106"/>
  <c r="Q56" i="106"/>
  <c r="U57" i="106"/>
  <c r="E59" i="106"/>
  <c r="M59" i="106"/>
  <c r="Q60" i="106"/>
  <c r="U61" i="106"/>
  <c r="I62" i="106"/>
  <c r="M63" i="106"/>
  <c r="Q64" i="106"/>
  <c r="E65" i="106"/>
  <c r="I66" i="106"/>
  <c r="M67" i="106"/>
  <c r="U67" i="106"/>
  <c r="E69" i="106"/>
  <c r="I70" i="106"/>
  <c r="Q70" i="106"/>
  <c r="U72" i="106"/>
  <c r="M74" i="106"/>
  <c r="Q75" i="106"/>
  <c r="V50" i="106"/>
  <c r="V55" i="106"/>
  <c r="N57" i="106"/>
  <c r="R58" i="106"/>
  <c r="J60" i="106"/>
  <c r="N61" i="106"/>
  <c r="F63" i="106"/>
  <c r="J64" i="106"/>
  <c r="V65" i="106"/>
  <c r="F67" i="106"/>
  <c r="R68" i="106"/>
  <c r="V69" i="106"/>
  <c r="N72" i="106"/>
  <c r="R73" i="106"/>
  <c r="J75" i="106"/>
  <c r="N76" i="106"/>
  <c r="C21" i="111"/>
  <c r="C32" i="111"/>
  <c r="C58" i="111"/>
  <c r="J5" i="111"/>
  <c r="R5" i="111"/>
  <c r="F9" i="111"/>
  <c r="N9" i="111"/>
  <c r="R10" i="111"/>
  <c r="J13" i="111"/>
  <c r="N14" i="111"/>
  <c r="R15" i="111"/>
  <c r="F16" i="111"/>
  <c r="J18" i="111"/>
  <c r="N19" i="111"/>
  <c r="V19" i="111"/>
  <c r="F21" i="111"/>
  <c r="V24" i="111"/>
  <c r="F28" i="111"/>
  <c r="R29" i="111"/>
  <c r="V30" i="111"/>
  <c r="N32" i="111"/>
  <c r="F35" i="111"/>
  <c r="N37" i="111"/>
  <c r="V37" i="111"/>
  <c r="J40" i="111"/>
  <c r="R40" i="111"/>
  <c r="F43" i="111"/>
  <c r="N43" i="111"/>
  <c r="V45" i="111"/>
  <c r="J46" i="111"/>
  <c r="R48" i="111"/>
  <c r="F49" i="111"/>
  <c r="N51" i="111"/>
  <c r="V51" i="111"/>
  <c r="F54" i="111"/>
  <c r="V54" i="111"/>
  <c r="J55" i="111"/>
  <c r="R55" i="111"/>
  <c r="V56" i="111"/>
  <c r="F58" i="111"/>
  <c r="N58" i="111"/>
  <c r="R59" i="111"/>
  <c r="V60" i="111"/>
  <c r="J61" i="111"/>
  <c r="N62" i="111"/>
  <c r="R63" i="111"/>
  <c r="F64" i="111"/>
  <c r="J65" i="111"/>
  <c r="N66" i="111"/>
  <c r="V66" i="111"/>
  <c r="F68" i="111"/>
  <c r="J69" i="111"/>
  <c r="R69" i="111"/>
  <c r="V70" i="111"/>
  <c r="F73" i="111"/>
  <c r="F71" i="111" s="1"/>
  <c r="R74" i="111"/>
  <c r="V75" i="111"/>
  <c r="J76" i="111"/>
  <c r="C9" i="103"/>
  <c r="C19" i="103"/>
  <c r="C47" i="103"/>
  <c r="C73" i="103"/>
  <c r="H5" i="103"/>
  <c r="L6" i="103"/>
  <c r="P7" i="103"/>
  <c r="H10" i="103"/>
  <c r="D14" i="103"/>
  <c r="H15" i="103"/>
  <c r="P15" i="103"/>
  <c r="T16" i="103"/>
  <c r="D19" i="103"/>
  <c r="L19" i="103"/>
  <c r="P20" i="103"/>
  <c r="T21" i="103"/>
  <c r="H23" i="103"/>
  <c r="H22" i="103" s="1"/>
  <c r="L24" i="103"/>
  <c r="P25" i="103"/>
  <c r="D28" i="103"/>
  <c r="H29" i="103"/>
  <c r="L30" i="103"/>
  <c r="T30" i="103"/>
  <c r="D32" i="103"/>
  <c r="M56" i="105"/>
  <c r="I74" i="105"/>
  <c r="C15" i="104"/>
  <c r="C61" i="104"/>
  <c r="E5" i="104"/>
  <c r="E7" i="104"/>
  <c r="U7" i="104"/>
  <c r="E10" i="104"/>
  <c r="U10" i="104"/>
  <c r="U13" i="104"/>
  <c r="M15" i="104"/>
  <c r="Q16" i="104"/>
  <c r="M20" i="104"/>
  <c r="I21" i="104"/>
  <c r="I24" i="104"/>
  <c r="E25" i="104"/>
  <c r="U25" i="104"/>
  <c r="U29" i="104"/>
  <c r="Q30" i="104"/>
  <c r="Q32" i="104"/>
  <c r="M34" i="104"/>
  <c r="M36" i="104"/>
  <c r="I37" i="104"/>
  <c r="I39" i="104"/>
  <c r="E40" i="104"/>
  <c r="E42" i="104"/>
  <c r="U42" i="104"/>
  <c r="U44" i="104"/>
  <c r="Q45" i="104"/>
  <c r="Q47" i="104"/>
  <c r="M48" i="104"/>
  <c r="M50" i="104"/>
  <c r="I51" i="104"/>
  <c r="M53" i="104"/>
  <c r="I54" i="104"/>
  <c r="E55" i="104"/>
  <c r="I56" i="104"/>
  <c r="E57" i="104"/>
  <c r="U57" i="104"/>
  <c r="E59" i="104"/>
  <c r="U59" i="104"/>
  <c r="Q60" i="104"/>
  <c r="U61" i="104"/>
  <c r="Q62" i="104"/>
  <c r="M63" i="104"/>
  <c r="Q64" i="104"/>
  <c r="M65" i="104"/>
  <c r="I66" i="104"/>
  <c r="M67" i="104"/>
  <c r="I68" i="104"/>
  <c r="E69" i="104"/>
  <c r="I70" i="104"/>
  <c r="E72" i="104"/>
  <c r="U72" i="104"/>
  <c r="E74" i="104"/>
  <c r="U74" i="104"/>
  <c r="Q75" i="104"/>
  <c r="U76" i="104"/>
  <c r="H34" i="103"/>
  <c r="P34" i="103"/>
  <c r="T35" i="103"/>
  <c r="L37" i="103"/>
  <c r="P38" i="103"/>
  <c r="H40" i="103"/>
  <c r="L41" i="103"/>
  <c r="D43" i="103"/>
  <c r="H44" i="103"/>
  <c r="T45" i="103"/>
  <c r="D47" i="103"/>
  <c r="P48" i="103"/>
  <c r="T49" i="103"/>
  <c r="L51" i="103"/>
  <c r="P53" i="103"/>
  <c r="H55" i="103"/>
  <c r="L56" i="103"/>
  <c r="D58" i="103"/>
  <c r="H59" i="103"/>
  <c r="T60" i="103"/>
  <c r="D62" i="103"/>
  <c r="P63" i="103"/>
  <c r="T64" i="103"/>
  <c r="L66" i="103"/>
  <c r="P67" i="103"/>
  <c r="H69" i="103"/>
  <c r="L70" i="103"/>
  <c r="H74" i="103"/>
  <c r="K54" i="105"/>
  <c r="W74" i="105"/>
  <c r="C8" i="191"/>
  <c r="C19" i="104"/>
  <c r="C39" i="104"/>
  <c r="C56" i="104"/>
  <c r="H5" i="104"/>
  <c r="D6" i="104"/>
  <c r="D9" i="104"/>
  <c r="H10" i="104"/>
  <c r="P10" i="104"/>
  <c r="P13" i="104"/>
  <c r="D14" i="104"/>
  <c r="L14" i="104"/>
  <c r="P15" i="104"/>
  <c r="L16" i="104"/>
  <c r="T16" i="104"/>
  <c r="L19" i="104"/>
  <c r="H20" i="104"/>
  <c r="P20" i="104"/>
  <c r="D21" i="104"/>
  <c r="L24" i="104"/>
  <c r="T24" i="104"/>
  <c r="T28" i="104"/>
  <c r="H29" i="104"/>
  <c r="P29" i="104"/>
  <c r="P31" i="104"/>
  <c r="D32" i="104"/>
  <c r="L32" i="104"/>
  <c r="T35" i="104"/>
  <c r="H36" i="104"/>
  <c r="P38" i="104"/>
  <c r="D39" i="104"/>
  <c r="L41" i="104"/>
  <c r="T41" i="104"/>
  <c r="H44" i="104"/>
  <c r="P44" i="104"/>
  <c r="D47" i="104"/>
  <c r="L47" i="104"/>
  <c r="T49" i="104"/>
  <c r="H50" i="104"/>
  <c r="P53" i="104"/>
  <c r="L56" i="104"/>
  <c r="H59" i="104"/>
  <c r="D62" i="104"/>
  <c r="T64" i="104"/>
  <c r="P67" i="104"/>
  <c r="L70" i="104"/>
  <c r="T73" i="104"/>
  <c r="H74" i="104"/>
  <c r="P74" i="104"/>
  <c r="P76" i="104"/>
  <c r="C6" i="106"/>
  <c r="C16" i="106"/>
  <c r="C37" i="106"/>
  <c r="C45" i="106"/>
  <c r="C70" i="106"/>
  <c r="C8" i="195"/>
  <c r="C22" i="200"/>
  <c r="C17" i="191"/>
  <c r="X33" i="129"/>
  <c r="C2" i="124"/>
  <c r="C27" i="196"/>
  <c r="Q2" i="124"/>
  <c r="X2" i="123"/>
  <c r="C17" i="196"/>
  <c r="C16" i="104"/>
  <c r="C49" i="104"/>
  <c r="F5" i="104"/>
  <c r="N6" i="104"/>
  <c r="V7" i="104"/>
  <c r="J10" i="104"/>
  <c r="F14" i="104"/>
  <c r="N15" i="104"/>
  <c r="V16" i="104"/>
  <c r="J19" i="104"/>
  <c r="R20" i="104"/>
  <c r="J29" i="104"/>
  <c r="R30" i="104"/>
  <c r="F32" i="104"/>
  <c r="N34" i="104"/>
  <c r="V35" i="104"/>
  <c r="J37" i="104"/>
  <c r="R38" i="104"/>
  <c r="F40" i="104"/>
  <c r="N41" i="104"/>
  <c r="V42" i="104"/>
  <c r="J44" i="104"/>
  <c r="R45" i="104"/>
  <c r="F47" i="104"/>
  <c r="N48" i="104"/>
  <c r="V49" i="104"/>
  <c r="J51" i="104"/>
  <c r="F55" i="104"/>
  <c r="V57" i="104"/>
  <c r="J59" i="104"/>
  <c r="R60" i="104"/>
  <c r="F62" i="104"/>
  <c r="N63" i="104"/>
  <c r="V64" i="104"/>
  <c r="J66" i="104"/>
  <c r="R67" i="104"/>
  <c r="F69" i="104"/>
  <c r="N70" i="104"/>
  <c r="V72" i="104"/>
  <c r="J74" i="104"/>
  <c r="R75" i="104"/>
  <c r="W22" i="187"/>
  <c r="J74" i="103"/>
  <c r="R75" i="103"/>
  <c r="C25" i="104"/>
  <c r="C57" i="104"/>
  <c r="M5" i="104"/>
  <c r="I9" i="104"/>
  <c r="Q10" i="104"/>
  <c r="E13" i="104"/>
  <c r="M14" i="104"/>
  <c r="U15" i="104"/>
  <c r="I18" i="104"/>
  <c r="Q19" i="104"/>
  <c r="E21" i="104"/>
  <c r="U24" i="104"/>
  <c r="U34" i="104"/>
  <c r="I36" i="104"/>
  <c r="Q37" i="104"/>
  <c r="E39" i="104"/>
  <c r="M40" i="104"/>
  <c r="U41" i="104"/>
  <c r="I43" i="104"/>
  <c r="Q44" i="104"/>
  <c r="E46" i="104"/>
  <c r="M47" i="104"/>
  <c r="U48" i="104"/>
  <c r="I50" i="104"/>
  <c r="Q51" i="104"/>
  <c r="E54" i="104"/>
  <c r="M55" i="104"/>
  <c r="U56" i="104"/>
  <c r="I58" i="104"/>
  <c r="Q59" i="104"/>
  <c r="E61" i="104"/>
  <c r="M62" i="104"/>
  <c r="U63" i="104"/>
  <c r="I65" i="104"/>
  <c r="Q66" i="104"/>
  <c r="E68" i="104"/>
  <c r="M69" i="104"/>
  <c r="U70" i="104"/>
  <c r="C32" i="106"/>
  <c r="C62" i="106"/>
  <c r="R5" i="106"/>
  <c r="F7" i="106"/>
  <c r="N9" i="106"/>
  <c r="V10" i="106"/>
  <c r="J13" i="106"/>
  <c r="R14" i="106"/>
  <c r="F16" i="106"/>
  <c r="N18" i="106"/>
  <c r="V19" i="106"/>
  <c r="J21" i="106"/>
  <c r="R23" i="106"/>
  <c r="F25" i="106"/>
  <c r="N28" i="106"/>
  <c r="V29" i="106"/>
  <c r="J31" i="106"/>
  <c r="R32" i="106"/>
  <c r="F35" i="106"/>
  <c r="N36" i="106"/>
  <c r="V37" i="106"/>
  <c r="J39" i="106"/>
  <c r="R40" i="106"/>
  <c r="F42" i="106"/>
  <c r="N43" i="106"/>
  <c r="V44" i="106"/>
  <c r="J46" i="106"/>
  <c r="R47" i="106"/>
  <c r="F49" i="106"/>
  <c r="N50" i="106"/>
  <c r="V51" i="106"/>
  <c r="R55" i="106"/>
  <c r="F57" i="106"/>
  <c r="N58" i="106"/>
  <c r="V59" i="106"/>
  <c r="J61" i="106"/>
  <c r="R62" i="106"/>
  <c r="F64" i="106"/>
  <c r="N65" i="106"/>
  <c r="V66" i="106"/>
  <c r="J68" i="106"/>
  <c r="R69" i="106"/>
  <c r="F72" i="106"/>
  <c r="V74" i="106"/>
  <c r="J76" i="106"/>
  <c r="X27" i="129"/>
  <c r="H71" i="204"/>
  <c r="C31" i="103"/>
  <c r="C61" i="103"/>
  <c r="Q5" i="103"/>
  <c r="E7" i="103"/>
  <c r="M9" i="103"/>
  <c r="U10" i="103"/>
  <c r="I13" i="103"/>
  <c r="Q14" i="103"/>
  <c r="E16" i="103"/>
  <c r="M18" i="103"/>
  <c r="U19" i="103"/>
  <c r="Q23" i="103"/>
  <c r="E25" i="103"/>
  <c r="M28" i="103"/>
  <c r="U29" i="103"/>
  <c r="I31" i="103"/>
  <c r="C32" i="103"/>
  <c r="C62" i="103"/>
  <c r="R5" i="103"/>
  <c r="F7" i="103"/>
  <c r="V10" i="103"/>
  <c r="R14" i="103"/>
  <c r="F16" i="103"/>
  <c r="V19" i="103"/>
  <c r="J21" i="103"/>
  <c r="R23" i="103"/>
  <c r="F25" i="103"/>
  <c r="N28" i="103"/>
  <c r="V29" i="103"/>
  <c r="J31" i="103"/>
  <c r="C35" i="103"/>
  <c r="C64" i="103"/>
  <c r="H7" i="103"/>
  <c r="P9" i="103"/>
  <c r="L13" i="103"/>
  <c r="T14" i="103"/>
  <c r="H16" i="103"/>
  <c r="P18" i="103"/>
  <c r="D20" i="103"/>
  <c r="L21" i="103"/>
  <c r="D30" i="103"/>
  <c r="L31" i="103"/>
  <c r="C36" i="103"/>
  <c r="C65" i="103"/>
  <c r="I7" i="103"/>
  <c r="Q9" i="103"/>
  <c r="E12" i="103"/>
  <c r="M13" i="103"/>
  <c r="U14" i="103"/>
  <c r="I16" i="103"/>
  <c r="Q18" i="103"/>
  <c r="E20" i="103"/>
  <c r="M21" i="103"/>
  <c r="U23" i="103"/>
  <c r="I25" i="103"/>
  <c r="Q28" i="103"/>
  <c r="E30" i="103"/>
  <c r="M31" i="103"/>
  <c r="C32" i="104"/>
  <c r="C62" i="104"/>
  <c r="F7" i="104"/>
  <c r="N9" i="104"/>
  <c r="V10" i="104"/>
  <c r="V19" i="104"/>
  <c r="J21" i="104"/>
  <c r="J54" i="104"/>
  <c r="R55" i="104"/>
  <c r="F57" i="104"/>
  <c r="N58" i="104"/>
  <c r="V59" i="104"/>
  <c r="J61" i="104"/>
  <c r="R62" i="104"/>
  <c r="F64" i="104"/>
  <c r="N65" i="104"/>
  <c r="V66" i="104"/>
  <c r="J68" i="104"/>
  <c r="R69" i="104"/>
  <c r="F72" i="104"/>
  <c r="N73" i="104"/>
  <c r="V74" i="104"/>
  <c r="J76" i="104"/>
  <c r="D30" i="104"/>
  <c r="L31" i="104"/>
  <c r="T32" i="104"/>
  <c r="H35" i="104"/>
  <c r="P36" i="104"/>
  <c r="D38" i="104"/>
  <c r="L39" i="104"/>
  <c r="T40" i="104"/>
  <c r="H42" i="104"/>
  <c r="P43" i="104"/>
  <c r="D45" i="104"/>
  <c r="L46" i="104"/>
  <c r="T47" i="104"/>
  <c r="H49" i="104"/>
  <c r="P50" i="104"/>
  <c r="H12" i="106"/>
  <c r="P13" i="106"/>
  <c r="D15" i="106"/>
  <c r="L16" i="106"/>
  <c r="T18" i="106"/>
  <c r="D24" i="106"/>
  <c r="L25" i="106"/>
  <c r="H30" i="106"/>
  <c r="P31" i="106"/>
  <c r="L35" i="106"/>
  <c r="T36" i="106"/>
  <c r="H38" i="106"/>
  <c r="P39" i="106"/>
  <c r="D41" i="106"/>
  <c r="L42" i="106"/>
  <c r="T43" i="106"/>
  <c r="H45" i="106"/>
  <c r="P46" i="106"/>
  <c r="D48" i="106"/>
  <c r="L49" i="106"/>
  <c r="T50" i="106"/>
  <c r="H53" i="106"/>
  <c r="P54" i="106"/>
  <c r="D56" i="106"/>
  <c r="L57" i="106"/>
  <c r="T58" i="106"/>
  <c r="H60" i="106"/>
  <c r="P61" i="106"/>
  <c r="C5" i="106"/>
  <c r="Q32" i="103"/>
  <c r="E35" i="103"/>
  <c r="M36" i="103"/>
  <c r="U37" i="103"/>
  <c r="I39" i="103"/>
  <c r="Q40" i="103"/>
  <c r="E42" i="103"/>
  <c r="M43" i="103"/>
  <c r="U44" i="103"/>
  <c r="I46" i="103"/>
  <c r="Q47" i="103"/>
  <c r="E49" i="103"/>
  <c r="M50" i="103"/>
  <c r="U51" i="103"/>
  <c r="I54" i="103"/>
  <c r="Q55" i="103"/>
  <c r="E57" i="103"/>
  <c r="M58" i="103"/>
  <c r="U59" i="103"/>
  <c r="I61" i="103"/>
  <c r="Q62" i="103"/>
  <c r="E64" i="103"/>
  <c r="M65" i="103"/>
  <c r="U66" i="103"/>
  <c r="I68" i="103"/>
  <c r="Q69" i="103"/>
  <c r="C7" i="105"/>
  <c r="C42" i="105"/>
  <c r="G6" i="105"/>
  <c r="O7" i="105"/>
  <c r="W9" i="105"/>
  <c r="S13" i="105"/>
  <c r="G15" i="105"/>
  <c r="O16" i="105"/>
  <c r="W18" i="105"/>
  <c r="K20" i="105"/>
  <c r="S21" i="105"/>
  <c r="G24" i="105"/>
  <c r="O25" i="105"/>
  <c r="K30" i="105"/>
  <c r="S31" i="105"/>
  <c r="G34" i="105"/>
  <c r="W36" i="105"/>
  <c r="K38" i="105"/>
  <c r="S39" i="105"/>
  <c r="G41" i="105"/>
  <c r="O42" i="105"/>
  <c r="W43" i="105"/>
  <c r="K45" i="105"/>
  <c r="S46" i="105"/>
  <c r="G48" i="105"/>
  <c r="O49" i="105"/>
  <c r="W50" i="105"/>
  <c r="S54" i="105"/>
  <c r="G56" i="105"/>
  <c r="O57" i="105"/>
  <c r="W58" i="105"/>
  <c r="K60" i="105"/>
  <c r="S61" i="105"/>
  <c r="G63" i="105"/>
  <c r="O64" i="105"/>
  <c r="W65" i="105"/>
  <c r="K67" i="105"/>
  <c r="S68" i="105"/>
  <c r="G70" i="105"/>
  <c r="O72" i="105"/>
  <c r="W73" i="105"/>
  <c r="K75" i="105"/>
  <c r="S76" i="105"/>
  <c r="C38" i="104"/>
  <c r="C67" i="104"/>
  <c r="S18" i="104"/>
  <c r="G20" i="104"/>
  <c r="O21" i="104"/>
  <c r="K25" i="104"/>
  <c r="S28" i="104"/>
  <c r="G30" i="104"/>
  <c r="O31" i="104"/>
  <c r="W32" i="104"/>
  <c r="C27" i="195"/>
  <c r="C7" i="106"/>
  <c r="R32" i="103"/>
  <c r="F35" i="103"/>
  <c r="N36" i="103"/>
  <c r="V37" i="103"/>
  <c r="J39" i="103"/>
  <c r="R40" i="103"/>
  <c r="F42" i="103"/>
  <c r="N43" i="103"/>
  <c r="V44" i="103"/>
  <c r="J46" i="103"/>
  <c r="R47" i="103"/>
  <c r="F49" i="103"/>
  <c r="N50" i="103"/>
  <c r="V51" i="103"/>
  <c r="W74" i="103"/>
  <c r="C40" i="104"/>
  <c r="C69" i="104"/>
  <c r="U9" i="104"/>
  <c r="Q13" i="104"/>
  <c r="E15" i="104"/>
  <c r="M16" i="104"/>
  <c r="I20" i="104"/>
  <c r="Q21" i="104"/>
  <c r="E24" i="104"/>
  <c r="M25" i="104"/>
  <c r="I30" i="104"/>
  <c r="Q31" i="104"/>
  <c r="M72" i="104"/>
  <c r="U73" i="104"/>
  <c r="I75" i="104"/>
  <c r="Q76" i="104"/>
  <c r="T32" i="103"/>
  <c r="H35" i="103"/>
  <c r="N12" i="105"/>
  <c r="V13" i="105"/>
  <c r="J15" i="105"/>
  <c r="R16" i="105"/>
  <c r="F19" i="105"/>
  <c r="N20" i="105"/>
  <c r="V21" i="105"/>
  <c r="J24" i="105"/>
  <c r="R25" i="105"/>
  <c r="F29" i="105"/>
  <c r="N30" i="105"/>
  <c r="V31" i="105"/>
  <c r="R35" i="105"/>
  <c r="F37" i="105"/>
  <c r="N38" i="105"/>
  <c r="V39" i="105"/>
  <c r="J41" i="105"/>
  <c r="R42" i="105"/>
  <c r="F44" i="105"/>
  <c r="N45" i="105"/>
  <c r="V46" i="105"/>
  <c r="J48" i="105"/>
  <c r="R49" i="105"/>
  <c r="F51" i="105"/>
  <c r="V54" i="105"/>
  <c r="J56" i="105"/>
  <c r="R57" i="105"/>
  <c r="F59" i="105"/>
  <c r="N60" i="105"/>
  <c r="V61" i="105"/>
  <c r="J63" i="105"/>
  <c r="R64" i="105"/>
  <c r="F66" i="105"/>
  <c r="N67" i="105"/>
  <c r="V68" i="105"/>
  <c r="J70" i="105"/>
  <c r="F74" i="105"/>
  <c r="N75" i="105"/>
  <c r="V76" i="105"/>
  <c r="R13" i="104"/>
  <c r="F15" i="104"/>
  <c r="N16" i="104"/>
  <c r="J20" i="104"/>
  <c r="R21" i="104"/>
  <c r="F24" i="104"/>
  <c r="N25" i="104"/>
  <c r="J30" i="104"/>
  <c r="R31" i="104"/>
  <c r="R54" i="104"/>
  <c r="F56" i="104"/>
  <c r="N57" i="104"/>
  <c r="V58" i="104"/>
  <c r="J60" i="104"/>
  <c r="R61" i="104"/>
  <c r="F63" i="104"/>
  <c r="N64" i="104"/>
  <c r="V65" i="104"/>
  <c r="J67" i="104"/>
  <c r="R68" i="104"/>
  <c r="F70" i="104"/>
  <c r="N72" i="104"/>
  <c r="V73" i="104"/>
  <c r="J75" i="104"/>
  <c r="R76" i="104"/>
  <c r="U32" i="103"/>
  <c r="I35" i="103"/>
  <c r="Q36" i="103"/>
  <c r="E38" i="103"/>
  <c r="M39" i="103"/>
  <c r="U40" i="103"/>
  <c r="I42" i="103"/>
  <c r="Q43" i="103"/>
  <c r="E45" i="103"/>
  <c r="M46" i="103"/>
  <c r="U47" i="103"/>
  <c r="I49" i="103"/>
  <c r="Q50" i="103"/>
  <c r="M54" i="103"/>
  <c r="U55" i="103"/>
  <c r="I57" i="103"/>
  <c r="Q58" i="103"/>
  <c r="E60" i="103"/>
  <c r="M61" i="103"/>
  <c r="U62" i="103"/>
  <c r="I64" i="103"/>
  <c r="Q65" i="103"/>
  <c r="E67" i="103"/>
  <c r="M68" i="103"/>
  <c r="U69" i="103"/>
  <c r="I72" i="103"/>
  <c r="Q73" i="103"/>
  <c r="E75" i="103"/>
  <c r="M76" i="103"/>
  <c r="C13" i="105"/>
  <c r="C46" i="105"/>
  <c r="C76" i="105"/>
  <c r="G10" i="105"/>
  <c r="O12" i="105"/>
  <c r="K15" i="105"/>
  <c r="S16" i="105"/>
  <c r="G19" i="105"/>
  <c r="O20" i="105"/>
  <c r="W21" i="105"/>
  <c r="K24" i="105"/>
  <c r="S25" i="105"/>
  <c r="G29" i="105"/>
  <c r="O30" i="105"/>
  <c r="W31" i="105"/>
  <c r="S35" i="105"/>
  <c r="G37" i="105"/>
  <c r="O38" i="105"/>
  <c r="W39" i="105"/>
  <c r="K41" i="105"/>
  <c r="S42" i="105"/>
  <c r="G44" i="105"/>
  <c r="O45" i="105"/>
  <c r="W46" i="105"/>
  <c r="K48" i="105"/>
  <c r="S49" i="105"/>
  <c r="G51" i="105"/>
  <c r="O53" i="105"/>
  <c r="W54" i="105"/>
  <c r="K56" i="105"/>
  <c r="S57" i="105"/>
  <c r="G59" i="105"/>
  <c r="O60" i="105"/>
  <c r="W61" i="105"/>
  <c r="K63" i="105"/>
  <c r="S64" i="105"/>
  <c r="G66" i="105"/>
  <c r="O67" i="105"/>
  <c r="W68" i="105"/>
  <c r="K70" i="105"/>
  <c r="G74" i="105"/>
  <c r="O75" i="105"/>
  <c r="W76" i="105"/>
  <c r="S13" i="104"/>
  <c r="G15" i="104"/>
  <c r="O16" i="104"/>
  <c r="K20" i="104"/>
  <c r="S21" i="104"/>
  <c r="G24" i="104"/>
  <c r="O25" i="104"/>
  <c r="K30" i="104"/>
  <c r="S31" i="104"/>
  <c r="W73" i="104"/>
  <c r="K75" i="104"/>
  <c r="S76" i="104"/>
  <c r="C13" i="106"/>
  <c r="V32" i="103"/>
  <c r="C47" i="105"/>
  <c r="L6" i="105"/>
  <c r="T7" i="105"/>
  <c r="H10" i="105"/>
  <c r="P12" i="105"/>
  <c r="D14" i="105"/>
  <c r="L15" i="105"/>
  <c r="T16" i="105"/>
  <c r="H19" i="105"/>
  <c r="P20" i="105"/>
  <c r="L24" i="105"/>
  <c r="T25" i="105"/>
  <c r="H29" i="105"/>
  <c r="P30" i="105"/>
  <c r="D32" i="105"/>
  <c r="T35" i="105"/>
  <c r="H37" i="105"/>
  <c r="P38" i="105"/>
  <c r="D40" i="105"/>
  <c r="L41" i="105"/>
  <c r="T42" i="105"/>
  <c r="H44" i="105"/>
  <c r="P45" i="105"/>
  <c r="D47" i="105"/>
  <c r="L48" i="105"/>
  <c r="T49" i="105"/>
  <c r="H51" i="105"/>
  <c r="P53" i="105"/>
  <c r="D55" i="105"/>
  <c r="L56" i="105"/>
  <c r="T57" i="105"/>
  <c r="H59" i="105"/>
  <c r="P60" i="105"/>
  <c r="D62" i="105"/>
  <c r="L63" i="105"/>
  <c r="T64" i="105"/>
  <c r="H66" i="105"/>
  <c r="P67" i="105"/>
  <c r="D69" i="105"/>
  <c r="L70" i="105"/>
  <c r="H74" i="105"/>
  <c r="P75" i="105"/>
  <c r="D74" i="104"/>
  <c r="W32" i="103"/>
  <c r="S36" i="103"/>
  <c r="G38" i="103"/>
  <c r="O39" i="103"/>
  <c r="W40" i="103"/>
  <c r="K42" i="103"/>
  <c r="S43" i="103"/>
  <c r="G45" i="103"/>
  <c r="O46" i="103"/>
  <c r="W47" i="103"/>
  <c r="K49" i="103"/>
  <c r="S50" i="103"/>
  <c r="O54" i="103"/>
  <c r="W55" i="103"/>
  <c r="K57" i="103"/>
  <c r="S58" i="103"/>
  <c r="G60" i="103"/>
  <c r="O61" i="103"/>
  <c r="W62" i="103"/>
  <c r="K64" i="103"/>
  <c r="S65" i="103"/>
  <c r="G67" i="103"/>
  <c r="O68" i="103"/>
  <c r="W69" i="103"/>
  <c r="D63" i="106"/>
  <c r="L64" i="106"/>
  <c r="T65" i="106"/>
  <c r="H67" i="106"/>
  <c r="P68" i="106"/>
  <c r="D70" i="106"/>
  <c r="L72" i="106"/>
  <c r="L71" i="106" s="1"/>
  <c r="T73" i="106"/>
  <c r="H75" i="106"/>
  <c r="P76" i="106"/>
  <c r="C6" i="111"/>
  <c r="C41" i="111"/>
  <c r="C70" i="111"/>
  <c r="F6" i="111"/>
  <c r="N7" i="111"/>
  <c r="V9" i="111"/>
  <c r="J12" i="111"/>
  <c r="R13" i="111"/>
  <c r="F15" i="111"/>
  <c r="N16" i="111"/>
  <c r="F24" i="111"/>
  <c r="N25" i="111"/>
  <c r="V28" i="111"/>
  <c r="J30" i="111"/>
  <c r="R31" i="111"/>
  <c r="F34" i="111"/>
  <c r="N35" i="111"/>
  <c r="V36" i="111"/>
  <c r="J38" i="111"/>
  <c r="R39" i="111"/>
  <c r="F41" i="111"/>
  <c r="N42" i="111"/>
  <c r="V43" i="111"/>
  <c r="J45" i="111"/>
  <c r="R46" i="111"/>
  <c r="F48" i="111"/>
  <c r="N49" i="111"/>
  <c r="V50" i="111"/>
  <c r="N72" i="111"/>
  <c r="V73" i="111"/>
  <c r="J75" i="111"/>
  <c r="R76" i="111"/>
  <c r="C40" i="106"/>
  <c r="C69" i="106"/>
  <c r="E6" i="106"/>
  <c r="M7" i="106"/>
  <c r="I12" i="106"/>
  <c r="Q13" i="106"/>
  <c r="E15" i="106"/>
  <c r="M16" i="106"/>
  <c r="I20" i="106"/>
  <c r="Q21" i="106"/>
  <c r="E24" i="106"/>
  <c r="M25" i="106"/>
  <c r="I30" i="106"/>
  <c r="Q31" i="106"/>
  <c r="M35" i="106"/>
  <c r="U36" i="106"/>
  <c r="I38" i="106"/>
  <c r="Q39" i="106"/>
  <c r="E41" i="106"/>
  <c r="M42" i="106"/>
  <c r="U43" i="106"/>
  <c r="I45" i="106"/>
  <c r="Q46" i="106"/>
  <c r="E48" i="106"/>
  <c r="M49" i="106"/>
  <c r="U50" i="106"/>
  <c r="I53" i="106"/>
  <c r="Q54" i="106"/>
  <c r="E56" i="106"/>
  <c r="M57" i="106"/>
  <c r="U58" i="106"/>
  <c r="I60" i="106"/>
  <c r="Q61" i="106"/>
  <c r="E63" i="106"/>
  <c r="M64" i="106"/>
  <c r="U65" i="106"/>
  <c r="I67" i="106"/>
  <c r="Q68" i="106"/>
  <c r="E70" i="106"/>
  <c r="M72" i="106"/>
  <c r="U73" i="106"/>
  <c r="I75" i="106"/>
  <c r="Q76" i="106"/>
  <c r="C7" i="111"/>
  <c r="C42" i="111"/>
  <c r="C72" i="111"/>
  <c r="G6" i="111"/>
  <c r="O7" i="111"/>
  <c r="W9" i="111"/>
  <c r="S13" i="111"/>
  <c r="G15" i="111"/>
  <c r="O16" i="111"/>
  <c r="G24" i="111"/>
  <c r="O25" i="111"/>
  <c r="W28" i="111"/>
  <c r="K30" i="111"/>
  <c r="S31" i="111"/>
  <c r="O35" i="111"/>
  <c r="W36" i="111"/>
  <c r="K38" i="111"/>
  <c r="S39" i="111"/>
  <c r="G41" i="111"/>
  <c r="O42" i="111"/>
  <c r="W43" i="111"/>
  <c r="K45" i="111"/>
  <c r="S46" i="111"/>
  <c r="G48" i="111"/>
  <c r="O49" i="111"/>
  <c r="W50" i="111"/>
  <c r="S54" i="111"/>
  <c r="G56" i="111"/>
  <c r="O57" i="111"/>
  <c r="W58" i="111"/>
  <c r="K60" i="111"/>
  <c r="S61" i="111"/>
  <c r="G63" i="111"/>
  <c r="O64" i="111"/>
  <c r="W65" i="111"/>
  <c r="K67" i="111"/>
  <c r="S68" i="111"/>
  <c r="G70" i="111"/>
  <c r="O72" i="111"/>
  <c r="W73" i="111"/>
  <c r="K75" i="111"/>
  <c r="S76" i="111"/>
  <c r="C42" i="106"/>
  <c r="G6" i="106"/>
  <c r="O7" i="106"/>
  <c r="W18" i="106"/>
  <c r="K20" i="106"/>
  <c r="S21" i="106"/>
  <c r="G24" i="106"/>
  <c r="O25" i="106"/>
  <c r="K30" i="106"/>
  <c r="S31" i="106"/>
  <c r="O35" i="106"/>
  <c r="W36" i="106"/>
  <c r="K38" i="106"/>
  <c r="S39" i="106"/>
  <c r="G41" i="106"/>
  <c r="O42" i="106"/>
  <c r="W43" i="106"/>
  <c r="K45" i="106"/>
  <c r="S46" i="106"/>
  <c r="G48" i="106"/>
  <c r="O49" i="106"/>
  <c r="W50" i="106"/>
  <c r="K53" i="106"/>
  <c r="S54" i="106"/>
  <c r="G56" i="106"/>
  <c r="O57" i="106"/>
  <c r="W58" i="106"/>
  <c r="K60" i="106"/>
  <c r="S61" i="106"/>
  <c r="G63" i="106"/>
  <c r="O64" i="106"/>
  <c r="W65" i="106"/>
  <c r="K67" i="106"/>
  <c r="S68" i="106"/>
  <c r="G70" i="106"/>
  <c r="O72" i="106"/>
  <c r="W73" i="106"/>
  <c r="K75" i="106"/>
  <c r="S76" i="106"/>
  <c r="C10" i="111"/>
  <c r="C44" i="111"/>
  <c r="C74" i="111"/>
  <c r="I6" i="111"/>
  <c r="Q7" i="111"/>
  <c r="E10" i="111"/>
  <c r="U13" i="111"/>
  <c r="I15" i="111"/>
  <c r="Q16" i="111"/>
  <c r="E19" i="111"/>
  <c r="M20" i="111"/>
  <c r="U21" i="111"/>
  <c r="I24" i="111"/>
  <c r="Q25" i="111"/>
  <c r="E29" i="111"/>
  <c r="M30" i="111"/>
  <c r="U31" i="111"/>
  <c r="Q35" i="111"/>
  <c r="M53" i="111"/>
  <c r="U54" i="111"/>
  <c r="I56" i="111"/>
  <c r="Q57" i="111"/>
  <c r="E59" i="111"/>
  <c r="M60" i="111"/>
  <c r="U61" i="111"/>
  <c r="I63" i="111"/>
  <c r="Q64" i="111"/>
  <c r="E66" i="111"/>
  <c r="M67" i="111"/>
  <c r="U68" i="111"/>
  <c r="I70" i="111"/>
  <c r="Q72" i="111"/>
  <c r="E74" i="111"/>
  <c r="M75" i="111"/>
  <c r="U76" i="111"/>
  <c r="C46" i="106"/>
  <c r="C76" i="106"/>
  <c r="K6" i="106"/>
  <c r="S7" i="106"/>
  <c r="G10" i="106"/>
  <c r="W13" i="106"/>
  <c r="K15" i="106"/>
  <c r="S16" i="106"/>
  <c r="G19" i="106"/>
  <c r="O20" i="106"/>
  <c r="W21" i="106"/>
  <c r="K24" i="106"/>
  <c r="S25" i="106"/>
  <c r="Q22" i="200"/>
  <c r="C15" i="111"/>
  <c r="C48" i="111"/>
  <c r="E5" i="111"/>
  <c r="E4" i="111" s="1"/>
  <c r="M6" i="111"/>
  <c r="U7" i="111"/>
  <c r="I19" i="111"/>
  <c r="Q20" i="111"/>
  <c r="E23" i="111"/>
  <c r="E22" i="111" s="1"/>
  <c r="M24" i="111"/>
  <c r="U25" i="111"/>
  <c r="I29" i="111"/>
  <c r="Q30" i="111"/>
  <c r="E32" i="111"/>
  <c r="U35" i="111"/>
  <c r="I37" i="111"/>
  <c r="Q38" i="111"/>
  <c r="E40" i="111"/>
  <c r="M41" i="111"/>
  <c r="U42" i="111"/>
  <c r="I44" i="111"/>
  <c r="Q45" i="111"/>
  <c r="E47" i="111"/>
  <c r="M48" i="111"/>
  <c r="U49" i="111"/>
  <c r="I51" i="111"/>
  <c r="E55" i="111"/>
  <c r="M56" i="111"/>
  <c r="U57" i="111"/>
  <c r="I59" i="111"/>
  <c r="Q60" i="111"/>
  <c r="E62" i="111"/>
  <c r="M63" i="111"/>
  <c r="U64" i="111"/>
  <c r="I66" i="111"/>
  <c r="Q67" i="111"/>
  <c r="E69" i="111"/>
  <c r="M70" i="111"/>
  <c r="I74" i="111"/>
  <c r="Q75" i="111"/>
  <c r="C49" i="106"/>
  <c r="J10" i="106"/>
  <c r="F14" i="106"/>
  <c r="N15" i="106"/>
  <c r="V16" i="106"/>
  <c r="J19" i="106"/>
  <c r="R20" i="106"/>
  <c r="N24" i="106"/>
  <c r="V25" i="106"/>
  <c r="J29" i="106"/>
  <c r="R30" i="106"/>
  <c r="F32" i="106"/>
  <c r="V35" i="106"/>
  <c r="J37" i="106"/>
  <c r="R38" i="106"/>
  <c r="F40" i="106"/>
  <c r="N41" i="106"/>
  <c r="V42" i="106"/>
  <c r="J44" i="106"/>
  <c r="R45" i="106"/>
  <c r="F47" i="106"/>
  <c r="N48" i="106"/>
  <c r="V49" i="106"/>
  <c r="J51" i="106"/>
  <c r="R53" i="106"/>
  <c r="F55" i="106"/>
  <c r="N56" i="106"/>
  <c r="V57" i="106"/>
  <c r="J59" i="106"/>
  <c r="R60" i="106"/>
  <c r="F62" i="106"/>
  <c r="N63" i="106"/>
  <c r="V64" i="106"/>
  <c r="J66" i="106"/>
  <c r="R67" i="106"/>
  <c r="F69" i="106"/>
  <c r="N70" i="106"/>
  <c r="V72" i="106"/>
  <c r="J74" i="106"/>
  <c r="R75" i="106"/>
  <c r="C51" i="111"/>
  <c r="H5" i="111"/>
  <c r="P6" i="111"/>
  <c r="H14" i="111"/>
  <c r="P15" i="111"/>
  <c r="D18" i="111"/>
  <c r="T20" i="111"/>
  <c r="D28" i="111"/>
  <c r="L29" i="111"/>
  <c r="T30" i="111"/>
  <c r="H32" i="111"/>
  <c r="D36" i="111"/>
  <c r="L37" i="111"/>
  <c r="T38" i="111"/>
  <c r="H40" i="111"/>
  <c r="P41" i="111"/>
  <c r="D43" i="111"/>
  <c r="L44" i="111"/>
  <c r="T45" i="111"/>
  <c r="H47" i="111"/>
  <c r="P48" i="111"/>
  <c r="D50" i="111"/>
  <c r="L51" i="111"/>
  <c r="H55" i="111"/>
  <c r="P56" i="111"/>
  <c r="D58" i="111"/>
  <c r="L59" i="111"/>
  <c r="T60" i="111"/>
  <c r="H62" i="111"/>
  <c r="P63" i="111"/>
  <c r="D65" i="111"/>
  <c r="L66" i="111"/>
  <c r="T67" i="111"/>
  <c r="H69" i="111"/>
  <c r="P70" i="111"/>
  <c r="D73" i="111"/>
  <c r="L74" i="111"/>
  <c r="T75" i="111"/>
  <c r="U71" i="204"/>
  <c r="C20" i="104"/>
  <c r="C17" i="104" s="1"/>
  <c r="C53" i="104"/>
  <c r="I5" i="104"/>
  <c r="Q6" i="104"/>
  <c r="E9" i="104"/>
  <c r="M10" i="104"/>
  <c r="U12" i="104"/>
  <c r="I14" i="104"/>
  <c r="Q15" i="104"/>
  <c r="M19" i="104"/>
  <c r="U20" i="104"/>
  <c r="I23" i="104"/>
  <c r="Q24" i="104"/>
  <c r="M29" i="104"/>
  <c r="U30" i="104"/>
  <c r="I32" i="104"/>
  <c r="E36" i="104"/>
  <c r="U38" i="104"/>
  <c r="I40" i="104"/>
  <c r="Q41" i="104"/>
  <c r="E43" i="104"/>
  <c r="M44" i="104"/>
  <c r="U45" i="104"/>
  <c r="I47" i="104"/>
  <c r="Q48" i="104"/>
  <c r="E50" i="104"/>
  <c r="M51" i="104"/>
  <c r="U53" i="104"/>
  <c r="I55" i="104"/>
  <c r="Q56" i="104"/>
  <c r="E58" i="104"/>
  <c r="M59" i="104"/>
  <c r="U60" i="104"/>
  <c r="I62" i="104"/>
  <c r="Q63" i="104"/>
  <c r="E65" i="104"/>
  <c r="M66" i="104"/>
  <c r="U67" i="104"/>
  <c r="I69" i="104"/>
  <c r="Q70" i="104"/>
  <c r="M74" i="104"/>
  <c r="U75" i="104"/>
  <c r="C30" i="104"/>
  <c r="C60" i="104"/>
  <c r="D7" i="104"/>
  <c r="T10" i="104"/>
  <c r="H13" i="104"/>
  <c r="P14" i="104"/>
  <c r="D16" i="104"/>
  <c r="L18" i="104"/>
  <c r="T19" i="104"/>
  <c r="H21" i="104"/>
  <c r="D25" i="104"/>
  <c r="T29" i="104"/>
  <c r="H31" i="104"/>
  <c r="P32" i="104"/>
  <c r="D35" i="104"/>
  <c r="L36" i="104"/>
  <c r="T37" i="104"/>
  <c r="H39" i="104"/>
  <c r="P40" i="104"/>
  <c r="D42" i="104"/>
  <c r="L43" i="104"/>
  <c r="T44" i="104"/>
  <c r="H46" i="104"/>
  <c r="P47" i="104"/>
  <c r="D49" i="104"/>
  <c r="L50" i="104"/>
  <c r="T51" i="104"/>
  <c r="D72" i="104"/>
  <c r="L73" i="104"/>
  <c r="T74" i="104"/>
  <c r="H76" i="104"/>
  <c r="L71" i="187"/>
  <c r="L71" i="196"/>
  <c r="T71" i="195"/>
  <c r="U8" i="196"/>
  <c r="G8" i="190"/>
  <c r="T71" i="191"/>
  <c r="U71" i="195"/>
  <c r="V8" i="196"/>
  <c r="R71" i="187"/>
  <c r="L22" i="190"/>
  <c r="U71" i="191"/>
  <c r="V8" i="192"/>
  <c r="V71" i="195"/>
  <c r="L13" i="105"/>
  <c r="T14" i="105"/>
  <c r="H16" i="105"/>
  <c r="P18" i="105"/>
  <c r="D20" i="105"/>
  <c r="L21" i="105"/>
  <c r="H25" i="105"/>
  <c r="D30" i="105"/>
  <c r="L31" i="105"/>
  <c r="T32" i="105"/>
  <c r="H35" i="105"/>
  <c r="P36" i="105"/>
  <c r="D38" i="105"/>
  <c r="L39" i="105"/>
  <c r="T40" i="105"/>
  <c r="H42" i="105"/>
  <c r="P43" i="105"/>
  <c r="D45" i="105"/>
  <c r="L46" i="105"/>
  <c r="T47" i="105"/>
  <c r="H49" i="105"/>
  <c r="P50" i="105"/>
  <c r="L54" i="105"/>
  <c r="T55" i="105"/>
  <c r="H57" i="105"/>
  <c r="P58" i="105"/>
  <c r="D60" i="105"/>
  <c r="L61" i="105"/>
  <c r="T62" i="105"/>
  <c r="H64" i="105"/>
  <c r="P65" i="105"/>
  <c r="D67" i="105"/>
  <c r="L68" i="105"/>
  <c r="T69" i="105"/>
  <c r="H72" i="105"/>
  <c r="D75" i="105"/>
  <c r="L76" i="105"/>
  <c r="W71" i="195"/>
  <c r="C22" i="199"/>
  <c r="C17" i="195"/>
  <c r="Q13" i="105"/>
  <c r="E15" i="105"/>
  <c r="M16" i="105"/>
  <c r="U18" i="105"/>
  <c r="I20" i="105"/>
  <c r="Q21" i="105"/>
  <c r="E24" i="105"/>
  <c r="M25" i="105"/>
  <c r="I30" i="105"/>
  <c r="Q31" i="105"/>
  <c r="E34" i="105"/>
  <c r="M35" i="105"/>
  <c r="U36" i="105"/>
  <c r="I38" i="105"/>
  <c r="Q39" i="105"/>
  <c r="E41" i="105"/>
  <c r="M42" i="105"/>
  <c r="U43" i="105"/>
  <c r="I45" i="105"/>
  <c r="Q46" i="105"/>
  <c r="E48" i="105"/>
  <c r="M49" i="105"/>
  <c r="U50" i="105"/>
  <c r="Q54" i="105"/>
  <c r="E56" i="105"/>
  <c r="M57" i="105"/>
  <c r="U58" i="105"/>
  <c r="I60" i="105"/>
  <c r="Q61" i="105"/>
  <c r="E63" i="105"/>
  <c r="M64" i="105"/>
  <c r="U65" i="105"/>
  <c r="I67" i="105"/>
  <c r="Q68" i="105"/>
  <c r="E70" i="105"/>
  <c r="U73" i="105"/>
  <c r="I75" i="105"/>
  <c r="Q76" i="105"/>
  <c r="X2" i="116"/>
  <c r="O22" i="199"/>
  <c r="M8" i="203"/>
  <c r="Q22" i="203"/>
  <c r="J22" i="204"/>
  <c r="X24" i="157"/>
  <c r="N8" i="187"/>
  <c r="O8" i="187"/>
  <c r="O27" i="187"/>
  <c r="C50" i="105"/>
  <c r="G5" i="105"/>
  <c r="O6" i="105"/>
  <c r="W7" i="105"/>
  <c r="K10" i="105"/>
  <c r="G14" i="105"/>
  <c r="O15" i="105"/>
  <c r="W16" i="105"/>
  <c r="K19" i="105"/>
  <c r="S20" i="105"/>
  <c r="G23" i="105"/>
  <c r="O24" i="105"/>
  <c r="W25" i="105"/>
  <c r="S30" i="105"/>
  <c r="G32" i="105"/>
  <c r="O34" i="105"/>
  <c r="W35" i="105"/>
  <c r="K37" i="105"/>
  <c r="S38" i="105"/>
  <c r="G40" i="105"/>
  <c r="O41" i="105"/>
  <c r="W42" i="105"/>
  <c r="K44" i="105"/>
  <c r="S45" i="105"/>
  <c r="G47" i="105"/>
  <c r="O48" i="105"/>
  <c r="W49" i="105"/>
  <c r="K51" i="105"/>
  <c r="G55" i="105"/>
  <c r="O56" i="105"/>
  <c r="W57" i="105"/>
  <c r="K59" i="105"/>
  <c r="S60" i="105"/>
  <c r="G62" i="105"/>
  <c r="O63" i="105"/>
  <c r="W64" i="105"/>
  <c r="K66" i="105"/>
  <c r="S67" i="105"/>
  <c r="G69" i="105"/>
  <c r="O70" i="105"/>
  <c r="K74" i="105"/>
  <c r="S75" i="105"/>
  <c r="C7" i="103"/>
  <c r="C42" i="103"/>
  <c r="G6" i="103"/>
  <c r="O7" i="103"/>
  <c r="K20" i="103"/>
  <c r="S21" i="103"/>
  <c r="G24" i="103"/>
  <c r="O25" i="103"/>
  <c r="W28" i="103"/>
  <c r="K30" i="103"/>
  <c r="S31" i="103"/>
  <c r="O35" i="103"/>
  <c r="W36" i="103"/>
  <c r="K38" i="103"/>
  <c r="S39" i="103"/>
  <c r="G41" i="103"/>
  <c r="O42" i="103"/>
  <c r="W43" i="103"/>
  <c r="K45" i="103"/>
  <c r="S46" i="103"/>
  <c r="G48" i="103"/>
  <c r="O49" i="103"/>
  <c r="W50" i="103"/>
  <c r="K53" i="103"/>
  <c r="G56" i="103"/>
  <c r="O57" i="103"/>
  <c r="W58" i="103"/>
  <c r="K60" i="103"/>
  <c r="S61" i="103"/>
  <c r="G63" i="103"/>
  <c r="O64" i="103"/>
  <c r="W65" i="103"/>
  <c r="K67" i="103"/>
  <c r="Q8" i="187"/>
  <c r="U22" i="187"/>
  <c r="C15" i="103"/>
  <c r="C48" i="103"/>
  <c r="M6" i="103"/>
  <c r="U7" i="103"/>
  <c r="I10" i="103"/>
  <c r="E14" i="103"/>
  <c r="M15" i="103"/>
  <c r="U16" i="103"/>
  <c r="I19" i="103"/>
  <c r="Q20" i="103"/>
  <c r="M24" i="103"/>
  <c r="U25" i="103"/>
  <c r="I29" i="103"/>
  <c r="Q30" i="103"/>
  <c r="E32" i="103"/>
  <c r="M34" i="103"/>
  <c r="U35" i="103"/>
  <c r="I37" i="103"/>
  <c r="Q38" i="103"/>
  <c r="E40" i="103"/>
  <c r="M41" i="103"/>
  <c r="U42" i="103"/>
  <c r="I44" i="103"/>
  <c r="Q45" i="103"/>
  <c r="E47" i="103"/>
  <c r="M48" i="103"/>
  <c r="U49" i="103"/>
  <c r="I51" i="103"/>
  <c r="Q53" i="103"/>
  <c r="E55" i="103"/>
  <c r="M56" i="103"/>
  <c r="U57" i="103"/>
  <c r="I59" i="103"/>
  <c r="Q60" i="103"/>
  <c r="E62" i="103"/>
  <c r="M63" i="103"/>
  <c r="U64" i="103"/>
  <c r="I66" i="103"/>
  <c r="Q67" i="103"/>
  <c r="E69" i="103"/>
  <c r="M70" i="103"/>
  <c r="U72" i="103"/>
  <c r="I74" i="103"/>
  <c r="Q75" i="103"/>
  <c r="W8" i="198"/>
  <c r="C14" i="106"/>
  <c r="C47" i="106"/>
  <c r="L6" i="106"/>
  <c r="T7" i="106"/>
  <c r="H29" i="106"/>
  <c r="P30" i="106"/>
  <c r="D32" i="106"/>
  <c r="L34" i="106"/>
  <c r="T35" i="106"/>
  <c r="H37" i="106"/>
  <c r="P38" i="106"/>
  <c r="D40" i="106"/>
  <c r="L41" i="106"/>
  <c r="T42" i="106"/>
  <c r="H44" i="106"/>
  <c r="P45" i="106"/>
  <c r="D47" i="106"/>
  <c r="L48" i="106"/>
  <c r="T49" i="106"/>
  <c r="H51" i="106"/>
  <c r="P53" i="106"/>
  <c r="D55" i="106"/>
  <c r="L56" i="106"/>
  <c r="T57" i="106"/>
  <c r="H59" i="106"/>
  <c r="P60" i="106"/>
  <c r="D62" i="106"/>
  <c r="L63" i="106"/>
  <c r="T64" i="106"/>
  <c r="H66" i="106"/>
  <c r="P67" i="106"/>
  <c r="D69" i="106"/>
  <c r="L70" i="106"/>
  <c r="T72" i="106"/>
  <c r="H74" i="106"/>
  <c r="P75" i="106"/>
  <c r="C16" i="111"/>
  <c r="C49" i="111"/>
  <c r="N6" i="111"/>
  <c r="V7" i="111"/>
  <c r="J10" i="111"/>
  <c r="F14" i="111"/>
  <c r="N15" i="111"/>
  <c r="V16" i="111"/>
  <c r="J19" i="111"/>
  <c r="R20" i="111"/>
  <c r="F23" i="111"/>
  <c r="V25" i="111"/>
  <c r="V35" i="111"/>
  <c r="J37" i="111"/>
  <c r="R38" i="111"/>
  <c r="F40" i="111"/>
  <c r="N41" i="111"/>
  <c r="V42" i="111"/>
  <c r="J44" i="111"/>
  <c r="R45" i="111"/>
  <c r="F47" i="111"/>
  <c r="N48" i="111"/>
  <c r="V49" i="111"/>
  <c r="J51" i="111"/>
  <c r="F55" i="111"/>
  <c r="N56" i="111"/>
  <c r="V57" i="111"/>
  <c r="J59" i="111"/>
  <c r="R60" i="111"/>
  <c r="F62" i="111"/>
  <c r="N63" i="111"/>
  <c r="V64" i="111"/>
  <c r="J66" i="111"/>
  <c r="R67" i="111"/>
  <c r="F69" i="111"/>
  <c r="N70" i="111"/>
  <c r="V72" i="111"/>
  <c r="J74" i="111"/>
  <c r="R75" i="111"/>
  <c r="O8" i="200"/>
  <c r="M8" i="196"/>
  <c r="Q22" i="196"/>
  <c r="E71" i="196"/>
  <c r="W8" i="199"/>
  <c r="O71" i="199"/>
  <c r="N8" i="196"/>
  <c r="R22" i="196"/>
  <c r="F71" i="196"/>
  <c r="N71" i="195"/>
  <c r="O8" i="196"/>
  <c r="T22" i="196"/>
  <c r="H71" i="196"/>
  <c r="I71" i="196"/>
  <c r="S71" i="199"/>
  <c r="X95" i="157"/>
  <c r="D28" i="104"/>
  <c r="L29" i="104"/>
  <c r="T30" i="104"/>
  <c r="H32" i="104"/>
  <c r="D36" i="104"/>
  <c r="L37" i="104"/>
  <c r="T38" i="104"/>
  <c r="P41" i="104"/>
  <c r="D43" i="104"/>
  <c r="L44" i="104"/>
  <c r="T45" i="104"/>
  <c r="H47" i="104"/>
  <c r="P48" i="104"/>
  <c r="D50" i="104"/>
  <c r="L51" i="104"/>
  <c r="H55" i="104"/>
  <c r="P56" i="104"/>
  <c r="D58" i="104"/>
  <c r="L59" i="104"/>
  <c r="T60" i="104"/>
  <c r="H62" i="104"/>
  <c r="P63" i="104"/>
  <c r="D65" i="104"/>
  <c r="L66" i="104"/>
  <c r="T67" i="104"/>
  <c r="H69" i="104"/>
  <c r="P70" i="104"/>
  <c r="C55" i="106"/>
  <c r="S6" i="106"/>
  <c r="G9" i="106"/>
  <c r="O10" i="106"/>
  <c r="K14" i="106"/>
  <c r="S15" i="106"/>
  <c r="G18" i="106"/>
  <c r="O19" i="106"/>
  <c r="W20" i="106"/>
  <c r="S24" i="106"/>
  <c r="W53" i="106"/>
  <c r="K55" i="106"/>
  <c r="S56" i="106"/>
  <c r="G58" i="106"/>
  <c r="O59" i="106"/>
  <c r="W60" i="106"/>
  <c r="K62" i="106"/>
  <c r="S63" i="106"/>
  <c r="G65" i="106"/>
  <c r="O66" i="106"/>
  <c r="W67" i="106"/>
  <c r="K69" i="106"/>
  <c r="S70" i="106"/>
  <c r="G73" i="106"/>
  <c r="O74" i="106"/>
  <c r="W75" i="106"/>
  <c r="C25" i="111"/>
  <c r="C57" i="111"/>
  <c r="M5" i="111"/>
  <c r="U6" i="111"/>
  <c r="I9" i="111"/>
  <c r="Q10" i="111"/>
  <c r="E13" i="111"/>
  <c r="M14" i="111"/>
  <c r="U15" i="111"/>
  <c r="Q19" i="111"/>
  <c r="E21" i="111"/>
  <c r="M23" i="111"/>
  <c r="U24" i="111"/>
  <c r="Q29" i="111"/>
  <c r="E31" i="111"/>
  <c r="M32" i="111"/>
  <c r="I36" i="111"/>
  <c r="Q37" i="111"/>
  <c r="E39" i="111"/>
  <c r="M40" i="111"/>
  <c r="U41" i="111"/>
  <c r="I43" i="111"/>
  <c r="Q44" i="111"/>
  <c r="E46" i="111"/>
  <c r="M47" i="111"/>
  <c r="U48" i="111"/>
  <c r="I50" i="111"/>
  <c r="Q51" i="111"/>
  <c r="I73" i="111"/>
  <c r="Q74" i="111"/>
  <c r="E76" i="111"/>
  <c r="T27" i="196"/>
  <c r="S68" i="103"/>
  <c r="G70" i="103"/>
  <c r="O72" i="103"/>
  <c r="W73" i="103"/>
  <c r="K75" i="103"/>
  <c r="S76" i="103"/>
  <c r="H6" i="104"/>
  <c r="P7" i="104"/>
  <c r="D10" i="104"/>
  <c r="T13" i="104"/>
  <c r="D8" i="190"/>
  <c r="O18" i="105"/>
  <c r="W19" i="105"/>
  <c r="K21" i="105"/>
  <c r="G35" i="105"/>
  <c r="O36" i="105"/>
  <c r="W37" i="105"/>
  <c r="K39" i="105"/>
  <c r="S40" i="105"/>
  <c r="G42" i="105"/>
  <c r="O43" i="105"/>
  <c r="W44" i="105"/>
  <c r="K46" i="105"/>
  <c r="S47" i="105"/>
  <c r="G49" i="105"/>
  <c r="O50" i="105"/>
  <c r="W51" i="105"/>
  <c r="G57" i="105"/>
  <c r="O58" i="105"/>
  <c r="W59" i="105"/>
  <c r="K61" i="105"/>
  <c r="S62" i="105"/>
  <c r="G64" i="105"/>
  <c r="O65" i="105"/>
  <c r="W66" i="105"/>
  <c r="K68" i="105"/>
  <c r="S69" i="105"/>
  <c r="G72" i="105"/>
  <c r="K76" i="105"/>
  <c r="J11" i="192"/>
  <c r="G72" i="103"/>
  <c r="K76" i="103"/>
  <c r="C9" i="105"/>
  <c r="C43" i="105"/>
  <c r="C73" i="105"/>
  <c r="H6" i="105"/>
  <c r="P7" i="105"/>
  <c r="D10" i="105"/>
  <c r="V22" i="190"/>
  <c r="D8" i="192"/>
  <c r="I25" i="104"/>
  <c r="Q28" i="104"/>
  <c r="E30" i="104"/>
  <c r="M31" i="104"/>
  <c r="U32" i="104"/>
  <c r="I35" i="104"/>
  <c r="Q36" i="104"/>
  <c r="E38" i="104"/>
  <c r="M39" i="104"/>
  <c r="U40" i="104"/>
  <c r="I42" i="104"/>
  <c r="Q43" i="104"/>
  <c r="E45" i="104"/>
  <c r="M46" i="104"/>
  <c r="U47" i="104"/>
  <c r="I49" i="104"/>
  <c r="Q50" i="104"/>
  <c r="K71" i="190"/>
  <c r="C27" i="191"/>
  <c r="C52" i="191"/>
  <c r="R4" i="191"/>
  <c r="C39" i="103"/>
  <c r="C68" i="103"/>
  <c r="D6" i="103"/>
  <c r="L7" i="103"/>
  <c r="H12" i="103"/>
  <c r="P13" i="103"/>
  <c r="D15" i="103"/>
  <c r="L16" i="103"/>
  <c r="H20" i="103"/>
  <c r="P21" i="103"/>
  <c r="D24" i="103"/>
  <c r="L25" i="103"/>
  <c r="T28" i="103"/>
  <c r="H30" i="103"/>
  <c r="P31" i="103"/>
  <c r="L35" i="103"/>
  <c r="M6" i="105"/>
  <c r="U7" i="105"/>
  <c r="I10" i="105"/>
  <c r="E14" i="105"/>
  <c r="M15" i="105"/>
  <c r="U16" i="105"/>
  <c r="I19" i="105"/>
  <c r="Q20" i="105"/>
  <c r="E23" i="105"/>
  <c r="M24" i="105"/>
  <c r="U25" i="105"/>
  <c r="I29" i="105"/>
  <c r="Q30" i="105"/>
  <c r="E32" i="105"/>
  <c r="M34" i="105"/>
  <c r="U35" i="105"/>
  <c r="I37" i="105"/>
  <c r="Q38" i="105"/>
  <c r="E40" i="105"/>
  <c r="M41" i="105"/>
  <c r="U42" i="105"/>
  <c r="I44" i="105"/>
  <c r="Q45" i="105"/>
  <c r="E47" i="105"/>
  <c r="M48" i="105"/>
  <c r="U49" i="105"/>
  <c r="I51" i="105"/>
  <c r="U57" i="105"/>
  <c r="I59" i="105"/>
  <c r="Q60" i="105"/>
  <c r="E62" i="105"/>
  <c r="M63" i="105"/>
  <c r="U64" i="105"/>
  <c r="I66" i="105"/>
  <c r="Q67" i="105"/>
  <c r="E69" i="105"/>
  <c r="M70" i="105"/>
  <c r="Q75" i="105"/>
  <c r="V4" i="196"/>
  <c r="C4" i="196"/>
  <c r="X26" i="101"/>
  <c r="X3" i="101"/>
  <c r="K22" i="204"/>
  <c r="Q22" i="199"/>
  <c r="C17" i="200"/>
  <c r="O27" i="203"/>
  <c r="G71" i="203"/>
  <c r="L4" i="204"/>
  <c r="H8" i="204"/>
  <c r="L22" i="204"/>
  <c r="C43" i="106"/>
  <c r="C73" i="106"/>
  <c r="P7" i="106"/>
  <c r="R4" i="199"/>
  <c r="N17" i="199"/>
  <c r="W11" i="200"/>
  <c r="K22" i="200"/>
  <c r="M2" i="124"/>
  <c r="D10" i="106"/>
  <c r="T13" i="106"/>
  <c r="H15" i="106"/>
  <c r="P16" i="106"/>
  <c r="U4" i="203"/>
  <c r="Q8" i="203"/>
  <c r="M22" i="196"/>
  <c r="D19" i="106"/>
  <c r="L20" i="106"/>
  <c r="T21" i="106"/>
  <c r="M22" i="200"/>
  <c r="I27" i="200"/>
  <c r="X2" i="102"/>
  <c r="H15" i="104"/>
  <c r="P16" i="104"/>
  <c r="D19" i="104"/>
  <c r="L20" i="104"/>
  <c r="T21" i="104"/>
  <c r="H24" i="104"/>
  <c r="P25" i="104"/>
  <c r="D29" i="104"/>
  <c r="L30" i="104"/>
  <c r="T31" i="104"/>
  <c r="L75" i="104"/>
  <c r="T76" i="104"/>
  <c r="N11" i="196"/>
  <c r="H24" i="106"/>
  <c r="P25" i="106"/>
  <c r="D29" i="106"/>
  <c r="L30" i="106"/>
  <c r="T31" i="106"/>
  <c r="H34" i="106"/>
  <c r="P35" i="106"/>
  <c r="D37" i="106"/>
  <c r="L38" i="106"/>
  <c r="T39" i="106"/>
  <c r="H41" i="106"/>
  <c r="P42" i="106"/>
  <c r="D44" i="106"/>
  <c r="L45" i="106"/>
  <c r="T46" i="106"/>
  <c r="H48" i="106"/>
  <c r="P49" i="106"/>
  <c r="D51" i="106"/>
  <c r="P57" i="106"/>
  <c r="D59" i="106"/>
  <c r="L60" i="106"/>
  <c r="T61" i="106"/>
  <c r="H63" i="106"/>
  <c r="P64" i="106"/>
  <c r="D66" i="106"/>
  <c r="L67" i="106"/>
  <c r="T68" i="106"/>
  <c r="H70" i="106"/>
  <c r="L75" i="106"/>
  <c r="T76" i="106"/>
  <c r="J8" i="200"/>
  <c r="C12" i="111"/>
  <c r="C45" i="111"/>
  <c r="C75" i="111"/>
  <c r="J6" i="111"/>
  <c r="R7" i="111"/>
  <c r="V13" i="111"/>
  <c r="J15" i="111"/>
  <c r="R16" i="111"/>
  <c r="F19" i="111"/>
  <c r="N20" i="111"/>
  <c r="V21" i="111"/>
  <c r="J24" i="111"/>
  <c r="R25" i="111"/>
  <c r="F29" i="111"/>
  <c r="N30" i="111"/>
  <c r="V31" i="111"/>
  <c r="R35" i="111"/>
  <c r="F37" i="111"/>
  <c r="N38" i="111"/>
  <c r="V39" i="111"/>
  <c r="J41" i="111"/>
  <c r="R42" i="111"/>
  <c r="F44" i="111"/>
  <c r="N45" i="111"/>
  <c r="V46" i="111"/>
  <c r="J48" i="111"/>
  <c r="R49" i="111"/>
  <c r="F51" i="111"/>
  <c r="R57" i="111"/>
  <c r="F59" i="111"/>
  <c r="N60" i="111"/>
  <c r="V61" i="111"/>
  <c r="J63" i="111"/>
  <c r="R64" i="111"/>
  <c r="F66" i="111"/>
  <c r="N67" i="111"/>
  <c r="V68" i="111"/>
  <c r="J70" i="111"/>
  <c r="N75" i="111"/>
  <c r="V76" i="111"/>
  <c r="X2" i="11"/>
  <c r="V22" i="195"/>
  <c r="R8" i="199"/>
  <c r="K8" i="200"/>
  <c r="O22" i="200"/>
  <c r="X153" i="157"/>
  <c r="S8" i="195"/>
  <c r="P22" i="196"/>
  <c r="D71" i="196"/>
  <c r="W4" i="199"/>
  <c r="N17" i="204"/>
  <c r="Q4" i="196"/>
  <c r="M17" i="196"/>
  <c r="O22" i="198"/>
  <c r="M17" i="200"/>
  <c r="R4" i="196"/>
  <c r="X52" i="129"/>
  <c r="S4" i="196"/>
  <c r="O17" i="200"/>
  <c r="C71" i="195"/>
  <c r="I4" i="198"/>
  <c r="N17" i="198"/>
  <c r="W13" i="105"/>
  <c r="W11" i="189"/>
  <c r="T20" i="105"/>
  <c r="D28" i="105"/>
  <c r="L29" i="105"/>
  <c r="T30" i="105"/>
  <c r="H32" i="105"/>
  <c r="P34" i="105"/>
  <c r="D36" i="105"/>
  <c r="L37" i="105"/>
  <c r="T38" i="105"/>
  <c r="H40" i="105"/>
  <c r="P41" i="105"/>
  <c r="D43" i="105"/>
  <c r="L44" i="105"/>
  <c r="T45" i="105"/>
  <c r="H47" i="105"/>
  <c r="P48" i="105"/>
  <c r="D50" i="105"/>
  <c r="L51" i="105"/>
  <c r="H55" i="105"/>
  <c r="P56" i="105"/>
  <c r="D58" i="105"/>
  <c r="L59" i="105"/>
  <c r="T60" i="105"/>
  <c r="H62" i="105"/>
  <c r="P63" i="105"/>
  <c r="D65" i="105"/>
  <c r="L66" i="105"/>
  <c r="T67" i="105"/>
  <c r="H69" i="105"/>
  <c r="P70" i="105"/>
  <c r="D73" i="105"/>
  <c r="L74" i="105"/>
  <c r="T75" i="105"/>
  <c r="C20" i="105"/>
  <c r="C53" i="105"/>
  <c r="I5" i="105"/>
  <c r="M10" i="105"/>
  <c r="U12" i="105"/>
  <c r="I14" i="105"/>
  <c r="Q15" i="105"/>
  <c r="E18" i="105"/>
  <c r="M19" i="105"/>
  <c r="U20" i="105"/>
  <c r="Q24" i="105"/>
  <c r="M29" i="105"/>
  <c r="U30" i="105"/>
  <c r="I32" i="105"/>
  <c r="E36" i="105"/>
  <c r="M37" i="105"/>
  <c r="U38" i="105"/>
  <c r="I40" i="105"/>
  <c r="Q41" i="105"/>
  <c r="E43" i="105"/>
  <c r="M44" i="105"/>
  <c r="U45" i="105"/>
  <c r="I47" i="105"/>
  <c r="Q48" i="105"/>
  <c r="E50" i="105"/>
  <c r="M51" i="105"/>
  <c r="I55" i="105"/>
  <c r="Q56" i="105"/>
  <c r="E58" i="105"/>
  <c r="M59" i="105"/>
  <c r="U60" i="105"/>
  <c r="I62" i="105"/>
  <c r="Q63" i="105"/>
  <c r="E65" i="105"/>
  <c r="M66" i="105"/>
  <c r="U67" i="105"/>
  <c r="I69" i="105"/>
  <c r="Q70" i="105"/>
  <c r="E73" i="105"/>
  <c r="M74" i="105"/>
  <c r="U75" i="105"/>
  <c r="L19" i="105"/>
  <c r="P15" i="105"/>
  <c r="P24" i="105"/>
  <c r="S71" i="187"/>
  <c r="H23" i="105"/>
  <c r="G22" i="187"/>
  <c r="I22" i="187"/>
  <c r="H14" i="105"/>
  <c r="M22" i="186"/>
  <c r="C34" i="103"/>
  <c r="C63" i="103"/>
  <c r="S5" i="103"/>
  <c r="G7" i="103"/>
  <c r="W10" i="103"/>
  <c r="S14" i="103"/>
  <c r="G16" i="103"/>
  <c r="W19" i="103"/>
  <c r="K21" i="103"/>
  <c r="S23" i="103"/>
  <c r="G25" i="103"/>
  <c r="D37" i="103"/>
  <c r="L38" i="103"/>
  <c r="T39" i="103"/>
  <c r="H41" i="103"/>
  <c r="P42" i="103"/>
  <c r="D44" i="103"/>
  <c r="L45" i="103"/>
  <c r="T46" i="103"/>
  <c r="H48" i="103"/>
  <c r="P49" i="103"/>
  <c r="D51" i="103"/>
  <c r="T54" i="103"/>
  <c r="H56" i="103"/>
  <c r="P57" i="103"/>
  <c r="D59" i="103"/>
  <c r="L60" i="103"/>
  <c r="T61" i="103"/>
  <c r="H63" i="103"/>
  <c r="P64" i="103"/>
  <c r="D66" i="103"/>
  <c r="L67" i="103"/>
  <c r="T68" i="103"/>
  <c r="H70" i="103"/>
  <c r="D74" i="103"/>
  <c r="L75" i="103"/>
  <c r="T76" i="103"/>
  <c r="U4" i="187"/>
  <c r="C4" i="190"/>
  <c r="F37" i="103"/>
  <c r="N38" i="103"/>
  <c r="V39" i="103"/>
  <c r="J41" i="103"/>
  <c r="R42" i="103"/>
  <c r="F44" i="103"/>
  <c r="N45" i="103"/>
  <c r="V46" i="103"/>
  <c r="J48" i="103"/>
  <c r="R49" i="103"/>
  <c r="F51" i="103"/>
  <c r="V54" i="103"/>
  <c r="J56" i="103"/>
  <c r="R57" i="103"/>
  <c r="F59" i="103"/>
  <c r="N60" i="103"/>
  <c r="V61" i="103"/>
  <c r="J63" i="103"/>
  <c r="R64" i="103"/>
  <c r="F66" i="103"/>
  <c r="N67" i="103"/>
  <c r="V68" i="103"/>
  <c r="J70" i="103"/>
  <c r="F74" i="103"/>
  <c r="N75" i="103"/>
  <c r="V76" i="103"/>
  <c r="W4" i="187"/>
  <c r="C19" i="105"/>
  <c r="C51" i="105"/>
  <c r="H5" i="105"/>
  <c r="P6" i="105"/>
  <c r="L10" i="105"/>
  <c r="C23" i="105"/>
  <c r="C55" i="105"/>
  <c r="S6" i="105"/>
  <c r="K27" i="196"/>
  <c r="W33" i="196"/>
  <c r="H8" i="189"/>
  <c r="W12" i="105"/>
  <c r="K14" i="105"/>
  <c r="S15" i="105"/>
  <c r="G18" i="105"/>
  <c r="O19" i="105"/>
  <c r="W20" i="105"/>
  <c r="S24" i="105"/>
  <c r="O29" i="105"/>
  <c r="W30" i="105"/>
  <c r="K32" i="105"/>
  <c r="G36" i="105"/>
  <c r="O37" i="105"/>
  <c r="W38" i="105"/>
  <c r="K40" i="105"/>
  <c r="S41" i="105"/>
  <c r="G43" i="105"/>
  <c r="O44" i="105"/>
  <c r="W45" i="105"/>
  <c r="K47" i="105"/>
  <c r="S48" i="105"/>
  <c r="G50" i="105"/>
  <c r="O51" i="105"/>
  <c r="U22" i="192"/>
  <c r="I71" i="192"/>
  <c r="E8" i="190"/>
  <c r="Q71" i="191"/>
  <c r="O33" i="194"/>
  <c r="F8" i="190"/>
  <c r="R71" i="191"/>
  <c r="M71" i="192"/>
  <c r="M33" i="191"/>
  <c r="Q52" i="191"/>
  <c r="F8" i="187"/>
  <c r="C37" i="105"/>
  <c r="C66" i="105"/>
  <c r="V5" i="105"/>
  <c r="J7" i="105"/>
  <c r="U23" i="105"/>
  <c r="I25" i="105"/>
  <c r="Q28" i="105"/>
  <c r="E30" i="105"/>
  <c r="M31" i="105"/>
  <c r="U32" i="105"/>
  <c r="I35" i="105"/>
  <c r="Q36" i="105"/>
  <c r="E38" i="105"/>
  <c r="M39" i="105"/>
  <c r="U40" i="105"/>
  <c r="I42" i="105"/>
  <c r="Q43" i="105"/>
  <c r="E45" i="105"/>
  <c r="M46" i="105"/>
  <c r="U47" i="105"/>
  <c r="I49" i="105"/>
  <c r="Q50" i="105"/>
  <c r="E53" i="105"/>
  <c r="M54" i="105"/>
  <c r="U55" i="105"/>
  <c r="I57" i="105"/>
  <c r="Q58" i="105"/>
  <c r="E60" i="105"/>
  <c r="M61" i="105"/>
  <c r="U62" i="105"/>
  <c r="I64" i="105"/>
  <c r="Q65" i="105"/>
  <c r="E67" i="105"/>
  <c r="M68" i="105"/>
  <c r="U69" i="105"/>
  <c r="Q73" i="105"/>
  <c r="E75" i="105"/>
  <c r="M76" i="105"/>
  <c r="N22" i="190"/>
  <c r="F4" i="191"/>
  <c r="F22" i="191"/>
  <c r="R52" i="191"/>
  <c r="V71" i="191"/>
  <c r="W8" i="192"/>
  <c r="F72" i="103"/>
  <c r="V74" i="103"/>
  <c r="J76" i="103"/>
  <c r="C38" i="105"/>
  <c r="C67" i="105"/>
  <c r="W5" i="105"/>
  <c r="K7" i="105"/>
  <c r="F12" i="105"/>
  <c r="N13" i="105"/>
  <c r="V14" i="105"/>
  <c r="J16" i="105"/>
  <c r="F20" i="105"/>
  <c r="N21" i="105"/>
  <c r="V23" i="105"/>
  <c r="J25" i="105"/>
  <c r="R28" i="105"/>
  <c r="F30" i="105"/>
  <c r="N31" i="105"/>
  <c r="V32" i="105"/>
  <c r="J35" i="105"/>
  <c r="R36" i="105"/>
  <c r="F38" i="105"/>
  <c r="N39" i="105"/>
  <c r="V40" i="105"/>
  <c r="J42" i="105"/>
  <c r="R43" i="105"/>
  <c r="F45" i="105"/>
  <c r="N46" i="105"/>
  <c r="V47" i="105"/>
  <c r="J49" i="105"/>
  <c r="R50" i="105"/>
  <c r="R73" i="105"/>
  <c r="F75" i="105"/>
  <c r="N76" i="105"/>
  <c r="W33" i="190"/>
  <c r="F22" i="195"/>
  <c r="H17" i="187"/>
  <c r="H27" i="187"/>
  <c r="C39" i="105"/>
  <c r="C68" i="105"/>
  <c r="D6" i="105"/>
  <c r="L7" i="105"/>
  <c r="G12" i="105"/>
  <c r="O13" i="105"/>
  <c r="W14" i="105"/>
  <c r="K16" i="105"/>
  <c r="W23" i="105"/>
  <c r="K25" i="105"/>
  <c r="S28" i="105"/>
  <c r="G30" i="105"/>
  <c r="O31" i="105"/>
  <c r="W32" i="105"/>
  <c r="S36" i="105"/>
  <c r="G38" i="105"/>
  <c r="O39" i="105"/>
  <c r="W40" i="105"/>
  <c r="K42" i="105"/>
  <c r="S43" i="105"/>
  <c r="G45" i="105"/>
  <c r="O46" i="105"/>
  <c r="W47" i="105"/>
  <c r="K49" i="105"/>
  <c r="S50" i="105"/>
  <c r="G53" i="105"/>
  <c r="W55" i="105"/>
  <c r="K57" i="105"/>
  <c r="S58" i="105"/>
  <c r="G60" i="105"/>
  <c r="O61" i="105"/>
  <c r="W62" i="105"/>
  <c r="K64" i="105"/>
  <c r="S65" i="105"/>
  <c r="G67" i="105"/>
  <c r="O68" i="105"/>
  <c r="W69" i="105"/>
  <c r="S73" i="105"/>
  <c r="G75" i="105"/>
  <c r="O76" i="105"/>
  <c r="H4" i="191"/>
  <c r="Q71" i="192"/>
  <c r="F13" i="104"/>
  <c r="N14" i="104"/>
  <c r="V15" i="104"/>
  <c r="V24" i="104"/>
  <c r="J28" i="104"/>
  <c r="R29" i="104"/>
  <c r="F31" i="104"/>
  <c r="N32" i="104"/>
  <c r="F54" i="104"/>
  <c r="N55" i="104"/>
  <c r="V56" i="104"/>
  <c r="J58" i="104"/>
  <c r="R59" i="104"/>
  <c r="F61" i="104"/>
  <c r="N62" i="104"/>
  <c r="V63" i="104"/>
  <c r="J65" i="104"/>
  <c r="R66" i="104"/>
  <c r="F68" i="104"/>
  <c r="N69" i="104"/>
  <c r="V70" i="104"/>
  <c r="J73" i="104"/>
  <c r="R74" i="104"/>
  <c r="F76" i="104"/>
  <c r="P36" i="103"/>
  <c r="D38" i="103"/>
  <c r="L39" i="103"/>
  <c r="T40" i="103"/>
  <c r="H42" i="103"/>
  <c r="P43" i="103"/>
  <c r="D45" i="103"/>
  <c r="L46" i="103"/>
  <c r="T47" i="103"/>
  <c r="H49" i="103"/>
  <c r="P50" i="103"/>
  <c r="L54" i="103"/>
  <c r="T55" i="103"/>
  <c r="H57" i="103"/>
  <c r="P58" i="103"/>
  <c r="D60" i="103"/>
  <c r="L61" i="103"/>
  <c r="T62" i="103"/>
  <c r="H64" i="103"/>
  <c r="P65" i="103"/>
  <c r="D67" i="103"/>
  <c r="L68" i="103"/>
  <c r="T69" i="103"/>
  <c r="H72" i="103"/>
  <c r="P73" i="103"/>
  <c r="D75" i="103"/>
  <c r="L76" i="103"/>
  <c r="I8" i="187"/>
  <c r="M22" i="187"/>
  <c r="H20" i="105"/>
  <c r="P21" i="105"/>
  <c r="D24" i="105"/>
  <c r="L25" i="105"/>
  <c r="T28" i="105"/>
  <c r="H30" i="105"/>
  <c r="P31" i="105"/>
  <c r="H53" i="105"/>
  <c r="D56" i="105"/>
  <c r="L57" i="105"/>
  <c r="T58" i="105"/>
  <c r="H60" i="105"/>
  <c r="P61" i="105"/>
  <c r="D63" i="105"/>
  <c r="L64" i="105"/>
  <c r="T65" i="105"/>
  <c r="H67" i="105"/>
  <c r="P68" i="105"/>
  <c r="D70" i="105"/>
  <c r="T73" i="105"/>
  <c r="H75" i="105"/>
  <c r="P76" i="105"/>
  <c r="D8" i="195"/>
  <c r="C6" i="105"/>
  <c r="C41" i="105"/>
  <c r="C70" i="105"/>
  <c r="F6" i="105"/>
  <c r="N7" i="105"/>
  <c r="V9" i="105"/>
  <c r="F71" i="190"/>
  <c r="F17" i="191"/>
  <c r="J22" i="191"/>
  <c r="S71" i="192"/>
  <c r="R36" i="103"/>
  <c r="F38" i="103"/>
  <c r="N39" i="103"/>
  <c r="V40" i="103"/>
  <c r="J42" i="103"/>
  <c r="R43" i="103"/>
  <c r="F45" i="103"/>
  <c r="N46" i="103"/>
  <c r="V47" i="103"/>
  <c r="J49" i="103"/>
  <c r="R50" i="103"/>
  <c r="N54" i="103"/>
  <c r="V55" i="103"/>
  <c r="J57" i="103"/>
  <c r="R58" i="103"/>
  <c r="F60" i="103"/>
  <c r="N61" i="103"/>
  <c r="V62" i="103"/>
  <c r="J64" i="103"/>
  <c r="R65" i="103"/>
  <c r="F67" i="103"/>
  <c r="N68" i="103"/>
  <c r="V69" i="103"/>
  <c r="J72" i="103"/>
  <c r="R73" i="103"/>
  <c r="F75" i="103"/>
  <c r="N76" i="103"/>
  <c r="K8" i="187"/>
  <c r="R13" i="105"/>
  <c r="F15" i="105"/>
  <c r="N16" i="105"/>
  <c r="V18" i="105"/>
  <c r="J20" i="105"/>
  <c r="R21" i="105"/>
  <c r="F24" i="105"/>
  <c r="N25" i="105"/>
  <c r="J30" i="105"/>
  <c r="R31" i="105"/>
  <c r="F34" i="105"/>
  <c r="N35" i="105"/>
  <c r="V36" i="105"/>
  <c r="J38" i="105"/>
  <c r="R39" i="105"/>
  <c r="F41" i="105"/>
  <c r="N42" i="105"/>
  <c r="V43" i="105"/>
  <c r="J45" i="105"/>
  <c r="R46" i="105"/>
  <c r="F48" i="105"/>
  <c r="N49" i="105"/>
  <c r="V50" i="105"/>
  <c r="R54" i="105"/>
  <c r="F56" i="105"/>
  <c r="N57" i="105"/>
  <c r="V58" i="105"/>
  <c r="J60" i="105"/>
  <c r="R61" i="105"/>
  <c r="F63" i="105"/>
  <c r="N64" i="105"/>
  <c r="V65" i="105"/>
  <c r="J67" i="105"/>
  <c r="R68" i="105"/>
  <c r="F70" i="105"/>
  <c r="V73" i="105"/>
  <c r="J75" i="105"/>
  <c r="R76" i="105"/>
  <c r="K72" i="103"/>
  <c r="S73" i="103"/>
  <c r="G75" i="103"/>
  <c r="O76" i="103"/>
  <c r="L8" i="187"/>
  <c r="R22" i="194"/>
  <c r="T36" i="103"/>
  <c r="H38" i="103"/>
  <c r="P39" i="103"/>
  <c r="D41" i="103"/>
  <c r="L42" i="103"/>
  <c r="T43" i="103"/>
  <c r="H45" i="103"/>
  <c r="P46" i="103"/>
  <c r="D48" i="103"/>
  <c r="L49" i="103"/>
  <c r="T50" i="103"/>
  <c r="H53" i="103"/>
  <c r="P54" i="103"/>
  <c r="D56" i="103"/>
  <c r="L57" i="103"/>
  <c r="T58" i="103"/>
  <c r="H60" i="103"/>
  <c r="P61" i="103"/>
  <c r="D63" i="103"/>
  <c r="L64" i="103"/>
  <c r="T65" i="103"/>
  <c r="H67" i="103"/>
  <c r="P68" i="103"/>
  <c r="D70" i="103"/>
  <c r="L72" i="103"/>
  <c r="T73" i="103"/>
  <c r="H75" i="103"/>
  <c r="P76" i="103"/>
  <c r="M8" i="187"/>
  <c r="C10" i="105"/>
  <c r="C8" i="105" s="1"/>
  <c r="C44" i="105"/>
  <c r="C74" i="105"/>
  <c r="I6" i="105"/>
  <c r="Q7" i="105"/>
  <c r="C34" i="104"/>
  <c r="C63" i="104"/>
  <c r="S5" i="104"/>
  <c r="G7" i="104"/>
  <c r="O9" i="104"/>
  <c r="W10" i="104"/>
  <c r="K13" i="104"/>
  <c r="S14" i="104"/>
  <c r="G16" i="104"/>
  <c r="S23" i="104"/>
  <c r="G25" i="104"/>
  <c r="W29" i="104"/>
  <c r="K31" i="104"/>
  <c r="S32" i="104"/>
  <c r="G35" i="104"/>
  <c r="O36" i="104"/>
  <c r="W37" i="104"/>
  <c r="K39" i="104"/>
  <c r="S40" i="104"/>
  <c r="G42" i="104"/>
  <c r="O43" i="104"/>
  <c r="W44" i="104"/>
  <c r="K46" i="104"/>
  <c r="S47" i="104"/>
  <c r="G49" i="104"/>
  <c r="O50" i="104"/>
  <c r="W51" i="104"/>
  <c r="K54" i="104"/>
  <c r="S55" i="104"/>
  <c r="G57" i="104"/>
  <c r="O58" i="104"/>
  <c r="W59" i="104"/>
  <c r="K61" i="104"/>
  <c r="U36" i="103"/>
  <c r="I38" i="103"/>
  <c r="Q39" i="103"/>
  <c r="E41" i="103"/>
  <c r="M42" i="103"/>
  <c r="U43" i="103"/>
  <c r="I45" i="103"/>
  <c r="Q46" i="103"/>
  <c r="E48" i="103"/>
  <c r="M49" i="103"/>
  <c r="U50" i="103"/>
  <c r="I53" i="103"/>
  <c r="Q54" i="103"/>
  <c r="E56" i="103"/>
  <c r="M57" i="103"/>
  <c r="U58" i="103"/>
  <c r="I60" i="103"/>
  <c r="Q61" i="103"/>
  <c r="E63" i="103"/>
  <c r="M64" i="103"/>
  <c r="U65" i="103"/>
  <c r="I67" i="103"/>
  <c r="Q68" i="103"/>
  <c r="E70" i="103"/>
  <c r="M72" i="103"/>
  <c r="U73" i="103"/>
  <c r="I75" i="103"/>
  <c r="Q76" i="103"/>
  <c r="C12" i="105"/>
  <c r="C45" i="105"/>
  <c r="C75" i="105"/>
  <c r="J6" i="105"/>
  <c r="R7" i="105"/>
  <c r="F10" i="105"/>
  <c r="M12" i="105"/>
  <c r="U13" i="105"/>
  <c r="I15" i="105"/>
  <c r="Q16" i="105"/>
  <c r="E19" i="105"/>
  <c r="M20" i="105"/>
  <c r="U21" i="105"/>
  <c r="I24" i="105"/>
  <c r="Q25" i="105"/>
  <c r="E29" i="105"/>
  <c r="M30" i="105"/>
  <c r="U31" i="105"/>
  <c r="Q35" i="105"/>
  <c r="E37" i="105"/>
  <c r="M38" i="105"/>
  <c r="U39" i="105"/>
  <c r="I41" i="105"/>
  <c r="Q42" i="105"/>
  <c r="E44" i="105"/>
  <c r="M45" i="105"/>
  <c r="U46" i="105"/>
  <c r="I48" i="105"/>
  <c r="Q49" i="105"/>
  <c r="E51" i="105"/>
  <c r="M53" i="105"/>
  <c r="U54" i="105"/>
  <c r="I56" i="105"/>
  <c r="Q57" i="105"/>
  <c r="E59" i="105"/>
  <c r="M60" i="105"/>
  <c r="U61" i="105"/>
  <c r="I63" i="105"/>
  <c r="Q64" i="105"/>
  <c r="E66" i="105"/>
  <c r="M67" i="105"/>
  <c r="U68" i="105"/>
  <c r="I70" i="105"/>
  <c r="E74" i="105"/>
  <c r="M75" i="105"/>
  <c r="U76" i="105"/>
  <c r="R17" i="190"/>
  <c r="C35" i="104"/>
  <c r="C64" i="104"/>
  <c r="T5" i="104"/>
  <c r="H7" i="104"/>
  <c r="P9" i="104"/>
  <c r="L13" i="104"/>
  <c r="T14" i="104"/>
  <c r="H16" i="104"/>
  <c r="D20" i="104"/>
  <c r="L21" i="104"/>
  <c r="S4" i="199"/>
  <c r="C27" i="204"/>
  <c r="M27" i="200"/>
  <c r="U27" i="200"/>
  <c r="O71" i="195"/>
  <c r="S22" i="196"/>
  <c r="G71" i="196"/>
  <c r="M71" i="199"/>
  <c r="I4" i="196"/>
  <c r="W27" i="200"/>
  <c r="N52" i="195"/>
  <c r="R71" i="195"/>
  <c r="W4" i="196"/>
  <c r="S8" i="196"/>
  <c r="R17" i="196"/>
  <c r="J71" i="196"/>
  <c r="J5" i="106"/>
  <c r="R6" i="106"/>
  <c r="P71" i="199"/>
  <c r="Q17" i="200"/>
  <c r="Q27" i="200"/>
  <c r="T8" i="196"/>
  <c r="S17" i="196"/>
  <c r="F9" i="106"/>
  <c r="F8" i="106" s="1"/>
  <c r="N10" i="106"/>
  <c r="V12" i="106"/>
  <c r="J14" i="106"/>
  <c r="R15" i="106"/>
  <c r="C8" i="199"/>
  <c r="Q71" i="199"/>
  <c r="J71" i="200"/>
  <c r="N19" i="106"/>
  <c r="V20" i="106"/>
  <c r="C25" i="106"/>
  <c r="C57" i="106"/>
  <c r="M5" i="106"/>
  <c r="U6" i="106"/>
  <c r="J23" i="106"/>
  <c r="R24" i="106"/>
  <c r="R34" i="106"/>
  <c r="F36" i="106"/>
  <c r="N37" i="106"/>
  <c r="V38" i="106"/>
  <c r="J40" i="106"/>
  <c r="R41" i="106"/>
  <c r="F43" i="106"/>
  <c r="N44" i="106"/>
  <c r="V45" i="106"/>
  <c r="J47" i="106"/>
  <c r="R48" i="106"/>
  <c r="F50" i="106"/>
  <c r="N51" i="106"/>
  <c r="J55" i="106"/>
  <c r="R56" i="106"/>
  <c r="F58" i="106"/>
  <c r="N59" i="106"/>
  <c r="V60" i="106"/>
  <c r="J62" i="106"/>
  <c r="R63" i="106"/>
  <c r="F65" i="106"/>
  <c r="N66" i="106"/>
  <c r="V67" i="106"/>
  <c r="J69" i="106"/>
  <c r="R70" i="106"/>
  <c r="N74" i="106"/>
  <c r="V75" i="106"/>
  <c r="C56" i="111"/>
  <c r="T24" i="111"/>
  <c r="P29" i="111"/>
  <c r="D31" i="111"/>
  <c r="L32" i="111"/>
  <c r="T34" i="111"/>
  <c r="H36" i="111"/>
  <c r="P37" i="111"/>
  <c r="D39" i="111"/>
  <c r="L40" i="111"/>
  <c r="T41" i="111"/>
  <c r="H43" i="111"/>
  <c r="P44" i="111"/>
  <c r="D46" i="111"/>
  <c r="L47" i="111"/>
  <c r="T48" i="111"/>
  <c r="H50" i="111"/>
  <c r="P51" i="111"/>
  <c r="V6" i="106"/>
  <c r="I9" i="106"/>
  <c r="Q10" i="106"/>
  <c r="E13" i="106"/>
  <c r="M14" i="106"/>
  <c r="U15" i="106"/>
  <c r="F2" i="124"/>
  <c r="J9" i="106"/>
  <c r="R10" i="106"/>
  <c r="F13" i="106"/>
  <c r="N14" i="106"/>
  <c r="V15" i="106"/>
  <c r="I18" i="106"/>
  <c r="Q19" i="106"/>
  <c r="E21" i="106"/>
  <c r="D2" i="124"/>
  <c r="R19" i="106"/>
  <c r="F21" i="106"/>
  <c r="U24" i="106"/>
  <c r="I28" i="106"/>
  <c r="Q29" i="106"/>
  <c r="E31" i="106"/>
  <c r="M32" i="106"/>
  <c r="U34" i="106"/>
  <c r="I36" i="106"/>
  <c r="Q37" i="106"/>
  <c r="E39" i="106"/>
  <c r="M40" i="106"/>
  <c r="U41" i="106"/>
  <c r="I43" i="106"/>
  <c r="Q44" i="106"/>
  <c r="E46" i="106"/>
  <c r="M47" i="106"/>
  <c r="U48" i="106"/>
  <c r="I50" i="106"/>
  <c r="Q51" i="106"/>
  <c r="E54" i="106"/>
  <c r="M55" i="106"/>
  <c r="U56" i="106"/>
  <c r="I58" i="106"/>
  <c r="Q59" i="106"/>
  <c r="E61" i="106"/>
  <c r="M62" i="106"/>
  <c r="U63" i="106"/>
  <c r="I65" i="106"/>
  <c r="Q66" i="106"/>
  <c r="E68" i="106"/>
  <c r="M69" i="106"/>
  <c r="U70" i="106"/>
  <c r="I73" i="106"/>
  <c r="Q74" i="106"/>
  <c r="E76" i="106"/>
  <c r="C29" i="111"/>
  <c r="C59" i="111"/>
  <c r="K9" i="111"/>
  <c r="K8" i="111" s="1"/>
  <c r="S10" i="111"/>
  <c r="G13" i="111"/>
  <c r="O14" i="111"/>
  <c r="W15" i="111"/>
  <c r="K18" i="111"/>
  <c r="S19" i="111"/>
  <c r="G21" i="111"/>
  <c r="W24" i="111"/>
  <c r="K28" i="111"/>
  <c r="S29" i="111"/>
  <c r="G31" i="111"/>
  <c r="O32" i="111"/>
  <c r="G54" i="111"/>
  <c r="O55" i="111"/>
  <c r="W56" i="111"/>
  <c r="K58" i="111"/>
  <c r="S59" i="111"/>
  <c r="G61" i="111"/>
  <c r="O62" i="111"/>
  <c r="W63" i="111"/>
  <c r="K65" i="111"/>
  <c r="S66" i="111"/>
  <c r="G68" i="111"/>
  <c r="O69" i="111"/>
  <c r="W70" i="111"/>
  <c r="K73" i="111"/>
  <c r="S74" i="111"/>
  <c r="G76" i="111"/>
  <c r="E8" i="195"/>
  <c r="C31" i="106"/>
  <c r="C61" i="106"/>
  <c r="Q5" i="106"/>
  <c r="E7" i="106"/>
  <c r="V24" i="106"/>
  <c r="R29" i="106"/>
  <c r="F31" i="106"/>
  <c r="N32" i="106"/>
  <c r="J36" i="106"/>
  <c r="R37" i="106"/>
  <c r="F39" i="106"/>
  <c r="N40" i="106"/>
  <c r="V41" i="106"/>
  <c r="J43" i="106"/>
  <c r="R44" i="106"/>
  <c r="F46" i="106"/>
  <c r="N47" i="106"/>
  <c r="V48" i="106"/>
  <c r="J50" i="106"/>
  <c r="R51" i="106"/>
  <c r="F54" i="106"/>
  <c r="N55" i="106"/>
  <c r="V56" i="106"/>
  <c r="J58" i="106"/>
  <c r="R59" i="106"/>
  <c r="F61" i="106"/>
  <c r="N62" i="106"/>
  <c r="V63" i="106"/>
  <c r="J65" i="106"/>
  <c r="R66" i="106"/>
  <c r="F68" i="106"/>
  <c r="N69" i="106"/>
  <c r="V70" i="106"/>
  <c r="J73" i="106"/>
  <c r="R74" i="106"/>
  <c r="F76" i="106"/>
  <c r="P5" i="111"/>
  <c r="D7" i="111"/>
  <c r="T10" i="111"/>
  <c r="H13" i="111"/>
  <c r="P14" i="111"/>
  <c r="D16" i="111"/>
  <c r="L18" i="111"/>
  <c r="H21" i="111"/>
  <c r="D25" i="111"/>
  <c r="L28" i="111"/>
  <c r="H31" i="111"/>
  <c r="P32" i="111"/>
  <c r="D35" i="111"/>
  <c r="L36" i="111"/>
  <c r="T37" i="111"/>
  <c r="H39" i="111"/>
  <c r="P40" i="111"/>
  <c r="D42" i="111"/>
  <c r="L43" i="111"/>
  <c r="T44" i="111"/>
  <c r="H46" i="111"/>
  <c r="P47" i="111"/>
  <c r="D49" i="111"/>
  <c r="L50" i="111"/>
  <c r="T51" i="111"/>
  <c r="P55" i="111"/>
  <c r="D57" i="111"/>
  <c r="L58" i="111"/>
  <c r="T59" i="111"/>
  <c r="H61" i="111"/>
  <c r="P62" i="111"/>
  <c r="D64" i="111"/>
  <c r="L65" i="111"/>
  <c r="T66" i="111"/>
  <c r="H68" i="111"/>
  <c r="P69" i="111"/>
  <c r="L73" i="111"/>
  <c r="T74" i="111"/>
  <c r="H76" i="111"/>
  <c r="F27" i="195"/>
  <c r="M9" i="106"/>
  <c r="U10" i="106"/>
  <c r="G2" i="124"/>
  <c r="S62" i="104"/>
  <c r="G64" i="104"/>
  <c r="O65" i="104"/>
  <c r="W66" i="104"/>
  <c r="K68" i="104"/>
  <c r="S69" i="104"/>
  <c r="C35" i="106"/>
  <c r="C64" i="106"/>
  <c r="H7" i="106"/>
  <c r="M28" i="106"/>
  <c r="U29" i="106"/>
  <c r="I31" i="106"/>
  <c r="Q32" i="106"/>
  <c r="E35" i="106"/>
  <c r="M36" i="106"/>
  <c r="U37" i="106"/>
  <c r="I39" i="106"/>
  <c r="Q40" i="106"/>
  <c r="E42" i="106"/>
  <c r="M43" i="106"/>
  <c r="U44" i="106"/>
  <c r="I46" i="106"/>
  <c r="Q47" i="106"/>
  <c r="E49" i="106"/>
  <c r="M50" i="106"/>
  <c r="U51" i="106"/>
  <c r="I54" i="106"/>
  <c r="Q55" i="106"/>
  <c r="E57" i="106"/>
  <c r="M58" i="106"/>
  <c r="U59" i="106"/>
  <c r="I61" i="106"/>
  <c r="Q62" i="106"/>
  <c r="E64" i="106"/>
  <c r="M65" i="106"/>
  <c r="U66" i="106"/>
  <c r="I68" i="106"/>
  <c r="Q69" i="106"/>
  <c r="E72" i="106"/>
  <c r="M73" i="106"/>
  <c r="U74" i="106"/>
  <c r="I76" i="106"/>
  <c r="C34" i="111"/>
  <c r="C63" i="111"/>
  <c r="S5" i="111"/>
  <c r="G7" i="111"/>
  <c r="O9" i="111"/>
  <c r="W10" i="111"/>
  <c r="K13" i="111"/>
  <c r="S14" i="111"/>
  <c r="G16" i="111"/>
  <c r="W19" i="111"/>
  <c r="K21" i="111"/>
  <c r="S23" i="111"/>
  <c r="G25" i="111"/>
  <c r="G35" i="111"/>
  <c r="O36" i="111"/>
  <c r="W37" i="111"/>
  <c r="K39" i="111"/>
  <c r="S40" i="111"/>
  <c r="G42" i="111"/>
  <c r="O43" i="111"/>
  <c r="W44" i="111"/>
  <c r="K46" i="111"/>
  <c r="S47" i="111"/>
  <c r="G49" i="111"/>
  <c r="O50" i="111"/>
  <c r="W51" i="111"/>
  <c r="K54" i="111"/>
  <c r="S55" i="111"/>
  <c r="G57" i="111"/>
  <c r="O58" i="111"/>
  <c r="W59" i="111"/>
  <c r="K61" i="111"/>
  <c r="S62" i="111"/>
  <c r="G64" i="111"/>
  <c r="O65" i="111"/>
  <c r="W66" i="111"/>
  <c r="K68" i="111"/>
  <c r="S69" i="111"/>
  <c r="O73" i="111"/>
  <c r="W74" i="111"/>
  <c r="K76" i="111"/>
  <c r="H8" i="203"/>
  <c r="L22" i="203"/>
  <c r="C36" i="106"/>
  <c r="C65" i="106"/>
  <c r="U5" i="106"/>
  <c r="I7" i="106"/>
  <c r="L13" i="106"/>
  <c r="T14" i="106"/>
  <c r="H16" i="106"/>
  <c r="T71" i="200"/>
  <c r="I8" i="203"/>
  <c r="M22" i="203"/>
  <c r="M13" i="106"/>
  <c r="U14" i="106"/>
  <c r="I16" i="106"/>
  <c r="P18" i="106"/>
  <c r="D20" i="106"/>
  <c r="L21" i="106"/>
  <c r="U71" i="200"/>
  <c r="J8" i="203"/>
  <c r="N22" i="203"/>
  <c r="J2" i="124"/>
  <c r="R73" i="104"/>
  <c r="F75" i="104"/>
  <c r="N76" i="104"/>
  <c r="E20" i="106"/>
  <c r="M21" i="106"/>
  <c r="T23" i="106"/>
  <c r="H25" i="106"/>
  <c r="D30" i="106"/>
  <c r="L31" i="106"/>
  <c r="T32" i="106"/>
  <c r="P36" i="106"/>
  <c r="D38" i="106"/>
  <c r="L39" i="106"/>
  <c r="T40" i="106"/>
  <c r="H42" i="106"/>
  <c r="P43" i="106"/>
  <c r="D45" i="106"/>
  <c r="L46" i="106"/>
  <c r="T47" i="106"/>
  <c r="H49" i="106"/>
  <c r="P50" i="106"/>
  <c r="L54" i="106"/>
  <c r="T55" i="106"/>
  <c r="H57" i="106"/>
  <c r="P58" i="106"/>
  <c r="D60" i="106"/>
  <c r="L61" i="106"/>
  <c r="T62" i="106"/>
  <c r="H64" i="106"/>
  <c r="P65" i="106"/>
  <c r="D67" i="106"/>
  <c r="L68" i="106"/>
  <c r="T69" i="106"/>
  <c r="P73" i="106"/>
  <c r="D75" i="106"/>
  <c r="L76" i="106"/>
  <c r="V71" i="200"/>
  <c r="C37" i="111"/>
  <c r="C66" i="111"/>
  <c r="J7" i="111"/>
  <c r="N13" i="111"/>
  <c r="V14" i="111"/>
  <c r="J16" i="111"/>
  <c r="F20" i="111"/>
  <c r="N21" i="111"/>
  <c r="F30" i="111"/>
  <c r="N31" i="111"/>
  <c r="V32" i="111"/>
  <c r="J35" i="111"/>
  <c r="R36" i="111"/>
  <c r="F38" i="111"/>
  <c r="N39" i="111"/>
  <c r="V40" i="111"/>
  <c r="J42" i="111"/>
  <c r="R43" i="111"/>
  <c r="F45" i="111"/>
  <c r="N46" i="111"/>
  <c r="V47" i="111"/>
  <c r="J49" i="111"/>
  <c r="R50" i="111"/>
  <c r="F53" i="111"/>
  <c r="V55" i="111"/>
  <c r="J57" i="111"/>
  <c r="R58" i="111"/>
  <c r="F60" i="111"/>
  <c r="N61" i="111"/>
  <c r="V62" i="111"/>
  <c r="J64" i="111"/>
  <c r="R65" i="111"/>
  <c r="F67" i="111"/>
  <c r="N68" i="111"/>
  <c r="V69" i="111"/>
  <c r="R73" i="111"/>
  <c r="F75" i="111"/>
  <c r="N76" i="111"/>
  <c r="D8" i="204"/>
  <c r="K72" i="104"/>
  <c r="S73" i="104"/>
  <c r="G75" i="104"/>
  <c r="O76" i="104"/>
  <c r="Q28" i="106"/>
  <c r="E30" i="106"/>
  <c r="M31" i="106"/>
  <c r="U32" i="106"/>
  <c r="I35" i="106"/>
  <c r="Q36" i="106"/>
  <c r="E38" i="106"/>
  <c r="M39" i="106"/>
  <c r="U40" i="106"/>
  <c r="I42" i="106"/>
  <c r="Q43" i="106"/>
  <c r="E45" i="106"/>
  <c r="M46" i="106"/>
  <c r="U47" i="106"/>
  <c r="I49" i="106"/>
  <c r="Q50" i="106"/>
  <c r="M54" i="106"/>
  <c r="U55" i="106"/>
  <c r="I57" i="106"/>
  <c r="Q58" i="106"/>
  <c r="E60" i="106"/>
  <c r="M61" i="106"/>
  <c r="U62" i="106"/>
  <c r="I64" i="106"/>
  <c r="Q65" i="106"/>
  <c r="E67" i="106"/>
  <c r="M68" i="106"/>
  <c r="U69" i="106"/>
  <c r="I72" i="106"/>
  <c r="Q73" i="106"/>
  <c r="E75" i="106"/>
  <c r="M76" i="106"/>
  <c r="J8" i="199"/>
  <c r="W71" i="200"/>
  <c r="C38" i="111"/>
  <c r="C67" i="111"/>
  <c r="K7" i="111"/>
  <c r="O13" i="111"/>
  <c r="W14" i="111"/>
  <c r="K16" i="111"/>
  <c r="S18" i="111"/>
  <c r="G20" i="111"/>
  <c r="O21" i="111"/>
  <c r="G30" i="111"/>
  <c r="O31" i="111"/>
  <c r="W32" i="111"/>
  <c r="K35" i="111"/>
  <c r="S36" i="111"/>
  <c r="G38" i="111"/>
  <c r="O39" i="111"/>
  <c r="W40" i="111"/>
  <c r="K42" i="111"/>
  <c r="S43" i="111"/>
  <c r="G45" i="111"/>
  <c r="O46" i="111"/>
  <c r="W47" i="111"/>
  <c r="K49" i="111"/>
  <c r="S50" i="111"/>
  <c r="G53" i="111"/>
  <c r="O54" i="111"/>
  <c r="W55" i="111"/>
  <c r="K57" i="111"/>
  <c r="S58" i="111"/>
  <c r="G60" i="111"/>
  <c r="O61" i="111"/>
  <c r="W62" i="111"/>
  <c r="K64" i="111"/>
  <c r="S65" i="111"/>
  <c r="G67" i="111"/>
  <c r="O68" i="111"/>
  <c r="W69" i="111"/>
  <c r="L8" i="203"/>
  <c r="E17" i="204"/>
  <c r="X2" i="15"/>
  <c r="K2" i="124"/>
  <c r="E2" i="124"/>
  <c r="U2" i="124"/>
  <c r="W11" i="204"/>
  <c r="X26" i="93"/>
  <c r="K27" i="187"/>
  <c r="C21" i="103"/>
  <c r="C54" i="103"/>
  <c r="N10" i="103"/>
  <c r="J14" i="103"/>
  <c r="R15" i="103"/>
  <c r="N19" i="103"/>
  <c r="C23" i="103"/>
  <c r="C55" i="103"/>
  <c r="K5" i="103"/>
  <c r="S6" i="103"/>
  <c r="O10" i="103"/>
  <c r="K14" i="103"/>
  <c r="S15" i="103"/>
  <c r="O19" i="103"/>
  <c r="C56" i="103"/>
  <c r="T6" i="103"/>
  <c r="H9" i="103"/>
  <c r="P10" i="103"/>
  <c r="D13" i="103"/>
  <c r="L14" i="103"/>
  <c r="T15" i="103"/>
  <c r="H18" i="103"/>
  <c r="P19" i="103"/>
  <c r="U6" i="103"/>
  <c r="I9" i="103"/>
  <c r="Q10" i="103"/>
  <c r="E13" i="103"/>
  <c r="M14" i="103"/>
  <c r="U15" i="103"/>
  <c r="Q19" i="103"/>
  <c r="C28" i="103"/>
  <c r="C58" i="103"/>
  <c r="V6" i="103"/>
  <c r="J9" i="103"/>
  <c r="F13" i="103"/>
  <c r="N14" i="103"/>
  <c r="V15" i="103"/>
  <c r="J18" i="103"/>
  <c r="R19" i="103"/>
  <c r="C29" i="103"/>
  <c r="C59" i="103"/>
  <c r="W6" i="103"/>
  <c r="K9" i="103"/>
  <c r="G13" i="103"/>
  <c r="O14" i="103"/>
  <c r="W15" i="103"/>
  <c r="K18" i="103"/>
  <c r="S19" i="103"/>
  <c r="C30" i="103"/>
  <c r="C60" i="103"/>
  <c r="P5" i="103"/>
  <c r="D7" i="103"/>
  <c r="T10" i="103"/>
  <c r="H13" i="103"/>
  <c r="P14" i="103"/>
  <c r="D16" i="103"/>
  <c r="T19" i="103"/>
  <c r="I21" i="103"/>
  <c r="P23" i="103"/>
  <c r="D25" i="103"/>
  <c r="L28" i="103"/>
  <c r="T29" i="103"/>
  <c r="H31" i="103"/>
  <c r="P32" i="103"/>
  <c r="D35" i="103"/>
  <c r="L36" i="103"/>
  <c r="T37" i="103"/>
  <c r="H39" i="103"/>
  <c r="P40" i="103"/>
  <c r="D42" i="103"/>
  <c r="L43" i="103"/>
  <c r="T44" i="103"/>
  <c r="H46" i="103"/>
  <c r="P47" i="103"/>
  <c r="D49" i="103"/>
  <c r="L50" i="103"/>
  <c r="T51" i="103"/>
  <c r="H54" i="103"/>
  <c r="P55" i="103"/>
  <c r="D57" i="103"/>
  <c r="L58" i="103"/>
  <c r="T59" i="103"/>
  <c r="H61" i="103"/>
  <c r="P62" i="103"/>
  <c r="D64" i="103"/>
  <c r="L65" i="103"/>
  <c r="T66" i="103"/>
  <c r="H68" i="103"/>
  <c r="P69" i="103"/>
  <c r="D72" i="103"/>
  <c r="L73" i="103"/>
  <c r="T74" i="103"/>
  <c r="H76" i="103"/>
  <c r="P9" i="105"/>
  <c r="U11" i="189"/>
  <c r="J13" i="105"/>
  <c r="R14" i="105"/>
  <c r="F16" i="105"/>
  <c r="F25" i="105"/>
  <c r="V29" i="105"/>
  <c r="J31" i="105"/>
  <c r="R32" i="105"/>
  <c r="F35" i="105"/>
  <c r="N36" i="105"/>
  <c r="V37" i="105"/>
  <c r="J39" i="105"/>
  <c r="R40" i="105"/>
  <c r="F42" i="105"/>
  <c r="N43" i="105"/>
  <c r="V44" i="105"/>
  <c r="J46" i="105"/>
  <c r="R47" i="105"/>
  <c r="F49" i="105"/>
  <c r="N50" i="105"/>
  <c r="V51" i="105"/>
  <c r="J54" i="105"/>
  <c r="R55" i="105"/>
  <c r="F57" i="105"/>
  <c r="N58" i="105"/>
  <c r="V59" i="105"/>
  <c r="J61" i="105"/>
  <c r="R62" i="105"/>
  <c r="F64" i="105"/>
  <c r="N65" i="105"/>
  <c r="V66" i="105"/>
  <c r="J68" i="105"/>
  <c r="R69" i="105"/>
  <c r="F72" i="105"/>
  <c r="N73" i="105"/>
  <c r="V74" i="105"/>
  <c r="J76" i="105"/>
  <c r="W4" i="192"/>
  <c r="M8" i="194"/>
  <c r="D33" i="195"/>
  <c r="V11" i="200"/>
  <c r="Q4" i="203"/>
  <c r="M17" i="204"/>
  <c r="P8" i="194"/>
  <c r="V8" i="203"/>
  <c r="H8" i="191"/>
  <c r="Q22" i="191"/>
  <c r="F8" i="192"/>
  <c r="V52" i="195"/>
  <c r="N71" i="196"/>
  <c r="D22" i="203"/>
  <c r="Q33" i="204"/>
  <c r="U27" i="187"/>
  <c r="K71" i="187"/>
  <c r="H27" i="195"/>
  <c r="W27" i="196"/>
  <c r="K52" i="196"/>
  <c r="I8" i="199"/>
  <c r="E22" i="199"/>
  <c r="Q52" i="199"/>
  <c r="U71" i="199"/>
  <c r="V8" i="187"/>
  <c r="V17" i="187"/>
  <c r="L11" i="196"/>
  <c r="L52" i="196"/>
  <c r="T52" i="196"/>
  <c r="F22" i="203"/>
  <c r="K11" i="204"/>
  <c r="V17" i="204"/>
  <c r="W8" i="187"/>
  <c r="K11" i="187"/>
  <c r="S11" i="187"/>
  <c r="W17" i="187"/>
  <c r="I8" i="192"/>
  <c r="M11" i="196"/>
  <c r="O4" i="199"/>
  <c r="W71" i="203"/>
  <c r="W17" i="204"/>
  <c r="C56" i="105"/>
  <c r="T6" i="105"/>
  <c r="I71" i="191"/>
  <c r="J8" i="192"/>
  <c r="R71" i="196"/>
  <c r="D8" i="203"/>
  <c r="H22" i="203"/>
  <c r="P33" i="203"/>
  <c r="T52" i="203"/>
  <c r="T17" i="204"/>
  <c r="D73" i="103"/>
  <c r="L74" i="103"/>
  <c r="T75" i="103"/>
  <c r="C25" i="105"/>
  <c r="C57" i="105"/>
  <c r="U6" i="105"/>
  <c r="H9" i="105"/>
  <c r="H8" i="105" s="1"/>
  <c r="P10" i="105"/>
  <c r="J71" i="191"/>
  <c r="K8" i="192"/>
  <c r="K17" i="192"/>
  <c r="C8" i="194"/>
  <c r="V8" i="194"/>
  <c r="L4" i="196"/>
  <c r="Q71" i="200"/>
  <c r="E8" i="203"/>
  <c r="I22" i="203"/>
  <c r="V20" i="103"/>
  <c r="E73" i="103"/>
  <c r="M74" i="103"/>
  <c r="U75" i="103"/>
  <c r="C28" i="105"/>
  <c r="C58" i="105"/>
  <c r="N5" i="105"/>
  <c r="V6" i="105"/>
  <c r="I9" i="105"/>
  <c r="Q10" i="105"/>
  <c r="G73" i="105"/>
  <c r="O74" i="105"/>
  <c r="W75" i="105"/>
  <c r="D22" i="190"/>
  <c r="S71" i="190"/>
  <c r="K71" i="191"/>
  <c r="L8" i="192"/>
  <c r="P22" i="192"/>
  <c r="Q22" i="195"/>
  <c r="L33" i="196"/>
  <c r="T71" i="196"/>
  <c r="F8" i="199"/>
  <c r="O52" i="200"/>
  <c r="K52" i="200"/>
  <c r="R71" i="200"/>
  <c r="F8" i="203"/>
  <c r="J22" i="203"/>
  <c r="W20" i="103"/>
  <c r="J23" i="103"/>
  <c r="F28" i="103"/>
  <c r="V30" i="103"/>
  <c r="J32" i="103"/>
  <c r="R34" i="103"/>
  <c r="F36" i="103"/>
  <c r="N37" i="103"/>
  <c r="V38" i="103"/>
  <c r="J40" i="103"/>
  <c r="R41" i="103"/>
  <c r="F43" i="103"/>
  <c r="N44" i="103"/>
  <c r="V45" i="103"/>
  <c r="J47" i="103"/>
  <c r="R48" i="103"/>
  <c r="F50" i="103"/>
  <c r="N51" i="103"/>
  <c r="J55" i="103"/>
  <c r="R56" i="103"/>
  <c r="F58" i="103"/>
  <c r="N59" i="103"/>
  <c r="V60" i="103"/>
  <c r="J62" i="103"/>
  <c r="R63" i="103"/>
  <c r="F65" i="103"/>
  <c r="N66" i="103"/>
  <c r="V67" i="103"/>
  <c r="J69" i="103"/>
  <c r="R70" i="103"/>
  <c r="F73" i="103"/>
  <c r="N74" i="103"/>
  <c r="V75" i="103"/>
  <c r="C59" i="105"/>
  <c r="O5" i="105"/>
  <c r="W6" i="105"/>
  <c r="R10" i="105"/>
  <c r="D13" i="105"/>
  <c r="L14" i="105"/>
  <c r="T15" i="105"/>
  <c r="H18" i="105"/>
  <c r="P19" i="105"/>
  <c r="D21" i="105"/>
  <c r="T24" i="105"/>
  <c r="P29" i="105"/>
  <c r="D31" i="105"/>
  <c r="L32" i="105"/>
  <c r="H36" i="105"/>
  <c r="P37" i="105"/>
  <c r="D39" i="105"/>
  <c r="L40" i="105"/>
  <c r="T41" i="105"/>
  <c r="H43" i="105"/>
  <c r="P44" i="105"/>
  <c r="D46" i="105"/>
  <c r="L47" i="105"/>
  <c r="T48" i="105"/>
  <c r="H50" i="105"/>
  <c r="P51" i="105"/>
  <c r="D54" i="105"/>
  <c r="L55" i="105"/>
  <c r="T56" i="105"/>
  <c r="H58" i="105"/>
  <c r="P59" i="105"/>
  <c r="D61" i="105"/>
  <c r="L62" i="105"/>
  <c r="T63" i="105"/>
  <c r="H65" i="105"/>
  <c r="P66" i="105"/>
  <c r="D68" i="105"/>
  <c r="L69" i="105"/>
  <c r="T70" i="105"/>
  <c r="L71" i="191"/>
  <c r="M8" i="192"/>
  <c r="N27" i="195"/>
  <c r="F4" i="196"/>
  <c r="S71" i="200"/>
  <c r="G8" i="203"/>
  <c r="G17" i="203"/>
  <c r="K22" i="203"/>
  <c r="G27" i="203"/>
  <c r="L27" i="204"/>
  <c r="D21" i="103"/>
  <c r="K23" i="103"/>
  <c r="G28" i="103"/>
  <c r="W30" i="103"/>
  <c r="K32" i="103"/>
  <c r="S34" i="103"/>
  <c r="G36" i="103"/>
  <c r="O37" i="103"/>
  <c r="W38" i="103"/>
  <c r="K40" i="103"/>
  <c r="S41" i="103"/>
  <c r="G43" i="103"/>
  <c r="O44" i="103"/>
  <c r="W45" i="103"/>
  <c r="K47" i="103"/>
  <c r="S48" i="103"/>
  <c r="G50" i="103"/>
  <c r="O51" i="103"/>
  <c r="K55" i="103"/>
  <c r="S56" i="103"/>
  <c r="G58" i="103"/>
  <c r="O59" i="103"/>
  <c r="W60" i="103"/>
  <c r="K62" i="103"/>
  <c r="S63" i="103"/>
  <c r="G65" i="103"/>
  <c r="O66" i="103"/>
  <c r="W67" i="103"/>
  <c r="K69" i="103"/>
  <c r="S70" i="103"/>
  <c r="G73" i="103"/>
  <c r="O74" i="103"/>
  <c r="W75" i="103"/>
  <c r="C30" i="105"/>
  <c r="C60" i="105"/>
  <c r="P5" i="105"/>
  <c r="D7" i="105"/>
  <c r="S10" i="105"/>
  <c r="E13" i="105"/>
  <c r="M14" i="105"/>
  <c r="U15" i="105"/>
  <c r="Q19" i="105"/>
  <c r="E21" i="105"/>
  <c r="M23" i="105"/>
  <c r="U24" i="105"/>
  <c r="I28" i="105"/>
  <c r="Q29" i="105"/>
  <c r="E31" i="105"/>
  <c r="M32" i="105"/>
  <c r="U34" i="105"/>
  <c r="I36" i="105"/>
  <c r="Q37" i="105"/>
  <c r="E39" i="105"/>
  <c r="M40" i="105"/>
  <c r="U41" i="105"/>
  <c r="I43" i="105"/>
  <c r="Q44" i="105"/>
  <c r="E46" i="105"/>
  <c r="M47" i="105"/>
  <c r="U48" i="105"/>
  <c r="I50" i="105"/>
  <c r="Q51" i="105"/>
  <c r="E54" i="105"/>
  <c r="M55" i="105"/>
  <c r="U56" i="105"/>
  <c r="I58" i="105"/>
  <c r="Q59" i="105"/>
  <c r="E61" i="105"/>
  <c r="M62" i="105"/>
  <c r="U63" i="105"/>
  <c r="I65" i="105"/>
  <c r="Q66" i="105"/>
  <c r="E68" i="105"/>
  <c r="M69" i="105"/>
  <c r="U70" i="105"/>
  <c r="I73" i="105"/>
  <c r="Q74" i="105"/>
  <c r="E76" i="105"/>
  <c r="N33" i="190"/>
  <c r="R4" i="192"/>
  <c r="O17" i="195"/>
  <c r="O11" i="202"/>
  <c r="H17" i="203"/>
  <c r="E21" i="103"/>
  <c r="T24" i="103"/>
  <c r="P29" i="103"/>
  <c r="D31" i="103"/>
  <c r="L32" i="103"/>
  <c r="H36" i="103"/>
  <c r="P37" i="103"/>
  <c r="D39" i="103"/>
  <c r="L40" i="103"/>
  <c r="T41" i="103"/>
  <c r="H43" i="103"/>
  <c r="P44" i="103"/>
  <c r="D46" i="103"/>
  <c r="L47" i="103"/>
  <c r="T48" i="103"/>
  <c r="H50" i="103"/>
  <c r="P51" i="103"/>
  <c r="D54" i="103"/>
  <c r="L55" i="103"/>
  <c r="T56" i="103"/>
  <c r="H58" i="103"/>
  <c r="P59" i="103"/>
  <c r="D61" i="103"/>
  <c r="L62" i="103"/>
  <c r="T63" i="103"/>
  <c r="H65" i="103"/>
  <c r="P66" i="103"/>
  <c r="D68" i="103"/>
  <c r="L69" i="103"/>
  <c r="T70" i="103"/>
  <c r="C31" i="105"/>
  <c r="C61" i="105"/>
  <c r="Q5" i="105"/>
  <c r="E7" i="105"/>
  <c r="T10" i="105"/>
  <c r="F13" i="105"/>
  <c r="N14" i="105"/>
  <c r="V15" i="105"/>
  <c r="R19" i="105"/>
  <c r="F21" i="105"/>
  <c r="N23" i="105"/>
  <c r="V24" i="105"/>
  <c r="J28" i="105"/>
  <c r="R29" i="105"/>
  <c r="F31" i="105"/>
  <c r="N32" i="105"/>
  <c r="J73" i="105"/>
  <c r="R74" i="105"/>
  <c r="F76" i="105"/>
  <c r="S4" i="192"/>
  <c r="P17" i="195"/>
  <c r="N33" i="200"/>
  <c r="I17" i="203"/>
  <c r="I27" i="203"/>
  <c r="F11" i="204"/>
  <c r="F21" i="103"/>
  <c r="M23" i="103"/>
  <c r="U24" i="103"/>
  <c r="Q29" i="103"/>
  <c r="E31" i="103"/>
  <c r="M32" i="103"/>
  <c r="U34" i="103"/>
  <c r="I36" i="103"/>
  <c r="Q37" i="103"/>
  <c r="E39" i="103"/>
  <c r="M40" i="103"/>
  <c r="U41" i="103"/>
  <c r="I43" i="103"/>
  <c r="Q44" i="103"/>
  <c r="E46" i="103"/>
  <c r="M47" i="103"/>
  <c r="U48" i="103"/>
  <c r="I50" i="103"/>
  <c r="Q51" i="103"/>
  <c r="E54" i="103"/>
  <c r="M55" i="103"/>
  <c r="U56" i="103"/>
  <c r="I58" i="103"/>
  <c r="Q59" i="103"/>
  <c r="E61" i="103"/>
  <c r="M62" i="103"/>
  <c r="U63" i="103"/>
  <c r="I65" i="103"/>
  <c r="Q66" i="103"/>
  <c r="E68" i="103"/>
  <c r="M69" i="103"/>
  <c r="U70" i="103"/>
  <c r="I73" i="103"/>
  <c r="I71" i="103" s="1"/>
  <c r="Q74" i="103"/>
  <c r="E76" i="103"/>
  <c r="C32" i="105"/>
  <c r="C62" i="105"/>
  <c r="F7" i="105"/>
  <c r="U10" i="105"/>
  <c r="G13" i="105"/>
  <c r="O14" i="105"/>
  <c r="W15" i="105"/>
  <c r="S19" i="105"/>
  <c r="G21" i="105"/>
  <c r="O23" i="105"/>
  <c r="W24" i="105"/>
  <c r="K28" i="105"/>
  <c r="G31" i="105"/>
  <c r="O32" i="105"/>
  <c r="W34" i="105"/>
  <c r="K36" i="105"/>
  <c r="S37" i="105"/>
  <c r="G39" i="105"/>
  <c r="O40" i="105"/>
  <c r="W41" i="105"/>
  <c r="K43" i="105"/>
  <c r="S44" i="105"/>
  <c r="G46" i="105"/>
  <c r="O47" i="105"/>
  <c r="W48" i="105"/>
  <c r="K50" i="105"/>
  <c r="S51" i="105"/>
  <c r="G54" i="105"/>
  <c r="O55" i="105"/>
  <c r="W56" i="105"/>
  <c r="K58" i="105"/>
  <c r="S59" i="105"/>
  <c r="G61" i="105"/>
  <c r="O62" i="105"/>
  <c r="W63" i="105"/>
  <c r="K65" i="105"/>
  <c r="S66" i="105"/>
  <c r="G68" i="105"/>
  <c r="O69" i="105"/>
  <c r="W70" i="105"/>
  <c r="K73" i="105"/>
  <c r="S74" i="105"/>
  <c r="G76" i="105"/>
  <c r="D17" i="190"/>
  <c r="T4" i="192"/>
  <c r="H52" i="194"/>
  <c r="N4" i="203"/>
  <c r="J17" i="203"/>
  <c r="G21" i="103"/>
  <c r="V24" i="103"/>
  <c r="R29" i="103"/>
  <c r="F31" i="103"/>
  <c r="N32" i="103"/>
  <c r="J36" i="103"/>
  <c r="R37" i="103"/>
  <c r="F39" i="103"/>
  <c r="N40" i="103"/>
  <c r="V41" i="103"/>
  <c r="J43" i="103"/>
  <c r="R44" i="103"/>
  <c r="F46" i="103"/>
  <c r="N47" i="103"/>
  <c r="V48" i="103"/>
  <c r="J50" i="103"/>
  <c r="R51" i="103"/>
  <c r="F54" i="103"/>
  <c r="N55" i="103"/>
  <c r="V56" i="103"/>
  <c r="J58" i="103"/>
  <c r="R59" i="103"/>
  <c r="F61" i="103"/>
  <c r="N62" i="103"/>
  <c r="V63" i="103"/>
  <c r="J65" i="103"/>
  <c r="R66" i="103"/>
  <c r="F68" i="103"/>
  <c r="N69" i="103"/>
  <c r="V70" i="103"/>
  <c r="J73" i="103"/>
  <c r="R74" i="103"/>
  <c r="F76" i="103"/>
  <c r="N9" i="105"/>
  <c r="V10" i="105"/>
  <c r="H13" i="105"/>
  <c r="P14" i="105"/>
  <c r="D16" i="105"/>
  <c r="T19" i="105"/>
  <c r="H21" i="105"/>
  <c r="D35" i="105"/>
  <c r="L36" i="105"/>
  <c r="T37" i="105"/>
  <c r="H39" i="105"/>
  <c r="P40" i="105"/>
  <c r="D42" i="105"/>
  <c r="L43" i="105"/>
  <c r="T44" i="105"/>
  <c r="H46" i="105"/>
  <c r="P47" i="105"/>
  <c r="D49" i="105"/>
  <c r="L50" i="105"/>
  <c r="T51" i="105"/>
  <c r="H54" i="105"/>
  <c r="P55" i="105"/>
  <c r="D57" i="105"/>
  <c r="L58" i="105"/>
  <c r="T59" i="105"/>
  <c r="H61" i="105"/>
  <c r="P62" i="105"/>
  <c r="D64" i="105"/>
  <c r="L65" i="105"/>
  <c r="T66" i="105"/>
  <c r="H68" i="105"/>
  <c r="P69" i="105"/>
  <c r="U4" i="192"/>
  <c r="Q22" i="194"/>
  <c r="O4" i="203"/>
  <c r="H27" i="204"/>
  <c r="P2" i="124"/>
  <c r="H21" i="103"/>
  <c r="W24" i="103"/>
  <c r="S29" i="103"/>
  <c r="G31" i="103"/>
  <c r="O32" i="103"/>
  <c r="K36" i="103"/>
  <c r="S37" i="103"/>
  <c r="G39" i="103"/>
  <c r="O40" i="103"/>
  <c r="W41" i="103"/>
  <c r="K43" i="103"/>
  <c r="S44" i="103"/>
  <c r="G46" i="103"/>
  <c r="O47" i="103"/>
  <c r="W48" i="103"/>
  <c r="K50" i="103"/>
  <c r="S51" i="103"/>
  <c r="G54" i="103"/>
  <c r="O55" i="103"/>
  <c r="W56" i="103"/>
  <c r="K58" i="103"/>
  <c r="S59" i="103"/>
  <c r="G61" i="103"/>
  <c r="O62" i="103"/>
  <c r="W63" i="103"/>
  <c r="K65" i="103"/>
  <c r="S66" i="103"/>
  <c r="G68" i="103"/>
  <c r="O69" i="103"/>
  <c r="W70" i="103"/>
  <c r="K73" i="103"/>
  <c r="S74" i="103"/>
  <c r="G76" i="103"/>
  <c r="C64" i="105"/>
  <c r="H7" i="105"/>
  <c r="I13" i="105"/>
  <c r="Q14" i="105"/>
  <c r="E16" i="105"/>
  <c r="M18" i="105"/>
  <c r="U19" i="105"/>
  <c r="I21" i="105"/>
  <c r="E25" i="105"/>
  <c r="U29" i="105"/>
  <c r="I31" i="105"/>
  <c r="Q32" i="105"/>
  <c r="E72" i="105"/>
  <c r="M73" i="105"/>
  <c r="U74" i="105"/>
  <c r="I76" i="105"/>
  <c r="V11" i="190"/>
  <c r="J11" i="190"/>
  <c r="F17" i="190"/>
  <c r="E8" i="191"/>
  <c r="V4" i="192"/>
  <c r="L27" i="199"/>
  <c r="I4" i="200"/>
  <c r="U11" i="200"/>
  <c r="P4" i="203"/>
  <c r="L17" i="203"/>
  <c r="R2" i="124"/>
  <c r="K17" i="190"/>
  <c r="E12" i="104"/>
  <c r="M13" i="104"/>
  <c r="U14" i="104"/>
  <c r="I16" i="104"/>
  <c r="F35" i="104"/>
  <c r="N36" i="104"/>
  <c r="V37" i="104"/>
  <c r="J39" i="104"/>
  <c r="R40" i="104"/>
  <c r="F42" i="104"/>
  <c r="N43" i="104"/>
  <c r="V44" i="104"/>
  <c r="J46" i="104"/>
  <c r="R47" i="104"/>
  <c r="F49" i="104"/>
  <c r="N50" i="104"/>
  <c r="V51" i="104"/>
  <c r="S27" i="196"/>
  <c r="P23" i="105"/>
  <c r="D25" i="105"/>
  <c r="L28" i="105"/>
  <c r="H31" i="105"/>
  <c r="P32" i="105"/>
  <c r="C22" i="195"/>
  <c r="O9" i="105"/>
  <c r="W10" i="105"/>
  <c r="N18" i="105"/>
  <c r="V19" i="105"/>
  <c r="J21" i="105"/>
  <c r="P22" i="190"/>
  <c r="J4" i="196"/>
  <c r="K13" i="105"/>
  <c r="S14" i="105"/>
  <c r="G16" i="105"/>
  <c r="K4" i="196"/>
  <c r="O33" i="200"/>
  <c r="T33" i="203"/>
  <c r="M11" i="204"/>
  <c r="U11" i="204"/>
  <c r="W52" i="195"/>
  <c r="R11" i="204"/>
  <c r="N11" i="204"/>
  <c r="T11" i="191"/>
  <c r="J27" i="195"/>
  <c r="R33" i="195"/>
  <c r="T17" i="196"/>
  <c r="K17" i="198"/>
  <c r="M17" i="203"/>
  <c r="S11" i="204"/>
  <c r="O11" i="204"/>
  <c r="L17" i="198"/>
  <c r="L22" i="200"/>
  <c r="S33" i="200"/>
  <c r="W52" i="200"/>
  <c r="R4" i="203"/>
  <c r="N17" i="203"/>
  <c r="V17" i="203"/>
  <c r="R22" i="203"/>
  <c r="G27" i="204"/>
  <c r="S71" i="191"/>
  <c r="L71" i="192"/>
  <c r="K11" i="196"/>
  <c r="S11" i="196"/>
  <c r="N71" i="199"/>
  <c r="N22" i="200"/>
  <c r="T4" i="203"/>
  <c r="P8" i="203"/>
  <c r="N27" i="203"/>
  <c r="F71" i="203"/>
  <c r="K4" i="204"/>
  <c r="S4" i="204"/>
  <c r="D17" i="204"/>
  <c r="F11" i="203"/>
  <c r="R17" i="203"/>
  <c r="P27" i="203"/>
  <c r="D52" i="203"/>
  <c r="H71" i="203"/>
  <c r="M4" i="204"/>
  <c r="F17" i="204"/>
  <c r="X2" i="13"/>
  <c r="U8" i="194"/>
  <c r="T4" i="196"/>
  <c r="G11" i="203"/>
  <c r="S17" i="203"/>
  <c r="W22" i="203"/>
  <c r="I71" i="203"/>
  <c r="J8" i="204"/>
  <c r="H22" i="204"/>
  <c r="L11" i="187"/>
  <c r="R27" i="187"/>
  <c r="O27" i="190"/>
  <c r="G4" i="191"/>
  <c r="S11" i="191"/>
  <c r="G22" i="191"/>
  <c r="P71" i="192"/>
  <c r="T8" i="195"/>
  <c r="H11" i="195"/>
  <c r="Q27" i="195"/>
  <c r="E4" i="196"/>
  <c r="U27" i="196"/>
  <c r="I33" i="196"/>
  <c r="Q71" i="196"/>
  <c r="V27" i="199"/>
  <c r="N17" i="200"/>
  <c r="V27" i="200"/>
  <c r="H11" i="203"/>
  <c r="T17" i="203"/>
  <c r="J71" i="203"/>
  <c r="K8" i="204"/>
  <c r="H17" i="204"/>
  <c r="S2" i="124"/>
  <c r="R27" i="195"/>
  <c r="V27" i="196"/>
  <c r="N52" i="196"/>
  <c r="W27" i="199"/>
  <c r="I11" i="203"/>
  <c r="U17" i="203"/>
  <c r="K71" i="203"/>
  <c r="P4" i="204"/>
  <c r="N11" i="187"/>
  <c r="T27" i="187"/>
  <c r="J71" i="187"/>
  <c r="F8" i="189"/>
  <c r="H11" i="190"/>
  <c r="M71" i="190"/>
  <c r="I4" i="191"/>
  <c r="M8" i="191"/>
  <c r="E17" i="191"/>
  <c r="I22" i="191"/>
  <c r="R71" i="192"/>
  <c r="W22" i="195"/>
  <c r="E52" i="195"/>
  <c r="F71" i="195"/>
  <c r="G4" i="196"/>
  <c r="S71" i="196"/>
  <c r="L33" i="199"/>
  <c r="C4" i="200"/>
  <c r="P17" i="200"/>
  <c r="L71" i="203"/>
  <c r="I52" i="203"/>
  <c r="M71" i="203"/>
  <c r="R4" i="204"/>
  <c r="I11" i="204"/>
  <c r="V27" i="187"/>
  <c r="J52" i="187"/>
  <c r="I8" i="189"/>
  <c r="W22" i="190"/>
  <c r="G71" i="190"/>
  <c r="P52" i="192"/>
  <c r="L11" i="195"/>
  <c r="M33" i="195"/>
  <c r="H71" i="195"/>
  <c r="U71" i="196"/>
  <c r="F22" i="199"/>
  <c r="R17" i="200"/>
  <c r="J52" i="203"/>
  <c r="N71" i="203"/>
  <c r="U8" i="186"/>
  <c r="M71" i="187"/>
  <c r="T27" i="190"/>
  <c r="F52" i="190"/>
  <c r="M33" i="192"/>
  <c r="U71" i="192"/>
  <c r="V27" i="195"/>
  <c r="R52" i="196"/>
  <c r="V71" i="196"/>
  <c r="S11" i="199"/>
  <c r="G22" i="199"/>
  <c r="V8" i="200"/>
  <c r="W22" i="200"/>
  <c r="K52" i="203"/>
  <c r="O71" i="203"/>
  <c r="H33" i="187"/>
  <c r="G52" i="190"/>
  <c r="F22" i="192"/>
  <c r="N33" i="192"/>
  <c r="Q52" i="195"/>
  <c r="E17" i="196"/>
  <c r="I22" i="196"/>
  <c r="O33" i="196"/>
  <c r="J4" i="199"/>
  <c r="D8" i="199"/>
  <c r="D27" i="199"/>
  <c r="P33" i="199"/>
  <c r="T52" i="199"/>
  <c r="H33" i="203"/>
  <c r="L52" i="203"/>
  <c r="P71" i="203"/>
  <c r="U4" i="204"/>
  <c r="E72" i="103"/>
  <c r="M73" i="103"/>
  <c r="U74" i="103"/>
  <c r="I76" i="103"/>
  <c r="J4" i="187"/>
  <c r="V27" i="190"/>
  <c r="D33" i="190"/>
  <c r="H52" i="190"/>
  <c r="J71" i="190"/>
  <c r="R71" i="190"/>
  <c r="G22" i="192"/>
  <c r="H33" i="195"/>
  <c r="F17" i="196"/>
  <c r="J22" i="196"/>
  <c r="D27" i="196"/>
  <c r="P33" i="196"/>
  <c r="K4" i="199"/>
  <c r="E8" i="199"/>
  <c r="I22" i="199"/>
  <c r="U52" i="199"/>
  <c r="Q71" i="203"/>
  <c r="V33" i="204"/>
  <c r="R33" i="204"/>
  <c r="T11" i="187"/>
  <c r="J33" i="187"/>
  <c r="D71" i="192"/>
  <c r="I27" i="194"/>
  <c r="P11" i="195"/>
  <c r="E27" i="195"/>
  <c r="L4" i="199"/>
  <c r="R71" i="203"/>
  <c r="Q22" i="204"/>
  <c r="W33" i="204"/>
  <c r="O33" i="204"/>
  <c r="K54" i="103"/>
  <c r="S55" i="103"/>
  <c r="G57" i="103"/>
  <c r="O58" i="103"/>
  <c r="W59" i="103"/>
  <c r="K61" i="103"/>
  <c r="S62" i="103"/>
  <c r="G64" i="103"/>
  <c r="O65" i="103"/>
  <c r="W66" i="103"/>
  <c r="K68" i="103"/>
  <c r="S69" i="103"/>
  <c r="U11" i="187"/>
  <c r="D22" i="187"/>
  <c r="H22" i="190"/>
  <c r="E8" i="192"/>
  <c r="L22" i="196"/>
  <c r="K22" i="199"/>
  <c r="K11" i="200"/>
  <c r="W17" i="200"/>
  <c r="E22" i="203"/>
  <c r="K33" i="203"/>
  <c r="R22" i="204"/>
  <c r="L33" i="204"/>
  <c r="T33" i="204"/>
  <c r="P33" i="204"/>
  <c r="I2" i="124"/>
  <c r="H25" i="103"/>
  <c r="M4" i="187"/>
  <c r="D17" i="187"/>
  <c r="O33" i="190"/>
  <c r="Q4" i="191"/>
  <c r="M17" i="191"/>
  <c r="M27" i="191"/>
  <c r="U27" i="191"/>
  <c r="F17" i="192"/>
  <c r="R33" i="192"/>
  <c r="C36" i="104"/>
  <c r="C65" i="104"/>
  <c r="U5" i="104"/>
  <c r="I7" i="104"/>
  <c r="I73" i="104"/>
  <c r="Q74" i="104"/>
  <c r="E76" i="104"/>
  <c r="G27" i="196"/>
  <c r="S33" i="196"/>
  <c r="F4" i="203"/>
  <c r="P52" i="203"/>
  <c r="S22" i="204"/>
  <c r="I52" i="204"/>
  <c r="N4" i="187"/>
  <c r="G8" i="187"/>
  <c r="I27" i="187"/>
  <c r="F27" i="190"/>
  <c r="N71" i="190"/>
  <c r="F71" i="191"/>
  <c r="G8" i="192"/>
  <c r="H27" i="196"/>
  <c r="T33" i="196"/>
  <c r="Q8" i="199"/>
  <c r="I27" i="199"/>
  <c r="M11" i="200"/>
  <c r="U71" i="203"/>
  <c r="T22" i="204"/>
  <c r="O27" i="204"/>
  <c r="L2" i="124"/>
  <c r="S18" i="103"/>
  <c r="G20" i="103"/>
  <c r="O21" i="103"/>
  <c r="O22" i="187"/>
  <c r="J27" i="187"/>
  <c r="R11" i="190"/>
  <c r="F11" i="190"/>
  <c r="W19" i="104"/>
  <c r="K21" i="104"/>
  <c r="K17" i="196"/>
  <c r="I27" i="196"/>
  <c r="Q27" i="196"/>
  <c r="W9" i="106"/>
  <c r="G15" i="106"/>
  <c r="O16" i="106"/>
  <c r="J27" i="199"/>
  <c r="N11" i="200"/>
  <c r="H4" i="203"/>
  <c r="P22" i="203"/>
  <c r="P27" i="204"/>
  <c r="P4" i="187"/>
  <c r="P22" i="187"/>
  <c r="C34" i="105"/>
  <c r="C63" i="105"/>
  <c r="G7" i="105"/>
  <c r="V34" i="105"/>
  <c r="J36" i="105"/>
  <c r="R37" i="105"/>
  <c r="F39" i="105"/>
  <c r="N40" i="105"/>
  <c r="V41" i="105"/>
  <c r="J43" i="105"/>
  <c r="R44" i="105"/>
  <c r="F46" i="105"/>
  <c r="N47" i="105"/>
  <c r="V48" i="105"/>
  <c r="J50" i="105"/>
  <c r="R51" i="105"/>
  <c r="F54" i="105"/>
  <c r="N55" i="105"/>
  <c r="V56" i="105"/>
  <c r="J58" i="105"/>
  <c r="R59" i="105"/>
  <c r="F61" i="105"/>
  <c r="N62" i="105"/>
  <c r="V63" i="105"/>
  <c r="J65" i="105"/>
  <c r="R66" i="105"/>
  <c r="F68" i="105"/>
  <c r="N69" i="105"/>
  <c r="V70" i="105"/>
  <c r="S11" i="190"/>
  <c r="R23" i="104"/>
  <c r="F25" i="104"/>
  <c r="V29" i="104"/>
  <c r="J31" i="104"/>
  <c r="R32" i="104"/>
  <c r="H54" i="104"/>
  <c r="P55" i="104"/>
  <c r="D57" i="104"/>
  <c r="L58" i="104"/>
  <c r="T59" i="104"/>
  <c r="H61" i="104"/>
  <c r="P62" i="104"/>
  <c r="D64" i="104"/>
  <c r="L65" i="104"/>
  <c r="T66" i="104"/>
  <c r="H68" i="104"/>
  <c r="P69" i="104"/>
  <c r="L17" i="196"/>
  <c r="J27" i="196"/>
  <c r="C10" i="106"/>
  <c r="C44" i="106"/>
  <c r="C74" i="106"/>
  <c r="I6" i="106"/>
  <c r="Q7" i="106"/>
  <c r="K17" i="199"/>
  <c r="K27" i="199"/>
  <c r="S27" i="199"/>
  <c r="O33" i="203"/>
  <c r="N2" i="124"/>
  <c r="V2" i="124"/>
  <c r="K12" i="103"/>
  <c r="G15" i="103"/>
  <c r="O16" i="103"/>
  <c r="K4" i="187"/>
  <c r="P27" i="187"/>
  <c r="C5" i="105"/>
  <c r="C40" i="105"/>
  <c r="C69" i="105"/>
  <c r="E6" i="105"/>
  <c r="M7" i="105"/>
  <c r="U11" i="191"/>
  <c r="M52" i="191"/>
  <c r="L4" i="187"/>
  <c r="Q27" i="187"/>
  <c r="K52" i="190"/>
  <c r="M4" i="191"/>
  <c r="G8" i="191"/>
  <c r="V11" i="191"/>
  <c r="N52" i="191"/>
  <c r="R27" i="190"/>
  <c r="O11" i="191"/>
  <c r="V4" i="187"/>
  <c r="S27" i="187"/>
  <c r="Q9" i="105"/>
  <c r="V11" i="189"/>
  <c r="S27" i="190"/>
  <c r="E52" i="190"/>
  <c r="L71" i="190"/>
  <c r="P11" i="191"/>
  <c r="P52" i="191"/>
  <c r="I11" i="192"/>
  <c r="R52" i="190"/>
  <c r="E37" i="111"/>
  <c r="M38" i="111"/>
  <c r="U39" i="111"/>
  <c r="I41" i="111"/>
  <c r="Q42" i="111"/>
  <c r="E44" i="111"/>
  <c r="M45" i="111"/>
  <c r="U46" i="111"/>
  <c r="I48" i="111"/>
  <c r="Q49" i="111"/>
  <c r="E51" i="111"/>
  <c r="G10" i="103"/>
  <c r="H22" i="187"/>
  <c r="K6" i="105"/>
  <c r="S7" i="105"/>
  <c r="E12" i="105"/>
  <c r="M13" i="105"/>
  <c r="U14" i="105"/>
  <c r="I16" i="105"/>
  <c r="C23" i="104"/>
  <c r="C22" i="194"/>
  <c r="R52" i="187"/>
  <c r="H71" i="187"/>
  <c r="H73" i="105"/>
  <c r="P74" i="105"/>
  <c r="D76" i="105"/>
  <c r="P11" i="190"/>
  <c r="M33" i="190"/>
  <c r="Q52" i="190"/>
  <c r="H22" i="191"/>
  <c r="P33" i="191"/>
  <c r="I33" i="192"/>
  <c r="C15" i="105"/>
  <c r="C48" i="105"/>
  <c r="E20" i="105"/>
  <c r="M21" i="105"/>
  <c r="E27" i="191"/>
  <c r="Q33" i="191"/>
  <c r="N52" i="192"/>
  <c r="M56" i="104"/>
  <c r="M52" i="194"/>
  <c r="I33" i="187"/>
  <c r="H12" i="105"/>
  <c r="P13" i="105"/>
  <c r="D15" i="105"/>
  <c r="L16" i="105"/>
  <c r="F27" i="191"/>
  <c r="R33" i="191"/>
  <c r="N56" i="104"/>
  <c r="N52" i="194"/>
  <c r="G20" i="105"/>
  <c r="O21" i="105"/>
  <c r="G27" i="191"/>
  <c r="S33" i="191"/>
  <c r="T71" i="192"/>
  <c r="P34" i="104"/>
  <c r="P33" i="194"/>
  <c r="H40" i="104"/>
  <c r="H33" i="194"/>
  <c r="H22" i="186"/>
  <c r="E10" i="105"/>
  <c r="E35" i="105"/>
  <c r="M36" i="105"/>
  <c r="U37" i="105"/>
  <c r="I39" i="105"/>
  <c r="Q40" i="105"/>
  <c r="E42" i="105"/>
  <c r="M43" i="105"/>
  <c r="U44" i="105"/>
  <c r="I46" i="105"/>
  <c r="Q47" i="105"/>
  <c r="E49" i="105"/>
  <c r="M50" i="105"/>
  <c r="U51" i="105"/>
  <c r="H27" i="191"/>
  <c r="M37" i="104"/>
  <c r="M33" i="194"/>
  <c r="G8" i="189"/>
  <c r="G25" i="105"/>
  <c r="K31" i="105"/>
  <c r="S32" i="105"/>
  <c r="I54" i="105"/>
  <c r="Q55" i="105"/>
  <c r="E57" i="105"/>
  <c r="M58" i="105"/>
  <c r="U59" i="105"/>
  <c r="I61" i="105"/>
  <c r="Q62" i="105"/>
  <c r="E64" i="105"/>
  <c r="M65" i="105"/>
  <c r="U66" i="105"/>
  <c r="I68" i="105"/>
  <c r="Q69" i="105"/>
  <c r="I17" i="191"/>
  <c r="U33" i="191"/>
  <c r="R52" i="192"/>
  <c r="S52" i="196"/>
  <c r="C71" i="187"/>
  <c r="T13" i="105"/>
  <c r="H15" i="105"/>
  <c r="P16" i="105"/>
  <c r="K8" i="191"/>
  <c r="J17" i="191"/>
  <c r="N22" i="191"/>
  <c r="S52" i="192"/>
  <c r="J14" i="111"/>
  <c r="J11" i="202"/>
  <c r="H52" i="189"/>
  <c r="L8" i="191"/>
  <c r="K17" i="191"/>
  <c r="O22" i="191"/>
  <c r="S27" i="191"/>
  <c r="T52" i="192"/>
  <c r="I17" i="187"/>
  <c r="N8" i="189"/>
  <c r="D19" i="105"/>
  <c r="L20" i="105"/>
  <c r="T21" i="105"/>
  <c r="Q8" i="190"/>
  <c r="D11" i="190"/>
  <c r="G17" i="190"/>
  <c r="O22" i="190"/>
  <c r="P71" i="190"/>
  <c r="P22" i="191"/>
  <c r="T27" i="191"/>
  <c r="D33" i="191"/>
  <c r="Q33" i="192"/>
  <c r="H52" i="204"/>
  <c r="J5" i="103"/>
  <c r="Q71" i="187"/>
  <c r="O8" i="189"/>
  <c r="N4" i="190"/>
  <c r="E11" i="190"/>
  <c r="Q71" i="190"/>
  <c r="Q27" i="191"/>
  <c r="V52" i="192"/>
  <c r="K28" i="104"/>
  <c r="K27" i="194"/>
  <c r="W52" i="196"/>
  <c r="K17" i="187"/>
  <c r="L22" i="187"/>
  <c r="P8" i="189"/>
  <c r="N33" i="189"/>
  <c r="O4" i="190"/>
  <c r="S8" i="190"/>
  <c r="N17" i="191"/>
  <c r="R22" i="191"/>
  <c r="N27" i="191"/>
  <c r="F33" i="191"/>
  <c r="W52" i="192"/>
  <c r="L28" i="104"/>
  <c r="L27" i="194"/>
  <c r="N22" i="196"/>
  <c r="R8" i="187"/>
  <c r="L17" i="187"/>
  <c r="P4" i="190"/>
  <c r="L8" i="190"/>
  <c r="T8" i="190"/>
  <c r="O27" i="191"/>
  <c r="H20" i="106"/>
  <c r="H17" i="198"/>
  <c r="P21" i="106"/>
  <c r="P17" i="198"/>
  <c r="C30" i="111"/>
  <c r="C60" i="111"/>
  <c r="C57" i="103"/>
  <c r="H73" i="103"/>
  <c r="P74" i="103"/>
  <c r="D76" i="103"/>
  <c r="S8" i="187"/>
  <c r="M17" i="187"/>
  <c r="N22" i="187"/>
  <c r="V22" i="187"/>
  <c r="C8" i="189"/>
  <c r="N22" i="189"/>
  <c r="M8" i="190"/>
  <c r="W4" i="191"/>
  <c r="Q8" i="191"/>
  <c r="P27" i="191"/>
  <c r="Q8" i="192"/>
  <c r="U33" i="192"/>
  <c r="E17" i="186"/>
  <c r="T8" i="187"/>
  <c r="N17" i="187"/>
  <c r="W52" i="187"/>
  <c r="K52" i="187"/>
  <c r="S52" i="187"/>
  <c r="O22" i="189"/>
  <c r="R4" i="190"/>
  <c r="U71" i="190"/>
  <c r="R8" i="191"/>
  <c r="Q17" i="191"/>
  <c r="J27" i="192"/>
  <c r="V33" i="192"/>
  <c r="I22" i="186"/>
  <c r="C25" i="103"/>
  <c r="D4" i="187"/>
  <c r="U8" i="187"/>
  <c r="E11" i="187"/>
  <c r="M11" i="187"/>
  <c r="O17" i="187"/>
  <c r="D52" i="187"/>
  <c r="V71" i="187"/>
  <c r="G9" i="105"/>
  <c r="O10" i="105"/>
  <c r="V17" i="189"/>
  <c r="P22" i="189"/>
  <c r="H24" i="105"/>
  <c r="P25" i="105"/>
  <c r="D29" i="105"/>
  <c r="L30" i="105"/>
  <c r="T31" i="105"/>
  <c r="S4" i="190"/>
  <c r="W52" i="190"/>
  <c r="V71" i="190"/>
  <c r="S8" i="191"/>
  <c r="R17" i="191"/>
  <c r="V22" i="191"/>
  <c r="O22" i="192"/>
  <c r="K27" i="192"/>
  <c r="T23" i="104"/>
  <c r="T22" i="194"/>
  <c r="H25" i="104"/>
  <c r="N17" i="196"/>
  <c r="Q33" i="203"/>
  <c r="V27" i="186"/>
  <c r="W71" i="187"/>
  <c r="W17" i="189"/>
  <c r="U22" i="189"/>
  <c r="H34" i="105"/>
  <c r="D37" i="105"/>
  <c r="L38" i="105"/>
  <c r="T39" i="105"/>
  <c r="H41" i="105"/>
  <c r="P42" i="105"/>
  <c r="D44" i="105"/>
  <c r="L45" i="105"/>
  <c r="T46" i="105"/>
  <c r="H48" i="105"/>
  <c r="P49" i="105"/>
  <c r="D51" i="105"/>
  <c r="W71" i="190"/>
  <c r="T8" i="191"/>
  <c r="G11" i="191"/>
  <c r="S17" i="191"/>
  <c r="W22" i="191"/>
  <c r="G12" i="104"/>
  <c r="O13" i="104"/>
  <c r="W14" i="104"/>
  <c r="K16" i="104"/>
  <c r="G11" i="187"/>
  <c r="W33" i="187"/>
  <c r="K33" i="187"/>
  <c r="S33" i="187"/>
  <c r="V22" i="189"/>
  <c r="T54" i="105"/>
  <c r="H56" i="105"/>
  <c r="P57" i="105"/>
  <c r="D59" i="105"/>
  <c r="L60" i="105"/>
  <c r="T61" i="105"/>
  <c r="H63" i="105"/>
  <c r="P64" i="105"/>
  <c r="D66" i="105"/>
  <c r="L67" i="105"/>
  <c r="T68" i="105"/>
  <c r="H70" i="105"/>
  <c r="P72" i="105"/>
  <c r="D74" i="105"/>
  <c r="L75" i="105"/>
  <c r="T76" i="105"/>
  <c r="U33" i="190"/>
  <c r="U8" i="191"/>
  <c r="H11" i="191"/>
  <c r="M17" i="192"/>
  <c r="Q22" i="192"/>
  <c r="C8" i="186"/>
  <c r="O4" i="187"/>
  <c r="H11" i="187"/>
  <c r="L33" i="187"/>
  <c r="T33" i="187"/>
  <c r="C36" i="105"/>
  <c r="C65" i="105"/>
  <c r="I7" i="105"/>
  <c r="W22" i="189"/>
  <c r="V33" i="190"/>
  <c r="U17" i="191"/>
  <c r="N17" i="192"/>
  <c r="R22" i="192"/>
  <c r="N27" i="192"/>
  <c r="S52" i="200"/>
  <c r="W27" i="186"/>
  <c r="J54" i="103"/>
  <c r="R55" i="103"/>
  <c r="F57" i="103"/>
  <c r="N58" i="103"/>
  <c r="V59" i="103"/>
  <c r="J61" i="103"/>
  <c r="R62" i="103"/>
  <c r="F64" i="103"/>
  <c r="N65" i="103"/>
  <c r="V66" i="103"/>
  <c r="J68" i="103"/>
  <c r="R69" i="103"/>
  <c r="H4" i="187"/>
  <c r="I11" i="187"/>
  <c r="W8" i="191"/>
  <c r="J11" i="191"/>
  <c r="V17" i="191"/>
  <c r="O28" i="103"/>
  <c r="W29" i="103"/>
  <c r="K31" i="103"/>
  <c r="S32" i="103"/>
  <c r="G35" i="103"/>
  <c r="O36" i="103"/>
  <c r="W37" i="103"/>
  <c r="K39" i="103"/>
  <c r="S40" i="103"/>
  <c r="G42" i="103"/>
  <c r="O43" i="103"/>
  <c r="W44" i="103"/>
  <c r="K46" i="103"/>
  <c r="S47" i="103"/>
  <c r="G49" i="103"/>
  <c r="O50" i="103"/>
  <c r="W51" i="103"/>
  <c r="I4" i="187"/>
  <c r="J11" i="187"/>
  <c r="N27" i="190"/>
  <c r="K11" i="191"/>
  <c r="W9" i="104"/>
  <c r="W8" i="194"/>
  <c r="K72" i="111"/>
  <c r="K71" i="202"/>
  <c r="S73" i="111"/>
  <c r="G75" i="111"/>
  <c r="O76" i="111"/>
  <c r="H10" i="106"/>
  <c r="H8" i="106" s="1"/>
  <c r="V6" i="111"/>
  <c r="K14" i="111"/>
  <c r="S15" i="111"/>
  <c r="Q4" i="192"/>
  <c r="K74" i="104"/>
  <c r="S75" i="104"/>
  <c r="H4" i="195"/>
  <c r="K33" i="196"/>
  <c r="U52" i="196"/>
  <c r="C20" i="106"/>
  <c r="C53" i="106"/>
  <c r="N6" i="106"/>
  <c r="V7" i="106"/>
  <c r="I10" i="106"/>
  <c r="I33" i="198"/>
  <c r="O5" i="111"/>
  <c r="W6" i="111"/>
  <c r="D13" i="111"/>
  <c r="L14" i="111"/>
  <c r="T15" i="111"/>
  <c r="J29" i="111"/>
  <c r="R30" i="111"/>
  <c r="F32" i="111"/>
  <c r="I8" i="194"/>
  <c r="D73" i="104"/>
  <c r="D71" i="104" s="1"/>
  <c r="L74" i="104"/>
  <c r="T75" i="104"/>
  <c r="C21" i="106"/>
  <c r="C54" i="106"/>
  <c r="G5" i="106"/>
  <c r="O6" i="106"/>
  <c r="W7" i="106"/>
  <c r="K8" i="199"/>
  <c r="G18" i="111"/>
  <c r="O19" i="111"/>
  <c r="W20" i="111"/>
  <c r="K29" i="111"/>
  <c r="S30" i="111"/>
  <c r="G32" i="111"/>
  <c r="M33" i="196"/>
  <c r="O52" i="196"/>
  <c r="Q12" i="106"/>
  <c r="E14" i="106"/>
  <c r="M15" i="106"/>
  <c r="U16" i="106"/>
  <c r="N33" i="199"/>
  <c r="R52" i="199"/>
  <c r="P19" i="111"/>
  <c r="D21" i="111"/>
  <c r="H23" i="111"/>
  <c r="P24" i="111"/>
  <c r="M52" i="203"/>
  <c r="T11" i="204"/>
  <c r="P27" i="195"/>
  <c r="N33" i="196"/>
  <c r="C27" i="199"/>
  <c r="S52" i="199"/>
  <c r="E11" i="200"/>
  <c r="I23" i="111"/>
  <c r="Q24" i="111"/>
  <c r="V34" i="104"/>
  <c r="J36" i="104"/>
  <c r="R37" i="104"/>
  <c r="F39" i="104"/>
  <c r="N40" i="104"/>
  <c r="V41" i="104"/>
  <c r="J43" i="104"/>
  <c r="R44" i="104"/>
  <c r="F46" i="104"/>
  <c r="N47" i="104"/>
  <c r="V48" i="104"/>
  <c r="J50" i="104"/>
  <c r="R51" i="104"/>
  <c r="W53" i="104"/>
  <c r="K55" i="104"/>
  <c r="S56" i="104"/>
  <c r="G58" i="104"/>
  <c r="O59" i="104"/>
  <c r="W60" i="104"/>
  <c r="K62" i="104"/>
  <c r="S63" i="104"/>
  <c r="G65" i="104"/>
  <c r="O66" i="104"/>
  <c r="W67" i="104"/>
  <c r="K69" i="104"/>
  <c r="S70" i="104"/>
  <c r="O52" i="203"/>
  <c r="V11" i="204"/>
  <c r="S37" i="104"/>
  <c r="G39" i="104"/>
  <c r="O40" i="104"/>
  <c r="W41" i="104"/>
  <c r="K43" i="104"/>
  <c r="S44" i="104"/>
  <c r="G46" i="104"/>
  <c r="O47" i="104"/>
  <c r="W48" i="104"/>
  <c r="K50" i="104"/>
  <c r="S51" i="104"/>
  <c r="D54" i="104"/>
  <c r="L55" i="104"/>
  <c r="T56" i="104"/>
  <c r="H58" i="104"/>
  <c r="P59" i="104"/>
  <c r="D61" i="104"/>
  <c r="L62" i="104"/>
  <c r="T63" i="104"/>
  <c r="H65" i="104"/>
  <c r="P66" i="104"/>
  <c r="D68" i="104"/>
  <c r="L69" i="104"/>
  <c r="T70" i="104"/>
  <c r="S27" i="195"/>
  <c r="Q33" i="196"/>
  <c r="H19" i="106"/>
  <c r="P20" i="106"/>
  <c r="G22" i="198"/>
  <c r="F29" i="106"/>
  <c r="N30" i="106"/>
  <c r="V31" i="106"/>
  <c r="L22" i="199"/>
  <c r="F27" i="199"/>
  <c r="W8" i="200"/>
  <c r="V4" i="203"/>
  <c r="O17" i="203"/>
  <c r="Q52" i="203"/>
  <c r="S71" i="203"/>
  <c r="L8" i="204"/>
  <c r="V27" i="204"/>
  <c r="D71" i="195"/>
  <c r="O22" i="196"/>
  <c r="N27" i="196"/>
  <c r="Q20" i="106"/>
  <c r="G29" i="106"/>
  <c r="O30" i="106"/>
  <c r="W31" i="106"/>
  <c r="J34" i="106"/>
  <c r="R35" i="106"/>
  <c r="F37" i="106"/>
  <c r="N38" i="106"/>
  <c r="V39" i="106"/>
  <c r="J41" i="106"/>
  <c r="R42" i="106"/>
  <c r="F44" i="106"/>
  <c r="N45" i="106"/>
  <c r="V46" i="106"/>
  <c r="J48" i="106"/>
  <c r="R49" i="106"/>
  <c r="F51" i="106"/>
  <c r="V54" i="106"/>
  <c r="J56" i="106"/>
  <c r="R57" i="106"/>
  <c r="F59" i="106"/>
  <c r="N60" i="106"/>
  <c r="V61" i="106"/>
  <c r="J63" i="106"/>
  <c r="R64" i="106"/>
  <c r="F66" i="106"/>
  <c r="N67" i="106"/>
  <c r="V68" i="106"/>
  <c r="J70" i="106"/>
  <c r="M22" i="199"/>
  <c r="G27" i="199"/>
  <c r="W52" i="199"/>
  <c r="D4" i="200"/>
  <c r="I11" i="200"/>
  <c r="U17" i="200"/>
  <c r="S11" i="202"/>
  <c r="M22" i="111"/>
  <c r="W4" i="203"/>
  <c r="D11" i="203"/>
  <c r="P17" i="203"/>
  <c r="R52" i="203"/>
  <c r="M8" i="204"/>
  <c r="W27" i="204"/>
  <c r="K27" i="204"/>
  <c r="S27" i="204"/>
  <c r="D23" i="106"/>
  <c r="L24" i="106"/>
  <c r="L22" i="106" s="1"/>
  <c r="T25" i="106"/>
  <c r="S35" i="106"/>
  <c r="G37" i="106"/>
  <c r="O38" i="106"/>
  <c r="W39" i="106"/>
  <c r="K41" i="106"/>
  <c r="S42" i="106"/>
  <c r="G44" i="106"/>
  <c r="O45" i="106"/>
  <c r="W46" i="106"/>
  <c r="K48" i="106"/>
  <c r="S49" i="106"/>
  <c r="G51" i="106"/>
  <c r="O53" i="106"/>
  <c r="W54" i="106"/>
  <c r="K56" i="106"/>
  <c r="S57" i="106"/>
  <c r="G59" i="106"/>
  <c r="O60" i="106"/>
  <c r="W61" i="106"/>
  <c r="K63" i="106"/>
  <c r="S64" i="106"/>
  <c r="G66" i="106"/>
  <c r="O67" i="106"/>
  <c r="W68" i="106"/>
  <c r="K70" i="106"/>
  <c r="N22" i="199"/>
  <c r="P27" i="199"/>
  <c r="T33" i="199"/>
  <c r="J11" i="200"/>
  <c r="V17" i="200"/>
  <c r="E11" i="203"/>
  <c r="Q17" i="203"/>
  <c r="S33" i="203"/>
  <c r="S52" i="203"/>
  <c r="N8" i="204"/>
  <c r="T27" i="204"/>
  <c r="I71" i="204"/>
  <c r="M24" i="106"/>
  <c r="U25" i="106"/>
  <c r="U27" i="204"/>
  <c r="J71" i="204"/>
  <c r="F33" i="195"/>
  <c r="V33" i="199"/>
  <c r="U52" i="203"/>
  <c r="P8" i="204"/>
  <c r="F33" i="204"/>
  <c r="N33" i="204"/>
  <c r="J33" i="204"/>
  <c r="K71" i="204"/>
  <c r="U33" i="194"/>
  <c r="G33" i="195"/>
  <c r="L52" i="195"/>
  <c r="V34" i="111"/>
  <c r="J36" i="111"/>
  <c r="R37" i="111"/>
  <c r="F39" i="111"/>
  <c r="N40" i="111"/>
  <c r="V41" i="111"/>
  <c r="J43" i="111"/>
  <c r="R44" i="111"/>
  <c r="F46" i="111"/>
  <c r="N47" i="111"/>
  <c r="V48" i="111"/>
  <c r="J50" i="111"/>
  <c r="R51" i="111"/>
  <c r="D54" i="111"/>
  <c r="L55" i="111"/>
  <c r="T56" i="111"/>
  <c r="H58" i="111"/>
  <c r="P59" i="111"/>
  <c r="D61" i="111"/>
  <c r="L62" i="111"/>
  <c r="T63" i="111"/>
  <c r="H65" i="111"/>
  <c r="P66" i="111"/>
  <c r="D68" i="111"/>
  <c r="L69" i="111"/>
  <c r="T70" i="111"/>
  <c r="V33" i="203"/>
  <c r="V52" i="203"/>
  <c r="Q8" i="204"/>
  <c r="L71" i="204"/>
  <c r="N24" i="104"/>
  <c r="V25" i="104"/>
  <c r="E29" i="104"/>
  <c r="M30" i="104"/>
  <c r="U31" i="104"/>
  <c r="V33" i="194"/>
  <c r="W35" i="106"/>
  <c r="K37" i="106"/>
  <c r="S38" i="106"/>
  <c r="G40" i="106"/>
  <c r="O41" i="106"/>
  <c r="W42" i="106"/>
  <c r="K44" i="106"/>
  <c r="S45" i="106"/>
  <c r="G47" i="106"/>
  <c r="O48" i="106"/>
  <c r="W49" i="106"/>
  <c r="K51" i="106"/>
  <c r="F74" i="106"/>
  <c r="N75" i="106"/>
  <c r="V76" i="106"/>
  <c r="N28" i="111"/>
  <c r="V29" i="111"/>
  <c r="J31" i="111"/>
  <c r="R32" i="111"/>
  <c r="K36" i="111"/>
  <c r="S37" i="111"/>
  <c r="G39" i="111"/>
  <c r="O40" i="111"/>
  <c r="W41" i="111"/>
  <c r="K43" i="111"/>
  <c r="S44" i="111"/>
  <c r="G46" i="111"/>
  <c r="O47" i="111"/>
  <c r="W48" i="111"/>
  <c r="K50" i="111"/>
  <c r="S51" i="111"/>
  <c r="E54" i="111"/>
  <c r="M55" i="111"/>
  <c r="U56" i="111"/>
  <c r="I58" i="111"/>
  <c r="Q59" i="111"/>
  <c r="E61" i="111"/>
  <c r="M62" i="111"/>
  <c r="U63" i="111"/>
  <c r="I65" i="111"/>
  <c r="Q66" i="111"/>
  <c r="E68" i="111"/>
  <c r="M69" i="111"/>
  <c r="U70" i="111"/>
  <c r="W33" i="203"/>
  <c r="W52" i="203"/>
  <c r="R8" i="204"/>
  <c r="H33" i="204"/>
  <c r="U52" i="191"/>
  <c r="U17" i="192"/>
  <c r="N19" i="104"/>
  <c r="V20" i="104"/>
  <c r="O24" i="104"/>
  <c r="W25" i="104"/>
  <c r="F29" i="104"/>
  <c r="N30" i="104"/>
  <c r="V31" i="104"/>
  <c r="W33" i="194"/>
  <c r="K35" i="104"/>
  <c r="S36" i="104"/>
  <c r="G38" i="104"/>
  <c r="O39" i="104"/>
  <c r="W40" i="104"/>
  <c r="K42" i="104"/>
  <c r="S43" i="104"/>
  <c r="G45" i="104"/>
  <c r="O46" i="104"/>
  <c r="W47" i="104"/>
  <c r="K49" i="104"/>
  <c r="S50" i="104"/>
  <c r="L54" i="104"/>
  <c r="T55" i="104"/>
  <c r="H57" i="104"/>
  <c r="P58" i="104"/>
  <c r="D60" i="104"/>
  <c r="L61" i="104"/>
  <c r="T62" i="104"/>
  <c r="H64" i="104"/>
  <c r="P65" i="104"/>
  <c r="D67" i="104"/>
  <c r="L68" i="104"/>
  <c r="T69" i="104"/>
  <c r="V11" i="195"/>
  <c r="D17" i="195"/>
  <c r="G22" i="195"/>
  <c r="I33" i="195"/>
  <c r="J52" i="195"/>
  <c r="E8" i="196"/>
  <c r="U17" i="196"/>
  <c r="U22" i="196"/>
  <c r="L27" i="196"/>
  <c r="W71" i="196"/>
  <c r="H13" i="106"/>
  <c r="P14" i="106"/>
  <c r="D16" i="106"/>
  <c r="P34" i="106"/>
  <c r="D36" i="106"/>
  <c r="L37" i="106"/>
  <c r="T38" i="106"/>
  <c r="H40" i="106"/>
  <c r="P41" i="106"/>
  <c r="D43" i="106"/>
  <c r="L44" i="106"/>
  <c r="T45" i="106"/>
  <c r="H47" i="106"/>
  <c r="P48" i="106"/>
  <c r="D50" i="106"/>
  <c r="L51" i="106"/>
  <c r="S72" i="106"/>
  <c r="G74" i="106"/>
  <c r="O75" i="106"/>
  <c r="W76" i="106"/>
  <c r="O8" i="199"/>
  <c r="O17" i="199"/>
  <c r="S22" i="199"/>
  <c r="E71" i="199"/>
  <c r="J4" i="200"/>
  <c r="O11" i="200"/>
  <c r="L71" i="200"/>
  <c r="O28" i="111"/>
  <c r="W29" i="111"/>
  <c r="K31" i="111"/>
  <c r="S32" i="111"/>
  <c r="Q27" i="203"/>
  <c r="I33" i="204"/>
  <c r="N71" i="204"/>
  <c r="V52" i="191"/>
  <c r="M11" i="192"/>
  <c r="V17" i="192"/>
  <c r="V22" i="192"/>
  <c r="O19" i="104"/>
  <c r="W20" i="104"/>
  <c r="D27" i="194"/>
  <c r="L35" i="104"/>
  <c r="T36" i="104"/>
  <c r="H38" i="104"/>
  <c r="P39" i="104"/>
  <c r="D41" i="104"/>
  <c r="L42" i="104"/>
  <c r="T43" i="104"/>
  <c r="H45" i="104"/>
  <c r="P46" i="104"/>
  <c r="D48" i="104"/>
  <c r="L49" i="104"/>
  <c r="T50" i="104"/>
  <c r="E53" i="104"/>
  <c r="M54" i="104"/>
  <c r="U55" i="104"/>
  <c r="I57" i="104"/>
  <c r="Q58" i="104"/>
  <c r="E60" i="104"/>
  <c r="M61" i="104"/>
  <c r="U62" i="104"/>
  <c r="I64" i="104"/>
  <c r="Q65" i="104"/>
  <c r="E67" i="104"/>
  <c r="M68" i="104"/>
  <c r="U69" i="104"/>
  <c r="Q73" i="104"/>
  <c r="E75" i="104"/>
  <c r="M76" i="104"/>
  <c r="N4" i="195"/>
  <c r="J8" i="195"/>
  <c r="W11" i="195"/>
  <c r="H22" i="195"/>
  <c r="K52" i="195"/>
  <c r="K71" i="195"/>
  <c r="Q11" i="196"/>
  <c r="V17" i="196"/>
  <c r="V22" i="196"/>
  <c r="M27" i="196"/>
  <c r="C38" i="106"/>
  <c r="C67" i="106"/>
  <c r="O9" i="106"/>
  <c r="W10" i="106"/>
  <c r="Q14" i="106"/>
  <c r="E16" i="106"/>
  <c r="F28" i="106"/>
  <c r="N29" i="106"/>
  <c r="V30" i="106"/>
  <c r="J32" i="106"/>
  <c r="P8" i="199"/>
  <c r="P17" i="199"/>
  <c r="T22" i="199"/>
  <c r="F71" i="199"/>
  <c r="K4" i="200"/>
  <c r="D22" i="200"/>
  <c r="M71" i="200"/>
  <c r="H4" i="202"/>
  <c r="G73" i="111"/>
  <c r="O74" i="111"/>
  <c r="W75" i="111"/>
  <c r="R27" i="203"/>
  <c r="T8" i="204"/>
  <c r="D11" i="204"/>
  <c r="O71" i="204"/>
  <c r="W52" i="191"/>
  <c r="W22" i="192"/>
  <c r="S27" i="192"/>
  <c r="V5" i="104"/>
  <c r="J7" i="104"/>
  <c r="E34" i="104"/>
  <c r="M35" i="104"/>
  <c r="U36" i="104"/>
  <c r="I38" i="104"/>
  <c r="Q39" i="104"/>
  <c r="E41" i="104"/>
  <c r="M42" i="104"/>
  <c r="U43" i="104"/>
  <c r="I45" i="104"/>
  <c r="Q46" i="104"/>
  <c r="E48" i="104"/>
  <c r="M49" i="104"/>
  <c r="U50" i="104"/>
  <c r="F53" i="104"/>
  <c r="N54" i="104"/>
  <c r="V55" i="104"/>
  <c r="J57" i="104"/>
  <c r="R58" i="104"/>
  <c r="F60" i="104"/>
  <c r="N61" i="104"/>
  <c r="V62" i="104"/>
  <c r="J64" i="104"/>
  <c r="R65" i="104"/>
  <c r="F67" i="104"/>
  <c r="N68" i="104"/>
  <c r="V69" i="104"/>
  <c r="O4" i="195"/>
  <c r="K8" i="195"/>
  <c r="I22" i="195"/>
  <c r="K33" i="195"/>
  <c r="S33" i="195"/>
  <c r="G8" i="196"/>
  <c r="R11" i="196"/>
  <c r="W17" i="196"/>
  <c r="W22" i="196"/>
  <c r="C39" i="106"/>
  <c r="C68" i="106"/>
  <c r="P9" i="106"/>
  <c r="P8" i="106" s="1"/>
  <c r="F11" i="198"/>
  <c r="O29" i="106"/>
  <c r="W30" i="106"/>
  <c r="K32" i="106"/>
  <c r="Q17" i="199"/>
  <c r="U22" i="199"/>
  <c r="G71" i="199"/>
  <c r="L4" i="200"/>
  <c r="E22" i="200"/>
  <c r="D52" i="200"/>
  <c r="N71" i="200"/>
  <c r="I4" i="202"/>
  <c r="H73" i="111"/>
  <c r="P74" i="111"/>
  <c r="D76" i="111"/>
  <c r="L11" i="203"/>
  <c r="S27" i="203"/>
  <c r="U8" i="204"/>
  <c r="P71" i="204"/>
  <c r="K7" i="104"/>
  <c r="J27" i="194"/>
  <c r="F34" i="104"/>
  <c r="N35" i="104"/>
  <c r="V36" i="104"/>
  <c r="J38" i="104"/>
  <c r="R39" i="104"/>
  <c r="F41" i="104"/>
  <c r="N42" i="104"/>
  <c r="V43" i="104"/>
  <c r="J45" i="104"/>
  <c r="R46" i="104"/>
  <c r="F48" i="104"/>
  <c r="N49" i="104"/>
  <c r="V50" i="104"/>
  <c r="G53" i="104"/>
  <c r="O54" i="104"/>
  <c r="W55" i="104"/>
  <c r="K57" i="104"/>
  <c r="S58" i="104"/>
  <c r="G60" i="104"/>
  <c r="O61" i="104"/>
  <c r="W62" i="104"/>
  <c r="K64" i="104"/>
  <c r="S65" i="104"/>
  <c r="G67" i="104"/>
  <c r="O68" i="104"/>
  <c r="W69" i="104"/>
  <c r="P4" i="195"/>
  <c r="L8" i="195"/>
  <c r="G17" i="195"/>
  <c r="J22" i="195"/>
  <c r="R22" i="195"/>
  <c r="H8" i="196"/>
  <c r="H11" i="198"/>
  <c r="V71" i="106"/>
  <c r="C71" i="199"/>
  <c r="F11" i="199"/>
  <c r="V22" i="199"/>
  <c r="H71" i="199"/>
  <c r="M4" i="200"/>
  <c r="F22" i="200"/>
  <c r="E52" i="200"/>
  <c r="O71" i="200"/>
  <c r="J4" i="202"/>
  <c r="V18" i="111"/>
  <c r="J20" i="111"/>
  <c r="R21" i="111"/>
  <c r="V23" i="111"/>
  <c r="J25" i="111"/>
  <c r="M71" i="202"/>
  <c r="M11" i="203"/>
  <c r="U11" i="203"/>
  <c r="T27" i="203"/>
  <c r="N52" i="204"/>
  <c r="J52" i="204"/>
  <c r="I52" i="192"/>
  <c r="M52" i="192"/>
  <c r="G34" i="104"/>
  <c r="O35" i="104"/>
  <c r="W36" i="104"/>
  <c r="K38" i="104"/>
  <c r="S39" i="104"/>
  <c r="G41" i="104"/>
  <c r="O42" i="104"/>
  <c r="W43" i="104"/>
  <c r="K45" i="104"/>
  <c r="S46" i="104"/>
  <c r="G48" i="104"/>
  <c r="O49" i="104"/>
  <c r="W50" i="104"/>
  <c r="M8" i="195"/>
  <c r="S22" i="195"/>
  <c r="I8" i="196"/>
  <c r="T11" i="196"/>
  <c r="W5" i="106"/>
  <c r="K7" i="106"/>
  <c r="G11" i="199"/>
  <c r="S17" i="199"/>
  <c r="W22" i="199"/>
  <c r="I71" i="199"/>
  <c r="C27" i="200"/>
  <c r="N4" i="200"/>
  <c r="F8" i="200"/>
  <c r="S11" i="200"/>
  <c r="G22" i="200"/>
  <c r="F33" i="200"/>
  <c r="N52" i="200"/>
  <c r="V52" i="200"/>
  <c r="J52" i="200"/>
  <c r="K20" i="111"/>
  <c r="S21" i="111"/>
  <c r="K25" i="111"/>
  <c r="U52" i="202"/>
  <c r="O71" i="202"/>
  <c r="N11" i="203"/>
  <c r="V11" i="203"/>
  <c r="J4" i="204"/>
  <c r="W8" i="204"/>
  <c r="M22" i="204"/>
  <c r="U22" i="204"/>
  <c r="O52" i="204"/>
  <c r="R71" i="204"/>
  <c r="Q11" i="192"/>
  <c r="V27" i="192"/>
  <c r="Q54" i="104"/>
  <c r="E56" i="104"/>
  <c r="M57" i="104"/>
  <c r="U58" i="104"/>
  <c r="I60" i="104"/>
  <c r="Q61" i="104"/>
  <c r="E63" i="104"/>
  <c r="M64" i="104"/>
  <c r="U65" i="104"/>
  <c r="I67" i="104"/>
  <c r="Q68" i="104"/>
  <c r="E70" i="104"/>
  <c r="N8" i="195"/>
  <c r="V8" i="195"/>
  <c r="L22" i="195"/>
  <c r="T22" i="195"/>
  <c r="J8" i="196"/>
  <c r="U11" i="196"/>
  <c r="D6" i="106"/>
  <c r="L7" i="106"/>
  <c r="L18" i="106"/>
  <c r="T19" i="106"/>
  <c r="H21" i="106"/>
  <c r="T8" i="199"/>
  <c r="H11" i="199"/>
  <c r="O4" i="200"/>
  <c r="W4" i="200"/>
  <c r="G8" i="200"/>
  <c r="G33" i="200"/>
  <c r="K33" i="202"/>
  <c r="W52" i="202"/>
  <c r="S71" i="202"/>
  <c r="O11" i="203"/>
  <c r="V27" i="203"/>
  <c r="I33" i="203"/>
  <c r="N22" i="204"/>
  <c r="F27" i="204"/>
  <c r="P52" i="204"/>
  <c r="L52" i="204"/>
  <c r="S71" i="204"/>
  <c r="R11" i="192"/>
  <c r="C6" i="104"/>
  <c r="C41" i="104"/>
  <c r="C70" i="104"/>
  <c r="F6" i="104"/>
  <c r="N7" i="104"/>
  <c r="P11" i="194"/>
  <c r="Q35" i="104"/>
  <c r="E37" i="104"/>
  <c r="M38" i="104"/>
  <c r="U39" i="104"/>
  <c r="I41" i="104"/>
  <c r="Q42" i="104"/>
  <c r="E44" i="104"/>
  <c r="M45" i="104"/>
  <c r="U46" i="104"/>
  <c r="I48" i="104"/>
  <c r="Q49" i="104"/>
  <c r="E51" i="104"/>
  <c r="W8" i="195"/>
  <c r="R17" i="195"/>
  <c r="V11" i="196"/>
  <c r="G22" i="196"/>
  <c r="U19" i="106"/>
  <c r="I21" i="106"/>
  <c r="O22" i="106"/>
  <c r="U8" i="199"/>
  <c r="E17" i="200"/>
  <c r="I22" i="200"/>
  <c r="H33" i="200"/>
  <c r="S33" i="202"/>
  <c r="P11" i="203"/>
  <c r="W27" i="203"/>
  <c r="J33" i="203"/>
  <c r="D71" i="203"/>
  <c r="D4" i="204"/>
  <c r="E8" i="204"/>
  <c r="O22" i="204"/>
  <c r="Q52" i="204"/>
  <c r="I4" i="192"/>
  <c r="D52" i="192"/>
  <c r="G6" i="104"/>
  <c r="O7" i="104"/>
  <c r="U11" i="194"/>
  <c r="R35" i="104"/>
  <c r="F37" i="104"/>
  <c r="N38" i="104"/>
  <c r="V39" i="104"/>
  <c r="J41" i="104"/>
  <c r="R42" i="104"/>
  <c r="F44" i="104"/>
  <c r="N45" i="104"/>
  <c r="V46" i="104"/>
  <c r="J48" i="104"/>
  <c r="R49" i="104"/>
  <c r="F51" i="104"/>
  <c r="S54" i="104"/>
  <c r="G56" i="104"/>
  <c r="O57" i="104"/>
  <c r="W58" i="104"/>
  <c r="K60" i="104"/>
  <c r="S61" i="104"/>
  <c r="G63" i="104"/>
  <c r="O64" i="104"/>
  <c r="W65" i="104"/>
  <c r="K67" i="104"/>
  <c r="S68" i="104"/>
  <c r="G70" i="104"/>
  <c r="T4" i="195"/>
  <c r="P8" i="195"/>
  <c r="K17" i="195"/>
  <c r="S17" i="195"/>
  <c r="L8" i="196"/>
  <c r="W11" i="196"/>
  <c r="D25" i="106"/>
  <c r="V8" i="199"/>
  <c r="V17" i="199"/>
  <c r="Q4" i="200"/>
  <c r="I33" i="200"/>
  <c r="I26" i="200" s="1"/>
  <c r="U33" i="200"/>
  <c r="I52" i="200"/>
  <c r="P12" i="111"/>
  <c r="D14" i="111"/>
  <c r="L15" i="111"/>
  <c r="T16" i="111"/>
  <c r="T33" i="202"/>
  <c r="Q11" i="203"/>
  <c r="E71" i="203"/>
  <c r="E4" i="204"/>
  <c r="P22" i="204"/>
  <c r="R52" i="204"/>
  <c r="C9" i="104"/>
  <c r="C43" i="104"/>
  <c r="C73" i="104"/>
  <c r="V11" i="194"/>
  <c r="J13" i="104"/>
  <c r="R14" i="104"/>
  <c r="F16" i="104"/>
  <c r="U4" i="195"/>
  <c r="L17" i="195"/>
  <c r="D33" i="196"/>
  <c r="F52" i="196"/>
  <c r="K71" i="196"/>
  <c r="E25" i="106"/>
  <c r="S71" i="198"/>
  <c r="K11" i="199"/>
  <c r="W17" i="199"/>
  <c r="I52" i="199"/>
  <c r="R4" i="200"/>
  <c r="J33" i="200"/>
  <c r="R33" i="200"/>
  <c r="L10" i="111"/>
  <c r="Q12" i="111"/>
  <c r="E14" i="111"/>
  <c r="M15" i="111"/>
  <c r="U16" i="111"/>
  <c r="I4" i="203"/>
  <c r="R11" i="203"/>
  <c r="D33" i="203"/>
  <c r="G8" i="204"/>
  <c r="I27" i="204"/>
  <c r="X3" i="93"/>
  <c r="K4" i="192"/>
  <c r="U11" i="192"/>
  <c r="J17" i="192"/>
  <c r="L33" i="192"/>
  <c r="C10" i="104"/>
  <c r="C44" i="104"/>
  <c r="C74" i="104"/>
  <c r="I6" i="104"/>
  <c r="Q7" i="104"/>
  <c r="W11" i="194"/>
  <c r="V4" i="195"/>
  <c r="R8" i="195"/>
  <c r="K11" i="195"/>
  <c r="E33" i="196"/>
  <c r="G52" i="196"/>
  <c r="T71" i="198"/>
  <c r="F33" i="199"/>
  <c r="J52" i="199"/>
  <c r="S8" i="200"/>
  <c r="H17" i="200"/>
  <c r="K33" i="200"/>
  <c r="M10" i="111"/>
  <c r="I22" i="202"/>
  <c r="J4" i="203"/>
  <c r="S11" i="203"/>
  <c r="T52" i="204"/>
  <c r="W71" i="204"/>
  <c r="T2" i="124"/>
  <c r="L4" i="192"/>
  <c r="V11" i="192"/>
  <c r="E33" i="192"/>
  <c r="C45" i="104"/>
  <c r="C75" i="104"/>
  <c r="J6" i="104"/>
  <c r="R7" i="104"/>
  <c r="W4" i="195"/>
  <c r="D11" i="195"/>
  <c r="F33" i="196"/>
  <c r="G4" i="198"/>
  <c r="U71" i="198"/>
  <c r="E17" i="199"/>
  <c r="K52" i="199"/>
  <c r="I17" i="200"/>
  <c r="K27" i="200"/>
  <c r="T33" i="200"/>
  <c r="M22" i="202"/>
  <c r="T11" i="203"/>
  <c r="D17" i="203"/>
  <c r="H4" i="204"/>
  <c r="S17" i="204"/>
  <c r="U52" i="204"/>
  <c r="M4" i="192"/>
  <c r="F33" i="192"/>
  <c r="C13" i="104"/>
  <c r="C46" i="104"/>
  <c r="C76" i="104"/>
  <c r="K6" i="104"/>
  <c r="S7" i="104"/>
  <c r="Q18" i="104"/>
  <c r="E20" i="104"/>
  <c r="M21" i="104"/>
  <c r="P8" i="196"/>
  <c r="D17" i="196"/>
  <c r="I52" i="196"/>
  <c r="V71" i="198"/>
  <c r="D4" i="199"/>
  <c r="N11" i="199"/>
  <c r="H33" i="199"/>
  <c r="L52" i="199"/>
  <c r="U4" i="200"/>
  <c r="J17" i="200"/>
  <c r="L27" i="200"/>
  <c r="K5" i="111"/>
  <c r="G9" i="111"/>
  <c r="S17" i="202"/>
  <c r="U22" i="202"/>
  <c r="I53" i="111"/>
  <c r="Q54" i="111"/>
  <c r="E56" i="111"/>
  <c r="M57" i="111"/>
  <c r="U58" i="111"/>
  <c r="I60" i="111"/>
  <c r="Q61" i="111"/>
  <c r="E63" i="111"/>
  <c r="M64" i="111"/>
  <c r="U65" i="111"/>
  <c r="I67" i="111"/>
  <c r="Q68" i="111"/>
  <c r="E70" i="111"/>
  <c r="L4" i="203"/>
  <c r="E17" i="203"/>
  <c r="H27" i="203"/>
  <c r="I4" i="204"/>
  <c r="Q4" i="204"/>
  <c r="P17" i="204"/>
  <c r="V52" i="204"/>
  <c r="X20" i="157"/>
  <c r="H2" i="124"/>
  <c r="N4" i="192"/>
  <c r="P8" i="192"/>
  <c r="E17" i="192"/>
  <c r="M22" i="192"/>
  <c r="C14" i="104"/>
  <c r="C47" i="104"/>
  <c r="D5" i="104"/>
  <c r="L6" i="104"/>
  <c r="T7" i="104"/>
  <c r="V9" i="104"/>
  <c r="R18" i="104"/>
  <c r="F20" i="104"/>
  <c r="N21" i="104"/>
  <c r="U4" i="196"/>
  <c r="J52" i="196"/>
  <c r="L4" i="198"/>
  <c r="W71" i="198"/>
  <c r="E4" i="199"/>
  <c r="O11" i="199"/>
  <c r="W11" i="199"/>
  <c r="M52" i="199"/>
  <c r="V4" i="200"/>
  <c r="T6" i="111"/>
  <c r="H9" i="111"/>
  <c r="H8" i="111" s="1"/>
  <c r="V17" i="202"/>
  <c r="V22" i="202"/>
  <c r="K22" i="111"/>
  <c r="R54" i="111"/>
  <c r="F56" i="111"/>
  <c r="N57" i="111"/>
  <c r="V58" i="111"/>
  <c r="J60" i="111"/>
  <c r="R61" i="111"/>
  <c r="F63" i="111"/>
  <c r="N64" i="111"/>
  <c r="V65" i="111"/>
  <c r="J67" i="111"/>
  <c r="R68" i="111"/>
  <c r="F70" i="111"/>
  <c r="M4" i="203"/>
  <c r="N8" i="203"/>
  <c r="F17" i="203"/>
  <c r="U17" i="204"/>
  <c r="I17" i="204"/>
  <c r="Q17" i="204"/>
  <c r="W52" i="204"/>
  <c r="L4" i="186"/>
  <c r="L5" i="103"/>
  <c r="Q8" i="186"/>
  <c r="J8" i="186"/>
  <c r="J10" i="103"/>
  <c r="J8" i="103" s="1"/>
  <c r="N11" i="186"/>
  <c r="N12" i="103"/>
  <c r="O22" i="186"/>
  <c r="O23" i="103"/>
  <c r="U27" i="186"/>
  <c r="E52" i="186"/>
  <c r="E53" i="103"/>
  <c r="W71" i="186"/>
  <c r="I33" i="186"/>
  <c r="I34" i="103"/>
  <c r="F52" i="186"/>
  <c r="F53" i="103"/>
  <c r="Q4" i="189"/>
  <c r="Q6" i="105"/>
  <c r="R33" i="186"/>
  <c r="R35" i="103"/>
  <c r="G52" i="186"/>
  <c r="G53" i="103"/>
  <c r="F11" i="187"/>
  <c r="J4" i="189"/>
  <c r="J5" i="105"/>
  <c r="D17" i="189"/>
  <c r="D18" i="105"/>
  <c r="H4" i="190"/>
  <c r="S33" i="186"/>
  <c r="S35" i="103"/>
  <c r="N71" i="186"/>
  <c r="N73" i="103"/>
  <c r="N71" i="103" s="1"/>
  <c r="E17" i="187"/>
  <c r="K4" i="189"/>
  <c r="K5" i="105"/>
  <c r="D11" i="189"/>
  <c r="D12" i="105"/>
  <c r="H33" i="189"/>
  <c r="Q11" i="190"/>
  <c r="E27" i="186"/>
  <c r="E28" i="103"/>
  <c r="L33" i="186"/>
  <c r="L34" i="103"/>
  <c r="O71" i="186"/>
  <c r="O73" i="103"/>
  <c r="C22" i="187"/>
  <c r="C33" i="189"/>
  <c r="C35" i="105"/>
  <c r="L4" i="189"/>
  <c r="L5" i="105"/>
  <c r="U27" i="189"/>
  <c r="U28" i="105"/>
  <c r="M33" i="189"/>
  <c r="T22" i="186"/>
  <c r="T23" i="103"/>
  <c r="N27" i="186"/>
  <c r="N29" i="103"/>
  <c r="M4" i="189"/>
  <c r="M5" i="105"/>
  <c r="V27" i="189"/>
  <c r="V28" i="105"/>
  <c r="Q11" i="186"/>
  <c r="Q12" i="103"/>
  <c r="O27" i="186"/>
  <c r="O29" i="103"/>
  <c r="N33" i="186"/>
  <c r="N34" i="103"/>
  <c r="S52" i="186"/>
  <c r="S54" i="103"/>
  <c r="P17" i="187"/>
  <c r="D22" i="189"/>
  <c r="D23" i="105"/>
  <c r="W27" i="189"/>
  <c r="W28" i="105"/>
  <c r="U33" i="189"/>
  <c r="M52" i="189"/>
  <c r="V22" i="186"/>
  <c r="V23" i="103"/>
  <c r="H27" i="186"/>
  <c r="H28" i="103"/>
  <c r="O33" i="186"/>
  <c r="O34" i="103"/>
  <c r="L52" i="186"/>
  <c r="L53" i="103"/>
  <c r="C27" i="187"/>
  <c r="Q17" i="187"/>
  <c r="Q8" i="189"/>
  <c r="I17" i="189"/>
  <c r="I18" i="105"/>
  <c r="V33" i="189"/>
  <c r="E8" i="186"/>
  <c r="E9" i="103"/>
  <c r="M52" i="186"/>
  <c r="M53" i="103"/>
  <c r="J17" i="187"/>
  <c r="W27" i="187"/>
  <c r="V8" i="189"/>
  <c r="I11" i="189"/>
  <c r="I12" i="105"/>
  <c r="J17" i="189"/>
  <c r="J18" i="105"/>
  <c r="W33" i="189"/>
  <c r="W27" i="190"/>
  <c r="S8" i="186"/>
  <c r="S10" i="103"/>
  <c r="S8" i="103" s="1"/>
  <c r="N52" i="186"/>
  <c r="N53" i="103"/>
  <c r="D33" i="187"/>
  <c r="L52" i="187"/>
  <c r="W8" i="189"/>
  <c r="J11" i="189"/>
  <c r="J12" i="105"/>
  <c r="K17" i="189"/>
  <c r="K18" i="105"/>
  <c r="W11" i="190"/>
  <c r="T17" i="186"/>
  <c r="T18" i="103"/>
  <c r="G8" i="186"/>
  <c r="G9" i="103"/>
  <c r="L8" i="186"/>
  <c r="L9" i="103"/>
  <c r="O52" i="186"/>
  <c r="O53" i="103"/>
  <c r="M33" i="187"/>
  <c r="M52" i="187"/>
  <c r="R4" i="189"/>
  <c r="R5" i="105"/>
  <c r="D8" i="189"/>
  <c r="D9" i="105"/>
  <c r="K11" i="189"/>
  <c r="K12" i="105"/>
  <c r="L17" i="189"/>
  <c r="L18" i="105"/>
  <c r="I27" i="189"/>
  <c r="K71" i="189"/>
  <c r="K72" i="105"/>
  <c r="C27" i="190"/>
  <c r="W4" i="186"/>
  <c r="W5" i="103"/>
  <c r="Q17" i="186"/>
  <c r="J22" i="187"/>
  <c r="N33" i="187"/>
  <c r="F52" i="187"/>
  <c r="C71" i="189"/>
  <c r="C72" i="105"/>
  <c r="C71" i="105" s="1"/>
  <c r="S4" i="189"/>
  <c r="S5" i="105"/>
  <c r="E8" i="189"/>
  <c r="E9" i="105"/>
  <c r="L11" i="189"/>
  <c r="L12" i="105"/>
  <c r="I22" i="189"/>
  <c r="I23" i="105"/>
  <c r="J27" i="189"/>
  <c r="L71" i="189"/>
  <c r="L72" i="105"/>
  <c r="W17" i="186"/>
  <c r="W18" i="103"/>
  <c r="K22" i="187"/>
  <c r="G33" i="187"/>
  <c r="G52" i="187"/>
  <c r="T4" i="189"/>
  <c r="T5" i="105"/>
  <c r="J22" i="189"/>
  <c r="J23" i="105"/>
  <c r="L27" i="189"/>
  <c r="M72" i="105"/>
  <c r="M71" i="189"/>
  <c r="N8" i="190"/>
  <c r="H17" i="190"/>
  <c r="G27" i="190"/>
  <c r="V4" i="186"/>
  <c r="V5" i="103"/>
  <c r="J17" i="186"/>
  <c r="J19" i="103"/>
  <c r="P71" i="186"/>
  <c r="P72" i="103"/>
  <c r="H52" i="187"/>
  <c r="F71" i="187"/>
  <c r="U4" i="189"/>
  <c r="U5" i="105"/>
  <c r="K22" i="189"/>
  <c r="K23" i="105"/>
  <c r="Q27" i="189"/>
  <c r="N72" i="105"/>
  <c r="N71" i="105" s="1"/>
  <c r="N71" i="189"/>
  <c r="O8" i="190"/>
  <c r="W22" i="186"/>
  <c r="W23" i="103"/>
  <c r="V33" i="186"/>
  <c r="V34" i="103"/>
  <c r="Q71" i="186"/>
  <c r="Q72" i="103"/>
  <c r="I52" i="187"/>
  <c r="G71" i="187"/>
  <c r="L22" i="189"/>
  <c r="L23" i="105"/>
  <c r="R27" i="189"/>
  <c r="K27" i="189"/>
  <c r="K29" i="105"/>
  <c r="T4" i="190"/>
  <c r="P8" i="190"/>
  <c r="J17" i="190"/>
  <c r="J22" i="190"/>
  <c r="T11" i="186"/>
  <c r="T12" i="103"/>
  <c r="V11" i="186"/>
  <c r="V12" i="103"/>
  <c r="H4" i="186"/>
  <c r="W33" i="186"/>
  <c r="W34" i="103"/>
  <c r="T52" i="186"/>
  <c r="T53" i="103"/>
  <c r="R71" i="186"/>
  <c r="R72" i="103"/>
  <c r="Q17" i="189"/>
  <c r="Q18" i="105"/>
  <c r="S17" i="190"/>
  <c r="K22" i="190"/>
  <c r="C17" i="186"/>
  <c r="C18" i="103"/>
  <c r="K4" i="186"/>
  <c r="P11" i="186"/>
  <c r="J11" i="186"/>
  <c r="J13" i="103"/>
  <c r="U22" i="186"/>
  <c r="K22" i="186"/>
  <c r="K24" i="103"/>
  <c r="U52" i="186"/>
  <c r="U53" i="103"/>
  <c r="S71" i="186"/>
  <c r="S72" i="103"/>
  <c r="R17" i="187"/>
  <c r="I71" i="187"/>
  <c r="C11" i="189"/>
  <c r="C14" i="105"/>
  <c r="J8" i="189"/>
  <c r="J9" i="105"/>
  <c r="Q11" i="189"/>
  <c r="Q12" i="105"/>
  <c r="R17" i="189"/>
  <c r="R18" i="105"/>
  <c r="E27" i="189"/>
  <c r="E28" i="105"/>
  <c r="Q71" i="189"/>
  <c r="Q72" i="105"/>
  <c r="V4" i="190"/>
  <c r="R8" i="190"/>
  <c r="L17" i="190"/>
  <c r="T17" i="190"/>
  <c r="P4" i="186"/>
  <c r="U11" i="186"/>
  <c r="K11" i="186"/>
  <c r="K13" i="103"/>
  <c r="F17" i="186"/>
  <c r="F18" i="103"/>
  <c r="D22" i="186"/>
  <c r="D23" i="103"/>
  <c r="R27" i="186"/>
  <c r="R28" i="103"/>
  <c r="V52" i="186"/>
  <c r="V53" i="103"/>
  <c r="D8" i="187"/>
  <c r="S17" i="187"/>
  <c r="D27" i="187"/>
  <c r="T52" i="187"/>
  <c r="H4" i="189"/>
  <c r="K8" i="189"/>
  <c r="K9" i="105"/>
  <c r="K8" i="105" s="1"/>
  <c r="R11" i="189"/>
  <c r="R12" i="105"/>
  <c r="S17" i="189"/>
  <c r="S18" i="105"/>
  <c r="F27" i="189"/>
  <c r="F28" i="105"/>
  <c r="N53" i="105"/>
  <c r="N52" i="189"/>
  <c r="R71" i="189"/>
  <c r="R72" i="105"/>
  <c r="W4" i="190"/>
  <c r="H11" i="186"/>
  <c r="M11" i="186"/>
  <c r="Q4" i="186"/>
  <c r="T8" i="186"/>
  <c r="T9" i="103"/>
  <c r="D11" i="186"/>
  <c r="D12" i="103"/>
  <c r="G17" i="186"/>
  <c r="G18" i="103"/>
  <c r="E22" i="186"/>
  <c r="E23" i="103"/>
  <c r="S27" i="186"/>
  <c r="S28" i="103"/>
  <c r="W52" i="186"/>
  <c r="W53" i="103"/>
  <c r="Q4" i="187"/>
  <c r="E8" i="187"/>
  <c r="V11" i="187"/>
  <c r="T17" i="187"/>
  <c r="Q22" i="187"/>
  <c r="E27" i="187"/>
  <c r="U33" i="187"/>
  <c r="U52" i="187"/>
  <c r="I4" i="189"/>
  <c r="L8" i="189"/>
  <c r="L9" i="105"/>
  <c r="S11" i="189"/>
  <c r="S12" i="105"/>
  <c r="T17" i="189"/>
  <c r="T18" i="105"/>
  <c r="G27" i="189"/>
  <c r="G28" i="105"/>
  <c r="S71" i="189"/>
  <c r="S72" i="105"/>
  <c r="C33" i="190"/>
  <c r="K8" i="186"/>
  <c r="K10" i="103"/>
  <c r="V17" i="186"/>
  <c r="V18" i="103"/>
  <c r="C71" i="186"/>
  <c r="C72" i="103"/>
  <c r="J27" i="186"/>
  <c r="J28" i="103"/>
  <c r="O8" i="186"/>
  <c r="O9" i="103"/>
  <c r="I4" i="186"/>
  <c r="S4" i="186"/>
  <c r="F22" i="186"/>
  <c r="F23" i="103"/>
  <c r="H33" i="186"/>
  <c r="R4" i="187"/>
  <c r="O11" i="187"/>
  <c r="U17" i="187"/>
  <c r="R22" i="187"/>
  <c r="F27" i="187"/>
  <c r="V33" i="187"/>
  <c r="N52" i="187"/>
  <c r="T71" i="187"/>
  <c r="C17" i="189"/>
  <c r="C18" i="105"/>
  <c r="N4" i="189"/>
  <c r="M8" i="189"/>
  <c r="M9" i="105"/>
  <c r="M8" i="105" s="1"/>
  <c r="T11" i="189"/>
  <c r="T12" i="105"/>
  <c r="E17" i="189"/>
  <c r="Q22" i="189"/>
  <c r="Q23" i="105"/>
  <c r="H27" i="189"/>
  <c r="H28" i="105"/>
  <c r="T71" i="189"/>
  <c r="T72" i="105"/>
  <c r="O11" i="186"/>
  <c r="O12" i="103"/>
  <c r="K27" i="186"/>
  <c r="K28" i="103"/>
  <c r="P22" i="186"/>
  <c r="D4" i="186"/>
  <c r="D5" i="103"/>
  <c r="V8" i="186"/>
  <c r="V9" i="103"/>
  <c r="F11" i="186"/>
  <c r="F12" i="103"/>
  <c r="I17" i="186"/>
  <c r="I18" i="103"/>
  <c r="G22" i="186"/>
  <c r="G23" i="103"/>
  <c r="M33" i="186"/>
  <c r="H52" i="186"/>
  <c r="S4" i="187"/>
  <c r="P11" i="187"/>
  <c r="S22" i="187"/>
  <c r="G27" i="187"/>
  <c r="O33" i="187"/>
  <c r="O52" i="187"/>
  <c r="U71" i="187"/>
  <c r="O4" i="189"/>
  <c r="F17" i="189"/>
  <c r="R22" i="189"/>
  <c r="R23" i="105"/>
  <c r="Q52" i="189"/>
  <c r="Q53" i="105"/>
  <c r="U72" i="105"/>
  <c r="U71" i="189"/>
  <c r="U17" i="186"/>
  <c r="J4" i="186"/>
  <c r="P27" i="186"/>
  <c r="P28" i="103"/>
  <c r="C22" i="186"/>
  <c r="C24" i="103"/>
  <c r="E4" i="186"/>
  <c r="E5" i="103"/>
  <c r="W8" i="186"/>
  <c r="W9" i="103"/>
  <c r="G11" i="186"/>
  <c r="G12" i="103"/>
  <c r="P33" i="186"/>
  <c r="I52" i="186"/>
  <c r="T4" i="187"/>
  <c r="P8" i="187"/>
  <c r="Q11" i="187"/>
  <c r="T22" i="187"/>
  <c r="P33" i="187"/>
  <c r="P52" i="187"/>
  <c r="N71" i="187"/>
  <c r="P4" i="189"/>
  <c r="G17" i="189"/>
  <c r="S22" i="189"/>
  <c r="S23" i="105"/>
  <c r="R52" i="189"/>
  <c r="R53" i="105"/>
  <c r="V72" i="105"/>
  <c r="V71" i="189"/>
  <c r="J74" i="105"/>
  <c r="R75" i="105"/>
  <c r="M4" i="186"/>
  <c r="M5" i="103"/>
  <c r="H17" i="186"/>
  <c r="U4" i="186"/>
  <c r="U5" i="103"/>
  <c r="D17" i="186"/>
  <c r="D18" i="103"/>
  <c r="Q22" i="186"/>
  <c r="F4" i="186"/>
  <c r="F5" i="103"/>
  <c r="Q33" i="186"/>
  <c r="J33" i="186"/>
  <c r="J35" i="103"/>
  <c r="J52" i="186"/>
  <c r="R11" i="187"/>
  <c r="Q33" i="187"/>
  <c r="Q52" i="187"/>
  <c r="O71" i="187"/>
  <c r="V4" i="189"/>
  <c r="G11" i="189"/>
  <c r="H17" i="189"/>
  <c r="T22" i="189"/>
  <c r="T23" i="105"/>
  <c r="S27" i="189"/>
  <c r="S29" i="105"/>
  <c r="Q33" i="189"/>
  <c r="Q34" i="105"/>
  <c r="S52" i="189"/>
  <c r="S53" i="105"/>
  <c r="W72" i="105"/>
  <c r="W71" i="189"/>
  <c r="C71" i="190"/>
  <c r="F8" i="186"/>
  <c r="F9" i="103"/>
  <c r="F8" i="103" s="1"/>
  <c r="M17" i="186"/>
  <c r="T33" i="186"/>
  <c r="T34" i="103"/>
  <c r="G4" i="186"/>
  <c r="G5" i="103"/>
  <c r="I11" i="186"/>
  <c r="I12" i="103"/>
  <c r="L17" i="186"/>
  <c r="L18" i="103"/>
  <c r="R22" i="186"/>
  <c r="R24" i="103"/>
  <c r="U33" i="186"/>
  <c r="K33" i="186"/>
  <c r="K35" i="103"/>
  <c r="K52" i="186"/>
  <c r="H71" i="186"/>
  <c r="J8" i="187"/>
  <c r="R33" i="187"/>
  <c r="P71" i="187"/>
  <c r="W4" i="189"/>
  <c r="H11" i="189"/>
  <c r="M17" i="189"/>
  <c r="T27" i="189"/>
  <c r="T29" i="105"/>
  <c r="R33" i="189"/>
  <c r="R34" i="105"/>
  <c r="T52" i="189"/>
  <c r="T53" i="105"/>
  <c r="T4" i="186"/>
  <c r="T5" i="103"/>
  <c r="R17" i="186"/>
  <c r="H8" i="186"/>
  <c r="R11" i="186"/>
  <c r="R13" i="103"/>
  <c r="S22" i="186"/>
  <c r="S24" i="103"/>
  <c r="L27" i="186"/>
  <c r="D33" i="186"/>
  <c r="D34" i="103"/>
  <c r="P52" i="186"/>
  <c r="I71" i="186"/>
  <c r="C22" i="189"/>
  <c r="C24" i="105"/>
  <c r="D4" i="189"/>
  <c r="D5" i="105"/>
  <c r="R8" i="189"/>
  <c r="R9" i="105"/>
  <c r="M11" i="189"/>
  <c r="N17" i="189"/>
  <c r="M27" i="189"/>
  <c r="M28" i="105"/>
  <c r="S33" i="189"/>
  <c r="S34" i="105"/>
  <c r="U53" i="105"/>
  <c r="U52" i="189"/>
  <c r="N4" i="186"/>
  <c r="N5" i="103"/>
  <c r="R8" i="186"/>
  <c r="R10" i="103"/>
  <c r="W11" i="186"/>
  <c r="W12" i="103"/>
  <c r="P17" i="186"/>
  <c r="S17" i="186"/>
  <c r="I8" i="186"/>
  <c r="S11" i="186"/>
  <c r="S13" i="103"/>
  <c r="N17" i="186"/>
  <c r="N18" i="103"/>
  <c r="L22" i="186"/>
  <c r="L23" i="103"/>
  <c r="L22" i="103" s="1"/>
  <c r="M27" i="186"/>
  <c r="E33" i="186"/>
  <c r="E34" i="103"/>
  <c r="Q52" i="186"/>
  <c r="J71" i="186"/>
  <c r="L27" i="187"/>
  <c r="E4" i="189"/>
  <c r="E5" i="105"/>
  <c r="S8" i="189"/>
  <c r="S9" i="105"/>
  <c r="N11" i="189"/>
  <c r="O17" i="189"/>
  <c r="N27" i="189"/>
  <c r="N28" i="105"/>
  <c r="T33" i="189"/>
  <c r="T34" i="105"/>
  <c r="V53" i="105"/>
  <c r="V52" i="189"/>
  <c r="O4" i="186"/>
  <c r="O5" i="103"/>
  <c r="K17" i="186"/>
  <c r="R4" i="186"/>
  <c r="R6" i="103"/>
  <c r="M8" i="186"/>
  <c r="L11" i="186"/>
  <c r="L12" i="103"/>
  <c r="O17" i="186"/>
  <c r="O18" i="103"/>
  <c r="Q27" i="186"/>
  <c r="F33" i="186"/>
  <c r="F34" i="103"/>
  <c r="R52" i="186"/>
  <c r="K71" i="186"/>
  <c r="M27" i="187"/>
  <c r="T8" i="189"/>
  <c r="T9" i="105"/>
  <c r="O11" i="189"/>
  <c r="P17" i="189"/>
  <c r="H22" i="189"/>
  <c r="O27" i="189"/>
  <c r="O28" i="105"/>
  <c r="W29" i="105"/>
  <c r="W53" i="105"/>
  <c r="W52" i="189"/>
  <c r="K55" i="105"/>
  <c r="S56" i="105"/>
  <c r="G58" i="105"/>
  <c r="O59" i="105"/>
  <c r="W60" i="105"/>
  <c r="K62" i="105"/>
  <c r="S63" i="105"/>
  <c r="G65" i="105"/>
  <c r="O66" i="105"/>
  <c r="W67" i="105"/>
  <c r="K69" i="105"/>
  <c r="S70" i="105"/>
  <c r="D8" i="186"/>
  <c r="D9" i="103"/>
  <c r="I27" i="186"/>
  <c r="I28" i="103"/>
  <c r="N8" i="186"/>
  <c r="N9" i="103"/>
  <c r="J22" i="186"/>
  <c r="J24" i="103"/>
  <c r="P8" i="186"/>
  <c r="N22" i="186"/>
  <c r="N23" i="103"/>
  <c r="T27" i="186"/>
  <c r="G33" i="186"/>
  <c r="G34" i="103"/>
  <c r="D52" i="186"/>
  <c r="D53" i="103"/>
  <c r="V71" i="186"/>
  <c r="C17" i="187"/>
  <c r="W11" i="187"/>
  <c r="N27" i="187"/>
  <c r="V52" i="187"/>
  <c r="C4" i="189"/>
  <c r="C27" i="189"/>
  <c r="C29" i="105"/>
  <c r="U8" i="189"/>
  <c r="U9" i="105"/>
  <c r="P11" i="189"/>
  <c r="U17" i="189"/>
  <c r="M22" i="189"/>
  <c r="P27" i="189"/>
  <c r="P28" i="105"/>
  <c r="L52" i="189"/>
  <c r="L53" i="105"/>
  <c r="J71" i="189"/>
  <c r="J72" i="105"/>
  <c r="O11" i="190"/>
  <c r="L27" i="190"/>
  <c r="T33" i="190"/>
  <c r="V52" i="190"/>
  <c r="C4" i="191"/>
  <c r="V4" i="191"/>
  <c r="K33" i="191"/>
  <c r="J4" i="192"/>
  <c r="H8" i="192"/>
  <c r="K11" i="192"/>
  <c r="M27" i="192"/>
  <c r="S4" i="194"/>
  <c r="R8" i="194"/>
  <c r="R9" i="104"/>
  <c r="O11" i="194"/>
  <c r="T17" i="194"/>
  <c r="L22" i="194"/>
  <c r="N27" i="194"/>
  <c r="N28" i="104"/>
  <c r="R33" i="194"/>
  <c r="R34" i="104"/>
  <c r="J71" i="194"/>
  <c r="J72" i="104"/>
  <c r="M4" i="195"/>
  <c r="O27" i="195"/>
  <c r="P11" i="196"/>
  <c r="Q17" i="196"/>
  <c r="R8" i="198"/>
  <c r="L11" i="198"/>
  <c r="L12" i="106"/>
  <c r="R17" i="198"/>
  <c r="R18" i="106"/>
  <c r="Q22" i="198"/>
  <c r="Q23" i="106"/>
  <c r="F52" i="198"/>
  <c r="F53" i="106"/>
  <c r="O71" i="198"/>
  <c r="D11" i="199"/>
  <c r="J17" i="199"/>
  <c r="G33" i="199"/>
  <c r="O52" i="199"/>
  <c r="S27" i="200"/>
  <c r="N8" i="202"/>
  <c r="N10" i="111"/>
  <c r="R33" i="202"/>
  <c r="R34" i="111"/>
  <c r="Q52" i="202"/>
  <c r="Q53" i="111"/>
  <c r="M27" i="203"/>
  <c r="Q11" i="204"/>
  <c r="R17" i="204"/>
  <c r="T33" i="191"/>
  <c r="V4" i="194"/>
  <c r="S8" i="194"/>
  <c r="S9" i="104"/>
  <c r="O27" i="194"/>
  <c r="O28" i="104"/>
  <c r="S33" i="194"/>
  <c r="S34" i="104"/>
  <c r="E33" i="195"/>
  <c r="N4" i="198"/>
  <c r="N5" i="106"/>
  <c r="K10" i="106"/>
  <c r="S17" i="198"/>
  <c r="S18" i="106"/>
  <c r="G27" i="198"/>
  <c r="G28" i="106"/>
  <c r="G52" i="198"/>
  <c r="G53" i="106"/>
  <c r="Q71" i="198"/>
  <c r="F71" i="198"/>
  <c r="F73" i="106"/>
  <c r="H27" i="199"/>
  <c r="N4" i="202"/>
  <c r="N5" i="111"/>
  <c r="O8" i="202"/>
  <c r="O10" i="111"/>
  <c r="T11" i="202"/>
  <c r="T12" i="111"/>
  <c r="G17" i="202"/>
  <c r="T27" i="202"/>
  <c r="T29" i="111"/>
  <c r="R52" i="202"/>
  <c r="R53" i="111"/>
  <c r="K11" i="203"/>
  <c r="K27" i="191"/>
  <c r="T8" i="194"/>
  <c r="T9" i="104"/>
  <c r="I13" i="104"/>
  <c r="Q14" i="104"/>
  <c r="E16" i="104"/>
  <c r="E17" i="194"/>
  <c r="E18" i="104"/>
  <c r="P27" i="194"/>
  <c r="P28" i="104"/>
  <c r="T33" i="194"/>
  <c r="T34" i="104"/>
  <c r="O8" i="195"/>
  <c r="H17" i="195"/>
  <c r="O4" i="198"/>
  <c r="O5" i="106"/>
  <c r="D8" i="198"/>
  <c r="D9" i="106"/>
  <c r="S22" i="198"/>
  <c r="S23" i="106"/>
  <c r="N33" i="198"/>
  <c r="N34" i="106"/>
  <c r="P8" i="202"/>
  <c r="P10" i="111"/>
  <c r="U11" i="202"/>
  <c r="U12" i="111"/>
  <c r="J17" i="202"/>
  <c r="H22" i="202"/>
  <c r="H24" i="111"/>
  <c r="S52" i="202"/>
  <c r="S53" i="111"/>
  <c r="S4" i="203"/>
  <c r="L11" i="191"/>
  <c r="L27" i="191"/>
  <c r="V33" i="191"/>
  <c r="M4" i="194"/>
  <c r="M6" i="104"/>
  <c r="F17" i="194"/>
  <c r="F18" i="104"/>
  <c r="S22" i="194"/>
  <c r="Q52" i="194"/>
  <c r="Q53" i="104"/>
  <c r="G71" i="195"/>
  <c r="E8" i="198"/>
  <c r="E9" i="106"/>
  <c r="O11" i="198"/>
  <c r="O12" i="106"/>
  <c r="U17" i="198"/>
  <c r="U18" i="106"/>
  <c r="O33" i="198"/>
  <c r="O34" i="106"/>
  <c r="U17" i="199"/>
  <c r="V11" i="202"/>
  <c r="V12" i="111"/>
  <c r="K17" i="202"/>
  <c r="U33" i="202"/>
  <c r="U34" i="111"/>
  <c r="T52" i="202"/>
  <c r="T53" i="111"/>
  <c r="R71" i="202"/>
  <c r="R72" i="111"/>
  <c r="M11" i="191"/>
  <c r="U22" i="191"/>
  <c r="O52" i="191"/>
  <c r="W33" i="192"/>
  <c r="U52" i="192"/>
  <c r="G17" i="194"/>
  <c r="G18" i="104"/>
  <c r="R52" i="194"/>
  <c r="R53" i="104"/>
  <c r="Q8" i="195"/>
  <c r="J17" i="195"/>
  <c r="H52" i="195"/>
  <c r="G33" i="196"/>
  <c r="P11" i="198"/>
  <c r="P12" i="106"/>
  <c r="D14" i="106"/>
  <c r="L15" i="106"/>
  <c r="T16" i="106"/>
  <c r="V17" i="198"/>
  <c r="V18" i="106"/>
  <c r="J20" i="106"/>
  <c r="R21" i="106"/>
  <c r="U22" i="198"/>
  <c r="U23" i="106"/>
  <c r="I25" i="106"/>
  <c r="J27" i="198"/>
  <c r="J28" i="106"/>
  <c r="R52" i="198"/>
  <c r="R54" i="106"/>
  <c r="P11" i="199"/>
  <c r="J8" i="202"/>
  <c r="J9" i="111"/>
  <c r="W11" i="202"/>
  <c r="W12" i="111"/>
  <c r="U33" i="203"/>
  <c r="X134" i="157"/>
  <c r="E33" i="190"/>
  <c r="E71" i="190"/>
  <c r="N11" i="191"/>
  <c r="D33" i="192"/>
  <c r="G4" i="194"/>
  <c r="G5" i="104"/>
  <c r="D11" i="194"/>
  <c r="D12" i="104"/>
  <c r="H17" i="194"/>
  <c r="H18" i="104"/>
  <c r="S52" i="194"/>
  <c r="S53" i="104"/>
  <c r="O71" i="194"/>
  <c r="O72" i="104"/>
  <c r="K22" i="195"/>
  <c r="I52" i="195"/>
  <c r="M52" i="196"/>
  <c r="V22" i="198"/>
  <c r="V23" i="106"/>
  <c r="K27" i="198"/>
  <c r="K28" i="106"/>
  <c r="S27" i="198"/>
  <c r="S29" i="106"/>
  <c r="G31" i="106"/>
  <c r="O32" i="106"/>
  <c r="C17" i="199"/>
  <c r="P22" i="200"/>
  <c r="D27" i="200"/>
  <c r="C4" i="202"/>
  <c r="C5" i="111"/>
  <c r="P27" i="202"/>
  <c r="P28" i="111"/>
  <c r="W33" i="202"/>
  <c r="W34" i="111"/>
  <c r="T71" i="202"/>
  <c r="T72" i="111"/>
  <c r="C4" i="203"/>
  <c r="K8" i="203"/>
  <c r="S52" i="204"/>
  <c r="N8" i="192"/>
  <c r="D8" i="194"/>
  <c r="E22" i="194"/>
  <c r="E23" i="104"/>
  <c r="T52" i="194"/>
  <c r="T53" i="104"/>
  <c r="P71" i="194"/>
  <c r="P72" i="104"/>
  <c r="J33" i="195"/>
  <c r="J71" i="195"/>
  <c r="C71" i="198"/>
  <c r="C72" i="106"/>
  <c r="S4" i="198"/>
  <c r="S5" i="106"/>
  <c r="R11" i="198"/>
  <c r="R12" i="106"/>
  <c r="L27" i="198"/>
  <c r="L28" i="106"/>
  <c r="L52" i="198"/>
  <c r="L53" i="106"/>
  <c r="L8" i="202"/>
  <c r="L9" i="111"/>
  <c r="L17" i="202"/>
  <c r="L19" i="111"/>
  <c r="D22" i="202"/>
  <c r="D23" i="111"/>
  <c r="D22" i="111" s="1"/>
  <c r="U71" i="202"/>
  <c r="U72" i="111"/>
  <c r="U71" i="111" s="1"/>
  <c r="I52" i="190"/>
  <c r="O8" i="192"/>
  <c r="E8" i="194"/>
  <c r="N11" i="194"/>
  <c r="N13" i="104"/>
  <c r="J18" i="104"/>
  <c r="R19" i="104"/>
  <c r="F21" i="104"/>
  <c r="F22" i="194"/>
  <c r="F23" i="104"/>
  <c r="U27" i="194"/>
  <c r="U28" i="104"/>
  <c r="Q71" i="194"/>
  <c r="Q72" i="104"/>
  <c r="R33" i="196"/>
  <c r="C8" i="198"/>
  <c r="C9" i="106"/>
  <c r="T4" i="198"/>
  <c r="T5" i="106"/>
  <c r="S33" i="198"/>
  <c r="S34" i="106"/>
  <c r="G36" i="106"/>
  <c r="O37" i="106"/>
  <c r="W38" i="106"/>
  <c r="K40" i="106"/>
  <c r="S41" i="106"/>
  <c r="G43" i="106"/>
  <c r="O44" i="106"/>
  <c r="W45" i="106"/>
  <c r="K47" i="106"/>
  <c r="S48" i="106"/>
  <c r="G50" i="106"/>
  <c r="O51" i="106"/>
  <c r="N27" i="199"/>
  <c r="R22" i="200"/>
  <c r="T4" i="202"/>
  <c r="T5" i="111"/>
  <c r="M8" i="202"/>
  <c r="M9" i="111"/>
  <c r="R27" i="202"/>
  <c r="R28" i="111"/>
  <c r="C11" i="191"/>
  <c r="I11" i="191"/>
  <c r="I27" i="191"/>
  <c r="S11" i="192"/>
  <c r="U27" i="192"/>
  <c r="J4" i="194"/>
  <c r="J5" i="104"/>
  <c r="F8" i="194"/>
  <c r="F10" i="104"/>
  <c r="F8" i="104" s="1"/>
  <c r="G22" i="194"/>
  <c r="G23" i="104"/>
  <c r="V27" i="194"/>
  <c r="V28" i="104"/>
  <c r="N33" i="194"/>
  <c r="R71" i="194"/>
  <c r="R72" i="104"/>
  <c r="F17" i="195"/>
  <c r="W27" i="195"/>
  <c r="L33" i="195"/>
  <c r="D52" i="195"/>
  <c r="H52" i="196"/>
  <c r="T11" i="198"/>
  <c r="T12" i="106"/>
  <c r="T33" i="198"/>
  <c r="T34" i="106"/>
  <c r="N52" i="198"/>
  <c r="N53" i="106"/>
  <c r="L11" i="199"/>
  <c r="R17" i="199"/>
  <c r="O27" i="199"/>
  <c r="O33" i="199"/>
  <c r="K17" i="200"/>
  <c r="E33" i="200"/>
  <c r="C8" i="202"/>
  <c r="C9" i="111"/>
  <c r="C71" i="202"/>
  <c r="C73" i="111"/>
  <c r="N22" i="202"/>
  <c r="N24" i="111"/>
  <c r="S27" i="202"/>
  <c r="S28" i="111"/>
  <c r="W71" i="202"/>
  <c r="W72" i="111"/>
  <c r="J11" i="203"/>
  <c r="K17" i="203"/>
  <c r="U27" i="203"/>
  <c r="S8" i="204"/>
  <c r="Q71" i="204"/>
  <c r="H22" i="194"/>
  <c r="H23" i="104"/>
  <c r="H22" i="104" s="1"/>
  <c r="W27" i="194"/>
  <c r="W28" i="104"/>
  <c r="Q8" i="196"/>
  <c r="V4" i="198"/>
  <c r="V5" i="106"/>
  <c r="K8" i="198"/>
  <c r="K9" i="106"/>
  <c r="U11" i="198"/>
  <c r="U12" i="106"/>
  <c r="O27" i="198"/>
  <c r="O28" i="106"/>
  <c r="N71" i="198"/>
  <c r="N73" i="106"/>
  <c r="N71" i="106" s="1"/>
  <c r="V4" i="202"/>
  <c r="V5" i="111"/>
  <c r="G22" i="202"/>
  <c r="G23" i="111"/>
  <c r="D33" i="202"/>
  <c r="F4" i="204"/>
  <c r="V22" i="204"/>
  <c r="L4" i="194"/>
  <c r="L5" i="104"/>
  <c r="T4" i="194"/>
  <c r="T6" i="104"/>
  <c r="I11" i="194"/>
  <c r="I12" i="104"/>
  <c r="M17" i="194"/>
  <c r="M18" i="104"/>
  <c r="C4" i="195"/>
  <c r="R8" i="196"/>
  <c r="L8" i="198"/>
  <c r="L9" i="106"/>
  <c r="P27" i="198"/>
  <c r="P28" i="106"/>
  <c r="V33" i="198"/>
  <c r="V34" i="106"/>
  <c r="G71" i="198"/>
  <c r="G72" i="106"/>
  <c r="W4" i="202"/>
  <c r="W5" i="111"/>
  <c r="I11" i="202"/>
  <c r="I13" i="111"/>
  <c r="H17" i="202"/>
  <c r="H18" i="111"/>
  <c r="U27" i="202"/>
  <c r="U28" i="111"/>
  <c r="I52" i="202"/>
  <c r="G4" i="204"/>
  <c r="W22" i="204"/>
  <c r="D27" i="204"/>
  <c r="D33" i="204"/>
  <c r="O2" i="124"/>
  <c r="U4" i="194"/>
  <c r="U6" i="104"/>
  <c r="J11" i="194"/>
  <c r="J12" i="104"/>
  <c r="N17" i="194"/>
  <c r="N18" i="104"/>
  <c r="J23" i="104"/>
  <c r="R24" i="104"/>
  <c r="W11" i="198"/>
  <c r="W12" i="106"/>
  <c r="I17" i="198"/>
  <c r="I19" i="106"/>
  <c r="I22" i="198"/>
  <c r="W33" i="198"/>
  <c r="W34" i="106"/>
  <c r="H71" i="198"/>
  <c r="H72" i="106"/>
  <c r="H71" i="106" s="1"/>
  <c r="I17" i="202"/>
  <c r="I18" i="111"/>
  <c r="M52" i="202"/>
  <c r="H52" i="202"/>
  <c r="H54" i="111"/>
  <c r="V8" i="204"/>
  <c r="M27" i="204"/>
  <c r="E33" i="204"/>
  <c r="T71" i="204"/>
  <c r="K11" i="194"/>
  <c r="K12" i="104"/>
  <c r="O17" i="194"/>
  <c r="O18" i="104"/>
  <c r="R27" i="198"/>
  <c r="R28" i="106"/>
  <c r="R8" i="202"/>
  <c r="R9" i="111"/>
  <c r="J22" i="202"/>
  <c r="J23" i="111"/>
  <c r="C8" i="192"/>
  <c r="O4" i="194"/>
  <c r="O5" i="104"/>
  <c r="L11" i="194"/>
  <c r="L12" i="104"/>
  <c r="P17" i="194"/>
  <c r="P18" i="104"/>
  <c r="G29" i="104"/>
  <c r="O30" i="104"/>
  <c r="W31" i="104"/>
  <c r="O52" i="194"/>
  <c r="W71" i="194"/>
  <c r="W72" i="104"/>
  <c r="W71" i="104" s="1"/>
  <c r="T17" i="198"/>
  <c r="R22" i="198"/>
  <c r="J22" i="198"/>
  <c r="J24" i="106"/>
  <c r="S53" i="106"/>
  <c r="G55" i="106"/>
  <c r="O56" i="106"/>
  <c r="W57" i="106"/>
  <c r="K59" i="106"/>
  <c r="S60" i="106"/>
  <c r="G62" i="106"/>
  <c r="O63" i="106"/>
  <c r="W64" i="106"/>
  <c r="K66" i="106"/>
  <c r="S67" i="106"/>
  <c r="G69" i="106"/>
  <c r="O70" i="106"/>
  <c r="J71" i="198"/>
  <c r="J72" i="106"/>
  <c r="S8" i="202"/>
  <c r="S9" i="111"/>
  <c r="V33" i="202"/>
  <c r="V52" i="202"/>
  <c r="V71" i="204"/>
  <c r="P4" i="194"/>
  <c r="P5" i="104"/>
  <c r="M22" i="194"/>
  <c r="M23" i="104"/>
  <c r="Q27" i="194"/>
  <c r="D33" i="194"/>
  <c r="D34" i="104"/>
  <c r="P52" i="194"/>
  <c r="K71" i="194"/>
  <c r="C17" i="198"/>
  <c r="C18" i="106"/>
  <c r="M4" i="198"/>
  <c r="D17" i="198"/>
  <c r="D18" i="106"/>
  <c r="W22" i="198"/>
  <c r="T27" i="198"/>
  <c r="T28" i="106"/>
  <c r="T52" i="198"/>
  <c r="T53" i="106"/>
  <c r="T8" i="202"/>
  <c r="T9" i="111"/>
  <c r="E11" i="202"/>
  <c r="E12" i="111"/>
  <c r="T17" i="202"/>
  <c r="T19" i="111"/>
  <c r="L22" i="202"/>
  <c r="L23" i="111"/>
  <c r="K27" i="202"/>
  <c r="L33" i="202"/>
  <c r="L35" i="111"/>
  <c r="Q71" i="202"/>
  <c r="Q4" i="194"/>
  <c r="Q5" i="104"/>
  <c r="N22" i="194"/>
  <c r="N23" i="104"/>
  <c r="R27" i="194"/>
  <c r="U52" i="194"/>
  <c r="L71" i="194"/>
  <c r="E71" i="194"/>
  <c r="E73" i="104"/>
  <c r="W8" i="196"/>
  <c r="P4" i="198"/>
  <c r="H4" i="198"/>
  <c r="H6" i="106"/>
  <c r="Q8" i="198"/>
  <c r="Q9" i="106"/>
  <c r="E17" i="198"/>
  <c r="E18" i="106"/>
  <c r="U27" i="198"/>
  <c r="U28" i="106"/>
  <c r="L33" i="198"/>
  <c r="O4" i="202"/>
  <c r="U8" i="202"/>
  <c r="U9" i="111"/>
  <c r="F11" i="202"/>
  <c r="F12" i="111"/>
  <c r="M27" i="202"/>
  <c r="E33" i="202"/>
  <c r="E34" i="111"/>
  <c r="D52" i="202"/>
  <c r="D53" i="111"/>
  <c r="H71" i="189"/>
  <c r="H27" i="190"/>
  <c r="P33" i="190"/>
  <c r="J52" i="190"/>
  <c r="H71" i="190"/>
  <c r="J4" i="191"/>
  <c r="Q11" i="191"/>
  <c r="I27" i="192"/>
  <c r="G33" i="192"/>
  <c r="E52" i="192"/>
  <c r="R4" i="194"/>
  <c r="R5" i="104"/>
  <c r="N8" i="194"/>
  <c r="N10" i="104"/>
  <c r="O22" i="194"/>
  <c r="O23" i="104"/>
  <c r="S27" i="194"/>
  <c r="V52" i="194"/>
  <c r="M71" i="194"/>
  <c r="F71" i="194"/>
  <c r="F73" i="104"/>
  <c r="I4" i="195"/>
  <c r="U8" i="195"/>
  <c r="N17" i="195"/>
  <c r="N22" i="195"/>
  <c r="K27" i="195"/>
  <c r="T33" i="195"/>
  <c r="L71" i="195"/>
  <c r="H4" i="196"/>
  <c r="P52" i="196"/>
  <c r="Q4" i="198"/>
  <c r="M11" i="198"/>
  <c r="F17" i="198"/>
  <c r="F18" i="106"/>
  <c r="E22" i="198"/>
  <c r="E23" i="106"/>
  <c r="M33" i="198"/>
  <c r="H33" i="198"/>
  <c r="H35" i="106"/>
  <c r="H52" i="198"/>
  <c r="V52" i="198"/>
  <c r="V53" i="106"/>
  <c r="M4" i="199"/>
  <c r="G8" i="199"/>
  <c r="T11" i="199"/>
  <c r="W33" i="199"/>
  <c r="S17" i="200"/>
  <c r="S22" i="200"/>
  <c r="G27" i="200"/>
  <c r="M33" i="200"/>
  <c r="I71" i="200"/>
  <c r="C17" i="202"/>
  <c r="C19" i="111"/>
  <c r="Q4" i="202"/>
  <c r="G11" i="202"/>
  <c r="G12" i="111"/>
  <c r="N17" i="202"/>
  <c r="N18" i="111"/>
  <c r="N27" i="202"/>
  <c r="V71" i="202"/>
  <c r="E33" i="203"/>
  <c r="E11" i="204"/>
  <c r="J27" i="204"/>
  <c r="K35" i="105"/>
  <c r="U8" i="190"/>
  <c r="L11" i="190"/>
  <c r="N17" i="190"/>
  <c r="I33" i="190"/>
  <c r="S52" i="190"/>
  <c r="I71" i="190"/>
  <c r="R11" i="191"/>
  <c r="G4" i="192"/>
  <c r="I17" i="192"/>
  <c r="Q17" i="192"/>
  <c r="H22" i="192"/>
  <c r="H33" i="192"/>
  <c r="F52" i="192"/>
  <c r="E71" i="192"/>
  <c r="C4" i="194"/>
  <c r="C5" i="104"/>
  <c r="G8" i="104"/>
  <c r="O8" i="194"/>
  <c r="O10" i="104"/>
  <c r="P22" i="194"/>
  <c r="P23" i="104"/>
  <c r="T27" i="194"/>
  <c r="W52" i="194"/>
  <c r="N71" i="194"/>
  <c r="J4" i="195"/>
  <c r="F11" i="195"/>
  <c r="O22" i="195"/>
  <c r="D27" i="195"/>
  <c r="U33" i="195"/>
  <c r="M52" i="195"/>
  <c r="M71" i="195"/>
  <c r="Q52" i="196"/>
  <c r="U4" i="198"/>
  <c r="J4" i="198"/>
  <c r="J6" i="106"/>
  <c r="S8" i="198"/>
  <c r="S9" i="106"/>
  <c r="N11" i="198"/>
  <c r="I11" i="198"/>
  <c r="I13" i="106"/>
  <c r="F22" i="198"/>
  <c r="F23" i="106"/>
  <c r="F22" i="106" s="1"/>
  <c r="W27" i="198"/>
  <c r="W28" i="106"/>
  <c r="P33" i="198"/>
  <c r="I52" i="198"/>
  <c r="H8" i="199"/>
  <c r="V71" i="199"/>
  <c r="S4" i="200"/>
  <c r="I8" i="200"/>
  <c r="Q11" i="200"/>
  <c r="T22" i="200"/>
  <c r="H27" i="200"/>
  <c r="R4" i="202"/>
  <c r="O17" i="202"/>
  <c r="O18" i="111"/>
  <c r="O22" i="202"/>
  <c r="O23" i="111"/>
  <c r="O22" i="111" s="1"/>
  <c r="O27" i="202"/>
  <c r="G33" i="202"/>
  <c r="G34" i="111"/>
  <c r="N52" i="202"/>
  <c r="N54" i="111"/>
  <c r="D71" i="202"/>
  <c r="D72" i="111"/>
  <c r="C17" i="203"/>
  <c r="O8" i="203"/>
  <c r="F33" i="203"/>
  <c r="F52" i="203"/>
  <c r="N4" i="204"/>
  <c r="G17" i="204"/>
  <c r="K33" i="204"/>
  <c r="D33" i="189"/>
  <c r="D34" i="105"/>
  <c r="L35" i="105"/>
  <c r="T36" i="105"/>
  <c r="H38" i="105"/>
  <c r="P39" i="105"/>
  <c r="D41" i="105"/>
  <c r="L42" i="105"/>
  <c r="T43" i="105"/>
  <c r="H45" i="105"/>
  <c r="P46" i="105"/>
  <c r="D48" i="105"/>
  <c r="L49" i="105"/>
  <c r="T50" i="105"/>
  <c r="V8" i="190"/>
  <c r="M11" i="190"/>
  <c r="O17" i="190"/>
  <c r="J33" i="190"/>
  <c r="L52" i="190"/>
  <c r="T52" i="190"/>
  <c r="D8" i="191"/>
  <c r="H4" i="192"/>
  <c r="R8" i="192"/>
  <c r="R17" i="192"/>
  <c r="I22" i="192"/>
  <c r="G52" i="192"/>
  <c r="N71" i="192"/>
  <c r="Q11" i="194"/>
  <c r="Q12" i="104"/>
  <c r="U17" i="194"/>
  <c r="U18" i="104"/>
  <c r="H34" i="104"/>
  <c r="P35" i="104"/>
  <c r="D37" i="104"/>
  <c r="L38" i="104"/>
  <c r="T39" i="104"/>
  <c r="H41" i="104"/>
  <c r="P42" i="104"/>
  <c r="D44" i="104"/>
  <c r="L45" i="104"/>
  <c r="T46" i="104"/>
  <c r="H48" i="104"/>
  <c r="P49" i="104"/>
  <c r="D51" i="104"/>
  <c r="D52" i="194"/>
  <c r="D53" i="104"/>
  <c r="S71" i="194"/>
  <c r="K4" i="195"/>
  <c r="G11" i="195"/>
  <c r="P22" i="195"/>
  <c r="M27" i="195"/>
  <c r="N33" i="195"/>
  <c r="F8" i="196"/>
  <c r="G17" i="196"/>
  <c r="O27" i="196"/>
  <c r="U33" i="196"/>
  <c r="M71" i="196"/>
  <c r="C22" i="198"/>
  <c r="C23" i="106"/>
  <c r="C22" i="106" s="1"/>
  <c r="W4" i="198"/>
  <c r="T8" i="198"/>
  <c r="T9" i="106"/>
  <c r="Q11" i="198"/>
  <c r="Q33" i="198"/>
  <c r="K52" i="198"/>
  <c r="V11" i="199"/>
  <c r="Q27" i="199"/>
  <c r="W71" i="199"/>
  <c r="T4" i="200"/>
  <c r="R11" i="200"/>
  <c r="U22" i="200"/>
  <c r="K71" i="200"/>
  <c r="U4" i="202"/>
  <c r="K4" i="202"/>
  <c r="K6" i="111"/>
  <c r="Q11" i="202"/>
  <c r="Q13" i="111"/>
  <c r="P17" i="202"/>
  <c r="P18" i="111"/>
  <c r="P22" i="202"/>
  <c r="P23" i="111"/>
  <c r="Q27" i="202"/>
  <c r="H33" i="202"/>
  <c r="H34" i="111"/>
  <c r="E71" i="202"/>
  <c r="E72" i="111"/>
  <c r="G33" i="203"/>
  <c r="T71" i="203"/>
  <c r="O4" i="204"/>
  <c r="G11" i="204"/>
  <c r="D52" i="204"/>
  <c r="J4" i="190"/>
  <c r="W8" i="190"/>
  <c r="P17" i="190"/>
  <c r="K33" i="190"/>
  <c r="M52" i="190"/>
  <c r="U4" i="191"/>
  <c r="S8" i="192"/>
  <c r="J33" i="192"/>
  <c r="H52" i="192"/>
  <c r="C7" i="104"/>
  <c r="C42" i="104"/>
  <c r="C72" i="104"/>
  <c r="R11" i="194"/>
  <c r="R12" i="104"/>
  <c r="V17" i="194"/>
  <c r="V18" i="104"/>
  <c r="E27" i="194"/>
  <c r="E28" i="104"/>
  <c r="I33" i="194"/>
  <c r="I34" i="104"/>
  <c r="T71" i="194"/>
  <c r="D4" i="195"/>
  <c r="O33" i="195"/>
  <c r="O52" i="195"/>
  <c r="G11" i="196"/>
  <c r="H17" i="196"/>
  <c r="P27" i="196"/>
  <c r="V33" i="196"/>
  <c r="D4" i="198"/>
  <c r="D5" i="106"/>
  <c r="U8" i="198"/>
  <c r="U9" i="106"/>
  <c r="V11" i="198"/>
  <c r="H22" i="198"/>
  <c r="H23" i="106"/>
  <c r="U33" i="198"/>
  <c r="M52" i="198"/>
  <c r="P71" i="198"/>
  <c r="P72" i="106"/>
  <c r="R27" i="199"/>
  <c r="V22" i="200"/>
  <c r="J27" i="200"/>
  <c r="P33" i="200"/>
  <c r="M52" i="200"/>
  <c r="D4" i="202"/>
  <c r="D5" i="111"/>
  <c r="Q17" i="202"/>
  <c r="Q18" i="111"/>
  <c r="Q22" i="202"/>
  <c r="Q23" i="111"/>
  <c r="V27" i="202"/>
  <c r="I33" i="202"/>
  <c r="I34" i="111"/>
  <c r="N71" i="202"/>
  <c r="N73" i="111"/>
  <c r="S22" i="203"/>
  <c r="D27" i="203"/>
  <c r="H11" i="204"/>
  <c r="P11" i="204"/>
  <c r="D22" i="204"/>
  <c r="M33" i="204"/>
  <c r="E52" i="204"/>
  <c r="D52" i="189"/>
  <c r="D53" i="105"/>
  <c r="K4" i="190"/>
  <c r="G11" i="190"/>
  <c r="D27" i="190"/>
  <c r="L33" i="190"/>
  <c r="N52" i="190"/>
  <c r="T71" i="190"/>
  <c r="N4" i="191"/>
  <c r="T8" i="192"/>
  <c r="E27" i="192"/>
  <c r="K33" i="192"/>
  <c r="S33" i="192"/>
  <c r="Q52" i="192"/>
  <c r="H71" i="192"/>
  <c r="J8" i="194"/>
  <c r="J9" i="104"/>
  <c r="S11" i="194"/>
  <c r="S12" i="104"/>
  <c r="W17" i="194"/>
  <c r="W18" i="104"/>
  <c r="F27" i="194"/>
  <c r="F28" i="104"/>
  <c r="J33" i="194"/>
  <c r="J34" i="104"/>
  <c r="U71" i="194"/>
  <c r="E4" i="195"/>
  <c r="G27" i="195"/>
  <c r="P33" i="195"/>
  <c r="P52" i="195"/>
  <c r="P71" i="195"/>
  <c r="H11" i="196"/>
  <c r="I17" i="196"/>
  <c r="O71" i="196"/>
  <c r="E4" i="198"/>
  <c r="E5" i="106"/>
  <c r="D11" i="198"/>
  <c r="D12" i="106"/>
  <c r="J17" i="198"/>
  <c r="J18" i="106"/>
  <c r="F27" i="198"/>
  <c r="D33" i="198"/>
  <c r="D34" i="106"/>
  <c r="O52" i="198"/>
  <c r="Q72" i="106"/>
  <c r="E74" i="106"/>
  <c r="M75" i="106"/>
  <c r="U76" i="106"/>
  <c r="Q33" i="200"/>
  <c r="C22" i="202"/>
  <c r="C24" i="111"/>
  <c r="C22" i="111" s="1"/>
  <c r="F8" i="202"/>
  <c r="F10" i="111"/>
  <c r="K11" i="202"/>
  <c r="K12" i="111"/>
  <c r="R17" i="202"/>
  <c r="R18" i="111"/>
  <c r="R22" i="202"/>
  <c r="R23" i="111"/>
  <c r="W27" i="202"/>
  <c r="J33" i="202"/>
  <c r="J34" i="111"/>
  <c r="G71" i="202"/>
  <c r="G72" i="111"/>
  <c r="R8" i="203"/>
  <c r="W17" i="203"/>
  <c r="T22" i="203"/>
  <c r="E27" i="203"/>
  <c r="V71" i="203"/>
  <c r="J17" i="204"/>
  <c r="N27" i="204"/>
  <c r="F52" i="204"/>
  <c r="O33" i="189"/>
  <c r="O35" i="105"/>
  <c r="C17" i="190"/>
  <c r="R22" i="190"/>
  <c r="O52" i="190"/>
  <c r="O4" i="191"/>
  <c r="O8" i="191"/>
  <c r="V27" i="191"/>
  <c r="L33" i="191"/>
  <c r="U8" i="192"/>
  <c r="F27" i="192"/>
  <c r="T33" i="192"/>
  <c r="J52" i="192"/>
  <c r="W4" i="194"/>
  <c r="W5" i="104"/>
  <c r="K8" i="194"/>
  <c r="K9" i="104"/>
  <c r="T11" i="194"/>
  <c r="T12" i="104"/>
  <c r="I17" i="194"/>
  <c r="G27" i="194"/>
  <c r="G28" i="104"/>
  <c r="K33" i="194"/>
  <c r="K34" i="104"/>
  <c r="V71" i="194"/>
  <c r="F4" i="195"/>
  <c r="F8" i="195"/>
  <c r="J11" i="195"/>
  <c r="R11" i="195"/>
  <c r="Q33" i="195"/>
  <c r="M4" i="196"/>
  <c r="I11" i="196"/>
  <c r="J17" i="196"/>
  <c r="R27" i="196"/>
  <c r="P71" i="196"/>
  <c r="C28" i="106"/>
  <c r="C58" i="106"/>
  <c r="F4" i="198"/>
  <c r="F5" i="106"/>
  <c r="E11" i="198"/>
  <c r="E12" i="106"/>
  <c r="H27" i="198"/>
  <c r="E33" i="198"/>
  <c r="E34" i="106"/>
  <c r="P52" i="198"/>
  <c r="R71" i="198"/>
  <c r="R72" i="106"/>
  <c r="L8" i="199"/>
  <c r="J22" i="199"/>
  <c r="T27" i="199"/>
  <c r="U8" i="200"/>
  <c r="T27" i="200"/>
  <c r="F4" i="202"/>
  <c r="F5" i="111"/>
  <c r="L11" i="202"/>
  <c r="L12" i="111"/>
  <c r="J52" i="202"/>
  <c r="J53" i="111"/>
  <c r="W11" i="203"/>
  <c r="U22" i="203"/>
  <c r="F27" i="203"/>
  <c r="R33" i="203"/>
  <c r="J11" i="204"/>
  <c r="K17" i="204"/>
  <c r="F22" i="204"/>
  <c r="P33" i="189"/>
  <c r="P35" i="105"/>
  <c r="F53" i="105"/>
  <c r="N54" i="105"/>
  <c r="V55" i="105"/>
  <c r="J57" i="105"/>
  <c r="R58" i="105"/>
  <c r="F60" i="105"/>
  <c r="N61" i="105"/>
  <c r="V62" i="105"/>
  <c r="J64" i="105"/>
  <c r="R65" i="105"/>
  <c r="F67" i="105"/>
  <c r="N68" i="105"/>
  <c r="V69" i="105"/>
  <c r="D71" i="189"/>
  <c r="D72" i="105"/>
  <c r="L73" i="105"/>
  <c r="T74" i="105"/>
  <c r="H76" i="105"/>
  <c r="I11" i="190"/>
  <c r="S22" i="190"/>
  <c r="P52" i="190"/>
  <c r="P4" i="191"/>
  <c r="P8" i="191"/>
  <c r="W11" i="191"/>
  <c r="W27" i="191"/>
  <c r="E52" i="191"/>
  <c r="D71" i="191"/>
  <c r="D4" i="192"/>
  <c r="K52" i="192"/>
  <c r="J71" i="192"/>
  <c r="C11" i="194"/>
  <c r="C12" i="104"/>
  <c r="L8" i="194"/>
  <c r="L9" i="104"/>
  <c r="J17" i="194"/>
  <c r="U22" i="194"/>
  <c r="U23" i="104"/>
  <c r="H27" i="194"/>
  <c r="H28" i="104"/>
  <c r="L33" i="194"/>
  <c r="L34" i="104"/>
  <c r="H53" i="104"/>
  <c r="P54" i="104"/>
  <c r="D56" i="104"/>
  <c r="L57" i="104"/>
  <c r="T58" i="104"/>
  <c r="H60" i="104"/>
  <c r="P61" i="104"/>
  <c r="D63" i="104"/>
  <c r="L64" i="104"/>
  <c r="T65" i="104"/>
  <c r="H67" i="104"/>
  <c r="P68" i="104"/>
  <c r="D70" i="104"/>
  <c r="G4" i="195"/>
  <c r="G8" i="195"/>
  <c r="S11" i="195"/>
  <c r="T17" i="195"/>
  <c r="I27" i="195"/>
  <c r="R52" i="195"/>
  <c r="N4" i="196"/>
  <c r="J11" i="196"/>
  <c r="V52" i="196"/>
  <c r="C27" i="198"/>
  <c r="C29" i="106"/>
  <c r="K22" i="198"/>
  <c r="K23" i="106"/>
  <c r="M27" i="198"/>
  <c r="F33" i="198"/>
  <c r="F34" i="106"/>
  <c r="Q52" i="198"/>
  <c r="D71" i="198"/>
  <c r="M8" i="199"/>
  <c r="N8" i="200"/>
  <c r="G4" i="202"/>
  <c r="G5" i="111"/>
  <c r="M11" i="202"/>
  <c r="M12" i="111"/>
  <c r="T22" i="202"/>
  <c r="T23" i="111"/>
  <c r="E27" i="202"/>
  <c r="E28" i="111"/>
  <c r="K52" i="202"/>
  <c r="K53" i="111"/>
  <c r="I71" i="202"/>
  <c r="I72" i="111"/>
  <c r="T8" i="203"/>
  <c r="V22" i="203"/>
  <c r="L17" i="204"/>
  <c r="G22" i="204"/>
  <c r="I33" i="189"/>
  <c r="I34" i="105"/>
  <c r="O52" i="189"/>
  <c r="O54" i="105"/>
  <c r="F4" i="190"/>
  <c r="T22" i="190"/>
  <c r="O71" i="190"/>
  <c r="I8" i="191"/>
  <c r="D11" i="191"/>
  <c r="D27" i="191"/>
  <c r="N33" i="191"/>
  <c r="F52" i="191"/>
  <c r="M71" i="191"/>
  <c r="N22" i="192"/>
  <c r="L52" i="192"/>
  <c r="K71" i="192"/>
  <c r="E6" i="104"/>
  <c r="M7" i="104"/>
  <c r="K17" i="194"/>
  <c r="V22" i="194"/>
  <c r="V23" i="104"/>
  <c r="I28" i="104"/>
  <c r="Q29" i="104"/>
  <c r="E31" i="104"/>
  <c r="M32" i="104"/>
  <c r="I52" i="194"/>
  <c r="I53" i="104"/>
  <c r="H8" i="195"/>
  <c r="T11" i="195"/>
  <c r="S52" i="195"/>
  <c r="S71" i="195"/>
  <c r="O4" i="196"/>
  <c r="G8" i="198"/>
  <c r="G11" i="198"/>
  <c r="G12" i="106"/>
  <c r="M17" i="198"/>
  <c r="M18" i="106"/>
  <c r="T22" i="198"/>
  <c r="T24" i="106"/>
  <c r="N27" i="198"/>
  <c r="I27" i="198"/>
  <c r="I29" i="106"/>
  <c r="G33" i="198"/>
  <c r="G34" i="106"/>
  <c r="S52" i="198"/>
  <c r="E71" i="198"/>
  <c r="T4" i="199"/>
  <c r="N8" i="199"/>
  <c r="M17" i="199"/>
  <c r="D22" i="199"/>
  <c r="C11" i="200"/>
  <c r="Q52" i="200"/>
  <c r="K8" i="202"/>
  <c r="I8" i="202"/>
  <c r="I10" i="111"/>
  <c r="I8" i="111" s="1"/>
  <c r="N11" i="202"/>
  <c r="N12" i="111"/>
  <c r="U17" i="202"/>
  <c r="U18" i="111"/>
  <c r="M33" i="202"/>
  <c r="M34" i="111"/>
  <c r="L52" i="202"/>
  <c r="L53" i="111"/>
  <c r="J71" i="202"/>
  <c r="J72" i="111"/>
  <c r="J71" i="111" s="1"/>
  <c r="D4" i="203"/>
  <c r="U8" i="203"/>
  <c r="L33" i="203"/>
  <c r="T4" i="204"/>
  <c r="F8" i="204"/>
  <c r="L11" i="204"/>
  <c r="Q27" i="204"/>
  <c r="D71" i="204"/>
  <c r="X51" i="157"/>
  <c r="J33" i="189"/>
  <c r="J34" i="105"/>
  <c r="P52" i="189"/>
  <c r="P54" i="105"/>
  <c r="G4" i="190"/>
  <c r="H8" i="190"/>
  <c r="K11" i="190"/>
  <c r="P27" i="190"/>
  <c r="E11" i="191"/>
  <c r="M22" i="191"/>
  <c r="G52" i="191"/>
  <c r="N71" i="191"/>
  <c r="F4" i="192"/>
  <c r="Q27" i="192"/>
  <c r="O33" i="192"/>
  <c r="H4" i="194"/>
  <c r="L17" i="194"/>
  <c r="W22" i="194"/>
  <c r="W23" i="104"/>
  <c r="J52" i="194"/>
  <c r="J53" i="104"/>
  <c r="Q4" i="195"/>
  <c r="I8" i="195"/>
  <c r="V17" i="195"/>
  <c r="T52" i="195"/>
  <c r="P4" i="196"/>
  <c r="H22" i="196"/>
  <c r="I5" i="106"/>
  <c r="Q6" i="106"/>
  <c r="I8" i="198"/>
  <c r="M22" i="198"/>
  <c r="M23" i="106"/>
  <c r="Q27" i="198"/>
  <c r="U52" i="198"/>
  <c r="J52" i="198"/>
  <c r="J54" i="106"/>
  <c r="I71" i="198"/>
  <c r="U4" i="199"/>
  <c r="F17" i="199"/>
  <c r="K33" i="199"/>
  <c r="O27" i="200"/>
  <c r="R52" i="200"/>
  <c r="V8" i="202"/>
  <c r="N33" i="202"/>
  <c r="N34" i="111"/>
  <c r="E4" i="203"/>
  <c r="M33" i="203"/>
  <c r="E52" i="203"/>
  <c r="O8" i="204"/>
  <c r="I22" i="204"/>
  <c r="R27" i="204"/>
  <c r="M71" i="204"/>
  <c r="K33" i="189"/>
  <c r="K34" i="105"/>
  <c r="I52" i="189"/>
  <c r="I53" i="105"/>
  <c r="O71" i="189"/>
  <c r="O73" i="105"/>
  <c r="I8" i="190"/>
  <c r="T11" i="190"/>
  <c r="V17" i="190"/>
  <c r="Q33" i="190"/>
  <c r="F11" i="191"/>
  <c r="H33" i="191"/>
  <c r="H52" i="191"/>
  <c r="O4" i="192"/>
  <c r="R27" i="192"/>
  <c r="P33" i="192"/>
  <c r="I4" i="194"/>
  <c r="Q17" i="194"/>
  <c r="I22" i="194"/>
  <c r="D24" i="104"/>
  <c r="L25" i="104"/>
  <c r="O34" i="104"/>
  <c r="W35" i="104"/>
  <c r="K37" i="104"/>
  <c r="S38" i="104"/>
  <c r="G40" i="104"/>
  <c r="O41" i="104"/>
  <c r="W42" i="104"/>
  <c r="K44" i="104"/>
  <c r="S45" i="104"/>
  <c r="G47" i="104"/>
  <c r="O48" i="104"/>
  <c r="W49" i="104"/>
  <c r="K51" i="104"/>
  <c r="K52" i="194"/>
  <c r="K53" i="104"/>
  <c r="G71" i="194"/>
  <c r="G72" i="104"/>
  <c r="O73" i="104"/>
  <c r="W74" i="104"/>
  <c r="K76" i="104"/>
  <c r="R4" i="195"/>
  <c r="N11" i="195"/>
  <c r="W17" i="195"/>
  <c r="L27" i="195"/>
  <c r="T27" i="195"/>
  <c r="U52" i="195"/>
  <c r="H33" i="196"/>
  <c r="J8" i="198"/>
  <c r="N22" i="198"/>
  <c r="N23" i="106"/>
  <c r="V27" i="198"/>
  <c r="W52" i="198"/>
  <c r="K71" i="198"/>
  <c r="G17" i="199"/>
  <c r="D33" i="199"/>
  <c r="D52" i="199"/>
  <c r="Q8" i="200"/>
  <c r="H22" i="200"/>
  <c r="P27" i="200"/>
  <c r="V33" i="200"/>
  <c r="W8" i="202"/>
  <c r="W17" i="202"/>
  <c r="W18" i="111"/>
  <c r="W22" i="202"/>
  <c r="W23" i="111"/>
  <c r="H27" i="202"/>
  <c r="H28" i="111"/>
  <c r="O33" i="202"/>
  <c r="O34" i="111"/>
  <c r="L71" i="202"/>
  <c r="L72" i="111"/>
  <c r="C27" i="203"/>
  <c r="W8" i="203"/>
  <c r="J27" i="203"/>
  <c r="N33" i="203"/>
  <c r="N52" i="203"/>
  <c r="V4" i="204"/>
  <c r="O17" i="204"/>
  <c r="S33" i="204"/>
  <c r="K52" i="204"/>
  <c r="F71" i="204"/>
  <c r="L33" i="189"/>
  <c r="L34" i="105"/>
  <c r="J52" i="189"/>
  <c r="J53" i="105"/>
  <c r="P71" i="189"/>
  <c r="P73" i="105"/>
  <c r="J8" i="190"/>
  <c r="U11" i="190"/>
  <c r="W17" i="190"/>
  <c r="J27" i="190"/>
  <c r="R33" i="190"/>
  <c r="I33" i="191"/>
  <c r="I52" i="191"/>
  <c r="P4" i="192"/>
  <c r="O52" i="192"/>
  <c r="V71" i="192"/>
  <c r="K4" i="194"/>
  <c r="H11" i="194"/>
  <c r="R17" i="194"/>
  <c r="I19" i="104"/>
  <c r="Q20" i="104"/>
  <c r="J22" i="194"/>
  <c r="L52" i="194"/>
  <c r="L53" i="104"/>
  <c r="T54" i="104"/>
  <c r="H56" i="104"/>
  <c r="P57" i="104"/>
  <c r="D59" i="104"/>
  <c r="L60" i="104"/>
  <c r="T61" i="104"/>
  <c r="H63" i="104"/>
  <c r="P64" i="104"/>
  <c r="D66" i="104"/>
  <c r="L67" i="104"/>
  <c r="T68" i="104"/>
  <c r="H70" i="104"/>
  <c r="H71" i="194"/>
  <c r="H72" i="104"/>
  <c r="P73" i="104"/>
  <c r="D75" i="104"/>
  <c r="L76" i="104"/>
  <c r="S4" i="195"/>
  <c r="O11" i="195"/>
  <c r="U27" i="195"/>
  <c r="V33" i="195"/>
  <c r="O17" i="196"/>
  <c r="K4" i="198"/>
  <c r="K5" i="106"/>
  <c r="M8" i="198"/>
  <c r="J11" i="198"/>
  <c r="J12" i="106"/>
  <c r="D27" i="198"/>
  <c r="D28" i="106"/>
  <c r="D52" i="198"/>
  <c r="D53" i="106"/>
  <c r="L71" i="198"/>
  <c r="H17" i="199"/>
  <c r="E52" i="199"/>
  <c r="K71" i="199"/>
  <c r="R8" i="200"/>
  <c r="W33" i="200"/>
  <c r="S4" i="202"/>
  <c r="S6" i="111"/>
  <c r="D8" i="202"/>
  <c r="D9" i="111"/>
  <c r="D8" i="111" s="1"/>
  <c r="I27" i="202"/>
  <c r="I28" i="111"/>
  <c r="P33" i="202"/>
  <c r="P34" i="111"/>
  <c r="G4" i="203"/>
  <c r="K27" i="203"/>
  <c r="G52" i="203"/>
  <c r="W4" i="204"/>
  <c r="I8" i="204"/>
  <c r="G71" i="204"/>
  <c r="K52" i="189"/>
  <c r="K53" i="105"/>
  <c r="I71" i="189"/>
  <c r="I72" i="105"/>
  <c r="N11" i="190"/>
  <c r="K27" i="190"/>
  <c r="S33" i="190"/>
  <c r="U52" i="190"/>
  <c r="J33" i="191"/>
  <c r="J52" i="191"/>
  <c r="S17" i="192"/>
  <c r="N4" i="194"/>
  <c r="Q8" i="194"/>
  <c r="Q9" i="104"/>
  <c r="M11" i="194"/>
  <c r="S17" i="194"/>
  <c r="K22" i="194"/>
  <c r="M27" i="194"/>
  <c r="M28" i="104"/>
  <c r="Q33" i="194"/>
  <c r="Q34" i="104"/>
  <c r="I71" i="194"/>
  <c r="I72" i="104"/>
  <c r="L4" i="195"/>
  <c r="W33" i="195"/>
  <c r="O11" i="196"/>
  <c r="P17" i="196"/>
  <c r="J33" i="196"/>
  <c r="O8" i="198"/>
  <c r="K11" i="198"/>
  <c r="K12" i="106"/>
  <c r="S11" i="198"/>
  <c r="S13" i="106"/>
  <c r="Q17" i="198"/>
  <c r="Q18" i="106"/>
  <c r="P22" i="198"/>
  <c r="P23" i="106"/>
  <c r="E27" i="198"/>
  <c r="E28" i="106"/>
  <c r="K33" i="198"/>
  <c r="K34" i="106"/>
  <c r="E52" i="198"/>
  <c r="E53" i="106"/>
  <c r="M71" i="198"/>
  <c r="I17" i="199"/>
  <c r="C52" i="200"/>
  <c r="R27" i="200"/>
  <c r="D33" i="200"/>
  <c r="U52" i="200"/>
  <c r="L4" i="202"/>
  <c r="L5" i="111"/>
  <c r="E8" i="202"/>
  <c r="E9" i="111"/>
  <c r="R11" i="202"/>
  <c r="R12" i="111"/>
  <c r="J27" i="202"/>
  <c r="J28" i="111"/>
  <c r="Q33" i="202"/>
  <c r="Q34" i="111"/>
  <c r="P52" i="202"/>
  <c r="P53" i="111"/>
  <c r="L27" i="203"/>
  <c r="H52" i="203"/>
  <c r="U33" i="204"/>
  <c r="M52" i="204"/>
  <c r="C52" i="189"/>
  <c r="H33" i="190"/>
  <c r="K8" i="190"/>
  <c r="C4" i="186"/>
  <c r="C11" i="186"/>
  <c r="C33" i="186"/>
  <c r="C27" i="186"/>
  <c r="D27" i="186"/>
  <c r="D71" i="186"/>
  <c r="L71" i="186"/>
  <c r="T71" i="186"/>
  <c r="C8" i="187"/>
  <c r="E4" i="187"/>
  <c r="F17" i="187"/>
  <c r="E22" i="187"/>
  <c r="F4" i="189"/>
  <c r="E11" i="189"/>
  <c r="E22" i="189"/>
  <c r="E33" i="189"/>
  <c r="E52" i="189"/>
  <c r="E71" i="189"/>
  <c r="I17" i="190"/>
  <c r="Q17" i="190"/>
  <c r="E17" i="190"/>
  <c r="M17" i="190"/>
  <c r="U17" i="190"/>
  <c r="E22" i="190"/>
  <c r="M22" i="190"/>
  <c r="U22" i="190"/>
  <c r="I22" i="190"/>
  <c r="Q22" i="190"/>
  <c r="E71" i="191"/>
  <c r="E4" i="192"/>
  <c r="E11" i="192"/>
  <c r="G17" i="192"/>
  <c r="O17" i="192"/>
  <c r="W17" i="192"/>
  <c r="J22" i="192"/>
  <c r="G27" i="192"/>
  <c r="O27" i="192"/>
  <c r="W27" i="192"/>
  <c r="E71" i="186"/>
  <c r="M71" i="186"/>
  <c r="U71" i="186"/>
  <c r="F4" i="187"/>
  <c r="D11" i="187"/>
  <c r="G17" i="187"/>
  <c r="F22" i="187"/>
  <c r="G4" i="189"/>
  <c r="F11" i="189"/>
  <c r="F22" i="189"/>
  <c r="F33" i="189"/>
  <c r="F52" i="189"/>
  <c r="F71" i="189"/>
  <c r="F22" i="190"/>
  <c r="F33" i="190"/>
  <c r="F26" i="190" s="1"/>
  <c r="K4" i="191"/>
  <c r="S4" i="191"/>
  <c r="F8" i="191"/>
  <c r="N8" i="191"/>
  <c r="V8" i="191"/>
  <c r="J8" i="191"/>
  <c r="K22" i="191"/>
  <c r="S22" i="191"/>
  <c r="J27" i="191"/>
  <c r="R27" i="191"/>
  <c r="E33" i="191"/>
  <c r="F11" i="192"/>
  <c r="N11" i="192"/>
  <c r="H17" i="192"/>
  <c r="P17" i="192"/>
  <c r="D17" i="192"/>
  <c r="L17" i="192"/>
  <c r="T17" i="192"/>
  <c r="K22" i="192"/>
  <c r="S22" i="192"/>
  <c r="H27" i="192"/>
  <c r="P27" i="192"/>
  <c r="D27" i="192"/>
  <c r="L27" i="192"/>
  <c r="T27" i="192"/>
  <c r="C33" i="194"/>
  <c r="C52" i="194"/>
  <c r="F27" i="186"/>
  <c r="F71" i="186"/>
  <c r="G4" i="187"/>
  <c r="H8" i="187"/>
  <c r="E33" i="187"/>
  <c r="D71" i="187"/>
  <c r="G22" i="189"/>
  <c r="G33" i="189"/>
  <c r="G52" i="189"/>
  <c r="G71" i="189"/>
  <c r="D4" i="190"/>
  <c r="L4" i="190"/>
  <c r="G22" i="190"/>
  <c r="G33" i="190"/>
  <c r="D71" i="190"/>
  <c r="D4" i="191"/>
  <c r="L4" i="191"/>
  <c r="T4" i="191"/>
  <c r="G17" i="191"/>
  <c r="O17" i="191"/>
  <c r="W17" i="191"/>
  <c r="D22" i="191"/>
  <c r="L22" i="191"/>
  <c r="T22" i="191"/>
  <c r="K52" i="191"/>
  <c r="S52" i="191"/>
  <c r="G71" i="191"/>
  <c r="O71" i="191"/>
  <c r="W71" i="191"/>
  <c r="C22" i="192"/>
  <c r="G11" i="192"/>
  <c r="O11" i="192"/>
  <c r="W11" i="192"/>
  <c r="D22" i="192"/>
  <c r="L22" i="192"/>
  <c r="T22" i="192"/>
  <c r="F71" i="192"/>
  <c r="C27" i="194"/>
  <c r="D4" i="194"/>
  <c r="G27" i="186"/>
  <c r="G71" i="186"/>
  <c r="C11" i="187"/>
  <c r="C33" i="187"/>
  <c r="F33" i="187"/>
  <c r="E52" i="187"/>
  <c r="E71" i="187"/>
  <c r="D27" i="189"/>
  <c r="C11" i="190"/>
  <c r="C52" i="190"/>
  <c r="E4" i="190"/>
  <c r="M4" i="190"/>
  <c r="U4" i="190"/>
  <c r="I4" i="190"/>
  <c r="Q4" i="190"/>
  <c r="I27" i="190"/>
  <c r="Q27" i="190"/>
  <c r="E27" i="190"/>
  <c r="M27" i="190"/>
  <c r="U27" i="190"/>
  <c r="D52" i="190"/>
  <c r="E4" i="191"/>
  <c r="H17" i="191"/>
  <c r="P17" i="191"/>
  <c r="D17" i="191"/>
  <c r="L17" i="191"/>
  <c r="T17" i="191"/>
  <c r="E22" i="191"/>
  <c r="G33" i="191"/>
  <c r="O33" i="191"/>
  <c r="W33" i="191"/>
  <c r="D52" i="191"/>
  <c r="L52" i="191"/>
  <c r="T52" i="191"/>
  <c r="H71" i="191"/>
  <c r="P71" i="191"/>
  <c r="H11" i="192"/>
  <c r="P11" i="192"/>
  <c r="D11" i="192"/>
  <c r="L11" i="192"/>
  <c r="T11" i="192"/>
  <c r="E22" i="192"/>
  <c r="E4" i="194"/>
  <c r="G8" i="194"/>
  <c r="C4" i="187"/>
  <c r="C52" i="187"/>
  <c r="C17" i="194"/>
  <c r="C52" i="186"/>
  <c r="E11" i="186"/>
  <c r="C17" i="192"/>
  <c r="C71" i="192"/>
  <c r="G22" i="203"/>
  <c r="O22" i="203"/>
  <c r="E11" i="194"/>
  <c r="E33" i="194"/>
  <c r="E52" i="194"/>
  <c r="I11" i="195"/>
  <c r="Q11" i="195"/>
  <c r="E11" i="195"/>
  <c r="M11" i="195"/>
  <c r="U11" i="195"/>
  <c r="F52" i="195"/>
  <c r="C11" i="196"/>
  <c r="K8" i="196"/>
  <c r="K22" i="196"/>
  <c r="R4" i="198"/>
  <c r="S33" i="199"/>
  <c r="S8" i="203"/>
  <c r="F11" i="194"/>
  <c r="F33" i="194"/>
  <c r="F52" i="194"/>
  <c r="D71" i="194"/>
  <c r="I17" i="195"/>
  <c r="Q17" i="195"/>
  <c r="E17" i="195"/>
  <c r="M17" i="195"/>
  <c r="U17" i="195"/>
  <c r="G52" i="195"/>
  <c r="D8" i="196"/>
  <c r="D11" i="196"/>
  <c r="D22" i="196"/>
  <c r="P8" i="198"/>
  <c r="S8" i="199"/>
  <c r="J22" i="200"/>
  <c r="N27" i="200"/>
  <c r="L33" i="200"/>
  <c r="G11" i="194"/>
  <c r="G33" i="194"/>
  <c r="G52" i="194"/>
  <c r="D22" i="195"/>
  <c r="I71" i="195"/>
  <c r="Q71" i="195"/>
  <c r="E71" i="195"/>
  <c r="E11" i="196"/>
  <c r="E22" i="196"/>
  <c r="G71" i="192"/>
  <c r="O71" i="192"/>
  <c r="W71" i="192"/>
  <c r="F4" i="194"/>
  <c r="H8" i="194"/>
  <c r="D17" i="194"/>
  <c r="D22" i="194"/>
  <c r="E22" i="195"/>
  <c r="M22" i="195"/>
  <c r="U22" i="195"/>
  <c r="D4" i="196"/>
  <c r="F11" i="196"/>
  <c r="F22" i="196"/>
  <c r="E27" i="196"/>
  <c r="L22" i="198"/>
  <c r="R22" i="199"/>
  <c r="M8" i="200"/>
  <c r="K4" i="203"/>
  <c r="I4" i="199"/>
  <c r="Q4" i="199"/>
  <c r="H4" i="200"/>
  <c r="P4" i="200"/>
  <c r="F27" i="196"/>
  <c r="F8" i="198"/>
  <c r="N8" i="198"/>
  <c r="V8" i="198"/>
  <c r="G17" i="198"/>
  <c r="O17" i="198"/>
  <c r="W17" i="198"/>
  <c r="F4" i="199"/>
  <c r="N4" i="199"/>
  <c r="V4" i="199"/>
  <c r="H22" i="199"/>
  <c r="P22" i="199"/>
  <c r="I33" i="199"/>
  <c r="Q33" i="199"/>
  <c r="E33" i="199"/>
  <c r="M33" i="199"/>
  <c r="U33" i="199"/>
  <c r="F52" i="199"/>
  <c r="N52" i="199"/>
  <c r="V52" i="199"/>
  <c r="J71" i="199"/>
  <c r="R71" i="199"/>
  <c r="E4" i="200"/>
  <c r="F11" i="200"/>
  <c r="F52" i="200"/>
  <c r="M4" i="202"/>
  <c r="G8" i="202"/>
  <c r="K22" i="202"/>
  <c r="S22" i="202"/>
  <c r="G52" i="202"/>
  <c r="O52" i="202"/>
  <c r="H71" i="202"/>
  <c r="P71" i="202"/>
  <c r="G4" i="199"/>
  <c r="I11" i="199"/>
  <c r="Q11" i="199"/>
  <c r="E11" i="199"/>
  <c r="M11" i="199"/>
  <c r="U11" i="199"/>
  <c r="D17" i="199"/>
  <c r="L17" i="199"/>
  <c r="T17" i="199"/>
  <c r="J33" i="199"/>
  <c r="R33" i="199"/>
  <c r="G52" i="199"/>
  <c r="F4" i="200"/>
  <c r="D8" i="200"/>
  <c r="L8" i="200"/>
  <c r="T8" i="200"/>
  <c r="H8" i="200"/>
  <c r="P8" i="200"/>
  <c r="G11" i="200"/>
  <c r="F17" i="200"/>
  <c r="E27" i="200"/>
  <c r="G52" i="200"/>
  <c r="F71" i="200"/>
  <c r="H8" i="202"/>
  <c r="D52" i="196"/>
  <c r="H8" i="198"/>
  <c r="D22" i="198"/>
  <c r="J33" i="198"/>
  <c r="R33" i="198"/>
  <c r="H4" i="199"/>
  <c r="P4" i="199"/>
  <c r="J11" i="199"/>
  <c r="R11" i="199"/>
  <c r="H52" i="199"/>
  <c r="P52" i="199"/>
  <c r="D71" i="199"/>
  <c r="L71" i="199"/>
  <c r="T71" i="199"/>
  <c r="G4" i="200"/>
  <c r="E8" i="200"/>
  <c r="H11" i="200"/>
  <c r="P11" i="200"/>
  <c r="D11" i="200"/>
  <c r="L11" i="200"/>
  <c r="T11" i="200"/>
  <c r="G17" i="200"/>
  <c r="F27" i="200"/>
  <c r="G71" i="200"/>
  <c r="Q8" i="202"/>
  <c r="D17" i="202"/>
  <c r="D27" i="202"/>
  <c r="L27" i="202"/>
  <c r="E52" i="196"/>
  <c r="E27" i="199"/>
  <c r="M27" i="199"/>
  <c r="U27" i="199"/>
  <c r="D17" i="200"/>
  <c r="L17" i="200"/>
  <c r="T17" i="200"/>
  <c r="P4" i="202"/>
  <c r="E17" i="202"/>
  <c r="M17" i="202"/>
  <c r="C4" i="198"/>
  <c r="C11" i="198"/>
  <c r="C33" i="198"/>
  <c r="C52" i="198"/>
  <c r="C4" i="199"/>
  <c r="C11" i="199"/>
  <c r="C52" i="202"/>
  <c r="C11" i="204"/>
  <c r="C22" i="204"/>
  <c r="C33" i="204"/>
  <c r="L52" i="200"/>
  <c r="T52" i="200"/>
  <c r="H52" i="200"/>
  <c r="P52" i="200"/>
  <c r="E71" i="200"/>
  <c r="C27" i="202"/>
  <c r="H11" i="202"/>
  <c r="P11" i="202"/>
  <c r="D11" i="202"/>
  <c r="E22" i="202"/>
  <c r="F27" i="202"/>
  <c r="E52" i="202"/>
  <c r="F71" i="202"/>
  <c r="C4" i="204"/>
  <c r="G33" i="204"/>
  <c r="G52" i="204"/>
  <c r="F22" i="202"/>
  <c r="G27" i="202"/>
  <c r="F52" i="202"/>
  <c r="E22" i="204"/>
  <c r="E27" i="204"/>
  <c r="E71" i="204"/>
  <c r="H71" i="200"/>
  <c r="P71" i="200"/>
  <c r="D71" i="200"/>
  <c r="E4" i="202"/>
  <c r="F17" i="202"/>
  <c r="F33" i="202"/>
  <c r="C52" i="204"/>
  <c r="C11" i="202"/>
  <c r="C11" i="203"/>
  <c r="C52" i="203"/>
  <c r="C22" i="203"/>
  <c r="C33" i="203"/>
  <c r="C33" i="202"/>
  <c r="C33" i="200"/>
  <c r="C52" i="199"/>
  <c r="C33" i="199"/>
  <c r="C52" i="196"/>
  <c r="C52" i="195"/>
  <c r="C33" i="195"/>
  <c r="C33" i="196"/>
  <c r="C11" i="195"/>
  <c r="C8" i="190"/>
  <c r="C4" i="192"/>
  <c r="C33" i="192"/>
  <c r="C33" i="191"/>
  <c r="C27" i="192"/>
  <c r="C11" i="192"/>
  <c r="C52" i="192"/>
  <c r="C71" i="179" l="1"/>
  <c r="T8" i="106"/>
  <c r="M3" i="196"/>
  <c r="C26" i="191"/>
  <c r="R8" i="103"/>
  <c r="O71" i="106"/>
  <c r="R26" i="204"/>
  <c r="I26" i="192"/>
  <c r="Q4" i="111"/>
  <c r="Q4" i="106"/>
  <c r="S71" i="111"/>
  <c r="C4" i="103"/>
  <c r="C22" i="180"/>
  <c r="K22" i="104"/>
  <c r="U8" i="103"/>
  <c r="X3" i="129"/>
  <c r="E71" i="111"/>
  <c r="F71" i="104"/>
  <c r="S71" i="106"/>
  <c r="C71" i="182"/>
  <c r="G26" i="196"/>
  <c r="Q22" i="106"/>
  <c r="C8" i="183"/>
  <c r="C8" i="180"/>
  <c r="C26" i="196"/>
  <c r="F22" i="104"/>
  <c r="C8" i="178"/>
  <c r="R22" i="111"/>
  <c r="K26" i="196"/>
  <c r="E71" i="104"/>
  <c r="O71" i="111"/>
  <c r="N26" i="200"/>
  <c r="J11" i="106"/>
  <c r="M26" i="200"/>
  <c r="U11" i="104"/>
  <c r="F4" i="103"/>
  <c r="W8" i="105"/>
  <c r="T71" i="105"/>
  <c r="V4" i="104"/>
  <c r="D8" i="104"/>
  <c r="I22" i="103"/>
  <c r="E8" i="111"/>
  <c r="W22" i="111"/>
  <c r="X50" i="157"/>
  <c r="T22" i="104"/>
  <c r="E22" i="104"/>
  <c r="J8" i="105"/>
  <c r="C22" i="104"/>
  <c r="N8" i="105"/>
  <c r="H17" i="111"/>
  <c r="R22" i="105"/>
  <c r="H71" i="111"/>
  <c r="S8" i="104"/>
  <c r="D8" i="103"/>
  <c r="L17" i="111"/>
  <c r="N8" i="104"/>
  <c r="I8" i="104"/>
  <c r="T71" i="111"/>
  <c r="W26" i="190"/>
  <c r="M4" i="106"/>
  <c r="V71" i="104"/>
  <c r="C8" i="177"/>
  <c r="I22" i="104"/>
  <c r="P4" i="103"/>
  <c r="M71" i="111"/>
  <c r="V22" i="111"/>
  <c r="D8" i="106"/>
  <c r="U8" i="105"/>
  <c r="W8" i="103"/>
  <c r="U22" i="103"/>
  <c r="N8" i="106"/>
  <c r="Q27" i="111"/>
  <c r="Q8" i="111"/>
  <c r="J26" i="196"/>
  <c r="F4" i="111"/>
  <c r="S22" i="105"/>
  <c r="H71" i="105"/>
  <c r="U4" i="106"/>
  <c r="R22" i="106"/>
  <c r="V8" i="111"/>
  <c r="S8" i="106"/>
  <c r="S71" i="103"/>
  <c r="C71" i="176"/>
  <c r="C8" i="103"/>
  <c r="J22" i="105"/>
  <c r="T22" i="106"/>
  <c r="Q71" i="106"/>
  <c r="S22" i="104"/>
  <c r="G22" i="111"/>
  <c r="C8" i="111"/>
  <c r="V8" i="104"/>
  <c r="N71" i="104"/>
  <c r="V22" i="104"/>
  <c r="P17" i="104"/>
  <c r="T17" i="106"/>
  <c r="G71" i="104"/>
  <c r="O71" i="105"/>
  <c r="U27" i="111"/>
  <c r="L8" i="103"/>
  <c r="L4" i="103"/>
  <c r="K4" i="103"/>
  <c r="N71" i="111"/>
  <c r="N4" i="111"/>
  <c r="F71" i="105"/>
  <c r="C71" i="177"/>
  <c r="F17" i="106"/>
  <c r="X19" i="157"/>
  <c r="C71" i="106"/>
  <c r="K22" i="105"/>
  <c r="C8" i="182"/>
  <c r="I22" i="106"/>
  <c r="C27" i="179"/>
  <c r="C17" i="182"/>
  <c r="O26" i="190"/>
  <c r="Q22" i="103"/>
  <c r="D71" i="106"/>
  <c r="H4" i="103"/>
  <c r="Q8" i="104"/>
  <c r="E22" i="106"/>
  <c r="T17" i="111"/>
  <c r="R8" i="111"/>
  <c r="V8" i="103"/>
  <c r="L8" i="105"/>
  <c r="E71" i="106"/>
  <c r="P71" i="111"/>
  <c r="C11" i="181"/>
  <c r="P22" i="106"/>
  <c r="E4" i="104"/>
  <c r="F4" i="106"/>
  <c r="W4" i="104"/>
  <c r="J8" i="104"/>
  <c r="V11" i="111"/>
  <c r="G4" i="103"/>
  <c r="R8" i="106"/>
  <c r="K3" i="196"/>
  <c r="C26" i="195"/>
  <c r="L4" i="111"/>
  <c r="Q8" i="106"/>
  <c r="S17" i="106"/>
  <c r="O17" i="103"/>
  <c r="P8" i="104"/>
  <c r="M27" i="111"/>
  <c r="H71" i="104"/>
  <c r="T8" i="111"/>
  <c r="S8" i="111"/>
  <c r="I11" i="111"/>
  <c r="J4" i="103"/>
  <c r="M8" i="104"/>
  <c r="Q4" i="103"/>
  <c r="W22" i="104"/>
  <c r="P27" i="104"/>
  <c r="I4" i="111"/>
  <c r="C71" i="174"/>
  <c r="W71" i="111"/>
  <c r="G22" i="104"/>
  <c r="E17" i="103"/>
  <c r="X26" i="129"/>
  <c r="X2" i="129" s="1"/>
  <c r="W71" i="103"/>
  <c r="V71" i="103"/>
  <c r="V8" i="106"/>
  <c r="C71" i="180"/>
  <c r="R4" i="106"/>
  <c r="M8" i="103"/>
  <c r="U4" i="111"/>
  <c r="H4" i="111"/>
  <c r="W71" i="106"/>
  <c r="J27" i="105"/>
  <c r="F22" i="105"/>
  <c r="W22" i="106"/>
  <c r="M4" i="111"/>
  <c r="W8" i="111"/>
  <c r="G22" i="105"/>
  <c r="L22" i="104"/>
  <c r="I4" i="103"/>
  <c r="M17" i="111"/>
  <c r="S17" i="104"/>
  <c r="C27" i="104"/>
  <c r="G22" i="106"/>
  <c r="K8" i="104"/>
  <c r="T27" i="106"/>
  <c r="U4" i="103"/>
  <c r="V71" i="105"/>
  <c r="O26" i="187"/>
  <c r="G22" i="103"/>
  <c r="E8" i="103"/>
  <c r="S26" i="195"/>
  <c r="V17" i="105"/>
  <c r="M22" i="103"/>
  <c r="S4" i="103"/>
  <c r="R4" i="111"/>
  <c r="C26" i="204"/>
  <c r="G11" i="111"/>
  <c r="U8" i="111"/>
  <c r="G17" i="104"/>
  <c r="M4" i="103"/>
  <c r="R4" i="105"/>
  <c r="J4" i="105"/>
  <c r="G8" i="111"/>
  <c r="O4" i="105"/>
  <c r="Q17" i="106"/>
  <c r="R11" i="105"/>
  <c r="H11" i="111"/>
  <c r="G26" i="204"/>
  <c r="S11" i="106"/>
  <c r="W26" i="200"/>
  <c r="H26" i="196"/>
  <c r="F8" i="111"/>
  <c r="P27" i="106"/>
  <c r="T8" i="104"/>
  <c r="F71" i="106"/>
  <c r="O26" i="194"/>
  <c r="W17" i="103"/>
  <c r="O22" i="103"/>
  <c r="D4" i="104"/>
  <c r="N4" i="104"/>
  <c r="M27" i="103"/>
  <c r="Q17" i="103"/>
  <c r="S71" i="104"/>
  <c r="C11" i="103"/>
  <c r="N17" i="106"/>
  <c r="I17" i="104"/>
  <c r="C22" i="105"/>
  <c r="V27" i="106"/>
  <c r="X13" i="157"/>
  <c r="U71" i="103"/>
  <c r="H8" i="104"/>
  <c r="C3" i="196"/>
  <c r="N22" i="111"/>
  <c r="R71" i="111"/>
  <c r="R4" i="103"/>
  <c r="M26" i="190"/>
  <c r="I71" i="104"/>
  <c r="W3" i="191"/>
  <c r="P22" i="104"/>
  <c r="L22" i="111"/>
  <c r="J71" i="106"/>
  <c r="S27" i="106"/>
  <c r="J71" i="104"/>
  <c r="E22" i="103"/>
  <c r="J17" i="111"/>
  <c r="O26" i="200"/>
  <c r="P4" i="104"/>
  <c r="I17" i="111"/>
  <c r="P8" i="111"/>
  <c r="R8" i="104"/>
  <c r="F22" i="103"/>
  <c r="W4" i="103"/>
  <c r="I22" i="111"/>
  <c r="K17" i="104"/>
  <c r="P22" i="103"/>
  <c r="E11" i="103"/>
  <c r="C11" i="183"/>
  <c r="C8" i="176"/>
  <c r="C22" i="176"/>
  <c r="C71" i="178"/>
  <c r="J4" i="111"/>
  <c r="F22" i="111"/>
  <c r="U71" i="104"/>
  <c r="U17" i="103"/>
  <c r="U71" i="106"/>
  <c r="E8" i="104"/>
  <c r="M71" i="104"/>
  <c r="G11" i="104"/>
  <c r="U11" i="103"/>
  <c r="K71" i="104"/>
  <c r="L8" i="106"/>
  <c r="J22" i="104"/>
  <c r="G4" i="111"/>
  <c r="X133" i="157"/>
  <c r="P4" i="106"/>
  <c r="X23" i="157"/>
  <c r="T17" i="104"/>
  <c r="U22" i="104"/>
  <c r="R26" i="191"/>
  <c r="M8" i="106"/>
  <c r="X104" i="157"/>
  <c r="W27" i="111"/>
  <c r="H11" i="106"/>
  <c r="Q22" i="104"/>
  <c r="C4" i="177"/>
  <c r="C8" i="174"/>
  <c r="L71" i="104"/>
  <c r="U22" i="111"/>
  <c r="T71" i="103"/>
  <c r="P52" i="106"/>
  <c r="J71" i="177"/>
  <c r="K8" i="178"/>
  <c r="E27" i="111"/>
  <c r="G71" i="106"/>
  <c r="W11" i="106"/>
  <c r="R11" i="106"/>
  <c r="J26" i="187"/>
  <c r="S4" i="104"/>
  <c r="D22" i="104"/>
  <c r="V8" i="105"/>
  <c r="W11" i="104"/>
  <c r="D27" i="111"/>
  <c r="S22" i="111"/>
  <c r="D27" i="106"/>
  <c r="K26" i="194"/>
  <c r="O26" i="203"/>
  <c r="M26" i="191"/>
  <c r="H26" i="187"/>
  <c r="V71" i="111"/>
  <c r="K26" i="192"/>
  <c r="I26" i="194"/>
  <c r="N22" i="103"/>
  <c r="Q71" i="111"/>
  <c r="K71" i="106"/>
  <c r="R71" i="106"/>
  <c r="D17" i="103"/>
  <c r="M27" i="106"/>
  <c r="S8" i="105"/>
  <c r="F17" i="111"/>
  <c r="D11" i="103"/>
  <c r="C17" i="111"/>
  <c r="M22" i="104"/>
  <c r="T8" i="105"/>
  <c r="I27" i="104"/>
  <c r="E27" i="106"/>
  <c r="I71" i="111"/>
  <c r="P71" i="106"/>
  <c r="V17" i="106"/>
  <c r="N26" i="195"/>
  <c r="D26" i="190"/>
  <c r="H8" i="103"/>
  <c r="F3" i="199"/>
  <c r="H22" i="106"/>
  <c r="R71" i="105"/>
  <c r="D26" i="198"/>
  <c r="X152" i="157"/>
  <c r="V22" i="106"/>
  <c r="H26" i="195"/>
  <c r="L4" i="106"/>
  <c r="G11" i="105"/>
  <c r="G17" i="106"/>
  <c r="M71" i="106"/>
  <c r="P8" i="103"/>
  <c r="T71" i="104"/>
  <c r="K17" i="103"/>
  <c r="L27" i="111"/>
  <c r="C11" i="180"/>
  <c r="C17" i="183"/>
  <c r="O4" i="103"/>
  <c r="Q17" i="105"/>
  <c r="Q71" i="103"/>
  <c r="V26" i="204"/>
  <c r="R17" i="103"/>
  <c r="L8" i="104"/>
  <c r="N4" i="103"/>
  <c r="R22" i="103"/>
  <c r="E4" i="103"/>
  <c r="R71" i="103"/>
  <c r="M3" i="203"/>
  <c r="G4" i="105"/>
  <c r="D27" i="103"/>
  <c r="N11" i="106"/>
  <c r="G3" i="187"/>
  <c r="F3" i="190"/>
  <c r="F2" i="190" s="1"/>
  <c r="D71" i="111"/>
  <c r="N8" i="111"/>
  <c r="T11" i="103"/>
  <c r="C11" i="106"/>
  <c r="C17" i="179"/>
  <c r="C27" i="182"/>
  <c r="R11" i="111"/>
  <c r="V26" i="195"/>
  <c r="U4" i="105"/>
  <c r="F4" i="104"/>
  <c r="O4" i="111"/>
  <c r="T11" i="104"/>
  <c r="J17" i="104"/>
  <c r="H17" i="104"/>
  <c r="E8" i="106"/>
  <c r="C71" i="103"/>
  <c r="O8" i="106"/>
  <c r="N22" i="105"/>
  <c r="F8" i="105"/>
  <c r="G8" i="106"/>
  <c r="I4" i="106"/>
  <c r="W11" i="103"/>
  <c r="I11" i="103"/>
  <c r="D22" i="103"/>
  <c r="O11" i="104"/>
  <c r="L11" i="104"/>
  <c r="M11" i="104"/>
  <c r="D22" i="106"/>
  <c r="F11" i="106"/>
  <c r="T22" i="111"/>
  <c r="N8" i="103"/>
  <c r="Q8" i="103"/>
  <c r="N22" i="106"/>
  <c r="O17" i="106"/>
  <c r="V3" i="196"/>
  <c r="K17" i="105"/>
  <c r="C17" i="103"/>
  <c r="J11" i="105"/>
  <c r="U17" i="111"/>
  <c r="C4" i="175"/>
  <c r="T26" i="199"/>
  <c r="E26" i="196"/>
  <c r="G26" i="203"/>
  <c r="D17" i="106"/>
  <c r="H17" i="105"/>
  <c r="K17" i="106"/>
  <c r="U8" i="104"/>
  <c r="W3" i="198"/>
  <c r="P11" i="104"/>
  <c r="S4" i="111"/>
  <c r="U27" i="103"/>
  <c r="U26" i="190"/>
  <c r="G71" i="103"/>
  <c r="I22" i="105"/>
  <c r="V26" i="198"/>
  <c r="G26" i="187"/>
  <c r="U3" i="200"/>
  <c r="C4" i="106"/>
  <c r="C4" i="173"/>
  <c r="C22" i="179"/>
  <c r="Q71" i="180"/>
  <c r="N22" i="182"/>
  <c r="W52" i="111"/>
  <c r="I33" i="106"/>
  <c r="S26" i="186"/>
  <c r="F27" i="106"/>
  <c r="C4" i="178"/>
  <c r="O3" i="200"/>
  <c r="C8" i="179"/>
  <c r="K26" i="200"/>
  <c r="D3" i="196"/>
  <c r="C71" i="175"/>
  <c r="F3" i="203"/>
  <c r="O11" i="111"/>
  <c r="K27" i="104"/>
  <c r="J3" i="192"/>
  <c r="U17" i="105"/>
  <c r="E17" i="111"/>
  <c r="T71" i="106"/>
  <c r="W17" i="105"/>
  <c r="M11" i="103"/>
  <c r="V11" i="104"/>
  <c r="R3" i="190"/>
  <c r="O22" i="174"/>
  <c r="V22" i="177"/>
  <c r="H71" i="179"/>
  <c r="M22" i="180"/>
  <c r="M17" i="106"/>
  <c r="S11" i="104"/>
  <c r="D4" i="105"/>
  <c r="L22" i="105"/>
  <c r="N27" i="106"/>
  <c r="C27" i="177"/>
  <c r="H3" i="187"/>
  <c r="C26" i="186"/>
  <c r="I27" i="103"/>
  <c r="W33" i="103"/>
  <c r="V26" i="192"/>
  <c r="N17" i="105"/>
  <c r="C33" i="111"/>
  <c r="J8" i="106"/>
  <c r="E71" i="105"/>
  <c r="P17" i="103"/>
  <c r="D22" i="181"/>
  <c r="C4" i="183"/>
  <c r="S3" i="199"/>
  <c r="U26" i="196"/>
  <c r="R27" i="106"/>
  <c r="S4" i="106"/>
  <c r="O8" i="111"/>
  <c r="W71" i="105"/>
  <c r="V17" i="103"/>
  <c r="Q11" i="103"/>
  <c r="H8" i="176"/>
  <c r="U8" i="106"/>
  <c r="O27" i="111"/>
  <c r="R26" i="195"/>
  <c r="H27" i="106"/>
  <c r="C71" i="183"/>
  <c r="W3" i="192"/>
  <c r="S26" i="204"/>
  <c r="U17" i="104"/>
  <c r="O8" i="104"/>
  <c r="C71" i="111"/>
  <c r="J8" i="111"/>
  <c r="T26" i="196"/>
  <c r="E26" i="195"/>
  <c r="S3" i="196"/>
  <c r="E22" i="105"/>
  <c r="C8" i="175"/>
  <c r="C11" i="179"/>
  <c r="J71" i="180"/>
  <c r="D26" i="199"/>
  <c r="H26" i="194"/>
  <c r="D4" i="111"/>
  <c r="N17" i="111"/>
  <c r="J22" i="106"/>
  <c r="T27" i="111"/>
  <c r="T26" i="190"/>
  <c r="L17" i="103"/>
  <c r="L3" i="187"/>
  <c r="J27" i="104"/>
  <c r="O22" i="105"/>
  <c r="P8" i="105"/>
  <c r="U33" i="106"/>
  <c r="C22" i="172"/>
  <c r="C4" i="174"/>
  <c r="G3" i="192"/>
  <c r="S22" i="106"/>
  <c r="D8" i="105"/>
  <c r="V17" i="111"/>
  <c r="J3" i="200"/>
  <c r="S27" i="104"/>
  <c r="X2" i="101"/>
  <c r="J71" i="105"/>
  <c r="D26" i="195"/>
  <c r="H4" i="106"/>
  <c r="I8" i="105"/>
  <c r="I26" i="189"/>
  <c r="H3" i="189"/>
  <c r="Q17" i="111"/>
  <c r="C4" i="111"/>
  <c r="C11" i="111"/>
  <c r="C3" i="200"/>
  <c r="R27" i="104"/>
  <c r="F4" i="105"/>
  <c r="W17" i="106"/>
  <c r="Q52" i="106"/>
  <c r="F26" i="195"/>
  <c r="M52" i="106"/>
  <c r="N3" i="196"/>
  <c r="T22" i="105"/>
  <c r="H52" i="106"/>
  <c r="V27" i="103"/>
  <c r="M17" i="103"/>
  <c r="W11" i="105"/>
  <c r="U22" i="105"/>
  <c r="O52" i="111"/>
  <c r="H71" i="103"/>
  <c r="P17" i="111"/>
  <c r="U4" i="104"/>
  <c r="W11" i="111"/>
  <c r="S26" i="200"/>
  <c r="J26" i="203"/>
  <c r="L3" i="204"/>
  <c r="Q8" i="105"/>
  <c r="V22" i="105"/>
  <c r="U26" i="200"/>
  <c r="K11" i="111"/>
  <c r="E33" i="111"/>
  <c r="I8" i="106"/>
  <c r="I27" i="105"/>
  <c r="C27" i="103"/>
  <c r="E26" i="191"/>
  <c r="P26" i="195"/>
  <c r="K26" i="203"/>
  <c r="E11" i="104"/>
  <c r="S17" i="105"/>
  <c r="G3" i="203"/>
  <c r="J26" i="192"/>
  <c r="C17" i="174"/>
  <c r="C17" i="178"/>
  <c r="P33" i="111"/>
  <c r="H11" i="103"/>
  <c r="U3" i="191"/>
  <c r="I8" i="103"/>
  <c r="Q22" i="105"/>
  <c r="I27" i="111"/>
  <c r="R3" i="191"/>
  <c r="H22" i="111"/>
  <c r="N27" i="105"/>
  <c r="Q71" i="105"/>
  <c r="J22" i="111"/>
  <c r="H27" i="105"/>
  <c r="V26" i="203"/>
  <c r="O26" i="191"/>
  <c r="N26" i="203"/>
  <c r="Q27" i="104"/>
  <c r="T4" i="106"/>
  <c r="D11" i="104"/>
  <c r="T4" i="105"/>
  <c r="C33" i="180"/>
  <c r="P27" i="111"/>
  <c r="L71" i="111"/>
  <c r="E4" i="106"/>
  <c r="H27" i="103"/>
  <c r="W3" i="200"/>
  <c r="L27" i="104"/>
  <c r="L4" i="105"/>
  <c r="Q11" i="106"/>
  <c r="L26" i="196"/>
  <c r="P11" i="103"/>
  <c r="P4" i="111"/>
  <c r="H27" i="111"/>
  <c r="I27" i="106"/>
  <c r="G8" i="105"/>
  <c r="I26" i="198"/>
  <c r="C17" i="105"/>
  <c r="S71" i="105"/>
  <c r="G4" i="106"/>
  <c r="S3" i="191"/>
  <c r="C27" i="105"/>
  <c r="I4" i="105"/>
  <c r="C17" i="175"/>
  <c r="R26" i="190"/>
  <c r="I17" i="103"/>
  <c r="V11" i="103"/>
  <c r="L17" i="106"/>
  <c r="W17" i="111"/>
  <c r="O3" i="191"/>
  <c r="G26" i="195"/>
  <c r="L11" i="103"/>
  <c r="C22" i="103"/>
  <c r="I3" i="203"/>
  <c r="S22" i="182"/>
  <c r="J3" i="199"/>
  <c r="E3" i="199"/>
  <c r="L33" i="111"/>
  <c r="N17" i="103"/>
  <c r="F11" i="103"/>
  <c r="M22" i="105"/>
  <c r="K11" i="181"/>
  <c r="M33" i="111"/>
  <c r="F11" i="111"/>
  <c r="P27" i="103"/>
  <c r="P71" i="103"/>
  <c r="P71" i="181"/>
  <c r="U22" i="182"/>
  <c r="I71" i="182"/>
  <c r="G11" i="106"/>
  <c r="N3" i="200"/>
  <c r="P3" i="204"/>
  <c r="S11" i="103"/>
  <c r="R27" i="178"/>
  <c r="Q71" i="181"/>
  <c r="V4" i="182"/>
  <c r="V22" i="182"/>
  <c r="J71" i="182"/>
  <c r="O22" i="183"/>
  <c r="L26" i="192"/>
  <c r="U26" i="204"/>
  <c r="Q26" i="195"/>
  <c r="M26" i="192"/>
  <c r="D33" i="103"/>
  <c r="F27" i="111"/>
  <c r="G71" i="105"/>
  <c r="R71" i="181"/>
  <c r="S8" i="182"/>
  <c r="O33" i="105"/>
  <c r="I3" i="186"/>
  <c r="D4" i="103"/>
  <c r="K22" i="103"/>
  <c r="C4" i="105"/>
  <c r="C17" i="180"/>
  <c r="P26" i="190"/>
  <c r="J4" i="106"/>
  <c r="R71" i="104"/>
  <c r="V4" i="103"/>
  <c r="D17" i="111"/>
  <c r="E3" i="190"/>
  <c r="N11" i="111"/>
  <c r="D71" i="105"/>
  <c r="V26" i="199"/>
  <c r="D27" i="104"/>
  <c r="U27" i="106"/>
  <c r="U71" i="105"/>
  <c r="J11" i="103"/>
  <c r="P11" i="111"/>
  <c r="K17" i="111"/>
  <c r="V11" i="105"/>
  <c r="H11" i="104"/>
  <c r="C26" i="200"/>
  <c r="I52" i="105"/>
  <c r="F27" i="105"/>
  <c r="T17" i="103"/>
  <c r="H3" i="191"/>
  <c r="P17" i="105"/>
  <c r="Q27" i="103"/>
  <c r="H3" i="195"/>
  <c r="K22" i="106"/>
  <c r="L26" i="194"/>
  <c r="I33" i="111"/>
  <c r="V26" i="196"/>
  <c r="U22" i="106"/>
  <c r="R11" i="103"/>
  <c r="O17" i="105"/>
  <c r="P22" i="105"/>
  <c r="T3" i="191"/>
  <c r="U33" i="111"/>
  <c r="N11" i="103"/>
  <c r="M11" i="106"/>
  <c r="I4" i="104"/>
  <c r="W26" i="199"/>
  <c r="V3" i="192"/>
  <c r="P17" i="106"/>
  <c r="M22" i="106"/>
  <c r="Q33" i="111"/>
  <c r="G3" i="190"/>
  <c r="J3" i="187"/>
  <c r="G3" i="191"/>
  <c r="O26" i="204"/>
  <c r="I3" i="202"/>
  <c r="W8" i="106"/>
  <c r="F26" i="200"/>
  <c r="J27" i="111"/>
  <c r="I3" i="198"/>
  <c r="N4" i="106"/>
  <c r="V26" i="187"/>
  <c r="U26" i="191"/>
  <c r="I22" i="174"/>
  <c r="K71" i="176"/>
  <c r="I22" i="178"/>
  <c r="D8" i="182"/>
  <c r="W4" i="111"/>
  <c r="P22" i="181"/>
  <c r="V3" i="204"/>
  <c r="F17" i="103"/>
  <c r="D22" i="105"/>
  <c r="M26" i="196"/>
  <c r="M2" i="196" s="1"/>
  <c r="I26" i="196"/>
  <c r="N3" i="187"/>
  <c r="G8" i="178"/>
  <c r="Q22" i="181"/>
  <c r="G26" i="191"/>
  <c r="K22" i="182"/>
  <c r="P3" i="203"/>
  <c r="O71" i="180"/>
  <c r="T4" i="181"/>
  <c r="P8" i="181"/>
  <c r="F3" i="200"/>
  <c r="D3" i="190"/>
  <c r="Q17" i="104"/>
  <c r="N22" i="178"/>
  <c r="J27" i="178"/>
  <c r="W71" i="179"/>
  <c r="U4" i="181"/>
  <c r="J26" i="191"/>
  <c r="I3" i="204"/>
  <c r="K4" i="106"/>
  <c r="P3" i="190"/>
  <c r="H33" i="111"/>
  <c r="Q3" i="191"/>
  <c r="S4" i="105"/>
  <c r="L17" i="174"/>
  <c r="W22" i="177"/>
  <c r="K71" i="177"/>
  <c r="L8" i="178"/>
  <c r="U26" i="192"/>
  <c r="G8" i="103"/>
  <c r="T17" i="181"/>
  <c r="S26" i="191"/>
  <c r="T27" i="104"/>
  <c r="L26" i="195"/>
  <c r="K26" i="204"/>
  <c r="V3" i="187"/>
  <c r="Q52" i="103"/>
  <c r="C3" i="199"/>
  <c r="T22" i="182"/>
  <c r="H71" i="182"/>
  <c r="G26" i="202"/>
  <c r="C27" i="175"/>
  <c r="N33" i="106"/>
  <c r="J26" i="200"/>
  <c r="O26" i="199"/>
  <c r="R17" i="111"/>
  <c r="K11" i="104"/>
  <c r="P26" i="199"/>
  <c r="N26" i="190"/>
  <c r="M11" i="111"/>
  <c r="J3" i="204"/>
  <c r="F17" i="105"/>
  <c r="R26" i="203"/>
  <c r="I17" i="105"/>
  <c r="V4" i="105"/>
  <c r="V3" i="195"/>
  <c r="D26" i="202"/>
  <c r="C71" i="104"/>
  <c r="O4" i="106"/>
  <c r="K3" i="200"/>
  <c r="P4" i="105"/>
  <c r="W26" i="196"/>
  <c r="M8" i="111"/>
  <c r="H26" i="203"/>
  <c r="W3" i="195"/>
  <c r="J11" i="111"/>
  <c r="K3" i="195"/>
  <c r="T4" i="104"/>
  <c r="L26" i="203"/>
  <c r="J52" i="111"/>
  <c r="G27" i="111"/>
  <c r="S3" i="190"/>
  <c r="F71" i="103"/>
  <c r="H4" i="104"/>
  <c r="S3" i="187"/>
  <c r="L27" i="103"/>
  <c r="Q33" i="106"/>
  <c r="U52" i="182"/>
  <c r="H3" i="204"/>
  <c r="F26" i="187"/>
  <c r="D26" i="203"/>
  <c r="L71" i="103"/>
  <c r="N17" i="181"/>
  <c r="F26" i="198"/>
  <c r="U27" i="105"/>
  <c r="P3" i="195"/>
  <c r="D71" i="103"/>
  <c r="J17" i="174"/>
  <c r="J17" i="178"/>
  <c r="K17" i="174"/>
  <c r="K27" i="178"/>
  <c r="I3" i="195"/>
  <c r="J3" i="189"/>
  <c r="J71" i="103"/>
  <c r="H17" i="106"/>
  <c r="O27" i="103"/>
  <c r="I71" i="179"/>
  <c r="N22" i="180"/>
  <c r="M33" i="181"/>
  <c r="U71" i="181"/>
  <c r="C4" i="182"/>
  <c r="U8" i="182"/>
  <c r="U17" i="182"/>
  <c r="W22" i="182"/>
  <c r="K71" i="182"/>
  <c r="C27" i="183"/>
  <c r="P4" i="183"/>
  <c r="P22" i="183"/>
  <c r="D71" i="183"/>
  <c r="E3" i="204"/>
  <c r="C27" i="176"/>
  <c r="C17" i="177"/>
  <c r="Q71" i="178"/>
  <c r="V22" i="179"/>
  <c r="J71" i="179"/>
  <c r="O22" i="180"/>
  <c r="S11" i="181"/>
  <c r="O11" i="181"/>
  <c r="W11" i="181"/>
  <c r="V71" i="181"/>
  <c r="Q4" i="183"/>
  <c r="Q22" i="183"/>
  <c r="E71" i="183"/>
  <c r="J22" i="177"/>
  <c r="R71" i="178"/>
  <c r="W22" i="179"/>
  <c r="K71" i="179"/>
  <c r="M71" i="182"/>
  <c r="N8" i="183"/>
  <c r="R22" i="183"/>
  <c r="F71" i="183"/>
  <c r="J3" i="196"/>
  <c r="N27" i="176"/>
  <c r="S71" i="178"/>
  <c r="F8" i="181"/>
  <c r="H22" i="181"/>
  <c r="L22" i="173"/>
  <c r="Q11" i="174"/>
  <c r="O27" i="176"/>
  <c r="T71" i="178"/>
  <c r="M71" i="179"/>
  <c r="F71" i="180"/>
  <c r="G8" i="181"/>
  <c r="E17" i="181"/>
  <c r="I22" i="181"/>
  <c r="O71" i="182"/>
  <c r="H71" i="176"/>
  <c r="F22" i="178"/>
  <c r="U71" i="178"/>
  <c r="F17" i="181"/>
  <c r="J22" i="181"/>
  <c r="N52" i="111"/>
  <c r="S11" i="174"/>
  <c r="G22" i="174"/>
  <c r="V71" i="178"/>
  <c r="W8" i="179"/>
  <c r="T4" i="180"/>
  <c r="H71" i="180"/>
  <c r="Q71" i="182"/>
  <c r="V3" i="194"/>
  <c r="R8" i="176"/>
  <c r="J71" i="176"/>
  <c r="W71" i="178"/>
  <c r="I71" i="180"/>
  <c r="N4" i="181"/>
  <c r="J8" i="181"/>
  <c r="V4" i="180"/>
  <c r="O4" i="181"/>
  <c r="R26" i="194"/>
  <c r="C33" i="103"/>
  <c r="C26" i="103" s="1"/>
  <c r="M3" i="195"/>
  <c r="G11" i="103"/>
  <c r="V11" i="106"/>
  <c r="L17" i="104"/>
  <c r="H52" i="103"/>
  <c r="K3" i="187"/>
  <c r="U27" i="176"/>
  <c r="K4" i="178"/>
  <c r="S11" i="182"/>
  <c r="V17" i="176"/>
  <c r="L17" i="181"/>
  <c r="F3" i="192"/>
  <c r="J27" i="103"/>
  <c r="L33" i="106"/>
  <c r="I17" i="174"/>
  <c r="U33" i="174"/>
  <c r="W27" i="176"/>
  <c r="M17" i="181"/>
  <c r="I13" i="125"/>
  <c r="Q14" i="125"/>
  <c r="E16" i="125"/>
  <c r="M28" i="125"/>
  <c r="I31" i="125"/>
  <c r="E35" i="125"/>
  <c r="M36" i="125"/>
  <c r="U37" i="125"/>
  <c r="I39" i="125"/>
  <c r="Q40" i="125"/>
  <c r="E42" i="125"/>
  <c r="M43" i="125"/>
  <c r="U44" i="125"/>
  <c r="I46" i="125"/>
  <c r="Q47" i="125"/>
  <c r="E49" i="125"/>
  <c r="M50" i="125"/>
  <c r="U51" i="125"/>
  <c r="C27" i="180"/>
  <c r="C52" i="180"/>
  <c r="P71" i="105"/>
  <c r="C52" i="177"/>
  <c r="P26" i="200"/>
  <c r="M11" i="178"/>
  <c r="P52" i="111"/>
  <c r="T27" i="103"/>
  <c r="T27" i="176"/>
  <c r="C52" i="106"/>
  <c r="U3" i="192"/>
  <c r="R22" i="104"/>
  <c r="G33" i="105"/>
  <c r="R3" i="199"/>
  <c r="P3" i="191"/>
  <c r="F52" i="111"/>
  <c r="G52" i="111"/>
  <c r="C52" i="111"/>
  <c r="M33" i="106"/>
  <c r="D33" i="111"/>
  <c r="T33" i="111"/>
  <c r="P33" i="103"/>
  <c r="S26" i="190"/>
  <c r="H33" i="103"/>
  <c r="F27" i="103"/>
  <c r="K11" i="106"/>
  <c r="D52" i="106"/>
  <c r="O71" i="103"/>
  <c r="D17" i="104"/>
  <c r="V52" i="174"/>
  <c r="O11" i="175"/>
  <c r="L71" i="176"/>
  <c r="F8" i="178"/>
  <c r="U52" i="178"/>
  <c r="K71" i="180"/>
  <c r="P4" i="181"/>
  <c r="L8" i="181"/>
  <c r="R3" i="196"/>
  <c r="N22" i="181"/>
  <c r="M26" i="195"/>
  <c r="F33" i="106"/>
  <c r="L27" i="106"/>
  <c r="N26" i="191"/>
  <c r="O11" i="106"/>
  <c r="T4" i="103"/>
  <c r="H52" i="105"/>
  <c r="U33" i="178"/>
  <c r="S33" i="105"/>
  <c r="C52" i="104"/>
  <c r="F3" i="191"/>
  <c r="T8" i="173"/>
  <c r="M8" i="174"/>
  <c r="M17" i="174"/>
  <c r="Q22" i="174"/>
  <c r="L71" i="177"/>
  <c r="Q4" i="178"/>
  <c r="M8" i="178"/>
  <c r="M17" i="178"/>
  <c r="N11" i="180"/>
  <c r="W4" i="181"/>
  <c r="L3" i="195"/>
  <c r="W3" i="204"/>
  <c r="K3" i="198"/>
  <c r="W3" i="203"/>
  <c r="J26" i="189"/>
  <c r="N26" i="204"/>
  <c r="L26" i="204"/>
  <c r="M71" i="103"/>
  <c r="T71" i="176"/>
  <c r="U8" i="177"/>
  <c r="M71" i="177"/>
  <c r="N8" i="178"/>
  <c r="M27" i="178"/>
  <c r="E3" i="196"/>
  <c r="H27" i="104"/>
  <c r="H52" i="111"/>
  <c r="L4" i="104"/>
  <c r="S3" i="204"/>
  <c r="J26" i="186"/>
  <c r="S17" i="111"/>
  <c r="S4" i="174"/>
  <c r="O8" i="174"/>
  <c r="U71" i="176"/>
  <c r="V8" i="177"/>
  <c r="J11" i="177"/>
  <c r="V17" i="177"/>
  <c r="S4" i="178"/>
  <c r="O8" i="178"/>
  <c r="S22" i="178"/>
  <c r="Q26" i="190"/>
  <c r="D26" i="200"/>
  <c r="D4" i="106"/>
  <c r="M71" i="105"/>
  <c r="K71" i="111"/>
  <c r="N11" i="105"/>
  <c r="T4" i="174"/>
  <c r="R11" i="176"/>
  <c r="V71" i="176"/>
  <c r="W8" i="177"/>
  <c r="O71" i="177"/>
  <c r="Q33" i="104"/>
  <c r="K3" i="194"/>
  <c r="R17" i="104"/>
  <c r="S27" i="103"/>
  <c r="F11" i="105"/>
  <c r="S11" i="176"/>
  <c r="J3" i="203"/>
  <c r="T11" i="105"/>
  <c r="V27" i="105"/>
  <c r="W8" i="104"/>
  <c r="W33" i="105"/>
  <c r="H22" i="176"/>
  <c r="T26" i="195"/>
  <c r="N11" i="104"/>
  <c r="C26" i="189"/>
  <c r="E26" i="186"/>
  <c r="R8" i="105"/>
  <c r="R17" i="105"/>
  <c r="F26" i="204"/>
  <c r="C52" i="103"/>
  <c r="E73" i="125"/>
  <c r="M74" i="125"/>
  <c r="U75" i="125"/>
  <c r="I22" i="176"/>
  <c r="M26" i="194"/>
  <c r="Q22" i="111"/>
  <c r="G26" i="198"/>
  <c r="C3" i="189"/>
  <c r="K8" i="103"/>
  <c r="S26" i="196"/>
  <c r="H4" i="105"/>
  <c r="S71" i="173"/>
  <c r="V11" i="176"/>
  <c r="O17" i="111"/>
  <c r="C26" i="190"/>
  <c r="V3" i="200"/>
  <c r="I26" i="203"/>
  <c r="M52" i="104"/>
  <c r="H26" i="204"/>
  <c r="C27" i="111"/>
  <c r="S26" i="192"/>
  <c r="D3" i="189"/>
  <c r="N27" i="103"/>
  <c r="R3" i="204"/>
  <c r="R2" i="204" s="1"/>
  <c r="P37" i="125"/>
  <c r="L40" i="125"/>
  <c r="H43" i="125"/>
  <c r="D46" i="125"/>
  <c r="T48" i="125"/>
  <c r="P51" i="125"/>
  <c r="O26" i="195"/>
  <c r="R26" i="187"/>
  <c r="L52" i="103"/>
  <c r="W3" i="199"/>
  <c r="L3" i="203"/>
  <c r="D26" i="196"/>
  <c r="M5" i="125"/>
  <c r="U6" i="125"/>
  <c r="I9" i="125"/>
  <c r="Q10" i="125"/>
  <c r="U34" i="125"/>
  <c r="I36" i="125"/>
  <c r="Q37" i="125"/>
  <c r="E39" i="125"/>
  <c r="M40" i="125"/>
  <c r="U41" i="125"/>
  <c r="I43" i="125"/>
  <c r="Q44" i="125"/>
  <c r="E46" i="125"/>
  <c r="M47" i="125"/>
  <c r="U48" i="125"/>
  <c r="I50" i="125"/>
  <c r="Q51" i="125"/>
  <c r="E54" i="125"/>
  <c r="U56" i="125"/>
  <c r="I58" i="125"/>
  <c r="Q59" i="125"/>
  <c r="E61" i="125"/>
  <c r="M62" i="125"/>
  <c r="U63" i="125"/>
  <c r="I65" i="125"/>
  <c r="Q66" i="125"/>
  <c r="E68" i="125"/>
  <c r="M69" i="125"/>
  <c r="U70" i="125"/>
  <c r="K3" i="192"/>
  <c r="T22" i="103"/>
  <c r="O3" i="199"/>
  <c r="L3" i="196"/>
  <c r="S8" i="173"/>
  <c r="N5" i="125"/>
  <c r="V6" i="125"/>
  <c r="J9" i="125"/>
  <c r="R10" i="125"/>
  <c r="J36" i="125"/>
  <c r="F39" i="125"/>
  <c r="V41" i="125"/>
  <c r="R44" i="125"/>
  <c r="N47" i="125"/>
  <c r="J50" i="125"/>
  <c r="N55" i="125"/>
  <c r="J58" i="125"/>
  <c r="F61" i="125"/>
  <c r="V63" i="125"/>
  <c r="R66" i="125"/>
  <c r="N69" i="125"/>
  <c r="R74" i="125"/>
  <c r="W4" i="182"/>
  <c r="S17" i="182"/>
  <c r="Q27" i="182"/>
  <c r="E52" i="182"/>
  <c r="H26" i="200"/>
  <c r="N52" i="103"/>
  <c r="C29" i="125"/>
  <c r="O5" i="125"/>
  <c r="K9" i="125"/>
  <c r="S10" i="125"/>
  <c r="G13" i="125"/>
  <c r="O14" i="125"/>
  <c r="W15" i="125"/>
  <c r="K28" i="125"/>
  <c r="G31" i="125"/>
  <c r="W34" i="125"/>
  <c r="K36" i="125"/>
  <c r="S37" i="125"/>
  <c r="G39" i="125"/>
  <c r="O40" i="125"/>
  <c r="W41" i="125"/>
  <c r="K43" i="125"/>
  <c r="S44" i="125"/>
  <c r="G46" i="125"/>
  <c r="O47" i="125"/>
  <c r="W48" i="125"/>
  <c r="K50" i="125"/>
  <c r="S51" i="125"/>
  <c r="G54" i="125"/>
  <c r="O55" i="125"/>
  <c r="W56" i="125"/>
  <c r="K58" i="125"/>
  <c r="S59" i="125"/>
  <c r="G61" i="125"/>
  <c r="O62" i="125"/>
  <c r="W63" i="125"/>
  <c r="K65" i="125"/>
  <c r="S66" i="125"/>
  <c r="G68" i="125"/>
  <c r="O69" i="125"/>
  <c r="W70" i="125"/>
  <c r="O4" i="183"/>
  <c r="R26" i="199"/>
  <c r="D3" i="203"/>
  <c r="R27" i="103"/>
  <c r="F11" i="104"/>
  <c r="Q33" i="103"/>
  <c r="V27" i="104"/>
  <c r="V26" i="194"/>
  <c r="N26" i="196"/>
  <c r="W3" i="187"/>
  <c r="Q26" i="191"/>
  <c r="J26" i="199"/>
  <c r="L26" i="200"/>
  <c r="Q3" i="190"/>
  <c r="S27" i="105"/>
  <c r="N52" i="104"/>
  <c r="U33" i="105"/>
  <c r="T3" i="195"/>
  <c r="F52" i="104"/>
  <c r="F33" i="111"/>
  <c r="U33" i="104"/>
  <c r="K22" i="174"/>
  <c r="W52" i="174"/>
  <c r="I33" i="105"/>
  <c r="J8" i="174"/>
  <c r="H27" i="174"/>
  <c r="C26" i="199"/>
  <c r="R26" i="200"/>
  <c r="Q26" i="200"/>
  <c r="L8" i="111"/>
  <c r="C27" i="174"/>
  <c r="C52" i="174"/>
  <c r="O11" i="174"/>
  <c r="S3" i="195"/>
  <c r="C33" i="106"/>
  <c r="K26" i="187"/>
  <c r="I52" i="106"/>
  <c r="D3" i="204"/>
  <c r="T52" i="111"/>
  <c r="J33" i="106"/>
  <c r="I52" i="103"/>
  <c r="F33" i="105"/>
  <c r="U52" i="105"/>
  <c r="M33" i="105"/>
  <c r="C8" i="106"/>
  <c r="S22" i="103"/>
  <c r="S52" i="103"/>
  <c r="K3" i="204"/>
  <c r="V33" i="105"/>
  <c r="X2" i="93"/>
  <c r="U52" i="106"/>
  <c r="Q27" i="106"/>
  <c r="K27" i="111"/>
  <c r="U33" i="103"/>
  <c r="R27" i="105"/>
  <c r="R52" i="103"/>
  <c r="P52" i="103"/>
  <c r="E33" i="105"/>
  <c r="Q3" i="196"/>
  <c r="L52" i="106"/>
  <c r="Q27" i="105"/>
  <c r="N33" i="105"/>
  <c r="V71" i="172"/>
  <c r="T11" i="111"/>
  <c r="U4" i="174"/>
  <c r="S22" i="174"/>
  <c r="Q26" i="204"/>
  <c r="M26" i="204"/>
  <c r="K11" i="105"/>
  <c r="K4" i="104"/>
  <c r="Q26" i="203"/>
  <c r="V4" i="174"/>
  <c r="T22" i="174"/>
  <c r="V22" i="103"/>
  <c r="R33" i="106"/>
  <c r="H3" i="203"/>
  <c r="W22" i="105"/>
  <c r="J22" i="103"/>
  <c r="K11" i="103"/>
  <c r="G27" i="103"/>
  <c r="R22" i="172"/>
  <c r="S26" i="194"/>
  <c r="Q52" i="111"/>
  <c r="I26" i="204"/>
  <c r="M3" i="204"/>
  <c r="W22" i="174"/>
  <c r="K71" i="174"/>
  <c r="L8" i="175"/>
  <c r="K26" i="186"/>
  <c r="R26" i="186"/>
  <c r="K3" i="199"/>
  <c r="L71" i="174"/>
  <c r="Q22" i="175"/>
  <c r="E71" i="175"/>
  <c r="F26" i="194"/>
  <c r="C26" i="194"/>
  <c r="G71" i="111"/>
  <c r="H26" i="199"/>
  <c r="T33" i="103"/>
  <c r="U26" i="187"/>
  <c r="Q4" i="105"/>
  <c r="M3" i="192"/>
  <c r="T3" i="196"/>
  <c r="H17" i="103"/>
  <c r="I11" i="174"/>
  <c r="M71" i="174"/>
  <c r="F71" i="175"/>
  <c r="F26" i="191"/>
  <c r="O11" i="105"/>
  <c r="V22" i="172"/>
  <c r="N71" i="174"/>
  <c r="S22" i="175"/>
  <c r="G71" i="175"/>
  <c r="S3" i="203"/>
  <c r="E3" i="186"/>
  <c r="E17" i="106"/>
  <c r="N26" i="199"/>
  <c r="N27" i="104"/>
  <c r="L26" i="187"/>
  <c r="M26" i="187"/>
  <c r="L26" i="199"/>
  <c r="W4" i="105"/>
  <c r="K3" i="203"/>
  <c r="M27" i="105"/>
  <c r="O3" i="189"/>
  <c r="J17" i="103"/>
  <c r="E8" i="105"/>
  <c r="L27" i="105"/>
  <c r="N4" i="105"/>
  <c r="R33" i="105"/>
  <c r="F3" i="186"/>
  <c r="S11" i="111"/>
  <c r="W3" i="194"/>
  <c r="I33" i="104"/>
  <c r="J26" i="204"/>
  <c r="T52" i="106"/>
  <c r="O4" i="104"/>
  <c r="J26" i="195"/>
  <c r="T3" i="187"/>
  <c r="H26" i="189"/>
  <c r="O8" i="103"/>
  <c r="W26" i="187"/>
  <c r="E27" i="103"/>
  <c r="P26" i="194"/>
  <c r="Q3" i="187"/>
  <c r="P3" i="194"/>
  <c r="U52" i="103"/>
  <c r="F33" i="103"/>
  <c r="O4" i="173"/>
  <c r="F26" i="196"/>
  <c r="F3" i="198"/>
  <c r="I11" i="104"/>
  <c r="N52" i="106"/>
  <c r="S33" i="104"/>
  <c r="P52" i="105"/>
  <c r="D27" i="181"/>
  <c r="I52" i="182"/>
  <c r="P33" i="178"/>
  <c r="T52" i="178"/>
  <c r="I33" i="179"/>
  <c r="Q33" i="181"/>
  <c r="U52" i="181"/>
  <c r="J33" i="105"/>
  <c r="P33" i="106"/>
  <c r="K71" i="103"/>
  <c r="J40" i="125"/>
  <c r="F43" i="125"/>
  <c r="V45" i="125"/>
  <c r="R48" i="125"/>
  <c r="N51" i="125"/>
  <c r="V53" i="125"/>
  <c r="R56" i="125"/>
  <c r="N59" i="125"/>
  <c r="J62" i="125"/>
  <c r="F65" i="125"/>
  <c r="V67" i="125"/>
  <c r="R70" i="125"/>
  <c r="F73" i="125"/>
  <c r="V75" i="125"/>
  <c r="I52" i="104"/>
  <c r="V27" i="111"/>
  <c r="S15" i="125"/>
  <c r="S41" i="125"/>
  <c r="G43" i="125"/>
  <c r="O44" i="125"/>
  <c r="W45" i="125"/>
  <c r="K47" i="125"/>
  <c r="S48" i="125"/>
  <c r="G50" i="125"/>
  <c r="O51" i="125"/>
  <c r="W53" i="125"/>
  <c r="K55" i="125"/>
  <c r="S56" i="125"/>
  <c r="G58" i="125"/>
  <c r="O59" i="125"/>
  <c r="W60" i="125"/>
  <c r="K62" i="125"/>
  <c r="S63" i="125"/>
  <c r="G65" i="125"/>
  <c r="O66" i="125"/>
  <c r="W67" i="125"/>
  <c r="K69" i="125"/>
  <c r="S70" i="125"/>
  <c r="G73" i="125"/>
  <c r="O74" i="125"/>
  <c r="W75" i="125"/>
  <c r="J52" i="176"/>
  <c r="H8" i="178"/>
  <c r="G17" i="178"/>
  <c r="K22" i="178"/>
  <c r="K33" i="179"/>
  <c r="T8" i="180"/>
  <c r="I22" i="182"/>
  <c r="E3" i="203"/>
  <c r="D52" i="105"/>
  <c r="N27" i="111"/>
  <c r="M11" i="105"/>
  <c r="K14" i="125"/>
  <c r="T34" i="125"/>
  <c r="H73" i="125"/>
  <c r="D76" i="125"/>
  <c r="K52" i="176"/>
  <c r="T22" i="177"/>
  <c r="H71" i="177"/>
  <c r="I8" i="178"/>
  <c r="H17" i="178"/>
  <c r="S33" i="178"/>
  <c r="M71" i="180"/>
  <c r="R4" i="181"/>
  <c r="N8" i="181"/>
  <c r="E52" i="106"/>
  <c r="N33" i="111"/>
  <c r="I3" i="196"/>
  <c r="L11" i="105"/>
  <c r="M3" i="187"/>
  <c r="K52" i="103"/>
  <c r="P26" i="203"/>
  <c r="E21" i="125"/>
  <c r="Q8" i="177"/>
  <c r="U22" i="177"/>
  <c r="J8" i="178"/>
  <c r="V8" i="180"/>
  <c r="O8" i="181"/>
  <c r="O33" i="111"/>
  <c r="P22" i="111"/>
  <c r="D52" i="103"/>
  <c r="J17" i="105"/>
  <c r="N33" i="103"/>
  <c r="W20" i="125"/>
  <c r="E13" i="125"/>
  <c r="S26" i="199"/>
  <c r="M17" i="105"/>
  <c r="M33" i="103"/>
  <c r="F13" i="125"/>
  <c r="N52" i="176"/>
  <c r="O26" i="196"/>
  <c r="T26" i="191"/>
  <c r="W52" i="103"/>
  <c r="O52" i="103"/>
  <c r="I11" i="105"/>
  <c r="E17" i="105"/>
  <c r="P26" i="204"/>
  <c r="T26" i="187"/>
  <c r="O19" i="125"/>
  <c r="T15" i="125"/>
  <c r="D72" i="125"/>
  <c r="T74" i="125"/>
  <c r="K33" i="176"/>
  <c r="O52" i="176"/>
  <c r="I33" i="180"/>
  <c r="Q52" i="182"/>
  <c r="G33" i="103"/>
  <c r="E27" i="105"/>
  <c r="O10" i="125"/>
  <c r="J33" i="180"/>
  <c r="Q52" i="104"/>
  <c r="Q3" i="204"/>
  <c r="C60" i="125"/>
  <c r="R26" i="192"/>
  <c r="S27" i="111"/>
  <c r="W12" i="125"/>
  <c r="C30" i="125"/>
  <c r="N33" i="176"/>
  <c r="R52" i="176"/>
  <c r="K11" i="177"/>
  <c r="W17" i="177"/>
  <c r="O17" i="178"/>
  <c r="T3" i="204"/>
  <c r="J52" i="103"/>
  <c r="K40" i="125"/>
  <c r="P19" i="125"/>
  <c r="E7" i="125"/>
  <c r="O71" i="174"/>
  <c r="T22" i="175"/>
  <c r="H71" i="175"/>
  <c r="I8" i="176"/>
  <c r="J22" i="176"/>
  <c r="O33" i="176"/>
  <c r="W71" i="176"/>
  <c r="Q8" i="178"/>
  <c r="P71" i="183"/>
  <c r="K3" i="191"/>
  <c r="W26" i="198"/>
  <c r="K27" i="106"/>
  <c r="L52" i="105"/>
  <c r="O27" i="105"/>
  <c r="M52" i="103"/>
  <c r="E71" i="103"/>
  <c r="G9" i="125"/>
  <c r="G36" i="125"/>
  <c r="U15" i="125"/>
  <c r="C31" i="125"/>
  <c r="P71" i="174"/>
  <c r="U22" i="175"/>
  <c r="I71" i="175"/>
  <c r="J8" i="176"/>
  <c r="G17" i="176"/>
  <c r="K22" i="176"/>
  <c r="M11" i="177"/>
  <c r="I33" i="177"/>
  <c r="Q71" i="177"/>
  <c r="V4" i="178"/>
  <c r="E11" i="178"/>
  <c r="U22" i="178"/>
  <c r="D52" i="178"/>
  <c r="H71" i="178"/>
  <c r="Q71" i="183"/>
  <c r="M3" i="200"/>
  <c r="F26" i="186"/>
  <c r="H26" i="191"/>
  <c r="U3" i="203"/>
  <c r="K52" i="111"/>
  <c r="O26" i="189"/>
  <c r="P14" i="125"/>
  <c r="V22" i="175"/>
  <c r="R27" i="175"/>
  <c r="F52" i="175"/>
  <c r="J71" i="175"/>
  <c r="K8" i="176"/>
  <c r="L22" i="176"/>
  <c r="R71" i="183"/>
  <c r="I26" i="199"/>
  <c r="G27" i="104"/>
  <c r="C17" i="106"/>
  <c r="O3" i="192"/>
  <c r="R33" i="111"/>
  <c r="Q11" i="105"/>
  <c r="G17" i="111"/>
  <c r="E52" i="105"/>
  <c r="N37" i="125"/>
  <c r="L28" i="125"/>
  <c r="E8" i="174"/>
  <c r="N52" i="174"/>
  <c r="R71" i="174"/>
  <c r="W4" i="175"/>
  <c r="W22" i="175"/>
  <c r="S27" i="175"/>
  <c r="M22" i="176"/>
  <c r="R33" i="176"/>
  <c r="S71" i="183"/>
  <c r="Q26" i="202"/>
  <c r="V26" i="200"/>
  <c r="E26" i="203"/>
  <c r="K26" i="195"/>
  <c r="N22" i="104"/>
  <c r="V33" i="106"/>
  <c r="R52" i="106"/>
  <c r="R33" i="104"/>
  <c r="V52" i="103"/>
  <c r="Q3" i="203"/>
  <c r="O52" i="104"/>
  <c r="D27" i="105"/>
  <c r="T6" i="125"/>
  <c r="V15" i="125"/>
  <c r="F8" i="174"/>
  <c r="K33" i="174"/>
  <c r="O52" i="174"/>
  <c r="S71" i="174"/>
  <c r="M8" i="176"/>
  <c r="J17" i="176"/>
  <c r="N22" i="176"/>
  <c r="S33" i="176"/>
  <c r="D22" i="183"/>
  <c r="T71" i="183"/>
  <c r="K26" i="199"/>
  <c r="I11" i="106"/>
  <c r="O27" i="106"/>
  <c r="N26" i="189"/>
  <c r="V26" i="186"/>
  <c r="E52" i="103"/>
  <c r="G52" i="104"/>
  <c r="Q26" i="196"/>
  <c r="L14" i="125"/>
  <c r="H13" i="125"/>
  <c r="U10" i="125"/>
  <c r="M71" i="172"/>
  <c r="P52" i="174"/>
  <c r="T71" i="174"/>
  <c r="U8" i="175"/>
  <c r="U17" i="175"/>
  <c r="M71" i="175"/>
  <c r="R4" i="176"/>
  <c r="N8" i="176"/>
  <c r="K17" i="176"/>
  <c r="O22" i="176"/>
  <c r="U71" i="183"/>
  <c r="C26" i="202"/>
  <c r="Q26" i="192"/>
  <c r="C11" i="104"/>
  <c r="D3" i="198"/>
  <c r="D52" i="111"/>
  <c r="O26" i="198"/>
  <c r="P27" i="105"/>
  <c r="G27" i="105"/>
  <c r="T8" i="103"/>
  <c r="N26" i="192"/>
  <c r="H22" i="105"/>
  <c r="R34" i="125"/>
  <c r="I18" i="125"/>
  <c r="N14" i="125"/>
  <c r="M9" i="125"/>
  <c r="T11" i="174"/>
  <c r="D17" i="174"/>
  <c r="E22" i="174"/>
  <c r="V8" i="175"/>
  <c r="V17" i="175"/>
  <c r="O8" i="176"/>
  <c r="N71" i="181"/>
  <c r="N8" i="182"/>
  <c r="N33" i="183"/>
  <c r="C26" i="203"/>
  <c r="N3" i="199"/>
  <c r="L3" i="192"/>
  <c r="D26" i="192"/>
  <c r="E33" i="106"/>
  <c r="E26" i="106" s="1"/>
  <c r="R3" i="203"/>
  <c r="N3" i="198"/>
  <c r="G26" i="200"/>
  <c r="U11" i="106"/>
  <c r="J27" i="106"/>
  <c r="T52" i="103"/>
  <c r="D11" i="105"/>
  <c r="T26" i="204"/>
  <c r="S17" i="103"/>
  <c r="I71" i="106"/>
  <c r="O37" i="125"/>
  <c r="M14" i="125"/>
  <c r="D7" i="125"/>
  <c r="Q5" i="125"/>
  <c r="C32" i="125"/>
  <c r="C7" i="125"/>
  <c r="C72" i="125"/>
  <c r="W18" i="125"/>
  <c r="K20" i="125"/>
  <c r="S21" i="125"/>
  <c r="G24" i="125"/>
  <c r="O25" i="125"/>
  <c r="K30" i="125"/>
  <c r="O35" i="125"/>
  <c r="W36" i="125"/>
  <c r="K38" i="125"/>
  <c r="S39" i="125"/>
  <c r="G41" i="125"/>
  <c r="O42" i="125"/>
  <c r="W43" i="125"/>
  <c r="K45" i="125"/>
  <c r="S46" i="125"/>
  <c r="G48" i="125"/>
  <c r="O49" i="125"/>
  <c r="W50" i="125"/>
  <c r="M4" i="174"/>
  <c r="U11" i="174"/>
  <c r="E17" i="174"/>
  <c r="N33" i="174"/>
  <c r="R52" i="174"/>
  <c r="V71" i="174"/>
  <c r="W8" i="175"/>
  <c r="R27" i="176"/>
  <c r="H8" i="180"/>
  <c r="L22" i="180"/>
  <c r="O71" i="181"/>
  <c r="O8" i="182"/>
  <c r="Q22" i="182"/>
  <c r="I71" i="105"/>
  <c r="P26" i="196"/>
  <c r="X21" i="157"/>
  <c r="D11" i="111"/>
  <c r="G17" i="105"/>
  <c r="W38" i="125"/>
  <c r="D21" i="125"/>
  <c r="T10" i="125"/>
  <c r="N4" i="174"/>
  <c r="V11" i="174"/>
  <c r="O33" i="174"/>
  <c r="J52" i="106"/>
  <c r="D26" i="191"/>
  <c r="S3" i="198"/>
  <c r="Q26" i="194"/>
  <c r="O3" i="187"/>
  <c r="K71" i="105"/>
  <c r="K4" i="105"/>
  <c r="O8" i="105"/>
  <c r="S34" i="125"/>
  <c r="D16" i="125"/>
  <c r="C62" i="125"/>
  <c r="C10" i="125"/>
  <c r="C44" i="125"/>
  <c r="C74" i="125"/>
  <c r="P33" i="174"/>
  <c r="T52" i="174"/>
  <c r="M11" i="175"/>
  <c r="V4" i="176"/>
  <c r="I4" i="183"/>
  <c r="C3" i="203"/>
  <c r="G3" i="196"/>
  <c r="G33" i="111"/>
  <c r="S11" i="105"/>
  <c r="K3" i="189"/>
  <c r="S33" i="111"/>
  <c r="F52" i="106"/>
  <c r="W27" i="103"/>
  <c r="H9" i="125"/>
  <c r="P5" i="125"/>
  <c r="C61" i="125"/>
  <c r="E27" i="174"/>
  <c r="W4" i="176"/>
  <c r="C3" i="202"/>
  <c r="I3" i="191"/>
  <c r="E11" i="106"/>
  <c r="V4" i="106"/>
  <c r="S52" i="104"/>
  <c r="S52" i="111"/>
  <c r="E4" i="105"/>
  <c r="F24" i="125"/>
  <c r="V28" i="125"/>
  <c r="J30" i="125"/>
  <c r="R31" i="125"/>
  <c r="N35" i="125"/>
  <c r="J38" i="125"/>
  <c r="F41" i="125"/>
  <c r="V43" i="125"/>
  <c r="R46" i="125"/>
  <c r="N49" i="125"/>
  <c r="H33" i="174"/>
  <c r="L52" i="174"/>
  <c r="U4" i="175"/>
  <c r="E11" i="175"/>
  <c r="Q17" i="175"/>
  <c r="W11" i="176"/>
  <c r="F17" i="176"/>
  <c r="P33" i="176"/>
  <c r="R52" i="178"/>
  <c r="W17" i="179"/>
  <c r="S26" i="198"/>
  <c r="P17" i="176"/>
  <c r="P3" i="196"/>
  <c r="K27" i="176"/>
  <c r="S27" i="176"/>
  <c r="J3" i="202"/>
  <c r="O3" i="202"/>
  <c r="W3" i="189"/>
  <c r="K11" i="182"/>
  <c r="U27" i="182"/>
  <c r="E33" i="182"/>
  <c r="V33" i="104"/>
  <c r="M52" i="105"/>
  <c r="R3" i="198"/>
  <c r="G33" i="104"/>
  <c r="M3" i="199"/>
  <c r="T33" i="105"/>
  <c r="K33" i="103"/>
  <c r="S33" i="103"/>
  <c r="V52" i="104"/>
  <c r="H17" i="181"/>
  <c r="O11" i="182"/>
  <c r="I33" i="182"/>
  <c r="K52" i="182"/>
  <c r="S52" i="182"/>
  <c r="V26" i="191"/>
  <c r="L26" i="191"/>
  <c r="D26" i="194"/>
  <c r="E11" i="111"/>
  <c r="E3" i="111" s="1"/>
  <c r="G3" i="204"/>
  <c r="G2" i="204" s="1"/>
  <c r="I22" i="172"/>
  <c r="M22" i="172"/>
  <c r="J33" i="177"/>
  <c r="W4" i="178"/>
  <c r="S8" i="178"/>
  <c r="I71" i="178"/>
  <c r="N22" i="179"/>
  <c r="S71" i="180"/>
  <c r="L11" i="181"/>
  <c r="O8" i="183"/>
  <c r="E3" i="194"/>
  <c r="L11" i="111"/>
  <c r="G26" i="199"/>
  <c r="D26" i="187"/>
  <c r="S3" i="189"/>
  <c r="N33" i="104"/>
  <c r="C52" i="105"/>
  <c r="O52" i="177"/>
  <c r="D4" i="178"/>
  <c r="G11" i="178"/>
  <c r="F52" i="178"/>
  <c r="J71" i="178"/>
  <c r="K8" i="179"/>
  <c r="O22" i="179"/>
  <c r="D4" i="180"/>
  <c r="P11" i="180"/>
  <c r="T71" i="180"/>
  <c r="R71" i="182"/>
  <c r="C3" i="195"/>
  <c r="T26" i="192"/>
  <c r="W26" i="194"/>
  <c r="G52" i="103"/>
  <c r="J71" i="172"/>
  <c r="R11" i="173"/>
  <c r="D22" i="177"/>
  <c r="T71" i="177"/>
  <c r="K71" i="178"/>
  <c r="V33" i="179"/>
  <c r="E4" i="180"/>
  <c r="Q11" i="180"/>
  <c r="U71" i="180"/>
  <c r="V8" i="181"/>
  <c r="F11" i="181"/>
  <c r="S71" i="182"/>
  <c r="Q27" i="183"/>
  <c r="G3" i="199"/>
  <c r="U3" i="190"/>
  <c r="F26" i="189"/>
  <c r="T3" i="203"/>
  <c r="I3" i="200"/>
  <c r="I2" i="200" s="1"/>
  <c r="T3" i="202"/>
  <c r="G17" i="103"/>
  <c r="E52" i="104"/>
  <c r="G22" i="173"/>
  <c r="U71" i="177"/>
  <c r="M8" i="179"/>
  <c r="Q22" i="179"/>
  <c r="M27" i="179"/>
  <c r="W33" i="179"/>
  <c r="V71" i="180"/>
  <c r="F11" i="183"/>
  <c r="S3" i="200"/>
  <c r="R27" i="111"/>
  <c r="J33" i="103"/>
  <c r="R33" i="103"/>
  <c r="N3" i="203"/>
  <c r="U3" i="196"/>
  <c r="V3" i="203"/>
  <c r="Q22" i="172"/>
  <c r="R11" i="177"/>
  <c r="F22" i="177"/>
  <c r="N33" i="177"/>
  <c r="R52" i="177"/>
  <c r="V71" i="177"/>
  <c r="I52" i="178"/>
  <c r="M71" i="178"/>
  <c r="N8" i="179"/>
  <c r="N17" i="179"/>
  <c r="R22" i="179"/>
  <c r="S11" i="180"/>
  <c r="S52" i="180"/>
  <c r="W71" i="180"/>
  <c r="U71" i="182"/>
  <c r="W4" i="183"/>
  <c r="K4" i="183"/>
  <c r="L26" i="202"/>
  <c r="T26" i="200"/>
  <c r="I3" i="192"/>
  <c r="I2" i="192" s="1"/>
  <c r="T26" i="203"/>
  <c r="U3" i="187"/>
  <c r="R5" i="125"/>
  <c r="F7" i="125"/>
  <c r="N9" i="125"/>
  <c r="V10" i="125"/>
  <c r="G22" i="177"/>
  <c r="O33" i="177"/>
  <c r="S52" i="177"/>
  <c r="W71" i="177"/>
  <c r="N71" i="178"/>
  <c r="O8" i="179"/>
  <c r="S22" i="179"/>
  <c r="O27" i="179"/>
  <c r="E71" i="179"/>
  <c r="H4" i="180"/>
  <c r="D8" i="180"/>
  <c r="H26" i="192"/>
  <c r="G3" i="189"/>
  <c r="F27" i="104"/>
  <c r="C33" i="104"/>
  <c r="T52" i="105"/>
  <c r="V33" i="103"/>
  <c r="C63" i="125"/>
  <c r="G7" i="125"/>
  <c r="O9" i="125"/>
  <c r="W10" i="125"/>
  <c r="E71" i="176"/>
  <c r="J4" i="177"/>
  <c r="O71" i="178"/>
  <c r="T22" i="179"/>
  <c r="P27" i="179"/>
  <c r="Q4" i="180"/>
  <c r="E8" i="180"/>
  <c r="E27" i="180"/>
  <c r="U52" i="180"/>
  <c r="W71" i="182"/>
  <c r="Q11" i="111"/>
  <c r="O52" i="106"/>
  <c r="E33" i="103"/>
  <c r="M26" i="189"/>
  <c r="U3" i="204"/>
  <c r="P11" i="105"/>
  <c r="U11" i="105"/>
  <c r="C35" i="125"/>
  <c r="C64" i="125"/>
  <c r="H7" i="125"/>
  <c r="P9" i="125"/>
  <c r="K22" i="173"/>
  <c r="J71" i="174"/>
  <c r="K8" i="175"/>
  <c r="O22" i="175"/>
  <c r="V27" i="176"/>
  <c r="L52" i="178"/>
  <c r="P71" i="178"/>
  <c r="U22" i="179"/>
  <c r="Q27" i="179"/>
  <c r="G71" i="179"/>
  <c r="J4" i="180"/>
  <c r="R4" i="180"/>
  <c r="F8" i="180"/>
  <c r="J22" i="180"/>
  <c r="R33" i="180"/>
  <c r="V52" i="180"/>
  <c r="O22" i="182"/>
  <c r="J11" i="183"/>
  <c r="W17" i="104"/>
  <c r="J3" i="191"/>
  <c r="W3" i="196"/>
  <c r="P3" i="189"/>
  <c r="Q52" i="105"/>
  <c r="C11" i="105"/>
  <c r="W22" i="103"/>
  <c r="L33" i="103"/>
  <c r="F52" i="103"/>
  <c r="C65" i="125"/>
  <c r="U5" i="125"/>
  <c r="I7" i="125"/>
  <c r="U22" i="172"/>
  <c r="Q36" i="125"/>
  <c r="E38" i="125"/>
  <c r="M39" i="125"/>
  <c r="U40" i="125"/>
  <c r="I42" i="125"/>
  <c r="Q43" i="125"/>
  <c r="E45" i="125"/>
  <c r="M46" i="125"/>
  <c r="U47" i="125"/>
  <c r="V11" i="177"/>
  <c r="R33" i="177"/>
  <c r="V52" i="177"/>
  <c r="M52" i="178"/>
  <c r="R27" i="179"/>
  <c r="K4" i="180"/>
  <c r="S4" i="180"/>
  <c r="G27" i="180"/>
  <c r="S33" i="180"/>
  <c r="W52" i="180"/>
  <c r="L27" i="182"/>
  <c r="K11" i="183"/>
  <c r="W17" i="183"/>
  <c r="E26" i="189"/>
  <c r="K52" i="104"/>
  <c r="I26" i="195"/>
  <c r="L3" i="199"/>
  <c r="K4" i="111"/>
  <c r="N3" i="204"/>
  <c r="Q3" i="198"/>
  <c r="S52" i="106"/>
  <c r="R26" i="189"/>
  <c r="D3" i="186"/>
  <c r="E11" i="105"/>
  <c r="C37" i="125"/>
  <c r="C66" i="125"/>
  <c r="V5" i="125"/>
  <c r="J7" i="125"/>
  <c r="R28" i="125"/>
  <c r="F30" i="125"/>
  <c r="N31" i="125"/>
  <c r="V32" i="125"/>
  <c r="R36" i="125"/>
  <c r="N39" i="125"/>
  <c r="J42" i="125"/>
  <c r="F45" i="125"/>
  <c r="V47" i="125"/>
  <c r="R50" i="125"/>
  <c r="V55" i="125"/>
  <c r="R58" i="125"/>
  <c r="N61" i="125"/>
  <c r="J64" i="125"/>
  <c r="F67" i="125"/>
  <c r="V69" i="125"/>
  <c r="I72" i="125"/>
  <c r="Q73" i="125"/>
  <c r="E75" i="125"/>
  <c r="M76" i="125"/>
  <c r="W11" i="177"/>
  <c r="S33" i="177"/>
  <c r="W52" i="177"/>
  <c r="N52" i="178"/>
  <c r="W4" i="179"/>
  <c r="S27" i="179"/>
  <c r="H17" i="180"/>
  <c r="O17" i="182"/>
  <c r="M27" i="182"/>
  <c r="T3" i="190"/>
  <c r="E26" i="202"/>
  <c r="S3" i="192"/>
  <c r="R17" i="106"/>
  <c r="T27" i="105"/>
  <c r="Q3" i="186"/>
  <c r="C38" i="125"/>
  <c r="W5" i="125"/>
  <c r="K4" i="176"/>
  <c r="E33" i="176"/>
  <c r="T27" i="179"/>
  <c r="U33" i="180"/>
  <c r="E26" i="200"/>
  <c r="F3" i="187"/>
  <c r="U3" i="199"/>
  <c r="L52" i="111"/>
  <c r="D33" i="106"/>
  <c r="U3" i="202"/>
  <c r="H3" i="196"/>
  <c r="I17" i="106"/>
  <c r="T26" i="202"/>
  <c r="C3" i="191"/>
  <c r="C2" i="191" s="1"/>
  <c r="P26" i="187"/>
  <c r="T3" i="189"/>
  <c r="I33" i="103"/>
  <c r="D24" i="125"/>
  <c r="L25" i="125"/>
  <c r="T28" i="125"/>
  <c r="H30" i="125"/>
  <c r="P31" i="125"/>
  <c r="D34" i="125"/>
  <c r="T36" i="125"/>
  <c r="P39" i="125"/>
  <c r="L42" i="125"/>
  <c r="H45" i="125"/>
  <c r="D48" i="125"/>
  <c r="D17" i="176"/>
  <c r="F33" i="176"/>
  <c r="F4" i="178"/>
  <c r="U27" i="179"/>
  <c r="J17" i="180"/>
  <c r="V33" i="180"/>
  <c r="G4" i="181"/>
  <c r="J4" i="183"/>
  <c r="N11" i="183"/>
  <c r="V11" i="183"/>
  <c r="E26" i="204"/>
  <c r="D3" i="191"/>
  <c r="R3" i="192"/>
  <c r="L11" i="106"/>
  <c r="W26" i="186"/>
  <c r="E24" i="125"/>
  <c r="M25" i="125"/>
  <c r="U28" i="125"/>
  <c r="Q31" i="125"/>
  <c r="M35" i="125"/>
  <c r="U36" i="125"/>
  <c r="I38" i="125"/>
  <c r="Q39" i="125"/>
  <c r="E41" i="125"/>
  <c r="M42" i="125"/>
  <c r="U43" i="125"/>
  <c r="I45" i="125"/>
  <c r="Q46" i="125"/>
  <c r="E48" i="125"/>
  <c r="M49" i="125"/>
  <c r="H52" i="176"/>
  <c r="Q52" i="178"/>
  <c r="J11" i="179"/>
  <c r="V17" i="179"/>
  <c r="K27" i="180"/>
  <c r="K33" i="183"/>
  <c r="L3" i="200"/>
  <c r="W26" i="191"/>
  <c r="T52" i="104"/>
  <c r="S26" i="202"/>
  <c r="G52" i="105"/>
  <c r="O11" i="103"/>
  <c r="M3" i="191"/>
  <c r="J8" i="173"/>
  <c r="F9" i="125"/>
  <c r="N10" i="125"/>
  <c r="V12" i="125"/>
  <c r="J14" i="125"/>
  <c r="R15" i="125"/>
  <c r="V20" i="125"/>
  <c r="I55" i="125"/>
  <c r="E58" i="125"/>
  <c r="M59" i="125"/>
  <c r="U60" i="125"/>
  <c r="I62" i="125"/>
  <c r="Q63" i="125"/>
  <c r="E65" i="125"/>
  <c r="M66" i="125"/>
  <c r="U67" i="125"/>
  <c r="I69" i="125"/>
  <c r="Q70" i="125"/>
  <c r="L74" i="125"/>
  <c r="T4" i="175"/>
  <c r="P27" i="175"/>
  <c r="M11" i="180"/>
  <c r="S4" i="176"/>
  <c r="S8" i="181"/>
  <c r="D26" i="189"/>
  <c r="D26" i="204"/>
  <c r="V3" i="186"/>
  <c r="H26" i="186"/>
  <c r="J4" i="173"/>
  <c r="R4" i="173"/>
  <c r="S11" i="177"/>
  <c r="G8" i="177"/>
  <c r="I3" i="190"/>
  <c r="R52" i="104"/>
  <c r="U11" i="177"/>
  <c r="W8" i="178"/>
  <c r="H11" i="178"/>
  <c r="O17" i="181"/>
  <c r="I8" i="177"/>
  <c r="N4" i="180"/>
  <c r="R3" i="189"/>
  <c r="M27" i="181"/>
  <c r="G3" i="198"/>
  <c r="G3" i="202"/>
  <c r="M33" i="104"/>
  <c r="O3" i="196"/>
  <c r="I52" i="176"/>
  <c r="R71" i="180"/>
  <c r="V4" i="181"/>
  <c r="R8" i="181"/>
  <c r="G27" i="181"/>
  <c r="S33" i="181"/>
  <c r="W52" i="181"/>
  <c r="M11" i="182"/>
  <c r="F52" i="182"/>
  <c r="O71" i="183"/>
  <c r="C4" i="104"/>
  <c r="F33" i="104"/>
  <c r="K33" i="111"/>
  <c r="S33" i="106"/>
  <c r="J11" i="182"/>
  <c r="C3" i="194"/>
  <c r="V33" i="111"/>
  <c r="V26" i="190"/>
  <c r="J11" i="178"/>
  <c r="U52" i="104"/>
  <c r="P26" i="191"/>
  <c r="Q8" i="174"/>
  <c r="D3" i="187"/>
  <c r="R8" i="174"/>
  <c r="I27" i="180"/>
  <c r="C3" i="186"/>
  <c r="O3" i="190"/>
  <c r="T26" i="194"/>
  <c r="T8" i="174"/>
  <c r="T3" i="192"/>
  <c r="S3" i="186"/>
  <c r="K8" i="173"/>
  <c r="N22" i="173"/>
  <c r="U8" i="174"/>
  <c r="N22" i="174"/>
  <c r="J27" i="174"/>
  <c r="S8" i="176"/>
  <c r="N17" i="176"/>
  <c r="T33" i="177"/>
  <c r="V22" i="178"/>
  <c r="V52" i="178"/>
  <c r="J52" i="179"/>
  <c r="P4" i="180"/>
  <c r="L17" i="180"/>
  <c r="P22" i="180"/>
  <c r="L27" i="180"/>
  <c r="W33" i="180"/>
  <c r="R22" i="181"/>
  <c r="F71" i="181"/>
  <c r="K33" i="182"/>
  <c r="O33" i="183"/>
  <c r="S52" i="183"/>
  <c r="P3" i="199"/>
  <c r="G26" i="190"/>
  <c r="N3" i="192"/>
  <c r="D3" i="195"/>
  <c r="W26" i="204"/>
  <c r="L8" i="173"/>
  <c r="O22" i="173"/>
  <c r="V8" i="174"/>
  <c r="K11" i="174"/>
  <c r="T8" i="176"/>
  <c r="D11" i="176"/>
  <c r="O17" i="176"/>
  <c r="W22" i="178"/>
  <c r="N11" i="179"/>
  <c r="M27" i="180"/>
  <c r="U11" i="182"/>
  <c r="H22" i="183"/>
  <c r="W71" i="183"/>
  <c r="H3" i="199"/>
  <c r="G3" i="194"/>
  <c r="Q4" i="104"/>
  <c r="W52" i="106"/>
  <c r="G27" i="106"/>
  <c r="U52" i="111"/>
  <c r="L17" i="173"/>
  <c r="P22" i="173"/>
  <c r="L27" i="173"/>
  <c r="W8" i="174"/>
  <c r="D11" i="174"/>
  <c r="L11" i="174"/>
  <c r="P17" i="174"/>
  <c r="E17" i="175"/>
  <c r="U8" i="176"/>
  <c r="N71" i="176"/>
  <c r="J17" i="177"/>
  <c r="N22" i="177"/>
  <c r="J27" i="177"/>
  <c r="V33" i="177"/>
  <c r="P27" i="178"/>
  <c r="L52" i="179"/>
  <c r="P71" i="179"/>
  <c r="N17" i="180"/>
  <c r="R22" i="180"/>
  <c r="N27" i="180"/>
  <c r="T22" i="181"/>
  <c r="H71" i="181"/>
  <c r="D17" i="182"/>
  <c r="E22" i="182"/>
  <c r="M22" i="182"/>
  <c r="I22" i="183"/>
  <c r="R26" i="198"/>
  <c r="H26" i="190"/>
  <c r="N3" i="195"/>
  <c r="T3" i="199"/>
  <c r="U26" i="203"/>
  <c r="P3" i="187"/>
  <c r="M52" i="111"/>
  <c r="C8" i="104"/>
  <c r="S26" i="203"/>
  <c r="N8" i="173"/>
  <c r="E11" i="174"/>
  <c r="V8" i="176"/>
  <c r="N11" i="176"/>
  <c r="O71" i="176"/>
  <c r="O22" i="177"/>
  <c r="K27" i="177"/>
  <c r="W33" i="177"/>
  <c r="P11" i="179"/>
  <c r="O8" i="180"/>
  <c r="S22" i="180"/>
  <c r="O27" i="180"/>
  <c r="W27" i="180"/>
  <c r="I71" i="181"/>
  <c r="W11" i="182"/>
  <c r="I8" i="183"/>
  <c r="J22" i="183"/>
  <c r="V52" i="183"/>
  <c r="J26" i="198"/>
  <c r="J26" i="190"/>
  <c r="I3" i="194"/>
  <c r="D3" i="202"/>
  <c r="R26" i="196"/>
  <c r="U26" i="202"/>
  <c r="W3" i="186"/>
  <c r="E52" i="111"/>
  <c r="W4" i="106"/>
  <c r="E19" i="125"/>
  <c r="U21" i="125"/>
  <c r="P25" i="125"/>
  <c r="L30" i="125"/>
  <c r="T31" i="125"/>
  <c r="R22" i="173"/>
  <c r="S33" i="175"/>
  <c r="W8" i="176"/>
  <c r="O11" i="176"/>
  <c r="R17" i="176"/>
  <c r="P71" i="176"/>
  <c r="O8" i="177"/>
  <c r="Q11" i="179"/>
  <c r="I17" i="179"/>
  <c r="D11" i="180"/>
  <c r="P17" i="180"/>
  <c r="T22" i="180"/>
  <c r="P27" i="180"/>
  <c r="V22" i="181"/>
  <c r="J71" i="181"/>
  <c r="N4" i="182"/>
  <c r="G27" i="183"/>
  <c r="S33" i="183"/>
  <c r="W52" i="183"/>
  <c r="K52" i="183"/>
  <c r="Q3" i="199"/>
  <c r="U3" i="195"/>
  <c r="G26" i="192"/>
  <c r="E27" i="104"/>
  <c r="N17" i="104"/>
  <c r="R26" i="202"/>
  <c r="W33" i="111"/>
  <c r="W52" i="104"/>
  <c r="N12" i="125"/>
  <c r="V13" i="125"/>
  <c r="J15" i="125"/>
  <c r="R16" i="125"/>
  <c r="N20" i="125"/>
  <c r="I24" i="125"/>
  <c r="Q25" i="125"/>
  <c r="M30" i="125"/>
  <c r="S22" i="173"/>
  <c r="F71" i="173"/>
  <c r="G11" i="174"/>
  <c r="L22" i="175"/>
  <c r="H27" i="175"/>
  <c r="T33" i="175"/>
  <c r="S17" i="176"/>
  <c r="V22" i="176"/>
  <c r="M17" i="177"/>
  <c r="M27" i="177"/>
  <c r="S27" i="178"/>
  <c r="E11" i="180"/>
  <c r="Q17" i="180"/>
  <c r="Q27" i="180"/>
  <c r="W22" i="181"/>
  <c r="H17" i="183"/>
  <c r="J52" i="104"/>
  <c r="V4" i="111"/>
  <c r="Q71" i="104"/>
  <c r="R3" i="186"/>
  <c r="V3" i="189"/>
  <c r="I52" i="111"/>
  <c r="S26" i="187"/>
  <c r="O12" i="125"/>
  <c r="W13" i="125"/>
  <c r="K15" i="125"/>
  <c r="S16" i="125"/>
  <c r="G19" i="125"/>
  <c r="O20" i="125"/>
  <c r="W21" i="125"/>
  <c r="R25" i="125"/>
  <c r="F29" i="125"/>
  <c r="N30" i="125"/>
  <c r="V31" i="125"/>
  <c r="Q72" i="125"/>
  <c r="E74" i="125"/>
  <c r="M75" i="125"/>
  <c r="U76" i="125"/>
  <c r="Q8" i="173"/>
  <c r="G71" i="173"/>
  <c r="H71" i="174"/>
  <c r="I8" i="175"/>
  <c r="I17" i="175"/>
  <c r="M22" i="175"/>
  <c r="R71" i="176"/>
  <c r="N17" i="177"/>
  <c r="R22" i="177"/>
  <c r="N27" i="177"/>
  <c r="D8" i="178"/>
  <c r="S11" i="179"/>
  <c r="R17" i="180"/>
  <c r="V22" i="180"/>
  <c r="L71" i="181"/>
  <c r="P4" i="182"/>
  <c r="T8" i="182"/>
  <c r="P71" i="182"/>
  <c r="L8" i="183"/>
  <c r="M11" i="183"/>
  <c r="H3" i="198"/>
  <c r="G26" i="189"/>
  <c r="R3" i="200"/>
  <c r="K3" i="190"/>
  <c r="V52" i="106"/>
  <c r="O22" i="104"/>
  <c r="V3" i="202"/>
  <c r="W26" i="203"/>
  <c r="D14" i="125"/>
  <c r="L15" i="125"/>
  <c r="T16" i="125"/>
  <c r="H19" i="125"/>
  <c r="P20" i="125"/>
  <c r="K24" i="125"/>
  <c r="S25" i="125"/>
  <c r="G29" i="125"/>
  <c r="W31" i="125"/>
  <c r="R72" i="125"/>
  <c r="N75" i="125"/>
  <c r="R8" i="173"/>
  <c r="E52" i="173"/>
  <c r="H71" i="173"/>
  <c r="G4" i="174"/>
  <c r="U17" i="174"/>
  <c r="U22" i="174"/>
  <c r="J8" i="175"/>
  <c r="N22" i="175"/>
  <c r="J27" i="175"/>
  <c r="D4" i="176"/>
  <c r="J11" i="176"/>
  <c r="S52" i="176"/>
  <c r="S71" i="176"/>
  <c r="R8" i="177"/>
  <c r="O17" i="177"/>
  <c r="S22" i="177"/>
  <c r="I4" i="178"/>
  <c r="E8" i="178"/>
  <c r="U27" i="178"/>
  <c r="D8" i="179"/>
  <c r="G11" i="180"/>
  <c r="S17" i="180"/>
  <c r="S27" i="180"/>
  <c r="T52" i="180"/>
  <c r="H4" i="181"/>
  <c r="D8" i="181"/>
  <c r="I17" i="182"/>
  <c r="Q17" i="182"/>
  <c r="N22" i="183"/>
  <c r="V33" i="183"/>
  <c r="D26" i="186"/>
  <c r="J26" i="202"/>
  <c r="C26" i="198"/>
  <c r="V17" i="104"/>
  <c r="J11" i="104"/>
  <c r="L26" i="198"/>
  <c r="D3" i="199"/>
  <c r="R52" i="105"/>
  <c r="V26" i="189"/>
  <c r="I10" i="125"/>
  <c r="Q12" i="125"/>
  <c r="E14" i="125"/>
  <c r="M15" i="125"/>
  <c r="U16" i="125"/>
  <c r="Q20" i="125"/>
  <c r="L24" i="125"/>
  <c r="T25" i="125"/>
  <c r="H29" i="125"/>
  <c r="P30" i="125"/>
  <c r="D32" i="125"/>
  <c r="S72" i="125"/>
  <c r="G74" i="125"/>
  <c r="O75" i="125"/>
  <c r="W76" i="125"/>
  <c r="R17" i="173"/>
  <c r="K27" i="175"/>
  <c r="W33" i="175"/>
  <c r="E4" i="176"/>
  <c r="K11" i="176"/>
  <c r="V33" i="176"/>
  <c r="T52" i="176"/>
  <c r="P27" i="177"/>
  <c r="V27" i="178"/>
  <c r="H11" i="180"/>
  <c r="T17" i="180"/>
  <c r="T27" i="180"/>
  <c r="J52" i="181"/>
  <c r="V8" i="182"/>
  <c r="K17" i="183"/>
  <c r="K27" i="183"/>
  <c r="W33" i="183"/>
  <c r="T4" i="111"/>
  <c r="U27" i="104"/>
  <c r="G4" i="104"/>
  <c r="Q26" i="187"/>
  <c r="V52" i="111"/>
  <c r="H11" i="105"/>
  <c r="J10" i="125"/>
  <c r="R12" i="125"/>
  <c r="F14" i="125"/>
  <c r="N15" i="125"/>
  <c r="V16" i="125"/>
  <c r="J19" i="125"/>
  <c r="M24" i="125"/>
  <c r="U25" i="125"/>
  <c r="T72" i="125"/>
  <c r="P75" i="125"/>
  <c r="G11" i="173"/>
  <c r="O11" i="173"/>
  <c r="S17" i="173"/>
  <c r="I4" i="174"/>
  <c r="W17" i="174"/>
  <c r="T27" i="175"/>
  <c r="F4" i="176"/>
  <c r="N4" i="176"/>
  <c r="W33" i="176"/>
  <c r="E11" i="177"/>
  <c r="T11" i="178"/>
  <c r="D33" i="178"/>
  <c r="G52" i="178"/>
  <c r="U17" i="180"/>
  <c r="J4" i="181"/>
  <c r="S4" i="183"/>
  <c r="L27" i="183"/>
  <c r="Q3" i="202"/>
  <c r="K26" i="190"/>
  <c r="R11" i="104"/>
  <c r="U26" i="194"/>
  <c r="R3" i="187"/>
  <c r="P26" i="186"/>
  <c r="I26" i="187"/>
  <c r="K10" i="125"/>
  <c r="S12" i="125"/>
  <c r="G14" i="125"/>
  <c r="O15" i="125"/>
  <c r="W16" i="125"/>
  <c r="K19" i="125"/>
  <c r="S20" i="125"/>
  <c r="N24" i="125"/>
  <c r="R52" i="172"/>
  <c r="F55" i="125"/>
  <c r="V57" i="125"/>
  <c r="R60" i="125"/>
  <c r="N63" i="125"/>
  <c r="J66" i="125"/>
  <c r="F69" i="125"/>
  <c r="U72" i="125"/>
  <c r="I74" i="125"/>
  <c r="Q75" i="125"/>
  <c r="G4" i="176"/>
  <c r="O4" i="176"/>
  <c r="V52" i="176"/>
  <c r="F11" i="177"/>
  <c r="R17" i="177"/>
  <c r="U11" i="178"/>
  <c r="J11" i="180"/>
  <c r="V17" i="180"/>
  <c r="T4" i="182"/>
  <c r="W52" i="182"/>
  <c r="R3" i="194"/>
  <c r="H33" i="105"/>
  <c r="U3" i="194"/>
  <c r="U17" i="106"/>
  <c r="J3" i="186"/>
  <c r="K27" i="105"/>
  <c r="M4" i="105"/>
  <c r="L10" i="125"/>
  <c r="T12" i="125"/>
  <c r="H14" i="125"/>
  <c r="P15" i="125"/>
  <c r="D18" i="125"/>
  <c r="T20" i="125"/>
  <c r="O24" i="125"/>
  <c r="W25" i="125"/>
  <c r="S53" i="125"/>
  <c r="G55" i="125"/>
  <c r="O56" i="125"/>
  <c r="W57" i="125"/>
  <c r="K59" i="125"/>
  <c r="S60" i="125"/>
  <c r="G62" i="125"/>
  <c r="O63" i="125"/>
  <c r="W64" i="125"/>
  <c r="K66" i="125"/>
  <c r="S67" i="125"/>
  <c r="G69" i="125"/>
  <c r="O70" i="125"/>
  <c r="J74" i="125"/>
  <c r="N27" i="175"/>
  <c r="H4" i="176"/>
  <c r="W52" i="176"/>
  <c r="G11" i="177"/>
  <c r="F33" i="178"/>
  <c r="N33" i="178"/>
  <c r="V33" i="178"/>
  <c r="R33" i="178"/>
  <c r="K11" i="180"/>
  <c r="M52" i="181"/>
  <c r="U4" i="183"/>
  <c r="V27" i="183"/>
  <c r="H3" i="202"/>
  <c r="J33" i="104"/>
  <c r="Q3" i="200"/>
  <c r="L3" i="198"/>
  <c r="O33" i="103"/>
  <c r="E9" i="125"/>
  <c r="M10" i="125"/>
  <c r="U12" i="125"/>
  <c r="I14" i="125"/>
  <c r="Q15" i="125"/>
  <c r="M19" i="125"/>
  <c r="H23" i="125"/>
  <c r="K74" i="125"/>
  <c r="S75" i="125"/>
  <c r="W27" i="175"/>
  <c r="I4" i="176"/>
  <c r="H11" i="177"/>
  <c r="N4" i="178"/>
  <c r="W11" i="178"/>
  <c r="E17" i="178"/>
  <c r="L11" i="180"/>
  <c r="K27" i="182"/>
  <c r="R8" i="183"/>
  <c r="O27" i="183"/>
  <c r="W27" i="183"/>
  <c r="E26" i="190"/>
  <c r="N26" i="198"/>
  <c r="J26" i="194"/>
  <c r="R4" i="104"/>
  <c r="N26" i="187"/>
  <c r="O17" i="173"/>
  <c r="D52" i="173"/>
  <c r="F11" i="173"/>
  <c r="R27" i="173"/>
  <c r="W72" i="125"/>
  <c r="W71" i="172"/>
  <c r="V8" i="173"/>
  <c r="H11" i="173"/>
  <c r="T27" i="173"/>
  <c r="J22" i="179"/>
  <c r="W8" i="173"/>
  <c r="J11" i="173"/>
  <c r="V17" i="173"/>
  <c r="V27" i="173"/>
  <c r="V52" i="172"/>
  <c r="I73" i="125"/>
  <c r="Q74" i="125"/>
  <c r="E76" i="125"/>
  <c r="H31" i="125"/>
  <c r="P32" i="125"/>
  <c r="L36" i="125"/>
  <c r="H39" i="125"/>
  <c r="D42" i="125"/>
  <c r="T44" i="125"/>
  <c r="P47" i="125"/>
  <c r="L50" i="125"/>
  <c r="L4" i="173"/>
  <c r="C68" i="125"/>
  <c r="V29" i="125"/>
  <c r="F35" i="125"/>
  <c r="N43" i="125"/>
  <c r="F49" i="125"/>
  <c r="V51" i="125"/>
  <c r="F4" i="173"/>
  <c r="L7" i="125"/>
  <c r="N28" i="125"/>
  <c r="R32" i="125"/>
  <c r="V37" i="125"/>
  <c r="J46" i="125"/>
  <c r="C40" i="125"/>
  <c r="C69" i="125"/>
  <c r="E6" i="125"/>
  <c r="M7" i="125"/>
  <c r="I20" i="125"/>
  <c r="O27" i="172"/>
  <c r="W29" i="125"/>
  <c r="S32" i="125"/>
  <c r="G35" i="125"/>
  <c r="O36" i="125"/>
  <c r="W37" i="125"/>
  <c r="K39" i="125"/>
  <c r="S40" i="125"/>
  <c r="G42" i="125"/>
  <c r="O43" i="125"/>
  <c r="W44" i="125"/>
  <c r="K46" i="125"/>
  <c r="S47" i="125"/>
  <c r="G49" i="125"/>
  <c r="J54" i="125"/>
  <c r="F57" i="125"/>
  <c r="V59" i="125"/>
  <c r="R62" i="125"/>
  <c r="N65" i="125"/>
  <c r="J68" i="125"/>
  <c r="C39" i="125"/>
  <c r="D6" i="125"/>
  <c r="J31" i="125"/>
  <c r="R40" i="125"/>
  <c r="C6" i="125"/>
  <c r="C41" i="125"/>
  <c r="C70" i="125"/>
  <c r="V18" i="125"/>
  <c r="R21" i="125"/>
  <c r="D30" i="125"/>
  <c r="L31" i="125"/>
  <c r="T32" i="125"/>
  <c r="H35" i="125"/>
  <c r="D38" i="125"/>
  <c r="T40" i="125"/>
  <c r="P43" i="125"/>
  <c r="L46" i="125"/>
  <c r="H49" i="125"/>
  <c r="J52" i="172"/>
  <c r="D8" i="173"/>
  <c r="V3" i="198"/>
  <c r="I25" i="125"/>
  <c r="I35" i="125"/>
  <c r="M33" i="177"/>
  <c r="Q27" i="172"/>
  <c r="U32" i="125"/>
  <c r="C9" i="125"/>
  <c r="C43" i="125"/>
  <c r="C73" i="125"/>
  <c r="L20" i="125"/>
  <c r="T21" i="125"/>
  <c r="J25" i="125"/>
  <c r="F8" i="173"/>
  <c r="S4" i="172"/>
  <c r="U23" i="125"/>
  <c r="E30" i="125"/>
  <c r="M12" i="125"/>
  <c r="U13" i="125"/>
  <c r="I15" i="125"/>
  <c r="Q16" i="125"/>
  <c r="W23" i="125"/>
  <c r="K25" i="125"/>
  <c r="S28" i="125"/>
  <c r="O31" i="125"/>
  <c r="K35" i="125"/>
  <c r="S36" i="125"/>
  <c r="G38" i="125"/>
  <c r="O39" i="125"/>
  <c r="W40" i="125"/>
  <c r="K42" i="125"/>
  <c r="S43" i="125"/>
  <c r="G45" i="125"/>
  <c r="O46" i="125"/>
  <c r="W47" i="125"/>
  <c r="K49" i="125"/>
  <c r="M27" i="173"/>
  <c r="Q33" i="173"/>
  <c r="G17" i="180"/>
  <c r="R33" i="173"/>
  <c r="V52" i="173"/>
  <c r="W27" i="182"/>
  <c r="G27" i="173"/>
  <c r="S33" i="173"/>
  <c r="W52" i="173"/>
  <c r="Q11" i="182"/>
  <c r="H27" i="173"/>
  <c r="T33" i="173"/>
  <c r="W27" i="172"/>
  <c r="I27" i="173"/>
  <c r="U33" i="173"/>
  <c r="I17" i="172"/>
  <c r="R17" i="172"/>
  <c r="P35" i="125"/>
  <c r="L38" i="125"/>
  <c r="H41" i="125"/>
  <c r="D44" i="125"/>
  <c r="T46" i="125"/>
  <c r="P49" i="125"/>
  <c r="J17" i="173"/>
  <c r="J27" i="173"/>
  <c r="K17" i="173"/>
  <c r="T22" i="173"/>
  <c r="K27" i="173"/>
  <c r="O33" i="173"/>
  <c r="I52" i="174"/>
  <c r="R4" i="175"/>
  <c r="Q33" i="175"/>
  <c r="U52" i="175"/>
  <c r="I17" i="176"/>
  <c r="V4" i="177"/>
  <c r="G17" i="177"/>
  <c r="M52" i="177"/>
  <c r="R11" i="178"/>
  <c r="D22" i="178"/>
  <c r="U4" i="179"/>
  <c r="J27" i="179"/>
  <c r="T33" i="179"/>
  <c r="K17" i="180"/>
  <c r="P33" i="180"/>
  <c r="W33" i="182"/>
  <c r="P33" i="173"/>
  <c r="N8" i="174"/>
  <c r="W11" i="174"/>
  <c r="J52" i="174"/>
  <c r="S4" i="175"/>
  <c r="F27" i="175"/>
  <c r="R33" i="175"/>
  <c r="V52" i="175"/>
  <c r="H17" i="177"/>
  <c r="M22" i="177"/>
  <c r="N52" i="177"/>
  <c r="S11" i="178"/>
  <c r="V4" i="179"/>
  <c r="K27" i="179"/>
  <c r="U33" i="179"/>
  <c r="Q33" i="180"/>
  <c r="Q52" i="180"/>
  <c r="N3" i="191"/>
  <c r="Q17" i="177"/>
  <c r="I4" i="180"/>
  <c r="E3" i="202"/>
  <c r="C3" i="204"/>
  <c r="T3" i="198"/>
  <c r="U26" i="199"/>
  <c r="F17" i="174"/>
  <c r="M52" i="174"/>
  <c r="V4" i="175"/>
  <c r="I27" i="175"/>
  <c r="U33" i="175"/>
  <c r="H11" i="176"/>
  <c r="E17" i="176"/>
  <c r="U52" i="176"/>
  <c r="K17" i="177"/>
  <c r="Q52" i="177"/>
  <c r="V11" i="178"/>
  <c r="S52" i="178"/>
  <c r="V27" i="179"/>
  <c r="O17" i="180"/>
  <c r="J27" i="180"/>
  <c r="T33" i="180"/>
  <c r="V11" i="181"/>
  <c r="K52" i="181"/>
  <c r="O27" i="182"/>
  <c r="V4" i="183"/>
  <c r="P33" i="183"/>
  <c r="T52" i="183"/>
  <c r="M26" i="199"/>
  <c r="O3" i="204"/>
  <c r="W26" i="195"/>
  <c r="O3" i="186"/>
  <c r="O17" i="174"/>
  <c r="I11" i="176"/>
  <c r="W27" i="179"/>
  <c r="L4" i="180"/>
  <c r="L52" i="181"/>
  <c r="N27" i="183"/>
  <c r="E26" i="199"/>
  <c r="L22" i="174"/>
  <c r="T8" i="178"/>
  <c r="W17" i="182"/>
  <c r="M3" i="190"/>
  <c r="F3" i="202"/>
  <c r="F17" i="104"/>
  <c r="D3" i="192"/>
  <c r="F3" i="195"/>
  <c r="R17" i="174"/>
  <c r="M33" i="174"/>
  <c r="Q52" i="174"/>
  <c r="U27" i="175"/>
  <c r="Q33" i="177"/>
  <c r="U52" i="177"/>
  <c r="V8" i="178"/>
  <c r="L22" i="178"/>
  <c r="W52" i="178"/>
  <c r="K22" i="181"/>
  <c r="K33" i="181"/>
  <c r="O52" i="181"/>
  <c r="S27" i="182"/>
  <c r="V8" i="183"/>
  <c r="I27" i="183"/>
  <c r="M4" i="104"/>
  <c r="O3" i="195"/>
  <c r="G3" i="186"/>
  <c r="T71" i="181"/>
  <c r="W8" i="183"/>
  <c r="M3" i="194"/>
  <c r="T33" i="104"/>
  <c r="V3" i="199"/>
  <c r="K33" i="104"/>
  <c r="T26" i="186"/>
  <c r="W33" i="104"/>
  <c r="P26" i="202"/>
  <c r="N11" i="174"/>
  <c r="Q33" i="174"/>
  <c r="U52" i="174"/>
  <c r="S11" i="175"/>
  <c r="Q27" i="175"/>
  <c r="D33" i="176"/>
  <c r="I11" i="177"/>
  <c r="S17" i="177"/>
  <c r="U33" i="177"/>
  <c r="O11" i="179"/>
  <c r="H52" i="179"/>
  <c r="O11" i="180"/>
  <c r="W17" i="180"/>
  <c r="R27" i="180"/>
  <c r="J11" i="181"/>
  <c r="O33" i="181"/>
  <c r="S52" i="181"/>
  <c r="E17" i="182"/>
  <c r="G33" i="182"/>
  <c r="G52" i="182"/>
  <c r="D33" i="183"/>
  <c r="O33" i="104"/>
  <c r="M17" i="104"/>
  <c r="E33" i="104"/>
  <c r="T52" i="181"/>
  <c r="R8" i="182"/>
  <c r="P3" i="192"/>
  <c r="G3" i="195"/>
  <c r="U26" i="195"/>
  <c r="E17" i="104"/>
  <c r="N52" i="105"/>
  <c r="O50" i="125"/>
  <c r="W51" i="125"/>
  <c r="Q55" i="125"/>
  <c r="M58" i="125"/>
  <c r="U59" i="125"/>
  <c r="I61" i="125"/>
  <c r="Q62" i="125"/>
  <c r="E64" i="125"/>
  <c r="M65" i="125"/>
  <c r="U66" i="125"/>
  <c r="I68" i="125"/>
  <c r="Q69" i="125"/>
  <c r="K73" i="125"/>
  <c r="S74" i="125"/>
  <c r="G76" i="125"/>
  <c r="C17" i="173"/>
  <c r="E4" i="173"/>
  <c r="W17" i="173"/>
  <c r="I71" i="173"/>
  <c r="H4" i="174"/>
  <c r="H8" i="174"/>
  <c r="I27" i="174"/>
  <c r="T33" i="174"/>
  <c r="N11" i="175"/>
  <c r="W17" i="175"/>
  <c r="T71" i="175"/>
  <c r="J4" i="176"/>
  <c r="J27" i="176"/>
  <c r="G33" i="176"/>
  <c r="D52" i="176"/>
  <c r="I4" i="177"/>
  <c r="H8" i="177"/>
  <c r="T11" i="177"/>
  <c r="O27" i="177"/>
  <c r="E33" i="178"/>
  <c r="M33" i="178"/>
  <c r="R11" i="179"/>
  <c r="O71" i="179"/>
  <c r="G8" i="180"/>
  <c r="R11" i="180"/>
  <c r="U27" i="180"/>
  <c r="E11" i="181"/>
  <c r="F27" i="181"/>
  <c r="R33" i="181"/>
  <c r="V52" i="181"/>
  <c r="P17" i="182"/>
  <c r="D22" i="182"/>
  <c r="J33" i="182"/>
  <c r="E71" i="182"/>
  <c r="E4" i="183"/>
  <c r="V17" i="183"/>
  <c r="J17" i="183"/>
  <c r="R17" i="183"/>
  <c r="T22" i="183"/>
  <c r="F52" i="105"/>
  <c r="Q11" i="104"/>
  <c r="D33" i="105"/>
  <c r="K52" i="106"/>
  <c r="W27" i="105"/>
  <c r="H3" i="190"/>
  <c r="U26" i="186"/>
  <c r="F26" i="199"/>
  <c r="I49" i="125"/>
  <c r="Q50" i="125"/>
  <c r="K54" i="125"/>
  <c r="S55" i="125"/>
  <c r="G57" i="125"/>
  <c r="O58" i="125"/>
  <c r="W59" i="125"/>
  <c r="K61" i="125"/>
  <c r="S62" i="125"/>
  <c r="G64" i="125"/>
  <c r="O65" i="125"/>
  <c r="W66" i="125"/>
  <c r="K68" i="125"/>
  <c r="S69" i="125"/>
  <c r="M73" i="125"/>
  <c r="U74" i="125"/>
  <c r="I76" i="125"/>
  <c r="G4" i="173"/>
  <c r="K71" i="173"/>
  <c r="J4" i="174"/>
  <c r="K27" i="174"/>
  <c r="V33" i="174"/>
  <c r="P11" i="175"/>
  <c r="J52" i="175"/>
  <c r="N71" i="175"/>
  <c r="E8" i="176"/>
  <c r="L27" i="176"/>
  <c r="Q33" i="176"/>
  <c r="F71" i="176"/>
  <c r="N11" i="177"/>
  <c r="G33" i="178"/>
  <c r="E71" i="178"/>
  <c r="J4" i="179"/>
  <c r="E8" i="179"/>
  <c r="K22" i="179"/>
  <c r="M52" i="179"/>
  <c r="Q71" i="179"/>
  <c r="T11" i="180"/>
  <c r="D22" i="180"/>
  <c r="E52" i="180"/>
  <c r="W8" i="181"/>
  <c r="H27" i="181"/>
  <c r="J17" i="182"/>
  <c r="F22" i="182"/>
  <c r="L33" i="182"/>
  <c r="G71" i="182"/>
  <c r="V22" i="183"/>
  <c r="R27" i="183"/>
  <c r="G71" i="183"/>
  <c r="G26" i="186"/>
  <c r="S3" i="202"/>
  <c r="H26" i="202"/>
  <c r="O52" i="105"/>
  <c r="T3" i="194"/>
  <c r="K3" i="186"/>
  <c r="D17" i="105"/>
  <c r="N73" i="125"/>
  <c r="J76" i="125"/>
  <c r="H4" i="173"/>
  <c r="L71" i="173"/>
  <c r="T71" i="173"/>
  <c r="K4" i="174"/>
  <c r="P22" i="174"/>
  <c r="L27" i="174"/>
  <c r="W33" i="174"/>
  <c r="Q11" i="175"/>
  <c r="K52" i="175"/>
  <c r="O71" i="175"/>
  <c r="F8" i="176"/>
  <c r="M27" i="176"/>
  <c r="J33" i="176"/>
  <c r="G71" i="176"/>
  <c r="L4" i="177"/>
  <c r="R27" i="177"/>
  <c r="H33" i="178"/>
  <c r="F71" i="178"/>
  <c r="K4" i="179"/>
  <c r="F8" i="179"/>
  <c r="D22" i="179"/>
  <c r="N52" i="179"/>
  <c r="R71" i="179"/>
  <c r="J8" i="180"/>
  <c r="U11" i="180"/>
  <c r="E22" i="180"/>
  <c r="F52" i="180"/>
  <c r="D4" i="182"/>
  <c r="W8" i="182"/>
  <c r="K17" i="182"/>
  <c r="G22" i="182"/>
  <c r="M33" i="182"/>
  <c r="M52" i="182"/>
  <c r="D8" i="183"/>
  <c r="W22" i="183"/>
  <c r="S27" i="183"/>
  <c r="H71" i="183"/>
  <c r="E3" i="195"/>
  <c r="W33" i="106"/>
  <c r="N3" i="194"/>
  <c r="D11" i="106"/>
  <c r="N26" i="194"/>
  <c r="P26" i="189"/>
  <c r="U26" i="189"/>
  <c r="I3" i="187"/>
  <c r="S50" i="125"/>
  <c r="M54" i="125"/>
  <c r="I57" i="125"/>
  <c r="Q58" i="125"/>
  <c r="E60" i="125"/>
  <c r="M61" i="125"/>
  <c r="U62" i="125"/>
  <c r="I64" i="125"/>
  <c r="Q65" i="125"/>
  <c r="E67" i="125"/>
  <c r="M68" i="125"/>
  <c r="U69" i="125"/>
  <c r="O73" i="125"/>
  <c r="W74" i="125"/>
  <c r="K76" i="125"/>
  <c r="Q4" i="173"/>
  <c r="F33" i="173"/>
  <c r="J52" i="173"/>
  <c r="U71" i="173"/>
  <c r="L4" i="174"/>
  <c r="M27" i="174"/>
  <c r="D71" i="174"/>
  <c r="I4" i="175"/>
  <c r="H22" i="175"/>
  <c r="L52" i="175"/>
  <c r="P71" i="175"/>
  <c r="G8" i="176"/>
  <c r="R22" i="176"/>
  <c r="F27" i="176"/>
  <c r="M4" i="177"/>
  <c r="D8" i="177"/>
  <c r="S27" i="177"/>
  <c r="O22" i="178"/>
  <c r="I33" i="178"/>
  <c r="G71" i="178"/>
  <c r="L4" i="179"/>
  <c r="G8" i="179"/>
  <c r="V11" i="179"/>
  <c r="O52" i="179"/>
  <c r="S71" i="179"/>
  <c r="K8" i="180"/>
  <c r="V11" i="180"/>
  <c r="F22" i="180"/>
  <c r="G52" i="180"/>
  <c r="I4" i="181"/>
  <c r="J27" i="181"/>
  <c r="V33" i="181"/>
  <c r="E4" i="182"/>
  <c r="L17" i="182"/>
  <c r="N52" i="182"/>
  <c r="N17" i="183"/>
  <c r="I71" i="183"/>
  <c r="L3" i="190"/>
  <c r="R3" i="195"/>
  <c r="H33" i="106"/>
  <c r="P11" i="106"/>
  <c r="S52" i="105"/>
  <c r="T17" i="105"/>
  <c r="T50" i="125"/>
  <c r="P73" i="125"/>
  <c r="L76" i="125"/>
  <c r="G33" i="173"/>
  <c r="K52" i="173"/>
  <c r="N71" i="173"/>
  <c r="R22" i="174"/>
  <c r="N27" i="174"/>
  <c r="V27" i="174"/>
  <c r="E71" i="174"/>
  <c r="J4" i="175"/>
  <c r="I33" i="175"/>
  <c r="M52" i="175"/>
  <c r="Q71" i="175"/>
  <c r="S22" i="176"/>
  <c r="N4" i="177"/>
  <c r="E8" i="177"/>
  <c r="M8" i="177"/>
  <c r="Q11" i="177"/>
  <c r="E71" i="177"/>
  <c r="P22" i="178"/>
  <c r="D27" i="178"/>
  <c r="J33" i="178"/>
  <c r="M4" i="179"/>
  <c r="W11" i="179"/>
  <c r="E17" i="179"/>
  <c r="F22" i="179"/>
  <c r="P52" i="179"/>
  <c r="L8" i="180"/>
  <c r="W11" i="180"/>
  <c r="G22" i="180"/>
  <c r="H52" i="180"/>
  <c r="O22" i="181"/>
  <c r="W33" i="181"/>
  <c r="F4" i="182"/>
  <c r="E8" i="182"/>
  <c r="E11" i="182"/>
  <c r="M17" i="182"/>
  <c r="O33" i="182"/>
  <c r="O52" i="182"/>
  <c r="F8" i="183"/>
  <c r="P11" i="183"/>
  <c r="L11" i="183"/>
  <c r="P3" i="198"/>
  <c r="D3" i="194"/>
  <c r="J17" i="106"/>
  <c r="U3" i="198"/>
  <c r="K3" i="202"/>
  <c r="K33" i="106"/>
  <c r="U11" i="111"/>
  <c r="U50" i="125"/>
  <c r="O54" i="125"/>
  <c r="W55" i="125"/>
  <c r="K57" i="125"/>
  <c r="S58" i="125"/>
  <c r="G60" i="125"/>
  <c r="O61" i="125"/>
  <c r="W62" i="125"/>
  <c r="K64" i="125"/>
  <c r="S65" i="125"/>
  <c r="G67" i="125"/>
  <c r="O68" i="125"/>
  <c r="W69" i="125"/>
  <c r="H33" i="173"/>
  <c r="L52" i="173"/>
  <c r="O71" i="173"/>
  <c r="W27" i="174"/>
  <c r="F71" i="174"/>
  <c r="K4" i="175"/>
  <c r="D8" i="175"/>
  <c r="J33" i="175"/>
  <c r="N52" i="175"/>
  <c r="R71" i="175"/>
  <c r="T22" i="176"/>
  <c r="O4" i="177"/>
  <c r="F8" i="177"/>
  <c r="N8" i="177"/>
  <c r="U27" i="177"/>
  <c r="F52" i="177"/>
  <c r="Q22" i="178"/>
  <c r="E27" i="178"/>
  <c r="N4" i="179"/>
  <c r="D11" i="179"/>
  <c r="M33" i="179"/>
  <c r="U71" i="179"/>
  <c r="M8" i="180"/>
  <c r="H22" i="180"/>
  <c r="I52" i="180"/>
  <c r="D71" i="180"/>
  <c r="K4" i="181"/>
  <c r="T27" i="181"/>
  <c r="D71" i="181"/>
  <c r="F8" i="182"/>
  <c r="D27" i="182"/>
  <c r="G8" i="183"/>
  <c r="K71" i="183"/>
  <c r="Q3" i="195"/>
  <c r="O17" i="104"/>
  <c r="J4" i="104"/>
  <c r="K27" i="103"/>
  <c r="J72" i="125"/>
  <c r="R71" i="172"/>
  <c r="F75" i="125"/>
  <c r="F22" i="173"/>
  <c r="I33" i="173"/>
  <c r="M52" i="173"/>
  <c r="P71" i="173"/>
  <c r="P27" i="174"/>
  <c r="G71" i="174"/>
  <c r="L4" i="175"/>
  <c r="U11" i="175"/>
  <c r="K33" i="175"/>
  <c r="O52" i="175"/>
  <c r="S71" i="175"/>
  <c r="W17" i="176"/>
  <c r="U22" i="176"/>
  <c r="P4" i="177"/>
  <c r="V27" i="177"/>
  <c r="G52" i="177"/>
  <c r="G71" i="177"/>
  <c r="R17" i="178"/>
  <c r="R22" i="178"/>
  <c r="F27" i="178"/>
  <c r="O4" i="179"/>
  <c r="J8" i="179"/>
  <c r="R52" i="179"/>
  <c r="V71" i="179"/>
  <c r="N8" i="180"/>
  <c r="J52" i="180"/>
  <c r="E71" i="180"/>
  <c r="D4" i="181"/>
  <c r="U27" i="181"/>
  <c r="H4" i="182"/>
  <c r="G11" i="182"/>
  <c r="E27" i="182"/>
  <c r="Q33" i="182"/>
  <c r="H8" i="183"/>
  <c r="R11" i="183"/>
  <c r="E26" i="194"/>
  <c r="E3" i="189"/>
  <c r="R3" i="202"/>
  <c r="O71" i="104"/>
  <c r="J33" i="111"/>
  <c r="O3" i="203"/>
  <c r="J3" i="194"/>
  <c r="O33" i="106"/>
  <c r="Q33" i="105"/>
  <c r="C33" i="105"/>
  <c r="Q27" i="174"/>
  <c r="M4" i="175"/>
  <c r="N8" i="175"/>
  <c r="V11" i="175"/>
  <c r="K17" i="175"/>
  <c r="P52" i="175"/>
  <c r="Q4" i="177"/>
  <c r="P8" i="177"/>
  <c r="W27" i="177"/>
  <c r="S17" i="178"/>
  <c r="G27" i="178"/>
  <c r="H17" i="179"/>
  <c r="O33" i="179"/>
  <c r="S52" i="179"/>
  <c r="K33" i="180"/>
  <c r="K52" i="180"/>
  <c r="N27" i="181"/>
  <c r="V27" i="181"/>
  <c r="Q4" i="182"/>
  <c r="P11" i="182"/>
  <c r="R33" i="182"/>
  <c r="S11" i="183"/>
  <c r="M71" i="183"/>
  <c r="H3" i="194"/>
  <c r="H2" i="194" s="1"/>
  <c r="F3" i="189"/>
  <c r="V26" i="202"/>
  <c r="H3" i="192"/>
  <c r="P26" i="198"/>
  <c r="K26" i="202"/>
  <c r="T33" i="106"/>
  <c r="G33" i="106"/>
  <c r="I26" i="186"/>
  <c r="H22" i="173"/>
  <c r="K33" i="173"/>
  <c r="O52" i="173"/>
  <c r="V22" i="174"/>
  <c r="R27" i="174"/>
  <c r="I71" i="174"/>
  <c r="G8" i="175"/>
  <c r="W11" i="175"/>
  <c r="M33" i="175"/>
  <c r="U71" i="175"/>
  <c r="L8" i="176"/>
  <c r="T11" i="176"/>
  <c r="W22" i="176"/>
  <c r="M71" i="176"/>
  <c r="R4" i="177"/>
  <c r="I52" i="177"/>
  <c r="I71" i="177"/>
  <c r="T17" i="178"/>
  <c r="H27" i="178"/>
  <c r="L71" i="178"/>
  <c r="L8" i="179"/>
  <c r="P33" i="179"/>
  <c r="T52" i="179"/>
  <c r="P8" i="180"/>
  <c r="K22" i="180"/>
  <c r="L33" i="180"/>
  <c r="G71" i="180"/>
  <c r="O27" i="181"/>
  <c r="G71" i="181"/>
  <c r="I11" i="182"/>
  <c r="G27" i="182"/>
  <c r="S33" i="182"/>
  <c r="J8" i="183"/>
  <c r="N71" i="183"/>
  <c r="F3" i="194"/>
  <c r="C3" i="187"/>
  <c r="E3" i="191"/>
  <c r="N3" i="190"/>
  <c r="L52" i="104"/>
  <c r="J52" i="105"/>
  <c r="F26" i="192"/>
  <c r="U26" i="198"/>
  <c r="R52" i="111"/>
  <c r="S27" i="174"/>
  <c r="P8" i="175"/>
  <c r="R52" i="175"/>
  <c r="U11" i="176"/>
  <c r="J52" i="177"/>
  <c r="O11" i="178"/>
  <c r="U17" i="178"/>
  <c r="I27" i="178"/>
  <c r="R4" i="179"/>
  <c r="Q33" i="179"/>
  <c r="U52" i="179"/>
  <c r="M33" i="180"/>
  <c r="M52" i="180"/>
  <c r="V17" i="181"/>
  <c r="J17" i="181"/>
  <c r="R17" i="181"/>
  <c r="P27" i="181"/>
  <c r="K4" i="182"/>
  <c r="S8" i="183"/>
  <c r="M52" i="183"/>
  <c r="V3" i="191"/>
  <c r="W27" i="106"/>
  <c r="O3" i="194"/>
  <c r="T27" i="174"/>
  <c r="O33" i="175"/>
  <c r="S52" i="175"/>
  <c r="T4" i="177"/>
  <c r="E17" i="177"/>
  <c r="K52" i="177"/>
  <c r="S71" i="177"/>
  <c r="V17" i="178"/>
  <c r="S4" i="179"/>
  <c r="V8" i="179"/>
  <c r="H27" i="179"/>
  <c r="R33" i="179"/>
  <c r="V52" i="179"/>
  <c r="R8" i="180"/>
  <c r="N33" i="180"/>
  <c r="N52" i="180"/>
  <c r="W17" i="181"/>
  <c r="Q27" i="181"/>
  <c r="L4" i="182"/>
  <c r="K8" i="182"/>
  <c r="I27" i="182"/>
  <c r="U33" i="182"/>
  <c r="E17" i="183"/>
  <c r="K22" i="183"/>
  <c r="N52" i="183"/>
  <c r="P3" i="202"/>
  <c r="E26" i="187"/>
  <c r="W26" i="192"/>
  <c r="E3" i="187"/>
  <c r="L3" i="202"/>
  <c r="P52" i="104"/>
  <c r="T11" i="106"/>
  <c r="I26" i="191"/>
  <c r="I3" i="189"/>
  <c r="L17" i="105"/>
  <c r="N33" i="173"/>
  <c r="L8" i="174"/>
  <c r="T52" i="175"/>
  <c r="U4" i="177"/>
  <c r="F17" i="177"/>
  <c r="K22" i="177"/>
  <c r="Q11" i="178"/>
  <c r="W17" i="178"/>
  <c r="T4" i="179"/>
  <c r="I27" i="179"/>
  <c r="I26" i="179" s="1"/>
  <c r="S33" i="179"/>
  <c r="W52" i="179"/>
  <c r="S8" i="180"/>
  <c r="O33" i="180"/>
  <c r="O52" i="180"/>
  <c r="R27" i="181"/>
  <c r="M4" i="182"/>
  <c r="L8" i="182"/>
  <c r="J27" i="182"/>
  <c r="W11" i="183"/>
  <c r="F17" i="183"/>
  <c r="O52" i="183"/>
  <c r="O26" i="192"/>
  <c r="K52" i="105"/>
  <c r="H52" i="104"/>
  <c r="E3" i="198"/>
  <c r="E26" i="192"/>
  <c r="Q26" i="199"/>
  <c r="P33" i="104"/>
  <c r="O26" i="186"/>
  <c r="Q3" i="192"/>
  <c r="L11" i="173"/>
  <c r="C28" i="125"/>
  <c r="C58" i="125"/>
  <c r="K4" i="172"/>
  <c r="S6" i="125"/>
  <c r="W8" i="172"/>
  <c r="N17" i="173"/>
  <c r="D27" i="173"/>
  <c r="J71" i="173"/>
  <c r="S52" i="174"/>
  <c r="O4" i="175"/>
  <c r="F8" i="175"/>
  <c r="R11" i="175"/>
  <c r="R17" i="175"/>
  <c r="M27" i="175"/>
  <c r="G4" i="177"/>
  <c r="T8" i="177"/>
  <c r="I17" i="177"/>
  <c r="K33" i="177"/>
  <c r="E52" i="177"/>
  <c r="N11" i="178"/>
  <c r="Q17" i="178"/>
  <c r="W27" i="178"/>
  <c r="P52" i="178"/>
  <c r="G27" i="179"/>
  <c r="L33" i="179"/>
  <c r="Q8" i="180"/>
  <c r="E27" i="173"/>
  <c r="L33" i="173"/>
  <c r="G17" i="174"/>
  <c r="O27" i="174"/>
  <c r="Q52" i="175"/>
  <c r="C22" i="182"/>
  <c r="H17" i="182"/>
  <c r="F3" i="196"/>
  <c r="V52" i="105"/>
  <c r="P17" i="173"/>
  <c r="F27" i="173"/>
  <c r="M33" i="173"/>
  <c r="H17" i="174"/>
  <c r="Q4" i="175"/>
  <c r="H8" i="175"/>
  <c r="O27" i="175"/>
  <c r="N52" i="173"/>
  <c r="M71" i="173"/>
  <c r="Q71" i="174"/>
  <c r="P33" i="182"/>
  <c r="L3" i="189"/>
  <c r="I4" i="173"/>
  <c r="C22" i="174"/>
  <c r="H33" i="176"/>
  <c r="S4" i="177"/>
  <c r="L52" i="180"/>
  <c r="D11" i="181"/>
  <c r="I27" i="181"/>
  <c r="H11" i="182"/>
  <c r="D52" i="182"/>
  <c r="J27" i="183"/>
  <c r="Q33" i="183"/>
  <c r="J3" i="195"/>
  <c r="M26" i="202"/>
  <c r="O3" i="198"/>
  <c r="P52" i="173"/>
  <c r="I33" i="176"/>
  <c r="T71" i="179"/>
  <c r="Q22" i="180"/>
  <c r="G17" i="181"/>
  <c r="C52" i="182"/>
  <c r="O4" i="182"/>
  <c r="T26" i="189"/>
  <c r="Q52" i="173"/>
  <c r="H17" i="176"/>
  <c r="L11" i="177"/>
  <c r="K33" i="178"/>
  <c r="S27" i="181"/>
  <c r="P27" i="182"/>
  <c r="J3" i="190"/>
  <c r="T26" i="198"/>
  <c r="O27" i="104"/>
  <c r="R52" i="181"/>
  <c r="J4" i="182"/>
  <c r="D11" i="182"/>
  <c r="G17" i="182"/>
  <c r="U52" i="183"/>
  <c r="D52" i="104"/>
  <c r="S3" i="194"/>
  <c r="Q17" i="172"/>
  <c r="W17" i="172"/>
  <c r="P8" i="178"/>
  <c r="F4" i="180"/>
  <c r="C33" i="182"/>
  <c r="L4" i="178"/>
  <c r="G4" i="180"/>
  <c r="I26" i="190"/>
  <c r="Q3" i="194"/>
  <c r="E4" i="178"/>
  <c r="R8" i="178"/>
  <c r="T8" i="181"/>
  <c r="T8" i="183"/>
  <c r="W3" i="190"/>
  <c r="C33" i="174"/>
  <c r="P4" i="176"/>
  <c r="U8" i="180"/>
  <c r="L52" i="182"/>
  <c r="C3" i="198"/>
  <c r="N26" i="202"/>
  <c r="P71" i="104"/>
  <c r="N3" i="186"/>
  <c r="N3" i="189"/>
  <c r="K26" i="189"/>
  <c r="U3" i="189"/>
  <c r="L26" i="186"/>
  <c r="S11" i="173"/>
  <c r="Q4" i="176"/>
  <c r="I22" i="177"/>
  <c r="G4" i="178"/>
  <c r="O17" i="183"/>
  <c r="U52" i="172"/>
  <c r="H4" i="178"/>
  <c r="U8" i="178"/>
  <c r="W8" i="180"/>
  <c r="M26" i="203"/>
  <c r="Q26" i="186"/>
  <c r="M3" i="189"/>
  <c r="N17" i="172"/>
  <c r="Q33" i="172"/>
  <c r="K11" i="173"/>
  <c r="K4" i="173"/>
  <c r="S4" i="173"/>
  <c r="F6" i="125"/>
  <c r="N7" i="125"/>
  <c r="R9" i="125"/>
  <c r="R11" i="172"/>
  <c r="K13" i="125"/>
  <c r="S14" i="125"/>
  <c r="G16" i="125"/>
  <c r="K18" i="125"/>
  <c r="S19" i="125"/>
  <c r="G21" i="125"/>
  <c r="I23" i="125"/>
  <c r="Q24" i="125"/>
  <c r="N27" i="172"/>
  <c r="I29" i="125"/>
  <c r="E32" i="125"/>
  <c r="I34" i="125"/>
  <c r="Q35" i="125"/>
  <c r="E37" i="125"/>
  <c r="M38" i="125"/>
  <c r="U39" i="125"/>
  <c r="I41" i="125"/>
  <c r="Q42" i="125"/>
  <c r="E44" i="125"/>
  <c r="M45" i="125"/>
  <c r="U46" i="125"/>
  <c r="I48" i="125"/>
  <c r="Q49" i="125"/>
  <c r="E51" i="125"/>
  <c r="I53" i="125"/>
  <c r="E56" i="125"/>
  <c r="U58" i="125"/>
  <c r="I60" i="125"/>
  <c r="Q61" i="125"/>
  <c r="E63" i="125"/>
  <c r="M64" i="125"/>
  <c r="U65" i="125"/>
  <c r="I67" i="125"/>
  <c r="Q68" i="125"/>
  <c r="E70" i="125"/>
  <c r="K72" i="125"/>
  <c r="S73" i="125"/>
  <c r="G75" i="125"/>
  <c r="O76" i="125"/>
  <c r="C27" i="173"/>
  <c r="T4" i="173"/>
  <c r="R52" i="173"/>
  <c r="Q71" i="173"/>
  <c r="H11" i="174"/>
  <c r="U27" i="174"/>
  <c r="U71" i="174"/>
  <c r="M17" i="175"/>
  <c r="D22" i="175"/>
  <c r="W52" i="175"/>
  <c r="C4" i="176"/>
  <c r="E11" i="176"/>
  <c r="Q17" i="176"/>
  <c r="G27" i="176"/>
  <c r="E52" i="176"/>
  <c r="P17" i="177"/>
  <c r="N71" i="177"/>
  <c r="D17" i="178"/>
  <c r="L33" i="178"/>
  <c r="Q17" i="179"/>
  <c r="G22" i="179"/>
  <c r="E17" i="180"/>
  <c r="V27" i="180"/>
  <c r="P71" i="180"/>
  <c r="E4" i="181"/>
  <c r="G11" i="181"/>
  <c r="M8" i="182"/>
  <c r="T33" i="182"/>
  <c r="F4" i="183"/>
  <c r="H52" i="183"/>
  <c r="V71" i="183"/>
  <c r="L33" i="105"/>
  <c r="P3" i="186"/>
  <c r="L71" i="105"/>
  <c r="R19" i="125"/>
  <c r="M27" i="172"/>
  <c r="C12" i="125"/>
  <c r="C45" i="125"/>
  <c r="C75" i="125"/>
  <c r="O7" i="125"/>
  <c r="S9" i="125"/>
  <c r="D12" i="125"/>
  <c r="T14" i="125"/>
  <c r="H16" i="125"/>
  <c r="L18" i="125"/>
  <c r="T19" i="125"/>
  <c r="H21" i="125"/>
  <c r="J23" i="125"/>
  <c r="J29" i="125"/>
  <c r="R30" i="125"/>
  <c r="F32" i="125"/>
  <c r="J34" i="125"/>
  <c r="F37" i="125"/>
  <c r="V39" i="125"/>
  <c r="R42" i="125"/>
  <c r="N45" i="125"/>
  <c r="J48" i="125"/>
  <c r="F51" i="125"/>
  <c r="R54" i="125"/>
  <c r="N57" i="125"/>
  <c r="J60" i="125"/>
  <c r="F63" i="125"/>
  <c r="V65" i="125"/>
  <c r="R68" i="125"/>
  <c r="L72" i="125"/>
  <c r="H75" i="125"/>
  <c r="M4" i="173"/>
  <c r="N11" i="173"/>
  <c r="V22" i="173"/>
  <c r="S52" i="173"/>
  <c r="R71" i="173"/>
  <c r="N17" i="174"/>
  <c r="H22" i="174"/>
  <c r="F17" i="175"/>
  <c r="E22" i="175"/>
  <c r="L4" i="176"/>
  <c r="F11" i="176"/>
  <c r="D22" i="176"/>
  <c r="H27" i="176"/>
  <c r="L33" i="176"/>
  <c r="F52" i="176"/>
  <c r="W4" i="177"/>
  <c r="L22" i="177"/>
  <c r="J4" i="178"/>
  <c r="R8" i="179"/>
  <c r="J17" i="179"/>
  <c r="M4" i="180"/>
  <c r="P52" i="180"/>
  <c r="F4" i="181"/>
  <c r="H11" i="181"/>
  <c r="F22" i="181"/>
  <c r="R4" i="182"/>
  <c r="L11" i="182"/>
  <c r="R27" i="182"/>
  <c r="G4" i="183"/>
  <c r="F22" i="183"/>
  <c r="L3" i="194"/>
  <c r="R14" i="125"/>
  <c r="C46" i="125"/>
  <c r="P7" i="125"/>
  <c r="M13" i="125"/>
  <c r="U14" i="125"/>
  <c r="I16" i="125"/>
  <c r="M17" i="172"/>
  <c r="U19" i="125"/>
  <c r="K23" i="125"/>
  <c r="S24" i="125"/>
  <c r="S30" i="125"/>
  <c r="K34" i="125"/>
  <c r="S35" i="125"/>
  <c r="G37" i="125"/>
  <c r="O38" i="125"/>
  <c r="W39" i="125"/>
  <c r="K41" i="125"/>
  <c r="S42" i="125"/>
  <c r="G44" i="125"/>
  <c r="O45" i="125"/>
  <c r="W46" i="125"/>
  <c r="K48" i="125"/>
  <c r="S49" i="125"/>
  <c r="G51" i="125"/>
  <c r="K53" i="125"/>
  <c r="S54" i="125"/>
  <c r="G56" i="125"/>
  <c r="O57" i="125"/>
  <c r="W58" i="125"/>
  <c r="K60" i="125"/>
  <c r="S61" i="125"/>
  <c r="G63" i="125"/>
  <c r="O64" i="125"/>
  <c r="W65" i="125"/>
  <c r="K67" i="125"/>
  <c r="S68" i="125"/>
  <c r="G70" i="125"/>
  <c r="M72" i="125"/>
  <c r="U73" i="125"/>
  <c r="I75" i="125"/>
  <c r="Q76" i="125"/>
  <c r="N4" i="173"/>
  <c r="W22" i="173"/>
  <c r="U27" i="173"/>
  <c r="T52" i="173"/>
  <c r="J11" i="174"/>
  <c r="J33" i="174"/>
  <c r="W71" i="174"/>
  <c r="O8" i="175"/>
  <c r="G17" i="175"/>
  <c r="F22" i="175"/>
  <c r="V27" i="175"/>
  <c r="V71" i="175"/>
  <c r="M4" i="176"/>
  <c r="G11" i="176"/>
  <c r="E22" i="176"/>
  <c r="I27" i="176"/>
  <c r="M33" i="176"/>
  <c r="G52" i="176"/>
  <c r="O11" i="177"/>
  <c r="P71" i="177"/>
  <c r="F17" i="178"/>
  <c r="L27" i="178"/>
  <c r="E52" i="178"/>
  <c r="S8" i="179"/>
  <c r="K17" i="179"/>
  <c r="I22" i="179"/>
  <c r="D27" i="179"/>
  <c r="D71" i="179"/>
  <c r="U22" i="180"/>
  <c r="I11" i="181"/>
  <c r="K17" i="181"/>
  <c r="G22" i="181"/>
  <c r="W71" i="181"/>
  <c r="S4" i="182"/>
  <c r="G8" i="182"/>
  <c r="E11" i="183"/>
  <c r="G22" i="183"/>
  <c r="J33" i="183"/>
  <c r="J52" i="183"/>
  <c r="H26" i="198"/>
  <c r="D33" i="104"/>
  <c r="G52" i="106"/>
  <c r="N11" i="172"/>
  <c r="C14" i="125"/>
  <c r="C47" i="125"/>
  <c r="N4" i="172"/>
  <c r="I6" i="125"/>
  <c r="Q7" i="125"/>
  <c r="U9" i="125"/>
  <c r="N13" i="125"/>
  <c r="V14" i="125"/>
  <c r="J16" i="125"/>
  <c r="N18" i="125"/>
  <c r="J21" i="125"/>
  <c r="T24" i="125"/>
  <c r="D28" i="125"/>
  <c r="T30" i="125"/>
  <c r="H32" i="125"/>
  <c r="L34" i="125"/>
  <c r="H37" i="125"/>
  <c r="D40" i="125"/>
  <c r="T42" i="125"/>
  <c r="P45" i="125"/>
  <c r="L48" i="125"/>
  <c r="H51" i="125"/>
  <c r="N71" i="172"/>
  <c r="V73" i="125"/>
  <c r="R76" i="125"/>
  <c r="P11" i="173"/>
  <c r="N27" i="173"/>
  <c r="U52" i="173"/>
  <c r="O4" i="174"/>
  <c r="D8" i="174"/>
  <c r="J22" i="174"/>
  <c r="H17" i="175"/>
  <c r="W71" i="175"/>
  <c r="P11" i="176"/>
  <c r="L17" i="176"/>
  <c r="F22" i="176"/>
  <c r="P52" i="176"/>
  <c r="J8" i="177"/>
  <c r="P11" i="177"/>
  <c r="T4" i="178"/>
  <c r="D11" i="178"/>
  <c r="O33" i="178"/>
  <c r="T8" i="179"/>
  <c r="O4" i="180"/>
  <c r="R52" i="180"/>
  <c r="R11" i="181"/>
  <c r="W27" i="181"/>
  <c r="H52" i="181"/>
  <c r="H8" i="182"/>
  <c r="L22" i="182"/>
  <c r="T27" i="182"/>
  <c r="M3" i="198"/>
  <c r="O26" i="202"/>
  <c r="W3" i="202"/>
  <c r="L26" i="190"/>
  <c r="Q26" i="189"/>
  <c r="M33" i="172"/>
  <c r="W33" i="172"/>
  <c r="C48" i="125"/>
  <c r="O4" i="172"/>
  <c r="J6" i="125"/>
  <c r="R7" i="125"/>
  <c r="V9" i="125"/>
  <c r="G12" i="125"/>
  <c r="O13" i="125"/>
  <c r="W14" i="125"/>
  <c r="K16" i="125"/>
  <c r="O18" i="125"/>
  <c r="W19" i="125"/>
  <c r="K21" i="125"/>
  <c r="M23" i="125"/>
  <c r="U24" i="125"/>
  <c r="U30" i="125"/>
  <c r="M34" i="125"/>
  <c r="U35" i="125"/>
  <c r="I37" i="125"/>
  <c r="Q38" i="125"/>
  <c r="E40" i="125"/>
  <c r="M41" i="125"/>
  <c r="U42" i="125"/>
  <c r="I44" i="125"/>
  <c r="Q45" i="125"/>
  <c r="E47" i="125"/>
  <c r="M48" i="125"/>
  <c r="U49" i="125"/>
  <c r="I51" i="125"/>
  <c r="U54" i="125"/>
  <c r="Q57" i="125"/>
  <c r="E59" i="125"/>
  <c r="M60" i="125"/>
  <c r="U61" i="125"/>
  <c r="I63" i="125"/>
  <c r="Q64" i="125"/>
  <c r="E66" i="125"/>
  <c r="M67" i="125"/>
  <c r="U68" i="125"/>
  <c r="I70" i="125"/>
  <c r="O72" i="125"/>
  <c r="W73" i="125"/>
  <c r="K75" i="125"/>
  <c r="S76" i="125"/>
  <c r="P4" i="173"/>
  <c r="O27" i="173"/>
  <c r="V33" i="173"/>
  <c r="P4" i="174"/>
  <c r="Q17" i="174"/>
  <c r="D33" i="174"/>
  <c r="Q8" i="175"/>
  <c r="P22" i="175"/>
  <c r="D71" i="175"/>
  <c r="Q11" i="176"/>
  <c r="M17" i="176"/>
  <c r="G22" i="176"/>
  <c r="Q52" i="176"/>
  <c r="I71" i="176"/>
  <c r="K8" i="177"/>
  <c r="I27" i="177"/>
  <c r="R71" i="177"/>
  <c r="M4" i="178"/>
  <c r="P17" i="178"/>
  <c r="E22" i="178"/>
  <c r="N27" i="178"/>
  <c r="O52" i="178"/>
  <c r="U8" i="179"/>
  <c r="L11" i="179"/>
  <c r="M17" i="179"/>
  <c r="W22" i="180"/>
  <c r="L71" i="180"/>
  <c r="Q4" i="181"/>
  <c r="E71" i="181"/>
  <c r="U4" i="182"/>
  <c r="I8" i="182"/>
  <c r="R17" i="182"/>
  <c r="R4" i="183"/>
  <c r="O11" i="183"/>
  <c r="M17" i="183"/>
  <c r="L33" i="183"/>
  <c r="D52" i="183"/>
  <c r="M27" i="104"/>
  <c r="L33" i="104"/>
  <c r="W26" i="189"/>
  <c r="C16" i="125"/>
  <c r="C49" i="125"/>
  <c r="R4" i="172"/>
  <c r="K6" i="125"/>
  <c r="W9" i="125"/>
  <c r="P13" i="125"/>
  <c r="D15" i="125"/>
  <c r="L16" i="125"/>
  <c r="D20" i="125"/>
  <c r="L21" i="125"/>
  <c r="N22" i="172"/>
  <c r="V24" i="125"/>
  <c r="N29" i="125"/>
  <c r="V30" i="125"/>
  <c r="J32" i="125"/>
  <c r="V35" i="125"/>
  <c r="R38" i="125"/>
  <c r="N41" i="125"/>
  <c r="J44" i="125"/>
  <c r="F47" i="125"/>
  <c r="V49" i="125"/>
  <c r="N53" i="125"/>
  <c r="J56" i="125"/>
  <c r="F59" i="125"/>
  <c r="V61" i="125"/>
  <c r="R64" i="125"/>
  <c r="N67" i="125"/>
  <c r="J70" i="125"/>
  <c r="D74" i="125"/>
  <c r="T76" i="125"/>
  <c r="F17" i="173"/>
  <c r="P27" i="173"/>
  <c r="W33" i="173"/>
  <c r="V71" i="173"/>
  <c r="Q4" i="174"/>
  <c r="M11" i="174"/>
  <c r="F27" i="174"/>
  <c r="R8" i="175"/>
  <c r="J17" i="175"/>
  <c r="I22" i="175"/>
  <c r="E27" i="175"/>
  <c r="H52" i="175"/>
  <c r="P22" i="176"/>
  <c r="L8" i="177"/>
  <c r="U17" i="177"/>
  <c r="F11" i="178"/>
  <c r="I17" i="178"/>
  <c r="O27" i="178"/>
  <c r="Q33" i="178"/>
  <c r="H52" i="178"/>
  <c r="L22" i="179"/>
  <c r="I8" i="180"/>
  <c r="H33" i="180"/>
  <c r="T11" i="181"/>
  <c r="E27" i="181"/>
  <c r="J8" i="182"/>
  <c r="T52" i="182"/>
  <c r="H11" i="183"/>
  <c r="E52" i="183"/>
  <c r="M26" i="186"/>
  <c r="S26" i="189"/>
  <c r="N26" i="186"/>
  <c r="J17" i="172"/>
  <c r="C18" i="125"/>
  <c r="L6" i="125"/>
  <c r="T7" i="125"/>
  <c r="D10" i="125"/>
  <c r="I12" i="125"/>
  <c r="Q13" i="125"/>
  <c r="E15" i="125"/>
  <c r="M16" i="125"/>
  <c r="Q18" i="125"/>
  <c r="M21" i="125"/>
  <c r="O23" i="125"/>
  <c r="W24" i="125"/>
  <c r="O29" i="125"/>
  <c r="K32" i="125"/>
  <c r="O34" i="125"/>
  <c r="W35" i="125"/>
  <c r="K37" i="125"/>
  <c r="S38" i="125"/>
  <c r="G40" i="125"/>
  <c r="O41" i="125"/>
  <c r="W42" i="125"/>
  <c r="K44" i="125"/>
  <c r="S45" i="125"/>
  <c r="G47" i="125"/>
  <c r="O48" i="125"/>
  <c r="W49" i="125"/>
  <c r="K51" i="125"/>
  <c r="O53" i="125"/>
  <c r="W54" i="125"/>
  <c r="K56" i="125"/>
  <c r="S57" i="125"/>
  <c r="G59" i="125"/>
  <c r="O60" i="125"/>
  <c r="W61" i="125"/>
  <c r="K63" i="125"/>
  <c r="S64" i="125"/>
  <c r="G66" i="125"/>
  <c r="O67" i="125"/>
  <c r="W68" i="125"/>
  <c r="K70" i="125"/>
  <c r="G8" i="173"/>
  <c r="O8" i="173"/>
  <c r="G17" i="173"/>
  <c r="Q27" i="173"/>
  <c r="W71" i="173"/>
  <c r="R4" i="174"/>
  <c r="G8" i="174"/>
  <c r="S17" i="174"/>
  <c r="M22" i="174"/>
  <c r="F33" i="174"/>
  <c r="D52" i="174"/>
  <c r="S8" i="175"/>
  <c r="K11" i="175"/>
  <c r="S17" i="175"/>
  <c r="I52" i="175"/>
  <c r="Q22" i="176"/>
  <c r="Q22" i="177"/>
  <c r="O4" i="178"/>
  <c r="G22" i="178"/>
  <c r="F11" i="179"/>
  <c r="O17" i="179"/>
  <c r="E33" i="179"/>
  <c r="K52" i="179"/>
  <c r="H27" i="180"/>
  <c r="N71" i="180"/>
  <c r="S4" i="181"/>
  <c r="S22" i="181"/>
  <c r="C11" i="182"/>
  <c r="T17" i="182"/>
  <c r="S22" i="183"/>
  <c r="F33" i="183"/>
  <c r="F52" i="183"/>
  <c r="U3" i="186"/>
  <c r="F16" i="125"/>
  <c r="C19" i="125"/>
  <c r="C51" i="125"/>
  <c r="M6" i="125"/>
  <c r="U7" i="125"/>
  <c r="E10" i="125"/>
  <c r="J12" i="125"/>
  <c r="R13" i="125"/>
  <c r="F15" i="125"/>
  <c r="N16" i="125"/>
  <c r="F20" i="125"/>
  <c r="P23" i="125"/>
  <c r="D25" i="125"/>
  <c r="P29" i="125"/>
  <c r="D31" i="125"/>
  <c r="L32" i="125"/>
  <c r="D36" i="125"/>
  <c r="T38" i="125"/>
  <c r="P41" i="125"/>
  <c r="L44" i="125"/>
  <c r="H47" i="125"/>
  <c r="D50" i="125"/>
  <c r="H8" i="173"/>
  <c r="P8" i="173"/>
  <c r="H17" i="173"/>
  <c r="E33" i="173"/>
  <c r="P8" i="174"/>
  <c r="T17" i="174"/>
  <c r="G33" i="174"/>
  <c r="T8" i="175"/>
  <c r="K22" i="175"/>
  <c r="G27" i="175"/>
  <c r="D8" i="176"/>
  <c r="L11" i="176"/>
  <c r="L52" i="176"/>
  <c r="D71" i="176"/>
  <c r="E33" i="177"/>
  <c r="P4" i="178"/>
  <c r="P11" i="178"/>
  <c r="K17" i="178"/>
  <c r="H22" i="178"/>
  <c r="Q27" i="178"/>
  <c r="J52" i="178"/>
  <c r="D71" i="178"/>
  <c r="D4" i="179"/>
  <c r="P17" i="179"/>
  <c r="N33" i="179"/>
  <c r="D52" i="179"/>
  <c r="D17" i="180"/>
  <c r="L4" i="181"/>
  <c r="N11" i="181"/>
  <c r="P17" i="181"/>
  <c r="L22" i="181"/>
  <c r="D52" i="181"/>
  <c r="R11" i="182"/>
  <c r="V52" i="182"/>
  <c r="M4" i="183"/>
  <c r="P17" i="183"/>
  <c r="L22" i="183"/>
  <c r="G33" i="183"/>
  <c r="G52" i="183"/>
  <c r="C26" i="187"/>
  <c r="P26" i="192"/>
  <c r="F26" i="203"/>
  <c r="H33" i="104"/>
  <c r="F3" i="204"/>
  <c r="W27" i="104"/>
  <c r="O11" i="172"/>
  <c r="C20" i="125"/>
  <c r="N6" i="125"/>
  <c r="V7" i="125"/>
  <c r="F10" i="125"/>
  <c r="K12" i="125"/>
  <c r="S13" i="125"/>
  <c r="G15" i="125"/>
  <c r="O16" i="125"/>
  <c r="S18" i="125"/>
  <c r="G20" i="125"/>
  <c r="O21" i="125"/>
  <c r="Q23" i="125"/>
  <c r="E25" i="125"/>
  <c r="Q29" i="125"/>
  <c r="M32" i="125"/>
  <c r="Q34" i="125"/>
  <c r="E36" i="125"/>
  <c r="M37" i="125"/>
  <c r="U38" i="125"/>
  <c r="I40" i="125"/>
  <c r="Q41" i="125"/>
  <c r="E43" i="125"/>
  <c r="M44" i="125"/>
  <c r="U45" i="125"/>
  <c r="I47" i="125"/>
  <c r="Q48" i="125"/>
  <c r="E50" i="125"/>
  <c r="M51" i="125"/>
  <c r="Q53" i="125"/>
  <c r="M56" i="125"/>
  <c r="I59" i="125"/>
  <c r="Q60" i="125"/>
  <c r="E62" i="125"/>
  <c r="M63" i="125"/>
  <c r="U64" i="125"/>
  <c r="I66" i="125"/>
  <c r="Q67" i="125"/>
  <c r="E69" i="125"/>
  <c r="M70" i="125"/>
  <c r="S27" i="173"/>
  <c r="E71" i="173"/>
  <c r="P11" i="174"/>
  <c r="F52" i="174"/>
  <c r="C11" i="176"/>
  <c r="M11" i="176"/>
  <c r="M52" i="176"/>
  <c r="E27" i="177"/>
  <c r="F33" i="177"/>
  <c r="I11" i="178"/>
  <c r="L17" i="178"/>
  <c r="T33" i="178"/>
  <c r="K52" i="178"/>
  <c r="E4" i="179"/>
  <c r="H11" i="179"/>
  <c r="G33" i="179"/>
  <c r="E52" i="179"/>
  <c r="M17" i="180"/>
  <c r="M4" i="181"/>
  <c r="N33" i="181"/>
  <c r="E52" i="181"/>
  <c r="H33" i="182"/>
  <c r="N4" i="183"/>
  <c r="H33" i="183"/>
  <c r="P52" i="183"/>
  <c r="J71" i="183"/>
  <c r="K33" i="105"/>
  <c r="J3" i="198"/>
  <c r="K8" i="106"/>
  <c r="T3" i="186"/>
  <c r="Q9" i="125"/>
  <c r="T17" i="173"/>
  <c r="C21" i="125"/>
  <c r="C54" i="125"/>
  <c r="W7" i="125"/>
  <c r="G10" i="125"/>
  <c r="L12" i="125"/>
  <c r="H15" i="125"/>
  <c r="P16" i="125"/>
  <c r="T18" i="125"/>
  <c r="H20" i="125"/>
  <c r="P21" i="125"/>
  <c r="R23" i="125"/>
  <c r="J28" i="125"/>
  <c r="R29" i="125"/>
  <c r="F31" i="125"/>
  <c r="N32" i="125"/>
  <c r="U4" i="173"/>
  <c r="V11" i="173"/>
  <c r="J22" i="173"/>
  <c r="C11" i="174"/>
  <c r="V17" i="174"/>
  <c r="I33" i="174"/>
  <c r="G52" i="174"/>
  <c r="F11" i="175"/>
  <c r="N17" i="175"/>
  <c r="D52" i="175"/>
  <c r="T4" i="176"/>
  <c r="P27" i="176"/>
  <c r="T33" i="176"/>
  <c r="K4" i="177"/>
  <c r="F27" i="177"/>
  <c r="G33" i="177"/>
  <c r="R4" i="178"/>
  <c r="J22" i="178"/>
  <c r="I11" i="179"/>
  <c r="R17" i="179"/>
  <c r="H33" i="179"/>
  <c r="F52" i="179"/>
  <c r="U4" i="180"/>
  <c r="F11" i="180"/>
  <c r="F17" i="180"/>
  <c r="D33" i="180"/>
  <c r="D52" i="180"/>
  <c r="P11" i="181"/>
  <c r="G33" i="181"/>
  <c r="N52" i="181"/>
  <c r="T11" i="182"/>
  <c r="I33" i="183"/>
  <c r="M3" i="202"/>
  <c r="M26" i="198"/>
  <c r="W26" i="202"/>
  <c r="K26" i="191"/>
  <c r="N3" i="202"/>
  <c r="W52" i="105"/>
  <c r="C55" i="125"/>
  <c r="H5" i="125"/>
  <c r="J8" i="172"/>
  <c r="U17" i="172"/>
  <c r="S23" i="125"/>
  <c r="G25" i="125"/>
  <c r="V4" i="173"/>
  <c r="W11" i="173"/>
  <c r="H52" i="173"/>
  <c r="S8" i="174"/>
  <c r="R11" i="174"/>
  <c r="R33" i="174"/>
  <c r="H52" i="174"/>
  <c r="D4" i="175"/>
  <c r="G11" i="175"/>
  <c r="O17" i="175"/>
  <c r="G33" i="175"/>
  <c r="E52" i="175"/>
  <c r="U4" i="176"/>
  <c r="Q27" i="176"/>
  <c r="U33" i="176"/>
  <c r="D4" i="177"/>
  <c r="G27" i="177"/>
  <c r="K11" i="178"/>
  <c r="N17" i="178"/>
  <c r="T27" i="178"/>
  <c r="S17" i="179"/>
  <c r="L27" i="179"/>
  <c r="G52" i="179"/>
  <c r="L71" i="179"/>
  <c r="I22" i="180"/>
  <c r="D27" i="180"/>
  <c r="E33" i="180"/>
  <c r="Q11" i="181"/>
  <c r="S17" i="181"/>
  <c r="G52" i="181"/>
  <c r="G4" i="182"/>
  <c r="S17" i="183"/>
  <c r="R33" i="183"/>
  <c r="R52" i="183"/>
  <c r="L71" i="183"/>
  <c r="T3" i="200"/>
  <c r="L3" i="191"/>
  <c r="C27" i="106"/>
  <c r="P33" i="105"/>
  <c r="K26" i="198"/>
  <c r="M3" i="186"/>
  <c r="V3" i="190"/>
  <c r="Q3" i="189"/>
  <c r="L3" i="186"/>
  <c r="C24" i="125"/>
  <c r="C56" i="125"/>
  <c r="I5" i="125"/>
  <c r="Q6" i="125"/>
  <c r="K8" i="172"/>
  <c r="H25" i="125"/>
  <c r="W4" i="173"/>
  <c r="D17" i="173"/>
  <c r="I52" i="173"/>
  <c r="W4" i="174"/>
  <c r="D27" i="174"/>
  <c r="S33" i="174"/>
  <c r="E4" i="175"/>
  <c r="H11" i="175"/>
  <c r="P17" i="175"/>
  <c r="P8" i="176"/>
  <c r="T17" i="176"/>
  <c r="E4" i="177"/>
  <c r="D11" i="177"/>
  <c r="H27" i="177"/>
  <c r="L11" i="178"/>
  <c r="T22" i="178"/>
  <c r="W33" i="178"/>
  <c r="K11" i="179"/>
  <c r="E27" i="179"/>
  <c r="J33" i="179"/>
  <c r="W4" i="180"/>
  <c r="F33" i="180"/>
  <c r="K27" i="181"/>
  <c r="I33" i="181"/>
  <c r="P52" i="181"/>
  <c r="P8" i="182"/>
  <c r="H27" i="182"/>
  <c r="C3" i="190"/>
  <c r="E26" i="198"/>
  <c r="I26" i="202"/>
  <c r="Q26" i="198"/>
  <c r="H3" i="186"/>
  <c r="L26" i="189"/>
  <c r="V33" i="172"/>
  <c r="J13" i="125"/>
  <c r="T11" i="173"/>
  <c r="C25" i="125"/>
  <c r="C57" i="125"/>
  <c r="J5" i="125"/>
  <c r="R6" i="125"/>
  <c r="V8" i="172"/>
  <c r="C8" i="173"/>
  <c r="C71" i="173"/>
  <c r="W27" i="173"/>
  <c r="J33" i="173"/>
  <c r="L33" i="174"/>
  <c r="I11" i="175"/>
  <c r="G52" i="175"/>
  <c r="L71" i="175"/>
  <c r="C52" i="176"/>
  <c r="Q8" i="176"/>
  <c r="U17" i="176"/>
  <c r="Q71" i="176"/>
  <c r="F4" i="177"/>
  <c r="S8" i="177"/>
  <c r="Q27" i="177"/>
  <c r="U4" i="178"/>
  <c r="M22" i="178"/>
  <c r="T11" i="179"/>
  <c r="U17" i="179"/>
  <c r="N27" i="179"/>
  <c r="N71" i="179"/>
  <c r="I11" i="180"/>
  <c r="I17" i="180"/>
  <c r="F27" i="180"/>
  <c r="G33" i="180"/>
  <c r="U17" i="181"/>
  <c r="J33" i="181"/>
  <c r="M71" i="181"/>
  <c r="I4" i="182"/>
  <c r="Q8" i="182"/>
  <c r="D33" i="182"/>
  <c r="U17" i="183"/>
  <c r="T33" i="183"/>
  <c r="L52" i="183"/>
  <c r="D3" i="200"/>
  <c r="I3" i="199"/>
  <c r="G26" i="194"/>
  <c r="T4" i="172"/>
  <c r="T5" i="125"/>
  <c r="C27" i="172"/>
  <c r="E4" i="172"/>
  <c r="E5" i="125"/>
  <c r="E11" i="172"/>
  <c r="E12" i="125"/>
  <c r="O17" i="172"/>
  <c r="G4" i="172"/>
  <c r="G5" i="125"/>
  <c r="T8" i="172"/>
  <c r="T9" i="125"/>
  <c r="E71" i="172"/>
  <c r="E72" i="125"/>
  <c r="C34" i="125"/>
  <c r="C59" i="125"/>
  <c r="C76" i="125"/>
  <c r="I4" i="172"/>
  <c r="H11" i="172"/>
  <c r="H12" i="125"/>
  <c r="D11" i="172"/>
  <c r="D13" i="125"/>
  <c r="T11" i="172"/>
  <c r="T13" i="125"/>
  <c r="J4" i="172"/>
  <c r="J11" i="172"/>
  <c r="U11" i="172"/>
  <c r="T17" i="172"/>
  <c r="P17" i="172"/>
  <c r="P18" i="125"/>
  <c r="L17" i="172"/>
  <c r="L19" i="125"/>
  <c r="L22" i="172"/>
  <c r="L23" i="125"/>
  <c r="H22" i="172"/>
  <c r="H24" i="125"/>
  <c r="P22" i="172"/>
  <c r="P24" i="125"/>
  <c r="H27" i="172"/>
  <c r="H28" i="125"/>
  <c r="D27" i="172"/>
  <c r="D29" i="125"/>
  <c r="T27" i="172"/>
  <c r="T29" i="125"/>
  <c r="G33" i="172"/>
  <c r="G34" i="125"/>
  <c r="G71" i="172"/>
  <c r="G72" i="125"/>
  <c r="C11" i="173"/>
  <c r="C22" i="173"/>
  <c r="C33" i="173"/>
  <c r="C52" i="173"/>
  <c r="E8" i="173"/>
  <c r="M8" i="173"/>
  <c r="U8" i="173"/>
  <c r="I8" i="173"/>
  <c r="I11" i="173"/>
  <c r="Q11" i="173"/>
  <c r="E11" i="173"/>
  <c r="M11" i="173"/>
  <c r="U11" i="173"/>
  <c r="F52" i="173"/>
  <c r="E8" i="175"/>
  <c r="M8" i="175"/>
  <c r="D8" i="172"/>
  <c r="D9" i="125"/>
  <c r="P8" i="172"/>
  <c r="P10" i="125"/>
  <c r="G11" i="172"/>
  <c r="F17" i="172"/>
  <c r="F18" i="125"/>
  <c r="E33" i="172"/>
  <c r="E34" i="125"/>
  <c r="O71" i="172"/>
  <c r="C13" i="125"/>
  <c r="C42" i="125"/>
  <c r="C67" i="125"/>
  <c r="E8" i="172"/>
  <c r="O8" i="172"/>
  <c r="P11" i="172"/>
  <c r="P12" i="125"/>
  <c r="S17" i="172"/>
  <c r="W22" i="172"/>
  <c r="U4" i="172"/>
  <c r="F8" i="172"/>
  <c r="Q8" i="172"/>
  <c r="H17" i="172"/>
  <c r="H18" i="125"/>
  <c r="D17" i="172"/>
  <c r="D19" i="125"/>
  <c r="D22" i="172"/>
  <c r="D23" i="125"/>
  <c r="T22" i="172"/>
  <c r="T23" i="125"/>
  <c r="I27" i="172"/>
  <c r="S27" i="172"/>
  <c r="P27" i="172"/>
  <c r="P28" i="125"/>
  <c r="L27" i="172"/>
  <c r="L29" i="125"/>
  <c r="I33" i="172"/>
  <c r="S33" i="172"/>
  <c r="M52" i="172"/>
  <c r="W52" i="172"/>
  <c r="C8" i="172"/>
  <c r="C4" i="172"/>
  <c r="C5" i="125"/>
  <c r="C11" i="172"/>
  <c r="C15" i="125"/>
  <c r="C33" i="172"/>
  <c r="C36" i="125"/>
  <c r="C52" i="172"/>
  <c r="C53" i="125"/>
  <c r="V4" i="172"/>
  <c r="G8" i="172"/>
  <c r="R8" i="172"/>
  <c r="K11" i="172"/>
  <c r="V11" i="172"/>
  <c r="K17" i="172"/>
  <c r="O22" i="172"/>
  <c r="E22" i="172"/>
  <c r="E23" i="125"/>
  <c r="J27" i="172"/>
  <c r="U27" i="172"/>
  <c r="I28" i="125"/>
  <c r="Q28" i="125"/>
  <c r="E29" i="125"/>
  <c r="M29" i="125"/>
  <c r="U29" i="125"/>
  <c r="I30" i="125"/>
  <c r="Q30" i="125"/>
  <c r="E31" i="125"/>
  <c r="M31" i="125"/>
  <c r="U31" i="125"/>
  <c r="I32" i="125"/>
  <c r="Q32" i="125"/>
  <c r="J33" i="172"/>
  <c r="T33" i="172"/>
  <c r="H33" i="172"/>
  <c r="H34" i="125"/>
  <c r="P33" i="172"/>
  <c r="P34" i="125"/>
  <c r="D33" i="172"/>
  <c r="D35" i="125"/>
  <c r="L33" i="172"/>
  <c r="L35" i="125"/>
  <c r="T35" i="125"/>
  <c r="H36" i="125"/>
  <c r="P36" i="125"/>
  <c r="D37" i="125"/>
  <c r="L37" i="125"/>
  <c r="T37" i="125"/>
  <c r="H38" i="125"/>
  <c r="P38" i="125"/>
  <c r="D39" i="125"/>
  <c r="L39" i="125"/>
  <c r="T39" i="125"/>
  <c r="H40" i="125"/>
  <c r="P40" i="125"/>
  <c r="D41" i="125"/>
  <c r="L41" i="125"/>
  <c r="T41" i="125"/>
  <c r="H42" i="125"/>
  <c r="P42" i="125"/>
  <c r="D43" i="125"/>
  <c r="L43" i="125"/>
  <c r="T43" i="125"/>
  <c r="H44" i="125"/>
  <c r="P44" i="125"/>
  <c r="D45" i="125"/>
  <c r="L45" i="125"/>
  <c r="T45" i="125"/>
  <c r="H46" i="125"/>
  <c r="P46" i="125"/>
  <c r="D47" i="125"/>
  <c r="L47" i="125"/>
  <c r="T47" i="125"/>
  <c r="H48" i="125"/>
  <c r="P48" i="125"/>
  <c r="D49" i="125"/>
  <c r="L49" i="125"/>
  <c r="T49" i="125"/>
  <c r="H50" i="125"/>
  <c r="P50" i="125"/>
  <c r="D51" i="125"/>
  <c r="L51" i="125"/>
  <c r="T51" i="125"/>
  <c r="N52" i="172"/>
  <c r="D52" i="172"/>
  <c r="D53" i="125"/>
  <c r="L52" i="172"/>
  <c r="L53" i="125"/>
  <c r="T52" i="172"/>
  <c r="T53" i="125"/>
  <c r="H52" i="172"/>
  <c r="H54" i="125"/>
  <c r="P52" i="172"/>
  <c r="P54" i="125"/>
  <c r="D55" i="125"/>
  <c r="L55" i="125"/>
  <c r="T55" i="125"/>
  <c r="H56" i="125"/>
  <c r="P56" i="125"/>
  <c r="D57" i="125"/>
  <c r="L57" i="125"/>
  <c r="T57" i="125"/>
  <c r="H58" i="125"/>
  <c r="P58" i="125"/>
  <c r="D59" i="125"/>
  <c r="L59" i="125"/>
  <c r="T59" i="125"/>
  <c r="H60" i="125"/>
  <c r="P60" i="125"/>
  <c r="D61" i="125"/>
  <c r="L61" i="125"/>
  <c r="T61" i="125"/>
  <c r="H62" i="125"/>
  <c r="P62" i="125"/>
  <c r="D63" i="125"/>
  <c r="L63" i="125"/>
  <c r="T63" i="125"/>
  <c r="H64" i="125"/>
  <c r="P64" i="125"/>
  <c r="D65" i="125"/>
  <c r="L65" i="125"/>
  <c r="T65" i="125"/>
  <c r="H66" i="125"/>
  <c r="P66" i="125"/>
  <c r="D67" i="125"/>
  <c r="L67" i="125"/>
  <c r="T67" i="125"/>
  <c r="H68" i="125"/>
  <c r="P68" i="125"/>
  <c r="D69" i="125"/>
  <c r="L69" i="125"/>
  <c r="T69" i="125"/>
  <c r="H70" i="125"/>
  <c r="P70" i="125"/>
  <c r="I71" i="172"/>
  <c r="S71" i="172"/>
  <c r="H71" i="172"/>
  <c r="H72" i="125"/>
  <c r="P71" i="172"/>
  <c r="P72" i="125"/>
  <c r="D71" i="172"/>
  <c r="D73" i="125"/>
  <c r="L71" i="172"/>
  <c r="L73" i="125"/>
  <c r="T71" i="172"/>
  <c r="T73" i="125"/>
  <c r="H74" i="125"/>
  <c r="P74" i="125"/>
  <c r="D75" i="125"/>
  <c r="L75" i="125"/>
  <c r="T75" i="125"/>
  <c r="H76" i="125"/>
  <c r="P76" i="125"/>
  <c r="G52" i="173"/>
  <c r="D4" i="174"/>
  <c r="I8" i="174"/>
  <c r="D27" i="175"/>
  <c r="L27" i="175"/>
  <c r="K71" i="175"/>
  <c r="L4" i="172"/>
  <c r="L5" i="125"/>
  <c r="C17" i="172"/>
  <c r="M4" i="172"/>
  <c r="W4" i="172"/>
  <c r="K5" i="125"/>
  <c r="S5" i="125"/>
  <c r="G6" i="125"/>
  <c r="O6" i="125"/>
  <c r="W6" i="125"/>
  <c r="K7" i="125"/>
  <c r="S7" i="125"/>
  <c r="I8" i="172"/>
  <c r="S8" i="172"/>
  <c r="M11" i="172"/>
  <c r="W11" i="172"/>
  <c r="V17" i="172"/>
  <c r="J18" i="125"/>
  <c r="R18" i="125"/>
  <c r="F19" i="125"/>
  <c r="N19" i="125"/>
  <c r="V19" i="125"/>
  <c r="J20" i="125"/>
  <c r="R20" i="125"/>
  <c r="F21" i="125"/>
  <c r="N21" i="125"/>
  <c r="V21" i="125"/>
  <c r="F22" i="172"/>
  <c r="F23" i="125"/>
  <c r="N23" i="125"/>
  <c r="V23" i="125"/>
  <c r="J24" i="125"/>
  <c r="R24" i="125"/>
  <c r="F25" i="125"/>
  <c r="N25" i="125"/>
  <c r="V25" i="125"/>
  <c r="K27" i="172"/>
  <c r="V27" i="172"/>
  <c r="K33" i="172"/>
  <c r="U33" i="172"/>
  <c r="O52" i="172"/>
  <c r="E52" i="172"/>
  <c r="E53" i="125"/>
  <c r="M53" i="125"/>
  <c r="U53" i="125"/>
  <c r="I54" i="125"/>
  <c r="Q54" i="125"/>
  <c r="E55" i="125"/>
  <c r="M55" i="125"/>
  <c r="U55" i="125"/>
  <c r="I56" i="125"/>
  <c r="Q56" i="125"/>
  <c r="E57" i="125"/>
  <c r="M57" i="125"/>
  <c r="U57" i="125"/>
  <c r="U71" i="172"/>
  <c r="D22" i="173"/>
  <c r="D33" i="173"/>
  <c r="D71" i="173"/>
  <c r="E4" i="174"/>
  <c r="J11" i="175"/>
  <c r="Q52" i="172"/>
  <c r="F52" i="172"/>
  <c r="F53" i="125"/>
  <c r="K71" i="172"/>
  <c r="D4" i="173"/>
  <c r="D11" i="173"/>
  <c r="I17" i="173"/>
  <c r="Q17" i="173"/>
  <c r="E17" i="173"/>
  <c r="M17" i="173"/>
  <c r="U17" i="173"/>
  <c r="E22" i="173"/>
  <c r="M22" i="173"/>
  <c r="U22" i="173"/>
  <c r="I22" i="173"/>
  <c r="Q22" i="173"/>
  <c r="F4" i="174"/>
  <c r="K8" i="174"/>
  <c r="D4" i="172"/>
  <c r="D5" i="125"/>
  <c r="P4" i="172"/>
  <c r="P6" i="125"/>
  <c r="U8" i="172"/>
  <c r="S22" i="172"/>
  <c r="C71" i="172"/>
  <c r="Q4" i="172"/>
  <c r="F4" i="172"/>
  <c r="F5" i="125"/>
  <c r="M8" i="172"/>
  <c r="Q11" i="172"/>
  <c r="F11" i="172"/>
  <c r="F12" i="125"/>
  <c r="E17" i="172"/>
  <c r="E18" i="125"/>
  <c r="M18" i="125"/>
  <c r="U18" i="125"/>
  <c r="I19" i="125"/>
  <c r="Q19" i="125"/>
  <c r="E20" i="125"/>
  <c r="M20" i="125"/>
  <c r="U20" i="125"/>
  <c r="I21" i="125"/>
  <c r="Q21" i="125"/>
  <c r="J22" i="172"/>
  <c r="E27" i="172"/>
  <c r="E28" i="125"/>
  <c r="O33" i="172"/>
  <c r="I52" i="172"/>
  <c r="S52" i="172"/>
  <c r="H53" i="125"/>
  <c r="P53" i="125"/>
  <c r="D54" i="125"/>
  <c r="L54" i="125"/>
  <c r="T54" i="125"/>
  <c r="H55" i="125"/>
  <c r="P55" i="125"/>
  <c r="D56" i="125"/>
  <c r="L56" i="125"/>
  <c r="T56" i="125"/>
  <c r="H57" i="125"/>
  <c r="P57" i="125"/>
  <c r="D58" i="125"/>
  <c r="L58" i="125"/>
  <c r="T58" i="125"/>
  <c r="H59" i="125"/>
  <c r="P59" i="125"/>
  <c r="D60" i="125"/>
  <c r="L60" i="125"/>
  <c r="T60" i="125"/>
  <c r="H61" i="125"/>
  <c r="P61" i="125"/>
  <c r="D62" i="125"/>
  <c r="L62" i="125"/>
  <c r="T62" i="125"/>
  <c r="H63" i="125"/>
  <c r="P63" i="125"/>
  <c r="D64" i="125"/>
  <c r="L64" i="125"/>
  <c r="T64" i="125"/>
  <c r="H65" i="125"/>
  <c r="P65" i="125"/>
  <c r="D66" i="125"/>
  <c r="L66" i="125"/>
  <c r="T66" i="125"/>
  <c r="H67" i="125"/>
  <c r="P67" i="125"/>
  <c r="D68" i="125"/>
  <c r="L68" i="125"/>
  <c r="T68" i="125"/>
  <c r="H69" i="125"/>
  <c r="P69" i="125"/>
  <c r="D70" i="125"/>
  <c r="L70" i="125"/>
  <c r="T70" i="125"/>
  <c r="N8" i="172"/>
  <c r="H8" i="172"/>
  <c r="H10" i="125"/>
  <c r="E22" i="179"/>
  <c r="M22" i="179"/>
  <c r="H4" i="172"/>
  <c r="H6" i="125"/>
  <c r="G22" i="172"/>
  <c r="G23" i="125"/>
  <c r="N33" i="172"/>
  <c r="G52" i="172"/>
  <c r="G53" i="125"/>
  <c r="L8" i="172"/>
  <c r="L9" i="125"/>
  <c r="K22" i="172"/>
  <c r="F27" i="172"/>
  <c r="F28" i="125"/>
  <c r="C23" i="125"/>
  <c r="C50" i="125"/>
  <c r="I11" i="172"/>
  <c r="S11" i="172"/>
  <c r="L11" i="172"/>
  <c r="L13" i="125"/>
  <c r="G17" i="172"/>
  <c r="G18" i="125"/>
  <c r="R27" i="172"/>
  <c r="G27" i="172"/>
  <c r="G28" i="125"/>
  <c r="O28" i="125"/>
  <c r="W28" i="125"/>
  <c r="K29" i="125"/>
  <c r="S29" i="125"/>
  <c r="G30" i="125"/>
  <c r="O30" i="125"/>
  <c r="W30" i="125"/>
  <c r="K31" i="125"/>
  <c r="S31" i="125"/>
  <c r="G32" i="125"/>
  <c r="O32" i="125"/>
  <c r="W32" i="125"/>
  <c r="R33" i="172"/>
  <c r="F33" i="172"/>
  <c r="F34" i="125"/>
  <c r="N34" i="125"/>
  <c r="V34" i="125"/>
  <c r="J35" i="125"/>
  <c r="R35" i="125"/>
  <c r="F36" i="125"/>
  <c r="N36" i="125"/>
  <c r="V36" i="125"/>
  <c r="J37" i="125"/>
  <c r="R37" i="125"/>
  <c r="F38" i="125"/>
  <c r="N38" i="125"/>
  <c r="V38" i="125"/>
  <c r="J39" i="125"/>
  <c r="R39" i="125"/>
  <c r="F40" i="125"/>
  <c r="N40" i="125"/>
  <c r="V40" i="125"/>
  <c r="J41" i="125"/>
  <c r="R41" i="125"/>
  <c r="F42" i="125"/>
  <c r="N42" i="125"/>
  <c r="V42" i="125"/>
  <c r="J43" i="125"/>
  <c r="R43" i="125"/>
  <c r="F44" i="125"/>
  <c r="N44" i="125"/>
  <c r="V44" i="125"/>
  <c r="J45" i="125"/>
  <c r="R45" i="125"/>
  <c r="F46" i="125"/>
  <c r="N46" i="125"/>
  <c r="V46" i="125"/>
  <c r="J47" i="125"/>
  <c r="R47" i="125"/>
  <c r="F48" i="125"/>
  <c r="N48" i="125"/>
  <c r="V48" i="125"/>
  <c r="J49" i="125"/>
  <c r="R49" i="125"/>
  <c r="F50" i="125"/>
  <c r="N50" i="125"/>
  <c r="V50" i="125"/>
  <c r="J51" i="125"/>
  <c r="R51" i="125"/>
  <c r="K52" i="172"/>
  <c r="J53" i="125"/>
  <c r="R53" i="125"/>
  <c r="F54" i="125"/>
  <c r="N54" i="125"/>
  <c r="V54" i="125"/>
  <c r="J55" i="125"/>
  <c r="R55" i="125"/>
  <c r="F56" i="125"/>
  <c r="N56" i="125"/>
  <c r="V56" i="125"/>
  <c r="J57" i="125"/>
  <c r="R57" i="125"/>
  <c r="F58" i="125"/>
  <c r="N58" i="125"/>
  <c r="V58" i="125"/>
  <c r="J59" i="125"/>
  <c r="R59" i="125"/>
  <c r="F60" i="125"/>
  <c r="N60" i="125"/>
  <c r="V60" i="125"/>
  <c r="J61" i="125"/>
  <c r="R61" i="125"/>
  <c r="F62" i="125"/>
  <c r="N62" i="125"/>
  <c r="V62" i="125"/>
  <c r="J63" i="125"/>
  <c r="R63" i="125"/>
  <c r="F64" i="125"/>
  <c r="N64" i="125"/>
  <c r="V64" i="125"/>
  <c r="J65" i="125"/>
  <c r="R65" i="125"/>
  <c r="F66" i="125"/>
  <c r="N66" i="125"/>
  <c r="V66" i="125"/>
  <c r="J67" i="125"/>
  <c r="R67" i="125"/>
  <c r="F68" i="125"/>
  <c r="N68" i="125"/>
  <c r="V68" i="125"/>
  <c r="J69" i="125"/>
  <c r="R69" i="125"/>
  <c r="F70" i="125"/>
  <c r="N70" i="125"/>
  <c r="V70" i="125"/>
  <c r="Q71" i="172"/>
  <c r="F71" i="172"/>
  <c r="F72" i="125"/>
  <c r="N72" i="125"/>
  <c r="V72" i="125"/>
  <c r="J73" i="125"/>
  <c r="R73" i="125"/>
  <c r="R71" i="125" s="1"/>
  <c r="F74" i="125"/>
  <c r="N74" i="125"/>
  <c r="V74" i="125"/>
  <c r="J75" i="125"/>
  <c r="R75" i="125"/>
  <c r="F76" i="125"/>
  <c r="N76" i="125"/>
  <c r="V76" i="125"/>
  <c r="F4" i="175"/>
  <c r="N4" i="175"/>
  <c r="H4" i="175"/>
  <c r="P4" i="175"/>
  <c r="D11" i="175"/>
  <c r="L11" i="175"/>
  <c r="T11" i="175"/>
  <c r="D17" i="175"/>
  <c r="L17" i="175"/>
  <c r="T17" i="175"/>
  <c r="C4" i="179"/>
  <c r="C33" i="179"/>
  <c r="C52" i="179"/>
  <c r="F4" i="179"/>
  <c r="F17" i="179"/>
  <c r="L27" i="181"/>
  <c r="I52" i="183"/>
  <c r="Q52" i="183"/>
  <c r="C11" i="175"/>
  <c r="C22" i="175"/>
  <c r="C33" i="175"/>
  <c r="C52" i="175"/>
  <c r="C11" i="177"/>
  <c r="C22" i="177"/>
  <c r="C33" i="177"/>
  <c r="G4" i="179"/>
  <c r="E11" i="179"/>
  <c r="M11" i="179"/>
  <c r="U11" i="179"/>
  <c r="G17" i="179"/>
  <c r="G22" i="175"/>
  <c r="E33" i="175"/>
  <c r="D27" i="176"/>
  <c r="D17" i="177"/>
  <c r="L17" i="177"/>
  <c r="T17" i="177"/>
  <c r="H22" i="177"/>
  <c r="P22" i="177"/>
  <c r="D27" i="177"/>
  <c r="L27" i="177"/>
  <c r="T27" i="177"/>
  <c r="D17" i="179"/>
  <c r="L17" i="179"/>
  <c r="T17" i="179"/>
  <c r="H22" i="179"/>
  <c r="P22" i="179"/>
  <c r="C22" i="181"/>
  <c r="C33" i="181"/>
  <c r="M11" i="181"/>
  <c r="U11" i="181"/>
  <c r="I52" i="181"/>
  <c r="Q52" i="181"/>
  <c r="E33" i="183"/>
  <c r="M33" i="183"/>
  <c r="U33" i="183"/>
  <c r="D22" i="174"/>
  <c r="G27" i="174"/>
  <c r="K52" i="174"/>
  <c r="G4" i="175"/>
  <c r="F33" i="175"/>
  <c r="N33" i="175"/>
  <c r="V33" i="175"/>
  <c r="E27" i="176"/>
  <c r="E22" i="177"/>
  <c r="H33" i="177"/>
  <c r="P33" i="177"/>
  <c r="D33" i="177"/>
  <c r="L33" i="177"/>
  <c r="D52" i="177"/>
  <c r="L52" i="177"/>
  <c r="T52" i="177"/>
  <c r="H52" i="177"/>
  <c r="P52" i="177"/>
  <c r="F71" i="177"/>
  <c r="I4" i="179"/>
  <c r="Q4" i="179"/>
  <c r="I8" i="179"/>
  <c r="Q8" i="179"/>
  <c r="G11" i="179"/>
  <c r="F27" i="179"/>
  <c r="F33" i="179"/>
  <c r="I52" i="179"/>
  <c r="Q52" i="179"/>
  <c r="K8" i="181"/>
  <c r="F33" i="181"/>
  <c r="F52" i="181"/>
  <c r="K71" i="181"/>
  <c r="S71" i="181"/>
  <c r="F11" i="182"/>
  <c r="N11" i="182"/>
  <c r="V11" i="182"/>
  <c r="F17" i="182"/>
  <c r="N17" i="182"/>
  <c r="V17" i="182"/>
  <c r="H22" i="182"/>
  <c r="P22" i="182"/>
  <c r="F27" i="182"/>
  <c r="N27" i="182"/>
  <c r="V27" i="182"/>
  <c r="F33" i="182"/>
  <c r="N33" i="182"/>
  <c r="V33" i="182"/>
  <c r="H52" i="182"/>
  <c r="P52" i="182"/>
  <c r="D71" i="182"/>
  <c r="L71" i="182"/>
  <c r="T71" i="182"/>
  <c r="K8" i="183"/>
  <c r="G11" i="183"/>
  <c r="G17" i="183"/>
  <c r="F27" i="183"/>
  <c r="H4" i="177"/>
  <c r="H8" i="181"/>
  <c r="D17" i="181"/>
  <c r="P8" i="183"/>
  <c r="D11" i="183"/>
  <c r="T11" i="183"/>
  <c r="D17" i="183"/>
  <c r="L17" i="183"/>
  <c r="T17" i="183"/>
  <c r="F11" i="174"/>
  <c r="F22" i="174"/>
  <c r="E33" i="174"/>
  <c r="E52" i="174"/>
  <c r="J22" i="175"/>
  <c r="R22" i="175"/>
  <c r="H33" i="175"/>
  <c r="P33" i="175"/>
  <c r="D33" i="175"/>
  <c r="L33" i="175"/>
  <c r="D71" i="177"/>
  <c r="D33" i="179"/>
  <c r="F71" i="179"/>
  <c r="C4" i="181"/>
  <c r="C17" i="181"/>
  <c r="C27" i="181"/>
  <c r="C52" i="181"/>
  <c r="E8" i="181"/>
  <c r="M8" i="181"/>
  <c r="U8" i="181"/>
  <c r="I8" i="181"/>
  <c r="Q8" i="181"/>
  <c r="I17" i="181"/>
  <c r="Q17" i="181"/>
  <c r="E22" i="181"/>
  <c r="M22" i="181"/>
  <c r="U22" i="181"/>
  <c r="H33" i="181"/>
  <c r="P33" i="181"/>
  <c r="D33" i="181"/>
  <c r="L33" i="181"/>
  <c r="T33" i="181"/>
  <c r="J22" i="182"/>
  <c r="R22" i="182"/>
  <c r="J52" i="182"/>
  <c r="R52" i="182"/>
  <c r="F71" i="182"/>
  <c r="N71" i="182"/>
  <c r="V71" i="182"/>
  <c r="D4" i="183"/>
  <c r="L4" i="183"/>
  <c r="T4" i="183"/>
  <c r="H4" i="183"/>
  <c r="E8" i="183"/>
  <c r="M8" i="183"/>
  <c r="U8" i="183"/>
  <c r="Q8" i="183"/>
  <c r="I11" i="183"/>
  <c r="Q11" i="183"/>
  <c r="U11" i="183"/>
  <c r="I17" i="183"/>
  <c r="Q17" i="183"/>
  <c r="E22" i="183"/>
  <c r="M22" i="183"/>
  <c r="U22" i="183"/>
  <c r="H27" i="183"/>
  <c r="P27" i="183"/>
  <c r="D27" i="183"/>
  <c r="T27" i="183"/>
  <c r="H4" i="179"/>
  <c r="P4" i="179"/>
  <c r="H8" i="179"/>
  <c r="P8" i="179"/>
  <c r="C8" i="181"/>
  <c r="E33" i="181"/>
  <c r="U33" i="181"/>
  <c r="C22" i="183"/>
  <c r="C52" i="183"/>
  <c r="E27" i="183"/>
  <c r="M27" i="183"/>
  <c r="U27" i="183"/>
  <c r="E3" i="192"/>
  <c r="E3" i="200"/>
  <c r="P3" i="200"/>
  <c r="G3" i="200"/>
  <c r="H3" i="200"/>
  <c r="F26" i="202"/>
  <c r="C3" i="192"/>
  <c r="C26" i="192"/>
  <c r="C33" i="183"/>
  <c r="C4" i="180"/>
  <c r="C71" i="181"/>
  <c r="C11" i="178"/>
  <c r="C27" i="178"/>
  <c r="C52" i="178"/>
  <c r="C22" i="178"/>
  <c r="C33" i="178"/>
  <c r="C17" i="176"/>
  <c r="C33" i="176"/>
  <c r="J2" i="196" l="1"/>
  <c r="H26" i="106"/>
  <c r="M26" i="178"/>
  <c r="H26" i="105"/>
  <c r="C26" i="176"/>
  <c r="C26" i="182"/>
  <c r="W26" i="111"/>
  <c r="O2" i="203"/>
  <c r="O2" i="202"/>
  <c r="J26" i="104"/>
  <c r="S26" i="106"/>
  <c r="G2" i="196"/>
  <c r="S3" i="104"/>
  <c r="C3" i="177"/>
  <c r="C2" i="196"/>
  <c r="G2" i="195"/>
  <c r="E26" i="174"/>
  <c r="P26" i="105"/>
  <c r="O2" i="190"/>
  <c r="M2" i="200"/>
  <c r="R2" i="191"/>
  <c r="S2" i="195"/>
  <c r="J3" i="103"/>
  <c r="O2" i="194"/>
  <c r="W2" i="190"/>
  <c r="C3" i="103"/>
  <c r="C2" i="103" s="1"/>
  <c r="M3" i="103"/>
  <c r="I3" i="111"/>
  <c r="C3" i="183"/>
  <c r="E26" i="111"/>
  <c r="E2" i="111" s="1"/>
  <c r="S26" i="104"/>
  <c r="L2" i="204"/>
  <c r="N2" i="203"/>
  <c r="N2" i="200"/>
  <c r="C26" i="179"/>
  <c r="F2" i="203"/>
  <c r="C26" i="175"/>
  <c r="T2" i="199"/>
  <c r="C26" i="183"/>
  <c r="W3" i="104"/>
  <c r="D3" i="104"/>
  <c r="F2" i="195"/>
  <c r="E2" i="199"/>
  <c r="W2" i="200"/>
  <c r="W3" i="103"/>
  <c r="O2" i="187"/>
  <c r="K2" i="196"/>
  <c r="V3" i="104"/>
  <c r="F26" i="181"/>
  <c r="Q2" i="194"/>
  <c r="C2" i="199"/>
  <c r="L3" i="105"/>
  <c r="D71" i="125"/>
  <c r="N2" i="195"/>
  <c r="F3" i="103"/>
  <c r="N2" i="189"/>
  <c r="M3" i="174"/>
  <c r="V3" i="111"/>
  <c r="V26" i="106"/>
  <c r="P26" i="104"/>
  <c r="P3" i="106"/>
  <c r="O2" i="204"/>
  <c r="C2" i="204"/>
  <c r="M2" i="190"/>
  <c r="G3" i="104"/>
  <c r="U26" i="111"/>
  <c r="F2" i="202"/>
  <c r="M26" i="103"/>
  <c r="C2" i="195"/>
  <c r="P26" i="106"/>
  <c r="Q26" i="111"/>
  <c r="V26" i="103"/>
  <c r="T2" i="200"/>
  <c r="P26" i="111"/>
  <c r="K2" i="200"/>
  <c r="F26" i="103"/>
  <c r="V3" i="177"/>
  <c r="V2" i="200"/>
  <c r="H2" i="195"/>
  <c r="F3" i="106"/>
  <c r="L26" i="183"/>
  <c r="U2" i="200"/>
  <c r="Q3" i="111"/>
  <c r="C26" i="104"/>
  <c r="S3" i="111"/>
  <c r="K2" i="204"/>
  <c r="N3" i="111"/>
  <c r="S3" i="106"/>
  <c r="G2" i="187"/>
  <c r="H2" i="200"/>
  <c r="R26" i="178"/>
  <c r="W26" i="176"/>
  <c r="K26" i="178"/>
  <c r="L3" i="103"/>
  <c r="C26" i="105"/>
  <c r="F3" i="104"/>
  <c r="Q26" i="104"/>
  <c r="D26" i="181"/>
  <c r="T26" i="106"/>
  <c r="D26" i="105"/>
  <c r="G2" i="190"/>
  <c r="L2" i="191"/>
  <c r="Q2" i="195"/>
  <c r="K2" i="192"/>
  <c r="H71" i="125"/>
  <c r="D2" i="204"/>
  <c r="C2" i="200"/>
  <c r="R3" i="103"/>
  <c r="G3" i="111"/>
  <c r="R3" i="106"/>
  <c r="H2" i="196"/>
  <c r="O26" i="111"/>
  <c r="R26" i="106"/>
  <c r="K2" i="191"/>
  <c r="D26" i="106"/>
  <c r="M26" i="111"/>
  <c r="R3" i="111"/>
  <c r="F2" i="196"/>
  <c r="U2" i="190"/>
  <c r="O26" i="179"/>
  <c r="G2" i="192"/>
  <c r="D3" i="103"/>
  <c r="Q2" i="204"/>
  <c r="Q3" i="106"/>
  <c r="K2" i="194"/>
  <c r="J2" i="187"/>
  <c r="C3" i="111"/>
  <c r="M3" i="106"/>
  <c r="J3" i="105"/>
  <c r="S3" i="103"/>
  <c r="U3" i="103"/>
  <c r="J26" i="105"/>
  <c r="N3" i="104"/>
  <c r="F3" i="111"/>
  <c r="C3" i="174"/>
  <c r="M3" i="104"/>
  <c r="I2" i="194"/>
  <c r="U2" i="196"/>
  <c r="D26" i="111"/>
  <c r="D2" i="198"/>
  <c r="P3" i="103"/>
  <c r="H3" i="111"/>
  <c r="I2" i="195"/>
  <c r="T3" i="106"/>
  <c r="U3" i="106"/>
  <c r="T3" i="103"/>
  <c r="U26" i="181"/>
  <c r="M2" i="203"/>
  <c r="V2" i="191"/>
  <c r="M2" i="192"/>
  <c r="U26" i="103"/>
  <c r="D2" i="203"/>
  <c r="J2" i="199"/>
  <c r="P3" i="104"/>
  <c r="U3" i="104"/>
  <c r="I3" i="103"/>
  <c r="H3" i="103"/>
  <c r="T3" i="105"/>
  <c r="E3" i="103"/>
  <c r="Q2" i="192"/>
  <c r="N2" i="190"/>
  <c r="U3" i="111"/>
  <c r="S2" i="200"/>
  <c r="W2" i="192"/>
  <c r="S2" i="194"/>
  <c r="K26" i="106"/>
  <c r="T26" i="104"/>
  <c r="D2" i="202"/>
  <c r="H3" i="106"/>
  <c r="H2" i="106" s="1"/>
  <c r="I26" i="177"/>
  <c r="D26" i="104"/>
  <c r="W2" i="195"/>
  <c r="W2" i="191"/>
  <c r="L3" i="106"/>
  <c r="O2" i="200"/>
  <c r="R3" i="105"/>
  <c r="J2" i="195"/>
  <c r="P26" i="176"/>
  <c r="F71" i="125"/>
  <c r="S2" i="189"/>
  <c r="X94" i="157"/>
  <c r="J2" i="202"/>
  <c r="M2" i="191"/>
  <c r="Q3" i="103"/>
  <c r="S3" i="105"/>
  <c r="N3" i="103"/>
  <c r="I26" i="104"/>
  <c r="P2" i="204"/>
  <c r="N3" i="106"/>
  <c r="J2" i="186"/>
  <c r="D2" i="190"/>
  <c r="L2" i="196"/>
  <c r="L26" i="111"/>
  <c r="D26" i="103"/>
  <c r="J2" i="192"/>
  <c r="H2" i="203"/>
  <c r="V3" i="106"/>
  <c r="E3" i="104"/>
  <c r="X178" i="157"/>
  <c r="C2" i="203"/>
  <c r="I3" i="105"/>
  <c r="C26" i="111"/>
  <c r="G26" i="180"/>
  <c r="H2" i="187"/>
  <c r="F3" i="105"/>
  <c r="S2" i="191"/>
  <c r="C8" i="125"/>
  <c r="D3" i="105"/>
  <c r="T8" i="125"/>
  <c r="K26" i="104"/>
  <c r="D2" i="195"/>
  <c r="D26" i="176"/>
  <c r="E2" i="196"/>
  <c r="V2" i="195"/>
  <c r="V3" i="103"/>
  <c r="O26" i="172"/>
  <c r="Q26" i="183"/>
  <c r="M26" i="173"/>
  <c r="I26" i="105"/>
  <c r="S8" i="125"/>
  <c r="H3" i="178"/>
  <c r="V2" i="199"/>
  <c r="P2" i="190"/>
  <c r="I26" i="106"/>
  <c r="T3" i="104"/>
  <c r="E71" i="125"/>
  <c r="K2" i="187"/>
  <c r="O2" i="191"/>
  <c r="K3" i="178"/>
  <c r="K3" i="106"/>
  <c r="I3" i="174"/>
  <c r="F2" i="199"/>
  <c r="F2" i="200"/>
  <c r="D2" i="189"/>
  <c r="I2" i="199"/>
  <c r="U26" i="182"/>
  <c r="C3" i="178"/>
  <c r="N3" i="181"/>
  <c r="S2" i="186"/>
  <c r="C3" i="180"/>
  <c r="I26" i="103"/>
  <c r="I2" i="186"/>
  <c r="J26" i="178"/>
  <c r="T26" i="177"/>
  <c r="F3" i="178"/>
  <c r="G2" i="202"/>
  <c r="M26" i="106"/>
  <c r="U3" i="105"/>
  <c r="S3" i="182"/>
  <c r="R2" i="200"/>
  <c r="C3" i="106"/>
  <c r="N26" i="175"/>
  <c r="H26" i="174"/>
  <c r="L2" i="192"/>
  <c r="F26" i="106"/>
  <c r="S3" i="174"/>
  <c r="E22" i="125"/>
  <c r="W3" i="177"/>
  <c r="M2" i="187"/>
  <c r="V2" i="196"/>
  <c r="H2" i="186"/>
  <c r="K26" i="177"/>
  <c r="J2" i="200"/>
  <c r="V11" i="125"/>
  <c r="I2" i="196"/>
  <c r="H3" i="104"/>
  <c r="P2" i="200"/>
  <c r="G3" i="105"/>
  <c r="K26" i="173"/>
  <c r="V2" i="190"/>
  <c r="O2" i="196"/>
  <c r="L3" i="104"/>
  <c r="P2" i="199"/>
  <c r="U26" i="106"/>
  <c r="S2" i="196"/>
  <c r="F3" i="181"/>
  <c r="W26" i="103"/>
  <c r="V26" i="177"/>
  <c r="L26" i="105"/>
  <c r="T2" i="196"/>
  <c r="O26" i="177"/>
  <c r="T2" i="195"/>
  <c r="V2" i="204"/>
  <c r="P2" i="195"/>
  <c r="R2" i="190"/>
  <c r="H26" i="103"/>
  <c r="O3" i="111"/>
  <c r="O3" i="106"/>
  <c r="R2" i="189"/>
  <c r="G3" i="106"/>
  <c r="K3" i="183"/>
  <c r="S26" i="103"/>
  <c r="H8" i="125"/>
  <c r="Q8" i="125"/>
  <c r="T2" i="190"/>
  <c r="O2" i="198"/>
  <c r="F2" i="198"/>
  <c r="V2" i="194"/>
  <c r="N26" i="176"/>
  <c r="T2" i="191"/>
  <c r="Q26" i="181"/>
  <c r="E26" i="176"/>
  <c r="N2" i="204"/>
  <c r="K3" i="111"/>
  <c r="M2" i="189"/>
  <c r="V2" i="198"/>
  <c r="H3" i="105"/>
  <c r="H2" i="105" s="1"/>
  <c r="L2" i="199"/>
  <c r="V3" i="180"/>
  <c r="H2" i="189"/>
  <c r="G2" i="203"/>
  <c r="F2" i="187"/>
  <c r="G26" i="105"/>
  <c r="W2" i="198"/>
  <c r="J2" i="203"/>
  <c r="L26" i="103"/>
  <c r="P3" i="111"/>
  <c r="I26" i="180"/>
  <c r="J26" i="106"/>
  <c r="S2" i="204"/>
  <c r="G3" i="103"/>
  <c r="J2" i="189"/>
  <c r="V2" i="187"/>
  <c r="J3" i="106"/>
  <c r="O2" i="189"/>
  <c r="O2" i="199"/>
  <c r="G2" i="191"/>
  <c r="I3" i="104"/>
  <c r="R26" i="104"/>
  <c r="Q2" i="202"/>
  <c r="R2" i="199"/>
  <c r="M3" i="178"/>
  <c r="M2" i="178" s="1"/>
  <c r="T2" i="189"/>
  <c r="R2" i="195"/>
  <c r="H3" i="176"/>
  <c r="D2" i="199"/>
  <c r="L2" i="200"/>
  <c r="H2" i="191"/>
  <c r="U2" i="191"/>
  <c r="G22" i="125"/>
  <c r="F22" i="125"/>
  <c r="R2" i="196"/>
  <c r="L26" i="104"/>
  <c r="O2" i="192"/>
  <c r="E2" i="190"/>
  <c r="N26" i="106"/>
  <c r="C3" i="179"/>
  <c r="C2" i="179" s="1"/>
  <c r="E26" i="180"/>
  <c r="M2" i="194"/>
  <c r="U26" i="104"/>
  <c r="U2" i="192"/>
  <c r="J3" i="111"/>
  <c r="U26" i="105"/>
  <c r="C26" i="177"/>
  <c r="C2" i="177" s="1"/>
  <c r="G71" i="125"/>
  <c r="J26" i="180"/>
  <c r="G2" i="189"/>
  <c r="L2" i="187"/>
  <c r="M2" i="195"/>
  <c r="W26" i="174"/>
  <c r="N3" i="105"/>
  <c r="H2" i="204"/>
  <c r="V2" i="192"/>
  <c r="I2" i="203"/>
  <c r="C26" i="180"/>
  <c r="C2" i="189"/>
  <c r="C2" i="190"/>
  <c r="O2" i="195"/>
  <c r="D22" i="125"/>
  <c r="C2" i="186"/>
  <c r="V2" i="203"/>
  <c r="I3" i="106"/>
  <c r="Q2" i="203"/>
  <c r="Q26" i="103"/>
  <c r="E3" i="174"/>
  <c r="E2" i="195"/>
  <c r="I2" i="202"/>
  <c r="U8" i="125"/>
  <c r="O26" i="106"/>
  <c r="D3" i="111"/>
  <c r="D2" i="196"/>
  <c r="G26" i="111"/>
  <c r="Q2" i="191"/>
  <c r="H26" i="111"/>
  <c r="W26" i="105"/>
  <c r="W2" i="187"/>
  <c r="M3" i="111"/>
  <c r="I2" i="189"/>
  <c r="F2" i="192"/>
  <c r="I8" i="125"/>
  <c r="G2" i="198"/>
  <c r="L2" i="195"/>
  <c r="P26" i="103"/>
  <c r="Q3" i="105"/>
  <c r="T26" i="111"/>
  <c r="T26" i="175"/>
  <c r="I71" i="125"/>
  <c r="K2" i="195"/>
  <c r="J2" i="204"/>
  <c r="J26" i="111"/>
  <c r="R26" i="180"/>
  <c r="D2" i="192"/>
  <c r="J3" i="173"/>
  <c r="G3" i="181"/>
  <c r="E3" i="106"/>
  <c r="E2" i="106" s="1"/>
  <c r="G26" i="181"/>
  <c r="F8" i="125"/>
  <c r="R8" i="125"/>
  <c r="P26" i="179"/>
  <c r="O26" i="105"/>
  <c r="N26" i="104"/>
  <c r="N2" i="196"/>
  <c r="P8" i="125"/>
  <c r="W26" i="183"/>
  <c r="X2" i="14"/>
  <c r="X103" i="157"/>
  <c r="P26" i="177"/>
  <c r="C3" i="175"/>
  <c r="U26" i="176"/>
  <c r="L3" i="183"/>
  <c r="P3" i="181"/>
  <c r="Q2" i="186"/>
  <c r="E2" i="191"/>
  <c r="D2" i="187"/>
  <c r="U2" i="204"/>
  <c r="S2" i="199"/>
  <c r="S2" i="190"/>
  <c r="H3" i="177"/>
  <c r="Q2" i="198"/>
  <c r="T3" i="181"/>
  <c r="N2" i="187"/>
  <c r="R2" i="194"/>
  <c r="N26" i="105"/>
  <c r="K2" i="199"/>
  <c r="I2" i="198"/>
  <c r="W3" i="111"/>
  <c r="W2" i="111" s="1"/>
  <c r="R2" i="186"/>
  <c r="L2" i="203"/>
  <c r="I26" i="183"/>
  <c r="I3" i="177"/>
  <c r="P2" i="189"/>
  <c r="O3" i="104"/>
  <c r="U2" i="199"/>
  <c r="E2" i="186"/>
  <c r="U22" i="125"/>
  <c r="L22" i="125"/>
  <c r="P26" i="175"/>
  <c r="I2" i="191"/>
  <c r="N26" i="174"/>
  <c r="P2" i="203"/>
  <c r="C3" i="176"/>
  <c r="C2" i="176" s="1"/>
  <c r="W2" i="199"/>
  <c r="O26" i="103"/>
  <c r="K2" i="203"/>
  <c r="D3" i="181"/>
  <c r="W3" i="105"/>
  <c r="I2" i="190"/>
  <c r="K3" i="104"/>
  <c r="I26" i="111"/>
  <c r="L8" i="125"/>
  <c r="U26" i="174"/>
  <c r="Q26" i="105"/>
  <c r="T3" i="180"/>
  <c r="M26" i="181"/>
  <c r="E2" i="200"/>
  <c r="U26" i="179"/>
  <c r="C3" i="105"/>
  <c r="I2" i="204"/>
  <c r="M3" i="179"/>
  <c r="K2" i="198"/>
  <c r="N26" i="103"/>
  <c r="D3" i="180"/>
  <c r="C26" i="106"/>
  <c r="J2" i="191"/>
  <c r="N3" i="183"/>
  <c r="O3" i="174"/>
  <c r="R26" i="181"/>
  <c r="K2" i="186"/>
  <c r="C3" i="182"/>
  <c r="C2" i="182" s="1"/>
  <c r="V26" i="180"/>
  <c r="S2" i="187"/>
  <c r="Q3" i="173"/>
  <c r="F26" i="111"/>
  <c r="U3" i="178"/>
  <c r="S26" i="174"/>
  <c r="L2" i="194"/>
  <c r="H26" i="175"/>
  <c r="N71" i="125"/>
  <c r="D26" i="174"/>
  <c r="U3" i="182"/>
  <c r="O26" i="173"/>
  <c r="H3" i="182"/>
  <c r="P2" i="191"/>
  <c r="V3" i="105"/>
  <c r="L26" i="106"/>
  <c r="T26" i="181"/>
  <c r="K26" i="103"/>
  <c r="O3" i="182"/>
  <c r="M26" i="105"/>
  <c r="C2" i="194"/>
  <c r="F26" i="105"/>
  <c r="S26" i="105"/>
  <c r="Q71" i="125"/>
  <c r="C4" i="125"/>
  <c r="D2" i="186"/>
  <c r="M2" i="204"/>
  <c r="U71" i="125"/>
  <c r="E3" i="180"/>
  <c r="W3" i="106"/>
  <c r="Q2" i="190"/>
  <c r="D2" i="200"/>
  <c r="G8" i="125"/>
  <c r="L26" i="180"/>
  <c r="J3" i="179"/>
  <c r="J26" i="175"/>
  <c r="M26" i="174"/>
  <c r="E3" i="183"/>
  <c r="O3" i="179"/>
  <c r="N3" i="177"/>
  <c r="C3" i="173"/>
  <c r="P3" i="180"/>
  <c r="F26" i="178"/>
  <c r="W3" i="181"/>
  <c r="U2" i="203"/>
  <c r="E2" i="204"/>
  <c r="H3" i="180"/>
  <c r="W22" i="125"/>
  <c r="N2" i="191"/>
  <c r="S3" i="181"/>
  <c r="V3" i="181"/>
  <c r="Q26" i="177"/>
  <c r="W3" i="173"/>
  <c r="E26" i="105"/>
  <c r="H26" i="179"/>
  <c r="R3" i="181"/>
  <c r="K26" i="180"/>
  <c r="Q26" i="182"/>
  <c r="P26" i="174"/>
  <c r="Q3" i="174"/>
  <c r="F2" i="194"/>
  <c r="R2" i="187"/>
  <c r="F26" i="176"/>
  <c r="S2" i="192"/>
  <c r="P3" i="183"/>
  <c r="D3" i="176"/>
  <c r="P3" i="175"/>
  <c r="W26" i="179"/>
  <c r="R26" i="103"/>
  <c r="U3" i="177"/>
  <c r="I3" i="176"/>
  <c r="V26" i="104"/>
  <c r="V2" i="104" s="1"/>
  <c r="R3" i="176"/>
  <c r="T26" i="103"/>
  <c r="W2" i="189"/>
  <c r="L26" i="182"/>
  <c r="O3" i="103"/>
  <c r="J26" i="103"/>
  <c r="J2" i="103" s="1"/>
  <c r="Q2" i="187"/>
  <c r="W2" i="204"/>
  <c r="G3" i="177"/>
  <c r="V26" i="179"/>
  <c r="K26" i="179"/>
  <c r="L26" i="174"/>
  <c r="M3" i="176"/>
  <c r="C2" i="202"/>
  <c r="K3" i="105"/>
  <c r="K3" i="181"/>
  <c r="M4" i="125"/>
  <c r="N26" i="178"/>
  <c r="E26" i="182"/>
  <c r="S3" i="178"/>
  <c r="D26" i="182"/>
  <c r="H2" i="199"/>
  <c r="P3" i="105"/>
  <c r="J26" i="179"/>
  <c r="T2" i="186"/>
  <c r="K3" i="176"/>
  <c r="V8" i="125"/>
  <c r="U26" i="173"/>
  <c r="L3" i="182"/>
  <c r="J3" i="183"/>
  <c r="G26" i="178"/>
  <c r="S2" i="202"/>
  <c r="K8" i="125"/>
  <c r="W2" i="196"/>
  <c r="M2" i="186"/>
  <c r="S26" i="173"/>
  <c r="M3" i="180"/>
  <c r="F2" i="186"/>
  <c r="H3" i="174"/>
  <c r="G2" i="199"/>
  <c r="K26" i="105"/>
  <c r="D3" i="182"/>
  <c r="R26" i="177"/>
  <c r="M8" i="125"/>
  <c r="F2" i="191"/>
  <c r="R26" i="105"/>
  <c r="H26" i="180"/>
  <c r="O2" i="186"/>
  <c r="N26" i="183"/>
  <c r="P22" i="125"/>
  <c r="R3" i="180"/>
  <c r="R2" i="203"/>
  <c r="Q26" i="106"/>
  <c r="K3" i="182"/>
  <c r="E4" i="125"/>
  <c r="V3" i="182"/>
  <c r="N3" i="182"/>
  <c r="Q3" i="175"/>
  <c r="J3" i="176"/>
  <c r="V26" i="111"/>
  <c r="I3" i="178"/>
  <c r="P2" i="194"/>
  <c r="V26" i="173"/>
  <c r="T2" i="204"/>
  <c r="C26" i="173"/>
  <c r="H26" i="104"/>
  <c r="U2" i="189"/>
  <c r="F2" i="189"/>
  <c r="N26" i="172"/>
  <c r="S22" i="125"/>
  <c r="G3" i="176"/>
  <c r="S3" i="180"/>
  <c r="Q2" i="196"/>
  <c r="I4" i="125"/>
  <c r="O3" i="176"/>
  <c r="J26" i="177"/>
  <c r="T2" i="187"/>
  <c r="G3" i="179"/>
  <c r="N22" i="125"/>
  <c r="I3" i="175"/>
  <c r="E26" i="177"/>
  <c r="L27" i="125"/>
  <c r="K26" i="181"/>
  <c r="T26" i="179"/>
  <c r="J3" i="181"/>
  <c r="V3" i="176"/>
  <c r="D26" i="179"/>
  <c r="L26" i="179"/>
  <c r="F3" i="180"/>
  <c r="I3" i="173"/>
  <c r="S26" i="111"/>
  <c r="N2" i="198"/>
  <c r="W3" i="180"/>
  <c r="U4" i="125"/>
  <c r="W8" i="125"/>
  <c r="U26" i="178"/>
  <c r="U3" i="175"/>
  <c r="O26" i="176"/>
  <c r="G26" i="103"/>
  <c r="K3" i="103"/>
  <c r="H26" i="173"/>
  <c r="S2" i="203"/>
  <c r="O3" i="181"/>
  <c r="K26" i="111"/>
  <c r="D3" i="178"/>
  <c r="C2" i="198"/>
  <c r="U26" i="180"/>
  <c r="T3" i="111"/>
  <c r="W2" i="194"/>
  <c r="O26" i="180"/>
  <c r="E2" i="189"/>
  <c r="K26" i="182"/>
  <c r="E2" i="203"/>
  <c r="D8" i="125"/>
  <c r="P3" i="177"/>
  <c r="M26" i="177"/>
  <c r="E2" i="194"/>
  <c r="G26" i="104"/>
  <c r="N2" i="199"/>
  <c r="K26" i="176"/>
  <c r="J3" i="182"/>
  <c r="P2" i="186"/>
  <c r="C27" i="125"/>
  <c r="T26" i="180"/>
  <c r="S3" i="176"/>
  <c r="R2" i="192"/>
  <c r="U2" i="187"/>
  <c r="D3" i="174"/>
  <c r="S2" i="104"/>
  <c r="M26" i="179"/>
  <c r="G26" i="182"/>
  <c r="D2" i="191"/>
  <c r="E3" i="105"/>
  <c r="R26" i="111"/>
  <c r="F2" i="204"/>
  <c r="F3" i="179"/>
  <c r="U3" i="174"/>
  <c r="R11" i="125"/>
  <c r="P27" i="125"/>
  <c r="W2" i="203"/>
  <c r="C26" i="174"/>
  <c r="P26" i="181"/>
  <c r="V2" i="186"/>
  <c r="V71" i="125"/>
  <c r="T26" i="176"/>
  <c r="T26" i="105"/>
  <c r="D3" i="106"/>
  <c r="D2" i="106" s="1"/>
  <c r="N2" i="192"/>
  <c r="C3" i="104"/>
  <c r="M3" i="105"/>
  <c r="O17" i="125"/>
  <c r="J3" i="177"/>
  <c r="J26" i="174"/>
  <c r="O26" i="183"/>
  <c r="L3" i="179"/>
  <c r="V2" i="202"/>
  <c r="V26" i="105"/>
  <c r="E26" i="175"/>
  <c r="S17" i="125"/>
  <c r="T3" i="177"/>
  <c r="P2" i="192"/>
  <c r="Q3" i="104"/>
  <c r="L26" i="173"/>
  <c r="V26" i="176"/>
  <c r="L3" i="175"/>
  <c r="Q26" i="173"/>
  <c r="U2" i="186"/>
  <c r="H3" i="173"/>
  <c r="M26" i="182"/>
  <c r="O3" i="173"/>
  <c r="K3" i="180"/>
  <c r="V26" i="183"/>
  <c r="T3" i="179"/>
  <c r="G3" i="173"/>
  <c r="R3" i="173"/>
  <c r="C71" i="125"/>
  <c r="R27" i="125"/>
  <c r="S3" i="179"/>
  <c r="R2" i="202"/>
  <c r="Q2" i="200"/>
  <c r="R26" i="176"/>
  <c r="P26" i="180"/>
  <c r="J8" i="125"/>
  <c r="D3" i="179"/>
  <c r="H26" i="176"/>
  <c r="E3" i="178"/>
  <c r="S26" i="179"/>
  <c r="G26" i="173"/>
  <c r="V3" i="183"/>
  <c r="E2" i="202"/>
  <c r="N26" i="173"/>
  <c r="O26" i="182"/>
  <c r="P26" i="178"/>
  <c r="G3" i="178"/>
  <c r="I26" i="182"/>
  <c r="E26" i="103"/>
  <c r="T71" i="125"/>
  <c r="H2" i="190"/>
  <c r="L2" i="198"/>
  <c r="R3" i="104"/>
  <c r="L17" i="125"/>
  <c r="T2" i="194"/>
  <c r="M2" i="202"/>
  <c r="O11" i="125"/>
  <c r="I33" i="125"/>
  <c r="S11" i="125"/>
  <c r="N27" i="125"/>
  <c r="W26" i="172"/>
  <c r="U2" i="198"/>
  <c r="F3" i="175"/>
  <c r="P71" i="125"/>
  <c r="R3" i="175"/>
  <c r="G26" i="106"/>
  <c r="V3" i="175"/>
  <c r="K26" i="174"/>
  <c r="O3" i="105"/>
  <c r="H4" i="125"/>
  <c r="R26" i="174"/>
  <c r="T11" i="125"/>
  <c r="O22" i="125"/>
  <c r="K22" i="125"/>
  <c r="V22" i="125"/>
  <c r="W3" i="174"/>
  <c r="D2" i="194"/>
  <c r="E2" i="198"/>
  <c r="S71" i="125"/>
  <c r="H2" i="192"/>
  <c r="P2" i="198"/>
  <c r="L3" i="174"/>
  <c r="K71" i="125"/>
  <c r="W17" i="125"/>
  <c r="J3" i="175"/>
  <c r="L2" i="202"/>
  <c r="U2" i="194"/>
  <c r="S26" i="175"/>
  <c r="I11" i="125"/>
  <c r="E2" i="187"/>
  <c r="T3" i="174"/>
  <c r="J71" i="125"/>
  <c r="Q4" i="125"/>
  <c r="J2" i="190"/>
  <c r="W2" i="186"/>
  <c r="P2" i="187"/>
  <c r="N8" i="125"/>
  <c r="L3" i="111"/>
  <c r="O8" i="125"/>
  <c r="M2" i="199"/>
  <c r="J3" i="180"/>
  <c r="U3" i="176"/>
  <c r="G11" i="125"/>
  <c r="J3" i="174"/>
  <c r="R2" i="198"/>
  <c r="T3" i="182"/>
  <c r="E26" i="181"/>
  <c r="H3" i="175"/>
  <c r="D11" i="125"/>
  <c r="L3" i="181"/>
  <c r="U33" i="125"/>
  <c r="W26" i="180"/>
  <c r="W33" i="125"/>
  <c r="G2" i="194"/>
  <c r="R26" i="183"/>
  <c r="V4" i="125"/>
  <c r="Q3" i="180"/>
  <c r="G2" i="200"/>
  <c r="M26" i="104"/>
  <c r="U3" i="180"/>
  <c r="W26" i="106"/>
  <c r="N26" i="177"/>
  <c r="W3" i="176"/>
  <c r="D26" i="183"/>
  <c r="E3" i="182"/>
  <c r="Q11" i="125"/>
  <c r="O3" i="183"/>
  <c r="Q3" i="178"/>
  <c r="V26" i="181"/>
  <c r="K26" i="175"/>
  <c r="V27" i="125"/>
  <c r="F3" i="176"/>
  <c r="I22" i="125"/>
  <c r="W3" i="182"/>
  <c r="S26" i="176"/>
  <c r="M26" i="176"/>
  <c r="V3" i="174"/>
  <c r="F26" i="104"/>
  <c r="T2" i="202"/>
  <c r="P2" i="196"/>
  <c r="N26" i="111"/>
  <c r="Q2" i="199"/>
  <c r="W3" i="175"/>
  <c r="N3" i="176"/>
  <c r="K26" i="183"/>
  <c r="S26" i="178"/>
  <c r="T2" i="203"/>
  <c r="J26" i="181"/>
  <c r="N26" i="180"/>
  <c r="S26" i="177"/>
  <c r="R26" i="175"/>
  <c r="T2" i="192"/>
  <c r="S2" i="198"/>
  <c r="I3" i="181"/>
  <c r="I3" i="183"/>
  <c r="P4" i="125"/>
  <c r="E3" i="173"/>
  <c r="K17" i="125"/>
  <c r="K2" i="189"/>
  <c r="W26" i="177"/>
  <c r="U2" i="202"/>
  <c r="O26" i="174"/>
  <c r="R26" i="179"/>
  <c r="U26" i="177"/>
  <c r="W3" i="179"/>
  <c r="E8" i="125"/>
  <c r="H3" i="181"/>
  <c r="D4" i="125"/>
  <c r="J2" i="198"/>
  <c r="G26" i="176"/>
  <c r="I2" i="187"/>
  <c r="K3" i="179"/>
  <c r="S26" i="183"/>
  <c r="F26" i="175"/>
  <c r="L11" i="125"/>
  <c r="E3" i="177"/>
  <c r="R26" i="182"/>
  <c r="Q26" i="179"/>
  <c r="N3" i="180"/>
  <c r="F3" i="173"/>
  <c r="J3" i="104"/>
  <c r="J2" i="104" s="1"/>
  <c r="L3" i="172"/>
  <c r="T4" i="125"/>
  <c r="W11" i="125"/>
  <c r="K3" i="173"/>
  <c r="K2" i="202"/>
  <c r="D26" i="178"/>
  <c r="Q3" i="183"/>
  <c r="P26" i="172"/>
  <c r="S26" i="180"/>
  <c r="M11" i="125"/>
  <c r="J27" i="125"/>
  <c r="R3" i="179"/>
  <c r="S26" i="181"/>
  <c r="W3" i="183"/>
  <c r="O3" i="177"/>
  <c r="S26" i="182"/>
  <c r="H22" i="125"/>
  <c r="E26" i="179"/>
  <c r="K3" i="177"/>
  <c r="F26" i="177"/>
  <c r="Q33" i="125"/>
  <c r="N11" i="125"/>
  <c r="J26" i="182"/>
  <c r="H2" i="202"/>
  <c r="H2" i="198"/>
  <c r="E11" i="125"/>
  <c r="Q26" i="174"/>
  <c r="D26" i="173"/>
  <c r="T3" i="176"/>
  <c r="J11" i="125"/>
  <c r="V26" i="178"/>
  <c r="Q26" i="180"/>
  <c r="C22" i="125"/>
  <c r="C2" i="187"/>
  <c r="E26" i="104"/>
  <c r="W71" i="125"/>
  <c r="M22" i="125"/>
  <c r="K3" i="175"/>
  <c r="T26" i="183"/>
  <c r="F27" i="125"/>
  <c r="D3" i="177"/>
  <c r="G26" i="183"/>
  <c r="G26" i="175"/>
  <c r="O71" i="125"/>
  <c r="P11" i="125"/>
  <c r="C26" i="172"/>
  <c r="P26" i="173"/>
  <c r="J26" i="183"/>
  <c r="P2" i="202"/>
  <c r="P26" i="183"/>
  <c r="K3" i="174"/>
  <c r="Q26" i="176"/>
  <c r="J2" i="194"/>
  <c r="U26" i="175"/>
  <c r="V2" i="189"/>
  <c r="W3" i="178"/>
  <c r="H26" i="183"/>
  <c r="O3" i="172"/>
  <c r="K11" i="125"/>
  <c r="O26" i="178"/>
  <c r="S3" i="173"/>
  <c r="I26" i="175"/>
  <c r="W26" i="175"/>
  <c r="D27" i="125"/>
  <c r="L71" i="125"/>
  <c r="E3" i="176"/>
  <c r="R3" i="177"/>
  <c r="T26" i="173"/>
  <c r="K2" i="190"/>
  <c r="R3" i="182"/>
  <c r="G3" i="174"/>
  <c r="T3" i="178"/>
  <c r="N3" i="174"/>
  <c r="I26" i="176"/>
  <c r="L4" i="125"/>
  <c r="L33" i="125"/>
  <c r="C3" i="172"/>
  <c r="D33" i="125"/>
  <c r="I27" i="125"/>
  <c r="C52" i="125"/>
  <c r="M3" i="173"/>
  <c r="I52" i="125"/>
  <c r="P3" i="178"/>
  <c r="L26" i="175"/>
  <c r="Q22" i="125"/>
  <c r="O3" i="175"/>
  <c r="E33" i="125"/>
  <c r="P26" i="182"/>
  <c r="F3" i="177"/>
  <c r="U3" i="173"/>
  <c r="H26" i="181"/>
  <c r="U26" i="183"/>
  <c r="D3" i="172"/>
  <c r="I3" i="180"/>
  <c r="Q26" i="172"/>
  <c r="I26" i="181"/>
  <c r="T26" i="174"/>
  <c r="O26" i="175"/>
  <c r="V3" i="178"/>
  <c r="J4" i="125"/>
  <c r="U3" i="181"/>
  <c r="U3" i="183"/>
  <c r="E3" i="181"/>
  <c r="H26" i="177"/>
  <c r="R22" i="125"/>
  <c r="S3" i="183"/>
  <c r="O33" i="125"/>
  <c r="M3" i="183"/>
  <c r="V26" i="172"/>
  <c r="D17" i="125"/>
  <c r="P3" i="182"/>
  <c r="N4" i="125"/>
  <c r="L3" i="173"/>
  <c r="M26" i="183"/>
  <c r="C26" i="181"/>
  <c r="W26" i="182"/>
  <c r="V26" i="175"/>
  <c r="H27" i="125"/>
  <c r="T17" i="125"/>
  <c r="J3" i="178"/>
  <c r="S52" i="125"/>
  <c r="U2" i="195"/>
  <c r="H26" i="172"/>
  <c r="J26" i="173"/>
  <c r="M71" i="125"/>
  <c r="O26" i="104"/>
  <c r="F26" i="173"/>
  <c r="N3" i="179"/>
  <c r="E26" i="183"/>
  <c r="M3" i="175"/>
  <c r="T3" i="172"/>
  <c r="W26" i="173"/>
  <c r="L3" i="177"/>
  <c r="E26" i="178"/>
  <c r="R26" i="173"/>
  <c r="E3" i="175"/>
  <c r="Q3" i="182"/>
  <c r="W52" i="125"/>
  <c r="F3" i="183"/>
  <c r="J22" i="125"/>
  <c r="I3" i="182"/>
  <c r="R3" i="178"/>
  <c r="L2" i="190"/>
  <c r="L26" i="176"/>
  <c r="L2" i="189"/>
  <c r="M26" i="180"/>
  <c r="G26" i="174"/>
  <c r="L2" i="186"/>
  <c r="G26" i="177"/>
  <c r="Q3" i="177"/>
  <c r="M3" i="177"/>
  <c r="H3" i="172"/>
  <c r="U11" i="125"/>
  <c r="N3" i="178"/>
  <c r="O26" i="181"/>
  <c r="S3" i="175"/>
  <c r="P3" i="172"/>
  <c r="G17" i="125"/>
  <c r="D3" i="175"/>
  <c r="H26" i="182"/>
  <c r="G3" i="182"/>
  <c r="N26" i="181"/>
  <c r="C11" i="125"/>
  <c r="Q3" i="181"/>
  <c r="K33" i="125"/>
  <c r="C33" i="125"/>
  <c r="T3" i="183"/>
  <c r="C3" i="181"/>
  <c r="E3" i="172"/>
  <c r="I26" i="178"/>
  <c r="F4" i="125"/>
  <c r="W26" i="104"/>
  <c r="N3" i="175"/>
  <c r="Q2" i="189"/>
  <c r="M3" i="182"/>
  <c r="N3" i="172"/>
  <c r="W4" i="125"/>
  <c r="T26" i="178"/>
  <c r="O3" i="178"/>
  <c r="R3" i="183"/>
  <c r="N2" i="194"/>
  <c r="Q26" i="175"/>
  <c r="L3" i="176"/>
  <c r="P3" i="176"/>
  <c r="L3" i="180"/>
  <c r="W26" i="178"/>
  <c r="I26" i="173"/>
  <c r="N2" i="202"/>
  <c r="H26" i="178"/>
  <c r="H11" i="125"/>
  <c r="G3" i="180"/>
  <c r="G2" i="186"/>
  <c r="F26" i="183"/>
  <c r="G33" i="125"/>
  <c r="N26" i="179"/>
  <c r="L3" i="178"/>
  <c r="F3" i="182"/>
  <c r="W26" i="181"/>
  <c r="E26" i="172"/>
  <c r="T27" i="125"/>
  <c r="I26" i="174"/>
  <c r="S33" i="125"/>
  <c r="K52" i="125"/>
  <c r="J26" i="176"/>
  <c r="T3" i="175"/>
  <c r="F26" i="174"/>
  <c r="R3" i="172"/>
  <c r="E3" i="179"/>
  <c r="Q17" i="125"/>
  <c r="O3" i="180"/>
  <c r="O4" i="125"/>
  <c r="T2" i="198"/>
  <c r="V26" i="174"/>
  <c r="D3" i="183"/>
  <c r="F3" i="172"/>
  <c r="E2" i="192"/>
  <c r="I17" i="125"/>
  <c r="G3" i="183"/>
  <c r="M26" i="175"/>
  <c r="V3" i="179"/>
  <c r="U26" i="172"/>
  <c r="R3" i="174"/>
  <c r="V33" i="125"/>
  <c r="P33" i="125"/>
  <c r="G3" i="175"/>
  <c r="F33" i="125"/>
  <c r="V3" i="173"/>
  <c r="M26" i="172"/>
  <c r="Q3" i="176"/>
  <c r="P3" i="179"/>
  <c r="D26" i="180"/>
  <c r="N3" i="173"/>
  <c r="E26" i="173"/>
  <c r="L52" i="125"/>
  <c r="S3" i="172"/>
  <c r="N33" i="125"/>
  <c r="S26" i="172"/>
  <c r="R4" i="125"/>
  <c r="N2" i="186"/>
  <c r="H33" i="125"/>
  <c r="K3" i="172"/>
  <c r="R52" i="125"/>
  <c r="T22" i="125"/>
  <c r="Q26" i="178"/>
  <c r="J52" i="125"/>
  <c r="F26" i="180"/>
  <c r="L26" i="178"/>
  <c r="T3" i="173"/>
  <c r="Q3" i="179"/>
  <c r="G52" i="125"/>
  <c r="S4" i="125"/>
  <c r="P17" i="125"/>
  <c r="W2" i="202"/>
  <c r="K4" i="125"/>
  <c r="H3" i="179"/>
  <c r="I3" i="179"/>
  <c r="I2" i="179" s="1"/>
  <c r="F11" i="125"/>
  <c r="W3" i="172"/>
  <c r="C17" i="125"/>
  <c r="P3" i="174"/>
  <c r="M2" i="198"/>
  <c r="U3" i="179"/>
  <c r="M3" i="181"/>
  <c r="V17" i="125"/>
  <c r="H17" i="125"/>
  <c r="O52" i="125"/>
  <c r="T26" i="182"/>
  <c r="G26" i="172"/>
  <c r="S3" i="177"/>
  <c r="N26" i="182"/>
  <c r="F17" i="125"/>
  <c r="P3" i="173"/>
  <c r="M33" i="125"/>
  <c r="F26" i="179"/>
  <c r="G26" i="179"/>
  <c r="H3" i="183"/>
  <c r="Q52" i="125"/>
  <c r="U27" i="125"/>
  <c r="T52" i="125"/>
  <c r="D26" i="175"/>
  <c r="U3" i="172"/>
  <c r="V52" i="125"/>
  <c r="D52" i="125"/>
  <c r="P52" i="125"/>
  <c r="Q3" i="172"/>
  <c r="T33" i="125"/>
  <c r="J26" i="172"/>
  <c r="J3" i="172"/>
  <c r="N52" i="125"/>
  <c r="W27" i="125"/>
  <c r="F3" i="174"/>
  <c r="U52" i="125"/>
  <c r="M3" i="172"/>
  <c r="H52" i="125"/>
  <c r="I26" i="172"/>
  <c r="F52" i="125"/>
  <c r="S27" i="125"/>
  <c r="O27" i="125"/>
  <c r="M52" i="125"/>
  <c r="K26" i="172"/>
  <c r="I3" i="172"/>
  <c r="V26" i="182"/>
  <c r="R33" i="125"/>
  <c r="K27" i="125"/>
  <c r="G27" i="125"/>
  <c r="U17" i="125"/>
  <c r="E52" i="125"/>
  <c r="M27" i="125"/>
  <c r="V3" i="172"/>
  <c r="T26" i="172"/>
  <c r="L26" i="177"/>
  <c r="J33" i="125"/>
  <c r="M17" i="125"/>
  <c r="R17" i="125"/>
  <c r="E27" i="125"/>
  <c r="G4" i="125"/>
  <c r="F26" i="182"/>
  <c r="D26" i="177"/>
  <c r="L26" i="181"/>
  <c r="R26" i="172"/>
  <c r="F26" i="172"/>
  <c r="E17" i="125"/>
  <c r="D3" i="173"/>
  <c r="N17" i="125"/>
  <c r="J17" i="125"/>
  <c r="Q27" i="125"/>
  <c r="L26" i="172"/>
  <c r="D26" i="172"/>
  <c r="G3" i="172"/>
  <c r="C2" i="192"/>
  <c r="C26" i="178"/>
  <c r="E2" i="174" l="1"/>
  <c r="M2" i="173"/>
  <c r="S2" i="106"/>
  <c r="D2" i="104"/>
  <c r="M2" i="103"/>
  <c r="U2" i="111"/>
  <c r="W2" i="104"/>
  <c r="R2" i="103"/>
  <c r="I2" i="111"/>
  <c r="M2" i="111"/>
  <c r="V2" i="111"/>
  <c r="P2" i="105"/>
  <c r="D2" i="111"/>
  <c r="R2" i="178"/>
  <c r="U2" i="181"/>
  <c r="V2" i="106"/>
  <c r="C2" i="183"/>
  <c r="C2" i="175"/>
  <c r="L2" i="111"/>
  <c r="G2" i="104"/>
  <c r="M2" i="174"/>
  <c r="W2" i="103"/>
  <c r="O2" i="111"/>
  <c r="L2" i="105"/>
  <c r="F2" i="106"/>
  <c r="M2" i="106"/>
  <c r="V2" i="103"/>
  <c r="P2" i="104"/>
  <c r="I2" i="103"/>
  <c r="U2" i="103"/>
  <c r="Q2" i="111"/>
  <c r="F2" i="181"/>
  <c r="E2" i="103"/>
  <c r="C2" i="174"/>
  <c r="P2" i="106"/>
  <c r="F2" i="103"/>
  <c r="C2" i="105"/>
  <c r="N2" i="111"/>
  <c r="W2" i="176"/>
  <c r="R2" i="106"/>
  <c r="D2" i="103"/>
  <c r="G2" i="180"/>
  <c r="P2" i="176"/>
  <c r="C2" i="104"/>
  <c r="Q2" i="106"/>
  <c r="N2" i="103"/>
  <c r="D2" i="181"/>
  <c r="P2" i="111"/>
  <c r="P2" i="179"/>
  <c r="T2" i="103"/>
  <c r="T2" i="106"/>
  <c r="Q2" i="104"/>
  <c r="L2" i="183"/>
  <c r="D2" i="105"/>
  <c r="I2" i="177"/>
  <c r="R2" i="111"/>
  <c r="V2" i="177"/>
  <c r="S2" i="111"/>
  <c r="T2" i="177"/>
  <c r="U2" i="182"/>
  <c r="L2" i="103"/>
  <c r="I2" i="104"/>
  <c r="G2" i="111"/>
  <c r="K2" i="178"/>
  <c r="J2" i="180"/>
  <c r="N2" i="104"/>
  <c r="F2" i="104"/>
  <c r="D2" i="176"/>
  <c r="P2" i="103"/>
  <c r="I2" i="174"/>
  <c r="M2" i="104"/>
  <c r="R2" i="105"/>
  <c r="O2" i="179"/>
  <c r="F2" i="111"/>
  <c r="J2" i="105"/>
  <c r="S2" i="103"/>
  <c r="N2" i="106"/>
  <c r="U2" i="106"/>
  <c r="C2" i="111"/>
  <c r="T2" i="105"/>
  <c r="E2" i="104"/>
  <c r="F2" i="178"/>
  <c r="V2" i="180"/>
  <c r="H2" i="111"/>
  <c r="R2" i="181"/>
  <c r="L2" i="106"/>
  <c r="K2" i="106"/>
  <c r="O2" i="105"/>
  <c r="S2" i="105"/>
  <c r="Q2" i="103"/>
  <c r="U2" i="104"/>
  <c r="H2" i="103"/>
  <c r="P2" i="177"/>
  <c r="J2" i="178"/>
  <c r="N2" i="176"/>
  <c r="C2" i="106"/>
  <c r="T2" i="104"/>
  <c r="U2" i="105"/>
  <c r="G2" i="181"/>
  <c r="G2" i="103"/>
  <c r="C2" i="178"/>
  <c r="K2" i="104"/>
  <c r="P2" i="181"/>
  <c r="F2" i="105"/>
  <c r="I2" i="105"/>
  <c r="H2" i="175"/>
  <c r="N2" i="181"/>
  <c r="K2" i="177"/>
  <c r="J2" i="111"/>
  <c r="Q2" i="183"/>
  <c r="L2" i="104"/>
  <c r="S2" i="182"/>
  <c r="W2" i="183"/>
  <c r="G2" i="105"/>
  <c r="O2" i="172"/>
  <c r="K2" i="173"/>
  <c r="H2" i="104"/>
  <c r="H2" i="178"/>
  <c r="W2" i="174"/>
  <c r="H2" i="174"/>
  <c r="N2" i="175"/>
  <c r="E2" i="176"/>
  <c r="M2" i="181"/>
  <c r="I2" i="183"/>
  <c r="V2" i="105"/>
  <c r="C2" i="180"/>
  <c r="I2" i="106"/>
  <c r="O2" i="106"/>
  <c r="K2" i="111"/>
  <c r="O2" i="177"/>
  <c r="H2" i="176"/>
  <c r="Q2" i="181"/>
  <c r="W2" i="177"/>
  <c r="J2" i="106"/>
  <c r="S2" i="174"/>
  <c r="W2" i="105"/>
  <c r="J2" i="173"/>
  <c r="K2" i="183"/>
  <c r="G2" i="106"/>
  <c r="J2" i="175"/>
  <c r="C3" i="125"/>
  <c r="D2" i="174"/>
  <c r="N2" i="177"/>
  <c r="N2" i="105"/>
  <c r="R2" i="180"/>
  <c r="I2" i="180"/>
  <c r="Q2" i="175"/>
  <c r="Q2" i="105"/>
  <c r="V2" i="182"/>
  <c r="O2" i="104"/>
  <c r="W2" i="181"/>
  <c r="N2" i="174"/>
  <c r="R2" i="104"/>
  <c r="Q2" i="182"/>
  <c r="T2" i="175"/>
  <c r="U2" i="176"/>
  <c r="D2" i="179"/>
  <c r="E2" i="180"/>
  <c r="P2" i="175"/>
  <c r="U2" i="179"/>
  <c r="H2" i="177"/>
  <c r="S2" i="181"/>
  <c r="K2" i="180"/>
  <c r="O2" i="182"/>
  <c r="U2" i="174"/>
  <c r="T2" i="181"/>
  <c r="T2" i="111"/>
  <c r="J2" i="172"/>
  <c r="X22" i="157"/>
  <c r="O2" i="174"/>
  <c r="P2" i="180"/>
  <c r="R2" i="176"/>
  <c r="W2" i="173"/>
  <c r="O2" i="176"/>
  <c r="V2" i="183"/>
  <c r="J2" i="179"/>
  <c r="S2" i="178"/>
  <c r="D2" i="182"/>
  <c r="U2" i="178"/>
  <c r="C2" i="173"/>
  <c r="O2" i="173"/>
  <c r="G2" i="176"/>
  <c r="H2" i="182"/>
  <c r="U2" i="173"/>
  <c r="E2" i="175"/>
  <c r="O2" i="103"/>
  <c r="L2" i="180"/>
  <c r="F2" i="180"/>
  <c r="Q2" i="178"/>
  <c r="E2" i="183"/>
  <c r="K2" i="105"/>
  <c r="Q2" i="173"/>
  <c r="V2" i="179"/>
  <c r="V2" i="181"/>
  <c r="N2" i="179"/>
  <c r="E2" i="105"/>
  <c r="K2" i="182"/>
  <c r="K2" i="176"/>
  <c r="M2" i="176"/>
  <c r="L2" i="174"/>
  <c r="H2" i="179"/>
  <c r="G2" i="177"/>
  <c r="M2" i="179"/>
  <c r="M3" i="125"/>
  <c r="J2" i="183"/>
  <c r="E2" i="177"/>
  <c r="K2" i="103"/>
  <c r="N2" i="183"/>
  <c r="Q2" i="177"/>
  <c r="R2" i="182"/>
  <c r="S2" i="180"/>
  <c r="H2" i="180"/>
  <c r="P2" i="174"/>
  <c r="D2" i="180"/>
  <c r="M2" i="180"/>
  <c r="L2" i="181"/>
  <c r="W2" i="106"/>
  <c r="M2" i="105"/>
  <c r="R2" i="177"/>
  <c r="K2" i="179"/>
  <c r="T2" i="180"/>
  <c r="W2" i="179"/>
  <c r="W2" i="180"/>
  <c r="T2" i="176"/>
  <c r="F2" i="176"/>
  <c r="V2" i="176"/>
  <c r="L2" i="173"/>
  <c r="U2" i="175"/>
  <c r="I2" i="176"/>
  <c r="Q2" i="174"/>
  <c r="K2" i="175"/>
  <c r="P2" i="183"/>
  <c r="K2" i="181"/>
  <c r="I2" i="173"/>
  <c r="C26" i="125"/>
  <c r="N2" i="178"/>
  <c r="U2" i="177"/>
  <c r="L2" i="182"/>
  <c r="N2" i="180"/>
  <c r="E2" i="182"/>
  <c r="E2" i="178"/>
  <c r="S2" i="179"/>
  <c r="H2" i="181"/>
  <c r="G2" i="173"/>
  <c r="D2" i="183"/>
  <c r="T2" i="179"/>
  <c r="G3" i="125"/>
  <c r="J2" i="174"/>
  <c r="V3" i="125"/>
  <c r="U2" i="180"/>
  <c r="D3" i="125"/>
  <c r="L26" i="125"/>
  <c r="Q3" i="125"/>
  <c r="L3" i="125"/>
  <c r="G2" i="178"/>
  <c r="I2" i="175"/>
  <c r="S2" i="173"/>
  <c r="D2" i="178"/>
  <c r="H2" i="173"/>
  <c r="T2" i="183"/>
  <c r="N26" i="125"/>
  <c r="N2" i="182"/>
  <c r="O2" i="180"/>
  <c r="T2" i="182"/>
  <c r="R3" i="125"/>
  <c r="R2" i="175"/>
  <c r="F2" i="179"/>
  <c r="S2" i="183"/>
  <c r="I26" i="125"/>
  <c r="S3" i="125"/>
  <c r="I2" i="178"/>
  <c r="J2" i="176"/>
  <c r="P26" i="125"/>
  <c r="P3" i="125"/>
  <c r="F2" i="175"/>
  <c r="J2" i="177"/>
  <c r="I3" i="125"/>
  <c r="G2" i="179"/>
  <c r="I2" i="182"/>
  <c r="W3" i="125"/>
  <c r="S2" i="176"/>
  <c r="R2" i="173"/>
  <c r="J2" i="182"/>
  <c r="N2" i="173"/>
  <c r="G2" i="174"/>
  <c r="U3" i="125"/>
  <c r="J2" i="181"/>
  <c r="Q2" i="176"/>
  <c r="M2" i="177"/>
  <c r="L2" i="175"/>
  <c r="G2" i="182"/>
  <c r="N2" i="172"/>
  <c r="M2" i="182"/>
  <c r="Q2" i="172"/>
  <c r="V2" i="173"/>
  <c r="O2" i="181"/>
  <c r="E2" i="181"/>
  <c r="L2" i="179"/>
  <c r="Q2" i="180"/>
  <c r="R2" i="179"/>
  <c r="C2" i="172"/>
  <c r="O3" i="125"/>
  <c r="E3" i="125"/>
  <c r="D2" i="172"/>
  <c r="H2" i="183"/>
  <c r="O2" i="175"/>
  <c r="N3" i="125"/>
  <c r="D2" i="173"/>
  <c r="W2" i="178"/>
  <c r="W2" i="175"/>
  <c r="O2" i="183"/>
  <c r="R26" i="125"/>
  <c r="P2" i="178"/>
  <c r="T3" i="125"/>
  <c r="U2" i="183"/>
  <c r="M2" i="175"/>
  <c r="C2" i="181"/>
  <c r="R2" i="174"/>
  <c r="J26" i="125"/>
  <c r="V2" i="178"/>
  <c r="T2" i="174"/>
  <c r="H3" i="125"/>
  <c r="V2" i="175"/>
  <c r="U26" i="125"/>
  <c r="W2" i="172"/>
  <c r="V2" i="174"/>
  <c r="S2" i="175"/>
  <c r="V26" i="125"/>
  <c r="K2" i="174"/>
  <c r="O26" i="125"/>
  <c r="P2" i="182"/>
  <c r="P2" i="172"/>
  <c r="W2" i="182"/>
  <c r="I2" i="181"/>
  <c r="F2" i="177"/>
  <c r="M26" i="125"/>
  <c r="M2" i="183"/>
  <c r="V2" i="172"/>
  <c r="R2" i="183"/>
  <c r="J3" i="125"/>
  <c r="F2" i="182"/>
  <c r="O2" i="178"/>
  <c r="G2" i="172"/>
  <c r="L2" i="172"/>
  <c r="E2" i="173"/>
  <c r="G2" i="183"/>
  <c r="T2" i="178"/>
  <c r="L2" i="176"/>
  <c r="G26" i="125"/>
  <c r="Q2" i="179"/>
  <c r="W26" i="125"/>
  <c r="S2" i="177"/>
  <c r="Q26" i="125"/>
  <c r="F2" i="173"/>
  <c r="E2" i="172"/>
  <c r="D26" i="125"/>
  <c r="D2" i="177"/>
  <c r="L2" i="178"/>
  <c r="E2" i="179"/>
  <c r="F26" i="125"/>
  <c r="G2" i="175"/>
  <c r="P2" i="173"/>
  <c r="T2" i="173"/>
  <c r="L2" i="177"/>
  <c r="K3" i="125"/>
  <c r="F2" i="172"/>
  <c r="F2" i="174"/>
  <c r="T2" i="172"/>
  <c r="H2" i="172"/>
  <c r="K26" i="125"/>
  <c r="F2" i="183"/>
  <c r="E26" i="125"/>
  <c r="H26" i="125"/>
  <c r="T26" i="125"/>
  <c r="F3" i="125"/>
  <c r="D2" i="175"/>
  <c r="S26" i="125"/>
  <c r="R2" i="172"/>
  <c r="M2" i="172"/>
  <c r="I2" i="172"/>
  <c r="K2" i="172"/>
  <c r="S2" i="172"/>
  <c r="U2" i="172"/>
  <c r="C2" i="125" l="1"/>
  <c r="L2" i="125"/>
  <c r="P2" i="125"/>
  <c r="U2" i="125"/>
  <c r="W2" i="125"/>
  <c r="T2" i="125"/>
  <c r="M2" i="125"/>
  <c r="O2" i="125"/>
  <c r="I2" i="125"/>
  <c r="S2" i="125"/>
  <c r="G2" i="125"/>
  <c r="R2" i="125"/>
  <c r="N2" i="125"/>
  <c r="D2" i="125"/>
  <c r="V2" i="125"/>
  <c r="Q2" i="125"/>
  <c r="E2" i="125"/>
  <c r="S22" i="184"/>
  <c r="T22" i="184"/>
  <c r="H2" i="125"/>
  <c r="J2" i="125"/>
  <c r="K2" i="125"/>
  <c r="D71" i="184"/>
  <c r="P22" i="184"/>
  <c r="Q22" i="184"/>
  <c r="R22" i="184"/>
  <c r="F2" i="125"/>
  <c r="R27" i="184"/>
  <c r="H22" i="184"/>
  <c r="P33" i="184"/>
  <c r="J22" i="184"/>
  <c r="F27" i="184"/>
  <c r="R33" i="184"/>
  <c r="K22" i="184"/>
  <c r="G27" i="184"/>
  <c r="L22" i="184"/>
  <c r="T33" i="184"/>
  <c r="N22" i="184"/>
  <c r="J27" i="184"/>
  <c r="K17" i="184"/>
  <c r="O22" i="184"/>
  <c r="W33" i="184"/>
  <c r="L17" i="184"/>
  <c r="F22" i="184"/>
  <c r="R4" i="184"/>
  <c r="N27" i="184"/>
  <c r="O27" i="184"/>
  <c r="H52" i="184"/>
  <c r="H71" i="184"/>
  <c r="W4" i="184"/>
  <c r="K4" i="184"/>
  <c r="S8" i="184"/>
  <c r="S27" i="184"/>
  <c r="N8" i="184"/>
  <c r="L4" i="184"/>
  <c r="T8" i="184"/>
  <c r="H17" i="184"/>
  <c r="O8" i="184"/>
  <c r="P8" i="184"/>
  <c r="R17" i="184"/>
  <c r="Q17" i="184"/>
  <c r="N4" i="184"/>
  <c r="J52" i="184"/>
  <c r="O4" i="184"/>
  <c r="O71" i="184"/>
  <c r="P17" i="184"/>
  <c r="P4" i="184"/>
  <c r="P71" i="184"/>
  <c r="O17" i="184"/>
  <c r="J33" i="184"/>
  <c r="R71" i="184"/>
  <c r="V4" i="184"/>
  <c r="S4" i="184"/>
  <c r="O52" i="184"/>
  <c r="K52" i="184"/>
  <c r="S71" i="184"/>
  <c r="M8" i="184"/>
  <c r="T4" i="184"/>
  <c r="L33" i="184"/>
  <c r="T71" i="184"/>
  <c r="J4" i="184"/>
  <c r="U4" i="184"/>
  <c r="N33" i="184"/>
  <c r="R52" i="184"/>
  <c r="V71" i="184"/>
  <c r="P52" i="184"/>
  <c r="D52" i="184"/>
  <c r="L52" i="184"/>
  <c r="N52" i="184"/>
  <c r="S52" i="184"/>
  <c r="H4" i="184"/>
  <c r="S17" i="184"/>
  <c r="T52" i="184"/>
  <c r="W71" i="184"/>
  <c r="W22" i="184"/>
  <c r="V52" i="184"/>
  <c r="O11" i="184"/>
  <c r="V17" i="184"/>
  <c r="W52" i="184"/>
  <c r="P11" i="184"/>
  <c r="W17" i="184"/>
  <c r="Q11" i="184"/>
  <c r="V22" i="184"/>
  <c r="U33" i="184"/>
  <c r="V33" i="184"/>
  <c r="E8" i="184"/>
  <c r="H11" i="184"/>
  <c r="V11" i="184"/>
  <c r="V27" i="184"/>
  <c r="T17" i="184"/>
  <c r="R11" i="184"/>
  <c r="T11" i="184"/>
  <c r="G8" i="184"/>
  <c r="W11" i="184"/>
  <c r="K11" i="184"/>
  <c r="W27" i="184"/>
  <c r="K27" i="184"/>
  <c r="F71" i="184"/>
  <c r="D8" i="184"/>
  <c r="H8" i="184"/>
  <c r="L11" i="184"/>
  <c r="G71" i="184"/>
  <c r="S11" i="184"/>
  <c r="J8" i="184"/>
  <c r="G22" i="184"/>
  <c r="I71" i="184"/>
  <c r="K8" i="184"/>
  <c r="J71" i="184"/>
  <c r="L8" i="184"/>
  <c r="I22" i="184"/>
  <c r="K71" i="184"/>
  <c r="L71" i="184"/>
  <c r="V8" i="184"/>
  <c r="H33" i="184"/>
  <c r="W8" i="184"/>
  <c r="I33" i="184"/>
  <c r="N11" i="184"/>
  <c r="H27" i="184"/>
  <c r="U52" i="184"/>
  <c r="D33" i="184"/>
  <c r="N71" i="184"/>
  <c r="D27" i="184"/>
  <c r="F33" i="184"/>
  <c r="Q71" i="184"/>
  <c r="U8" i="184"/>
  <c r="D17" i="184"/>
  <c r="I27" i="184"/>
  <c r="K33" i="184"/>
  <c r="Q4" i="184"/>
  <c r="F17" i="184"/>
  <c r="D11" i="184"/>
  <c r="G17" i="184"/>
  <c r="L27" i="184"/>
  <c r="E52" i="184"/>
  <c r="O33" i="184"/>
  <c r="F52" i="184"/>
  <c r="R8" i="184"/>
  <c r="G4" i="184"/>
  <c r="M4" i="184"/>
  <c r="F8" i="184"/>
  <c r="F11" i="184"/>
  <c r="I17" i="184"/>
  <c r="G52" i="184"/>
  <c r="F4" i="184"/>
  <c r="G11" i="184"/>
  <c r="J17" i="184"/>
  <c r="Q33" i="184"/>
  <c r="D22" i="184"/>
  <c r="P27" i="184"/>
  <c r="I52" i="184"/>
  <c r="E4" i="184"/>
  <c r="I11" i="184"/>
  <c r="Q27" i="184"/>
  <c r="S33" i="184"/>
  <c r="I4" i="184"/>
  <c r="D4" i="184"/>
  <c r="J11" i="184"/>
  <c r="N17" i="184"/>
  <c r="T27" i="184"/>
  <c r="M52" i="184"/>
  <c r="E33" i="184"/>
  <c r="M33" i="184"/>
  <c r="Q52" i="184"/>
  <c r="I8" i="184"/>
  <c r="Q8" i="184"/>
  <c r="E11" i="184"/>
  <c r="M11" i="184"/>
  <c r="U11" i="184"/>
  <c r="E17" i="184"/>
  <c r="M17" i="184"/>
  <c r="U17" i="184"/>
  <c r="E71" i="184"/>
  <c r="M71" i="184"/>
  <c r="U71" i="184"/>
  <c r="E22" i="184"/>
  <c r="M22" i="184"/>
  <c r="U22" i="184"/>
  <c r="G33" i="184"/>
  <c r="E27" i="184"/>
  <c r="M27" i="184"/>
  <c r="U27" i="184"/>
  <c r="W163" i="157"/>
  <c r="V163" i="157"/>
  <c r="U163" i="157"/>
  <c r="T163" i="157"/>
  <c r="S163" i="157"/>
  <c r="R163" i="157"/>
  <c r="Q163" i="157"/>
  <c r="P163" i="157"/>
  <c r="O163" i="157"/>
  <c r="N163" i="157"/>
  <c r="M163" i="157"/>
  <c r="L163" i="157"/>
  <c r="K163" i="157"/>
  <c r="J163" i="157"/>
  <c r="I163" i="157"/>
  <c r="H163" i="157"/>
  <c r="G163" i="157"/>
  <c r="F163" i="157"/>
  <c r="E163" i="157"/>
  <c r="D163" i="157"/>
  <c r="C163" i="157"/>
  <c r="W162" i="157"/>
  <c r="V162" i="157"/>
  <c r="U162" i="157"/>
  <c r="T162" i="157"/>
  <c r="S162" i="157"/>
  <c r="R162" i="157"/>
  <c r="Q162" i="157"/>
  <c r="P162" i="157"/>
  <c r="O162" i="157"/>
  <c r="N162" i="157"/>
  <c r="M162" i="157"/>
  <c r="L162" i="157"/>
  <c r="K162" i="157"/>
  <c r="J162" i="157"/>
  <c r="I162" i="157"/>
  <c r="H162" i="157"/>
  <c r="G162" i="157"/>
  <c r="F162" i="157"/>
  <c r="E162" i="157"/>
  <c r="D162" i="157"/>
  <c r="C162" i="157"/>
  <c r="W161" i="157"/>
  <c r="V161" i="157"/>
  <c r="U161" i="157"/>
  <c r="T161" i="157"/>
  <c r="S161" i="157"/>
  <c r="R161" i="157"/>
  <c r="Q161" i="157"/>
  <c r="P161" i="157"/>
  <c r="O161" i="157"/>
  <c r="N161" i="157"/>
  <c r="M161" i="157"/>
  <c r="L161" i="157"/>
  <c r="K161" i="157"/>
  <c r="J161" i="157"/>
  <c r="I161" i="157"/>
  <c r="H161" i="157"/>
  <c r="G161" i="157"/>
  <c r="F161" i="157"/>
  <c r="E161" i="157"/>
  <c r="D161" i="157"/>
  <c r="C161" i="157"/>
  <c r="W160" i="157"/>
  <c r="V160" i="157"/>
  <c r="U160" i="157"/>
  <c r="T160" i="157"/>
  <c r="S160" i="157"/>
  <c r="R160" i="157"/>
  <c r="Q160" i="157"/>
  <c r="P160" i="157"/>
  <c r="O160" i="157"/>
  <c r="N160" i="157"/>
  <c r="M160" i="157"/>
  <c r="L160" i="157"/>
  <c r="K160" i="157"/>
  <c r="J160" i="157"/>
  <c r="I160" i="157"/>
  <c r="H160" i="157"/>
  <c r="G160" i="157"/>
  <c r="F160" i="157"/>
  <c r="E160" i="157"/>
  <c r="D160" i="157"/>
  <c r="C160" i="157"/>
  <c r="W159" i="157"/>
  <c r="V159" i="157"/>
  <c r="U159" i="157"/>
  <c r="T159" i="157"/>
  <c r="S159" i="157"/>
  <c r="R159" i="157"/>
  <c r="Q159" i="157"/>
  <c r="P159" i="157"/>
  <c r="O159" i="157"/>
  <c r="N159" i="157"/>
  <c r="M159" i="157"/>
  <c r="L159" i="157"/>
  <c r="K159" i="157"/>
  <c r="J159" i="157"/>
  <c r="I159" i="157"/>
  <c r="H159" i="157"/>
  <c r="G159" i="157"/>
  <c r="F159" i="157"/>
  <c r="E159" i="157"/>
  <c r="D159" i="157"/>
  <c r="C159" i="157"/>
  <c r="W158" i="157"/>
  <c r="V158" i="157"/>
  <c r="U158" i="157"/>
  <c r="T158" i="157"/>
  <c r="S158" i="157"/>
  <c r="R158" i="157"/>
  <c r="Q158" i="157"/>
  <c r="P158" i="157"/>
  <c r="O158" i="157"/>
  <c r="N158" i="157"/>
  <c r="M158" i="157"/>
  <c r="L158" i="157"/>
  <c r="K158" i="157"/>
  <c r="J158" i="157"/>
  <c r="I158" i="157"/>
  <c r="H158" i="157"/>
  <c r="G158" i="157"/>
  <c r="F158" i="157"/>
  <c r="E158" i="157"/>
  <c r="D158" i="157"/>
  <c r="C158" i="157"/>
  <c r="W157" i="157"/>
  <c r="V157" i="157"/>
  <c r="U157" i="157"/>
  <c r="T157" i="157"/>
  <c r="S157" i="157"/>
  <c r="R157" i="157"/>
  <c r="Q157" i="157"/>
  <c r="P157" i="157"/>
  <c r="O157" i="157"/>
  <c r="N157" i="157"/>
  <c r="M157" i="157"/>
  <c r="L157" i="157"/>
  <c r="K157" i="157"/>
  <c r="J157" i="157"/>
  <c r="I157" i="157"/>
  <c r="H157" i="157"/>
  <c r="G157" i="157"/>
  <c r="F157" i="157"/>
  <c r="E157" i="157"/>
  <c r="D157" i="157"/>
  <c r="C157" i="157"/>
  <c r="W156" i="157"/>
  <c r="V156" i="157"/>
  <c r="U156" i="157"/>
  <c r="T156" i="157"/>
  <c r="S156" i="157"/>
  <c r="R156" i="157"/>
  <c r="Q156" i="157"/>
  <c r="P156" i="157"/>
  <c r="O156" i="157"/>
  <c r="N156" i="157"/>
  <c r="M156" i="157"/>
  <c r="L156" i="157"/>
  <c r="K156" i="157"/>
  <c r="J156" i="157"/>
  <c r="I156" i="157"/>
  <c r="H156" i="157"/>
  <c r="G156" i="157"/>
  <c r="F156" i="157"/>
  <c r="E156" i="157"/>
  <c r="D156" i="157"/>
  <c r="C156" i="157"/>
  <c r="W155" i="157"/>
  <c r="V155" i="157"/>
  <c r="U155" i="157"/>
  <c r="T155" i="157"/>
  <c r="S155" i="157"/>
  <c r="R155" i="157"/>
  <c r="Q155" i="157"/>
  <c r="P155" i="157"/>
  <c r="O155" i="157"/>
  <c r="N155" i="157"/>
  <c r="M155" i="157"/>
  <c r="L155" i="157"/>
  <c r="K155" i="157"/>
  <c r="J155" i="157"/>
  <c r="I155" i="157"/>
  <c r="H155" i="157"/>
  <c r="G155" i="157"/>
  <c r="F155" i="157"/>
  <c r="E155" i="157"/>
  <c r="D155" i="157"/>
  <c r="C155" i="157"/>
  <c r="W154" i="157"/>
  <c r="V154" i="157"/>
  <c r="U154" i="157"/>
  <c r="T154" i="157"/>
  <c r="S154" i="157"/>
  <c r="R154" i="157"/>
  <c r="Q154" i="157"/>
  <c r="P154" i="157"/>
  <c r="O154" i="157"/>
  <c r="N154" i="157"/>
  <c r="M154" i="157"/>
  <c r="L154" i="157"/>
  <c r="K154" i="157"/>
  <c r="J154" i="157"/>
  <c r="I154" i="157"/>
  <c r="H154" i="157"/>
  <c r="G154" i="157"/>
  <c r="F154" i="157"/>
  <c r="E154" i="157"/>
  <c r="D154" i="157"/>
  <c r="C154" i="157"/>
  <c r="W124" i="157"/>
  <c r="V124" i="157"/>
  <c r="U124" i="157"/>
  <c r="T124" i="157"/>
  <c r="S124" i="157"/>
  <c r="R124" i="157"/>
  <c r="Q124" i="157"/>
  <c r="P124" i="157"/>
  <c r="O124" i="157"/>
  <c r="N124" i="157"/>
  <c r="M124" i="157"/>
  <c r="L124" i="157"/>
  <c r="K124" i="157"/>
  <c r="J124" i="157"/>
  <c r="I124" i="157"/>
  <c r="H124" i="157"/>
  <c r="G124" i="157"/>
  <c r="F124" i="157"/>
  <c r="E124" i="157"/>
  <c r="D124" i="157"/>
  <c r="C124" i="157"/>
  <c r="W123" i="157"/>
  <c r="V123" i="157"/>
  <c r="U123" i="157"/>
  <c r="T123" i="157"/>
  <c r="S123" i="157"/>
  <c r="R123" i="157"/>
  <c r="Q123" i="157"/>
  <c r="P123" i="157"/>
  <c r="O123" i="157"/>
  <c r="N123" i="157"/>
  <c r="M123" i="157"/>
  <c r="L123" i="157"/>
  <c r="K123" i="157"/>
  <c r="J123" i="157"/>
  <c r="I123" i="157"/>
  <c r="H123" i="157"/>
  <c r="G123" i="157"/>
  <c r="F123" i="157"/>
  <c r="E123" i="157"/>
  <c r="D123" i="157"/>
  <c r="C123" i="157"/>
  <c r="W122" i="157"/>
  <c r="V122" i="157"/>
  <c r="U122" i="157"/>
  <c r="T122" i="157"/>
  <c r="S122" i="157"/>
  <c r="R122" i="157"/>
  <c r="Q122" i="157"/>
  <c r="P122" i="157"/>
  <c r="O122" i="157"/>
  <c r="N122" i="157"/>
  <c r="M122" i="157"/>
  <c r="L122" i="157"/>
  <c r="K122" i="157"/>
  <c r="J122" i="157"/>
  <c r="I122" i="157"/>
  <c r="H122" i="157"/>
  <c r="G122" i="157"/>
  <c r="F122" i="157"/>
  <c r="E122" i="157"/>
  <c r="D122" i="157"/>
  <c r="C122" i="157"/>
  <c r="W120" i="157"/>
  <c r="V120" i="157"/>
  <c r="U120" i="157"/>
  <c r="T120" i="157"/>
  <c r="S120" i="157"/>
  <c r="R120" i="157"/>
  <c r="Q120" i="157"/>
  <c r="P120" i="157"/>
  <c r="O120" i="157"/>
  <c r="N120" i="157"/>
  <c r="M120" i="157"/>
  <c r="L120" i="157"/>
  <c r="K120" i="157"/>
  <c r="J120" i="157"/>
  <c r="I120" i="157"/>
  <c r="H120" i="157"/>
  <c r="G120" i="157"/>
  <c r="F120" i="157"/>
  <c r="E120" i="157"/>
  <c r="D120" i="157"/>
  <c r="C120" i="157"/>
  <c r="W119" i="157"/>
  <c r="V119" i="157"/>
  <c r="U119" i="157"/>
  <c r="T119" i="157"/>
  <c r="S119" i="157"/>
  <c r="R119" i="157"/>
  <c r="Q119" i="157"/>
  <c r="P119" i="157"/>
  <c r="O119" i="157"/>
  <c r="N119" i="157"/>
  <c r="M119" i="157"/>
  <c r="L119" i="157"/>
  <c r="K119" i="157"/>
  <c r="J119" i="157"/>
  <c r="I119" i="157"/>
  <c r="H119" i="157"/>
  <c r="G119" i="157"/>
  <c r="F119" i="157"/>
  <c r="E119" i="157"/>
  <c r="D119" i="157"/>
  <c r="C119" i="157"/>
  <c r="W118" i="157"/>
  <c r="V118" i="157"/>
  <c r="U118" i="157"/>
  <c r="T118" i="157"/>
  <c r="S118" i="157"/>
  <c r="R118" i="157"/>
  <c r="Q118" i="157"/>
  <c r="P118" i="157"/>
  <c r="O118" i="157"/>
  <c r="N118" i="157"/>
  <c r="M118" i="157"/>
  <c r="L118" i="157"/>
  <c r="K118" i="157"/>
  <c r="J118" i="157"/>
  <c r="I118" i="157"/>
  <c r="H118" i="157"/>
  <c r="G118" i="157"/>
  <c r="F118" i="157"/>
  <c r="E118" i="157"/>
  <c r="D118" i="157"/>
  <c r="C118" i="157"/>
  <c r="W116" i="157"/>
  <c r="V116" i="157"/>
  <c r="U116" i="157"/>
  <c r="T116" i="157"/>
  <c r="S116" i="157"/>
  <c r="R116" i="157"/>
  <c r="Q116" i="157"/>
  <c r="P116" i="157"/>
  <c r="O116" i="157"/>
  <c r="N116" i="157"/>
  <c r="M116" i="157"/>
  <c r="L116" i="157"/>
  <c r="K116" i="157"/>
  <c r="J116" i="157"/>
  <c r="I116" i="157"/>
  <c r="H116" i="157"/>
  <c r="G116" i="157"/>
  <c r="F116" i="157"/>
  <c r="E116" i="157"/>
  <c r="D116" i="157"/>
  <c r="C116" i="157"/>
  <c r="W115" i="157"/>
  <c r="V115" i="157"/>
  <c r="U115" i="157"/>
  <c r="T115" i="157"/>
  <c r="S115" i="157"/>
  <c r="R115" i="157"/>
  <c r="Q115" i="157"/>
  <c r="P115" i="157"/>
  <c r="O115" i="157"/>
  <c r="N115" i="157"/>
  <c r="M115" i="157"/>
  <c r="L115" i="157"/>
  <c r="K115" i="157"/>
  <c r="J115" i="157"/>
  <c r="I115" i="157"/>
  <c r="H115" i="157"/>
  <c r="G115" i="157"/>
  <c r="F115" i="157"/>
  <c r="E115" i="157"/>
  <c r="D115" i="157"/>
  <c r="C115" i="157"/>
  <c r="W114" i="157"/>
  <c r="V114" i="157"/>
  <c r="U114" i="157"/>
  <c r="T114" i="157"/>
  <c r="S114" i="157"/>
  <c r="R114" i="157"/>
  <c r="Q114" i="157"/>
  <c r="P114" i="157"/>
  <c r="O114" i="157"/>
  <c r="N114" i="157"/>
  <c r="M114" i="157"/>
  <c r="L114" i="157"/>
  <c r="K114" i="157"/>
  <c r="J114" i="157"/>
  <c r="I114" i="157"/>
  <c r="H114" i="157"/>
  <c r="G114" i="157"/>
  <c r="F114" i="157"/>
  <c r="E114" i="157"/>
  <c r="D114" i="157"/>
  <c r="C114" i="157"/>
  <c r="W112" i="157"/>
  <c r="V112" i="157"/>
  <c r="U112" i="157"/>
  <c r="T112" i="157"/>
  <c r="S112" i="157"/>
  <c r="R112" i="157"/>
  <c r="Q112" i="157"/>
  <c r="P112" i="157"/>
  <c r="O112" i="157"/>
  <c r="N112" i="157"/>
  <c r="M112" i="157"/>
  <c r="L112" i="157"/>
  <c r="K112" i="157"/>
  <c r="J112" i="157"/>
  <c r="I112" i="157"/>
  <c r="H112" i="157"/>
  <c r="G112" i="157"/>
  <c r="F112" i="157"/>
  <c r="E112" i="157"/>
  <c r="D112" i="157"/>
  <c r="C112" i="157"/>
  <c r="W111" i="157"/>
  <c r="V111" i="157"/>
  <c r="U111" i="157"/>
  <c r="T111" i="157"/>
  <c r="S111" i="157"/>
  <c r="R111" i="157"/>
  <c r="Q111" i="157"/>
  <c r="P111" i="157"/>
  <c r="O111" i="157"/>
  <c r="N111" i="157"/>
  <c r="M111" i="157"/>
  <c r="L111" i="157"/>
  <c r="K111" i="157"/>
  <c r="J111" i="157"/>
  <c r="I111" i="157"/>
  <c r="H111" i="157"/>
  <c r="G111" i="157"/>
  <c r="F111" i="157"/>
  <c r="E111" i="157"/>
  <c r="D111" i="157"/>
  <c r="C111" i="157"/>
  <c r="W110" i="157"/>
  <c r="V110" i="157"/>
  <c r="U110" i="157"/>
  <c r="T110" i="157"/>
  <c r="S110" i="157"/>
  <c r="R110" i="157"/>
  <c r="Q110" i="157"/>
  <c r="P110" i="157"/>
  <c r="O110" i="157"/>
  <c r="N110" i="157"/>
  <c r="M110" i="157"/>
  <c r="L110" i="157"/>
  <c r="K110" i="157"/>
  <c r="J110" i="157"/>
  <c r="I110" i="157"/>
  <c r="H110" i="157"/>
  <c r="G110" i="157"/>
  <c r="F110" i="157"/>
  <c r="E110" i="157"/>
  <c r="D110" i="157"/>
  <c r="C110" i="157"/>
  <c r="W109" i="157"/>
  <c r="V109" i="157"/>
  <c r="U109" i="157"/>
  <c r="T109" i="157"/>
  <c r="S109" i="157"/>
  <c r="R109" i="157"/>
  <c r="Q109" i="157"/>
  <c r="P109" i="157"/>
  <c r="O109" i="157"/>
  <c r="N109" i="157"/>
  <c r="M109" i="157"/>
  <c r="L109" i="157"/>
  <c r="K109" i="157"/>
  <c r="J109" i="157"/>
  <c r="I109" i="157"/>
  <c r="H109" i="157"/>
  <c r="G109" i="157"/>
  <c r="F109" i="157"/>
  <c r="E109" i="157"/>
  <c r="D109" i="157"/>
  <c r="C109" i="157"/>
  <c r="W107" i="157"/>
  <c r="V107" i="157"/>
  <c r="U107" i="157"/>
  <c r="T107" i="157"/>
  <c r="S107" i="157"/>
  <c r="R107" i="157"/>
  <c r="Q107" i="157"/>
  <c r="P107" i="157"/>
  <c r="O107" i="157"/>
  <c r="N107" i="157"/>
  <c r="M107" i="157"/>
  <c r="L107" i="157"/>
  <c r="K107" i="157"/>
  <c r="J107" i="157"/>
  <c r="I107" i="157"/>
  <c r="H107" i="157"/>
  <c r="G107" i="157"/>
  <c r="F107" i="157"/>
  <c r="E107" i="157"/>
  <c r="D107" i="157"/>
  <c r="C107" i="157"/>
  <c r="W106" i="157"/>
  <c r="V106" i="157"/>
  <c r="U106" i="157"/>
  <c r="T106" i="157"/>
  <c r="S106" i="157"/>
  <c r="R106" i="157"/>
  <c r="Q106" i="157"/>
  <c r="P106" i="157"/>
  <c r="O106" i="157"/>
  <c r="N106" i="157"/>
  <c r="M106" i="157"/>
  <c r="L106" i="157"/>
  <c r="K106" i="157"/>
  <c r="J106" i="157"/>
  <c r="I106" i="157"/>
  <c r="H106" i="157"/>
  <c r="G106" i="157"/>
  <c r="F106" i="157"/>
  <c r="E106" i="157"/>
  <c r="D106" i="157"/>
  <c r="C106" i="157"/>
  <c r="C71" i="184"/>
  <c r="C22" i="184"/>
  <c r="C11" i="184"/>
  <c r="C8" i="184"/>
  <c r="B122" i="157"/>
  <c r="B131" i="157"/>
  <c r="B115" i="157"/>
  <c r="B13" i="157"/>
  <c r="B38" i="157"/>
  <c r="B66" i="157"/>
  <c r="B43" i="157"/>
  <c r="B29" i="157"/>
  <c r="B178" i="157"/>
  <c r="B76" i="157"/>
  <c r="B33" i="157"/>
  <c r="B132" i="157"/>
  <c r="B106" i="157"/>
  <c r="B133" i="157"/>
  <c r="B114" i="157"/>
  <c r="B64" i="157"/>
  <c r="B60" i="157"/>
  <c r="B7" i="157"/>
  <c r="B109" i="157"/>
  <c r="B145" i="157"/>
  <c r="B27" i="157"/>
  <c r="B47" i="157"/>
  <c r="B44" i="157"/>
  <c r="B10" i="157"/>
  <c r="B160" i="157"/>
  <c r="B130" i="157"/>
  <c r="B111" i="157"/>
  <c r="B161" i="157"/>
  <c r="B49" i="157"/>
  <c r="B77" i="157"/>
  <c r="B40" i="157"/>
  <c r="B71" i="157"/>
  <c r="B98" i="157"/>
  <c r="B134" i="157"/>
  <c r="B21" i="157"/>
  <c r="B177" i="157"/>
  <c r="B65" i="157"/>
  <c r="B124" i="157"/>
  <c r="B153" i="157"/>
  <c r="B58" i="157"/>
  <c r="B93" i="157"/>
  <c r="B9" i="157"/>
  <c r="B129" i="157"/>
  <c r="B26" i="157"/>
  <c r="B57" i="157"/>
  <c r="B127" i="157"/>
  <c r="B83" i="157"/>
  <c r="B120" i="157"/>
  <c r="B116" i="157"/>
  <c r="B89" i="157"/>
  <c r="B14" i="157"/>
  <c r="B73" i="157"/>
  <c r="B24" i="157"/>
  <c r="B59" i="157"/>
  <c r="B112" i="157"/>
  <c r="B45" i="157"/>
  <c r="B164" i="157"/>
  <c r="B37" i="157"/>
  <c r="B68" i="157"/>
  <c r="B20" i="157"/>
  <c r="B87" i="157"/>
  <c r="B81" i="157"/>
  <c r="B23" i="157"/>
  <c r="B80" i="157"/>
  <c r="B157" i="157"/>
  <c r="B97" i="157"/>
  <c r="B41" i="157"/>
  <c r="B75" i="157"/>
  <c r="B154" i="157"/>
  <c r="B84" i="157"/>
  <c r="B158" i="157"/>
  <c r="B103" i="157"/>
  <c r="B148" i="157"/>
  <c r="B42" i="157"/>
  <c r="B91" i="157"/>
  <c r="B156" i="157"/>
  <c r="B55" i="157"/>
  <c r="B104" i="157"/>
  <c r="B96" i="157"/>
  <c r="B34" i="157"/>
  <c r="B8" i="157"/>
  <c r="B53" i="157"/>
  <c r="B25" i="157"/>
  <c r="B79" i="157"/>
  <c r="B5" i="157"/>
  <c r="B85" i="157"/>
  <c r="B105" i="157"/>
  <c r="B107" i="157"/>
  <c r="B35" i="157"/>
  <c r="B102" i="157"/>
  <c r="B152" i="157"/>
  <c r="B108" i="157"/>
  <c r="B50" i="157"/>
  <c r="B22" i="157"/>
  <c r="B110" i="157"/>
  <c r="B70" i="157"/>
  <c r="B82" i="157"/>
  <c r="B163" i="157"/>
  <c r="B36" i="157"/>
  <c r="B162" i="157"/>
  <c r="B52" i="157"/>
  <c r="B86" i="157"/>
  <c r="B94" i="157"/>
  <c r="B100" i="157"/>
  <c r="B118" i="157"/>
  <c r="B117" i="157"/>
  <c r="B6" i="157"/>
  <c r="B101" i="157"/>
  <c r="B99" i="157"/>
  <c r="B125" i="157"/>
  <c r="B54" i="157"/>
  <c r="B78" i="157"/>
  <c r="B51" i="157"/>
  <c r="B121" i="157"/>
  <c r="B147" i="157"/>
  <c r="B39" i="157"/>
  <c r="B28" i="157"/>
  <c r="B30" i="157"/>
  <c r="B19" i="157"/>
  <c r="B113" i="157"/>
  <c r="B155" i="157"/>
  <c r="B62" i="157"/>
  <c r="B72" i="157"/>
  <c r="B119" i="157"/>
  <c r="B32" i="157"/>
  <c r="B67" i="157"/>
  <c r="B69" i="157"/>
  <c r="B88" i="157"/>
  <c r="B95" i="157"/>
  <c r="B92" i="157"/>
  <c r="B128" i="157"/>
  <c r="B61" i="157"/>
  <c r="B159" i="157"/>
  <c r="B31" i="157"/>
  <c r="B4" i="157"/>
  <c r="B146" i="157"/>
  <c r="B90" i="157"/>
  <c r="B151" i="157"/>
  <c r="B139" i="157"/>
  <c r="B63" i="157"/>
  <c r="B74" i="157"/>
  <c r="B123" i="157"/>
  <c r="B56" i="157"/>
  <c r="B48" i="157"/>
  <c r="B46" i="157"/>
  <c r="B126" i="157"/>
  <c r="D26" i="184" l="1"/>
  <c r="R26" i="184"/>
  <c r="K26" i="184"/>
  <c r="T26" i="184"/>
  <c r="J26" i="184"/>
  <c r="O3" i="184"/>
  <c r="N3" i="184"/>
  <c r="V26" i="184"/>
  <c r="F3" i="184"/>
  <c r="N26" i="184"/>
  <c r="Q26" i="184"/>
  <c r="F26" i="184"/>
  <c r="G26" i="184"/>
  <c r="P26" i="184"/>
  <c r="L3" i="184"/>
  <c r="P3" i="184"/>
  <c r="I3" i="184"/>
  <c r="W26" i="184"/>
  <c r="K3" i="184"/>
  <c r="K2" i="184" s="1"/>
  <c r="O26" i="184"/>
  <c r="J3" i="184"/>
  <c r="J2" i="184" s="1"/>
  <c r="U26" i="184"/>
  <c r="W3" i="184"/>
  <c r="S3" i="184"/>
  <c r="T3" i="184"/>
  <c r="S26" i="184"/>
  <c r="R3" i="184"/>
  <c r="V3" i="184"/>
  <c r="H3" i="184"/>
  <c r="L26" i="184"/>
  <c r="E26" i="184"/>
  <c r="M26" i="184"/>
  <c r="E3" i="184"/>
  <c r="D3" i="184"/>
  <c r="I26" i="184"/>
  <c r="G3" i="184"/>
  <c r="M3" i="184"/>
  <c r="Q3" i="184"/>
  <c r="H26" i="184"/>
  <c r="U3" i="184"/>
  <c r="C17" i="184"/>
  <c r="C4" i="184"/>
  <c r="C3" i="184" s="1"/>
  <c r="C27" i="184"/>
  <c r="C52" i="184"/>
  <c r="C33" i="184"/>
  <c r="D2" i="184" l="1"/>
  <c r="Q2" i="184"/>
  <c r="N2" i="184"/>
  <c r="O2" i="184"/>
  <c r="R2" i="184"/>
  <c r="P2" i="184"/>
  <c r="F2" i="184"/>
  <c r="W2" i="184"/>
  <c r="T2" i="184"/>
  <c r="V2" i="184"/>
  <c r="L2" i="184"/>
  <c r="L22" i="126"/>
  <c r="M2" i="184"/>
  <c r="G2" i="184"/>
  <c r="I2" i="184"/>
  <c r="E2" i="184"/>
  <c r="S2" i="184"/>
  <c r="U2" i="184"/>
  <c r="H2" i="184"/>
  <c r="I8" i="126"/>
  <c r="J17" i="126"/>
  <c r="O4" i="126"/>
  <c r="K8" i="126"/>
  <c r="L8" i="126"/>
  <c r="H11" i="126"/>
  <c r="P22" i="126"/>
  <c r="M17" i="126"/>
  <c r="Q22" i="126"/>
  <c r="R4" i="126"/>
  <c r="N8" i="126"/>
  <c r="N17" i="126"/>
  <c r="R22" i="126"/>
  <c r="F8" i="126"/>
  <c r="O17" i="126"/>
  <c r="S22" i="126"/>
  <c r="G71" i="126"/>
  <c r="P17" i="126"/>
  <c r="H71" i="126"/>
  <c r="U4" i="126"/>
  <c r="Q8" i="126"/>
  <c r="N22" i="126"/>
  <c r="J8" i="126"/>
  <c r="I71" i="126"/>
  <c r="J71" i="126"/>
  <c r="W4" i="126"/>
  <c r="H52" i="126"/>
  <c r="I52" i="126"/>
  <c r="J52" i="126"/>
  <c r="O71" i="126"/>
  <c r="V4" i="126"/>
  <c r="H33" i="126"/>
  <c r="P71" i="126"/>
  <c r="Q71" i="126"/>
  <c r="R71" i="126"/>
  <c r="Q11" i="126"/>
  <c r="D22" i="126"/>
  <c r="S8" i="126"/>
  <c r="R11" i="126"/>
  <c r="R8" i="126"/>
  <c r="S11" i="126"/>
  <c r="D8" i="126"/>
  <c r="T11" i="126"/>
  <c r="O22" i="126"/>
  <c r="V11" i="126"/>
  <c r="E27" i="126"/>
  <c r="Q33" i="126"/>
  <c r="F27" i="126"/>
  <c r="R33" i="126"/>
  <c r="H17" i="126"/>
  <c r="G27" i="126"/>
  <c r="R17" i="126"/>
  <c r="H27" i="126"/>
  <c r="G8" i="126"/>
  <c r="M22" i="126"/>
  <c r="Q4" i="126"/>
  <c r="E8" i="126"/>
  <c r="M8" i="126"/>
  <c r="O8" i="126"/>
  <c r="E33" i="126"/>
  <c r="E71" i="126"/>
  <c r="M71" i="126"/>
  <c r="S4" i="126"/>
  <c r="W22" i="126"/>
  <c r="F33" i="126"/>
  <c r="S71" i="126"/>
  <c r="C26" i="184"/>
  <c r="C2" i="184" s="1"/>
  <c r="O11" i="126"/>
  <c r="F71" i="126"/>
  <c r="N71" i="126"/>
  <c r="D52" i="126"/>
  <c r="I4" i="126"/>
  <c r="I11" i="126"/>
  <c r="M33" i="126"/>
  <c r="E52" i="126"/>
  <c r="J100" i="157"/>
  <c r="J4" i="126"/>
  <c r="J11" i="126"/>
  <c r="N33" i="126"/>
  <c r="F52" i="126"/>
  <c r="K4" i="126"/>
  <c r="K11" i="126"/>
  <c r="H22" i="126"/>
  <c r="T4" i="126"/>
  <c r="L4" i="126"/>
  <c r="H8" i="126"/>
  <c r="P8" i="126"/>
  <c r="D11" i="126"/>
  <c r="U22" i="126"/>
  <c r="D33" i="126"/>
  <c r="H4" i="126"/>
  <c r="M4" i="126"/>
  <c r="M11" i="126"/>
  <c r="D71" i="126"/>
  <c r="L71" i="126"/>
  <c r="T71" i="126"/>
  <c r="N4" i="126"/>
  <c r="F11" i="126"/>
  <c r="N52" i="126"/>
  <c r="N11" i="126"/>
  <c r="U11" i="126"/>
  <c r="I22" i="126"/>
  <c r="G33" i="126"/>
  <c r="O33" i="126"/>
  <c r="K52" i="126"/>
  <c r="G52" i="126"/>
  <c r="O52" i="126"/>
  <c r="J22" i="126"/>
  <c r="L52" i="126"/>
  <c r="W11" i="126"/>
  <c r="K22" i="126"/>
  <c r="I33" i="126"/>
  <c r="M52" i="126"/>
  <c r="D17" i="126"/>
  <c r="J33" i="126"/>
  <c r="E11" i="126"/>
  <c r="I17" i="126"/>
  <c r="E17" i="126"/>
  <c r="E22" i="126"/>
  <c r="K33" i="126"/>
  <c r="K71" i="126"/>
  <c r="F17" i="126"/>
  <c r="F22" i="126"/>
  <c r="L33" i="126"/>
  <c r="P52" i="126"/>
  <c r="G11" i="126"/>
  <c r="K17" i="126"/>
  <c r="G17" i="126"/>
  <c r="G22" i="126"/>
  <c r="Q52" i="126"/>
  <c r="L17" i="126"/>
  <c r="D27" i="126"/>
  <c r="R52" i="126"/>
  <c r="S52" i="126"/>
  <c r="T52" i="126"/>
  <c r="U52" i="126"/>
  <c r="V52" i="126"/>
  <c r="E4" i="126"/>
  <c r="U8" i="126"/>
  <c r="Q17" i="126"/>
  <c r="I27" i="126"/>
  <c r="W52" i="126"/>
  <c r="J27" i="126"/>
  <c r="G4" i="126"/>
  <c r="W8" i="126"/>
  <c r="S17" i="126"/>
  <c r="K27" i="126"/>
  <c r="U71" i="126"/>
  <c r="T17" i="126"/>
  <c r="L27" i="126"/>
  <c r="T27" i="126"/>
  <c r="V71" i="126"/>
  <c r="U17" i="126"/>
  <c r="M27" i="126"/>
  <c r="U27" i="126"/>
  <c r="W71" i="126"/>
  <c r="F4" i="126"/>
  <c r="V17" i="126"/>
  <c r="N27" i="126"/>
  <c r="V27" i="126"/>
  <c r="T33" i="126"/>
  <c r="P33" i="126"/>
  <c r="T8" i="126"/>
  <c r="W17" i="126"/>
  <c r="O27" i="126"/>
  <c r="W27" i="126"/>
  <c r="U33" i="126"/>
  <c r="D4" i="126"/>
  <c r="T22" i="126"/>
  <c r="P27" i="126"/>
  <c r="V33" i="126"/>
  <c r="V8" i="126"/>
  <c r="Q27" i="126"/>
  <c r="W33" i="126"/>
  <c r="S33" i="126"/>
  <c r="V22" i="126"/>
  <c r="R27" i="126"/>
  <c r="S27" i="126"/>
  <c r="P4" i="126"/>
  <c r="P11" i="126"/>
  <c r="L11" i="126"/>
  <c r="W176" i="157"/>
  <c r="V176" i="157"/>
  <c r="U176" i="157"/>
  <c r="T176" i="157"/>
  <c r="S176" i="157"/>
  <c r="R176" i="157"/>
  <c r="Q176" i="157"/>
  <c r="P176" i="157"/>
  <c r="O176" i="157"/>
  <c r="N176" i="157"/>
  <c r="M176" i="157"/>
  <c r="L176" i="157"/>
  <c r="K176" i="157"/>
  <c r="J176" i="157"/>
  <c r="I176" i="157"/>
  <c r="H176" i="157"/>
  <c r="G176" i="157"/>
  <c r="F176" i="157"/>
  <c r="E176" i="157"/>
  <c r="D176" i="157"/>
  <c r="C176" i="157"/>
  <c r="W175" i="157"/>
  <c r="V175" i="157"/>
  <c r="U175" i="157"/>
  <c r="T175" i="157"/>
  <c r="S175" i="157"/>
  <c r="R175" i="157"/>
  <c r="Q175" i="157"/>
  <c r="P175" i="157"/>
  <c r="O175" i="157"/>
  <c r="N175" i="157"/>
  <c r="M175" i="157"/>
  <c r="L175" i="157"/>
  <c r="K175" i="157"/>
  <c r="J175" i="157"/>
  <c r="I175" i="157"/>
  <c r="H175" i="157"/>
  <c r="G175" i="157"/>
  <c r="F175" i="157"/>
  <c r="E175" i="157"/>
  <c r="D175" i="157"/>
  <c r="C175" i="157"/>
  <c r="W174" i="157"/>
  <c r="V174" i="157"/>
  <c r="U174" i="157"/>
  <c r="T174" i="157"/>
  <c r="S174" i="157"/>
  <c r="R174" i="157"/>
  <c r="Q174" i="157"/>
  <c r="P174" i="157"/>
  <c r="O174" i="157"/>
  <c r="N174" i="157"/>
  <c r="M174" i="157"/>
  <c r="L174" i="157"/>
  <c r="K174" i="157"/>
  <c r="J174" i="157"/>
  <c r="I174" i="157"/>
  <c r="H174" i="157"/>
  <c r="G174" i="157"/>
  <c r="F174" i="157"/>
  <c r="E174" i="157"/>
  <c r="D174" i="157"/>
  <c r="C174" i="157"/>
  <c r="W173" i="157"/>
  <c r="V173" i="157"/>
  <c r="U173" i="157"/>
  <c r="T173" i="157"/>
  <c r="S173" i="157"/>
  <c r="R173" i="157"/>
  <c r="Q173" i="157"/>
  <c r="P173" i="157"/>
  <c r="O173" i="157"/>
  <c r="N173" i="157"/>
  <c r="M173" i="157"/>
  <c r="L173" i="157"/>
  <c r="K173" i="157"/>
  <c r="J173" i="157"/>
  <c r="I173" i="157"/>
  <c r="H173" i="157"/>
  <c r="G173" i="157"/>
  <c r="F173" i="157"/>
  <c r="E173" i="157"/>
  <c r="D173" i="157"/>
  <c r="C173" i="157"/>
  <c r="W172" i="157"/>
  <c r="V172" i="157"/>
  <c r="U172" i="157"/>
  <c r="T172" i="157"/>
  <c r="S172" i="157"/>
  <c r="R172" i="157"/>
  <c r="Q172" i="157"/>
  <c r="P172" i="157"/>
  <c r="O172" i="157"/>
  <c r="N172" i="157"/>
  <c r="M172" i="157"/>
  <c r="L172" i="157"/>
  <c r="K172" i="157"/>
  <c r="J172" i="157"/>
  <c r="I172" i="157"/>
  <c r="H172" i="157"/>
  <c r="G172" i="157"/>
  <c r="F172" i="157"/>
  <c r="E172" i="157"/>
  <c r="D172" i="157"/>
  <c r="C172" i="157"/>
  <c r="W171" i="157"/>
  <c r="V171" i="157"/>
  <c r="U171" i="157"/>
  <c r="T171" i="157"/>
  <c r="S171" i="157"/>
  <c r="R171" i="157"/>
  <c r="Q171" i="157"/>
  <c r="P171" i="157"/>
  <c r="O171" i="157"/>
  <c r="N171" i="157"/>
  <c r="M171" i="157"/>
  <c r="L171" i="157"/>
  <c r="K171" i="157"/>
  <c r="J171" i="157"/>
  <c r="I171" i="157"/>
  <c r="H171" i="157"/>
  <c r="G171" i="157"/>
  <c r="F171" i="157"/>
  <c r="E171" i="157"/>
  <c r="D171" i="157"/>
  <c r="C171" i="157"/>
  <c r="W170" i="157"/>
  <c r="V170" i="157"/>
  <c r="U170" i="157"/>
  <c r="T170" i="157"/>
  <c r="S170" i="157"/>
  <c r="R170" i="157"/>
  <c r="Q170" i="157"/>
  <c r="P170" i="157"/>
  <c r="O170" i="157"/>
  <c r="N170" i="157"/>
  <c r="M170" i="157"/>
  <c r="L170" i="157"/>
  <c r="K170" i="157"/>
  <c r="J170" i="157"/>
  <c r="I170" i="157"/>
  <c r="H170" i="157"/>
  <c r="G170" i="157"/>
  <c r="F170" i="157"/>
  <c r="E170" i="157"/>
  <c r="D170" i="157"/>
  <c r="C170" i="157"/>
  <c r="W169" i="157"/>
  <c r="V169" i="157"/>
  <c r="U169" i="157"/>
  <c r="T169" i="157"/>
  <c r="S169" i="157"/>
  <c r="R169" i="157"/>
  <c r="Q169" i="157"/>
  <c r="P169" i="157"/>
  <c r="O169" i="157"/>
  <c r="N169" i="157"/>
  <c r="M169" i="157"/>
  <c r="L169" i="157"/>
  <c r="K169" i="157"/>
  <c r="J169" i="157"/>
  <c r="I169" i="157"/>
  <c r="H169" i="157"/>
  <c r="G169" i="157"/>
  <c r="F169" i="157"/>
  <c r="E169" i="157"/>
  <c r="D169" i="157"/>
  <c r="C169" i="157"/>
  <c r="W168" i="157"/>
  <c r="V168" i="157"/>
  <c r="U168" i="157"/>
  <c r="T168" i="157"/>
  <c r="S168" i="157"/>
  <c r="R168" i="157"/>
  <c r="Q168" i="157"/>
  <c r="P168" i="157"/>
  <c r="O168" i="157"/>
  <c r="N168" i="157"/>
  <c r="M168" i="157"/>
  <c r="L168" i="157"/>
  <c r="K168" i="157"/>
  <c r="J168" i="157"/>
  <c r="I168" i="157"/>
  <c r="H168" i="157"/>
  <c r="G168" i="157"/>
  <c r="F168" i="157"/>
  <c r="E168" i="157"/>
  <c r="D168" i="157"/>
  <c r="C168" i="157"/>
  <c r="W167" i="157"/>
  <c r="V167" i="157"/>
  <c r="U167" i="157"/>
  <c r="T167" i="157"/>
  <c r="S167" i="157"/>
  <c r="R167" i="157"/>
  <c r="Q167" i="157"/>
  <c r="P167" i="157"/>
  <c r="O167" i="157"/>
  <c r="N167" i="157"/>
  <c r="M167" i="157"/>
  <c r="L167" i="157"/>
  <c r="K167" i="157"/>
  <c r="J167" i="157"/>
  <c r="I167" i="157"/>
  <c r="H167" i="157"/>
  <c r="G167" i="157"/>
  <c r="F167" i="157"/>
  <c r="E167" i="157"/>
  <c r="D167" i="157"/>
  <c r="C167" i="157"/>
  <c r="W166" i="157"/>
  <c r="V166" i="157"/>
  <c r="U166" i="157"/>
  <c r="T166" i="157"/>
  <c r="S166" i="157"/>
  <c r="R166" i="157"/>
  <c r="Q166" i="157"/>
  <c r="P166" i="157"/>
  <c r="O166" i="157"/>
  <c r="N166" i="157"/>
  <c r="M166" i="157"/>
  <c r="L166" i="157"/>
  <c r="K166" i="157"/>
  <c r="J166" i="157"/>
  <c r="I166" i="157"/>
  <c r="H166" i="157"/>
  <c r="G166" i="157"/>
  <c r="F166" i="157"/>
  <c r="E166" i="157"/>
  <c r="D166" i="157"/>
  <c r="C166" i="157"/>
  <c r="W165" i="157"/>
  <c r="V165" i="157"/>
  <c r="U165" i="157"/>
  <c r="T165" i="157"/>
  <c r="S165" i="157"/>
  <c r="R165" i="157"/>
  <c r="Q165" i="157"/>
  <c r="P165" i="157"/>
  <c r="O165" i="157"/>
  <c r="N165" i="157"/>
  <c r="M165" i="157"/>
  <c r="L165" i="157"/>
  <c r="K165" i="157"/>
  <c r="J165" i="157"/>
  <c r="I165" i="157"/>
  <c r="H165" i="157"/>
  <c r="G165" i="157"/>
  <c r="F165" i="157"/>
  <c r="E165" i="157"/>
  <c r="D165" i="157"/>
  <c r="C165" i="157"/>
  <c r="C8" i="171"/>
  <c r="B168" i="157"/>
  <c r="B172" i="157"/>
  <c r="B175" i="157"/>
  <c r="B140" i="157"/>
  <c r="B166" i="157"/>
  <c r="B167" i="157"/>
  <c r="B170" i="157"/>
  <c r="B141" i="157"/>
  <c r="B144" i="157"/>
  <c r="B174" i="157"/>
  <c r="B173" i="157"/>
  <c r="B142" i="157"/>
  <c r="B165" i="157"/>
  <c r="B169" i="157"/>
  <c r="B176" i="157"/>
  <c r="B171" i="157"/>
  <c r="B143" i="157"/>
  <c r="J8" i="167" l="1"/>
  <c r="U71" i="168"/>
  <c r="O8" i="170"/>
  <c r="S22" i="170"/>
  <c r="C22" i="169"/>
  <c r="C71" i="168"/>
  <c r="Q100" i="157"/>
  <c r="P100" i="157"/>
  <c r="U100" i="157"/>
  <c r="I100" i="157"/>
  <c r="F100" i="157"/>
  <c r="N8" i="170"/>
  <c r="R22" i="170"/>
  <c r="N27" i="170"/>
  <c r="O100" i="157"/>
  <c r="U22" i="170"/>
  <c r="U8" i="169"/>
  <c r="R8" i="170"/>
  <c r="V22" i="170"/>
  <c r="N100" i="157"/>
  <c r="E100" i="157"/>
  <c r="Q71" i="169"/>
  <c r="C4" i="170"/>
  <c r="W100" i="157"/>
  <c r="D26" i="126"/>
  <c r="C71" i="169"/>
  <c r="W8" i="171"/>
  <c r="R26" i="126"/>
  <c r="H100" i="157"/>
  <c r="J22" i="167"/>
  <c r="R33" i="167"/>
  <c r="T22" i="170"/>
  <c r="I22" i="171"/>
  <c r="G100" i="157"/>
  <c r="W4" i="170"/>
  <c r="S8" i="170"/>
  <c r="I26" i="126"/>
  <c r="M100" i="157"/>
  <c r="F22" i="169"/>
  <c r="V71" i="169"/>
  <c r="J26" i="126"/>
  <c r="O3" i="126"/>
  <c r="T33" i="167"/>
  <c r="V8" i="170"/>
  <c r="F26" i="126"/>
  <c r="R11" i="170"/>
  <c r="G17" i="167"/>
  <c r="T27" i="171"/>
  <c r="S11" i="170"/>
  <c r="F11" i="170"/>
  <c r="N11" i="170"/>
  <c r="R27" i="170"/>
  <c r="K8" i="167"/>
  <c r="V8" i="168"/>
  <c r="J22" i="170"/>
  <c r="K22" i="170"/>
  <c r="L22" i="170"/>
  <c r="K8" i="170"/>
  <c r="E22" i="171"/>
  <c r="H26" i="126"/>
  <c r="N22" i="170"/>
  <c r="D4" i="167"/>
  <c r="P11" i="167"/>
  <c r="K17" i="170"/>
  <c r="S11" i="171"/>
  <c r="G26" i="126"/>
  <c r="J4" i="171"/>
  <c r="C8" i="169"/>
  <c r="M71" i="167"/>
  <c r="M8" i="169"/>
  <c r="Q22" i="169"/>
  <c r="O52" i="171"/>
  <c r="S71" i="171"/>
  <c r="I17" i="171"/>
  <c r="O11" i="170"/>
  <c r="W11" i="170"/>
  <c r="O33" i="171"/>
  <c r="S52" i="171"/>
  <c r="V3" i="126"/>
  <c r="E71" i="168"/>
  <c r="M17" i="167"/>
  <c r="J11" i="170"/>
  <c r="N8" i="168"/>
  <c r="N17" i="167"/>
  <c r="R22" i="167"/>
  <c r="J4" i="169"/>
  <c r="E8" i="169"/>
  <c r="I22" i="169"/>
  <c r="E27" i="169"/>
  <c r="Q33" i="169"/>
  <c r="K11" i="170"/>
  <c r="W17" i="170"/>
  <c r="K52" i="170"/>
  <c r="O17" i="167"/>
  <c r="F71" i="167"/>
  <c r="V52" i="169"/>
  <c r="P71" i="170"/>
  <c r="P8" i="171"/>
  <c r="T22" i="167"/>
  <c r="R8" i="167"/>
  <c r="I8" i="169"/>
  <c r="Q8" i="169"/>
  <c r="S27" i="167"/>
  <c r="F52" i="167"/>
  <c r="J71" i="167"/>
  <c r="N22" i="169"/>
  <c r="J27" i="169"/>
  <c r="V33" i="169"/>
  <c r="T8" i="167"/>
  <c r="T27" i="167"/>
  <c r="K71" i="167"/>
  <c r="I4" i="170"/>
  <c r="V17" i="167"/>
  <c r="V27" i="167"/>
  <c r="R4" i="169"/>
  <c r="M27" i="169"/>
  <c r="M11" i="167"/>
  <c r="V27" i="170"/>
  <c r="O27" i="170"/>
  <c r="W27" i="170"/>
  <c r="P33" i="171"/>
  <c r="G11" i="167"/>
  <c r="T52" i="169"/>
  <c r="P27" i="170"/>
  <c r="M3" i="126"/>
  <c r="U22" i="167"/>
  <c r="Q27" i="167"/>
  <c r="W8" i="170"/>
  <c r="G11" i="170"/>
  <c r="S17" i="170"/>
  <c r="S27" i="170"/>
  <c r="P71" i="168"/>
  <c r="W8" i="167"/>
  <c r="S17" i="167"/>
  <c r="H71" i="167"/>
  <c r="M4" i="169"/>
  <c r="L22" i="169"/>
  <c r="H27" i="169"/>
  <c r="T17" i="170"/>
  <c r="E4" i="170"/>
  <c r="Q26" i="126"/>
  <c r="G52" i="167"/>
  <c r="P52" i="168"/>
  <c r="D33" i="167"/>
  <c r="H52" i="167"/>
  <c r="D71" i="171"/>
  <c r="F22" i="168"/>
  <c r="F4" i="167"/>
  <c r="F33" i="167"/>
  <c r="N71" i="167"/>
  <c r="F71" i="169"/>
  <c r="I4" i="168"/>
  <c r="S52" i="168"/>
  <c r="G4" i="167"/>
  <c r="R11" i="167"/>
  <c r="I22" i="167"/>
  <c r="K4" i="170"/>
  <c r="R71" i="170"/>
  <c r="U22" i="171"/>
  <c r="G71" i="171"/>
  <c r="R3" i="126"/>
  <c r="D27" i="168"/>
  <c r="P33" i="168"/>
  <c r="S11" i="167"/>
  <c r="P71" i="167"/>
  <c r="U4" i="169"/>
  <c r="T22" i="169"/>
  <c r="P27" i="169"/>
  <c r="S71" i="170"/>
  <c r="I22" i="168"/>
  <c r="I4" i="167"/>
  <c r="D8" i="167"/>
  <c r="S17" i="171"/>
  <c r="L4" i="168"/>
  <c r="F27" i="168"/>
  <c r="R33" i="168"/>
  <c r="U11" i="167"/>
  <c r="D22" i="167"/>
  <c r="N52" i="167"/>
  <c r="U71" i="170"/>
  <c r="G8" i="168"/>
  <c r="G27" i="168"/>
  <c r="S33" i="168"/>
  <c r="N8" i="167"/>
  <c r="K33" i="167"/>
  <c r="O52" i="167"/>
  <c r="R52" i="170"/>
  <c r="C71" i="171"/>
  <c r="U17" i="171"/>
  <c r="K71" i="171"/>
  <c r="Q3" i="126"/>
  <c r="L4" i="167"/>
  <c r="W11" i="167"/>
  <c r="K11" i="171"/>
  <c r="S3" i="126"/>
  <c r="U33" i="168"/>
  <c r="T52" i="170"/>
  <c r="P11" i="168"/>
  <c r="N4" i="167"/>
  <c r="G33" i="171"/>
  <c r="W8" i="168"/>
  <c r="O4" i="167"/>
  <c r="S33" i="170"/>
  <c r="H33" i="171"/>
  <c r="N26" i="126"/>
  <c r="S8" i="167"/>
  <c r="H27" i="170"/>
  <c r="W52" i="170"/>
  <c r="W11" i="171"/>
  <c r="J3" i="126"/>
  <c r="Q4" i="167"/>
  <c r="U33" i="170"/>
  <c r="P11" i="171"/>
  <c r="F3" i="126"/>
  <c r="W33" i="170"/>
  <c r="M33" i="168"/>
  <c r="J27" i="170"/>
  <c r="Q11" i="171"/>
  <c r="D4" i="168"/>
  <c r="J33" i="168"/>
  <c r="N27" i="167"/>
  <c r="H17" i="170"/>
  <c r="O52" i="170"/>
  <c r="R17" i="171"/>
  <c r="U11" i="168"/>
  <c r="Q4" i="168"/>
  <c r="K33" i="168"/>
  <c r="J11" i="167"/>
  <c r="R11" i="169"/>
  <c r="N33" i="169"/>
  <c r="I17" i="170"/>
  <c r="V33" i="170"/>
  <c r="J52" i="167"/>
  <c r="V11" i="167"/>
  <c r="U17" i="170"/>
  <c r="R52" i="171"/>
  <c r="I33" i="171"/>
  <c r="K52" i="171"/>
  <c r="L71" i="171"/>
  <c r="J33" i="171"/>
  <c r="L52" i="171"/>
  <c r="N52" i="171"/>
  <c r="O71" i="171"/>
  <c r="T3" i="126"/>
  <c r="K3" i="126"/>
  <c r="T4" i="168"/>
  <c r="N17" i="168"/>
  <c r="N27" i="168"/>
  <c r="L8" i="167"/>
  <c r="J27" i="167"/>
  <c r="L33" i="167"/>
  <c r="S71" i="167"/>
  <c r="E11" i="169"/>
  <c r="Q17" i="169"/>
  <c r="I71" i="169"/>
  <c r="M4" i="170"/>
  <c r="O8" i="171"/>
  <c r="E27" i="171"/>
  <c r="Q33" i="171"/>
  <c r="Q22" i="168"/>
  <c r="O8" i="168"/>
  <c r="F11" i="167"/>
  <c r="V22" i="169"/>
  <c r="R27" i="169"/>
  <c r="F52" i="169"/>
  <c r="M4" i="171"/>
  <c r="F27" i="171"/>
  <c r="R33" i="171"/>
  <c r="U71" i="171"/>
  <c r="H71" i="168"/>
  <c r="T4" i="167"/>
  <c r="D27" i="167"/>
  <c r="U71" i="167"/>
  <c r="I8" i="171"/>
  <c r="V71" i="171"/>
  <c r="W4" i="168"/>
  <c r="Q17" i="168"/>
  <c r="O8" i="167"/>
  <c r="H17" i="167"/>
  <c r="V71" i="167"/>
  <c r="H11" i="169"/>
  <c r="T17" i="169"/>
  <c r="J71" i="170"/>
  <c r="O4" i="171"/>
  <c r="M22" i="171"/>
  <c r="H27" i="171"/>
  <c r="W71" i="171"/>
  <c r="E26" i="126"/>
  <c r="V4" i="167"/>
  <c r="L22" i="167"/>
  <c r="F27" i="167"/>
  <c r="T52" i="167"/>
  <c r="K8" i="171"/>
  <c r="J17" i="171"/>
  <c r="Q27" i="171"/>
  <c r="S17" i="168"/>
  <c r="K71" i="168"/>
  <c r="J17" i="167"/>
  <c r="R17" i="167"/>
  <c r="M22" i="167"/>
  <c r="J11" i="169"/>
  <c r="N71" i="169"/>
  <c r="R27" i="171"/>
  <c r="H11" i="168"/>
  <c r="H52" i="168"/>
  <c r="V52" i="167"/>
  <c r="S4" i="170"/>
  <c r="M71" i="170"/>
  <c r="R4" i="171"/>
  <c r="U8" i="171"/>
  <c r="W33" i="171"/>
  <c r="U8" i="168"/>
  <c r="M71" i="168"/>
  <c r="I27" i="167"/>
  <c r="S33" i="167"/>
  <c r="W52" i="167"/>
  <c r="H33" i="170"/>
  <c r="J52" i="170"/>
  <c r="N71" i="170"/>
  <c r="M17" i="171"/>
  <c r="Q22" i="171"/>
  <c r="L3" i="126"/>
  <c r="L22" i="168"/>
  <c r="N22" i="168"/>
  <c r="J11" i="168"/>
  <c r="V17" i="168"/>
  <c r="V27" i="168"/>
  <c r="E11" i="167"/>
  <c r="R27" i="167"/>
  <c r="M11" i="169"/>
  <c r="V11" i="170"/>
  <c r="I33" i="170"/>
  <c r="S52" i="170"/>
  <c r="K52" i="168"/>
  <c r="N11" i="167"/>
  <c r="K27" i="167"/>
  <c r="E4" i="169"/>
  <c r="N52" i="169"/>
  <c r="J33" i="170"/>
  <c r="L52" i="170"/>
  <c r="U4" i="171"/>
  <c r="N27" i="171"/>
  <c r="I3" i="126"/>
  <c r="I27" i="168"/>
  <c r="H33" i="168"/>
  <c r="O11" i="167"/>
  <c r="L27" i="167"/>
  <c r="K33" i="170"/>
  <c r="M11" i="168"/>
  <c r="H11" i="167"/>
  <c r="P17" i="167"/>
  <c r="P11" i="169"/>
  <c r="G17" i="170"/>
  <c r="T33" i="170"/>
  <c r="W4" i="171"/>
  <c r="Q17" i="171"/>
  <c r="H4" i="168"/>
  <c r="R17" i="168"/>
  <c r="J22" i="168"/>
  <c r="R22" i="168"/>
  <c r="I52" i="168"/>
  <c r="Q52" i="168"/>
  <c r="I71" i="168"/>
  <c r="Q71" i="168"/>
  <c r="E4" i="167"/>
  <c r="M4" i="167"/>
  <c r="W17" i="167"/>
  <c r="K22" i="167"/>
  <c r="S22" i="167"/>
  <c r="J33" i="167"/>
  <c r="U52" i="167"/>
  <c r="I52" i="167"/>
  <c r="T71" i="167"/>
  <c r="I4" i="169"/>
  <c r="Q4" i="169"/>
  <c r="I11" i="169"/>
  <c r="Q11" i="169"/>
  <c r="M22" i="169"/>
  <c r="U22" i="169"/>
  <c r="Q27" i="169"/>
  <c r="M52" i="169"/>
  <c r="U52" i="169"/>
  <c r="E71" i="169"/>
  <c r="M71" i="169"/>
  <c r="U71" i="169"/>
  <c r="I71" i="170"/>
  <c r="E52" i="171"/>
  <c r="M52" i="171"/>
  <c r="U52" i="171"/>
  <c r="C100" i="157"/>
  <c r="K4" i="168"/>
  <c r="I11" i="168"/>
  <c r="Q11" i="168"/>
  <c r="M17" i="168"/>
  <c r="U17" i="168"/>
  <c r="E22" i="168"/>
  <c r="M22" i="168"/>
  <c r="U22" i="168"/>
  <c r="L33" i="168"/>
  <c r="D52" i="168"/>
  <c r="L52" i="168"/>
  <c r="T52" i="168"/>
  <c r="D71" i="168"/>
  <c r="L71" i="168"/>
  <c r="H4" i="167"/>
  <c r="P4" i="167"/>
  <c r="V8" i="167"/>
  <c r="D11" i="167"/>
  <c r="T11" i="167"/>
  <c r="F22" i="167"/>
  <c r="N22" i="167"/>
  <c r="V22" i="167"/>
  <c r="E27" i="167"/>
  <c r="E33" i="167"/>
  <c r="Q33" i="167"/>
  <c r="P52" i="167"/>
  <c r="G71" i="167"/>
  <c r="D8" i="169"/>
  <c r="P17" i="169"/>
  <c r="P33" i="169"/>
  <c r="P52" i="169"/>
  <c r="H71" i="169"/>
  <c r="P71" i="169"/>
  <c r="D4" i="170"/>
  <c r="L4" i="170"/>
  <c r="J17" i="170"/>
  <c r="R17" i="170"/>
  <c r="V17" i="170"/>
  <c r="O22" i="170"/>
  <c r="W22" i="170"/>
  <c r="D27" i="170"/>
  <c r="N52" i="170"/>
  <c r="V52" i="170"/>
  <c r="J8" i="171"/>
  <c r="N8" i="171"/>
  <c r="V8" i="171"/>
  <c r="T17" i="171"/>
  <c r="L22" i="171"/>
  <c r="T22" i="171"/>
  <c r="G27" i="171"/>
  <c r="O27" i="171"/>
  <c r="K33" i="171"/>
  <c r="S33" i="171"/>
  <c r="C17" i="171"/>
  <c r="C27" i="171"/>
  <c r="U3" i="126"/>
  <c r="M4" i="168"/>
  <c r="U4" i="168"/>
  <c r="G22" i="168"/>
  <c r="O22" i="168"/>
  <c r="J27" i="168"/>
  <c r="N52" i="168"/>
  <c r="F71" i="168"/>
  <c r="N71" i="168"/>
  <c r="V71" i="168"/>
  <c r="P8" i="167"/>
  <c r="H22" i="167"/>
  <c r="P22" i="167"/>
  <c r="G27" i="167"/>
  <c r="W27" i="167"/>
  <c r="G33" i="167"/>
  <c r="R52" i="167"/>
  <c r="I71" i="167"/>
  <c r="Q71" i="167"/>
  <c r="N4" i="169"/>
  <c r="V4" i="169"/>
  <c r="F8" i="169"/>
  <c r="V8" i="169"/>
  <c r="J17" i="169"/>
  <c r="R17" i="169"/>
  <c r="F27" i="169"/>
  <c r="N27" i="169"/>
  <c r="J33" i="169"/>
  <c r="R33" i="169"/>
  <c r="R52" i="169"/>
  <c r="J71" i="169"/>
  <c r="R71" i="169"/>
  <c r="F4" i="170"/>
  <c r="N4" i="170"/>
  <c r="V4" i="170"/>
  <c r="L8" i="170"/>
  <c r="T8" i="170"/>
  <c r="H8" i="170"/>
  <c r="P8" i="170"/>
  <c r="D11" i="170"/>
  <c r="P11" i="170"/>
  <c r="Q22" i="170"/>
  <c r="F27" i="170"/>
  <c r="F33" i="170"/>
  <c r="N33" i="170"/>
  <c r="V71" i="170"/>
  <c r="K4" i="171"/>
  <c r="S4" i="171"/>
  <c r="D8" i="171"/>
  <c r="L8" i="171"/>
  <c r="T11" i="171"/>
  <c r="F17" i="171"/>
  <c r="N17" i="171"/>
  <c r="V17" i="171"/>
  <c r="F22" i="171"/>
  <c r="N22" i="171"/>
  <c r="V22" i="171"/>
  <c r="J52" i="171"/>
  <c r="T71" i="171"/>
  <c r="S26" i="126"/>
  <c r="M26" i="126"/>
  <c r="E3" i="126"/>
  <c r="H3" i="126"/>
  <c r="K4" i="167"/>
  <c r="S4" i="167"/>
  <c r="I8" i="167"/>
  <c r="Q8" i="167"/>
  <c r="E17" i="167"/>
  <c r="U17" i="167"/>
  <c r="Q22" i="167"/>
  <c r="H27" i="167"/>
  <c r="H33" i="167"/>
  <c r="K52" i="167"/>
  <c r="S52" i="167"/>
  <c r="R71" i="167"/>
  <c r="G4" i="169"/>
  <c r="O4" i="169"/>
  <c r="G8" i="169"/>
  <c r="O8" i="169"/>
  <c r="W8" i="169"/>
  <c r="K8" i="169"/>
  <c r="S8" i="169"/>
  <c r="K17" i="169"/>
  <c r="S17" i="169"/>
  <c r="G27" i="169"/>
  <c r="O27" i="169"/>
  <c r="S27" i="169"/>
  <c r="S33" i="169"/>
  <c r="S52" i="169"/>
  <c r="S71" i="169"/>
  <c r="C8" i="170"/>
  <c r="C17" i="170"/>
  <c r="C27" i="170"/>
  <c r="C71" i="170"/>
  <c r="G4" i="170"/>
  <c r="O4" i="170"/>
  <c r="M8" i="170"/>
  <c r="U8" i="170"/>
  <c r="E11" i="170"/>
  <c r="G27" i="170"/>
  <c r="G33" i="170"/>
  <c r="O33" i="170"/>
  <c r="M52" i="170"/>
  <c r="O71" i="170"/>
  <c r="W71" i="170"/>
  <c r="L4" i="171"/>
  <c r="T4" i="171"/>
  <c r="E8" i="171"/>
  <c r="M8" i="171"/>
  <c r="M11" i="171"/>
  <c r="U11" i="171"/>
  <c r="F33" i="171"/>
  <c r="N33" i="171"/>
  <c r="V33" i="171"/>
  <c r="I71" i="171"/>
  <c r="Q71" i="171"/>
  <c r="W3" i="126"/>
  <c r="C17" i="169"/>
  <c r="C27" i="169"/>
  <c r="D3" i="126"/>
  <c r="N3" i="126"/>
  <c r="V100" i="157"/>
  <c r="M27" i="171"/>
  <c r="E8" i="168"/>
  <c r="M8" i="168"/>
  <c r="I8" i="170"/>
  <c r="Q11" i="170"/>
  <c r="O17" i="170"/>
  <c r="M33" i="170"/>
  <c r="J71" i="171"/>
  <c r="R71" i="171"/>
  <c r="S100" i="157"/>
  <c r="P26" i="126"/>
  <c r="C22" i="168"/>
  <c r="F8" i="168"/>
  <c r="M27" i="168"/>
  <c r="U11" i="169"/>
  <c r="J8" i="170"/>
  <c r="S27" i="171"/>
  <c r="R100" i="157"/>
  <c r="C4" i="171"/>
  <c r="T26" i="126"/>
  <c r="D8" i="168"/>
  <c r="P17" i="168"/>
  <c r="S27" i="168"/>
  <c r="O33" i="168"/>
  <c r="G52" i="168"/>
  <c r="O52" i="168"/>
  <c r="W52" i="168"/>
  <c r="J4" i="167"/>
  <c r="R4" i="167"/>
  <c r="M8" i="167"/>
  <c r="U8" i="167"/>
  <c r="D17" i="167"/>
  <c r="T17" i="167"/>
  <c r="G22" i="167"/>
  <c r="O22" i="167"/>
  <c r="W22" i="167"/>
  <c r="I33" i="167"/>
  <c r="Q52" i="167"/>
  <c r="O71" i="167"/>
  <c r="W71" i="167"/>
  <c r="K11" i="169"/>
  <c r="W11" i="169"/>
  <c r="O17" i="169"/>
  <c r="W17" i="169"/>
  <c r="G22" i="169"/>
  <c r="O22" i="169"/>
  <c r="W22" i="169"/>
  <c r="O33" i="169"/>
  <c r="W33" i="169"/>
  <c r="O52" i="169"/>
  <c r="W52" i="169"/>
  <c r="G71" i="169"/>
  <c r="O71" i="169"/>
  <c r="W71" i="169"/>
  <c r="C22" i="170"/>
  <c r="J4" i="170"/>
  <c r="R4" i="170"/>
  <c r="H11" i="170"/>
  <c r="F17" i="170"/>
  <c r="N17" i="170"/>
  <c r="P22" i="170"/>
  <c r="E27" i="170"/>
  <c r="Q27" i="170"/>
  <c r="U52" i="170"/>
  <c r="Q71" i="170"/>
  <c r="N4" i="171"/>
  <c r="V4" i="171"/>
  <c r="N11" i="171"/>
  <c r="V11" i="171"/>
  <c r="W17" i="171"/>
  <c r="G22" i="171"/>
  <c r="O22" i="171"/>
  <c r="W22" i="171"/>
  <c r="I27" i="171"/>
  <c r="D100" i="157"/>
  <c r="T100" i="157"/>
  <c r="I17" i="168"/>
  <c r="P27" i="168"/>
  <c r="D33" i="169"/>
  <c r="M22" i="170"/>
  <c r="G11" i="171"/>
  <c r="O11" i="171"/>
  <c r="H22" i="171"/>
  <c r="P22" i="171"/>
  <c r="V52" i="171"/>
  <c r="O26" i="126"/>
  <c r="K100" i="157"/>
  <c r="J17" i="168"/>
  <c r="P4" i="170"/>
  <c r="L17" i="170"/>
  <c r="K27" i="170"/>
  <c r="R33" i="170"/>
  <c r="W52" i="171"/>
  <c r="L100" i="157"/>
  <c r="C8" i="167"/>
  <c r="C17" i="168"/>
  <c r="S11" i="168"/>
  <c r="V33" i="168"/>
  <c r="S4" i="169"/>
  <c r="Q4" i="170"/>
  <c r="M17" i="170"/>
  <c r="H52" i="171"/>
  <c r="U27" i="168"/>
  <c r="C17" i="167"/>
  <c r="O4" i="168"/>
  <c r="G11" i="168"/>
  <c r="Q33" i="168"/>
  <c r="S22" i="169"/>
  <c r="U33" i="169"/>
  <c r="L52" i="169"/>
  <c r="G8" i="171"/>
  <c r="H11" i="171"/>
  <c r="L17" i="171"/>
  <c r="S22" i="171"/>
  <c r="J27" i="171"/>
  <c r="R11" i="171"/>
  <c r="K27" i="171"/>
  <c r="P3" i="126"/>
  <c r="R52" i="168"/>
  <c r="O11" i="169"/>
  <c r="U17" i="169"/>
  <c r="T71" i="169"/>
  <c r="L26" i="126"/>
  <c r="L11" i="168"/>
  <c r="I27" i="170"/>
  <c r="U52" i="168"/>
  <c r="I11" i="170"/>
  <c r="L33" i="170"/>
  <c r="D52" i="171"/>
  <c r="K26" i="126"/>
  <c r="F52" i="171"/>
  <c r="C33" i="169"/>
  <c r="G52" i="171"/>
  <c r="P52" i="171"/>
  <c r="G3" i="126"/>
  <c r="I52" i="171"/>
  <c r="R11" i="168"/>
  <c r="C4" i="169"/>
  <c r="E71" i="171"/>
  <c r="O11" i="168"/>
  <c r="F71" i="171"/>
  <c r="C8" i="168"/>
  <c r="V4" i="168"/>
  <c r="K8" i="168"/>
  <c r="Q27" i="168"/>
  <c r="V52" i="168"/>
  <c r="S71" i="168"/>
  <c r="S11" i="169"/>
  <c r="D71" i="169"/>
  <c r="F52" i="170"/>
  <c r="G17" i="171"/>
  <c r="P27" i="171"/>
  <c r="I8" i="168"/>
  <c r="W33" i="168"/>
  <c r="L8" i="168"/>
  <c r="W11" i="168"/>
  <c r="R27" i="168"/>
  <c r="T71" i="168"/>
  <c r="F17" i="167"/>
  <c r="M33" i="167"/>
  <c r="H52" i="169"/>
  <c r="D8" i="170"/>
  <c r="F22" i="170"/>
  <c r="L27" i="170"/>
  <c r="G52" i="170"/>
  <c r="H71" i="171"/>
  <c r="W26" i="126"/>
  <c r="N33" i="167"/>
  <c r="D52" i="167"/>
  <c r="D71" i="167"/>
  <c r="U27" i="169"/>
  <c r="I52" i="169"/>
  <c r="E8" i="170"/>
  <c r="L11" i="170"/>
  <c r="G22" i="170"/>
  <c r="M27" i="170"/>
  <c r="H52" i="170"/>
  <c r="K71" i="170"/>
  <c r="T22" i="168"/>
  <c r="T27" i="168"/>
  <c r="E8" i="167"/>
  <c r="O33" i="167"/>
  <c r="E52" i="167"/>
  <c r="E71" i="167"/>
  <c r="L8" i="169"/>
  <c r="V27" i="169"/>
  <c r="K33" i="169"/>
  <c r="F8" i="170"/>
  <c r="M11" i="170"/>
  <c r="H22" i="170"/>
  <c r="P33" i="170"/>
  <c r="I52" i="170"/>
  <c r="L71" i="170"/>
  <c r="C52" i="171"/>
  <c r="Q8" i="171"/>
  <c r="C27" i="168"/>
  <c r="U4" i="167"/>
  <c r="F8" i="167"/>
  <c r="I11" i="167"/>
  <c r="I17" i="167"/>
  <c r="M27" i="167"/>
  <c r="P33" i="167"/>
  <c r="W4" i="169"/>
  <c r="W27" i="169"/>
  <c r="L33" i="169"/>
  <c r="T4" i="170"/>
  <c r="G8" i="170"/>
  <c r="P17" i="170"/>
  <c r="I22" i="170"/>
  <c r="Q33" i="170"/>
  <c r="E71" i="170"/>
  <c r="H4" i="171"/>
  <c r="R8" i="171"/>
  <c r="J22" i="171"/>
  <c r="D33" i="171"/>
  <c r="Q52" i="171"/>
  <c r="T33" i="168"/>
  <c r="V22" i="168"/>
  <c r="G4" i="168"/>
  <c r="I33" i="168"/>
  <c r="G8" i="167"/>
  <c r="N8" i="169"/>
  <c r="K22" i="169"/>
  <c r="M33" i="169"/>
  <c r="D52" i="169"/>
  <c r="U4" i="170"/>
  <c r="Q17" i="170"/>
  <c r="F71" i="170"/>
  <c r="S8" i="171"/>
  <c r="K22" i="171"/>
  <c r="U27" i="171"/>
  <c r="Q8" i="168"/>
  <c r="E17" i="168"/>
  <c r="W27" i="168"/>
  <c r="W4" i="167"/>
  <c r="H8" i="167"/>
  <c r="K11" i="167"/>
  <c r="K17" i="167"/>
  <c r="O27" i="167"/>
  <c r="D22" i="169"/>
  <c r="F33" i="169"/>
  <c r="E52" i="169"/>
  <c r="Q8" i="170"/>
  <c r="G71" i="170"/>
  <c r="C22" i="171"/>
  <c r="T8" i="171"/>
  <c r="I11" i="171"/>
  <c r="E17" i="171"/>
  <c r="D22" i="171"/>
  <c r="V27" i="171"/>
  <c r="M71" i="171"/>
  <c r="C27" i="167"/>
  <c r="R8" i="168"/>
  <c r="F17" i="168"/>
  <c r="D22" i="168"/>
  <c r="L11" i="167"/>
  <c r="L17" i="167"/>
  <c r="E22" i="167"/>
  <c r="P27" i="167"/>
  <c r="E22" i="169"/>
  <c r="G33" i="169"/>
  <c r="K71" i="169"/>
  <c r="H71" i="170"/>
  <c r="J11" i="171"/>
  <c r="W27" i="171"/>
  <c r="T52" i="171"/>
  <c r="N71" i="171"/>
  <c r="V26" i="126"/>
  <c r="P4" i="168"/>
  <c r="T11" i="168"/>
  <c r="S8" i="168"/>
  <c r="E27" i="168"/>
  <c r="D33" i="168"/>
  <c r="J52" i="168"/>
  <c r="G11" i="169"/>
  <c r="M17" i="169"/>
  <c r="H33" i="169"/>
  <c r="L71" i="169"/>
  <c r="C52" i="170"/>
  <c r="D4" i="171"/>
  <c r="O17" i="171"/>
  <c r="T8" i="168"/>
  <c r="K11" i="168"/>
  <c r="H17" i="168"/>
  <c r="E33" i="168"/>
  <c r="U33" i="167"/>
  <c r="I33" i="169"/>
  <c r="T27" i="170"/>
  <c r="E4" i="171"/>
  <c r="P71" i="171"/>
  <c r="C71" i="167"/>
  <c r="S4" i="168"/>
  <c r="W22" i="168"/>
  <c r="C33" i="167"/>
  <c r="D11" i="168"/>
  <c r="F33" i="168"/>
  <c r="N33" i="168"/>
  <c r="V33" i="167"/>
  <c r="L52" i="167"/>
  <c r="L71" i="167"/>
  <c r="C52" i="169"/>
  <c r="G17" i="169"/>
  <c r="I27" i="169"/>
  <c r="Q52" i="169"/>
  <c r="T11" i="170"/>
  <c r="U27" i="170"/>
  <c r="P52" i="170"/>
  <c r="F4" i="171"/>
  <c r="E11" i="171"/>
  <c r="J8" i="168"/>
  <c r="E4" i="168"/>
  <c r="E11" i="168"/>
  <c r="H27" i="168"/>
  <c r="G33" i="168"/>
  <c r="M52" i="168"/>
  <c r="W33" i="167"/>
  <c r="M52" i="167"/>
  <c r="T8" i="169"/>
  <c r="H17" i="169"/>
  <c r="J52" i="169"/>
  <c r="U11" i="170"/>
  <c r="Q52" i="170"/>
  <c r="T71" i="170"/>
  <c r="G4" i="171"/>
  <c r="F11" i="171"/>
  <c r="L27" i="168"/>
  <c r="O27" i="168"/>
  <c r="F4" i="168"/>
  <c r="K17" i="168"/>
  <c r="F52" i="168"/>
  <c r="Q11" i="167"/>
  <c r="Q17" i="167"/>
  <c r="U27" i="167"/>
  <c r="K4" i="169"/>
  <c r="I17" i="169"/>
  <c r="K27" i="169"/>
  <c r="T33" i="169"/>
  <c r="K52" i="169"/>
  <c r="H4" i="170"/>
  <c r="P4" i="171"/>
  <c r="F8" i="171"/>
  <c r="K17" i="171"/>
  <c r="R22" i="171"/>
  <c r="U26" i="126"/>
  <c r="C11" i="168"/>
  <c r="C11" i="170"/>
  <c r="C33" i="170"/>
  <c r="C33" i="168"/>
  <c r="C11" i="171"/>
  <c r="C33" i="171"/>
  <c r="C11" i="167"/>
  <c r="C22" i="167"/>
  <c r="C52" i="167"/>
  <c r="D17" i="168"/>
  <c r="L17" i="168"/>
  <c r="T17" i="168"/>
  <c r="H22" i="168"/>
  <c r="P22" i="168"/>
  <c r="G71" i="168"/>
  <c r="O71" i="168"/>
  <c r="W71" i="168"/>
  <c r="K27" i="168"/>
  <c r="C52" i="168"/>
  <c r="J4" i="168"/>
  <c r="R4" i="168"/>
  <c r="N4" i="168"/>
  <c r="H8" i="168"/>
  <c r="P8" i="168"/>
  <c r="F11" i="168"/>
  <c r="N11" i="168"/>
  <c r="V11" i="168"/>
  <c r="G17" i="168"/>
  <c r="O17" i="168"/>
  <c r="W17" i="168"/>
  <c r="K22" i="168"/>
  <c r="S22" i="168"/>
  <c r="E52" i="168"/>
  <c r="J71" i="168"/>
  <c r="R71" i="168"/>
  <c r="E17" i="169"/>
  <c r="D71" i="170"/>
  <c r="L33" i="171"/>
  <c r="T33" i="171"/>
  <c r="D27" i="169"/>
  <c r="L27" i="169"/>
  <c r="T27" i="169"/>
  <c r="H8" i="171"/>
  <c r="D27" i="171"/>
  <c r="L27" i="171"/>
  <c r="F4" i="169"/>
  <c r="G52" i="169"/>
  <c r="D11" i="171"/>
  <c r="L11" i="171"/>
  <c r="J8" i="169"/>
  <c r="R8" i="169"/>
  <c r="F11" i="169"/>
  <c r="N11" i="169"/>
  <c r="V11" i="169"/>
  <c r="J22" i="169"/>
  <c r="R22" i="169"/>
  <c r="D17" i="170"/>
  <c r="D22" i="170"/>
  <c r="D33" i="170"/>
  <c r="D52" i="170"/>
  <c r="D4" i="169"/>
  <c r="L4" i="169"/>
  <c r="T4" i="169"/>
  <c r="H4" i="169"/>
  <c r="P4" i="169"/>
  <c r="F17" i="169"/>
  <c r="N17" i="169"/>
  <c r="V17" i="169"/>
  <c r="E33" i="169"/>
  <c r="E17" i="170"/>
  <c r="E22" i="170"/>
  <c r="E33" i="170"/>
  <c r="E52" i="170"/>
  <c r="I4" i="171"/>
  <c r="Q4" i="171"/>
  <c r="H17" i="171"/>
  <c r="P17" i="171"/>
  <c r="D17" i="171"/>
  <c r="E33" i="171"/>
  <c r="M33" i="171"/>
  <c r="U33" i="171"/>
  <c r="C11" i="169"/>
  <c r="H8" i="169"/>
  <c r="P8" i="169"/>
  <c r="D11" i="169"/>
  <c r="L11" i="169"/>
  <c r="T11" i="169"/>
  <c r="H22" i="169"/>
  <c r="P22" i="169"/>
  <c r="D17" i="169"/>
  <c r="L17" i="169"/>
  <c r="C4" i="168"/>
  <c r="C4" i="167"/>
  <c r="N26" i="170" l="1"/>
  <c r="P26" i="169"/>
  <c r="V2" i="126"/>
  <c r="J2" i="126"/>
  <c r="D2" i="126"/>
  <c r="H2" i="126"/>
  <c r="T26" i="171"/>
  <c r="J3" i="170"/>
  <c r="O2" i="126"/>
  <c r="H26" i="169"/>
  <c r="D26" i="168"/>
  <c r="J26" i="169"/>
  <c r="J3" i="167"/>
  <c r="N3" i="170"/>
  <c r="P26" i="168"/>
  <c r="F2" i="126"/>
  <c r="R2" i="126"/>
  <c r="I2" i="126"/>
  <c r="T26" i="167"/>
  <c r="V26" i="169"/>
  <c r="E3" i="169"/>
  <c r="R26" i="167"/>
  <c r="V26" i="170"/>
  <c r="S3" i="170"/>
  <c r="V26" i="171"/>
  <c r="G2" i="126"/>
  <c r="N26" i="171"/>
  <c r="O26" i="167"/>
  <c r="R3" i="170"/>
  <c r="H26" i="170"/>
  <c r="O3" i="171"/>
  <c r="E26" i="169"/>
  <c r="V26" i="167"/>
  <c r="T3" i="167"/>
  <c r="R26" i="170"/>
  <c r="N2" i="126"/>
  <c r="R3" i="167"/>
  <c r="V3" i="167"/>
  <c r="N3" i="169"/>
  <c r="I26" i="168"/>
  <c r="G3" i="167"/>
  <c r="S26" i="167"/>
  <c r="U26" i="170"/>
  <c r="S26" i="170"/>
  <c r="W26" i="170"/>
  <c r="K3" i="170"/>
  <c r="P26" i="170"/>
  <c r="P3" i="169"/>
  <c r="V26" i="168"/>
  <c r="M26" i="168"/>
  <c r="O26" i="171"/>
  <c r="H26" i="171"/>
  <c r="S26" i="169"/>
  <c r="R26" i="168"/>
  <c r="D26" i="169"/>
  <c r="F26" i="168"/>
  <c r="U3" i="169"/>
  <c r="W3" i="170"/>
  <c r="R26" i="169"/>
  <c r="W3" i="171"/>
  <c r="M3" i="168"/>
  <c r="Q3" i="169"/>
  <c r="L26" i="167"/>
  <c r="F26" i="167"/>
  <c r="N26" i="167"/>
  <c r="O3" i="170"/>
  <c r="N3" i="167"/>
  <c r="U3" i="168"/>
  <c r="S2" i="126"/>
  <c r="P26" i="171"/>
  <c r="G26" i="171"/>
  <c r="D26" i="167"/>
  <c r="Q2" i="126"/>
  <c r="M3" i="169"/>
  <c r="U2" i="126"/>
  <c r="Q3" i="168"/>
  <c r="J26" i="170"/>
  <c r="R3" i="169"/>
  <c r="O26" i="170"/>
  <c r="D3" i="167"/>
  <c r="D2" i="167" s="1"/>
  <c r="Q26" i="169"/>
  <c r="I3" i="168"/>
  <c r="Q26" i="167"/>
  <c r="Q26" i="171"/>
  <c r="F3" i="167"/>
  <c r="J3" i="171"/>
  <c r="M26" i="169"/>
  <c r="U3" i="167"/>
  <c r="K26" i="171"/>
  <c r="R26" i="171"/>
  <c r="T3" i="171"/>
  <c r="K3" i="169"/>
  <c r="I3" i="169"/>
  <c r="O3" i="167"/>
  <c r="C26" i="170"/>
  <c r="S3" i="167"/>
  <c r="N26" i="168"/>
  <c r="E3" i="170"/>
  <c r="J3" i="169"/>
  <c r="V3" i="170"/>
  <c r="J26" i="167"/>
  <c r="J2" i="167" s="1"/>
  <c r="K2" i="126"/>
  <c r="H3" i="168"/>
  <c r="E2" i="126"/>
  <c r="J26" i="168"/>
  <c r="P2" i="126"/>
  <c r="C3" i="170"/>
  <c r="L3" i="171"/>
  <c r="M2" i="126"/>
  <c r="T26" i="170"/>
  <c r="T2" i="126"/>
  <c r="W3" i="167"/>
  <c r="L26" i="170"/>
  <c r="E3" i="171"/>
  <c r="I3" i="170"/>
  <c r="M26" i="170"/>
  <c r="M3" i="167"/>
  <c r="H26" i="168"/>
  <c r="S3" i="169"/>
  <c r="I26" i="170"/>
  <c r="I26" i="171"/>
  <c r="S26" i="168"/>
  <c r="G26" i="168"/>
  <c r="L3" i="170"/>
  <c r="S26" i="171"/>
  <c r="G26" i="169"/>
  <c r="K26" i="167"/>
  <c r="D26" i="170"/>
  <c r="U26" i="168"/>
  <c r="P3" i="171"/>
  <c r="E26" i="170"/>
  <c r="L3" i="167"/>
  <c r="I3" i="167"/>
  <c r="W2" i="126"/>
  <c r="Q3" i="167"/>
  <c r="N26" i="169"/>
  <c r="H3" i="170"/>
  <c r="C26" i="171"/>
  <c r="M26" i="171"/>
  <c r="Q3" i="171"/>
  <c r="Q2" i="171" s="1"/>
  <c r="M3" i="171"/>
  <c r="V3" i="171"/>
  <c r="E26" i="171"/>
  <c r="C26" i="168"/>
  <c r="E26" i="167"/>
  <c r="Q3" i="170"/>
  <c r="I26" i="167"/>
  <c r="M3" i="170"/>
  <c r="F3" i="170"/>
  <c r="O26" i="168"/>
  <c r="T3" i="168"/>
  <c r="K26" i="170"/>
  <c r="F3" i="168"/>
  <c r="F26" i="169"/>
  <c r="C3" i="168"/>
  <c r="K3" i="171"/>
  <c r="U3" i="171"/>
  <c r="W26" i="171"/>
  <c r="W3" i="168"/>
  <c r="P3" i="170"/>
  <c r="G3" i="170"/>
  <c r="L2" i="126"/>
  <c r="F26" i="171"/>
  <c r="V3" i="168"/>
  <c r="E26" i="168"/>
  <c r="J26" i="171"/>
  <c r="D3" i="168"/>
  <c r="C26" i="167"/>
  <c r="U3" i="170"/>
  <c r="K26" i="168"/>
  <c r="Q26" i="170"/>
  <c r="L3" i="168"/>
  <c r="L26" i="168"/>
  <c r="E3" i="167"/>
  <c r="G26" i="170"/>
  <c r="G26" i="167"/>
  <c r="P3" i="167"/>
  <c r="C3" i="171"/>
  <c r="W26" i="167"/>
  <c r="O26" i="169"/>
  <c r="K3" i="167"/>
  <c r="S3" i="171"/>
  <c r="D3" i="171"/>
  <c r="K3" i="168"/>
  <c r="G3" i="169"/>
  <c r="P26" i="167"/>
  <c r="H3" i="167"/>
  <c r="R3" i="171"/>
  <c r="F26" i="170"/>
  <c r="H26" i="167"/>
  <c r="F3" i="171"/>
  <c r="W26" i="169"/>
  <c r="C26" i="169"/>
  <c r="O3" i="169"/>
  <c r="D3" i="170"/>
  <c r="G3" i="171"/>
  <c r="V3" i="169"/>
  <c r="I3" i="171"/>
  <c r="E3" i="168"/>
  <c r="W3" i="169"/>
  <c r="U26" i="169"/>
  <c r="C3" i="167"/>
  <c r="S3" i="168"/>
  <c r="P3" i="168"/>
  <c r="T3" i="170"/>
  <c r="H3" i="171"/>
  <c r="K26" i="169"/>
  <c r="O3" i="168"/>
  <c r="N3" i="171"/>
  <c r="W26" i="168"/>
  <c r="T26" i="168"/>
  <c r="Q26" i="168"/>
  <c r="R3" i="168"/>
  <c r="M26" i="167"/>
  <c r="U26" i="167"/>
  <c r="T26" i="169"/>
  <c r="J3" i="168"/>
  <c r="I26" i="169"/>
  <c r="L26" i="169"/>
  <c r="L26" i="171"/>
  <c r="D26" i="171"/>
  <c r="G3" i="168"/>
  <c r="T3" i="169"/>
  <c r="C3" i="169"/>
  <c r="U26" i="171"/>
  <c r="L3" i="169"/>
  <c r="F3" i="169"/>
  <c r="D3" i="169"/>
  <c r="H3" i="169"/>
  <c r="N3" i="168"/>
  <c r="N2" i="170" l="1"/>
  <c r="P2" i="169"/>
  <c r="V2" i="168"/>
  <c r="T2" i="171"/>
  <c r="V2" i="169"/>
  <c r="H2" i="169"/>
  <c r="V2" i="171"/>
  <c r="O2" i="167"/>
  <c r="J2" i="169"/>
  <c r="D2" i="168"/>
  <c r="J2" i="170"/>
  <c r="P2" i="168"/>
  <c r="T2" i="167"/>
  <c r="N2" i="171"/>
  <c r="V2" i="167"/>
  <c r="R2" i="170"/>
  <c r="E2" i="169"/>
  <c r="P2" i="170"/>
  <c r="N2" i="169"/>
  <c r="S2" i="169"/>
  <c r="R2" i="167"/>
  <c r="V2" i="170"/>
  <c r="S2" i="170"/>
  <c r="N2" i="167"/>
  <c r="O2" i="171"/>
  <c r="I2" i="168"/>
  <c r="P2" i="171"/>
  <c r="F2" i="171"/>
  <c r="H2" i="170"/>
  <c r="I2" i="169"/>
  <c r="U2" i="170"/>
  <c r="M2" i="171"/>
  <c r="W2" i="170"/>
  <c r="S2" i="167"/>
  <c r="R2" i="168"/>
  <c r="M2" i="168"/>
  <c r="I2" i="171"/>
  <c r="H2" i="171"/>
  <c r="Q2" i="167"/>
  <c r="R2" i="169"/>
  <c r="K2" i="170"/>
  <c r="U2" i="168"/>
  <c r="M2" i="169"/>
  <c r="G2" i="167"/>
  <c r="O2" i="170"/>
  <c r="H2" i="168"/>
  <c r="D2" i="169"/>
  <c r="F2" i="168"/>
  <c r="U2" i="169"/>
  <c r="E2" i="167"/>
  <c r="G2" i="171"/>
  <c r="Q2" i="170"/>
  <c r="N2" i="168"/>
  <c r="K2" i="169"/>
  <c r="J2" i="171"/>
  <c r="K2" i="167"/>
  <c r="L2" i="170"/>
  <c r="P142" i="157"/>
  <c r="S2" i="168"/>
  <c r="Q2" i="169"/>
  <c r="S2" i="171"/>
  <c r="C2" i="170"/>
  <c r="C2" i="168"/>
  <c r="L2" i="167"/>
  <c r="F2" i="167"/>
  <c r="W2" i="171"/>
  <c r="G2" i="168"/>
  <c r="R2" i="171"/>
  <c r="K2" i="171"/>
  <c r="U2" i="167"/>
  <c r="D2" i="170"/>
  <c r="M2" i="170"/>
  <c r="J140" i="157"/>
  <c r="E2" i="168"/>
  <c r="Q2" i="168"/>
  <c r="I2" i="170"/>
  <c r="M2" i="167"/>
  <c r="F2" i="170"/>
  <c r="E2" i="170"/>
  <c r="F2" i="169"/>
  <c r="C2" i="171"/>
  <c r="O2" i="169"/>
  <c r="W2" i="167"/>
  <c r="W2" i="168"/>
  <c r="L2" i="168"/>
  <c r="I2" i="167"/>
  <c r="L2" i="171"/>
  <c r="T2" i="170"/>
  <c r="G2" i="170"/>
  <c r="E2" i="171"/>
  <c r="J2" i="168"/>
  <c r="G2" i="169"/>
  <c r="U2" i="171"/>
  <c r="Q144" i="157"/>
  <c r="K2" i="168"/>
  <c r="C2" i="169"/>
  <c r="D2" i="171"/>
  <c r="C2" i="167"/>
  <c r="O2" i="168"/>
  <c r="W2" i="169"/>
  <c r="T2" i="168"/>
  <c r="P2" i="167"/>
  <c r="H2" i="167"/>
  <c r="D140" i="157"/>
  <c r="L2" i="169"/>
  <c r="T2" i="169"/>
  <c r="V144" i="157" l="1"/>
  <c r="N143" i="157"/>
  <c r="T144" i="157"/>
  <c r="V141" i="157"/>
  <c r="H142" i="157"/>
  <c r="O140" i="157"/>
  <c r="O142" i="157"/>
  <c r="H141" i="157"/>
  <c r="H143" i="157"/>
  <c r="L141" i="157"/>
  <c r="R140" i="157"/>
  <c r="U143" i="157"/>
  <c r="K144" i="157"/>
  <c r="F141" i="157"/>
  <c r="M143" i="157"/>
  <c r="G142" i="157"/>
  <c r="N140" i="157"/>
  <c r="V142" i="157"/>
  <c r="V140" i="157"/>
  <c r="C141" i="157"/>
  <c r="R143" i="157"/>
  <c r="F144" i="157"/>
  <c r="H144" i="157"/>
  <c r="N144" i="157"/>
  <c r="E142" i="157"/>
  <c r="J143" i="157"/>
  <c r="J142" i="157"/>
  <c r="P144" i="157"/>
  <c r="N142" i="157"/>
  <c r="O144" i="157"/>
  <c r="D141" i="157"/>
  <c r="P141" i="157"/>
  <c r="S142" i="157"/>
  <c r="R141" i="157"/>
  <c r="T140" i="157"/>
  <c r="M141" i="157"/>
  <c r="S140" i="157"/>
  <c r="I141" i="157"/>
  <c r="P143" i="157"/>
  <c r="I142" i="157"/>
  <c r="I144" i="157"/>
  <c r="S143" i="157"/>
  <c r="V143" i="157"/>
  <c r="K143" i="157"/>
  <c r="W143" i="157"/>
  <c r="M144" i="157"/>
  <c r="R142" i="157"/>
  <c r="Q140" i="157"/>
  <c r="U141" i="157"/>
  <c r="K142" i="157"/>
  <c r="G140" i="157"/>
  <c r="M142" i="157"/>
  <c r="K140" i="157"/>
  <c r="E140" i="157"/>
  <c r="E141" i="157"/>
  <c r="S144" i="157"/>
  <c r="L143" i="157"/>
  <c r="D142" i="157"/>
  <c r="G144" i="157"/>
  <c r="S141" i="157"/>
  <c r="I143" i="157"/>
  <c r="C143" i="157"/>
  <c r="Q142" i="157"/>
  <c r="J144" i="157"/>
  <c r="E143" i="157"/>
  <c r="Q141" i="157"/>
  <c r="N141" i="157"/>
  <c r="Q143" i="157"/>
  <c r="F142" i="157"/>
  <c r="G141" i="157"/>
  <c r="U142" i="157"/>
  <c r="F143" i="157"/>
  <c r="O143" i="157"/>
  <c r="R144" i="157"/>
  <c r="W144" i="157"/>
  <c r="U140" i="157"/>
  <c r="E144" i="157"/>
  <c r="D143" i="157"/>
  <c r="F140" i="157"/>
  <c r="L140" i="157"/>
  <c r="I140" i="157"/>
  <c r="G143" i="157"/>
  <c r="M140" i="157"/>
  <c r="L144" i="157"/>
  <c r="W141" i="157"/>
  <c r="C144" i="157"/>
  <c r="J141" i="157"/>
  <c r="O141" i="157"/>
  <c r="C142" i="157"/>
  <c r="U144" i="157"/>
  <c r="W140" i="157"/>
  <c r="T143" i="157"/>
  <c r="D144" i="157"/>
  <c r="P140" i="157"/>
  <c r="K141" i="157"/>
  <c r="C140" i="157"/>
  <c r="W142" i="157"/>
  <c r="T141" i="157"/>
  <c r="H140" i="157"/>
  <c r="L142" i="157"/>
  <c r="T142" i="157"/>
  <c r="B135" i="157"/>
  <c r="B136" i="157"/>
  <c r="B137" i="157"/>
  <c r="B138" i="157"/>
  <c r="U8" i="163" l="1"/>
  <c r="C71" i="163"/>
  <c r="C8" i="165"/>
  <c r="E8" i="165"/>
  <c r="S8" i="163"/>
  <c r="W22" i="163"/>
  <c r="C8" i="163"/>
  <c r="C22" i="163"/>
  <c r="C17" i="165"/>
  <c r="G8" i="163"/>
  <c r="K22" i="163"/>
  <c r="Q71" i="165"/>
  <c r="N22" i="163"/>
  <c r="R71" i="165"/>
  <c r="K17" i="163"/>
  <c r="O22" i="163"/>
  <c r="L17" i="163"/>
  <c r="L27" i="163"/>
  <c r="T71" i="165"/>
  <c r="Q4" i="163"/>
  <c r="M8" i="163"/>
  <c r="U71" i="165"/>
  <c r="N8" i="163"/>
  <c r="R52" i="165"/>
  <c r="V71" i="165"/>
  <c r="S4" i="163"/>
  <c r="O8" i="163"/>
  <c r="P8" i="163"/>
  <c r="F11" i="163"/>
  <c r="N11" i="163"/>
  <c r="V52" i="165"/>
  <c r="J11" i="163"/>
  <c r="F22" i="163"/>
  <c r="E8" i="163"/>
  <c r="G22" i="163"/>
  <c r="M71" i="165"/>
  <c r="H22" i="163"/>
  <c r="H8" i="163"/>
  <c r="G27" i="163"/>
  <c r="S33" i="163"/>
  <c r="W52" i="163"/>
  <c r="H27" i="163"/>
  <c r="T33" i="163"/>
  <c r="H71" i="163"/>
  <c r="N52" i="165"/>
  <c r="I17" i="163"/>
  <c r="I27" i="163"/>
  <c r="H17" i="163"/>
  <c r="K27" i="163"/>
  <c r="W33" i="163"/>
  <c r="S22" i="163"/>
  <c r="H8" i="165"/>
  <c r="F8" i="165"/>
  <c r="W17" i="163"/>
  <c r="M8" i="165"/>
  <c r="J17" i="165"/>
  <c r="R4" i="165"/>
  <c r="N8" i="165"/>
  <c r="R22" i="165"/>
  <c r="S4" i="165"/>
  <c r="T4" i="165"/>
  <c r="T22" i="165"/>
  <c r="U22" i="165"/>
  <c r="I71" i="165"/>
  <c r="L33" i="163"/>
  <c r="T71" i="163"/>
  <c r="J22" i="165"/>
  <c r="V22" i="165"/>
  <c r="Q52" i="163"/>
  <c r="N22" i="165"/>
  <c r="S17" i="165"/>
  <c r="V71" i="163"/>
  <c r="G8" i="165"/>
  <c r="O33" i="163"/>
  <c r="W71" i="163"/>
  <c r="I8" i="165"/>
  <c r="D27" i="163"/>
  <c r="P33" i="163"/>
  <c r="V11" i="163"/>
  <c r="F17" i="163"/>
  <c r="D17" i="163"/>
  <c r="U52" i="163"/>
  <c r="O27" i="165"/>
  <c r="V8" i="163"/>
  <c r="O27" i="163"/>
  <c r="P27" i="163"/>
  <c r="Q27" i="165"/>
  <c r="Q27" i="163"/>
  <c r="D71" i="165"/>
  <c r="V22" i="163"/>
  <c r="E71" i="165"/>
  <c r="J71" i="163"/>
  <c r="Q22" i="165"/>
  <c r="D4" i="165"/>
  <c r="T27" i="165"/>
  <c r="D33" i="165"/>
  <c r="E52" i="165"/>
  <c r="K71" i="163"/>
  <c r="U4" i="165"/>
  <c r="M27" i="165"/>
  <c r="U27" i="165"/>
  <c r="E33" i="165"/>
  <c r="F52" i="165"/>
  <c r="I52" i="163"/>
  <c r="L71" i="163"/>
  <c r="V27" i="165"/>
  <c r="F33" i="165"/>
  <c r="G52" i="165"/>
  <c r="H71" i="165"/>
  <c r="W27" i="165"/>
  <c r="H52" i="165"/>
  <c r="H33" i="165"/>
  <c r="H33" i="163"/>
  <c r="L52" i="163"/>
  <c r="Q8" i="165"/>
  <c r="U11" i="165"/>
  <c r="J52" i="165"/>
  <c r="R11" i="163"/>
  <c r="M52" i="163"/>
  <c r="P71" i="163"/>
  <c r="I4" i="163"/>
  <c r="R8" i="165"/>
  <c r="W11" i="165"/>
  <c r="K33" i="163"/>
  <c r="S52" i="165"/>
  <c r="S8" i="165"/>
  <c r="O33" i="165"/>
  <c r="J22" i="163"/>
  <c r="R22" i="163"/>
  <c r="C27" i="165"/>
  <c r="L4" i="165"/>
  <c r="R17" i="165"/>
  <c r="V17" i="165"/>
  <c r="W27" i="163"/>
  <c r="M4" i="165"/>
  <c r="U8" i="165"/>
  <c r="I27" i="165"/>
  <c r="T17" i="163"/>
  <c r="O11" i="165"/>
  <c r="W4" i="165"/>
  <c r="O4" i="165"/>
  <c r="S11" i="165"/>
  <c r="K11" i="165"/>
  <c r="W22" i="165"/>
  <c r="K22" i="165"/>
  <c r="W71" i="165"/>
  <c r="V4" i="163"/>
  <c r="J8" i="163"/>
  <c r="R8" i="163"/>
  <c r="F27" i="163"/>
  <c r="N27" i="163"/>
  <c r="J33" i="163"/>
  <c r="R52" i="163"/>
  <c r="N17" i="165"/>
  <c r="S27" i="163"/>
  <c r="Q52" i="165"/>
  <c r="P17" i="163"/>
  <c r="T27" i="163"/>
  <c r="K4" i="165"/>
  <c r="H22" i="165"/>
  <c r="Q4" i="165"/>
  <c r="Q11" i="165"/>
  <c r="N27" i="165"/>
  <c r="P4" i="163"/>
  <c r="O52" i="163"/>
  <c r="R27" i="163"/>
  <c r="M17" i="165"/>
  <c r="T52" i="163"/>
  <c r="R71" i="163"/>
  <c r="S71" i="163"/>
  <c r="U71" i="163"/>
  <c r="I17" i="165"/>
  <c r="K17" i="165"/>
  <c r="I22" i="165"/>
  <c r="L33" i="165"/>
  <c r="J71" i="165"/>
  <c r="W8" i="163"/>
  <c r="H11" i="163"/>
  <c r="N17" i="163"/>
  <c r="O8" i="165"/>
  <c r="V8" i="165"/>
  <c r="M33" i="165"/>
  <c r="D8" i="163"/>
  <c r="I11" i="163"/>
  <c r="N4" i="165"/>
  <c r="W8" i="165"/>
  <c r="F11" i="165"/>
  <c r="U17" i="165"/>
  <c r="S22" i="165"/>
  <c r="N33" i="165"/>
  <c r="M52" i="165"/>
  <c r="L71" i="165"/>
  <c r="H52" i="163"/>
  <c r="G4" i="165"/>
  <c r="G11" i="165"/>
  <c r="D27" i="165"/>
  <c r="W33" i="165"/>
  <c r="K11" i="163"/>
  <c r="Q17" i="163"/>
  <c r="V27" i="163"/>
  <c r="P8" i="165"/>
  <c r="H4" i="165"/>
  <c r="H11" i="165"/>
  <c r="O17" i="165"/>
  <c r="E27" i="165"/>
  <c r="O52" i="165"/>
  <c r="F17" i="165"/>
  <c r="I4" i="165"/>
  <c r="I11" i="165"/>
  <c r="P17" i="165"/>
  <c r="F27" i="165"/>
  <c r="P52" i="165"/>
  <c r="C17" i="163"/>
  <c r="H4" i="163"/>
  <c r="S17" i="163"/>
  <c r="F22" i="165"/>
  <c r="K33" i="165"/>
  <c r="J4" i="165"/>
  <c r="R11" i="165"/>
  <c r="Q17" i="165"/>
  <c r="O22" i="165"/>
  <c r="G27" i="165"/>
  <c r="D52" i="163"/>
  <c r="J11" i="165"/>
  <c r="P22" i="165"/>
  <c r="P27" i="165"/>
  <c r="S33" i="165"/>
  <c r="J4" i="163"/>
  <c r="W11" i="163"/>
  <c r="E52" i="163"/>
  <c r="G22" i="165"/>
  <c r="T33" i="165"/>
  <c r="K4" i="163"/>
  <c r="P11" i="163"/>
  <c r="V17" i="163"/>
  <c r="D33" i="163"/>
  <c r="D71" i="163"/>
  <c r="U33" i="165"/>
  <c r="L8" i="163"/>
  <c r="Q11" i="163"/>
  <c r="G52" i="163"/>
  <c r="H27" i="165"/>
  <c r="V4" i="165"/>
  <c r="K8" i="165"/>
  <c r="N11" i="165"/>
  <c r="V33" i="165"/>
  <c r="U52" i="165"/>
  <c r="P52" i="163"/>
  <c r="G17" i="165"/>
  <c r="L27" i="165"/>
  <c r="S11" i="163"/>
  <c r="J27" i="163"/>
  <c r="G33" i="163"/>
  <c r="O71" i="163"/>
  <c r="V11" i="165"/>
  <c r="P4" i="165"/>
  <c r="P11" i="165"/>
  <c r="W17" i="165"/>
  <c r="W52" i="165"/>
  <c r="W4" i="163"/>
  <c r="J52" i="163"/>
  <c r="J8" i="165"/>
  <c r="C4" i="163"/>
  <c r="C11" i="163"/>
  <c r="C33" i="163"/>
  <c r="C52" i="163"/>
  <c r="K8" i="163"/>
  <c r="N71" i="163"/>
  <c r="C22" i="165"/>
  <c r="L22" i="165"/>
  <c r="M22" i="165"/>
  <c r="R27" i="165"/>
  <c r="Q33" i="165"/>
  <c r="K52" i="165"/>
  <c r="F8" i="163"/>
  <c r="O17" i="163"/>
  <c r="C52" i="165"/>
  <c r="M11" i="165"/>
  <c r="K27" i="165"/>
  <c r="S27" i="165"/>
  <c r="J33" i="165"/>
  <c r="R33" i="165"/>
  <c r="D52" i="165"/>
  <c r="L52" i="165"/>
  <c r="T52" i="165"/>
  <c r="K52" i="163"/>
  <c r="S52" i="163"/>
  <c r="E17" i="165"/>
  <c r="G33" i="165"/>
  <c r="I52" i="165"/>
  <c r="K71" i="165"/>
  <c r="S71" i="165"/>
  <c r="C27" i="163"/>
  <c r="E22" i="163"/>
  <c r="M22" i="163"/>
  <c r="U22" i="163"/>
  <c r="F33" i="163"/>
  <c r="N33" i="163"/>
  <c r="V33" i="163"/>
  <c r="R33" i="163"/>
  <c r="G71" i="163"/>
  <c r="P71" i="165"/>
  <c r="L4" i="163"/>
  <c r="T4" i="163"/>
  <c r="I8" i="163"/>
  <c r="Q8" i="163"/>
  <c r="T11" i="163"/>
  <c r="E11" i="163"/>
  <c r="V52" i="163"/>
  <c r="C11" i="165"/>
  <c r="R4" i="163"/>
  <c r="P22" i="163"/>
  <c r="J27" i="165"/>
  <c r="I33" i="165"/>
  <c r="D22" i="165"/>
  <c r="N71" i="165"/>
  <c r="O71" i="165"/>
  <c r="D8" i="165"/>
  <c r="T8" i="165"/>
  <c r="E4" i="165"/>
  <c r="D11" i="165"/>
  <c r="L11" i="165"/>
  <c r="T11" i="165"/>
  <c r="F71" i="165"/>
  <c r="F4" i="163"/>
  <c r="N4" i="163"/>
  <c r="D22" i="163"/>
  <c r="L22" i="163"/>
  <c r="T22" i="163"/>
  <c r="F4" i="165"/>
  <c r="E11" i="165"/>
  <c r="D17" i="165"/>
  <c r="L17" i="165"/>
  <c r="T17" i="165"/>
  <c r="H17" i="165"/>
  <c r="E22" i="165"/>
  <c r="G71" i="165"/>
  <c r="P33" i="165"/>
  <c r="G11" i="163"/>
  <c r="O11" i="163"/>
  <c r="M4" i="163"/>
  <c r="U4" i="163"/>
  <c r="T8" i="163"/>
  <c r="U11" i="163"/>
  <c r="G4" i="163"/>
  <c r="O4" i="163"/>
  <c r="D11" i="163"/>
  <c r="L11" i="163"/>
  <c r="I22" i="163"/>
  <c r="Q22" i="163"/>
  <c r="D4" i="163"/>
  <c r="C71" i="165"/>
  <c r="F52" i="163"/>
  <c r="N52" i="163"/>
  <c r="J17" i="163"/>
  <c r="R17" i="163"/>
  <c r="I33" i="163"/>
  <c r="Q33" i="163"/>
  <c r="M33" i="163"/>
  <c r="U33" i="163"/>
  <c r="G17" i="163"/>
  <c r="F71" i="163"/>
  <c r="C33" i="165"/>
  <c r="E17" i="163"/>
  <c r="M17" i="163"/>
  <c r="U17" i="163"/>
  <c r="I71" i="163"/>
  <c r="Q71" i="163"/>
  <c r="E71" i="163"/>
  <c r="C4" i="165"/>
  <c r="E27" i="163"/>
  <c r="M27" i="163"/>
  <c r="U27" i="163"/>
  <c r="M71" i="163"/>
  <c r="M11" i="163"/>
  <c r="E33" i="163"/>
  <c r="E4" i="163"/>
  <c r="L8" i="165"/>
  <c r="W75" i="117"/>
  <c r="V75" i="117"/>
  <c r="U75" i="117"/>
  <c r="T75" i="117"/>
  <c r="S75" i="117"/>
  <c r="R75" i="117"/>
  <c r="Q75" i="117"/>
  <c r="P75" i="117"/>
  <c r="O75" i="117"/>
  <c r="N75" i="117"/>
  <c r="M75" i="117"/>
  <c r="L75" i="117"/>
  <c r="K75" i="117"/>
  <c r="J75" i="117"/>
  <c r="I75" i="117"/>
  <c r="H75" i="117"/>
  <c r="G75" i="117"/>
  <c r="F75" i="117"/>
  <c r="E75" i="117"/>
  <c r="D75" i="117"/>
  <c r="C75" i="117"/>
  <c r="W74" i="117"/>
  <c r="V74" i="117"/>
  <c r="U74" i="117"/>
  <c r="T74" i="117"/>
  <c r="S74" i="117"/>
  <c r="R74" i="117"/>
  <c r="Q74" i="117"/>
  <c r="P74" i="117"/>
  <c r="O74" i="117"/>
  <c r="N74" i="117"/>
  <c r="M74" i="117"/>
  <c r="L74" i="117"/>
  <c r="K74" i="117"/>
  <c r="J74" i="117"/>
  <c r="I74" i="117"/>
  <c r="H74" i="117"/>
  <c r="G74" i="117"/>
  <c r="F74" i="117"/>
  <c r="E74" i="117"/>
  <c r="D74" i="117"/>
  <c r="C74" i="117"/>
  <c r="W73" i="117"/>
  <c r="V73" i="117"/>
  <c r="U73" i="117"/>
  <c r="T73" i="117"/>
  <c r="S73" i="117"/>
  <c r="R73" i="117"/>
  <c r="Q73" i="117"/>
  <c r="P73" i="117"/>
  <c r="O73" i="117"/>
  <c r="N73" i="117"/>
  <c r="M73" i="117"/>
  <c r="K73" i="117"/>
  <c r="J73" i="117"/>
  <c r="I73" i="117"/>
  <c r="H73" i="117"/>
  <c r="G73" i="117"/>
  <c r="F73" i="117"/>
  <c r="E73" i="117"/>
  <c r="C73" i="117"/>
  <c r="T72" i="117"/>
  <c r="O72" i="117"/>
  <c r="L72" i="117"/>
  <c r="D72" i="117"/>
  <c r="W70" i="117"/>
  <c r="V70" i="117"/>
  <c r="U70" i="117"/>
  <c r="T70" i="117"/>
  <c r="S70" i="117"/>
  <c r="R70" i="117"/>
  <c r="Q70" i="117"/>
  <c r="P70" i="117"/>
  <c r="O70" i="117"/>
  <c r="N70" i="117"/>
  <c r="M70" i="117"/>
  <c r="L70" i="117"/>
  <c r="K70" i="117"/>
  <c r="J70" i="117"/>
  <c r="I70" i="117"/>
  <c r="H70" i="117"/>
  <c r="G70" i="117"/>
  <c r="F70" i="117"/>
  <c r="E70" i="117"/>
  <c r="D70" i="117"/>
  <c r="C70" i="117"/>
  <c r="W69" i="117"/>
  <c r="V69" i="117"/>
  <c r="U69" i="117"/>
  <c r="T69" i="117"/>
  <c r="S69" i="117"/>
  <c r="R69" i="117"/>
  <c r="Q69" i="117"/>
  <c r="P69" i="117"/>
  <c r="O69" i="117"/>
  <c r="N69" i="117"/>
  <c r="M69" i="117"/>
  <c r="L69" i="117"/>
  <c r="K69" i="117"/>
  <c r="J69" i="117"/>
  <c r="I69" i="117"/>
  <c r="H69" i="117"/>
  <c r="G69" i="117"/>
  <c r="F69" i="117"/>
  <c r="E69" i="117"/>
  <c r="D69" i="117"/>
  <c r="C69" i="117"/>
  <c r="W68" i="117"/>
  <c r="V68" i="117"/>
  <c r="U68" i="117"/>
  <c r="T68" i="117"/>
  <c r="S68" i="117"/>
  <c r="R68" i="117"/>
  <c r="Q68" i="117"/>
  <c r="P68" i="117"/>
  <c r="O68" i="117"/>
  <c r="N68" i="117"/>
  <c r="M68" i="117"/>
  <c r="L68" i="117"/>
  <c r="K68" i="117"/>
  <c r="J68" i="117"/>
  <c r="I68" i="117"/>
  <c r="H68" i="117"/>
  <c r="G68" i="117"/>
  <c r="F68" i="117"/>
  <c r="E68" i="117"/>
  <c r="D68" i="117"/>
  <c r="C68" i="117"/>
  <c r="W67" i="117"/>
  <c r="V67" i="117"/>
  <c r="U67" i="117"/>
  <c r="T67" i="117"/>
  <c r="S67" i="117"/>
  <c r="R67" i="117"/>
  <c r="Q67" i="117"/>
  <c r="P67" i="117"/>
  <c r="O67" i="117"/>
  <c r="N67" i="117"/>
  <c r="M67" i="117"/>
  <c r="L67" i="117"/>
  <c r="K67" i="117"/>
  <c r="J67" i="117"/>
  <c r="I67" i="117"/>
  <c r="H67" i="117"/>
  <c r="G67" i="117"/>
  <c r="F67" i="117"/>
  <c r="E67" i="117"/>
  <c r="D67" i="117"/>
  <c r="C67" i="117"/>
  <c r="W66" i="117"/>
  <c r="V66" i="117"/>
  <c r="U66" i="117"/>
  <c r="T66" i="117"/>
  <c r="S66" i="117"/>
  <c r="R66" i="117"/>
  <c r="Q66" i="117"/>
  <c r="P66" i="117"/>
  <c r="O66" i="117"/>
  <c r="N66" i="117"/>
  <c r="M66" i="117"/>
  <c r="L66" i="117"/>
  <c r="K66" i="117"/>
  <c r="J66" i="117"/>
  <c r="I66" i="117"/>
  <c r="H66" i="117"/>
  <c r="G66" i="117"/>
  <c r="F66" i="117"/>
  <c r="E66" i="117"/>
  <c r="D66" i="117"/>
  <c r="C66" i="117"/>
  <c r="W65" i="117"/>
  <c r="V65" i="117"/>
  <c r="U65" i="117"/>
  <c r="T65" i="117"/>
  <c r="S65" i="117"/>
  <c r="R65" i="117"/>
  <c r="Q65" i="117"/>
  <c r="P65" i="117"/>
  <c r="O65" i="117"/>
  <c r="N65" i="117"/>
  <c r="M65" i="117"/>
  <c r="L65" i="117"/>
  <c r="K65" i="117"/>
  <c r="J65" i="117"/>
  <c r="I65" i="117"/>
  <c r="H65" i="117"/>
  <c r="G65" i="117"/>
  <c r="F65" i="117"/>
  <c r="E65" i="117"/>
  <c r="D65" i="117"/>
  <c r="C65" i="117"/>
  <c r="W64" i="117"/>
  <c r="V64" i="117"/>
  <c r="U64" i="117"/>
  <c r="T64" i="117"/>
  <c r="S64" i="117"/>
  <c r="R64" i="117"/>
  <c r="Q64" i="117"/>
  <c r="P64" i="117"/>
  <c r="O64" i="117"/>
  <c r="N64" i="117"/>
  <c r="M64" i="117"/>
  <c r="L64" i="117"/>
  <c r="K64" i="117"/>
  <c r="J64" i="117"/>
  <c r="I64" i="117"/>
  <c r="H64" i="117"/>
  <c r="G64" i="117"/>
  <c r="F64" i="117"/>
  <c r="E64" i="117"/>
  <c r="D64" i="117"/>
  <c r="C64" i="117"/>
  <c r="W63" i="117"/>
  <c r="V63" i="117"/>
  <c r="U63" i="117"/>
  <c r="T63" i="117"/>
  <c r="S63" i="117"/>
  <c r="R63" i="117"/>
  <c r="Q63" i="117"/>
  <c r="P63" i="117"/>
  <c r="O63" i="117"/>
  <c r="N63" i="117"/>
  <c r="L63" i="117"/>
  <c r="K63" i="117"/>
  <c r="J63" i="117"/>
  <c r="I63" i="117"/>
  <c r="H63" i="117"/>
  <c r="G63" i="117"/>
  <c r="F63" i="117"/>
  <c r="E63" i="117"/>
  <c r="D63" i="117"/>
  <c r="C63" i="117"/>
  <c r="W62" i="117"/>
  <c r="V62" i="117"/>
  <c r="U62" i="117"/>
  <c r="T62" i="117"/>
  <c r="S62" i="117"/>
  <c r="R62" i="117"/>
  <c r="Q62" i="117"/>
  <c r="P62" i="117"/>
  <c r="O62" i="117"/>
  <c r="N62" i="117"/>
  <c r="M62" i="117"/>
  <c r="L62" i="117"/>
  <c r="K62" i="117"/>
  <c r="J62" i="117"/>
  <c r="I62" i="117"/>
  <c r="H62" i="117"/>
  <c r="G62" i="117"/>
  <c r="F62" i="117"/>
  <c r="E62" i="117"/>
  <c r="D62" i="117"/>
  <c r="C62" i="117"/>
  <c r="V61" i="117"/>
  <c r="U61" i="117"/>
  <c r="T61" i="117"/>
  <c r="S61" i="117"/>
  <c r="R61" i="117"/>
  <c r="Q61" i="117"/>
  <c r="P61" i="117"/>
  <c r="O61" i="117"/>
  <c r="N61" i="117"/>
  <c r="L61" i="117"/>
  <c r="K61" i="117"/>
  <c r="J61" i="117"/>
  <c r="I61" i="117"/>
  <c r="H61" i="117"/>
  <c r="G61" i="117"/>
  <c r="F61" i="117"/>
  <c r="E61" i="117"/>
  <c r="D61" i="117"/>
  <c r="C61" i="117"/>
  <c r="W60" i="117"/>
  <c r="V60" i="117"/>
  <c r="U60" i="117"/>
  <c r="T60" i="117"/>
  <c r="S60" i="117"/>
  <c r="R60" i="117"/>
  <c r="Q60" i="117"/>
  <c r="P60" i="117"/>
  <c r="O60" i="117"/>
  <c r="N60" i="117"/>
  <c r="M60" i="117"/>
  <c r="L60" i="117"/>
  <c r="K60" i="117"/>
  <c r="J60" i="117"/>
  <c r="I60" i="117"/>
  <c r="H60" i="117"/>
  <c r="G60" i="117"/>
  <c r="F60" i="117"/>
  <c r="E60" i="117"/>
  <c r="D60" i="117"/>
  <c r="C60" i="117"/>
  <c r="V59" i="117"/>
  <c r="U59" i="117"/>
  <c r="T59" i="117"/>
  <c r="S59" i="117"/>
  <c r="R59" i="117"/>
  <c r="Q59" i="117"/>
  <c r="P59" i="117"/>
  <c r="O59" i="117"/>
  <c r="N59" i="117"/>
  <c r="M59" i="117"/>
  <c r="L59" i="117"/>
  <c r="K59" i="117"/>
  <c r="J59" i="117"/>
  <c r="I59" i="117"/>
  <c r="H59" i="117"/>
  <c r="G59" i="117"/>
  <c r="F59" i="117"/>
  <c r="E59" i="117"/>
  <c r="D59" i="117"/>
  <c r="C59" i="117"/>
  <c r="W58" i="117"/>
  <c r="V58" i="117"/>
  <c r="U58" i="117"/>
  <c r="T58" i="117"/>
  <c r="S58" i="117"/>
  <c r="R58" i="117"/>
  <c r="Q58" i="117"/>
  <c r="P58" i="117"/>
  <c r="O58" i="117"/>
  <c r="N58" i="117"/>
  <c r="M58" i="117"/>
  <c r="L58" i="117"/>
  <c r="K58" i="117"/>
  <c r="J58" i="117"/>
  <c r="I58" i="117"/>
  <c r="H58" i="117"/>
  <c r="G58" i="117"/>
  <c r="F58" i="117"/>
  <c r="E58" i="117"/>
  <c r="D58" i="117"/>
  <c r="C58" i="117"/>
  <c r="W57" i="117"/>
  <c r="V57" i="117"/>
  <c r="U57" i="117"/>
  <c r="T57" i="117"/>
  <c r="S57" i="117"/>
  <c r="R57" i="117"/>
  <c r="Q57" i="117"/>
  <c r="P57" i="117"/>
  <c r="O57" i="117"/>
  <c r="N57" i="117"/>
  <c r="M57" i="117"/>
  <c r="L57" i="117"/>
  <c r="K57" i="117"/>
  <c r="J57" i="117"/>
  <c r="I57" i="117"/>
  <c r="H57" i="117"/>
  <c r="G57" i="117"/>
  <c r="F57" i="117"/>
  <c r="E57" i="117"/>
  <c r="D57" i="117"/>
  <c r="C57" i="117"/>
  <c r="W56" i="117"/>
  <c r="V56" i="117"/>
  <c r="U56" i="117"/>
  <c r="T56" i="117"/>
  <c r="S56" i="117"/>
  <c r="R56" i="117"/>
  <c r="Q56" i="117"/>
  <c r="P56" i="117"/>
  <c r="O56" i="117"/>
  <c r="N56" i="117"/>
  <c r="M56" i="117"/>
  <c r="L56" i="117"/>
  <c r="K56" i="117"/>
  <c r="J56" i="117"/>
  <c r="I56" i="117"/>
  <c r="H56" i="117"/>
  <c r="G56" i="117"/>
  <c r="F56" i="117"/>
  <c r="E56" i="117"/>
  <c r="D56" i="117"/>
  <c r="C56" i="117"/>
  <c r="W55" i="117"/>
  <c r="V55" i="117"/>
  <c r="U55" i="117"/>
  <c r="T55" i="117"/>
  <c r="S55" i="117"/>
  <c r="R55" i="117"/>
  <c r="Q55" i="117"/>
  <c r="P55" i="117"/>
  <c r="O55" i="117"/>
  <c r="N55" i="117"/>
  <c r="M55" i="117"/>
  <c r="L55" i="117"/>
  <c r="K55" i="117"/>
  <c r="J55" i="117"/>
  <c r="I55" i="117"/>
  <c r="H55" i="117"/>
  <c r="G55" i="117"/>
  <c r="F55" i="117"/>
  <c r="E55" i="117"/>
  <c r="D55" i="117"/>
  <c r="C55" i="117"/>
  <c r="W54" i="117"/>
  <c r="U54" i="117"/>
  <c r="T54" i="117"/>
  <c r="S54" i="117"/>
  <c r="R54" i="117"/>
  <c r="Q54" i="117"/>
  <c r="O54" i="117"/>
  <c r="M54" i="117"/>
  <c r="L54" i="117"/>
  <c r="K54" i="117"/>
  <c r="J54" i="117"/>
  <c r="I54" i="117"/>
  <c r="G54" i="117"/>
  <c r="F54" i="117"/>
  <c r="E54" i="117"/>
  <c r="D54" i="117"/>
  <c r="C54" i="117"/>
  <c r="U53" i="117"/>
  <c r="P53" i="117"/>
  <c r="L53" i="117"/>
  <c r="H53" i="117"/>
  <c r="E53" i="117"/>
  <c r="W51" i="117"/>
  <c r="V51" i="117"/>
  <c r="U51" i="117"/>
  <c r="S51" i="117"/>
  <c r="R51" i="117"/>
  <c r="Q51" i="117"/>
  <c r="P51" i="117"/>
  <c r="O51" i="117"/>
  <c r="N51" i="117"/>
  <c r="M51" i="117"/>
  <c r="L51" i="117"/>
  <c r="K51" i="117"/>
  <c r="J51" i="117"/>
  <c r="I51" i="117"/>
  <c r="H51" i="117"/>
  <c r="G51" i="117"/>
  <c r="F51" i="117"/>
  <c r="E51" i="117"/>
  <c r="C51" i="117"/>
  <c r="W50" i="117"/>
  <c r="V50" i="117"/>
  <c r="U50" i="117"/>
  <c r="T50" i="117"/>
  <c r="S50" i="117"/>
  <c r="R50" i="117"/>
  <c r="Q50" i="117"/>
  <c r="O50" i="117"/>
  <c r="N50" i="117"/>
  <c r="M50" i="117"/>
  <c r="L50" i="117"/>
  <c r="K50" i="117"/>
  <c r="J50" i="117"/>
  <c r="I50" i="117"/>
  <c r="G50" i="117"/>
  <c r="F50" i="117"/>
  <c r="E50" i="117"/>
  <c r="D50" i="117"/>
  <c r="C50" i="117"/>
  <c r="W49" i="117"/>
  <c r="V49" i="117"/>
  <c r="U49" i="117"/>
  <c r="S49" i="117"/>
  <c r="R49" i="117"/>
  <c r="Q49" i="117"/>
  <c r="P49" i="117"/>
  <c r="O49" i="117"/>
  <c r="N49" i="117"/>
  <c r="M49" i="117"/>
  <c r="K49" i="117"/>
  <c r="J49" i="117"/>
  <c r="I49" i="117"/>
  <c r="H49" i="117"/>
  <c r="G49" i="117"/>
  <c r="F49" i="117"/>
  <c r="E49" i="117"/>
  <c r="C49" i="117"/>
  <c r="W48" i="117"/>
  <c r="V48" i="117"/>
  <c r="U48" i="117"/>
  <c r="T48" i="117"/>
  <c r="S48" i="117"/>
  <c r="R48" i="117"/>
  <c r="Q48" i="117"/>
  <c r="O48" i="117"/>
  <c r="N48" i="117"/>
  <c r="M48" i="117"/>
  <c r="L48" i="117"/>
  <c r="K48" i="117"/>
  <c r="J48" i="117"/>
  <c r="I48" i="117"/>
  <c r="G48" i="117"/>
  <c r="F48" i="117"/>
  <c r="E48" i="117"/>
  <c r="D48" i="117"/>
  <c r="C48" i="117"/>
  <c r="W47" i="117"/>
  <c r="V47" i="117"/>
  <c r="U47" i="117"/>
  <c r="S47" i="117"/>
  <c r="R47" i="117"/>
  <c r="Q47" i="117"/>
  <c r="P47" i="117"/>
  <c r="O47" i="117"/>
  <c r="N47" i="117"/>
  <c r="M47" i="117"/>
  <c r="K47" i="117"/>
  <c r="J47" i="117"/>
  <c r="I47" i="117"/>
  <c r="H47" i="117"/>
  <c r="G47" i="117"/>
  <c r="F47" i="117"/>
  <c r="E47" i="117"/>
  <c r="C47" i="117"/>
  <c r="W46" i="117"/>
  <c r="V46" i="117"/>
  <c r="U46" i="117"/>
  <c r="T46" i="117"/>
  <c r="S46" i="117"/>
  <c r="R46" i="117"/>
  <c r="Q46" i="117"/>
  <c r="O46" i="117"/>
  <c r="N46" i="117"/>
  <c r="M46" i="117"/>
  <c r="L46" i="117"/>
  <c r="K46" i="117"/>
  <c r="J46" i="117"/>
  <c r="I46" i="117"/>
  <c r="G46" i="117"/>
  <c r="F46" i="117"/>
  <c r="E46" i="117"/>
  <c r="D46" i="117"/>
  <c r="C46" i="117"/>
  <c r="W45" i="117"/>
  <c r="V45" i="117"/>
  <c r="U45" i="117"/>
  <c r="S45" i="117"/>
  <c r="R45" i="117"/>
  <c r="Q45" i="117"/>
  <c r="P45" i="117"/>
  <c r="O45" i="117"/>
  <c r="N45" i="117"/>
  <c r="M45" i="117"/>
  <c r="K45" i="117"/>
  <c r="J45" i="117"/>
  <c r="I45" i="117"/>
  <c r="H45" i="117"/>
  <c r="G45" i="117"/>
  <c r="F45" i="117"/>
  <c r="E45" i="117"/>
  <c r="C45" i="117"/>
  <c r="W44" i="117"/>
  <c r="V44" i="117"/>
  <c r="U44" i="117"/>
  <c r="T44" i="117"/>
  <c r="S44" i="117"/>
  <c r="R44" i="117"/>
  <c r="Q44" i="117"/>
  <c r="O44" i="117"/>
  <c r="N44" i="117"/>
  <c r="M44" i="117"/>
  <c r="L44" i="117"/>
  <c r="K44" i="117"/>
  <c r="J44" i="117"/>
  <c r="I44" i="117"/>
  <c r="G44" i="117"/>
  <c r="F44" i="117"/>
  <c r="E44" i="117"/>
  <c r="D44" i="117"/>
  <c r="C44" i="117"/>
  <c r="W43" i="117"/>
  <c r="V43" i="117"/>
  <c r="U43" i="117"/>
  <c r="S43" i="117"/>
  <c r="R43" i="117"/>
  <c r="Q43" i="117"/>
  <c r="P43" i="117"/>
  <c r="O43" i="117"/>
  <c r="N43" i="117"/>
  <c r="M43" i="117"/>
  <c r="K43" i="117"/>
  <c r="J43" i="117"/>
  <c r="I43" i="117"/>
  <c r="H43" i="117"/>
  <c r="G43" i="117"/>
  <c r="F43" i="117"/>
  <c r="E43" i="117"/>
  <c r="C43" i="117"/>
  <c r="W42" i="117"/>
  <c r="V42" i="117"/>
  <c r="U42" i="117"/>
  <c r="T42" i="117"/>
  <c r="S42" i="117"/>
  <c r="R42" i="117"/>
  <c r="Q42" i="117"/>
  <c r="O42" i="117"/>
  <c r="N42" i="117"/>
  <c r="M42" i="117"/>
  <c r="L42" i="117"/>
  <c r="K42" i="117"/>
  <c r="J42" i="117"/>
  <c r="I42" i="117"/>
  <c r="G42" i="117"/>
  <c r="F42" i="117"/>
  <c r="E42" i="117"/>
  <c r="D42" i="117"/>
  <c r="C42" i="117"/>
  <c r="W41" i="117"/>
  <c r="V41" i="117"/>
  <c r="U41" i="117"/>
  <c r="T41" i="117"/>
  <c r="S41" i="117"/>
  <c r="R41" i="117"/>
  <c r="Q41" i="117"/>
  <c r="P41" i="117"/>
  <c r="O41" i="117"/>
  <c r="N41" i="117"/>
  <c r="M41" i="117"/>
  <c r="K41" i="117"/>
  <c r="J41" i="117"/>
  <c r="I41" i="117"/>
  <c r="H41" i="117"/>
  <c r="G41" i="117"/>
  <c r="F41" i="117"/>
  <c r="E41" i="117"/>
  <c r="C41" i="117"/>
  <c r="W40" i="117"/>
  <c r="V40" i="117"/>
  <c r="U40" i="117"/>
  <c r="T40" i="117"/>
  <c r="S40" i="117"/>
  <c r="R40" i="117"/>
  <c r="Q40" i="117"/>
  <c r="O40" i="117"/>
  <c r="N40" i="117"/>
  <c r="M40" i="117"/>
  <c r="L40" i="117"/>
  <c r="K40" i="117"/>
  <c r="J40" i="117"/>
  <c r="I40" i="117"/>
  <c r="G40" i="117"/>
  <c r="F40" i="117"/>
  <c r="E40" i="117"/>
  <c r="D40" i="117"/>
  <c r="C40" i="117"/>
  <c r="W39" i="117"/>
  <c r="V39" i="117"/>
  <c r="U39" i="117"/>
  <c r="T39" i="117"/>
  <c r="S39" i="117"/>
  <c r="R39" i="117"/>
  <c r="Q39" i="117"/>
  <c r="P39" i="117"/>
  <c r="O39" i="117"/>
  <c r="N39" i="117"/>
  <c r="M39" i="117"/>
  <c r="K39" i="117"/>
  <c r="J39" i="117"/>
  <c r="I39" i="117"/>
  <c r="H39" i="117"/>
  <c r="G39" i="117"/>
  <c r="F39" i="117"/>
  <c r="E39" i="117"/>
  <c r="C39" i="117"/>
  <c r="W38" i="117"/>
  <c r="V38" i="117"/>
  <c r="U38" i="117"/>
  <c r="T38" i="117"/>
  <c r="S38" i="117"/>
  <c r="R38" i="117"/>
  <c r="Q38" i="117"/>
  <c r="O38" i="117"/>
  <c r="N38" i="117"/>
  <c r="M38" i="117"/>
  <c r="L38" i="117"/>
  <c r="K38" i="117"/>
  <c r="J38" i="117"/>
  <c r="I38" i="117"/>
  <c r="H38" i="117"/>
  <c r="G38" i="117"/>
  <c r="F38" i="117"/>
  <c r="E38" i="117"/>
  <c r="D38" i="117"/>
  <c r="C38" i="117"/>
  <c r="W37" i="117"/>
  <c r="V37" i="117"/>
  <c r="U37" i="117"/>
  <c r="S37" i="117"/>
  <c r="R37" i="117"/>
  <c r="Q37" i="117"/>
  <c r="P37" i="117"/>
  <c r="O37" i="117"/>
  <c r="N37" i="117"/>
  <c r="M37" i="117"/>
  <c r="K37" i="117"/>
  <c r="J37" i="117"/>
  <c r="I37" i="117"/>
  <c r="H37" i="117"/>
  <c r="G37" i="117"/>
  <c r="F37" i="117"/>
  <c r="E37" i="117"/>
  <c r="C37" i="117"/>
  <c r="W36" i="117"/>
  <c r="V36" i="117"/>
  <c r="U36" i="117"/>
  <c r="T36" i="117"/>
  <c r="S36" i="117"/>
  <c r="R36" i="117"/>
  <c r="Q36" i="117"/>
  <c r="P36" i="117"/>
  <c r="O36" i="117"/>
  <c r="N36" i="117"/>
  <c r="M36" i="117"/>
  <c r="L36" i="117"/>
  <c r="K36" i="117"/>
  <c r="J36" i="117"/>
  <c r="I36" i="117"/>
  <c r="G36" i="117"/>
  <c r="F36" i="117"/>
  <c r="E36" i="117"/>
  <c r="D36" i="117"/>
  <c r="C36" i="117"/>
  <c r="W35" i="117"/>
  <c r="V35" i="117"/>
  <c r="U35" i="117"/>
  <c r="S35" i="117"/>
  <c r="R35" i="117"/>
  <c r="Q35" i="117"/>
  <c r="P35" i="117"/>
  <c r="O35" i="117"/>
  <c r="N35" i="117"/>
  <c r="M35" i="117"/>
  <c r="K35" i="117"/>
  <c r="J35" i="117"/>
  <c r="I35" i="117"/>
  <c r="H35" i="117"/>
  <c r="G35" i="117"/>
  <c r="F35" i="117"/>
  <c r="E35" i="117"/>
  <c r="D35" i="117"/>
  <c r="C35" i="117"/>
  <c r="L34" i="117"/>
  <c r="W32" i="117"/>
  <c r="V32" i="117"/>
  <c r="U32" i="117"/>
  <c r="T32" i="117"/>
  <c r="S32" i="117"/>
  <c r="R32" i="117"/>
  <c r="Q32" i="117"/>
  <c r="P32" i="117"/>
  <c r="O32" i="117"/>
  <c r="N32" i="117"/>
  <c r="M32" i="117"/>
  <c r="L32" i="117"/>
  <c r="K32" i="117"/>
  <c r="J32" i="117"/>
  <c r="I32" i="117"/>
  <c r="H32" i="117"/>
  <c r="G32" i="117"/>
  <c r="F32" i="117"/>
  <c r="E32" i="117"/>
  <c r="D32" i="117"/>
  <c r="C32" i="117"/>
  <c r="W31" i="117"/>
  <c r="V31" i="117"/>
  <c r="U31" i="117"/>
  <c r="T31" i="117"/>
  <c r="S31" i="117"/>
  <c r="R31" i="117"/>
  <c r="Q31" i="117"/>
  <c r="P31" i="117"/>
  <c r="O31" i="117"/>
  <c r="N31" i="117"/>
  <c r="M31" i="117"/>
  <c r="L31" i="117"/>
  <c r="K31" i="117"/>
  <c r="J31" i="117"/>
  <c r="I31" i="117"/>
  <c r="H31" i="117"/>
  <c r="G31" i="117"/>
  <c r="F31" i="117"/>
  <c r="E31" i="117"/>
  <c r="D31" i="117"/>
  <c r="C31" i="117"/>
  <c r="W30" i="117"/>
  <c r="V30" i="117"/>
  <c r="U30" i="117"/>
  <c r="T30" i="117"/>
  <c r="S30" i="117"/>
  <c r="R30" i="117"/>
  <c r="Q30" i="117"/>
  <c r="P30" i="117"/>
  <c r="O30" i="117"/>
  <c r="N30" i="117"/>
  <c r="M30" i="117"/>
  <c r="L30" i="117"/>
  <c r="K30" i="117"/>
  <c r="J30" i="117"/>
  <c r="I30" i="117"/>
  <c r="H30" i="117"/>
  <c r="G30" i="117"/>
  <c r="F30" i="117"/>
  <c r="E30" i="117"/>
  <c r="D30" i="117"/>
  <c r="C30" i="117"/>
  <c r="W29" i="117"/>
  <c r="V29" i="117"/>
  <c r="U29" i="117"/>
  <c r="S29" i="117"/>
  <c r="R29" i="117"/>
  <c r="Q29" i="117"/>
  <c r="P29" i="117"/>
  <c r="O29" i="117"/>
  <c r="N29" i="117"/>
  <c r="M29" i="117"/>
  <c r="L29" i="117"/>
  <c r="K29" i="117"/>
  <c r="J29" i="117"/>
  <c r="I29" i="117"/>
  <c r="H29" i="117"/>
  <c r="G29" i="117"/>
  <c r="F29" i="117"/>
  <c r="E29" i="117"/>
  <c r="C29" i="117"/>
  <c r="T28" i="117"/>
  <c r="Q28" i="117"/>
  <c r="L28" i="117"/>
  <c r="D28" i="117"/>
  <c r="W25" i="117"/>
  <c r="V25" i="117"/>
  <c r="U25" i="117"/>
  <c r="T25" i="117"/>
  <c r="S25" i="117"/>
  <c r="R25" i="117"/>
  <c r="Q25" i="117"/>
  <c r="P25" i="117"/>
  <c r="O25" i="117"/>
  <c r="N25" i="117"/>
  <c r="M25" i="117"/>
  <c r="L25" i="117"/>
  <c r="K25" i="117"/>
  <c r="J25" i="117"/>
  <c r="I25" i="117"/>
  <c r="H25" i="117"/>
  <c r="G25" i="117"/>
  <c r="F25" i="117"/>
  <c r="E25" i="117"/>
  <c r="D25" i="117"/>
  <c r="C25" i="117"/>
  <c r="W24" i="117"/>
  <c r="V24" i="117"/>
  <c r="U24" i="117"/>
  <c r="T24" i="117"/>
  <c r="S24" i="117"/>
  <c r="R24" i="117"/>
  <c r="Q24" i="117"/>
  <c r="O24" i="117"/>
  <c r="N24" i="117"/>
  <c r="M24" i="117"/>
  <c r="L24" i="117"/>
  <c r="K24" i="117"/>
  <c r="J24" i="117"/>
  <c r="I24" i="117"/>
  <c r="H24" i="117"/>
  <c r="G24" i="117"/>
  <c r="F24" i="117"/>
  <c r="E24" i="117"/>
  <c r="D24" i="117"/>
  <c r="C24" i="117"/>
  <c r="Q23" i="117"/>
  <c r="P23" i="117"/>
  <c r="H23" i="117"/>
  <c r="W21" i="117"/>
  <c r="V21" i="117"/>
  <c r="U21" i="117"/>
  <c r="T21" i="117"/>
  <c r="S21" i="117"/>
  <c r="R21" i="117"/>
  <c r="Q21" i="117"/>
  <c r="P21" i="117"/>
  <c r="O21" i="117"/>
  <c r="N21" i="117"/>
  <c r="M21" i="117"/>
  <c r="L21" i="117"/>
  <c r="K21" i="117"/>
  <c r="J21" i="117"/>
  <c r="I21" i="117"/>
  <c r="H21" i="117"/>
  <c r="G21" i="117"/>
  <c r="F21" i="117"/>
  <c r="E21" i="117"/>
  <c r="D21" i="117"/>
  <c r="C21" i="117"/>
  <c r="W20" i="117"/>
  <c r="V20" i="117"/>
  <c r="U20" i="117"/>
  <c r="T20" i="117"/>
  <c r="S20" i="117"/>
  <c r="R20" i="117"/>
  <c r="Q20" i="117"/>
  <c r="P20" i="117"/>
  <c r="O20" i="117"/>
  <c r="N20" i="117"/>
  <c r="M20" i="117"/>
  <c r="L20" i="117"/>
  <c r="K20" i="117"/>
  <c r="J20" i="117"/>
  <c r="I20" i="117"/>
  <c r="H20" i="117"/>
  <c r="G20" i="117"/>
  <c r="F20" i="117"/>
  <c r="E20" i="117"/>
  <c r="D20" i="117"/>
  <c r="C20" i="117"/>
  <c r="W19" i="117"/>
  <c r="V19" i="117"/>
  <c r="U19" i="117"/>
  <c r="T19" i="117"/>
  <c r="S19" i="117"/>
  <c r="R19" i="117"/>
  <c r="Q19" i="117"/>
  <c r="P19" i="117"/>
  <c r="O19" i="117"/>
  <c r="N19" i="117"/>
  <c r="M19" i="117"/>
  <c r="K19" i="117"/>
  <c r="J19" i="117"/>
  <c r="I19" i="117"/>
  <c r="H19" i="117"/>
  <c r="G19" i="117"/>
  <c r="F19" i="117"/>
  <c r="E19" i="117"/>
  <c r="D19" i="117"/>
  <c r="C19" i="117"/>
  <c r="L18" i="117"/>
  <c r="W16" i="117"/>
  <c r="V16" i="117"/>
  <c r="U16" i="117"/>
  <c r="T16" i="117"/>
  <c r="S16" i="117"/>
  <c r="R16" i="117"/>
  <c r="Q16" i="117"/>
  <c r="O16" i="117"/>
  <c r="N16" i="117"/>
  <c r="M16" i="117"/>
  <c r="L16" i="117"/>
  <c r="K16" i="117"/>
  <c r="J16" i="117"/>
  <c r="I16" i="117"/>
  <c r="G16" i="117"/>
  <c r="F16" i="117"/>
  <c r="E16" i="117"/>
  <c r="D16" i="117"/>
  <c r="C16" i="117"/>
  <c r="W15" i="117"/>
  <c r="V15" i="117"/>
  <c r="U15" i="117"/>
  <c r="T15" i="117"/>
  <c r="S15" i="117"/>
  <c r="R15" i="117"/>
  <c r="Q15" i="117"/>
  <c r="P15" i="117"/>
  <c r="O15" i="117"/>
  <c r="N15" i="117"/>
  <c r="M15" i="117"/>
  <c r="L15" i="117"/>
  <c r="K15" i="117"/>
  <c r="J15" i="117"/>
  <c r="I15" i="117"/>
  <c r="H15" i="117"/>
  <c r="G15" i="117"/>
  <c r="F15" i="117"/>
  <c r="E15" i="117"/>
  <c r="D15" i="117"/>
  <c r="C15" i="117"/>
  <c r="W14" i="117"/>
  <c r="V14" i="117"/>
  <c r="U14" i="117"/>
  <c r="T14" i="117"/>
  <c r="S14" i="117"/>
  <c r="R14" i="117"/>
  <c r="Q14" i="117"/>
  <c r="P14" i="117"/>
  <c r="O14" i="117"/>
  <c r="N14" i="117"/>
  <c r="M14" i="117"/>
  <c r="L14" i="117"/>
  <c r="K14" i="117"/>
  <c r="J14" i="117"/>
  <c r="I14" i="117"/>
  <c r="G14" i="117"/>
  <c r="F14" i="117"/>
  <c r="E14" i="117"/>
  <c r="D14" i="117"/>
  <c r="C14" i="117"/>
  <c r="W13" i="117"/>
  <c r="V13" i="117"/>
  <c r="U13" i="117"/>
  <c r="T13" i="117"/>
  <c r="S13" i="117"/>
  <c r="R13" i="117"/>
  <c r="Q13" i="117"/>
  <c r="P13" i="117"/>
  <c r="O13" i="117"/>
  <c r="N13" i="117"/>
  <c r="M13" i="117"/>
  <c r="K13" i="117"/>
  <c r="J13" i="117"/>
  <c r="I13" i="117"/>
  <c r="H13" i="117"/>
  <c r="G13" i="117"/>
  <c r="F13" i="117"/>
  <c r="E13" i="117"/>
  <c r="D13" i="117"/>
  <c r="C13" i="117"/>
  <c r="O12" i="117"/>
  <c r="L12" i="117"/>
  <c r="W10" i="117"/>
  <c r="V10" i="117"/>
  <c r="U10" i="117"/>
  <c r="T10" i="117"/>
  <c r="S10" i="117"/>
  <c r="R10" i="117"/>
  <c r="Q10" i="117"/>
  <c r="P10" i="117"/>
  <c r="O10" i="117"/>
  <c r="N10" i="117"/>
  <c r="M10" i="117"/>
  <c r="L10" i="117"/>
  <c r="K10" i="117"/>
  <c r="J10" i="117"/>
  <c r="I10" i="117"/>
  <c r="G10" i="117"/>
  <c r="F10" i="117"/>
  <c r="E10" i="117"/>
  <c r="D10" i="117"/>
  <c r="H9" i="117"/>
  <c r="C9" i="117"/>
  <c r="W7" i="117"/>
  <c r="V7" i="117"/>
  <c r="U7" i="117"/>
  <c r="T7" i="117"/>
  <c r="S7" i="117"/>
  <c r="R7" i="117"/>
  <c r="Q7" i="117"/>
  <c r="P7" i="117"/>
  <c r="O7" i="117"/>
  <c r="N7" i="117"/>
  <c r="M7" i="117"/>
  <c r="L7" i="117"/>
  <c r="K7" i="117"/>
  <c r="J7" i="117"/>
  <c r="I7" i="117"/>
  <c r="H7" i="117"/>
  <c r="G7" i="117"/>
  <c r="F7" i="117"/>
  <c r="E7" i="117"/>
  <c r="D7" i="117"/>
  <c r="C7" i="117"/>
  <c r="W6" i="117"/>
  <c r="V6" i="117"/>
  <c r="U6" i="117"/>
  <c r="T6" i="117"/>
  <c r="S6" i="117"/>
  <c r="R6" i="117"/>
  <c r="Q6" i="117"/>
  <c r="O6" i="117"/>
  <c r="N6" i="117"/>
  <c r="M6" i="117"/>
  <c r="L6" i="117"/>
  <c r="K6" i="117"/>
  <c r="J6" i="117"/>
  <c r="I6" i="117"/>
  <c r="G6" i="117"/>
  <c r="F6" i="117"/>
  <c r="E6" i="117"/>
  <c r="D6" i="117"/>
  <c r="C6" i="117"/>
  <c r="P5" i="117"/>
  <c r="H5" i="117"/>
  <c r="T76" i="117"/>
  <c r="W61" i="117" l="1"/>
  <c r="S76" i="117"/>
  <c r="H26" i="163"/>
  <c r="M61" i="117"/>
  <c r="P26" i="163"/>
  <c r="W59" i="117"/>
  <c r="T26" i="163"/>
  <c r="I26" i="163"/>
  <c r="K26" i="165"/>
  <c r="O26" i="163"/>
  <c r="Q76" i="117"/>
  <c r="W26" i="163"/>
  <c r="D26" i="165"/>
  <c r="S3" i="163"/>
  <c r="S26" i="163"/>
  <c r="W26" i="165"/>
  <c r="H76" i="117"/>
  <c r="I76" i="117"/>
  <c r="K76" i="117"/>
  <c r="L76" i="117"/>
  <c r="S3" i="165"/>
  <c r="D76" i="117"/>
  <c r="P3" i="165"/>
  <c r="N54" i="117"/>
  <c r="L26" i="163"/>
  <c r="V54" i="117"/>
  <c r="N26" i="165"/>
  <c r="C76" i="117"/>
  <c r="G26" i="163"/>
  <c r="G26" i="165"/>
  <c r="Q3" i="165"/>
  <c r="N3" i="163"/>
  <c r="F26" i="163"/>
  <c r="Q26" i="163"/>
  <c r="U26" i="165"/>
  <c r="M26" i="165"/>
  <c r="O26" i="165"/>
  <c r="D26" i="163"/>
  <c r="O3" i="165"/>
  <c r="F22" i="166"/>
  <c r="K26" i="163"/>
  <c r="T26" i="165"/>
  <c r="J26" i="165"/>
  <c r="V3" i="163"/>
  <c r="R3" i="163"/>
  <c r="N22" i="166"/>
  <c r="U3" i="165"/>
  <c r="H26" i="165"/>
  <c r="F26" i="165"/>
  <c r="C26" i="165"/>
  <c r="E26" i="165"/>
  <c r="Q3" i="163"/>
  <c r="J26" i="163"/>
  <c r="V22" i="166"/>
  <c r="R3" i="165"/>
  <c r="N26" i="163"/>
  <c r="V26" i="165"/>
  <c r="Q26" i="165"/>
  <c r="N3" i="165"/>
  <c r="O71" i="117"/>
  <c r="T3" i="163"/>
  <c r="F3" i="165"/>
  <c r="S26" i="165"/>
  <c r="V3" i="165"/>
  <c r="T3" i="165"/>
  <c r="P3" i="163"/>
  <c r="H3" i="165"/>
  <c r="G3" i="165"/>
  <c r="W3" i="165"/>
  <c r="H3" i="163"/>
  <c r="K3" i="165"/>
  <c r="R76" i="117"/>
  <c r="I26" i="165"/>
  <c r="H22" i="117"/>
  <c r="I3" i="165"/>
  <c r="P26" i="165"/>
  <c r="D3" i="165"/>
  <c r="M3" i="165"/>
  <c r="U3" i="163"/>
  <c r="I3" i="163"/>
  <c r="I2" i="163" s="1"/>
  <c r="R26" i="165"/>
  <c r="P8" i="166"/>
  <c r="I22" i="166"/>
  <c r="Q22" i="166"/>
  <c r="M71" i="166"/>
  <c r="J3" i="165"/>
  <c r="E3" i="163"/>
  <c r="E3" i="165"/>
  <c r="C3" i="165"/>
  <c r="F76" i="117"/>
  <c r="N76" i="117"/>
  <c r="C26" i="163"/>
  <c r="R26" i="163"/>
  <c r="W3" i="163"/>
  <c r="J3" i="163"/>
  <c r="V26" i="163"/>
  <c r="U71" i="166"/>
  <c r="L26" i="165"/>
  <c r="M3" i="163"/>
  <c r="E71" i="166"/>
  <c r="M26" i="163"/>
  <c r="L3" i="163"/>
  <c r="K3" i="163"/>
  <c r="F3" i="163"/>
  <c r="J22" i="166"/>
  <c r="R22" i="166"/>
  <c r="F71" i="166"/>
  <c r="N71" i="166"/>
  <c r="V71" i="166"/>
  <c r="L3" i="165"/>
  <c r="C3" i="163"/>
  <c r="G76" i="117"/>
  <c r="O76" i="117"/>
  <c r="W76" i="117"/>
  <c r="M63" i="117"/>
  <c r="G11" i="166"/>
  <c r="O11" i="166"/>
  <c r="W11" i="166"/>
  <c r="F17" i="166"/>
  <c r="N17" i="166"/>
  <c r="V17" i="166"/>
  <c r="K27" i="166"/>
  <c r="S27" i="166"/>
  <c r="H11" i="164"/>
  <c r="H71" i="164"/>
  <c r="P71" i="164"/>
  <c r="J4" i="166"/>
  <c r="R4" i="166"/>
  <c r="K8" i="166"/>
  <c r="S8" i="166"/>
  <c r="H17" i="166"/>
  <c r="P17" i="166"/>
  <c r="D22" i="166"/>
  <c r="L22" i="166"/>
  <c r="T22" i="166"/>
  <c r="H71" i="166"/>
  <c r="P71" i="166"/>
  <c r="M22" i="164"/>
  <c r="I71" i="164"/>
  <c r="C4" i="166"/>
  <c r="K4" i="166"/>
  <c r="S4" i="166"/>
  <c r="D8" i="166"/>
  <c r="L8" i="166"/>
  <c r="T8" i="166"/>
  <c r="J11" i="166"/>
  <c r="R11" i="166"/>
  <c r="I17" i="166"/>
  <c r="Q17" i="166"/>
  <c r="L17" i="166"/>
  <c r="E22" i="166"/>
  <c r="M22" i="166"/>
  <c r="U22" i="166"/>
  <c r="H22" i="166"/>
  <c r="P22" i="166"/>
  <c r="F27" i="166"/>
  <c r="N27" i="166"/>
  <c r="V27" i="166"/>
  <c r="E33" i="166"/>
  <c r="M33" i="166"/>
  <c r="U33" i="166"/>
  <c r="K52" i="166"/>
  <c r="S52" i="166"/>
  <c r="I71" i="166"/>
  <c r="Q71" i="166"/>
  <c r="D71" i="166"/>
  <c r="L71" i="166"/>
  <c r="J71" i="166"/>
  <c r="R71" i="166"/>
  <c r="H27" i="164"/>
  <c r="P27" i="164"/>
  <c r="E4" i="166"/>
  <c r="M4" i="166"/>
  <c r="U4" i="166"/>
  <c r="F8" i="166"/>
  <c r="N8" i="166"/>
  <c r="V8" i="166"/>
  <c r="C17" i="166"/>
  <c r="K17" i="166"/>
  <c r="S17" i="166"/>
  <c r="G22" i="166"/>
  <c r="O22" i="166"/>
  <c r="W22" i="166"/>
  <c r="H27" i="166"/>
  <c r="P27" i="166"/>
  <c r="C71" i="166"/>
  <c r="K71" i="166"/>
  <c r="S71" i="166"/>
  <c r="Q27" i="117"/>
  <c r="V76" i="117"/>
  <c r="I4" i="164"/>
  <c r="I5" i="117"/>
  <c r="I4" i="117" s="1"/>
  <c r="Q4" i="164"/>
  <c r="Q5" i="117"/>
  <c r="Q4" i="117" s="1"/>
  <c r="J8" i="164"/>
  <c r="J9" i="117"/>
  <c r="J8" i="117" s="1"/>
  <c r="R8" i="164"/>
  <c r="R9" i="117"/>
  <c r="R8" i="117" s="1"/>
  <c r="P11" i="164"/>
  <c r="P12" i="117"/>
  <c r="G17" i="164"/>
  <c r="G18" i="117"/>
  <c r="G17" i="117" s="1"/>
  <c r="O17" i="164"/>
  <c r="O18" i="117"/>
  <c r="O17" i="117" s="1"/>
  <c r="W17" i="164"/>
  <c r="W18" i="117"/>
  <c r="W17" i="117" s="1"/>
  <c r="C22" i="164"/>
  <c r="C23" i="117"/>
  <c r="C22" i="117" s="1"/>
  <c r="K22" i="164"/>
  <c r="K23" i="117"/>
  <c r="K22" i="117" s="1"/>
  <c r="S22" i="164"/>
  <c r="S23" i="117"/>
  <c r="S22" i="117" s="1"/>
  <c r="L27" i="117"/>
  <c r="J4" i="164"/>
  <c r="J5" i="117"/>
  <c r="J4" i="117" s="1"/>
  <c r="R4" i="164"/>
  <c r="R5" i="117"/>
  <c r="R4" i="117" s="1"/>
  <c r="K8" i="164"/>
  <c r="K9" i="117"/>
  <c r="K8" i="117" s="1"/>
  <c r="S8" i="164"/>
  <c r="S9" i="117"/>
  <c r="S8" i="117" s="1"/>
  <c r="I11" i="164"/>
  <c r="I12" i="117"/>
  <c r="I11" i="117" s="1"/>
  <c r="Q11" i="164"/>
  <c r="Q12" i="117"/>
  <c r="Q11" i="117" s="1"/>
  <c r="L11" i="164"/>
  <c r="L13" i="117"/>
  <c r="L11" i="117" s="1"/>
  <c r="H17" i="164"/>
  <c r="H18" i="117"/>
  <c r="H17" i="117" s="1"/>
  <c r="P17" i="164"/>
  <c r="P18" i="117"/>
  <c r="P17" i="117" s="1"/>
  <c r="D22" i="164"/>
  <c r="D23" i="117"/>
  <c r="D22" i="117" s="1"/>
  <c r="L22" i="164"/>
  <c r="L23" i="117"/>
  <c r="L22" i="117" s="1"/>
  <c r="T22" i="164"/>
  <c r="T23" i="117"/>
  <c r="T22" i="117" s="1"/>
  <c r="L33" i="166"/>
  <c r="P76" i="117"/>
  <c r="C4" i="164"/>
  <c r="C5" i="117"/>
  <c r="C4" i="117" s="1"/>
  <c r="K4" i="164"/>
  <c r="K5" i="117"/>
  <c r="K4" i="117" s="1"/>
  <c r="S4" i="164"/>
  <c r="S5" i="117"/>
  <c r="S4" i="117" s="1"/>
  <c r="D8" i="164"/>
  <c r="D9" i="117"/>
  <c r="D8" i="117" s="1"/>
  <c r="L8" i="164"/>
  <c r="L9" i="117"/>
  <c r="L8" i="117" s="1"/>
  <c r="T8" i="164"/>
  <c r="T9" i="117"/>
  <c r="T8" i="117" s="1"/>
  <c r="J11" i="164"/>
  <c r="J12" i="117"/>
  <c r="J11" i="117" s="1"/>
  <c r="R11" i="164"/>
  <c r="R12" i="117"/>
  <c r="R11" i="117" s="1"/>
  <c r="I17" i="164"/>
  <c r="I18" i="117"/>
  <c r="I17" i="117" s="1"/>
  <c r="Q17" i="164"/>
  <c r="Q18" i="117"/>
  <c r="Q17" i="117" s="1"/>
  <c r="L17" i="164"/>
  <c r="L19" i="117"/>
  <c r="L17" i="117" s="1"/>
  <c r="E22" i="164"/>
  <c r="E23" i="117"/>
  <c r="E22" i="117" s="1"/>
  <c r="U22" i="164"/>
  <c r="U23" i="117"/>
  <c r="U22" i="117" s="1"/>
  <c r="P22" i="164"/>
  <c r="P24" i="117"/>
  <c r="P22" i="117" s="1"/>
  <c r="F27" i="164"/>
  <c r="F28" i="117"/>
  <c r="F27" i="117" s="1"/>
  <c r="N27" i="164"/>
  <c r="N28" i="117"/>
  <c r="N27" i="117" s="1"/>
  <c r="V27" i="164"/>
  <c r="V28" i="117"/>
  <c r="V27" i="117" s="1"/>
  <c r="E33" i="164"/>
  <c r="E34" i="117"/>
  <c r="E33" i="117" s="1"/>
  <c r="M33" i="164"/>
  <c r="M34" i="117"/>
  <c r="M33" i="117" s="1"/>
  <c r="U33" i="164"/>
  <c r="U34" i="117"/>
  <c r="U33" i="117" s="1"/>
  <c r="C52" i="164"/>
  <c r="C53" i="117"/>
  <c r="C52" i="117" s="1"/>
  <c r="K52" i="164"/>
  <c r="K53" i="117"/>
  <c r="K52" i="117" s="1"/>
  <c r="S52" i="164"/>
  <c r="S53" i="117"/>
  <c r="S52" i="117" s="1"/>
  <c r="L52" i="117"/>
  <c r="U52" i="117"/>
  <c r="Q71" i="164"/>
  <c r="Q72" i="117"/>
  <c r="Q71" i="117" s="1"/>
  <c r="D71" i="164"/>
  <c r="D73" i="117"/>
  <c r="D71" i="117" s="1"/>
  <c r="L71" i="164"/>
  <c r="L73" i="117"/>
  <c r="L71" i="117" s="1"/>
  <c r="H14" i="117"/>
  <c r="D39" i="117"/>
  <c r="L39" i="117"/>
  <c r="D47" i="117"/>
  <c r="L47" i="117"/>
  <c r="T47" i="117"/>
  <c r="T71" i="164"/>
  <c r="T4" i="164"/>
  <c r="T5" i="117"/>
  <c r="T4" i="117" s="1"/>
  <c r="U8" i="164"/>
  <c r="U9" i="117"/>
  <c r="U8" i="117" s="1"/>
  <c r="K11" i="164"/>
  <c r="K12" i="117"/>
  <c r="K11" i="117" s="1"/>
  <c r="N22" i="164"/>
  <c r="N23" i="117"/>
  <c r="N22" i="117" s="1"/>
  <c r="Q22" i="117"/>
  <c r="J76" i="117"/>
  <c r="E4" i="164"/>
  <c r="E5" i="117"/>
  <c r="E4" i="117" s="1"/>
  <c r="M4" i="164"/>
  <c r="M5" i="117"/>
  <c r="M4" i="117" s="1"/>
  <c r="U4" i="164"/>
  <c r="U5" i="117"/>
  <c r="U4" i="117" s="1"/>
  <c r="H4" i="164"/>
  <c r="H6" i="117"/>
  <c r="H4" i="117" s="1"/>
  <c r="P4" i="164"/>
  <c r="P6" i="117"/>
  <c r="P4" i="117" s="1"/>
  <c r="F8" i="164"/>
  <c r="F9" i="117"/>
  <c r="F8" i="117" s="1"/>
  <c r="N8" i="164"/>
  <c r="N9" i="117"/>
  <c r="N8" i="117" s="1"/>
  <c r="V8" i="164"/>
  <c r="V9" i="117"/>
  <c r="V8" i="117" s="1"/>
  <c r="D11" i="164"/>
  <c r="D12" i="117"/>
  <c r="D11" i="117" s="1"/>
  <c r="T11" i="164"/>
  <c r="T12" i="117"/>
  <c r="T11" i="117" s="1"/>
  <c r="C17" i="164"/>
  <c r="C18" i="117"/>
  <c r="C17" i="117" s="1"/>
  <c r="K17" i="164"/>
  <c r="K18" i="117"/>
  <c r="K17" i="117" s="1"/>
  <c r="S17" i="164"/>
  <c r="S18" i="117"/>
  <c r="S17" i="117" s="1"/>
  <c r="G22" i="164"/>
  <c r="G23" i="117"/>
  <c r="G22" i="117" s="1"/>
  <c r="O22" i="164"/>
  <c r="O23" i="117"/>
  <c r="O22" i="117" s="1"/>
  <c r="W22" i="164"/>
  <c r="W23" i="117"/>
  <c r="W22" i="117" s="1"/>
  <c r="L4" i="164"/>
  <c r="L5" i="117"/>
  <c r="L4" i="117" s="1"/>
  <c r="M8" i="164"/>
  <c r="C11" i="164"/>
  <c r="C12" i="117"/>
  <c r="C11" i="117" s="1"/>
  <c r="J17" i="164"/>
  <c r="J18" i="117"/>
  <c r="J17" i="117" s="1"/>
  <c r="V22" i="164"/>
  <c r="V23" i="117"/>
  <c r="V22" i="117" s="1"/>
  <c r="F4" i="164"/>
  <c r="F5" i="117"/>
  <c r="F4" i="117" s="1"/>
  <c r="N4" i="164"/>
  <c r="N5" i="117"/>
  <c r="N4" i="117" s="1"/>
  <c r="V4" i="164"/>
  <c r="V5" i="117"/>
  <c r="V4" i="117" s="1"/>
  <c r="G8" i="164"/>
  <c r="G9" i="117"/>
  <c r="G8" i="117" s="1"/>
  <c r="O8" i="164"/>
  <c r="O9" i="117"/>
  <c r="O8" i="117" s="1"/>
  <c r="W8" i="164"/>
  <c r="W9" i="117"/>
  <c r="W8" i="117" s="1"/>
  <c r="E11" i="164"/>
  <c r="E12" i="117"/>
  <c r="E11" i="117" s="1"/>
  <c r="M11" i="164"/>
  <c r="M12" i="117"/>
  <c r="M11" i="117" s="1"/>
  <c r="U11" i="164"/>
  <c r="U12" i="117"/>
  <c r="U11" i="117" s="1"/>
  <c r="D17" i="164"/>
  <c r="D18" i="117"/>
  <c r="D17" i="117" s="1"/>
  <c r="T17" i="164"/>
  <c r="T18" i="117"/>
  <c r="T17" i="117" s="1"/>
  <c r="H22" i="164"/>
  <c r="I27" i="164"/>
  <c r="I28" i="117"/>
  <c r="I27" i="117" s="1"/>
  <c r="Q27" i="164"/>
  <c r="D27" i="164"/>
  <c r="D29" i="117"/>
  <c r="D27" i="117" s="1"/>
  <c r="L27" i="164"/>
  <c r="T27" i="164"/>
  <c r="T29" i="117"/>
  <c r="T27" i="117" s="1"/>
  <c r="H33" i="164"/>
  <c r="H34" i="117"/>
  <c r="P33" i="164"/>
  <c r="P34" i="117"/>
  <c r="F52" i="164"/>
  <c r="F53" i="117"/>
  <c r="F52" i="117" s="1"/>
  <c r="N52" i="164"/>
  <c r="N53" i="117"/>
  <c r="V52" i="164"/>
  <c r="V53" i="117"/>
  <c r="T71" i="117"/>
  <c r="F4" i="166"/>
  <c r="N4" i="166"/>
  <c r="V4" i="166"/>
  <c r="D4" i="164"/>
  <c r="D5" i="117"/>
  <c r="D4" i="117" s="1"/>
  <c r="E8" i="164"/>
  <c r="E9" i="117"/>
  <c r="E8" i="117" s="1"/>
  <c r="F22" i="164"/>
  <c r="F23" i="117"/>
  <c r="F22" i="117" s="1"/>
  <c r="O11" i="117"/>
  <c r="G4" i="164"/>
  <c r="G5" i="117"/>
  <c r="G4" i="117" s="1"/>
  <c r="O4" i="164"/>
  <c r="O5" i="117"/>
  <c r="O4" i="117" s="1"/>
  <c r="W4" i="164"/>
  <c r="W5" i="117"/>
  <c r="W4" i="117" s="1"/>
  <c r="P9" i="117"/>
  <c r="P8" i="117" s="1"/>
  <c r="P8" i="164"/>
  <c r="C8" i="164"/>
  <c r="C10" i="117"/>
  <c r="C8" i="117" s="1"/>
  <c r="F11" i="164"/>
  <c r="F12" i="117"/>
  <c r="F11" i="117" s="1"/>
  <c r="N11" i="164"/>
  <c r="N12" i="117"/>
  <c r="N11" i="117" s="1"/>
  <c r="V11" i="164"/>
  <c r="V12" i="117"/>
  <c r="V11" i="117" s="1"/>
  <c r="E17" i="164"/>
  <c r="E18" i="117"/>
  <c r="E17" i="117" s="1"/>
  <c r="M17" i="164"/>
  <c r="M18" i="117"/>
  <c r="M17" i="117" s="1"/>
  <c r="U17" i="164"/>
  <c r="U18" i="117"/>
  <c r="U17" i="117" s="1"/>
  <c r="I22" i="164"/>
  <c r="I23" i="117"/>
  <c r="I22" i="117" s="1"/>
  <c r="Q22" i="164"/>
  <c r="H12" i="117"/>
  <c r="I72" i="117"/>
  <c r="I71" i="117" s="1"/>
  <c r="M23" i="117"/>
  <c r="M22" i="117" s="1"/>
  <c r="H8" i="164"/>
  <c r="H10" i="117"/>
  <c r="H8" i="117" s="1"/>
  <c r="S11" i="164"/>
  <c r="S12" i="117"/>
  <c r="S11" i="117" s="1"/>
  <c r="R17" i="164"/>
  <c r="R18" i="117"/>
  <c r="R17" i="117" s="1"/>
  <c r="E76" i="117"/>
  <c r="M76" i="117"/>
  <c r="U76" i="117"/>
  <c r="I8" i="164"/>
  <c r="I9" i="117"/>
  <c r="I8" i="117" s="1"/>
  <c r="Q8" i="164"/>
  <c r="Q9" i="117"/>
  <c r="Q8" i="117" s="1"/>
  <c r="G11" i="164"/>
  <c r="G12" i="117"/>
  <c r="G11" i="117" s="1"/>
  <c r="O11" i="164"/>
  <c r="W11" i="164"/>
  <c r="W12" i="117"/>
  <c r="W11" i="117" s="1"/>
  <c r="F17" i="164"/>
  <c r="F18" i="117"/>
  <c r="F17" i="117" s="1"/>
  <c r="N17" i="164"/>
  <c r="N18" i="117"/>
  <c r="N17" i="117" s="1"/>
  <c r="V17" i="164"/>
  <c r="V18" i="117"/>
  <c r="V17" i="117" s="1"/>
  <c r="J22" i="164"/>
  <c r="J23" i="117"/>
  <c r="J22" i="117" s="1"/>
  <c r="R22" i="164"/>
  <c r="R23" i="117"/>
  <c r="R22" i="117" s="1"/>
  <c r="M9" i="117"/>
  <c r="M8" i="117" s="1"/>
  <c r="G27" i="164"/>
  <c r="O27" i="164"/>
  <c r="O28" i="117"/>
  <c r="O27" i="117" s="1"/>
  <c r="W27" i="164"/>
  <c r="W28" i="117"/>
  <c r="W27" i="117" s="1"/>
  <c r="F33" i="164"/>
  <c r="F34" i="117"/>
  <c r="F33" i="117" s="1"/>
  <c r="N33" i="164"/>
  <c r="N34" i="117"/>
  <c r="N33" i="117" s="1"/>
  <c r="V33" i="164"/>
  <c r="V34" i="117"/>
  <c r="V33" i="117" s="1"/>
  <c r="D52" i="164"/>
  <c r="L52" i="164"/>
  <c r="T52" i="164"/>
  <c r="J71" i="164"/>
  <c r="J72" i="117"/>
  <c r="J71" i="117" s="1"/>
  <c r="R71" i="164"/>
  <c r="R72" i="117"/>
  <c r="R71" i="117" s="1"/>
  <c r="D4" i="166"/>
  <c r="L4" i="166"/>
  <c r="T4" i="166"/>
  <c r="E8" i="166"/>
  <c r="M8" i="166"/>
  <c r="U8" i="166"/>
  <c r="H8" i="166"/>
  <c r="K11" i="166"/>
  <c r="S11" i="166"/>
  <c r="J17" i="166"/>
  <c r="R17" i="166"/>
  <c r="G27" i="166"/>
  <c r="O27" i="166"/>
  <c r="W27" i="166"/>
  <c r="F33" i="166"/>
  <c r="N33" i="166"/>
  <c r="V33" i="166"/>
  <c r="H40" i="117"/>
  <c r="P40" i="117"/>
  <c r="H48" i="117"/>
  <c r="P48" i="117"/>
  <c r="D52" i="166"/>
  <c r="L52" i="166"/>
  <c r="T52" i="166"/>
  <c r="P28" i="117"/>
  <c r="P27" i="117" s="1"/>
  <c r="H72" i="117"/>
  <c r="H71" i="117" s="1"/>
  <c r="G33" i="164"/>
  <c r="G34" i="117"/>
  <c r="G33" i="117" s="1"/>
  <c r="O33" i="164"/>
  <c r="W33" i="164"/>
  <c r="E52" i="164"/>
  <c r="M52" i="164"/>
  <c r="U52" i="164"/>
  <c r="H52" i="164"/>
  <c r="H54" i="117"/>
  <c r="H52" i="117" s="1"/>
  <c r="P52" i="164"/>
  <c r="P54" i="117"/>
  <c r="P52" i="117" s="1"/>
  <c r="C71" i="164"/>
  <c r="C72" i="117"/>
  <c r="C71" i="117" s="1"/>
  <c r="K71" i="164"/>
  <c r="K72" i="117"/>
  <c r="K71" i="117" s="1"/>
  <c r="S71" i="164"/>
  <c r="S72" i="117"/>
  <c r="S71" i="117" s="1"/>
  <c r="H16" i="117"/>
  <c r="P16" i="117"/>
  <c r="G33" i="166"/>
  <c r="O33" i="166"/>
  <c r="W33" i="166"/>
  <c r="D41" i="117"/>
  <c r="L41" i="117"/>
  <c r="D49" i="117"/>
  <c r="L49" i="117"/>
  <c r="T49" i="117"/>
  <c r="E52" i="166"/>
  <c r="M52" i="166"/>
  <c r="U52" i="166"/>
  <c r="H28" i="117"/>
  <c r="H27" i="117" s="1"/>
  <c r="O34" i="117"/>
  <c r="O33" i="117" s="1"/>
  <c r="G28" i="117"/>
  <c r="G27" i="117" s="1"/>
  <c r="D3" i="163"/>
  <c r="G8" i="166"/>
  <c r="O8" i="166"/>
  <c r="W8" i="166"/>
  <c r="E11" i="166"/>
  <c r="M11" i="166"/>
  <c r="U11" i="166"/>
  <c r="C11" i="166"/>
  <c r="D17" i="166"/>
  <c r="T17" i="166"/>
  <c r="I27" i="166"/>
  <c r="Q27" i="166"/>
  <c r="D27" i="166"/>
  <c r="L27" i="166"/>
  <c r="H33" i="166"/>
  <c r="P33" i="166"/>
  <c r="H42" i="117"/>
  <c r="P42" i="117"/>
  <c r="H50" i="117"/>
  <c r="P50" i="117"/>
  <c r="F52" i="166"/>
  <c r="N52" i="166"/>
  <c r="V52" i="166"/>
  <c r="T71" i="166"/>
  <c r="J27" i="164"/>
  <c r="J28" i="117"/>
  <c r="J27" i="117" s="1"/>
  <c r="R27" i="164"/>
  <c r="R28" i="117"/>
  <c r="R27" i="117" s="1"/>
  <c r="I33" i="164"/>
  <c r="Q33" i="164"/>
  <c r="L33" i="164"/>
  <c r="G52" i="164"/>
  <c r="G53" i="117"/>
  <c r="G52" i="117" s="1"/>
  <c r="O52" i="164"/>
  <c r="O53" i="117"/>
  <c r="O52" i="117" s="1"/>
  <c r="W52" i="164"/>
  <c r="W53" i="117"/>
  <c r="W52" i="117" s="1"/>
  <c r="E71" i="164"/>
  <c r="E72" i="117"/>
  <c r="E71" i="117" s="1"/>
  <c r="M71" i="164"/>
  <c r="M72" i="117"/>
  <c r="M71" i="117" s="1"/>
  <c r="U71" i="164"/>
  <c r="U72" i="117"/>
  <c r="U71" i="117" s="1"/>
  <c r="G4" i="166"/>
  <c r="O4" i="166"/>
  <c r="W4" i="166"/>
  <c r="C8" i="166"/>
  <c r="F11" i="166"/>
  <c r="N11" i="166"/>
  <c r="V11" i="166"/>
  <c r="E17" i="166"/>
  <c r="M17" i="166"/>
  <c r="U17" i="166"/>
  <c r="J27" i="166"/>
  <c r="R27" i="166"/>
  <c r="I33" i="166"/>
  <c r="Q33" i="166"/>
  <c r="D33" i="166"/>
  <c r="L35" i="117"/>
  <c r="T35" i="117"/>
  <c r="D43" i="117"/>
  <c r="L43" i="117"/>
  <c r="T43" i="117"/>
  <c r="D51" i="117"/>
  <c r="T51" i="117"/>
  <c r="G52" i="166"/>
  <c r="O52" i="166"/>
  <c r="W52" i="166"/>
  <c r="P72" i="117"/>
  <c r="P71" i="117" s="1"/>
  <c r="M53" i="117"/>
  <c r="U26" i="163"/>
  <c r="O3" i="163"/>
  <c r="C27" i="164"/>
  <c r="C28" i="117"/>
  <c r="C27" i="117" s="1"/>
  <c r="K27" i="164"/>
  <c r="K28" i="117"/>
  <c r="K27" i="117" s="1"/>
  <c r="S27" i="164"/>
  <c r="S28" i="117"/>
  <c r="S27" i="117" s="1"/>
  <c r="J33" i="164"/>
  <c r="J34" i="117"/>
  <c r="J33" i="117" s="1"/>
  <c r="R33" i="164"/>
  <c r="R34" i="117"/>
  <c r="R33" i="117" s="1"/>
  <c r="F71" i="164"/>
  <c r="F72" i="117"/>
  <c r="F71" i="117" s="1"/>
  <c r="N71" i="164"/>
  <c r="N72" i="117"/>
  <c r="N71" i="117" s="1"/>
  <c r="V71" i="164"/>
  <c r="V72" i="117"/>
  <c r="V71" i="117" s="1"/>
  <c r="H4" i="166"/>
  <c r="P4" i="166"/>
  <c r="I8" i="166"/>
  <c r="Q8" i="166"/>
  <c r="J33" i="166"/>
  <c r="R33" i="166"/>
  <c r="H36" i="117"/>
  <c r="H44" i="117"/>
  <c r="P44" i="117"/>
  <c r="H52" i="166"/>
  <c r="P52" i="166"/>
  <c r="C52" i="166"/>
  <c r="Q34" i="117"/>
  <c r="Q33" i="117" s="1"/>
  <c r="T53" i="117"/>
  <c r="T52" i="117" s="1"/>
  <c r="D53" i="117"/>
  <c r="D52" i="117" s="1"/>
  <c r="G3" i="163"/>
  <c r="C33" i="164"/>
  <c r="C34" i="117"/>
  <c r="C33" i="117" s="1"/>
  <c r="K33" i="164"/>
  <c r="K34" i="117"/>
  <c r="K33" i="117" s="1"/>
  <c r="S33" i="164"/>
  <c r="S34" i="117"/>
  <c r="S33" i="117" s="1"/>
  <c r="I52" i="164"/>
  <c r="I53" i="117"/>
  <c r="I52" i="117" s="1"/>
  <c r="Q52" i="164"/>
  <c r="Q53" i="117"/>
  <c r="Q52" i="117" s="1"/>
  <c r="G71" i="164"/>
  <c r="G72" i="117"/>
  <c r="G71" i="117" s="1"/>
  <c r="O71" i="164"/>
  <c r="W71" i="164"/>
  <c r="I4" i="166"/>
  <c r="Q4" i="166"/>
  <c r="J8" i="166"/>
  <c r="R8" i="166"/>
  <c r="H11" i="166"/>
  <c r="P11" i="166"/>
  <c r="G17" i="166"/>
  <c r="O17" i="166"/>
  <c r="W17" i="166"/>
  <c r="C22" i="166"/>
  <c r="K22" i="166"/>
  <c r="S22" i="166"/>
  <c r="T27" i="166"/>
  <c r="C33" i="166"/>
  <c r="K33" i="166"/>
  <c r="S33" i="166"/>
  <c r="D37" i="117"/>
  <c r="L37" i="117"/>
  <c r="T37" i="117"/>
  <c r="D45" i="117"/>
  <c r="L45" i="117"/>
  <c r="T45" i="117"/>
  <c r="I52" i="166"/>
  <c r="Q52" i="166"/>
  <c r="G71" i="166"/>
  <c r="O71" i="166"/>
  <c r="W71" i="166"/>
  <c r="I34" i="117"/>
  <c r="I33" i="117" s="1"/>
  <c r="W72" i="117"/>
  <c r="W71" i="117" s="1"/>
  <c r="E27" i="164"/>
  <c r="E28" i="117"/>
  <c r="E27" i="117" s="1"/>
  <c r="M27" i="164"/>
  <c r="M28" i="117"/>
  <c r="M27" i="117" s="1"/>
  <c r="U27" i="164"/>
  <c r="U28" i="117"/>
  <c r="U27" i="117" s="1"/>
  <c r="D33" i="164"/>
  <c r="D34" i="117"/>
  <c r="T33" i="164"/>
  <c r="T34" i="117"/>
  <c r="J52" i="164"/>
  <c r="J53" i="117"/>
  <c r="J52" i="117" s="1"/>
  <c r="R52" i="164"/>
  <c r="R53" i="117"/>
  <c r="R52" i="117" s="1"/>
  <c r="I11" i="166"/>
  <c r="Q11" i="166"/>
  <c r="D11" i="166"/>
  <c r="L11" i="166"/>
  <c r="T11" i="166"/>
  <c r="E27" i="166"/>
  <c r="M27" i="166"/>
  <c r="U27" i="166"/>
  <c r="C27" i="166"/>
  <c r="T33" i="166"/>
  <c r="P38" i="117"/>
  <c r="H46" i="117"/>
  <c r="P46" i="117"/>
  <c r="J52" i="166"/>
  <c r="R52" i="166"/>
  <c r="W34" i="117"/>
  <c r="W33" i="117" s="1"/>
  <c r="E26" i="163"/>
  <c r="E52" i="117"/>
  <c r="D2" i="165" l="1"/>
  <c r="S2" i="163"/>
  <c r="H2" i="163"/>
  <c r="N2" i="165"/>
  <c r="P2" i="163"/>
  <c r="T2" i="163"/>
  <c r="N26" i="166"/>
  <c r="V26" i="166"/>
  <c r="K2" i="165"/>
  <c r="W2" i="163"/>
  <c r="F26" i="166"/>
  <c r="S2" i="165"/>
  <c r="O2" i="165"/>
  <c r="V52" i="117"/>
  <c r="O2" i="163"/>
  <c r="T2" i="165"/>
  <c r="N52" i="117"/>
  <c r="W2" i="165"/>
  <c r="G2" i="165"/>
  <c r="G2" i="163"/>
  <c r="F2" i="163"/>
  <c r="P2" i="165"/>
  <c r="K2" i="163"/>
  <c r="U2" i="165"/>
  <c r="L2" i="163"/>
  <c r="Q26" i="117"/>
  <c r="M2" i="165"/>
  <c r="Q2" i="163"/>
  <c r="V26" i="117"/>
  <c r="U2" i="163"/>
  <c r="N2" i="163"/>
  <c r="D2" i="163"/>
  <c r="R2" i="165"/>
  <c r="E2" i="165"/>
  <c r="J2" i="165"/>
  <c r="Q2" i="165"/>
  <c r="W26" i="117"/>
  <c r="C2" i="163"/>
  <c r="E26" i="117"/>
  <c r="E2" i="163"/>
  <c r="V2" i="163"/>
  <c r="J2" i="163"/>
  <c r="H2" i="165"/>
  <c r="R2" i="163"/>
  <c r="M2" i="163"/>
  <c r="V2" i="165"/>
  <c r="C2" i="165"/>
  <c r="F2" i="165"/>
  <c r="Q3" i="166"/>
  <c r="I2" i="165"/>
  <c r="L2" i="165"/>
  <c r="N137" i="157"/>
  <c r="M26" i="166"/>
  <c r="P26" i="166"/>
  <c r="P26" i="164"/>
  <c r="H26" i="166"/>
  <c r="U26" i="166"/>
  <c r="V3" i="117"/>
  <c r="E26" i="166"/>
  <c r="L3" i="117"/>
  <c r="K26" i="166"/>
  <c r="L3" i="166"/>
  <c r="K3" i="166"/>
  <c r="K26" i="117"/>
  <c r="Q26" i="166"/>
  <c r="I3" i="166"/>
  <c r="M52" i="117"/>
  <c r="C3" i="166"/>
  <c r="F26" i="117"/>
  <c r="S3" i="117"/>
  <c r="Q3" i="117"/>
  <c r="R3" i="117"/>
  <c r="O3" i="166"/>
  <c r="U3" i="166"/>
  <c r="G3" i="117"/>
  <c r="D3" i="164"/>
  <c r="T26" i="164"/>
  <c r="Q3" i="164"/>
  <c r="U26" i="117"/>
  <c r="I26" i="117"/>
  <c r="S26" i="117"/>
  <c r="G3" i="166"/>
  <c r="R26" i="117"/>
  <c r="U26" i="164"/>
  <c r="J3" i="166"/>
  <c r="S26" i="164"/>
  <c r="N3" i="166"/>
  <c r="U3" i="117"/>
  <c r="S26" i="166"/>
  <c r="F3" i="164"/>
  <c r="M26" i="164"/>
  <c r="L33" i="117"/>
  <c r="L26" i="117" s="1"/>
  <c r="E3" i="166"/>
  <c r="M3" i="117"/>
  <c r="V3" i="166"/>
  <c r="E3" i="117"/>
  <c r="R3" i="164"/>
  <c r="I3" i="164"/>
  <c r="E26" i="164"/>
  <c r="K3" i="164"/>
  <c r="M3" i="166"/>
  <c r="S3" i="164"/>
  <c r="S3" i="166"/>
  <c r="D3" i="166"/>
  <c r="O26" i="117"/>
  <c r="F3" i="166"/>
  <c r="N3" i="117"/>
  <c r="W3" i="117"/>
  <c r="V26" i="164"/>
  <c r="M26" i="117"/>
  <c r="C26" i="164"/>
  <c r="H3" i="166"/>
  <c r="I3" i="117"/>
  <c r="O3" i="117"/>
  <c r="R3" i="166"/>
  <c r="C26" i="117"/>
  <c r="J26" i="166"/>
  <c r="W3" i="166"/>
  <c r="G26" i="117"/>
  <c r="G26" i="164"/>
  <c r="H26" i="164"/>
  <c r="I26" i="164"/>
  <c r="U3" i="164"/>
  <c r="T3" i="164"/>
  <c r="T3" i="166"/>
  <c r="W26" i="164"/>
  <c r="P3" i="164"/>
  <c r="G3" i="164"/>
  <c r="F3" i="117"/>
  <c r="S135" i="157"/>
  <c r="R26" i="164"/>
  <c r="D26" i="166"/>
  <c r="O26" i="164"/>
  <c r="L26" i="164"/>
  <c r="L26" i="166"/>
  <c r="P11" i="117"/>
  <c r="P3" i="117" s="1"/>
  <c r="T33" i="117"/>
  <c r="T26" i="117" s="1"/>
  <c r="J26" i="117"/>
  <c r="M3" i="164"/>
  <c r="C3" i="164"/>
  <c r="C26" i="166"/>
  <c r="I135" i="157"/>
  <c r="K26" i="164"/>
  <c r="J26" i="164"/>
  <c r="I26" i="166"/>
  <c r="G26" i="166"/>
  <c r="W26" i="166"/>
  <c r="W3" i="164"/>
  <c r="P33" i="117"/>
  <c r="P26" i="117" s="1"/>
  <c r="D26" i="164"/>
  <c r="K3" i="117"/>
  <c r="N26" i="117"/>
  <c r="J3" i="164"/>
  <c r="D33" i="117"/>
  <c r="D26" i="117" s="1"/>
  <c r="P3" i="166"/>
  <c r="O26" i="166"/>
  <c r="H11" i="117"/>
  <c r="H3" i="117" s="1"/>
  <c r="Q26" i="164"/>
  <c r="V3" i="164"/>
  <c r="L3" i="164"/>
  <c r="E3" i="164"/>
  <c r="N26" i="164"/>
  <c r="T26" i="166"/>
  <c r="R26" i="166"/>
  <c r="F26" i="164"/>
  <c r="O3" i="164"/>
  <c r="H33" i="117"/>
  <c r="H26" i="117" s="1"/>
  <c r="J3" i="117"/>
  <c r="N3" i="164"/>
  <c r="H3" i="164"/>
  <c r="D3" i="117"/>
  <c r="C3" i="117"/>
  <c r="T3" i="117"/>
  <c r="D137" i="157" l="1"/>
  <c r="P135" i="157"/>
  <c r="H135" i="157"/>
  <c r="K137" i="157"/>
  <c r="T137" i="157"/>
  <c r="O135" i="157"/>
  <c r="T135" i="157"/>
  <c r="L137" i="157"/>
  <c r="V137" i="157"/>
  <c r="W137" i="157"/>
  <c r="H137" i="157"/>
  <c r="N2" i="166"/>
  <c r="L135" i="157"/>
  <c r="V2" i="166"/>
  <c r="P137" i="157"/>
  <c r="F135" i="157"/>
  <c r="O137" i="157"/>
  <c r="S137" i="157"/>
  <c r="F2" i="166"/>
  <c r="W135" i="157"/>
  <c r="U137" i="157"/>
  <c r="G137" i="157"/>
  <c r="G135" i="157"/>
  <c r="M137" i="157"/>
  <c r="Q137" i="157"/>
  <c r="Q135" i="157"/>
  <c r="V2" i="117"/>
  <c r="R137" i="157"/>
  <c r="K135" i="157"/>
  <c r="Q2" i="166"/>
  <c r="U135" i="157"/>
  <c r="E2" i="117"/>
  <c r="Q2" i="117"/>
  <c r="N135" i="157"/>
  <c r="J137" i="157"/>
  <c r="I137" i="157"/>
  <c r="M135" i="157"/>
  <c r="W2" i="117"/>
  <c r="E137" i="157"/>
  <c r="V135" i="157"/>
  <c r="C135" i="157"/>
  <c r="D135" i="157"/>
  <c r="M2" i="166"/>
  <c r="J135" i="157"/>
  <c r="R135" i="157"/>
  <c r="E135" i="157"/>
  <c r="C137" i="157"/>
  <c r="H2" i="164"/>
  <c r="N2" i="164"/>
  <c r="F137" i="157"/>
  <c r="K2" i="117"/>
  <c r="P2" i="166"/>
  <c r="K2" i="166"/>
  <c r="P2" i="164"/>
  <c r="S2" i="164"/>
  <c r="Q2" i="164"/>
  <c r="U2" i="166"/>
  <c r="U2" i="164"/>
  <c r="F2" i="164"/>
  <c r="V2" i="164"/>
  <c r="R2" i="117"/>
  <c r="O2" i="117"/>
  <c r="H2" i="166"/>
  <c r="U2" i="117"/>
  <c r="L2" i="166"/>
  <c r="L2" i="117"/>
  <c r="G2" i="166"/>
  <c r="E2" i="166"/>
  <c r="F2" i="117"/>
  <c r="T2" i="164"/>
  <c r="I2" i="164"/>
  <c r="J2" i="166"/>
  <c r="O2" i="164"/>
  <c r="L2" i="164"/>
  <c r="I2" i="166"/>
  <c r="C2" i="164"/>
  <c r="M2" i="164"/>
  <c r="S2" i="117"/>
  <c r="R2" i="166"/>
  <c r="C2" i="166"/>
  <c r="G2" i="117"/>
  <c r="I2" i="117"/>
  <c r="K2" i="164"/>
  <c r="D2" i="164"/>
  <c r="M2" i="117"/>
  <c r="C2" i="117"/>
  <c r="H2" i="117"/>
  <c r="D2" i="166"/>
  <c r="O2" i="166"/>
  <c r="R2" i="164"/>
  <c r="W2" i="166"/>
  <c r="D2" i="117"/>
  <c r="E2" i="164"/>
  <c r="S2" i="166"/>
  <c r="P2" i="117"/>
  <c r="G2" i="164"/>
  <c r="J2" i="117"/>
  <c r="N2" i="117"/>
  <c r="W2" i="164"/>
  <c r="N138" i="157"/>
  <c r="T2" i="166"/>
  <c r="J2" i="164"/>
  <c r="T2" i="117"/>
  <c r="V138" i="157" l="1"/>
  <c r="Q138" i="157"/>
  <c r="F138" i="157"/>
  <c r="N136" i="157"/>
  <c r="K138" i="157"/>
  <c r="S136" i="157"/>
  <c r="M138" i="157"/>
  <c r="H136" i="157"/>
  <c r="U138" i="157"/>
  <c r="P136" i="157"/>
  <c r="P138" i="157"/>
  <c r="Q136" i="157"/>
  <c r="I138" i="157"/>
  <c r="H138" i="157"/>
  <c r="G138" i="157"/>
  <c r="W138" i="157"/>
  <c r="M136" i="157"/>
  <c r="G136" i="157"/>
  <c r="L138" i="157"/>
  <c r="C136" i="157"/>
  <c r="J138" i="157"/>
  <c r="U136" i="157"/>
  <c r="E138" i="157"/>
  <c r="D138" i="157"/>
  <c r="R138" i="157"/>
  <c r="I136" i="157"/>
  <c r="O138" i="157"/>
  <c r="V136" i="157"/>
  <c r="O136" i="157"/>
  <c r="C138" i="157"/>
  <c r="E136" i="157"/>
  <c r="L136" i="157"/>
  <c r="F136" i="157"/>
  <c r="T136" i="157"/>
  <c r="K136" i="157"/>
  <c r="R136" i="157"/>
  <c r="D136" i="157"/>
  <c r="S138" i="157"/>
  <c r="J136" i="157"/>
  <c r="T138" i="157"/>
  <c r="W136" i="157"/>
  <c r="R52" i="49" l="1"/>
  <c r="I22" i="49"/>
  <c r="E71" i="48"/>
  <c r="F8" i="49"/>
  <c r="N8" i="49"/>
  <c r="J22" i="49"/>
  <c r="R22" i="49"/>
  <c r="N27" i="49"/>
  <c r="Q22" i="48"/>
  <c r="N8" i="48"/>
  <c r="N17" i="49"/>
  <c r="F22" i="49"/>
  <c r="N33" i="49"/>
  <c r="R22" i="48"/>
  <c r="G8" i="49"/>
  <c r="M71" i="47"/>
  <c r="O22" i="48"/>
  <c r="M8" i="48"/>
  <c r="D8" i="49"/>
  <c r="H22" i="49"/>
  <c r="R8" i="48"/>
  <c r="R17" i="48"/>
  <c r="J71" i="48"/>
  <c r="O4" i="49"/>
  <c r="R71" i="47"/>
  <c r="S8" i="48"/>
  <c r="P22" i="49"/>
  <c r="I71" i="48"/>
  <c r="N4" i="49"/>
  <c r="W8" i="49"/>
  <c r="K27" i="48"/>
  <c r="G71" i="48"/>
  <c r="N22" i="48"/>
  <c r="K17" i="49"/>
  <c r="K22" i="49"/>
  <c r="V8" i="48"/>
  <c r="V17" i="48"/>
  <c r="O8" i="49"/>
  <c r="S22" i="49"/>
  <c r="O27" i="49"/>
  <c r="K11" i="48"/>
  <c r="O71" i="48"/>
  <c r="J33" i="48"/>
  <c r="N52" i="48"/>
  <c r="D4" i="48"/>
  <c r="E4" i="48"/>
  <c r="F4" i="48"/>
  <c r="O11" i="49"/>
  <c r="K4" i="48"/>
  <c r="N71" i="47"/>
  <c r="R8" i="49"/>
  <c r="K11" i="49"/>
  <c r="L8" i="48"/>
  <c r="H71" i="48"/>
  <c r="M33" i="49"/>
  <c r="S22" i="48"/>
  <c r="H4" i="49"/>
  <c r="P11" i="49"/>
  <c r="L17" i="49"/>
  <c r="D22" i="49"/>
  <c r="L33" i="49"/>
  <c r="L17" i="48"/>
  <c r="Q11" i="49"/>
  <c r="E22" i="49"/>
  <c r="F71" i="48"/>
  <c r="N71" i="48"/>
  <c r="S4" i="49"/>
  <c r="E8" i="49"/>
  <c r="M8" i="49"/>
  <c r="G17" i="49"/>
  <c r="O17" i="49"/>
  <c r="G22" i="49"/>
  <c r="O22" i="49"/>
  <c r="R33" i="49"/>
  <c r="T8" i="48"/>
  <c r="H11" i="48"/>
  <c r="T17" i="48"/>
  <c r="K71" i="48"/>
  <c r="P4" i="49"/>
  <c r="U8" i="48"/>
  <c r="I11" i="48"/>
  <c r="U17" i="48"/>
  <c r="L71" i="48"/>
  <c r="Q4" i="49"/>
  <c r="M71" i="48"/>
  <c r="R4" i="49"/>
  <c r="L8" i="49"/>
  <c r="J17" i="49"/>
  <c r="Q52" i="49"/>
  <c r="H33" i="48"/>
  <c r="L52" i="48"/>
  <c r="P8" i="49"/>
  <c r="Q8" i="49"/>
  <c r="L8" i="47"/>
  <c r="M8" i="47"/>
  <c r="I11" i="47"/>
  <c r="D71" i="47"/>
  <c r="H4" i="48"/>
  <c r="K22" i="48"/>
  <c r="K33" i="48"/>
  <c r="O52" i="48"/>
  <c r="S71" i="48"/>
  <c r="E71" i="47"/>
  <c r="D22" i="48"/>
  <c r="T71" i="48"/>
  <c r="H11" i="47"/>
  <c r="F71" i="47"/>
  <c r="J4" i="48"/>
  <c r="E22" i="48"/>
  <c r="U71" i="48"/>
  <c r="H71" i="47"/>
  <c r="L4" i="48"/>
  <c r="G22" i="48"/>
  <c r="S52" i="48"/>
  <c r="W71" i="48"/>
  <c r="J4" i="47"/>
  <c r="R8" i="47"/>
  <c r="I71" i="47"/>
  <c r="M4" i="48"/>
  <c r="H22" i="48"/>
  <c r="P33" i="48"/>
  <c r="J11" i="49"/>
  <c r="V17" i="49"/>
  <c r="N71" i="49"/>
  <c r="K71" i="47"/>
  <c r="M4" i="47"/>
  <c r="K8" i="47"/>
  <c r="S17" i="48"/>
  <c r="J11" i="48"/>
  <c r="D27" i="49"/>
  <c r="E27" i="49"/>
  <c r="G71" i="47"/>
  <c r="I4" i="48"/>
  <c r="I33" i="48"/>
  <c r="M52" i="48"/>
  <c r="Q71" i="48"/>
  <c r="L22" i="49"/>
  <c r="R71" i="48"/>
  <c r="M22" i="49"/>
  <c r="I27" i="49"/>
  <c r="J11" i="47"/>
  <c r="F17" i="49"/>
  <c r="L71" i="47"/>
  <c r="N4" i="48"/>
  <c r="F22" i="48"/>
  <c r="N33" i="48"/>
  <c r="R52" i="48"/>
  <c r="V71" i="48"/>
  <c r="M17" i="49"/>
  <c r="Q22" i="49"/>
  <c r="M27" i="49"/>
  <c r="G52" i="47"/>
  <c r="O71" i="47"/>
  <c r="I22" i="48"/>
  <c r="E27" i="48"/>
  <c r="D11" i="49"/>
  <c r="P17" i="49"/>
  <c r="T22" i="49"/>
  <c r="P27" i="49"/>
  <c r="P52" i="49"/>
  <c r="P71" i="47"/>
  <c r="G17" i="48"/>
  <c r="J22" i="48"/>
  <c r="F27" i="48"/>
  <c r="R33" i="48"/>
  <c r="S8" i="49"/>
  <c r="E11" i="49"/>
  <c r="Q17" i="49"/>
  <c r="U22" i="49"/>
  <c r="Q27" i="49"/>
  <c r="Q71" i="47"/>
  <c r="H17" i="48"/>
  <c r="D17" i="48"/>
  <c r="S33" i="48"/>
  <c r="W52" i="48"/>
  <c r="D4" i="49"/>
  <c r="T8" i="49"/>
  <c r="V22" i="49"/>
  <c r="J71" i="49"/>
  <c r="I17" i="48"/>
  <c r="E17" i="48"/>
  <c r="L22" i="48"/>
  <c r="E4" i="49"/>
  <c r="U8" i="49"/>
  <c r="K71" i="49"/>
  <c r="F11" i="48"/>
  <c r="J17" i="48"/>
  <c r="M22" i="48"/>
  <c r="F4" i="49"/>
  <c r="V8" i="49"/>
  <c r="H11" i="49"/>
  <c r="L71" i="49"/>
  <c r="G11" i="48"/>
  <c r="O11" i="48"/>
  <c r="K17" i="48"/>
  <c r="J27" i="48"/>
  <c r="G4" i="49"/>
  <c r="I11" i="49"/>
  <c r="U17" i="49"/>
  <c r="M71" i="49"/>
  <c r="O8" i="48"/>
  <c r="M17" i="48"/>
  <c r="P22" i="48"/>
  <c r="L27" i="48"/>
  <c r="I4" i="49"/>
  <c r="W17" i="49"/>
  <c r="O71" i="49"/>
  <c r="P8" i="48"/>
  <c r="N17" i="48"/>
  <c r="M27" i="48"/>
  <c r="J4" i="49"/>
  <c r="P71" i="49"/>
  <c r="Q8" i="48"/>
  <c r="N27" i="48"/>
  <c r="K4" i="49"/>
  <c r="Q71" i="49"/>
  <c r="D11" i="48"/>
  <c r="L4" i="49"/>
  <c r="R71" i="49"/>
  <c r="M4" i="49"/>
  <c r="K33" i="49"/>
  <c r="S71" i="49"/>
  <c r="I17" i="47"/>
  <c r="E17" i="47"/>
  <c r="O8" i="47"/>
  <c r="N8" i="47"/>
  <c r="P8" i="47"/>
  <c r="S17" i="47"/>
  <c r="O11" i="47"/>
  <c r="J17" i="47"/>
  <c r="Q8" i="47"/>
  <c r="M11" i="47"/>
  <c r="V33" i="47"/>
  <c r="N11" i="47"/>
  <c r="T17" i="47"/>
  <c r="F4" i="47"/>
  <c r="O4" i="47"/>
  <c r="K52" i="47"/>
  <c r="I4" i="47"/>
  <c r="G33" i="47"/>
  <c r="H4" i="47"/>
  <c r="K4" i="47"/>
  <c r="G4" i="47"/>
  <c r="L4" i="47"/>
  <c r="L33" i="47"/>
  <c r="F22" i="47"/>
  <c r="M33" i="47"/>
  <c r="N4" i="47"/>
  <c r="G22" i="47"/>
  <c r="N33" i="47"/>
  <c r="H22" i="47"/>
  <c r="P22" i="47"/>
  <c r="D27" i="47"/>
  <c r="O33" i="47"/>
  <c r="W33" i="47"/>
  <c r="I22" i="47"/>
  <c r="Q22" i="47"/>
  <c r="E27" i="47"/>
  <c r="I27" i="47"/>
  <c r="P33" i="47"/>
  <c r="F17" i="47"/>
  <c r="J22" i="47"/>
  <c r="R22" i="47"/>
  <c r="F27" i="47"/>
  <c r="Q33" i="47"/>
  <c r="W11" i="47"/>
  <c r="K11" i="47"/>
  <c r="G17" i="47"/>
  <c r="K22" i="47"/>
  <c r="S22" i="47"/>
  <c r="G27" i="47"/>
  <c r="R33" i="47"/>
  <c r="H17" i="47"/>
  <c r="D17" i="47"/>
  <c r="L22" i="47"/>
  <c r="H27" i="47"/>
  <c r="P52" i="47"/>
  <c r="Q52" i="47"/>
  <c r="R52" i="47"/>
  <c r="S52" i="47"/>
  <c r="T52" i="47"/>
  <c r="U52" i="47"/>
  <c r="V52" i="47"/>
  <c r="G11" i="47"/>
  <c r="K17" i="47"/>
  <c r="M22" i="47"/>
  <c r="S8" i="47"/>
  <c r="L17" i="47"/>
  <c r="N22" i="47"/>
  <c r="J27" i="47"/>
  <c r="T8" i="47"/>
  <c r="M17" i="47"/>
  <c r="O22" i="47"/>
  <c r="K27" i="47"/>
  <c r="U8" i="47"/>
  <c r="N17" i="47"/>
  <c r="L27" i="47"/>
  <c r="V8" i="47"/>
  <c r="O17" i="47"/>
  <c r="D4" i="47"/>
  <c r="W8" i="47"/>
  <c r="D11" i="47"/>
  <c r="P17" i="47"/>
  <c r="E4" i="47"/>
  <c r="E11" i="47"/>
  <c r="Q17" i="47"/>
  <c r="F11" i="47"/>
  <c r="R17" i="47"/>
  <c r="P71" i="48"/>
  <c r="S33" i="49"/>
  <c r="N22" i="49"/>
  <c r="W33" i="49"/>
  <c r="D33" i="47"/>
  <c r="E33" i="47"/>
  <c r="I52" i="47"/>
  <c r="E52" i="47"/>
  <c r="F33" i="47"/>
  <c r="J52" i="47"/>
  <c r="F52" i="47"/>
  <c r="O4" i="48"/>
  <c r="H33" i="47"/>
  <c r="L52" i="47"/>
  <c r="I33" i="47"/>
  <c r="M52" i="47"/>
  <c r="D22" i="47"/>
  <c r="J33" i="47"/>
  <c r="N52" i="47"/>
  <c r="E22" i="47"/>
  <c r="K33" i="47"/>
  <c r="S71" i="47"/>
  <c r="H52" i="47"/>
  <c r="D52" i="47"/>
  <c r="F17" i="48"/>
  <c r="L33" i="48"/>
  <c r="P52" i="48"/>
  <c r="F11" i="49"/>
  <c r="F27" i="49"/>
  <c r="O33" i="49"/>
  <c r="S52" i="49"/>
  <c r="O52" i="47"/>
  <c r="D27" i="48"/>
  <c r="M33" i="48"/>
  <c r="Q52" i="48"/>
  <c r="G11" i="49"/>
  <c r="G27" i="49"/>
  <c r="T52" i="49"/>
  <c r="H27" i="49"/>
  <c r="U52" i="49"/>
  <c r="V52" i="49"/>
  <c r="J71" i="47"/>
  <c r="G4" i="48"/>
  <c r="W8" i="48"/>
  <c r="O17" i="48"/>
  <c r="G27" i="48"/>
  <c r="T52" i="48"/>
  <c r="R17" i="49"/>
  <c r="J27" i="49"/>
  <c r="W52" i="49"/>
  <c r="P17" i="48"/>
  <c r="H27" i="48"/>
  <c r="U52" i="48"/>
  <c r="S17" i="49"/>
  <c r="K27" i="49"/>
  <c r="T71" i="49"/>
  <c r="Q17" i="48"/>
  <c r="I27" i="48"/>
  <c r="V52" i="48"/>
  <c r="T17" i="49"/>
  <c r="L27" i="49"/>
  <c r="U71" i="49"/>
  <c r="V71" i="49"/>
  <c r="W71" i="49"/>
  <c r="T33" i="49"/>
  <c r="P33" i="49"/>
  <c r="L11" i="49"/>
  <c r="T11" i="49"/>
  <c r="U33" i="49"/>
  <c r="Q33" i="49"/>
  <c r="M11" i="49"/>
  <c r="V33" i="49"/>
  <c r="W17" i="48"/>
  <c r="O27" i="48"/>
  <c r="W27" i="48"/>
  <c r="D33" i="48"/>
  <c r="T33" i="48"/>
  <c r="T4" i="49"/>
  <c r="R11" i="49"/>
  <c r="N11" i="49"/>
  <c r="R27" i="49"/>
  <c r="U17" i="47"/>
  <c r="M27" i="47"/>
  <c r="W52" i="47"/>
  <c r="P4" i="48"/>
  <c r="D8" i="48"/>
  <c r="T22" i="48"/>
  <c r="P27" i="48"/>
  <c r="U33" i="48"/>
  <c r="Q33" i="48"/>
  <c r="U4" i="49"/>
  <c r="H8" i="49"/>
  <c r="S11" i="49"/>
  <c r="W22" i="49"/>
  <c r="S27" i="49"/>
  <c r="P4" i="47"/>
  <c r="D8" i="47"/>
  <c r="V17" i="47"/>
  <c r="N27" i="47"/>
  <c r="T71" i="47"/>
  <c r="Q4" i="48"/>
  <c r="E8" i="48"/>
  <c r="P11" i="48"/>
  <c r="L11" i="48"/>
  <c r="U22" i="48"/>
  <c r="Q27" i="48"/>
  <c r="V33" i="48"/>
  <c r="V4" i="49"/>
  <c r="I8" i="49"/>
  <c r="T27" i="49"/>
  <c r="Q4" i="47"/>
  <c r="E8" i="47"/>
  <c r="W17" i="47"/>
  <c r="O27" i="47"/>
  <c r="O26" i="47" s="1"/>
  <c r="U71" i="47"/>
  <c r="R4" i="48"/>
  <c r="F8" i="48"/>
  <c r="Q11" i="48"/>
  <c r="M11" i="48"/>
  <c r="V22" i="48"/>
  <c r="R27" i="48"/>
  <c r="W33" i="48"/>
  <c r="W4" i="49"/>
  <c r="J8" i="49"/>
  <c r="U11" i="49"/>
  <c r="U27" i="49"/>
  <c r="R4" i="47"/>
  <c r="F8" i="47"/>
  <c r="T22" i="47"/>
  <c r="P27" i="47"/>
  <c r="V71" i="47"/>
  <c r="S4" i="48"/>
  <c r="G8" i="48"/>
  <c r="R11" i="48"/>
  <c r="N11" i="48"/>
  <c r="W22" i="48"/>
  <c r="S27" i="48"/>
  <c r="K8" i="49"/>
  <c r="V11" i="49"/>
  <c r="V27" i="49"/>
  <c r="S4" i="47"/>
  <c r="G8" i="47"/>
  <c r="P11" i="47"/>
  <c r="L11" i="47"/>
  <c r="U22" i="47"/>
  <c r="Q27" i="47"/>
  <c r="W71" i="47"/>
  <c r="T4" i="48"/>
  <c r="H8" i="48"/>
  <c r="S11" i="48"/>
  <c r="T27" i="48"/>
  <c r="W11" i="49"/>
  <c r="W27" i="49"/>
  <c r="D33" i="49"/>
  <c r="H52" i="49"/>
  <c r="D52" i="49"/>
  <c r="D71" i="49"/>
  <c r="T4" i="47"/>
  <c r="H8" i="47"/>
  <c r="Q11" i="47"/>
  <c r="V22" i="47"/>
  <c r="R27" i="47"/>
  <c r="T33" i="47"/>
  <c r="U4" i="48"/>
  <c r="I8" i="48"/>
  <c r="T11" i="48"/>
  <c r="U27" i="48"/>
  <c r="E33" i="49"/>
  <c r="I52" i="49"/>
  <c r="E52" i="49"/>
  <c r="M52" i="49"/>
  <c r="E71" i="49"/>
  <c r="U4" i="47"/>
  <c r="I8" i="47"/>
  <c r="R11" i="47"/>
  <c r="W22" i="47"/>
  <c r="S27" i="47"/>
  <c r="U33" i="47"/>
  <c r="V4" i="48"/>
  <c r="J8" i="48"/>
  <c r="U11" i="48"/>
  <c r="V27" i="48"/>
  <c r="F33" i="49"/>
  <c r="J52" i="49"/>
  <c r="F52" i="49"/>
  <c r="N52" i="49"/>
  <c r="F71" i="49"/>
  <c r="V4" i="47"/>
  <c r="J8" i="47"/>
  <c r="S11" i="47"/>
  <c r="T27" i="47"/>
  <c r="W4" i="48"/>
  <c r="K8" i="48"/>
  <c r="V11" i="48"/>
  <c r="H52" i="48"/>
  <c r="D52" i="48"/>
  <c r="D71" i="48"/>
  <c r="G33" i="49"/>
  <c r="K52" i="49"/>
  <c r="G52" i="49"/>
  <c r="O52" i="49"/>
  <c r="G71" i="49"/>
  <c r="W4" i="47"/>
  <c r="T11" i="47"/>
  <c r="U27" i="47"/>
  <c r="W11" i="48"/>
  <c r="E33" i="48"/>
  <c r="I52" i="48"/>
  <c r="E52" i="48"/>
  <c r="H33" i="49"/>
  <c r="L52" i="49"/>
  <c r="H71" i="49"/>
  <c r="U11" i="47"/>
  <c r="V27" i="47"/>
  <c r="F33" i="48"/>
  <c r="J52" i="48"/>
  <c r="F52" i="48"/>
  <c r="H17" i="49"/>
  <c r="D17" i="49"/>
  <c r="I33" i="49"/>
  <c r="I71" i="49"/>
  <c r="V11" i="47"/>
  <c r="W27" i="47"/>
  <c r="S33" i="47"/>
  <c r="E11" i="48"/>
  <c r="G33" i="48"/>
  <c r="O33" i="48"/>
  <c r="K52" i="48"/>
  <c r="G52" i="48"/>
  <c r="I17" i="49"/>
  <c r="E17" i="49"/>
  <c r="J33" i="49"/>
  <c r="V76" i="8"/>
  <c r="R76" i="8"/>
  <c r="N76" i="8"/>
  <c r="J76" i="8"/>
  <c r="V75" i="8"/>
  <c r="R75" i="8"/>
  <c r="N75" i="8"/>
  <c r="J75" i="8"/>
  <c r="F75" i="8"/>
  <c r="V74" i="8"/>
  <c r="N74" i="8"/>
  <c r="J74" i="8"/>
  <c r="F74" i="8"/>
  <c r="V73" i="8"/>
  <c r="R73" i="8"/>
  <c r="N73" i="8"/>
  <c r="F73" i="8"/>
  <c r="R72" i="8"/>
  <c r="N72" i="8"/>
  <c r="J72" i="8"/>
  <c r="F72" i="8"/>
  <c r="R70" i="8"/>
  <c r="L70" i="8"/>
  <c r="J70" i="8"/>
  <c r="P69" i="8"/>
  <c r="H69" i="8"/>
  <c r="T68" i="8"/>
  <c r="P67" i="8"/>
  <c r="T66" i="8"/>
  <c r="L66" i="8"/>
  <c r="D66" i="8"/>
  <c r="T64" i="8"/>
  <c r="D64" i="8"/>
  <c r="P63" i="8"/>
  <c r="H63" i="8"/>
  <c r="D62" i="8"/>
  <c r="V61" i="8"/>
  <c r="N61" i="8"/>
  <c r="H61" i="8"/>
  <c r="T60" i="8"/>
  <c r="L60" i="8"/>
  <c r="H59" i="8"/>
  <c r="L58" i="8"/>
  <c r="D58" i="8"/>
  <c r="P57" i="8"/>
  <c r="L56" i="8"/>
  <c r="P55" i="8"/>
  <c r="H55" i="8"/>
  <c r="T54" i="8"/>
  <c r="P53" i="8"/>
  <c r="V51" i="8"/>
  <c r="U51" i="8"/>
  <c r="T51" i="8"/>
  <c r="N51" i="8"/>
  <c r="M51" i="8"/>
  <c r="L51" i="8"/>
  <c r="J51" i="8"/>
  <c r="F51" i="8"/>
  <c r="E51" i="8"/>
  <c r="R50" i="8"/>
  <c r="V49" i="8"/>
  <c r="U49" i="8"/>
  <c r="T49" i="8"/>
  <c r="N49" i="8"/>
  <c r="F49" i="8"/>
  <c r="E49" i="8"/>
  <c r="D49" i="8"/>
  <c r="R48" i="8"/>
  <c r="Q48" i="8"/>
  <c r="P48" i="8"/>
  <c r="J48" i="8"/>
  <c r="I48" i="8"/>
  <c r="V47" i="8"/>
  <c r="F47" i="8"/>
  <c r="E47" i="8"/>
  <c r="D47" i="8"/>
  <c r="R46" i="8"/>
  <c r="J46" i="8"/>
  <c r="I46" i="8"/>
  <c r="H46" i="8"/>
  <c r="V45" i="8"/>
  <c r="U45" i="8"/>
  <c r="T45" i="8"/>
  <c r="N45" i="8"/>
  <c r="M45" i="8"/>
  <c r="L45" i="8"/>
  <c r="F45" i="8"/>
  <c r="J44" i="8"/>
  <c r="I44" i="8"/>
  <c r="H44" i="8"/>
  <c r="V43" i="8"/>
  <c r="R43" i="8"/>
  <c r="N43" i="8"/>
  <c r="M43" i="8"/>
  <c r="L43" i="8"/>
  <c r="F43" i="8"/>
  <c r="E43" i="8"/>
  <c r="D43" i="8"/>
  <c r="R42" i="8"/>
  <c r="Q42" i="8"/>
  <c r="P42" i="8"/>
  <c r="J42" i="8"/>
  <c r="N41" i="8"/>
  <c r="M41" i="8"/>
  <c r="L41" i="8"/>
  <c r="F41" i="8"/>
  <c r="R40" i="8"/>
  <c r="Q40" i="8"/>
  <c r="P40" i="8"/>
  <c r="J40" i="8"/>
  <c r="I40" i="8"/>
  <c r="H40" i="8"/>
  <c r="V39" i="8"/>
  <c r="U39" i="8"/>
  <c r="T39" i="8"/>
  <c r="N39" i="8"/>
  <c r="R38" i="8"/>
  <c r="Q38" i="8"/>
  <c r="P38" i="8"/>
  <c r="J38" i="8"/>
  <c r="V37" i="8"/>
  <c r="U37" i="8"/>
  <c r="T37" i="8"/>
  <c r="N37" i="8"/>
  <c r="M37" i="8"/>
  <c r="L37" i="8"/>
  <c r="F37" i="8"/>
  <c r="E37" i="8"/>
  <c r="D37" i="8"/>
  <c r="R36" i="8"/>
  <c r="V35" i="8"/>
  <c r="T35" i="8"/>
  <c r="N35" i="8"/>
  <c r="F35" i="8"/>
  <c r="D35" i="8"/>
  <c r="R34" i="8"/>
  <c r="P34" i="8"/>
  <c r="J34" i="8"/>
  <c r="H34" i="8"/>
  <c r="V32" i="8"/>
  <c r="R32" i="8"/>
  <c r="J32" i="8"/>
  <c r="F32" i="8"/>
  <c r="E32" i="8"/>
  <c r="D32" i="8"/>
  <c r="V31" i="8"/>
  <c r="R31" i="8"/>
  <c r="N31" i="8"/>
  <c r="J31" i="8"/>
  <c r="I31" i="8"/>
  <c r="H31" i="8"/>
  <c r="V30" i="8"/>
  <c r="U30" i="8"/>
  <c r="T30" i="8"/>
  <c r="R30" i="8"/>
  <c r="N30" i="8"/>
  <c r="M30" i="8"/>
  <c r="L30" i="8"/>
  <c r="J30" i="8"/>
  <c r="F30" i="8"/>
  <c r="V29" i="8"/>
  <c r="N29" i="8"/>
  <c r="J29" i="8"/>
  <c r="I29" i="8"/>
  <c r="H29" i="8"/>
  <c r="F29" i="8"/>
  <c r="V28" i="8"/>
  <c r="R28" i="8"/>
  <c r="N28" i="8"/>
  <c r="M28" i="8"/>
  <c r="E28" i="8"/>
  <c r="V25" i="8"/>
  <c r="R25" i="8"/>
  <c r="Q25" i="8"/>
  <c r="P25" i="8"/>
  <c r="N25" i="8"/>
  <c r="J25" i="8"/>
  <c r="N24" i="8"/>
  <c r="M24" i="8"/>
  <c r="L24" i="8"/>
  <c r="J24" i="8"/>
  <c r="F24" i="8"/>
  <c r="V23" i="8"/>
  <c r="Q23" i="8"/>
  <c r="P23" i="8"/>
  <c r="I23" i="8"/>
  <c r="H23" i="8"/>
  <c r="V21" i="8"/>
  <c r="T21" i="8"/>
  <c r="R21" i="8"/>
  <c r="N21" i="8"/>
  <c r="J21" i="8"/>
  <c r="V20" i="8"/>
  <c r="R20" i="8"/>
  <c r="P20" i="8"/>
  <c r="N20" i="8"/>
  <c r="J20" i="8"/>
  <c r="F20" i="8"/>
  <c r="V19" i="8"/>
  <c r="T19" i="8"/>
  <c r="N19" i="8"/>
  <c r="L19" i="8"/>
  <c r="J19" i="8"/>
  <c r="F19" i="8"/>
  <c r="D19" i="8"/>
  <c r="N18" i="8"/>
  <c r="T16" i="8"/>
  <c r="D16" i="8"/>
  <c r="P15" i="8"/>
  <c r="D14" i="8"/>
  <c r="H13" i="8"/>
  <c r="H10" i="8"/>
  <c r="D9" i="8"/>
  <c r="V7" i="8"/>
  <c r="Q7" i="8"/>
  <c r="N7" i="8"/>
  <c r="F7" i="8"/>
  <c r="R6" i="8"/>
  <c r="M6" i="8"/>
  <c r="J6" i="8"/>
  <c r="V5" i="8"/>
  <c r="Q5" i="8"/>
  <c r="I5" i="8"/>
  <c r="W75" i="8"/>
  <c r="W72" i="8"/>
  <c r="W63" i="8"/>
  <c r="W55" i="8"/>
  <c r="W46" i="8"/>
  <c r="W38" i="8"/>
  <c r="W32" i="8"/>
  <c r="W21" i="8"/>
  <c r="W12" i="8"/>
  <c r="W7" i="8"/>
  <c r="B150" i="157"/>
  <c r="B149" i="157"/>
  <c r="N26" i="49" l="1"/>
  <c r="W16" i="8"/>
  <c r="W45" i="8"/>
  <c r="W54" i="8"/>
  <c r="W62" i="8"/>
  <c r="Q6" i="8"/>
  <c r="Q4" i="8" s="1"/>
  <c r="E7" i="8"/>
  <c r="U7" i="8"/>
  <c r="E10" i="8"/>
  <c r="M10" i="8"/>
  <c r="U10" i="8"/>
  <c r="Q12" i="8"/>
  <c r="I14" i="8"/>
  <c r="Q14" i="8"/>
  <c r="M15" i="8"/>
  <c r="Q16" i="8"/>
  <c r="E25" i="8"/>
  <c r="U25" i="8"/>
  <c r="M29" i="8"/>
  <c r="U29" i="8"/>
  <c r="Q30" i="8"/>
  <c r="U31" i="8"/>
  <c r="I32" i="8"/>
  <c r="Q32" i="8"/>
  <c r="I51" i="8"/>
  <c r="U61" i="8"/>
  <c r="I70" i="8"/>
  <c r="Q70" i="8"/>
  <c r="E72" i="8"/>
  <c r="E74" i="8"/>
  <c r="M74" i="8"/>
  <c r="U74" i="8"/>
  <c r="U76" i="8"/>
  <c r="T9" i="8"/>
  <c r="P13" i="8"/>
  <c r="L16" i="8"/>
  <c r="D24" i="8"/>
  <c r="T28" i="8"/>
  <c r="P31" i="8"/>
  <c r="L35" i="8"/>
  <c r="H38" i="8"/>
  <c r="D41" i="8"/>
  <c r="T43" i="8"/>
  <c r="P46" i="8"/>
  <c r="L49" i="8"/>
  <c r="H53" i="8"/>
  <c r="D56" i="8"/>
  <c r="T58" i="8"/>
  <c r="P61" i="8"/>
  <c r="L64" i="8"/>
  <c r="H67" i="8"/>
  <c r="D70" i="8"/>
  <c r="O3" i="49"/>
  <c r="K26" i="48"/>
  <c r="L26" i="49"/>
  <c r="U26" i="49"/>
  <c r="Q22" i="162"/>
  <c r="I22" i="162"/>
  <c r="H8" i="162"/>
  <c r="T14" i="8"/>
  <c r="L21" i="8"/>
  <c r="L54" i="8"/>
  <c r="H57" i="8"/>
  <c r="D60" i="8"/>
  <c r="T62" i="8"/>
  <c r="P65" i="8"/>
  <c r="L68" i="8"/>
  <c r="M4" i="162"/>
  <c r="M22" i="162"/>
  <c r="W37" i="8"/>
  <c r="I7" i="8"/>
  <c r="Q9" i="8"/>
  <c r="I16" i="8"/>
  <c r="I25" i="8"/>
  <c r="E30" i="8"/>
  <c r="M31" i="8"/>
  <c r="U32" i="8"/>
  <c r="Q36" i="8"/>
  <c r="M39" i="8"/>
  <c r="I42" i="8"/>
  <c r="Q43" i="8"/>
  <c r="E45" i="8"/>
  <c r="U47" i="8"/>
  <c r="Q50" i="8"/>
  <c r="M61" i="8"/>
  <c r="Q73" i="8"/>
  <c r="M76" i="8"/>
  <c r="K3" i="48"/>
  <c r="R26" i="49"/>
  <c r="N3" i="49"/>
  <c r="H26" i="47"/>
  <c r="W6" i="8"/>
  <c r="W70" i="8"/>
  <c r="E6" i="8"/>
  <c r="M7" i="8"/>
  <c r="E24" i="8"/>
  <c r="M25" i="8"/>
  <c r="U28" i="8"/>
  <c r="I30" i="8"/>
  <c r="Q31" i="8"/>
  <c r="I38" i="8"/>
  <c r="E41" i="8"/>
  <c r="U43" i="8"/>
  <c r="Q46" i="8"/>
  <c r="M49" i="8"/>
  <c r="M72" i="8"/>
  <c r="I75" i="8"/>
  <c r="W58" i="8"/>
  <c r="U6" i="8"/>
  <c r="I9" i="8"/>
  <c r="E13" i="8"/>
  <c r="U15" i="8"/>
  <c r="M23" i="8"/>
  <c r="M22" i="8" s="1"/>
  <c r="U24" i="8"/>
  <c r="I28" i="8"/>
  <c r="Q29" i="8"/>
  <c r="E31" i="8"/>
  <c r="M32" i="8"/>
  <c r="I36" i="8"/>
  <c r="E39" i="8"/>
  <c r="U41" i="8"/>
  <c r="I43" i="8"/>
  <c r="Q44" i="8"/>
  <c r="M47" i="8"/>
  <c r="I50" i="8"/>
  <c r="Q51" i="8"/>
  <c r="E61" i="8"/>
  <c r="I73" i="8"/>
  <c r="E76" i="8"/>
  <c r="N5" i="8"/>
  <c r="J18" i="8"/>
  <c r="J17" i="8" s="1"/>
  <c r="R19" i="8"/>
  <c r="F21" i="8"/>
  <c r="V24" i="8"/>
  <c r="V22" i="8" s="1"/>
  <c r="R29" i="8"/>
  <c r="R27" i="8" s="1"/>
  <c r="F31" i="8"/>
  <c r="N32" i="8"/>
  <c r="N27" i="8" s="1"/>
  <c r="E26" i="49"/>
  <c r="J26" i="48"/>
  <c r="P8" i="162"/>
  <c r="T22" i="162"/>
  <c r="U22" i="162"/>
  <c r="Q27" i="162"/>
  <c r="W4" i="162"/>
  <c r="P10" i="8"/>
  <c r="L14" i="8"/>
  <c r="H18" i="8"/>
  <c r="D21" i="8"/>
  <c r="T24" i="8"/>
  <c r="P29" i="8"/>
  <c r="L32" i="8"/>
  <c r="H36" i="8"/>
  <c r="D39" i="8"/>
  <c r="T41" i="8"/>
  <c r="P44" i="8"/>
  <c r="L47" i="8"/>
  <c r="H50" i="8"/>
  <c r="D54" i="8"/>
  <c r="T56" i="8"/>
  <c r="P59" i="8"/>
  <c r="L62" i="8"/>
  <c r="H65" i="8"/>
  <c r="D68" i="8"/>
  <c r="T70" i="8"/>
  <c r="F17" i="162"/>
  <c r="N17" i="162"/>
  <c r="R22" i="162"/>
  <c r="O29" i="8"/>
  <c r="D22" i="162"/>
  <c r="P26" i="48"/>
  <c r="D3" i="48"/>
  <c r="I26" i="48"/>
  <c r="I71" i="161"/>
  <c r="N4" i="162"/>
  <c r="W13" i="8"/>
  <c r="W23" i="8"/>
  <c r="W76" i="8"/>
  <c r="J5" i="8"/>
  <c r="F6" i="8"/>
  <c r="N6" i="8"/>
  <c r="V6" i="8"/>
  <c r="V4" i="8" s="1"/>
  <c r="J7" i="8"/>
  <c r="R7" i="8"/>
  <c r="G9" i="8"/>
  <c r="C10" i="8"/>
  <c r="K10" i="8"/>
  <c r="S10" i="8"/>
  <c r="G12" i="8"/>
  <c r="C13" i="8"/>
  <c r="K13" i="8"/>
  <c r="S13" i="8"/>
  <c r="G14" i="8"/>
  <c r="O14" i="8"/>
  <c r="C15" i="8"/>
  <c r="K15" i="8"/>
  <c r="S15" i="8"/>
  <c r="G16" i="8"/>
  <c r="O16" i="8"/>
  <c r="C18" i="8"/>
  <c r="K18" i="8"/>
  <c r="G19" i="8"/>
  <c r="O19" i="8"/>
  <c r="C20" i="8"/>
  <c r="K20" i="8"/>
  <c r="S20" i="8"/>
  <c r="G21" i="8"/>
  <c r="K53" i="8"/>
  <c r="S53" i="8"/>
  <c r="G54" i="8"/>
  <c r="O54" i="8"/>
  <c r="C55" i="8"/>
  <c r="G56" i="8"/>
  <c r="O56" i="8"/>
  <c r="C57" i="8"/>
  <c r="K57" i="8"/>
  <c r="S57" i="8"/>
  <c r="C59" i="8"/>
  <c r="K59" i="8"/>
  <c r="S59" i="8"/>
  <c r="G60" i="8"/>
  <c r="O60" i="8"/>
  <c r="S61" i="8"/>
  <c r="G62" i="8"/>
  <c r="O62" i="8"/>
  <c r="C63" i="8"/>
  <c r="K63" i="8"/>
  <c r="O64" i="8"/>
  <c r="C65" i="8"/>
  <c r="K65" i="8"/>
  <c r="S65" i="8"/>
  <c r="G66" i="8"/>
  <c r="K67" i="8"/>
  <c r="S67" i="8"/>
  <c r="G68" i="8"/>
  <c r="O68" i="8"/>
  <c r="C69" i="8"/>
  <c r="G70" i="8"/>
  <c r="O70" i="8"/>
  <c r="K72" i="8"/>
  <c r="S72" i="8"/>
  <c r="G73" i="8"/>
  <c r="O73" i="8"/>
  <c r="C74" i="8"/>
  <c r="K74" i="8"/>
  <c r="G75" i="8"/>
  <c r="O75" i="8"/>
  <c r="C76" i="8"/>
  <c r="K76" i="8"/>
  <c r="S76" i="8"/>
  <c r="K3" i="49"/>
  <c r="D8" i="162"/>
  <c r="H22" i="162"/>
  <c r="P22" i="162"/>
  <c r="T26" i="47"/>
  <c r="W15" i="8"/>
  <c r="W25" i="8"/>
  <c r="W36" i="8"/>
  <c r="W53" i="8"/>
  <c r="W61" i="8"/>
  <c r="W69" i="8"/>
  <c r="D5" i="8"/>
  <c r="L5" i="8"/>
  <c r="P6" i="8"/>
  <c r="D7" i="8"/>
  <c r="L7" i="8"/>
  <c r="T7" i="8"/>
  <c r="P9" i="8"/>
  <c r="D10" i="8"/>
  <c r="D8" i="8" s="1"/>
  <c r="L10" i="8"/>
  <c r="H12" i="8"/>
  <c r="D13" i="8"/>
  <c r="L13" i="8"/>
  <c r="H14" i="8"/>
  <c r="P14" i="8"/>
  <c r="D15" i="8"/>
  <c r="L15" i="8"/>
  <c r="T15" i="8"/>
  <c r="H16" i="8"/>
  <c r="L23" i="8"/>
  <c r="L22" i="8" s="1"/>
  <c r="H24" i="8"/>
  <c r="H22" i="8" s="1"/>
  <c r="P24" i="8"/>
  <c r="P22" i="8" s="1"/>
  <c r="D25" i="8"/>
  <c r="L25" i="8"/>
  <c r="T25" i="8"/>
  <c r="D29" i="8"/>
  <c r="L29" i="8"/>
  <c r="T29" i="8"/>
  <c r="H30" i="8"/>
  <c r="P30" i="8"/>
  <c r="D31" i="8"/>
  <c r="T31" i="8"/>
  <c r="H32" i="8"/>
  <c r="P32" i="8"/>
  <c r="T34" i="8"/>
  <c r="P35" i="8"/>
  <c r="D36" i="8"/>
  <c r="L36" i="8"/>
  <c r="T36" i="8"/>
  <c r="H37" i="8"/>
  <c r="P37" i="8"/>
  <c r="L38" i="8"/>
  <c r="T38" i="8"/>
  <c r="H39" i="8"/>
  <c r="P39" i="8"/>
  <c r="D40" i="8"/>
  <c r="L40" i="8"/>
  <c r="H41" i="8"/>
  <c r="P41" i="8"/>
  <c r="D42" i="8"/>
  <c r="L42" i="8"/>
  <c r="T42" i="8"/>
  <c r="H43" i="8"/>
  <c r="D44" i="8"/>
  <c r="L44" i="8"/>
  <c r="T44" i="8"/>
  <c r="H45" i="8"/>
  <c r="P45" i="8"/>
  <c r="D46" i="8"/>
  <c r="H47" i="8"/>
  <c r="P47" i="8"/>
  <c r="D48" i="8"/>
  <c r="L48" i="8"/>
  <c r="T48" i="8"/>
  <c r="D50" i="8"/>
  <c r="L50" i="8"/>
  <c r="T50" i="8"/>
  <c r="H51" i="8"/>
  <c r="P51" i="8"/>
  <c r="L53" i="8"/>
  <c r="T53" i="8"/>
  <c r="H54" i="8"/>
  <c r="P54" i="8"/>
  <c r="D55" i="8"/>
  <c r="L55" i="8"/>
  <c r="T55" i="8"/>
  <c r="H56" i="8"/>
  <c r="P56" i="8"/>
  <c r="D57" i="8"/>
  <c r="L57" i="8"/>
  <c r="T57" i="8"/>
  <c r="H58" i="8"/>
  <c r="P58" i="8"/>
  <c r="D59" i="8"/>
  <c r="L59" i="8"/>
  <c r="T59" i="8"/>
  <c r="H60" i="8"/>
  <c r="P60" i="8"/>
  <c r="D61" i="8"/>
  <c r="L61" i="8"/>
  <c r="T61" i="8"/>
  <c r="H62" i="8"/>
  <c r="P62" i="8"/>
  <c r="D63" i="8"/>
  <c r="L63" i="8"/>
  <c r="T63" i="8"/>
  <c r="H64" i="8"/>
  <c r="P64" i="8"/>
  <c r="D65" i="8"/>
  <c r="L65" i="8"/>
  <c r="T65" i="8"/>
  <c r="H66" i="8"/>
  <c r="P66" i="8"/>
  <c r="D67" i="8"/>
  <c r="L67" i="8"/>
  <c r="T67" i="8"/>
  <c r="H68" i="8"/>
  <c r="P68" i="8"/>
  <c r="D69" i="8"/>
  <c r="L69" i="8"/>
  <c r="T69" i="8"/>
  <c r="H70" i="8"/>
  <c r="P70" i="8"/>
  <c r="L72" i="8"/>
  <c r="T72" i="8"/>
  <c r="H73" i="8"/>
  <c r="P73" i="8"/>
  <c r="D74" i="8"/>
  <c r="L74" i="8"/>
  <c r="T74" i="8"/>
  <c r="H75" i="8"/>
  <c r="P75" i="8"/>
  <c r="D76" i="8"/>
  <c r="L76" i="8"/>
  <c r="T76" i="8"/>
  <c r="O26" i="49"/>
  <c r="F3" i="48"/>
  <c r="W5" i="8"/>
  <c r="V26" i="49"/>
  <c r="H26" i="48"/>
  <c r="R3" i="49"/>
  <c r="G3" i="48"/>
  <c r="I3" i="48"/>
  <c r="P3" i="49"/>
  <c r="V17" i="162"/>
  <c r="V27" i="162"/>
  <c r="D26" i="49"/>
  <c r="Q71" i="162"/>
  <c r="E26" i="48"/>
  <c r="G27" i="161"/>
  <c r="R71" i="162"/>
  <c r="P26" i="49"/>
  <c r="H3" i="48"/>
  <c r="R26" i="48"/>
  <c r="H3" i="49"/>
  <c r="D17" i="162"/>
  <c r="K30" i="8"/>
  <c r="S30" i="8"/>
  <c r="O31" i="8"/>
  <c r="O23" i="8"/>
  <c r="S24" i="8"/>
  <c r="G29" i="8"/>
  <c r="L27" i="161"/>
  <c r="C24" i="8"/>
  <c r="O25" i="8"/>
  <c r="S28" i="8"/>
  <c r="Q18" i="8"/>
  <c r="E19" i="8"/>
  <c r="I20" i="8"/>
  <c r="Q20" i="8"/>
  <c r="E21" i="8"/>
  <c r="M21" i="8"/>
  <c r="U21" i="8"/>
  <c r="G23" i="8"/>
  <c r="K24" i="8"/>
  <c r="F9" i="8"/>
  <c r="N9" i="8"/>
  <c r="J10" i="8"/>
  <c r="R10" i="8"/>
  <c r="N12" i="8"/>
  <c r="V12" i="8"/>
  <c r="J13" i="8"/>
  <c r="F14" i="8"/>
  <c r="N14" i="8"/>
  <c r="V14" i="8"/>
  <c r="J15" i="8"/>
  <c r="R15" i="8"/>
  <c r="F16" i="8"/>
  <c r="V16" i="8"/>
  <c r="I3" i="49"/>
  <c r="C32" i="8"/>
  <c r="K32" i="8"/>
  <c r="G34" i="8"/>
  <c r="O34" i="8"/>
  <c r="C35" i="8"/>
  <c r="K35" i="8"/>
  <c r="S35" i="8"/>
  <c r="G36" i="8"/>
  <c r="C37" i="8"/>
  <c r="K37" i="8"/>
  <c r="S37" i="8"/>
  <c r="G38" i="8"/>
  <c r="O38" i="8"/>
  <c r="C39" i="8"/>
  <c r="S39" i="8"/>
  <c r="G40" i="8"/>
  <c r="O40" i="8"/>
  <c r="C41" i="8"/>
  <c r="K41" i="8"/>
  <c r="S41" i="8"/>
  <c r="O42" i="8"/>
  <c r="C43" i="8"/>
  <c r="K43" i="8"/>
  <c r="S43" i="8"/>
  <c r="G44" i="8"/>
  <c r="O44" i="8"/>
  <c r="K45" i="8"/>
  <c r="S45" i="8"/>
  <c r="G46" i="8"/>
  <c r="O46" i="8"/>
  <c r="C47" i="8"/>
  <c r="K47" i="8"/>
  <c r="G48" i="8"/>
  <c r="O48" i="8"/>
  <c r="C49" i="8"/>
  <c r="K49" i="8"/>
  <c r="S49" i="8"/>
  <c r="G50" i="8"/>
  <c r="C51" i="8"/>
  <c r="K51" i="8"/>
  <c r="S51" i="8"/>
  <c r="G53" i="8"/>
  <c r="O53" i="8"/>
  <c r="S54" i="8"/>
  <c r="G55" i="8"/>
  <c r="O55" i="8"/>
  <c r="C56" i="8"/>
  <c r="K56" i="8"/>
  <c r="O57" i="8"/>
  <c r="C58" i="8"/>
  <c r="K58" i="8"/>
  <c r="S58" i="8"/>
  <c r="G59" i="8"/>
  <c r="K60" i="8"/>
  <c r="S60" i="8"/>
  <c r="G61" i="8"/>
  <c r="O61" i="8"/>
  <c r="C62" i="8"/>
  <c r="G63" i="8"/>
  <c r="O63" i="8"/>
  <c r="C64" i="8"/>
  <c r="K64" i="8"/>
  <c r="S64" i="8"/>
  <c r="C66" i="8"/>
  <c r="K66" i="8"/>
  <c r="S66" i="8"/>
  <c r="G67" i="8"/>
  <c r="O67" i="8"/>
  <c r="S68" i="8"/>
  <c r="G69" i="8"/>
  <c r="O69" i="8"/>
  <c r="C70" i="8"/>
  <c r="K70" i="8"/>
  <c r="G72" i="8"/>
  <c r="O72" i="8"/>
  <c r="C73" i="8"/>
  <c r="S73" i="8"/>
  <c r="G74" i="8"/>
  <c r="O74" i="8"/>
  <c r="C75" i="8"/>
  <c r="K75" i="8"/>
  <c r="S75" i="8"/>
  <c r="O76" i="8"/>
  <c r="T71" i="162"/>
  <c r="P11" i="162"/>
  <c r="W17" i="162"/>
  <c r="E17" i="162"/>
  <c r="M17" i="162"/>
  <c r="U17" i="162"/>
  <c r="G22" i="162"/>
  <c r="E34" i="8"/>
  <c r="M34" i="8"/>
  <c r="U34" i="8"/>
  <c r="I35" i="8"/>
  <c r="Q35" i="8"/>
  <c r="E36" i="8"/>
  <c r="M36" i="8"/>
  <c r="U36" i="8"/>
  <c r="I37" i="8"/>
  <c r="Q37" i="8"/>
  <c r="E38" i="8"/>
  <c r="M38" i="8"/>
  <c r="U38" i="8"/>
  <c r="I39" i="8"/>
  <c r="Q39" i="8"/>
  <c r="E40" i="8"/>
  <c r="M40" i="8"/>
  <c r="U40" i="8"/>
  <c r="I41" i="8"/>
  <c r="Q41" i="8"/>
  <c r="E42" i="8"/>
  <c r="M42" i="8"/>
  <c r="U42" i="8"/>
  <c r="E44" i="8"/>
  <c r="M44" i="8"/>
  <c r="U44" i="8"/>
  <c r="I45" i="8"/>
  <c r="Q45" i="8"/>
  <c r="E46" i="8"/>
  <c r="M46" i="8"/>
  <c r="U46" i="8"/>
  <c r="I47" i="8"/>
  <c r="Q47" i="8"/>
  <c r="E48" i="8"/>
  <c r="M48" i="8"/>
  <c r="U48" i="8"/>
  <c r="I49" i="8"/>
  <c r="Q49" i="8"/>
  <c r="E50" i="8"/>
  <c r="M50" i="8"/>
  <c r="U50" i="8"/>
  <c r="Q54" i="8"/>
  <c r="E55" i="8"/>
  <c r="M55" i="8"/>
  <c r="U55" i="8"/>
  <c r="I56" i="8"/>
  <c r="Q56" i="8"/>
  <c r="E57" i="8"/>
  <c r="M57" i="8"/>
  <c r="U57" i="8"/>
  <c r="I58" i="8"/>
  <c r="Q58" i="8"/>
  <c r="E59" i="8"/>
  <c r="M59" i="8"/>
  <c r="U59" i="8"/>
  <c r="I60" i="8"/>
  <c r="Q60" i="8"/>
  <c r="I62" i="8"/>
  <c r="Q62" i="8"/>
  <c r="E63" i="8"/>
  <c r="M63" i="8"/>
  <c r="U63" i="8"/>
  <c r="I64" i="8"/>
  <c r="Q64" i="8"/>
  <c r="E65" i="8"/>
  <c r="M65" i="8"/>
  <c r="U65" i="8"/>
  <c r="I66" i="8"/>
  <c r="Q66" i="8"/>
  <c r="E67" i="8"/>
  <c r="M67" i="8"/>
  <c r="U67" i="8"/>
  <c r="I68" i="8"/>
  <c r="Q68" i="8"/>
  <c r="E69" i="8"/>
  <c r="M69" i="8"/>
  <c r="U69" i="8"/>
  <c r="I52" i="162"/>
  <c r="Q52" i="162"/>
  <c r="W41" i="8"/>
  <c r="W49" i="8"/>
  <c r="W66" i="8"/>
  <c r="N34" i="8"/>
  <c r="J35" i="8"/>
  <c r="R35" i="8"/>
  <c r="F36" i="8"/>
  <c r="N36" i="8"/>
  <c r="V36" i="8"/>
  <c r="J37" i="8"/>
  <c r="F38" i="8"/>
  <c r="N38" i="8"/>
  <c r="V38" i="8"/>
  <c r="J39" i="8"/>
  <c r="R39" i="8"/>
  <c r="F40" i="8"/>
  <c r="V40" i="8"/>
  <c r="J41" i="8"/>
  <c r="R41" i="8"/>
  <c r="F42" i="8"/>
  <c r="N42" i="8"/>
  <c r="V42" i="8"/>
  <c r="F44" i="8"/>
  <c r="N44" i="8"/>
  <c r="V44" i="8"/>
  <c r="J45" i="8"/>
  <c r="R45" i="8"/>
  <c r="N46" i="8"/>
  <c r="V46" i="8"/>
  <c r="J47" i="8"/>
  <c r="R47" i="8"/>
  <c r="F48" i="8"/>
  <c r="N48" i="8"/>
  <c r="J49" i="8"/>
  <c r="R49" i="8"/>
  <c r="F50" i="8"/>
  <c r="N50" i="8"/>
  <c r="V50" i="8"/>
  <c r="N53" i="8"/>
  <c r="V53" i="8"/>
  <c r="R54" i="8"/>
  <c r="F55" i="8"/>
  <c r="V55" i="8"/>
  <c r="J56" i="8"/>
  <c r="R56" i="8"/>
  <c r="N57" i="8"/>
  <c r="V57" i="8"/>
  <c r="R58" i="8"/>
  <c r="F59" i="8"/>
  <c r="N59" i="8"/>
  <c r="J60" i="8"/>
  <c r="R60" i="8"/>
  <c r="J62" i="8"/>
  <c r="F63" i="8"/>
  <c r="N63" i="8"/>
  <c r="J64" i="8"/>
  <c r="R64" i="8"/>
  <c r="F65" i="8"/>
  <c r="V65" i="8"/>
  <c r="J66" i="8"/>
  <c r="F67" i="8"/>
  <c r="N67" i="8"/>
  <c r="V67" i="8"/>
  <c r="R68" i="8"/>
  <c r="F69" i="8"/>
  <c r="V69" i="8"/>
  <c r="W34" i="8"/>
  <c r="W50" i="8"/>
  <c r="W67" i="8"/>
  <c r="W42" i="8"/>
  <c r="I53" i="8"/>
  <c r="Q53" i="8"/>
  <c r="E54" i="8"/>
  <c r="M54" i="8"/>
  <c r="U54" i="8"/>
  <c r="I55" i="8"/>
  <c r="Q55" i="8"/>
  <c r="E56" i="8"/>
  <c r="M56" i="8"/>
  <c r="U56" i="8"/>
  <c r="I57" i="8"/>
  <c r="Q57" i="8"/>
  <c r="E58" i="8"/>
  <c r="M58" i="8"/>
  <c r="U58" i="8"/>
  <c r="I59" i="8"/>
  <c r="Q59" i="8"/>
  <c r="E60" i="8"/>
  <c r="M60" i="8"/>
  <c r="U60" i="8"/>
  <c r="I61" i="8"/>
  <c r="Q61" i="8"/>
  <c r="E62" i="8"/>
  <c r="M62" i="8"/>
  <c r="U62" i="8"/>
  <c r="I63" i="8"/>
  <c r="Q63" i="8"/>
  <c r="E64" i="8"/>
  <c r="M64" i="8"/>
  <c r="U64" i="8"/>
  <c r="I65" i="8"/>
  <c r="Q65" i="8"/>
  <c r="E66" i="8"/>
  <c r="M66" i="8"/>
  <c r="U66" i="8"/>
  <c r="I67" i="8"/>
  <c r="Q67" i="8"/>
  <c r="E68" i="8"/>
  <c r="M68" i="8"/>
  <c r="U68" i="8"/>
  <c r="I69" i="8"/>
  <c r="Q69" i="8"/>
  <c r="E70" i="8"/>
  <c r="M70" i="8"/>
  <c r="U70" i="8"/>
  <c r="M26" i="49"/>
  <c r="D18" i="8"/>
  <c r="H19" i="8"/>
  <c r="P19" i="8"/>
  <c r="D20" i="8"/>
  <c r="L20" i="8"/>
  <c r="T20" i="8"/>
  <c r="H21" i="8"/>
  <c r="M3" i="47"/>
  <c r="E18" i="8"/>
  <c r="M18" i="8"/>
  <c r="U18" i="8"/>
  <c r="I19" i="8"/>
  <c r="Q19" i="8"/>
  <c r="E20" i="8"/>
  <c r="M20" i="8"/>
  <c r="U20" i="8"/>
  <c r="I21" i="8"/>
  <c r="Q21" i="8"/>
  <c r="Q8" i="162"/>
  <c r="K17" i="162"/>
  <c r="M3" i="48"/>
  <c r="J9" i="8"/>
  <c r="R9" i="8"/>
  <c r="F10" i="8"/>
  <c r="N10" i="8"/>
  <c r="V10" i="8"/>
  <c r="F13" i="8"/>
  <c r="N13" i="8"/>
  <c r="V13" i="8"/>
  <c r="J14" i="8"/>
  <c r="R14" i="8"/>
  <c r="V15" i="8"/>
  <c r="J16" i="8"/>
  <c r="R16" i="8"/>
  <c r="N22" i="161"/>
  <c r="V71" i="161"/>
  <c r="K4" i="162"/>
  <c r="V22" i="162"/>
  <c r="R27" i="162"/>
  <c r="J26" i="47"/>
  <c r="W19" i="8"/>
  <c r="W30" i="8"/>
  <c r="W39" i="8"/>
  <c r="W47" i="8"/>
  <c r="W56" i="8"/>
  <c r="W64" i="8"/>
  <c r="G5" i="8"/>
  <c r="O5" i="8"/>
  <c r="C6" i="8"/>
  <c r="K6" i="8"/>
  <c r="K9" i="8"/>
  <c r="S9" i="8"/>
  <c r="G10" i="8"/>
  <c r="O10" i="8"/>
  <c r="C12" i="8"/>
  <c r="K12" i="8"/>
  <c r="G13" i="8"/>
  <c r="O13" i="8"/>
  <c r="K14" i="8"/>
  <c r="S14" i="8"/>
  <c r="G15" i="8"/>
  <c r="O15" i="8"/>
  <c r="C16" i="8"/>
  <c r="K16" i="8"/>
  <c r="S16" i="8"/>
  <c r="L4" i="162"/>
  <c r="W20" i="8"/>
  <c r="W31" i="8"/>
  <c r="W40" i="8"/>
  <c r="W48" i="8"/>
  <c r="W57" i="8"/>
  <c r="W65" i="8"/>
  <c r="H5" i="8"/>
  <c r="D6" i="8"/>
  <c r="L6" i="8"/>
  <c r="T6" i="8"/>
  <c r="H7" i="8"/>
  <c r="H72" i="8"/>
  <c r="P72" i="8"/>
  <c r="D73" i="8"/>
  <c r="L73" i="8"/>
  <c r="L71" i="8" s="1"/>
  <c r="T73" i="8"/>
  <c r="H74" i="8"/>
  <c r="P74" i="8"/>
  <c r="D75" i="8"/>
  <c r="L75" i="8"/>
  <c r="T75" i="8"/>
  <c r="H76" i="8"/>
  <c r="P76" i="8"/>
  <c r="G18" i="8"/>
  <c r="O18" i="8"/>
  <c r="C19" i="8"/>
  <c r="K19" i="8"/>
  <c r="S19" i="8"/>
  <c r="O20" i="8"/>
  <c r="C21" i="8"/>
  <c r="K21" i="8"/>
  <c r="S21" i="8"/>
  <c r="H17" i="162"/>
  <c r="J26" i="49"/>
  <c r="F3" i="47"/>
  <c r="M3" i="49"/>
  <c r="F26" i="48"/>
  <c r="K26" i="49"/>
  <c r="J3" i="47"/>
  <c r="J3" i="48"/>
  <c r="W71" i="161"/>
  <c r="E12" i="8"/>
  <c r="M12" i="8"/>
  <c r="U12" i="8"/>
  <c r="I13" i="8"/>
  <c r="E14" i="8"/>
  <c r="M14" i="8"/>
  <c r="U14" i="8"/>
  <c r="I15" i="8"/>
  <c r="Q15" i="8"/>
  <c r="E16" i="8"/>
  <c r="U16" i="8"/>
  <c r="E73" i="8"/>
  <c r="Q74" i="8"/>
  <c r="E75" i="8"/>
  <c r="M75" i="8"/>
  <c r="U75" i="8"/>
  <c r="I76" i="8"/>
  <c r="Q76" i="8"/>
  <c r="G26" i="48"/>
  <c r="Q3" i="49"/>
  <c r="J53" i="8"/>
  <c r="R53" i="8"/>
  <c r="N54" i="8"/>
  <c r="V54" i="8"/>
  <c r="J55" i="8"/>
  <c r="F56" i="8"/>
  <c r="N56" i="8"/>
  <c r="J57" i="8"/>
  <c r="R57" i="8"/>
  <c r="F58" i="8"/>
  <c r="V58" i="8"/>
  <c r="J59" i="8"/>
  <c r="F60" i="8"/>
  <c r="N60" i="8"/>
  <c r="V60" i="8"/>
  <c r="R61" i="8"/>
  <c r="F62" i="8"/>
  <c r="V62" i="8"/>
  <c r="J63" i="8"/>
  <c r="R63" i="8"/>
  <c r="N64" i="8"/>
  <c r="V64" i="8"/>
  <c r="R65" i="8"/>
  <c r="F66" i="8"/>
  <c r="N66" i="8"/>
  <c r="J67" i="8"/>
  <c r="R67" i="8"/>
  <c r="N68" i="8"/>
  <c r="V68" i="8"/>
  <c r="J69" i="8"/>
  <c r="F70" i="8"/>
  <c r="N70" i="8"/>
  <c r="W8" i="162"/>
  <c r="W71" i="162"/>
  <c r="O22" i="162"/>
  <c r="E71" i="162"/>
  <c r="U3" i="47"/>
  <c r="G26" i="49"/>
  <c r="W14" i="8"/>
  <c r="W24" i="8"/>
  <c r="W51" i="8"/>
  <c r="W68" i="8"/>
  <c r="O6" i="8"/>
  <c r="C7" i="8"/>
  <c r="K7" i="8"/>
  <c r="S7" i="8"/>
  <c r="K23" i="8"/>
  <c r="G24" i="8"/>
  <c r="O24" i="8"/>
  <c r="C25" i="8"/>
  <c r="K25" i="8"/>
  <c r="S25" i="8"/>
  <c r="C29" i="8"/>
  <c r="K29" i="8"/>
  <c r="G30" i="8"/>
  <c r="O30" i="8"/>
  <c r="C31" i="8"/>
  <c r="S31" i="8"/>
  <c r="G32" i="8"/>
  <c r="S34" i="8"/>
  <c r="O35" i="8"/>
  <c r="C36" i="8"/>
  <c r="K36" i="8"/>
  <c r="S36" i="8"/>
  <c r="G37" i="8"/>
  <c r="O37" i="8"/>
  <c r="K38" i="8"/>
  <c r="S38" i="8"/>
  <c r="G39" i="8"/>
  <c r="O39" i="8"/>
  <c r="C40" i="8"/>
  <c r="K40" i="8"/>
  <c r="G41" i="8"/>
  <c r="O41" i="8"/>
  <c r="C42" i="8"/>
  <c r="K42" i="8"/>
  <c r="S42" i="8"/>
  <c r="G43" i="8"/>
  <c r="C44" i="8"/>
  <c r="K44" i="8"/>
  <c r="S44" i="8"/>
  <c r="G45" i="8"/>
  <c r="O45" i="8"/>
  <c r="C46" i="8"/>
  <c r="S46" i="8"/>
  <c r="G47" i="8"/>
  <c r="O47" i="8"/>
  <c r="C48" i="8"/>
  <c r="K48" i="8"/>
  <c r="S48" i="8"/>
  <c r="O49" i="8"/>
  <c r="C50" i="8"/>
  <c r="K50" i="8"/>
  <c r="S50" i="8"/>
  <c r="G51" i="8"/>
  <c r="O51" i="8"/>
  <c r="P17" i="162"/>
  <c r="T3" i="48"/>
  <c r="R3" i="48"/>
  <c r="F26" i="47"/>
  <c r="D3" i="49"/>
  <c r="N3" i="48"/>
  <c r="Q17" i="162"/>
  <c r="S71" i="162"/>
  <c r="G26" i="47"/>
  <c r="E3" i="49"/>
  <c r="W27" i="161"/>
  <c r="H11" i="162"/>
  <c r="Q26" i="48"/>
  <c r="M26" i="48"/>
  <c r="K3" i="47"/>
  <c r="U26" i="47"/>
  <c r="M11" i="162"/>
  <c r="I11" i="162"/>
  <c r="J27" i="161"/>
  <c r="U27" i="162"/>
  <c r="E26" i="47"/>
  <c r="J73" i="8"/>
  <c r="J71" i="8" s="1"/>
  <c r="R74" i="8"/>
  <c r="F76" i="8"/>
  <c r="Q11" i="162"/>
  <c r="C27" i="162"/>
  <c r="J52" i="162"/>
  <c r="K73" i="8"/>
  <c r="S74" i="8"/>
  <c r="G76" i="8"/>
  <c r="R11" i="162"/>
  <c r="H33" i="162"/>
  <c r="C30" i="8"/>
  <c r="K31" i="8"/>
  <c r="S32" i="8"/>
  <c r="I33" i="162"/>
  <c r="L31" i="8"/>
  <c r="T32" i="8"/>
  <c r="G35" i="8"/>
  <c r="O36" i="8"/>
  <c r="C38" i="8"/>
  <c r="K39" i="8"/>
  <c r="S40" i="8"/>
  <c r="G42" i="8"/>
  <c r="O43" i="8"/>
  <c r="C45" i="8"/>
  <c r="K46" i="8"/>
  <c r="S47" i="8"/>
  <c r="G49" i="8"/>
  <c r="O50" i="8"/>
  <c r="G52" i="161"/>
  <c r="G3" i="49"/>
  <c r="H35" i="8"/>
  <c r="P36" i="8"/>
  <c r="D38" i="8"/>
  <c r="L39" i="8"/>
  <c r="T40" i="8"/>
  <c r="H42" i="8"/>
  <c r="P43" i="8"/>
  <c r="D45" i="8"/>
  <c r="L46" i="8"/>
  <c r="T47" i="8"/>
  <c r="H49" i="8"/>
  <c r="P50" i="8"/>
  <c r="H52" i="161"/>
  <c r="J54" i="8"/>
  <c r="R55" i="8"/>
  <c r="F57" i="8"/>
  <c r="N58" i="8"/>
  <c r="V59" i="8"/>
  <c r="J61" i="8"/>
  <c r="R62" i="8"/>
  <c r="F64" i="8"/>
  <c r="N65" i="8"/>
  <c r="V66" i="8"/>
  <c r="J68" i="8"/>
  <c r="R69" i="8"/>
  <c r="I26" i="49"/>
  <c r="P28" i="8"/>
  <c r="K54" i="8"/>
  <c r="S55" i="8"/>
  <c r="G57" i="8"/>
  <c r="O58" i="8"/>
  <c r="C60" i="8"/>
  <c r="K61" i="8"/>
  <c r="S62" i="8"/>
  <c r="G64" i="8"/>
  <c r="O65" i="8"/>
  <c r="C67" i="8"/>
  <c r="K68" i="8"/>
  <c r="S69" i="8"/>
  <c r="O28" i="8"/>
  <c r="R17" i="161"/>
  <c r="S3" i="49"/>
  <c r="H25" i="8"/>
  <c r="M16" i="8"/>
  <c r="W44" i="8"/>
  <c r="W74" i="8"/>
  <c r="V9" i="8"/>
  <c r="J12" i="8"/>
  <c r="R13" i="8"/>
  <c r="F15" i="8"/>
  <c r="N16" i="8"/>
  <c r="V17" i="161"/>
  <c r="I8" i="162"/>
  <c r="O33" i="161"/>
  <c r="G6" i="8"/>
  <c r="O7" i="8"/>
  <c r="P4" i="162"/>
  <c r="J8" i="162"/>
  <c r="S23" i="8"/>
  <c r="W9" i="8"/>
  <c r="W10" i="8"/>
  <c r="Q4" i="162"/>
  <c r="K8" i="162"/>
  <c r="E27" i="162"/>
  <c r="O8" i="161"/>
  <c r="E15" i="8"/>
  <c r="L4" i="161"/>
  <c r="R4" i="162"/>
  <c r="L8" i="162"/>
  <c r="U71" i="162"/>
  <c r="L3" i="48"/>
  <c r="F3" i="49"/>
  <c r="U9" i="8"/>
  <c r="N4" i="161"/>
  <c r="N71" i="8"/>
  <c r="M8" i="162"/>
  <c r="V71" i="162"/>
  <c r="H20" i="8"/>
  <c r="Q13" i="8"/>
  <c r="C11" i="161"/>
  <c r="O22" i="161"/>
  <c r="T4" i="162"/>
  <c r="N8" i="162"/>
  <c r="H27" i="162"/>
  <c r="D30" i="8"/>
  <c r="P21" i="8"/>
  <c r="W17" i="161"/>
  <c r="U4" i="162"/>
  <c r="I27" i="162"/>
  <c r="T52" i="162"/>
  <c r="W73" i="8"/>
  <c r="W71" i="8" s="1"/>
  <c r="I8" i="161"/>
  <c r="N22" i="162"/>
  <c r="V33" i="162"/>
  <c r="J33" i="162"/>
  <c r="U52" i="162"/>
  <c r="H3" i="47"/>
  <c r="G25" i="8"/>
  <c r="S27" i="162"/>
  <c r="C33" i="162"/>
  <c r="V52" i="162"/>
  <c r="L27" i="162"/>
  <c r="T17" i="161"/>
  <c r="M27" i="162"/>
  <c r="T23" i="8"/>
  <c r="U22" i="161"/>
  <c r="W43" i="8"/>
  <c r="N27" i="162"/>
  <c r="J3" i="49"/>
  <c r="S17" i="161"/>
  <c r="G20" i="8"/>
  <c r="O21" i="8"/>
  <c r="H27" i="161"/>
  <c r="R23" i="8"/>
  <c r="F25" i="8"/>
  <c r="I17" i="162"/>
  <c r="R52" i="162"/>
  <c r="K27" i="161"/>
  <c r="S29" i="8"/>
  <c r="G31" i="8"/>
  <c r="O32" i="8"/>
  <c r="G52" i="162"/>
  <c r="P27" i="162"/>
  <c r="T13" i="8"/>
  <c r="F11" i="162"/>
  <c r="N11" i="162"/>
  <c r="V11" i="162"/>
  <c r="V34" i="8"/>
  <c r="J36" i="8"/>
  <c r="R37" i="8"/>
  <c r="F39" i="8"/>
  <c r="N40" i="8"/>
  <c r="V41" i="8"/>
  <c r="J43" i="8"/>
  <c r="R44" i="8"/>
  <c r="F46" i="8"/>
  <c r="N47" i="8"/>
  <c r="V48" i="8"/>
  <c r="J50" i="8"/>
  <c r="R51" i="8"/>
  <c r="T11" i="162"/>
  <c r="H15" i="8"/>
  <c r="O11" i="161"/>
  <c r="R71" i="8"/>
  <c r="U11" i="162"/>
  <c r="T27" i="162"/>
  <c r="D52" i="162"/>
  <c r="S3" i="47"/>
  <c r="O4" i="161"/>
  <c r="E52" i="162"/>
  <c r="D71" i="162"/>
  <c r="W26" i="47"/>
  <c r="Q3" i="47"/>
  <c r="U72" i="8"/>
  <c r="I74" i="8"/>
  <c r="Q75" i="8"/>
  <c r="T26" i="49"/>
  <c r="R33" i="161"/>
  <c r="H52" i="162"/>
  <c r="S26" i="48"/>
  <c r="L26" i="48"/>
  <c r="T8" i="161"/>
  <c r="R22" i="161"/>
  <c r="V8" i="161"/>
  <c r="S33" i="161"/>
  <c r="C54" i="8"/>
  <c r="K55" i="8"/>
  <c r="S56" i="8"/>
  <c r="G58" i="8"/>
  <c r="O59" i="8"/>
  <c r="C61" i="8"/>
  <c r="K62" i="8"/>
  <c r="S63" i="8"/>
  <c r="G65" i="8"/>
  <c r="O66" i="8"/>
  <c r="C68" i="8"/>
  <c r="K69" i="8"/>
  <c r="S70" i="8"/>
  <c r="D33" i="162"/>
  <c r="L33" i="162"/>
  <c r="W3" i="48"/>
  <c r="J52" i="161"/>
  <c r="E33" i="162"/>
  <c r="P11" i="161"/>
  <c r="P22" i="161"/>
  <c r="C8" i="161"/>
  <c r="W59" i="8"/>
  <c r="V33" i="161"/>
  <c r="K52" i="161"/>
  <c r="G17" i="162"/>
  <c r="I71" i="162"/>
  <c r="P16" i="8"/>
  <c r="W4" i="161"/>
  <c r="C33" i="161"/>
  <c r="L52" i="161"/>
  <c r="R8" i="162"/>
  <c r="L52" i="162"/>
  <c r="J71" i="162"/>
  <c r="M26" i="47"/>
  <c r="T11" i="161"/>
  <c r="V22" i="161"/>
  <c r="W8" i="161"/>
  <c r="E27" i="161"/>
  <c r="D33" i="161"/>
  <c r="N52" i="161"/>
  <c r="F71" i="161"/>
  <c r="S8" i="162"/>
  <c r="M52" i="162"/>
  <c r="P4" i="161"/>
  <c r="O27" i="161"/>
  <c r="O52" i="161"/>
  <c r="G71" i="161"/>
  <c r="T8" i="162"/>
  <c r="K11" i="162"/>
  <c r="M33" i="162"/>
  <c r="N52" i="162"/>
  <c r="W26" i="48"/>
  <c r="D3" i="47"/>
  <c r="S6" i="8"/>
  <c r="T33" i="161"/>
  <c r="R27" i="161"/>
  <c r="F33" i="161"/>
  <c r="P52" i="161"/>
  <c r="J71" i="161"/>
  <c r="C4" i="162"/>
  <c r="U8" i="162"/>
  <c r="D11" i="162"/>
  <c r="J22" i="162"/>
  <c r="N33" i="162"/>
  <c r="O52" i="162"/>
  <c r="V72" i="8"/>
  <c r="V71" i="8" s="1"/>
  <c r="P26" i="47"/>
  <c r="E3" i="48"/>
  <c r="O26" i="48"/>
  <c r="L3" i="47"/>
  <c r="V27" i="8"/>
  <c r="R4" i="161"/>
  <c r="S27" i="161"/>
  <c r="R52" i="161"/>
  <c r="K71" i="161"/>
  <c r="D4" i="162"/>
  <c r="V8" i="162"/>
  <c r="E11" i="162"/>
  <c r="K22" i="162"/>
  <c r="O33" i="162"/>
  <c r="P52" i="162"/>
  <c r="Q3" i="48"/>
  <c r="G3" i="47"/>
  <c r="S4" i="161"/>
  <c r="G4" i="161"/>
  <c r="T27" i="161"/>
  <c r="C52" i="161"/>
  <c r="E4" i="162"/>
  <c r="L22" i="162"/>
  <c r="P33" i="162"/>
  <c r="L26" i="47"/>
  <c r="N26" i="48"/>
  <c r="S8" i="161"/>
  <c r="T4" i="161"/>
  <c r="V27" i="161"/>
  <c r="D52" i="161"/>
  <c r="F4" i="162"/>
  <c r="Q33" i="162"/>
  <c r="F26" i="49"/>
  <c r="R3" i="47"/>
  <c r="S22" i="161"/>
  <c r="S11" i="161"/>
  <c r="U4" i="161"/>
  <c r="N17" i="8"/>
  <c r="C27" i="161"/>
  <c r="J33" i="161"/>
  <c r="E8" i="162"/>
  <c r="R33" i="162"/>
  <c r="H26" i="49"/>
  <c r="V26" i="48"/>
  <c r="Q26" i="49"/>
  <c r="I26" i="47"/>
  <c r="W29" i="8"/>
  <c r="D27" i="161"/>
  <c r="K33" i="161"/>
  <c r="H4" i="162"/>
  <c r="W26" i="49"/>
  <c r="K26" i="47"/>
  <c r="R11" i="161"/>
  <c r="P17" i="161"/>
  <c r="L33" i="161"/>
  <c r="I4" i="162"/>
  <c r="G8" i="162"/>
  <c r="T33" i="162"/>
  <c r="W18" i="8"/>
  <c r="T22" i="161"/>
  <c r="F27" i="161"/>
  <c r="W27" i="162"/>
  <c r="J4" i="162"/>
  <c r="J27" i="162"/>
  <c r="U33" i="162"/>
  <c r="L3" i="49"/>
  <c r="O3" i="48"/>
  <c r="F71" i="8"/>
  <c r="M11" i="161"/>
  <c r="M13" i="8"/>
  <c r="F17" i="161"/>
  <c r="F18" i="8"/>
  <c r="P27" i="161"/>
  <c r="P33" i="161"/>
  <c r="P5" i="8"/>
  <c r="N23" i="8"/>
  <c r="N22" i="8" s="1"/>
  <c r="K34" i="8"/>
  <c r="W52" i="162"/>
  <c r="C17" i="162"/>
  <c r="L34" i="8"/>
  <c r="N15" i="8"/>
  <c r="S33" i="162"/>
  <c r="R5" i="8"/>
  <c r="P18" i="8"/>
  <c r="M17" i="161"/>
  <c r="M19" i="8"/>
  <c r="I17" i="161"/>
  <c r="I18" i="8"/>
  <c r="I22" i="161"/>
  <c r="I24" i="8"/>
  <c r="I22" i="8" s="1"/>
  <c r="U52" i="161"/>
  <c r="U53" i="8"/>
  <c r="S5" i="8"/>
  <c r="U71" i="161"/>
  <c r="U73" i="8"/>
  <c r="C11" i="162"/>
  <c r="O27" i="162"/>
  <c r="C52" i="162"/>
  <c r="T5" i="8"/>
  <c r="R18" i="8"/>
  <c r="C22" i="161"/>
  <c r="C23" i="8"/>
  <c r="W33" i="162"/>
  <c r="U5" i="8"/>
  <c r="S18" i="8"/>
  <c r="D4" i="161"/>
  <c r="H4" i="161"/>
  <c r="O4" i="162"/>
  <c r="K71" i="162"/>
  <c r="W28" i="8"/>
  <c r="T18" i="8"/>
  <c r="M27" i="161"/>
  <c r="M33" i="161"/>
  <c r="F52" i="162"/>
  <c r="C14" i="8"/>
  <c r="U23" i="8"/>
  <c r="E33" i="161"/>
  <c r="E35" i="8"/>
  <c r="F11" i="161"/>
  <c r="F12" i="8"/>
  <c r="F54" i="8"/>
  <c r="N55" i="8"/>
  <c r="V56" i="8"/>
  <c r="J58" i="8"/>
  <c r="R59" i="8"/>
  <c r="F61" i="8"/>
  <c r="N62" i="8"/>
  <c r="V63" i="8"/>
  <c r="J65" i="8"/>
  <c r="R66" i="8"/>
  <c r="F68" i="8"/>
  <c r="N69" i="8"/>
  <c r="V70" i="8"/>
  <c r="Q71" i="161"/>
  <c r="Q72" i="8"/>
  <c r="S22" i="162"/>
  <c r="V18" i="8"/>
  <c r="V17" i="8" s="1"/>
  <c r="W22" i="161"/>
  <c r="E22" i="161"/>
  <c r="E23" i="8"/>
  <c r="F71" i="162"/>
  <c r="C28" i="8"/>
  <c r="T46" i="8"/>
  <c r="H48" i="8"/>
  <c r="P49" i="8"/>
  <c r="D51" i="8"/>
  <c r="S52" i="161"/>
  <c r="G71" i="162"/>
  <c r="D28" i="8"/>
  <c r="M35" i="8"/>
  <c r="T52" i="161"/>
  <c r="I52" i="161"/>
  <c r="I54" i="8"/>
  <c r="H71" i="161"/>
  <c r="H71" i="162"/>
  <c r="C9" i="8"/>
  <c r="D22" i="161"/>
  <c r="D23" i="8"/>
  <c r="Q8" i="161"/>
  <c r="Q10" i="8"/>
  <c r="V52" i="161"/>
  <c r="K52" i="162"/>
  <c r="O9" i="8"/>
  <c r="F28" i="8"/>
  <c r="H8" i="161"/>
  <c r="H9" i="8"/>
  <c r="H8" i="8" s="1"/>
  <c r="G28" i="8"/>
  <c r="L17" i="161"/>
  <c r="L18" i="8"/>
  <c r="U11" i="161"/>
  <c r="U13" i="8"/>
  <c r="H6" i="8"/>
  <c r="L71" i="161"/>
  <c r="H28" i="8"/>
  <c r="R24" i="8"/>
  <c r="P8" i="161"/>
  <c r="G11" i="161"/>
  <c r="H17" i="161"/>
  <c r="M22" i="161"/>
  <c r="U27" i="161"/>
  <c r="U33" i="161"/>
  <c r="E52" i="161"/>
  <c r="N71" i="161"/>
  <c r="L71" i="162"/>
  <c r="W11" i="161"/>
  <c r="Q17" i="161"/>
  <c r="E4" i="161"/>
  <c r="H11" i="161"/>
  <c r="J17" i="161"/>
  <c r="F52" i="161"/>
  <c r="O71" i="161"/>
  <c r="E71" i="161"/>
  <c r="G11" i="162"/>
  <c r="J17" i="162"/>
  <c r="M71" i="162"/>
  <c r="J28" i="8"/>
  <c r="J27" i="8" s="1"/>
  <c r="L9" i="8"/>
  <c r="I33" i="161"/>
  <c r="F4" i="161"/>
  <c r="J11" i="161"/>
  <c r="K17" i="161"/>
  <c r="P71" i="161"/>
  <c r="W11" i="162"/>
  <c r="S17" i="162"/>
  <c r="N71" i="162"/>
  <c r="E5" i="8"/>
  <c r="K28" i="8"/>
  <c r="C53" i="8"/>
  <c r="D26" i="48"/>
  <c r="P7" i="8"/>
  <c r="D8" i="161"/>
  <c r="K11" i="161"/>
  <c r="N17" i="161"/>
  <c r="R71" i="161"/>
  <c r="S4" i="162"/>
  <c r="C8" i="162"/>
  <c r="L17" i="162"/>
  <c r="O71" i="162"/>
  <c r="F5" i="8"/>
  <c r="O12" i="8"/>
  <c r="L28" i="8"/>
  <c r="U35" i="8"/>
  <c r="D53" i="8"/>
  <c r="U26" i="48"/>
  <c r="F22" i="161"/>
  <c r="F23" i="8"/>
  <c r="F22" i="8" s="1"/>
  <c r="V4" i="161"/>
  <c r="F8" i="161"/>
  <c r="N11" i="161"/>
  <c r="O17" i="161"/>
  <c r="E17" i="161"/>
  <c r="Q27" i="161"/>
  <c r="Q28" i="8"/>
  <c r="Q33" i="161"/>
  <c r="Q34" i="8"/>
  <c r="Q52" i="161"/>
  <c r="S71" i="161"/>
  <c r="J11" i="162"/>
  <c r="P71" i="162"/>
  <c r="P12" i="8"/>
  <c r="E53" i="8"/>
  <c r="U17" i="161"/>
  <c r="U19" i="8"/>
  <c r="I27" i="161"/>
  <c r="W33" i="161"/>
  <c r="W35" i="8"/>
  <c r="Q4" i="161"/>
  <c r="G8" i="161"/>
  <c r="U8" i="161"/>
  <c r="E11" i="161"/>
  <c r="T71" i="161"/>
  <c r="S11" i="162"/>
  <c r="C22" i="162"/>
  <c r="K27" i="162"/>
  <c r="S52" i="162"/>
  <c r="G7" i="8"/>
  <c r="E29" i="8"/>
  <c r="C34" i="8"/>
  <c r="F53" i="8"/>
  <c r="I72" i="8"/>
  <c r="Q22" i="161"/>
  <c r="Q24" i="8"/>
  <c r="Q22" i="8" s="1"/>
  <c r="Q11" i="161"/>
  <c r="J8" i="161"/>
  <c r="G22" i="161"/>
  <c r="G33" i="161"/>
  <c r="V4" i="162"/>
  <c r="F8" i="162"/>
  <c r="L11" i="162"/>
  <c r="O17" i="162"/>
  <c r="D27" i="162"/>
  <c r="R12" i="8"/>
  <c r="D34" i="8"/>
  <c r="J23" i="8"/>
  <c r="J22" i="8" s="1"/>
  <c r="K4" i="161"/>
  <c r="K8" i="161"/>
  <c r="H22" i="161"/>
  <c r="H33" i="161"/>
  <c r="C71" i="161"/>
  <c r="C72" i="8"/>
  <c r="O8" i="162"/>
  <c r="E22" i="162"/>
  <c r="K33" i="162"/>
  <c r="S12" i="8"/>
  <c r="W52" i="161"/>
  <c r="M8" i="161"/>
  <c r="M9" i="8"/>
  <c r="M8" i="8" s="1"/>
  <c r="L8" i="161"/>
  <c r="J22" i="161"/>
  <c r="M52" i="161"/>
  <c r="M53" i="8"/>
  <c r="D71" i="161"/>
  <c r="D72" i="8"/>
  <c r="F22" i="162"/>
  <c r="F27" i="162"/>
  <c r="K5" i="8"/>
  <c r="T12" i="8"/>
  <c r="F34" i="8"/>
  <c r="E8" i="161"/>
  <c r="E9" i="8"/>
  <c r="J4" i="161"/>
  <c r="M4" i="161"/>
  <c r="N8" i="161"/>
  <c r="K22" i="161"/>
  <c r="M71" i="161"/>
  <c r="M73" i="8"/>
  <c r="O11" i="162"/>
  <c r="R17" i="162"/>
  <c r="G27" i="162"/>
  <c r="D11" i="161"/>
  <c r="D12" i="8"/>
  <c r="I11" i="161"/>
  <c r="I12" i="8"/>
  <c r="L11" i="161"/>
  <c r="L12" i="8"/>
  <c r="T10" i="8"/>
  <c r="T8" i="8" s="1"/>
  <c r="G17" i="161"/>
  <c r="V11" i="161"/>
  <c r="C17" i="161"/>
  <c r="L22" i="161"/>
  <c r="W22" i="162"/>
  <c r="F33" i="162"/>
  <c r="W60" i="8"/>
  <c r="M5" i="8"/>
  <c r="T3" i="49"/>
  <c r="I4" i="161"/>
  <c r="I6" i="8"/>
  <c r="C4" i="161"/>
  <c r="C5" i="8"/>
  <c r="R8" i="161"/>
  <c r="D17" i="161"/>
  <c r="N27" i="161"/>
  <c r="N33" i="161"/>
  <c r="G4" i="162"/>
  <c r="T17" i="162"/>
  <c r="G33" i="162"/>
  <c r="I10" i="8"/>
  <c r="I34" i="8"/>
  <c r="O3" i="47"/>
  <c r="O2" i="47" s="1"/>
  <c r="V3" i="48"/>
  <c r="N26" i="47"/>
  <c r="D26" i="47"/>
  <c r="S26" i="47"/>
  <c r="T26" i="48"/>
  <c r="W3" i="47"/>
  <c r="P3" i="47"/>
  <c r="W3" i="49"/>
  <c r="I3" i="47"/>
  <c r="S26" i="49"/>
  <c r="E3" i="47"/>
  <c r="C71" i="162"/>
  <c r="Q26" i="47"/>
  <c r="U3" i="49"/>
  <c r="N3" i="47"/>
  <c r="U3" i="48"/>
  <c r="P3" i="48"/>
  <c r="V26" i="47"/>
  <c r="V3" i="47"/>
  <c r="R26" i="47"/>
  <c r="V3" i="49"/>
  <c r="T3" i="47"/>
  <c r="S3" i="48"/>
  <c r="E4" i="8" l="1"/>
  <c r="D22" i="8"/>
  <c r="E71" i="8"/>
  <c r="O71" i="8"/>
  <c r="I4" i="8"/>
  <c r="N2" i="49"/>
  <c r="M27" i="8"/>
  <c r="M4" i="8"/>
  <c r="U4" i="8"/>
  <c r="H2" i="47"/>
  <c r="U8" i="8"/>
  <c r="I27" i="8"/>
  <c r="E8" i="8"/>
  <c r="T22" i="8"/>
  <c r="O2" i="49"/>
  <c r="I71" i="8"/>
  <c r="E22" i="8"/>
  <c r="U27" i="8"/>
  <c r="Q71" i="8"/>
  <c r="P2" i="48"/>
  <c r="U2" i="49"/>
  <c r="W4" i="8"/>
  <c r="K2" i="48"/>
  <c r="H71" i="8"/>
  <c r="P8" i="8"/>
  <c r="L2" i="49"/>
  <c r="U22" i="8"/>
  <c r="Q27" i="8"/>
  <c r="D2" i="48"/>
  <c r="E27" i="8"/>
  <c r="Q26" i="162"/>
  <c r="G22" i="8"/>
  <c r="W26" i="161"/>
  <c r="N8" i="8"/>
  <c r="R2" i="49"/>
  <c r="P71" i="8"/>
  <c r="G8" i="8"/>
  <c r="D4" i="8"/>
  <c r="K8" i="8"/>
  <c r="W17" i="8"/>
  <c r="V26" i="162"/>
  <c r="S8" i="8"/>
  <c r="J2" i="48"/>
  <c r="J4" i="8"/>
  <c r="I8" i="8"/>
  <c r="L8" i="8"/>
  <c r="M71" i="8"/>
  <c r="F27" i="8"/>
  <c r="E2" i="49"/>
  <c r="Q8" i="8"/>
  <c r="N4" i="8"/>
  <c r="F4" i="8"/>
  <c r="G26" i="161"/>
  <c r="R17" i="8"/>
  <c r="K26" i="161"/>
  <c r="L3" i="162"/>
  <c r="F17" i="8"/>
  <c r="H2" i="48"/>
  <c r="K71" i="8"/>
  <c r="W22" i="8"/>
  <c r="I2" i="47"/>
  <c r="D11" i="8"/>
  <c r="F2" i="47"/>
  <c r="T4" i="8"/>
  <c r="R2" i="48"/>
  <c r="T27" i="8"/>
  <c r="T2" i="49"/>
  <c r="K2" i="47"/>
  <c r="R4" i="8"/>
  <c r="C8" i="8"/>
  <c r="I2" i="48"/>
  <c r="P52" i="8"/>
  <c r="W11" i="8"/>
  <c r="I2" i="49"/>
  <c r="K2" i="49"/>
  <c r="F2" i="48"/>
  <c r="S71" i="8"/>
  <c r="O8" i="8"/>
  <c r="G2" i="48"/>
  <c r="G71" i="8"/>
  <c r="P2" i="49"/>
  <c r="L17" i="8"/>
  <c r="J8" i="8"/>
  <c r="H52" i="8"/>
  <c r="T52" i="8"/>
  <c r="L52" i="8"/>
  <c r="D2" i="49"/>
  <c r="K22" i="8"/>
  <c r="L11" i="8"/>
  <c r="D52" i="8"/>
  <c r="H27" i="8"/>
  <c r="V2" i="49"/>
  <c r="C26" i="162"/>
  <c r="L4" i="8"/>
  <c r="T71" i="8"/>
  <c r="V11" i="8"/>
  <c r="E2" i="48"/>
  <c r="C17" i="8"/>
  <c r="S11" i="8"/>
  <c r="T2" i="47"/>
  <c r="T2" i="48"/>
  <c r="D27" i="8"/>
  <c r="C22" i="8"/>
  <c r="H11" i="8"/>
  <c r="P27" i="8"/>
  <c r="N2" i="47"/>
  <c r="E2" i="47"/>
  <c r="K4" i="8"/>
  <c r="G11" i="8"/>
  <c r="M2" i="48"/>
  <c r="G2" i="49"/>
  <c r="L26" i="162"/>
  <c r="N11" i="8"/>
  <c r="V8" i="8"/>
  <c r="O22" i="8"/>
  <c r="U11" i="8"/>
  <c r="J26" i="161"/>
  <c r="D26" i="161"/>
  <c r="I17" i="8"/>
  <c r="H2" i="49"/>
  <c r="M17" i="8"/>
  <c r="R3" i="161"/>
  <c r="J26" i="162"/>
  <c r="G17" i="8"/>
  <c r="J11" i="8"/>
  <c r="R26" i="162"/>
  <c r="M26" i="162"/>
  <c r="E17" i="8"/>
  <c r="Q17" i="8"/>
  <c r="W3" i="162"/>
  <c r="C3" i="161"/>
  <c r="J2" i="49"/>
  <c r="I33" i="8"/>
  <c r="U26" i="162"/>
  <c r="H3" i="162"/>
  <c r="R3" i="162"/>
  <c r="C4" i="8"/>
  <c r="I11" i="8"/>
  <c r="Q33" i="8"/>
  <c r="N2" i="48"/>
  <c r="G26" i="162"/>
  <c r="D33" i="8"/>
  <c r="O11" i="8"/>
  <c r="L26" i="161"/>
  <c r="S22" i="8"/>
  <c r="K17" i="8"/>
  <c r="M33" i="8"/>
  <c r="T17" i="8"/>
  <c r="T3" i="162"/>
  <c r="K11" i="8"/>
  <c r="J2" i="47"/>
  <c r="F8" i="8"/>
  <c r="D17" i="8"/>
  <c r="M52" i="8"/>
  <c r="U33" i="8"/>
  <c r="C71" i="8"/>
  <c r="H4" i="8"/>
  <c r="E33" i="8"/>
  <c r="H17" i="8"/>
  <c r="P3" i="162"/>
  <c r="R8" i="8"/>
  <c r="M2" i="49"/>
  <c r="O26" i="161"/>
  <c r="Q52" i="8"/>
  <c r="I26" i="162"/>
  <c r="W33" i="8"/>
  <c r="R33" i="8"/>
  <c r="R26" i="8" s="1"/>
  <c r="P26" i="162"/>
  <c r="E26" i="161"/>
  <c r="S33" i="8"/>
  <c r="C11" i="8"/>
  <c r="I3" i="162"/>
  <c r="L2" i="47"/>
  <c r="O17" i="8"/>
  <c r="Q3" i="162"/>
  <c r="O4" i="8"/>
  <c r="U17" i="8"/>
  <c r="I52" i="8"/>
  <c r="U52" i="8"/>
  <c r="C26" i="161"/>
  <c r="M2" i="47"/>
  <c r="M3" i="162"/>
  <c r="R11" i="8"/>
  <c r="R22" i="8"/>
  <c r="G2" i="47"/>
  <c r="U2" i="47"/>
  <c r="Q11" i="8"/>
  <c r="E52" i="8"/>
  <c r="T33" i="8"/>
  <c r="S26" i="162"/>
  <c r="L2" i="48"/>
  <c r="W8" i="8"/>
  <c r="D71" i="8"/>
  <c r="N26" i="162"/>
  <c r="N33" i="8"/>
  <c r="N26" i="8" s="1"/>
  <c r="C27" i="8"/>
  <c r="F11" i="8"/>
  <c r="S17" i="8"/>
  <c r="O26" i="162"/>
  <c r="P3" i="161"/>
  <c r="J33" i="8"/>
  <c r="J26" i="8" s="1"/>
  <c r="G33" i="8"/>
  <c r="O33" i="8"/>
  <c r="T26" i="162"/>
  <c r="V33" i="8"/>
  <c r="V26" i="8" s="1"/>
  <c r="E11" i="8"/>
  <c r="C3" i="162"/>
  <c r="W52" i="8"/>
  <c r="H26" i="162"/>
  <c r="W26" i="162"/>
  <c r="L27" i="8"/>
  <c r="P33" i="8"/>
  <c r="Q2" i="49"/>
  <c r="Q2" i="48"/>
  <c r="K3" i="162"/>
  <c r="V2" i="47"/>
  <c r="S2" i="47"/>
  <c r="H33" i="8"/>
  <c r="S26" i="161"/>
  <c r="M11" i="8"/>
  <c r="E26" i="162"/>
  <c r="S2" i="49"/>
  <c r="V26" i="161"/>
  <c r="N3" i="162"/>
  <c r="E3" i="162"/>
  <c r="F3" i="162"/>
  <c r="O3" i="161"/>
  <c r="V2" i="48"/>
  <c r="F33" i="8"/>
  <c r="L33" i="8"/>
  <c r="W2" i="49"/>
  <c r="W3" i="161"/>
  <c r="O52" i="8"/>
  <c r="O27" i="8"/>
  <c r="R26" i="161"/>
  <c r="N52" i="8"/>
  <c r="D3" i="162"/>
  <c r="D2" i="47"/>
  <c r="G52" i="8"/>
  <c r="U3" i="162"/>
  <c r="S3" i="161"/>
  <c r="P17" i="8"/>
  <c r="J3" i="162"/>
  <c r="K33" i="8"/>
  <c r="R2" i="47"/>
  <c r="W2" i="48"/>
  <c r="S52" i="8"/>
  <c r="S27" i="8"/>
  <c r="U71" i="8"/>
  <c r="F2" i="49"/>
  <c r="K52" i="8"/>
  <c r="T3" i="161"/>
  <c r="W27" i="8"/>
  <c r="G4" i="8"/>
  <c r="H26" i="161"/>
  <c r="V3" i="161"/>
  <c r="P2" i="47"/>
  <c r="O2" i="48"/>
  <c r="F52" i="8"/>
  <c r="C33" i="8"/>
  <c r="F26" i="161"/>
  <c r="K27" i="8"/>
  <c r="H3" i="161"/>
  <c r="C52" i="8"/>
  <c r="F3" i="161"/>
  <c r="M3" i="161"/>
  <c r="V52" i="8"/>
  <c r="W2" i="47"/>
  <c r="I3" i="161"/>
  <c r="U2" i="48"/>
  <c r="Q2" i="47"/>
  <c r="T11" i="8"/>
  <c r="N3" i="161"/>
  <c r="U3" i="161"/>
  <c r="G3" i="161"/>
  <c r="J52" i="8"/>
  <c r="D26" i="162"/>
  <c r="V3" i="162"/>
  <c r="J3" i="161"/>
  <c r="S2" i="48"/>
  <c r="L3" i="161"/>
  <c r="P11" i="8"/>
  <c r="S4" i="8"/>
  <c r="T26" i="161"/>
  <c r="K26" i="162"/>
  <c r="R52" i="8"/>
  <c r="G27" i="8"/>
  <c r="O3" i="162"/>
  <c r="Q26" i="161"/>
  <c r="U26" i="161"/>
  <c r="N26" i="161"/>
  <c r="F26" i="162"/>
  <c r="I26" i="161"/>
  <c r="P26" i="161"/>
  <c r="K3" i="161"/>
  <c r="Q3" i="161"/>
  <c r="P4" i="8"/>
  <c r="M26" i="161"/>
  <c r="D3" i="161"/>
  <c r="S3" i="162"/>
  <c r="G3" i="162"/>
  <c r="E3" i="161"/>
  <c r="Q2" i="162" l="1"/>
  <c r="M26" i="8"/>
  <c r="M3" i="8"/>
  <c r="I26" i="8"/>
  <c r="U3" i="8"/>
  <c r="E3" i="8"/>
  <c r="E26" i="8"/>
  <c r="U26" i="8"/>
  <c r="Q26" i="8"/>
  <c r="D3" i="8"/>
  <c r="F26" i="8"/>
  <c r="V2" i="162"/>
  <c r="W2" i="161"/>
  <c r="I3" i="8"/>
  <c r="N3" i="8"/>
  <c r="N2" i="8" s="1"/>
  <c r="L2" i="162"/>
  <c r="G2" i="161"/>
  <c r="T26" i="8"/>
  <c r="C2" i="161"/>
  <c r="T3" i="8"/>
  <c r="Q3" i="8"/>
  <c r="K2" i="161"/>
  <c r="D26" i="8"/>
  <c r="W3" i="8"/>
  <c r="O3" i="8"/>
  <c r="L2" i="161"/>
  <c r="E2" i="161"/>
  <c r="J3" i="8"/>
  <c r="J2" i="8" s="1"/>
  <c r="C2" i="162"/>
  <c r="K3" i="8"/>
  <c r="L3" i="8"/>
  <c r="S3" i="8"/>
  <c r="R2" i="162"/>
  <c r="V3" i="8"/>
  <c r="V2" i="8" s="1"/>
  <c r="D2" i="161"/>
  <c r="H26" i="8"/>
  <c r="W2" i="162"/>
  <c r="P26" i="8"/>
  <c r="K2" i="162"/>
  <c r="M2" i="162"/>
  <c r="H3" i="8"/>
  <c r="T2" i="162"/>
  <c r="R2" i="161"/>
  <c r="O26" i="8"/>
  <c r="J2" i="161"/>
  <c r="G2" i="162"/>
  <c r="S2" i="161"/>
  <c r="C26" i="8"/>
  <c r="N2" i="162"/>
  <c r="R3" i="8"/>
  <c r="R2" i="8" s="1"/>
  <c r="G3" i="8"/>
  <c r="P2" i="162"/>
  <c r="F3" i="8"/>
  <c r="J2" i="162"/>
  <c r="U2" i="162"/>
  <c r="W26" i="8"/>
  <c r="W2" i="8" s="1"/>
  <c r="L26" i="8"/>
  <c r="M2" i="161"/>
  <c r="C3" i="8"/>
  <c r="H2" i="162"/>
  <c r="I2" i="162"/>
  <c r="G26" i="8"/>
  <c r="S26" i="8"/>
  <c r="O2" i="161"/>
  <c r="P2" i="161"/>
  <c r="E2" i="162"/>
  <c r="V2" i="161"/>
  <c r="O2" i="162"/>
  <c r="S2" i="162"/>
  <c r="Q2" i="161"/>
  <c r="T2" i="161"/>
  <c r="F2" i="161"/>
  <c r="F2" i="162"/>
  <c r="N2" i="161"/>
  <c r="U2" i="161"/>
  <c r="D2" i="162"/>
  <c r="H2" i="161"/>
  <c r="K26" i="8"/>
  <c r="P3" i="8"/>
  <c r="I2" i="161"/>
  <c r="S40" i="120"/>
  <c r="O39" i="120"/>
  <c r="G39" i="120"/>
  <c r="S38" i="120"/>
  <c r="C38" i="120"/>
  <c r="K36" i="120"/>
  <c r="C36" i="120"/>
  <c r="G35" i="120"/>
  <c r="M2" i="8" l="1"/>
  <c r="Q12" i="157"/>
  <c r="G57" i="120"/>
  <c r="C58" i="120"/>
  <c r="K58" i="120"/>
  <c r="S58" i="120"/>
  <c r="C60" i="120"/>
  <c r="S60" i="120"/>
  <c r="G61" i="120"/>
  <c r="O61" i="120"/>
  <c r="S62" i="120"/>
  <c r="O63" i="120"/>
  <c r="C64" i="120"/>
  <c r="K64" i="120"/>
  <c r="O65" i="120"/>
  <c r="K66" i="120"/>
  <c r="S66" i="120"/>
  <c r="G67" i="120"/>
  <c r="K68" i="120"/>
  <c r="G69" i="120"/>
  <c r="O69" i="120"/>
  <c r="C70" i="120"/>
  <c r="C73" i="120"/>
  <c r="K73" i="120"/>
  <c r="C75" i="120"/>
  <c r="K75" i="120"/>
  <c r="S75" i="120"/>
  <c r="G76" i="120"/>
  <c r="U2" i="8"/>
  <c r="I2" i="8"/>
  <c r="W9" i="120"/>
  <c r="W19" i="120"/>
  <c r="W30" i="120"/>
  <c r="W39" i="120"/>
  <c r="W64" i="120"/>
  <c r="W73" i="120"/>
  <c r="G5" i="120"/>
  <c r="O5" i="120"/>
  <c r="C6" i="120"/>
  <c r="G7" i="120"/>
  <c r="O7" i="120"/>
  <c r="W7" i="120"/>
  <c r="W18" i="120"/>
  <c r="W29" i="120"/>
  <c r="W38" i="120"/>
  <c r="W55" i="120"/>
  <c r="W63" i="120"/>
  <c r="W72" i="120"/>
  <c r="F5" i="120"/>
  <c r="N5" i="120"/>
  <c r="R6" i="120"/>
  <c r="F7" i="120"/>
  <c r="V7" i="120"/>
  <c r="N10" i="120"/>
  <c r="V10" i="120"/>
  <c r="J12" i="120"/>
  <c r="N13" i="120"/>
  <c r="J14" i="120"/>
  <c r="R14" i="120"/>
  <c r="F15" i="120"/>
  <c r="V15" i="120"/>
  <c r="J16" i="120"/>
  <c r="F18" i="120"/>
  <c r="V18" i="120"/>
  <c r="J19" i="120"/>
  <c r="R19" i="120"/>
  <c r="F20" i="120"/>
  <c r="V20" i="120"/>
  <c r="R21" i="120"/>
  <c r="F23" i="120"/>
  <c r="N23" i="120"/>
  <c r="R24" i="120"/>
  <c r="F25" i="120"/>
  <c r="N25" i="120"/>
  <c r="V25" i="120"/>
  <c r="J28" i="120"/>
  <c r="R28" i="120"/>
  <c r="N29" i="120"/>
  <c r="V29" i="120"/>
  <c r="J30" i="120"/>
  <c r="R30" i="120"/>
  <c r="F31" i="120"/>
  <c r="N31" i="120"/>
  <c r="J32" i="120"/>
  <c r="R32" i="120"/>
  <c r="N34" i="120"/>
  <c r="V34" i="120"/>
  <c r="J35" i="120"/>
  <c r="N36" i="120"/>
  <c r="J37" i="120"/>
  <c r="R37" i="120"/>
  <c r="F38" i="120"/>
  <c r="J39" i="120"/>
  <c r="F40" i="120"/>
  <c r="N40" i="120"/>
  <c r="V40" i="120"/>
  <c r="F42" i="120"/>
  <c r="V42" i="120"/>
  <c r="J43" i="120"/>
  <c r="R43" i="120"/>
  <c r="V44" i="120"/>
  <c r="R45" i="120"/>
  <c r="F46" i="120"/>
  <c r="N46" i="120"/>
  <c r="R47" i="120"/>
  <c r="N48" i="120"/>
  <c r="V48" i="120"/>
  <c r="J49" i="120"/>
  <c r="N50" i="120"/>
  <c r="J51" i="120"/>
  <c r="R51" i="120"/>
  <c r="F53" i="120"/>
  <c r="J54" i="120"/>
  <c r="F55" i="120"/>
  <c r="N55" i="120"/>
  <c r="V55" i="120"/>
  <c r="F57" i="120"/>
  <c r="V57" i="120"/>
  <c r="J58" i="120"/>
  <c r="R58" i="120"/>
  <c r="V59" i="120"/>
  <c r="R60" i="120"/>
  <c r="F61" i="120"/>
  <c r="N61" i="120"/>
  <c r="R62" i="120"/>
  <c r="N63" i="120"/>
  <c r="V63" i="120"/>
  <c r="J64" i="120"/>
  <c r="N65" i="120"/>
  <c r="J66" i="120"/>
  <c r="R66" i="120"/>
  <c r="F67" i="120"/>
  <c r="J68" i="120"/>
  <c r="F69" i="120"/>
  <c r="N69" i="120"/>
  <c r="V69" i="120"/>
  <c r="N72" i="120"/>
  <c r="J73" i="120"/>
  <c r="N74" i="120"/>
  <c r="V74" i="120"/>
  <c r="J75" i="120"/>
  <c r="F76" i="120"/>
  <c r="E2" i="8"/>
  <c r="Q2" i="8"/>
  <c r="L23" i="120"/>
  <c r="D25" i="120"/>
  <c r="H28" i="120"/>
  <c r="P28" i="120"/>
  <c r="T29" i="120"/>
  <c r="D31" i="120"/>
  <c r="L31" i="120"/>
  <c r="P32" i="120"/>
  <c r="T34" i="120"/>
  <c r="H35" i="120"/>
  <c r="P35" i="120"/>
  <c r="L36" i="120"/>
  <c r="P37" i="120"/>
  <c r="D38" i="120"/>
  <c r="L38" i="120"/>
  <c r="H39" i="120"/>
  <c r="L40" i="120"/>
  <c r="T40" i="120"/>
  <c r="W28" i="120"/>
  <c r="M5" i="120"/>
  <c r="E7" i="120"/>
  <c r="E10" i="120"/>
  <c r="U10" i="120"/>
  <c r="E13" i="120"/>
  <c r="M13" i="120"/>
  <c r="U13" i="120"/>
  <c r="Q14" i="120"/>
  <c r="U15" i="120"/>
  <c r="I16" i="120"/>
  <c r="Q16" i="120"/>
  <c r="M18" i="120"/>
  <c r="Q19" i="120"/>
  <c r="E20" i="120"/>
  <c r="M20" i="120"/>
  <c r="I21" i="120"/>
  <c r="I24" i="120"/>
  <c r="E25" i="120"/>
  <c r="Q28" i="120"/>
  <c r="E29" i="120"/>
  <c r="U29" i="120"/>
  <c r="M31" i="120"/>
  <c r="U31" i="120"/>
  <c r="Q32" i="120"/>
  <c r="I43" i="120"/>
  <c r="Q43" i="120"/>
  <c r="Q51" i="120"/>
  <c r="E53" i="120"/>
  <c r="M53" i="120"/>
  <c r="I54" i="120"/>
  <c r="M55" i="120"/>
  <c r="U55" i="120"/>
  <c r="I56" i="120"/>
  <c r="E57" i="120"/>
  <c r="I58" i="120"/>
  <c r="Q58" i="120"/>
  <c r="E61" i="120"/>
  <c r="M61" i="120"/>
  <c r="U61" i="120"/>
  <c r="I70" i="120"/>
  <c r="E72" i="120"/>
  <c r="I73" i="120"/>
  <c r="Q73" i="120"/>
  <c r="E74" i="120"/>
  <c r="U74" i="120"/>
  <c r="E76" i="120"/>
  <c r="M76" i="120"/>
  <c r="U76" i="120"/>
  <c r="C12" i="157"/>
  <c r="D2" i="8"/>
  <c r="F2" i="8"/>
  <c r="W11" i="157"/>
  <c r="L25" i="120"/>
  <c r="H30" i="120"/>
  <c r="T36" i="120"/>
  <c r="P39" i="120"/>
  <c r="V12" i="157"/>
  <c r="R12" i="157"/>
  <c r="W70" i="120"/>
  <c r="I12" i="120"/>
  <c r="E15" i="120"/>
  <c r="U18" i="120"/>
  <c r="Q21" i="120"/>
  <c r="M25" i="120"/>
  <c r="I30" i="120"/>
  <c r="Q54" i="120"/>
  <c r="M57" i="120"/>
  <c r="M72" i="120"/>
  <c r="I75" i="120"/>
  <c r="W6" i="120"/>
  <c r="K2" i="8"/>
  <c r="L2" i="8"/>
  <c r="T2" i="8"/>
  <c r="G11" i="157"/>
  <c r="S2" i="8"/>
  <c r="L12" i="157"/>
  <c r="C11" i="157"/>
  <c r="H2" i="8"/>
  <c r="P2" i="8"/>
  <c r="D11" i="157"/>
  <c r="P24" i="120"/>
  <c r="L29" i="120"/>
  <c r="H32" i="120"/>
  <c r="D36" i="120"/>
  <c r="T38" i="120"/>
  <c r="W54" i="120"/>
  <c r="Q6" i="120"/>
  <c r="M10" i="120"/>
  <c r="I14" i="120"/>
  <c r="E18" i="120"/>
  <c r="U20" i="120"/>
  <c r="Q24" i="120"/>
  <c r="M29" i="120"/>
  <c r="I32" i="120"/>
  <c r="U53" i="120"/>
  <c r="Q56" i="120"/>
  <c r="Q70" i="120"/>
  <c r="M74" i="120"/>
  <c r="K11" i="157"/>
  <c r="W56" i="120"/>
  <c r="S6" i="120"/>
  <c r="S34" i="120"/>
  <c r="O37" i="120"/>
  <c r="K40" i="120"/>
  <c r="S56" i="120"/>
  <c r="O59" i="120"/>
  <c r="K62" i="120"/>
  <c r="G65" i="120"/>
  <c r="C68" i="120"/>
  <c r="S70" i="120"/>
  <c r="O74" i="120"/>
  <c r="W12" i="157"/>
  <c r="M12" i="157"/>
  <c r="V11" i="157"/>
  <c r="O2" i="8"/>
  <c r="L11" i="157"/>
  <c r="W16" i="120"/>
  <c r="E5" i="120"/>
  <c r="U7" i="120"/>
  <c r="I19" i="120"/>
  <c r="E23" i="120"/>
  <c r="U25" i="120"/>
  <c r="Q30" i="120"/>
  <c r="I51" i="120"/>
  <c r="E55" i="120"/>
  <c r="U57" i="120"/>
  <c r="Q75" i="120"/>
  <c r="E11" i="157"/>
  <c r="K4" i="160"/>
  <c r="V13" i="120"/>
  <c r="R16" i="120"/>
  <c r="N20" i="120"/>
  <c r="F29" i="120"/>
  <c r="V31" i="120"/>
  <c r="R35" i="120"/>
  <c r="N38" i="120"/>
  <c r="J41" i="120"/>
  <c r="F44" i="120"/>
  <c r="V46" i="120"/>
  <c r="R49" i="120"/>
  <c r="J56" i="120"/>
  <c r="F59" i="120"/>
  <c r="V61" i="120"/>
  <c r="R64" i="120"/>
  <c r="N67" i="120"/>
  <c r="J70" i="120"/>
  <c r="F74" i="120"/>
  <c r="V76" i="120"/>
  <c r="W47" i="120"/>
  <c r="K6" i="120"/>
  <c r="K34" i="120"/>
  <c r="G37" i="120"/>
  <c r="C40" i="120"/>
  <c r="G59" i="120"/>
  <c r="C62" i="120"/>
  <c r="S64" i="120"/>
  <c r="O67" i="120"/>
  <c r="K70" i="120"/>
  <c r="G74" i="120"/>
  <c r="J6" i="120"/>
  <c r="F10" i="120"/>
  <c r="G2" i="8"/>
  <c r="G12" i="157"/>
  <c r="T25" i="120"/>
  <c r="P30" i="120"/>
  <c r="L34" i="120"/>
  <c r="H37" i="120"/>
  <c r="D40" i="120"/>
  <c r="N12" i="157"/>
  <c r="S11" i="157"/>
  <c r="T22" i="159"/>
  <c r="J11" i="157"/>
  <c r="C33" i="159"/>
  <c r="T12" i="157"/>
  <c r="C2" i="8"/>
  <c r="P11" i="157"/>
  <c r="P12" i="157"/>
  <c r="M11" i="157"/>
  <c r="F8" i="160"/>
  <c r="J22" i="160"/>
  <c r="D12" i="157"/>
  <c r="Q11" i="157"/>
  <c r="U11" i="157"/>
  <c r="U12" i="157"/>
  <c r="G52" i="159"/>
  <c r="G71" i="159"/>
  <c r="W10" i="120"/>
  <c r="W31" i="120"/>
  <c r="W40" i="120"/>
  <c r="W48" i="120"/>
  <c r="W57" i="120"/>
  <c r="W65" i="120"/>
  <c r="W74" i="120"/>
  <c r="P34" i="120"/>
  <c r="D35" i="120"/>
  <c r="L35" i="120"/>
  <c r="T35" i="120"/>
  <c r="H36" i="120"/>
  <c r="P36" i="120"/>
  <c r="D37" i="120"/>
  <c r="L37" i="120"/>
  <c r="T37" i="120"/>
  <c r="H38" i="120"/>
  <c r="P38" i="120"/>
  <c r="D39" i="120"/>
  <c r="L39" i="120"/>
  <c r="T39" i="120"/>
  <c r="H40" i="120"/>
  <c r="P40" i="120"/>
  <c r="D41" i="120"/>
  <c r="L41" i="120"/>
  <c r="T41" i="120"/>
  <c r="H42" i="120"/>
  <c r="P42" i="120"/>
  <c r="D43" i="120"/>
  <c r="L43" i="120"/>
  <c r="T43" i="120"/>
  <c r="H44" i="120"/>
  <c r="P44" i="120"/>
  <c r="D45" i="120"/>
  <c r="L45" i="120"/>
  <c r="T45" i="120"/>
  <c r="H46" i="120"/>
  <c r="P46" i="120"/>
  <c r="D47" i="120"/>
  <c r="L47" i="120"/>
  <c r="T47" i="120"/>
  <c r="H48" i="120"/>
  <c r="P48" i="120"/>
  <c r="D49" i="120"/>
  <c r="L49" i="120"/>
  <c r="T49" i="120"/>
  <c r="H50" i="120"/>
  <c r="P50" i="120"/>
  <c r="D51" i="120"/>
  <c r="L51" i="120"/>
  <c r="T51" i="120"/>
  <c r="P53" i="120"/>
  <c r="D54" i="120"/>
  <c r="L54" i="120"/>
  <c r="T54" i="120"/>
  <c r="H55" i="120"/>
  <c r="P55" i="120"/>
  <c r="L56" i="120"/>
  <c r="T56" i="120"/>
  <c r="H57" i="120"/>
  <c r="P57" i="120"/>
  <c r="D58" i="120"/>
  <c r="L58" i="120"/>
  <c r="T58" i="120"/>
  <c r="H59" i="120"/>
  <c r="P59" i="120"/>
  <c r="D60" i="120"/>
  <c r="L60" i="120"/>
  <c r="T60" i="120"/>
  <c r="H61" i="120"/>
  <c r="P61" i="120"/>
  <c r="D62" i="120"/>
  <c r="L62" i="120"/>
  <c r="T62" i="120"/>
  <c r="H63" i="120"/>
  <c r="P63" i="120"/>
  <c r="D64" i="120"/>
  <c r="L64" i="120"/>
  <c r="T64" i="120"/>
  <c r="H65" i="120"/>
  <c r="P65" i="120"/>
  <c r="D66" i="120"/>
  <c r="L66" i="120"/>
  <c r="T66" i="120"/>
  <c r="H67" i="120"/>
  <c r="P67" i="120"/>
  <c r="D68" i="120"/>
  <c r="L68" i="120"/>
  <c r="T68" i="120"/>
  <c r="H69" i="120"/>
  <c r="P69" i="120"/>
  <c r="D70" i="120"/>
  <c r="L70" i="120"/>
  <c r="T70" i="120"/>
  <c r="K12" i="157"/>
  <c r="J12" i="157"/>
  <c r="W20" i="120"/>
  <c r="F12" i="157"/>
  <c r="R11" i="157"/>
  <c r="E12" i="157"/>
  <c r="H12" i="157"/>
  <c r="O11" i="157"/>
  <c r="R71" i="159"/>
  <c r="I12" i="157"/>
  <c r="M22" i="160"/>
  <c r="U9" i="120"/>
  <c r="I10" i="120"/>
  <c r="Q10" i="120"/>
  <c r="E12" i="120"/>
  <c r="M12" i="120"/>
  <c r="U12" i="120"/>
  <c r="Q13" i="120"/>
  <c r="E14" i="120"/>
  <c r="M14" i="120"/>
  <c r="U14" i="120"/>
  <c r="I15" i="120"/>
  <c r="Q15" i="120"/>
  <c r="E16" i="120"/>
  <c r="M16" i="120"/>
  <c r="U16" i="120"/>
  <c r="I18" i="120"/>
  <c r="Q18" i="120"/>
  <c r="E19" i="120"/>
  <c r="M19" i="120"/>
  <c r="U19" i="120"/>
  <c r="I20" i="120"/>
  <c r="Q20" i="120"/>
  <c r="E21" i="120"/>
  <c r="M21" i="120"/>
  <c r="U21" i="120"/>
  <c r="I23" i="120"/>
  <c r="Q23" i="120"/>
  <c r="E24" i="120"/>
  <c r="M24" i="120"/>
  <c r="I25" i="120"/>
  <c r="Q25" i="120"/>
  <c r="E28" i="120"/>
  <c r="M28" i="120"/>
  <c r="I29" i="120"/>
  <c r="E30" i="120"/>
  <c r="M30" i="120"/>
  <c r="U30" i="120"/>
  <c r="I31" i="120"/>
  <c r="Q31" i="120"/>
  <c r="E32" i="120"/>
  <c r="U32" i="120"/>
  <c r="E43" i="120"/>
  <c r="M43" i="120"/>
  <c r="U43" i="120"/>
  <c r="E51" i="120"/>
  <c r="M51" i="120"/>
  <c r="U51" i="120"/>
  <c r="I53" i="120"/>
  <c r="Q53" i="120"/>
  <c r="E54" i="120"/>
  <c r="M54" i="120"/>
  <c r="U54" i="120"/>
  <c r="I55" i="120"/>
  <c r="Q55" i="120"/>
  <c r="E56" i="120"/>
  <c r="M56" i="120"/>
  <c r="U56" i="120"/>
  <c r="I57" i="120"/>
  <c r="Q57" i="120"/>
  <c r="E58" i="120"/>
  <c r="M58" i="120"/>
  <c r="U58" i="120"/>
  <c r="I61" i="120"/>
  <c r="Q61" i="120"/>
  <c r="M64" i="120"/>
  <c r="U64" i="120"/>
  <c r="I65" i="120"/>
  <c r="Q65" i="120"/>
  <c r="E66" i="120"/>
  <c r="M66" i="120"/>
  <c r="U66" i="120"/>
  <c r="I67" i="120"/>
  <c r="Q67" i="120"/>
  <c r="E68" i="120"/>
  <c r="M68" i="120"/>
  <c r="U68" i="120"/>
  <c r="I69" i="120"/>
  <c r="Q69" i="120"/>
  <c r="E70" i="120"/>
  <c r="M70" i="120"/>
  <c r="U70" i="120"/>
  <c r="Q72" i="120"/>
  <c r="E73" i="120"/>
  <c r="U73" i="120"/>
  <c r="I74" i="120"/>
  <c r="Q74" i="120"/>
  <c r="E75" i="120"/>
  <c r="M75" i="120"/>
  <c r="U75" i="120"/>
  <c r="I76" i="120"/>
  <c r="Q76" i="120"/>
  <c r="K22" i="159"/>
  <c r="U71" i="159"/>
  <c r="V8" i="160"/>
  <c r="V71" i="159"/>
  <c r="O33" i="159"/>
  <c r="Q71" i="160"/>
  <c r="N11" i="160"/>
  <c r="R71" i="160"/>
  <c r="C4" i="160"/>
  <c r="N4" i="160"/>
  <c r="O72" i="120"/>
  <c r="O71" i="159"/>
  <c r="W42" i="120"/>
  <c r="W59" i="120"/>
  <c r="J5" i="120"/>
  <c r="F6" i="120"/>
  <c r="R7" i="120"/>
  <c r="R10" i="120"/>
  <c r="F14" i="120"/>
  <c r="R15" i="120"/>
  <c r="N16" i="120"/>
  <c r="R18" i="120"/>
  <c r="F19" i="120"/>
  <c r="N19" i="120"/>
  <c r="J20" i="120"/>
  <c r="R20" i="120"/>
  <c r="F21" i="120"/>
  <c r="N21" i="120"/>
  <c r="V21" i="120"/>
  <c r="W23" i="120"/>
  <c r="W67" i="120"/>
  <c r="V6" i="120"/>
  <c r="J10" i="120"/>
  <c r="N12" i="120"/>
  <c r="R13" i="120"/>
  <c r="V14" i="120"/>
  <c r="F16" i="120"/>
  <c r="J18" i="120"/>
  <c r="C5" i="120"/>
  <c r="G6" i="120"/>
  <c r="C7" i="120"/>
  <c r="S7" i="120"/>
  <c r="K10" i="120"/>
  <c r="S10" i="120"/>
  <c r="G12" i="120"/>
  <c r="O12" i="120"/>
  <c r="C13" i="120"/>
  <c r="G14" i="120"/>
  <c r="O14" i="120"/>
  <c r="C15" i="120"/>
  <c r="K15" i="120"/>
  <c r="S15" i="120"/>
  <c r="C18" i="120"/>
  <c r="K18" i="120"/>
  <c r="S18" i="120"/>
  <c r="G19" i="120"/>
  <c r="O19" i="120"/>
  <c r="C20" i="120"/>
  <c r="S20" i="120"/>
  <c r="G21" i="120"/>
  <c r="O21" i="120"/>
  <c r="W34" i="120"/>
  <c r="W50" i="120"/>
  <c r="N6" i="120"/>
  <c r="V9" i="120"/>
  <c r="F12" i="120"/>
  <c r="N14" i="120"/>
  <c r="J15" i="120"/>
  <c r="V16" i="120"/>
  <c r="K5" i="120"/>
  <c r="O6" i="120"/>
  <c r="W5" i="120"/>
  <c r="W15" i="120"/>
  <c r="W25" i="120"/>
  <c r="W36" i="120"/>
  <c r="W44" i="120"/>
  <c r="W53" i="120"/>
  <c r="W61" i="120"/>
  <c r="W69" i="120"/>
  <c r="D5" i="120"/>
  <c r="L5" i="120"/>
  <c r="P6" i="120"/>
  <c r="D7" i="120"/>
  <c r="T7" i="120"/>
  <c r="L10" i="120"/>
  <c r="T10" i="120"/>
  <c r="H12" i="120"/>
  <c r="P12" i="120"/>
  <c r="L13" i="120"/>
  <c r="H14" i="120"/>
  <c r="P14" i="120"/>
  <c r="D15" i="120"/>
  <c r="L15" i="120"/>
  <c r="T15" i="120"/>
  <c r="H16" i="120"/>
  <c r="D18" i="120"/>
  <c r="L18" i="120"/>
  <c r="T18" i="120"/>
  <c r="H19" i="120"/>
  <c r="P19" i="120"/>
  <c r="D20" i="120"/>
  <c r="T20" i="120"/>
  <c r="H21" i="120"/>
  <c r="P21" i="120"/>
  <c r="C23" i="120"/>
  <c r="K23" i="120"/>
  <c r="S22" i="159"/>
  <c r="O24" i="120"/>
  <c r="C25" i="120"/>
  <c r="K25" i="120"/>
  <c r="S25" i="120"/>
  <c r="G28" i="120"/>
  <c r="O28" i="120"/>
  <c r="K29" i="120"/>
  <c r="S29" i="120"/>
  <c r="G30" i="120"/>
  <c r="O30" i="120"/>
  <c r="C31" i="120"/>
  <c r="K31" i="120"/>
  <c r="G32" i="120"/>
  <c r="O32" i="120"/>
  <c r="O41" i="120"/>
  <c r="C42" i="120"/>
  <c r="K42" i="120"/>
  <c r="S42" i="120"/>
  <c r="G43" i="120"/>
  <c r="O43" i="120"/>
  <c r="K44" i="120"/>
  <c r="S44" i="120"/>
  <c r="G45" i="120"/>
  <c r="O45" i="120"/>
  <c r="C46" i="120"/>
  <c r="K46" i="120"/>
  <c r="G47" i="120"/>
  <c r="O47" i="120"/>
  <c r="C48" i="120"/>
  <c r="K48" i="120"/>
  <c r="S48" i="120"/>
  <c r="G49" i="120"/>
  <c r="C50" i="120"/>
  <c r="K50" i="120"/>
  <c r="S50" i="120"/>
  <c r="G51" i="120"/>
  <c r="O51" i="120"/>
  <c r="C53" i="120"/>
  <c r="K52" i="159"/>
  <c r="S53" i="120"/>
  <c r="G54" i="120"/>
  <c r="O54" i="120"/>
  <c r="C55" i="120"/>
  <c r="K55" i="120"/>
  <c r="S55" i="120"/>
  <c r="O56" i="120"/>
  <c r="C57" i="120"/>
  <c r="K57" i="120"/>
  <c r="S57" i="120"/>
  <c r="G58" i="120"/>
  <c r="O58" i="120"/>
  <c r="K59" i="120"/>
  <c r="S59" i="120"/>
  <c r="G60" i="120"/>
  <c r="O60" i="120"/>
  <c r="C61" i="120"/>
  <c r="K61" i="120"/>
  <c r="G62" i="120"/>
  <c r="O62" i="120"/>
  <c r="C63" i="120"/>
  <c r="K63" i="120"/>
  <c r="S63" i="120"/>
  <c r="G64" i="120"/>
  <c r="C65" i="120"/>
  <c r="K65" i="120"/>
  <c r="S65" i="120"/>
  <c r="G66" i="120"/>
  <c r="O66" i="120"/>
  <c r="C67" i="120"/>
  <c r="S67" i="120"/>
  <c r="G68" i="120"/>
  <c r="O68" i="120"/>
  <c r="C69" i="120"/>
  <c r="K69" i="120"/>
  <c r="S69" i="120"/>
  <c r="O70" i="120"/>
  <c r="G4" i="160"/>
  <c r="K8" i="160"/>
  <c r="O71" i="160"/>
  <c r="H41" i="120"/>
  <c r="P41" i="120"/>
  <c r="D42" i="120"/>
  <c r="L42" i="120"/>
  <c r="T42" i="120"/>
  <c r="H43" i="120"/>
  <c r="P43" i="120"/>
  <c r="D44" i="120"/>
  <c r="L44" i="120"/>
  <c r="T44" i="120"/>
  <c r="H45" i="120"/>
  <c r="P45" i="120"/>
  <c r="D46" i="120"/>
  <c r="L46" i="120"/>
  <c r="T46" i="120"/>
  <c r="H47" i="120"/>
  <c r="P47" i="120"/>
  <c r="D48" i="120"/>
  <c r="L48" i="120"/>
  <c r="T48" i="120"/>
  <c r="H49" i="120"/>
  <c r="P49" i="120"/>
  <c r="D50" i="120"/>
  <c r="L50" i="120"/>
  <c r="T50" i="120"/>
  <c r="H51" i="120"/>
  <c r="P51" i="120"/>
  <c r="D53" i="120"/>
  <c r="T53" i="120"/>
  <c r="H54" i="120"/>
  <c r="P54" i="120"/>
  <c r="D55" i="120"/>
  <c r="L55" i="120"/>
  <c r="T55" i="120"/>
  <c r="H56" i="120"/>
  <c r="P56" i="120"/>
  <c r="D57" i="120"/>
  <c r="L57" i="120"/>
  <c r="T57" i="120"/>
  <c r="H58" i="120"/>
  <c r="P58" i="120"/>
  <c r="D59" i="120"/>
  <c r="L59" i="120"/>
  <c r="T59" i="120"/>
  <c r="H60" i="120"/>
  <c r="P60" i="120"/>
  <c r="D61" i="120"/>
  <c r="L61" i="120"/>
  <c r="T61" i="120"/>
  <c r="H62" i="120"/>
  <c r="P62" i="120"/>
  <c r="D63" i="120"/>
  <c r="L63" i="120"/>
  <c r="T63" i="120"/>
  <c r="H64" i="120"/>
  <c r="P64" i="120"/>
  <c r="D65" i="120"/>
  <c r="L65" i="120"/>
  <c r="T65" i="120"/>
  <c r="H66" i="120"/>
  <c r="P66" i="120"/>
  <c r="D67" i="120"/>
  <c r="L67" i="120"/>
  <c r="T67" i="120"/>
  <c r="H68" i="120"/>
  <c r="P68" i="120"/>
  <c r="D69" i="120"/>
  <c r="L69" i="120"/>
  <c r="T69" i="120"/>
  <c r="H70" i="120"/>
  <c r="P70" i="120"/>
  <c r="C71" i="159"/>
  <c r="K71" i="159"/>
  <c r="S72" i="120"/>
  <c r="G73" i="120"/>
  <c r="O73" i="120"/>
  <c r="C74" i="120"/>
  <c r="K74" i="120"/>
  <c r="S74" i="120"/>
  <c r="O75" i="120"/>
  <c r="C76" i="120"/>
  <c r="K76" i="120"/>
  <c r="S76" i="120"/>
  <c r="T8" i="160"/>
  <c r="P71" i="160"/>
  <c r="H73" i="120"/>
  <c r="P73" i="120"/>
  <c r="D74" i="120"/>
  <c r="L74" i="120"/>
  <c r="T74" i="120"/>
  <c r="H75" i="120"/>
  <c r="P75" i="120"/>
  <c r="D76" i="120"/>
  <c r="L76" i="120"/>
  <c r="T76" i="120"/>
  <c r="U8" i="160"/>
  <c r="M11" i="160"/>
  <c r="I34" i="120"/>
  <c r="Q34" i="120"/>
  <c r="E35" i="120"/>
  <c r="M35" i="120"/>
  <c r="U35" i="120"/>
  <c r="I36" i="120"/>
  <c r="Q36" i="120"/>
  <c r="E37" i="120"/>
  <c r="M37" i="120"/>
  <c r="U37" i="120"/>
  <c r="I38" i="120"/>
  <c r="Q38" i="120"/>
  <c r="E39" i="120"/>
  <c r="M39" i="120"/>
  <c r="U39" i="120"/>
  <c r="I40" i="120"/>
  <c r="Q40" i="120"/>
  <c r="E41" i="120"/>
  <c r="M41" i="120"/>
  <c r="U41" i="120"/>
  <c r="I42" i="120"/>
  <c r="Q42" i="120"/>
  <c r="I44" i="120"/>
  <c r="Q44" i="120"/>
  <c r="E45" i="120"/>
  <c r="M45" i="120"/>
  <c r="U45" i="120"/>
  <c r="I46" i="120"/>
  <c r="Q46" i="120"/>
  <c r="E47" i="120"/>
  <c r="M47" i="120"/>
  <c r="U47" i="120"/>
  <c r="I48" i="120"/>
  <c r="Q48" i="120"/>
  <c r="E49" i="120"/>
  <c r="M49" i="120"/>
  <c r="U49" i="120"/>
  <c r="I50" i="120"/>
  <c r="Q50" i="120"/>
  <c r="I59" i="120"/>
  <c r="Q59" i="120"/>
  <c r="E60" i="120"/>
  <c r="M60" i="120"/>
  <c r="U60" i="120"/>
  <c r="E62" i="120"/>
  <c r="M62" i="120"/>
  <c r="U62" i="120"/>
  <c r="I63" i="120"/>
  <c r="Q63" i="120"/>
  <c r="E64" i="120"/>
  <c r="U33" i="160"/>
  <c r="O12" i="157"/>
  <c r="W37" i="120"/>
  <c r="W62" i="120"/>
  <c r="E34" i="120"/>
  <c r="M34" i="120"/>
  <c r="U34" i="120"/>
  <c r="I35" i="120"/>
  <c r="Q35" i="120"/>
  <c r="E36" i="120"/>
  <c r="M36" i="120"/>
  <c r="U36" i="120"/>
  <c r="I37" i="120"/>
  <c r="Q37" i="120"/>
  <c r="E38" i="120"/>
  <c r="M38" i="120"/>
  <c r="U38" i="120"/>
  <c r="I39" i="120"/>
  <c r="Q39" i="120"/>
  <c r="E40" i="120"/>
  <c r="M40" i="120"/>
  <c r="U40" i="120"/>
  <c r="I41" i="120"/>
  <c r="Q41" i="120"/>
  <c r="E42" i="120"/>
  <c r="M42" i="120"/>
  <c r="U42" i="120"/>
  <c r="E44" i="120"/>
  <c r="M44" i="120"/>
  <c r="U44" i="120"/>
  <c r="I45" i="120"/>
  <c r="Q45" i="120"/>
  <c r="E46" i="120"/>
  <c r="M46" i="120"/>
  <c r="U46" i="120"/>
  <c r="I47" i="120"/>
  <c r="Q47" i="120"/>
  <c r="E48" i="120"/>
  <c r="M48" i="120"/>
  <c r="U48" i="120"/>
  <c r="I49" i="120"/>
  <c r="Q49" i="120"/>
  <c r="E50" i="120"/>
  <c r="M50" i="120"/>
  <c r="U50" i="120"/>
  <c r="E59" i="120"/>
  <c r="M59" i="120"/>
  <c r="U59" i="120"/>
  <c r="I60" i="120"/>
  <c r="Q60" i="120"/>
  <c r="I62" i="120"/>
  <c r="Q62" i="120"/>
  <c r="E63" i="120"/>
  <c r="M63" i="120"/>
  <c r="U63" i="120"/>
  <c r="I64" i="120"/>
  <c r="Q64" i="120"/>
  <c r="E65" i="120"/>
  <c r="M65" i="120"/>
  <c r="U65" i="120"/>
  <c r="I66" i="120"/>
  <c r="Q66" i="120"/>
  <c r="E67" i="120"/>
  <c r="M67" i="120"/>
  <c r="U67" i="120"/>
  <c r="I68" i="120"/>
  <c r="Q68" i="120"/>
  <c r="E69" i="120"/>
  <c r="M69" i="120"/>
  <c r="U69" i="120"/>
  <c r="Q33" i="160"/>
  <c r="S12" i="157"/>
  <c r="W14" i="120"/>
  <c r="W24" i="120"/>
  <c r="W35" i="120"/>
  <c r="W43" i="120"/>
  <c r="W51" i="120"/>
  <c r="W60" i="120"/>
  <c r="W68" i="120"/>
  <c r="J23" i="120"/>
  <c r="R23" i="120"/>
  <c r="F24" i="120"/>
  <c r="N24" i="120"/>
  <c r="V24" i="120"/>
  <c r="J25" i="120"/>
  <c r="R25" i="120"/>
  <c r="F28" i="120"/>
  <c r="N28" i="120"/>
  <c r="J29" i="120"/>
  <c r="R29" i="120"/>
  <c r="F30" i="120"/>
  <c r="N30" i="120"/>
  <c r="V30" i="120"/>
  <c r="J31" i="120"/>
  <c r="R31" i="120"/>
  <c r="F32" i="120"/>
  <c r="N32" i="120"/>
  <c r="V32" i="120"/>
  <c r="J34" i="120"/>
  <c r="F35" i="120"/>
  <c r="V35" i="120"/>
  <c r="J36" i="120"/>
  <c r="R36" i="120"/>
  <c r="F37" i="120"/>
  <c r="V37" i="120"/>
  <c r="R38" i="120"/>
  <c r="F39" i="120"/>
  <c r="N39" i="120"/>
  <c r="V39" i="120"/>
  <c r="R40" i="120"/>
  <c r="N41" i="120"/>
  <c r="V41" i="120"/>
  <c r="J42" i="120"/>
  <c r="R42" i="120"/>
  <c r="N43" i="120"/>
  <c r="J44" i="120"/>
  <c r="R44" i="120"/>
  <c r="F45" i="120"/>
  <c r="N45" i="120"/>
  <c r="J46" i="120"/>
  <c r="F47" i="120"/>
  <c r="N47" i="120"/>
  <c r="V47" i="120"/>
  <c r="J48" i="120"/>
  <c r="F49" i="120"/>
  <c r="V49" i="120"/>
  <c r="J50" i="120"/>
  <c r="R50" i="120"/>
  <c r="F51" i="120"/>
  <c r="V51" i="120"/>
  <c r="R53" i="120"/>
  <c r="F54" i="120"/>
  <c r="N54" i="120"/>
  <c r="V54" i="120"/>
  <c r="R55" i="120"/>
  <c r="N56" i="120"/>
  <c r="V56" i="120"/>
  <c r="J57" i="120"/>
  <c r="R57" i="120"/>
  <c r="N58" i="120"/>
  <c r="J59" i="120"/>
  <c r="R59" i="120"/>
  <c r="F60" i="120"/>
  <c r="N60" i="120"/>
  <c r="J61" i="120"/>
  <c r="F62" i="120"/>
  <c r="N62" i="120"/>
  <c r="V62" i="120"/>
  <c r="J63" i="120"/>
  <c r="F64" i="120"/>
  <c r="V64" i="120"/>
  <c r="J65" i="120"/>
  <c r="R65" i="120"/>
  <c r="F66" i="120"/>
  <c r="V66" i="120"/>
  <c r="R67" i="120"/>
  <c r="F68" i="120"/>
  <c r="N68" i="120"/>
  <c r="V68" i="120"/>
  <c r="R69" i="120"/>
  <c r="N70" i="120"/>
  <c r="V70" i="120"/>
  <c r="J71" i="159"/>
  <c r="R72" i="120"/>
  <c r="F73" i="120"/>
  <c r="N73" i="120"/>
  <c r="V73" i="120"/>
  <c r="R74" i="120"/>
  <c r="N75" i="120"/>
  <c r="V75" i="120"/>
  <c r="J76" i="120"/>
  <c r="R76" i="120"/>
  <c r="F4" i="160"/>
  <c r="F17" i="160"/>
  <c r="N22" i="160"/>
  <c r="T11" i="157"/>
  <c r="S33" i="159"/>
  <c r="N4" i="159"/>
  <c r="R8" i="159"/>
  <c r="M22" i="159"/>
  <c r="P71" i="159"/>
  <c r="H71" i="159"/>
  <c r="P72" i="120"/>
  <c r="D73" i="120"/>
  <c r="L73" i="120"/>
  <c r="T73" i="120"/>
  <c r="H74" i="120"/>
  <c r="P74" i="120"/>
  <c r="D75" i="120"/>
  <c r="L75" i="120"/>
  <c r="T75" i="120"/>
  <c r="H76" i="120"/>
  <c r="P76" i="120"/>
  <c r="D4" i="160"/>
  <c r="L4" i="160"/>
  <c r="G8" i="160"/>
  <c r="K22" i="160"/>
  <c r="S9" i="120"/>
  <c r="G10" i="120"/>
  <c r="O10" i="120"/>
  <c r="O13" i="120"/>
  <c r="C14" i="120"/>
  <c r="K14" i="120"/>
  <c r="O15" i="120"/>
  <c r="C16" i="120"/>
  <c r="K16" i="120"/>
  <c r="S16" i="120"/>
  <c r="G18" i="120"/>
  <c r="O18" i="120"/>
  <c r="K19" i="120"/>
  <c r="S19" i="120"/>
  <c r="G20" i="120"/>
  <c r="O20" i="120"/>
  <c r="C21" i="120"/>
  <c r="K21" i="120"/>
  <c r="Q71" i="159"/>
  <c r="I71" i="159"/>
  <c r="M71" i="159"/>
  <c r="L22" i="160"/>
  <c r="H5" i="120"/>
  <c r="P5" i="120"/>
  <c r="D6" i="120"/>
  <c r="L6" i="120"/>
  <c r="T6" i="120"/>
  <c r="H7" i="120"/>
  <c r="H10" i="120"/>
  <c r="P10" i="120"/>
  <c r="D12" i="120"/>
  <c r="P13" i="120"/>
  <c r="D14" i="120"/>
  <c r="L14" i="120"/>
  <c r="T14" i="120"/>
  <c r="P15" i="120"/>
  <c r="D16" i="120"/>
  <c r="L16" i="120"/>
  <c r="T16" i="120"/>
  <c r="P18" i="120"/>
  <c r="L19" i="120"/>
  <c r="T19" i="120"/>
  <c r="H20" i="120"/>
  <c r="P20" i="120"/>
  <c r="D21" i="120"/>
  <c r="L21" i="120"/>
  <c r="G23" i="120"/>
  <c r="O23" i="120"/>
  <c r="C24" i="120"/>
  <c r="K24" i="120"/>
  <c r="S24" i="120"/>
  <c r="G25" i="120"/>
  <c r="C28" i="120"/>
  <c r="K28" i="120"/>
  <c r="G29" i="120"/>
  <c r="O29" i="120"/>
  <c r="C30" i="120"/>
  <c r="S30" i="120"/>
  <c r="G31" i="120"/>
  <c r="O31" i="120"/>
  <c r="C32" i="120"/>
  <c r="K32" i="120"/>
  <c r="S32" i="120"/>
  <c r="I11" i="157"/>
  <c r="W21" i="120"/>
  <c r="W32" i="120"/>
  <c r="W41" i="120"/>
  <c r="W49" i="120"/>
  <c r="W58" i="120"/>
  <c r="W66" i="120"/>
  <c r="I5" i="120"/>
  <c r="M6" i="120"/>
  <c r="U6" i="120"/>
  <c r="H23" i="120"/>
  <c r="P23" i="120"/>
  <c r="D24" i="120"/>
  <c r="L24" i="120"/>
  <c r="T24" i="120"/>
  <c r="H25" i="120"/>
  <c r="D28" i="120"/>
  <c r="L28" i="120"/>
  <c r="H29" i="120"/>
  <c r="P29" i="120"/>
  <c r="D30" i="120"/>
  <c r="T30" i="120"/>
  <c r="H31" i="120"/>
  <c r="P31" i="120"/>
  <c r="D32" i="120"/>
  <c r="L32" i="120"/>
  <c r="T32" i="120"/>
  <c r="O34" i="120"/>
  <c r="C35" i="120"/>
  <c r="K35" i="120"/>
  <c r="S35" i="120"/>
  <c r="G36" i="120"/>
  <c r="O36" i="120"/>
  <c r="K37" i="120"/>
  <c r="S37" i="120"/>
  <c r="G38" i="120"/>
  <c r="O38" i="120"/>
  <c r="C39" i="120"/>
  <c r="K39" i="120"/>
  <c r="G40" i="120"/>
  <c r="O40" i="120"/>
  <c r="C41" i="120"/>
  <c r="K41" i="120"/>
  <c r="S41" i="120"/>
  <c r="G42" i="120"/>
  <c r="C43" i="120"/>
  <c r="K43" i="120"/>
  <c r="S43" i="120"/>
  <c r="G44" i="120"/>
  <c r="O44" i="120"/>
  <c r="C45" i="120"/>
  <c r="S45" i="120"/>
  <c r="G46" i="120"/>
  <c r="O46" i="120"/>
  <c r="C47" i="120"/>
  <c r="K47" i="120"/>
  <c r="S47" i="120"/>
  <c r="O48" i="120"/>
  <c r="C49" i="120"/>
  <c r="K49" i="120"/>
  <c r="S49" i="120"/>
  <c r="G50" i="120"/>
  <c r="O50" i="120"/>
  <c r="K51" i="120"/>
  <c r="S51" i="120"/>
  <c r="C54" i="120"/>
  <c r="K54" i="120"/>
  <c r="G55" i="120"/>
  <c r="O55" i="120"/>
  <c r="C56" i="120"/>
  <c r="K56" i="120"/>
  <c r="D71" i="159"/>
  <c r="H4" i="160"/>
  <c r="V22" i="159"/>
  <c r="I4" i="160"/>
  <c r="L12" i="120"/>
  <c r="F71" i="159"/>
  <c r="E8" i="160"/>
  <c r="I22" i="160"/>
  <c r="M73" i="120"/>
  <c r="S13" i="120"/>
  <c r="K20" i="120"/>
  <c r="H52" i="159"/>
  <c r="U22" i="159"/>
  <c r="W45" i="120"/>
  <c r="R39" i="120"/>
  <c r="F41" i="120"/>
  <c r="N42" i="120"/>
  <c r="V43" i="120"/>
  <c r="J45" i="120"/>
  <c r="R46" i="120"/>
  <c r="F48" i="120"/>
  <c r="N49" i="120"/>
  <c r="V50" i="120"/>
  <c r="R54" i="120"/>
  <c r="F56" i="120"/>
  <c r="N57" i="120"/>
  <c r="V58" i="120"/>
  <c r="J60" i="120"/>
  <c r="R61" i="120"/>
  <c r="F63" i="120"/>
  <c r="N64" i="120"/>
  <c r="V65" i="120"/>
  <c r="J67" i="120"/>
  <c r="R68" i="120"/>
  <c r="F70" i="120"/>
  <c r="R73" i="120"/>
  <c r="F75" i="120"/>
  <c r="N76" i="120"/>
  <c r="T21" i="120"/>
  <c r="O22" i="159"/>
  <c r="O42" i="120"/>
  <c r="C44" i="120"/>
  <c r="K45" i="120"/>
  <c r="S46" i="120"/>
  <c r="G48" i="120"/>
  <c r="O49" i="120"/>
  <c r="C51" i="120"/>
  <c r="S54" i="120"/>
  <c r="G56" i="120"/>
  <c r="O57" i="120"/>
  <c r="C59" i="120"/>
  <c r="K60" i="120"/>
  <c r="S61" i="120"/>
  <c r="G63" i="120"/>
  <c r="O64" i="120"/>
  <c r="C66" i="120"/>
  <c r="K67" i="120"/>
  <c r="S68" i="120"/>
  <c r="G70" i="120"/>
  <c r="S73" i="120"/>
  <c r="G75" i="120"/>
  <c r="O76" i="120"/>
  <c r="C10" i="120"/>
  <c r="T13" i="120"/>
  <c r="V27" i="159"/>
  <c r="S31" i="120"/>
  <c r="T31" i="120"/>
  <c r="C8" i="159"/>
  <c r="P22" i="159"/>
  <c r="H33" i="159"/>
  <c r="L52" i="159"/>
  <c r="L71" i="159"/>
  <c r="V33" i="160"/>
  <c r="K12" i="120"/>
  <c r="D10" i="120"/>
  <c r="N22" i="159"/>
  <c r="G41" i="120"/>
  <c r="R22" i="159"/>
  <c r="J22" i="159"/>
  <c r="P22" i="160"/>
  <c r="N11" i="157"/>
  <c r="C19" i="120"/>
  <c r="W12" i="120"/>
  <c r="K30" i="120"/>
  <c r="L30" i="120"/>
  <c r="Q22" i="160"/>
  <c r="O16" i="120"/>
  <c r="I6" i="120"/>
  <c r="Q11" i="159"/>
  <c r="V36" i="120"/>
  <c r="N17" i="160"/>
  <c r="R22" i="160"/>
  <c r="F11" i="157"/>
  <c r="D19" i="120"/>
  <c r="C37" i="120"/>
  <c r="C11" i="160"/>
  <c r="O17" i="160"/>
  <c r="L20" i="120"/>
  <c r="G24" i="120"/>
  <c r="S39" i="120"/>
  <c r="D11" i="160"/>
  <c r="P17" i="160"/>
  <c r="T22" i="160"/>
  <c r="H15" i="120"/>
  <c r="H24" i="120"/>
  <c r="Q8" i="160"/>
  <c r="E11" i="160"/>
  <c r="S21" i="120"/>
  <c r="Q7" i="120"/>
  <c r="N35" i="120"/>
  <c r="D29" i="120"/>
  <c r="F11" i="160"/>
  <c r="V22" i="160"/>
  <c r="S27" i="159"/>
  <c r="D33" i="159"/>
  <c r="C29" i="120"/>
  <c r="K38" i="120"/>
  <c r="G11" i="160"/>
  <c r="P16" i="120"/>
  <c r="O25" i="120"/>
  <c r="O35" i="120"/>
  <c r="M4" i="160"/>
  <c r="P7" i="120"/>
  <c r="W75" i="120"/>
  <c r="P25" i="120"/>
  <c r="I11" i="160"/>
  <c r="U27" i="160"/>
  <c r="D33" i="160"/>
  <c r="G15" i="120"/>
  <c r="H6" i="120"/>
  <c r="J38" i="120"/>
  <c r="G33" i="159"/>
  <c r="J11" i="160"/>
  <c r="E33" i="160"/>
  <c r="H11" i="157"/>
  <c r="R33" i="159"/>
  <c r="U27" i="159"/>
  <c r="V33" i="159"/>
  <c r="E4" i="160"/>
  <c r="U22" i="160"/>
  <c r="C71" i="160"/>
  <c r="D8" i="159"/>
  <c r="D71" i="160"/>
  <c r="E71" i="160"/>
  <c r="T11" i="159"/>
  <c r="Q22" i="159"/>
  <c r="F33" i="159"/>
  <c r="J52" i="159"/>
  <c r="F71" i="160"/>
  <c r="H52" i="160"/>
  <c r="W46" i="120"/>
  <c r="M11" i="159"/>
  <c r="I52" i="160"/>
  <c r="W76" i="120"/>
  <c r="E17" i="159"/>
  <c r="D11" i="159"/>
  <c r="J8" i="159"/>
  <c r="F11" i="159"/>
  <c r="H17" i="159"/>
  <c r="N52" i="159"/>
  <c r="H8" i="160"/>
  <c r="F33" i="160"/>
  <c r="J52" i="160"/>
  <c r="V11" i="159"/>
  <c r="I8" i="159"/>
  <c r="K8" i="159"/>
  <c r="G11" i="159"/>
  <c r="O52" i="159"/>
  <c r="I8" i="160"/>
  <c r="T11" i="160"/>
  <c r="H11" i="160"/>
  <c r="K71" i="160"/>
  <c r="L8" i="159"/>
  <c r="H11" i="159"/>
  <c r="J8" i="160"/>
  <c r="C22" i="160"/>
  <c r="H33" i="160"/>
  <c r="L71" i="160"/>
  <c r="Q4" i="159"/>
  <c r="M8" i="159"/>
  <c r="I11" i="159"/>
  <c r="V11" i="160"/>
  <c r="E17" i="160"/>
  <c r="D22" i="160"/>
  <c r="I33" i="160"/>
  <c r="M71" i="160"/>
  <c r="F17" i="159"/>
  <c r="D22" i="159"/>
  <c r="N8" i="159"/>
  <c r="J11" i="159"/>
  <c r="L8" i="160"/>
  <c r="J33" i="160"/>
  <c r="R33" i="160"/>
  <c r="N71" i="160"/>
  <c r="H8" i="159"/>
  <c r="S4" i="159"/>
  <c r="O8" i="159"/>
  <c r="C12" i="120"/>
  <c r="K13" i="120"/>
  <c r="S14" i="120"/>
  <c r="G16" i="120"/>
  <c r="M8" i="160"/>
  <c r="G17" i="160"/>
  <c r="F22" i="160"/>
  <c r="T4" i="159"/>
  <c r="P8" i="159"/>
  <c r="N18" i="120"/>
  <c r="V19" i="120"/>
  <c r="J21" i="120"/>
  <c r="N8" i="160"/>
  <c r="H17" i="160"/>
  <c r="G22" i="160"/>
  <c r="O22" i="160"/>
  <c r="C27" i="160"/>
  <c r="L33" i="160"/>
  <c r="P52" i="160"/>
  <c r="S11" i="159"/>
  <c r="G8" i="159"/>
  <c r="U4" i="159"/>
  <c r="I4" i="159"/>
  <c r="Q8" i="159"/>
  <c r="T71" i="159"/>
  <c r="O8" i="160"/>
  <c r="I17" i="160"/>
  <c r="H22" i="160"/>
  <c r="D27" i="160"/>
  <c r="M33" i="160"/>
  <c r="Q52" i="160"/>
  <c r="V4" i="159"/>
  <c r="J4" i="159"/>
  <c r="M23" i="120"/>
  <c r="U24" i="120"/>
  <c r="I28" i="120"/>
  <c r="Q29" i="120"/>
  <c r="E31" i="120"/>
  <c r="M32" i="120"/>
  <c r="R34" i="120"/>
  <c r="F36" i="120"/>
  <c r="N37" i="120"/>
  <c r="V38" i="120"/>
  <c r="J40" i="120"/>
  <c r="R41" i="120"/>
  <c r="F43" i="120"/>
  <c r="N44" i="120"/>
  <c r="V45" i="120"/>
  <c r="J47" i="120"/>
  <c r="R48" i="120"/>
  <c r="F50" i="120"/>
  <c r="N51" i="120"/>
  <c r="V53" i="120"/>
  <c r="J55" i="120"/>
  <c r="R56" i="120"/>
  <c r="F58" i="120"/>
  <c r="N59" i="120"/>
  <c r="V60" i="120"/>
  <c r="J62" i="120"/>
  <c r="R63" i="120"/>
  <c r="F65" i="120"/>
  <c r="N66" i="120"/>
  <c r="V67" i="120"/>
  <c r="J69" i="120"/>
  <c r="R70" i="120"/>
  <c r="P8" i="160"/>
  <c r="E27" i="160"/>
  <c r="W13" i="120"/>
  <c r="F8" i="159"/>
  <c r="K4" i="159"/>
  <c r="J74" i="120"/>
  <c r="R75" i="120"/>
  <c r="V4" i="160"/>
  <c r="J4" i="160"/>
  <c r="K17" i="160"/>
  <c r="F27" i="160"/>
  <c r="O33" i="160"/>
  <c r="E8" i="159"/>
  <c r="L4" i="159"/>
  <c r="T9" i="120"/>
  <c r="R8" i="160"/>
  <c r="L17" i="160"/>
  <c r="P33" i="160"/>
  <c r="E6" i="120"/>
  <c r="M4" i="159"/>
  <c r="S8" i="160"/>
  <c r="M17" i="160"/>
  <c r="U5" i="120"/>
  <c r="I7" i="120"/>
  <c r="I9" i="120"/>
  <c r="R4" i="159"/>
  <c r="R11" i="159"/>
  <c r="N11" i="159"/>
  <c r="L22" i="159"/>
  <c r="T27" i="159"/>
  <c r="P33" i="159"/>
  <c r="N71" i="159"/>
  <c r="U11" i="160"/>
  <c r="V27" i="160"/>
  <c r="V5" i="120"/>
  <c r="J7" i="120"/>
  <c r="J9" i="120"/>
  <c r="V12" i="120"/>
  <c r="J24" i="120"/>
  <c r="F34" i="120"/>
  <c r="J53" i="120"/>
  <c r="F72" i="120"/>
  <c r="Q33" i="159"/>
  <c r="K7" i="120"/>
  <c r="K9" i="120"/>
  <c r="G34" i="120"/>
  <c r="K53" i="120"/>
  <c r="G72" i="120"/>
  <c r="L7" i="120"/>
  <c r="L9" i="120"/>
  <c r="D13" i="120"/>
  <c r="H18" i="120"/>
  <c r="D23" i="120"/>
  <c r="H34" i="120"/>
  <c r="L53" i="120"/>
  <c r="H72" i="120"/>
  <c r="U33" i="159"/>
  <c r="C33" i="160"/>
  <c r="G52" i="160"/>
  <c r="C52" i="160"/>
  <c r="M7" i="120"/>
  <c r="M9" i="120"/>
  <c r="I72" i="120"/>
  <c r="C17" i="160"/>
  <c r="D52" i="160"/>
  <c r="N7" i="120"/>
  <c r="N9" i="120"/>
  <c r="F13" i="120"/>
  <c r="N53" i="120"/>
  <c r="J72" i="120"/>
  <c r="D17" i="160"/>
  <c r="E52" i="160"/>
  <c r="M52" i="160"/>
  <c r="O9" i="120"/>
  <c r="G13" i="120"/>
  <c r="O53" i="120"/>
  <c r="K72" i="120"/>
  <c r="D52" i="159"/>
  <c r="F52" i="160"/>
  <c r="N52" i="160"/>
  <c r="P9" i="120"/>
  <c r="H13" i="120"/>
  <c r="L72" i="120"/>
  <c r="E33" i="159"/>
  <c r="I52" i="159"/>
  <c r="E52" i="159"/>
  <c r="E71" i="159"/>
  <c r="J17" i="160"/>
  <c r="E22" i="160"/>
  <c r="G33" i="160"/>
  <c r="K52" i="160"/>
  <c r="G71" i="160"/>
  <c r="Q9" i="120"/>
  <c r="I13" i="120"/>
  <c r="F52" i="159"/>
  <c r="L52" i="160"/>
  <c r="H71" i="160"/>
  <c r="R9" i="120"/>
  <c r="J13" i="120"/>
  <c r="G4" i="159"/>
  <c r="C17" i="159"/>
  <c r="G27" i="160"/>
  <c r="I71" i="160"/>
  <c r="J71" i="160"/>
  <c r="I33" i="159"/>
  <c r="M52" i="159"/>
  <c r="K33" i="160"/>
  <c r="O52" i="160"/>
  <c r="C52" i="159"/>
  <c r="M17" i="159"/>
  <c r="D4" i="159"/>
  <c r="T8" i="159"/>
  <c r="N17" i="159"/>
  <c r="F27" i="159"/>
  <c r="L33" i="159"/>
  <c r="P52" i="159"/>
  <c r="Q17" i="160"/>
  <c r="H27" i="160"/>
  <c r="N33" i="160"/>
  <c r="R52" i="160"/>
  <c r="T72" i="120"/>
  <c r="C22" i="159"/>
  <c r="C27" i="159"/>
  <c r="E4" i="159"/>
  <c r="U8" i="159"/>
  <c r="O17" i="159"/>
  <c r="G27" i="159"/>
  <c r="M33" i="159"/>
  <c r="Q52" i="159"/>
  <c r="R17" i="160"/>
  <c r="I27" i="160"/>
  <c r="S52" i="160"/>
  <c r="U72" i="120"/>
  <c r="H4" i="159"/>
  <c r="F4" i="159"/>
  <c r="V8" i="159"/>
  <c r="P17" i="159"/>
  <c r="H27" i="159"/>
  <c r="N33" i="159"/>
  <c r="R52" i="159"/>
  <c r="S17" i="160"/>
  <c r="J27" i="160"/>
  <c r="T52" i="160"/>
  <c r="V72" i="120"/>
  <c r="Q17" i="159"/>
  <c r="I27" i="159"/>
  <c r="S52" i="159"/>
  <c r="T17" i="160"/>
  <c r="K27" i="160"/>
  <c r="U52" i="160"/>
  <c r="S23" i="120"/>
  <c r="E22" i="159"/>
  <c r="D27" i="159"/>
  <c r="R17" i="159"/>
  <c r="J27" i="159"/>
  <c r="T52" i="159"/>
  <c r="U17" i="160"/>
  <c r="L27" i="160"/>
  <c r="V52" i="160"/>
  <c r="T23" i="120"/>
  <c r="F22" i="159"/>
  <c r="S17" i="159"/>
  <c r="K27" i="159"/>
  <c r="U52" i="159"/>
  <c r="V17" i="160"/>
  <c r="M27" i="160"/>
  <c r="S71" i="160"/>
  <c r="U23" i="120"/>
  <c r="D17" i="159"/>
  <c r="C4" i="159"/>
  <c r="T17" i="159"/>
  <c r="L27" i="159"/>
  <c r="V52" i="159"/>
  <c r="O4" i="160"/>
  <c r="C8" i="160"/>
  <c r="N27" i="160"/>
  <c r="T71" i="160"/>
  <c r="V23" i="120"/>
  <c r="L17" i="159"/>
  <c r="U17" i="159"/>
  <c r="M27" i="159"/>
  <c r="S71" i="159"/>
  <c r="P4" i="160"/>
  <c r="D8" i="160"/>
  <c r="S22" i="160"/>
  <c r="O27" i="160"/>
  <c r="U71" i="160"/>
  <c r="C9" i="120"/>
  <c r="S28" i="120"/>
  <c r="G17" i="159"/>
  <c r="K17" i="159"/>
  <c r="E27" i="159"/>
  <c r="V17" i="159"/>
  <c r="N27" i="159"/>
  <c r="Q4" i="160"/>
  <c r="O11" i="160"/>
  <c r="K11" i="160"/>
  <c r="P27" i="160"/>
  <c r="V71" i="160"/>
  <c r="D9" i="120"/>
  <c r="T28" i="120"/>
  <c r="U11" i="159"/>
  <c r="E11" i="159"/>
  <c r="I17" i="159"/>
  <c r="J33" i="159"/>
  <c r="C11" i="159"/>
  <c r="K33" i="159"/>
  <c r="O27" i="159"/>
  <c r="R4" i="160"/>
  <c r="P11" i="160"/>
  <c r="L11" i="160"/>
  <c r="Q27" i="160"/>
  <c r="S33" i="160"/>
  <c r="Q5" i="120"/>
  <c r="E9" i="120"/>
  <c r="Q12" i="120"/>
  <c r="M15" i="120"/>
  <c r="U28" i="120"/>
  <c r="J17" i="159"/>
  <c r="G22" i="159"/>
  <c r="H22" i="159"/>
  <c r="S8" i="159"/>
  <c r="P27" i="159"/>
  <c r="S4" i="160"/>
  <c r="Q11" i="160"/>
  <c r="R27" i="160"/>
  <c r="T33" i="160"/>
  <c r="R5" i="120"/>
  <c r="F9" i="120"/>
  <c r="R12" i="120"/>
  <c r="N15" i="120"/>
  <c r="V28" i="120"/>
  <c r="I22" i="159"/>
  <c r="O4" i="159"/>
  <c r="O11" i="159"/>
  <c r="K11" i="159"/>
  <c r="Q27" i="159"/>
  <c r="T4" i="160"/>
  <c r="R11" i="160"/>
  <c r="S27" i="160"/>
  <c r="S5" i="120"/>
  <c r="G9" i="120"/>
  <c r="S12" i="120"/>
  <c r="C34" i="120"/>
  <c r="S36" i="120"/>
  <c r="G53" i="120"/>
  <c r="C72" i="120"/>
  <c r="P4" i="159"/>
  <c r="P11" i="159"/>
  <c r="L11" i="159"/>
  <c r="R27" i="159"/>
  <c r="T33" i="159"/>
  <c r="U4" i="160"/>
  <c r="S11" i="160"/>
  <c r="T27" i="160"/>
  <c r="T5" i="120"/>
  <c r="H9" i="120"/>
  <c r="T12" i="120"/>
  <c r="D34" i="120"/>
  <c r="H53" i="120"/>
  <c r="D56" i="120"/>
  <c r="D72" i="120"/>
  <c r="G4" i="120" l="1"/>
  <c r="C71" i="120"/>
  <c r="W8" i="120"/>
  <c r="N4" i="120"/>
  <c r="W71" i="120"/>
  <c r="J71" i="120"/>
  <c r="K71" i="120"/>
  <c r="O4" i="120"/>
  <c r="E8" i="120"/>
  <c r="N8" i="120"/>
  <c r="R22" i="120"/>
  <c r="U8" i="120"/>
  <c r="V8" i="120"/>
  <c r="N22" i="120"/>
  <c r="F22" i="120"/>
  <c r="Q71" i="120"/>
  <c r="N71" i="120"/>
  <c r="F4" i="120"/>
  <c r="L22" i="120"/>
  <c r="I22" i="120"/>
  <c r="I71" i="120"/>
  <c r="E71" i="120"/>
  <c r="C26" i="159"/>
  <c r="E4" i="120"/>
  <c r="V4" i="120"/>
  <c r="E22" i="120"/>
  <c r="M8" i="120"/>
  <c r="M71" i="120"/>
  <c r="W4" i="120"/>
  <c r="O26" i="159"/>
  <c r="Q22" i="120"/>
  <c r="I11" i="120"/>
  <c r="C3" i="160"/>
  <c r="P22" i="120"/>
  <c r="O71" i="120"/>
  <c r="W17" i="120"/>
  <c r="Q27" i="120"/>
  <c r="N3" i="160"/>
  <c r="F8" i="120"/>
  <c r="Q8" i="120"/>
  <c r="J4" i="120"/>
  <c r="F3" i="160"/>
  <c r="U17" i="120"/>
  <c r="I17" i="120"/>
  <c r="R27" i="120"/>
  <c r="M17" i="120"/>
  <c r="R4" i="120"/>
  <c r="K3" i="160"/>
  <c r="R11" i="120"/>
  <c r="G27" i="120"/>
  <c r="G71" i="120"/>
  <c r="P27" i="120"/>
  <c r="E11" i="120"/>
  <c r="S71" i="120"/>
  <c r="D4" i="120"/>
  <c r="F17" i="120"/>
  <c r="O22" i="120"/>
  <c r="T4" i="120"/>
  <c r="P8" i="120"/>
  <c r="E17" i="120"/>
  <c r="T33" i="120"/>
  <c r="Q17" i="120"/>
  <c r="G17" i="120"/>
  <c r="E27" i="120"/>
  <c r="N17" i="120"/>
  <c r="W27" i="120"/>
  <c r="N26" i="159"/>
  <c r="L8" i="120"/>
  <c r="Q3" i="159"/>
  <c r="V17" i="120"/>
  <c r="G8" i="120"/>
  <c r="O8" i="120"/>
  <c r="U71" i="120"/>
  <c r="Q11" i="120"/>
  <c r="M22" i="120"/>
  <c r="J11" i="120"/>
  <c r="U11" i="120"/>
  <c r="H71" i="120"/>
  <c r="S17" i="120"/>
  <c r="J27" i="120"/>
  <c r="E26" i="160"/>
  <c r="U27" i="120"/>
  <c r="M11" i="120"/>
  <c r="M27" i="120"/>
  <c r="I27" i="120"/>
  <c r="H22" i="120"/>
  <c r="I8" i="120"/>
  <c r="T8" i="120"/>
  <c r="R71" i="120"/>
  <c r="T17" i="120"/>
  <c r="R17" i="120"/>
  <c r="E33" i="120"/>
  <c r="P71" i="120"/>
  <c r="P33" i="120"/>
  <c r="C4" i="120"/>
  <c r="M3" i="160"/>
  <c r="W22" i="120"/>
  <c r="G3" i="160"/>
  <c r="E52" i="120"/>
  <c r="K22" i="120"/>
  <c r="M52" i="120"/>
  <c r="P52" i="120"/>
  <c r="M33" i="120"/>
  <c r="L33" i="120"/>
  <c r="T22" i="120"/>
  <c r="I33" i="120"/>
  <c r="H17" i="120"/>
  <c r="G11" i="120"/>
  <c r="U26" i="160"/>
  <c r="K4" i="120"/>
  <c r="I3" i="160"/>
  <c r="D17" i="120"/>
  <c r="N27" i="120"/>
  <c r="V71" i="120"/>
  <c r="F26" i="160"/>
  <c r="O11" i="120"/>
  <c r="F71" i="120"/>
  <c r="K8" i="120"/>
  <c r="S22" i="120"/>
  <c r="Q26" i="160"/>
  <c r="D71" i="120"/>
  <c r="C27" i="120"/>
  <c r="S8" i="120"/>
  <c r="U26" i="159"/>
  <c r="L52" i="120"/>
  <c r="D52" i="120"/>
  <c r="J22" i="120"/>
  <c r="T52" i="120"/>
  <c r="V27" i="120"/>
  <c r="V11" i="120"/>
  <c r="H33" i="120"/>
  <c r="D33" i="120"/>
  <c r="G3" i="159"/>
  <c r="D22" i="120"/>
  <c r="J8" i="120"/>
  <c r="H4" i="120"/>
  <c r="S26" i="159"/>
  <c r="V22" i="120"/>
  <c r="L71" i="120"/>
  <c r="F11" i="120"/>
  <c r="J17" i="120"/>
  <c r="N3" i="159"/>
  <c r="R8" i="120"/>
  <c r="W33" i="120"/>
  <c r="K17" i="120"/>
  <c r="C22" i="120"/>
  <c r="H8" i="120"/>
  <c r="D3" i="160"/>
  <c r="P11" i="120"/>
  <c r="D27" i="120"/>
  <c r="O27" i="120"/>
  <c r="P17" i="120"/>
  <c r="P4" i="120"/>
  <c r="O17" i="120"/>
  <c r="C11" i="120"/>
  <c r="F27" i="120"/>
  <c r="C8" i="120"/>
  <c r="D26" i="159"/>
  <c r="L4" i="120"/>
  <c r="G22" i="120"/>
  <c r="H52" i="120"/>
  <c r="S4" i="120"/>
  <c r="T71" i="120"/>
  <c r="N11" i="120"/>
  <c r="G26" i="159"/>
  <c r="H27" i="120"/>
  <c r="L11" i="120"/>
  <c r="U52" i="120"/>
  <c r="Q52" i="120"/>
  <c r="I52" i="120"/>
  <c r="U33" i="120"/>
  <c r="Q33" i="120"/>
  <c r="V26" i="159"/>
  <c r="N26" i="160"/>
  <c r="K33" i="120"/>
  <c r="O33" i="120"/>
  <c r="L27" i="120"/>
  <c r="L17" i="120"/>
  <c r="S52" i="120"/>
  <c r="W52" i="120"/>
  <c r="S27" i="120"/>
  <c r="H3" i="159"/>
  <c r="R52" i="120"/>
  <c r="D26" i="160"/>
  <c r="I3" i="159"/>
  <c r="G33" i="120"/>
  <c r="V33" i="120"/>
  <c r="S11" i="120"/>
  <c r="M4" i="120"/>
  <c r="O26" i="160"/>
  <c r="T11" i="120"/>
  <c r="I4" i="120"/>
  <c r="T3" i="159"/>
  <c r="L3" i="160"/>
  <c r="C17" i="120"/>
  <c r="T27" i="120"/>
  <c r="D11" i="120"/>
  <c r="U4" i="120"/>
  <c r="J3" i="160"/>
  <c r="T26" i="160"/>
  <c r="H3" i="160"/>
  <c r="J33" i="120"/>
  <c r="S33" i="120"/>
  <c r="S26" i="160"/>
  <c r="H26" i="160"/>
  <c r="K3" i="159"/>
  <c r="C26" i="160"/>
  <c r="E3" i="160"/>
  <c r="C52" i="120"/>
  <c r="C33" i="120"/>
  <c r="L26" i="159"/>
  <c r="U3" i="159"/>
  <c r="K27" i="120"/>
  <c r="W11" i="120"/>
  <c r="G26" i="160"/>
  <c r="J3" i="159"/>
  <c r="F26" i="159"/>
  <c r="K11" i="120"/>
  <c r="L26" i="160"/>
  <c r="U22" i="120"/>
  <c r="P26" i="160"/>
  <c r="V52" i="120"/>
  <c r="H26" i="159"/>
  <c r="S3" i="159"/>
  <c r="E26" i="159"/>
  <c r="H11" i="120"/>
  <c r="N33" i="120"/>
  <c r="O52" i="120"/>
  <c r="R33" i="120"/>
  <c r="D8" i="120"/>
  <c r="F52" i="120"/>
  <c r="U3" i="160"/>
  <c r="R26" i="159"/>
  <c r="L3" i="159"/>
  <c r="K26" i="159"/>
  <c r="V3" i="159"/>
  <c r="Q4" i="120"/>
  <c r="K52" i="120"/>
  <c r="M3" i="159"/>
  <c r="V26" i="160"/>
  <c r="R26" i="160"/>
  <c r="J26" i="160"/>
  <c r="P26" i="159"/>
  <c r="M26" i="160"/>
  <c r="G52" i="120"/>
  <c r="F3" i="159"/>
  <c r="I26" i="160"/>
  <c r="T26" i="159"/>
  <c r="P3" i="160"/>
  <c r="M26" i="159"/>
  <c r="J26" i="159"/>
  <c r="K26" i="160"/>
  <c r="J52" i="120"/>
  <c r="E3" i="159"/>
  <c r="F33" i="120"/>
  <c r="V3" i="160"/>
  <c r="T3" i="160"/>
  <c r="C3" i="159"/>
  <c r="O3" i="160"/>
  <c r="I26" i="159"/>
  <c r="D3" i="159"/>
  <c r="N52" i="120"/>
  <c r="O3" i="159"/>
  <c r="S3" i="160"/>
  <c r="P3" i="159"/>
  <c r="Q3" i="160"/>
  <c r="Q26" i="159"/>
  <c r="R3" i="159"/>
  <c r="R3" i="160"/>
  <c r="N3" i="120" l="1"/>
  <c r="V3" i="120"/>
  <c r="W3" i="120"/>
  <c r="C2" i="159"/>
  <c r="E3" i="120"/>
  <c r="O2" i="159"/>
  <c r="N2" i="160"/>
  <c r="R26" i="120"/>
  <c r="F2" i="160"/>
  <c r="C2" i="160"/>
  <c r="R3" i="120"/>
  <c r="K2" i="160"/>
  <c r="N26" i="120"/>
  <c r="J3" i="120"/>
  <c r="F3" i="120"/>
  <c r="Q26" i="120"/>
  <c r="P2" i="160"/>
  <c r="P26" i="120"/>
  <c r="W26" i="120"/>
  <c r="W2" i="120" s="1"/>
  <c r="L2" i="159"/>
  <c r="G2" i="160"/>
  <c r="E26" i="120"/>
  <c r="D2" i="160"/>
  <c r="O3" i="120"/>
  <c r="G3" i="120"/>
  <c r="T3" i="120"/>
  <c r="M3" i="120"/>
  <c r="Q2" i="159"/>
  <c r="I26" i="120"/>
  <c r="G2" i="159"/>
  <c r="V26" i="120"/>
  <c r="M26" i="120"/>
  <c r="I3" i="120"/>
  <c r="G26" i="120"/>
  <c r="D2" i="159"/>
  <c r="L2" i="160"/>
  <c r="Q3" i="120"/>
  <c r="H3" i="120"/>
  <c r="I2" i="159"/>
  <c r="F26" i="120"/>
  <c r="U3" i="120"/>
  <c r="U26" i="120"/>
  <c r="T26" i="120"/>
  <c r="E2" i="160"/>
  <c r="J26" i="120"/>
  <c r="S2" i="159"/>
  <c r="N2" i="159"/>
  <c r="T2" i="159"/>
  <c r="P2" i="159"/>
  <c r="O2" i="160"/>
  <c r="I2" i="160"/>
  <c r="C3" i="120"/>
  <c r="M2" i="160"/>
  <c r="L26" i="120"/>
  <c r="P3" i="120"/>
  <c r="J2" i="160"/>
  <c r="K26" i="120"/>
  <c r="H26" i="120"/>
  <c r="D26" i="120"/>
  <c r="Q2" i="160"/>
  <c r="K3" i="120"/>
  <c r="S3" i="120"/>
  <c r="K2" i="159"/>
  <c r="L3" i="120"/>
  <c r="U2" i="159"/>
  <c r="U2" i="160"/>
  <c r="C26" i="120"/>
  <c r="O26" i="120"/>
  <c r="H2" i="160"/>
  <c r="V2" i="160"/>
  <c r="D3" i="120"/>
  <c r="H2" i="159"/>
  <c r="V2" i="159"/>
  <c r="R2" i="159"/>
  <c r="T2" i="160"/>
  <c r="F2" i="159"/>
  <c r="S26" i="120"/>
  <c r="S2" i="160"/>
  <c r="M2" i="159"/>
  <c r="R2" i="160"/>
  <c r="E2" i="159"/>
  <c r="J2" i="159"/>
  <c r="W71" i="160"/>
  <c r="W52" i="160"/>
  <c r="W33" i="160"/>
  <c r="W27" i="160"/>
  <c r="W22" i="160"/>
  <c r="W17" i="160"/>
  <c r="W11" i="160"/>
  <c r="W8" i="160"/>
  <c r="W4" i="160"/>
  <c r="W71" i="159"/>
  <c r="W52" i="159"/>
  <c r="W33" i="159"/>
  <c r="W27" i="159"/>
  <c r="W22" i="159"/>
  <c r="W17" i="159"/>
  <c r="W11" i="159"/>
  <c r="W8" i="159"/>
  <c r="W4" i="159"/>
  <c r="N2" i="120" l="1"/>
  <c r="V2" i="120"/>
  <c r="E2" i="120"/>
  <c r="N150" i="157"/>
  <c r="C149" i="157"/>
  <c r="F150" i="157"/>
  <c r="N149" i="157"/>
  <c r="O149" i="157"/>
  <c r="P2" i="120"/>
  <c r="R2" i="120"/>
  <c r="C150" i="157"/>
  <c r="T2" i="120"/>
  <c r="O2" i="120"/>
  <c r="D150" i="157"/>
  <c r="I2" i="120"/>
  <c r="F2" i="120"/>
  <c r="J2" i="120"/>
  <c r="G150" i="157"/>
  <c r="K150" i="157"/>
  <c r="Q150" i="157"/>
  <c r="G2" i="120"/>
  <c r="Q149" i="157"/>
  <c r="L149" i="157"/>
  <c r="I150" i="157"/>
  <c r="H2" i="120"/>
  <c r="Q2" i="120"/>
  <c r="P150" i="157"/>
  <c r="M2" i="120"/>
  <c r="D149" i="157"/>
  <c r="U2" i="120"/>
  <c r="T149" i="157"/>
  <c r="G149" i="157"/>
  <c r="L150" i="157"/>
  <c r="I149" i="157"/>
  <c r="S149" i="157"/>
  <c r="L2" i="120"/>
  <c r="E150" i="157"/>
  <c r="P149" i="157"/>
  <c r="K2" i="120"/>
  <c r="M149" i="157"/>
  <c r="K149" i="157"/>
  <c r="U149" i="157"/>
  <c r="S150" i="157"/>
  <c r="O150" i="157"/>
  <c r="J150" i="157"/>
  <c r="M150" i="157"/>
  <c r="H149" i="157"/>
  <c r="J149" i="157"/>
  <c r="R149" i="157"/>
  <c r="C2" i="120"/>
  <c r="D2" i="120"/>
  <c r="H150" i="157"/>
  <c r="U150" i="157"/>
  <c r="S2" i="120"/>
  <c r="V149" i="157"/>
  <c r="F149" i="157"/>
  <c r="V150" i="157"/>
  <c r="T150" i="157"/>
  <c r="E149" i="157"/>
  <c r="R150" i="157"/>
  <c r="W3" i="160"/>
  <c r="W26" i="160"/>
  <c r="W26" i="159"/>
  <c r="W3" i="159"/>
  <c r="T73" i="119"/>
  <c r="L70" i="119"/>
  <c r="D68" i="119"/>
  <c r="L66" i="119"/>
  <c r="H65" i="119"/>
  <c r="P63" i="119"/>
  <c r="T60" i="119"/>
  <c r="P59" i="119"/>
  <c r="L47" i="119"/>
  <c r="C28" i="119" l="1"/>
  <c r="C39" i="119"/>
  <c r="C43" i="119"/>
  <c r="C54" i="119"/>
  <c r="C58" i="119"/>
  <c r="O59" i="119"/>
  <c r="O63" i="119"/>
  <c r="G65" i="119"/>
  <c r="K66" i="119"/>
  <c r="C68" i="119"/>
  <c r="S70" i="119"/>
  <c r="S75" i="119"/>
  <c r="C45" i="119"/>
  <c r="C60" i="119"/>
  <c r="O65" i="119"/>
  <c r="C75" i="119"/>
  <c r="D61" i="119"/>
  <c r="P70" i="119"/>
  <c r="P73" i="119"/>
  <c r="C49" i="119"/>
  <c r="C64" i="119"/>
  <c r="M47" i="119"/>
  <c r="Q59" i="119"/>
  <c r="U60" i="119"/>
  <c r="Q63" i="119"/>
  <c r="I65" i="119"/>
  <c r="M66" i="119"/>
  <c r="E68" i="119"/>
  <c r="M70" i="119"/>
  <c r="U73" i="119"/>
  <c r="T52" i="155"/>
  <c r="T71" i="155"/>
  <c r="C32" i="119"/>
  <c r="C47" i="119"/>
  <c r="C62" i="119"/>
  <c r="K70" i="119"/>
  <c r="C37" i="119"/>
  <c r="C51" i="119"/>
  <c r="G63" i="119"/>
  <c r="C66" i="119"/>
  <c r="C24" i="119"/>
  <c r="C41" i="119"/>
  <c r="C56" i="119"/>
  <c r="C70" i="119"/>
  <c r="W71" i="155"/>
  <c r="S33" i="154"/>
  <c r="G27" i="155"/>
  <c r="L4" i="155"/>
  <c r="W22" i="154"/>
  <c r="P33" i="155"/>
  <c r="W2" i="159"/>
  <c r="W8" i="154"/>
  <c r="W2" i="160"/>
  <c r="W27" i="154"/>
  <c r="H71" i="154"/>
  <c r="T27" i="154"/>
  <c r="E8" i="155"/>
  <c r="U8" i="155"/>
  <c r="Q71" i="155"/>
  <c r="J22" i="154"/>
  <c r="N47" i="119"/>
  <c r="F56" i="119"/>
  <c r="R59" i="119"/>
  <c r="V60" i="119"/>
  <c r="R63" i="119"/>
  <c r="J65" i="119"/>
  <c r="F68" i="119"/>
  <c r="N70" i="119"/>
  <c r="R71" i="155"/>
  <c r="N73" i="119"/>
  <c r="V73" i="119"/>
  <c r="R76" i="119"/>
  <c r="C7" i="119"/>
  <c r="C10" i="119"/>
  <c r="C18" i="119"/>
  <c r="C25" i="119"/>
  <c r="C31" i="119"/>
  <c r="C34" i="119"/>
  <c r="C36" i="119"/>
  <c r="C38" i="119"/>
  <c r="C40" i="119"/>
  <c r="C42" i="119"/>
  <c r="C44" i="119"/>
  <c r="C46" i="119"/>
  <c r="O47" i="119"/>
  <c r="C48" i="119"/>
  <c r="C50" i="119"/>
  <c r="C53" i="119"/>
  <c r="C55" i="119"/>
  <c r="C57" i="119"/>
  <c r="C59" i="119"/>
  <c r="C61" i="119"/>
  <c r="C63" i="119"/>
  <c r="S63" i="119"/>
  <c r="C65" i="119"/>
  <c r="C67" i="119"/>
  <c r="C69" i="119"/>
  <c r="O70" i="119"/>
  <c r="O73" i="119"/>
  <c r="C74" i="119"/>
  <c r="C76" i="119"/>
  <c r="P51" i="119"/>
  <c r="W17" i="154"/>
  <c r="W71" i="154"/>
  <c r="Q8" i="155"/>
  <c r="U22" i="155"/>
  <c r="R17" i="154"/>
  <c r="J71" i="154"/>
  <c r="N59" i="119"/>
  <c r="F61" i="119"/>
  <c r="F63" i="119"/>
  <c r="F65" i="119"/>
  <c r="J66" i="119"/>
  <c r="J70" i="119"/>
  <c r="R70" i="119"/>
  <c r="R73" i="119"/>
  <c r="R75" i="119"/>
  <c r="F76" i="119"/>
  <c r="G71" i="154"/>
  <c r="Q51" i="119"/>
  <c r="M59" i="119"/>
  <c r="E61" i="119"/>
  <c r="E65" i="119"/>
  <c r="Q70" i="119"/>
  <c r="Q73" i="119"/>
  <c r="Q75" i="119"/>
  <c r="C4" i="154"/>
  <c r="S17" i="154"/>
  <c r="W8" i="155"/>
  <c r="C6" i="119"/>
  <c r="C14" i="119"/>
  <c r="C16" i="119"/>
  <c r="C19" i="119"/>
  <c r="C21" i="119"/>
  <c r="G11" i="154"/>
  <c r="H11" i="154"/>
  <c r="U71" i="155"/>
  <c r="U27" i="154"/>
  <c r="R11" i="155"/>
  <c r="R52" i="155"/>
  <c r="V71" i="155"/>
  <c r="V27" i="154"/>
  <c r="N71" i="154"/>
  <c r="N4" i="155"/>
  <c r="I27" i="155"/>
  <c r="U33" i="155"/>
  <c r="T71" i="154"/>
  <c r="O4" i="155"/>
  <c r="R8" i="155"/>
  <c r="C8" i="154"/>
  <c r="C17" i="154"/>
  <c r="U71" i="154"/>
  <c r="G52" i="155"/>
  <c r="T11" i="154"/>
  <c r="G22" i="154"/>
  <c r="Q4" i="155"/>
  <c r="L8" i="155"/>
  <c r="T8" i="155"/>
  <c r="P22" i="155"/>
  <c r="L27" i="155"/>
  <c r="P62" i="119"/>
  <c r="H68" i="119"/>
  <c r="L73" i="119"/>
  <c r="H76" i="119"/>
  <c r="U11" i="154"/>
  <c r="H22" i="154"/>
  <c r="M8" i="155"/>
  <c r="Q22" i="155"/>
  <c r="M27" i="155"/>
  <c r="I68" i="119"/>
  <c r="M73" i="119"/>
  <c r="V11" i="154"/>
  <c r="R22" i="155"/>
  <c r="N27" i="155"/>
  <c r="C20" i="119"/>
  <c r="S22" i="155"/>
  <c r="I4" i="155"/>
  <c r="P8" i="155"/>
  <c r="T22" i="155"/>
  <c r="P27" i="155"/>
  <c r="H71" i="155"/>
  <c r="W27" i="155"/>
  <c r="M4" i="155"/>
  <c r="S52" i="155"/>
  <c r="M68" i="119"/>
  <c r="N8" i="155"/>
  <c r="V52" i="155"/>
  <c r="J35" i="119"/>
  <c r="N39" i="119"/>
  <c r="V40" i="119"/>
  <c r="R43" i="119"/>
  <c r="F45" i="119"/>
  <c r="J49" i="119"/>
  <c r="R50" i="119"/>
  <c r="O8" i="155"/>
  <c r="K33" i="154"/>
  <c r="G52" i="154"/>
  <c r="J27" i="155"/>
  <c r="V33" i="155"/>
  <c r="K71" i="154"/>
  <c r="G33" i="154"/>
  <c r="L71" i="154"/>
  <c r="C72" i="119"/>
  <c r="G76" i="119"/>
  <c r="M71" i="154"/>
  <c r="W4" i="155"/>
  <c r="J68" i="119"/>
  <c r="J19" i="119"/>
  <c r="C30" i="119"/>
  <c r="D17" i="155"/>
  <c r="J14" i="119"/>
  <c r="R15" i="119"/>
  <c r="V22" i="155"/>
  <c r="I22" i="154"/>
  <c r="C27" i="154"/>
  <c r="H52" i="155"/>
  <c r="K22" i="154"/>
  <c r="P33" i="154"/>
  <c r="I11" i="155"/>
  <c r="L71" i="155"/>
  <c r="Q33" i="154"/>
  <c r="V8" i="155"/>
  <c r="J11" i="155"/>
  <c r="J17" i="155"/>
  <c r="J52" i="155"/>
  <c r="M71" i="155"/>
  <c r="R33" i="154"/>
  <c r="N71" i="155"/>
  <c r="L11" i="155"/>
  <c r="L17" i="155"/>
  <c r="L52" i="155"/>
  <c r="O71" i="155"/>
  <c r="M11" i="155"/>
  <c r="M17" i="155"/>
  <c r="M52" i="155"/>
  <c r="P71" i="155"/>
  <c r="W36" i="119"/>
  <c r="T4" i="154"/>
  <c r="N11" i="155"/>
  <c r="J33" i="155"/>
  <c r="U4" i="154"/>
  <c r="C11" i="154"/>
  <c r="G8" i="155"/>
  <c r="V4" i="154"/>
  <c r="W22" i="155"/>
  <c r="J4" i="155"/>
  <c r="P11" i="155"/>
  <c r="L33" i="155"/>
  <c r="P52" i="155"/>
  <c r="E11" i="154"/>
  <c r="P17" i="154"/>
  <c r="Q11" i="155"/>
  <c r="M33" i="155"/>
  <c r="F11" i="154"/>
  <c r="Q17" i="154"/>
  <c r="H11" i="155"/>
  <c r="N52" i="155"/>
  <c r="W37" i="119"/>
  <c r="K30" i="119"/>
  <c r="S31" i="119"/>
  <c r="O39" i="119"/>
  <c r="S43" i="119"/>
  <c r="G45" i="119"/>
  <c r="K49" i="119"/>
  <c r="S50" i="119"/>
  <c r="N68" i="119"/>
  <c r="E76" i="119"/>
  <c r="W67" i="119"/>
  <c r="L30" i="119"/>
  <c r="T31" i="119"/>
  <c r="L33" i="154"/>
  <c r="P39" i="119"/>
  <c r="D41" i="119"/>
  <c r="T43" i="119"/>
  <c r="H45" i="119"/>
  <c r="L49" i="119"/>
  <c r="T50" i="119"/>
  <c r="U31" i="119"/>
  <c r="M33" i="154"/>
  <c r="Q39" i="119"/>
  <c r="E41" i="119"/>
  <c r="I45" i="119"/>
  <c r="M49" i="119"/>
  <c r="U50" i="119"/>
  <c r="H27" i="155"/>
  <c r="Q52" i="155"/>
  <c r="W40" i="119"/>
  <c r="V31" i="119"/>
  <c r="N33" i="154"/>
  <c r="R39" i="119"/>
  <c r="F41" i="119"/>
  <c r="J45" i="119"/>
  <c r="R46" i="119"/>
  <c r="N49" i="119"/>
  <c r="V50" i="119"/>
  <c r="W6" i="119"/>
  <c r="W41" i="119"/>
  <c r="O35" i="119"/>
  <c r="S39" i="119"/>
  <c r="G41" i="119"/>
  <c r="K45" i="119"/>
  <c r="S46" i="119"/>
  <c r="O49" i="119"/>
  <c r="J53" i="119"/>
  <c r="N57" i="119"/>
  <c r="R61" i="119"/>
  <c r="D32" i="119"/>
  <c r="P35" i="119"/>
  <c r="D37" i="119"/>
  <c r="T39" i="119"/>
  <c r="H41" i="119"/>
  <c r="L45" i="119"/>
  <c r="T46" i="119"/>
  <c r="P49" i="119"/>
  <c r="D51" i="119"/>
  <c r="K53" i="119"/>
  <c r="O57" i="119"/>
  <c r="S61" i="119"/>
  <c r="W73" i="119"/>
  <c r="E16" i="119"/>
  <c r="E32" i="119"/>
  <c r="Q35" i="119"/>
  <c r="E37" i="119"/>
  <c r="I41" i="119"/>
  <c r="M45" i="119"/>
  <c r="U46" i="119"/>
  <c r="E51" i="119"/>
  <c r="L53" i="119"/>
  <c r="P57" i="119"/>
  <c r="D59" i="119"/>
  <c r="T61" i="119"/>
  <c r="H63" i="119"/>
  <c r="L67" i="119"/>
  <c r="T68" i="119"/>
  <c r="H70" i="119"/>
  <c r="U52" i="155"/>
  <c r="F16" i="119"/>
  <c r="J17" i="154"/>
  <c r="F27" i="154"/>
  <c r="R35" i="119"/>
  <c r="F37" i="119"/>
  <c r="J41" i="119"/>
  <c r="R42" i="119"/>
  <c r="N45" i="119"/>
  <c r="V46" i="119"/>
  <c r="F51" i="119"/>
  <c r="M53" i="119"/>
  <c r="Q57" i="119"/>
  <c r="E59" i="119"/>
  <c r="U61" i="119"/>
  <c r="I63" i="119"/>
  <c r="M67" i="119"/>
  <c r="I70" i="119"/>
  <c r="Q33" i="155"/>
  <c r="G16" i="119"/>
  <c r="K29" i="119"/>
  <c r="G32" i="119"/>
  <c r="S35" i="119"/>
  <c r="G37" i="119"/>
  <c r="K41" i="119"/>
  <c r="S42" i="119"/>
  <c r="O45" i="119"/>
  <c r="G51" i="119"/>
  <c r="N53" i="119"/>
  <c r="R57" i="119"/>
  <c r="F59" i="119"/>
  <c r="V61" i="119"/>
  <c r="J63" i="119"/>
  <c r="R33" i="155"/>
  <c r="N33" i="155"/>
  <c r="H16" i="119"/>
  <c r="K23" i="119"/>
  <c r="D28" i="119"/>
  <c r="L29" i="119"/>
  <c r="T35" i="119"/>
  <c r="H37" i="119"/>
  <c r="O53" i="119"/>
  <c r="S57" i="119"/>
  <c r="G59" i="119"/>
  <c r="K63" i="119"/>
  <c r="L23" i="119"/>
  <c r="E28" i="119"/>
  <c r="M29" i="119"/>
  <c r="P53" i="119"/>
  <c r="D55" i="119"/>
  <c r="T57" i="119"/>
  <c r="H59" i="119"/>
  <c r="L63" i="119"/>
  <c r="T33" i="155"/>
  <c r="M23" i="119"/>
  <c r="U24" i="119"/>
  <c r="F28" i="119"/>
  <c r="N29" i="119"/>
  <c r="Q53" i="119"/>
  <c r="E55" i="119"/>
  <c r="U57" i="119"/>
  <c r="I59" i="119"/>
  <c r="M63" i="119"/>
  <c r="N23" i="119"/>
  <c r="V24" i="119"/>
  <c r="R53" i="119"/>
  <c r="F55" i="119"/>
  <c r="V57" i="119"/>
  <c r="J59" i="119"/>
  <c r="N63" i="119"/>
  <c r="O23" i="119"/>
  <c r="H28" i="119"/>
  <c r="P29" i="119"/>
  <c r="S53" i="119"/>
  <c r="G55" i="119"/>
  <c r="K59" i="119"/>
  <c r="I8" i="155"/>
  <c r="D4" i="154"/>
  <c r="I11" i="154"/>
  <c r="P23" i="119"/>
  <c r="D25" i="119"/>
  <c r="I28" i="119"/>
  <c r="Q29" i="119"/>
  <c r="T53" i="119"/>
  <c r="H55" i="119"/>
  <c r="L59" i="119"/>
  <c r="O71" i="154"/>
  <c r="K75" i="119"/>
  <c r="S76" i="119"/>
  <c r="U4" i="155"/>
  <c r="D71" i="155"/>
  <c r="Q23" i="119"/>
  <c r="E25" i="119"/>
  <c r="J28" i="119"/>
  <c r="R29" i="119"/>
  <c r="F31" i="119"/>
  <c r="U53" i="119"/>
  <c r="I55" i="119"/>
  <c r="P71" i="154"/>
  <c r="L75" i="119"/>
  <c r="S4" i="155"/>
  <c r="T11" i="155"/>
  <c r="E17" i="155"/>
  <c r="U27" i="155"/>
  <c r="Q27" i="155"/>
  <c r="E71" i="155"/>
  <c r="R23" i="119"/>
  <c r="F25" i="119"/>
  <c r="S29" i="119"/>
  <c r="G31" i="119"/>
  <c r="V53" i="119"/>
  <c r="J55" i="119"/>
  <c r="Q71" i="154"/>
  <c r="M75" i="119"/>
  <c r="T4" i="155"/>
  <c r="U11" i="155"/>
  <c r="F17" i="155"/>
  <c r="D22" i="155"/>
  <c r="L22" i="155"/>
  <c r="V27" i="155"/>
  <c r="R27" i="155"/>
  <c r="F71" i="155"/>
  <c r="T29" i="119"/>
  <c r="H31" i="119"/>
  <c r="H36" i="119"/>
  <c r="P37" i="119"/>
  <c r="T41" i="119"/>
  <c r="H43" i="119"/>
  <c r="D46" i="119"/>
  <c r="K55" i="119"/>
  <c r="N75" i="119"/>
  <c r="J8" i="155"/>
  <c r="V11" i="155"/>
  <c r="G17" i="155"/>
  <c r="M22" i="155"/>
  <c r="G71" i="155"/>
  <c r="Q21" i="119"/>
  <c r="U29" i="119"/>
  <c r="I31" i="119"/>
  <c r="U41" i="119"/>
  <c r="I43" i="119"/>
  <c r="L55" i="119"/>
  <c r="T56" i="119"/>
  <c r="O75" i="119"/>
  <c r="P4" i="155"/>
  <c r="F8" i="155"/>
  <c r="H17" i="155"/>
  <c r="T27" i="155"/>
  <c r="R21" i="119"/>
  <c r="V29" i="119"/>
  <c r="J31" i="119"/>
  <c r="V41" i="119"/>
  <c r="J43" i="119"/>
  <c r="V48" i="119"/>
  <c r="R51" i="119"/>
  <c r="M55" i="119"/>
  <c r="U56" i="119"/>
  <c r="P75" i="119"/>
  <c r="I17" i="155"/>
  <c r="O22" i="155"/>
  <c r="I71" i="155"/>
  <c r="S21" i="119"/>
  <c r="K31" i="119"/>
  <c r="K43" i="119"/>
  <c r="S51" i="119"/>
  <c r="N55" i="119"/>
  <c r="V56" i="119"/>
  <c r="D8" i="155"/>
  <c r="V4" i="155"/>
  <c r="J71" i="155"/>
  <c r="K4" i="154"/>
  <c r="P11" i="154"/>
  <c r="T21" i="119"/>
  <c r="D42" i="119"/>
  <c r="L43" i="119"/>
  <c r="P47" i="119"/>
  <c r="D49" i="119"/>
  <c r="T51" i="119"/>
  <c r="O55" i="119"/>
  <c r="G61" i="119"/>
  <c r="K65" i="119"/>
  <c r="G68" i="119"/>
  <c r="R4" i="155"/>
  <c r="S17" i="155"/>
  <c r="L4" i="154"/>
  <c r="Q11" i="154"/>
  <c r="E19" i="119"/>
  <c r="U21" i="119"/>
  <c r="M43" i="119"/>
  <c r="Q47" i="119"/>
  <c r="E49" i="119"/>
  <c r="P55" i="119"/>
  <c r="D57" i="119"/>
  <c r="H61" i="119"/>
  <c r="L65" i="119"/>
  <c r="I52" i="155"/>
  <c r="W17" i="155"/>
  <c r="M4" i="154"/>
  <c r="R11" i="154"/>
  <c r="F19" i="119"/>
  <c r="N43" i="119"/>
  <c r="V44" i="119"/>
  <c r="R47" i="119"/>
  <c r="F49" i="119"/>
  <c r="Q55" i="119"/>
  <c r="E57" i="119"/>
  <c r="I61" i="119"/>
  <c r="M65" i="119"/>
  <c r="H8" i="155"/>
  <c r="D11" i="155"/>
  <c r="Q10" i="119"/>
  <c r="S11" i="154"/>
  <c r="G14" i="119"/>
  <c r="O15" i="119"/>
  <c r="G19" i="119"/>
  <c r="K39" i="119"/>
  <c r="O43" i="119"/>
  <c r="S47" i="119"/>
  <c r="G49" i="119"/>
  <c r="N65" i="119"/>
  <c r="W52" i="155"/>
  <c r="E11" i="155"/>
  <c r="R10" i="119"/>
  <c r="T12" i="119"/>
  <c r="H14" i="119"/>
  <c r="P15" i="119"/>
  <c r="H19" i="119"/>
  <c r="H35" i="119"/>
  <c r="D38" i="119"/>
  <c r="L39" i="119"/>
  <c r="P43" i="119"/>
  <c r="D45" i="119"/>
  <c r="T47" i="119"/>
  <c r="H49" i="119"/>
  <c r="K68" i="119"/>
  <c r="H4" i="155"/>
  <c r="F11" i="155"/>
  <c r="I14" i="119"/>
  <c r="Q15" i="119"/>
  <c r="I19" i="119"/>
  <c r="I35" i="119"/>
  <c r="M39" i="119"/>
  <c r="Q43" i="119"/>
  <c r="E45" i="119"/>
  <c r="I49" i="119"/>
  <c r="L68" i="119"/>
  <c r="V6" i="119"/>
  <c r="F24" i="119"/>
  <c r="N25" i="119"/>
  <c r="G24" i="119"/>
  <c r="O25" i="119"/>
  <c r="D7" i="119"/>
  <c r="P25" i="119"/>
  <c r="E7" i="119"/>
  <c r="Q25" i="119"/>
  <c r="F7" i="119"/>
  <c r="K14" i="119"/>
  <c r="S15" i="119"/>
  <c r="R25" i="119"/>
  <c r="G7" i="119"/>
  <c r="L14" i="119"/>
  <c r="T15" i="119"/>
  <c r="S25" i="119"/>
  <c r="C22" i="155"/>
  <c r="C23" i="119"/>
  <c r="M14" i="119"/>
  <c r="U15" i="119"/>
  <c r="T25" i="119"/>
  <c r="N14" i="119"/>
  <c r="V15" i="119"/>
  <c r="U25" i="119"/>
  <c r="C11" i="155"/>
  <c r="C13" i="119"/>
  <c r="K11" i="155"/>
  <c r="E22" i="155"/>
  <c r="F23" i="119"/>
  <c r="V25" i="119"/>
  <c r="F22" i="155"/>
  <c r="D16" i="119"/>
  <c r="G23" i="119"/>
  <c r="G22" i="155"/>
  <c r="H23" i="119"/>
  <c r="H22" i="155"/>
  <c r="W44" i="119"/>
  <c r="R19" i="119"/>
  <c r="I23" i="119"/>
  <c r="G11" i="155"/>
  <c r="I22" i="155"/>
  <c r="C12" i="119"/>
  <c r="K18" i="119"/>
  <c r="S19" i="119"/>
  <c r="G21" i="119"/>
  <c r="J23" i="119"/>
  <c r="J22" i="155"/>
  <c r="W46" i="119"/>
  <c r="G6" i="119"/>
  <c r="D12" i="119"/>
  <c r="T19" i="119"/>
  <c r="H21" i="119"/>
  <c r="W11" i="155"/>
  <c r="C33" i="155"/>
  <c r="C35" i="119"/>
  <c r="H6" i="119"/>
  <c r="E12" i="119"/>
  <c r="U19" i="119"/>
  <c r="I21" i="119"/>
  <c r="O17" i="155"/>
  <c r="W48" i="119"/>
  <c r="I6" i="119"/>
  <c r="D10" i="119"/>
  <c r="F12" i="119"/>
  <c r="N13" i="119"/>
  <c r="V19" i="119"/>
  <c r="J21" i="119"/>
  <c r="S11" i="155"/>
  <c r="P17" i="155"/>
  <c r="C27" i="155"/>
  <c r="C29" i="119"/>
  <c r="J6" i="119"/>
  <c r="E10" i="119"/>
  <c r="O13" i="119"/>
  <c r="C15" i="119"/>
  <c r="K21" i="119"/>
  <c r="G28" i="119"/>
  <c r="O29" i="119"/>
  <c r="Q17" i="155"/>
  <c r="N22" i="155"/>
  <c r="W50" i="119"/>
  <c r="K6" i="119"/>
  <c r="F10" i="119"/>
  <c r="P13" i="119"/>
  <c r="D20" i="119"/>
  <c r="L21" i="119"/>
  <c r="G4" i="155"/>
  <c r="R17" i="155"/>
  <c r="W19" i="119"/>
  <c r="L6" i="119"/>
  <c r="G10" i="119"/>
  <c r="Q13" i="119"/>
  <c r="E20" i="119"/>
  <c r="M21" i="119"/>
  <c r="H33" i="155"/>
  <c r="H10" i="119"/>
  <c r="F20" i="119"/>
  <c r="N21" i="119"/>
  <c r="E4" i="155"/>
  <c r="O11" i="155"/>
  <c r="T17" i="155"/>
  <c r="I33" i="155"/>
  <c r="I10" i="119"/>
  <c r="O21" i="119"/>
  <c r="C8" i="155"/>
  <c r="C9" i="119"/>
  <c r="N17" i="155"/>
  <c r="K8" i="155"/>
  <c r="F4" i="155"/>
  <c r="U17" i="155"/>
  <c r="J10" i="119"/>
  <c r="P21" i="119"/>
  <c r="W33" i="155"/>
  <c r="V17" i="155"/>
  <c r="K33" i="155"/>
  <c r="W24" i="119"/>
  <c r="W56" i="119"/>
  <c r="K10" i="119"/>
  <c r="I36" i="119"/>
  <c r="Q37" i="119"/>
  <c r="D33" i="155"/>
  <c r="D9" i="119"/>
  <c r="L10" i="119"/>
  <c r="R37" i="119"/>
  <c r="F39" i="119"/>
  <c r="K27" i="155"/>
  <c r="E33" i="155"/>
  <c r="M10" i="119"/>
  <c r="S37" i="119"/>
  <c r="G39" i="119"/>
  <c r="C4" i="155"/>
  <c r="D4" i="155"/>
  <c r="S8" i="155"/>
  <c r="D27" i="155"/>
  <c r="F33" i="155"/>
  <c r="W29" i="119"/>
  <c r="S6" i="119"/>
  <c r="N10" i="119"/>
  <c r="D14" i="119"/>
  <c r="T37" i="119"/>
  <c r="H39" i="119"/>
  <c r="K4" i="155"/>
  <c r="E27" i="155"/>
  <c r="G33" i="155"/>
  <c r="W60" i="119"/>
  <c r="T6" i="119"/>
  <c r="O10" i="119"/>
  <c r="E14" i="119"/>
  <c r="U37" i="119"/>
  <c r="I39" i="119"/>
  <c r="F27" i="155"/>
  <c r="W31" i="119"/>
  <c r="U6" i="119"/>
  <c r="P10" i="119"/>
  <c r="F14" i="119"/>
  <c r="N15" i="119"/>
  <c r="V37" i="119"/>
  <c r="J39" i="119"/>
  <c r="W7" i="119"/>
  <c r="W42" i="119"/>
  <c r="W72" i="119"/>
  <c r="P7" i="119"/>
  <c r="H13" i="119"/>
  <c r="P14" i="119"/>
  <c r="D19" i="119"/>
  <c r="L20" i="119"/>
  <c r="T24" i="119"/>
  <c r="H29" i="119"/>
  <c r="P30" i="119"/>
  <c r="D35" i="119"/>
  <c r="L36" i="119"/>
  <c r="P40" i="119"/>
  <c r="T44" i="119"/>
  <c r="H46" i="119"/>
  <c r="L50" i="119"/>
  <c r="T54" i="119"/>
  <c r="H56" i="119"/>
  <c r="L60" i="119"/>
  <c r="P64" i="119"/>
  <c r="D66" i="119"/>
  <c r="I73" i="119"/>
  <c r="Q74" i="119"/>
  <c r="F32" i="119"/>
  <c r="W9" i="119"/>
  <c r="W43" i="119"/>
  <c r="Q7" i="119"/>
  <c r="E9" i="119"/>
  <c r="I13" i="119"/>
  <c r="Q14" i="119"/>
  <c r="M20" i="119"/>
  <c r="I29" i="119"/>
  <c r="Q30" i="119"/>
  <c r="E35" i="119"/>
  <c r="M36" i="119"/>
  <c r="Q40" i="119"/>
  <c r="E42" i="119"/>
  <c r="U44" i="119"/>
  <c r="I46" i="119"/>
  <c r="M50" i="119"/>
  <c r="U51" i="119"/>
  <c r="U54" i="119"/>
  <c r="I56" i="119"/>
  <c r="M60" i="119"/>
  <c r="Q64" i="119"/>
  <c r="E66" i="119"/>
  <c r="U68" i="119"/>
  <c r="W10" i="119"/>
  <c r="W74" i="119"/>
  <c r="R7" i="119"/>
  <c r="F9" i="119"/>
  <c r="J13" i="119"/>
  <c r="R14" i="119"/>
  <c r="N20" i="119"/>
  <c r="V21" i="119"/>
  <c r="J29" i="119"/>
  <c r="R30" i="119"/>
  <c r="F35" i="119"/>
  <c r="N36" i="119"/>
  <c r="R40" i="119"/>
  <c r="F42" i="119"/>
  <c r="J46" i="119"/>
  <c r="N50" i="119"/>
  <c r="V51" i="119"/>
  <c r="V54" i="119"/>
  <c r="J56" i="119"/>
  <c r="N60" i="119"/>
  <c r="R64" i="119"/>
  <c r="F66" i="119"/>
  <c r="N67" i="119"/>
  <c r="V68" i="119"/>
  <c r="W12" i="119"/>
  <c r="W45" i="119"/>
  <c r="W75" i="119"/>
  <c r="S7" i="119"/>
  <c r="G9" i="119"/>
  <c r="K13" i="119"/>
  <c r="S14" i="119"/>
  <c r="O20" i="119"/>
  <c r="S30" i="119"/>
  <c r="G35" i="119"/>
  <c r="O36" i="119"/>
  <c r="S40" i="119"/>
  <c r="G42" i="119"/>
  <c r="K46" i="119"/>
  <c r="O50" i="119"/>
  <c r="K56" i="119"/>
  <c r="O60" i="119"/>
  <c r="S64" i="119"/>
  <c r="G66" i="119"/>
  <c r="O67" i="119"/>
  <c r="W13" i="119"/>
  <c r="W76" i="119"/>
  <c r="T7" i="119"/>
  <c r="H9" i="119"/>
  <c r="L13" i="119"/>
  <c r="T14" i="119"/>
  <c r="T17" i="154"/>
  <c r="P20" i="119"/>
  <c r="T30" i="119"/>
  <c r="H32" i="119"/>
  <c r="T33" i="154"/>
  <c r="P36" i="119"/>
  <c r="T40" i="119"/>
  <c r="H42" i="119"/>
  <c r="L46" i="119"/>
  <c r="P50" i="119"/>
  <c r="H52" i="154"/>
  <c r="L56" i="119"/>
  <c r="P60" i="119"/>
  <c r="D62" i="119"/>
  <c r="T64" i="119"/>
  <c r="H66" i="119"/>
  <c r="P67" i="119"/>
  <c r="D69" i="119"/>
  <c r="W14" i="119"/>
  <c r="W47" i="119"/>
  <c r="E4" i="154"/>
  <c r="E5" i="119"/>
  <c r="M6" i="119"/>
  <c r="U7" i="119"/>
  <c r="I9" i="119"/>
  <c r="M13" i="119"/>
  <c r="U14" i="119"/>
  <c r="I16" i="119"/>
  <c r="U17" i="154"/>
  <c r="Q20" i="119"/>
  <c r="U30" i="119"/>
  <c r="I32" i="119"/>
  <c r="U33" i="154"/>
  <c r="Q36" i="119"/>
  <c r="E38" i="119"/>
  <c r="U40" i="119"/>
  <c r="I42" i="119"/>
  <c r="M46" i="119"/>
  <c r="U47" i="119"/>
  <c r="Q50" i="119"/>
  <c r="I52" i="154"/>
  <c r="M56" i="119"/>
  <c r="Q60" i="119"/>
  <c r="E62" i="119"/>
  <c r="U64" i="119"/>
  <c r="E69" i="119"/>
  <c r="S71" i="155"/>
  <c r="W11" i="154"/>
  <c r="F4" i="154"/>
  <c r="F5" i="119"/>
  <c r="N6" i="119"/>
  <c r="V7" i="119"/>
  <c r="J9" i="119"/>
  <c r="V14" i="119"/>
  <c r="J16" i="119"/>
  <c r="V17" i="154"/>
  <c r="R20" i="119"/>
  <c r="V30" i="119"/>
  <c r="J32" i="119"/>
  <c r="V33" i="154"/>
  <c r="R36" i="119"/>
  <c r="F38" i="119"/>
  <c r="J42" i="119"/>
  <c r="N46" i="119"/>
  <c r="V47" i="119"/>
  <c r="J52" i="154"/>
  <c r="N56" i="119"/>
  <c r="R60" i="119"/>
  <c r="F62" i="119"/>
  <c r="V64" i="119"/>
  <c r="F69" i="119"/>
  <c r="G72" i="119"/>
  <c r="W16" i="119"/>
  <c r="W49" i="119"/>
  <c r="G5" i="119"/>
  <c r="O6" i="119"/>
  <c r="K9" i="119"/>
  <c r="S10" i="119"/>
  <c r="K16" i="119"/>
  <c r="K19" i="119"/>
  <c r="S20" i="119"/>
  <c r="S23" i="119"/>
  <c r="G25" i="119"/>
  <c r="K32" i="119"/>
  <c r="C33" i="154"/>
  <c r="S36" i="119"/>
  <c r="G38" i="119"/>
  <c r="K42" i="119"/>
  <c r="O46" i="119"/>
  <c r="K52" i="154"/>
  <c r="O56" i="119"/>
  <c r="S60" i="119"/>
  <c r="G62" i="119"/>
  <c r="H72" i="119"/>
  <c r="J18" i="119"/>
  <c r="O72" i="119"/>
  <c r="W18" i="119"/>
  <c r="H5" i="119"/>
  <c r="P6" i="119"/>
  <c r="D8" i="154"/>
  <c r="L9" i="119"/>
  <c r="T10" i="119"/>
  <c r="D15" i="119"/>
  <c r="L16" i="119"/>
  <c r="D17" i="154"/>
  <c r="D18" i="119"/>
  <c r="L19" i="119"/>
  <c r="T20" i="119"/>
  <c r="L22" i="154"/>
  <c r="T23" i="119"/>
  <c r="H25" i="119"/>
  <c r="D31" i="119"/>
  <c r="L32" i="119"/>
  <c r="D33" i="154"/>
  <c r="T36" i="119"/>
  <c r="H38" i="119"/>
  <c r="L42" i="119"/>
  <c r="P46" i="119"/>
  <c r="D48" i="119"/>
  <c r="L52" i="154"/>
  <c r="P56" i="119"/>
  <c r="D58" i="119"/>
  <c r="H62" i="119"/>
  <c r="D65" i="119"/>
  <c r="I72" i="119"/>
  <c r="E75" i="119"/>
  <c r="P72" i="119"/>
  <c r="W51" i="119"/>
  <c r="I5" i="119"/>
  <c r="Q6" i="119"/>
  <c r="E8" i="154"/>
  <c r="M9" i="119"/>
  <c r="U10" i="119"/>
  <c r="E15" i="119"/>
  <c r="M16" i="119"/>
  <c r="E17" i="154"/>
  <c r="E18" i="119"/>
  <c r="M19" i="119"/>
  <c r="U20" i="119"/>
  <c r="M22" i="154"/>
  <c r="U23" i="119"/>
  <c r="I25" i="119"/>
  <c r="E31" i="119"/>
  <c r="M32" i="119"/>
  <c r="E33" i="154"/>
  <c r="U36" i="119"/>
  <c r="I38" i="119"/>
  <c r="M42" i="119"/>
  <c r="U43" i="119"/>
  <c r="Q46" i="119"/>
  <c r="E48" i="119"/>
  <c r="M52" i="154"/>
  <c r="Q56" i="119"/>
  <c r="E58" i="119"/>
  <c r="I62" i="119"/>
  <c r="J72" i="119"/>
  <c r="F75" i="119"/>
  <c r="Q72" i="119"/>
  <c r="W20" i="119"/>
  <c r="W52" i="154"/>
  <c r="W53" i="119"/>
  <c r="J5" i="119"/>
  <c r="R6" i="119"/>
  <c r="F8" i="154"/>
  <c r="N9" i="119"/>
  <c r="V10" i="119"/>
  <c r="J12" i="119"/>
  <c r="R13" i="119"/>
  <c r="F15" i="119"/>
  <c r="N16" i="119"/>
  <c r="F17" i="154"/>
  <c r="F18" i="119"/>
  <c r="N19" i="119"/>
  <c r="V20" i="119"/>
  <c r="N22" i="154"/>
  <c r="V23" i="119"/>
  <c r="J25" i="119"/>
  <c r="N32" i="119"/>
  <c r="F33" i="154"/>
  <c r="V36" i="119"/>
  <c r="J38" i="119"/>
  <c r="N42" i="119"/>
  <c r="V43" i="119"/>
  <c r="F48" i="119"/>
  <c r="N52" i="154"/>
  <c r="R56" i="119"/>
  <c r="F58" i="119"/>
  <c r="J62" i="119"/>
  <c r="N66" i="119"/>
  <c r="K72" i="119"/>
  <c r="G75" i="119"/>
  <c r="W21" i="119"/>
  <c r="W54" i="119"/>
  <c r="G8" i="154"/>
  <c r="O9" i="119"/>
  <c r="K12" i="119"/>
  <c r="S13" i="119"/>
  <c r="G15" i="119"/>
  <c r="O16" i="119"/>
  <c r="G18" i="119"/>
  <c r="O19" i="119"/>
  <c r="O22" i="154"/>
  <c r="K25" i="119"/>
  <c r="K28" i="119"/>
  <c r="O32" i="119"/>
  <c r="K38" i="119"/>
  <c r="O42" i="119"/>
  <c r="G48" i="119"/>
  <c r="O52" i="154"/>
  <c r="S56" i="119"/>
  <c r="G58" i="119"/>
  <c r="K62" i="119"/>
  <c r="O66" i="119"/>
  <c r="L72" i="119"/>
  <c r="H75" i="119"/>
  <c r="W23" i="119"/>
  <c r="W55" i="119"/>
  <c r="H8" i="154"/>
  <c r="P9" i="119"/>
  <c r="D11" i="154"/>
  <c r="L12" i="119"/>
  <c r="T13" i="119"/>
  <c r="H15" i="119"/>
  <c r="P16" i="119"/>
  <c r="H18" i="119"/>
  <c r="P19" i="119"/>
  <c r="D21" i="119"/>
  <c r="P22" i="154"/>
  <c r="D24" i="119"/>
  <c r="L25" i="119"/>
  <c r="D27" i="154"/>
  <c r="L28" i="119"/>
  <c r="P32" i="119"/>
  <c r="H34" i="119"/>
  <c r="L38" i="119"/>
  <c r="P42" i="119"/>
  <c r="D44" i="119"/>
  <c r="H48" i="119"/>
  <c r="P52" i="154"/>
  <c r="D54" i="119"/>
  <c r="H58" i="119"/>
  <c r="L62" i="119"/>
  <c r="T63" i="119"/>
  <c r="P66" i="119"/>
  <c r="M72" i="119"/>
  <c r="I75" i="119"/>
  <c r="D5" i="119"/>
  <c r="G12" i="119"/>
  <c r="I8" i="154"/>
  <c r="Q9" i="119"/>
  <c r="M12" i="119"/>
  <c r="U13" i="119"/>
  <c r="I15" i="119"/>
  <c r="Q16" i="119"/>
  <c r="I18" i="119"/>
  <c r="Q19" i="119"/>
  <c r="E21" i="119"/>
  <c r="Q22" i="154"/>
  <c r="E24" i="119"/>
  <c r="M25" i="119"/>
  <c r="E27" i="154"/>
  <c r="M28" i="119"/>
  <c r="Q32" i="119"/>
  <c r="I34" i="119"/>
  <c r="M38" i="119"/>
  <c r="U39" i="119"/>
  <c r="Q42" i="119"/>
  <c r="E44" i="119"/>
  <c r="I48" i="119"/>
  <c r="Q49" i="119"/>
  <c r="Q52" i="154"/>
  <c r="E54" i="119"/>
  <c r="I58" i="119"/>
  <c r="M62" i="119"/>
  <c r="U63" i="119"/>
  <c r="Q66" i="119"/>
  <c r="N72" i="119"/>
  <c r="J75" i="119"/>
  <c r="K5" i="119"/>
  <c r="H12" i="119"/>
  <c r="D34" i="119"/>
  <c r="W25" i="119"/>
  <c r="W57" i="119"/>
  <c r="N5" i="119"/>
  <c r="J8" i="154"/>
  <c r="R9" i="119"/>
  <c r="N12" i="119"/>
  <c r="V13" i="119"/>
  <c r="J15" i="119"/>
  <c r="R16" i="119"/>
  <c r="F21" i="119"/>
  <c r="R22" i="154"/>
  <c r="N28" i="119"/>
  <c r="R32" i="119"/>
  <c r="J34" i="119"/>
  <c r="N38" i="119"/>
  <c r="V39" i="119"/>
  <c r="F44" i="119"/>
  <c r="J48" i="119"/>
  <c r="R49" i="119"/>
  <c r="R52" i="154"/>
  <c r="F54" i="119"/>
  <c r="J58" i="119"/>
  <c r="N62" i="119"/>
  <c r="V63" i="119"/>
  <c r="R66" i="119"/>
  <c r="L5" i="119"/>
  <c r="I12" i="119"/>
  <c r="E34" i="119"/>
  <c r="K22" i="155"/>
  <c r="W33" i="154"/>
  <c r="W28" i="119"/>
  <c r="W58" i="119"/>
  <c r="G4" i="154"/>
  <c r="O5" i="119"/>
  <c r="K8" i="154"/>
  <c r="S9" i="119"/>
  <c r="O12" i="119"/>
  <c r="K15" i="119"/>
  <c r="S16" i="119"/>
  <c r="S22" i="154"/>
  <c r="G27" i="154"/>
  <c r="O28" i="119"/>
  <c r="S32" i="119"/>
  <c r="K34" i="119"/>
  <c r="O38" i="119"/>
  <c r="G44" i="119"/>
  <c r="K48" i="119"/>
  <c r="S49" i="119"/>
  <c r="S52" i="154"/>
  <c r="G54" i="119"/>
  <c r="K58" i="119"/>
  <c r="S59" i="119"/>
  <c r="O62" i="119"/>
  <c r="S66" i="119"/>
  <c r="O69" i="119"/>
  <c r="D74" i="119"/>
  <c r="T76" i="119"/>
  <c r="M5" i="119"/>
  <c r="P12" i="119"/>
  <c r="F34" i="119"/>
  <c r="W59" i="119"/>
  <c r="H4" i="154"/>
  <c r="P5" i="119"/>
  <c r="L8" i="154"/>
  <c r="T9" i="119"/>
  <c r="L15" i="119"/>
  <c r="T16" i="119"/>
  <c r="L18" i="119"/>
  <c r="T22" i="154"/>
  <c r="H24" i="119"/>
  <c r="H27" i="154"/>
  <c r="P28" i="119"/>
  <c r="D30" i="119"/>
  <c r="L31" i="119"/>
  <c r="T32" i="119"/>
  <c r="L34" i="119"/>
  <c r="P38" i="119"/>
  <c r="D40" i="119"/>
  <c r="L41" i="119"/>
  <c r="T42" i="119"/>
  <c r="H44" i="119"/>
  <c r="P45" i="119"/>
  <c r="D47" i="119"/>
  <c r="L48" i="119"/>
  <c r="T49" i="119"/>
  <c r="H51" i="119"/>
  <c r="T52" i="154"/>
  <c r="H54" i="119"/>
  <c r="L58" i="119"/>
  <c r="T59" i="119"/>
  <c r="D64" i="119"/>
  <c r="T66" i="119"/>
  <c r="P69" i="119"/>
  <c r="E74" i="119"/>
  <c r="U76" i="119"/>
  <c r="Q12" i="119"/>
  <c r="W15" i="119"/>
  <c r="G34" i="119"/>
  <c r="C17" i="155"/>
  <c r="W30" i="119"/>
  <c r="I4" i="154"/>
  <c r="Q5" i="119"/>
  <c r="M8" i="154"/>
  <c r="U9" i="119"/>
  <c r="M15" i="119"/>
  <c r="U16" i="119"/>
  <c r="M18" i="119"/>
  <c r="U22" i="154"/>
  <c r="I24" i="119"/>
  <c r="I27" i="154"/>
  <c r="Q28" i="119"/>
  <c r="E30" i="119"/>
  <c r="M31" i="119"/>
  <c r="U32" i="119"/>
  <c r="M34" i="119"/>
  <c r="U35" i="119"/>
  <c r="I37" i="119"/>
  <c r="Q38" i="119"/>
  <c r="E40" i="119"/>
  <c r="M41" i="119"/>
  <c r="U42" i="119"/>
  <c r="I44" i="119"/>
  <c r="Q45" i="119"/>
  <c r="E47" i="119"/>
  <c r="M48" i="119"/>
  <c r="U49" i="119"/>
  <c r="I51" i="119"/>
  <c r="U52" i="154"/>
  <c r="I54" i="119"/>
  <c r="M58" i="119"/>
  <c r="U59" i="119"/>
  <c r="Q62" i="119"/>
  <c r="E64" i="119"/>
  <c r="U66" i="119"/>
  <c r="Q69" i="119"/>
  <c r="I71" i="154"/>
  <c r="R72" i="119"/>
  <c r="F74" i="119"/>
  <c r="V76" i="119"/>
  <c r="R12" i="119"/>
  <c r="S73" i="119"/>
  <c r="S27" i="155"/>
  <c r="S33" i="155"/>
  <c r="C52" i="155"/>
  <c r="C71" i="155"/>
  <c r="W61" i="119"/>
  <c r="J4" i="154"/>
  <c r="R5" i="119"/>
  <c r="N8" i="154"/>
  <c r="V9" i="119"/>
  <c r="J11" i="154"/>
  <c r="V16" i="119"/>
  <c r="N18" i="119"/>
  <c r="V22" i="154"/>
  <c r="J24" i="119"/>
  <c r="J27" i="154"/>
  <c r="R28" i="119"/>
  <c r="F30" i="119"/>
  <c r="N31" i="119"/>
  <c r="V32" i="119"/>
  <c r="N34" i="119"/>
  <c r="V35" i="119"/>
  <c r="J37" i="119"/>
  <c r="R38" i="119"/>
  <c r="F40" i="119"/>
  <c r="N41" i="119"/>
  <c r="V42" i="119"/>
  <c r="J44" i="119"/>
  <c r="R45" i="119"/>
  <c r="F47" i="119"/>
  <c r="N48" i="119"/>
  <c r="V49" i="119"/>
  <c r="J51" i="119"/>
  <c r="V52" i="154"/>
  <c r="J54" i="119"/>
  <c r="R55" i="119"/>
  <c r="F57" i="119"/>
  <c r="N58" i="119"/>
  <c r="V59" i="119"/>
  <c r="J61" i="119"/>
  <c r="R62" i="119"/>
  <c r="F64" i="119"/>
  <c r="V66" i="119"/>
  <c r="R69" i="119"/>
  <c r="S72" i="119"/>
  <c r="G74" i="119"/>
  <c r="S12" i="119"/>
  <c r="D52" i="155"/>
  <c r="C5" i="119"/>
  <c r="W32" i="119"/>
  <c r="W62" i="119"/>
  <c r="S5" i="119"/>
  <c r="O8" i="154"/>
  <c r="K11" i="154"/>
  <c r="G17" i="154"/>
  <c r="O18" i="119"/>
  <c r="C22" i="154"/>
  <c r="K24" i="119"/>
  <c r="K27" i="154"/>
  <c r="S28" i="119"/>
  <c r="G30" i="119"/>
  <c r="O31" i="119"/>
  <c r="O34" i="119"/>
  <c r="K37" i="119"/>
  <c r="S38" i="119"/>
  <c r="G40" i="119"/>
  <c r="O41" i="119"/>
  <c r="K44" i="119"/>
  <c r="S45" i="119"/>
  <c r="G47" i="119"/>
  <c r="O48" i="119"/>
  <c r="K51" i="119"/>
  <c r="C52" i="154"/>
  <c r="K54" i="119"/>
  <c r="S55" i="119"/>
  <c r="G57" i="119"/>
  <c r="O58" i="119"/>
  <c r="K61" i="119"/>
  <c r="S62" i="119"/>
  <c r="G64" i="119"/>
  <c r="S69" i="119"/>
  <c r="T72" i="119"/>
  <c r="T71" i="119" s="1"/>
  <c r="H74" i="119"/>
  <c r="E52" i="155"/>
  <c r="W34" i="119"/>
  <c r="W63" i="119"/>
  <c r="T5" i="119"/>
  <c r="H7" i="119"/>
  <c r="P8" i="154"/>
  <c r="L11" i="154"/>
  <c r="H17" i="154"/>
  <c r="P18" i="119"/>
  <c r="D22" i="154"/>
  <c r="D23" i="119"/>
  <c r="L24" i="119"/>
  <c r="L27" i="154"/>
  <c r="T28" i="119"/>
  <c r="H30" i="119"/>
  <c r="P31" i="119"/>
  <c r="H33" i="154"/>
  <c r="P34" i="119"/>
  <c r="D36" i="119"/>
  <c r="L37" i="119"/>
  <c r="T38" i="119"/>
  <c r="H40" i="119"/>
  <c r="P41" i="119"/>
  <c r="D43" i="119"/>
  <c r="L44" i="119"/>
  <c r="T45" i="119"/>
  <c r="H47" i="119"/>
  <c r="P48" i="119"/>
  <c r="D50" i="119"/>
  <c r="L51" i="119"/>
  <c r="D52" i="154"/>
  <c r="D53" i="119"/>
  <c r="L54" i="119"/>
  <c r="T55" i="119"/>
  <c r="H57" i="119"/>
  <c r="P58" i="119"/>
  <c r="D60" i="119"/>
  <c r="L61" i="119"/>
  <c r="T62" i="119"/>
  <c r="H64" i="119"/>
  <c r="P65" i="119"/>
  <c r="D67" i="119"/>
  <c r="T69" i="119"/>
  <c r="U72" i="119"/>
  <c r="I74" i="119"/>
  <c r="K35" i="119"/>
  <c r="F52" i="155"/>
  <c r="W35" i="119"/>
  <c r="W64" i="119"/>
  <c r="U5" i="119"/>
  <c r="I7" i="119"/>
  <c r="Q8" i="154"/>
  <c r="M11" i="154"/>
  <c r="U12" i="119"/>
  <c r="I17" i="154"/>
  <c r="Q18" i="119"/>
  <c r="E22" i="154"/>
  <c r="E23" i="119"/>
  <c r="M24" i="119"/>
  <c r="M27" i="154"/>
  <c r="U28" i="119"/>
  <c r="I30" i="119"/>
  <c r="Q31" i="119"/>
  <c r="I33" i="154"/>
  <c r="Q34" i="119"/>
  <c r="E36" i="119"/>
  <c r="M37" i="119"/>
  <c r="U38" i="119"/>
  <c r="I40" i="119"/>
  <c r="Q41" i="119"/>
  <c r="E43" i="119"/>
  <c r="M44" i="119"/>
  <c r="U45" i="119"/>
  <c r="I47" i="119"/>
  <c r="Q48" i="119"/>
  <c r="E50" i="119"/>
  <c r="M51" i="119"/>
  <c r="E52" i="154"/>
  <c r="E53" i="119"/>
  <c r="M54" i="119"/>
  <c r="U55" i="119"/>
  <c r="I57" i="119"/>
  <c r="Q58" i="119"/>
  <c r="E60" i="119"/>
  <c r="M61" i="119"/>
  <c r="U62" i="119"/>
  <c r="I64" i="119"/>
  <c r="Q65" i="119"/>
  <c r="E67" i="119"/>
  <c r="U69" i="119"/>
  <c r="V72" i="119"/>
  <c r="V71" i="154"/>
  <c r="J74" i="119"/>
  <c r="L35" i="119"/>
  <c r="O27" i="155"/>
  <c r="O33" i="155"/>
  <c r="O52" i="155"/>
  <c r="C73" i="119"/>
  <c r="W65" i="119"/>
  <c r="N4" i="154"/>
  <c r="V5" i="119"/>
  <c r="J7" i="119"/>
  <c r="R8" i="154"/>
  <c r="N11" i="154"/>
  <c r="V12" i="119"/>
  <c r="R18" i="119"/>
  <c r="F22" i="154"/>
  <c r="N24" i="119"/>
  <c r="N27" i="154"/>
  <c r="V28" i="119"/>
  <c r="J30" i="119"/>
  <c r="R31" i="119"/>
  <c r="J33" i="154"/>
  <c r="R34" i="119"/>
  <c r="F36" i="119"/>
  <c r="N37" i="119"/>
  <c r="V38" i="119"/>
  <c r="J40" i="119"/>
  <c r="R41" i="119"/>
  <c r="F43" i="119"/>
  <c r="N44" i="119"/>
  <c r="V45" i="119"/>
  <c r="J47" i="119"/>
  <c r="R48" i="119"/>
  <c r="F50" i="119"/>
  <c r="N51" i="119"/>
  <c r="F52" i="154"/>
  <c r="F53" i="119"/>
  <c r="N54" i="119"/>
  <c r="V55" i="119"/>
  <c r="J57" i="119"/>
  <c r="R58" i="119"/>
  <c r="F60" i="119"/>
  <c r="N61" i="119"/>
  <c r="V62" i="119"/>
  <c r="J64" i="119"/>
  <c r="R65" i="119"/>
  <c r="F67" i="119"/>
  <c r="V69" i="119"/>
  <c r="K74" i="119"/>
  <c r="M35" i="119"/>
  <c r="W66" i="119"/>
  <c r="O4" i="154"/>
  <c r="K7" i="119"/>
  <c r="S8" i="154"/>
  <c r="O11" i="154"/>
  <c r="K17" i="154"/>
  <c r="S18" i="119"/>
  <c r="G20" i="119"/>
  <c r="O24" i="119"/>
  <c r="O27" i="154"/>
  <c r="S34" i="119"/>
  <c r="G36" i="119"/>
  <c r="O37" i="119"/>
  <c r="K40" i="119"/>
  <c r="S41" i="119"/>
  <c r="G43" i="119"/>
  <c r="O44" i="119"/>
  <c r="K47" i="119"/>
  <c r="S48" i="119"/>
  <c r="G50" i="119"/>
  <c r="O51" i="119"/>
  <c r="G53" i="119"/>
  <c r="O54" i="119"/>
  <c r="K57" i="119"/>
  <c r="S58" i="119"/>
  <c r="G60" i="119"/>
  <c r="O61" i="119"/>
  <c r="K64" i="119"/>
  <c r="S65" i="119"/>
  <c r="G67" i="119"/>
  <c r="O68" i="119"/>
  <c r="D73" i="119"/>
  <c r="L74" i="119"/>
  <c r="T75" i="119"/>
  <c r="N35" i="119"/>
  <c r="W38" i="119"/>
  <c r="P4" i="154"/>
  <c r="D6" i="119"/>
  <c r="L7" i="119"/>
  <c r="T8" i="154"/>
  <c r="D13" i="119"/>
  <c r="L17" i="154"/>
  <c r="T18" i="119"/>
  <c r="H20" i="119"/>
  <c r="P24" i="119"/>
  <c r="P27" i="154"/>
  <c r="D29" i="119"/>
  <c r="T34" i="119"/>
  <c r="D39" i="119"/>
  <c r="L40" i="119"/>
  <c r="P44" i="119"/>
  <c r="T48" i="119"/>
  <c r="H50" i="119"/>
  <c r="H53" i="119"/>
  <c r="P54" i="119"/>
  <c r="D56" i="119"/>
  <c r="L57" i="119"/>
  <c r="T58" i="119"/>
  <c r="H60" i="119"/>
  <c r="P61" i="119"/>
  <c r="D63" i="119"/>
  <c r="L64" i="119"/>
  <c r="T65" i="119"/>
  <c r="H67" i="119"/>
  <c r="P68" i="119"/>
  <c r="D70" i="119"/>
  <c r="E73" i="119"/>
  <c r="M74" i="119"/>
  <c r="U75" i="119"/>
  <c r="K17" i="155"/>
  <c r="W39" i="119"/>
  <c r="W68" i="119"/>
  <c r="Q4" i="154"/>
  <c r="E6" i="119"/>
  <c r="M7" i="119"/>
  <c r="U8" i="154"/>
  <c r="E13" i="119"/>
  <c r="M17" i="154"/>
  <c r="U18" i="119"/>
  <c r="I20" i="119"/>
  <c r="Q24" i="119"/>
  <c r="Q27" i="154"/>
  <c r="E29" i="119"/>
  <c r="M30" i="119"/>
  <c r="U34" i="119"/>
  <c r="E39" i="119"/>
  <c r="M40" i="119"/>
  <c r="Q44" i="119"/>
  <c r="E46" i="119"/>
  <c r="U48" i="119"/>
  <c r="I50" i="119"/>
  <c r="I53" i="119"/>
  <c r="Q54" i="119"/>
  <c r="E56" i="119"/>
  <c r="M57" i="119"/>
  <c r="U58" i="119"/>
  <c r="I60" i="119"/>
  <c r="Q61" i="119"/>
  <c r="E63" i="119"/>
  <c r="M64" i="119"/>
  <c r="U65" i="119"/>
  <c r="I67" i="119"/>
  <c r="Q68" i="119"/>
  <c r="E70" i="119"/>
  <c r="F73" i="119"/>
  <c r="N74" i="119"/>
  <c r="V75" i="119"/>
  <c r="K52" i="155"/>
  <c r="K71" i="155"/>
  <c r="W4" i="154"/>
  <c r="W5" i="119"/>
  <c r="W69" i="119"/>
  <c r="R4" i="154"/>
  <c r="F6" i="119"/>
  <c r="N7" i="119"/>
  <c r="V8" i="154"/>
  <c r="F13" i="119"/>
  <c r="N17" i="154"/>
  <c r="V18" i="119"/>
  <c r="J20" i="119"/>
  <c r="R24" i="119"/>
  <c r="R27" i="154"/>
  <c r="F29" i="119"/>
  <c r="N30" i="119"/>
  <c r="V34" i="119"/>
  <c r="J36" i="119"/>
  <c r="N40" i="119"/>
  <c r="R44" i="119"/>
  <c r="F46" i="119"/>
  <c r="J50" i="119"/>
  <c r="R54" i="119"/>
  <c r="V58" i="119"/>
  <c r="J60" i="119"/>
  <c r="N64" i="119"/>
  <c r="V65" i="119"/>
  <c r="J67" i="119"/>
  <c r="R68" i="119"/>
  <c r="F70" i="119"/>
  <c r="R71" i="154"/>
  <c r="G73" i="119"/>
  <c r="O74" i="119"/>
  <c r="W70" i="119"/>
  <c r="S4" i="154"/>
  <c r="O7" i="119"/>
  <c r="G13" i="119"/>
  <c r="O14" i="119"/>
  <c r="O17" i="154"/>
  <c r="K20" i="119"/>
  <c r="S24" i="119"/>
  <c r="S27" i="154"/>
  <c r="G29" i="119"/>
  <c r="O30" i="119"/>
  <c r="O33" i="154"/>
  <c r="K36" i="119"/>
  <c r="O40" i="119"/>
  <c r="S44" i="119"/>
  <c r="G46" i="119"/>
  <c r="K50" i="119"/>
  <c r="S54" i="119"/>
  <c r="G56" i="119"/>
  <c r="K60" i="119"/>
  <c r="O64" i="119"/>
  <c r="K67" i="119"/>
  <c r="S68" i="119"/>
  <c r="G70" i="119"/>
  <c r="S71" i="154"/>
  <c r="H73" i="119"/>
  <c r="P74" i="119"/>
  <c r="D76" i="119"/>
  <c r="J73" i="119"/>
  <c r="R74" i="119"/>
  <c r="C71" i="154"/>
  <c r="K73" i="119"/>
  <c r="S74" i="119"/>
  <c r="D71" i="154"/>
  <c r="T74" i="119"/>
  <c r="D72" i="119"/>
  <c r="I66" i="119"/>
  <c r="Q67" i="119"/>
  <c r="E71" i="154"/>
  <c r="U74" i="119"/>
  <c r="I76" i="119"/>
  <c r="E72" i="119"/>
  <c r="R67" i="119"/>
  <c r="F71" i="154"/>
  <c r="V74" i="119"/>
  <c r="J76" i="119"/>
  <c r="F72" i="119"/>
  <c r="S67" i="119"/>
  <c r="G69" i="119"/>
  <c r="K76" i="119"/>
  <c r="T67" i="119"/>
  <c r="H69" i="119"/>
  <c r="D75" i="119"/>
  <c r="L76" i="119"/>
  <c r="U67" i="119"/>
  <c r="I69" i="119"/>
  <c r="M76" i="119"/>
  <c r="V67" i="119"/>
  <c r="J69" i="119"/>
  <c r="N76" i="119"/>
  <c r="K69" i="119"/>
  <c r="O76" i="119"/>
  <c r="L69" i="119"/>
  <c r="T70" i="119"/>
  <c r="P76" i="119"/>
  <c r="M69" i="119"/>
  <c r="U70" i="119"/>
  <c r="Q76" i="119"/>
  <c r="N69" i="119"/>
  <c r="V70" i="119"/>
  <c r="W26" i="154" l="1"/>
  <c r="C22" i="119"/>
  <c r="P71" i="119"/>
  <c r="U71" i="119"/>
  <c r="G26" i="155"/>
  <c r="K26" i="154"/>
  <c r="J8" i="119"/>
  <c r="O71" i="119"/>
  <c r="W149" i="157"/>
  <c r="I71" i="119"/>
  <c r="P26" i="154"/>
  <c r="P26" i="155"/>
  <c r="S26" i="154"/>
  <c r="R26" i="154"/>
  <c r="L71" i="119"/>
  <c r="G26" i="154"/>
  <c r="M71" i="119"/>
  <c r="W150" i="157"/>
  <c r="T26" i="154"/>
  <c r="U26" i="154"/>
  <c r="G22" i="119"/>
  <c r="C4" i="119"/>
  <c r="T4" i="119"/>
  <c r="C8" i="119"/>
  <c r="U8" i="119"/>
  <c r="N3" i="155"/>
  <c r="C52" i="119"/>
  <c r="V3" i="154"/>
  <c r="L22" i="119"/>
  <c r="N71" i="119"/>
  <c r="N8" i="119"/>
  <c r="N22" i="119"/>
  <c r="V71" i="119"/>
  <c r="G3" i="154"/>
  <c r="V26" i="155"/>
  <c r="R22" i="119"/>
  <c r="Q22" i="119"/>
  <c r="C33" i="119"/>
  <c r="C26" i="154"/>
  <c r="T26" i="155"/>
  <c r="P22" i="119"/>
  <c r="R71" i="119"/>
  <c r="K22" i="119"/>
  <c r="C3" i="154"/>
  <c r="Q71" i="119"/>
  <c r="T22" i="119"/>
  <c r="M26" i="155"/>
  <c r="Q26" i="154"/>
  <c r="W3" i="154"/>
  <c r="W2" i="154" s="1"/>
  <c r="W8" i="119"/>
  <c r="H26" i="155"/>
  <c r="W26" i="155"/>
  <c r="N26" i="155"/>
  <c r="Q26" i="155"/>
  <c r="V26" i="154"/>
  <c r="H3" i="155"/>
  <c r="J3" i="155"/>
  <c r="C27" i="119"/>
  <c r="M4" i="119"/>
  <c r="L26" i="155"/>
  <c r="U3" i="155"/>
  <c r="C17" i="119"/>
  <c r="M3" i="154"/>
  <c r="M3" i="155"/>
  <c r="R26" i="155"/>
  <c r="W3" i="155"/>
  <c r="L3" i="155"/>
  <c r="J26" i="155"/>
  <c r="L26" i="154"/>
  <c r="L17" i="119"/>
  <c r="Q3" i="155"/>
  <c r="T11" i="119"/>
  <c r="I26" i="155"/>
  <c r="U26" i="155"/>
  <c r="I3" i="155"/>
  <c r="T3" i="154"/>
  <c r="D22" i="119"/>
  <c r="V8" i="119"/>
  <c r="F26" i="154"/>
  <c r="E26" i="155"/>
  <c r="D71" i="119"/>
  <c r="P3" i="154"/>
  <c r="O22" i="119"/>
  <c r="O11" i="119"/>
  <c r="M27" i="119"/>
  <c r="H71" i="119"/>
  <c r="F8" i="119"/>
  <c r="K26" i="155"/>
  <c r="O3" i="155"/>
  <c r="D27" i="119"/>
  <c r="P17" i="119"/>
  <c r="R4" i="119"/>
  <c r="L3" i="154"/>
  <c r="S8" i="119"/>
  <c r="V22" i="119"/>
  <c r="U3" i="154"/>
  <c r="C71" i="119"/>
  <c r="H3" i="154"/>
  <c r="O4" i="119"/>
  <c r="G8" i="119"/>
  <c r="R3" i="155"/>
  <c r="W17" i="119"/>
  <c r="J17" i="119"/>
  <c r="T8" i="119"/>
  <c r="V3" i="155"/>
  <c r="E3" i="155"/>
  <c r="J22" i="119"/>
  <c r="K3" i="154"/>
  <c r="H27" i="119"/>
  <c r="V52" i="119"/>
  <c r="L27" i="119"/>
  <c r="I27" i="119"/>
  <c r="U22" i="119"/>
  <c r="F27" i="119"/>
  <c r="H11" i="119"/>
  <c r="R3" i="154"/>
  <c r="Q11" i="119"/>
  <c r="P11" i="119"/>
  <c r="U27" i="119"/>
  <c r="N26" i="154"/>
  <c r="G3" i="155"/>
  <c r="R52" i="119"/>
  <c r="W27" i="119"/>
  <c r="M26" i="154"/>
  <c r="P4" i="119"/>
  <c r="M22" i="119"/>
  <c r="E3" i="154"/>
  <c r="P3" i="155"/>
  <c r="K27" i="119"/>
  <c r="R8" i="119"/>
  <c r="N52" i="119"/>
  <c r="Q52" i="119"/>
  <c r="T52" i="119"/>
  <c r="J52" i="119"/>
  <c r="E27" i="119"/>
  <c r="Q8" i="119"/>
  <c r="H8" i="119"/>
  <c r="U52" i="119"/>
  <c r="I17" i="119"/>
  <c r="J4" i="119"/>
  <c r="T3" i="155"/>
  <c r="C11" i="119"/>
  <c r="S17" i="119"/>
  <c r="L52" i="119"/>
  <c r="K52" i="119"/>
  <c r="P52" i="119"/>
  <c r="F26" i="155"/>
  <c r="F3" i="155"/>
  <c r="W71" i="119"/>
  <c r="K3" i="155"/>
  <c r="M11" i="119"/>
  <c r="M52" i="119"/>
  <c r="S3" i="155"/>
  <c r="O52" i="119"/>
  <c r="D3" i="154"/>
  <c r="J27" i="119"/>
  <c r="E8" i="119"/>
  <c r="D3" i="155"/>
  <c r="V33" i="119"/>
  <c r="T27" i="119"/>
  <c r="N17" i="119"/>
  <c r="S52" i="119"/>
  <c r="H4" i="119"/>
  <c r="C3" i="155"/>
  <c r="F22" i="119"/>
  <c r="N27" i="119"/>
  <c r="H33" i="119"/>
  <c r="D11" i="119"/>
  <c r="O26" i="154"/>
  <c r="S33" i="119"/>
  <c r="N11" i="119"/>
  <c r="V17" i="119"/>
  <c r="S27" i="119"/>
  <c r="E26" i="154"/>
  <c r="G17" i="119"/>
  <c r="F17" i="119"/>
  <c r="F11" i="119"/>
  <c r="O3" i="154"/>
  <c r="W11" i="119"/>
  <c r="K17" i="119"/>
  <c r="Q33" i="119"/>
  <c r="J3" i="154"/>
  <c r="M33" i="119"/>
  <c r="E22" i="119"/>
  <c r="L4" i="119"/>
  <c r="K4" i="119"/>
  <c r="O8" i="119"/>
  <c r="J11" i="119"/>
  <c r="D26" i="155"/>
  <c r="S3" i="154"/>
  <c r="H17" i="119"/>
  <c r="S22" i="119"/>
  <c r="I33" i="119"/>
  <c r="F33" i="119"/>
  <c r="I11" i="119"/>
  <c r="K11" i="119"/>
  <c r="L11" i="119"/>
  <c r="E17" i="119"/>
  <c r="I8" i="119"/>
  <c r="U33" i="119"/>
  <c r="D8" i="119"/>
  <c r="G11" i="119"/>
  <c r="G27" i="119"/>
  <c r="I22" i="119"/>
  <c r="W4" i="119"/>
  <c r="I26" i="154"/>
  <c r="D4" i="119"/>
  <c r="P8" i="119"/>
  <c r="O33" i="119"/>
  <c r="R33" i="119"/>
  <c r="E33" i="119"/>
  <c r="Q17" i="119"/>
  <c r="K71" i="119"/>
  <c r="D17" i="119"/>
  <c r="F4" i="119"/>
  <c r="E4" i="119"/>
  <c r="U11" i="119"/>
  <c r="L33" i="119"/>
  <c r="W52" i="119"/>
  <c r="K8" i="119"/>
  <c r="F3" i="154"/>
  <c r="E11" i="119"/>
  <c r="N4" i="119"/>
  <c r="D26" i="154"/>
  <c r="D33" i="119"/>
  <c r="V11" i="119"/>
  <c r="S11" i="119"/>
  <c r="W22" i="119"/>
  <c r="M8" i="119"/>
  <c r="I52" i="119"/>
  <c r="S26" i="155"/>
  <c r="Q27" i="119"/>
  <c r="U17" i="119"/>
  <c r="G52" i="119"/>
  <c r="R17" i="119"/>
  <c r="Q4" i="119"/>
  <c r="G4" i="119"/>
  <c r="H52" i="119"/>
  <c r="W33" i="119"/>
  <c r="R11" i="119"/>
  <c r="V27" i="119"/>
  <c r="E52" i="119"/>
  <c r="Q3" i="154"/>
  <c r="P33" i="119"/>
  <c r="S71" i="119"/>
  <c r="R27" i="119"/>
  <c r="I3" i="154"/>
  <c r="H22" i="119"/>
  <c r="O26" i="155"/>
  <c r="M17" i="119"/>
  <c r="N33" i="119"/>
  <c r="F71" i="119"/>
  <c r="V4" i="119"/>
  <c r="J26" i="154"/>
  <c r="P27" i="119"/>
  <c r="K33" i="119"/>
  <c r="I4" i="119"/>
  <c r="L8" i="119"/>
  <c r="D52" i="119"/>
  <c r="O17" i="119"/>
  <c r="U4" i="119"/>
  <c r="T33" i="119"/>
  <c r="E71" i="119"/>
  <c r="T17" i="119"/>
  <c r="F52" i="119"/>
  <c r="N3" i="154"/>
  <c r="H26" i="154"/>
  <c r="J71" i="119"/>
  <c r="G71" i="119"/>
  <c r="S4" i="119"/>
  <c r="G33" i="119"/>
  <c r="O27" i="119"/>
  <c r="J33" i="119"/>
  <c r="C26" i="155"/>
  <c r="G2" i="155" l="1"/>
  <c r="K2" i="154"/>
  <c r="G2" i="154"/>
  <c r="C3" i="119"/>
  <c r="R2" i="154"/>
  <c r="S2" i="154"/>
  <c r="P2" i="155"/>
  <c r="P2" i="154"/>
  <c r="T2" i="154"/>
  <c r="Q2" i="155"/>
  <c r="C26" i="119"/>
  <c r="V2" i="155"/>
  <c r="T3" i="119"/>
  <c r="N2" i="155"/>
  <c r="H2" i="154"/>
  <c r="W2" i="155"/>
  <c r="C2" i="154"/>
  <c r="U2" i="154"/>
  <c r="J3" i="119"/>
  <c r="H2" i="155"/>
  <c r="K26" i="119"/>
  <c r="V2" i="154"/>
  <c r="R2" i="155"/>
  <c r="U2" i="155"/>
  <c r="T2" i="155"/>
  <c r="L2" i="154"/>
  <c r="M2" i="155"/>
  <c r="L2" i="155"/>
  <c r="N2" i="154"/>
  <c r="Q2" i="154"/>
  <c r="R3" i="119"/>
  <c r="J2" i="155"/>
  <c r="Q26" i="119"/>
  <c r="M2" i="154"/>
  <c r="H3" i="119"/>
  <c r="F2" i="154"/>
  <c r="F26" i="119"/>
  <c r="F2" i="155"/>
  <c r="I2" i="155"/>
  <c r="W3" i="119"/>
  <c r="E2" i="155"/>
  <c r="D26" i="119"/>
  <c r="O2" i="155"/>
  <c r="H26" i="119"/>
  <c r="E26" i="119"/>
  <c r="W26" i="119"/>
  <c r="Q3" i="119"/>
  <c r="L26" i="119"/>
  <c r="N26" i="119"/>
  <c r="T26" i="119"/>
  <c r="D2" i="155"/>
  <c r="K2" i="155"/>
  <c r="G3" i="119"/>
  <c r="M26" i="119"/>
  <c r="V3" i="119"/>
  <c r="I26" i="119"/>
  <c r="O3" i="119"/>
  <c r="S2" i="155"/>
  <c r="G26" i="119"/>
  <c r="C2" i="155"/>
  <c r="P3" i="119"/>
  <c r="P26" i="119"/>
  <c r="D2" i="154"/>
  <c r="N3" i="119"/>
  <c r="U3" i="119"/>
  <c r="K3" i="119"/>
  <c r="I3" i="119"/>
  <c r="U26" i="119"/>
  <c r="J26" i="119"/>
  <c r="E2" i="154"/>
  <c r="D3" i="119"/>
  <c r="V26" i="119"/>
  <c r="M3" i="119"/>
  <c r="J2" i="154"/>
  <c r="O26" i="119"/>
  <c r="L3" i="119"/>
  <c r="W146" i="157"/>
  <c r="O2" i="154"/>
  <c r="S26" i="119"/>
  <c r="F3" i="119"/>
  <c r="I2" i="154"/>
  <c r="R26" i="119"/>
  <c r="S3" i="119"/>
  <c r="E3" i="119"/>
  <c r="Q147" i="157" l="1"/>
  <c r="G147" i="157"/>
  <c r="R13" i="10"/>
  <c r="N16" i="10"/>
  <c r="J20" i="10"/>
  <c r="K146" i="157"/>
  <c r="P147" i="157"/>
  <c r="F19" i="10"/>
  <c r="N12" i="10"/>
  <c r="R7" i="10"/>
  <c r="J15" i="10"/>
  <c r="V21" i="10"/>
  <c r="W76" i="10"/>
  <c r="N6" i="10"/>
  <c r="W23" i="10"/>
  <c r="F14" i="10"/>
  <c r="V16" i="10"/>
  <c r="R20" i="10"/>
  <c r="C2" i="119"/>
  <c r="N147" i="157"/>
  <c r="G22" i="151"/>
  <c r="R5" i="10"/>
  <c r="J13" i="10"/>
  <c r="F16" i="10"/>
  <c r="V19" i="10"/>
  <c r="G146" i="157"/>
  <c r="P146" i="157"/>
  <c r="R146" i="157"/>
  <c r="H147" i="157"/>
  <c r="F22" i="151"/>
  <c r="T146" i="157"/>
  <c r="C8" i="151"/>
  <c r="S146" i="157"/>
  <c r="E22" i="151"/>
  <c r="V147" i="157"/>
  <c r="T71" i="152"/>
  <c r="Q22" i="152"/>
  <c r="H146" i="157"/>
  <c r="M23" i="10"/>
  <c r="I24" i="10"/>
  <c r="M25" i="10"/>
  <c r="I28" i="10"/>
  <c r="E29" i="10"/>
  <c r="I30" i="10"/>
  <c r="E31" i="10"/>
  <c r="U31" i="10"/>
  <c r="Q53" i="10"/>
  <c r="U54" i="10"/>
  <c r="Q55" i="10"/>
  <c r="M56" i="10"/>
  <c r="Q57" i="10"/>
  <c r="M58" i="10"/>
  <c r="I59" i="10"/>
  <c r="M60" i="10"/>
  <c r="I61" i="10"/>
  <c r="E62" i="10"/>
  <c r="I70" i="10"/>
  <c r="E72" i="10"/>
  <c r="U72" i="10"/>
  <c r="I73" i="10"/>
  <c r="E74" i="10"/>
  <c r="U74" i="10"/>
  <c r="Q75" i="10"/>
  <c r="E76" i="10"/>
  <c r="U76" i="10"/>
  <c r="W147" i="157"/>
  <c r="S71" i="152"/>
  <c r="S2" i="119"/>
  <c r="T2" i="119"/>
  <c r="E25" i="10"/>
  <c r="U29" i="10"/>
  <c r="Q32" i="10"/>
  <c r="M54" i="10"/>
  <c r="I57" i="10"/>
  <c r="E60" i="10"/>
  <c r="U62" i="10"/>
  <c r="Q73" i="10"/>
  <c r="M76" i="10"/>
  <c r="U51" i="10"/>
  <c r="E51" i="10"/>
  <c r="W60" i="10"/>
  <c r="J7" i="10"/>
  <c r="F12" i="10"/>
  <c r="V14" i="10"/>
  <c r="N21" i="10"/>
  <c r="R8" i="153"/>
  <c r="F17" i="151"/>
  <c r="J18" i="10"/>
  <c r="R10" i="10"/>
  <c r="N14" i="10"/>
  <c r="F21" i="10"/>
  <c r="O2" i="119"/>
  <c r="L8" i="153"/>
  <c r="V8" i="152"/>
  <c r="Q71" i="152"/>
  <c r="N8" i="153"/>
  <c r="U147" i="157"/>
  <c r="J2" i="119"/>
  <c r="J8" i="151"/>
  <c r="N22" i="151"/>
  <c r="J27" i="151"/>
  <c r="O4" i="151"/>
  <c r="K8" i="151"/>
  <c r="O22" i="151"/>
  <c r="K2" i="119"/>
  <c r="M17" i="151"/>
  <c r="F8" i="152"/>
  <c r="R2" i="119"/>
  <c r="C11" i="151"/>
  <c r="O17" i="151"/>
  <c r="N146" i="157"/>
  <c r="C8" i="153"/>
  <c r="I4" i="151"/>
  <c r="Q4" i="151"/>
  <c r="E8" i="151"/>
  <c r="M8" i="151"/>
  <c r="I71" i="151"/>
  <c r="E22" i="152"/>
  <c r="C146" i="157"/>
  <c r="J147" i="157"/>
  <c r="R147" i="157"/>
  <c r="K147" i="157"/>
  <c r="V146" i="157"/>
  <c r="T147" i="157"/>
  <c r="F146" i="157"/>
  <c r="L147" i="157"/>
  <c r="E146" i="157"/>
  <c r="P4" i="151"/>
  <c r="D8" i="151"/>
  <c r="L8" i="151"/>
  <c r="H22" i="151"/>
  <c r="P22" i="151"/>
  <c r="H71" i="151"/>
  <c r="U146" i="157"/>
  <c r="M147" i="157"/>
  <c r="L146" i="157"/>
  <c r="Q146" i="157"/>
  <c r="H2" i="119"/>
  <c r="H4" i="151"/>
  <c r="E2" i="119"/>
  <c r="D8" i="153"/>
  <c r="H22" i="153"/>
  <c r="I22" i="153"/>
  <c r="I71" i="152"/>
  <c r="J22" i="153"/>
  <c r="J71" i="152"/>
  <c r="K71" i="152"/>
  <c r="L71" i="152"/>
  <c r="N4" i="153"/>
  <c r="J8" i="153"/>
  <c r="V71" i="151"/>
  <c r="P4" i="153"/>
  <c r="F147" i="157"/>
  <c r="F4" i="151"/>
  <c r="Q2" i="119"/>
  <c r="G4" i="151"/>
  <c r="V24" i="10"/>
  <c r="R29" i="10"/>
  <c r="F32" i="10"/>
  <c r="N53" i="10"/>
  <c r="J56" i="10"/>
  <c r="R58" i="10"/>
  <c r="N73" i="10"/>
  <c r="V75" i="10"/>
  <c r="W14" i="10"/>
  <c r="W24" i="10"/>
  <c r="S5" i="10"/>
  <c r="K7" i="10"/>
  <c r="S7" i="10"/>
  <c r="O9" i="10"/>
  <c r="C10" i="10"/>
  <c r="K10" i="10"/>
  <c r="S10" i="10"/>
  <c r="C13" i="10"/>
  <c r="G14" i="10"/>
  <c r="O14" i="10"/>
  <c r="S15" i="10"/>
  <c r="G16" i="10"/>
  <c r="O16" i="10"/>
  <c r="C18" i="10"/>
  <c r="K18" i="10"/>
  <c r="O19" i="10"/>
  <c r="K20" i="10"/>
  <c r="S20" i="10"/>
  <c r="G21" i="10"/>
  <c r="F55" i="10"/>
  <c r="V59" i="10"/>
  <c r="V61" i="10"/>
  <c r="R74" i="10"/>
  <c r="R23" i="10"/>
  <c r="N28" i="10"/>
  <c r="J31" i="10"/>
  <c r="F57" i="10"/>
  <c r="N59" i="10"/>
  <c r="R62" i="10"/>
  <c r="F73" i="10"/>
  <c r="F8" i="151"/>
  <c r="J17" i="151"/>
  <c r="J71" i="151"/>
  <c r="R27" i="152"/>
  <c r="N32" i="10"/>
  <c r="J54" i="10"/>
  <c r="R56" i="10"/>
  <c r="F59" i="10"/>
  <c r="J62" i="10"/>
  <c r="N75" i="10"/>
  <c r="W7" i="10"/>
  <c r="W29" i="10"/>
  <c r="W56" i="10"/>
  <c r="V5" i="10"/>
  <c r="J6" i="10"/>
  <c r="F7" i="10"/>
  <c r="V7" i="10"/>
  <c r="R9" i="10"/>
  <c r="F10" i="10"/>
  <c r="V10" i="10"/>
  <c r="F13" i="10"/>
  <c r="N13" i="10"/>
  <c r="V13" i="10"/>
  <c r="R14" i="10"/>
  <c r="F15" i="10"/>
  <c r="N15" i="10"/>
  <c r="V15" i="10"/>
  <c r="J16" i="10"/>
  <c r="R16" i="10"/>
  <c r="N18" i="10"/>
  <c r="V18" i="10"/>
  <c r="J19" i="10"/>
  <c r="R19" i="10"/>
  <c r="F20" i="10"/>
  <c r="N20" i="10"/>
  <c r="J21" i="10"/>
  <c r="R21" i="10"/>
  <c r="R24" i="10"/>
  <c r="F25" i="10"/>
  <c r="N25" i="10"/>
  <c r="V25" i="10"/>
  <c r="V29" i="10"/>
  <c r="J30" i="10"/>
  <c r="R30" i="10"/>
  <c r="F31" i="10"/>
  <c r="V31" i="10"/>
  <c r="R32" i="10"/>
  <c r="R53" i="10"/>
  <c r="N54" i="10"/>
  <c r="V54" i="10"/>
  <c r="J55" i="10"/>
  <c r="R55" i="10"/>
  <c r="N56" i="10"/>
  <c r="J57" i="10"/>
  <c r="R57" i="10"/>
  <c r="F58" i="10"/>
  <c r="N58" i="10"/>
  <c r="J59" i="10"/>
  <c r="F60" i="10"/>
  <c r="N60" i="10"/>
  <c r="V60" i="10"/>
  <c r="J61" i="10"/>
  <c r="F62" i="10"/>
  <c r="V62" i="10"/>
  <c r="J70" i="10"/>
  <c r="R70" i="10"/>
  <c r="F72" i="10"/>
  <c r="V72" i="10"/>
  <c r="J73" i="10"/>
  <c r="F74" i="10"/>
  <c r="N74" i="10"/>
  <c r="V74" i="10"/>
  <c r="R75" i="10"/>
  <c r="F76" i="10"/>
  <c r="V76" i="10"/>
  <c r="N24" i="10"/>
  <c r="J29" i="10"/>
  <c r="R31" i="10"/>
  <c r="F53" i="10"/>
  <c r="V55" i="10"/>
  <c r="R60" i="10"/>
  <c r="N70" i="10"/>
  <c r="J76" i="10"/>
  <c r="F24" i="10"/>
  <c r="N30" i="10"/>
  <c r="V53" i="10"/>
  <c r="V57" i="10"/>
  <c r="N61" i="10"/>
  <c r="J74" i="10"/>
  <c r="W18" i="10"/>
  <c r="N2" i="119"/>
  <c r="F51" i="10"/>
  <c r="V51" i="10"/>
  <c r="I147" i="157"/>
  <c r="M146" i="157"/>
  <c r="N51" i="10"/>
  <c r="J51" i="10"/>
  <c r="E147" i="157"/>
  <c r="G30" i="10"/>
  <c r="C56" i="10"/>
  <c r="K58" i="10"/>
  <c r="G61" i="10"/>
  <c r="O70" i="10"/>
  <c r="K76" i="10"/>
  <c r="W32" i="10"/>
  <c r="W59" i="10"/>
  <c r="W75" i="10"/>
  <c r="Q5" i="10"/>
  <c r="U6" i="10"/>
  <c r="I7" i="10"/>
  <c r="Q7" i="10"/>
  <c r="E9" i="10"/>
  <c r="M9" i="10"/>
  <c r="Q10" i="10"/>
  <c r="E12" i="10"/>
  <c r="M12" i="10"/>
  <c r="I13" i="10"/>
  <c r="M14" i="10"/>
  <c r="U14" i="10"/>
  <c r="I15" i="10"/>
  <c r="Q15" i="10"/>
  <c r="E16" i="10"/>
  <c r="I18" i="10"/>
  <c r="Q18" i="10"/>
  <c r="E19" i="10"/>
  <c r="M19" i="10"/>
  <c r="U19" i="10"/>
  <c r="E21" i="10"/>
  <c r="M21" i="10"/>
  <c r="U21" i="10"/>
  <c r="Q23" i="10"/>
  <c r="E24" i="10"/>
  <c r="U24" i="10"/>
  <c r="Q25" i="10"/>
  <c r="M28" i="10"/>
  <c r="Q29" i="10"/>
  <c r="M30" i="10"/>
  <c r="I31" i="10"/>
  <c r="Q31" i="10"/>
  <c r="M32" i="10"/>
  <c r="I51" i="10"/>
  <c r="E53" i="10"/>
  <c r="M53" i="10"/>
  <c r="I54" i="10"/>
  <c r="E55" i="10"/>
  <c r="U55" i="10"/>
  <c r="I56" i="10"/>
  <c r="E57" i="10"/>
  <c r="U57" i="10"/>
  <c r="Q58" i="10"/>
  <c r="E59" i="10"/>
  <c r="U59" i="10"/>
  <c r="Q60" i="10"/>
  <c r="M61" i="10"/>
  <c r="U61" i="10"/>
  <c r="Q62" i="10"/>
  <c r="M70" i="10"/>
  <c r="M73" i="10"/>
  <c r="I74" i="10"/>
  <c r="Q74" i="10"/>
  <c r="E75" i="10"/>
  <c r="M75" i="10"/>
  <c r="I76" i="10"/>
  <c r="S25" i="10"/>
  <c r="O30" i="10"/>
  <c r="C51" i="10"/>
  <c r="S58" i="10"/>
  <c r="S60" i="10"/>
  <c r="G70" i="10"/>
  <c r="C74" i="10"/>
  <c r="W15" i="10"/>
  <c r="W25" i="10"/>
  <c r="W54" i="10"/>
  <c r="W62" i="10"/>
  <c r="T5" i="10"/>
  <c r="H6" i="10"/>
  <c r="P6" i="10"/>
  <c r="D7" i="10"/>
  <c r="L7" i="10"/>
  <c r="H9" i="10"/>
  <c r="P9" i="10"/>
  <c r="D10" i="10"/>
  <c r="L10" i="10"/>
  <c r="T10" i="10"/>
  <c r="D13" i="10"/>
  <c r="L13" i="10"/>
  <c r="T13" i="10"/>
  <c r="P14" i="10"/>
  <c r="T15" i="10"/>
  <c r="H16" i="10"/>
  <c r="P16" i="10"/>
  <c r="D18" i="10"/>
  <c r="L18" i="10"/>
  <c r="P19" i="10"/>
  <c r="D20" i="10"/>
  <c r="T20" i="10"/>
  <c r="H21" i="10"/>
  <c r="T23" i="10"/>
  <c r="D25" i="10"/>
  <c r="L25" i="10"/>
  <c r="H28" i="10"/>
  <c r="P28" i="10"/>
  <c r="H30" i="10"/>
  <c r="D31" i="10"/>
  <c r="L31" i="10"/>
  <c r="D51" i="10"/>
  <c r="T51" i="10"/>
  <c r="H53" i="10"/>
  <c r="T54" i="10"/>
  <c r="P55" i="10"/>
  <c r="D56" i="10"/>
  <c r="P57" i="10"/>
  <c r="L58" i="10"/>
  <c r="T58" i="10"/>
  <c r="L60" i="10"/>
  <c r="H61" i="10"/>
  <c r="P61" i="10"/>
  <c r="H70" i="10"/>
  <c r="D74" i="10"/>
  <c r="T74" i="10"/>
  <c r="H75" i="10"/>
  <c r="P75" i="10"/>
  <c r="T76" i="10"/>
  <c r="C31" i="10"/>
  <c r="G53" i="10"/>
  <c r="G55" i="10"/>
  <c r="O61" i="10"/>
  <c r="C72" i="10"/>
  <c r="K74" i="10"/>
  <c r="S76" i="10"/>
  <c r="W6" i="10"/>
  <c r="W16" i="10"/>
  <c r="W55" i="10"/>
  <c r="M5" i="10"/>
  <c r="U5" i="10"/>
  <c r="I6" i="10"/>
  <c r="E7" i="10"/>
  <c r="I9" i="10"/>
  <c r="Q9" i="10"/>
  <c r="M10" i="10"/>
  <c r="U10" i="10"/>
  <c r="E13" i="10"/>
  <c r="M13" i="10"/>
  <c r="U13" i="10"/>
  <c r="Q14" i="10"/>
  <c r="U15" i="10"/>
  <c r="I16" i="10"/>
  <c r="Q16" i="10"/>
  <c r="E18" i="10"/>
  <c r="M18" i="10"/>
  <c r="Q19" i="10"/>
  <c r="E20" i="10"/>
  <c r="M20" i="10"/>
  <c r="U20" i="10"/>
  <c r="I21" i="10"/>
  <c r="O147" i="157"/>
  <c r="U2" i="119"/>
  <c r="O32" i="10"/>
  <c r="K54" i="10"/>
  <c r="G57" i="10"/>
  <c r="K60" i="10"/>
  <c r="S62" i="10"/>
  <c r="O73" i="10"/>
  <c r="S4" i="151"/>
  <c r="K17" i="151"/>
  <c r="G27" i="151"/>
  <c r="C71" i="151"/>
  <c r="K71" i="151"/>
  <c r="G22" i="152"/>
  <c r="W2" i="119"/>
  <c r="K31" i="10"/>
  <c r="S51" i="10"/>
  <c r="S54" i="10"/>
  <c r="O57" i="10"/>
  <c r="G75" i="10"/>
  <c r="W19" i="10"/>
  <c r="W57" i="10"/>
  <c r="W73" i="10"/>
  <c r="G5" i="10"/>
  <c r="C6" i="10"/>
  <c r="K6" i="10"/>
  <c r="S6" i="10"/>
  <c r="G7" i="10"/>
  <c r="O7" i="10"/>
  <c r="C12" i="10"/>
  <c r="K12" i="10"/>
  <c r="S12" i="10"/>
  <c r="G13" i="10"/>
  <c r="K14" i="10"/>
  <c r="S14" i="10"/>
  <c r="G15" i="10"/>
  <c r="O15" i="10"/>
  <c r="C16" i="10"/>
  <c r="G18" i="10"/>
  <c r="S19" i="10"/>
  <c r="C21" i="10"/>
  <c r="S21" i="10"/>
  <c r="K24" i="10"/>
  <c r="S24" i="10"/>
  <c r="G25" i="10"/>
  <c r="K28" i="10"/>
  <c r="S28" i="10"/>
  <c r="G29" i="10"/>
  <c r="O29" i="10"/>
  <c r="C30" i="10"/>
  <c r="G31" i="10"/>
  <c r="O31" i="10"/>
  <c r="C32" i="10"/>
  <c r="K32" i="10"/>
  <c r="S32" i="10"/>
  <c r="C53" i="10"/>
  <c r="K53" i="10"/>
  <c r="S53" i="10"/>
  <c r="G54" i="10"/>
  <c r="O54" i="10"/>
  <c r="S55" i="10"/>
  <c r="G56" i="10"/>
  <c r="O56" i="10"/>
  <c r="C57" i="10"/>
  <c r="K57" i="10"/>
  <c r="O58" i="10"/>
  <c r="C59" i="10"/>
  <c r="K59" i="10"/>
  <c r="S59" i="10"/>
  <c r="G60" i="10"/>
  <c r="K61" i="10"/>
  <c r="S61" i="10"/>
  <c r="G62" i="10"/>
  <c r="O62" i="10"/>
  <c r="C70" i="10"/>
  <c r="C73" i="10"/>
  <c r="K73" i="10"/>
  <c r="S73" i="10"/>
  <c r="C75" i="10"/>
  <c r="K75" i="10"/>
  <c r="S75" i="10"/>
  <c r="G76" i="10"/>
  <c r="O76" i="10"/>
  <c r="L17" i="151"/>
  <c r="D22" i="151"/>
  <c r="T71" i="151"/>
  <c r="U4" i="153"/>
  <c r="Q8" i="153"/>
  <c r="F2" i="119"/>
  <c r="D2" i="119"/>
  <c r="K51" i="10"/>
  <c r="O55" i="10"/>
  <c r="C58" i="10"/>
  <c r="C60" i="10"/>
  <c r="S74" i="10"/>
  <c r="W5" i="10"/>
  <c r="W10" i="10"/>
  <c r="W31" i="10"/>
  <c r="W58" i="10"/>
  <c r="W74" i="10"/>
  <c r="H5" i="10"/>
  <c r="P5" i="10"/>
  <c r="D6" i="10"/>
  <c r="H7" i="10"/>
  <c r="P7" i="10"/>
  <c r="D9" i="10"/>
  <c r="L9" i="10"/>
  <c r="P10" i="10"/>
  <c r="D12" i="10"/>
  <c r="L12" i="10"/>
  <c r="H13" i="10"/>
  <c r="L14" i="10"/>
  <c r="T14" i="10"/>
  <c r="H15" i="10"/>
  <c r="P15" i="10"/>
  <c r="D16" i="10"/>
  <c r="H18" i="10"/>
  <c r="P18" i="10"/>
  <c r="D19" i="10"/>
  <c r="L19" i="10"/>
  <c r="T19" i="10"/>
  <c r="D21" i="10"/>
  <c r="L21" i="10"/>
  <c r="T21" i="10"/>
  <c r="P23" i="10"/>
  <c r="D24" i="10"/>
  <c r="T24" i="10"/>
  <c r="H25" i="10"/>
  <c r="T28" i="10"/>
  <c r="P29" i="10"/>
  <c r="D30" i="10"/>
  <c r="P31" i="10"/>
  <c r="L32" i="10"/>
  <c r="T32" i="10"/>
  <c r="L53" i="10"/>
  <c r="H54" i="10"/>
  <c r="P54" i="10"/>
  <c r="H56" i="10"/>
  <c r="D57" i="10"/>
  <c r="L57" i="10"/>
  <c r="D59" i="10"/>
  <c r="T59" i="10"/>
  <c r="H60" i="10"/>
  <c r="T61" i="10"/>
  <c r="P62" i="10"/>
  <c r="D70" i="10"/>
  <c r="P72" i="10"/>
  <c r="L73" i="10"/>
  <c r="T73" i="10"/>
  <c r="H74" i="10"/>
  <c r="L75" i="10"/>
  <c r="H76" i="10"/>
  <c r="P76" i="10"/>
  <c r="I27" i="152"/>
  <c r="L2" i="119"/>
  <c r="O8" i="153"/>
  <c r="C8" i="152"/>
  <c r="O8" i="152"/>
  <c r="F22" i="152"/>
  <c r="V22" i="152"/>
  <c r="M71" i="152"/>
  <c r="E8" i="152"/>
  <c r="U11" i="152"/>
  <c r="T4" i="153"/>
  <c r="P8" i="153"/>
  <c r="H71" i="153"/>
  <c r="D146" i="157"/>
  <c r="I71" i="153"/>
  <c r="V2" i="119"/>
  <c r="V8" i="151"/>
  <c r="G2" i="119"/>
  <c r="U27" i="152"/>
  <c r="G27" i="153"/>
  <c r="E27" i="151"/>
  <c r="H27" i="153"/>
  <c r="I27" i="153"/>
  <c r="L4" i="151"/>
  <c r="H8" i="151"/>
  <c r="H17" i="151"/>
  <c r="H27" i="151"/>
  <c r="U71" i="152"/>
  <c r="V4" i="153"/>
  <c r="M4" i="151"/>
  <c r="I8" i="151"/>
  <c r="I17" i="151"/>
  <c r="M22" i="151"/>
  <c r="C22" i="152"/>
  <c r="V71" i="152"/>
  <c r="C147" i="157"/>
  <c r="M31" i="10"/>
  <c r="U32" i="10"/>
  <c r="I53" i="10"/>
  <c r="Q54" i="10"/>
  <c r="E56" i="10"/>
  <c r="M57" i="10"/>
  <c r="U58" i="10"/>
  <c r="I60" i="10"/>
  <c r="Q61" i="10"/>
  <c r="E70" i="10"/>
  <c r="R11" i="152"/>
  <c r="D22" i="152"/>
  <c r="N72" i="10"/>
  <c r="V73" i="10"/>
  <c r="J75" i="10"/>
  <c r="R76" i="10"/>
  <c r="E30" i="10"/>
  <c r="E15" i="10"/>
  <c r="I2" i="119"/>
  <c r="J25" i="10"/>
  <c r="M16" i="10"/>
  <c r="T4" i="151"/>
  <c r="D11" i="151"/>
  <c r="P17" i="151"/>
  <c r="T22" i="151"/>
  <c r="P8" i="152"/>
  <c r="C24" i="10"/>
  <c r="Q13" i="10"/>
  <c r="U4" i="151"/>
  <c r="E11" i="151"/>
  <c r="Q17" i="151"/>
  <c r="U22" i="151"/>
  <c r="S147" i="157"/>
  <c r="K25" i="10"/>
  <c r="I20" i="10"/>
  <c r="F11" i="151"/>
  <c r="R17" i="151"/>
  <c r="V22" i="151"/>
  <c r="N145" i="157"/>
  <c r="O5" i="10"/>
  <c r="P21" i="10"/>
  <c r="M7" i="10"/>
  <c r="G11" i="151"/>
  <c r="T9" i="10"/>
  <c r="U9" i="10"/>
  <c r="H11" i="151"/>
  <c r="T17" i="151"/>
  <c r="G22" i="153"/>
  <c r="W20" i="10"/>
  <c r="L6" i="10"/>
  <c r="T7" i="10"/>
  <c r="H10" i="10"/>
  <c r="L24" i="10"/>
  <c r="T25" i="10"/>
  <c r="H29" i="10"/>
  <c r="P30" i="10"/>
  <c r="D32" i="10"/>
  <c r="L51" i="10"/>
  <c r="T53" i="10"/>
  <c r="H55" i="10"/>
  <c r="P56" i="10"/>
  <c r="D58" i="10"/>
  <c r="L59" i="10"/>
  <c r="T60" i="10"/>
  <c r="H62" i="10"/>
  <c r="P70" i="10"/>
  <c r="D73" i="10"/>
  <c r="L74" i="10"/>
  <c r="T75" i="10"/>
  <c r="J27" i="152"/>
  <c r="G8" i="153"/>
  <c r="D147" i="157"/>
  <c r="C7" i="10"/>
  <c r="H20" i="10"/>
  <c r="Q21" i="10"/>
  <c r="W21" i="10"/>
  <c r="M6" i="10"/>
  <c r="U7" i="10"/>
  <c r="I10" i="10"/>
  <c r="Q12" i="10"/>
  <c r="E14" i="10"/>
  <c r="M15" i="10"/>
  <c r="U16" i="10"/>
  <c r="I19" i="10"/>
  <c r="Q20" i="10"/>
  <c r="M24" i="10"/>
  <c r="U25" i="10"/>
  <c r="I29" i="10"/>
  <c r="Q30" i="10"/>
  <c r="E32" i="10"/>
  <c r="M51" i="10"/>
  <c r="U53" i="10"/>
  <c r="I55" i="10"/>
  <c r="Q56" i="10"/>
  <c r="E58" i="10"/>
  <c r="M59" i="10"/>
  <c r="U60" i="10"/>
  <c r="I62" i="10"/>
  <c r="Q70" i="10"/>
  <c r="P22" i="152"/>
  <c r="K27" i="152"/>
  <c r="Q28" i="10"/>
  <c r="I12" i="10"/>
  <c r="H71" i="152"/>
  <c r="I4" i="153"/>
  <c r="N27" i="150"/>
  <c r="E6" i="10"/>
  <c r="G23" i="10"/>
  <c r="O24" i="10"/>
  <c r="C28" i="10"/>
  <c r="K29" i="10"/>
  <c r="S30" i="10"/>
  <c r="G32" i="10"/>
  <c r="O51" i="10"/>
  <c r="C54" i="10"/>
  <c r="K55" i="10"/>
  <c r="S56" i="10"/>
  <c r="G58" i="10"/>
  <c r="O59" i="10"/>
  <c r="C61" i="10"/>
  <c r="K62" i="10"/>
  <c r="S70" i="10"/>
  <c r="G73" i="10"/>
  <c r="O74" i="10"/>
  <c r="C76" i="10"/>
  <c r="M27" i="152"/>
  <c r="J4" i="153"/>
  <c r="W12" i="10"/>
  <c r="H23" i="10"/>
  <c r="P24" i="10"/>
  <c r="D28" i="10"/>
  <c r="L29" i="10"/>
  <c r="T30" i="10"/>
  <c r="H32" i="10"/>
  <c r="P51" i="10"/>
  <c r="D54" i="10"/>
  <c r="L55" i="10"/>
  <c r="T56" i="10"/>
  <c r="H58" i="10"/>
  <c r="P59" i="10"/>
  <c r="D61" i="10"/>
  <c r="L62" i="10"/>
  <c r="T70" i="10"/>
  <c r="K4" i="153"/>
  <c r="U18" i="10"/>
  <c r="L4" i="153"/>
  <c r="T18" i="10"/>
  <c r="W70" i="10"/>
  <c r="M4" i="153"/>
  <c r="M2" i="119"/>
  <c r="W13" i="10"/>
  <c r="W72" i="10"/>
  <c r="F6" i="10"/>
  <c r="N7" i="10"/>
  <c r="O8" i="151"/>
  <c r="F27" i="151"/>
  <c r="G24" i="10"/>
  <c r="O25" i="10"/>
  <c r="I27" i="151"/>
  <c r="K30" i="10"/>
  <c r="S31" i="10"/>
  <c r="G51" i="10"/>
  <c r="O53" i="10"/>
  <c r="C55" i="10"/>
  <c r="K56" i="10"/>
  <c r="S57" i="10"/>
  <c r="G59" i="10"/>
  <c r="O60" i="10"/>
  <c r="C62" i="10"/>
  <c r="K70" i="10"/>
  <c r="S72" i="10"/>
  <c r="G74" i="10"/>
  <c r="O75" i="10"/>
  <c r="C14" i="10"/>
  <c r="M8" i="153"/>
  <c r="K15" i="10"/>
  <c r="R4" i="151"/>
  <c r="N8" i="151"/>
  <c r="Q22" i="151"/>
  <c r="H8" i="153"/>
  <c r="I8" i="153"/>
  <c r="E73" i="10"/>
  <c r="M74" i="10"/>
  <c r="U75" i="10"/>
  <c r="F27" i="153"/>
  <c r="Q27" i="150"/>
  <c r="D71" i="153"/>
  <c r="E71" i="153"/>
  <c r="L22" i="150"/>
  <c r="E28" i="10"/>
  <c r="M29" i="10"/>
  <c r="U30" i="10"/>
  <c r="I32" i="10"/>
  <c r="Q51" i="10"/>
  <c r="E54" i="10"/>
  <c r="M55" i="10"/>
  <c r="U56" i="10"/>
  <c r="I58" i="10"/>
  <c r="Q59" i="10"/>
  <c r="E61" i="10"/>
  <c r="M62" i="10"/>
  <c r="U70" i="10"/>
  <c r="U8" i="151"/>
  <c r="L71" i="151"/>
  <c r="J27" i="153"/>
  <c r="F71" i="153"/>
  <c r="O20" i="10"/>
  <c r="M71" i="151"/>
  <c r="N4" i="152"/>
  <c r="V4" i="152"/>
  <c r="I8" i="152"/>
  <c r="Q8" i="152"/>
  <c r="G17" i="152"/>
  <c r="I22" i="152"/>
  <c r="G71" i="153"/>
  <c r="J5" i="10"/>
  <c r="J8" i="150"/>
  <c r="N71" i="151"/>
  <c r="J22" i="152"/>
  <c r="L17" i="153"/>
  <c r="P22" i="153"/>
  <c r="L27" i="153"/>
  <c r="W53" i="10"/>
  <c r="K8" i="150"/>
  <c r="D71" i="150"/>
  <c r="O71" i="151"/>
  <c r="P4" i="152"/>
  <c r="I17" i="152"/>
  <c r="K22" i="152"/>
  <c r="M17" i="153"/>
  <c r="Q22" i="153"/>
  <c r="M27" i="153"/>
  <c r="S16" i="10"/>
  <c r="R6" i="10"/>
  <c r="P71" i="151"/>
  <c r="Q4" i="152"/>
  <c r="J17" i="152"/>
  <c r="L22" i="152"/>
  <c r="R22" i="153"/>
  <c r="N27" i="153"/>
  <c r="T27" i="150"/>
  <c r="Q71" i="151"/>
  <c r="M8" i="152"/>
  <c r="U8" i="152"/>
  <c r="M22" i="152"/>
  <c r="U22" i="152"/>
  <c r="G19" i="10"/>
  <c r="I22" i="150"/>
  <c r="N8" i="150"/>
  <c r="G71" i="150"/>
  <c r="R71" i="151"/>
  <c r="N8" i="152"/>
  <c r="N22" i="152"/>
  <c r="H11" i="153"/>
  <c r="T17" i="153"/>
  <c r="T22" i="153"/>
  <c r="P27" i="153"/>
  <c r="W28" i="10"/>
  <c r="Q24" i="10"/>
  <c r="L28" i="10"/>
  <c r="T29" i="10"/>
  <c r="H31" i="10"/>
  <c r="P32" i="10"/>
  <c r="D53" i="10"/>
  <c r="L54" i="10"/>
  <c r="T55" i="10"/>
  <c r="H57" i="10"/>
  <c r="P58" i="10"/>
  <c r="D60" i="10"/>
  <c r="L61" i="10"/>
  <c r="T62" i="10"/>
  <c r="H71" i="150"/>
  <c r="P73" i="10"/>
  <c r="D75" i="10"/>
  <c r="L76" i="10"/>
  <c r="C22" i="151"/>
  <c r="S71" i="151"/>
  <c r="M17" i="152"/>
  <c r="I11" i="153"/>
  <c r="U17" i="153"/>
  <c r="I17" i="153"/>
  <c r="U22" i="153"/>
  <c r="U4" i="152"/>
  <c r="N17" i="152"/>
  <c r="J11" i="153"/>
  <c r="V17" i="153"/>
  <c r="J17" i="153"/>
  <c r="V22" i="153"/>
  <c r="J22" i="150"/>
  <c r="U23" i="10"/>
  <c r="I25" i="10"/>
  <c r="P2" i="119"/>
  <c r="N10" i="10"/>
  <c r="L11" i="153"/>
  <c r="K22" i="150"/>
  <c r="O13" i="10"/>
  <c r="C15" i="10"/>
  <c r="K16" i="10"/>
  <c r="S18" i="10"/>
  <c r="G20" i="10"/>
  <c r="O21" i="10"/>
  <c r="M11" i="153"/>
  <c r="F8" i="150"/>
  <c r="D27" i="151"/>
  <c r="H4" i="153"/>
  <c r="N11" i="153"/>
  <c r="N17" i="153"/>
  <c r="P27" i="150"/>
  <c r="P8" i="151"/>
  <c r="G17" i="151"/>
  <c r="O4" i="152"/>
  <c r="O23" i="10"/>
  <c r="C25" i="10"/>
  <c r="Q8" i="151"/>
  <c r="L22" i="151"/>
  <c r="V27" i="152"/>
  <c r="T8" i="151"/>
  <c r="S17" i="151"/>
  <c r="C27" i="152"/>
  <c r="P17" i="153"/>
  <c r="H73" i="10"/>
  <c r="P74" i="10"/>
  <c r="D76" i="10"/>
  <c r="D27" i="152"/>
  <c r="Q17" i="153"/>
  <c r="N29" i="10"/>
  <c r="V30" i="10"/>
  <c r="J32" i="10"/>
  <c r="R51" i="10"/>
  <c r="F54" i="10"/>
  <c r="N55" i="10"/>
  <c r="V56" i="10"/>
  <c r="J58" i="10"/>
  <c r="R59" i="10"/>
  <c r="F61" i="10"/>
  <c r="N62" i="10"/>
  <c r="V70" i="10"/>
  <c r="R17" i="153"/>
  <c r="C71" i="150"/>
  <c r="N17" i="151"/>
  <c r="U71" i="151"/>
  <c r="H17" i="152"/>
  <c r="R71" i="152"/>
  <c r="Q4" i="153"/>
  <c r="E8" i="153"/>
  <c r="C17" i="153"/>
  <c r="R4" i="153"/>
  <c r="F8" i="153"/>
  <c r="J71" i="153"/>
  <c r="K71" i="153"/>
  <c r="T11" i="153"/>
  <c r="P11" i="153"/>
  <c r="L71" i="153"/>
  <c r="U11" i="153"/>
  <c r="Q11" i="153"/>
  <c r="H17" i="153"/>
  <c r="V11" i="153"/>
  <c r="R11" i="153"/>
  <c r="L17" i="150"/>
  <c r="H24" i="10"/>
  <c r="P25" i="10"/>
  <c r="I71" i="150"/>
  <c r="I11" i="151"/>
  <c r="U17" i="151"/>
  <c r="K27" i="151"/>
  <c r="S27" i="151"/>
  <c r="O17" i="152"/>
  <c r="O22" i="152"/>
  <c r="C11" i="153"/>
  <c r="U27" i="153"/>
  <c r="Q27" i="153"/>
  <c r="O71" i="153"/>
  <c r="E10" i="10"/>
  <c r="J71" i="150"/>
  <c r="R73" i="10"/>
  <c r="F75" i="10"/>
  <c r="N76" i="10"/>
  <c r="R22" i="151"/>
  <c r="L27" i="151"/>
  <c r="T27" i="151"/>
  <c r="R8" i="152"/>
  <c r="P17" i="152"/>
  <c r="V27" i="153"/>
  <c r="R27" i="153"/>
  <c r="P71" i="153"/>
  <c r="W61" i="10"/>
  <c r="C20" i="10"/>
  <c r="H12" i="10"/>
  <c r="J24" i="10"/>
  <c r="R25" i="10"/>
  <c r="K71" i="150"/>
  <c r="K11" i="151"/>
  <c r="S11" i="151"/>
  <c r="S22" i="151"/>
  <c r="M27" i="151"/>
  <c r="U27" i="151"/>
  <c r="C4" i="152"/>
  <c r="S8" i="152"/>
  <c r="E11" i="152"/>
  <c r="Q17" i="152"/>
  <c r="C27" i="153"/>
  <c r="Q71" i="153"/>
  <c r="D15" i="10"/>
  <c r="D8" i="150"/>
  <c r="C22" i="150"/>
  <c r="L71" i="150"/>
  <c r="L11" i="151"/>
  <c r="T11" i="151"/>
  <c r="N27" i="151"/>
  <c r="D4" i="152"/>
  <c r="T8" i="152"/>
  <c r="F11" i="152"/>
  <c r="R17" i="152"/>
  <c r="E17" i="153"/>
  <c r="T27" i="153"/>
  <c r="R71" i="153"/>
  <c r="W30" i="10"/>
  <c r="E8" i="150"/>
  <c r="P12" i="10"/>
  <c r="D14" i="10"/>
  <c r="L11" i="150"/>
  <c r="T16" i="10"/>
  <c r="H19" i="10"/>
  <c r="P20" i="10"/>
  <c r="D22" i="150"/>
  <c r="F30" i="10"/>
  <c r="N31" i="10"/>
  <c r="V32" i="10"/>
  <c r="J53" i="10"/>
  <c r="R54" i="10"/>
  <c r="F56" i="10"/>
  <c r="N57" i="10"/>
  <c r="V58" i="10"/>
  <c r="J60" i="10"/>
  <c r="R61" i="10"/>
  <c r="F70" i="10"/>
  <c r="M72" i="10"/>
  <c r="U73" i="10"/>
  <c r="I75" i="10"/>
  <c r="Q76" i="10"/>
  <c r="C4" i="151"/>
  <c r="M11" i="151"/>
  <c r="U11" i="151"/>
  <c r="O27" i="151"/>
  <c r="E4" i="152"/>
  <c r="G11" i="152"/>
  <c r="F17" i="153"/>
  <c r="L16" i="10"/>
  <c r="I5" i="10"/>
  <c r="Q6" i="10"/>
  <c r="H8" i="150"/>
  <c r="E22" i="150"/>
  <c r="N11" i="151"/>
  <c r="P27" i="151"/>
  <c r="F4" i="152"/>
  <c r="H11" i="152"/>
  <c r="T71" i="153"/>
  <c r="I8" i="150"/>
  <c r="J10" i="10"/>
  <c r="F22" i="150"/>
  <c r="O11" i="151"/>
  <c r="Q27" i="151"/>
  <c r="G4" i="152"/>
  <c r="I11" i="152"/>
  <c r="Q11" i="152"/>
  <c r="U17" i="152"/>
  <c r="C71" i="152"/>
  <c r="U71" i="153"/>
  <c r="K21" i="10"/>
  <c r="W51" i="10"/>
  <c r="D27" i="150"/>
  <c r="U27" i="150"/>
  <c r="P11" i="151"/>
  <c r="R27" i="151"/>
  <c r="J11" i="152"/>
  <c r="D71" i="152"/>
  <c r="S8" i="153"/>
  <c r="V71" i="153"/>
  <c r="W9" i="10"/>
  <c r="T4" i="150"/>
  <c r="L5" i="10"/>
  <c r="T6" i="10"/>
  <c r="T11" i="150"/>
  <c r="H11" i="150"/>
  <c r="E27" i="150"/>
  <c r="V27" i="150"/>
  <c r="Q11" i="151"/>
  <c r="I4" i="152"/>
  <c r="S11" i="152"/>
  <c r="E71" i="152"/>
  <c r="T8" i="153"/>
  <c r="Q4" i="150"/>
  <c r="U11" i="150"/>
  <c r="I11" i="150"/>
  <c r="H27" i="150"/>
  <c r="C27" i="150"/>
  <c r="R11" i="151"/>
  <c r="J4" i="152"/>
  <c r="T11" i="152"/>
  <c r="F71" i="152"/>
  <c r="U8" i="153"/>
  <c r="D11" i="153"/>
  <c r="K22" i="153"/>
  <c r="F28" i="10"/>
  <c r="P13" i="10"/>
  <c r="N5" i="10"/>
  <c r="V6" i="10"/>
  <c r="V11" i="150"/>
  <c r="J14" i="10"/>
  <c r="R15" i="10"/>
  <c r="F18" i="10"/>
  <c r="N19" i="10"/>
  <c r="V20" i="10"/>
  <c r="I27" i="150"/>
  <c r="D29" i="10"/>
  <c r="L30" i="10"/>
  <c r="T31" i="10"/>
  <c r="H51" i="10"/>
  <c r="P53" i="10"/>
  <c r="D55" i="10"/>
  <c r="L56" i="10"/>
  <c r="T57" i="10"/>
  <c r="H59" i="10"/>
  <c r="P60" i="10"/>
  <c r="D62" i="10"/>
  <c r="L70" i="10"/>
  <c r="C17" i="151"/>
  <c r="K4" i="152"/>
  <c r="G8" i="152"/>
  <c r="M11" i="152"/>
  <c r="V8" i="153"/>
  <c r="E11" i="153"/>
  <c r="L22" i="153"/>
  <c r="U4" i="150"/>
  <c r="G9" i="10"/>
  <c r="L27" i="150"/>
  <c r="D17" i="151"/>
  <c r="L4" i="152"/>
  <c r="H8" i="152"/>
  <c r="N11" i="152"/>
  <c r="P27" i="152"/>
  <c r="F11" i="153"/>
  <c r="M22" i="153"/>
  <c r="D27" i="153"/>
  <c r="M27" i="150"/>
  <c r="F27" i="150"/>
  <c r="E17" i="151"/>
  <c r="I22" i="151"/>
  <c r="M4" i="152"/>
  <c r="Q27" i="152"/>
  <c r="N22" i="153"/>
  <c r="M4" i="150"/>
  <c r="F17" i="152"/>
  <c r="I23" i="10"/>
  <c r="H72" i="10"/>
  <c r="R27" i="150"/>
  <c r="R28" i="10"/>
  <c r="H22" i="152"/>
  <c r="H14" i="10"/>
  <c r="J23" i="10"/>
  <c r="I72" i="10"/>
  <c r="O17" i="150"/>
  <c r="O18" i="10"/>
  <c r="I14" i="10"/>
  <c r="L20" i="10"/>
  <c r="K23" i="10"/>
  <c r="J72" i="10"/>
  <c r="K11" i="152"/>
  <c r="L23" i="10"/>
  <c r="K72" i="10"/>
  <c r="L11" i="152"/>
  <c r="L72" i="10"/>
  <c r="R17" i="150"/>
  <c r="R18" i="10"/>
  <c r="S17" i="152"/>
  <c r="T17" i="152"/>
  <c r="E4" i="150"/>
  <c r="E5" i="10"/>
  <c r="G71" i="152"/>
  <c r="S22" i="153"/>
  <c r="U28" i="10"/>
  <c r="N22" i="150"/>
  <c r="N23" i="10"/>
  <c r="S4" i="153"/>
  <c r="V28" i="10"/>
  <c r="K27" i="153"/>
  <c r="F9" i="10"/>
  <c r="I17" i="150"/>
  <c r="K11" i="153"/>
  <c r="K17" i="153"/>
  <c r="C29" i="10"/>
  <c r="C17" i="150"/>
  <c r="C19" i="10"/>
  <c r="O71" i="150"/>
  <c r="O72" i="10"/>
  <c r="D17" i="153"/>
  <c r="E27" i="153"/>
  <c r="T12" i="10"/>
  <c r="U12" i="10"/>
  <c r="L15" i="10"/>
  <c r="Q71" i="150"/>
  <c r="Q72" i="10"/>
  <c r="D8" i="152"/>
  <c r="J9" i="10"/>
  <c r="V12" i="10"/>
  <c r="F29" i="10"/>
  <c r="F17" i="150"/>
  <c r="V8" i="150"/>
  <c r="V9" i="10"/>
  <c r="P17" i="150"/>
  <c r="L8" i="150"/>
  <c r="Q11" i="150"/>
  <c r="T17" i="150"/>
  <c r="H22" i="150"/>
  <c r="R71" i="150"/>
  <c r="R72" i="10"/>
  <c r="D4" i="151"/>
  <c r="O11" i="152"/>
  <c r="N71" i="152"/>
  <c r="G11" i="153"/>
  <c r="G17" i="153"/>
  <c r="K9" i="10"/>
  <c r="F4" i="150"/>
  <c r="F5" i="10"/>
  <c r="S8" i="150"/>
  <c r="M8" i="150"/>
  <c r="U17" i="150"/>
  <c r="E4" i="151"/>
  <c r="J22" i="151"/>
  <c r="R4" i="152"/>
  <c r="P11" i="152"/>
  <c r="V17" i="152"/>
  <c r="L27" i="152"/>
  <c r="O71" i="152"/>
  <c r="D11" i="150"/>
  <c r="K4" i="150"/>
  <c r="K5" i="10"/>
  <c r="N4" i="150"/>
  <c r="P8" i="150"/>
  <c r="V17" i="150"/>
  <c r="V22" i="150"/>
  <c r="V23" i="10"/>
  <c r="T71" i="150"/>
  <c r="T72" i="10"/>
  <c r="N4" i="151"/>
  <c r="R8" i="151"/>
  <c r="K22" i="151"/>
  <c r="S4" i="152"/>
  <c r="C17" i="152"/>
  <c r="E27" i="152"/>
  <c r="P71" i="152"/>
  <c r="G4" i="153"/>
  <c r="C4" i="150"/>
  <c r="C5" i="10"/>
  <c r="D4" i="150"/>
  <c r="D5" i="10"/>
  <c r="E11" i="150"/>
  <c r="C11" i="150"/>
  <c r="P11" i="150"/>
  <c r="Q17" i="150"/>
  <c r="Q8" i="150"/>
  <c r="G8" i="150"/>
  <c r="G10" i="10"/>
  <c r="K17" i="150"/>
  <c r="G27" i="150"/>
  <c r="G28" i="10"/>
  <c r="S8" i="151"/>
  <c r="V27" i="151"/>
  <c r="T4" i="152"/>
  <c r="D17" i="152"/>
  <c r="F27" i="152"/>
  <c r="S27" i="153"/>
  <c r="N9" i="10"/>
  <c r="P4" i="150"/>
  <c r="R8" i="150"/>
  <c r="K11" i="150"/>
  <c r="D17" i="150"/>
  <c r="M22" i="150"/>
  <c r="E71" i="150"/>
  <c r="V11" i="151"/>
  <c r="V17" i="151"/>
  <c r="C27" i="151"/>
  <c r="D71" i="151"/>
  <c r="R22" i="152"/>
  <c r="G27" i="152"/>
  <c r="S11" i="153"/>
  <c r="S17" i="153"/>
  <c r="H17" i="150"/>
  <c r="K27" i="150"/>
  <c r="T8" i="150"/>
  <c r="E17" i="150"/>
  <c r="O22" i="150"/>
  <c r="E71" i="151"/>
  <c r="J8" i="152"/>
  <c r="S22" i="152"/>
  <c r="H27" i="152"/>
  <c r="K8" i="153"/>
  <c r="C22" i="153"/>
  <c r="U8" i="150"/>
  <c r="P22" i="150"/>
  <c r="J27" i="150"/>
  <c r="J28" i="10"/>
  <c r="J4" i="151"/>
  <c r="F71" i="151"/>
  <c r="K8" i="152"/>
  <c r="T22" i="152"/>
  <c r="C4" i="153"/>
  <c r="D22" i="153"/>
  <c r="K19" i="10"/>
  <c r="M17" i="150"/>
  <c r="S4" i="150"/>
  <c r="C8" i="150"/>
  <c r="C9" i="10"/>
  <c r="G17" i="150"/>
  <c r="Q22" i="150"/>
  <c r="S27" i="150"/>
  <c r="S29" i="10"/>
  <c r="M71" i="150"/>
  <c r="K4" i="151"/>
  <c r="G71" i="151"/>
  <c r="L8" i="152"/>
  <c r="V11" i="152"/>
  <c r="D4" i="153"/>
  <c r="E22" i="153"/>
  <c r="O27" i="153"/>
  <c r="C23" i="10"/>
  <c r="R11" i="150"/>
  <c r="R12" i="10"/>
  <c r="N17" i="150"/>
  <c r="S22" i="150"/>
  <c r="S23" i="10"/>
  <c r="G11" i="150"/>
  <c r="G12" i="10"/>
  <c r="R22" i="150"/>
  <c r="N71" i="150"/>
  <c r="F71" i="150"/>
  <c r="C11" i="152"/>
  <c r="S27" i="152"/>
  <c r="E4" i="153"/>
  <c r="O11" i="153"/>
  <c r="O17" i="153"/>
  <c r="F22" i="153"/>
  <c r="S9" i="10"/>
  <c r="D23" i="10"/>
  <c r="O11" i="150"/>
  <c r="O12" i="10"/>
  <c r="H4" i="150"/>
  <c r="T22" i="150"/>
  <c r="P71" i="150"/>
  <c r="D11" i="152"/>
  <c r="T27" i="152"/>
  <c r="F4" i="153"/>
  <c r="O22" i="153"/>
  <c r="S71" i="153"/>
  <c r="K13" i="10"/>
  <c r="E23" i="10"/>
  <c r="D72" i="10"/>
  <c r="G4" i="150"/>
  <c r="G6" i="10"/>
  <c r="N11" i="150"/>
  <c r="I4" i="150"/>
  <c r="V4" i="150"/>
  <c r="J17" i="150"/>
  <c r="U22" i="150"/>
  <c r="S71" i="150"/>
  <c r="V4" i="151"/>
  <c r="K17" i="152"/>
  <c r="O4" i="153"/>
  <c r="F23" i="10"/>
  <c r="O4" i="150"/>
  <c r="O6" i="10"/>
  <c r="G22" i="150"/>
  <c r="J4" i="150"/>
  <c r="O8" i="150"/>
  <c r="J11" i="150"/>
  <c r="J12" i="10"/>
  <c r="S17" i="150"/>
  <c r="O27" i="150"/>
  <c r="O28" i="10"/>
  <c r="U71" i="150"/>
  <c r="G8" i="151"/>
  <c r="H4" i="152"/>
  <c r="L17" i="152"/>
  <c r="N27" i="152"/>
  <c r="M71" i="153"/>
  <c r="R4" i="150"/>
  <c r="F11" i="150"/>
  <c r="M11" i="150"/>
  <c r="L4" i="150"/>
  <c r="S11" i="150"/>
  <c r="S13" i="10"/>
  <c r="V71" i="150"/>
  <c r="J11" i="151"/>
  <c r="E17" i="152"/>
  <c r="O27" i="152"/>
  <c r="N71" i="153"/>
  <c r="O10" i="10"/>
  <c r="G72" i="10"/>
  <c r="C71" i="153"/>
  <c r="O146" i="157"/>
  <c r="I146" i="157"/>
  <c r="J146" i="157"/>
  <c r="W69" i="10"/>
  <c r="V69" i="10"/>
  <c r="U69" i="10"/>
  <c r="S69" i="10"/>
  <c r="R69" i="10"/>
  <c r="Q69" i="10"/>
  <c r="P69" i="10"/>
  <c r="O69" i="10"/>
  <c r="N69" i="10"/>
  <c r="L69" i="10"/>
  <c r="K69" i="10"/>
  <c r="I69" i="10"/>
  <c r="H69" i="10"/>
  <c r="G69" i="10"/>
  <c r="F69" i="10"/>
  <c r="E69" i="10"/>
  <c r="D69" i="10"/>
  <c r="C69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W66" i="10"/>
  <c r="V66" i="10"/>
  <c r="U66" i="10"/>
  <c r="T66" i="10"/>
  <c r="S66" i="10"/>
  <c r="R66" i="10"/>
  <c r="Q66" i="10"/>
  <c r="P66" i="10"/>
  <c r="O66" i="10"/>
  <c r="N66" i="10"/>
  <c r="M66" i="10"/>
  <c r="L66" i="10"/>
  <c r="K66" i="10"/>
  <c r="J66" i="10"/>
  <c r="I66" i="10"/>
  <c r="H66" i="10"/>
  <c r="G66" i="10"/>
  <c r="F66" i="10"/>
  <c r="E66" i="10"/>
  <c r="D66" i="10"/>
  <c r="C66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V64" i="10"/>
  <c r="U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W63" i="10"/>
  <c r="V63" i="10"/>
  <c r="S63" i="10"/>
  <c r="P63" i="10"/>
  <c r="N63" i="10"/>
  <c r="K63" i="10"/>
  <c r="H63" i="10"/>
  <c r="F63" i="10"/>
  <c r="E63" i="10"/>
  <c r="C63" i="10"/>
  <c r="W50" i="10"/>
  <c r="V50" i="10"/>
  <c r="U50" i="10"/>
  <c r="T50" i="10"/>
  <c r="S50" i="10"/>
  <c r="R50" i="10"/>
  <c r="Q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W48" i="10"/>
  <c r="V48" i="10"/>
  <c r="U48" i="10"/>
  <c r="T48" i="10"/>
  <c r="S48" i="10"/>
  <c r="R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V47" i="10"/>
  <c r="U47" i="10"/>
  <c r="T47" i="10"/>
  <c r="S47" i="10"/>
  <c r="Q47" i="10"/>
  <c r="P47" i="10"/>
  <c r="O47" i="10"/>
  <c r="N47" i="10"/>
  <c r="M47" i="10"/>
  <c r="K47" i="10"/>
  <c r="J47" i="10"/>
  <c r="I47" i="10"/>
  <c r="H47" i="10"/>
  <c r="G47" i="10"/>
  <c r="F47" i="10"/>
  <c r="E47" i="10"/>
  <c r="D47" i="10"/>
  <c r="C47" i="10"/>
  <c r="W46" i="10"/>
  <c r="V46" i="10"/>
  <c r="U46" i="10"/>
  <c r="T46" i="10"/>
  <c r="S46" i="10"/>
  <c r="R46" i="10"/>
  <c r="Q46" i="10"/>
  <c r="N46" i="10"/>
  <c r="M46" i="10"/>
  <c r="L46" i="10"/>
  <c r="K46" i="10"/>
  <c r="J46" i="10"/>
  <c r="I46" i="10"/>
  <c r="H46" i="10"/>
  <c r="G46" i="10"/>
  <c r="F46" i="10"/>
  <c r="D46" i="10"/>
  <c r="C46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H45" i="10"/>
  <c r="G45" i="10"/>
  <c r="E45" i="10"/>
  <c r="D45" i="10"/>
  <c r="C45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I44" i="10"/>
  <c r="H44" i="10"/>
  <c r="G44" i="10"/>
  <c r="F44" i="10"/>
  <c r="E44" i="10"/>
  <c r="D44" i="10"/>
  <c r="C44" i="10"/>
  <c r="V43" i="10"/>
  <c r="U43" i="10"/>
  <c r="S43" i="10"/>
  <c r="R43" i="10"/>
  <c r="Q43" i="10"/>
  <c r="P43" i="10"/>
  <c r="O43" i="10"/>
  <c r="N43" i="10"/>
  <c r="M43" i="10"/>
  <c r="K43" i="10"/>
  <c r="J43" i="10"/>
  <c r="I43" i="10"/>
  <c r="H43" i="10"/>
  <c r="G43" i="10"/>
  <c r="F43" i="10"/>
  <c r="E43" i="10"/>
  <c r="D43" i="10"/>
  <c r="C43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J42" i="10"/>
  <c r="I42" i="10"/>
  <c r="H42" i="10"/>
  <c r="G42" i="10"/>
  <c r="F42" i="10"/>
  <c r="E42" i="10"/>
  <c r="D42" i="10"/>
  <c r="C42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I41" i="10"/>
  <c r="H41" i="10"/>
  <c r="G41" i="10"/>
  <c r="E41" i="10"/>
  <c r="D41" i="10"/>
  <c r="C41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I40" i="10"/>
  <c r="H40" i="10"/>
  <c r="G40" i="10"/>
  <c r="E40" i="10"/>
  <c r="D40" i="10"/>
  <c r="W39" i="10"/>
  <c r="V39" i="10"/>
  <c r="U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W38" i="10"/>
  <c r="V38" i="10"/>
  <c r="U38" i="10"/>
  <c r="T38" i="10"/>
  <c r="S38" i="10"/>
  <c r="R38" i="10"/>
  <c r="P38" i="10"/>
  <c r="O38" i="10"/>
  <c r="N38" i="10"/>
  <c r="L38" i="10"/>
  <c r="K38" i="10"/>
  <c r="J38" i="10"/>
  <c r="I38" i="10"/>
  <c r="H38" i="10"/>
  <c r="G38" i="10"/>
  <c r="F38" i="10"/>
  <c r="E38" i="10"/>
  <c r="D38" i="10"/>
  <c r="C38" i="10"/>
  <c r="W37" i="10"/>
  <c r="V37" i="10"/>
  <c r="U37" i="10"/>
  <c r="T37" i="10"/>
  <c r="S37" i="10"/>
  <c r="R37" i="10"/>
  <c r="Q37" i="10"/>
  <c r="P37" i="10"/>
  <c r="O37" i="10"/>
  <c r="M37" i="10"/>
  <c r="L37" i="10"/>
  <c r="K37" i="10"/>
  <c r="I37" i="10"/>
  <c r="H37" i="10"/>
  <c r="G37" i="10"/>
  <c r="E37" i="10"/>
  <c r="C37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F36" i="10"/>
  <c r="E36" i="10"/>
  <c r="D36" i="10"/>
  <c r="V35" i="10"/>
  <c r="U35" i="10"/>
  <c r="R35" i="10"/>
  <c r="Q35" i="10"/>
  <c r="P35" i="10"/>
  <c r="O35" i="10"/>
  <c r="N35" i="10"/>
  <c r="M35" i="10"/>
  <c r="L35" i="10"/>
  <c r="J35" i="10"/>
  <c r="I35" i="10"/>
  <c r="H35" i="10"/>
  <c r="G35" i="10"/>
  <c r="F35" i="10"/>
  <c r="E35" i="10"/>
  <c r="D35" i="10"/>
  <c r="W34" i="10"/>
  <c r="S34" i="10"/>
  <c r="K34" i="10"/>
  <c r="C34" i="10"/>
  <c r="C40" i="10" l="1"/>
  <c r="Q38" i="10"/>
  <c r="C36" i="10"/>
  <c r="J37" i="10"/>
  <c r="Q48" i="10"/>
  <c r="V8" i="10"/>
  <c r="G36" i="10"/>
  <c r="N37" i="10"/>
  <c r="J40" i="10"/>
  <c r="F40" i="10"/>
  <c r="T64" i="10"/>
  <c r="C145" i="157"/>
  <c r="W22" i="10"/>
  <c r="F17" i="10"/>
  <c r="F41" i="10"/>
  <c r="T43" i="10"/>
  <c r="F45" i="10"/>
  <c r="R4" i="10"/>
  <c r="M22" i="10"/>
  <c r="U71" i="10"/>
  <c r="W35" i="10"/>
  <c r="O46" i="10"/>
  <c r="I145" i="157"/>
  <c r="E71" i="10"/>
  <c r="I22" i="10"/>
  <c r="W64" i="10"/>
  <c r="W52" i="10" s="1"/>
  <c r="S145" i="157"/>
  <c r="G71" i="10"/>
  <c r="J41" i="10"/>
  <c r="Q71" i="10"/>
  <c r="T145" i="157"/>
  <c r="C3" i="151"/>
  <c r="T69" i="10"/>
  <c r="I71" i="10"/>
  <c r="S4" i="10"/>
  <c r="M71" i="10"/>
  <c r="W43" i="10"/>
  <c r="P46" i="10"/>
  <c r="P50" i="10"/>
  <c r="I45" i="10"/>
  <c r="W47" i="10"/>
  <c r="M69" i="10"/>
  <c r="U145" i="157"/>
  <c r="F3" i="151"/>
  <c r="S8" i="10"/>
  <c r="L3" i="153"/>
  <c r="O8" i="10"/>
  <c r="F22" i="10"/>
  <c r="R22" i="10"/>
  <c r="J69" i="10"/>
  <c r="E8" i="10"/>
  <c r="N17" i="10"/>
  <c r="V71" i="10"/>
  <c r="W4" i="10"/>
  <c r="Q8" i="10"/>
  <c r="O145" i="157"/>
  <c r="F37" i="10"/>
  <c r="K42" i="10"/>
  <c r="T39" i="10"/>
  <c r="J145" i="157"/>
  <c r="T35" i="10"/>
  <c r="K4" i="10"/>
  <c r="R145" i="157"/>
  <c r="I8" i="10"/>
  <c r="T22" i="10"/>
  <c r="R8" i="10"/>
  <c r="M38" i="10"/>
  <c r="U8" i="10"/>
  <c r="L8" i="10"/>
  <c r="D8" i="10"/>
  <c r="N3" i="153"/>
  <c r="N22" i="10"/>
  <c r="U22" i="10"/>
  <c r="W71" i="10"/>
  <c r="N3" i="152"/>
  <c r="K145" i="157"/>
  <c r="H145" i="157"/>
  <c r="P17" i="10"/>
  <c r="O3" i="152"/>
  <c r="V4" i="10"/>
  <c r="V22" i="10"/>
  <c r="F8" i="10"/>
  <c r="I17" i="10"/>
  <c r="G145" i="157"/>
  <c r="E11" i="10"/>
  <c r="F71" i="10"/>
  <c r="M17" i="10"/>
  <c r="N11" i="10"/>
  <c r="F11" i="10"/>
  <c r="D3" i="151"/>
  <c r="F3" i="152"/>
  <c r="Q27" i="10"/>
  <c r="C71" i="10"/>
  <c r="G3" i="151"/>
  <c r="S71" i="10"/>
  <c r="M4" i="10"/>
  <c r="Q22" i="10"/>
  <c r="V3" i="152"/>
  <c r="R17" i="10"/>
  <c r="E145" i="157"/>
  <c r="N4" i="10"/>
  <c r="J3" i="153"/>
  <c r="D22" i="10"/>
  <c r="I4" i="10"/>
  <c r="T4" i="10"/>
  <c r="H8" i="10"/>
  <c r="E17" i="10"/>
  <c r="N71" i="10"/>
  <c r="U4" i="10"/>
  <c r="Q145" i="157"/>
  <c r="W145" i="157"/>
  <c r="H27" i="10"/>
  <c r="D4" i="10"/>
  <c r="D145" i="157"/>
  <c r="U17" i="10"/>
  <c r="J17" i="10"/>
  <c r="L145" i="157"/>
  <c r="O71" i="10"/>
  <c r="Q17" i="10"/>
  <c r="P8" i="10"/>
  <c r="S22" i="10"/>
  <c r="J71" i="10"/>
  <c r="S17" i="10"/>
  <c r="K22" i="10"/>
  <c r="L3" i="151"/>
  <c r="P71" i="10"/>
  <c r="D71" i="10"/>
  <c r="L17" i="10"/>
  <c r="P4" i="10"/>
  <c r="W17" i="10"/>
  <c r="L22" i="10"/>
  <c r="H17" i="10"/>
  <c r="P3" i="153"/>
  <c r="J4" i="10"/>
  <c r="K71" i="10"/>
  <c r="S11" i="10"/>
  <c r="C8" i="10"/>
  <c r="K8" i="10"/>
  <c r="O22" i="10"/>
  <c r="G4" i="10"/>
  <c r="T71" i="10"/>
  <c r="P22" i="10"/>
  <c r="M11" i="10"/>
  <c r="T17" i="10"/>
  <c r="D17" i="10"/>
  <c r="T8" i="10"/>
  <c r="H4" i="10"/>
  <c r="M8" i="10"/>
  <c r="V11" i="10"/>
  <c r="U3" i="152"/>
  <c r="E27" i="10"/>
  <c r="G11" i="10"/>
  <c r="R27" i="10"/>
  <c r="V17" i="10"/>
  <c r="L4" i="10"/>
  <c r="P3" i="151"/>
  <c r="W11" i="10"/>
  <c r="P27" i="10"/>
  <c r="E22" i="10"/>
  <c r="K17" i="10"/>
  <c r="L71" i="10"/>
  <c r="I11" i="10"/>
  <c r="Q4" i="10"/>
  <c r="F145" i="157"/>
  <c r="J44" i="10"/>
  <c r="M145" i="157"/>
  <c r="C27" i="10"/>
  <c r="W27" i="10"/>
  <c r="M3" i="153"/>
  <c r="O27" i="10"/>
  <c r="H11" i="10"/>
  <c r="Q3" i="152"/>
  <c r="I3" i="153"/>
  <c r="W8" i="10"/>
  <c r="V145" i="157"/>
  <c r="T3" i="151"/>
  <c r="T27" i="10"/>
  <c r="T3" i="152"/>
  <c r="C17" i="10"/>
  <c r="T3" i="153"/>
  <c r="Q3" i="153"/>
  <c r="J11" i="10"/>
  <c r="R3" i="153"/>
  <c r="V3" i="153"/>
  <c r="Q3" i="151"/>
  <c r="I3" i="152"/>
  <c r="K27" i="10"/>
  <c r="O4" i="10"/>
  <c r="G22" i="10"/>
  <c r="Q11" i="10"/>
  <c r="H3" i="151"/>
  <c r="N27" i="10"/>
  <c r="M27" i="10"/>
  <c r="L43" i="10"/>
  <c r="G17" i="10"/>
  <c r="I27" i="10"/>
  <c r="N3" i="151"/>
  <c r="S3" i="152"/>
  <c r="C3" i="152"/>
  <c r="G27" i="10"/>
  <c r="O17" i="10"/>
  <c r="M3" i="152"/>
  <c r="L47" i="10"/>
  <c r="H3" i="152"/>
  <c r="U27" i="10"/>
  <c r="U3" i="151"/>
  <c r="I3" i="151"/>
  <c r="C3" i="153"/>
  <c r="M3" i="151"/>
  <c r="V3" i="151"/>
  <c r="E3" i="151"/>
  <c r="K3" i="152"/>
  <c r="C4" i="10"/>
  <c r="E4" i="10"/>
  <c r="H22" i="10"/>
  <c r="K11" i="10"/>
  <c r="J3" i="151"/>
  <c r="H3" i="153"/>
  <c r="C11" i="10"/>
  <c r="E46" i="10"/>
  <c r="U11" i="10"/>
  <c r="C22" i="10"/>
  <c r="F4" i="10"/>
  <c r="D27" i="10"/>
  <c r="P3" i="152"/>
  <c r="R3" i="152"/>
  <c r="T3" i="150"/>
  <c r="R11" i="10"/>
  <c r="U3" i="153"/>
  <c r="D11" i="10"/>
  <c r="P11" i="10"/>
  <c r="P145" i="157"/>
  <c r="O11" i="10"/>
  <c r="N8" i="10"/>
  <c r="E3" i="152"/>
  <c r="S27" i="10"/>
  <c r="S3" i="151"/>
  <c r="R71" i="10"/>
  <c r="E3" i="153"/>
  <c r="L27" i="10"/>
  <c r="I3" i="150"/>
  <c r="O3" i="151"/>
  <c r="G8" i="10"/>
  <c r="D37" i="10"/>
  <c r="Q3" i="150"/>
  <c r="V27" i="10"/>
  <c r="S3" i="153"/>
  <c r="D52" i="151"/>
  <c r="D52" i="152"/>
  <c r="D52" i="153"/>
  <c r="F3" i="153"/>
  <c r="E52" i="151"/>
  <c r="E52" i="152"/>
  <c r="E52" i="153"/>
  <c r="J3" i="150"/>
  <c r="R3" i="150"/>
  <c r="F27" i="10"/>
  <c r="F52" i="153"/>
  <c r="J27" i="10"/>
  <c r="G52" i="152"/>
  <c r="G52" i="153"/>
  <c r="J8" i="10"/>
  <c r="D3" i="152"/>
  <c r="D3" i="153"/>
  <c r="U3" i="150"/>
  <c r="J22" i="10"/>
  <c r="J52" i="151"/>
  <c r="J52" i="152"/>
  <c r="J52" i="153"/>
  <c r="G3" i="153"/>
  <c r="O3" i="153"/>
  <c r="H3" i="150"/>
  <c r="L3" i="152"/>
  <c r="L11" i="10"/>
  <c r="L52" i="152"/>
  <c r="M52" i="151"/>
  <c r="M52" i="152"/>
  <c r="K3" i="151"/>
  <c r="K3" i="153"/>
  <c r="T11" i="10"/>
  <c r="G3" i="152"/>
  <c r="L3" i="150"/>
  <c r="H71" i="10"/>
  <c r="J3" i="152"/>
  <c r="R3" i="151"/>
  <c r="R47" i="10"/>
  <c r="J33" i="151"/>
  <c r="J26" i="151" s="1"/>
  <c r="C52" i="151"/>
  <c r="J33" i="152"/>
  <c r="J26" i="152" s="1"/>
  <c r="J33" i="153"/>
  <c r="J26" i="153" s="1"/>
  <c r="O3" i="150"/>
  <c r="K52" i="151"/>
  <c r="K52" i="152"/>
  <c r="K52" i="153"/>
  <c r="D3" i="150"/>
  <c r="T52" i="152"/>
  <c r="M52" i="153"/>
  <c r="C3" i="150"/>
  <c r="O52" i="153"/>
  <c r="P3" i="150"/>
  <c r="R52" i="151"/>
  <c r="R52" i="152"/>
  <c r="R52" i="153"/>
  <c r="F3" i="150"/>
  <c r="S52" i="151"/>
  <c r="S52" i="152"/>
  <c r="S52" i="153"/>
  <c r="V3" i="150"/>
  <c r="E3" i="150"/>
  <c r="U52" i="151"/>
  <c r="U52" i="152"/>
  <c r="U52" i="153"/>
  <c r="S3" i="150"/>
  <c r="R33" i="151"/>
  <c r="R26" i="151" s="1"/>
  <c r="R33" i="152"/>
  <c r="R26" i="152" s="1"/>
  <c r="R33" i="153"/>
  <c r="R26" i="153" s="1"/>
  <c r="G3" i="150"/>
  <c r="N3" i="150"/>
  <c r="M3" i="150"/>
  <c r="K3" i="150"/>
  <c r="C52" i="152"/>
  <c r="C52" i="153"/>
  <c r="R33" i="150"/>
  <c r="R26" i="150" s="1"/>
  <c r="R34" i="10"/>
  <c r="E52" i="10"/>
  <c r="F52" i="10"/>
  <c r="C33" i="151"/>
  <c r="C26" i="151" s="1"/>
  <c r="K33" i="151"/>
  <c r="K26" i="151" s="1"/>
  <c r="S33" i="151"/>
  <c r="S26" i="151" s="1"/>
  <c r="F52" i="151"/>
  <c r="N52" i="151"/>
  <c r="V52" i="151"/>
  <c r="K33" i="152"/>
  <c r="K26" i="152" s="1"/>
  <c r="S33" i="152"/>
  <c r="S26" i="152" s="1"/>
  <c r="F52" i="152"/>
  <c r="N52" i="152"/>
  <c r="V52" i="152"/>
  <c r="N52" i="153"/>
  <c r="V52" i="153"/>
  <c r="K52" i="150"/>
  <c r="J33" i="150"/>
  <c r="J26" i="150" s="1"/>
  <c r="J34" i="10"/>
  <c r="D33" i="150"/>
  <c r="D26" i="150" s="1"/>
  <c r="D34" i="10"/>
  <c r="L34" i="10"/>
  <c r="L33" i="150"/>
  <c r="L26" i="150" s="1"/>
  <c r="T34" i="10"/>
  <c r="T33" i="150"/>
  <c r="T26" i="150" s="1"/>
  <c r="G63" i="10"/>
  <c r="G52" i="150"/>
  <c r="O63" i="10"/>
  <c r="O52" i="150"/>
  <c r="D33" i="151"/>
  <c r="D26" i="151" s="1"/>
  <c r="L33" i="151"/>
  <c r="L26" i="151" s="1"/>
  <c r="T33" i="151"/>
  <c r="T26" i="151" s="1"/>
  <c r="G52" i="151"/>
  <c r="O52" i="151"/>
  <c r="D33" i="152"/>
  <c r="D26" i="152" s="1"/>
  <c r="T33" i="152"/>
  <c r="T26" i="152" s="1"/>
  <c r="O52" i="152"/>
  <c r="D33" i="153"/>
  <c r="D26" i="153" s="1"/>
  <c r="L33" i="153"/>
  <c r="L26" i="153" s="1"/>
  <c r="T33" i="153"/>
  <c r="T26" i="153" s="1"/>
  <c r="C52" i="150"/>
  <c r="V52" i="150"/>
  <c r="N52" i="150"/>
  <c r="E33" i="150"/>
  <c r="E26" i="150" s="1"/>
  <c r="E34" i="10"/>
  <c r="M34" i="10"/>
  <c r="M33" i="150"/>
  <c r="M26" i="150" s="1"/>
  <c r="U34" i="10"/>
  <c r="U33" i="150"/>
  <c r="U26" i="150" s="1"/>
  <c r="E33" i="151"/>
  <c r="E26" i="151" s="1"/>
  <c r="M33" i="151"/>
  <c r="M26" i="151" s="1"/>
  <c r="U33" i="151"/>
  <c r="U26" i="151" s="1"/>
  <c r="H52" i="151"/>
  <c r="P52" i="151"/>
  <c r="E33" i="152"/>
  <c r="E26" i="152" s="1"/>
  <c r="M33" i="152"/>
  <c r="M26" i="152" s="1"/>
  <c r="U33" i="152"/>
  <c r="U26" i="152" s="1"/>
  <c r="H52" i="152"/>
  <c r="P52" i="152"/>
  <c r="E33" i="153"/>
  <c r="E26" i="153" s="1"/>
  <c r="M33" i="153"/>
  <c r="M26" i="153" s="1"/>
  <c r="U33" i="153"/>
  <c r="U26" i="153" s="1"/>
  <c r="H52" i="153"/>
  <c r="P52" i="153"/>
  <c r="F34" i="10"/>
  <c r="F33" i="150"/>
  <c r="F26" i="150" s="1"/>
  <c r="N34" i="10"/>
  <c r="N33" i="150"/>
  <c r="N26" i="150" s="1"/>
  <c r="V34" i="10"/>
  <c r="V33" i="150"/>
  <c r="V26" i="150" s="1"/>
  <c r="I63" i="10"/>
  <c r="I52" i="150"/>
  <c r="Q63" i="10"/>
  <c r="Q52" i="150"/>
  <c r="F33" i="151"/>
  <c r="F26" i="151" s="1"/>
  <c r="N33" i="151"/>
  <c r="N26" i="151" s="1"/>
  <c r="V33" i="151"/>
  <c r="V26" i="151" s="1"/>
  <c r="I52" i="151"/>
  <c r="Q52" i="151"/>
  <c r="F33" i="152"/>
  <c r="F26" i="152" s="1"/>
  <c r="N33" i="152"/>
  <c r="N26" i="152" s="1"/>
  <c r="V33" i="152"/>
  <c r="V26" i="152" s="1"/>
  <c r="I52" i="152"/>
  <c r="Q52" i="152"/>
  <c r="F33" i="153"/>
  <c r="F26" i="153" s="1"/>
  <c r="N33" i="153"/>
  <c r="N26" i="153" s="1"/>
  <c r="V33" i="153"/>
  <c r="V26" i="153" s="1"/>
  <c r="I52" i="153"/>
  <c r="Q52" i="153"/>
  <c r="V52" i="10"/>
  <c r="U63" i="10"/>
  <c r="U52" i="150"/>
  <c r="G33" i="150"/>
  <c r="G26" i="150" s="1"/>
  <c r="G34" i="10"/>
  <c r="O33" i="150"/>
  <c r="O26" i="150" s="1"/>
  <c r="O34" i="10"/>
  <c r="J63" i="10"/>
  <c r="J52" i="150"/>
  <c r="R63" i="10"/>
  <c r="R52" i="150"/>
  <c r="G33" i="151"/>
  <c r="G26" i="151" s="1"/>
  <c r="O33" i="151"/>
  <c r="O26" i="151" s="1"/>
  <c r="G33" i="152"/>
  <c r="G26" i="152" s="1"/>
  <c r="O33" i="152"/>
  <c r="O26" i="152" s="1"/>
  <c r="G33" i="153"/>
  <c r="G26" i="153" s="1"/>
  <c r="O33" i="153"/>
  <c r="O26" i="153" s="1"/>
  <c r="S52" i="10"/>
  <c r="P52" i="10"/>
  <c r="K52" i="10"/>
  <c r="N52" i="10"/>
  <c r="F52" i="150"/>
  <c r="E52" i="150"/>
  <c r="H34" i="10"/>
  <c r="H33" i="150"/>
  <c r="H26" i="150" s="1"/>
  <c r="P34" i="10"/>
  <c r="P33" i="150"/>
  <c r="P26" i="150" s="1"/>
  <c r="C33" i="150"/>
  <c r="C26" i="150" s="1"/>
  <c r="C35" i="10"/>
  <c r="K33" i="150"/>
  <c r="K26" i="150" s="1"/>
  <c r="K35" i="10"/>
  <c r="S33" i="150"/>
  <c r="S26" i="150" s="1"/>
  <c r="S35" i="10"/>
  <c r="H33" i="151"/>
  <c r="H26" i="151" s="1"/>
  <c r="P33" i="151"/>
  <c r="P26" i="151" s="1"/>
  <c r="H33" i="152"/>
  <c r="H26" i="152" s="1"/>
  <c r="P33" i="152"/>
  <c r="P26" i="152" s="1"/>
  <c r="C33" i="152"/>
  <c r="C26" i="152" s="1"/>
  <c r="H33" i="153"/>
  <c r="H26" i="153" s="1"/>
  <c r="P33" i="153"/>
  <c r="P26" i="153" s="1"/>
  <c r="C33" i="153"/>
  <c r="C26" i="153" s="1"/>
  <c r="K33" i="153"/>
  <c r="K26" i="153" s="1"/>
  <c r="S33" i="153"/>
  <c r="S26" i="153" s="1"/>
  <c r="C52" i="10"/>
  <c r="H52" i="10"/>
  <c r="P52" i="150"/>
  <c r="M63" i="10"/>
  <c r="M52" i="150"/>
  <c r="S52" i="150"/>
  <c r="I34" i="10"/>
  <c r="I33" i="150"/>
  <c r="I26" i="150" s="1"/>
  <c r="Q34" i="10"/>
  <c r="Q33" i="150"/>
  <c r="Q26" i="150" s="1"/>
  <c r="D63" i="10"/>
  <c r="D52" i="150"/>
  <c r="L63" i="10"/>
  <c r="L52" i="150"/>
  <c r="T63" i="10"/>
  <c r="T52" i="150"/>
  <c r="I33" i="151"/>
  <c r="I26" i="151" s="1"/>
  <c r="Q33" i="151"/>
  <c r="Q26" i="151" s="1"/>
  <c r="L52" i="151"/>
  <c r="T52" i="151"/>
  <c r="I33" i="152"/>
  <c r="I26" i="152" s="1"/>
  <c r="Q33" i="152"/>
  <c r="Q26" i="152" s="1"/>
  <c r="L33" i="152"/>
  <c r="L26" i="152" s="1"/>
  <c r="I33" i="153"/>
  <c r="I26" i="153" s="1"/>
  <c r="Q33" i="153"/>
  <c r="Q26" i="153" s="1"/>
  <c r="L52" i="153"/>
  <c r="T52" i="153"/>
  <c r="H52" i="150"/>
  <c r="O33" i="10" l="1"/>
  <c r="O26" i="10" s="1"/>
  <c r="W33" i="10"/>
  <c r="W26" i="10" s="1"/>
  <c r="S3" i="10"/>
  <c r="T33" i="10"/>
  <c r="T26" i="10" s="1"/>
  <c r="Q3" i="10"/>
  <c r="R3" i="10"/>
  <c r="M33" i="10"/>
  <c r="M26" i="10" s="1"/>
  <c r="V3" i="10"/>
  <c r="E3" i="10"/>
  <c r="U3" i="10"/>
  <c r="D3" i="10"/>
  <c r="F3" i="10"/>
  <c r="V2" i="150"/>
  <c r="M2" i="153"/>
  <c r="N3" i="10"/>
  <c r="O3" i="10"/>
  <c r="H3" i="10"/>
  <c r="I3" i="10"/>
  <c r="W3" i="10"/>
  <c r="P3" i="10"/>
  <c r="M3" i="10"/>
  <c r="L3" i="10"/>
  <c r="T3" i="10"/>
  <c r="G3" i="10"/>
  <c r="T2" i="152"/>
  <c r="K3" i="10"/>
  <c r="Q2" i="151"/>
  <c r="J3" i="10"/>
  <c r="C3" i="10"/>
  <c r="H2" i="151"/>
  <c r="R2" i="151"/>
  <c r="D2" i="151"/>
  <c r="O2" i="153"/>
  <c r="S2" i="152"/>
  <c r="P2" i="151"/>
  <c r="N2" i="152"/>
  <c r="F2" i="152"/>
  <c r="E2" i="152"/>
  <c r="D2" i="152"/>
  <c r="E33" i="10"/>
  <c r="E26" i="10" s="1"/>
  <c r="L2" i="152"/>
  <c r="J2" i="153"/>
  <c r="J2" i="152"/>
  <c r="T2" i="153"/>
  <c r="N2" i="150"/>
  <c r="E2" i="153"/>
  <c r="O2" i="152"/>
  <c r="N2" i="151"/>
  <c r="T2" i="151"/>
  <c r="J2" i="150"/>
  <c r="J2" i="151"/>
  <c r="C2" i="150"/>
  <c r="C2" i="151"/>
  <c r="M2" i="151"/>
  <c r="D2" i="153"/>
  <c r="G2" i="153"/>
  <c r="E2" i="151"/>
  <c r="P2" i="153"/>
  <c r="K2" i="150"/>
  <c r="M2" i="152"/>
  <c r="K2" i="153"/>
  <c r="O2" i="151"/>
  <c r="H2" i="153"/>
  <c r="R2" i="153"/>
  <c r="K2" i="152"/>
  <c r="F2" i="153"/>
  <c r="S2" i="153"/>
  <c r="G2" i="152"/>
  <c r="C2" i="153"/>
  <c r="G2" i="151"/>
  <c r="H2" i="152"/>
  <c r="R2" i="152"/>
  <c r="M2" i="150"/>
  <c r="G2" i="150"/>
  <c r="O2" i="150"/>
  <c r="U2" i="153"/>
  <c r="U2" i="152"/>
  <c r="V33" i="10"/>
  <c r="V26" i="10" s="1"/>
  <c r="F2" i="151"/>
  <c r="C2" i="152"/>
  <c r="N2" i="153"/>
  <c r="Q2" i="150"/>
  <c r="R2" i="150"/>
  <c r="S2" i="151"/>
  <c r="L33" i="10"/>
  <c r="L26" i="10" s="1"/>
  <c r="Q2" i="152"/>
  <c r="N33" i="10"/>
  <c r="N26" i="10" s="1"/>
  <c r="L2" i="151"/>
  <c r="K2" i="151"/>
  <c r="P2" i="152"/>
  <c r="V2" i="152"/>
  <c r="I2" i="152"/>
  <c r="I2" i="150"/>
  <c r="V2" i="151"/>
  <c r="U2" i="151"/>
  <c r="Q2" i="153"/>
  <c r="I2" i="153"/>
  <c r="D33" i="10"/>
  <c r="D26" i="10" s="1"/>
  <c r="F33" i="10"/>
  <c r="F26" i="10" s="1"/>
  <c r="D52" i="10"/>
  <c r="J33" i="10"/>
  <c r="J26" i="10" s="1"/>
  <c r="K33" i="10"/>
  <c r="K26" i="10" s="1"/>
  <c r="V2" i="153"/>
  <c r="I52" i="10"/>
  <c r="U2" i="150"/>
  <c r="C33" i="10"/>
  <c r="C26" i="10" s="1"/>
  <c r="L2" i="153"/>
  <c r="T2" i="150"/>
  <c r="R52" i="10"/>
  <c r="T52" i="10"/>
  <c r="G33" i="10"/>
  <c r="G26" i="10" s="1"/>
  <c r="Q33" i="10"/>
  <c r="Q26" i="10" s="1"/>
  <c r="P2" i="150"/>
  <c r="L2" i="150"/>
  <c r="R33" i="10"/>
  <c r="R26" i="10" s="1"/>
  <c r="M52" i="10"/>
  <c r="P33" i="10"/>
  <c r="P26" i="10" s="1"/>
  <c r="J52" i="10"/>
  <c r="F2" i="150"/>
  <c r="E2" i="150"/>
  <c r="G52" i="10"/>
  <c r="I2" i="151"/>
  <c r="U33" i="10"/>
  <c r="U26" i="10" s="1"/>
  <c r="L52" i="10"/>
  <c r="I33" i="10"/>
  <c r="I26" i="10" s="1"/>
  <c r="S33" i="10"/>
  <c r="S26" i="10" s="1"/>
  <c r="H2" i="150"/>
  <c r="U52" i="10"/>
  <c r="Q52" i="10"/>
  <c r="S2" i="150"/>
  <c r="H33" i="10"/>
  <c r="H26" i="10" s="1"/>
  <c r="O52" i="10"/>
  <c r="D2" i="150"/>
  <c r="T17" i="157" l="1"/>
  <c r="S2" i="10"/>
  <c r="H2" i="10"/>
  <c r="W2" i="10"/>
  <c r="V2" i="10"/>
  <c r="F2" i="10"/>
  <c r="E2" i="10"/>
  <c r="R16" i="157"/>
  <c r="Q16" i="157"/>
  <c r="P2" i="10"/>
  <c r="K2" i="10"/>
  <c r="H16" i="157"/>
  <c r="M18" i="157"/>
  <c r="C16" i="157"/>
  <c r="O2" i="10"/>
  <c r="N2" i="10"/>
  <c r="C15" i="157"/>
  <c r="N17" i="157"/>
  <c r="E17" i="157"/>
  <c r="V15" i="157"/>
  <c r="F18" i="157"/>
  <c r="P18" i="157"/>
  <c r="J18" i="157"/>
  <c r="E16" i="157"/>
  <c r="O18" i="157"/>
  <c r="E18" i="157"/>
  <c r="R17" i="157"/>
  <c r="R18" i="157"/>
  <c r="G18" i="157"/>
  <c r="N16" i="157"/>
  <c r="H18" i="157"/>
  <c r="D16" i="157"/>
  <c r="T2" i="10"/>
  <c r="F17" i="157"/>
  <c r="S17" i="157"/>
  <c r="M2" i="10"/>
  <c r="C2" i="10"/>
  <c r="P16" i="157"/>
  <c r="D17" i="157"/>
  <c r="N15" i="157"/>
  <c r="M16" i="157"/>
  <c r="T16" i="157"/>
  <c r="L17" i="157"/>
  <c r="J17" i="157"/>
  <c r="C18" i="157"/>
  <c r="M17" i="157"/>
  <c r="D18" i="157"/>
  <c r="T18" i="157"/>
  <c r="O16" i="157"/>
  <c r="S18" i="157"/>
  <c r="K15" i="157"/>
  <c r="U2" i="10"/>
  <c r="J15" i="157"/>
  <c r="O17" i="157"/>
  <c r="K18" i="157"/>
  <c r="G17" i="157"/>
  <c r="H17" i="157"/>
  <c r="K17" i="157"/>
  <c r="L2" i="10"/>
  <c r="G16" i="157"/>
  <c r="J16" i="157"/>
  <c r="I15" i="157"/>
  <c r="K16" i="157"/>
  <c r="L18" i="157"/>
  <c r="F16" i="157"/>
  <c r="U15" i="157"/>
  <c r="V16" i="157"/>
  <c r="I17" i="157"/>
  <c r="G15" i="157"/>
  <c r="D15" i="157"/>
  <c r="I16" i="157"/>
  <c r="L16" i="157"/>
  <c r="L15" i="157"/>
  <c r="V18" i="157"/>
  <c r="Q15" i="157"/>
  <c r="V17" i="157"/>
  <c r="I18" i="157"/>
  <c r="Q18" i="157"/>
  <c r="S16" i="157"/>
  <c r="O15" i="157"/>
  <c r="N18" i="157"/>
  <c r="C17" i="157"/>
  <c r="S15" i="157"/>
  <c r="T15" i="157"/>
  <c r="U17" i="157"/>
  <c r="M15" i="157"/>
  <c r="P17" i="157"/>
  <c r="E15" i="157"/>
  <c r="F15" i="157"/>
  <c r="Q17" i="157"/>
  <c r="R2" i="10"/>
  <c r="U18" i="157"/>
  <c r="H15" i="157"/>
  <c r="R15" i="157"/>
  <c r="P15" i="157"/>
  <c r="I2" i="10"/>
  <c r="D2" i="10"/>
  <c r="U16" i="157"/>
  <c r="J2" i="10"/>
  <c r="Q2" i="10"/>
  <c r="G2" i="10"/>
  <c r="S14" i="157" l="1"/>
  <c r="F14" i="157"/>
  <c r="H14" i="157"/>
  <c r="P14" i="157"/>
  <c r="W14" i="157"/>
  <c r="V14" i="157"/>
  <c r="E14" i="157"/>
  <c r="O14" i="157"/>
  <c r="K14" i="157"/>
  <c r="N14" i="157"/>
  <c r="L14" i="157"/>
  <c r="M14" i="157"/>
  <c r="T14" i="157"/>
  <c r="C14" i="157"/>
  <c r="U14" i="157"/>
  <c r="G14" i="157"/>
  <c r="J14" i="157"/>
  <c r="Q14" i="157"/>
  <c r="I14" i="157"/>
  <c r="D14" i="157"/>
  <c r="R14" i="157"/>
  <c r="W71" i="150" l="1"/>
  <c r="W52" i="150"/>
  <c r="W33" i="150"/>
  <c r="W27" i="150"/>
  <c r="W22" i="150"/>
  <c r="W17" i="150"/>
  <c r="W11" i="150"/>
  <c r="W8" i="150"/>
  <c r="W4" i="150"/>
  <c r="W71" i="151"/>
  <c r="W33" i="151"/>
  <c r="W27" i="151"/>
  <c r="W22" i="151"/>
  <c r="W17" i="151"/>
  <c r="W11" i="151"/>
  <c r="W8" i="151"/>
  <c r="W4" i="151"/>
  <c r="W71" i="152"/>
  <c r="W52" i="152"/>
  <c r="W33" i="152"/>
  <c r="W22" i="152"/>
  <c r="W11" i="152"/>
  <c r="W8" i="152"/>
  <c r="W4" i="152"/>
  <c r="W71" i="153"/>
  <c r="W52" i="153"/>
  <c r="W33" i="153"/>
  <c r="W27" i="153"/>
  <c r="W22" i="153"/>
  <c r="W17" i="153"/>
  <c r="W11" i="153"/>
  <c r="U76" i="123"/>
  <c r="S76" i="123"/>
  <c r="R76" i="123"/>
  <c r="M76" i="123"/>
  <c r="K76" i="123"/>
  <c r="J76" i="123"/>
  <c r="E76" i="123"/>
  <c r="W75" i="123"/>
  <c r="V75" i="123"/>
  <c r="Q75" i="123"/>
  <c r="O75" i="123"/>
  <c r="N75" i="123"/>
  <c r="I75" i="123"/>
  <c r="G75" i="123"/>
  <c r="F75" i="123"/>
  <c r="U74" i="123"/>
  <c r="S74" i="123"/>
  <c r="R74" i="123"/>
  <c r="M74" i="123"/>
  <c r="K74" i="123"/>
  <c r="J74" i="123"/>
  <c r="E74" i="123"/>
  <c r="W73" i="123"/>
  <c r="V73" i="123"/>
  <c r="Q73" i="123"/>
  <c r="O73" i="123"/>
  <c r="N73" i="123"/>
  <c r="I73" i="123"/>
  <c r="G73" i="123"/>
  <c r="F73" i="123"/>
  <c r="U72" i="123"/>
  <c r="S72" i="123"/>
  <c r="R72" i="123"/>
  <c r="M72" i="123"/>
  <c r="K72" i="123"/>
  <c r="J72" i="123"/>
  <c r="E72" i="123"/>
  <c r="W70" i="123"/>
  <c r="V70" i="123"/>
  <c r="Q70" i="123"/>
  <c r="O70" i="123"/>
  <c r="N70" i="123"/>
  <c r="I70" i="123"/>
  <c r="G70" i="123"/>
  <c r="F70" i="123"/>
  <c r="U69" i="123"/>
  <c r="S69" i="123"/>
  <c r="R69" i="123"/>
  <c r="M69" i="123"/>
  <c r="K69" i="123"/>
  <c r="J69" i="123"/>
  <c r="E69" i="123"/>
  <c r="W68" i="123"/>
  <c r="V68" i="123"/>
  <c r="Q68" i="123"/>
  <c r="O68" i="123"/>
  <c r="N68" i="123"/>
  <c r="I68" i="123"/>
  <c r="G68" i="123"/>
  <c r="F68" i="123"/>
  <c r="U67" i="123"/>
  <c r="S67" i="123"/>
  <c r="R67" i="123"/>
  <c r="M67" i="123"/>
  <c r="K67" i="123"/>
  <c r="J67" i="123"/>
  <c r="E67" i="123"/>
  <c r="W66" i="123"/>
  <c r="V66" i="123"/>
  <c r="Q66" i="123"/>
  <c r="O66" i="123"/>
  <c r="N66" i="123"/>
  <c r="I66" i="123"/>
  <c r="G66" i="123"/>
  <c r="F66" i="123"/>
  <c r="U65" i="123"/>
  <c r="S65" i="123"/>
  <c r="R65" i="123"/>
  <c r="M65" i="123"/>
  <c r="K65" i="123"/>
  <c r="J65" i="123"/>
  <c r="E65" i="123"/>
  <c r="W64" i="123"/>
  <c r="V64" i="123"/>
  <c r="Q64" i="123"/>
  <c r="O64" i="123"/>
  <c r="N64" i="123"/>
  <c r="I64" i="123"/>
  <c r="G64" i="123"/>
  <c r="F64" i="123"/>
  <c r="U63" i="123"/>
  <c r="S63" i="123"/>
  <c r="R63" i="123"/>
  <c r="M63" i="123"/>
  <c r="K63" i="123"/>
  <c r="J63" i="123"/>
  <c r="E63" i="123"/>
  <c r="W62" i="123"/>
  <c r="V62" i="123"/>
  <c r="Q62" i="123"/>
  <c r="O62" i="123"/>
  <c r="N62" i="123"/>
  <c r="I62" i="123"/>
  <c r="G62" i="123"/>
  <c r="F62" i="123"/>
  <c r="U61" i="123"/>
  <c r="S61" i="123"/>
  <c r="R61" i="123"/>
  <c r="M61" i="123"/>
  <c r="K61" i="123"/>
  <c r="J61" i="123"/>
  <c r="E61" i="123"/>
  <c r="W60" i="123"/>
  <c r="V60" i="123"/>
  <c r="Q60" i="123"/>
  <c r="O60" i="123"/>
  <c r="N60" i="123"/>
  <c r="I60" i="123"/>
  <c r="G60" i="123"/>
  <c r="F60" i="123"/>
  <c r="U59" i="123"/>
  <c r="S59" i="123"/>
  <c r="R59" i="123"/>
  <c r="M59" i="123"/>
  <c r="K59" i="123"/>
  <c r="J59" i="123"/>
  <c r="E59" i="123"/>
  <c r="W58" i="123"/>
  <c r="V58" i="123"/>
  <c r="Q58" i="123"/>
  <c r="O58" i="123"/>
  <c r="N58" i="123"/>
  <c r="I58" i="123"/>
  <c r="G58" i="123"/>
  <c r="F58" i="123"/>
  <c r="U57" i="123"/>
  <c r="S57" i="123"/>
  <c r="R57" i="123"/>
  <c r="M57" i="123"/>
  <c r="K57" i="123"/>
  <c r="J57" i="123"/>
  <c r="E57" i="123"/>
  <c r="W56" i="123"/>
  <c r="V56" i="123"/>
  <c r="Q56" i="123"/>
  <c r="O56" i="123"/>
  <c r="N56" i="123"/>
  <c r="I56" i="123"/>
  <c r="G56" i="123"/>
  <c r="F56" i="123"/>
  <c r="U55" i="123"/>
  <c r="S55" i="123"/>
  <c r="R55" i="123"/>
  <c r="M55" i="123"/>
  <c r="K55" i="123"/>
  <c r="J55" i="123"/>
  <c r="E55" i="123"/>
  <c r="W54" i="123"/>
  <c r="V54" i="123"/>
  <c r="Q54" i="123"/>
  <c r="O54" i="123"/>
  <c r="N54" i="123"/>
  <c r="I54" i="123"/>
  <c r="G54" i="123"/>
  <c r="F54" i="123"/>
  <c r="U53" i="123"/>
  <c r="S53" i="123"/>
  <c r="R53" i="123"/>
  <c r="M53" i="123"/>
  <c r="K53" i="123"/>
  <c r="J53" i="123"/>
  <c r="E53" i="123"/>
  <c r="W51" i="123"/>
  <c r="V51" i="123"/>
  <c r="Q51" i="123"/>
  <c r="O51" i="123"/>
  <c r="N51" i="123"/>
  <c r="I51" i="123"/>
  <c r="G51" i="123"/>
  <c r="F51" i="123"/>
  <c r="U50" i="123"/>
  <c r="S50" i="123"/>
  <c r="R50" i="123"/>
  <c r="M50" i="123"/>
  <c r="K50" i="123"/>
  <c r="J50" i="123"/>
  <c r="E50" i="123"/>
  <c r="W49" i="123"/>
  <c r="V49" i="123"/>
  <c r="Q49" i="123"/>
  <c r="O49" i="123"/>
  <c r="N49" i="123"/>
  <c r="I49" i="123"/>
  <c r="G49" i="123"/>
  <c r="F49" i="123"/>
  <c r="U48" i="123"/>
  <c r="S48" i="123"/>
  <c r="R48" i="123"/>
  <c r="M48" i="123"/>
  <c r="K48" i="123"/>
  <c r="J48" i="123"/>
  <c r="E48" i="123"/>
  <c r="W47" i="123"/>
  <c r="V47" i="123"/>
  <c r="Q47" i="123"/>
  <c r="O47" i="123"/>
  <c r="N47" i="123"/>
  <c r="I47" i="123"/>
  <c r="G47" i="123"/>
  <c r="F47" i="123"/>
  <c r="U46" i="123"/>
  <c r="S46" i="123"/>
  <c r="R46" i="123"/>
  <c r="M46" i="123"/>
  <c r="K46" i="123"/>
  <c r="J46" i="123"/>
  <c r="E46" i="123"/>
  <c r="W45" i="123"/>
  <c r="V45" i="123"/>
  <c r="Q45" i="123"/>
  <c r="O45" i="123"/>
  <c r="N45" i="123"/>
  <c r="I45" i="123"/>
  <c r="G45" i="123"/>
  <c r="F45" i="123"/>
  <c r="U44" i="123"/>
  <c r="S44" i="123"/>
  <c r="R44" i="123"/>
  <c r="M44" i="123"/>
  <c r="K44" i="123"/>
  <c r="J44" i="123"/>
  <c r="E44" i="123"/>
  <c r="W43" i="123"/>
  <c r="V43" i="123"/>
  <c r="Q43" i="123"/>
  <c r="O43" i="123"/>
  <c r="N43" i="123"/>
  <c r="I43" i="123"/>
  <c r="G43" i="123"/>
  <c r="F43" i="123"/>
  <c r="U42" i="123"/>
  <c r="S42" i="123"/>
  <c r="R42" i="123"/>
  <c r="M42" i="123"/>
  <c r="K42" i="123"/>
  <c r="J42" i="123"/>
  <c r="E42" i="123"/>
  <c r="W41" i="123"/>
  <c r="V41" i="123"/>
  <c r="Q41" i="123"/>
  <c r="O41" i="123"/>
  <c r="N41" i="123"/>
  <c r="I41" i="123"/>
  <c r="G41" i="123"/>
  <c r="F41" i="123"/>
  <c r="U40" i="123"/>
  <c r="S40" i="123"/>
  <c r="R40" i="123"/>
  <c r="M40" i="123"/>
  <c r="K40" i="123"/>
  <c r="J40" i="123"/>
  <c r="E40" i="123"/>
  <c r="W39" i="123"/>
  <c r="V39" i="123"/>
  <c r="Q39" i="123"/>
  <c r="O39" i="123"/>
  <c r="N39" i="123"/>
  <c r="I39" i="123"/>
  <c r="G39" i="123"/>
  <c r="F39" i="123"/>
  <c r="U38" i="123"/>
  <c r="S38" i="123"/>
  <c r="R38" i="123"/>
  <c r="M38" i="123"/>
  <c r="K38" i="123"/>
  <c r="J38" i="123"/>
  <c r="E38" i="123"/>
  <c r="W37" i="123"/>
  <c r="V37" i="123"/>
  <c r="Q37" i="123"/>
  <c r="O37" i="123"/>
  <c r="N37" i="123"/>
  <c r="I37" i="123"/>
  <c r="G37" i="123"/>
  <c r="F37" i="123"/>
  <c r="U36" i="123"/>
  <c r="S36" i="123"/>
  <c r="R36" i="123"/>
  <c r="M36" i="123"/>
  <c r="K36" i="123"/>
  <c r="J36" i="123"/>
  <c r="E36" i="123"/>
  <c r="W35" i="123"/>
  <c r="V35" i="123"/>
  <c r="Q35" i="123"/>
  <c r="O35" i="123"/>
  <c r="N35" i="123"/>
  <c r="I35" i="123"/>
  <c r="G35" i="123"/>
  <c r="F35" i="123"/>
  <c r="U34" i="123"/>
  <c r="S34" i="123"/>
  <c r="R34" i="123"/>
  <c r="M34" i="123"/>
  <c r="K34" i="123"/>
  <c r="J34" i="123"/>
  <c r="E34" i="123"/>
  <c r="W32" i="123"/>
  <c r="V32" i="123"/>
  <c r="Q32" i="123"/>
  <c r="O32" i="123"/>
  <c r="N32" i="123"/>
  <c r="I32" i="123"/>
  <c r="G32" i="123"/>
  <c r="F32" i="123"/>
  <c r="U31" i="123"/>
  <c r="S31" i="123"/>
  <c r="R31" i="123"/>
  <c r="M31" i="123"/>
  <c r="K31" i="123"/>
  <c r="J31" i="123"/>
  <c r="E31" i="123"/>
  <c r="W30" i="123"/>
  <c r="V30" i="123"/>
  <c r="Q30" i="123"/>
  <c r="O30" i="123"/>
  <c r="N30" i="123"/>
  <c r="I30" i="123"/>
  <c r="G30" i="123"/>
  <c r="F30" i="123"/>
  <c r="U29" i="123"/>
  <c r="S29" i="123"/>
  <c r="R29" i="123"/>
  <c r="M29" i="123"/>
  <c r="K29" i="123"/>
  <c r="J29" i="123"/>
  <c r="E29" i="123"/>
  <c r="W28" i="123"/>
  <c r="V28" i="123"/>
  <c r="Q28" i="123"/>
  <c r="O28" i="123"/>
  <c r="N28" i="123"/>
  <c r="I28" i="123"/>
  <c r="G28" i="123"/>
  <c r="F28" i="123"/>
  <c r="U25" i="123"/>
  <c r="S25" i="123"/>
  <c r="R25" i="123"/>
  <c r="M25" i="123"/>
  <c r="K25" i="123"/>
  <c r="J25" i="123"/>
  <c r="E25" i="123"/>
  <c r="W24" i="123"/>
  <c r="V24" i="123"/>
  <c r="Q24" i="123"/>
  <c r="O24" i="123"/>
  <c r="N24" i="123"/>
  <c r="I24" i="123"/>
  <c r="G24" i="123"/>
  <c r="F24" i="123"/>
  <c r="U23" i="123"/>
  <c r="S23" i="123"/>
  <c r="R23" i="123"/>
  <c r="M23" i="123"/>
  <c r="K23" i="123"/>
  <c r="J23" i="123"/>
  <c r="E23" i="123"/>
  <c r="W21" i="123"/>
  <c r="V21" i="123"/>
  <c r="Q21" i="123"/>
  <c r="O21" i="123"/>
  <c r="N21" i="123"/>
  <c r="I21" i="123"/>
  <c r="G21" i="123"/>
  <c r="F21" i="123"/>
  <c r="U20" i="123"/>
  <c r="S20" i="123"/>
  <c r="R20" i="123"/>
  <c r="M20" i="123"/>
  <c r="K20" i="123"/>
  <c r="J20" i="123"/>
  <c r="E20" i="123"/>
  <c r="W19" i="123"/>
  <c r="V19" i="123"/>
  <c r="Q19" i="123"/>
  <c r="O19" i="123"/>
  <c r="N19" i="123"/>
  <c r="I19" i="123"/>
  <c r="G19" i="123"/>
  <c r="F19" i="123"/>
  <c r="U18" i="123"/>
  <c r="S18" i="123"/>
  <c r="R18" i="123"/>
  <c r="M18" i="123"/>
  <c r="K18" i="123"/>
  <c r="J18" i="123"/>
  <c r="E18" i="123"/>
  <c r="W16" i="123"/>
  <c r="V16" i="123"/>
  <c r="Q16" i="123"/>
  <c r="O16" i="123"/>
  <c r="N16" i="123"/>
  <c r="I16" i="123"/>
  <c r="G16" i="123"/>
  <c r="F16" i="123"/>
  <c r="U15" i="123"/>
  <c r="S15" i="123"/>
  <c r="R15" i="123"/>
  <c r="M15" i="123"/>
  <c r="K15" i="123"/>
  <c r="J15" i="123"/>
  <c r="E15" i="123"/>
  <c r="W14" i="123"/>
  <c r="V14" i="123"/>
  <c r="Q14" i="123"/>
  <c r="O14" i="123"/>
  <c r="N14" i="123"/>
  <c r="I14" i="123"/>
  <c r="G14" i="123"/>
  <c r="F14" i="123"/>
  <c r="U13" i="123"/>
  <c r="S13" i="123"/>
  <c r="R13" i="123"/>
  <c r="M13" i="123"/>
  <c r="K13" i="123"/>
  <c r="J13" i="123"/>
  <c r="E13" i="123"/>
  <c r="W12" i="123"/>
  <c r="V12" i="123"/>
  <c r="Q12" i="123"/>
  <c r="O12" i="123"/>
  <c r="N12" i="123"/>
  <c r="I12" i="123"/>
  <c r="G12" i="123"/>
  <c r="F12" i="123"/>
  <c r="U10" i="123"/>
  <c r="S10" i="123"/>
  <c r="R10" i="123"/>
  <c r="M10" i="123"/>
  <c r="K10" i="123"/>
  <c r="J10" i="123"/>
  <c r="E10" i="123"/>
  <c r="W9" i="123"/>
  <c r="V9" i="123"/>
  <c r="Q9" i="123"/>
  <c r="O9" i="123"/>
  <c r="N9" i="123"/>
  <c r="I9" i="123"/>
  <c r="G9" i="123"/>
  <c r="F9" i="123"/>
  <c r="U7" i="123"/>
  <c r="S7" i="123"/>
  <c r="R7" i="123"/>
  <c r="M7" i="123"/>
  <c r="K7" i="123"/>
  <c r="J7" i="123"/>
  <c r="E7" i="123"/>
  <c r="W6" i="123"/>
  <c r="V6" i="123"/>
  <c r="Q6" i="123"/>
  <c r="O6" i="123"/>
  <c r="N6" i="123"/>
  <c r="I6" i="123"/>
  <c r="G6" i="123"/>
  <c r="F6" i="123"/>
  <c r="U5" i="123"/>
  <c r="S5" i="123"/>
  <c r="R5" i="123"/>
  <c r="M5" i="123"/>
  <c r="K5" i="123"/>
  <c r="J5" i="123"/>
  <c r="E5" i="123"/>
  <c r="C71" i="48"/>
  <c r="C75" i="123"/>
  <c r="C74" i="123"/>
  <c r="C72" i="123"/>
  <c r="C71" i="126"/>
  <c r="C70" i="123"/>
  <c r="C66" i="123"/>
  <c r="C65" i="123"/>
  <c r="C63" i="123"/>
  <c r="C62" i="123"/>
  <c r="C58" i="123"/>
  <c r="C57" i="123"/>
  <c r="C55" i="123"/>
  <c r="C54" i="123"/>
  <c r="C51" i="123"/>
  <c r="C50" i="123"/>
  <c r="C49" i="123"/>
  <c r="C48" i="123"/>
  <c r="C47" i="123"/>
  <c r="C46" i="123"/>
  <c r="C45" i="123"/>
  <c r="C44" i="123"/>
  <c r="C43" i="123"/>
  <c r="C42" i="123"/>
  <c r="C41" i="123"/>
  <c r="C40" i="123"/>
  <c r="C39" i="123"/>
  <c r="C38" i="123"/>
  <c r="C37" i="123"/>
  <c r="C36" i="123"/>
  <c r="C35" i="123"/>
  <c r="C34" i="123"/>
  <c r="C32" i="123"/>
  <c r="C31" i="123"/>
  <c r="C30" i="123"/>
  <c r="C29" i="123"/>
  <c r="C28" i="123"/>
  <c r="C25" i="123"/>
  <c r="C24" i="123"/>
  <c r="C23" i="123"/>
  <c r="C17" i="48"/>
  <c r="C21" i="123"/>
  <c r="C20" i="123"/>
  <c r="C19" i="123"/>
  <c r="C18" i="123"/>
  <c r="C16" i="123"/>
  <c r="C15" i="123"/>
  <c r="C14" i="123"/>
  <c r="C13" i="123"/>
  <c r="C12" i="123"/>
  <c r="C8" i="48"/>
  <c r="C8" i="49"/>
  <c r="C10" i="123"/>
  <c r="C9" i="123"/>
  <c r="C4" i="49"/>
  <c r="C7" i="123"/>
  <c r="C6" i="123"/>
  <c r="C5" i="123"/>
  <c r="C71" i="47"/>
  <c r="C52" i="47"/>
  <c r="C33" i="47"/>
  <c r="C71" i="49"/>
  <c r="C52" i="49"/>
  <c r="C27" i="49"/>
  <c r="C22" i="49"/>
  <c r="C17" i="49"/>
  <c r="V4" i="29" l="1"/>
  <c r="P71" i="41"/>
  <c r="R17" i="31"/>
  <c r="R22" i="31"/>
  <c r="D22" i="5"/>
  <c r="J71" i="65"/>
  <c r="L22" i="5"/>
  <c r="S71" i="2"/>
  <c r="C22" i="25"/>
  <c r="M8" i="19"/>
  <c r="V22" i="66"/>
  <c r="O22" i="114"/>
  <c r="K8" i="112"/>
  <c r="C22" i="41"/>
  <c r="C22" i="2"/>
  <c r="C71" i="78"/>
  <c r="C71" i="40"/>
  <c r="P71" i="64"/>
  <c r="T4" i="19"/>
  <c r="T22" i="19"/>
  <c r="P22" i="18"/>
  <c r="I4" i="6"/>
  <c r="D71" i="3"/>
  <c r="N71" i="38"/>
  <c r="R71" i="37"/>
  <c r="R8" i="36"/>
  <c r="J11" i="36"/>
  <c r="V17" i="36"/>
  <c r="V22" i="36"/>
  <c r="N52" i="36"/>
  <c r="N71" i="36"/>
  <c r="C71" i="32"/>
  <c r="C71" i="35"/>
  <c r="Q8" i="61"/>
  <c r="U22" i="58"/>
  <c r="I71" i="44"/>
  <c r="Q8" i="43"/>
  <c r="U22" i="43"/>
  <c r="I71" i="42"/>
  <c r="M11" i="40"/>
  <c r="Q71" i="40"/>
  <c r="U22" i="26"/>
  <c r="I71" i="25"/>
  <c r="Q8" i="24"/>
  <c r="U22" i="24"/>
  <c r="C71" i="43"/>
  <c r="M11" i="88"/>
  <c r="U22" i="36"/>
  <c r="W8" i="4"/>
  <c r="C22" i="82"/>
  <c r="O71" i="114"/>
  <c r="W8" i="113"/>
  <c r="O71" i="40"/>
  <c r="C22" i="34"/>
  <c r="C4" i="68"/>
  <c r="C22" i="58"/>
  <c r="C71" i="96"/>
  <c r="C71" i="41"/>
  <c r="O52" i="114"/>
  <c r="C71" i="114"/>
  <c r="L71" i="40"/>
  <c r="T8" i="39"/>
  <c r="H11" i="19"/>
  <c r="T17" i="19"/>
  <c r="M4" i="5"/>
  <c r="I8" i="5"/>
  <c r="C71" i="86"/>
  <c r="C71" i="23"/>
  <c r="H4" i="6"/>
  <c r="I8" i="72"/>
  <c r="M22" i="70"/>
  <c r="U8" i="115"/>
  <c r="M71" i="55"/>
  <c r="M71" i="41"/>
  <c r="M71" i="36"/>
  <c r="I33" i="40"/>
  <c r="M52" i="36"/>
  <c r="P52" i="41"/>
  <c r="K27" i="39"/>
  <c r="C71" i="2"/>
  <c r="U71" i="74"/>
  <c r="T71" i="39"/>
  <c r="T71" i="29"/>
  <c r="F22" i="79"/>
  <c r="V71" i="79"/>
  <c r="F22" i="77"/>
  <c r="V71" i="77"/>
  <c r="V71" i="62"/>
  <c r="U71" i="36"/>
  <c r="E22" i="24"/>
  <c r="G22" i="112"/>
  <c r="N33" i="36"/>
  <c r="V71" i="36"/>
  <c r="R11" i="29"/>
  <c r="V71" i="29"/>
  <c r="D22" i="3"/>
  <c r="H22" i="41"/>
  <c r="D27" i="41"/>
  <c r="P33" i="41"/>
  <c r="H22" i="39"/>
  <c r="I22" i="115"/>
  <c r="E8" i="71"/>
  <c r="U11" i="65"/>
  <c r="I22" i="40"/>
  <c r="G8" i="113"/>
  <c r="W11" i="41"/>
  <c r="K22" i="39"/>
  <c r="V11" i="31"/>
  <c r="H8" i="63"/>
  <c r="C8" i="95"/>
  <c r="M4" i="87"/>
  <c r="I17" i="73"/>
  <c r="M4" i="70"/>
  <c r="I27" i="70"/>
  <c r="O4" i="110"/>
  <c r="C40" i="102"/>
  <c r="C59" i="102"/>
  <c r="C67" i="102"/>
  <c r="C76" i="102"/>
  <c r="C71" i="97"/>
  <c r="C71" i="70"/>
  <c r="C71" i="62"/>
  <c r="C71" i="33"/>
  <c r="C71" i="24"/>
  <c r="E22" i="88"/>
  <c r="M22" i="88"/>
  <c r="I27" i="88"/>
  <c r="U33" i="88"/>
  <c r="U11" i="79"/>
  <c r="I22" i="79"/>
  <c r="M4" i="78"/>
  <c r="M22" i="78"/>
  <c r="U71" i="78"/>
  <c r="C47" i="102"/>
  <c r="C48" i="102"/>
  <c r="C12" i="102"/>
  <c r="C18" i="102"/>
  <c r="C49" i="102"/>
  <c r="S71" i="3"/>
  <c r="U22" i="61"/>
  <c r="C7" i="102"/>
  <c r="C10" i="102"/>
  <c r="C19" i="102"/>
  <c r="C23" i="102"/>
  <c r="C28" i="102"/>
  <c r="C34" i="102"/>
  <c r="C42" i="102"/>
  <c r="C50" i="102"/>
  <c r="Q71" i="36"/>
  <c r="Q8" i="35"/>
  <c r="C5" i="102"/>
  <c r="C6" i="102"/>
  <c r="C9" i="102"/>
  <c r="C41" i="102"/>
  <c r="C13" i="102"/>
  <c r="C8" i="100"/>
  <c r="C8" i="96"/>
  <c r="C8" i="23"/>
  <c r="C14" i="102"/>
  <c r="C20" i="102"/>
  <c r="C24" i="102"/>
  <c r="C22" i="98"/>
  <c r="C29" i="102"/>
  <c r="C35" i="102"/>
  <c r="C43" i="102"/>
  <c r="C51" i="102"/>
  <c r="Q11" i="3"/>
  <c r="M17" i="3"/>
  <c r="G22" i="61"/>
  <c r="W22" i="61"/>
  <c r="O71" i="55"/>
  <c r="K71" i="44"/>
  <c r="S71" i="42"/>
  <c r="F22" i="37"/>
  <c r="N33" i="37"/>
  <c r="N71" i="37"/>
  <c r="R71" i="36"/>
  <c r="R8" i="35"/>
  <c r="R11" i="35"/>
  <c r="V8" i="34"/>
  <c r="N71" i="33"/>
  <c r="J71" i="32"/>
  <c r="N11" i="27"/>
  <c r="J71" i="27"/>
  <c r="R8" i="26"/>
  <c r="V22" i="26"/>
  <c r="N71" i="26"/>
  <c r="V71" i="24"/>
  <c r="M17" i="19"/>
  <c r="M22" i="19"/>
  <c r="Q22" i="18"/>
  <c r="C15" i="102"/>
  <c r="C21" i="102"/>
  <c r="C30" i="102"/>
  <c r="C36" i="102"/>
  <c r="E5" i="102"/>
  <c r="M5" i="102"/>
  <c r="U5" i="102"/>
  <c r="I6" i="102"/>
  <c r="Q6" i="102"/>
  <c r="E7" i="102"/>
  <c r="M7" i="102"/>
  <c r="U7" i="102"/>
  <c r="I9" i="102"/>
  <c r="Q9" i="102"/>
  <c r="E10" i="102"/>
  <c r="M10" i="102"/>
  <c r="U10" i="102"/>
  <c r="I12" i="102"/>
  <c r="Q12" i="102"/>
  <c r="E13" i="102"/>
  <c r="M13" i="102"/>
  <c r="U13" i="102"/>
  <c r="I14" i="102"/>
  <c r="Q14" i="102"/>
  <c r="E15" i="102"/>
  <c r="M15" i="102"/>
  <c r="U15" i="102"/>
  <c r="I16" i="102"/>
  <c r="Q16" i="102"/>
  <c r="E18" i="102"/>
  <c r="M18" i="102"/>
  <c r="U18" i="102"/>
  <c r="I19" i="102"/>
  <c r="Q19" i="102"/>
  <c r="E20" i="102"/>
  <c r="M20" i="102"/>
  <c r="U20" i="102"/>
  <c r="I21" i="102"/>
  <c r="Q21" i="102"/>
  <c r="E23" i="102"/>
  <c r="M23" i="102"/>
  <c r="U23" i="102"/>
  <c r="I24" i="102"/>
  <c r="Q24" i="102"/>
  <c r="E25" i="102"/>
  <c r="M25" i="102"/>
  <c r="U25" i="102"/>
  <c r="I28" i="102"/>
  <c r="Q28" i="102"/>
  <c r="E29" i="102"/>
  <c r="M29" i="102"/>
  <c r="U29" i="102"/>
  <c r="I30" i="102"/>
  <c r="Q30" i="102"/>
  <c r="E31" i="102"/>
  <c r="M31" i="102"/>
  <c r="U31" i="102"/>
  <c r="I32" i="102"/>
  <c r="Q32" i="102"/>
  <c r="E34" i="102"/>
  <c r="M34" i="102"/>
  <c r="U34" i="102"/>
  <c r="I35" i="102"/>
  <c r="Q35" i="102"/>
  <c r="E36" i="102"/>
  <c r="M36" i="102"/>
  <c r="U36" i="102"/>
  <c r="I37" i="102"/>
  <c r="Q37" i="102"/>
  <c r="E38" i="102"/>
  <c r="M38" i="102"/>
  <c r="U38" i="102"/>
  <c r="I39" i="102"/>
  <c r="Q39" i="102"/>
  <c r="E40" i="102"/>
  <c r="M40" i="102"/>
  <c r="U40" i="102"/>
  <c r="E8" i="63"/>
  <c r="T8" i="61"/>
  <c r="O11" i="29"/>
  <c r="K33" i="25"/>
  <c r="K71" i="25"/>
  <c r="O8" i="23"/>
  <c r="K71" i="23"/>
  <c r="C16" i="102"/>
  <c r="C31" i="102"/>
  <c r="C37" i="102"/>
  <c r="C45" i="102"/>
  <c r="C56" i="102"/>
  <c r="C64" i="102"/>
  <c r="F5" i="102"/>
  <c r="N5" i="102"/>
  <c r="V5" i="102"/>
  <c r="J6" i="102"/>
  <c r="R6" i="102"/>
  <c r="F7" i="102"/>
  <c r="N7" i="102"/>
  <c r="V7" i="102"/>
  <c r="J9" i="102"/>
  <c r="R9" i="102"/>
  <c r="F10" i="102"/>
  <c r="N10" i="102"/>
  <c r="V10" i="102"/>
  <c r="J12" i="102"/>
  <c r="R12" i="102"/>
  <c r="F13" i="102"/>
  <c r="N13" i="102"/>
  <c r="V13" i="102"/>
  <c r="J14" i="102"/>
  <c r="R14" i="102"/>
  <c r="F15" i="102"/>
  <c r="N15" i="102"/>
  <c r="V15" i="102"/>
  <c r="J16" i="102"/>
  <c r="R16" i="102"/>
  <c r="F18" i="102"/>
  <c r="N18" i="102"/>
  <c r="V18" i="102"/>
  <c r="J19" i="102"/>
  <c r="R19" i="102"/>
  <c r="F20" i="102"/>
  <c r="N20" i="102"/>
  <c r="V20" i="102"/>
  <c r="J21" i="102"/>
  <c r="R21" i="102"/>
  <c r="N23" i="102"/>
  <c r="V23" i="102"/>
  <c r="J24" i="102"/>
  <c r="R24" i="102"/>
  <c r="F25" i="102"/>
  <c r="N25" i="102"/>
  <c r="V25" i="102"/>
  <c r="J28" i="102"/>
  <c r="R28" i="102"/>
  <c r="F29" i="102"/>
  <c r="N29" i="102"/>
  <c r="V29" i="102"/>
  <c r="J30" i="102"/>
  <c r="R30" i="102"/>
  <c r="F31" i="102"/>
  <c r="N31" i="102"/>
  <c r="V31" i="102"/>
  <c r="J32" i="102"/>
  <c r="R32" i="102"/>
  <c r="F34" i="102"/>
  <c r="N34" i="102"/>
  <c r="V34" i="102"/>
  <c r="J35" i="102"/>
  <c r="R35" i="102"/>
  <c r="F36" i="102"/>
  <c r="N36" i="102"/>
  <c r="V36" i="102"/>
  <c r="J37" i="102"/>
  <c r="R37" i="102"/>
  <c r="F38" i="102"/>
  <c r="N38" i="102"/>
  <c r="V38" i="102"/>
  <c r="J39" i="102"/>
  <c r="R39" i="102"/>
  <c r="F40" i="102"/>
  <c r="N40" i="102"/>
  <c r="V40" i="102"/>
  <c r="J41" i="102"/>
  <c r="R41" i="102"/>
  <c r="F42" i="102"/>
  <c r="N42" i="102"/>
  <c r="V42" i="102"/>
  <c r="J43" i="102"/>
  <c r="R43" i="102"/>
  <c r="F44" i="102"/>
  <c r="N44" i="102"/>
  <c r="V44" i="102"/>
  <c r="J45" i="102"/>
  <c r="R45" i="102"/>
  <c r="F46" i="102"/>
  <c r="N46" i="102"/>
  <c r="V46" i="102"/>
  <c r="J47" i="102"/>
  <c r="R47" i="102"/>
  <c r="F48" i="102"/>
  <c r="N48" i="102"/>
  <c r="V48" i="102"/>
  <c r="J49" i="102"/>
  <c r="R49" i="102"/>
  <c r="F50" i="102"/>
  <c r="N50" i="102"/>
  <c r="V50" i="102"/>
  <c r="J51" i="102"/>
  <c r="R51" i="102"/>
  <c r="F53" i="102"/>
  <c r="N53" i="102"/>
  <c r="V53" i="102"/>
  <c r="J54" i="102"/>
  <c r="R54" i="102"/>
  <c r="F55" i="102"/>
  <c r="N55" i="102"/>
  <c r="V55" i="102"/>
  <c r="J56" i="102"/>
  <c r="R56" i="102"/>
  <c r="F57" i="102"/>
  <c r="N57" i="102"/>
  <c r="V57" i="102"/>
  <c r="J58" i="102"/>
  <c r="R58" i="102"/>
  <c r="F59" i="102"/>
  <c r="N59" i="102"/>
  <c r="V59" i="102"/>
  <c r="J60" i="102"/>
  <c r="R60" i="102"/>
  <c r="F61" i="102"/>
  <c r="N61" i="102"/>
  <c r="V61" i="102"/>
  <c r="J62" i="102"/>
  <c r="R62" i="102"/>
  <c r="F63" i="102"/>
  <c r="N63" i="102"/>
  <c r="V63" i="102"/>
  <c r="J64" i="102"/>
  <c r="R64" i="102"/>
  <c r="F65" i="102"/>
  <c r="N65" i="102"/>
  <c r="V65" i="102"/>
  <c r="J66" i="102"/>
  <c r="R66" i="102"/>
  <c r="F67" i="102"/>
  <c r="N67" i="102"/>
  <c r="V67" i="102"/>
  <c r="J68" i="102"/>
  <c r="R68" i="102"/>
  <c r="F69" i="102"/>
  <c r="N69" i="102"/>
  <c r="V69" i="102"/>
  <c r="J70" i="102"/>
  <c r="R70" i="102"/>
  <c r="F72" i="102"/>
  <c r="N72" i="102"/>
  <c r="V72" i="102"/>
  <c r="J73" i="102"/>
  <c r="R73" i="102"/>
  <c r="F74" i="102"/>
  <c r="N74" i="102"/>
  <c r="V74" i="102"/>
  <c r="J75" i="102"/>
  <c r="R75" i="102"/>
  <c r="F76" i="102"/>
  <c r="N76" i="102"/>
  <c r="V76" i="102"/>
  <c r="C39" i="102"/>
  <c r="C25" i="102"/>
  <c r="C44" i="102"/>
  <c r="C22" i="97"/>
  <c r="C22" i="79"/>
  <c r="C32" i="102"/>
  <c r="C38" i="102"/>
  <c r="C46" i="102"/>
  <c r="C57" i="102"/>
  <c r="C65" i="102"/>
  <c r="C71" i="121"/>
  <c r="L8" i="121"/>
  <c r="H22" i="121"/>
  <c r="L22" i="118"/>
  <c r="D71" i="118"/>
  <c r="T71" i="118"/>
  <c r="P4" i="115"/>
  <c r="W8" i="110"/>
  <c r="K33" i="88"/>
  <c r="S71" i="88"/>
  <c r="W71" i="87"/>
  <c r="O71" i="85"/>
  <c r="W8" i="84"/>
  <c r="S71" i="84"/>
  <c r="O71" i="83"/>
  <c r="W22" i="81"/>
  <c r="G8" i="80"/>
  <c r="K22" i="80"/>
  <c r="K71" i="80"/>
  <c r="S8" i="79"/>
  <c r="N71" i="57"/>
  <c r="V71" i="57"/>
  <c r="V8" i="55"/>
  <c r="N71" i="54"/>
  <c r="V71" i="54"/>
  <c r="F8" i="53"/>
  <c r="R71" i="43"/>
  <c r="F22" i="42"/>
  <c r="J4" i="41"/>
  <c r="Q71" i="35"/>
  <c r="E8" i="33"/>
  <c r="I22" i="33"/>
  <c r="U22" i="32"/>
  <c r="E22" i="27"/>
  <c r="U27" i="26"/>
  <c r="T11" i="19"/>
  <c r="P17" i="19"/>
  <c r="P22" i="19"/>
  <c r="T27" i="19"/>
  <c r="T17" i="18"/>
  <c r="L71" i="18"/>
  <c r="F23" i="102"/>
  <c r="H5" i="102"/>
  <c r="P5" i="102"/>
  <c r="D6" i="102"/>
  <c r="L6" i="102"/>
  <c r="T6" i="102"/>
  <c r="H7" i="102"/>
  <c r="P7" i="102"/>
  <c r="D9" i="102"/>
  <c r="L9" i="102"/>
  <c r="T9" i="102"/>
  <c r="H10" i="102"/>
  <c r="P10" i="102"/>
  <c r="D12" i="102"/>
  <c r="L12" i="102"/>
  <c r="T12" i="102"/>
  <c r="H13" i="102"/>
  <c r="P13" i="102"/>
  <c r="D14" i="102"/>
  <c r="L14" i="102"/>
  <c r="T14" i="102"/>
  <c r="H15" i="102"/>
  <c r="P15" i="102"/>
  <c r="D16" i="102"/>
  <c r="L16" i="102"/>
  <c r="T16" i="102"/>
  <c r="H18" i="102"/>
  <c r="P18" i="102"/>
  <c r="D19" i="102"/>
  <c r="L19" i="102"/>
  <c r="T19" i="102"/>
  <c r="H20" i="102"/>
  <c r="P20" i="102"/>
  <c r="D21" i="102"/>
  <c r="L21" i="102"/>
  <c r="T21" i="102"/>
  <c r="H23" i="102"/>
  <c r="P23" i="102"/>
  <c r="D24" i="102"/>
  <c r="L24" i="102"/>
  <c r="T24" i="102"/>
  <c r="H25" i="102"/>
  <c r="P25" i="102"/>
  <c r="D28" i="102"/>
  <c r="L28" i="102"/>
  <c r="T28" i="102"/>
  <c r="H29" i="102"/>
  <c r="P29" i="102"/>
  <c r="D30" i="102"/>
  <c r="L30" i="102"/>
  <c r="T30" i="102"/>
  <c r="H31" i="102"/>
  <c r="P31" i="102"/>
  <c r="D32" i="102"/>
  <c r="L32" i="102"/>
  <c r="T32" i="102"/>
  <c r="H34" i="102"/>
  <c r="P34" i="102"/>
  <c r="D35" i="102"/>
  <c r="L35" i="102"/>
  <c r="T35" i="102"/>
  <c r="H36" i="102"/>
  <c r="P36" i="102"/>
  <c r="D37" i="102"/>
  <c r="L37" i="102"/>
  <c r="T37" i="102"/>
  <c r="H38" i="102"/>
  <c r="P38" i="102"/>
  <c r="D39" i="102"/>
  <c r="L39" i="102"/>
  <c r="T39" i="102"/>
  <c r="H40" i="102"/>
  <c r="P40" i="102"/>
  <c r="C60" i="102"/>
  <c r="C68" i="102"/>
  <c r="C71" i="108"/>
  <c r="C72" i="102"/>
  <c r="C71" i="88"/>
  <c r="C71" i="71"/>
  <c r="C71" i="25"/>
  <c r="F5" i="123"/>
  <c r="N5" i="123"/>
  <c r="V5" i="123"/>
  <c r="J6" i="123"/>
  <c r="R6" i="123"/>
  <c r="R4" i="123" s="1"/>
  <c r="F7" i="123"/>
  <c r="N7" i="123"/>
  <c r="V7" i="123"/>
  <c r="J9" i="123"/>
  <c r="J8" i="123" s="1"/>
  <c r="R9" i="123"/>
  <c r="F10" i="123"/>
  <c r="F8" i="123" s="1"/>
  <c r="N10" i="123"/>
  <c r="N8" i="123" s="1"/>
  <c r="V10" i="123"/>
  <c r="V8" i="123" s="1"/>
  <c r="J12" i="123"/>
  <c r="R12" i="123"/>
  <c r="F13" i="123"/>
  <c r="N13" i="123"/>
  <c r="V13" i="123"/>
  <c r="J14" i="123"/>
  <c r="R14" i="123"/>
  <c r="F15" i="123"/>
  <c r="N15" i="123"/>
  <c r="V15" i="123"/>
  <c r="J16" i="123"/>
  <c r="R16" i="123"/>
  <c r="F18" i="123"/>
  <c r="N18" i="123"/>
  <c r="V18" i="123"/>
  <c r="J19" i="123"/>
  <c r="R19" i="123"/>
  <c r="F20" i="123"/>
  <c r="N20" i="123"/>
  <c r="V20" i="123"/>
  <c r="J21" i="123"/>
  <c r="R21" i="123"/>
  <c r="F23" i="123"/>
  <c r="N23" i="123"/>
  <c r="N22" i="123" s="1"/>
  <c r="V23" i="123"/>
  <c r="V22" i="123" s="1"/>
  <c r="J24" i="123"/>
  <c r="J22" i="123" s="1"/>
  <c r="R24" i="123"/>
  <c r="F25" i="123"/>
  <c r="N25" i="123"/>
  <c r="V25" i="123"/>
  <c r="J28" i="123"/>
  <c r="R28" i="123"/>
  <c r="F29" i="123"/>
  <c r="N29" i="123"/>
  <c r="V29" i="123"/>
  <c r="J30" i="123"/>
  <c r="R30" i="123"/>
  <c r="F31" i="123"/>
  <c r="N31" i="123"/>
  <c r="V31" i="123"/>
  <c r="J32" i="123"/>
  <c r="R32" i="123"/>
  <c r="F34" i="123"/>
  <c r="N34" i="123"/>
  <c r="V34" i="123"/>
  <c r="J35" i="123"/>
  <c r="R35" i="123"/>
  <c r="F36" i="123"/>
  <c r="N36" i="123"/>
  <c r="V36" i="123"/>
  <c r="J37" i="123"/>
  <c r="R37" i="123"/>
  <c r="F38" i="123"/>
  <c r="N38" i="123"/>
  <c r="V38" i="123"/>
  <c r="J39" i="123"/>
  <c r="R39" i="123"/>
  <c r="F40" i="123"/>
  <c r="N40" i="123"/>
  <c r="V40" i="123"/>
  <c r="J41" i="123"/>
  <c r="R41" i="123"/>
  <c r="F42" i="123"/>
  <c r="N42" i="123"/>
  <c r="V42" i="123"/>
  <c r="J43" i="123"/>
  <c r="R43" i="123"/>
  <c r="F44" i="123"/>
  <c r="N44" i="123"/>
  <c r="V44" i="123"/>
  <c r="J45" i="123"/>
  <c r="R45" i="123"/>
  <c r="F46" i="123"/>
  <c r="N46" i="123"/>
  <c r="V46" i="123"/>
  <c r="J47" i="123"/>
  <c r="R47" i="123"/>
  <c r="F48" i="123"/>
  <c r="N48" i="123"/>
  <c r="V48" i="123"/>
  <c r="J49" i="123"/>
  <c r="R49" i="123"/>
  <c r="F50" i="123"/>
  <c r="N50" i="123"/>
  <c r="V50" i="123"/>
  <c r="J51" i="123"/>
  <c r="R51" i="123"/>
  <c r="F53" i="123"/>
  <c r="N53" i="123"/>
  <c r="V53" i="123"/>
  <c r="J54" i="123"/>
  <c r="R54" i="123"/>
  <c r="F55" i="123"/>
  <c r="N55" i="123"/>
  <c r="V55" i="123"/>
  <c r="J56" i="123"/>
  <c r="R56" i="123"/>
  <c r="F57" i="123"/>
  <c r="N57" i="123"/>
  <c r="V57" i="123"/>
  <c r="J58" i="123"/>
  <c r="R58" i="123"/>
  <c r="F59" i="123"/>
  <c r="N59" i="123"/>
  <c r="V59" i="123"/>
  <c r="J60" i="123"/>
  <c r="R60" i="123"/>
  <c r="F61" i="123"/>
  <c r="N61" i="123"/>
  <c r="V61" i="123"/>
  <c r="J62" i="123"/>
  <c r="R62" i="123"/>
  <c r="F63" i="123"/>
  <c r="N63" i="123"/>
  <c r="V63" i="123"/>
  <c r="J64" i="123"/>
  <c r="R64" i="123"/>
  <c r="F65" i="123"/>
  <c r="N65" i="123"/>
  <c r="V65" i="123"/>
  <c r="J66" i="123"/>
  <c r="R66" i="123"/>
  <c r="F67" i="123"/>
  <c r="N67" i="123"/>
  <c r="V67" i="123"/>
  <c r="J68" i="123"/>
  <c r="R68" i="123"/>
  <c r="F69" i="123"/>
  <c r="N69" i="123"/>
  <c r="V69" i="123"/>
  <c r="J70" i="123"/>
  <c r="R70" i="123"/>
  <c r="F72" i="123"/>
  <c r="N72" i="123"/>
  <c r="N71" i="123" s="1"/>
  <c r="V72" i="123"/>
  <c r="J73" i="123"/>
  <c r="J71" i="123" s="1"/>
  <c r="R73" i="123"/>
  <c r="F74" i="123"/>
  <c r="N74" i="123"/>
  <c r="V74" i="123"/>
  <c r="J75" i="123"/>
  <c r="R75" i="123"/>
  <c r="F76" i="123"/>
  <c r="N76" i="123"/>
  <c r="V76" i="123"/>
  <c r="V71" i="118"/>
  <c r="C59" i="123"/>
  <c r="C67" i="123"/>
  <c r="C53" i="102"/>
  <c r="C61" i="102"/>
  <c r="C69" i="102"/>
  <c r="C76" i="123"/>
  <c r="C73" i="102"/>
  <c r="G5" i="123"/>
  <c r="O5" i="123"/>
  <c r="W5" i="123"/>
  <c r="K6" i="123"/>
  <c r="K4" i="123" s="1"/>
  <c r="S6" i="123"/>
  <c r="G7" i="123"/>
  <c r="O7" i="123"/>
  <c r="W7" i="123"/>
  <c r="K9" i="123"/>
  <c r="K8" i="123" s="1"/>
  <c r="S9" i="123"/>
  <c r="G10" i="123"/>
  <c r="G8" i="123" s="1"/>
  <c r="O10" i="123"/>
  <c r="O8" i="123" s="1"/>
  <c r="W10" i="123"/>
  <c r="W8" i="123" s="1"/>
  <c r="K12" i="123"/>
  <c r="S12" i="123"/>
  <c r="G13" i="123"/>
  <c r="O13" i="123"/>
  <c r="W13" i="123"/>
  <c r="K14" i="123"/>
  <c r="S14" i="123"/>
  <c r="G15" i="123"/>
  <c r="O15" i="123"/>
  <c r="W15" i="123"/>
  <c r="K16" i="123"/>
  <c r="S16" i="123"/>
  <c r="G18" i="123"/>
  <c r="O18" i="123"/>
  <c r="W18" i="123"/>
  <c r="K19" i="123"/>
  <c r="S19" i="123"/>
  <c r="G20" i="123"/>
  <c r="O20" i="123"/>
  <c r="W20" i="123"/>
  <c r="K21" i="123"/>
  <c r="S21" i="123"/>
  <c r="G23" i="123"/>
  <c r="G22" i="123" s="1"/>
  <c r="O23" i="123"/>
  <c r="O22" i="123" s="1"/>
  <c r="W23" i="123"/>
  <c r="K24" i="123"/>
  <c r="S24" i="123"/>
  <c r="G25" i="123"/>
  <c r="O25" i="123"/>
  <c r="W25" i="123"/>
  <c r="K28" i="123"/>
  <c r="S28" i="123"/>
  <c r="G29" i="123"/>
  <c r="O29" i="123"/>
  <c r="W29" i="123"/>
  <c r="K30" i="123"/>
  <c r="S30" i="123"/>
  <c r="G31" i="123"/>
  <c r="O31" i="123"/>
  <c r="W31" i="123"/>
  <c r="K32" i="123"/>
  <c r="S32" i="123"/>
  <c r="G34" i="123"/>
  <c r="O34" i="123"/>
  <c r="W34" i="123"/>
  <c r="K35" i="123"/>
  <c r="S35" i="123"/>
  <c r="G36" i="123"/>
  <c r="O36" i="123"/>
  <c r="W36" i="123"/>
  <c r="K37" i="123"/>
  <c r="S37" i="123"/>
  <c r="G38" i="123"/>
  <c r="O38" i="123"/>
  <c r="W38" i="123"/>
  <c r="K39" i="123"/>
  <c r="S39" i="123"/>
  <c r="G40" i="123"/>
  <c r="O40" i="123"/>
  <c r="W40" i="123"/>
  <c r="K41" i="123"/>
  <c r="S41" i="123"/>
  <c r="G42" i="123"/>
  <c r="O42" i="123"/>
  <c r="W42" i="123"/>
  <c r="K43" i="123"/>
  <c r="S43" i="123"/>
  <c r="G44" i="123"/>
  <c r="O44" i="123"/>
  <c r="W44" i="123"/>
  <c r="K45" i="123"/>
  <c r="S45" i="123"/>
  <c r="G46" i="123"/>
  <c r="O46" i="123"/>
  <c r="W46" i="123"/>
  <c r="K47" i="123"/>
  <c r="S47" i="123"/>
  <c r="G48" i="123"/>
  <c r="O48" i="123"/>
  <c r="W48" i="123"/>
  <c r="K49" i="123"/>
  <c r="S49" i="123"/>
  <c r="G50" i="123"/>
  <c r="O50" i="123"/>
  <c r="W50" i="123"/>
  <c r="K51" i="123"/>
  <c r="S51" i="123"/>
  <c r="G53" i="123"/>
  <c r="O53" i="123"/>
  <c r="W53" i="123"/>
  <c r="K54" i="123"/>
  <c r="S54" i="123"/>
  <c r="G55" i="123"/>
  <c r="O55" i="123"/>
  <c r="W55" i="123"/>
  <c r="K56" i="123"/>
  <c r="S56" i="123"/>
  <c r="G57" i="123"/>
  <c r="O57" i="123"/>
  <c r="W57" i="123"/>
  <c r="K58" i="123"/>
  <c r="S58" i="123"/>
  <c r="G59" i="123"/>
  <c r="O59" i="123"/>
  <c r="W59" i="123"/>
  <c r="K60" i="123"/>
  <c r="S60" i="123"/>
  <c r="G61" i="123"/>
  <c r="O61" i="123"/>
  <c r="W61" i="123"/>
  <c r="K62" i="123"/>
  <c r="S62" i="123"/>
  <c r="G63" i="123"/>
  <c r="O63" i="123"/>
  <c r="W63" i="123"/>
  <c r="K64" i="123"/>
  <c r="S64" i="123"/>
  <c r="G65" i="123"/>
  <c r="O65" i="123"/>
  <c r="W65" i="123"/>
  <c r="K66" i="123"/>
  <c r="S66" i="123"/>
  <c r="G67" i="123"/>
  <c r="O67" i="123"/>
  <c r="W67" i="123"/>
  <c r="K68" i="123"/>
  <c r="S68" i="123"/>
  <c r="G69" i="123"/>
  <c r="O69" i="123"/>
  <c r="W69" i="123"/>
  <c r="K70" i="123"/>
  <c r="S70" i="123"/>
  <c r="C60" i="123"/>
  <c r="C68" i="123"/>
  <c r="C54" i="102"/>
  <c r="C62" i="102"/>
  <c r="C70" i="102"/>
  <c r="C74" i="102"/>
  <c r="H5" i="123"/>
  <c r="P5" i="123"/>
  <c r="D6" i="123"/>
  <c r="L6" i="123"/>
  <c r="T6" i="123"/>
  <c r="H7" i="123"/>
  <c r="P7" i="123"/>
  <c r="D9" i="123"/>
  <c r="L9" i="123"/>
  <c r="T9" i="123"/>
  <c r="H10" i="123"/>
  <c r="P10" i="123"/>
  <c r="D12" i="123"/>
  <c r="L12" i="123"/>
  <c r="T12" i="123"/>
  <c r="H13" i="123"/>
  <c r="P13" i="123"/>
  <c r="D14" i="123"/>
  <c r="L14" i="123"/>
  <c r="T14" i="123"/>
  <c r="H15" i="123"/>
  <c r="P15" i="123"/>
  <c r="D16" i="123"/>
  <c r="L16" i="123"/>
  <c r="T16" i="123"/>
  <c r="H18" i="123"/>
  <c r="P18" i="123"/>
  <c r="D19" i="123"/>
  <c r="L19" i="123"/>
  <c r="T19" i="123"/>
  <c r="H20" i="123"/>
  <c r="P20" i="123"/>
  <c r="D21" i="123"/>
  <c r="L21" i="123"/>
  <c r="T21" i="123"/>
  <c r="H23" i="123"/>
  <c r="P23" i="123"/>
  <c r="D24" i="123"/>
  <c r="L24" i="123"/>
  <c r="T24" i="123"/>
  <c r="H25" i="123"/>
  <c r="P25" i="123"/>
  <c r="D28" i="123"/>
  <c r="L28" i="123"/>
  <c r="T28" i="123"/>
  <c r="H29" i="123"/>
  <c r="P29" i="123"/>
  <c r="D30" i="123"/>
  <c r="L30" i="123"/>
  <c r="T30" i="123"/>
  <c r="H31" i="123"/>
  <c r="P31" i="123"/>
  <c r="D32" i="123"/>
  <c r="L32" i="123"/>
  <c r="T32" i="123"/>
  <c r="H34" i="123"/>
  <c r="P34" i="123"/>
  <c r="D35" i="123"/>
  <c r="L35" i="123"/>
  <c r="T35" i="123"/>
  <c r="H36" i="123"/>
  <c r="P36" i="123"/>
  <c r="D37" i="123"/>
  <c r="L37" i="123"/>
  <c r="T37" i="123"/>
  <c r="H38" i="123"/>
  <c r="P38" i="123"/>
  <c r="D39" i="123"/>
  <c r="L39" i="123"/>
  <c r="T39" i="123"/>
  <c r="H40" i="123"/>
  <c r="P40" i="123"/>
  <c r="D41" i="123"/>
  <c r="L41" i="123"/>
  <c r="T41" i="123"/>
  <c r="H42" i="123"/>
  <c r="P42" i="123"/>
  <c r="D43" i="123"/>
  <c r="L43" i="123"/>
  <c r="T43" i="123"/>
  <c r="H44" i="123"/>
  <c r="P44" i="123"/>
  <c r="D45" i="123"/>
  <c r="L45" i="123"/>
  <c r="T45" i="123"/>
  <c r="H46" i="123"/>
  <c r="P46" i="123"/>
  <c r="D47" i="123"/>
  <c r="L47" i="123"/>
  <c r="T47" i="123"/>
  <c r="H48" i="123"/>
  <c r="P48" i="123"/>
  <c r="D49" i="123"/>
  <c r="L49" i="123"/>
  <c r="T49" i="123"/>
  <c r="H50" i="123"/>
  <c r="P50" i="123"/>
  <c r="D51" i="123"/>
  <c r="L51" i="123"/>
  <c r="T51" i="123"/>
  <c r="H53" i="123"/>
  <c r="P53" i="123"/>
  <c r="D54" i="123"/>
  <c r="L54" i="123"/>
  <c r="T54" i="123"/>
  <c r="H55" i="123"/>
  <c r="P55" i="123"/>
  <c r="D56" i="123"/>
  <c r="L56" i="123"/>
  <c r="T56" i="123"/>
  <c r="H57" i="123"/>
  <c r="P57" i="123"/>
  <c r="D58" i="123"/>
  <c r="L58" i="123"/>
  <c r="T58" i="123"/>
  <c r="H59" i="123"/>
  <c r="P59" i="123"/>
  <c r="D60" i="123"/>
  <c r="L60" i="123"/>
  <c r="T60" i="123"/>
  <c r="H61" i="123"/>
  <c r="P61" i="123"/>
  <c r="D62" i="123"/>
  <c r="L62" i="123"/>
  <c r="T62" i="123"/>
  <c r="H63" i="123"/>
  <c r="P63" i="123"/>
  <c r="D64" i="123"/>
  <c r="L64" i="123"/>
  <c r="T64" i="123"/>
  <c r="H65" i="123"/>
  <c r="P65" i="123"/>
  <c r="D66" i="123"/>
  <c r="L66" i="123"/>
  <c r="T66" i="123"/>
  <c r="H67" i="123"/>
  <c r="P67" i="123"/>
  <c r="D68" i="123"/>
  <c r="L68" i="123"/>
  <c r="T68" i="123"/>
  <c r="H69" i="123"/>
  <c r="P69" i="123"/>
  <c r="D70" i="123"/>
  <c r="L70" i="123"/>
  <c r="C53" i="123"/>
  <c r="C61" i="123"/>
  <c r="C69" i="123"/>
  <c r="C55" i="102"/>
  <c r="C63" i="102"/>
  <c r="C75" i="102"/>
  <c r="I4" i="3"/>
  <c r="I5" i="123"/>
  <c r="Q5" i="123"/>
  <c r="E6" i="123"/>
  <c r="M6" i="123"/>
  <c r="U6" i="123"/>
  <c r="U4" i="123" s="1"/>
  <c r="I7" i="123"/>
  <c r="Q7" i="123"/>
  <c r="E9" i="123"/>
  <c r="E8" i="123" s="1"/>
  <c r="M9" i="123"/>
  <c r="M8" i="123" s="1"/>
  <c r="U9" i="123"/>
  <c r="U8" i="123" s="1"/>
  <c r="I10" i="123"/>
  <c r="I8" i="123" s="1"/>
  <c r="Q10" i="123"/>
  <c r="Q8" i="123" s="1"/>
  <c r="E12" i="123"/>
  <c r="M12" i="123"/>
  <c r="U12" i="123"/>
  <c r="I13" i="123"/>
  <c r="Q13" i="123"/>
  <c r="E14" i="123"/>
  <c r="M14" i="123"/>
  <c r="U14" i="123"/>
  <c r="I15" i="123"/>
  <c r="Q15" i="123"/>
  <c r="E16" i="123"/>
  <c r="M16" i="123"/>
  <c r="U16" i="123"/>
  <c r="I18" i="123"/>
  <c r="Q18" i="123"/>
  <c r="E19" i="123"/>
  <c r="M19" i="123"/>
  <c r="U19" i="123"/>
  <c r="I20" i="123"/>
  <c r="Q20" i="123"/>
  <c r="E21" i="123"/>
  <c r="M21" i="123"/>
  <c r="U21" i="123"/>
  <c r="I23" i="123"/>
  <c r="I22" i="123" s="1"/>
  <c r="Q23" i="123"/>
  <c r="E24" i="123"/>
  <c r="M24" i="123"/>
  <c r="M22" i="123" s="1"/>
  <c r="U24" i="123"/>
  <c r="U22" i="123" s="1"/>
  <c r="I25" i="123"/>
  <c r="Q25" i="123"/>
  <c r="E28" i="123"/>
  <c r="M28" i="123"/>
  <c r="U28" i="123"/>
  <c r="I29" i="123"/>
  <c r="Q29" i="123"/>
  <c r="E30" i="123"/>
  <c r="M30" i="123"/>
  <c r="U30" i="123"/>
  <c r="I31" i="123"/>
  <c r="Q31" i="123"/>
  <c r="E32" i="123"/>
  <c r="M32" i="123"/>
  <c r="U32" i="123"/>
  <c r="I34" i="123"/>
  <c r="Q34" i="123"/>
  <c r="E35" i="123"/>
  <c r="M35" i="123"/>
  <c r="U35" i="123"/>
  <c r="I36" i="123"/>
  <c r="Q36" i="123"/>
  <c r="E37" i="123"/>
  <c r="M37" i="123"/>
  <c r="U37" i="123"/>
  <c r="I38" i="123"/>
  <c r="Q38" i="123"/>
  <c r="E39" i="123"/>
  <c r="M39" i="123"/>
  <c r="U39" i="123"/>
  <c r="I40" i="123"/>
  <c r="Q40" i="123"/>
  <c r="E41" i="123"/>
  <c r="M41" i="123"/>
  <c r="U41" i="123"/>
  <c r="I42" i="123"/>
  <c r="Q42" i="123"/>
  <c r="E43" i="123"/>
  <c r="M43" i="123"/>
  <c r="U43" i="123"/>
  <c r="I44" i="123"/>
  <c r="Q44" i="123"/>
  <c r="E45" i="123"/>
  <c r="M45" i="123"/>
  <c r="U45" i="123"/>
  <c r="I46" i="123"/>
  <c r="Q46" i="123"/>
  <c r="E47" i="123"/>
  <c r="M47" i="123"/>
  <c r="U47" i="123"/>
  <c r="I48" i="123"/>
  <c r="Q48" i="123"/>
  <c r="E49" i="123"/>
  <c r="M49" i="123"/>
  <c r="U49" i="123"/>
  <c r="I50" i="123"/>
  <c r="Q50" i="123"/>
  <c r="E51" i="123"/>
  <c r="M51" i="123"/>
  <c r="U51" i="123"/>
  <c r="I53" i="123"/>
  <c r="Q53" i="123"/>
  <c r="E54" i="123"/>
  <c r="M54" i="123"/>
  <c r="U54" i="123"/>
  <c r="I55" i="123"/>
  <c r="Q55" i="123"/>
  <c r="E56" i="123"/>
  <c r="M56" i="123"/>
  <c r="U56" i="123"/>
  <c r="I57" i="123"/>
  <c r="Q57" i="123"/>
  <c r="E58" i="123"/>
  <c r="M58" i="123"/>
  <c r="U58" i="123"/>
  <c r="I59" i="123"/>
  <c r="Q59" i="123"/>
  <c r="E60" i="123"/>
  <c r="M60" i="123"/>
  <c r="U60" i="123"/>
  <c r="I61" i="123"/>
  <c r="Q61" i="123"/>
  <c r="E62" i="123"/>
  <c r="M62" i="123"/>
  <c r="U62" i="123"/>
  <c r="I63" i="123"/>
  <c r="Q63" i="123"/>
  <c r="E64" i="123"/>
  <c r="M64" i="123"/>
  <c r="U64" i="123"/>
  <c r="I65" i="123"/>
  <c r="Q65" i="123"/>
  <c r="E66" i="123"/>
  <c r="M66" i="123"/>
  <c r="U66" i="123"/>
  <c r="I67" i="123"/>
  <c r="Q67" i="123"/>
  <c r="E68" i="123"/>
  <c r="M68" i="123"/>
  <c r="U68" i="123"/>
  <c r="I69" i="123"/>
  <c r="Q69" i="123"/>
  <c r="E70" i="123"/>
  <c r="M70" i="123"/>
  <c r="C56" i="123"/>
  <c r="C64" i="123"/>
  <c r="C58" i="102"/>
  <c r="C66" i="102"/>
  <c r="C73" i="123"/>
  <c r="C71" i="82"/>
  <c r="C71" i="73"/>
  <c r="C71" i="68"/>
  <c r="C71" i="55"/>
  <c r="C71" i="39"/>
  <c r="C71" i="36"/>
  <c r="C71" i="27"/>
  <c r="C71" i="19"/>
  <c r="C71" i="12"/>
  <c r="D5" i="123"/>
  <c r="L5" i="123"/>
  <c r="T5" i="123"/>
  <c r="H6" i="123"/>
  <c r="P6" i="123"/>
  <c r="D7" i="123"/>
  <c r="L7" i="123"/>
  <c r="T7" i="123"/>
  <c r="H9" i="123"/>
  <c r="P9" i="123"/>
  <c r="D10" i="123"/>
  <c r="L10" i="123"/>
  <c r="T10" i="123"/>
  <c r="H12" i="123"/>
  <c r="P12" i="123"/>
  <c r="D13" i="123"/>
  <c r="L13" i="123"/>
  <c r="T13" i="123"/>
  <c r="H14" i="123"/>
  <c r="P14" i="123"/>
  <c r="D15" i="123"/>
  <c r="L15" i="123"/>
  <c r="T15" i="123"/>
  <c r="H16" i="123"/>
  <c r="P16" i="123"/>
  <c r="D18" i="123"/>
  <c r="L18" i="123"/>
  <c r="T18" i="123"/>
  <c r="H19" i="123"/>
  <c r="P19" i="123"/>
  <c r="D20" i="123"/>
  <c r="L20" i="123"/>
  <c r="T20" i="123"/>
  <c r="H21" i="123"/>
  <c r="P21" i="123"/>
  <c r="D23" i="123"/>
  <c r="L23" i="123"/>
  <c r="T23" i="123"/>
  <c r="H24" i="123"/>
  <c r="P24" i="123"/>
  <c r="D25" i="123"/>
  <c r="L25" i="123"/>
  <c r="T25" i="123"/>
  <c r="H28" i="123"/>
  <c r="P28" i="123"/>
  <c r="D29" i="123"/>
  <c r="L29" i="123"/>
  <c r="T29" i="123"/>
  <c r="H30" i="123"/>
  <c r="P30" i="123"/>
  <c r="D31" i="123"/>
  <c r="L31" i="123"/>
  <c r="T31" i="123"/>
  <c r="H32" i="123"/>
  <c r="P32" i="123"/>
  <c r="D34" i="123"/>
  <c r="L34" i="123"/>
  <c r="T34" i="123"/>
  <c r="H35" i="123"/>
  <c r="P35" i="123"/>
  <c r="D36" i="123"/>
  <c r="L36" i="123"/>
  <c r="T36" i="123"/>
  <c r="H37" i="123"/>
  <c r="P37" i="123"/>
  <c r="D38" i="123"/>
  <c r="L38" i="123"/>
  <c r="T38" i="123"/>
  <c r="H39" i="123"/>
  <c r="P39" i="123"/>
  <c r="D40" i="123"/>
  <c r="L40" i="123"/>
  <c r="T40" i="123"/>
  <c r="H41" i="123"/>
  <c r="P41" i="123"/>
  <c r="D42" i="123"/>
  <c r="L42" i="123"/>
  <c r="T42" i="123"/>
  <c r="H43" i="123"/>
  <c r="P43" i="123"/>
  <c r="D44" i="123"/>
  <c r="L44" i="123"/>
  <c r="T44" i="123"/>
  <c r="H45" i="123"/>
  <c r="P45" i="123"/>
  <c r="D46" i="123"/>
  <c r="L46" i="123"/>
  <c r="T46" i="123"/>
  <c r="H47" i="123"/>
  <c r="P47" i="123"/>
  <c r="D48" i="123"/>
  <c r="L48" i="123"/>
  <c r="T48" i="123"/>
  <c r="H49" i="123"/>
  <c r="P49" i="123"/>
  <c r="D50" i="123"/>
  <c r="L50" i="123"/>
  <c r="T50" i="123"/>
  <c r="H51" i="123"/>
  <c r="P51" i="123"/>
  <c r="D53" i="123"/>
  <c r="L53" i="123"/>
  <c r="T53" i="123"/>
  <c r="H54" i="123"/>
  <c r="P54" i="123"/>
  <c r="D55" i="123"/>
  <c r="L55" i="123"/>
  <c r="T55" i="123"/>
  <c r="H56" i="123"/>
  <c r="P56" i="123"/>
  <c r="D57" i="123"/>
  <c r="L57" i="123"/>
  <c r="T57" i="123"/>
  <c r="H58" i="123"/>
  <c r="P58" i="123"/>
  <c r="D59" i="123"/>
  <c r="L59" i="123"/>
  <c r="T59" i="123"/>
  <c r="H60" i="123"/>
  <c r="P60" i="123"/>
  <c r="D61" i="123"/>
  <c r="L61" i="123"/>
  <c r="T61" i="123"/>
  <c r="H62" i="123"/>
  <c r="P62" i="123"/>
  <c r="D63" i="123"/>
  <c r="L63" i="123"/>
  <c r="T63" i="123"/>
  <c r="H64" i="123"/>
  <c r="P64" i="123"/>
  <c r="D65" i="123"/>
  <c r="L65" i="123"/>
  <c r="T65" i="123"/>
  <c r="H66" i="123"/>
  <c r="P66" i="123"/>
  <c r="D67" i="123"/>
  <c r="L67" i="123"/>
  <c r="T67" i="123"/>
  <c r="H68" i="123"/>
  <c r="P68" i="123"/>
  <c r="D69" i="123"/>
  <c r="L69" i="123"/>
  <c r="T69" i="123"/>
  <c r="H70" i="123"/>
  <c r="P70" i="123"/>
  <c r="I5" i="102"/>
  <c r="Q5" i="102"/>
  <c r="E6" i="102"/>
  <c r="M6" i="102"/>
  <c r="U6" i="102"/>
  <c r="I7" i="102"/>
  <c r="Q7" i="102"/>
  <c r="E9" i="102"/>
  <c r="M9" i="102"/>
  <c r="U9" i="102"/>
  <c r="I10" i="102"/>
  <c r="Q10" i="102"/>
  <c r="Q8" i="102" s="1"/>
  <c r="E12" i="102"/>
  <c r="M12" i="102"/>
  <c r="U12" i="102"/>
  <c r="I13" i="102"/>
  <c r="Q13" i="102"/>
  <c r="E14" i="102"/>
  <c r="M14" i="102"/>
  <c r="U14" i="102"/>
  <c r="I15" i="102"/>
  <c r="Q15" i="102"/>
  <c r="E16" i="102"/>
  <c r="M16" i="102"/>
  <c r="U16" i="102"/>
  <c r="I18" i="102"/>
  <c r="Q18" i="102"/>
  <c r="E19" i="102"/>
  <c r="M19" i="102"/>
  <c r="U19" i="102"/>
  <c r="I20" i="102"/>
  <c r="Q20" i="102"/>
  <c r="E21" i="102"/>
  <c r="M21" i="102"/>
  <c r="U21" i="102"/>
  <c r="I23" i="102"/>
  <c r="Q23" i="102"/>
  <c r="E24" i="102"/>
  <c r="M24" i="102"/>
  <c r="U24" i="102"/>
  <c r="I25" i="102"/>
  <c r="Q25" i="102"/>
  <c r="E28" i="102"/>
  <c r="M28" i="102"/>
  <c r="U28" i="102"/>
  <c r="I29" i="102"/>
  <c r="Q29" i="102"/>
  <c r="E30" i="102"/>
  <c r="M30" i="102"/>
  <c r="U30" i="102"/>
  <c r="I31" i="102"/>
  <c r="Q31" i="102"/>
  <c r="E32" i="102"/>
  <c r="M32" i="102"/>
  <c r="U32" i="102"/>
  <c r="I34" i="102"/>
  <c r="Q34" i="102"/>
  <c r="E35" i="102"/>
  <c r="M35" i="102"/>
  <c r="U35" i="102"/>
  <c r="I36" i="102"/>
  <c r="Q36" i="102"/>
  <c r="E37" i="102"/>
  <c r="M37" i="102"/>
  <c r="U37" i="102"/>
  <c r="I38" i="102"/>
  <c r="Q38" i="102"/>
  <c r="E39" i="102"/>
  <c r="M39" i="102"/>
  <c r="U39" i="102"/>
  <c r="I40" i="102"/>
  <c r="Q40" i="102"/>
  <c r="G72" i="123"/>
  <c r="G71" i="123" s="1"/>
  <c r="O72" i="123"/>
  <c r="O71" i="123" s="1"/>
  <c r="W72" i="123"/>
  <c r="W71" i="123" s="1"/>
  <c r="K73" i="123"/>
  <c r="S73" i="123"/>
  <c r="G74" i="123"/>
  <c r="O74" i="123"/>
  <c r="W74" i="123"/>
  <c r="K75" i="123"/>
  <c r="S75" i="123"/>
  <c r="G76" i="123"/>
  <c r="O76" i="123"/>
  <c r="W76" i="123"/>
  <c r="G8" i="121"/>
  <c r="O22" i="118"/>
  <c r="K27" i="118"/>
  <c r="W71" i="118"/>
  <c r="K22" i="115"/>
  <c r="S71" i="115"/>
  <c r="S11" i="114"/>
  <c r="J5" i="102"/>
  <c r="R5" i="102"/>
  <c r="F6" i="102"/>
  <c r="N6" i="102"/>
  <c r="V6" i="102"/>
  <c r="J7" i="102"/>
  <c r="R7" i="102"/>
  <c r="F9" i="102"/>
  <c r="N9" i="102"/>
  <c r="V9" i="102"/>
  <c r="J10" i="102"/>
  <c r="R10" i="102"/>
  <c r="F12" i="102"/>
  <c r="N12" i="102"/>
  <c r="V12" i="102"/>
  <c r="J13" i="102"/>
  <c r="R13" i="102"/>
  <c r="F14" i="102"/>
  <c r="N14" i="102"/>
  <c r="V14" i="102"/>
  <c r="J15" i="102"/>
  <c r="R15" i="102"/>
  <c r="F16" i="102"/>
  <c r="N16" i="102"/>
  <c r="V16" i="102"/>
  <c r="J18" i="102"/>
  <c r="R18" i="102"/>
  <c r="F19" i="102"/>
  <c r="N19" i="102"/>
  <c r="V19" i="102"/>
  <c r="J20" i="102"/>
  <c r="R20" i="102"/>
  <c r="F21" i="102"/>
  <c r="N21" i="102"/>
  <c r="V21" i="102"/>
  <c r="J23" i="102"/>
  <c r="R23" i="102"/>
  <c r="F24" i="102"/>
  <c r="N24" i="102"/>
  <c r="V24" i="102"/>
  <c r="J25" i="102"/>
  <c r="R25" i="102"/>
  <c r="F28" i="102"/>
  <c r="N28" i="102"/>
  <c r="V28" i="102"/>
  <c r="J29" i="102"/>
  <c r="R29" i="102"/>
  <c r="F30" i="102"/>
  <c r="N30" i="102"/>
  <c r="V30" i="102"/>
  <c r="J31" i="102"/>
  <c r="R31" i="102"/>
  <c r="F32" i="102"/>
  <c r="N32" i="102"/>
  <c r="V32" i="102"/>
  <c r="J34" i="102"/>
  <c r="R34" i="102"/>
  <c r="F35" i="102"/>
  <c r="N35" i="102"/>
  <c r="V35" i="102"/>
  <c r="J36" i="102"/>
  <c r="R36" i="102"/>
  <c r="F37" i="102"/>
  <c r="N37" i="102"/>
  <c r="V37" i="102"/>
  <c r="J38" i="102"/>
  <c r="R38" i="102"/>
  <c r="F39" i="102"/>
  <c r="N39" i="102"/>
  <c r="V39" i="102"/>
  <c r="J40" i="102"/>
  <c r="R40" i="102"/>
  <c r="T70" i="123"/>
  <c r="H72" i="123"/>
  <c r="P72" i="123"/>
  <c r="D73" i="123"/>
  <c r="L73" i="123"/>
  <c r="T73" i="123"/>
  <c r="H74" i="123"/>
  <c r="P74" i="123"/>
  <c r="D75" i="123"/>
  <c r="L75" i="123"/>
  <c r="T75" i="123"/>
  <c r="H76" i="123"/>
  <c r="P76" i="123"/>
  <c r="K5" i="102"/>
  <c r="S5" i="102"/>
  <c r="G6" i="102"/>
  <c r="O6" i="102"/>
  <c r="W6" i="102"/>
  <c r="K7" i="102"/>
  <c r="S7" i="102"/>
  <c r="G9" i="102"/>
  <c r="O9" i="102"/>
  <c r="W9" i="102"/>
  <c r="K10" i="102"/>
  <c r="S10" i="102"/>
  <c r="G12" i="102"/>
  <c r="O12" i="102"/>
  <c r="W12" i="102"/>
  <c r="K13" i="102"/>
  <c r="S13" i="102"/>
  <c r="G14" i="102"/>
  <c r="O14" i="102"/>
  <c r="W14" i="102"/>
  <c r="K15" i="102"/>
  <c r="S15" i="102"/>
  <c r="G16" i="102"/>
  <c r="O16" i="102"/>
  <c r="W16" i="102"/>
  <c r="K18" i="102"/>
  <c r="S18" i="102"/>
  <c r="G19" i="102"/>
  <c r="O19" i="102"/>
  <c r="W19" i="102"/>
  <c r="K20" i="102"/>
  <c r="S20" i="102"/>
  <c r="G21" i="102"/>
  <c r="O21" i="102"/>
  <c r="W21" i="102"/>
  <c r="K23" i="102"/>
  <c r="S23" i="102"/>
  <c r="G24" i="102"/>
  <c r="O24" i="102"/>
  <c r="W24" i="102"/>
  <c r="K25" i="102"/>
  <c r="S25" i="102"/>
  <c r="G28" i="102"/>
  <c r="O28" i="102"/>
  <c r="W28" i="102"/>
  <c r="K29" i="102"/>
  <c r="S29" i="102"/>
  <c r="G30" i="102"/>
  <c r="O30" i="102"/>
  <c r="W30" i="102"/>
  <c r="K31" i="102"/>
  <c r="S31" i="102"/>
  <c r="G32" i="102"/>
  <c r="O32" i="102"/>
  <c r="W32" i="102"/>
  <c r="K34" i="102"/>
  <c r="S34" i="102"/>
  <c r="G35" i="102"/>
  <c r="O35" i="102"/>
  <c r="W35" i="102"/>
  <c r="K36" i="102"/>
  <c r="S36" i="102"/>
  <c r="G37" i="102"/>
  <c r="O37" i="102"/>
  <c r="W37" i="102"/>
  <c r="K38" i="102"/>
  <c r="S38" i="102"/>
  <c r="G39" i="102"/>
  <c r="O39" i="102"/>
  <c r="W39" i="102"/>
  <c r="K40" i="102"/>
  <c r="S40" i="102"/>
  <c r="U70" i="123"/>
  <c r="I72" i="123"/>
  <c r="I71" i="123" s="1"/>
  <c r="Q72" i="123"/>
  <c r="E73" i="123"/>
  <c r="E71" i="123" s="1"/>
  <c r="M73" i="123"/>
  <c r="M71" i="123" s="1"/>
  <c r="U73" i="123"/>
  <c r="I74" i="123"/>
  <c r="Q74" i="123"/>
  <c r="E75" i="123"/>
  <c r="M75" i="123"/>
  <c r="U75" i="123"/>
  <c r="I76" i="123"/>
  <c r="Q76" i="123"/>
  <c r="D5" i="102"/>
  <c r="L5" i="102"/>
  <c r="T5" i="102"/>
  <c r="H6" i="102"/>
  <c r="P6" i="102"/>
  <c r="D7" i="102"/>
  <c r="L7" i="102"/>
  <c r="T7" i="102"/>
  <c r="H9" i="102"/>
  <c r="P9" i="102"/>
  <c r="D10" i="102"/>
  <c r="L10" i="102"/>
  <c r="T10" i="102"/>
  <c r="H12" i="102"/>
  <c r="P12" i="102"/>
  <c r="D13" i="102"/>
  <c r="L13" i="102"/>
  <c r="T13" i="102"/>
  <c r="H14" i="102"/>
  <c r="P14" i="102"/>
  <c r="D15" i="102"/>
  <c r="L15" i="102"/>
  <c r="T15" i="102"/>
  <c r="H16" i="102"/>
  <c r="P16" i="102"/>
  <c r="D18" i="102"/>
  <c r="L18" i="102"/>
  <c r="T18" i="102"/>
  <c r="H19" i="102"/>
  <c r="P19" i="102"/>
  <c r="D20" i="102"/>
  <c r="L20" i="102"/>
  <c r="T20" i="102"/>
  <c r="H21" i="102"/>
  <c r="P21" i="102"/>
  <c r="D23" i="102"/>
  <c r="L23" i="102"/>
  <c r="T23" i="102"/>
  <c r="H24" i="102"/>
  <c r="P24" i="102"/>
  <c r="D25" i="102"/>
  <c r="L25" i="102"/>
  <c r="T25" i="102"/>
  <c r="H28" i="102"/>
  <c r="P28" i="102"/>
  <c r="D29" i="102"/>
  <c r="L29" i="102"/>
  <c r="T29" i="102"/>
  <c r="H30" i="102"/>
  <c r="P30" i="102"/>
  <c r="D31" i="102"/>
  <c r="L31" i="102"/>
  <c r="T31" i="102"/>
  <c r="H32" i="102"/>
  <c r="P32" i="102"/>
  <c r="D34" i="102"/>
  <c r="L34" i="102"/>
  <c r="T34" i="102"/>
  <c r="H35" i="102"/>
  <c r="P35" i="102"/>
  <c r="D36" i="102"/>
  <c r="L36" i="102"/>
  <c r="T36" i="102"/>
  <c r="H37" i="102"/>
  <c r="P37" i="102"/>
  <c r="D38" i="102"/>
  <c r="L38" i="102"/>
  <c r="T38" i="102"/>
  <c r="H39" i="102"/>
  <c r="P39" i="102"/>
  <c r="D40" i="102"/>
  <c r="L40" i="102"/>
  <c r="T40" i="102"/>
  <c r="D72" i="123"/>
  <c r="L72" i="123"/>
  <c r="T72" i="123"/>
  <c r="H73" i="123"/>
  <c r="P73" i="123"/>
  <c r="D74" i="123"/>
  <c r="L74" i="123"/>
  <c r="T74" i="123"/>
  <c r="H75" i="123"/>
  <c r="P75" i="123"/>
  <c r="D76" i="123"/>
  <c r="L76" i="123"/>
  <c r="T76" i="123"/>
  <c r="G5" i="102"/>
  <c r="O5" i="102"/>
  <c r="W5" i="102"/>
  <c r="K6" i="102"/>
  <c r="S6" i="102"/>
  <c r="G7" i="102"/>
  <c r="O7" i="102"/>
  <c r="W7" i="102"/>
  <c r="K9" i="102"/>
  <c r="S9" i="102"/>
  <c r="G10" i="102"/>
  <c r="O10" i="102"/>
  <c r="W10" i="102"/>
  <c r="K12" i="102"/>
  <c r="S12" i="102"/>
  <c r="G13" i="102"/>
  <c r="O13" i="102"/>
  <c r="W13" i="102"/>
  <c r="K14" i="102"/>
  <c r="S14" i="102"/>
  <c r="G15" i="102"/>
  <c r="O15" i="102"/>
  <c r="W15" i="102"/>
  <c r="K16" i="102"/>
  <c r="S16" i="102"/>
  <c r="G18" i="102"/>
  <c r="O18" i="102"/>
  <c r="W18" i="102"/>
  <c r="K19" i="102"/>
  <c r="S19" i="102"/>
  <c r="G20" i="102"/>
  <c r="O20" i="102"/>
  <c r="W20" i="102"/>
  <c r="K21" i="102"/>
  <c r="S21" i="102"/>
  <c r="G23" i="102"/>
  <c r="O23" i="102"/>
  <c r="W23" i="102"/>
  <c r="K24" i="102"/>
  <c r="S24" i="102"/>
  <c r="G25" i="102"/>
  <c r="O25" i="102"/>
  <c r="W25" i="102"/>
  <c r="K28" i="102"/>
  <c r="S28" i="102"/>
  <c r="G29" i="102"/>
  <c r="O29" i="102"/>
  <c r="W29" i="102"/>
  <c r="K30" i="102"/>
  <c r="S30" i="102"/>
  <c r="G31" i="102"/>
  <c r="O31" i="102"/>
  <c r="W31" i="102"/>
  <c r="K32" i="102"/>
  <c r="S32" i="102"/>
  <c r="G34" i="102"/>
  <c r="O34" i="102"/>
  <c r="W34" i="102"/>
  <c r="K35" i="102"/>
  <c r="S35" i="102"/>
  <c r="G36" i="102"/>
  <c r="O36" i="102"/>
  <c r="W36" i="102"/>
  <c r="K37" i="102"/>
  <c r="S37" i="102"/>
  <c r="G38" i="102"/>
  <c r="O38" i="102"/>
  <c r="W38" i="102"/>
  <c r="K39" i="102"/>
  <c r="S39" i="102"/>
  <c r="G40" i="102"/>
  <c r="O40" i="102"/>
  <c r="W40" i="102"/>
  <c r="E41" i="102"/>
  <c r="M41" i="102"/>
  <c r="U41" i="102"/>
  <c r="I42" i="102"/>
  <c r="Q42" i="102"/>
  <c r="E43" i="102"/>
  <c r="M43" i="102"/>
  <c r="U43" i="102"/>
  <c r="I44" i="102"/>
  <c r="Q44" i="102"/>
  <c r="E45" i="102"/>
  <c r="M45" i="102"/>
  <c r="U45" i="102"/>
  <c r="I46" i="102"/>
  <c r="Q46" i="102"/>
  <c r="E47" i="102"/>
  <c r="M47" i="102"/>
  <c r="U47" i="102"/>
  <c r="I48" i="102"/>
  <c r="Q48" i="102"/>
  <c r="E49" i="102"/>
  <c r="M49" i="102"/>
  <c r="U49" i="102"/>
  <c r="I50" i="102"/>
  <c r="Q50" i="102"/>
  <c r="E51" i="102"/>
  <c r="M51" i="102"/>
  <c r="U51" i="102"/>
  <c r="I53" i="102"/>
  <c r="Q53" i="102"/>
  <c r="E54" i="102"/>
  <c r="M54" i="102"/>
  <c r="U54" i="102"/>
  <c r="I55" i="102"/>
  <c r="Q55" i="102"/>
  <c r="E56" i="102"/>
  <c r="M56" i="102"/>
  <c r="U56" i="102"/>
  <c r="I57" i="102"/>
  <c r="Q57" i="102"/>
  <c r="E58" i="102"/>
  <c r="M58" i="102"/>
  <c r="U58" i="102"/>
  <c r="I59" i="102"/>
  <c r="Q59" i="102"/>
  <c r="E60" i="102"/>
  <c r="M60" i="102"/>
  <c r="U60" i="102"/>
  <c r="I61" i="102"/>
  <c r="Q61" i="102"/>
  <c r="E62" i="102"/>
  <c r="M62" i="102"/>
  <c r="U62" i="102"/>
  <c r="I63" i="102"/>
  <c r="Q63" i="102"/>
  <c r="E64" i="102"/>
  <c r="M64" i="102"/>
  <c r="U64" i="102"/>
  <c r="I65" i="102"/>
  <c r="Q65" i="102"/>
  <c r="E66" i="102"/>
  <c r="M66" i="102"/>
  <c r="U66" i="102"/>
  <c r="I67" i="102"/>
  <c r="Q67" i="102"/>
  <c r="E68" i="102"/>
  <c r="M68" i="102"/>
  <c r="U68" i="102"/>
  <c r="I69" i="102"/>
  <c r="Q69" i="102"/>
  <c r="E70" i="102"/>
  <c r="M70" i="102"/>
  <c r="U70" i="102"/>
  <c r="I72" i="102"/>
  <c r="Q72" i="102"/>
  <c r="E73" i="102"/>
  <c r="M73" i="102"/>
  <c r="U73" i="102"/>
  <c r="I74" i="102"/>
  <c r="Q74" i="102"/>
  <c r="E75" i="102"/>
  <c r="M75" i="102"/>
  <c r="U75" i="102"/>
  <c r="I76" i="102"/>
  <c r="Q76" i="102"/>
  <c r="F41" i="102"/>
  <c r="N41" i="102"/>
  <c r="V41" i="102"/>
  <c r="J42" i="102"/>
  <c r="R42" i="102"/>
  <c r="F43" i="102"/>
  <c r="N43" i="102"/>
  <c r="V43" i="102"/>
  <c r="J44" i="102"/>
  <c r="R44" i="102"/>
  <c r="F45" i="102"/>
  <c r="N45" i="102"/>
  <c r="V45" i="102"/>
  <c r="J46" i="102"/>
  <c r="R46" i="102"/>
  <c r="F47" i="102"/>
  <c r="N47" i="102"/>
  <c r="V47" i="102"/>
  <c r="J48" i="102"/>
  <c r="R48" i="102"/>
  <c r="F49" i="102"/>
  <c r="N49" i="102"/>
  <c r="V49" i="102"/>
  <c r="J50" i="102"/>
  <c r="R50" i="102"/>
  <c r="F51" i="102"/>
  <c r="N51" i="102"/>
  <c r="V51" i="102"/>
  <c r="J53" i="102"/>
  <c r="R53" i="102"/>
  <c r="F54" i="102"/>
  <c r="N54" i="102"/>
  <c r="V54" i="102"/>
  <c r="J55" i="102"/>
  <c r="R55" i="102"/>
  <c r="F56" i="102"/>
  <c r="N56" i="102"/>
  <c r="V56" i="102"/>
  <c r="J57" i="102"/>
  <c r="R57" i="102"/>
  <c r="F58" i="102"/>
  <c r="N58" i="102"/>
  <c r="V58" i="102"/>
  <c r="J59" i="102"/>
  <c r="R59" i="102"/>
  <c r="F60" i="102"/>
  <c r="N60" i="102"/>
  <c r="V60" i="102"/>
  <c r="J61" i="102"/>
  <c r="R61" i="102"/>
  <c r="F62" i="102"/>
  <c r="N62" i="102"/>
  <c r="V62" i="102"/>
  <c r="J63" i="102"/>
  <c r="R63" i="102"/>
  <c r="F64" i="102"/>
  <c r="N64" i="102"/>
  <c r="V64" i="102"/>
  <c r="J65" i="102"/>
  <c r="R65" i="102"/>
  <c r="F66" i="102"/>
  <c r="N66" i="102"/>
  <c r="V66" i="102"/>
  <c r="J67" i="102"/>
  <c r="R67" i="102"/>
  <c r="F68" i="102"/>
  <c r="N68" i="102"/>
  <c r="V68" i="102"/>
  <c r="J69" i="102"/>
  <c r="R69" i="102"/>
  <c r="F70" i="102"/>
  <c r="N70" i="102"/>
  <c r="V70" i="102"/>
  <c r="J72" i="102"/>
  <c r="R72" i="102"/>
  <c r="F73" i="102"/>
  <c r="N73" i="102"/>
  <c r="V73" i="102"/>
  <c r="J74" i="102"/>
  <c r="R74" i="102"/>
  <c r="F75" i="102"/>
  <c r="N75" i="102"/>
  <c r="V75" i="102"/>
  <c r="J76" i="102"/>
  <c r="R76" i="102"/>
  <c r="V8" i="99"/>
  <c r="N11" i="99"/>
  <c r="V11" i="99"/>
  <c r="R71" i="99"/>
  <c r="V71" i="98"/>
  <c r="P71" i="57"/>
  <c r="D4" i="55"/>
  <c r="L71" i="55"/>
  <c r="H71" i="54"/>
  <c r="L52" i="53"/>
  <c r="L71" i="53"/>
  <c r="T8" i="44"/>
  <c r="T22" i="43"/>
  <c r="H71" i="42"/>
  <c r="D17" i="41"/>
  <c r="L33" i="41"/>
  <c r="H33" i="40"/>
  <c r="W71" i="38"/>
  <c r="S17" i="37"/>
  <c r="S52" i="37"/>
  <c r="S71" i="37"/>
  <c r="W8" i="33"/>
  <c r="K71" i="33"/>
  <c r="W4" i="32"/>
  <c r="W22" i="32"/>
  <c r="G71" i="32"/>
  <c r="W11" i="29"/>
  <c r="G22" i="29"/>
  <c r="W71" i="29"/>
  <c r="O8" i="28"/>
  <c r="G41" i="102"/>
  <c r="O41" i="102"/>
  <c r="W41" i="102"/>
  <c r="K42" i="102"/>
  <c r="S42" i="102"/>
  <c r="G43" i="102"/>
  <c r="O43" i="102"/>
  <c r="W43" i="102"/>
  <c r="K44" i="102"/>
  <c r="S44" i="102"/>
  <c r="G45" i="102"/>
  <c r="O45" i="102"/>
  <c r="W45" i="102"/>
  <c r="K46" i="102"/>
  <c r="S46" i="102"/>
  <c r="G47" i="102"/>
  <c r="O47" i="102"/>
  <c r="W47" i="102"/>
  <c r="K48" i="102"/>
  <c r="S48" i="102"/>
  <c r="G49" i="102"/>
  <c r="O49" i="102"/>
  <c r="W49" i="102"/>
  <c r="K50" i="102"/>
  <c r="S50" i="102"/>
  <c r="G51" i="102"/>
  <c r="O51" i="102"/>
  <c r="W51" i="102"/>
  <c r="K53" i="102"/>
  <c r="S53" i="102"/>
  <c r="G54" i="102"/>
  <c r="O54" i="102"/>
  <c r="W54" i="102"/>
  <c r="K55" i="102"/>
  <c r="S55" i="102"/>
  <c r="G56" i="102"/>
  <c r="O56" i="102"/>
  <c r="W56" i="102"/>
  <c r="K57" i="102"/>
  <c r="S57" i="102"/>
  <c r="G58" i="102"/>
  <c r="O58" i="102"/>
  <c r="W58" i="102"/>
  <c r="K59" i="102"/>
  <c r="S59" i="102"/>
  <c r="G60" i="102"/>
  <c r="O60" i="102"/>
  <c r="W60" i="102"/>
  <c r="K61" i="102"/>
  <c r="S61" i="102"/>
  <c r="G62" i="102"/>
  <c r="O62" i="102"/>
  <c r="W62" i="102"/>
  <c r="K63" i="102"/>
  <c r="S63" i="102"/>
  <c r="G64" i="102"/>
  <c r="O64" i="102"/>
  <c r="W64" i="102"/>
  <c r="K65" i="102"/>
  <c r="S65" i="102"/>
  <c r="G66" i="102"/>
  <c r="O66" i="102"/>
  <c r="W66" i="102"/>
  <c r="K67" i="102"/>
  <c r="S67" i="102"/>
  <c r="G68" i="102"/>
  <c r="O68" i="102"/>
  <c r="W68" i="102"/>
  <c r="K69" i="102"/>
  <c r="S69" i="102"/>
  <c r="G70" i="102"/>
  <c r="O70" i="102"/>
  <c r="W70" i="102"/>
  <c r="K72" i="102"/>
  <c r="S72" i="102"/>
  <c r="G73" i="102"/>
  <c r="O73" i="102"/>
  <c r="W73" i="102"/>
  <c r="K74" i="102"/>
  <c r="S74" i="102"/>
  <c r="G75" i="102"/>
  <c r="O75" i="102"/>
  <c r="W75" i="102"/>
  <c r="K76" i="102"/>
  <c r="S76" i="102"/>
  <c r="H41" i="102"/>
  <c r="P41" i="102"/>
  <c r="D42" i="102"/>
  <c r="L42" i="102"/>
  <c r="T42" i="102"/>
  <c r="H43" i="102"/>
  <c r="P43" i="102"/>
  <c r="D44" i="102"/>
  <c r="L44" i="102"/>
  <c r="T44" i="102"/>
  <c r="H45" i="102"/>
  <c r="P45" i="102"/>
  <c r="D46" i="102"/>
  <c r="L46" i="102"/>
  <c r="T46" i="102"/>
  <c r="H47" i="102"/>
  <c r="P47" i="102"/>
  <c r="D48" i="102"/>
  <c r="L48" i="102"/>
  <c r="T48" i="102"/>
  <c r="H49" i="102"/>
  <c r="P49" i="102"/>
  <c r="D50" i="102"/>
  <c r="L50" i="102"/>
  <c r="T50" i="102"/>
  <c r="H51" i="102"/>
  <c r="P51" i="102"/>
  <c r="D53" i="102"/>
  <c r="L53" i="102"/>
  <c r="T53" i="102"/>
  <c r="H54" i="102"/>
  <c r="P54" i="102"/>
  <c r="D55" i="102"/>
  <c r="L55" i="102"/>
  <c r="T55" i="102"/>
  <c r="H56" i="102"/>
  <c r="P56" i="102"/>
  <c r="D57" i="102"/>
  <c r="L57" i="102"/>
  <c r="T57" i="102"/>
  <c r="H58" i="102"/>
  <c r="P58" i="102"/>
  <c r="D59" i="102"/>
  <c r="L59" i="102"/>
  <c r="T59" i="102"/>
  <c r="H60" i="102"/>
  <c r="P60" i="102"/>
  <c r="D61" i="102"/>
  <c r="L61" i="102"/>
  <c r="T61" i="102"/>
  <c r="H62" i="102"/>
  <c r="P62" i="102"/>
  <c r="D63" i="102"/>
  <c r="L63" i="102"/>
  <c r="T63" i="102"/>
  <c r="H64" i="102"/>
  <c r="P64" i="102"/>
  <c r="D65" i="102"/>
  <c r="L65" i="102"/>
  <c r="T65" i="102"/>
  <c r="H66" i="102"/>
  <c r="P66" i="102"/>
  <c r="D67" i="102"/>
  <c r="L67" i="102"/>
  <c r="T67" i="102"/>
  <c r="H68" i="102"/>
  <c r="P68" i="102"/>
  <c r="D69" i="102"/>
  <c r="L69" i="102"/>
  <c r="T69" i="102"/>
  <c r="H70" i="102"/>
  <c r="P70" i="102"/>
  <c r="D72" i="102"/>
  <c r="L72" i="102"/>
  <c r="T72" i="102"/>
  <c r="H73" i="102"/>
  <c r="P73" i="102"/>
  <c r="D74" i="102"/>
  <c r="L74" i="102"/>
  <c r="T74" i="102"/>
  <c r="H75" i="102"/>
  <c r="P75" i="102"/>
  <c r="D76" i="102"/>
  <c r="L76" i="102"/>
  <c r="T76" i="102"/>
  <c r="I41" i="102"/>
  <c r="Q41" i="102"/>
  <c r="E42" i="102"/>
  <c r="M42" i="102"/>
  <c r="U42" i="102"/>
  <c r="I43" i="102"/>
  <c r="Q43" i="102"/>
  <c r="E44" i="102"/>
  <c r="M44" i="102"/>
  <c r="U44" i="102"/>
  <c r="I45" i="102"/>
  <c r="Q45" i="102"/>
  <c r="E46" i="102"/>
  <c r="M46" i="102"/>
  <c r="U46" i="102"/>
  <c r="I47" i="102"/>
  <c r="Q47" i="102"/>
  <c r="E48" i="102"/>
  <c r="M48" i="102"/>
  <c r="U48" i="102"/>
  <c r="I49" i="102"/>
  <c r="Q49" i="102"/>
  <c r="E50" i="102"/>
  <c r="M50" i="102"/>
  <c r="U50" i="102"/>
  <c r="I51" i="102"/>
  <c r="Q51" i="102"/>
  <c r="E53" i="102"/>
  <c r="M53" i="102"/>
  <c r="U53" i="102"/>
  <c r="I54" i="102"/>
  <c r="Q54" i="102"/>
  <c r="E55" i="102"/>
  <c r="M55" i="102"/>
  <c r="U55" i="102"/>
  <c r="I56" i="102"/>
  <c r="Q56" i="102"/>
  <c r="E57" i="102"/>
  <c r="M57" i="102"/>
  <c r="U57" i="102"/>
  <c r="I58" i="102"/>
  <c r="Q58" i="102"/>
  <c r="E59" i="102"/>
  <c r="M59" i="102"/>
  <c r="U59" i="102"/>
  <c r="I60" i="102"/>
  <c r="Q60" i="102"/>
  <c r="E61" i="102"/>
  <c r="M61" i="102"/>
  <c r="U61" i="102"/>
  <c r="I62" i="102"/>
  <c r="Q62" i="102"/>
  <c r="E63" i="102"/>
  <c r="M63" i="102"/>
  <c r="U63" i="102"/>
  <c r="I64" i="102"/>
  <c r="Q64" i="102"/>
  <c r="E65" i="102"/>
  <c r="M65" i="102"/>
  <c r="U65" i="102"/>
  <c r="I66" i="102"/>
  <c r="Q66" i="102"/>
  <c r="E67" i="102"/>
  <c r="M67" i="102"/>
  <c r="U67" i="102"/>
  <c r="I68" i="102"/>
  <c r="Q68" i="102"/>
  <c r="E69" i="102"/>
  <c r="M69" i="102"/>
  <c r="U69" i="102"/>
  <c r="I70" i="102"/>
  <c r="Q70" i="102"/>
  <c r="E72" i="102"/>
  <c r="M72" i="102"/>
  <c r="U72" i="102"/>
  <c r="I73" i="102"/>
  <c r="Q73" i="102"/>
  <c r="E74" i="102"/>
  <c r="M74" i="102"/>
  <c r="U74" i="102"/>
  <c r="I75" i="102"/>
  <c r="Q75" i="102"/>
  <c r="E76" i="102"/>
  <c r="M76" i="102"/>
  <c r="U76" i="102"/>
  <c r="K41" i="102"/>
  <c r="S41" i="102"/>
  <c r="G42" i="102"/>
  <c r="O42" i="102"/>
  <c r="W42" i="102"/>
  <c r="K43" i="102"/>
  <c r="S43" i="102"/>
  <c r="G44" i="102"/>
  <c r="O44" i="102"/>
  <c r="W44" i="102"/>
  <c r="K45" i="102"/>
  <c r="S45" i="102"/>
  <c r="G46" i="102"/>
  <c r="O46" i="102"/>
  <c r="W46" i="102"/>
  <c r="K47" i="102"/>
  <c r="S47" i="102"/>
  <c r="G48" i="102"/>
  <c r="O48" i="102"/>
  <c r="W48" i="102"/>
  <c r="K49" i="102"/>
  <c r="S49" i="102"/>
  <c r="G50" i="102"/>
  <c r="O50" i="102"/>
  <c r="W50" i="102"/>
  <c r="K51" i="102"/>
  <c r="S51" i="102"/>
  <c r="G53" i="102"/>
  <c r="O53" i="102"/>
  <c r="W53" i="102"/>
  <c r="K54" i="102"/>
  <c r="S54" i="102"/>
  <c r="G55" i="102"/>
  <c r="O55" i="102"/>
  <c r="W55" i="102"/>
  <c r="K56" i="102"/>
  <c r="S56" i="102"/>
  <c r="G57" i="102"/>
  <c r="O57" i="102"/>
  <c r="W57" i="102"/>
  <c r="K58" i="102"/>
  <c r="S58" i="102"/>
  <c r="G59" i="102"/>
  <c r="O59" i="102"/>
  <c r="W59" i="102"/>
  <c r="K60" i="102"/>
  <c r="S60" i="102"/>
  <c r="G61" i="102"/>
  <c r="O61" i="102"/>
  <c r="W61" i="102"/>
  <c r="K62" i="102"/>
  <c r="S62" i="102"/>
  <c r="G63" i="102"/>
  <c r="O63" i="102"/>
  <c r="W63" i="102"/>
  <c r="K64" i="102"/>
  <c r="S64" i="102"/>
  <c r="G65" i="102"/>
  <c r="O65" i="102"/>
  <c r="W65" i="102"/>
  <c r="K66" i="102"/>
  <c r="S66" i="102"/>
  <c r="G67" i="102"/>
  <c r="O67" i="102"/>
  <c r="W67" i="102"/>
  <c r="K68" i="102"/>
  <c r="S68" i="102"/>
  <c r="G69" i="102"/>
  <c r="O69" i="102"/>
  <c r="W69" i="102"/>
  <c r="K70" i="102"/>
  <c r="S70" i="102"/>
  <c r="G72" i="102"/>
  <c r="O72" i="102"/>
  <c r="W72" i="102"/>
  <c r="K73" i="102"/>
  <c r="S73" i="102"/>
  <c r="G74" i="102"/>
  <c r="O74" i="102"/>
  <c r="W74" i="102"/>
  <c r="K75" i="102"/>
  <c r="S75" i="102"/>
  <c r="G76" i="102"/>
  <c r="O76" i="102"/>
  <c r="W76" i="102"/>
  <c r="D41" i="102"/>
  <c r="L41" i="102"/>
  <c r="T41" i="102"/>
  <c r="H42" i="102"/>
  <c r="P42" i="102"/>
  <c r="D43" i="102"/>
  <c r="L43" i="102"/>
  <c r="T43" i="102"/>
  <c r="H44" i="102"/>
  <c r="P44" i="102"/>
  <c r="D45" i="102"/>
  <c r="L45" i="102"/>
  <c r="T45" i="102"/>
  <c r="H46" i="102"/>
  <c r="P46" i="102"/>
  <c r="D47" i="102"/>
  <c r="L47" i="102"/>
  <c r="T47" i="102"/>
  <c r="H48" i="102"/>
  <c r="P48" i="102"/>
  <c r="D49" i="102"/>
  <c r="L49" i="102"/>
  <c r="T49" i="102"/>
  <c r="H50" i="102"/>
  <c r="P50" i="102"/>
  <c r="D51" i="102"/>
  <c r="L51" i="102"/>
  <c r="T51" i="102"/>
  <c r="H53" i="102"/>
  <c r="P53" i="102"/>
  <c r="D54" i="102"/>
  <c r="L54" i="102"/>
  <c r="T54" i="102"/>
  <c r="H55" i="102"/>
  <c r="P55" i="102"/>
  <c r="D56" i="102"/>
  <c r="L56" i="102"/>
  <c r="T56" i="102"/>
  <c r="H57" i="102"/>
  <c r="P57" i="102"/>
  <c r="D58" i="102"/>
  <c r="L58" i="102"/>
  <c r="T58" i="102"/>
  <c r="H59" i="102"/>
  <c r="P59" i="102"/>
  <c r="D60" i="102"/>
  <c r="L60" i="102"/>
  <c r="T60" i="102"/>
  <c r="H61" i="102"/>
  <c r="P61" i="102"/>
  <c r="D62" i="102"/>
  <c r="L62" i="102"/>
  <c r="T62" i="102"/>
  <c r="H63" i="102"/>
  <c r="P63" i="102"/>
  <c r="D64" i="102"/>
  <c r="L64" i="102"/>
  <c r="T64" i="102"/>
  <c r="H65" i="102"/>
  <c r="P65" i="102"/>
  <c r="D66" i="102"/>
  <c r="L66" i="102"/>
  <c r="T66" i="102"/>
  <c r="H67" i="102"/>
  <c r="P67" i="102"/>
  <c r="D68" i="102"/>
  <c r="L68" i="102"/>
  <c r="T68" i="102"/>
  <c r="H69" i="102"/>
  <c r="P69" i="102"/>
  <c r="D70" i="102"/>
  <c r="L70" i="102"/>
  <c r="T70" i="102"/>
  <c r="H72" i="102"/>
  <c r="P72" i="102"/>
  <c r="D73" i="102"/>
  <c r="L73" i="102"/>
  <c r="T73" i="102"/>
  <c r="H74" i="102"/>
  <c r="P74" i="102"/>
  <c r="D75" i="102"/>
  <c r="L75" i="102"/>
  <c r="T75" i="102"/>
  <c r="H76" i="102"/>
  <c r="P76" i="102"/>
  <c r="M11" i="26"/>
  <c r="M11" i="115"/>
  <c r="C4" i="26"/>
  <c r="W17" i="85"/>
  <c r="W27" i="82"/>
  <c r="U17" i="61"/>
  <c r="C22" i="62"/>
  <c r="C71" i="95"/>
  <c r="P11" i="3"/>
  <c r="V27" i="43"/>
  <c r="U17" i="32"/>
  <c r="C71" i="107"/>
  <c r="U11" i="115"/>
  <c r="E17" i="114"/>
  <c r="K17" i="2"/>
  <c r="C22" i="89"/>
  <c r="C71" i="85"/>
  <c r="C71" i="98"/>
  <c r="N22" i="77"/>
  <c r="J17" i="76"/>
  <c r="L22" i="61"/>
  <c r="H27" i="41"/>
  <c r="S4" i="38"/>
  <c r="H4" i="28"/>
  <c r="P4" i="100"/>
  <c r="O22" i="81"/>
  <c r="M22" i="58"/>
  <c r="I8" i="43"/>
  <c r="M22" i="43"/>
  <c r="M22" i="41"/>
  <c r="S4" i="121"/>
  <c r="O8" i="121"/>
  <c r="N27" i="107"/>
  <c r="M8" i="99"/>
  <c r="D71" i="63"/>
  <c r="J8" i="44"/>
  <c r="N4" i="42"/>
  <c r="M22" i="34"/>
  <c r="V52" i="29"/>
  <c r="J4" i="28"/>
  <c r="U11" i="28"/>
  <c r="I22" i="28"/>
  <c r="E27" i="28"/>
  <c r="Q33" i="28"/>
  <c r="I22" i="26"/>
  <c r="E8" i="25"/>
  <c r="T8" i="6"/>
  <c r="W22" i="4"/>
  <c r="C22" i="66"/>
  <c r="U22" i="3"/>
  <c r="H71" i="121"/>
  <c r="T4" i="118"/>
  <c r="T22" i="118"/>
  <c r="S22" i="113"/>
  <c r="M8" i="87"/>
  <c r="M27" i="79"/>
  <c r="Q22" i="73"/>
  <c r="M17" i="72"/>
  <c r="E71" i="72"/>
  <c r="Q22" i="71"/>
  <c r="E71" i="64"/>
  <c r="Q4" i="61"/>
  <c r="O22" i="61"/>
  <c r="K8" i="43"/>
  <c r="W33" i="43"/>
  <c r="V33" i="35"/>
  <c r="J8" i="31"/>
  <c r="M22" i="31"/>
  <c r="S33" i="29"/>
  <c r="W52" i="29"/>
  <c r="K4" i="28"/>
  <c r="J22" i="27"/>
  <c r="F8" i="25"/>
  <c r="F8" i="24"/>
  <c r="J22" i="24"/>
  <c r="U8" i="6"/>
  <c r="K71" i="2"/>
  <c r="R4" i="65"/>
  <c r="L8" i="44"/>
  <c r="P4" i="42"/>
  <c r="P22" i="41"/>
  <c r="K17" i="35"/>
  <c r="N4" i="29"/>
  <c r="K71" i="3"/>
  <c r="R17" i="121"/>
  <c r="J71" i="121"/>
  <c r="O8" i="84"/>
  <c r="S22" i="84"/>
  <c r="Q4" i="59"/>
  <c r="M8" i="44"/>
  <c r="L71" i="3"/>
  <c r="K71" i="121"/>
  <c r="S27" i="118"/>
  <c r="R22" i="43"/>
  <c r="N27" i="43"/>
  <c r="F71" i="42"/>
  <c r="R4" i="41"/>
  <c r="Q4" i="35"/>
  <c r="M8" i="35"/>
  <c r="J27" i="29"/>
  <c r="V33" i="29"/>
  <c r="I8" i="28"/>
  <c r="S71" i="12"/>
  <c r="G33" i="4"/>
  <c r="M71" i="3"/>
  <c r="T8" i="115"/>
  <c r="W22" i="114"/>
  <c r="S8" i="112"/>
  <c r="W22" i="110"/>
  <c r="J71" i="90"/>
  <c r="I71" i="79"/>
  <c r="I71" i="63"/>
  <c r="G71" i="58"/>
  <c r="O8" i="57"/>
  <c r="O8" i="44"/>
  <c r="F71" i="33"/>
  <c r="N8" i="32"/>
  <c r="W33" i="29"/>
  <c r="L22" i="19"/>
  <c r="R17" i="65"/>
  <c r="T4" i="55"/>
  <c r="T4" i="43"/>
  <c r="T4" i="41"/>
  <c r="L17" i="29"/>
  <c r="W4" i="83"/>
  <c r="W4" i="79"/>
  <c r="Q17" i="44"/>
  <c r="U4" i="43"/>
  <c r="Q71" i="2"/>
  <c r="R17" i="43"/>
  <c r="E11" i="35"/>
  <c r="Q17" i="35"/>
  <c r="C22" i="63"/>
  <c r="L11" i="115"/>
  <c r="U27" i="67"/>
  <c r="W4" i="43"/>
  <c r="O17" i="29"/>
  <c r="O27" i="29"/>
  <c r="I33" i="41"/>
  <c r="Q71" i="41"/>
  <c r="M71" i="40"/>
  <c r="U8" i="39"/>
  <c r="U11" i="39"/>
  <c r="I22" i="39"/>
  <c r="W8" i="38"/>
  <c r="G22" i="37"/>
  <c r="O52" i="37"/>
  <c r="O71" i="37"/>
  <c r="W71" i="37"/>
  <c r="O11" i="36"/>
  <c r="W4" i="35"/>
  <c r="K27" i="35"/>
  <c r="W33" i="35"/>
  <c r="O71" i="35"/>
  <c r="W22" i="33"/>
  <c r="G11" i="32"/>
  <c r="K17" i="32"/>
  <c r="K22" i="32"/>
  <c r="K71" i="32"/>
  <c r="J4" i="29"/>
  <c r="N8" i="29"/>
  <c r="W8" i="28"/>
  <c r="O11" i="28"/>
  <c r="S11" i="27"/>
  <c r="Q71" i="12"/>
  <c r="F4" i="6"/>
  <c r="J8" i="6"/>
  <c r="N22" i="6"/>
  <c r="F33" i="6"/>
  <c r="F8" i="5"/>
  <c r="J22" i="5"/>
  <c r="J8" i="99"/>
  <c r="R8" i="99"/>
  <c r="U22" i="108"/>
  <c r="R22" i="114"/>
  <c r="R71" i="114"/>
  <c r="J8" i="113"/>
  <c r="J71" i="108"/>
  <c r="M71" i="91"/>
  <c r="E8" i="90"/>
  <c r="M8" i="90"/>
  <c r="U8" i="90"/>
  <c r="I22" i="90"/>
  <c r="U27" i="90"/>
  <c r="I71" i="90"/>
  <c r="Q8" i="89"/>
  <c r="D22" i="87"/>
  <c r="P33" i="86"/>
  <c r="P71" i="86"/>
  <c r="T22" i="85"/>
  <c r="L71" i="85"/>
  <c r="L52" i="83"/>
  <c r="L11" i="82"/>
  <c r="T22" i="81"/>
  <c r="D71" i="81"/>
  <c r="D8" i="80"/>
  <c r="N71" i="61"/>
  <c r="R4" i="59"/>
  <c r="N8" i="59"/>
  <c r="R22" i="59"/>
  <c r="F17" i="58"/>
  <c r="J22" i="57"/>
  <c r="R22" i="57"/>
  <c r="N71" i="55"/>
  <c r="J71" i="54"/>
  <c r="N8" i="44"/>
  <c r="J71" i="44"/>
  <c r="V4" i="43"/>
  <c r="J8" i="43"/>
  <c r="N22" i="43"/>
  <c r="V22" i="43"/>
  <c r="R4" i="42"/>
  <c r="R22" i="42"/>
  <c r="J71" i="42"/>
  <c r="N4" i="41"/>
  <c r="J8" i="41"/>
  <c r="R11" i="41"/>
  <c r="N17" i="41"/>
  <c r="N22" i="41"/>
  <c r="T8" i="28"/>
  <c r="D17" i="27"/>
  <c r="D22" i="27"/>
  <c r="L33" i="27"/>
  <c r="L71" i="27"/>
  <c r="T8" i="26"/>
  <c r="H71" i="26"/>
  <c r="P8" i="25"/>
  <c r="H11" i="25"/>
  <c r="T22" i="25"/>
  <c r="H22" i="24"/>
  <c r="W8" i="6"/>
  <c r="K22" i="6"/>
  <c r="W27" i="6"/>
  <c r="K71" i="6"/>
  <c r="W22" i="5"/>
  <c r="O33" i="5"/>
  <c r="W71" i="5"/>
  <c r="C17" i="113"/>
  <c r="C17" i="83"/>
  <c r="C22" i="73"/>
  <c r="C71" i="109"/>
  <c r="C71" i="81"/>
  <c r="I71" i="26"/>
  <c r="Q8" i="25"/>
  <c r="U22" i="25"/>
  <c r="E27" i="24"/>
  <c r="Q33" i="24"/>
  <c r="Q11" i="23"/>
  <c r="M52" i="23"/>
  <c r="U71" i="23"/>
  <c r="K11" i="19"/>
  <c r="O17" i="19"/>
  <c r="O22" i="19"/>
  <c r="W33" i="19"/>
  <c r="W8" i="18"/>
  <c r="S22" i="18"/>
  <c r="W71" i="12"/>
  <c r="D8" i="5"/>
  <c r="H22" i="5"/>
  <c r="D27" i="5"/>
  <c r="W27" i="4"/>
  <c r="K52" i="4"/>
  <c r="K11" i="2"/>
  <c r="N71" i="2"/>
  <c r="C8" i="38"/>
  <c r="C27" i="57"/>
  <c r="C4" i="99"/>
  <c r="C4" i="64"/>
  <c r="C22" i="113"/>
  <c r="C22" i="95"/>
  <c r="C22" i="68"/>
  <c r="C22" i="42"/>
  <c r="M8" i="3"/>
  <c r="U11" i="3"/>
  <c r="J71" i="57"/>
  <c r="R71" i="55"/>
  <c r="R8" i="54"/>
  <c r="J11" i="54"/>
  <c r="L71" i="2"/>
  <c r="C22" i="37"/>
  <c r="C22" i="28"/>
  <c r="C71" i="80"/>
  <c r="C71" i="34"/>
  <c r="R8" i="3"/>
  <c r="N8" i="3"/>
  <c r="M4" i="115"/>
  <c r="S8" i="99"/>
  <c r="W8" i="97"/>
  <c r="O22" i="96"/>
  <c r="W22" i="96"/>
  <c r="W4" i="92"/>
  <c r="O22" i="92"/>
  <c r="O8" i="91"/>
  <c r="K17" i="91"/>
  <c r="O4" i="90"/>
  <c r="O8" i="89"/>
  <c r="O11" i="89"/>
  <c r="K8" i="88"/>
  <c r="F22" i="88"/>
  <c r="R22" i="88"/>
  <c r="N71" i="88"/>
  <c r="V71" i="88"/>
  <c r="J71" i="87"/>
  <c r="F4" i="86"/>
  <c r="V22" i="86"/>
  <c r="V71" i="86"/>
  <c r="V8" i="85"/>
  <c r="J71" i="85"/>
  <c r="J11" i="84"/>
  <c r="V17" i="84"/>
  <c r="V22" i="84"/>
  <c r="F71" i="84"/>
  <c r="J27" i="82"/>
  <c r="R22" i="81"/>
  <c r="N22" i="80"/>
  <c r="F22" i="69"/>
  <c r="J22" i="68"/>
  <c r="F17" i="67"/>
  <c r="F22" i="67"/>
  <c r="G8" i="53"/>
  <c r="W4" i="44"/>
  <c r="K8" i="44"/>
  <c r="O8" i="43"/>
  <c r="S17" i="43"/>
  <c r="S22" i="43"/>
  <c r="G71" i="42"/>
  <c r="S4" i="41"/>
  <c r="N71" i="40"/>
  <c r="V11" i="39"/>
  <c r="J22" i="39"/>
  <c r="U27" i="39"/>
  <c r="Q52" i="39"/>
  <c r="Q71" i="39"/>
  <c r="D8" i="37"/>
  <c r="P4" i="36"/>
  <c r="L8" i="35"/>
  <c r="T8" i="35"/>
  <c r="I22" i="29"/>
  <c r="Q22" i="29"/>
  <c r="M27" i="29"/>
  <c r="Q71" i="29"/>
  <c r="E4" i="28"/>
  <c r="H71" i="25"/>
  <c r="H27" i="24"/>
  <c r="T71" i="24"/>
  <c r="H4" i="23"/>
  <c r="D8" i="23"/>
  <c r="H22" i="23"/>
  <c r="S4" i="19"/>
  <c r="O8" i="19"/>
  <c r="W8" i="19"/>
  <c r="R22" i="19"/>
  <c r="V17" i="18"/>
  <c r="N71" i="18"/>
  <c r="R71" i="12"/>
  <c r="K8" i="6"/>
  <c r="G33" i="6"/>
  <c r="G8" i="5"/>
  <c r="K22" i="5"/>
  <c r="G27" i="5"/>
  <c r="R11" i="4"/>
  <c r="F17" i="4"/>
  <c r="F22" i="4"/>
  <c r="V22" i="4"/>
  <c r="L8" i="61"/>
  <c r="P71" i="61"/>
  <c r="D11" i="57"/>
  <c r="N4" i="113"/>
  <c r="R8" i="113"/>
  <c r="J11" i="113"/>
  <c r="V22" i="113"/>
  <c r="J17" i="112"/>
  <c r="J22" i="112"/>
  <c r="R71" i="112"/>
  <c r="R8" i="107"/>
  <c r="F22" i="107"/>
  <c r="Q71" i="100"/>
  <c r="I71" i="98"/>
  <c r="Q11" i="97"/>
  <c r="U8" i="96"/>
  <c r="Q22" i="96"/>
  <c r="Q4" i="92"/>
  <c r="S8" i="66"/>
  <c r="E71" i="58"/>
  <c r="M8" i="57"/>
  <c r="I22" i="57"/>
  <c r="O71" i="2"/>
  <c r="C22" i="36"/>
  <c r="C71" i="112"/>
  <c r="C71" i="92"/>
  <c r="C71" i="84"/>
  <c r="C71" i="76"/>
  <c r="C71" i="58"/>
  <c r="C71" i="38"/>
  <c r="C71" i="18"/>
  <c r="H22" i="115"/>
  <c r="W52" i="109"/>
  <c r="W8" i="108"/>
  <c r="W11" i="108"/>
  <c r="R71" i="98"/>
  <c r="F22" i="97"/>
  <c r="V71" i="97"/>
  <c r="N8" i="96"/>
  <c r="V8" i="96"/>
  <c r="J71" i="96"/>
  <c r="N22" i="95"/>
  <c r="K33" i="3"/>
  <c r="R4" i="121"/>
  <c r="F8" i="121"/>
  <c r="N8" i="121"/>
  <c r="C71" i="100"/>
  <c r="L11" i="3"/>
  <c r="T11" i="3"/>
  <c r="C17" i="88"/>
  <c r="C71" i="91"/>
  <c r="C17" i="112"/>
  <c r="C27" i="99"/>
  <c r="C17" i="115"/>
  <c r="C17" i="97"/>
  <c r="C17" i="81"/>
  <c r="C17" i="77"/>
  <c r="C17" i="68"/>
  <c r="C17" i="57"/>
  <c r="C22" i="110"/>
  <c r="C22" i="100"/>
  <c r="C22" i="90"/>
  <c r="C22" i="65"/>
  <c r="C22" i="55"/>
  <c r="C22" i="31"/>
  <c r="C27" i="118"/>
  <c r="C27" i="113"/>
  <c r="S8" i="3"/>
  <c r="V22" i="3"/>
  <c r="N71" i="3"/>
  <c r="N4" i="110"/>
  <c r="J8" i="110"/>
  <c r="N17" i="110"/>
  <c r="N71" i="110"/>
  <c r="J22" i="109"/>
  <c r="R33" i="109"/>
  <c r="F4" i="108"/>
  <c r="M52" i="108"/>
  <c r="E8" i="107"/>
  <c r="I22" i="107"/>
  <c r="M27" i="107"/>
  <c r="U27" i="107"/>
  <c r="T71" i="100"/>
  <c r="L8" i="99"/>
  <c r="P11" i="99"/>
  <c r="D22" i="99"/>
  <c r="T71" i="99"/>
  <c r="C4" i="107"/>
  <c r="Q11" i="99"/>
  <c r="U22" i="99"/>
  <c r="Q33" i="98"/>
  <c r="L22" i="74"/>
  <c r="C4" i="70"/>
  <c r="C27" i="91"/>
  <c r="J11" i="115"/>
  <c r="V71" i="115"/>
  <c r="J4" i="114"/>
  <c r="F8" i="114"/>
  <c r="P22" i="114"/>
  <c r="H8" i="113"/>
  <c r="T22" i="113"/>
  <c r="D71" i="113"/>
  <c r="L8" i="112"/>
  <c r="H22" i="112"/>
  <c r="H71" i="112"/>
  <c r="L8" i="110"/>
  <c r="P8" i="110"/>
  <c r="K71" i="107"/>
  <c r="J4" i="99"/>
  <c r="N71" i="99"/>
  <c r="C17" i="67"/>
  <c r="C17" i="53"/>
  <c r="C8" i="3"/>
  <c r="C8" i="92"/>
  <c r="C8" i="67"/>
  <c r="C8" i="58"/>
  <c r="C8" i="29"/>
  <c r="C22" i="18"/>
  <c r="C71" i="90"/>
  <c r="C71" i="79"/>
  <c r="C71" i="65"/>
  <c r="C71" i="44"/>
  <c r="V8" i="3"/>
  <c r="I71" i="3"/>
  <c r="Q71" i="3"/>
  <c r="M22" i="114"/>
  <c r="I4" i="110"/>
  <c r="E27" i="110"/>
  <c r="M22" i="109"/>
  <c r="U52" i="109"/>
  <c r="U71" i="109"/>
  <c r="U8" i="108"/>
  <c r="H22" i="108"/>
  <c r="D27" i="108"/>
  <c r="H71" i="108"/>
  <c r="L71" i="107"/>
  <c r="W71" i="100"/>
  <c r="K4" i="99"/>
  <c r="K8" i="99"/>
  <c r="O71" i="99"/>
  <c r="W27" i="98"/>
  <c r="C8" i="115"/>
  <c r="C8" i="41"/>
  <c r="T8" i="96"/>
  <c r="P22" i="96"/>
  <c r="H52" i="96"/>
  <c r="H71" i="96"/>
  <c r="L17" i="95"/>
  <c r="D8" i="92"/>
  <c r="T8" i="92"/>
  <c r="P22" i="92"/>
  <c r="H71" i="92"/>
  <c r="H8" i="91"/>
  <c r="L17" i="91"/>
  <c r="D8" i="90"/>
  <c r="L22" i="89"/>
  <c r="T22" i="89"/>
  <c r="L8" i="88"/>
  <c r="W11" i="87"/>
  <c r="M52" i="69"/>
  <c r="U71" i="69"/>
  <c r="U8" i="68"/>
  <c r="I22" i="68"/>
  <c r="Q71" i="68"/>
  <c r="H4" i="66"/>
  <c r="W22" i="66"/>
  <c r="S4" i="65"/>
  <c r="O8" i="65"/>
  <c r="O17" i="64"/>
  <c r="O22" i="64"/>
  <c r="K27" i="64"/>
  <c r="W33" i="64"/>
  <c r="G8" i="63"/>
  <c r="O8" i="63"/>
  <c r="W8" i="63"/>
  <c r="K17" i="63"/>
  <c r="K22" i="63"/>
  <c r="S22" i="63"/>
  <c r="S71" i="63"/>
  <c r="O33" i="62"/>
  <c r="W33" i="62"/>
  <c r="O71" i="62"/>
  <c r="W71" i="62"/>
  <c r="T22" i="57"/>
  <c r="P27" i="57"/>
  <c r="T52" i="57"/>
  <c r="R71" i="57"/>
  <c r="E4" i="55"/>
  <c r="U4" i="55"/>
  <c r="Q11" i="55"/>
  <c r="I4" i="42"/>
  <c r="M4" i="41"/>
  <c r="U4" i="41"/>
  <c r="G8" i="77"/>
  <c r="K4" i="74"/>
  <c r="G8" i="74"/>
  <c r="N71" i="73"/>
  <c r="V8" i="72"/>
  <c r="J17" i="72"/>
  <c r="N4" i="71"/>
  <c r="J8" i="71"/>
  <c r="F4" i="69"/>
  <c r="J8" i="69"/>
  <c r="R11" i="69"/>
  <c r="I4" i="66"/>
  <c r="L27" i="62"/>
  <c r="P52" i="62"/>
  <c r="M17" i="59"/>
  <c r="I27" i="59"/>
  <c r="Q27" i="59"/>
  <c r="E71" i="59"/>
  <c r="U8" i="58"/>
  <c r="I22" i="58"/>
  <c r="Q22" i="58"/>
  <c r="I71" i="58"/>
  <c r="U4" i="57"/>
  <c r="I8" i="57"/>
  <c r="S71" i="57"/>
  <c r="O71" i="57"/>
  <c r="T11" i="17"/>
  <c r="R4" i="92"/>
  <c r="F8" i="92"/>
  <c r="J22" i="92"/>
  <c r="R22" i="92"/>
  <c r="N22" i="91"/>
  <c r="N71" i="91"/>
  <c r="F8" i="90"/>
  <c r="L71" i="57"/>
  <c r="T71" i="57"/>
  <c r="W17" i="55"/>
  <c r="W22" i="55"/>
  <c r="Q33" i="19"/>
  <c r="S52" i="98"/>
  <c r="S71" i="98"/>
  <c r="F17" i="87"/>
  <c r="N71" i="87"/>
  <c r="V71" i="87"/>
  <c r="V8" i="86"/>
  <c r="J71" i="86"/>
  <c r="F4" i="85"/>
  <c r="N33" i="85"/>
  <c r="N8" i="84"/>
  <c r="V8" i="84"/>
  <c r="R22" i="84"/>
  <c r="J71" i="84"/>
  <c r="R71" i="84"/>
  <c r="J8" i="83"/>
  <c r="F71" i="83"/>
  <c r="N71" i="83"/>
  <c r="J8" i="81"/>
  <c r="F33" i="81"/>
  <c r="J71" i="80"/>
  <c r="V4" i="79"/>
  <c r="J8" i="79"/>
  <c r="R8" i="79"/>
  <c r="M22" i="79"/>
  <c r="M22" i="77"/>
  <c r="E4" i="74"/>
  <c r="T71" i="74"/>
  <c r="D8" i="73"/>
  <c r="P22" i="73"/>
  <c r="P71" i="73"/>
  <c r="H8" i="72"/>
  <c r="D71" i="72"/>
  <c r="D8" i="71"/>
  <c r="P33" i="71"/>
  <c r="D22" i="70"/>
  <c r="D71" i="70"/>
  <c r="P52" i="69"/>
  <c r="H8" i="68"/>
  <c r="T52" i="68"/>
  <c r="H4" i="67"/>
  <c r="D8" i="67"/>
  <c r="R22" i="64"/>
  <c r="N27" i="64"/>
  <c r="R71" i="64"/>
  <c r="G8" i="61"/>
  <c r="O8" i="61"/>
  <c r="W8" i="61"/>
  <c r="O17" i="59"/>
  <c r="S27" i="59"/>
  <c r="W11" i="58"/>
  <c r="K22" i="58"/>
  <c r="S22" i="58"/>
  <c r="S11" i="57"/>
  <c r="O17" i="57"/>
  <c r="O22" i="57"/>
  <c r="W52" i="57"/>
  <c r="U71" i="57"/>
  <c r="T8" i="55"/>
  <c r="H22" i="55"/>
  <c r="P71" i="55"/>
  <c r="T71" i="54"/>
  <c r="H4" i="53"/>
  <c r="H11" i="44"/>
  <c r="T17" i="44"/>
  <c r="L71" i="44"/>
  <c r="L8" i="43"/>
  <c r="P17" i="43"/>
  <c r="L27" i="43"/>
  <c r="P71" i="43"/>
  <c r="T17" i="42"/>
  <c r="L22" i="42"/>
  <c r="N71" i="41"/>
  <c r="F22" i="39"/>
  <c r="H11" i="35"/>
  <c r="L22" i="35"/>
  <c r="T22" i="35"/>
  <c r="P27" i="35"/>
  <c r="T8" i="34"/>
  <c r="L11" i="34"/>
  <c r="H52" i="34"/>
  <c r="L17" i="33"/>
  <c r="L71" i="33"/>
  <c r="D8" i="32"/>
  <c r="P17" i="32"/>
  <c r="H71" i="32"/>
  <c r="U8" i="97"/>
  <c r="Q71" i="97"/>
  <c r="U22" i="96"/>
  <c r="I22" i="95"/>
  <c r="Q22" i="95"/>
  <c r="I8" i="92"/>
  <c r="E71" i="92"/>
  <c r="Q4" i="91"/>
  <c r="E8" i="91"/>
  <c r="I8" i="90"/>
  <c r="Q22" i="89"/>
  <c r="I71" i="89"/>
  <c r="I8" i="88"/>
  <c r="L17" i="88"/>
  <c r="D22" i="88"/>
  <c r="I22" i="61"/>
  <c r="J27" i="31"/>
  <c r="V33" i="31"/>
  <c r="G71" i="2"/>
  <c r="C8" i="114"/>
  <c r="C8" i="110"/>
  <c r="C8" i="78"/>
  <c r="C8" i="44"/>
  <c r="C11" i="80"/>
  <c r="C17" i="61"/>
  <c r="C22" i="118"/>
  <c r="C22" i="108"/>
  <c r="C22" i="88"/>
  <c r="C22" i="53"/>
  <c r="C71" i="66"/>
  <c r="C71" i="28"/>
  <c r="C71" i="17"/>
  <c r="V27" i="118"/>
  <c r="D22" i="107"/>
  <c r="T22" i="107"/>
  <c r="S27" i="107"/>
  <c r="S17" i="88"/>
  <c r="C4" i="78"/>
  <c r="C17" i="35"/>
  <c r="C17" i="2"/>
  <c r="C27" i="107"/>
  <c r="C27" i="67"/>
  <c r="C27" i="24"/>
  <c r="W27" i="118"/>
  <c r="K22" i="61"/>
  <c r="S22" i="61"/>
  <c r="J71" i="61"/>
  <c r="C71" i="26"/>
  <c r="S8" i="115"/>
  <c r="G27" i="110"/>
  <c r="K71" i="110"/>
  <c r="S22" i="99"/>
  <c r="L27" i="87"/>
  <c r="W22" i="27"/>
  <c r="K52" i="26"/>
  <c r="K71" i="26"/>
  <c r="S8" i="25"/>
  <c r="W22" i="25"/>
  <c r="C17" i="27"/>
  <c r="C17" i="23"/>
  <c r="C22" i="126"/>
  <c r="C22" i="84"/>
  <c r="C27" i="35"/>
  <c r="E8" i="118"/>
  <c r="Q22" i="118"/>
  <c r="U22" i="114"/>
  <c r="I22" i="114"/>
  <c r="E71" i="114"/>
  <c r="M71" i="114"/>
  <c r="M11" i="113"/>
  <c r="Q17" i="113"/>
  <c r="Q22" i="113"/>
  <c r="U4" i="112"/>
  <c r="I8" i="112"/>
  <c r="Q8" i="112"/>
  <c r="E22" i="112"/>
  <c r="U27" i="112"/>
  <c r="D22" i="110"/>
  <c r="L71" i="110"/>
  <c r="D8" i="109"/>
  <c r="H22" i="109"/>
  <c r="K71" i="108"/>
  <c r="G22" i="107"/>
  <c r="N71" i="107"/>
  <c r="L4" i="99"/>
  <c r="N11" i="88"/>
  <c r="V11" i="88"/>
  <c r="U8" i="87"/>
  <c r="Q11" i="87"/>
  <c r="E17" i="87"/>
  <c r="U22" i="87"/>
  <c r="E8" i="86"/>
  <c r="U8" i="86"/>
  <c r="I71" i="86"/>
  <c r="E22" i="85"/>
  <c r="U22" i="85"/>
  <c r="E71" i="85"/>
  <c r="U8" i="84"/>
  <c r="Q71" i="84"/>
  <c r="I8" i="83"/>
  <c r="M22" i="83"/>
  <c r="U8" i="80"/>
  <c r="I22" i="80"/>
  <c r="Q22" i="80"/>
  <c r="L22" i="79"/>
  <c r="H22" i="78"/>
  <c r="L27" i="78"/>
  <c r="L4" i="77"/>
  <c r="H8" i="77"/>
  <c r="L17" i="77"/>
  <c r="P4" i="76"/>
  <c r="H8" i="74"/>
  <c r="S71" i="74"/>
  <c r="O71" i="73"/>
  <c r="W8" i="72"/>
  <c r="K8" i="71"/>
  <c r="K27" i="71"/>
  <c r="W71" i="71"/>
  <c r="K4" i="70"/>
  <c r="K22" i="70"/>
  <c r="G8" i="68"/>
  <c r="K22" i="68"/>
  <c r="G22" i="67"/>
  <c r="V71" i="67"/>
  <c r="M8" i="66"/>
  <c r="U8" i="66"/>
  <c r="I71" i="66"/>
  <c r="T4" i="59"/>
  <c r="L8" i="58"/>
  <c r="H71" i="58"/>
  <c r="K17" i="57"/>
  <c r="K22" i="57"/>
  <c r="S22" i="57"/>
  <c r="W71" i="57"/>
  <c r="U8" i="55"/>
  <c r="Q71" i="55"/>
  <c r="U71" i="54"/>
  <c r="F71" i="39"/>
  <c r="V71" i="39"/>
  <c r="M8" i="38"/>
  <c r="M71" i="37"/>
  <c r="U71" i="37"/>
  <c r="T8" i="36"/>
  <c r="H71" i="36"/>
  <c r="W8" i="35"/>
  <c r="N4" i="34"/>
  <c r="J8" i="34"/>
  <c r="N22" i="34"/>
  <c r="J11" i="32"/>
  <c r="N22" i="32"/>
  <c r="V22" i="32"/>
  <c r="M27" i="31"/>
  <c r="U4" i="29"/>
  <c r="J17" i="29"/>
  <c r="J22" i="29"/>
  <c r="F27" i="29"/>
  <c r="R33" i="29"/>
  <c r="H27" i="28"/>
  <c r="T33" i="28"/>
  <c r="T71" i="28"/>
  <c r="D8" i="27"/>
  <c r="T11" i="27"/>
  <c r="P33" i="27"/>
  <c r="L71" i="26"/>
  <c r="H22" i="25"/>
  <c r="T27" i="25"/>
  <c r="G71" i="25"/>
  <c r="I52" i="19"/>
  <c r="I8" i="6"/>
  <c r="M22" i="6"/>
  <c r="E8" i="5"/>
  <c r="Q71" i="5"/>
  <c r="C4" i="88"/>
  <c r="C4" i="24"/>
  <c r="C8" i="4"/>
  <c r="C27" i="54"/>
  <c r="P8" i="69"/>
  <c r="E22" i="4"/>
  <c r="U22" i="4"/>
  <c r="I27" i="4"/>
  <c r="U33" i="4"/>
  <c r="M71" i="4"/>
  <c r="I17" i="2"/>
  <c r="C4" i="100"/>
  <c r="C17" i="118"/>
  <c r="C22" i="109"/>
  <c r="K22" i="114"/>
  <c r="S22" i="114"/>
  <c r="W27" i="112"/>
  <c r="T11" i="35"/>
  <c r="J71" i="2"/>
  <c r="R71" i="2"/>
  <c r="C22" i="74"/>
  <c r="C22" i="69"/>
  <c r="S11" i="3"/>
  <c r="S8" i="97"/>
  <c r="R11" i="89"/>
  <c r="L33" i="98"/>
  <c r="C8" i="71"/>
  <c r="C8" i="34"/>
  <c r="C17" i="38"/>
  <c r="C71" i="72"/>
  <c r="C71" i="64"/>
  <c r="T4" i="121"/>
  <c r="H8" i="121"/>
  <c r="L22" i="121"/>
  <c r="L71" i="121"/>
  <c r="L8" i="118"/>
  <c r="V8" i="115"/>
  <c r="V11" i="115"/>
  <c r="J22" i="115"/>
  <c r="R71" i="115"/>
  <c r="F17" i="114"/>
  <c r="Q22" i="114"/>
  <c r="Q8" i="113"/>
  <c r="U22" i="113"/>
  <c r="E71" i="113"/>
  <c r="M8" i="112"/>
  <c r="I71" i="112"/>
  <c r="P4" i="110"/>
  <c r="E22" i="110"/>
  <c r="U52" i="110"/>
  <c r="M71" i="110"/>
  <c r="M11" i="109"/>
  <c r="I22" i="109"/>
  <c r="E4" i="108"/>
  <c r="M8" i="108"/>
  <c r="E17" i="108"/>
  <c r="D22" i="108"/>
  <c r="D8" i="107"/>
  <c r="H22" i="107"/>
  <c r="M33" i="107"/>
  <c r="M71" i="107"/>
  <c r="C52" i="54"/>
  <c r="C17" i="89"/>
  <c r="C17" i="74"/>
  <c r="C27" i="80"/>
  <c r="C33" i="100"/>
  <c r="C33" i="37"/>
  <c r="C52" i="79"/>
  <c r="C52" i="34"/>
  <c r="C17" i="85"/>
  <c r="C22" i="77"/>
  <c r="C22" i="39"/>
  <c r="C22" i="4"/>
  <c r="C27" i="88"/>
  <c r="C27" i="69"/>
  <c r="C71" i="29"/>
  <c r="T8" i="3"/>
  <c r="F8" i="118"/>
  <c r="R22" i="118"/>
  <c r="N27" i="118"/>
  <c r="T71" i="115"/>
  <c r="H4" i="114"/>
  <c r="D8" i="114"/>
  <c r="K33" i="114"/>
  <c r="S8" i="113"/>
  <c r="K11" i="113"/>
  <c r="O17" i="113"/>
  <c r="W22" i="113"/>
  <c r="G71" i="113"/>
  <c r="S4" i="112"/>
  <c r="J4" i="110"/>
  <c r="R4" i="110"/>
  <c r="H17" i="110"/>
  <c r="G22" i="110"/>
  <c r="O11" i="109"/>
  <c r="K22" i="109"/>
  <c r="S71" i="109"/>
  <c r="G4" i="108"/>
  <c r="G17" i="108"/>
  <c r="F22" i="108"/>
  <c r="V22" i="108"/>
  <c r="J4" i="107"/>
  <c r="F8" i="107"/>
  <c r="J22" i="107"/>
  <c r="O52" i="107"/>
  <c r="L33" i="3"/>
  <c r="C52" i="85"/>
  <c r="C17" i="73"/>
  <c r="U8" i="3"/>
  <c r="D11" i="3"/>
  <c r="H33" i="3"/>
  <c r="P71" i="3"/>
  <c r="W17" i="121"/>
  <c r="S4" i="118"/>
  <c r="G8" i="118"/>
  <c r="S22" i="118"/>
  <c r="I8" i="115"/>
  <c r="U71" i="115"/>
  <c r="I4" i="114"/>
  <c r="E8" i="114"/>
  <c r="T22" i="114"/>
  <c r="H22" i="114"/>
  <c r="D71" i="114"/>
  <c r="L8" i="113"/>
  <c r="T8" i="113"/>
  <c r="L11" i="113"/>
  <c r="P17" i="113"/>
  <c r="H8" i="112"/>
  <c r="D22" i="112"/>
  <c r="K4" i="110"/>
  <c r="W4" i="110"/>
  <c r="V8" i="110"/>
  <c r="R8" i="110"/>
  <c r="I17" i="110"/>
  <c r="H22" i="110"/>
  <c r="T22" i="110"/>
  <c r="P11" i="109"/>
  <c r="L22" i="109"/>
  <c r="T33" i="109"/>
  <c r="T71" i="109"/>
  <c r="H4" i="108"/>
  <c r="L11" i="108"/>
  <c r="T11" i="108"/>
  <c r="G22" i="108"/>
  <c r="G33" i="108"/>
  <c r="G71" i="108"/>
  <c r="O8" i="107"/>
  <c r="H71" i="107"/>
  <c r="C27" i="121"/>
  <c r="C52" i="118"/>
  <c r="C52" i="40"/>
  <c r="C4" i="41"/>
  <c r="C8" i="55"/>
  <c r="C19" i="116"/>
  <c r="C19" i="46"/>
  <c r="C22" i="115"/>
  <c r="C52" i="43"/>
  <c r="C17" i="43"/>
  <c r="C22" i="81"/>
  <c r="C27" i="112"/>
  <c r="C27" i="73"/>
  <c r="C27" i="62"/>
  <c r="C27" i="41"/>
  <c r="C33" i="61"/>
  <c r="C52" i="98"/>
  <c r="C52" i="95"/>
  <c r="C52" i="70"/>
  <c r="C52" i="67"/>
  <c r="C52" i="41"/>
  <c r="C52" i="28"/>
  <c r="C52" i="25"/>
  <c r="C52" i="6"/>
  <c r="C71" i="63"/>
  <c r="C71" i="42"/>
  <c r="O8" i="3"/>
  <c r="F11" i="3"/>
  <c r="J71" i="3"/>
  <c r="R71" i="3"/>
  <c r="Q4" i="121"/>
  <c r="M8" i="121"/>
  <c r="I17" i="121"/>
  <c r="I11" i="118"/>
  <c r="U17" i="118"/>
  <c r="M22" i="118"/>
  <c r="U22" i="118"/>
  <c r="U71" i="118"/>
  <c r="K11" i="115"/>
  <c r="G22" i="115"/>
  <c r="W22" i="115"/>
  <c r="W52" i="115"/>
  <c r="W71" i="115"/>
  <c r="G8" i="114"/>
  <c r="V22" i="114"/>
  <c r="J22" i="114"/>
  <c r="R27" i="114"/>
  <c r="N71" i="114"/>
  <c r="V8" i="113"/>
  <c r="F11" i="113"/>
  <c r="N11" i="113"/>
  <c r="R17" i="113"/>
  <c r="V4" i="112"/>
  <c r="J8" i="112"/>
  <c r="R8" i="112"/>
  <c r="F22" i="112"/>
  <c r="M4" i="110"/>
  <c r="J22" i="110"/>
  <c r="F27" i="110"/>
  <c r="J71" i="110"/>
  <c r="V22" i="109"/>
  <c r="V71" i="109"/>
  <c r="F8" i="108"/>
  <c r="I22" i="108"/>
  <c r="Q33" i="108"/>
  <c r="I71" i="108"/>
  <c r="Q8" i="107"/>
  <c r="E22" i="107"/>
  <c r="C52" i="82"/>
  <c r="C52" i="37"/>
  <c r="C52" i="4"/>
  <c r="C8" i="72"/>
  <c r="C8" i="43"/>
  <c r="C8" i="5"/>
  <c r="C11" i="112"/>
  <c r="C17" i="78"/>
  <c r="C17" i="39"/>
  <c r="C17" i="33"/>
  <c r="C22" i="96"/>
  <c r="C22" i="78"/>
  <c r="C22" i="26"/>
  <c r="C27" i="115"/>
  <c r="C27" i="70"/>
  <c r="C71" i="83"/>
  <c r="C71" i="74"/>
  <c r="R33" i="98"/>
  <c r="U11" i="92"/>
  <c r="R22" i="87"/>
  <c r="M11" i="77"/>
  <c r="W11" i="64"/>
  <c r="R11" i="78"/>
  <c r="K17" i="54"/>
  <c r="L4" i="100"/>
  <c r="H71" i="99"/>
  <c r="T71" i="98"/>
  <c r="O8" i="96"/>
  <c r="W8" i="96"/>
  <c r="W27" i="96"/>
  <c r="K71" i="96"/>
  <c r="S4" i="92"/>
  <c r="G8" i="92"/>
  <c r="K8" i="91"/>
  <c r="M22" i="89"/>
  <c r="U22" i="89"/>
  <c r="E71" i="89"/>
  <c r="H17" i="88"/>
  <c r="T17" i="88"/>
  <c r="W71" i="88"/>
  <c r="H22" i="87"/>
  <c r="T52" i="86"/>
  <c r="L71" i="86"/>
  <c r="H71" i="85"/>
  <c r="T22" i="84"/>
  <c r="D71" i="84"/>
  <c r="L71" i="84"/>
  <c r="L8" i="83"/>
  <c r="T22" i="82"/>
  <c r="T8" i="81"/>
  <c r="D71" i="80"/>
  <c r="W22" i="79"/>
  <c r="G22" i="77"/>
  <c r="W71" i="77"/>
  <c r="N71" i="74"/>
  <c r="J8" i="72"/>
  <c r="N22" i="72"/>
  <c r="J27" i="72"/>
  <c r="N71" i="72"/>
  <c r="J52" i="71"/>
  <c r="R71" i="71"/>
  <c r="E22" i="68"/>
  <c r="M33" i="68"/>
  <c r="I4" i="67"/>
  <c r="E8" i="67"/>
  <c r="I22" i="67"/>
  <c r="P71" i="67"/>
  <c r="N8" i="66"/>
  <c r="N11" i="66"/>
  <c r="J71" i="66"/>
  <c r="R71" i="66"/>
  <c r="V4" i="65"/>
  <c r="M4" i="100"/>
  <c r="M17" i="100"/>
  <c r="G4" i="99"/>
  <c r="I71" i="99"/>
  <c r="Q71" i="99"/>
  <c r="Q8" i="98"/>
  <c r="E22" i="98"/>
  <c r="U71" i="98"/>
  <c r="P8" i="96"/>
  <c r="T22" i="96"/>
  <c r="L71" i="96"/>
  <c r="P22" i="95"/>
  <c r="L22" i="92"/>
  <c r="L8" i="91"/>
  <c r="H22" i="91"/>
  <c r="L22" i="90"/>
  <c r="L71" i="90"/>
  <c r="L8" i="89"/>
  <c r="T8" i="89"/>
  <c r="N22" i="89"/>
  <c r="N8" i="88"/>
  <c r="U11" i="88"/>
  <c r="P71" i="88"/>
  <c r="L4" i="87"/>
  <c r="F8" i="87"/>
  <c r="V8" i="87"/>
  <c r="I22" i="87"/>
  <c r="E27" i="87"/>
  <c r="I71" i="87"/>
  <c r="Q71" i="87"/>
  <c r="Q8" i="86"/>
  <c r="U8" i="85"/>
  <c r="I71" i="85"/>
  <c r="U17" i="84"/>
  <c r="I33" i="83"/>
  <c r="Q8" i="82"/>
  <c r="U22" i="82"/>
  <c r="I27" i="82"/>
  <c r="Q27" i="82"/>
  <c r="E33" i="82"/>
  <c r="M71" i="82"/>
  <c r="U8" i="81"/>
  <c r="Q22" i="81"/>
  <c r="U4" i="80"/>
  <c r="I8" i="80"/>
  <c r="E71" i="80"/>
  <c r="M71" i="80"/>
  <c r="M8" i="79"/>
  <c r="T22" i="78"/>
  <c r="P17" i="74"/>
  <c r="G22" i="74"/>
  <c r="W71" i="74"/>
  <c r="K8" i="72"/>
  <c r="O22" i="72"/>
  <c r="S71" i="71"/>
  <c r="G17" i="70"/>
  <c r="G22" i="70"/>
  <c r="O71" i="70"/>
  <c r="J4" i="67"/>
  <c r="F8" i="67"/>
  <c r="J22" i="67"/>
  <c r="E27" i="67"/>
  <c r="Q33" i="67"/>
  <c r="Q71" i="67"/>
  <c r="O11" i="66"/>
  <c r="K71" i="66"/>
  <c r="S71" i="66"/>
  <c r="W4" i="65"/>
  <c r="R11" i="65"/>
  <c r="N22" i="65"/>
  <c r="V27" i="99"/>
  <c r="N33" i="81"/>
  <c r="N71" i="81"/>
  <c r="M71" i="77"/>
  <c r="Q71" i="76"/>
  <c r="I17" i="74"/>
  <c r="H22" i="74"/>
  <c r="L22" i="73"/>
  <c r="P4" i="72"/>
  <c r="L8" i="72"/>
  <c r="P22" i="72"/>
  <c r="L27" i="72"/>
  <c r="D71" i="71"/>
  <c r="T71" i="71"/>
  <c r="L8" i="70"/>
  <c r="P22" i="70"/>
  <c r="L27" i="70"/>
  <c r="P71" i="70"/>
  <c r="L4" i="69"/>
  <c r="G8" i="69"/>
  <c r="W8" i="69"/>
  <c r="K22" i="69"/>
  <c r="S27" i="69"/>
  <c r="K71" i="69"/>
  <c r="S71" i="69"/>
  <c r="S8" i="68"/>
  <c r="G17" i="68"/>
  <c r="W22" i="68"/>
  <c r="K4" i="67"/>
  <c r="G8" i="67"/>
  <c r="K22" i="67"/>
  <c r="R71" i="67"/>
  <c r="P11" i="66"/>
  <c r="T22" i="66"/>
  <c r="O17" i="65"/>
  <c r="O22" i="65"/>
  <c r="K17" i="64"/>
  <c r="K22" i="64"/>
  <c r="S22" i="64"/>
  <c r="O4" i="63"/>
  <c r="G4" i="100"/>
  <c r="U71" i="100"/>
  <c r="I4" i="99"/>
  <c r="W8" i="99"/>
  <c r="K11" i="98"/>
  <c r="J8" i="97"/>
  <c r="R8" i="96"/>
  <c r="J11" i="96"/>
  <c r="V22" i="96"/>
  <c r="F71" i="96"/>
  <c r="J17" i="95"/>
  <c r="V4" i="92"/>
  <c r="J8" i="92"/>
  <c r="R8" i="92"/>
  <c r="F71" i="92"/>
  <c r="N8" i="91"/>
  <c r="J22" i="91"/>
  <c r="J8" i="90"/>
  <c r="R8" i="90"/>
  <c r="V71" i="90"/>
  <c r="N8" i="89"/>
  <c r="D11" i="89"/>
  <c r="P17" i="89"/>
  <c r="H71" i="89"/>
  <c r="T4" i="88"/>
  <c r="J22" i="88"/>
  <c r="F4" i="87"/>
  <c r="W27" i="87"/>
  <c r="K33" i="87"/>
  <c r="W22" i="86"/>
  <c r="O52" i="86"/>
  <c r="O71" i="86"/>
  <c r="K4" i="85"/>
  <c r="S33" i="85"/>
  <c r="K71" i="85"/>
  <c r="S8" i="84"/>
  <c r="G71" i="84"/>
  <c r="O71" i="84"/>
  <c r="K71" i="83"/>
  <c r="W22" i="82"/>
  <c r="O71" i="82"/>
  <c r="O8" i="81"/>
  <c r="W27" i="81"/>
  <c r="S8" i="80"/>
  <c r="W22" i="80"/>
  <c r="W71" i="80"/>
  <c r="J71" i="79"/>
  <c r="R8" i="78"/>
  <c r="F22" i="78"/>
  <c r="V71" i="78"/>
  <c r="J17" i="77"/>
  <c r="V17" i="77"/>
  <c r="N22" i="76"/>
  <c r="M22" i="73"/>
  <c r="E71" i="73"/>
  <c r="Q4" i="72"/>
  <c r="Q22" i="72"/>
  <c r="M27" i="72"/>
  <c r="I8" i="71"/>
  <c r="M22" i="71"/>
  <c r="U71" i="71"/>
  <c r="I17" i="70"/>
  <c r="M4" i="69"/>
  <c r="H8" i="69"/>
  <c r="L22" i="69"/>
  <c r="T8" i="68"/>
  <c r="P71" i="68"/>
  <c r="U22" i="66"/>
  <c r="M71" i="66"/>
  <c r="U8" i="65"/>
  <c r="D71" i="64"/>
  <c r="P4" i="34"/>
  <c r="Q33" i="4"/>
  <c r="M33" i="4"/>
  <c r="U52" i="2"/>
  <c r="Q52" i="2"/>
  <c r="Q22" i="64"/>
  <c r="Q71" i="64"/>
  <c r="U22" i="63"/>
  <c r="Q22" i="61"/>
  <c r="S4" i="59"/>
  <c r="O8" i="59"/>
  <c r="K22" i="59"/>
  <c r="S22" i="59"/>
  <c r="J22" i="53"/>
  <c r="J52" i="53"/>
  <c r="T22" i="39"/>
  <c r="Q11" i="38"/>
  <c r="M71" i="38"/>
  <c r="S8" i="35"/>
  <c r="G8" i="35"/>
  <c r="M22" i="35"/>
  <c r="U22" i="35"/>
  <c r="I71" i="34"/>
  <c r="M71" i="33"/>
  <c r="E8" i="32"/>
  <c r="I71" i="32"/>
  <c r="L22" i="31"/>
  <c r="M17" i="29"/>
  <c r="U71" i="29"/>
  <c r="I4" i="28"/>
  <c r="W71" i="28"/>
  <c r="K71" i="27"/>
  <c r="W17" i="26"/>
  <c r="W22" i="26"/>
  <c r="W33" i="26"/>
  <c r="O71" i="26"/>
  <c r="G8" i="25"/>
  <c r="J71" i="25"/>
  <c r="V22" i="24"/>
  <c r="E8" i="23"/>
  <c r="Q52" i="23"/>
  <c r="H8" i="19"/>
  <c r="S22" i="19"/>
  <c r="K11" i="18"/>
  <c r="W17" i="18"/>
  <c r="O71" i="18"/>
  <c r="R4" i="2"/>
  <c r="V27" i="2"/>
  <c r="F71" i="63"/>
  <c r="N8" i="62"/>
  <c r="D8" i="61"/>
  <c r="U27" i="41"/>
  <c r="L4" i="35"/>
  <c r="P22" i="27"/>
  <c r="R22" i="23"/>
  <c r="E8" i="19"/>
  <c r="P22" i="5"/>
  <c r="W52" i="2"/>
  <c r="S8" i="63"/>
  <c r="O17" i="63"/>
  <c r="G71" i="63"/>
  <c r="R71" i="62"/>
  <c r="V27" i="41"/>
  <c r="K4" i="38"/>
  <c r="W11" i="35"/>
  <c r="P4" i="63"/>
  <c r="D8" i="63"/>
  <c r="T8" i="63"/>
  <c r="H71" i="63"/>
  <c r="P8" i="62"/>
  <c r="D22" i="62"/>
  <c r="T33" i="62"/>
  <c r="T22" i="61"/>
  <c r="T52" i="61"/>
  <c r="R71" i="61"/>
  <c r="R8" i="59"/>
  <c r="V71" i="59"/>
  <c r="V11" i="58"/>
  <c r="N17" i="58"/>
  <c r="R22" i="58"/>
  <c r="Q71" i="57"/>
  <c r="W8" i="55"/>
  <c r="K71" i="55"/>
  <c r="S8" i="54"/>
  <c r="K11" i="54"/>
  <c r="W22" i="54"/>
  <c r="W71" i="54"/>
  <c r="I17" i="53"/>
  <c r="I71" i="53"/>
  <c r="U4" i="44"/>
  <c r="I8" i="44"/>
  <c r="M22" i="44"/>
  <c r="U22" i="44"/>
  <c r="M8" i="43"/>
  <c r="Q17" i="43"/>
  <c r="Q71" i="43"/>
  <c r="U17" i="42"/>
  <c r="E71" i="42"/>
  <c r="Q4" i="41"/>
  <c r="M8" i="41"/>
  <c r="T11" i="41"/>
  <c r="O22" i="41"/>
  <c r="O33" i="41"/>
  <c r="O71" i="41"/>
  <c r="S11" i="39"/>
  <c r="G22" i="39"/>
  <c r="M33" i="39"/>
  <c r="U71" i="39"/>
  <c r="L71" i="37"/>
  <c r="T71" i="37"/>
  <c r="S8" i="36"/>
  <c r="W22" i="36"/>
  <c r="N8" i="35"/>
  <c r="D11" i="35"/>
  <c r="L11" i="35"/>
  <c r="P17" i="35"/>
  <c r="H33" i="35"/>
  <c r="P71" i="35"/>
  <c r="T8" i="33"/>
  <c r="T17" i="32"/>
  <c r="T22" i="32"/>
  <c r="O17" i="31"/>
  <c r="S4" i="29"/>
  <c r="H22" i="29"/>
  <c r="P22" i="29"/>
  <c r="L27" i="29"/>
  <c r="P71" i="29"/>
  <c r="V8" i="28"/>
  <c r="N22" i="27"/>
  <c r="U71" i="25"/>
  <c r="E8" i="24"/>
  <c r="I22" i="24"/>
  <c r="P11" i="23"/>
  <c r="L71" i="23"/>
  <c r="T71" i="23"/>
  <c r="J11" i="19"/>
  <c r="F71" i="19"/>
  <c r="V8" i="18"/>
  <c r="R22" i="18"/>
  <c r="N4" i="17"/>
  <c r="F17" i="5"/>
  <c r="N71" i="5"/>
  <c r="V71" i="5"/>
  <c r="E27" i="4"/>
  <c r="M27" i="4"/>
  <c r="M17" i="2"/>
  <c r="M52" i="2"/>
  <c r="J8" i="53"/>
  <c r="V33" i="53"/>
  <c r="R52" i="53"/>
  <c r="J11" i="43"/>
  <c r="U11" i="41"/>
  <c r="H22" i="40"/>
  <c r="U11" i="29"/>
  <c r="W11" i="19"/>
  <c r="J22" i="63"/>
  <c r="R22" i="63"/>
  <c r="H17" i="59"/>
  <c r="H22" i="59"/>
  <c r="P22" i="59"/>
  <c r="E8" i="59"/>
  <c r="M8" i="59"/>
  <c r="I22" i="59"/>
  <c r="Q22" i="59"/>
  <c r="P52" i="57"/>
  <c r="N4" i="36"/>
  <c r="T22" i="24"/>
  <c r="R4" i="19"/>
  <c r="Q22" i="19"/>
  <c r="I71" i="19"/>
  <c r="I33" i="114"/>
  <c r="C49" i="116"/>
  <c r="C49" i="46"/>
  <c r="J33" i="3"/>
  <c r="T71" i="84"/>
  <c r="O11" i="82"/>
  <c r="P71" i="82"/>
  <c r="V4" i="74"/>
  <c r="O22" i="63"/>
  <c r="C4" i="54"/>
  <c r="C8" i="80"/>
  <c r="E22" i="3"/>
  <c r="T71" i="3"/>
  <c r="K11" i="118"/>
  <c r="W17" i="118"/>
  <c r="J8" i="115"/>
  <c r="L22" i="115"/>
  <c r="H17" i="114"/>
  <c r="L22" i="114"/>
  <c r="L33" i="114"/>
  <c r="P52" i="114"/>
  <c r="J71" i="112"/>
  <c r="M8" i="110"/>
  <c r="J8" i="109"/>
  <c r="N22" i="109"/>
  <c r="J27" i="109"/>
  <c r="V33" i="109"/>
  <c r="G8" i="107"/>
  <c r="K22" i="107"/>
  <c r="V52" i="98"/>
  <c r="I4" i="97"/>
  <c r="G22" i="97"/>
  <c r="O33" i="97"/>
  <c r="S52" i="97"/>
  <c r="P71" i="91"/>
  <c r="V8" i="90"/>
  <c r="V27" i="90"/>
  <c r="U8" i="89"/>
  <c r="G11" i="89"/>
  <c r="V22" i="89"/>
  <c r="R8" i="88"/>
  <c r="P22" i="88"/>
  <c r="P4" i="87"/>
  <c r="J17" i="87"/>
  <c r="M22" i="87"/>
  <c r="D8" i="84"/>
  <c r="D22" i="83"/>
  <c r="T71" i="83"/>
  <c r="D4" i="82"/>
  <c r="D22" i="82"/>
  <c r="W4" i="74"/>
  <c r="P27" i="43"/>
  <c r="F22" i="3"/>
  <c r="M33" i="3"/>
  <c r="Q52" i="3"/>
  <c r="H33" i="121"/>
  <c r="L11" i="118"/>
  <c r="M71" i="118"/>
  <c r="M22" i="115"/>
  <c r="U22" i="115"/>
  <c r="U33" i="115"/>
  <c r="I8" i="114"/>
  <c r="E11" i="114"/>
  <c r="I17" i="114"/>
  <c r="M33" i="114"/>
  <c r="Q52" i="114"/>
  <c r="D22" i="113"/>
  <c r="T71" i="113"/>
  <c r="K71" i="112"/>
  <c r="K8" i="109"/>
  <c r="O22" i="109"/>
  <c r="K27" i="109"/>
  <c r="L4" i="107"/>
  <c r="H8" i="107"/>
  <c r="L22" i="107"/>
  <c r="W52" i="98"/>
  <c r="J4" i="97"/>
  <c r="D8" i="97"/>
  <c r="H22" i="97"/>
  <c r="M11" i="95"/>
  <c r="Q71" i="91"/>
  <c r="V8" i="89"/>
  <c r="H11" i="89"/>
  <c r="T17" i="89"/>
  <c r="W4" i="88"/>
  <c r="S8" i="88"/>
  <c r="N17" i="88"/>
  <c r="V17" i="88"/>
  <c r="H27" i="85"/>
  <c r="I22" i="84"/>
  <c r="U52" i="84"/>
  <c r="M52" i="84"/>
  <c r="V71" i="84"/>
  <c r="E4" i="83"/>
  <c r="E4" i="82"/>
  <c r="G22" i="3"/>
  <c r="N33" i="3"/>
  <c r="N71" i="118"/>
  <c r="J17" i="115"/>
  <c r="R17" i="115"/>
  <c r="N22" i="115"/>
  <c r="V33" i="115"/>
  <c r="J33" i="115"/>
  <c r="J8" i="114"/>
  <c r="F11" i="114"/>
  <c r="J17" i="114"/>
  <c r="E22" i="113"/>
  <c r="V8" i="112"/>
  <c r="L71" i="112"/>
  <c r="L8" i="109"/>
  <c r="P22" i="109"/>
  <c r="P4" i="108"/>
  <c r="I8" i="107"/>
  <c r="I17" i="107"/>
  <c r="M22" i="107"/>
  <c r="E27" i="107"/>
  <c r="N22" i="98"/>
  <c r="J27" i="98"/>
  <c r="K4" i="97"/>
  <c r="E8" i="97"/>
  <c r="I4" i="96"/>
  <c r="J33" i="91"/>
  <c r="P71" i="90"/>
  <c r="W8" i="89"/>
  <c r="D33" i="89"/>
  <c r="H52" i="89"/>
  <c r="L71" i="89"/>
  <c r="R33" i="84"/>
  <c r="W71" i="84"/>
  <c r="F22" i="83"/>
  <c r="R11" i="82"/>
  <c r="H22" i="3"/>
  <c r="S52" i="3"/>
  <c r="V17" i="121"/>
  <c r="O71" i="118"/>
  <c r="M8" i="115"/>
  <c r="K17" i="115"/>
  <c r="W33" i="115"/>
  <c r="K8" i="114"/>
  <c r="O33" i="114"/>
  <c r="F22" i="113"/>
  <c r="E33" i="112"/>
  <c r="M33" i="112"/>
  <c r="Q33" i="112"/>
  <c r="M8" i="109"/>
  <c r="N4" i="107"/>
  <c r="J8" i="107"/>
  <c r="J17" i="107"/>
  <c r="N22" i="107"/>
  <c r="F27" i="107"/>
  <c r="U8" i="100"/>
  <c r="U17" i="100"/>
  <c r="K8" i="98"/>
  <c r="O22" i="98"/>
  <c r="U33" i="98"/>
  <c r="L4" i="97"/>
  <c r="J22" i="97"/>
  <c r="J4" i="96"/>
  <c r="O52" i="91"/>
  <c r="D8" i="89"/>
  <c r="G4" i="83"/>
  <c r="S11" i="83"/>
  <c r="G22" i="83"/>
  <c r="W71" i="83"/>
  <c r="G4" i="82"/>
  <c r="L33" i="82"/>
  <c r="D4" i="81"/>
  <c r="I22" i="3"/>
  <c r="P33" i="3"/>
  <c r="K33" i="121"/>
  <c r="P71" i="118"/>
  <c r="L17" i="115"/>
  <c r="L27" i="115"/>
  <c r="L8" i="114"/>
  <c r="G22" i="113"/>
  <c r="W71" i="113"/>
  <c r="R27" i="112"/>
  <c r="N71" i="112"/>
  <c r="F71" i="110"/>
  <c r="R22" i="109"/>
  <c r="F71" i="109"/>
  <c r="O4" i="107"/>
  <c r="K8" i="107"/>
  <c r="K17" i="107"/>
  <c r="O22" i="107"/>
  <c r="Q22" i="99"/>
  <c r="D71" i="99"/>
  <c r="L8" i="98"/>
  <c r="L27" i="98"/>
  <c r="N52" i="98"/>
  <c r="M4" i="97"/>
  <c r="K4" i="96"/>
  <c r="D22" i="96"/>
  <c r="L33" i="96"/>
  <c r="T71" i="92"/>
  <c r="N52" i="90"/>
  <c r="W17" i="89"/>
  <c r="V27" i="89"/>
  <c r="N71" i="89"/>
  <c r="F11" i="88"/>
  <c r="H8" i="84"/>
  <c r="L22" i="84"/>
  <c r="D8" i="83"/>
  <c r="D17" i="83"/>
  <c r="H22" i="82"/>
  <c r="M33" i="82"/>
  <c r="U71" i="82"/>
  <c r="C8" i="91"/>
  <c r="N17" i="3"/>
  <c r="J22" i="3"/>
  <c r="U52" i="3"/>
  <c r="R11" i="121"/>
  <c r="Q71" i="118"/>
  <c r="M17" i="115"/>
  <c r="M27" i="115"/>
  <c r="E71" i="115"/>
  <c r="M8" i="114"/>
  <c r="H22" i="113"/>
  <c r="H4" i="112"/>
  <c r="E8" i="112"/>
  <c r="O71" i="112"/>
  <c r="F11" i="110"/>
  <c r="G71" i="110"/>
  <c r="S22" i="109"/>
  <c r="O27" i="109"/>
  <c r="S4" i="108"/>
  <c r="P4" i="107"/>
  <c r="R22" i="99"/>
  <c r="E71" i="99"/>
  <c r="M27" i="98"/>
  <c r="I27" i="98"/>
  <c r="Q27" i="98"/>
  <c r="L22" i="97"/>
  <c r="L4" i="96"/>
  <c r="D8" i="96"/>
  <c r="T11" i="96"/>
  <c r="D17" i="96"/>
  <c r="E22" i="96"/>
  <c r="M33" i="96"/>
  <c r="U71" i="96"/>
  <c r="U71" i="92"/>
  <c r="E22" i="91"/>
  <c r="M33" i="91"/>
  <c r="U71" i="91"/>
  <c r="K33" i="90"/>
  <c r="O71" i="89"/>
  <c r="Q22" i="86"/>
  <c r="E71" i="86"/>
  <c r="L8" i="85"/>
  <c r="I8" i="84"/>
  <c r="E8" i="82"/>
  <c r="M8" i="82"/>
  <c r="M71" i="53"/>
  <c r="K22" i="3"/>
  <c r="N17" i="115"/>
  <c r="N27" i="115"/>
  <c r="R4" i="114"/>
  <c r="L52" i="112"/>
  <c r="P71" i="112"/>
  <c r="H71" i="110"/>
  <c r="T4" i="109"/>
  <c r="T22" i="109"/>
  <c r="P27" i="109"/>
  <c r="E71" i="108"/>
  <c r="Q4" i="107"/>
  <c r="M8" i="107"/>
  <c r="M17" i="107"/>
  <c r="Q22" i="107"/>
  <c r="F71" i="99"/>
  <c r="N8" i="98"/>
  <c r="U11" i="96"/>
  <c r="E17" i="96"/>
  <c r="V71" i="92"/>
  <c r="F22" i="91"/>
  <c r="M11" i="89"/>
  <c r="U11" i="89"/>
  <c r="H33" i="89"/>
  <c r="P71" i="89"/>
  <c r="F71" i="87"/>
  <c r="Q22" i="85"/>
  <c r="J4" i="83"/>
  <c r="R4" i="83"/>
  <c r="J22" i="83"/>
  <c r="F8" i="82"/>
  <c r="V11" i="82"/>
  <c r="F17" i="82"/>
  <c r="J22" i="82"/>
  <c r="P17" i="3"/>
  <c r="L22" i="3"/>
  <c r="H27" i="3"/>
  <c r="D8" i="121"/>
  <c r="O17" i="115"/>
  <c r="O27" i="115"/>
  <c r="W27" i="115"/>
  <c r="R33" i="113"/>
  <c r="V52" i="113"/>
  <c r="J4" i="112"/>
  <c r="Q71" i="112"/>
  <c r="U22" i="110"/>
  <c r="I71" i="110"/>
  <c r="U4" i="109"/>
  <c r="U22" i="109"/>
  <c r="Q27" i="109"/>
  <c r="F71" i="108"/>
  <c r="R4" i="107"/>
  <c r="T22" i="99"/>
  <c r="O8" i="98"/>
  <c r="W8" i="98"/>
  <c r="M33" i="98"/>
  <c r="N4" i="96"/>
  <c r="F17" i="96"/>
  <c r="G22" i="91"/>
  <c r="W71" i="91"/>
  <c r="H8" i="89"/>
  <c r="Q71" i="89"/>
  <c r="O8" i="86"/>
  <c r="N8" i="85"/>
  <c r="O4" i="84"/>
  <c r="K8" i="84"/>
  <c r="K17" i="84"/>
  <c r="O22" i="84"/>
  <c r="W52" i="83"/>
  <c r="K4" i="82"/>
  <c r="W11" i="82"/>
  <c r="G17" i="82"/>
  <c r="S22" i="82"/>
  <c r="H4" i="81"/>
  <c r="N17" i="32"/>
  <c r="I17" i="3"/>
  <c r="Q17" i="3"/>
  <c r="L33" i="118"/>
  <c r="P52" i="118"/>
  <c r="L4" i="115"/>
  <c r="P17" i="115"/>
  <c r="P27" i="115"/>
  <c r="S33" i="113"/>
  <c r="W52" i="113"/>
  <c r="V4" i="109"/>
  <c r="R27" i="109"/>
  <c r="S4" i="107"/>
  <c r="K27" i="107"/>
  <c r="H4" i="91"/>
  <c r="F4" i="89"/>
  <c r="I8" i="89"/>
  <c r="W11" i="89"/>
  <c r="O27" i="85"/>
  <c r="L27" i="84"/>
  <c r="C8" i="59"/>
  <c r="C8" i="19"/>
  <c r="C17" i="25"/>
  <c r="C22" i="38"/>
  <c r="C27" i="38"/>
  <c r="C33" i="78"/>
  <c r="C33" i="39"/>
  <c r="C52" i="108"/>
  <c r="C52" i="90"/>
  <c r="C52" i="87"/>
  <c r="C52" i="76"/>
  <c r="C52" i="72"/>
  <c r="C52" i="61"/>
  <c r="P8" i="3"/>
  <c r="J17" i="3"/>
  <c r="R17" i="3"/>
  <c r="D17" i="121"/>
  <c r="L17" i="121"/>
  <c r="T52" i="121"/>
  <c r="Q52" i="118"/>
  <c r="Q27" i="115"/>
  <c r="H27" i="113"/>
  <c r="T33" i="113"/>
  <c r="W4" i="108"/>
  <c r="P17" i="107"/>
  <c r="P27" i="107"/>
  <c r="G11" i="99"/>
  <c r="T8" i="97"/>
  <c r="L27" i="97"/>
  <c r="E17" i="92"/>
  <c r="V8" i="66"/>
  <c r="Q8" i="3"/>
  <c r="K17" i="3"/>
  <c r="K4" i="121"/>
  <c r="W11" i="121"/>
  <c r="U52" i="121"/>
  <c r="N33" i="118"/>
  <c r="R27" i="115"/>
  <c r="M4" i="112"/>
  <c r="H52" i="110"/>
  <c r="H11" i="109"/>
  <c r="T17" i="109"/>
  <c r="U4" i="107"/>
  <c r="E11" i="107"/>
  <c r="Q17" i="107"/>
  <c r="F17" i="91"/>
  <c r="H4" i="89"/>
  <c r="R17" i="86"/>
  <c r="N17" i="86"/>
  <c r="U4" i="85"/>
  <c r="Q17" i="85"/>
  <c r="Q27" i="85"/>
  <c r="Q8" i="33"/>
  <c r="L17" i="3"/>
  <c r="O33" i="118"/>
  <c r="S27" i="115"/>
  <c r="N4" i="112"/>
  <c r="Q27" i="112"/>
  <c r="L11" i="110"/>
  <c r="H11" i="108"/>
  <c r="F11" i="107"/>
  <c r="R17" i="107"/>
  <c r="W4" i="98"/>
  <c r="I33" i="98"/>
  <c r="G27" i="92"/>
  <c r="W11" i="91"/>
  <c r="I4" i="89"/>
  <c r="W4" i="86"/>
  <c r="O17" i="84"/>
  <c r="K17" i="83"/>
  <c r="K27" i="83"/>
  <c r="R52" i="54"/>
  <c r="R11" i="3"/>
  <c r="D27" i="118"/>
  <c r="P11" i="115"/>
  <c r="K27" i="113"/>
  <c r="O4" i="112"/>
  <c r="L17" i="110"/>
  <c r="J52" i="110"/>
  <c r="V17" i="109"/>
  <c r="D33" i="108"/>
  <c r="W4" i="107"/>
  <c r="T27" i="98"/>
  <c r="J33" i="98"/>
  <c r="L11" i="92"/>
  <c r="H27" i="92"/>
  <c r="T33" i="92"/>
  <c r="H27" i="91"/>
  <c r="F27" i="90"/>
  <c r="J4" i="89"/>
  <c r="T27" i="87"/>
  <c r="H52" i="87"/>
  <c r="M33" i="74"/>
  <c r="Q4" i="27"/>
  <c r="Q33" i="118"/>
  <c r="P4" i="112"/>
  <c r="S27" i="112"/>
  <c r="G33" i="110"/>
  <c r="W17" i="109"/>
  <c r="J11" i="108"/>
  <c r="E4" i="99"/>
  <c r="Q8" i="91"/>
  <c r="W17" i="87"/>
  <c r="U27" i="87"/>
  <c r="E33" i="87"/>
  <c r="T17" i="85"/>
  <c r="U11" i="77"/>
  <c r="Q33" i="77"/>
  <c r="Q17" i="121"/>
  <c r="R11" i="115"/>
  <c r="M27" i="113"/>
  <c r="D27" i="112"/>
  <c r="T27" i="112"/>
  <c r="H33" i="110"/>
  <c r="W17" i="108"/>
  <c r="V27" i="108"/>
  <c r="L11" i="87"/>
  <c r="T11" i="87"/>
  <c r="U27" i="85"/>
  <c r="R17" i="84"/>
  <c r="K17" i="81"/>
  <c r="S52" i="74"/>
  <c r="C11" i="58"/>
  <c r="C11" i="26"/>
  <c r="C17" i="109"/>
  <c r="C17" i="91"/>
  <c r="C17" i="69"/>
  <c r="C22" i="107"/>
  <c r="M11" i="3"/>
  <c r="T8" i="121"/>
  <c r="S11" i="115"/>
  <c r="U11" i="109"/>
  <c r="U11" i="99"/>
  <c r="S27" i="84"/>
  <c r="O52" i="84"/>
  <c r="J27" i="80"/>
  <c r="U33" i="79"/>
  <c r="H27" i="78"/>
  <c r="C4" i="40"/>
  <c r="N11" i="3"/>
  <c r="V11" i="3"/>
  <c r="T11" i="115"/>
  <c r="P8" i="112"/>
  <c r="H4" i="98"/>
  <c r="L52" i="86"/>
  <c r="T27" i="84"/>
  <c r="M27" i="81"/>
  <c r="K17" i="80"/>
  <c r="E27" i="74"/>
  <c r="K11" i="3"/>
  <c r="C8" i="70"/>
  <c r="C25" i="116"/>
  <c r="I33" i="115"/>
  <c r="Q71" i="114"/>
  <c r="U22" i="112"/>
  <c r="S33" i="112"/>
  <c r="W11" i="109"/>
  <c r="I33" i="108"/>
  <c r="M52" i="99"/>
  <c r="Q52" i="88"/>
  <c r="R8" i="77"/>
  <c r="U33" i="77"/>
  <c r="R33" i="74"/>
  <c r="N33" i="6"/>
  <c r="N4" i="115"/>
  <c r="L33" i="110"/>
  <c r="G8" i="108"/>
  <c r="T4" i="100"/>
  <c r="J33" i="99"/>
  <c r="N33" i="88"/>
  <c r="J33" i="87"/>
  <c r="M17" i="80"/>
  <c r="W33" i="78"/>
  <c r="H17" i="74"/>
  <c r="K22" i="73"/>
  <c r="C8" i="84"/>
  <c r="C22" i="83"/>
  <c r="O4" i="115"/>
  <c r="U22" i="100"/>
  <c r="L27" i="118"/>
  <c r="T27" i="118"/>
  <c r="O11" i="113"/>
  <c r="S17" i="113"/>
  <c r="R52" i="110"/>
  <c r="P27" i="96"/>
  <c r="D11" i="95"/>
  <c r="P17" i="92"/>
  <c r="V33" i="89"/>
  <c r="J8" i="88"/>
  <c r="H22" i="88"/>
  <c r="T52" i="88"/>
  <c r="E22" i="87"/>
  <c r="T71" i="87"/>
  <c r="P52" i="86"/>
  <c r="M52" i="85"/>
  <c r="P71" i="85"/>
  <c r="E11" i="81"/>
  <c r="U22" i="81"/>
  <c r="N27" i="79"/>
  <c r="E71" i="78"/>
  <c r="C17" i="99"/>
  <c r="M27" i="118"/>
  <c r="U27" i="118"/>
  <c r="H11" i="113"/>
  <c r="T17" i="113"/>
  <c r="E17" i="110"/>
  <c r="R11" i="108"/>
  <c r="H33" i="97"/>
  <c r="H11" i="96"/>
  <c r="Q27" i="96"/>
  <c r="E11" i="92"/>
  <c r="F17" i="88"/>
  <c r="U52" i="88"/>
  <c r="U71" i="87"/>
  <c r="U71" i="86"/>
  <c r="P11" i="85"/>
  <c r="D22" i="85"/>
  <c r="Q71" i="85"/>
  <c r="U8" i="83"/>
  <c r="U8" i="82"/>
  <c r="R27" i="82"/>
  <c r="F52" i="82"/>
  <c r="J71" i="82"/>
  <c r="H71" i="81"/>
  <c r="N17" i="78"/>
  <c r="N27" i="78"/>
  <c r="F71" i="78"/>
  <c r="R4" i="77"/>
  <c r="M17" i="77"/>
  <c r="M27" i="77"/>
  <c r="C7" i="16"/>
  <c r="C17" i="107"/>
  <c r="C17" i="59"/>
  <c r="W27" i="3"/>
  <c r="F17" i="110"/>
  <c r="P33" i="110"/>
  <c r="G17" i="88"/>
  <c r="R33" i="88"/>
  <c r="N33" i="87"/>
  <c r="Q11" i="85"/>
  <c r="K33" i="85"/>
  <c r="S17" i="81"/>
  <c r="N27" i="77"/>
  <c r="K17" i="73"/>
  <c r="C4" i="71"/>
  <c r="C4" i="57"/>
  <c r="C8" i="82"/>
  <c r="P8" i="89"/>
  <c r="R27" i="80"/>
  <c r="E11" i="79"/>
  <c r="P27" i="78"/>
  <c r="L27" i="73"/>
  <c r="O22" i="42"/>
  <c r="S27" i="80"/>
  <c r="H27" i="4"/>
  <c r="U33" i="80"/>
  <c r="G17" i="78"/>
  <c r="K4" i="77"/>
  <c r="F27" i="77"/>
  <c r="R33" i="77"/>
  <c r="P52" i="74"/>
  <c r="P11" i="73"/>
  <c r="T4" i="65"/>
  <c r="P8" i="65"/>
  <c r="M27" i="64"/>
  <c r="L11" i="55"/>
  <c r="T27" i="55"/>
  <c r="O17" i="44"/>
  <c r="S4" i="43"/>
  <c r="O17" i="43"/>
  <c r="M27" i="43"/>
  <c r="I4" i="41"/>
  <c r="O52" i="41"/>
  <c r="O11" i="40"/>
  <c r="J22" i="40"/>
  <c r="M52" i="40"/>
  <c r="L17" i="35"/>
  <c r="L27" i="35"/>
  <c r="P11" i="28"/>
  <c r="H33" i="27"/>
  <c r="W27" i="26"/>
  <c r="J11" i="25"/>
  <c r="D4" i="6"/>
  <c r="V11" i="6"/>
  <c r="U11" i="26"/>
  <c r="M11" i="61"/>
  <c r="R27" i="59"/>
  <c r="E27" i="57"/>
  <c r="N11" i="55"/>
  <c r="J33" i="55"/>
  <c r="N52" i="55"/>
  <c r="J22" i="54"/>
  <c r="E11" i="44"/>
  <c r="I4" i="43"/>
  <c r="L17" i="41"/>
  <c r="Q11" i="40"/>
  <c r="N27" i="35"/>
  <c r="T52" i="29"/>
  <c r="N52" i="27"/>
  <c r="K33" i="69"/>
  <c r="M11" i="65"/>
  <c r="V52" i="57"/>
  <c r="R52" i="57"/>
  <c r="I11" i="53"/>
  <c r="R11" i="40"/>
  <c r="H52" i="36"/>
  <c r="J22" i="26"/>
  <c r="R33" i="4"/>
  <c r="N27" i="2"/>
  <c r="H17" i="55"/>
  <c r="O11" i="65"/>
  <c r="M4" i="26"/>
  <c r="J22" i="72"/>
  <c r="F8" i="71"/>
  <c r="J22" i="71"/>
  <c r="U52" i="71"/>
  <c r="E8" i="70"/>
  <c r="U11" i="70"/>
  <c r="U52" i="70"/>
  <c r="S11" i="69"/>
  <c r="G22" i="69"/>
  <c r="R52" i="69"/>
  <c r="D22" i="67"/>
  <c r="S71" i="67"/>
  <c r="J52" i="66"/>
  <c r="N71" i="66"/>
  <c r="V8" i="65"/>
  <c r="J27" i="62"/>
  <c r="U4" i="59"/>
  <c r="J8" i="57"/>
  <c r="I17" i="57"/>
  <c r="M22" i="57"/>
  <c r="U52" i="57"/>
  <c r="F4" i="55"/>
  <c r="R71" i="54"/>
  <c r="W33" i="53"/>
  <c r="M71" i="44"/>
  <c r="K22" i="41"/>
  <c r="E27" i="41"/>
  <c r="Q33" i="41"/>
  <c r="E8" i="40"/>
  <c r="P71" i="37"/>
  <c r="O71" i="36"/>
  <c r="U8" i="35"/>
  <c r="H71" i="33"/>
  <c r="D71" i="32"/>
  <c r="O22" i="31"/>
  <c r="L22" i="29"/>
  <c r="T33" i="29"/>
  <c r="F8" i="28"/>
  <c r="J22" i="28"/>
  <c r="I4" i="27"/>
  <c r="E8" i="27"/>
  <c r="Q71" i="23"/>
  <c r="T8" i="19"/>
  <c r="R8" i="18"/>
  <c r="V22" i="18"/>
  <c r="F22" i="5"/>
  <c r="M33" i="5"/>
  <c r="O11" i="4"/>
  <c r="T27" i="4"/>
  <c r="I71" i="4"/>
  <c r="G8" i="72"/>
  <c r="K22" i="72"/>
  <c r="K22" i="71"/>
  <c r="G27" i="71"/>
  <c r="S33" i="71"/>
  <c r="V52" i="71"/>
  <c r="F8" i="70"/>
  <c r="J4" i="69"/>
  <c r="D8" i="69"/>
  <c r="H22" i="69"/>
  <c r="U71" i="68"/>
  <c r="E22" i="67"/>
  <c r="T71" i="67"/>
  <c r="W8" i="66"/>
  <c r="W17" i="66"/>
  <c r="K52" i="66"/>
  <c r="O71" i="66"/>
  <c r="K8" i="62"/>
  <c r="O22" i="58"/>
  <c r="K33" i="58"/>
  <c r="K8" i="57"/>
  <c r="J17" i="57"/>
  <c r="N22" i="57"/>
  <c r="G4" i="55"/>
  <c r="S71" i="54"/>
  <c r="V8" i="44"/>
  <c r="J11" i="44"/>
  <c r="V17" i="44"/>
  <c r="N71" i="44"/>
  <c r="L22" i="41"/>
  <c r="S71" i="39"/>
  <c r="I33" i="37"/>
  <c r="L11" i="36"/>
  <c r="H33" i="36"/>
  <c r="P71" i="36"/>
  <c r="S17" i="35"/>
  <c r="I71" i="33"/>
  <c r="E71" i="32"/>
  <c r="M8" i="31"/>
  <c r="L17" i="31"/>
  <c r="G8" i="28"/>
  <c r="K22" i="28"/>
  <c r="S33" i="28"/>
  <c r="W52" i="28"/>
  <c r="S71" i="24"/>
  <c r="R71" i="23"/>
  <c r="U8" i="19"/>
  <c r="S17" i="18"/>
  <c r="W22" i="18"/>
  <c r="G22" i="5"/>
  <c r="U71" i="5"/>
  <c r="U27" i="4"/>
  <c r="J71" i="4"/>
  <c r="G17" i="2"/>
  <c r="S27" i="2"/>
  <c r="R33" i="69"/>
  <c r="O33" i="67"/>
  <c r="N52" i="66"/>
  <c r="Q11" i="57"/>
  <c r="O17" i="53"/>
  <c r="W27" i="53"/>
  <c r="P52" i="37"/>
  <c r="N33" i="23"/>
  <c r="E33" i="4"/>
  <c r="W33" i="71"/>
  <c r="K33" i="71"/>
  <c r="W52" i="69"/>
  <c r="O33" i="39"/>
  <c r="O33" i="24"/>
  <c r="S52" i="24"/>
  <c r="S52" i="61"/>
  <c r="N8" i="73"/>
  <c r="N17" i="73"/>
  <c r="R22" i="73"/>
  <c r="F71" i="73"/>
  <c r="R4" i="72"/>
  <c r="N8" i="72"/>
  <c r="R22" i="72"/>
  <c r="N8" i="71"/>
  <c r="N27" i="71"/>
  <c r="V27" i="71"/>
  <c r="Q22" i="70"/>
  <c r="E71" i="70"/>
  <c r="J27" i="69"/>
  <c r="L4" i="67"/>
  <c r="L22" i="67"/>
  <c r="R52" i="66"/>
  <c r="V22" i="63"/>
  <c r="R27" i="62"/>
  <c r="D52" i="62"/>
  <c r="F71" i="62"/>
  <c r="R4" i="61"/>
  <c r="M22" i="61"/>
  <c r="V17" i="58"/>
  <c r="R17" i="58"/>
  <c r="V22" i="58"/>
  <c r="J4" i="53"/>
  <c r="K17" i="53"/>
  <c r="S71" i="43"/>
  <c r="K11" i="42"/>
  <c r="W22" i="42"/>
  <c r="G52" i="42"/>
  <c r="K71" i="42"/>
  <c r="W4" i="41"/>
  <c r="P17" i="41"/>
  <c r="M17" i="40"/>
  <c r="L22" i="39"/>
  <c r="F27" i="39"/>
  <c r="R33" i="39"/>
  <c r="U11" i="37"/>
  <c r="T52" i="37"/>
  <c r="G22" i="36"/>
  <c r="W71" i="36"/>
  <c r="E4" i="35"/>
  <c r="R71" i="35"/>
  <c r="N11" i="34"/>
  <c r="J33" i="34"/>
  <c r="R71" i="34"/>
  <c r="P71" i="33"/>
  <c r="V17" i="32"/>
  <c r="H52" i="32"/>
  <c r="L71" i="32"/>
  <c r="T8" i="31"/>
  <c r="K71" i="31"/>
  <c r="W4" i="29"/>
  <c r="S8" i="29"/>
  <c r="H8" i="25"/>
  <c r="G8" i="24"/>
  <c r="K22" i="24"/>
  <c r="V52" i="24"/>
  <c r="F8" i="23"/>
  <c r="J22" i="23"/>
  <c r="F4" i="19"/>
  <c r="I71" i="12"/>
  <c r="J17" i="5"/>
  <c r="N22" i="5"/>
  <c r="I22" i="4"/>
  <c r="Q22" i="4"/>
  <c r="I33" i="4"/>
  <c r="E33" i="77"/>
  <c r="G71" i="74"/>
  <c r="S22" i="73"/>
  <c r="O27" i="73"/>
  <c r="G71" i="73"/>
  <c r="S22" i="72"/>
  <c r="O27" i="71"/>
  <c r="V8" i="70"/>
  <c r="I8" i="67"/>
  <c r="M22" i="67"/>
  <c r="L4" i="66"/>
  <c r="S52" i="66"/>
  <c r="D22" i="64"/>
  <c r="T71" i="64"/>
  <c r="W17" i="63"/>
  <c r="W22" i="63"/>
  <c r="S27" i="63"/>
  <c r="G52" i="63"/>
  <c r="K71" i="63"/>
  <c r="M52" i="62"/>
  <c r="O71" i="59"/>
  <c r="W8" i="58"/>
  <c r="F52" i="57"/>
  <c r="N52" i="57"/>
  <c r="S33" i="54"/>
  <c r="N52" i="54"/>
  <c r="J52" i="54"/>
  <c r="K4" i="53"/>
  <c r="W17" i="42"/>
  <c r="N17" i="40"/>
  <c r="J17" i="40"/>
  <c r="Q22" i="40"/>
  <c r="M27" i="40"/>
  <c r="L8" i="39"/>
  <c r="S33" i="39"/>
  <c r="H4" i="36"/>
  <c r="D8" i="36"/>
  <c r="H22" i="36"/>
  <c r="P33" i="36"/>
  <c r="F4" i="35"/>
  <c r="S71" i="35"/>
  <c r="O11" i="34"/>
  <c r="S71" i="34"/>
  <c r="Q71" i="33"/>
  <c r="M11" i="32"/>
  <c r="W17" i="32"/>
  <c r="I8" i="25"/>
  <c r="M22" i="25"/>
  <c r="H8" i="24"/>
  <c r="L22" i="24"/>
  <c r="G4" i="19"/>
  <c r="O4" i="19"/>
  <c r="O11" i="19"/>
  <c r="J71" i="12"/>
  <c r="M8" i="6"/>
  <c r="L27" i="6"/>
  <c r="W33" i="6"/>
  <c r="O4" i="5"/>
  <c r="K17" i="5"/>
  <c r="H17" i="4"/>
  <c r="J22" i="4"/>
  <c r="P11" i="81"/>
  <c r="V8" i="76"/>
  <c r="U22" i="74"/>
  <c r="D11" i="73"/>
  <c r="T22" i="73"/>
  <c r="H71" i="73"/>
  <c r="T22" i="72"/>
  <c r="P27" i="72"/>
  <c r="T4" i="71"/>
  <c r="L8" i="68"/>
  <c r="P22" i="68"/>
  <c r="L27" i="68"/>
  <c r="J8" i="67"/>
  <c r="J17" i="67"/>
  <c r="N22" i="67"/>
  <c r="I27" i="67"/>
  <c r="U33" i="67"/>
  <c r="U26" i="67" s="1"/>
  <c r="M4" i="66"/>
  <c r="L8" i="66"/>
  <c r="F22" i="65"/>
  <c r="V71" i="65"/>
  <c r="Q52" i="64"/>
  <c r="U71" i="64"/>
  <c r="L71" i="63"/>
  <c r="T27" i="62"/>
  <c r="N52" i="62"/>
  <c r="H71" i="62"/>
  <c r="T4" i="61"/>
  <c r="L4" i="53"/>
  <c r="M17" i="53"/>
  <c r="G22" i="44"/>
  <c r="U71" i="43"/>
  <c r="G71" i="41"/>
  <c r="O8" i="40"/>
  <c r="O17" i="40"/>
  <c r="R22" i="40"/>
  <c r="N22" i="39"/>
  <c r="H27" i="39"/>
  <c r="K22" i="38"/>
  <c r="G8" i="37"/>
  <c r="W11" i="37"/>
  <c r="F17" i="37"/>
  <c r="J22" i="37"/>
  <c r="R33" i="37"/>
  <c r="I22" i="36"/>
  <c r="O4" i="35"/>
  <c r="P11" i="35"/>
  <c r="L33" i="35"/>
  <c r="P52" i="35"/>
  <c r="T71" i="35"/>
  <c r="D22" i="34"/>
  <c r="T71" i="34"/>
  <c r="N52" i="33"/>
  <c r="N11" i="32"/>
  <c r="J52" i="32"/>
  <c r="N71" i="32"/>
  <c r="U27" i="31"/>
  <c r="Q22" i="27"/>
  <c r="O22" i="26"/>
  <c r="V33" i="26"/>
  <c r="J8" i="25"/>
  <c r="I8" i="24"/>
  <c r="M22" i="24"/>
  <c r="T33" i="24"/>
  <c r="P4" i="19"/>
  <c r="K71" i="12"/>
  <c r="N8" i="6"/>
  <c r="D71" i="6"/>
  <c r="P4" i="5"/>
  <c r="L17" i="5"/>
  <c r="K27" i="5"/>
  <c r="S22" i="4"/>
  <c r="O52" i="4"/>
  <c r="O71" i="77"/>
  <c r="T8" i="74"/>
  <c r="V22" i="74"/>
  <c r="I71" i="74"/>
  <c r="Q8" i="73"/>
  <c r="Q17" i="73"/>
  <c r="U22" i="73"/>
  <c r="E11" i="72"/>
  <c r="Q17" i="72"/>
  <c r="Q27" i="71"/>
  <c r="I33" i="71"/>
  <c r="Q33" i="71"/>
  <c r="H71" i="71"/>
  <c r="T4" i="70"/>
  <c r="E71" i="69"/>
  <c r="Q4" i="68"/>
  <c r="M27" i="68"/>
  <c r="O4" i="67"/>
  <c r="O22" i="67"/>
  <c r="W71" i="65"/>
  <c r="V71" i="64"/>
  <c r="U27" i="63"/>
  <c r="D33" i="62"/>
  <c r="L33" i="62"/>
  <c r="I71" i="62"/>
  <c r="U27" i="59"/>
  <c r="M52" i="59"/>
  <c r="Q4" i="58"/>
  <c r="U52" i="53"/>
  <c r="H22" i="44"/>
  <c r="V71" i="43"/>
  <c r="N11" i="42"/>
  <c r="V27" i="42"/>
  <c r="J52" i="42"/>
  <c r="N71" i="42"/>
  <c r="H71" i="41"/>
  <c r="P8" i="40"/>
  <c r="S22" i="40"/>
  <c r="K17" i="39"/>
  <c r="O22" i="39"/>
  <c r="H27" i="38"/>
  <c r="T33" i="38"/>
  <c r="P8" i="37"/>
  <c r="S33" i="37"/>
  <c r="W52" i="37"/>
  <c r="V52" i="36"/>
  <c r="U71" i="35"/>
  <c r="Q11" i="34"/>
  <c r="M33" i="34"/>
  <c r="U71" i="34"/>
  <c r="W27" i="32"/>
  <c r="O71" i="32"/>
  <c r="W8" i="31"/>
  <c r="U22" i="28"/>
  <c r="I71" i="28"/>
  <c r="K8" i="25"/>
  <c r="J17" i="24"/>
  <c r="I27" i="24"/>
  <c r="U33" i="24"/>
  <c r="M22" i="23"/>
  <c r="R22" i="6"/>
  <c r="N27" i="6"/>
  <c r="M8" i="5"/>
  <c r="U8" i="5"/>
  <c r="M17" i="5"/>
  <c r="O4" i="4"/>
  <c r="T22" i="4"/>
  <c r="E22" i="81"/>
  <c r="P71" i="77"/>
  <c r="U8" i="74"/>
  <c r="W22" i="74"/>
  <c r="J71" i="74"/>
  <c r="R17" i="73"/>
  <c r="R8" i="71"/>
  <c r="V22" i="71"/>
  <c r="N8" i="68"/>
  <c r="V8" i="68"/>
  <c r="D71" i="68"/>
  <c r="L17" i="67"/>
  <c r="J22" i="66"/>
  <c r="D8" i="64"/>
  <c r="O33" i="64"/>
  <c r="S52" i="64"/>
  <c r="W71" i="64"/>
  <c r="P11" i="63"/>
  <c r="N71" i="63"/>
  <c r="H52" i="62"/>
  <c r="J33" i="59"/>
  <c r="N52" i="59"/>
  <c r="R71" i="59"/>
  <c r="N11" i="58"/>
  <c r="N27" i="54"/>
  <c r="V33" i="54"/>
  <c r="I22" i="44"/>
  <c r="I11" i="43"/>
  <c r="S52" i="43"/>
  <c r="W71" i="43"/>
  <c r="W27" i="42"/>
  <c r="G33" i="42"/>
  <c r="O71" i="42"/>
  <c r="I71" i="41"/>
  <c r="T22" i="40"/>
  <c r="J27" i="39"/>
  <c r="V33" i="39"/>
  <c r="M22" i="38"/>
  <c r="H17" i="37"/>
  <c r="L33" i="33"/>
  <c r="T71" i="33"/>
  <c r="P11" i="32"/>
  <c r="H33" i="32"/>
  <c r="L52" i="32"/>
  <c r="P71" i="32"/>
  <c r="W27" i="31"/>
  <c r="V22" i="28"/>
  <c r="J71" i="28"/>
  <c r="Q22" i="26"/>
  <c r="D71" i="26"/>
  <c r="L8" i="25"/>
  <c r="N22" i="23"/>
  <c r="V33" i="23"/>
  <c r="D8" i="19"/>
  <c r="J8" i="18"/>
  <c r="S22" i="6"/>
  <c r="O27" i="6"/>
  <c r="F71" i="6"/>
  <c r="R4" i="5"/>
  <c r="R22" i="5"/>
  <c r="S8" i="4"/>
  <c r="K17" i="4"/>
  <c r="M22" i="4"/>
  <c r="S11" i="81"/>
  <c r="S17" i="73"/>
  <c r="G52" i="73"/>
  <c r="K71" i="73"/>
  <c r="W4" i="72"/>
  <c r="S8" i="72"/>
  <c r="W22" i="72"/>
  <c r="G52" i="72"/>
  <c r="K71" i="72"/>
  <c r="W4" i="71"/>
  <c r="S17" i="71"/>
  <c r="W22" i="71"/>
  <c r="S27" i="71"/>
  <c r="S22" i="68"/>
  <c r="O27" i="68"/>
  <c r="Q4" i="67"/>
  <c r="O17" i="66"/>
  <c r="K22" i="66"/>
  <c r="E17" i="65"/>
  <c r="E8" i="64"/>
  <c r="H22" i="64"/>
  <c r="D27" i="64"/>
  <c r="H4" i="63"/>
  <c r="Q11" i="63"/>
  <c r="W27" i="63"/>
  <c r="G33" i="63"/>
  <c r="K52" i="63"/>
  <c r="O71" i="63"/>
  <c r="W8" i="62"/>
  <c r="M11" i="59"/>
  <c r="E22" i="59"/>
  <c r="O27" i="59"/>
  <c r="W27" i="59"/>
  <c r="K33" i="59"/>
  <c r="K71" i="54"/>
  <c r="F8" i="44"/>
  <c r="J22" i="44"/>
  <c r="J4" i="43"/>
  <c r="J22" i="43"/>
  <c r="P33" i="43"/>
  <c r="T52" i="43"/>
  <c r="P71" i="42"/>
  <c r="H4" i="41"/>
  <c r="J71" i="41"/>
  <c r="U22" i="40"/>
  <c r="M17" i="39"/>
  <c r="S27" i="39"/>
  <c r="S26" i="39" s="1"/>
  <c r="J8" i="38"/>
  <c r="N22" i="38"/>
  <c r="N4" i="37"/>
  <c r="J8" i="37"/>
  <c r="O33" i="35"/>
  <c r="W71" i="35"/>
  <c r="S52" i="34"/>
  <c r="W71" i="34"/>
  <c r="R11" i="33"/>
  <c r="M33" i="33"/>
  <c r="U71" i="33"/>
  <c r="Q11" i="32"/>
  <c r="Q71" i="32"/>
  <c r="H33" i="31"/>
  <c r="S8" i="28"/>
  <c r="W22" i="28"/>
  <c r="K71" i="28"/>
  <c r="T22" i="27"/>
  <c r="R22" i="26"/>
  <c r="E71" i="26"/>
  <c r="Q4" i="25"/>
  <c r="M8" i="25"/>
  <c r="M17" i="25"/>
  <c r="S11" i="19"/>
  <c r="Q17" i="6"/>
  <c r="G71" i="6"/>
  <c r="S4" i="5"/>
  <c r="W8" i="5"/>
  <c r="S22" i="5"/>
  <c r="F33" i="5"/>
  <c r="E71" i="5"/>
  <c r="L8" i="4"/>
  <c r="T8" i="4"/>
  <c r="T71" i="79"/>
  <c r="R71" i="77"/>
  <c r="W8" i="74"/>
  <c r="T8" i="72"/>
  <c r="H11" i="72"/>
  <c r="T17" i="72"/>
  <c r="P27" i="68"/>
  <c r="D52" i="68"/>
  <c r="R4" i="67"/>
  <c r="H17" i="66"/>
  <c r="V11" i="65"/>
  <c r="R33" i="65"/>
  <c r="V52" i="65"/>
  <c r="F8" i="64"/>
  <c r="U52" i="64"/>
  <c r="R11" i="63"/>
  <c r="P71" i="63"/>
  <c r="G4" i="59"/>
  <c r="O4" i="59"/>
  <c r="F22" i="59"/>
  <c r="H71" i="55"/>
  <c r="P17" i="54"/>
  <c r="L71" i="54"/>
  <c r="G8" i="44"/>
  <c r="K22" i="44"/>
  <c r="K22" i="43"/>
  <c r="V22" i="40"/>
  <c r="R27" i="40"/>
  <c r="Q8" i="39"/>
  <c r="N17" i="39"/>
  <c r="R22" i="39"/>
  <c r="D71" i="39"/>
  <c r="K8" i="38"/>
  <c r="O11" i="38"/>
  <c r="O22" i="38"/>
  <c r="K27" i="38"/>
  <c r="W33" i="38"/>
  <c r="O4" i="37"/>
  <c r="V33" i="37"/>
  <c r="M4" i="36"/>
  <c r="H22" i="35"/>
  <c r="P33" i="34"/>
  <c r="N33" i="33"/>
  <c r="V71" i="33"/>
  <c r="J33" i="32"/>
  <c r="N52" i="32"/>
  <c r="R71" i="32"/>
  <c r="U22" i="27"/>
  <c r="H71" i="27"/>
  <c r="P17" i="26"/>
  <c r="R4" i="25"/>
  <c r="N8" i="25"/>
  <c r="M17" i="24"/>
  <c r="L27" i="24"/>
  <c r="L17" i="23"/>
  <c r="L27" i="23"/>
  <c r="O71" i="12"/>
  <c r="R8" i="6"/>
  <c r="U22" i="6"/>
  <c r="H71" i="6"/>
  <c r="T4" i="5"/>
  <c r="P8" i="5"/>
  <c r="D22" i="78"/>
  <c r="V27" i="74"/>
  <c r="M71" i="74"/>
  <c r="U17" i="73"/>
  <c r="M71" i="73"/>
  <c r="U27" i="72"/>
  <c r="U8" i="71"/>
  <c r="Q17" i="68"/>
  <c r="U22" i="68"/>
  <c r="K22" i="65"/>
  <c r="K4" i="64"/>
  <c r="J4" i="63"/>
  <c r="I33" i="63"/>
  <c r="M52" i="63"/>
  <c r="G22" i="59"/>
  <c r="U71" i="59"/>
  <c r="L11" i="57"/>
  <c r="T27" i="57"/>
  <c r="I71" i="55"/>
  <c r="Q8" i="54"/>
  <c r="H8" i="44"/>
  <c r="L22" i="44"/>
  <c r="H27" i="44"/>
  <c r="T33" i="44"/>
  <c r="L22" i="43"/>
  <c r="F27" i="43"/>
  <c r="R33" i="43"/>
  <c r="V52" i="43"/>
  <c r="J33" i="42"/>
  <c r="N52" i="42"/>
  <c r="R71" i="42"/>
  <c r="L71" i="41"/>
  <c r="H11" i="40"/>
  <c r="W22" i="40"/>
  <c r="S27" i="40"/>
  <c r="J71" i="40"/>
  <c r="R8" i="39"/>
  <c r="O17" i="39"/>
  <c r="M27" i="39"/>
  <c r="E71" i="39"/>
  <c r="P4" i="38"/>
  <c r="P22" i="38"/>
  <c r="D71" i="38"/>
  <c r="P4" i="37"/>
  <c r="L8" i="37"/>
  <c r="W33" i="37"/>
  <c r="I22" i="35"/>
  <c r="U52" i="34"/>
  <c r="I4" i="33"/>
  <c r="S11" i="32"/>
  <c r="U8" i="28"/>
  <c r="P17" i="27"/>
  <c r="V22" i="27"/>
  <c r="R27" i="27"/>
  <c r="T22" i="26"/>
  <c r="G71" i="26"/>
  <c r="O8" i="25"/>
  <c r="F71" i="25"/>
  <c r="N8" i="24"/>
  <c r="N17" i="24"/>
  <c r="M27" i="24"/>
  <c r="M17" i="23"/>
  <c r="G11" i="6"/>
  <c r="V22" i="6"/>
  <c r="R27" i="6"/>
  <c r="Q8" i="5"/>
  <c r="H22" i="2"/>
  <c r="V17" i="73"/>
  <c r="V27" i="73"/>
  <c r="V17" i="72"/>
  <c r="R27" i="68"/>
  <c r="N4" i="65"/>
  <c r="H27" i="65"/>
  <c r="S33" i="64"/>
  <c r="W52" i="64"/>
  <c r="R33" i="54"/>
  <c r="M4" i="44"/>
  <c r="I17" i="43"/>
  <c r="G27" i="43"/>
  <c r="W52" i="43"/>
  <c r="I52" i="41"/>
  <c r="U17" i="40"/>
  <c r="I17" i="40"/>
  <c r="S8" i="39"/>
  <c r="P17" i="39"/>
  <c r="N27" i="39"/>
  <c r="N17" i="35"/>
  <c r="R33" i="35"/>
  <c r="V52" i="35"/>
  <c r="F27" i="34"/>
  <c r="R33" i="34"/>
  <c r="U11" i="33"/>
  <c r="D17" i="33"/>
  <c r="D27" i="33"/>
  <c r="P33" i="33"/>
  <c r="T52" i="33"/>
  <c r="I11" i="27"/>
  <c r="R4" i="23"/>
  <c r="V11" i="19"/>
  <c r="U11" i="17"/>
  <c r="S27" i="6"/>
  <c r="N11" i="74"/>
  <c r="K11" i="73"/>
  <c r="W27" i="73"/>
  <c r="K52" i="73"/>
  <c r="W17" i="72"/>
  <c r="W27" i="72"/>
  <c r="G11" i="68"/>
  <c r="S17" i="68"/>
  <c r="O4" i="65"/>
  <c r="K33" i="63"/>
  <c r="O52" i="63"/>
  <c r="J17" i="43"/>
  <c r="T33" i="43"/>
  <c r="H4" i="42"/>
  <c r="E11" i="39"/>
  <c r="Q17" i="39"/>
  <c r="S33" i="35"/>
  <c r="W52" i="35"/>
  <c r="K4" i="33"/>
  <c r="E27" i="33"/>
  <c r="Q33" i="33"/>
  <c r="U52" i="33"/>
  <c r="I4" i="32"/>
  <c r="G11" i="26"/>
  <c r="U4" i="25"/>
  <c r="D11" i="24"/>
  <c r="P17" i="24"/>
  <c r="O27" i="24"/>
  <c r="W4" i="5"/>
  <c r="R52" i="77"/>
  <c r="H33" i="73"/>
  <c r="L52" i="73"/>
  <c r="D22" i="68"/>
  <c r="J17" i="65"/>
  <c r="U33" i="64"/>
  <c r="M4" i="63"/>
  <c r="L22" i="63"/>
  <c r="D27" i="59"/>
  <c r="H11" i="54"/>
  <c r="K17" i="43"/>
  <c r="S27" i="41"/>
  <c r="K52" i="41"/>
  <c r="W17" i="40"/>
  <c r="I52" i="40"/>
  <c r="F11" i="39"/>
  <c r="H17" i="35"/>
  <c r="H27" i="35"/>
  <c r="L4" i="34"/>
  <c r="H17" i="34"/>
  <c r="H27" i="34"/>
  <c r="L4" i="33"/>
  <c r="L11" i="28"/>
  <c r="W17" i="27"/>
  <c r="H52" i="27"/>
  <c r="E11" i="24"/>
  <c r="Q17" i="24"/>
  <c r="P27" i="24"/>
  <c r="L4" i="17"/>
  <c r="T52" i="78"/>
  <c r="I11" i="68"/>
  <c r="U17" i="68"/>
  <c r="K17" i="65"/>
  <c r="O4" i="64"/>
  <c r="N4" i="63"/>
  <c r="U27" i="55"/>
  <c r="I52" i="55"/>
  <c r="U27" i="54"/>
  <c r="L17" i="43"/>
  <c r="J27" i="43"/>
  <c r="R27" i="43"/>
  <c r="V33" i="43"/>
  <c r="J4" i="42"/>
  <c r="H33" i="41"/>
  <c r="L52" i="41"/>
  <c r="L11" i="40"/>
  <c r="J52" i="40"/>
  <c r="I17" i="35"/>
  <c r="I27" i="35"/>
  <c r="I27" i="34"/>
  <c r="U33" i="34"/>
  <c r="L11" i="27"/>
  <c r="Q11" i="26"/>
  <c r="T27" i="26"/>
  <c r="V4" i="24"/>
  <c r="W17" i="6"/>
  <c r="V27" i="6"/>
  <c r="C8" i="28"/>
  <c r="C22" i="61"/>
  <c r="C48" i="116"/>
  <c r="C48" i="46"/>
  <c r="J4" i="3"/>
  <c r="R22" i="113"/>
  <c r="K4" i="3"/>
  <c r="H33" i="115"/>
  <c r="C8" i="97"/>
  <c r="C4" i="28"/>
  <c r="C8" i="27"/>
  <c r="C22" i="112"/>
  <c r="C22" i="80"/>
  <c r="C50" i="116"/>
  <c r="C50" i="46"/>
  <c r="P22" i="118"/>
  <c r="C51" i="116"/>
  <c r="C51" i="46"/>
  <c r="C8" i="113"/>
  <c r="C4" i="27"/>
  <c r="C4" i="96"/>
  <c r="C6" i="116"/>
  <c r="C6" i="46"/>
  <c r="C8" i="79"/>
  <c r="C8" i="64"/>
  <c r="C22" i="59"/>
  <c r="C17" i="87"/>
  <c r="C28" i="116"/>
  <c r="C28" i="46"/>
  <c r="L33" i="108"/>
  <c r="C4" i="2"/>
  <c r="C4" i="92"/>
  <c r="C8" i="2"/>
  <c r="C23" i="16"/>
  <c r="C4" i="86"/>
  <c r="C4" i="91"/>
  <c r="C24" i="16"/>
  <c r="C30" i="116"/>
  <c r="C12" i="116"/>
  <c r="C31" i="116"/>
  <c r="C31" i="46"/>
  <c r="C4" i="59"/>
  <c r="C5" i="16"/>
  <c r="C8" i="109"/>
  <c r="C13" i="116"/>
  <c r="C11" i="97"/>
  <c r="C11" i="90"/>
  <c r="C11" i="84"/>
  <c r="C11" i="66"/>
  <c r="C13" i="46"/>
  <c r="C11" i="34"/>
  <c r="C11" i="27"/>
  <c r="C17" i="121"/>
  <c r="C18" i="94"/>
  <c r="C17" i="86"/>
  <c r="C17" i="79"/>
  <c r="C17" i="71"/>
  <c r="C17" i="64"/>
  <c r="C17" i="55"/>
  <c r="C17" i="41"/>
  <c r="C22" i="6"/>
  <c r="C27" i="126"/>
  <c r="C32" i="116"/>
  <c r="C27" i="89"/>
  <c r="C27" i="78"/>
  <c r="C32" i="46"/>
  <c r="C27" i="39"/>
  <c r="C27" i="27"/>
  <c r="C27" i="18"/>
  <c r="C33" i="118"/>
  <c r="C33" i="99"/>
  <c r="C33" i="98"/>
  <c r="C33" i="91"/>
  <c r="C33" i="86"/>
  <c r="C33" i="83"/>
  <c r="C33" i="80"/>
  <c r="C33" i="73"/>
  <c r="C33" i="70"/>
  <c r="C33" i="65"/>
  <c r="C45" i="16"/>
  <c r="C33" i="4"/>
  <c r="C54" i="116"/>
  <c r="C52" i="115"/>
  <c r="C52" i="113"/>
  <c r="C52" i="110"/>
  <c r="C52" i="109"/>
  <c r="C52" i="107"/>
  <c r="C52" i="100"/>
  <c r="C52" i="99"/>
  <c r="C52" i="97"/>
  <c r="C52" i="96"/>
  <c r="C52" i="92"/>
  <c r="C52" i="91"/>
  <c r="C52" i="89"/>
  <c r="C52" i="88"/>
  <c r="C52" i="86"/>
  <c r="C52" i="84"/>
  <c r="C52" i="83"/>
  <c r="C52" i="81"/>
  <c r="C52" i="80"/>
  <c r="C52" i="78"/>
  <c r="C52" i="77"/>
  <c r="C52" i="74"/>
  <c r="C52" i="71"/>
  <c r="C52" i="69"/>
  <c r="C52" i="65"/>
  <c r="C52" i="63"/>
  <c r="C52" i="62"/>
  <c r="C52" i="59"/>
  <c r="C54" i="46"/>
  <c r="C4" i="90"/>
  <c r="M71" i="121"/>
  <c r="C8" i="89"/>
  <c r="C5" i="116"/>
  <c r="C5" i="46"/>
  <c r="C22" i="27"/>
  <c r="W11" i="3"/>
  <c r="C8" i="87"/>
  <c r="C11" i="77"/>
  <c r="D17" i="3"/>
  <c r="J33" i="121"/>
  <c r="M71" i="112"/>
  <c r="C4" i="42"/>
  <c r="C17" i="100"/>
  <c r="C17" i="84"/>
  <c r="J52" i="112"/>
  <c r="S33" i="107"/>
  <c r="C23" i="116"/>
  <c r="R52" i="121"/>
  <c r="U4" i="108"/>
  <c r="C4" i="77"/>
  <c r="W8" i="3"/>
  <c r="N52" i="112"/>
  <c r="C4" i="108"/>
  <c r="C4" i="39"/>
  <c r="C4" i="35"/>
  <c r="C8" i="99"/>
  <c r="C8" i="83"/>
  <c r="C9" i="30"/>
  <c r="C11" i="69"/>
  <c r="C17" i="37"/>
  <c r="C17" i="29"/>
  <c r="C17" i="19"/>
  <c r="E11" i="3"/>
  <c r="V52" i="121"/>
  <c r="C4" i="72"/>
  <c r="C4" i="34"/>
  <c r="C17" i="18"/>
  <c r="C22" i="71"/>
  <c r="C22" i="33"/>
  <c r="C71" i="69"/>
  <c r="H4" i="3"/>
  <c r="W8" i="115"/>
  <c r="V27" i="3"/>
  <c r="D27" i="121"/>
  <c r="O52" i="118"/>
  <c r="W4" i="115"/>
  <c r="K4" i="115"/>
  <c r="I17" i="115"/>
  <c r="Q17" i="115"/>
  <c r="P71" i="114"/>
  <c r="S4" i="113"/>
  <c r="L17" i="113"/>
  <c r="Q33" i="113"/>
  <c r="U52" i="113"/>
  <c r="D8" i="112"/>
  <c r="T33" i="112"/>
  <c r="M52" i="112"/>
  <c r="H4" i="110"/>
  <c r="G8" i="110"/>
  <c r="E33" i="110"/>
  <c r="S4" i="109"/>
  <c r="V8" i="109"/>
  <c r="D27" i="109"/>
  <c r="P33" i="109"/>
  <c r="N33" i="99"/>
  <c r="Q8" i="97"/>
  <c r="F27" i="121"/>
  <c r="N71" i="121"/>
  <c r="V22" i="115"/>
  <c r="I52" i="115"/>
  <c r="N33" i="112"/>
  <c r="I8" i="110"/>
  <c r="N4" i="108"/>
  <c r="J27" i="108"/>
  <c r="L71" i="108"/>
  <c r="T8" i="107"/>
  <c r="P17" i="100"/>
  <c r="T22" i="100"/>
  <c r="E71" i="100"/>
  <c r="Q4" i="99"/>
  <c r="H27" i="79"/>
  <c r="G27" i="121"/>
  <c r="S71" i="114"/>
  <c r="O33" i="112"/>
  <c r="H52" i="107"/>
  <c r="U4" i="100"/>
  <c r="Q8" i="100"/>
  <c r="E52" i="100"/>
  <c r="T71" i="114"/>
  <c r="P33" i="112"/>
  <c r="K8" i="110"/>
  <c r="L27" i="108"/>
  <c r="N71" i="108"/>
  <c r="N33" i="107"/>
  <c r="N26" i="107" s="1"/>
  <c r="V33" i="107"/>
  <c r="D71" i="107"/>
  <c r="R17" i="100"/>
  <c r="V22" i="100"/>
  <c r="R27" i="100"/>
  <c r="F52" i="100"/>
  <c r="R71" i="87"/>
  <c r="V11" i="121"/>
  <c r="P33" i="118"/>
  <c r="T33" i="115"/>
  <c r="J52" i="114"/>
  <c r="E11" i="113"/>
  <c r="J27" i="113"/>
  <c r="N27" i="113"/>
  <c r="J33" i="113"/>
  <c r="V27" i="112"/>
  <c r="U4" i="110"/>
  <c r="J33" i="110"/>
  <c r="I27" i="109"/>
  <c r="K52" i="108"/>
  <c r="W8" i="107"/>
  <c r="E71" i="107"/>
  <c r="W4" i="100"/>
  <c r="S27" i="100"/>
  <c r="E27" i="98"/>
  <c r="N22" i="121"/>
  <c r="P71" i="108"/>
  <c r="P33" i="107"/>
  <c r="L33" i="107"/>
  <c r="F71" i="107"/>
  <c r="H11" i="100"/>
  <c r="H27" i="100"/>
  <c r="Q71" i="108"/>
  <c r="G71" i="107"/>
  <c r="I52" i="100"/>
  <c r="R71" i="108"/>
  <c r="V8" i="100"/>
  <c r="J27" i="100"/>
  <c r="I33" i="97"/>
  <c r="O71" i="3"/>
  <c r="N17" i="121"/>
  <c r="I22" i="121"/>
  <c r="G11" i="118"/>
  <c r="I11" i="115"/>
  <c r="Q11" i="115"/>
  <c r="M4" i="114"/>
  <c r="H8" i="114"/>
  <c r="D11" i="114"/>
  <c r="G17" i="114"/>
  <c r="J33" i="114"/>
  <c r="R33" i="114"/>
  <c r="N52" i="114"/>
  <c r="U8" i="113"/>
  <c r="U17" i="113"/>
  <c r="F71" i="113"/>
  <c r="Q4" i="112"/>
  <c r="I22" i="112"/>
  <c r="Q4" i="110"/>
  <c r="F22" i="110"/>
  <c r="N33" i="110"/>
  <c r="V33" i="110"/>
  <c r="P52" i="110"/>
  <c r="U17" i="109"/>
  <c r="Q22" i="109"/>
  <c r="M27" i="109"/>
  <c r="E22" i="108"/>
  <c r="O52" i="108"/>
  <c r="S71" i="108"/>
  <c r="I71" i="107"/>
  <c r="W8" i="100"/>
  <c r="W17" i="100"/>
  <c r="K52" i="100"/>
  <c r="N11" i="97"/>
  <c r="V11" i="97"/>
  <c r="E73" i="116"/>
  <c r="M74" i="116"/>
  <c r="U75" i="116"/>
  <c r="H4" i="100"/>
  <c r="L27" i="100"/>
  <c r="W11" i="97"/>
  <c r="Q8" i="80"/>
  <c r="O11" i="115"/>
  <c r="V27" i="107"/>
  <c r="E33" i="107"/>
  <c r="I4" i="100"/>
  <c r="K27" i="98"/>
  <c r="U17" i="92"/>
  <c r="H17" i="70"/>
  <c r="I52" i="114"/>
  <c r="I52" i="107"/>
  <c r="D54" i="116"/>
  <c r="L55" i="116"/>
  <c r="T56" i="116"/>
  <c r="H58" i="116"/>
  <c r="P59" i="116"/>
  <c r="D61" i="116"/>
  <c r="L62" i="116"/>
  <c r="T63" i="116"/>
  <c r="H65" i="116"/>
  <c r="P66" i="116"/>
  <c r="D68" i="116"/>
  <c r="L69" i="116"/>
  <c r="T70" i="116"/>
  <c r="N33" i="114"/>
  <c r="I11" i="113"/>
  <c r="I4" i="112"/>
  <c r="K11" i="108"/>
  <c r="S11" i="108"/>
  <c r="T27" i="107"/>
  <c r="P8" i="121"/>
  <c r="S11" i="121"/>
  <c r="L4" i="3"/>
  <c r="I8" i="3"/>
  <c r="I27" i="3"/>
  <c r="T52" i="3"/>
  <c r="U71" i="3"/>
  <c r="U4" i="121"/>
  <c r="T11" i="121"/>
  <c r="V22" i="118"/>
  <c r="O27" i="118"/>
  <c r="E71" i="118"/>
  <c r="T27" i="115"/>
  <c r="S4" i="114"/>
  <c r="N8" i="114"/>
  <c r="P33" i="114"/>
  <c r="W4" i="112"/>
  <c r="K4" i="112"/>
  <c r="W22" i="112"/>
  <c r="S71" i="112"/>
  <c r="J17" i="110"/>
  <c r="L22" i="110"/>
  <c r="H27" i="110"/>
  <c r="V71" i="110"/>
  <c r="F4" i="109"/>
  <c r="N4" i="109"/>
  <c r="W22" i="109"/>
  <c r="K71" i="109"/>
  <c r="H17" i="108"/>
  <c r="S22" i="108"/>
  <c r="G27" i="108"/>
  <c r="H11" i="99"/>
  <c r="L8" i="97"/>
  <c r="M4" i="3"/>
  <c r="J27" i="3"/>
  <c r="R33" i="3"/>
  <c r="V71" i="3"/>
  <c r="V4" i="121"/>
  <c r="U11" i="121"/>
  <c r="W22" i="118"/>
  <c r="F71" i="118"/>
  <c r="U27" i="115"/>
  <c r="T4" i="114"/>
  <c r="O8" i="114"/>
  <c r="Q33" i="114"/>
  <c r="U71" i="113"/>
  <c r="L17" i="112"/>
  <c r="K17" i="110"/>
  <c r="M22" i="110"/>
  <c r="I27" i="110"/>
  <c r="W71" i="110"/>
  <c r="L71" i="109"/>
  <c r="N8" i="108"/>
  <c r="I17" i="108"/>
  <c r="F4" i="100"/>
  <c r="N4" i="100"/>
  <c r="V4" i="100"/>
  <c r="V33" i="98"/>
  <c r="M8" i="97"/>
  <c r="I22" i="97"/>
  <c r="Q33" i="97"/>
  <c r="L52" i="81"/>
  <c r="N4" i="3"/>
  <c r="S33" i="3"/>
  <c r="V52" i="3"/>
  <c r="W4" i="121"/>
  <c r="U71" i="121"/>
  <c r="E4" i="118"/>
  <c r="G71" i="118"/>
  <c r="V27" i="115"/>
  <c r="H52" i="115"/>
  <c r="L71" i="115"/>
  <c r="P8" i="114"/>
  <c r="F27" i="114"/>
  <c r="H4" i="113"/>
  <c r="I8" i="113"/>
  <c r="V27" i="113"/>
  <c r="N71" i="113"/>
  <c r="V71" i="113"/>
  <c r="U71" i="112"/>
  <c r="J27" i="110"/>
  <c r="H4" i="109"/>
  <c r="M71" i="109"/>
  <c r="J17" i="108"/>
  <c r="M22" i="108"/>
  <c r="K33" i="107"/>
  <c r="V17" i="99"/>
  <c r="V4" i="98"/>
  <c r="M11" i="98"/>
  <c r="F27" i="97"/>
  <c r="L27" i="3"/>
  <c r="T33" i="3"/>
  <c r="O17" i="121"/>
  <c r="F4" i="118"/>
  <c r="R27" i="118"/>
  <c r="H71" i="118"/>
  <c r="D8" i="115"/>
  <c r="M71" i="115"/>
  <c r="V4" i="114"/>
  <c r="Q8" i="114"/>
  <c r="I4" i="113"/>
  <c r="O71" i="113"/>
  <c r="N17" i="112"/>
  <c r="Q8" i="110"/>
  <c r="M17" i="110"/>
  <c r="O22" i="110"/>
  <c r="I4" i="109"/>
  <c r="N71" i="109"/>
  <c r="V4" i="108"/>
  <c r="P8" i="108"/>
  <c r="N22" i="108"/>
  <c r="R27" i="98"/>
  <c r="N4" i="97"/>
  <c r="G27" i="97"/>
  <c r="Q22" i="3"/>
  <c r="M27" i="3"/>
  <c r="W71" i="121"/>
  <c r="I71" i="118"/>
  <c r="P36" i="116"/>
  <c r="D38" i="116"/>
  <c r="L39" i="116"/>
  <c r="T40" i="116"/>
  <c r="H42" i="116"/>
  <c r="P43" i="116"/>
  <c r="D45" i="116"/>
  <c r="L46" i="116"/>
  <c r="T47" i="116"/>
  <c r="H49" i="116"/>
  <c r="P50" i="116"/>
  <c r="E8" i="115"/>
  <c r="N71" i="115"/>
  <c r="W4" i="114"/>
  <c r="K4" i="114"/>
  <c r="J4" i="113"/>
  <c r="K8" i="113"/>
  <c r="P71" i="113"/>
  <c r="S22" i="112"/>
  <c r="J4" i="109"/>
  <c r="E8" i="109"/>
  <c r="O71" i="109"/>
  <c r="Q8" i="108"/>
  <c r="L17" i="108"/>
  <c r="I52" i="99"/>
  <c r="S27" i="98"/>
  <c r="H52" i="98"/>
  <c r="T33" i="97"/>
  <c r="G33" i="89"/>
  <c r="R22" i="3"/>
  <c r="N27" i="3"/>
  <c r="V33" i="3"/>
  <c r="V8" i="121"/>
  <c r="H4" i="118"/>
  <c r="J71" i="118"/>
  <c r="F8" i="115"/>
  <c r="N8" i="115"/>
  <c r="D22" i="115"/>
  <c r="O71" i="115"/>
  <c r="L4" i="114"/>
  <c r="K4" i="113"/>
  <c r="Q71" i="113"/>
  <c r="P17" i="112"/>
  <c r="S8" i="110"/>
  <c r="E11" i="110"/>
  <c r="M11" i="110"/>
  <c r="O17" i="110"/>
  <c r="K4" i="109"/>
  <c r="F8" i="109"/>
  <c r="D17" i="109"/>
  <c r="H33" i="109"/>
  <c r="L52" i="109"/>
  <c r="R8" i="108"/>
  <c r="P22" i="108"/>
  <c r="J22" i="100"/>
  <c r="M22" i="97"/>
  <c r="U33" i="97"/>
  <c r="S22" i="3"/>
  <c r="O27" i="3"/>
  <c r="W33" i="3"/>
  <c r="O4" i="121"/>
  <c r="W8" i="121"/>
  <c r="I4" i="118"/>
  <c r="H22" i="118"/>
  <c r="K71" i="118"/>
  <c r="S71" i="118"/>
  <c r="O8" i="115"/>
  <c r="E22" i="115"/>
  <c r="P71" i="115"/>
  <c r="H11" i="114"/>
  <c r="N22" i="114"/>
  <c r="L4" i="113"/>
  <c r="E8" i="113"/>
  <c r="R71" i="113"/>
  <c r="Q17" i="112"/>
  <c r="T8" i="110"/>
  <c r="N11" i="110"/>
  <c r="L4" i="109"/>
  <c r="E17" i="109"/>
  <c r="I33" i="109"/>
  <c r="Q71" i="109"/>
  <c r="S8" i="108"/>
  <c r="K52" i="99"/>
  <c r="J27" i="97"/>
  <c r="K27" i="84"/>
  <c r="C52" i="44"/>
  <c r="C52" i="42"/>
  <c r="C52" i="39"/>
  <c r="C52" i="38"/>
  <c r="C52" i="35"/>
  <c r="C52" i="33"/>
  <c r="C52" i="29"/>
  <c r="C52" i="27"/>
  <c r="C52" i="24"/>
  <c r="C52" i="23"/>
  <c r="C70" i="16"/>
  <c r="C52" i="5"/>
  <c r="C52" i="2"/>
  <c r="T22" i="3"/>
  <c r="P27" i="3"/>
  <c r="P4" i="121"/>
  <c r="J4" i="118"/>
  <c r="D8" i="118"/>
  <c r="I22" i="118"/>
  <c r="L71" i="118"/>
  <c r="Q4" i="115"/>
  <c r="H8" i="115"/>
  <c r="P8" i="115"/>
  <c r="F22" i="115"/>
  <c r="Q71" i="115"/>
  <c r="I11" i="114"/>
  <c r="S27" i="114"/>
  <c r="M4" i="113"/>
  <c r="F8" i="113"/>
  <c r="S71" i="113"/>
  <c r="R17" i="112"/>
  <c r="V22" i="112"/>
  <c r="U8" i="110"/>
  <c r="S22" i="110"/>
  <c r="M4" i="109"/>
  <c r="H8" i="109"/>
  <c r="F17" i="109"/>
  <c r="N17" i="109"/>
  <c r="J33" i="109"/>
  <c r="N52" i="109"/>
  <c r="R71" i="109"/>
  <c r="T8" i="108"/>
  <c r="D11" i="108"/>
  <c r="O17" i="108"/>
  <c r="H8" i="100"/>
  <c r="H33" i="100"/>
  <c r="O11" i="99"/>
  <c r="W11" i="99"/>
  <c r="H33" i="99"/>
  <c r="P71" i="99"/>
  <c r="V27" i="98"/>
  <c r="K27" i="97"/>
  <c r="Q27" i="3"/>
  <c r="P17" i="121"/>
  <c r="K4" i="118"/>
  <c r="J22" i="118"/>
  <c r="J52" i="118"/>
  <c r="R4" i="115"/>
  <c r="Q8" i="115"/>
  <c r="O22" i="115"/>
  <c r="L27" i="114"/>
  <c r="T27" i="114"/>
  <c r="L22" i="113"/>
  <c r="L33" i="113"/>
  <c r="O11" i="112"/>
  <c r="H11" i="110"/>
  <c r="G17" i="109"/>
  <c r="O17" i="109"/>
  <c r="K33" i="109"/>
  <c r="O52" i="109"/>
  <c r="R27" i="3"/>
  <c r="H27" i="121"/>
  <c r="L4" i="118"/>
  <c r="V11" i="118"/>
  <c r="F17" i="118"/>
  <c r="K22" i="118"/>
  <c r="K52" i="118"/>
  <c r="S4" i="115"/>
  <c r="R8" i="115"/>
  <c r="M27" i="114"/>
  <c r="U27" i="114"/>
  <c r="O4" i="113"/>
  <c r="H17" i="113"/>
  <c r="H11" i="112"/>
  <c r="P11" i="112"/>
  <c r="I52" i="112"/>
  <c r="I11" i="110"/>
  <c r="W4" i="109"/>
  <c r="R8" i="109"/>
  <c r="L33" i="109"/>
  <c r="F11" i="108"/>
  <c r="Q17" i="108"/>
  <c r="S27" i="3"/>
  <c r="U27" i="121"/>
  <c r="I27" i="121"/>
  <c r="M4" i="118"/>
  <c r="H33" i="118"/>
  <c r="T4" i="115"/>
  <c r="L33" i="115"/>
  <c r="N27" i="114"/>
  <c r="V27" i="114"/>
  <c r="P4" i="113"/>
  <c r="I17" i="113"/>
  <c r="I11" i="112"/>
  <c r="Q11" i="112"/>
  <c r="D8" i="110"/>
  <c r="D52" i="110"/>
  <c r="S8" i="109"/>
  <c r="Q52" i="109"/>
  <c r="G11" i="108"/>
  <c r="O17" i="107"/>
  <c r="K17" i="100"/>
  <c r="K27" i="100"/>
  <c r="S71" i="99"/>
  <c r="K33" i="98"/>
  <c r="S33" i="98"/>
  <c r="G27" i="91"/>
  <c r="V27" i="121"/>
  <c r="S52" i="121"/>
  <c r="W52" i="121"/>
  <c r="I33" i="118"/>
  <c r="U4" i="115"/>
  <c r="I4" i="115"/>
  <c r="M33" i="115"/>
  <c r="O27" i="114"/>
  <c r="W27" i="114"/>
  <c r="Q4" i="113"/>
  <c r="J17" i="113"/>
  <c r="O22" i="113"/>
  <c r="J11" i="112"/>
  <c r="J33" i="112"/>
  <c r="R33" i="112"/>
  <c r="K52" i="112"/>
  <c r="E8" i="110"/>
  <c r="K11" i="110"/>
  <c r="Q4" i="109"/>
  <c r="T8" i="109"/>
  <c r="N33" i="109"/>
  <c r="S17" i="108"/>
  <c r="U27" i="3"/>
  <c r="I33" i="3"/>
  <c r="K27" i="121"/>
  <c r="J33" i="118"/>
  <c r="N52" i="118"/>
  <c r="V4" i="115"/>
  <c r="J4" i="115"/>
  <c r="H17" i="115"/>
  <c r="N33" i="115"/>
  <c r="P27" i="114"/>
  <c r="R4" i="113"/>
  <c r="K17" i="113"/>
  <c r="P22" i="113"/>
  <c r="P33" i="113"/>
  <c r="H52" i="112"/>
  <c r="G4" i="110"/>
  <c r="F52" i="110"/>
  <c r="R4" i="109"/>
  <c r="U8" i="109"/>
  <c r="S52" i="109"/>
  <c r="E8" i="108"/>
  <c r="T17" i="108"/>
  <c r="I4" i="107"/>
  <c r="N4" i="99"/>
  <c r="D8" i="99"/>
  <c r="M33" i="99"/>
  <c r="U71" i="99"/>
  <c r="I11" i="99"/>
  <c r="U17" i="99"/>
  <c r="U4" i="98"/>
  <c r="D11" i="98"/>
  <c r="U17" i="96"/>
  <c r="R27" i="96"/>
  <c r="L33" i="91"/>
  <c r="J52" i="90"/>
  <c r="D17" i="88"/>
  <c r="M33" i="88"/>
  <c r="P27" i="85"/>
  <c r="V52" i="84"/>
  <c r="W4" i="81"/>
  <c r="O27" i="81"/>
  <c r="K27" i="72"/>
  <c r="O4" i="71"/>
  <c r="S11" i="70"/>
  <c r="O52" i="66"/>
  <c r="W52" i="66"/>
  <c r="W4" i="59"/>
  <c r="Q17" i="59"/>
  <c r="G17" i="58"/>
  <c r="N52" i="58"/>
  <c r="R71" i="58"/>
  <c r="F30" i="46"/>
  <c r="N31" i="46"/>
  <c r="V32" i="46"/>
  <c r="I27" i="91"/>
  <c r="L11" i="89"/>
  <c r="W52" i="84"/>
  <c r="E17" i="74"/>
  <c r="E11" i="67"/>
  <c r="U71" i="66"/>
  <c r="T22" i="64"/>
  <c r="P27" i="64"/>
  <c r="R11" i="62"/>
  <c r="I52" i="62"/>
  <c r="J71" i="62"/>
  <c r="S8" i="59"/>
  <c r="O52" i="58"/>
  <c r="S71" i="58"/>
  <c r="K11" i="53"/>
  <c r="T27" i="96"/>
  <c r="Q22" i="92"/>
  <c r="P22" i="91"/>
  <c r="N33" i="91"/>
  <c r="R52" i="91"/>
  <c r="E11" i="89"/>
  <c r="R52" i="88"/>
  <c r="L52" i="87"/>
  <c r="E33" i="86"/>
  <c r="T11" i="82"/>
  <c r="W8" i="68"/>
  <c r="R71" i="68"/>
  <c r="J4" i="65"/>
  <c r="U22" i="64"/>
  <c r="G22" i="62"/>
  <c r="G33" i="62"/>
  <c r="J52" i="62"/>
  <c r="W4" i="61"/>
  <c r="S17" i="59"/>
  <c r="G71" i="59"/>
  <c r="N8" i="58"/>
  <c r="V8" i="58"/>
  <c r="Q17" i="58"/>
  <c r="E22" i="58"/>
  <c r="T71" i="58"/>
  <c r="D4" i="57"/>
  <c r="J20" i="46"/>
  <c r="R21" i="46"/>
  <c r="U27" i="96"/>
  <c r="Q22" i="91"/>
  <c r="F11" i="89"/>
  <c r="P27" i="89"/>
  <c r="I33" i="87"/>
  <c r="J52" i="86"/>
  <c r="M4" i="85"/>
  <c r="I11" i="85"/>
  <c r="I27" i="71"/>
  <c r="T33" i="71"/>
  <c r="N8" i="70"/>
  <c r="W4" i="67"/>
  <c r="V52" i="66"/>
  <c r="W71" i="66"/>
  <c r="K4" i="65"/>
  <c r="R17" i="64"/>
  <c r="J4" i="62"/>
  <c r="T11" i="62"/>
  <c r="D17" i="62"/>
  <c r="H22" i="62"/>
  <c r="H33" i="62"/>
  <c r="U8" i="59"/>
  <c r="H71" i="59"/>
  <c r="J17" i="58"/>
  <c r="N22" i="58"/>
  <c r="M33" i="58"/>
  <c r="U71" i="58"/>
  <c r="D22" i="57"/>
  <c r="S4" i="55"/>
  <c r="P17" i="88"/>
  <c r="I17" i="71"/>
  <c r="W27" i="68"/>
  <c r="W33" i="66"/>
  <c r="S33" i="66"/>
  <c r="D4" i="65"/>
  <c r="N71" i="65"/>
  <c r="S17" i="64"/>
  <c r="M22" i="63"/>
  <c r="K4" i="62"/>
  <c r="I27" i="62"/>
  <c r="I11" i="59"/>
  <c r="U17" i="59"/>
  <c r="I71" i="59"/>
  <c r="K17" i="58"/>
  <c r="S17" i="58"/>
  <c r="G22" i="58"/>
  <c r="R52" i="58"/>
  <c r="F4" i="57"/>
  <c r="N11" i="53"/>
  <c r="U33" i="53"/>
  <c r="O27" i="19"/>
  <c r="W8" i="92"/>
  <c r="T22" i="92"/>
  <c r="W17" i="91"/>
  <c r="O71" i="65"/>
  <c r="U8" i="64"/>
  <c r="N22" i="63"/>
  <c r="L4" i="62"/>
  <c r="F8" i="62"/>
  <c r="F17" i="62"/>
  <c r="J22" i="62"/>
  <c r="U71" i="61"/>
  <c r="J71" i="59"/>
  <c r="Q8" i="58"/>
  <c r="L17" i="58"/>
  <c r="T17" i="58"/>
  <c r="H22" i="58"/>
  <c r="O33" i="58"/>
  <c r="F22" i="57"/>
  <c r="V52" i="54"/>
  <c r="W71" i="97"/>
  <c r="G4" i="96"/>
  <c r="J33" i="96"/>
  <c r="T17" i="95"/>
  <c r="H17" i="95"/>
  <c r="P17" i="95"/>
  <c r="P8" i="92"/>
  <c r="M17" i="92"/>
  <c r="L22" i="91"/>
  <c r="F22" i="90"/>
  <c r="T71" i="90"/>
  <c r="U4" i="88"/>
  <c r="O8" i="88"/>
  <c r="J4" i="87"/>
  <c r="P52" i="87"/>
  <c r="Q71" i="86"/>
  <c r="L11" i="85"/>
  <c r="H33" i="65"/>
  <c r="L52" i="65"/>
  <c r="G17" i="62"/>
  <c r="K22" i="62"/>
  <c r="V52" i="61"/>
  <c r="V71" i="61"/>
  <c r="I4" i="59"/>
  <c r="K11" i="59"/>
  <c r="K71" i="59"/>
  <c r="V4" i="58"/>
  <c r="R8" i="58"/>
  <c r="M17" i="58"/>
  <c r="U52" i="97"/>
  <c r="J11" i="95"/>
  <c r="U4" i="92"/>
  <c r="D11" i="92"/>
  <c r="V17" i="92"/>
  <c r="I17" i="91"/>
  <c r="M22" i="91"/>
  <c r="M33" i="90"/>
  <c r="I33" i="90"/>
  <c r="Q52" i="90"/>
  <c r="U71" i="90"/>
  <c r="J11" i="89"/>
  <c r="R17" i="89"/>
  <c r="K71" i="89"/>
  <c r="P8" i="88"/>
  <c r="L22" i="88"/>
  <c r="H27" i="88"/>
  <c r="T33" i="88"/>
  <c r="K4" i="87"/>
  <c r="E8" i="87"/>
  <c r="G22" i="87"/>
  <c r="U52" i="87"/>
  <c r="R71" i="86"/>
  <c r="M11" i="85"/>
  <c r="W27" i="85"/>
  <c r="U22" i="84"/>
  <c r="K4" i="83"/>
  <c r="M27" i="83"/>
  <c r="T52" i="83"/>
  <c r="V71" i="83"/>
  <c r="F4" i="82"/>
  <c r="E22" i="82"/>
  <c r="M11" i="81"/>
  <c r="V27" i="81"/>
  <c r="H52" i="81"/>
  <c r="U22" i="80"/>
  <c r="G71" i="80"/>
  <c r="D71" i="79"/>
  <c r="N22" i="78"/>
  <c r="J8" i="77"/>
  <c r="L22" i="77"/>
  <c r="E22" i="74"/>
  <c r="J33" i="74"/>
  <c r="W22" i="73"/>
  <c r="J71" i="72"/>
  <c r="V4" i="71"/>
  <c r="S22" i="71"/>
  <c r="K52" i="71"/>
  <c r="J8" i="70"/>
  <c r="K4" i="69"/>
  <c r="I22" i="69"/>
  <c r="O71" i="68"/>
  <c r="W71" i="68"/>
  <c r="R22" i="66"/>
  <c r="Q71" i="65"/>
  <c r="N71" i="64"/>
  <c r="P22" i="63"/>
  <c r="N4" i="62"/>
  <c r="H8" i="62"/>
  <c r="H17" i="62"/>
  <c r="L22" i="62"/>
  <c r="D27" i="62"/>
  <c r="W52" i="61"/>
  <c r="J4" i="59"/>
  <c r="W4" i="58"/>
  <c r="S8" i="58"/>
  <c r="D11" i="58"/>
  <c r="E14" i="46"/>
  <c r="M15" i="46"/>
  <c r="U16" i="46"/>
  <c r="R17" i="95"/>
  <c r="S22" i="66"/>
  <c r="K27" i="66"/>
  <c r="N52" i="65"/>
  <c r="R71" i="65"/>
  <c r="W17" i="64"/>
  <c r="O71" i="64"/>
  <c r="I17" i="62"/>
  <c r="M71" i="59"/>
  <c r="T8" i="58"/>
  <c r="E11" i="58"/>
  <c r="S52" i="68"/>
  <c r="K33" i="65"/>
  <c r="O52" i="65"/>
  <c r="L11" i="64"/>
  <c r="T11" i="64"/>
  <c r="N27" i="63"/>
  <c r="P4" i="62"/>
  <c r="J17" i="62"/>
  <c r="V22" i="62"/>
  <c r="D4" i="59"/>
  <c r="L4" i="59"/>
  <c r="F27" i="57"/>
  <c r="T52" i="90"/>
  <c r="I11" i="89"/>
  <c r="Q11" i="89"/>
  <c r="M33" i="86"/>
  <c r="Q27" i="68"/>
  <c r="O27" i="63"/>
  <c r="E4" i="59"/>
  <c r="M4" i="59"/>
  <c r="O11" i="59"/>
  <c r="G27" i="57"/>
  <c r="E33" i="95"/>
  <c r="U52" i="90"/>
  <c r="Q33" i="87"/>
  <c r="R52" i="86"/>
  <c r="L52" i="85"/>
  <c r="E52" i="84"/>
  <c r="N33" i="82"/>
  <c r="G52" i="80"/>
  <c r="D52" i="79"/>
  <c r="N33" i="68"/>
  <c r="R27" i="66"/>
  <c r="J33" i="64"/>
  <c r="T17" i="63"/>
  <c r="P17" i="63"/>
  <c r="P27" i="63"/>
  <c r="F4" i="59"/>
  <c r="L52" i="59"/>
  <c r="H27" i="57"/>
  <c r="R27" i="54"/>
  <c r="M33" i="71"/>
  <c r="S27" i="66"/>
  <c r="O11" i="64"/>
  <c r="K33" i="64"/>
  <c r="K26" i="64" s="1"/>
  <c r="K11" i="63"/>
  <c r="U17" i="63"/>
  <c r="Q27" i="63"/>
  <c r="E52" i="63"/>
  <c r="S4" i="62"/>
  <c r="V17" i="61"/>
  <c r="O27" i="54"/>
  <c r="I52" i="54"/>
  <c r="Q27" i="42"/>
  <c r="P8" i="77"/>
  <c r="L4" i="68"/>
  <c r="V17" i="66"/>
  <c r="D52" i="66"/>
  <c r="E4" i="64"/>
  <c r="L33" i="64"/>
  <c r="P52" i="64"/>
  <c r="V17" i="63"/>
  <c r="W17" i="61"/>
  <c r="W27" i="61"/>
  <c r="F71" i="100"/>
  <c r="R4" i="99"/>
  <c r="G17" i="99"/>
  <c r="T52" i="99"/>
  <c r="R11" i="98"/>
  <c r="F22" i="98"/>
  <c r="N17" i="97"/>
  <c r="Q22" i="97"/>
  <c r="O4" i="96"/>
  <c r="D27" i="96"/>
  <c r="V71" i="96"/>
  <c r="H33" i="95"/>
  <c r="U22" i="92"/>
  <c r="I71" i="92"/>
  <c r="U4" i="91"/>
  <c r="P8" i="91"/>
  <c r="T22" i="91"/>
  <c r="N22" i="90"/>
  <c r="V52" i="89"/>
  <c r="S22" i="88"/>
  <c r="O27" i="88"/>
  <c r="F71" i="88"/>
  <c r="J4" i="86"/>
  <c r="F8" i="86"/>
  <c r="I22" i="86"/>
  <c r="Q33" i="86"/>
  <c r="H4" i="85"/>
  <c r="H22" i="85"/>
  <c r="L11" i="84"/>
  <c r="H52" i="84"/>
  <c r="I8" i="82"/>
  <c r="E27" i="82"/>
  <c r="D8" i="81"/>
  <c r="I11" i="79"/>
  <c r="S27" i="79"/>
  <c r="W4" i="78"/>
  <c r="S8" i="78"/>
  <c r="U22" i="78"/>
  <c r="Q27" i="78"/>
  <c r="I71" i="78"/>
  <c r="Q8" i="77"/>
  <c r="S22" i="77"/>
  <c r="O27" i="77"/>
  <c r="Q33" i="74"/>
  <c r="E8" i="73"/>
  <c r="M11" i="72"/>
  <c r="I33" i="72"/>
  <c r="M52" i="72"/>
  <c r="Q71" i="72"/>
  <c r="W17" i="71"/>
  <c r="J71" i="71"/>
  <c r="S22" i="70"/>
  <c r="O27" i="70"/>
  <c r="K27" i="69"/>
  <c r="K17" i="66"/>
  <c r="N17" i="53"/>
  <c r="I22" i="53"/>
  <c r="G71" i="100"/>
  <c r="S4" i="99"/>
  <c r="J22" i="99"/>
  <c r="E27" i="99"/>
  <c r="Q33" i="99"/>
  <c r="D8" i="98"/>
  <c r="G22" i="98"/>
  <c r="N27" i="97"/>
  <c r="D71" i="97"/>
  <c r="P4" i="96"/>
  <c r="E27" i="96"/>
  <c r="W71" i="96"/>
  <c r="V22" i="92"/>
  <c r="J71" i="92"/>
  <c r="V4" i="91"/>
  <c r="M8" i="89"/>
  <c r="D22" i="89"/>
  <c r="O52" i="89"/>
  <c r="D8" i="88"/>
  <c r="P11" i="88"/>
  <c r="L11" i="88"/>
  <c r="G71" i="88"/>
  <c r="S4" i="87"/>
  <c r="T17" i="87"/>
  <c r="O22" i="87"/>
  <c r="G8" i="86"/>
  <c r="J22" i="86"/>
  <c r="R33" i="86"/>
  <c r="V52" i="86"/>
  <c r="E8" i="85"/>
  <c r="U11" i="85"/>
  <c r="S71" i="85"/>
  <c r="N4" i="82"/>
  <c r="J8" i="82"/>
  <c r="J4" i="81"/>
  <c r="E8" i="81"/>
  <c r="U11" i="80"/>
  <c r="W27" i="80"/>
  <c r="W8" i="79"/>
  <c r="J11" i="79"/>
  <c r="L71" i="79"/>
  <c r="V22" i="78"/>
  <c r="F52" i="78"/>
  <c r="S4" i="76"/>
  <c r="V52" i="74"/>
  <c r="J4" i="73"/>
  <c r="F8" i="73"/>
  <c r="T11" i="73"/>
  <c r="N11" i="72"/>
  <c r="P17" i="70"/>
  <c r="T22" i="70"/>
  <c r="P27" i="70"/>
  <c r="G71" i="70"/>
  <c r="M17" i="69"/>
  <c r="Q22" i="69"/>
  <c r="M11" i="66"/>
  <c r="W11" i="65"/>
  <c r="S11" i="65"/>
  <c r="F17" i="65"/>
  <c r="Q33" i="65"/>
  <c r="U52" i="65"/>
  <c r="N33" i="64"/>
  <c r="R52" i="64"/>
  <c r="N11" i="63"/>
  <c r="D33" i="63"/>
  <c r="H52" i="63"/>
  <c r="V4" i="62"/>
  <c r="L33" i="59"/>
  <c r="P52" i="59"/>
  <c r="L17" i="57"/>
  <c r="V27" i="54"/>
  <c r="I9" i="46"/>
  <c r="Q10" i="46"/>
  <c r="H71" i="100"/>
  <c r="T4" i="99"/>
  <c r="I17" i="99"/>
  <c r="K22" i="99"/>
  <c r="F27" i="99"/>
  <c r="R33" i="99"/>
  <c r="I4" i="98"/>
  <c r="E8" i="98"/>
  <c r="T11" i="98"/>
  <c r="H22" i="98"/>
  <c r="L71" i="98"/>
  <c r="D11" i="97"/>
  <c r="P17" i="97"/>
  <c r="S22" i="97"/>
  <c r="O27" i="97"/>
  <c r="W27" i="97"/>
  <c r="E71" i="97"/>
  <c r="Q4" i="96"/>
  <c r="I8" i="96"/>
  <c r="Q8" i="96"/>
  <c r="H4" i="95"/>
  <c r="W22" i="92"/>
  <c r="V22" i="91"/>
  <c r="P22" i="90"/>
  <c r="E22" i="89"/>
  <c r="L33" i="89"/>
  <c r="P52" i="89"/>
  <c r="T71" i="89"/>
  <c r="I11" i="88"/>
  <c r="Q11" i="88"/>
  <c r="H71" i="88"/>
  <c r="N8" i="87"/>
  <c r="M17" i="87"/>
  <c r="P22" i="87"/>
  <c r="L4" i="86"/>
  <c r="W52" i="86"/>
  <c r="J22" i="85"/>
  <c r="Q52" i="85"/>
  <c r="N11" i="84"/>
  <c r="G33" i="84"/>
  <c r="O33" i="84"/>
  <c r="T4" i="83"/>
  <c r="O8" i="83"/>
  <c r="R22" i="83"/>
  <c r="O4" i="82"/>
  <c r="K8" i="82"/>
  <c r="G27" i="82"/>
  <c r="O27" i="82"/>
  <c r="T71" i="81"/>
  <c r="E33" i="79"/>
  <c r="U71" i="79"/>
  <c r="T17" i="78"/>
  <c r="W4" i="77"/>
  <c r="W52" i="74"/>
  <c r="K33" i="73"/>
  <c r="O52" i="73"/>
  <c r="S71" i="73"/>
  <c r="H22" i="71"/>
  <c r="U22" i="70"/>
  <c r="Q27" i="70"/>
  <c r="H71" i="70"/>
  <c r="R22" i="69"/>
  <c r="S27" i="67"/>
  <c r="Q52" i="59"/>
  <c r="P11" i="55"/>
  <c r="M52" i="55"/>
  <c r="W27" i="54"/>
  <c r="E52" i="54"/>
  <c r="U27" i="42"/>
  <c r="I71" i="100"/>
  <c r="U4" i="99"/>
  <c r="L22" i="99"/>
  <c r="F8" i="98"/>
  <c r="I22" i="98"/>
  <c r="M71" i="98"/>
  <c r="T22" i="97"/>
  <c r="F71" i="97"/>
  <c r="R4" i="96"/>
  <c r="U52" i="96"/>
  <c r="I52" i="96"/>
  <c r="I4" i="95"/>
  <c r="L71" i="92"/>
  <c r="S8" i="91"/>
  <c r="Q27" i="91"/>
  <c r="O4" i="89"/>
  <c r="O3" i="89" s="1"/>
  <c r="F22" i="89"/>
  <c r="U71" i="89"/>
  <c r="V22" i="88"/>
  <c r="E52" i="88"/>
  <c r="O8" i="87"/>
  <c r="W33" i="87"/>
  <c r="M4" i="86"/>
  <c r="I8" i="86"/>
  <c r="H27" i="86"/>
  <c r="T33" i="86"/>
  <c r="G8" i="85"/>
  <c r="K22" i="85"/>
  <c r="E27" i="85"/>
  <c r="O33" i="85"/>
  <c r="U71" i="85"/>
  <c r="P8" i="83"/>
  <c r="O17" i="83"/>
  <c r="T33" i="82"/>
  <c r="D4" i="80"/>
  <c r="M52" i="80"/>
  <c r="U17" i="78"/>
  <c r="H52" i="78"/>
  <c r="N11" i="77"/>
  <c r="R17" i="77"/>
  <c r="V22" i="77"/>
  <c r="I71" i="77"/>
  <c r="Q17" i="76"/>
  <c r="N8" i="74"/>
  <c r="J27" i="74"/>
  <c r="T33" i="74"/>
  <c r="V11" i="73"/>
  <c r="E22" i="73"/>
  <c r="D22" i="72"/>
  <c r="T71" i="72"/>
  <c r="N17" i="71"/>
  <c r="W27" i="71"/>
  <c r="I52" i="71"/>
  <c r="M71" i="71"/>
  <c r="T8" i="70"/>
  <c r="E52" i="70"/>
  <c r="I71" i="70"/>
  <c r="S22" i="69"/>
  <c r="L27" i="67"/>
  <c r="H22" i="66"/>
  <c r="L27" i="66"/>
  <c r="N33" i="59"/>
  <c r="R52" i="59"/>
  <c r="N27" i="57"/>
  <c r="J71" i="100"/>
  <c r="M22" i="99"/>
  <c r="H27" i="99"/>
  <c r="G8" i="98"/>
  <c r="J22" i="98"/>
  <c r="N71" i="98"/>
  <c r="R8" i="97"/>
  <c r="F11" i="97"/>
  <c r="U22" i="97"/>
  <c r="Q27" i="97"/>
  <c r="G71" i="97"/>
  <c r="L33" i="95"/>
  <c r="I52" i="92"/>
  <c r="M71" i="92"/>
  <c r="T8" i="91"/>
  <c r="R22" i="90"/>
  <c r="N33" i="89"/>
  <c r="R52" i="89"/>
  <c r="W22" i="88"/>
  <c r="J71" i="88"/>
  <c r="V4" i="87"/>
  <c r="R8" i="86"/>
  <c r="M22" i="86"/>
  <c r="U33" i="86"/>
  <c r="L4" i="85"/>
  <c r="H8" i="85"/>
  <c r="P8" i="85"/>
  <c r="V71" i="85"/>
  <c r="I33" i="84"/>
  <c r="Q8" i="83"/>
  <c r="P22" i="82"/>
  <c r="P33" i="81"/>
  <c r="V71" i="81"/>
  <c r="E4" i="80"/>
  <c r="J33" i="80"/>
  <c r="N52" i="80"/>
  <c r="K52" i="79"/>
  <c r="V17" i="78"/>
  <c r="U33" i="74"/>
  <c r="M4" i="73"/>
  <c r="I8" i="73"/>
  <c r="W11" i="73"/>
  <c r="M33" i="73"/>
  <c r="Q52" i="73"/>
  <c r="M33" i="72"/>
  <c r="U71" i="72"/>
  <c r="E4" i="71"/>
  <c r="O11" i="71"/>
  <c r="O17" i="71"/>
  <c r="N71" i="71"/>
  <c r="U8" i="70"/>
  <c r="W22" i="70"/>
  <c r="J71" i="70"/>
  <c r="W33" i="59"/>
  <c r="R11" i="55"/>
  <c r="K33" i="55"/>
  <c r="F33" i="54"/>
  <c r="T17" i="41"/>
  <c r="M4" i="23"/>
  <c r="K71" i="100"/>
  <c r="S71" i="100"/>
  <c r="I27" i="99"/>
  <c r="U33" i="99"/>
  <c r="H8" i="98"/>
  <c r="W11" i="98"/>
  <c r="K22" i="98"/>
  <c r="O71" i="98"/>
  <c r="V22" i="97"/>
  <c r="R27" i="97"/>
  <c r="E52" i="97"/>
  <c r="H71" i="97"/>
  <c r="S33" i="96"/>
  <c r="K33" i="96"/>
  <c r="W52" i="96"/>
  <c r="E17" i="95"/>
  <c r="N71" i="92"/>
  <c r="N27" i="90"/>
  <c r="E71" i="90"/>
  <c r="Q4" i="89"/>
  <c r="E4" i="89"/>
  <c r="P22" i="89"/>
  <c r="O33" i="89"/>
  <c r="S52" i="89"/>
  <c r="W71" i="89"/>
  <c r="F4" i="88"/>
  <c r="K71" i="88"/>
  <c r="Q8" i="87"/>
  <c r="N22" i="86"/>
  <c r="V33" i="86"/>
  <c r="I17" i="85"/>
  <c r="T52" i="85"/>
  <c r="W71" i="85"/>
  <c r="J33" i="84"/>
  <c r="R8" i="83"/>
  <c r="M17" i="82"/>
  <c r="Q22" i="82"/>
  <c r="H17" i="81"/>
  <c r="K22" i="81"/>
  <c r="T52" i="81"/>
  <c r="E22" i="80"/>
  <c r="S71" i="80"/>
  <c r="L52" i="79"/>
  <c r="P71" i="79"/>
  <c r="W17" i="78"/>
  <c r="H11" i="77"/>
  <c r="T17" i="77"/>
  <c r="Q22" i="74"/>
  <c r="V33" i="74"/>
  <c r="N4" i="73"/>
  <c r="J8" i="73"/>
  <c r="R8" i="73"/>
  <c r="O22" i="73"/>
  <c r="N33" i="73"/>
  <c r="R52" i="73"/>
  <c r="F4" i="72"/>
  <c r="V71" i="72"/>
  <c r="O71" i="71"/>
  <c r="T17" i="70"/>
  <c r="D33" i="70"/>
  <c r="Q17" i="69"/>
  <c r="L27" i="69"/>
  <c r="U52" i="68"/>
  <c r="R33" i="64"/>
  <c r="V52" i="64"/>
  <c r="H33" i="63"/>
  <c r="S52" i="62"/>
  <c r="T52" i="59"/>
  <c r="S11" i="55"/>
  <c r="L33" i="55"/>
  <c r="G33" i="54"/>
  <c r="M17" i="99"/>
  <c r="J27" i="99"/>
  <c r="V33" i="99"/>
  <c r="I8" i="98"/>
  <c r="L22" i="98"/>
  <c r="M52" i="98"/>
  <c r="I52" i="98"/>
  <c r="P71" i="98"/>
  <c r="W22" i="97"/>
  <c r="S27" i="97"/>
  <c r="J27" i="96"/>
  <c r="L4" i="95"/>
  <c r="K52" i="92"/>
  <c r="V8" i="91"/>
  <c r="T11" i="90"/>
  <c r="T22" i="90"/>
  <c r="F71" i="90"/>
  <c r="R4" i="89"/>
  <c r="I22" i="89"/>
  <c r="H52" i="88"/>
  <c r="R8" i="87"/>
  <c r="N27" i="87"/>
  <c r="D71" i="87"/>
  <c r="N4" i="85"/>
  <c r="U52" i="85"/>
  <c r="R11" i="84"/>
  <c r="F22" i="84"/>
  <c r="N52" i="84"/>
  <c r="L4" i="83"/>
  <c r="F11" i="83"/>
  <c r="R17" i="83"/>
  <c r="S4" i="82"/>
  <c r="N17" i="82"/>
  <c r="L22" i="81"/>
  <c r="U52" i="81"/>
  <c r="T71" i="80"/>
  <c r="Q71" i="79"/>
  <c r="G33" i="78"/>
  <c r="K52" i="78"/>
  <c r="W8" i="77"/>
  <c r="I11" i="77"/>
  <c r="U17" i="77"/>
  <c r="U27" i="77"/>
  <c r="K71" i="76"/>
  <c r="E11" i="74"/>
  <c r="R22" i="74"/>
  <c r="M27" i="74"/>
  <c r="K8" i="73"/>
  <c r="G22" i="72"/>
  <c r="W71" i="72"/>
  <c r="P71" i="71"/>
  <c r="K11" i="70"/>
  <c r="P8" i="67"/>
  <c r="S17" i="65"/>
  <c r="I17" i="59"/>
  <c r="M22" i="59"/>
  <c r="U52" i="59"/>
  <c r="W22" i="58"/>
  <c r="J71" i="58"/>
  <c r="V4" i="57"/>
  <c r="Q17" i="57"/>
  <c r="U22" i="57"/>
  <c r="Q27" i="57"/>
  <c r="H4" i="55"/>
  <c r="T11" i="55"/>
  <c r="M33" i="55"/>
  <c r="Q52" i="55"/>
  <c r="N17" i="99"/>
  <c r="P22" i="99"/>
  <c r="K27" i="99"/>
  <c r="W33" i="99"/>
  <c r="N4" i="98"/>
  <c r="J8" i="98"/>
  <c r="M22" i="98"/>
  <c r="Q71" i="98"/>
  <c r="I11" i="97"/>
  <c r="U17" i="97"/>
  <c r="T27" i="97"/>
  <c r="T26" i="97" s="1"/>
  <c r="H27" i="97"/>
  <c r="K27" i="96"/>
  <c r="U33" i="96"/>
  <c r="N11" i="92"/>
  <c r="V11" i="92"/>
  <c r="P71" i="92"/>
  <c r="K11" i="91"/>
  <c r="L71" i="91"/>
  <c r="Q8" i="90"/>
  <c r="E11" i="90"/>
  <c r="Q17" i="90"/>
  <c r="P27" i="90"/>
  <c r="H17" i="89"/>
  <c r="H4" i="88"/>
  <c r="P4" i="88"/>
  <c r="F33" i="88"/>
  <c r="I52" i="88"/>
  <c r="E71" i="87"/>
  <c r="P22" i="86"/>
  <c r="O4" i="85"/>
  <c r="K8" i="85"/>
  <c r="O22" i="85"/>
  <c r="I27" i="85"/>
  <c r="V52" i="85"/>
  <c r="H4" i="84"/>
  <c r="W22" i="83"/>
  <c r="S27" i="83"/>
  <c r="P71" i="83"/>
  <c r="P8" i="82"/>
  <c r="H27" i="81"/>
  <c r="S11" i="80"/>
  <c r="M33" i="80"/>
  <c r="Q52" i="80"/>
  <c r="U71" i="80"/>
  <c r="S22" i="74"/>
  <c r="N27" i="74"/>
  <c r="D71" i="74"/>
  <c r="D8" i="72"/>
  <c r="T11" i="72"/>
  <c r="H22" i="72"/>
  <c r="D27" i="72"/>
  <c r="R11" i="71"/>
  <c r="E22" i="71"/>
  <c r="M52" i="71"/>
  <c r="Q71" i="71"/>
  <c r="V17" i="70"/>
  <c r="I52" i="70"/>
  <c r="M71" i="70"/>
  <c r="G11" i="69"/>
  <c r="S17" i="69"/>
  <c r="W22" i="69"/>
  <c r="R33" i="62"/>
  <c r="F27" i="59"/>
  <c r="V52" i="59"/>
  <c r="T27" i="58"/>
  <c r="K71" i="58"/>
  <c r="W4" i="57"/>
  <c r="S8" i="57"/>
  <c r="R17" i="57"/>
  <c r="V22" i="57"/>
  <c r="R27" i="57"/>
  <c r="I17" i="54"/>
  <c r="O4" i="98"/>
  <c r="J17" i="98"/>
  <c r="O52" i="98"/>
  <c r="J11" i="97"/>
  <c r="F11" i="90"/>
  <c r="R17" i="90"/>
  <c r="F17" i="90"/>
  <c r="G27" i="89"/>
  <c r="I4" i="88"/>
  <c r="Q4" i="88"/>
  <c r="J52" i="88"/>
  <c r="D52" i="87"/>
  <c r="M27" i="86"/>
  <c r="I52" i="86"/>
  <c r="T33" i="85"/>
  <c r="T11" i="84"/>
  <c r="T27" i="83"/>
  <c r="Q4" i="81"/>
  <c r="I4" i="80"/>
  <c r="N33" i="80"/>
  <c r="E17" i="72"/>
  <c r="E27" i="72"/>
  <c r="Q33" i="72"/>
  <c r="N52" i="71"/>
  <c r="M11" i="70"/>
  <c r="W17" i="70"/>
  <c r="W27" i="70"/>
  <c r="H11" i="69"/>
  <c r="T17" i="69"/>
  <c r="T11" i="66"/>
  <c r="R8" i="65"/>
  <c r="U11" i="63"/>
  <c r="O27" i="62"/>
  <c r="W27" i="62"/>
  <c r="K17" i="59"/>
  <c r="O22" i="59"/>
  <c r="G27" i="59"/>
  <c r="U27" i="58"/>
  <c r="G11" i="57"/>
  <c r="S17" i="57"/>
  <c r="W22" i="57"/>
  <c r="J4" i="55"/>
  <c r="R4" i="55"/>
  <c r="F8" i="55"/>
  <c r="I22" i="55"/>
  <c r="S11" i="54"/>
  <c r="D11" i="99"/>
  <c r="P17" i="99"/>
  <c r="P4" i="98"/>
  <c r="K17" i="98"/>
  <c r="P52" i="98"/>
  <c r="K11" i="97"/>
  <c r="W17" i="97"/>
  <c r="M27" i="96"/>
  <c r="T11" i="92"/>
  <c r="N52" i="92"/>
  <c r="G11" i="90"/>
  <c r="S17" i="90"/>
  <c r="H27" i="89"/>
  <c r="S33" i="89"/>
  <c r="H11" i="87"/>
  <c r="O71" i="87"/>
  <c r="F71" i="86"/>
  <c r="M17" i="85"/>
  <c r="I11" i="83"/>
  <c r="V4" i="82"/>
  <c r="E17" i="80"/>
  <c r="S52" i="80"/>
  <c r="H11" i="74"/>
  <c r="S17" i="74"/>
  <c r="P27" i="74"/>
  <c r="R4" i="73"/>
  <c r="L33" i="71"/>
  <c r="O52" i="71"/>
  <c r="H33" i="70"/>
  <c r="K52" i="70"/>
  <c r="S52" i="70"/>
  <c r="K17" i="67"/>
  <c r="S8" i="65"/>
  <c r="K11" i="65"/>
  <c r="J17" i="64"/>
  <c r="J27" i="64"/>
  <c r="V33" i="64"/>
  <c r="V11" i="63"/>
  <c r="D17" i="63"/>
  <c r="L11" i="62"/>
  <c r="P27" i="59"/>
  <c r="G8" i="58"/>
  <c r="T11" i="58"/>
  <c r="V27" i="58"/>
  <c r="I52" i="58"/>
  <c r="M71" i="58"/>
  <c r="U8" i="57"/>
  <c r="H11" i="57"/>
  <c r="T17" i="57"/>
  <c r="D33" i="57"/>
  <c r="G8" i="55"/>
  <c r="J22" i="55"/>
  <c r="T11" i="54"/>
  <c r="Q17" i="99"/>
  <c r="Q4" i="98"/>
  <c r="U8" i="98"/>
  <c r="L17" i="98"/>
  <c r="D4" i="97"/>
  <c r="P4" i="95"/>
  <c r="H33" i="91"/>
  <c r="H26" i="91" s="1"/>
  <c r="H11" i="90"/>
  <c r="K17" i="89"/>
  <c r="I22" i="88"/>
  <c r="I33" i="88"/>
  <c r="I26" i="88" s="1"/>
  <c r="L52" i="88"/>
  <c r="I11" i="87"/>
  <c r="V33" i="85"/>
  <c r="K4" i="84"/>
  <c r="J11" i="83"/>
  <c r="V17" i="83"/>
  <c r="K27" i="81"/>
  <c r="S27" i="81"/>
  <c r="V33" i="81"/>
  <c r="Q27" i="74"/>
  <c r="D4" i="70"/>
  <c r="O11" i="70"/>
  <c r="W11" i="70"/>
  <c r="L52" i="70"/>
  <c r="T52" i="70"/>
  <c r="W11" i="63"/>
  <c r="U27" i="62"/>
  <c r="W27" i="58"/>
  <c r="U17" i="57"/>
  <c r="H8" i="55"/>
  <c r="K22" i="55"/>
  <c r="E27" i="55"/>
  <c r="Q33" i="55"/>
  <c r="U52" i="55"/>
  <c r="I4" i="54"/>
  <c r="E8" i="54"/>
  <c r="V8" i="98"/>
  <c r="M17" i="98"/>
  <c r="R52" i="98"/>
  <c r="M11" i="97"/>
  <c r="U11" i="97"/>
  <c r="O8" i="92"/>
  <c r="D17" i="92"/>
  <c r="T17" i="92"/>
  <c r="I33" i="91"/>
  <c r="Q11" i="90"/>
  <c r="U17" i="90"/>
  <c r="L17" i="89"/>
  <c r="U33" i="89"/>
  <c r="J33" i="88"/>
  <c r="M52" i="88"/>
  <c r="G52" i="87"/>
  <c r="P27" i="86"/>
  <c r="H33" i="86"/>
  <c r="M27" i="85"/>
  <c r="W33" i="85"/>
  <c r="L33" i="84"/>
  <c r="I4" i="79"/>
  <c r="D17" i="79"/>
  <c r="R52" i="79"/>
  <c r="F4" i="78"/>
  <c r="N4" i="78"/>
  <c r="Q11" i="78"/>
  <c r="R27" i="74"/>
  <c r="D52" i="74"/>
  <c r="T4" i="73"/>
  <c r="H4" i="73"/>
  <c r="T33" i="72"/>
  <c r="L4" i="71"/>
  <c r="V11" i="71"/>
  <c r="Q52" i="71"/>
  <c r="E4" i="70"/>
  <c r="P11" i="70"/>
  <c r="J33" i="70"/>
  <c r="V27" i="62"/>
  <c r="V33" i="59"/>
  <c r="D17" i="58"/>
  <c r="O71" i="58"/>
  <c r="J11" i="57"/>
  <c r="V17" i="57"/>
  <c r="V27" i="57"/>
  <c r="F33" i="57"/>
  <c r="D52" i="57"/>
  <c r="L52" i="57"/>
  <c r="L22" i="55"/>
  <c r="V52" i="55"/>
  <c r="J4" i="54"/>
  <c r="F8" i="54"/>
  <c r="V27" i="85"/>
  <c r="M4" i="84"/>
  <c r="F27" i="84"/>
  <c r="H33" i="83"/>
  <c r="P33" i="83"/>
  <c r="H11" i="82"/>
  <c r="U4" i="81"/>
  <c r="O17" i="81"/>
  <c r="U27" i="81"/>
  <c r="M4" i="80"/>
  <c r="P8" i="80"/>
  <c r="F27" i="80"/>
  <c r="R33" i="80"/>
  <c r="V52" i="80"/>
  <c r="E17" i="79"/>
  <c r="G4" i="78"/>
  <c r="J33" i="76"/>
  <c r="N52" i="76"/>
  <c r="I52" i="74"/>
  <c r="U4" i="73"/>
  <c r="I27" i="72"/>
  <c r="U33" i="72"/>
  <c r="G17" i="71"/>
  <c r="D27" i="71"/>
  <c r="O33" i="71"/>
  <c r="K33" i="70"/>
  <c r="E17" i="58"/>
  <c r="P71" i="58"/>
  <c r="K11" i="57"/>
  <c r="M22" i="55"/>
  <c r="G27" i="55"/>
  <c r="K4" i="54"/>
  <c r="G8" i="54"/>
  <c r="M11" i="55"/>
  <c r="W52" i="54"/>
  <c r="K52" i="54"/>
  <c r="D24" i="46"/>
  <c r="L25" i="46"/>
  <c r="I27" i="44"/>
  <c r="N33" i="43"/>
  <c r="R52" i="43"/>
  <c r="J11" i="42"/>
  <c r="R11" i="42"/>
  <c r="O4" i="41"/>
  <c r="E17" i="41"/>
  <c r="M17" i="41"/>
  <c r="N27" i="40"/>
  <c r="V27" i="40"/>
  <c r="N33" i="39"/>
  <c r="R52" i="39"/>
  <c r="M33" i="35"/>
  <c r="I33" i="35"/>
  <c r="M11" i="34"/>
  <c r="L4" i="32"/>
  <c r="H11" i="32"/>
  <c r="M17" i="31"/>
  <c r="K11" i="28"/>
  <c r="S11" i="28"/>
  <c r="W17" i="28"/>
  <c r="U17" i="27"/>
  <c r="T4" i="26"/>
  <c r="H17" i="25"/>
  <c r="P17" i="25"/>
  <c r="P33" i="24"/>
  <c r="S8" i="19"/>
  <c r="N17" i="19"/>
  <c r="L27" i="19"/>
  <c r="V33" i="6"/>
  <c r="O8" i="5"/>
  <c r="G17" i="5"/>
  <c r="Q4" i="2"/>
  <c r="T52" i="53"/>
  <c r="P52" i="53"/>
  <c r="T27" i="31"/>
  <c r="L11" i="26"/>
  <c r="T11" i="26"/>
  <c r="F11" i="25"/>
  <c r="M52" i="53"/>
  <c r="U8" i="41"/>
  <c r="J11" i="35"/>
  <c r="D33" i="6"/>
  <c r="E27" i="43"/>
  <c r="Q33" i="43"/>
  <c r="K4" i="42"/>
  <c r="V8" i="41"/>
  <c r="W27" i="41"/>
  <c r="J33" i="41"/>
  <c r="M52" i="41"/>
  <c r="Q27" i="40"/>
  <c r="Q33" i="39"/>
  <c r="K4" i="36"/>
  <c r="P33" i="35"/>
  <c r="T52" i="35"/>
  <c r="P11" i="34"/>
  <c r="K52" i="33"/>
  <c r="U52" i="29"/>
  <c r="N11" i="28"/>
  <c r="G27" i="24"/>
  <c r="S33" i="24"/>
  <c r="W52" i="24"/>
  <c r="R52" i="23"/>
  <c r="P27" i="6"/>
  <c r="F27" i="5"/>
  <c r="W8" i="41"/>
  <c r="J17" i="37"/>
  <c r="I11" i="25"/>
  <c r="N11" i="19"/>
  <c r="O11" i="6"/>
  <c r="U22" i="5"/>
  <c r="K33" i="4"/>
  <c r="M11" i="35"/>
  <c r="M52" i="33"/>
  <c r="I33" i="27"/>
  <c r="P27" i="42"/>
  <c r="T4" i="44"/>
  <c r="T22" i="44"/>
  <c r="P27" i="44"/>
  <c r="H71" i="44"/>
  <c r="R4" i="43"/>
  <c r="N8" i="43"/>
  <c r="P22" i="43"/>
  <c r="I27" i="43"/>
  <c r="Q27" i="43"/>
  <c r="U33" i="43"/>
  <c r="I52" i="42"/>
  <c r="M71" i="42"/>
  <c r="R8" i="41"/>
  <c r="R3" i="41" s="1"/>
  <c r="U27" i="40"/>
  <c r="K71" i="40"/>
  <c r="O8" i="39"/>
  <c r="I27" i="39"/>
  <c r="E27" i="37"/>
  <c r="U52" i="37"/>
  <c r="P52" i="36"/>
  <c r="T33" i="35"/>
  <c r="D27" i="34"/>
  <c r="P11" i="33"/>
  <c r="S71" i="33"/>
  <c r="U27" i="32"/>
  <c r="I52" i="32"/>
  <c r="M71" i="32"/>
  <c r="U8" i="31"/>
  <c r="M22" i="29"/>
  <c r="I27" i="29"/>
  <c r="V71" i="28"/>
  <c r="E4" i="27"/>
  <c r="Q11" i="27"/>
  <c r="V17" i="26"/>
  <c r="S27" i="26"/>
  <c r="J71" i="26"/>
  <c r="E71" i="25"/>
  <c r="L8" i="24"/>
  <c r="K27" i="24"/>
  <c r="W33" i="24"/>
  <c r="E4" i="19"/>
  <c r="I11" i="19"/>
  <c r="V8" i="6"/>
  <c r="V17" i="6"/>
  <c r="I71" i="6"/>
  <c r="U4" i="5"/>
  <c r="N17" i="5"/>
  <c r="G22" i="4"/>
  <c r="F33" i="4"/>
  <c r="I52" i="4"/>
  <c r="L71" i="4"/>
  <c r="K11" i="40"/>
  <c r="L33" i="34"/>
  <c r="H33" i="34"/>
  <c r="P52" i="33"/>
  <c r="Q52" i="33"/>
  <c r="O17" i="2"/>
  <c r="J52" i="27"/>
  <c r="L4" i="44"/>
  <c r="H52" i="44"/>
  <c r="I33" i="42"/>
  <c r="M52" i="42"/>
  <c r="S33" i="34"/>
  <c r="V52" i="34"/>
  <c r="J4" i="33"/>
  <c r="D8" i="33"/>
  <c r="I33" i="32"/>
  <c r="M52" i="32"/>
  <c r="J33" i="4"/>
  <c r="L4" i="43"/>
  <c r="F8" i="40"/>
  <c r="T11" i="40"/>
  <c r="H17" i="40"/>
  <c r="U11" i="32"/>
  <c r="N33" i="5"/>
  <c r="I33" i="57"/>
  <c r="J17" i="55"/>
  <c r="N22" i="55"/>
  <c r="H27" i="55"/>
  <c r="H8" i="54"/>
  <c r="U11" i="54"/>
  <c r="F22" i="54"/>
  <c r="O4" i="44"/>
  <c r="W8" i="44"/>
  <c r="K11" i="44"/>
  <c r="W17" i="44"/>
  <c r="O71" i="44"/>
  <c r="M4" i="43"/>
  <c r="T17" i="43"/>
  <c r="W22" i="43"/>
  <c r="H71" i="43"/>
  <c r="F17" i="42"/>
  <c r="P52" i="42"/>
  <c r="S17" i="41"/>
  <c r="O17" i="41"/>
  <c r="Q22" i="41"/>
  <c r="G8" i="40"/>
  <c r="U11" i="40"/>
  <c r="D22" i="40"/>
  <c r="J33" i="40"/>
  <c r="N52" i="40"/>
  <c r="R71" i="40"/>
  <c r="V8" i="39"/>
  <c r="W22" i="39"/>
  <c r="D52" i="39"/>
  <c r="H71" i="39"/>
  <c r="N8" i="38"/>
  <c r="M17" i="38"/>
  <c r="Q4" i="37"/>
  <c r="L27" i="37"/>
  <c r="I27" i="36"/>
  <c r="W52" i="36"/>
  <c r="D8" i="35"/>
  <c r="O22" i="34"/>
  <c r="K27" i="34"/>
  <c r="V33" i="34"/>
  <c r="M4" i="33"/>
  <c r="G8" i="33"/>
  <c r="W11" i="33"/>
  <c r="J22" i="33"/>
  <c r="V52" i="33"/>
  <c r="V11" i="32"/>
  <c r="L33" i="32"/>
  <c r="T71" i="32"/>
  <c r="T8" i="29"/>
  <c r="T22" i="29"/>
  <c r="P27" i="29"/>
  <c r="M22" i="28"/>
  <c r="I27" i="28"/>
  <c r="L4" i="27"/>
  <c r="H8" i="27"/>
  <c r="V71" i="27"/>
  <c r="N4" i="26"/>
  <c r="L71" i="25"/>
  <c r="S8" i="24"/>
  <c r="G11" i="24"/>
  <c r="S17" i="24"/>
  <c r="W22" i="24"/>
  <c r="P8" i="23"/>
  <c r="S22" i="23"/>
  <c r="R71" i="19"/>
  <c r="P71" i="18"/>
  <c r="H52" i="17"/>
  <c r="J4" i="6"/>
  <c r="Q11" i="6"/>
  <c r="R4" i="4"/>
  <c r="U8" i="4"/>
  <c r="L17" i="4"/>
  <c r="N22" i="4"/>
  <c r="J33" i="57"/>
  <c r="H52" i="57"/>
  <c r="P4" i="55"/>
  <c r="K17" i="55"/>
  <c r="O22" i="55"/>
  <c r="I27" i="55"/>
  <c r="Q27" i="55"/>
  <c r="U33" i="55"/>
  <c r="M4" i="54"/>
  <c r="I8" i="54"/>
  <c r="V11" i="54"/>
  <c r="P71" i="44"/>
  <c r="I71" i="43"/>
  <c r="M33" i="42"/>
  <c r="Q52" i="42"/>
  <c r="U71" i="42"/>
  <c r="R22" i="41"/>
  <c r="K27" i="41"/>
  <c r="L4" i="40"/>
  <c r="T4" i="40"/>
  <c r="H8" i="40"/>
  <c r="V11" i="40"/>
  <c r="E22" i="40"/>
  <c r="O52" i="40"/>
  <c r="S71" i="40"/>
  <c r="H11" i="39"/>
  <c r="O8" i="38"/>
  <c r="Q22" i="37"/>
  <c r="M27" i="37"/>
  <c r="N22" i="36"/>
  <c r="W22" i="35"/>
  <c r="R27" i="35"/>
  <c r="H71" i="35"/>
  <c r="L8" i="34"/>
  <c r="P22" i="34"/>
  <c r="W33" i="34"/>
  <c r="G27" i="33"/>
  <c r="K4" i="32"/>
  <c r="G8" i="32"/>
  <c r="W11" i="32"/>
  <c r="M33" i="32"/>
  <c r="Q52" i="32"/>
  <c r="U71" i="32"/>
  <c r="N52" i="31"/>
  <c r="U8" i="29"/>
  <c r="E11" i="29"/>
  <c r="Q27" i="29"/>
  <c r="I71" i="29"/>
  <c r="J27" i="28"/>
  <c r="I8" i="27"/>
  <c r="D22" i="26"/>
  <c r="L22" i="26"/>
  <c r="J33" i="26"/>
  <c r="R71" i="26"/>
  <c r="M71" i="25"/>
  <c r="T17" i="24"/>
  <c r="K71" i="24"/>
  <c r="T22" i="23"/>
  <c r="P27" i="23"/>
  <c r="K33" i="19"/>
  <c r="K4" i="6"/>
  <c r="R11" i="6"/>
  <c r="S4" i="4"/>
  <c r="V8" i="4"/>
  <c r="M17" i="4"/>
  <c r="K33" i="57"/>
  <c r="H71" i="57"/>
  <c r="P22" i="55"/>
  <c r="J8" i="54"/>
  <c r="H22" i="54"/>
  <c r="J33" i="54"/>
  <c r="G11" i="53"/>
  <c r="S53" i="46"/>
  <c r="G55" i="46"/>
  <c r="O56" i="46"/>
  <c r="M52" i="44"/>
  <c r="Q71" i="44"/>
  <c r="J71" i="43"/>
  <c r="L8" i="42"/>
  <c r="N33" i="42"/>
  <c r="R52" i="42"/>
  <c r="V71" i="42"/>
  <c r="U17" i="41"/>
  <c r="S22" i="41"/>
  <c r="L27" i="41"/>
  <c r="T27" i="41"/>
  <c r="I8" i="40"/>
  <c r="F22" i="40"/>
  <c r="T71" i="40"/>
  <c r="D4" i="39"/>
  <c r="I11" i="39"/>
  <c r="Q11" i="39"/>
  <c r="P8" i="38"/>
  <c r="O17" i="38"/>
  <c r="O27" i="38"/>
  <c r="O8" i="37"/>
  <c r="R22" i="37"/>
  <c r="N27" i="37"/>
  <c r="S27" i="35"/>
  <c r="I71" i="35"/>
  <c r="M8" i="34"/>
  <c r="Q22" i="34"/>
  <c r="M27" i="34"/>
  <c r="I8" i="33"/>
  <c r="L22" i="33"/>
  <c r="H27" i="33"/>
  <c r="T33" i="33"/>
  <c r="H8" i="32"/>
  <c r="E17" i="32"/>
  <c r="N33" i="32"/>
  <c r="R52" i="32"/>
  <c r="V71" i="32"/>
  <c r="K33" i="31"/>
  <c r="V8" i="29"/>
  <c r="F11" i="29"/>
  <c r="M8" i="28"/>
  <c r="O22" i="28"/>
  <c r="K27" i="28"/>
  <c r="W33" i="28"/>
  <c r="N4" i="27"/>
  <c r="J8" i="27"/>
  <c r="T52" i="27"/>
  <c r="D8" i="26"/>
  <c r="E22" i="26"/>
  <c r="N71" i="25"/>
  <c r="U17" i="24"/>
  <c r="L71" i="24"/>
  <c r="U22" i="23"/>
  <c r="P52" i="19"/>
  <c r="T71" i="19"/>
  <c r="N52" i="18"/>
  <c r="E52" i="5"/>
  <c r="H71" i="5"/>
  <c r="O8" i="4"/>
  <c r="U71" i="4"/>
  <c r="J52" i="57"/>
  <c r="K27" i="55"/>
  <c r="S27" i="55"/>
  <c r="W33" i="55"/>
  <c r="K8" i="54"/>
  <c r="R71" i="44"/>
  <c r="K71" i="43"/>
  <c r="Q4" i="42"/>
  <c r="M8" i="42"/>
  <c r="J22" i="42"/>
  <c r="O33" i="42"/>
  <c r="W71" i="42"/>
  <c r="V17" i="41"/>
  <c r="T22" i="41"/>
  <c r="M27" i="41"/>
  <c r="N4" i="40"/>
  <c r="J8" i="40"/>
  <c r="M33" i="40"/>
  <c r="Q52" i="40"/>
  <c r="U71" i="40"/>
  <c r="J11" i="39"/>
  <c r="R11" i="39"/>
  <c r="K71" i="39"/>
  <c r="P17" i="38"/>
  <c r="W33" i="36"/>
  <c r="T27" i="35"/>
  <c r="N8" i="34"/>
  <c r="N17" i="34"/>
  <c r="N27" i="34"/>
  <c r="D71" i="34"/>
  <c r="P4" i="33"/>
  <c r="J8" i="33"/>
  <c r="I17" i="33"/>
  <c r="M22" i="33"/>
  <c r="I27" i="33"/>
  <c r="U33" i="33"/>
  <c r="I8" i="32"/>
  <c r="H22" i="32"/>
  <c r="O33" i="32"/>
  <c r="W71" i="32"/>
  <c r="P52" i="31"/>
  <c r="W8" i="29"/>
  <c r="W22" i="29"/>
  <c r="K71" i="29"/>
  <c r="P22" i="28"/>
  <c r="T27" i="28"/>
  <c r="D71" i="28"/>
  <c r="U52" i="27"/>
  <c r="E8" i="26"/>
  <c r="T17" i="26"/>
  <c r="F22" i="26"/>
  <c r="O71" i="25"/>
  <c r="V17" i="24"/>
  <c r="S8" i="23"/>
  <c r="V22" i="23"/>
  <c r="R27" i="23"/>
  <c r="U71" i="19"/>
  <c r="O11" i="18"/>
  <c r="K33" i="18"/>
  <c r="D71" i="12"/>
  <c r="M4" i="6"/>
  <c r="T27" i="5"/>
  <c r="I71" i="5"/>
  <c r="V71" i="4"/>
  <c r="N17" i="55"/>
  <c r="R22" i="55"/>
  <c r="T8" i="54"/>
  <c r="K4" i="44"/>
  <c r="S4" i="44"/>
  <c r="K33" i="44"/>
  <c r="O52" i="44"/>
  <c r="S71" i="44"/>
  <c r="Q4" i="43"/>
  <c r="L11" i="43"/>
  <c r="L71" i="43"/>
  <c r="N8" i="42"/>
  <c r="J17" i="42"/>
  <c r="D27" i="42"/>
  <c r="W17" i="41"/>
  <c r="U22" i="41"/>
  <c r="K8" i="40"/>
  <c r="E17" i="40"/>
  <c r="N33" i="40"/>
  <c r="R52" i="40"/>
  <c r="V71" i="40"/>
  <c r="K11" i="39"/>
  <c r="W17" i="39"/>
  <c r="L71" i="39"/>
  <c r="R8" i="38"/>
  <c r="E11" i="38"/>
  <c r="U22" i="38"/>
  <c r="E52" i="38"/>
  <c r="I71" i="38"/>
  <c r="E11" i="37"/>
  <c r="N8" i="36"/>
  <c r="I11" i="36"/>
  <c r="Q11" i="36"/>
  <c r="M17" i="35"/>
  <c r="U27" i="35"/>
  <c r="K71" i="35"/>
  <c r="O8" i="34"/>
  <c r="O27" i="34"/>
  <c r="Q4" i="33"/>
  <c r="S8" i="33"/>
  <c r="J8" i="32"/>
  <c r="I22" i="32"/>
  <c r="H52" i="29"/>
  <c r="L71" i="29"/>
  <c r="M17" i="28"/>
  <c r="Q22" i="28"/>
  <c r="M27" i="28"/>
  <c r="L8" i="27"/>
  <c r="R33" i="27"/>
  <c r="F8" i="26"/>
  <c r="R27" i="26"/>
  <c r="P71" i="25"/>
  <c r="W17" i="24"/>
  <c r="N71" i="24"/>
  <c r="T8" i="23"/>
  <c r="W22" i="23"/>
  <c r="S27" i="23"/>
  <c r="H22" i="19"/>
  <c r="N33" i="19"/>
  <c r="V71" i="19"/>
  <c r="F4" i="18"/>
  <c r="P11" i="18"/>
  <c r="L33" i="18"/>
  <c r="T71" i="18"/>
  <c r="H33" i="17"/>
  <c r="L52" i="17"/>
  <c r="E71" i="12"/>
  <c r="N4" i="6"/>
  <c r="T71" i="6"/>
  <c r="G52" i="5"/>
  <c r="J71" i="5"/>
  <c r="V4" i="4"/>
  <c r="W71" i="4"/>
  <c r="N33" i="57"/>
  <c r="O17" i="55"/>
  <c r="S22" i="55"/>
  <c r="M27" i="55"/>
  <c r="Q4" i="54"/>
  <c r="M8" i="54"/>
  <c r="U8" i="54"/>
  <c r="H17" i="54"/>
  <c r="K22" i="54"/>
  <c r="J11" i="53"/>
  <c r="P52" i="44"/>
  <c r="T71" i="44"/>
  <c r="I52" i="43"/>
  <c r="S4" i="42"/>
  <c r="O8" i="42"/>
  <c r="K17" i="42"/>
  <c r="E27" i="42"/>
  <c r="Q33" i="42"/>
  <c r="U52" i="42"/>
  <c r="O11" i="41"/>
  <c r="S11" i="41"/>
  <c r="V22" i="41"/>
  <c r="D71" i="41"/>
  <c r="S52" i="40"/>
  <c r="G8" i="39"/>
  <c r="I52" i="39"/>
  <c r="M71" i="39"/>
  <c r="W4" i="38"/>
  <c r="F11" i="38"/>
  <c r="R17" i="38"/>
  <c r="V22" i="38"/>
  <c r="J71" i="38"/>
  <c r="V4" i="37"/>
  <c r="F11" i="37"/>
  <c r="O8" i="36"/>
  <c r="N17" i="36"/>
  <c r="R22" i="36"/>
  <c r="V27" i="35"/>
  <c r="H52" i="35"/>
  <c r="P17" i="34"/>
  <c r="T22" i="34"/>
  <c r="F71" i="34"/>
  <c r="R4" i="33"/>
  <c r="L8" i="33"/>
  <c r="S8" i="32"/>
  <c r="H17" i="32"/>
  <c r="J22" i="32"/>
  <c r="N33" i="31"/>
  <c r="P8" i="28"/>
  <c r="R22" i="28"/>
  <c r="M8" i="27"/>
  <c r="V11" i="26"/>
  <c r="H22" i="26"/>
  <c r="P22" i="26"/>
  <c r="P11" i="25"/>
  <c r="Q71" i="25"/>
  <c r="L11" i="24"/>
  <c r="T11" i="24"/>
  <c r="K52" i="24"/>
  <c r="O71" i="24"/>
  <c r="U8" i="23"/>
  <c r="H11" i="23"/>
  <c r="T17" i="23"/>
  <c r="I22" i="19"/>
  <c r="O33" i="19"/>
  <c r="S52" i="19"/>
  <c r="W71" i="19"/>
  <c r="G4" i="18"/>
  <c r="I8" i="18"/>
  <c r="Q11" i="18"/>
  <c r="I33" i="17"/>
  <c r="F71" i="12"/>
  <c r="U71" i="6"/>
  <c r="V27" i="5"/>
  <c r="H4" i="2"/>
  <c r="O33" i="57"/>
  <c r="P17" i="55"/>
  <c r="T22" i="55"/>
  <c r="V8" i="54"/>
  <c r="L22" i="54"/>
  <c r="E22" i="44"/>
  <c r="M33" i="44"/>
  <c r="U71" i="44"/>
  <c r="K4" i="43"/>
  <c r="N71" i="43"/>
  <c r="T4" i="42"/>
  <c r="P8" i="42"/>
  <c r="F27" i="42"/>
  <c r="R33" i="42"/>
  <c r="W22" i="41"/>
  <c r="P27" i="41"/>
  <c r="E71" i="41"/>
  <c r="M8" i="40"/>
  <c r="H4" i="39"/>
  <c r="M11" i="39"/>
  <c r="F33" i="39"/>
  <c r="J52" i="39"/>
  <c r="N71" i="39"/>
  <c r="G52" i="38"/>
  <c r="K71" i="38"/>
  <c r="W4" i="37"/>
  <c r="G11" i="37"/>
  <c r="J71" i="37"/>
  <c r="P8" i="36"/>
  <c r="J8" i="35"/>
  <c r="W27" i="35"/>
  <c r="W26" i="35" s="1"/>
  <c r="M71" i="35"/>
  <c r="U4" i="34"/>
  <c r="I4" i="34"/>
  <c r="E11" i="34"/>
  <c r="Q17" i="34"/>
  <c r="Q27" i="34"/>
  <c r="D71" i="33"/>
  <c r="P4" i="32"/>
  <c r="L8" i="32"/>
  <c r="I17" i="32"/>
  <c r="Q17" i="32"/>
  <c r="J11" i="29"/>
  <c r="N71" i="29"/>
  <c r="O17" i="28"/>
  <c r="S22" i="28"/>
  <c r="O27" i="28"/>
  <c r="W27" i="28"/>
  <c r="G71" i="28"/>
  <c r="N8" i="27"/>
  <c r="V8" i="27"/>
  <c r="K27" i="27"/>
  <c r="T33" i="27"/>
  <c r="L4" i="26"/>
  <c r="K22" i="25"/>
  <c r="N52" i="25"/>
  <c r="L52" i="24"/>
  <c r="P71" i="24"/>
  <c r="V8" i="23"/>
  <c r="I11" i="23"/>
  <c r="U17" i="23"/>
  <c r="J22" i="19"/>
  <c r="D27" i="19"/>
  <c r="R11" i="18"/>
  <c r="V71" i="18"/>
  <c r="V71" i="6"/>
  <c r="W27" i="5"/>
  <c r="I52" i="5"/>
  <c r="I4" i="2"/>
  <c r="U22" i="55"/>
  <c r="S4" i="54"/>
  <c r="O8" i="54"/>
  <c r="J17" i="54"/>
  <c r="F6" i="46"/>
  <c r="N7" i="46"/>
  <c r="N4" i="44"/>
  <c r="V4" i="44"/>
  <c r="F22" i="44"/>
  <c r="N33" i="44"/>
  <c r="R52" i="44"/>
  <c r="V71" i="44"/>
  <c r="K52" i="43"/>
  <c r="O71" i="43"/>
  <c r="U4" i="42"/>
  <c r="Q8" i="42"/>
  <c r="M17" i="42"/>
  <c r="N22" i="42"/>
  <c r="D8" i="41"/>
  <c r="F71" i="41"/>
  <c r="Q33" i="40"/>
  <c r="U52" i="40"/>
  <c r="I4" i="39"/>
  <c r="G33" i="39"/>
  <c r="K52" i="39"/>
  <c r="O71" i="39"/>
  <c r="H11" i="38"/>
  <c r="L71" i="38"/>
  <c r="K71" i="37"/>
  <c r="Q8" i="36"/>
  <c r="T22" i="36"/>
  <c r="P27" i="36"/>
  <c r="K8" i="35"/>
  <c r="U11" i="35"/>
  <c r="I11" i="35"/>
  <c r="Q11" i="35"/>
  <c r="J52" i="35"/>
  <c r="N71" i="35"/>
  <c r="R17" i="34"/>
  <c r="R27" i="34"/>
  <c r="H71" i="34"/>
  <c r="T4" i="33"/>
  <c r="N8" i="33"/>
  <c r="Q4" i="32"/>
  <c r="M8" i="32"/>
  <c r="J22" i="31"/>
  <c r="D27" i="31"/>
  <c r="P33" i="31"/>
  <c r="K4" i="29"/>
  <c r="K52" i="29"/>
  <c r="O71" i="29"/>
  <c r="R8" i="28"/>
  <c r="D11" i="28"/>
  <c r="P17" i="28"/>
  <c r="P27" i="28"/>
  <c r="D52" i="28"/>
  <c r="H71" i="28"/>
  <c r="O8" i="27"/>
  <c r="P33" i="26"/>
  <c r="T52" i="26"/>
  <c r="D8" i="25"/>
  <c r="L22" i="25"/>
  <c r="S71" i="25"/>
  <c r="Q71" i="24"/>
  <c r="K22" i="19"/>
  <c r="I4" i="18"/>
  <c r="O33" i="18"/>
  <c r="S52" i="18"/>
  <c r="W71" i="18"/>
  <c r="J22" i="6"/>
  <c r="F27" i="6"/>
  <c r="W71" i="6"/>
  <c r="P11" i="5"/>
  <c r="M71" i="5"/>
  <c r="J4" i="2"/>
  <c r="Q33" i="57"/>
  <c r="R17" i="55"/>
  <c r="O33" i="44"/>
  <c r="S52" i="44"/>
  <c r="L52" i="43"/>
  <c r="V4" i="42"/>
  <c r="N17" i="42"/>
  <c r="E8" i="41"/>
  <c r="R33" i="40"/>
  <c r="V52" i="40"/>
  <c r="J4" i="39"/>
  <c r="U17" i="38"/>
  <c r="T17" i="37"/>
  <c r="H52" i="37"/>
  <c r="V4" i="36"/>
  <c r="Q27" i="36"/>
  <c r="W4" i="34"/>
  <c r="S17" i="34"/>
  <c r="S27" i="34"/>
  <c r="S26" i="34" s="1"/>
  <c r="U4" i="33"/>
  <c r="R4" i="32"/>
  <c r="E27" i="31"/>
  <c r="D4" i="29"/>
  <c r="L11" i="29"/>
  <c r="E11" i="28"/>
  <c r="Q17" i="28"/>
  <c r="M27" i="27"/>
  <c r="I17" i="26"/>
  <c r="Q17" i="26"/>
  <c r="U52" i="26"/>
  <c r="I4" i="25"/>
  <c r="S11" i="25"/>
  <c r="L33" i="25"/>
  <c r="N52" i="24"/>
  <c r="F27" i="19"/>
  <c r="R33" i="19"/>
  <c r="R4" i="6"/>
  <c r="K52" i="5"/>
  <c r="D17" i="2"/>
  <c r="R33" i="57"/>
  <c r="S17" i="55"/>
  <c r="U4" i="54"/>
  <c r="P33" i="44"/>
  <c r="I33" i="43"/>
  <c r="M52" i="43"/>
  <c r="W4" i="42"/>
  <c r="E11" i="42"/>
  <c r="F8" i="41"/>
  <c r="N8" i="41"/>
  <c r="I27" i="40"/>
  <c r="W52" i="40"/>
  <c r="K4" i="39"/>
  <c r="I33" i="39"/>
  <c r="M52" i="39"/>
  <c r="R11" i="38"/>
  <c r="F33" i="38"/>
  <c r="J52" i="38"/>
  <c r="R27" i="36"/>
  <c r="K22" i="35"/>
  <c r="H11" i="34"/>
  <c r="T17" i="34"/>
  <c r="T27" i="34"/>
  <c r="M4" i="29"/>
  <c r="M11" i="29"/>
  <c r="F11" i="28"/>
  <c r="R17" i="28"/>
  <c r="R27" i="28"/>
  <c r="W33" i="27"/>
  <c r="J4" i="25"/>
  <c r="K17" i="25"/>
  <c r="Q52" i="25"/>
  <c r="K33" i="24"/>
  <c r="O52" i="24"/>
  <c r="U22" i="19"/>
  <c r="G27" i="19"/>
  <c r="Q33" i="6"/>
  <c r="I33" i="6"/>
  <c r="U52" i="6"/>
  <c r="I4" i="5"/>
  <c r="E52" i="4"/>
  <c r="E17" i="2"/>
  <c r="T17" i="55"/>
  <c r="V4" i="54"/>
  <c r="S52" i="54"/>
  <c r="O52" i="54"/>
  <c r="H71" i="53"/>
  <c r="E27" i="44"/>
  <c r="J33" i="43"/>
  <c r="N52" i="43"/>
  <c r="F11" i="42"/>
  <c r="G8" i="41"/>
  <c r="U4" i="40"/>
  <c r="Q8" i="40"/>
  <c r="J27" i="40"/>
  <c r="T33" i="40"/>
  <c r="L4" i="39"/>
  <c r="W27" i="38"/>
  <c r="J52" i="37"/>
  <c r="G11" i="36"/>
  <c r="S27" i="36"/>
  <c r="M52" i="35"/>
  <c r="I11" i="34"/>
  <c r="U17" i="34"/>
  <c r="U27" i="34"/>
  <c r="T4" i="32"/>
  <c r="G27" i="31"/>
  <c r="S33" i="31"/>
  <c r="J33" i="29"/>
  <c r="N52" i="29"/>
  <c r="G11" i="28"/>
  <c r="S17" i="28"/>
  <c r="S27" i="28"/>
  <c r="G52" i="28"/>
  <c r="M17" i="27"/>
  <c r="P4" i="26"/>
  <c r="H27" i="26"/>
  <c r="L17" i="25"/>
  <c r="N33" i="25"/>
  <c r="L33" i="24"/>
  <c r="M11" i="23"/>
  <c r="H27" i="19"/>
  <c r="P27" i="19"/>
  <c r="S11" i="5"/>
  <c r="I33" i="5"/>
  <c r="M52" i="5"/>
  <c r="M4" i="2"/>
  <c r="J11" i="55"/>
  <c r="W4" i="54"/>
  <c r="G35" i="46"/>
  <c r="O36" i="46"/>
  <c r="W37" i="46"/>
  <c r="K39" i="46"/>
  <c r="S40" i="46"/>
  <c r="G42" i="46"/>
  <c r="O43" i="46"/>
  <c r="W44" i="46"/>
  <c r="K46" i="46"/>
  <c r="S47" i="46"/>
  <c r="G49" i="46"/>
  <c r="O50" i="46"/>
  <c r="W51" i="46"/>
  <c r="G11" i="42"/>
  <c r="H8" i="41"/>
  <c r="V4" i="40"/>
  <c r="U33" i="40"/>
  <c r="O27" i="39"/>
  <c r="L11" i="38"/>
  <c r="T11" i="38"/>
  <c r="D17" i="35"/>
  <c r="U4" i="32"/>
  <c r="E11" i="32"/>
  <c r="J17" i="31"/>
  <c r="G4" i="29"/>
  <c r="O52" i="29"/>
  <c r="H11" i="28"/>
  <c r="P27" i="27"/>
  <c r="I27" i="26"/>
  <c r="P22" i="25"/>
  <c r="M33" i="24"/>
  <c r="Q52" i="24"/>
  <c r="K17" i="19"/>
  <c r="U4" i="6"/>
  <c r="S33" i="6"/>
  <c r="W52" i="6"/>
  <c r="K4" i="5"/>
  <c r="F11" i="2"/>
  <c r="V17" i="55"/>
  <c r="H52" i="55"/>
  <c r="I52" i="53"/>
  <c r="Q52" i="53"/>
  <c r="J71" i="53"/>
  <c r="G27" i="44"/>
  <c r="D17" i="43"/>
  <c r="L33" i="43"/>
  <c r="P52" i="43"/>
  <c r="H11" i="42"/>
  <c r="R17" i="42"/>
  <c r="I8" i="41"/>
  <c r="V11" i="41"/>
  <c r="K17" i="41"/>
  <c r="H52" i="41"/>
  <c r="W4" i="40"/>
  <c r="L27" i="40"/>
  <c r="V33" i="40"/>
  <c r="M11" i="38"/>
  <c r="L52" i="37"/>
  <c r="U17" i="36"/>
  <c r="P8" i="35"/>
  <c r="P52" i="29"/>
  <c r="I11" i="28"/>
  <c r="U17" i="28"/>
  <c r="Q27" i="27"/>
  <c r="M4" i="25"/>
  <c r="T52" i="25"/>
  <c r="V4" i="6"/>
  <c r="K27" i="6"/>
  <c r="L4" i="5"/>
  <c r="K33" i="5"/>
  <c r="O52" i="5"/>
  <c r="C52" i="17"/>
  <c r="C4" i="126"/>
  <c r="C9" i="116"/>
  <c r="C9" i="46"/>
  <c r="C15" i="94"/>
  <c r="C17" i="44"/>
  <c r="C27" i="42"/>
  <c r="C42" i="116"/>
  <c r="C42" i="46"/>
  <c r="C67" i="116"/>
  <c r="C67" i="46"/>
  <c r="C55" i="16"/>
  <c r="C74" i="16"/>
  <c r="V17" i="3"/>
  <c r="K11" i="121"/>
  <c r="P52" i="121"/>
  <c r="G10" i="116"/>
  <c r="C4" i="36"/>
  <c r="C6" i="16"/>
  <c r="C10" i="116"/>
  <c r="C8" i="53"/>
  <c r="C10" i="46"/>
  <c r="C16" i="94"/>
  <c r="C43" i="116"/>
  <c r="C43" i="46"/>
  <c r="C68" i="116"/>
  <c r="C68" i="46"/>
  <c r="C56" i="16"/>
  <c r="C75" i="16"/>
  <c r="W17" i="3"/>
  <c r="O33" i="3"/>
  <c r="P52" i="3"/>
  <c r="H4" i="121"/>
  <c r="L11" i="121"/>
  <c r="H11" i="118"/>
  <c r="T17" i="118"/>
  <c r="C44" i="116"/>
  <c r="C44" i="46"/>
  <c r="C69" i="116"/>
  <c r="C69" i="46"/>
  <c r="C57" i="16"/>
  <c r="C76" i="16"/>
  <c r="M11" i="121"/>
  <c r="S17" i="121"/>
  <c r="C22" i="43"/>
  <c r="C27" i="92"/>
  <c r="C45" i="116"/>
  <c r="C45" i="46"/>
  <c r="C70" i="116"/>
  <c r="C70" i="46"/>
  <c r="C58" i="16"/>
  <c r="Q33" i="3"/>
  <c r="R52" i="3"/>
  <c r="N11" i="121"/>
  <c r="T17" i="121"/>
  <c r="J11" i="118"/>
  <c r="C16" i="30"/>
  <c r="C46" i="116"/>
  <c r="C46" i="46"/>
  <c r="C34" i="16"/>
  <c r="C59" i="16"/>
  <c r="E8" i="121"/>
  <c r="O11" i="121"/>
  <c r="C47" i="116"/>
  <c r="C47" i="46"/>
  <c r="C35" i="16"/>
  <c r="C60" i="16"/>
  <c r="P11" i="121"/>
  <c r="C11" i="55"/>
  <c r="C36" i="16"/>
  <c r="C61" i="16"/>
  <c r="H17" i="3"/>
  <c r="M11" i="118"/>
  <c r="N5" i="116"/>
  <c r="V6" i="116"/>
  <c r="N11" i="115"/>
  <c r="C17" i="66"/>
  <c r="C37" i="16"/>
  <c r="C62" i="16"/>
  <c r="U33" i="3"/>
  <c r="N11" i="118"/>
  <c r="P27" i="118"/>
  <c r="O5" i="116"/>
  <c r="W6" i="116"/>
  <c r="C8" i="42"/>
  <c r="C17" i="42"/>
  <c r="C18" i="16"/>
  <c r="C27" i="40"/>
  <c r="C38" i="16"/>
  <c r="C63" i="16"/>
  <c r="I8" i="121"/>
  <c r="Q8" i="121"/>
  <c r="O11" i="118"/>
  <c r="C11" i="54"/>
  <c r="C19" i="16"/>
  <c r="C28" i="60"/>
  <c r="C39" i="16"/>
  <c r="C70" i="94"/>
  <c r="C64" i="16"/>
  <c r="J8" i="121"/>
  <c r="R8" i="121"/>
  <c r="G4" i="118"/>
  <c r="P11" i="118"/>
  <c r="C20" i="16"/>
  <c r="C40" i="16"/>
  <c r="C65" i="16"/>
  <c r="K8" i="121"/>
  <c r="S8" i="121"/>
  <c r="Q11" i="118"/>
  <c r="H35" i="116"/>
  <c r="C7" i="116"/>
  <c r="C7" i="46"/>
  <c r="C11" i="40"/>
  <c r="C17" i="96"/>
  <c r="C17" i="80"/>
  <c r="C17" i="72"/>
  <c r="C21" i="16"/>
  <c r="C22" i="40"/>
  <c r="C41" i="16"/>
  <c r="C66" i="16"/>
  <c r="T27" i="3"/>
  <c r="T27" i="121"/>
  <c r="R11" i="118"/>
  <c r="C4" i="83"/>
  <c r="C17" i="34"/>
  <c r="C17" i="26"/>
  <c r="C29" i="116"/>
  <c r="C29" i="46"/>
  <c r="C42" i="16"/>
  <c r="C67" i="16"/>
  <c r="S11" i="118"/>
  <c r="C30" i="46"/>
  <c r="C43" i="16"/>
  <c r="C68" i="16"/>
  <c r="T11" i="118"/>
  <c r="D17" i="118"/>
  <c r="I52" i="118"/>
  <c r="V28" i="116"/>
  <c r="J30" i="116"/>
  <c r="R31" i="116"/>
  <c r="M11" i="112"/>
  <c r="C4" i="98"/>
  <c r="C4" i="82"/>
  <c r="C8" i="77"/>
  <c r="C8" i="62"/>
  <c r="C8" i="24"/>
  <c r="C11" i="53"/>
  <c r="C12" i="46"/>
  <c r="C25" i="16"/>
  <c r="C44" i="16"/>
  <c r="C53" i="116"/>
  <c r="C53" i="46"/>
  <c r="C69" i="16"/>
  <c r="U11" i="118"/>
  <c r="E17" i="118"/>
  <c r="C17" i="95"/>
  <c r="C4" i="113"/>
  <c r="C4" i="66"/>
  <c r="C8" i="90"/>
  <c r="C14" i="116"/>
  <c r="C14" i="46"/>
  <c r="C19" i="94"/>
  <c r="C17" i="40"/>
  <c r="C46" i="16"/>
  <c r="C55" i="116"/>
  <c r="C55" i="46"/>
  <c r="O4" i="3"/>
  <c r="J8" i="3"/>
  <c r="E17" i="121"/>
  <c r="D52" i="121"/>
  <c r="L52" i="121"/>
  <c r="K33" i="115"/>
  <c r="C4" i="87"/>
  <c r="C4" i="5"/>
  <c r="C15" i="116"/>
  <c r="C15" i="46"/>
  <c r="C11" i="18"/>
  <c r="C20" i="94"/>
  <c r="C22" i="67"/>
  <c r="C27" i="96"/>
  <c r="C47" i="16"/>
  <c r="C56" i="116"/>
  <c r="C56" i="46"/>
  <c r="C72" i="116"/>
  <c r="C72" i="46"/>
  <c r="P4" i="3"/>
  <c r="K8" i="3"/>
  <c r="H11" i="3"/>
  <c r="D52" i="3"/>
  <c r="W71" i="3"/>
  <c r="F17" i="121"/>
  <c r="G33" i="121"/>
  <c r="M52" i="121"/>
  <c r="O4" i="118"/>
  <c r="H8" i="118"/>
  <c r="C4" i="55"/>
  <c r="C4" i="80"/>
  <c r="C8" i="107"/>
  <c r="C8" i="74"/>
  <c r="C16" i="116"/>
  <c r="C16" i="46"/>
  <c r="C48" i="16"/>
  <c r="C57" i="116"/>
  <c r="C57" i="46"/>
  <c r="C73" i="116"/>
  <c r="C73" i="46"/>
  <c r="Q4" i="3"/>
  <c r="D8" i="3"/>
  <c r="L8" i="3"/>
  <c r="I11" i="3"/>
  <c r="E52" i="3"/>
  <c r="G17" i="121"/>
  <c r="F52" i="121"/>
  <c r="N52" i="121"/>
  <c r="P4" i="118"/>
  <c r="I8" i="118"/>
  <c r="K33" i="113"/>
  <c r="C4" i="3"/>
  <c r="C8" i="37"/>
  <c r="C11" i="115"/>
  <c r="C17" i="3"/>
  <c r="C17" i="110"/>
  <c r="C17" i="70"/>
  <c r="C22" i="5"/>
  <c r="C28" i="16"/>
  <c r="C49" i="16"/>
  <c r="C58" i="116"/>
  <c r="C58" i="46"/>
  <c r="C74" i="116"/>
  <c r="C74" i="46"/>
  <c r="R4" i="3"/>
  <c r="J11" i="3"/>
  <c r="F52" i="3"/>
  <c r="H17" i="121"/>
  <c r="J22" i="121"/>
  <c r="I33" i="121"/>
  <c r="G52" i="121"/>
  <c r="Q4" i="118"/>
  <c r="J8" i="118"/>
  <c r="K33" i="118"/>
  <c r="K52" i="121"/>
  <c r="C27" i="44"/>
  <c r="C29" i="16"/>
  <c r="C34" i="116"/>
  <c r="C34" i="46"/>
  <c r="C50" i="16"/>
  <c r="C59" i="116"/>
  <c r="C59" i="46"/>
  <c r="C75" i="116"/>
  <c r="C75" i="46"/>
  <c r="S4" i="3"/>
  <c r="M22" i="3"/>
  <c r="G52" i="3"/>
  <c r="K22" i="121"/>
  <c r="H52" i="121"/>
  <c r="R4" i="118"/>
  <c r="K8" i="118"/>
  <c r="O33" i="115"/>
  <c r="Q27" i="114"/>
  <c r="C52" i="53"/>
  <c r="C4" i="44"/>
  <c r="C11" i="109"/>
  <c r="C30" i="16"/>
  <c r="C35" i="116"/>
  <c r="C35" i="46"/>
  <c r="C51" i="16"/>
  <c r="C60" i="116"/>
  <c r="C60" i="46"/>
  <c r="C76" i="116"/>
  <c r="C76" i="46"/>
  <c r="T4" i="3"/>
  <c r="N22" i="3"/>
  <c r="H52" i="3"/>
  <c r="D11" i="121"/>
  <c r="I52" i="121"/>
  <c r="H18" i="116"/>
  <c r="P19" i="116"/>
  <c r="D21" i="116"/>
  <c r="H23" i="116"/>
  <c r="P24" i="116"/>
  <c r="C4" i="43"/>
  <c r="C4" i="110"/>
  <c r="C9" i="16"/>
  <c r="C12" i="16"/>
  <c r="C25" i="75"/>
  <c r="C31" i="16"/>
  <c r="C36" i="116"/>
  <c r="C36" i="46"/>
  <c r="C61" i="116"/>
  <c r="C61" i="46"/>
  <c r="U4" i="3"/>
  <c r="H8" i="3"/>
  <c r="O22" i="3"/>
  <c r="I52" i="3"/>
  <c r="H71" i="3"/>
  <c r="I4" i="121"/>
  <c r="E11" i="121"/>
  <c r="M22" i="121"/>
  <c r="L33" i="121"/>
  <c r="J52" i="121"/>
  <c r="C10" i="16"/>
  <c r="C13" i="16"/>
  <c r="C18" i="116"/>
  <c r="C17" i="62"/>
  <c r="C18" i="46"/>
  <c r="C32" i="16"/>
  <c r="C37" i="116"/>
  <c r="C37" i="46"/>
  <c r="C62" i="116"/>
  <c r="C62" i="46"/>
  <c r="V4" i="3"/>
  <c r="P22" i="3"/>
  <c r="J52" i="3"/>
  <c r="J4" i="121"/>
  <c r="F11" i="121"/>
  <c r="M33" i="121"/>
  <c r="I71" i="121"/>
  <c r="U4" i="118"/>
  <c r="E12" i="116"/>
  <c r="M13" i="116"/>
  <c r="H52" i="114"/>
  <c r="C4" i="62"/>
  <c r="C14" i="16"/>
  <c r="C23" i="46"/>
  <c r="C27" i="37"/>
  <c r="C38" i="116"/>
  <c r="C38" i="46"/>
  <c r="C63" i="116"/>
  <c r="C63" i="46"/>
  <c r="K52" i="3"/>
  <c r="G11" i="121"/>
  <c r="O22" i="121"/>
  <c r="N33" i="121"/>
  <c r="F12" i="116"/>
  <c r="N13" i="116"/>
  <c r="V14" i="116"/>
  <c r="J16" i="116"/>
  <c r="C15" i="16"/>
  <c r="C20" i="116"/>
  <c r="C20" i="46"/>
  <c r="C24" i="116"/>
  <c r="C22" i="64"/>
  <c r="C24" i="46"/>
  <c r="C39" i="116"/>
  <c r="C39" i="46"/>
  <c r="C64" i="116"/>
  <c r="C64" i="46"/>
  <c r="S17" i="3"/>
  <c r="L52" i="3"/>
  <c r="D4" i="121"/>
  <c r="L4" i="121"/>
  <c r="H11" i="121"/>
  <c r="P22" i="121"/>
  <c r="O33" i="121"/>
  <c r="W4" i="118"/>
  <c r="D11" i="118"/>
  <c r="C16" i="16"/>
  <c r="C21" i="116"/>
  <c r="C21" i="46"/>
  <c r="C25" i="46"/>
  <c r="C40" i="116"/>
  <c r="C40" i="46"/>
  <c r="C65" i="116"/>
  <c r="C65" i="46"/>
  <c r="C53" i="16"/>
  <c r="C72" i="16"/>
  <c r="T17" i="3"/>
  <c r="M52" i="3"/>
  <c r="E4" i="121"/>
  <c r="I11" i="121"/>
  <c r="Q22" i="121"/>
  <c r="P33" i="121"/>
  <c r="E11" i="118"/>
  <c r="C17" i="17"/>
  <c r="C8" i="33"/>
  <c r="C17" i="108"/>
  <c r="C17" i="90"/>
  <c r="C41" i="116"/>
  <c r="C41" i="46"/>
  <c r="C66" i="116"/>
  <c r="C66" i="46"/>
  <c r="C54" i="16"/>
  <c r="C73" i="16"/>
  <c r="U17" i="3"/>
  <c r="N52" i="3"/>
  <c r="F4" i="121"/>
  <c r="N4" i="121"/>
  <c r="J11" i="121"/>
  <c r="R22" i="121"/>
  <c r="Q33" i="121"/>
  <c r="F11" i="118"/>
  <c r="F10" i="116"/>
  <c r="J17" i="121"/>
  <c r="R27" i="121"/>
  <c r="V71" i="121"/>
  <c r="R17" i="118"/>
  <c r="G6" i="116"/>
  <c r="O7" i="116"/>
  <c r="K9" i="116"/>
  <c r="S10" i="116"/>
  <c r="R12" i="116"/>
  <c r="F14" i="116"/>
  <c r="N15" i="116"/>
  <c r="V16" i="116"/>
  <c r="T18" i="116"/>
  <c r="H20" i="116"/>
  <c r="P21" i="116"/>
  <c r="T23" i="116"/>
  <c r="H25" i="116"/>
  <c r="F28" i="116"/>
  <c r="N29" i="116"/>
  <c r="V30" i="116"/>
  <c r="J32" i="116"/>
  <c r="L34" i="116"/>
  <c r="T35" i="116"/>
  <c r="H37" i="116"/>
  <c r="P38" i="116"/>
  <c r="D40" i="116"/>
  <c r="L41" i="116"/>
  <c r="T42" i="116"/>
  <c r="H44" i="116"/>
  <c r="P45" i="116"/>
  <c r="D47" i="116"/>
  <c r="L48" i="116"/>
  <c r="T49" i="116"/>
  <c r="H51" i="116"/>
  <c r="H53" i="116"/>
  <c r="P54" i="116"/>
  <c r="D56" i="116"/>
  <c r="L57" i="116"/>
  <c r="T58" i="116"/>
  <c r="H60" i="116"/>
  <c r="P61" i="116"/>
  <c r="D63" i="116"/>
  <c r="L64" i="116"/>
  <c r="T65" i="116"/>
  <c r="H67" i="116"/>
  <c r="P68" i="116"/>
  <c r="D70" i="116"/>
  <c r="I72" i="116"/>
  <c r="Q73" i="116"/>
  <c r="E75" i="116"/>
  <c r="M76" i="116"/>
  <c r="W17" i="115"/>
  <c r="D27" i="115"/>
  <c r="J11" i="114"/>
  <c r="S17" i="114"/>
  <c r="O22" i="112"/>
  <c r="H33" i="112"/>
  <c r="W71" i="112"/>
  <c r="S52" i="110"/>
  <c r="K17" i="121"/>
  <c r="S27" i="121"/>
  <c r="D4" i="118"/>
  <c r="S17" i="118"/>
  <c r="F27" i="118"/>
  <c r="H6" i="116"/>
  <c r="P7" i="116"/>
  <c r="L9" i="116"/>
  <c r="T10" i="116"/>
  <c r="S12" i="116"/>
  <c r="G14" i="116"/>
  <c r="O15" i="116"/>
  <c r="W16" i="116"/>
  <c r="U18" i="116"/>
  <c r="I20" i="116"/>
  <c r="Q21" i="116"/>
  <c r="U23" i="116"/>
  <c r="I25" i="116"/>
  <c r="G28" i="116"/>
  <c r="O29" i="116"/>
  <c r="W30" i="116"/>
  <c r="K32" i="116"/>
  <c r="M34" i="116"/>
  <c r="U35" i="116"/>
  <c r="I37" i="116"/>
  <c r="Q38" i="116"/>
  <c r="E40" i="116"/>
  <c r="M41" i="116"/>
  <c r="U42" i="116"/>
  <c r="I44" i="116"/>
  <c r="Q45" i="116"/>
  <c r="E47" i="116"/>
  <c r="M48" i="116"/>
  <c r="U49" i="116"/>
  <c r="I51" i="116"/>
  <c r="I53" i="116"/>
  <c r="Q54" i="116"/>
  <c r="E56" i="116"/>
  <c r="M57" i="116"/>
  <c r="U58" i="116"/>
  <c r="I60" i="116"/>
  <c r="Q61" i="116"/>
  <c r="E63" i="116"/>
  <c r="M64" i="116"/>
  <c r="U65" i="116"/>
  <c r="I67" i="116"/>
  <c r="Q68" i="116"/>
  <c r="E70" i="116"/>
  <c r="J72" i="116"/>
  <c r="R73" i="116"/>
  <c r="F75" i="116"/>
  <c r="N76" i="116"/>
  <c r="W11" i="115"/>
  <c r="E27" i="115"/>
  <c r="J52" i="115"/>
  <c r="R52" i="115"/>
  <c r="K11" i="114"/>
  <c r="T17" i="114"/>
  <c r="H33" i="114"/>
  <c r="H52" i="113"/>
  <c r="I33" i="112"/>
  <c r="I6" i="116"/>
  <c r="Q7" i="116"/>
  <c r="M9" i="116"/>
  <c r="U10" i="116"/>
  <c r="T12" i="116"/>
  <c r="H14" i="116"/>
  <c r="P15" i="116"/>
  <c r="V18" i="116"/>
  <c r="J20" i="116"/>
  <c r="R21" i="116"/>
  <c r="V23" i="116"/>
  <c r="J25" i="116"/>
  <c r="H28" i="116"/>
  <c r="P29" i="116"/>
  <c r="D31" i="116"/>
  <c r="L32" i="116"/>
  <c r="N34" i="116"/>
  <c r="V35" i="116"/>
  <c r="J37" i="116"/>
  <c r="R38" i="116"/>
  <c r="F40" i="116"/>
  <c r="N41" i="116"/>
  <c r="V42" i="116"/>
  <c r="J44" i="116"/>
  <c r="R45" i="116"/>
  <c r="F47" i="116"/>
  <c r="N48" i="116"/>
  <c r="V49" i="116"/>
  <c r="J51" i="116"/>
  <c r="J53" i="116"/>
  <c r="R54" i="116"/>
  <c r="F56" i="116"/>
  <c r="N57" i="116"/>
  <c r="V58" i="116"/>
  <c r="J60" i="116"/>
  <c r="R61" i="116"/>
  <c r="F63" i="116"/>
  <c r="N64" i="116"/>
  <c r="V65" i="116"/>
  <c r="J67" i="116"/>
  <c r="R68" i="116"/>
  <c r="F70" i="116"/>
  <c r="K72" i="116"/>
  <c r="S73" i="116"/>
  <c r="G75" i="116"/>
  <c r="O76" i="116"/>
  <c r="D11" i="115"/>
  <c r="K52" i="115"/>
  <c r="L11" i="114"/>
  <c r="U17" i="114"/>
  <c r="I52" i="113"/>
  <c r="J6" i="116"/>
  <c r="R7" i="116"/>
  <c r="N9" i="116"/>
  <c r="V10" i="116"/>
  <c r="U12" i="116"/>
  <c r="I14" i="116"/>
  <c r="Q15" i="116"/>
  <c r="W18" i="116"/>
  <c r="K20" i="116"/>
  <c r="S21" i="116"/>
  <c r="W23" i="116"/>
  <c r="K25" i="116"/>
  <c r="I28" i="116"/>
  <c r="Q29" i="116"/>
  <c r="E31" i="116"/>
  <c r="M32" i="116"/>
  <c r="O34" i="116"/>
  <c r="W35" i="116"/>
  <c r="K37" i="116"/>
  <c r="S38" i="116"/>
  <c r="G40" i="116"/>
  <c r="O41" i="116"/>
  <c r="W42" i="116"/>
  <c r="K44" i="116"/>
  <c r="S45" i="116"/>
  <c r="G47" i="116"/>
  <c r="O48" i="116"/>
  <c r="W49" i="116"/>
  <c r="K51" i="116"/>
  <c r="K53" i="116"/>
  <c r="S54" i="116"/>
  <c r="G56" i="116"/>
  <c r="O57" i="116"/>
  <c r="W58" i="116"/>
  <c r="K60" i="116"/>
  <c r="S61" i="116"/>
  <c r="G63" i="116"/>
  <c r="O64" i="116"/>
  <c r="W65" i="116"/>
  <c r="K67" i="116"/>
  <c r="S68" i="116"/>
  <c r="G70" i="116"/>
  <c r="L72" i="116"/>
  <c r="T73" i="116"/>
  <c r="H75" i="116"/>
  <c r="P76" i="116"/>
  <c r="E11" i="115"/>
  <c r="L52" i="115"/>
  <c r="T52" i="115"/>
  <c r="N4" i="114"/>
  <c r="M11" i="114"/>
  <c r="V17" i="114"/>
  <c r="H27" i="114"/>
  <c r="J52" i="113"/>
  <c r="H17" i="112"/>
  <c r="K33" i="112"/>
  <c r="O17" i="99"/>
  <c r="K6" i="116"/>
  <c r="S7" i="116"/>
  <c r="O9" i="116"/>
  <c r="W10" i="116"/>
  <c r="V12" i="116"/>
  <c r="J14" i="116"/>
  <c r="R15" i="116"/>
  <c r="D19" i="116"/>
  <c r="L20" i="116"/>
  <c r="T21" i="116"/>
  <c r="D24" i="116"/>
  <c r="L25" i="116"/>
  <c r="J28" i="116"/>
  <c r="R29" i="116"/>
  <c r="F31" i="116"/>
  <c r="N32" i="116"/>
  <c r="P34" i="116"/>
  <c r="D36" i="116"/>
  <c r="L37" i="116"/>
  <c r="T38" i="116"/>
  <c r="H40" i="116"/>
  <c r="P41" i="116"/>
  <c r="D43" i="116"/>
  <c r="L44" i="116"/>
  <c r="T45" i="116"/>
  <c r="H47" i="116"/>
  <c r="P48" i="116"/>
  <c r="D50" i="116"/>
  <c r="L51" i="116"/>
  <c r="L53" i="116"/>
  <c r="T54" i="116"/>
  <c r="H56" i="116"/>
  <c r="P57" i="116"/>
  <c r="D59" i="116"/>
  <c r="L60" i="116"/>
  <c r="T61" i="116"/>
  <c r="H63" i="116"/>
  <c r="P64" i="116"/>
  <c r="D66" i="116"/>
  <c r="L67" i="116"/>
  <c r="T68" i="116"/>
  <c r="H70" i="116"/>
  <c r="M72" i="116"/>
  <c r="U73" i="116"/>
  <c r="I75" i="116"/>
  <c r="Q76" i="116"/>
  <c r="F11" i="115"/>
  <c r="M52" i="115"/>
  <c r="O4" i="114"/>
  <c r="N11" i="114"/>
  <c r="W17" i="114"/>
  <c r="I27" i="114"/>
  <c r="H71" i="114"/>
  <c r="G17" i="113"/>
  <c r="K52" i="113"/>
  <c r="I17" i="112"/>
  <c r="D33" i="112"/>
  <c r="L33" i="112"/>
  <c r="F4" i="110"/>
  <c r="H33" i="107"/>
  <c r="J52" i="107"/>
  <c r="J27" i="118"/>
  <c r="D5" i="116"/>
  <c r="L6" i="116"/>
  <c r="T7" i="116"/>
  <c r="P9" i="116"/>
  <c r="W12" i="116"/>
  <c r="K14" i="116"/>
  <c r="S15" i="116"/>
  <c r="E19" i="116"/>
  <c r="M20" i="116"/>
  <c r="U21" i="116"/>
  <c r="E24" i="116"/>
  <c r="M25" i="116"/>
  <c r="K28" i="116"/>
  <c r="S29" i="116"/>
  <c r="G31" i="116"/>
  <c r="O32" i="116"/>
  <c r="Q34" i="116"/>
  <c r="E36" i="116"/>
  <c r="M37" i="116"/>
  <c r="U38" i="116"/>
  <c r="I40" i="116"/>
  <c r="Q41" i="116"/>
  <c r="E43" i="116"/>
  <c r="M44" i="116"/>
  <c r="U45" i="116"/>
  <c r="I47" i="116"/>
  <c r="Q48" i="116"/>
  <c r="E50" i="116"/>
  <c r="M51" i="116"/>
  <c r="M53" i="116"/>
  <c r="U54" i="116"/>
  <c r="I56" i="116"/>
  <c r="Q57" i="116"/>
  <c r="E59" i="116"/>
  <c r="M60" i="116"/>
  <c r="U61" i="116"/>
  <c r="I63" i="116"/>
  <c r="Q64" i="116"/>
  <c r="E66" i="116"/>
  <c r="M67" i="116"/>
  <c r="U68" i="116"/>
  <c r="I70" i="116"/>
  <c r="N72" i="116"/>
  <c r="V73" i="116"/>
  <c r="J75" i="116"/>
  <c r="R76" i="116"/>
  <c r="G11" i="115"/>
  <c r="N52" i="115"/>
  <c r="P4" i="114"/>
  <c r="O11" i="114"/>
  <c r="J27" i="114"/>
  <c r="J26" i="114" s="1"/>
  <c r="E52" i="114"/>
  <c r="I71" i="114"/>
  <c r="L52" i="113"/>
  <c r="Q52" i="98"/>
  <c r="E5" i="116"/>
  <c r="M6" i="116"/>
  <c r="U7" i="116"/>
  <c r="Q9" i="116"/>
  <c r="D13" i="116"/>
  <c r="L14" i="116"/>
  <c r="T15" i="116"/>
  <c r="F19" i="116"/>
  <c r="N20" i="116"/>
  <c r="V21" i="116"/>
  <c r="F24" i="116"/>
  <c r="N25" i="116"/>
  <c r="L28" i="116"/>
  <c r="T29" i="116"/>
  <c r="H31" i="116"/>
  <c r="P32" i="116"/>
  <c r="R34" i="116"/>
  <c r="F36" i="116"/>
  <c r="N37" i="116"/>
  <c r="V38" i="116"/>
  <c r="J40" i="116"/>
  <c r="R41" i="116"/>
  <c r="F43" i="116"/>
  <c r="N44" i="116"/>
  <c r="V45" i="116"/>
  <c r="J47" i="116"/>
  <c r="R48" i="116"/>
  <c r="F50" i="116"/>
  <c r="N51" i="116"/>
  <c r="N53" i="116"/>
  <c r="V54" i="116"/>
  <c r="J56" i="116"/>
  <c r="R57" i="116"/>
  <c r="F59" i="116"/>
  <c r="N60" i="116"/>
  <c r="V61" i="116"/>
  <c r="J63" i="116"/>
  <c r="R64" i="116"/>
  <c r="F66" i="116"/>
  <c r="N67" i="116"/>
  <c r="V68" i="116"/>
  <c r="J70" i="116"/>
  <c r="O72" i="116"/>
  <c r="W73" i="116"/>
  <c r="K75" i="116"/>
  <c r="S76" i="116"/>
  <c r="H11" i="115"/>
  <c r="O52" i="115"/>
  <c r="Q4" i="114"/>
  <c r="P11" i="114"/>
  <c r="K27" i="114"/>
  <c r="K26" i="114" s="1"/>
  <c r="F52" i="114"/>
  <c r="J71" i="114"/>
  <c r="K17" i="112"/>
  <c r="F33" i="112"/>
  <c r="F5" i="116"/>
  <c r="N6" i="116"/>
  <c r="V7" i="116"/>
  <c r="R9" i="116"/>
  <c r="E13" i="116"/>
  <c r="M14" i="116"/>
  <c r="U15" i="116"/>
  <c r="G19" i="116"/>
  <c r="O20" i="116"/>
  <c r="W21" i="116"/>
  <c r="G24" i="116"/>
  <c r="O25" i="116"/>
  <c r="M28" i="116"/>
  <c r="U29" i="116"/>
  <c r="I31" i="116"/>
  <c r="Q32" i="116"/>
  <c r="S34" i="116"/>
  <c r="G36" i="116"/>
  <c r="O37" i="116"/>
  <c r="W38" i="116"/>
  <c r="K40" i="116"/>
  <c r="S41" i="116"/>
  <c r="G43" i="116"/>
  <c r="O44" i="116"/>
  <c r="W45" i="116"/>
  <c r="K47" i="116"/>
  <c r="S48" i="116"/>
  <c r="G50" i="116"/>
  <c r="O51" i="116"/>
  <c r="O53" i="116"/>
  <c r="W54" i="116"/>
  <c r="K56" i="116"/>
  <c r="S57" i="116"/>
  <c r="G59" i="116"/>
  <c r="O60" i="116"/>
  <c r="W61" i="116"/>
  <c r="K63" i="116"/>
  <c r="S64" i="116"/>
  <c r="G66" i="116"/>
  <c r="O67" i="116"/>
  <c r="W68" i="116"/>
  <c r="K70" i="116"/>
  <c r="P72" i="116"/>
  <c r="D74" i="116"/>
  <c r="L75" i="116"/>
  <c r="T76" i="116"/>
  <c r="G8" i="115"/>
  <c r="P52" i="115"/>
  <c r="Q11" i="114"/>
  <c r="D27" i="114"/>
  <c r="G52" i="114"/>
  <c r="K71" i="114"/>
  <c r="D8" i="113"/>
  <c r="N52" i="113"/>
  <c r="G5" i="116"/>
  <c r="O6" i="116"/>
  <c r="W7" i="116"/>
  <c r="S9" i="116"/>
  <c r="F13" i="116"/>
  <c r="N14" i="116"/>
  <c r="V15" i="116"/>
  <c r="H19" i="116"/>
  <c r="P20" i="116"/>
  <c r="H24" i="116"/>
  <c r="P25" i="116"/>
  <c r="N28" i="116"/>
  <c r="V29" i="116"/>
  <c r="J31" i="116"/>
  <c r="R32" i="116"/>
  <c r="T34" i="116"/>
  <c r="H36" i="116"/>
  <c r="P37" i="116"/>
  <c r="D39" i="116"/>
  <c r="L40" i="116"/>
  <c r="T41" i="116"/>
  <c r="H43" i="116"/>
  <c r="P44" i="116"/>
  <c r="D46" i="116"/>
  <c r="L47" i="116"/>
  <c r="T48" i="116"/>
  <c r="H50" i="116"/>
  <c r="P51" i="116"/>
  <c r="P53" i="116"/>
  <c r="D55" i="116"/>
  <c r="L56" i="116"/>
  <c r="T57" i="116"/>
  <c r="H59" i="116"/>
  <c r="P60" i="116"/>
  <c r="D62" i="116"/>
  <c r="L63" i="116"/>
  <c r="T64" i="116"/>
  <c r="H66" i="116"/>
  <c r="P67" i="116"/>
  <c r="D69" i="116"/>
  <c r="L70" i="116"/>
  <c r="Q72" i="116"/>
  <c r="E74" i="116"/>
  <c r="M75" i="116"/>
  <c r="U76" i="116"/>
  <c r="Q52" i="115"/>
  <c r="R11" i="114"/>
  <c r="E27" i="114"/>
  <c r="L71" i="114"/>
  <c r="O52" i="113"/>
  <c r="M17" i="112"/>
  <c r="H5" i="116"/>
  <c r="P6" i="116"/>
  <c r="T9" i="116"/>
  <c r="G13" i="116"/>
  <c r="O14" i="116"/>
  <c r="W15" i="116"/>
  <c r="I19" i="116"/>
  <c r="Q20" i="116"/>
  <c r="I24" i="116"/>
  <c r="Q25" i="116"/>
  <c r="O28" i="116"/>
  <c r="W29" i="116"/>
  <c r="K31" i="116"/>
  <c r="S32" i="116"/>
  <c r="U34" i="116"/>
  <c r="I36" i="116"/>
  <c r="Q37" i="116"/>
  <c r="E39" i="116"/>
  <c r="M40" i="116"/>
  <c r="U41" i="116"/>
  <c r="I43" i="116"/>
  <c r="Q44" i="116"/>
  <c r="E46" i="116"/>
  <c r="M47" i="116"/>
  <c r="U48" i="116"/>
  <c r="I50" i="116"/>
  <c r="Q51" i="116"/>
  <c r="Q53" i="116"/>
  <c r="E55" i="116"/>
  <c r="M56" i="116"/>
  <c r="U57" i="116"/>
  <c r="I59" i="116"/>
  <c r="Q60" i="116"/>
  <c r="E62" i="116"/>
  <c r="M63" i="116"/>
  <c r="U64" i="116"/>
  <c r="I66" i="116"/>
  <c r="Q67" i="116"/>
  <c r="E69" i="116"/>
  <c r="M70" i="116"/>
  <c r="R72" i="116"/>
  <c r="F74" i="116"/>
  <c r="N75" i="116"/>
  <c r="V76" i="116"/>
  <c r="P33" i="115"/>
  <c r="P52" i="113"/>
  <c r="I5" i="116"/>
  <c r="Q6" i="116"/>
  <c r="U9" i="116"/>
  <c r="H13" i="116"/>
  <c r="P14" i="116"/>
  <c r="D16" i="116"/>
  <c r="J19" i="116"/>
  <c r="R20" i="116"/>
  <c r="J24" i="116"/>
  <c r="R25" i="116"/>
  <c r="P28" i="116"/>
  <c r="D30" i="116"/>
  <c r="L31" i="116"/>
  <c r="T32" i="116"/>
  <c r="V34" i="116"/>
  <c r="J36" i="116"/>
  <c r="R37" i="116"/>
  <c r="F39" i="116"/>
  <c r="N40" i="116"/>
  <c r="V41" i="116"/>
  <c r="J43" i="116"/>
  <c r="R44" i="116"/>
  <c r="F46" i="116"/>
  <c r="N47" i="116"/>
  <c r="V48" i="116"/>
  <c r="J50" i="116"/>
  <c r="R51" i="116"/>
  <c r="R53" i="116"/>
  <c r="F55" i="116"/>
  <c r="N56" i="116"/>
  <c r="V57" i="116"/>
  <c r="J59" i="116"/>
  <c r="R60" i="116"/>
  <c r="F62" i="116"/>
  <c r="N63" i="116"/>
  <c r="V64" i="116"/>
  <c r="J66" i="116"/>
  <c r="R67" i="116"/>
  <c r="F69" i="116"/>
  <c r="N70" i="116"/>
  <c r="S72" i="116"/>
  <c r="G74" i="116"/>
  <c r="O75" i="116"/>
  <c r="W76" i="116"/>
  <c r="Q33" i="115"/>
  <c r="S52" i="115"/>
  <c r="U4" i="114"/>
  <c r="T11" i="114"/>
  <c r="F71" i="114"/>
  <c r="M17" i="113"/>
  <c r="M33" i="113"/>
  <c r="Q52" i="113"/>
  <c r="O17" i="112"/>
  <c r="Q22" i="112"/>
  <c r="L4" i="110"/>
  <c r="T4" i="110"/>
  <c r="H27" i="118"/>
  <c r="L52" i="118"/>
  <c r="J5" i="116"/>
  <c r="R6" i="116"/>
  <c r="V9" i="116"/>
  <c r="I13" i="116"/>
  <c r="Q14" i="116"/>
  <c r="E16" i="116"/>
  <c r="K19" i="116"/>
  <c r="S20" i="116"/>
  <c r="K24" i="116"/>
  <c r="S25" i="116"/>
  <c r="Q28" i="116"/>
  <c r="E30" i="116"/>
  <c r="M31" i="116"/>
  <c r="U32" i="116"/>
  <c r="W34" i="116"/>
  <c r="K36" i="116"/>
  <c r="S37" i="116"/>
  <c r="G39" i="116"/>
  <c r="O40" i="116"/>
  <c r="W41" i="116"/>
  <c r="K43" i="116"/>
  <c r="S44" i="116"/>
  <c r="G46" i="116"/>
  <c r="O47" i="116"/>
  <c r="W48" i="116"/>
  <c r="K50" i="116"/>
  <c r="S51" i="116"/>
  <c r="S53" i="116"/>
  <c r="G55" i="116"/>
  <c r="O56" i="116"/>
  <c r="W57" i="116"/>
  <c r="K59" i="116"/>
  <c r="S60" i="116"/>
  <c r="G62" i="116"/>
  <c r="O63" i="116"/>
  <c r="W64" i="116"/>
  <c r="K66" i="116"/>
  <c r="S67" i="116"/>
  <c r="G69" i="116"/>
  <c r="O70" i="116"/>
  <c r="T72" i="116"/>
  <c r="H74" i="116"/>
  <c r="P75" i="116"/>
  <c r="R33" i="115"/>
  <c r="U11" i="114"/>
  <c r="K52" i="114"/>
  <c r="N17" i="113"/>
  <c r="N33" i="113"/>
  <c r="R52" i="113"/>
  <c r="R22" i="112"/>
  <c r="W17" i="99"/>
  <c r="M52" i="118"/>
  <c r="K5" i="116"/>
  <c r="S6" i="116"/>
  <c r="W9" i="116"/>
  <c r="J13" i="116"/>
  <c r="R14" i="116"/>
  <c r="F16" i="116"/>
  <c r="D18" i="116"/>
  <c r="L19" i="116"/>
  <c r="T20" i="116"/>
  <c r="D23" i="116"/>
  <c r="L24" i="116"/>
  <c r="T25" i="116"/>
  <c r="R28" i="116"/>
  <c r="F30" i="116"/>
  <c r="N31" i="116"/>
  <c r="V32" i="116"/>
  <c r="D35" i="116"/>
  <c r="L36" i="116"/>
  <c r="T37" i="116"/>
  <c r="H39" i="116"/>
  <c r="P40" i="116"/>
  <c r="D42" i="116"/>
  <c r="L43" i="116"/>
  <c r="T44" i="116"/>
  <c r="H46" i="116"/>
  <c r="P47" i="116"/>
  <c r="D49" i="116"/>
  <c r="L50" i="116"/>
  <c r="T51" i="116"/>
  <c r="T53" i="116"/>
  <c r="H55" i="116"/>
  <c r="P56" i="116"/>
  <c r="D58" i="116"/>
  <c r="L59" i="116"/>
  <c r="T60" i="116"/>
  <c r="H62" i="116"/>
  <c r="P63" i="116"/>
  <c r="D65" i="116"/>
  <c r="L66" i="116"/>
  <c r="T67" i="116"/>
  <c r="H69" i="116"/>
  <c r="P70" i="116"/>
  <c r="U72" i="116"/>
  <c r="I74" i="116"/>
  <c r="Q75" i="116"/>
  <c r="S33" i="115"/>
  <c r="U52" i="115"/>
  <c r="V11" i="114"/>
  <c r="L52" i="114"/>
  <c r="O33" i="113"/>
  <c r="S52" i="113"/>
  <c r="E11" i="112"/>
  <c r="M71" i="99"/>
  <c r="L5" i="116"/>
  <c r="T6" i="116"/>
  <c r="D10" i="116"/>
  <c r="K13" i="116"/>
  <c r="S14" i="116"/>
  <c r="G16" i="116"/>
  <c r="E18" i="116"/>
  <c r="M19" i="116"/>
  <c r="U20" i="116"/>
  <c r="E23" i="116"/>
  <c r="M24" i="116"/>
  <c r="U25" i="116"/>
  <c r="S28" i="116"/>
  <c r="G30" i="116"/>
  <c r="O31" i="116"/>
  <c r="W32" i="116"/>
  <c r="E35" i="116"/>
  <c r="M36" i="116"/>
  <c r="U37" i="116"/>
  <c r="I39" i="116"/>
  <c r="Q40" i="116"/>
  <c r="E42" i="116"/>
  <c r="M43" i="116"/>
  <c r="U44" i="116"/>
  <c r="I46" i="116"/>
  <c r="Q47" i="116"/>
  <c r="E49" i="116"/>
  <c r="M50" i="116"/>
  <c r="U51" i="116"/>
  <c r="U53" i="116"/>
  <c r="I55" i="116"/>
  <c r="Q56" i="116"/>
  <c r="Q56" i="101" s="1"/>
  <c r="E58" i="116"/>
  <c r="M59" i="116"/>
  <c r="U60" i="116"/>
  <c r="I62" i="116"/>
  <c r="Q63" i="116"/>
  <c r="E65" i="116"/>
  <c r="M66" i="116"/>
  <c r="U67" i="116"/>
  <c r="I69" i="116"/>
  <c r="Q70" i="116"/>
  <c r="V72" i="116"/>
  <c r="J74" i="116"/>
  <c r="R75" i="116"/>
  <c r="V52" i="115"/>
  <c r="W11" i="114"/>
  <c r="M52" i="114"/>
  <c r="T52" i="113"/>
  <c r="T22" i="112"/>
  <c r="M33" i="109"/>
  <c r="M5" i="116"/>
  <c r="U6" i="116"/>
  <c r="E10" i="116"/>
  <c r="D12" i="116"/>
  <c r="L13" i="116"/>
  <c r="T14" i="116"/>
  <c r="H16" i="116"/>
  <c r="F18" i="116"/>
  <c r="N19" i="116"/>
  <c r="V20" i="116"/>
  <c r="F23" i="116"/>
  <c r="N24" i="116"/>
  <c r="V25" i="116"/>
  <c r="T28" i="116"/>
  <c r="H30" i="116"/>
  <c r="P31" i="116"/>
  <c r="F35" i="116"/>
  <c r="N36" i="116"/>
  <c r="V37" i="116"/>
  <c r="J39" i="116"/>
  <c r="R40" i="116"/>
  <c r="F42" i="116"/>
  <c r="N43" i="116"/>
  <c r="V44" i="116"/>
  <c r="J46" i="116"/>
  <c r="R47" i="116"/>
  <c r="F49" i="116"/>
  <c r="N50" i="116"/>
  <c r="V51" i="116"/>
  <c r="V53" i="116"/>
  <c r="J55" i="116"/>
  <c r="R56" i="116"/>
  <c r="F58" i="116"/>
  <c r="N59" i="116"/>
  <c r="V60" i="116"/>
  <c r="J62" i="116"/>
  <c r="R63" i="116"/>
  <c r="F65" i="116"/>
  <c r="N66" i="116"/>
  <c r="V67" i="116"/>
  <c r="J69" i="116"/>
  <c r="R70" i="116"/>
  <c r="W72" i="116"/>
  <c r="K74" i="116"/>
  <c r="S75" i="116"/>
  <c r="U14" i="116"/>
  <c r="I16" i="116"/>
  <c r="G18" i="116"/>
  <c r="O19" i="116"/>
  <c r="W20" i="116"/>
  <c r="G23" i="116"/>
  <c r="O24" i="116"/>
  <c r="W25" i="116"/>
  <c r="U28" i="116"/>
  <c r="I30" i="116"/>
  <c r="Q31" i="116"/>
  <c r="G35" i="116"/>
  <c r="O36" i="116"/>
  <c r="W37" i="116"/>
  <c r="K39" i="116"/>
  <c r="S40" i="116"/>
  <c r="G42" i="116"/>
  <c r="O43" i="116"/>
  <c r="W44" i="116"/>
  <c r="K46" i="116"/>
  <c r="S47" i="116"/>
  <c r="G49" i="116"/>
  <c r="O50" i="116"/>
  <c r="W51" i="116"/>
  <c r="W53" i="116"/>
  <c r="K55" i="116"/>
  <c r="S56" i="116"/>
  <c r="G58" i="116"/>
  <c r="O59" i="116"/>
  <c r="W60" i="116"/>
  <c r="K62" i="116"/>
  <c r="S63" i="116"/>
  <c r="G65" i="116"/>
  <c r="O66" i="116"/>
  <c r="W67" i="116"/>
  <c r="K69" i="116"/>
  <c r="S70" i="116"/>
  <c r="D73" i="116"/>
  <c r="L74" i="116"/>
  <c r="T75" i="116"/>
  <c r="M8" i="118"/>
  <c r="W11" i="118"/>
  <c r="G17" i="118"/>
  <c r="R52" i="118"/>
  <c r="R71" i="118"/>
  <c r="P5" i="116"/>
  <c r="D7" i="116"/>
  <c r="H10" i="116"/>
  <c r="G12" i="116"/>
  <c r="O13" i="116"/>
  <c r="W14" i="116"/>
  <c r="K16" i="116"/>
  <c r="I18" i="116"/>
  <c r="Q19" i="116"/>
  <c r="E21" i="116"/>
  <c r="I23" i="116"/>
  <c r="Q24" i="116"/>
  <c r="W28" i="116"/>
  <c r="K30" i="116"/>
  <c r="S31" i="116"/>
  <c r="I35" i="116"/>
  <c r="Q36" i="116"/>
  <c r="E38" i="116"/>
  <c r="M39" i="116"/>
  <c r="U40" i="116"/>
  <c r="I42" i="116"/>
  <c r="Q43" i="116"/>
  <c r="E45" i="116"/>
  <c r="M46" i="116"/>
  <c r="U47" i="116"/>
  <c r="I49" i="116"/>
  <c r="Q50" i="116"/>
  <c r="E54" i="116"/>
  <c r="M55" i="116"/>
  <c r="U56" i="116"/>
  <c r="I58" i="116"/>
  <c r="Q59" i="116"/>
  <c r="E61" i="116"/>
  <c r="M62" i="116"/>
  <c r="U63" i="116"/>
  <c r="I65" i="116"/>
  <c r="Q66" i="116"/>
  <c r="E68" i="116"/>
  <c r="M69" i="116"/>
  <c r="U70" i="116"/>
  <c r="F73" i="116"/>
  <c r="N74" i="116"/>
  <c r="V75" i="116"/>
  <c r="N8" i="118"/>
  <c r="H17" i="118"/>
  <c r="R33" i="118"/>
  <c r="S52" i="118"/>
  <c r="Q5" i="116"/>
  <c r="E7" i="116"/>
  <c r="I10" i="116"/>
  <c r="H12" i="116"/>
  <c r="P13" i="116"/>
  <c r="D15" i="116"/>
  <c r="L16" i="116"/>
  <c r="J18" i="116"/>
  <c r="R19" i="116"/>
  <c r="F21" i="116"/>
  <c r="J23" i="116"/>
  <c r="R24" i="116"/>
  <c r="D29" i="116"/>
  <c r="L30" i="116"/>
  <c r="T31" i="116"/>
  <c r="J35" i="116"/>
  <c r="R36" i="116"/>
  <c r="F38" i="116"/>
  <c r="N39" i="116"/>
  <c r="V40" i="116"/>
  <c r="J42" i="116"/>
  <c r="R43" i="116"/>
  <c r="F45" i="116"/>
  <c r="N46" i="116"/>
  <c r="V47" i="116"/>
  <c r="J49" i="116"/>
  <c r="R50" i="116"/>
  <c r="F54" i="116"/>
  <c r="N55" i="116"/>
  <c r="V56" i="116"/>
  <c r="J58" i="116"/>
  <c r="R59" i="116"/>
  <c r="F61" i="116"/>
  <c r="N62" i="116"/>
  <c r="V63" i="116"/>
  <c r="J65" i="116"/>
  <c r="R66" i="116"/>
  <c r="F68" i="116"/>
  <c r="N69" i="116"/>
  <c r="V70" i="116"/>
  <c r="G73" i="116"/>
  <c r="O74" i="116"/>
  <c r="W75" i="116"/>
  <c r="R52" i="114"/>
  <c r="L27" i="113"/>
  <c r="U33" i="113"/>
  <c r="L4" i="112"/>
  <c r="K11" i="112"/>
  <c r="H52" i="108"/>
  <c r="U27" i="98"/>
  <c r="S22" i="121"/>
  <c r="R33" i="121"/>
  <c r="R26" i="121" s="1"/>
  <c r="O52" i="121"/>
  <c r="O8" i="118"/>
  <c r="W8" i="118"/>
  <c r="I17" i="118"/>
  <c r="D22" i="118"/>
  <c r="S33" i="118"/>
  <c r="T52" i="118"/>
  <c r="R5" i="116"/>
  <c r="F7" i="116"/>
  <c r="J10" i="116"/>
  <c r="I12" i="116"/>
  <c r="Q13" i="116"/>
  <c r="E15" i="116"/>
  <c r="M16" i="116"/>
  <c r="K18" i="116"/>
  <c r="S19" i="116"/>
  <c r="G21" i="116"/>
  <c r="K23" i="116"/>
  <c r="S24" i="116"/>
  <c r="E29" i="116"/>
  <c r="M30" i="116"/>
  <c r="U31" i="116"/>
  <c r="K35" i="116"/>
  <c r="S36" i="116"/>
  <c r="G38" i="116"/>
  <c r="O39" i="116"/>
  <c r="W40" i="116"/>
  <c r="K42" i="116"/>
  <c r="S43" i="116"/>
  <c r="G45" i="116"/>
  <c r="O46" i="116"/>
  <c r="W47" i="116"/>
  <c r="K49" i="116"/>
  <c r="S50" i="116"/>
  <c r="G54" i="116"/>
  <c r="O55" i="116"/>
  <c r="W56" i="116"/>
  <c r="K58" i="116"/>
  <c r="S59" i="116"/>
  <c r="G61" i="116"/>
  <c r="O62" i="116"/>
  <c r="W63" i="116"/>
  <c r="K65" i="116"/>
  <c r="S66" i="116"/>
  <c r="G68" i="116"/>
  <c r="O69" i="116"/>
  <c r="W70" i="116"/>
  <c r="H73" i="116"/>
  <c r="P74" i="116"/>
  <c r="D76" i="116"/>
  <c r="K8" i="115"/>
  <c r="R8" i="114"/>
  <c r="S52" i="114"/>
  <c r="T4" i="113"/>
  <c r="V17" i="113"/>
  <c r="V33" i="113"/>
  <c r="L11" i="112"/>
  <c r="T22" i="121"/>
  <c r="J27" i="121"/>
  <c r="S33" i="121"/>
  <c r="P8" i="118"/>
  <c r="J17" i="118"/>
  <c r="E22" i="118"/>
  <c r="T33" i="118"/>
  <c r="U52" i="118"/>
  <c r="S5" i="116"/>
  <c r="G7" i="116"/>
  <c r="K10" i="116"/>
  <c r="J12" i="116"/>
  <c r="R13" i="116"/>
  <c r="F15" i="116"/>
  <c r="N16" i="116"/>
  <c r="L18" i="116"/>
  <c r="T19" i="116"/>
  <c r="H21" i="116"/>
  <c r="L23" i="116"/>
  <c r="T24" i="116"/>
  <c r="F29" i="116"/>
  <c r="N30" i="116"/>
  <c r="V31" i="116"/>
  <c r="D34" i="116"/>
  <c r="L35" i="116"/>
  <c r="T36" i="116"/>
  <c r="H38" i="116"/>
  <c r="P39" i="116"/>
  <c r="D41" i="116"/>
  <c r="L42" i="116"/>
  <c r="T43" i="116"/>
  <c r="H45" i="116"/>
  <c r="P46" i="116"/>
  <c r="D48" i="116"/>
  <c r="L49" i="116"/>
  <c r="T50" i="116"/>
  <c r="H54" i="116"/>
  <c r="P55" i="116"/>
  <c r="D57" i="116"/>
  <c r="L58" i="116"/>
  <c r="T59" i="116"/>
  <c r="H61" i="116"/>
  <c r="P62" i="116"/>
  <c r="D64" i="116"/>
  <c r="L65" i="116"/>
  <c r="T66" i="116"/>
  <c r="H68" i="116"/>
  <c r="P69" i="116"/>
  <c r="I73" i="116"/>
  <c r="Q74" i="116"/>
  <c r="E76" i="116"/>
  <c r="L8" i="115"/>
  <c r="P22" i="115"/>
  <c r="S8" i="114"/>
  <c r="K17" i="114"/>
  <c r="D22" i="114"/>
  <c r="S33" i="114"/>
  <c r="T52" i="114"/>
  <c r="U4" i="113"/>
  <c r="P11" i="113"/>
  <c r="W17" i="113"/>
  <c r="W33" i="113"/>
  <c r="K52" i="110"/>
  <c r="H27" i="109"/>
  <c r="U22" i="121"/>
  <c r="T33" i="121"/>
  <c r="O71" i="121"/>
  <c r="Q8" i="118"/>
  <c r="K17" i="118"/>
  <c r="F22" i="118"/>
  <c r="U33" i="118"/>
  <c r="V52" i="118"/>
  <c r="T5" i="116"/>
  <c r="H7" i="116"/>
  <c r="D9" i="116"/>
  <c r="L10" i="116"/>
  <c r="K12" i="116"/>
  <c r="S13" i="116"/>
  <c r="G15" i="116"/>
  <c r="O16" i="116"/>
  <c r="M18" i="116"/>
  <c r="U19" i="116"/>
  <c r="I21" i="116"/>
  <c r="M23" i="116"/>
  <c r="U24" i="116"/>
  <c r="G29" i="116"/>
  <c r="O30" i="116"/>
  <c r="W31" i="116"/>
  <c r="E34" i="116"/>
  <c r="M35" i="116"/>
  <c r="U36" i="116"/>
  <c r="I38" i="116"/>
  <c r="Q39" i="116"/>
  <c r="E41" i="116"/>
  <c r="M42" i="116"/>
  <c r="U43" i="116"/>
  <c r="I45" i="116"/>
  <c r="Q46" i="116"/>
  <c r="E48" i="116"/>
  <c r="M49" i="116"/>
  <c r="U50" i="116"/>
  <c r="I54" i="116"/>
  <c r="Q55" i="116"/>
  <c r="E57" i="116"/>
  <c r="M58" i="116"/>
  <c r="U59" i="116"/>
  <c r="I61" i="116"/>
  <c r="Q62" i="116"/>
  <c r="E64" i="116"/>
  <c r="M65" i="116"/>
  <c r="U66" i="116"/>
  <c r="I68" i="116"/>
  <c r="Q69" i="116"/>
  <c r="J73" i="116"/>
  <c r="R74" i="116"/>
  <c r="F76" i="116"/>
  <c r="H4" i="115"/>
  <c r="Q22" i="115"/>
  <c r="T8" i="114"/>
  <c r="L17" i="114"/>
  <c r="E22" i="114"/>
  <c r="T33" i="114"/>
  <c r="U52" i="114"/>
  <c r="V4" i="113"/>
  <c r="Q11" i="113"/>
  <c r="O27" i="113"/>
  <c r="W27" i="113"/>
  <c r="N11" i="112"/>
  <c r="V22" i="121"/>
  <c r="L27" i="121"/>
  <c r="U33" i="121"/>
  <c r="P71" i="121"/>
  <c r="R8" i="118"/>
  <c r="L17" i="118"/>
  <c r="G22" i="118"/>
  <c r="V33" i="118"/>
  <c r="W52" i="118"/>
  <c r="U5" i="116"/>
  <c r="I7" i="116"/>
  <c r="E9" i="116"/>
  <c r="M10" i="116"/>
  <c r="L12" i="116"/>
  <c r="T13" i="116"/>
  <c r="H15" i="116"/>
  <c r="P16" i="116"/>
  <c r="N18" i="116"/>
  <c r="V19" i="116"/>
  <c r="J21" i="116"/>
  <c r="N23" i="116"/>
  <c r="V24" i="116"/>
  <c r="H29" i="116"/>
  <c r="P30" i="116"/>
  <c r="D32" i="116"/>
  <c r="F34" i="116"/>
  <c r="N35" i="116"/>
  <c r="V36" i="116"/>
  <c r="J38" i="116"/>
  <c r="R39" i="116"/>
  <c r="F41" i="116"/>
  <c r="N42" i="116"/>
  <c r="V43" i="116"/>
  <c r="J45" i="116"/>
  <c r="R46" i="116"/>
  <c r="F48" i="116"/>
  <c r="N49" i="116"/>
  <c r="V50" i="116"/>
  <c r="J54" i="116"/>
  <c r="R55" i="116"/>
  <c r="F57" i="116"/>
  <c r="N58" i="116"/>
  <c r="V59" i="116"/>
  <c r="J61" i="116"/>
  <c r="R62" i="116"/>
  <c r="F64" i="116"/>
  <c r="N65" i="116"/>
  <c r="V66" i="116"/>
  <c r="J68" i="116"/>
  <c r="R69" i="116"/>
  <c r="K73" i="116"/>
  <c r="S74" i="116"/>
  <c r="G76" i="116"/>
  <c r="R22" i="115"/>
  <c r="F27" i="115"/>
  <c r="U8" i="114"/>
  <c r="M17" i="114"/>
  <c r="F22" i="114"/>
  <c r="U33" i="114"/>
  <c r="V52" i="114"/>
  <c r="W4" i="113"/>
  <c r="R11" i="113"/>
  <c r="R3" i="113" s="1"/>
  <c r="P27" i="113"/>
  <c r="V33" i="112"/>
  <c r="S52" i="112"/>
  <c r="M52" i="110"/>
  <c r="W22" i="121"/>
  <c r="M27" i="121"/>
  <c r="V33" i="121"/>
  <c r="V26" i="121" s="1"/>
  <c r="Q71" i="121"/>
  <c r="S8" i="118"/>
  <c r="M17" i="118"/>
  <c r="W33" i="118"/>
  <c r="V5" i="116"/>
  <c r="J7" i="116"/>
  <c r="F9" i="116"/>
  <c r="N10" i="116"/>
  <c r="M12" i="116"/>
  <c r="U13" i="116"/>
  <c r="I15" i="116"/>
  <c r="Q16" i="116"/>
  <c r="O18" i="116"/>
  <c r="W19" i="116"/>
  <c r="K21" i="116"/>
  <c r="O23" i="116"/>
  <c r="W24" i="116"/>
  <c r="I29" i="116"/>
  <c r="Q30" i="116"/>
  <c r="E32" i="116"/>
  <c r="G34" i="116"/>
  <c r="O35" i="116"/>
  <c r="W36" i="116"/>
  <c r="K38" i="116"/>
  <c r="S39" i="116"/>
  <c r="G41" i="116"/>
  <c r="O42" i="116"/>
  <c r="W43" i="116"/>
  <c r="K45" i="116"/>
  <c r="S46" i="116"/>
  <c r="G48" i="116"/>
  <c r="O49" i="116"/>
  <c r="W50" i="116"/>
  <c r="K54" i="116"/>
  <c r="S55" i="116"/>
  <c r="G57" i="116"/>
  <c r="O58" i="116"/>
  <c r="W59" i="116"/>
  <c r="K61" i="116"/>
  <c r="S62" i="116"/>
  <c r="G64" i="116"/>
  <c r="O65" i="116"/>
  <c r="W66" i="116"/>
  <c r="K68" i="116"/>
  <c r="S69" i="116"/>
  <c r="D72" i="116"/>
  <c r="L73" i="116"/>
  <c r="T74" i="116"/>
  <c r="H76" i="116"/>
  <c r="S22" i="115"/>
  <c r="G27" i="115"/>
  <c r="D52" i="115"/>
  <c r="H71" i="115"/>
  <c r="V8" i="114"/>
  <c r="N17" i="114"/>
  <c r="V33" i="114"/>
  <c r="V26" i="114" s="1"/>
  <c r="W52" i="114"/>
  <c r="S11" i="113"/>
  <c r="Q27" i="113"/>
  <c r="I11" i="109"/>
  <c r="I22" i="99"/>
  <c r="N27" i="121"/>
  <c r="W33" i="121"/>
  <c r="R71" i="121"/>
  <c r="T8" i="118"/>
  <c r="N17" i="118"/>
  <c r="W5" i="116"/>
  <c r="K7" i="116"/>
  <c r="G9" i="116"/>
  <c r="O10" i="116"/>
  <c r="N12" i="116"/>
  <c r="V13" i="116"/>
  <c r="J15" i="116"/>
  <c r="R16" i="116"/>
  <c r="P18" i="116"/>
  <c r="D20" i="116"/>
  <c r="L21" i="116"/>
  <c r="P23" i="116"/>
  <c r="D25" i="116"/>
  <c r="J29" i="116"/>
  <c r="R30" i="116"/>
  <c r="F32" i="116"/>
  <c r="H34" i="116"/>
  <c r="P35" i="116"/>
  <c r="D37" i="116"/>
  <c r="L38" i="116"/>
  <c r="T39" i="116"/>
  <c r="H41" i="116"/>
  <c r="P42" i="116"/>
  <c r="D44" i="116"/>
  <c r="L45" i="116"/>
  <c r="T46" i="116"/>
  <c r="H48" i="116"/>
  <c r="P49" i="116"/>
  <c r="D51" i="116"/>
  <c r="D53" i="116"/>
  <c r="L54" i="116"/>
  <c r="T55" i="116"/>
  <c r="H57" i="116"/>
  <c r="P58" i="116"/>
  <c r="D60" i="116"/>
  <c r="L61" i="116"/>
  <c r="T62" i="116"/>
  <c r="H64" i="116"/>
  <c r="P65" i="116"/>
  <c r="D67" i="116"/>
  <c r="L68" i="116"/>
  <c r="T69" i="116"/>
  <c r="E72" i="116"/>
  <c r="M73" i="116"/>
  <c r="U74" i="116"/>
  <c r="I76" i="116"/>
  <c r="S17" i="115"/>
  <c r="T22" i="115"/>
  <c r="H27" i="115"/>
  <c r="E52" i="115"/>
  <c r="I71" i="115"/>
  <c r="W8" i="114"/>
  <c r="O17" i="114"/>
  <c r="W33" i="114"/>
  <c r="M8" i="113"/>
  <c r="T11" i="113"/>
  <c r="R27" i="113"/>
  <c r="R4" i="112"/>
  <c r="K22" i="112"/>
  <c r="U52" i="112"/>
  <c r="U33" i="110"/>
  <c r="O52" i="110"/>
  <c r="L27" i="109"/>
  <c r="N52" i="108"/>
  <c r="U52" i="99"/>
  <c r="R22" i="97"/>
  <c r="O27" i="121"/>
  <c r="W27" i="121"/>
  <c r="S71" i="121"/>
  <c r="U8" i="118"/>
  <c r="O17" i="118"/>
  <c r="D6" i="116"/>
  <c r="L7" i="116"/>
  <c r="H9" i="116"/>
  <c r="P10" i="116"/>
  <c r="O12" i="116"/>
  <c r="W13" i="116"/>
  <c r="K15" i="116"/>
  <c r="S16" i="116"/>
  <c r="Q18" i="116"/>
  <c r="E20" i="116"/>
  <c r="M21" i="116"/>
  <c r="Q23" i="116"/>
  <c r="E25" i="116"/>
  <c r="K29" i="116"/>
  <c r="S30" i="116"/>
  <c r="G32" i="116"/>
  <c r="I34" i="116"/>
  <c r="Q35" i="116"/>
  <c r="E37" i="116"/>
  <c r="M38" i="116"/>
  <c r="U39" i="116"/>
  <c r="I41" i="116"/>
  <c r="Q42" i="116"/>
  <c r="E44" i="116"/>
  <c r="M45" i="116"/>
  <c r="U46" i="116"/>
  <c r="I48" i="116"/>
  <c r="Q49" i="116"/>
  <c r="E51" i="116"/>
  <c r="E53" i="116"/>
  <c r="M54" i="116"/>
  <c r="U55" i="116"/>
  <c r="I57" i="116"/>
  <c r="Q58" i="116"/>
  <c r="E60" i="116"/>
  <c r="M61" i="116"/>
  <c r="U62" i="116"/>
  <c r="I64" i="116"/>
  <c r="Q65" i="116"/>
  <c r="E67" i="116"/>
  <c r="M68" i="116"/>
  <c r="U69" i="116"/>
  <c r="F72" i="116"/>
  <c r="N73" i="116"/>
  <c r="V74" i="116"/>
  <c r="J76" i="116"/>
  <c r="T17" i="115"/>
  <c r="I27" i="115"/>
  <c r="I26" i="115" s="1"/>
  <c r="F52" i="115"/>
  <c r="J71" i="115"/>
  <c r="P17" i="114"/>
  <c r="U71" i="114"/>
  <c r="N8" i="113"/>
  <c r="N3" i="113" s="1"/>
  <c r="U11" i="113"/>
  <c r="S27" i="113"/>
  <c r="S26" i="113" s="1"/>
  <c r="F8" i="112"/>
  <c r="L22" i="112"/>
  <c r="V52" i="112"/>
  <c r="T71" i="112"/>
  <c r="P27" i="121"/>
  <c r="T71" i="121"/>
  <c r="P17" i="118"/>
  <c r="E6" i="116"/>
  <c r="M7" i="116"/>
  <c r="I9" i="116"/>
  <c r="Q10" i="116"/>
  <c r="P12" i="116"/>
  <c r="D14" i="116"/>
  <c r="L15" i="116"/>
  <c r="T16" i="116"/>
  <c r="R18" i="116"/>
  <c r="F20" i="116"/>
  <c r="N21" i="116"/>
  <c r="R23" i="116"/>
  <c r="F25" i="116"/>
  <c r="D28" i="116"/>
  <c r="L29" i="116"/>
  <c r="T30" i="116"/>
  <c r="H32" i="116"/>
  <c r="J34" i="116"/>
  <c r="R35" i="116"/>
  <c r="F37" i="116"/>
  <c r="N38" i="116"/>
  <c r="V39" i="116"/>
  <c r="J41" i="116"/>
  <c r="R42" i="116"/>
  <c r="F44" i="116"/>
  <c r="N45" i="116"/>
  <c r="V46" i="116"/>
  <c r="J48" i="116"/>
  <c r="R49" i="116"/>
  <c r="F51" i="116"/>
  <c r="F53" i="116"/>
  <c r="N54" i="116"/>
  <c r="V55" i="116"/>
  <c r="J57" i="116"/>
  <c r="R58" i="116"/>
  <c r="F60" i="116"/>
  <c r="N61" i="116"/>
  <c r="V62" i="116"/>
  <c r="J64" i="116"/>
  <c r="R65" i="116"/>
  <c r="F67" i="116"/>
  <c r="N68" i="116"/>
  <c r="V69" i="116"/>
  <c r="G72" i="116"/>
  <c r="O73" i="116"/>
  <c r="W74" i="116"/>
  <c r="K76" i="116"/>
  <c r="U17" i="115"/>
  <c r="J27" i="115"/>
  <c r="G52" i="115"/>
  <c r="K71" i="115"/>
  <c r="Q17" i="114"/>
  <c r="V71" i="114"/>
  <c r="O8" i="113"/>
  <c r="V11" i="113"/>
  <c r="T27" i="113"/>
  <c r="T4" i="112"/>
  <c r="G8" i="112"/>
  <c r="M22" i="112"/>
  <c r="W52" i="112"/>
  <c r="W33" i="110"/>
  <c r="N27" i="109"/>
  <c r="Q27" i="121"/>
  <c r="Q17" i="118"/>
  <c r="F6" i="116"/>
  <c r="N7" i="116"/>
  <c r="J9" i="116"/>
  <c r="R10" i="116"/>
  <c r="Q12" i="116"/>
  <c r="E14" i="116"/>
  <c r="M15" i="116"/>
  <c r="U16" i="116"/>
  <c r="S18" i="116"/>
  <c r="G20" i="116"/>
  <c r="O21" i="116"/>
  <c r="S23" i="116"/>
  <c r="G25" i="116"/>
  <c r="E28" i="116"/>
  <c r="M29" i="116"/>
  <c r="U30" i="116"/>
  <c r="I32" i="116"/>
  <c r="K34" i="116"/>
  <c r="S35" i="116"/>
  <c r="G37" i="116"/>
  <c r="O38" i="116"/>
  <c r="W39" i="116"/>
  <c r="K41" i="116"/>
  <c r="S42" i="116"/>
  <c r="G44" i="116"/>
  <c r="O45" i="116"/>
  <c r="W46" i="116"/>
  <c r="K48" i="116"/>
  <c r="S49" i="116"/>
  <c r="G51" i="116"/>
  <c r="G53" i="116"/>
  <c r="O54" i="116"/>
  <c r="W55" i="116"/>
  <c r="K57" i="116"/>
  <c r="S58" i="116"/>
  <c r="G60" i="116"/>
  <c r="O61" i="116"/>
  <c r="W62" i="116"/>
  <c r="K64" i="116"/>
  <c r="S65" i="116"/>
  <c r="G67" i="116"/>
  <c r="O68" i="116"/>
  <c r="W69" i="116"/>
  <c r="H72" i="116"/>
  <c r="P73" i="116"/>
  <c r="D75" i="116"/>
  <c r="L76" i="116"/>
  <c r="V17" i="115"/>
  <c r="K27" i="115"/>
  <c r="D71" i="115"/>
  <c r="R17" i="114"/>
  <c r="W71" i="114"/>
  <c r="P8" i="113"/>
  <c r="W11" i="113"/>
  <c r="U27" i="113"/>
  <c r="N22" i="112"/>
  <c r="V71" i="112"/>
  <c r="I27" i="113"/>
  <c r="M52" i="113"/>
  <c r="W8" i="112"/>
  <c r="W33" i="112"/>
  <c r="T52" i="112"/>
  <c r="F33" i="110"/>
  <c r="F26" i="110" s="1"/>
  <c r="G4" i="109"/>
  <c r="O4" i="109"/>
  <c r="N11" i="109"/>
  <c r="V11" i="109"/>
  <c r="M52" i="109"/>
  <c r="D17" i="108"/>
  <c r="W27" i="108"/>
  <c r="W27" i="107"/>
  <c r="T8" i="100"/>
  <c r="L17" i="100"/>
  <c r="I33" i="100"/>
  <c r="F4" i="99"/>
  <c r="H17" i="99"/>
  <c r="I33" i="99"/>
  <c r="J52" i="99"/>
  <c r="R52" i="99"/>
  <c r="S11" i="98"/>
  <c r="E11" i="97"/>
  <c r="O17" i="97"/>
  <c r="P33" i="97"/>
  <c r="T52" i="97"/>
  <c r="F4" i="96"/>
  <c r="I11" i="96"/>
  <c r="T17" i="96"/>
  <c r="L27" i="96"/>
  <c r="T33" i="96"/>
  <c r="V52" i="96"/>
  <c r="H17" i="91"/>
  <c r="N52" i="91"/>
  <c r="J33" i="100"/>
  <c r="S52" i="99"/>
  <c r="R11" i="96"/>
  <c r="K33" i="100"/>
  <c r="H4" i="99"/>
  <c r="E11" i="99"/>
  <c r="J17" i="99"/>
  <c r="K33" i="99"/>
  <c r="L52" i="99"/>
  <c r="U11" i="98"/>
  <c r="G11" i="97"/>
  <c r="Q17" i="97"/>
  <c r="R33" i="97"/>
  <c r="H4" i="96"/>
  <c r="K11" i="96"/>
  <c r="S11" i="96"/>
  <c r="N27" i="96"/>
  <c r="V33" i="96"/>
  <c r="T4" i="92"/>
  <c r="H33" i="92"/>
  <c r="L52" i="92"/>
  <c r="J17" i="91"/>
  <c r="P52" i="91"/>
  <c r="I11" i="90"/>
  <c r="S27" i="90"/>
  <c r="K27" i="85"/>
  <c r="S27" i="85"/>
  <c r="I33" i="110"/>
  <c r="E52" i="110"/>
  <c r="Q11" i="109"/>
  <c r="P52" i="109"/>
  <c r="F11" i="99"/>
  <c r="L33" i="99"/>
  <c r="V11" i="98"/>
  <c r="T33" i="98"/>
  <c r="T26" i="98" s="1"/>
  <c r="H11" i="97"/>
  <c r="P11" i="97"/>
  <c r="I27" i="97"/>
  <c r="S33" i="97"/>
  <c r="F8" i="96"/>
  <c r="L11" i="96"/>
  <c r="O27" i="96"/>
  <c r="W33" i="96"/>
  <c r="I4" i="92"/>
  <c r="M52" i="92"/>
  <c r="Q52" i="91"/>
  <c r="T71" i="91"/>
  <c r="W8" i="90"/>
  <c r="J11" i="90"/>
  <c r="V17" i="90"/>
  <c r="V27" i="83"/>
  <c r="M33" i="100"/>
  <c r="G8" i="96"/>
  <c r="J33" i="92"/>
  <c r="K33" i="110"/>
  <c r="G52" i="110"/>
  <c r="O33" i="109"/>
  <c r="R52" i="109"/>
  <c r="D33" i="107"/>
  <c r="H8" i="96"/>
  <c r="U17" i="91"/>
  <c r="S52" i="91"/>
  <c r="O33" i="99"/>
  <c r="W33" i="98"/>
  <c r="T52" i="98"/>
  <c r="V33" i="97"/>
  <c r="H52" i="95"/>
  <c r="F17" i="92"/>
  <c r="D22" i="92"/>
  <c r="L33" i="92"/>
  <c r="P52" i="92"/>
  <c r="N17" i="91"/>
  <c r="P33" i="91"/>
  <c r="T52" i="91"/>
  <c r="G4" i="90"/>
  <c r="M11" i="90"/>
  <c r="I22" i="110"/>
  <c r="D27" i="110"/>
  <c r="M33" i="110"/>
  <c r="G8" i="109"/>
  <c r="Q33" i="109"/>
  <c r="W71" i="109"/>
  <c r="V8" i="108"/>
  <c r="K17" i="108"/>
  <c r="J22" i="108"/>
  <c r="M71" i="108"/>
  <c r="T4" i="107"/>
  <c r="L8" i="107"/>
  <c r="L17" i="107"/>
  <c r="P22" i="107"/>
  <c r="Q27" i="100"/>
  <c r="D71" i="100"/>
  <c r="M4" i="99"/>
  <c r="D27" i="99"/>
  <c r="P33" i="99"/>
  <c r="Q52" i="99"/>
  <c r="M8" i="98"/>
  <c r="U52" i="98"/>
  <c r="G4" i="97"/>
  <c r="L11" i="97"/>
  <c r="V17" i="97"/>
  <c r="M27" i="97"/>
  <c r="W33" i="97"/>
  <c r="M4" i="96"/>
  <c r="S27" i="96"/>
  <c r="E71" i="96"/>
  <c r="G17" i="92"/>
  <c r="E22" i="92"/>
  <c r="Q52" i="92"/>
  <c r="Q71" i="92"/>
  <c r="D11" i="91"/>
  <c r="O17" i="91"/>
  <c r="J27" i="91"/>
  <c r="Q33" i="91"/>
  <c r="H4" i="90"/>
  <c r="H17" i="92"/>
  <c r="F22" i="92"/>
  <c r="N33" i="92"/>
  <c r="P17" i="91"/>
  <c r="R33" i="91"/>
  <c r="V52" i="91"/>
  <c r="I4" i="90"/>
  <c r="O11" i="90"/>
  <c r="K22" i="110"/>
  <c r="O33" i="110"/>
  <c r="P4" i="109"/>
  <c r="I8" i="109"/>
  <c r="S33" i="109"/>
  <c r="D4" i="108"/>
  <c r="M17" i="108"/>
  <c r="O71" i="108"/>
  <c r="V4" i="107"/>
  <c r="N17" i="107"/>
  <c r="R22" i="107"/>
  <c r="J71" i="107"/>
  <c r="G71" i="96"/>
  <c r="I17" i="92"/>
  <c r="G22" i="92"/>
  <c r="O33" i="92"/>
  <c r="S52" i="92"/>
  <c r="F11" i="91"/>
  <c r="Q17" i="91"/>
  <c r="L27" i="91"/>
  <c r="J4" i="90"/>
  <c r="P11" i="90"/>
  <c r="H33" i="90"/>
  <c r="J11" i="100"/>
  <c r="V17" i="100"/>
  <c r="T27" i="100"/>
  <c r="G52" i="100"/>
  <c r="G27" i="99"/>
  <c r="P8" i="98"/>
  <c r="O11" i="97"/>
  <c r="P27" i="97"/>
  <c r="V27" i="96"/>
  <c r="J17" i="92"/>
  <c r="H22" i="92"/>
  <c r="D27" i="92"/>
  <c r="P33" i="92"/>
  <c r="T52" i="92"/>
  <c r="R17" i="91"/>
  <c r="M27" i="91"/>
  <c r="T33" i="91"/>
  <c r="K4" i="90"/>
  <c r="M52" i="87"/>
  <c r="Q33" i="110"/>
  <c r="U33" i="109"/>
  <c r="I27" i="100"/>
  <c r="H52" i="100"/>
  <c r="E27" i="92"/>
  <c r="Q33" i="92"/>
  <c r="U52" i="92"/>
  <c r="E4" i="91"/>
  <c r="U8" i="91"/>
  <c r="H11" i="91"/>
  <c r="P11" i="91"/>
  <c r="N27" i="91"/>
  <c r="U33" i="91"/>
  <c r="L4" i="90"/>
  <c r="L17" i="92"/>
  <c r="F27" i="92"/>
  <c r="R33" i="92"/>
  <c r="I11" i="91"/>
  <c r="T17" i="91"/>
  <c r="O27" i="91"/>
  <c r="V33" i="91"/>
  <c r="U4" i="90"/>
  <c r="S33" i="110"/>
  <c r="W33" i="109"/>
  <c r="P52" i="108"/>
  <c r="S33" i="92"/>
  <c r="W52" i="92"/>
  <c r="W8" i="91"/>
  <c r="J11" i="91"/>
  <c r="W22" i="91"/>
  <c r="P27" i="91"/>
  <c r="W33" i="91"/>
  <c r="N4" i="90"/>
  <c r="L33" i="90"/>
  <c r="I22" i="113"/>
  <c r="S17" i="112"/>
  <c r="P22" i="112"/>
  <c r="E27" i="112"/>
  <c r="S4" i="110"/>
  <c r="P17" i="110"/>
  <c r="P22" i="110"/>
  <c r="K27" i="110"/>
  <c r="S27" i="110"/>
  <c r="T33" i="110"/>
  <c r="N8" i="109"/>
  <c r="H17" i="109"/>
  <c r="P17" i="109"/>
  <c r="S27" i="109"/>
  <c r="I4" i="108"/>
  <c r="Q52" i="108"/>
  <c r="T71" i="108"/>
  <c r="G11" i="107"/>
  <c r="S17" i="107"/>
  <c r="W22" i="107"/>
  <c r="O71" i="107"/>
  <c r="W27" i="84"/>
  <c r="M27" i="71"/>
  <c r="J22" i="113"/>
  <c r="H33" i="113"/>
  <c r="T17" i="112"/>
  <c r="F27" i="112"/>
  <c r="Q17" i="110"/>
  <c r="Q22" i="110"/>
  <c r="L27" i="110"/>
  <c r="T27" i="110"/>
  <c r="O8" i="109"/>
  <c r="W8" i="109"/>
  <c r="I17" i="109"/>
  <c r="Q17" i="109"/>
  <c r="T27" i="109"/>
  <c r="J4" i="108"/>
  <c r="R52" i="108"/>
  <c r="U71" i="108"/>
  <c r="H11" i="107"/>
  <c r="T17" i="107"/>
  <c r="P71" i="107"/>
  <c r="G8" i="100"/>
  <c r="O11" i="100"/>
  <c r="L52" i="100"/>
  <c r="L71" i="100"/>
  <c r="L27" i="99"/>
  <c r="P22" i="98"/>
  <c r="D33" i="98"/>
  <c r="D71" i="98"/>
  <c r="O4" i="97"/>
  <c r="F8" i="97"/>
  <c r="U27" i="97"/>
  <c r="G52" i="97"/>
  <c r="I71" i="97"/>
  <c r="G17" i="96"/>
  <c r="F22" i="96"/>
  <c r="N22" i="96"/>
  <c r="M71" i="96"/>
  <c r="F11" i="92"/>
  <c r="I27" i="92"/>
  <c r="I4" i="91"/>
  <c r="L11" i="91"/>
  <c r="T11" i="91"/>
  <c r="R27" i="91"/>
  <c r="D71" i="91"/>
  <c r="P4" i="90"/>
  <c r="N33" i="90"/>
  <c r="K33" i="74"/>
  <c r="K22" i="113"/>
  <c r="I33" i="113"/>
  <c r="U17" i="112"/>
  <c r="G27" i="112"/>
  <c r="R17" i="110"/>
  <c r="R22" i="110"/>
  <c r="M27" i="110"/>
  <c r="U27" i="110"/>
  <c r="O71" i="110"/>
  <c r="P8" i="109"/>
  <c r="J17" i="109"/>
  <c r="R17" i="109"/>
  <c r="U27" i="109"/>
  <c r="D71" i="109"/>
  <c r="K4" i="108"/>
  <c r="S33" i="108"/>
  <c r="S52" i="108"/>
  <c r="V71" i="108"/>
  <c r="I11" i="107"/>
  <c r="U17" i="107"/>
  <c r="Q71" i="107"/>
  <c r="P11" i="100"/>
  <c r="M52" i="100"/>
  <c r="M71" i="100"/>
  <c r="M27" i="99"/>
  <c r="V71" i="99"/>
  <c r="O17" i="98"/>
  <c r="Q22" i="98"/>
  <c r="E33" i="98"/>
  <c r="E71" i="98"/>
  <c r="P4" i="97"/>
  <c r="G8" i="97"/>
  <c r="V27" i="97"/>
  <c r="H52" i="97"/>
  <c r="J71" i="97"/>
  <c r="V4" i="96"/>
  <c r="H17" i="96"/>
  <c r="G22" i="96"/>
  <c r="N71" i="96"/>
  <c r="E27" i="95"/>
  <c r="J27" i="92"/>
  <c r="V33" i="92"/>
  <c r="J4" i="91"/>
  <c r="F8" i="91"/>
  <c r="U11" i="91"/>
  <c r="E71" i="91"/>
  <c r="Q4" i="90"/>
  <c r="E33" i="89"/>
  <c r="V17" i="112"/>
  <c r="H27" i="112"/>
  <c r="O11" i="110"/>
  <c r="S17" i="110"/>
  <c r="N27" i="110"/>
  <c r="V27" i="110"/>
  <c r="P71" i="110"/>
  <c r="Q8" i="109"/>
  <c r="K17" i="109"/>
  <c r="S17" i="109"/>
  <c r="V27" i="109"/>
  <c r="E71" i="109"/>
  <c r="L4" i="108"/>
  <c r="T22" i="108"/>
  <c r="T33" i="108"/>
  <c r="T52" i="108"/>
  <c r="W71" i="108"/>
  <c r="J11" i="107"/>
  <c r="V17" i="107"/>
  <c r="P52" i="107"/>
  <c r="R71" i="107"/>
  <c r="N52" i="100"/>
  <c r="N27" i="99"/>
  <c r="W71" i="99"/>
  <c r="R22" i="98"/>
  <c r="F33" i="98"/>
  <c r="F71" i="98"/>
  <c r="Q4" i="97"/>
  <c r="D17" i="97"/>
  <c r="I52" i="97"/>
  <c r="K71" i="97"/>
  <c r="W4" i="96"/>
  <c r="I17" i="96"/>
  <c r="H22" i="96"/>
  <c r="O71" i="96"/>
  <c r="H11" i="92"/>
  <c r="P11" i="92"/>
  <c r="Q17" i="92"/>
  <c r="K27" i="92"/>
  <c r="W33" i="92"/>
  <c r="N11" i="91"/>
  <c r="T27" i="91"/>
  <c r="F71" i="91"/>
  <c r="R4" i="90"/>
  <c r="P33" i="90"/>
  <c r="W17" i="73"/>
  <c r="M22" i="113"/>
  <c r="R11" i="112"/>
  <c r="W17" i="112"/>
  <c r="I27" i="112"/>
  <c r="H8" i="110"/>
  <c r="P11" i="110"/>
  <c r="T17" i="110"/>
  <c r="O27" i="110"/>
  <c r="W27" i="110"/>
  <c r="Q71" i="110"/>
  <c r="D11" i="109"/>
  <c r="L17" i="109"/>
  <c r="W27" i="109"/>
  <c r="M4" i="108"/>
  <c r="U33" i="108"/>
  <c r="U52" i="108"/>
  <c r="K11" i="107"/>
  <c r="Q52" i="107"/>
  <c r="S71" i="107"/>
  <c r="R11" i="100"/>
  <c r="D22" i="100"/>
  <c r="O52" i="100"/>
  <c r="W52" i="100"/>
  <c r="O27" i="99"/>
  <c r="Q17" i="98"/>
  <c r="S22" i="98"/>
  <c r="D27" i="98"/>
  <c r="G71" i="98"/>
  <c r="R4" i="97"/>
  <c r="E17" i="97"/>
  <c r="J52" i="97"/>
  <c r="L71" i="97"/>
  <c r="M8" i="96"/>
  <c r="J17" i="96"/>
  <c r="I22" i="96"/>
  <c r="L52" i="96"/>
  <c r="P71" i="96"/>
  <c r="I11" i="92"/>
  <c r="Q11" i="92"/>
  <c r="L27" i="92"/>
  <c r="T27" i="92"/>
  <c r="T4" i="91"/>
  <c r="U27" i="91"/>
  <c r="D52" i="91"/>
  <c r="S4" i="90"/>
  <c r="Q33" i="90"/>
  <c r="I22" i="74"/>
  <c r="N22" i="113"/>
  <c r="N8" i="112"/>
  <c r="S11" i="112"/>
  <c r="J27" i="112"/>
  <c r="D71" i="112"/>
  <c r="Q11" i="110"/>
  <c r="U17" i="110"/>
  <c r="P27" i="110"/>
  <c r="R71" i="110"/>
  <c r="E11" i="109"/>
  <c r="M17" i="109"/>
  <c r="D52" i="109"/>
  <c r="G71" i="109"/>
  <c r="N27" i="108"/>
  <c r="V52" i="108"/>
  <c r="L11" i="107"/>
  <c r="T11" i="107"/>
  <c r="R52" i="107"/>
  <c r="T71" i="107"/>
  <c r="E22" i="100"/>
  <c r="L33" i="100"/>
  <c r="P52" i="100"/>
  <c r="N8" i="99"/>
  <c r="P27" i="99"/>
  <c r="R17" i="98"/>
  <c r="T22" i="98"/>
  <c r="H71" i="98"/>
  <c r="S4" i="97"/>
  <c r="F17" i="97"/>
  <c r="K52" i="97"/>
  <c r="M71" i="97"/>
  <c r="K17" i="96"/>
  <c r="S17" i="96"/>
  <c r="J22" i="96"/>
  <c r="J11" i="92"/>
  <c r="U27" i="92"/>
  <c r="M4" i="91"/>
  <c r="I8" i="91"/>
  <c r="V27" i="91"/>
  <c r="H71" i="91"/>
  <c r="T4" i="90"/>
  <c r="J17" i="90"/>
  <c r="U22" i="90"/>
  <c r="H27" i="90"/>
  <c r="R33" i="90"/>
  <c r="O33" i="74"/>
  <c r="O8" i="112"/>
  <c r="T11" i="112"/>
  <c r="K27" i="112"/>
  <c r="E71" i="112"/>
  <c r="R11" i="110"/>
  <c r="V17" i="110"/>
  <c r="V22" i="110"/>
  <c r="Q27" i="110"/>
  <c r="S71" i="110"/>
  <c r="F11" i="109"/>
  <c r="E52" i="109"/>
  <c r="O4" i="108"/>
  <c r="W22" i="108"/>
  <c r="O27" i="108"/>
  <c r="W33" i="108"/>
  <c r="W52" i="108"/>
  <c r="M11" i="107"/>
  <c r="U11" i="107"/>
  <c r="S52" i="107"/>
  <c r="U71" i="107"/>
  <c r="D8" i="100"/>
  <c r="F22" i="100"/>
  <c r="Q52" i="100"/>
  <c r="O8" i="99"/>
  <c r="V22" i="99"/>
  <c r="Q27" i="99"/>
  <c r="Q26" i="99" s="1"/>
  <c r="S17" i="98"/>
  <c r="U22" i="98"/>
  <c r="T4" i="97"/>
  <c r="G17" i="97"/>
  <c r="K22" i="97"/>
  <c r="L52" i="97"/>
  <c r="N71" i="97"/>
  <c r="L17" i="96"/>
  <c r="K22" i="96"/>
  <c r="N52" i="96"/>
  <c r="R71" i="96"/>
  <c r="J4" i="92"/>
  <c r="H8" i="92"/>
  <c r="K11" i="92"/>
  <c r="N27" i="92"/>
  <c r="V27" i="92"/>
  <c r="N4" i="91"/>
  <c r="W27" i="91"/>
  <c r="I71" i="91"/>
  <c r="I27" i="90"/>
  <c r="I33" i="89"/>
  <c r="F52" i="113"/>
  <c r="H71" i="113"/>
  <c r="U11" i="112"/>
  <c r="L27" i="112"/>
  <c r="F71" i="112"/>
  <c r="S11" i="110"/>
  <c r="W17" i="110"/>
  <c r="W52" i="110"/>
  <c r="T71" i="110"/>
  <c r="G11" i="109"/>
  <c r="F52" i="109"/>
  <c r="I71" i="109"/>
  <c r="H8" i="108"/>
  <c r="P27" i="108"/>
  <c r="N11" i="107"/>
  <c r="V11" i="107"/>
  <c r="T33" i="107"/>
  <c r="T52" i="107"/>
  <c r="V71" i="107"/>
  <c r="E8" i="100"/>
  <c r="G22" i="100"/>
  <c r="R71" i="100"/>
  <c r="W22" i="99"/>
  <c r="D4" i="98"/>
  <c r="L11" i="98"/>
  <c r="T17" i="98"/>
  <c r="V22" i="98"/>
  <c r="J71" i="98"/>
  <c r="U4" i="97"/>
  <c r="H17" i="97"/>
  <c r="D22" i="97"/>
  <c r="M52" i="97"/>
  <c r="O71" i="97"/>
  <c r="M17" i="96"/>
  <c r="O52" i="96"/>
  <c r="S71" i="96"/>
  <c r="K4" i="92"/>
  <c r="S22" i="92"/>
  <c r="O27" i="92"/>
  <c r="O4" i="91"/>
  <c r="R11" i="91"/>
  <c r="R71" i="91"/>
  <c r="T33" i="90"/>
  <c r="G52" i="113"/>
  <c r="I71" i="113"/>
  <c r="V11" i="112"/>
  <c r="M27" i="112"/>
  <c r="G71" i="112"/>
  <c r="T11" i="110"/>
  <c r="U71" i="110"/>
  <c r="G52" i="109"/>
  <c r="J71" i="109"/>
  <c r="I8" i="108"/>
  <c r="Q27" i="108"/>
  <c r="O11" i="107"/>
  <c r="U33" i="107"/>
  <c r="U52" i="107"/>
  <c r="W71" i="107"/>
  <c r="F8" i="100"/>
  <c r="H22" i="100"/>
  <c r="P22" i="100"/>
  <c r="S52" i="100"/>
  <c r="Q8" i="99"/>
  <c r="D52" i="99"/>
  <c r="E4" i="98"/>
  <c r="U17" i="98"/>
  <c r="W22" i="98"/>
  <c r="K71" i="98"/>
  <c r="I17" i="97"/>
  <c r="E22" i="97"/>
  <c r="N52" i="97"/>
  <c r="P71" i="97"/>
  <c r="N17" i="96"/>
  <c r="P52" i="96"/>
  <c r="T71" i="96"/>
  <c r="L4" i="92"/>
  <c r="M11" i="92"/>
  <c r="P27" i="92"/>
  <c r="D71" i="92"/>
  <c r="P4" i="91"/>
  <c r="D8" i="91"/>
  <c r="D22" i="91"/>
  <c r="H52" i="91"/>
  <c r="K71" i="91"/>
  <c r="W4" i="90"/>
  <c r="M17" i="90"/>
  <c r="U33" i="90"/>
  <c r="U26" i="90" s="1"/>
  <c r="U27" i="71"/>
  <c r="T27" i="69"/>
  <c r="D27" i="113"/>
  <c r="J71" i="113"/>
  <c r="W11" i="112"/>
  <c r="N27" i="112"/>
  <c r="O52" i="112"/>
  <c r="U11" i="110"/>
  <c r="H52" i="109"/>
  <c r="J8" i="108"/>
  <c r="R27" i="108"/>
  <c r="P11" i="107"/>
  <c r="R27" i="107"/>
  <c r="V52" i="107"/>
  <c r="O8" i="100"/>
  <c r="Q22" i="100"/>
  <c r="T52" i="100"/>
  <c r="D33" i="99"/>
  <c r="E52" i="99"/>
  <c r="F4" i="98"/>
  <c r="N11" i="98"/>
  <c r="V17" i="98"/>
  <c r="J17" i="97"/>
  <c r="K33" i="97"/>
  <c r="O52" i="97"/>
  <c r="D11" i="96"/>
  <c r="O17" i="96"/>
  <c r="O33" i="96"/>
  <c r="Q52" i="96"/>
  <c r="M4" i="92"/>
  <c r="Q27" i="92"/>
  <c r="E52" i="92"/>
  <c r="N17" i="90"/>
  <c r="L27" i="90"/>
  <c r="V33" i="90"/>
  <c r="N27" i="83"/>
  <c r="E27" i="113"/>
  <c r="K71" i="113"/>
  <c r="O27" i="112"/>
  <c r="P52" i="112"/>
  <c r="N8" i="110"/>
  <c r="V11" i="110"/>
  <c r="J11" i="109"/>
  <c r="R11" i="109"/>
  <c r="I52" i="109"/>
  <c r="K8" i="108"/>
  <c r="S27" i="108"/>
  <c r="Q11" i="107"/>
  <c r="W33" i="107"/>
  <c r="W52" i="107"/>
  <c r="P8" i="100"/>
  <c r="U52" i="100"/>
  <c r="D17" i="99"/>
  <c r="U27" i="99"/>
  <c r="F52" i="99"/>
  <c r="G4" i="98"/>
  <c r="O11" i="98"/>
  <c r="W17" i="98"/>
  <c r="K17" i="97"/>
  <c r="L33" i="97"/>
  <c r="P52" i="97"/>
  <c r="E11" i="96"/>
  <c r="M11" i="96"/>
  <c r="R52" i="96"/>
  <c r="N4" i="92"/>
  <c r="L8" i="92"/>
  <c r="R27" i="92"/>
  <c r="R4" i="91"/>
  <c r="J52" i="91"/>
  <c r="O17" i="90"/>
  <c r="M27" i="90"/>
  <c r="I22" i="81"/>
  <c r="F27" i="113"/>
  <c r="L71" i="113"/>
  <c r="T8" i="112"/>
  <c r="P27" i="112"/>
  <c r="Q52" i="112"/>
  <c r="O8" i="110"/>
  <c r="W11" i="110"/>
  <c r="D4" i="109"/>
  <c r="K11" i="109"/>
  <c r="S11" i="109"/>
  <c r="J52" i="109"/>
  <c r="L8" i="108"/>
  <c r="T27" i="108"/>
  <c r="R11" i="107"/>
  <c r="Q4" i="100"/>
  <c r="Q17" i="100"/>
  <c r="T8" i="99"/>
  <c r="E17" i="99"/>
  <c r="F33" i="99"/>
  <c r="G52" i="99"/>
  <c r="P11" i="98"/>
  <c r="L17" i="97"/>
  <c r="M33" i="97"/>
  <c r="Q52" i="97"/>
  <c r="F11" i="96"/>
  <c r="Q33" i="96"/>
  <c r="Q26" i="96" s="1"/>
  <c r="M8" i="92"/>
  <c r="S27" i="92"/>
  <c r="D11" i="90"/>
  <c r="G27" i="113"/>
  <c r="M71" i="113"/>
  <c r="U8" i="112"/>
  <c r="U33" i="112"/>
  <c r="R52" i="112"/>
  <c r="D33" i="110"/>
  <c r="E4" i="109"/>
  <c r="L11" i="109"/>
  <c r="T11" i="109"/>
  <c r="K52" i="109"/>
  <c r="S11" i="107"/>
  <c r="J17" i="100"/>
  <c r="D4" i="99"/>
  <c r="U8" i="99"/>
  <c r="F17" i="99"/>
  <c r="W27" i="99"/>
  <c r="G33" i="99"/>
  <c r="H52" i="99"/>
  <c r="Q11" i="98"/>
  <c r="M17" i="97"/>
  <c r="N33" i="97"/>
  <c r="R52" i="97"/>
  <c r="D4" i="96"/>
  <c r="G11" i="96"/>
  <c r="R17" i="96"/>
  <c r="R33" i="96"/>
  <c r="T52" i="96"/>
  <c r="H52" i="92"/>
  <c r="L52" i="91"/>
  <c r="L11" i="90"/>
  <c r="R27" i="90"/>
  <c r="V4" i="89"/>
  <c r="L27" i="89"/>
  <c r="E4" i="88"/>
  <c r="W8" i="88"/>
  <c r="E11" i="88"/>
  <c r="K17" i="88"/>
  <c r="E27" i="88"/>
  <c r="Q33" i="88"/>
  <c r="P52" i="88"/>
  <c r="N11" i="87"/>
  <c r="I17" i="87"/>
  <c r="L22" i="87"/>
  <c r="D27" i="87"/>
  <c r="O27" i="86"/>
  <c r="D8" i="85"/>
  <c r="T11" i="85"/>
  <c r="G22" i="85"/>
  <c r="F33" i="84"/>
  <c r="W27" i="83"/>
  <c r="G71" i="83"/>
  <c r="J17" i="82"/>
  <c r="D27" i="82"/>
  <c r="I8" i="81"/>
  <c r="Q4" i="80"/>
  <c r="J17" i="80"/>
  <c r="M22" i="80"/>
  <c r="U52" i="80"/>
  <c r="E22" i="79"/>
  <c r="V27" i="78"/>
  <c r="N71" i="78"/>
  <c r="U22" i="77"/>
  <c r="H71" i="77"/>
  <c r="P22" i="76"/>
  <c r="D8" i="74"/>
  <c r="U27" i="74"/>
  <c r="H33" i="74"/>
  <c r="F71" i="74"/>
  <c r="Q4" i="73"/>
  <c r="M8" i="73"/>
  <c r="U8" i="73"/>
  <c r="N52" i="73"/>
  <c r="J11" i="72"/>
  <c r="S17" i="72"/>
  <c r="V22" i="72"/>
  <c r="G71" i="72"/>
  <c r="S4" i="71"/>
  <c r="M8" i="71"/>
  <c r="F33" i="71"/>
  <c r="R11" i="70"/>
  <c r="G33" i="70"/>
  <c r="H52" i="70"/>
  <c r="L71" i="70"/>
  <c r="D11" i="69"/>
  <c r="P17" i="69"/>
  <c r="T22" i="69"/>
  <c r="M4" i="68"/>
  <c r="D8" i="68"/>
  <c r="T11" i="68"/>
  <c r="K52" i="68"/>
  <c r="K71" i="68"/>
  <c r="R8" i="67"/>
  <c r="R17" i="67"/>
  <c r="R27" i="53"/>
  <c r="R28" i="46"/>
  <c r="E17" i="69"/>
  <c r="E8" i="68"/>
  <c r="G22" i="68"/>
  <c r="K33" i="68"/>
  <c r="L52" i="68"/>
  <c r="N11" i="90"/>
  <c r="V11" i="90"/>
  <c r="T27" i="90"/>
  <c r="D71" i="90"/>
  <c r="P4" i="89"/>
  <c r="N27" i="89"/>
  <c r="T33" i="89"/>
  <c r="G11" i="88"/>
  <c r="G27" i="88"/>
  <c r="P8" i="87"/>
  <c r="N22" i="87"/>
  <c r="F27" i="87"/>
  <c r="H11" i="86"/>
  <c r="P11" i="86"/>
  <c r="U22" i="86"/>
  <c r="Q27" i="86"/>
  <c r="D71" i="86"/>
  <c r="F8" i="85"/>
  <c r="I22" i="85"/>
  <c r="L4" i="84"/>
  <c r="S11" i="84"/>
  <c r="G22" i="84"/>
  <c r="F52" i="84"/>
  <c r="E22" i="83"/>
  <c r="H52" i="83"/>
  <c r="D52" i="83"/>
  <c r="I71" i="83"/>
  <c r="O22" i="82"/>
  <c r="F27" i="82"/>
  <c r="R33" i="82"/>
  <c r="R26" i="82" s="1"/>
  <c r="D33" i="81"/>
  <c r="I71" i="81"/>
  <c r="M8" i="80"/>
  <c r="O22" i="80"/>
  <c r="O27" i="80"/>
  <c r="G22" i="79"/>
  <c r="M33" i="79"/>
  <c r="Q52" i="79"/>
  <c r="E4" i="78"/>
  <c r="L52" i="78"/>
  <c r="G4" i="77"/>
  <c r="S17" i="77"/>
  <c r="W22" i="77"/>
  <c r="J71" i="77"/>
  <c r="U11" i="74"/>
  <c r="W8" i="73"/>
  <c r="L11" i="72"/>
  <c r="U17" i="72"/>
  <c r="I71" i="72"/>
  <c r="U4" i="71"/>
  <c r="H33" i="71"/>
  <c r="L4" i="70"/>
  <c r="D8" i="70"/>
  <c r="T11" i="70"/>
  <c r="E22" i="70"/>
  <c r="I33" i="70"/>
  <c r="I26" i="70" s="1"/>
  <c r="J52" i="70"/>
  <c r="R17" i="69"/>
  <c r="O4" i="68"/>
  <c r="F8" i="68"/>
  <c r="H22" i="68"/>
  <c r="L33" i="68"/>
  <c r="M52" i="68"/>
  <c r="V17" i="53"/>
  <c r="V18" i="46"/>
  <c r="D22" i="90"/>
  <c r="Q27" i="89"/>
  <c r="W33" i="89"/>
  <c r="J4" i="88"/>
  <c r="R4" i="88"/>
  <c r="H8" i="88"/>
  <c r="V33" i="88"/>
  <c r="T71" i="88"/>
  <c r="N17" i="87"/>
  <c r="Q22" i="87"/>
  <c r="W8" i="86"/>
  <c r="K11" i="86"/>
  <c r="V17" i="86"/>
  <c r="G71" i="86"/>
  <c r="P4" i="85"/>
  <c r="I8" i="85"/>
  <c r="L22" i="85"/>
  <c r="G71" i="85"/>
  <c r="F8" i="84"/>
  <c r="J22" i="84"/>
  <c r="I27" i="84"/>
  <c r="S33" i="84"/>
  <c r="I52" i="84"/>
  <c r="H71" i="84"/>
  <c r="F17" i="83"/>
  <c r="L71" i="83"/>
  <c r="W4" i="82"/>
  <c r="R8" i="82"/>
  <c r="U33" i="82"/>
  <c r="U11" i="81"/>
  <c r="I52" i="81"/>
  <c r="V33" i="80"/>
  <c r="F17" i="79"/>
  <c r="J22" i="79"/>
  <c r="E22" i="78"/>
  <c r="K33" i="78"/>
  <c r="J11" i="77"/>
  <c r="G11" i="76"/>
  <c r="W11" i="76"/>
  <c r="R17" i="76"/>
  <c r="I8" i="74"/>
  <c r="Q8" i="74"/>
  <c r="D17" i="74"/>
  <c r="K71" i="74"/>
  <c r="V4" i="73"/>
  <c r="I22" i="73"/>
  <c r="O33" i="73"/>
  <c r="S52" i="73"/>
  <c r="O11" i="72"/>
  <c r="H52" i="72"/>
  <c r="L71" i="72"/>
  <c r="N22" i="71"/>
  <c r="E71" i="71"/>
  <c r="O4" i="70"/>
  <c r="H22" i="70"/>
  <c r="L33" i="70"/>
  <c r="L26" i="70" s="1"/>
  <c r="M52" i="70"/>
  <c r="Q71" i="70"/>
  <c r="I11" i="69"/>
  <c r="U17" i="69"/>
  <c r="R4" i="68"/>
  <c r="O33" i="68"/>
  <c r="W8" i="67"/>
  <c r="F52" i="90"/>
  <c r="H71" i="90"/>
  <c r="T4" i="89"/>
  <c r="W22" i="89"/>
  <c r="R27" i="89"/>
  <c r="K4" i="88"/>
  <c r="U71" i="88"/>
  <c r="D11" i="87"/>
  <c r="S71" i="87"/>
  <c r="W17" i="86"/>
  <c r="U27" i="86"/>
  <c r="H71" i="86"/>
  <c r="Q4" i="85"/>
  <c r="J8" i="85"/>
  <c r="M22" i="85"/>
  <c r="P4" i="84"/>
  <c r="G8" i="84"/>
  <c r="K22" i="84"/>
  <c r="J52" i="84"/>
  <c r="G17" i="83"/>
  <c r="Q22" i="83"/>
  <c r="S8" i="82"/>
  <c r="D11" i="82"/>
  <c r="P17" i="82"/>
  <c r="G8" i="81"/>
  <c r="V11" i="81"/>
  <c r="D22" i="81"/>
  <c r="H33" i="81"/>
  <c r="W4" i="80"/>
  <c r="E11" i="80"/>
  <c r="K27" i="80"/>
  <c r="W33" i="80"/>
  <c r="I8" i="79"/>
  <c r="Q8" i="79"/>
  <c r="G17" i="79"/>
  <c r="E27" i="79"/>
  <c r="E71" i="79"/>
  <c r="E8" i="78"/>
  <c r="J52" i="77"/>
  <c r="N71" i="77"/>
  <c r="L71" i="74"/>
  <c r="W4" i="73"/>
  <c r="J22" i="73"/>
  <c r="P33" i="73"/>
  <c r="P11" i="72"/>
  <c r="E33" i="72"/>
  <c r="M71" i="72"/>
  <c r="G11" i="71"/>
  <c r="O22" i="71"/>
  <c r="H27" i="71"/>
  <c r="D33" i="71"/>
  <c r="P4" i="70"/>
  <c r="H8" i="70"/>
  <c r="I22" i="70"/>
  <c r="M33" i="70"/>
  <c r="V52" i="70"/>
  <c r="V8" i="69"/>
  <c r="J11" i="69"/>
  <c r="E52" i="69"/>
  <c r="G71" i="69"/>
  <c r="S4" i="68"/>
  <c r="J8" i="68"/>
  <c r="I17" i="68"/>
  <c r="D27" i="68"/>
  <c r="P33" i="68"/>
  <c r="P22" i="64"/>
  <c r="O52" i="55"/>
  <c r="P52" i="54"/>
  <c r="L8" i="90"/>
  <c r="U4" i="89"/>
  <c r="S27" i="89"/>
  <c r="L4" i="88"/>
  <c r="L27" i="88"/>
  <c r="T27" i="88"/>
  <c r="E11" i="87"/>
  <c r="P17" i="87"/>
  <c r="M11" i="86"/>
  <c r="V27" i="86"/>
  <c r="R4" i="85"/>
  <c r="J17" i="85"/>
  <c r="E33" i="85"/>
  <c r="Q4" i="84"/>
  <c r="P8" i="84"/>
  <c r="M33" i="84"/>
  <c r="L33" i="83"/>
  <c r="Q17" i="82"/>
  <c r="K27" i="82"/>
  <c r="I33" i="81"/>
  <c r="F11" i="80"/>
  <c r="Q17" i="80"/>
  <c r="H17" i="79"/>
  <c r="F27" i="79"/>
  <c r="F71" i="79"/>
  <c r="M33" i="78"/>
  <c r="Q52" i="78"/>
  <c r="I11" i="76"/>
  <c r="W27" i="76"/>
  <c r="Q4" i="74"/>
  <c r="E27" i="73"/>
  <c r="Q33" i="73"/>
  <c r="U52" i="73"/>
  <c r="I4" i="72"/>
  <c r="Q11" i="72"/>
  <c r="J52" i="72"/>
  <c r="E33" i="71"/>
  <c r="G71" i="71"/>
  <c r="Q4" i="70"/>
  <c r="I8" i="70"/>
  <c r="S71" i="70"/>
  <c r="K11" i="69"/>
  <c r="W17" i="69"/>
  <c r="D33" i="69"/>
  <c r="F52" i="69"/>
  <c r="H71" i="69"/>
  <c r="T4" i="68"/>
  <c r="J17" i="68"/>
  <c r="M22" i="68"/>
  <c r="E27" i="68"/>
  <c r="Q33" i="68"/>
  <c r="Q11" i="53"/>
  <c r="Q12" i="46"/>
  <c r="H52" i="90"/>
  <c r="T27" i="89"/>
  <c r="M4" i="88"/>
  <c r="M27" i="88"/>
  <c r="U27" i="88"/>
  <c r="D4" i="87"/>
  <c r="Q17" i="87"/>
  <c r="N11" i="86"/>
  <c r="R4" i="84"/>
  <c r="D27" i="84"/>
  <c r="N33" i="84"/>
  <c r="F11" i="82"/>
  <c r="R17" i="82"/>
  <c r="T27" i="82"/>
  <c r="Q8" i="81"/>
  <c r="F17" i="81"/>
  <c r="J33" i="81"/>
  <c r="O11" i="80"/>
  <c r="U27" i="80"/>
  <c r="U26" i="80" s="1"/>
  <c r="P4" i="79"/>
  <c r="G27" i="79"/>
  <c r="W52" i="79"/>
  <c r="N33" i="78"/>
  <c r="R52" i="78"/>
  <c r="E4" i="77"/>
  <c r="R4" i="74"/>
  <c r="N22" i="74"/>
  <c r="F27" i="73"/>
  <c r="R11" i="72"/>
  <c r="G17" i="72"/>
  <c r="K52" i="72"/>
  <c r="Q17" i="71"/>
  <c r="R4" i="70"/>
  <c r="O33" i="70"/>
  <c r="T71" i="70"/>
  <c r="D4" i="69"/>
  <c r="L11" i="69"/>
  <c r="T11" i="69"/>
  <c r="G52" i="69"/>
  <c r="I71" i="69"/>
  <c r="U4" i="68"/>
  <c r="E17" i="90"/>
  <c r="H22" i="90"/>
  <c r="I52" i="90"/>
  <c r="K71" i="90"/>
  <c r="D71" i="89"/>
  <c r="N4" i="88"/>
  <c r="N27" i="88"/>
  <c r="E4" i="87"/>
  <c r="W8" i="87"/>
  <c r="R17" i="87"/>
  <c r="E4" i="86"/>
  <c r="O11" i="86"/>
  <c r="F17" i="86"/>
  <c r="M8" i="85"/>
  <c r="L17" i="85"/>
  <c r="P22" i="85"/>
  <c r="S4" i="84"/>
  <c r="J8" i="84"/>
  <c r="J17" i="84"/>
  <c r="N22" i="84"/>
  <c r="E27" i="84"/>
  <c r="N11" i="83"/>
  <c r="V11" i="83"/>
  <c r="J17" i="83"/>
  <c r="L22" i="83"/>
  <c r="D27" i="83"/>
  <c r="V8" i="82"/>
  <c r="G11" i="82"/>
  <c r="S17" i="82"/>
  <c r="M27" i="82"/>
  <c r="E71" i="82"/>
  <c r="P4" i="81"/>
  <c r="G17" i="81"/>
  <c r="P71" i="81"/>
  <c r="T8" i="80"/>
  <c r="H11" i="80"/>
  <c r="S17" i="80"/>
  <c r="Q4" i="79"/>
  <c r="F11" i="79"/>
  <c r="N22" i="79"/>
  <c r="F17" i="78"/>
  <c r="S52" i="78"/>
  <c r="W71" i="78"/>
  <c r="F17" i="77"/>
  <c r="I33" i="77"/>
  <c r="Q71" i="77"/>
  <c r="M8" i="74"/>
  <c r="K52" i="74"/>
  <c r="O71" i="74"/>
  <c r="G27" i="73"/>
  <c r="S33" i="73"/>
  <c r="W52" i="73"/>
  <c r="R17" i="71"/>
  <c r="R22" i="71"/>
  <c r="I71" i="71"/>
  <c r="S4" i="70"/>
  <c r="K8" i="70"/>
  <c r="L22" i="70"/>
  <c r="D27" i="70"/>
  <c r="P33" i="70"/>
  <c r="U71" i="70"/>
  <c r="E4" i="69"/>
  <c r="U11" i="69"/>
  <c r="H52" i="69"/>
  <c r="J71" i="69"/>
  <c r="O22" i="68"/>
  <c r="G27" i="68"/>
  <c r="T71" i="68"/>
  <c r="Q11" i="62"/>
  <c r="E27" i="70"/>
  <c r="Q33" i="70"/>
  <c r="G33" i="69"/>
  <c r="I52" i="69"/>
  <c r="Q52" i="69"/>
  <c r="M17" i="68"/>
  <c r="H27" i="68"/>
  <c r="D4" i="67"/>
  <c r="N27" i="66"/>
  <c r="T52" i="66"/>
  <c r="J17" i="53"/>
  <c r="G17" i="90"/>
  <c r="J22" i="90"/>
  <c r="M71" i="90"/>
  <c r="W27" i="89"/>
  <c r="F71" i="89"/>
  <c r="T22" i="88"/>
  <c r="P27" i="88"/>
  <c r="G4" i="87"/>
  <c r="G4" i="86"/>
  <c r="M71" i="86"/>
  <c r="V4" i="85"/>
  <c r="N17" i="85"/>
  <c r="R22" i="85"/>
  <c r="M71" i="85"/>
  <c r="U4" i="84"/>
  <c r="L8" i="84"/>
  <c r="L17" i="84"/>
  <c r="G27" i="84"/>
  <c r="O27" i="84"/>
  <c r="M8" i="83"/>
  <c r="N22" i="83"/>
  <c r="F27" i="83"/>
  <c r="R71" i="83"/>
  <c r="I11" i="82"/>
  <c r="U17" i="82"/>
  <c r="G71" i="82"/>
  <c r="R4" i="81"/>
  <c r="L8" i="81"/>
  <c r="J11" i="80"/>
  <c r="U17" i="80"/>
  <c r="L17" i="79"/>
  <c r="J8" i="78"/>
  <c r="S71" i="77"/>
  <c r="J17" i="74"/>
  <c r="R17" i="74"/>
  <c r="M52" i="74"/>
  <c r="Q71" i="74"/>
  <c r="I27" i="73"/>
  <c r="Q27" i="73"/>
  <c r="U33" i="73"/>
  <c r="M4" i="72"/>
  <c r="U11" i="72"/>
  <c r="J33" i="72"/>
  <c r="N52" i="72"/>
  <c r="R71" i="72"/>
  <c r="T22" i="71"/>
  <c r="E27" i="71"/>
  <c r="U4" i="70"/>
  <c r="M8" i="70"/>
  <c r="F27" i="70"/>
  <c r="W71" i="70"/>
  <c r="G4" i="69"/>
  <c r="O11" i="69"/>
  <c r="H33" i="69"/>
  <c r="J52" i="69"/>
  <c r="T71" i="69"/>
  <c r="N17" i="68"/>
  <c r="Q22" i="68"/>
  <c r="I27" i="68"/>
  <c r="V71" i="68"/>
  <c r="O27" i="66"/>
  <c r="U52" i="66"/>
  <c r="V71" i="66"/>
  <c r="K22" i="90"/>
  <c r="L52" i="90"/>
  <c r="N71" i="90"/>
  <c r="V11" i="89"/>
  <c r="F52" i="89"/>
  <c r="U22" i="88"/>
  <c r="Q27" i="88"/>
  <c r="H4" i="87"/>
  <c r="R11" i="87"/>
  <c r="N71" i="86"/>
  <c r="W4" i="85"/>
  <c r="D11" i="85"/>
  <c r="V4" i="84"/>
  <c r="M17" i="84"/>
  <c r="Q22" i="84"/>
  <c r="H27" i="84"/>
  <c r="N8" i="83"/>
  <c r="O22" i="83"/>
  <c r="V17" i="82"/>
  <c r="H71" i="82"/>
  <c r="S4" i="81"/>
  <c r="M8" i="81"/>
  <c r="J22" i="81"/>
  <c r="S71" i="81"/>
  <c r="W8" i="80"/>
  <c r="K11" i="80"/>
  <c r="V17" i="80"/>
  <c r="I71" i="80"/>
  <c r="Q71" i="80"/>
  <c r="M17" i="79"/>
  <c r="K8" i="78"/>
  <c r="L22" i="78"/>
  <c r="F27" i="78"/>
  <c r="V52" i="78"/>
  <c r="I4" i="77"/>
  <c r="Q11" i="77"/>
  <c r="E22" i="77"/>
  <c r="P8" i="74"/>
  <c r="N52" i="74"/>
  <c r="R71" i="74"/>
  <c r="J27" i="73"/>
  <c r="N4" i="72"/>
  <c r="F8" i="72"/>
  <c r="V11" i="72"/>
  <c r="F22" i="72"/>
  <c r="K33" i="72"/>
  <c r="O52" i="72"/>
  <c r="S71" i="72"/>
  <c r="U17" i="71"/>
  <c r="U22" i="71"/>
  <c r="F27" i="71"/>
  <c r="L71" i="71"/>
  <c r="O22" i="70"/>
  <c r="G27" i="70"/>
  <c r="H4" i="69"/>
  <c r="P11" i="69"/>
  <c r="D22" i="69"/>
  <c r="I33" i="69"/>
  <c r="K52" i="69"/>
  <c r="M71" i="69"/>
  <c r="O17" i="68"/>
  <c r="R22" i="68"/>
  <c r="J27" i="68"/>
  <c r="K52" i="62"/>
  <c r="T27" i="54"/>
  <c r="I17" i="90"/>
  <c r="M52" i="90"/>
  <c r="D17" i="89"/>
  <c r="K11" i="87"/>
  <c r="V17" i="87"/>
  <c r="V33" i="87"/>
  <c r="R33" i="87"/>
  <c r="I4" i="86"/>
  <c r="S11" i="86"/>
  <c r="K52" i="86"/>
  <c r="P17" i="85"/>
  <c r="W4" i="84"/>
  <c r="N17" i="84"/>
  <c r="N17" i="83"/>
  <c r="W17" i="82"/>
  <c r="W17" i="80"/>
  <c r="F52" i="80"/>
  <c r="J17" i="78"/>
  <c r="R17" i="78"/>
  <c r="G27" i="78"/>
  <c r="G26" i="78" s="1"/>
  <c r="S33" i="78"/>
  <c r="J4" i="77"/>
  <c r="L8" i="77"/>
  <c r="R11" i="77"/>
  <c r="Q52" i="77"/>
  <c r="O52" i="74"/>
  <c r="K27" i="73"/>
  <c r="S27" i="73"/>
  <c r="W33" i="73"/>
  <c r="O4" i="72"/>
  <c r="L33" i="72"/>
  <c r="P52" i="72"/>
  <c r="N11" i="71"/>
  <c r="V17" i="71"/>
  <c r="W4" i="70"/>
  <c r="H27" i="70"/>
  <c r="I4" i="69"/>
  <c r="Q4" i="69"/>
  <c r="Q11" i="69"/>
  <c r="J33" i="69"/>
  <c r="P17" i="68"/>
  <c r="K27" i="68"/>
  <c r="W33" i="68"/>
  <c r="G4" i="67"/>
  <c r="M52" i="57"/>
  <c r="L8" i="86"/>
  <c r="K17" i="90"/>
  <c r="F17" i="89"/>
  <c r="I52" i="89"/>
  <c r="R71" i="89"/>
  <c r="D33" i="88"/>
  <c r="M52" i="86"/>
  <c r="G11" i="85"/>
  <c r="R17" i="85"/>
  <c r="O52" i="85"/>
  <c r="K52" i="85"/>
  <c r="P17" i="84"/>
  <c r="M4" i="82"/>
  <c r="S27" i="82"/>
  <c r="G52" i="82"/>
  <c r="N11" i="80"/>
  <c r="V8" i="78"/>
  <c r="L17" i="78"/>
  <c r="I27" i="78"/>
  <c r="D17" i="77"/>
  <c r="S52" i="77"/>
  <c r="F11" i="74"/>
  <c r="H27" i="74"/>
  <c r="Q52" i="74"/>
  <c r="N11" i="73"/>
  <c r="M27" i="73"/>
  <c r="I22" i="72"/>
  <c r="N33" i="72"/>
  <c r="R52" i="72"/>
  <c r="P11" i="71"/>
  <c r="N17" i="70"/>
  <c r="R27" i="70"/>
  <c r="W52" i="70"/>
  <c r="L33" i="69"/>
  <c r="N52" i="69"/>
  <c r="L17" i="90"/>
  <c r="W22" i="90"/>
  <c r="P52" i="90"/>
  <c r="J52" i="89"/>
  <c r="E33" i="88"/>
  <c r="D52" i="88"/>
  <c r="N52" i="86"/>
  <c r="S17" i="85"/>
  <c r="E11" i="84"/>
  <c r="N11" i="82"/>
  <c r="D33" i="82"/>
  <c r="H52" i="82"/>
  <c r="N17" i="81"/>
  <c r="W11" i="80"/>
  <c r="I52" i="80"/>
  <c r="M17" i="78"/>
  <c r="R27" i="78"/>
  <c r="E17" i="77"/>
  <c r="E27" i="77"/>
  <c r="R52" i="74"/>
  <c r="O11" i="73"/>
  <c r="N27" i="73"/>
  <c r="O33" i="72"/>
  <c r="S52" i="72"/>
  <c r="Q11" i="71"/>
  <c r="O17" i="70"/>
  <c r="K27" i="70"/>
  <c r="W33" i="70"/>
  <c r="U33" i="69"/>
  <c r="O52" i="69"/>
  <c r="I27" i="87"/>
  <c r="I26" i="87" s="1"/>
  <c r="Q27" i="87"/>
  <c r="O4" i="83"/>
  <c r="H8" i="80"/>
  <c r="K11" i="64"/>
  <c r="S11" i="64"/>
  <c r="K4" i="59"/>
  <c r="Q4" i="55"/>
  <c r="J27" i="55"/>
  <c r="J26" i="55" s="1"/>
  <c r="R27" i="55"/>
  <c r="V33" i="55"/>
  <c r="R52" i="90"/>
  <c r="I17" i="89"/>
  <c r="G22" i="89"/>
  <c r="L52" i="89"/>
  <c r="M71" i="89"/>
  <c r="W11" i="88"/>
  <c r="E71" i="88"/>
  <c r="N4" i="87"/>
  <c r="N4" i="86"/>
  <c r="H8" i="86"/>
  <c r="E27" i="86"/>
  <c r="T71" i="86"/>
  <c r="J11" i="85"/>
  <c r="U17" i="85"/>
  <c r="T71" i="85"/>
  <c r="G11" i="84"/>
  <c r="S17" i="84"/>
  <c r="W22" i="84"/>
  <c r="T8" i="83"/>
  <c r="G11" i="83"/>
  <c r="S17" i="83"/>
  <c r="H4" i="82"/>
  <c r="P11" i="82"/>
  <c r="F33" i="82"/>
  <c r="F11" i="81"/>
  <c r="I27" i="81"/>
  <c r="V52" i="81"/>
  <c r="G4" i="80"/>
  <c r="G33" i="80"/>
  <c r="U8" i="79"/>
  <c r="U4" i="78"/>
  <c r="Q8" i="78"/>
  <c r="I8" i="77"/>
  <c r="K22" i="77"/>
  <c r="G27" i="77"/>
  <c r="V8" i="74"/>
  <c r="I11" i="74"/>
  <c r="Q11" i="73"/>
  <c r="T4" i="72"/>
  <c r="S11" i="71"/>
  <c r="H11" i="70"/>
  <c r="Q17" i="70"/>
  <c r="N4" i="69"/>
  <c r="F8" i="69"/>
  <c r="J22" i="69"/>
  <c r="O33" i="69"/>
  <c r="J11" i="68"/>
  <c r="R33" i="67"/>
  <c r="Q11" i="66"/>
  <c r="D33" i="66"/>
  <c r="N17" i="54"/>
  <c r="J17" i="89"/>
  <c r="M52" i="89"/>
  <c r="H33" i="88"/>
  <c r="D33" i="87"/>
  <c r="E52" i="87"/>
  <c r="Q52" i="86"/>
  <c r="V17" i="85"/>
  <c r="S52" i="85"/>
  <c r="H11" i="84"/>
  <c r="T17" i="84"/>
  <c r="H11" i="83"/>
  <c r="I4" i="82"/>
  <c r="G33" i="82"/>
  <c r="K52" i="82"/>
  <c r="W52" i="81"/>
  <c r="R11" i="80"/>
  <c r="H33" i="80"/>
  <c r="L52" i="80"/>
  <c r="H11" i="79"/>
  <c r="V4" i="78"/>
  <c r="H17" i="77"/>
  <c r="H27" i="77"/>
  <c r="S33" i="77"/>
  <c r="W52" i="77"/>
  <c r="L27" i="74"/>
  <c r="S33" i="74"/>
  <c r="U52" i="74"/>
  <c r="R11" i="73"/>
  <c r="E52" i="73"/>
  <c r="U4" i="72"/>
  <c r="V52" i="72"/>
  <c r="T11" i="71"/>
  <c r="I11" i="70"/>
  <c r="O4" i="69"/>
  <c r="W4" i="69"/>
  <c r="D27" i="69"/>
  <c r="P33" i="69"/>
  <c r="D4" i="68"/>
  <c r="K11" i="68"/>
  <c r="V17" i="68"/>
  <c r="Q8" i="67"/>
  <c r="G27" i="67"/>
  <c r="S33" i="67"/>
  <c r="W52" i="67"/>
  <c r="W27" i="66"/>
  <c r="W26" i="66" s="1"/>
  <c r="E33" i="66"/>
  <c r="P52" i="84"/>
  <c r="S11" i="73"/>
  <c r="F52" i="73"/>
  <c r="V4" i="72"/>
  <c r="G27" i="72"/>
  <c r="O27" i="72"/>
  <c r="S33" i="72"/>
  <c r="W52" i="72"/>
  <c r="K4" i="71"/>
  <c r="J11" i="70"/>
  <c r="S17" i="70"/>
  <c r="P4" i="69"/>
  <c r="E27" i="69"/>
  <c r="Q33" i="69"/>
  <c r="E4" i="68"/>
  <c r="L11" i="68"/>
  <c r="W17" i="68"/>
  <c r="H27" i="67"/>
  <c r="F33" i="66"/>
  <c r="N8" i="82"/>
  <c r="M11" i="68"/>
  <c r="G33" i="66"/>
  <c r="Q71" i="59"/>
  <c r="R4" i="54"/>
  <c r="U17" i="89"/>
  <c r="Q8" i="88"/>
  <c r="M17" i="88"/>
  <c r="R4" i="87"/>
  <c r="F22" i="87"/>
  <c r="N11" i="85"/>
  <c r="H33" i="85"/>
  <c r="P33" i="85"/>
  <c r="P26" i="85" s="1"/>
  <c r="K11" i="84"/>
  <c r="W17" i="84"/>
  <c r="T33" i="84"/>
  <c r="D4" i="83"/>
  <c r="K11" i="83"/>
  <c r="G22" i="82"/>
  <c r="J33" i="82"/>
  <c r="N52" i="82"/>
  <c r="W8" i="81"/>
  <c r="E8" i="80"/>
  <c r="G22" i="80"/>
  <c r="O52" i="80"/>
  <c r="I52" i="79"/>
  <c r="U8" i="78"/>
  <c r="G11" i="78"/>
  <c r="W11" i="78"/>
  <c r="S17" i="78"/>
  <c r="K17" i="77"/>
  <c r="M11" i="74"/>
  <c r="M4" i="71"/>
  <c r="W11" i="71"/>
  <c r="R52" i="71"/>
  <c r="V71" i="71"/>
  <c r="L11" i="70"/>
  <c r="U17" i="70"/>
  <c r="R4" i="69"/>
  <c r="J17" i="69"/>
  <c r="N22" i="69"/>
  <c r="G27" i="69"/>
  <c r="S33" i="69"/>
  <c r="W71" i="69"/>
  <c r="G4" i="68"/>
  <c r="N11" i="68"/>
  <c r="E52" i="68"/>
  <c r="E71" i="68"/>
  <c r="P4" i="67"/>
  <c r="J27" i="67"/>
  <c r="E8" i="66"/>
  <c r="U11" i="66"/>
  <c r="H33" i="66"/>
  <c r="P33" i="57"/>
  <c r="E8" i="89"/>
  <c r="M33" i="89"/>
  <c r="Q52" i="89"/>
  <c r="L33" i="88"/>
  <c r="H33" i="87"/>
  <c r="I52" i="87"/>
  <c r="U52" i="86"/>
  <c r="W11" i="85"/>
  <c r="W52" i="85"/>
  <c r="O52" i="82"/>
  <c r="E33" i="81"/>
  <c r="N8" i="80"/>
  <c r="J52" i="79"/>
  <c r="J11" i="74"/>
  <c r="W33" i="74"/>
  <c r="I52" i="73"/>
  <c r="V33" i="72"/>
  <c r="U33" i="71"/>
  <c r="S52" i="71"/>
  <c r="K17" i="69"/>
  <c r="O22" i="69"/>
  <c r="H27" i="69"/>
  <c r="T33" i="69"/>
  <c r="O11" i="68"/>
  <c r="W11" i="68"/>
  <c r="E33" i="68"/>
  <c r="F71" i="68"/>
  <c r="M17" i="67"/>
  <c r="Q22" i="67"/>
  <c r="K27" i="67"/>
  <c r="O4" i="66"/>
  <c r="F8" i="66"/>
  <c r="V11" i="66"/>
  <c r="F8" i="89"/>
  <c r="J52" i="83"/>
  <c r="L4" i="79"/>
  <c r="N4" i="74"/>
  <c r="J52" i="73"/>
  <c r="V33" i="71"/>
  <c r="V26" i="71" s="1"/>
  <c r="T52" i="71"/>
  <c r="D52" i="70"/>
  <c r="L17" i="69"/>
  <c r="P22" i="69"/>
  <c r="I4" i="68"/>
  <c r="F33" i="68"/>
  <c r="G52" i="68"/>
  <c r="G71" i="68"/>
  <c r="N17" i="67"/>
  <c r="R22" i="67"/>
  <c r="D71" i="67"/>
  <c r="P4" i="66"/>
  <c r="G8" i="66"/>
  <c r="T8" i="88"/>
  <c r="P27" i="83"/>
  <c r="J4" i="68"/>
  <c r="Q11" i="68"/>
  <c r="G33" i="68"/>
  <c r="H52" i="68"/>
  <c r="H71" i="68"/>
  <c r="O8" i="67"/>
  <c r="O17" i="67"/>
  <c r="S22" i="67"/>
  <c r="M27" i="67"/>
  <c r="E71" i="67"/>
  <c r="Q4" i="66"/>
  <c r="H8" i="66"/>
  <c r="G22" i="66"/>
  <c r="V22" i="61"/>
  <c r="L4" i="89"/>
  <c r="P33" i="89"/>
  <c r="T52" i="89"/>
  <c r="I17" i="88"/>
  <c r="J27" i="87"/>
  <c r="R11" i="85"/>
  <c r="R27" i="85"/>
  <c r="O11" i="84"/>
  <c r="W11" i="84"/>
  <c r="V27" i="84"/>
  <c r="J27" i="84"/>
  <c r="R27" i="84"/>
  <c r="R26" i="84" s="1"/>
  <c r="H4" i="83"/>
  <c r="P4" i="82"/>
  <c r="H17" i="82"/>
  <c r="Q27" i="81"/>
  <c r="O4" i="80"/>
  <c r="M17" i="74"/>
  <c r="U17" i="74"/>
  <c r="S27" i="74"/>
  <c r="O4" i="73"/>
  <c r="Q4" i="71"/>
  <c r="E33" i="70"/>
  <c r="K4" i="68"/>
  <c r="R11" i="68"/>
  <c r="H33" i="68"/>
  <c r="I52" i="68"/>
  <c r="I71" i="68"/>
  <c r="P17" i="67"/>
  <c r="T22" i="67"/>
  <c r="I8" i="66"/>
  <c r="Q27" i="90"/>
  <c r="M4" i="89"/>
  <c r="K27" i="89"/>
  <c r="Q33" i="89"/>
  <c r="U52" i="89"/>
  <c r="D4" i="88"/>
  <c r="V8" i="88"/>
  <c r="D11" i="88"/>
  <c r="J17" i="88"/>
  <c r="P33" i="88"/>
  <c r="H17" i="87"/>
  <c r="T33" i="87"/>
  <c r="P17" i="86"/>
  <c r="N27" i="86"/>
  <c r="S11" i="85"/>
  <c r="F22" i="85"/>
  <c r="P11" i="84"/>
  <c r="D22" i="84"/>
  <c r="E33" i="84"/>
  <c r="K52" i="84"/>
  <c r="Q4" i="83"/>
  <c r="D33" i="83"/>
  <c r="Q4" i="82"/>
  <c r="I17" i="82"/>
  <c r="L22" i="82"/>
  <c r="O33" i="82"/>
  <c r="S52" i="82"/>
  <c r="W71" i="82"/>
  <c r="I17" i="80"/>
  <c r="P33" i="80"/>
  <c r="T52" i="80"/>
  <c r="P11" i="79"/>
  <c r="J33" i="79"/>
  <c r="R71" i="79"/>
  <c r="M71" i="78"/>
  <c r="I4" i="74"/>
  <c r="T27" i="74"/>
  <c r="E71" i="74"/>
  <c r="L8" i="73"/>
  <c r="I33" i="73"/>
  <c r="M52" i="73"/>
  <c r="I11" i="72"/>
  <c r="R17" i="72"/>
  <c r="F71" i="72"/>
  <c r="L8" i="71"/>
  <c r="W52" i="71"/>
  <c r="Q11" i="70"/>
  <c r="G52" i="70"/>
  <c r="K71" i="70"/>
  <c r="O17" i="69"/>
  <c r="S11" i="68"/>
  <c r="I33" i="68"/>
  <c r="J8" i="66"/>
  <c r="K11" i="55"/>
  <c r="D17" i="67"/>
  <c r="M33" i="67"/>
  <c r="Q52" i="67"/>
  <c r="U71" i="67"/>
  <c r="E4" i="66"/>
  <c r="L11" i="66"/>
  <c r="U17" i="66"/>
  <c r="V33" i="66"/>
  <c r="N8" i="65"/>
  <c r="K52" i="65"/>
  <c r="T8" i="64"/>
  <c r="O52" i="64"/>
  <c r="J11" i="63"/>
  <c r="S17" i="63"/>
  <c r="Q8" i="59"/>
  <c r="H33" i="59"/>
  <c r="J52" i="59"/>
  <c r="S27" i="58"/>
  <c r="T4" i="57"/>
  <c r="V8" i="57"/>
  <c r="P17" i="57"/>
  <c r="W27" i="57"/>
  <c r="I33" i="55"/>
  <c r="R11" i="54"/>
  <c r="E6" i="46"/>
  <c r="M7" i="46"/>
  <c r="H9" i="46"/>
  <c r="P10" i="46"/>
  <c r="P12" i="46"/>
  <c r="D14" i="46"/>
  <c r="L15" i="46"/>
  <c r="T16" i="46"/>
  <c r="U17" i="53"/>
  <c r="U18" i="46"/>
  <c r="I20" i="46"/>
  <c r="Q21" i="46"/>
  <c r="W22" i="53"/>
  <c r="W23" i="46"/>
  <c r="K25" i="46"/>
  <c r="Q27" i="53"/>
  <c r="Q28" i="46"/>
  <c r="E30" i="46"/>
  <c r="M31" i="46"/>
  <c r="U32" i="46"/>
  <c r="F35" i="46"/>
  <c r="N36" i="46"/>
  <c r="V37" i="46"/>
  <c r="J39" i="46"/>
  <c r="R40" i="46"/>
  <c r="F42" i="46"/>
  <c r="N43" i="46"/>
  <c r="V44" i="46"/>
  <c r="J46" i="46"/>
  <c r="R47" i="46"/>
  <c r="F49" i="46"/>
  <c r="N50" i="46"/>
  <c r="V51" i="46"/>
  <c r="R53" i="46"/>
  <c r="F55" i="46"/>
  <c r="N56" i="46"/>
  <c r="V57" i="46"/>
  <c r="J59" i="46"/>
  <c r="R60" i="46"/>
  <c r="F62" i="46"/>
  <c r="N63" i="46"/>
  <c r="V64" i="46"/>
  <c r="J66" i="46"/>
  <c r="R67" i="46"/>
  <c r="F69" i="46"/>
  <c r="N70" i="46"/>
  <c r="Q71" i="53"/>
  <c r="Q72" i="46"/>
  <c r="E74" i="46"/>
  <c r="M75" i="46"/>
  <c r="U76" i="46"/>
  <c r="D11" i="44"/>
  <c r="P17" i="44"/>
  <c r="M52" i="65"/>
  <c r="R33" i="59"/>
  <c r="P52" i="55"/>
  <c r="G6" i="46"/>
  <c r="O7" i="46"/>
  <c r="J9" i="46"/>
  <c r="R10" i="46"/>
  <c r="R11" i="53"/>
  <c r="R12" i="46"/>
  <c r="F14" i="46"/>
  <c r="N15" i="46"/>
  <c r="V16" i="46"/>
  <c r="W17" i="53"/>
  <c r="W18" i="46"/>
  <c r="K20" i="46"/>
  <c r="S21" i="46"/>
  <c r="E24" i="46"/>
  <c r="M25" i="46"/>
  <c r="S27" i="53"/>
  <c r="S28" i="46"/>
  <c r="G30" i="46"/>
  <c r="O31" i="46"/>
  <c r="W32" i="46"/>
  <c r="H35" i="46"/>
  <c r="P36" i="46"/>
  <c r="D38" i="46"/>
  <c r="L39" i="46"/>
  <c r="T40" i="46"/>
  <c r="H42" i="46"/>
  <c r="P43" i="46"/>
  <c r="D45" i="46"/>
  <c r="L46" i="46"/>
  <c r="T47" i="46"/>
  <c r="H49" i="46"/>
  <c r="P50" i="46"/>
  <c r="T53" i="46"/>
  <c r="H55" i="46"/>
  <c r="P56" i="46"/>
  <c r="D58" i="46"/>
  <c r="L59" i="46"/>
  <c r="T60" i="46"/>
  <c r="H62" i="46"/>
  <c r="P63" i="46"/>
  <c r="D65" i="46"/>
  <c r="L66" i="46"/>
  <c r="T67" i="46"/>
  <c r="H69" i="46"/>
  <c r="P70" i="46"/>
  <c r="S71" i="53"/>
  <c r="S72" i="46"/>
  <c r="G74" i="46"/>
  <c r="O75" i="46"/>
  <c r="W76" i="46"/>
  <c r="F11" i="44"/>
  <c r="R17" i="44"/>
  <c r="S71" i="59"/>
  <c r="K4" i="55"/>
  <c r="L27" i="55"/>
  <c r="I22" i="54"/>
  <c r="H6" i="46"/>
  <c r="P7" i="46"/>
  <c r="K9" i="46"/>
  <c r="S10" i="46"/>
  <c r="S11" i="53"/>
  <c r="S12" i="46"/>
  <c r="G14" i="46"/>
  <c r="O15" i="46"/>
  <c r="W16" i="46"/>
  <c r="D17" i="53"/>
  <c r="D19" i="46"/>
  <c r="L20" i="46"/>
  <c r="T21" i="46"/>
  <c r="F24" i="46"/>
  <c r="N25" i="46"/>
  <c r="T28" i="46"/>
  <c r="H30" i="46"/>
  <c r="P31" i="46"/>
  <c r="I35" i="46"/>
  <c r="Q36" i="46"/>
  <c r="E38" i="46"/>
  <c r="M39" i="46"/>
  <c r="U40" i="46"/>
  <c r="I42" i="46"/>
  <c r="Q43" i="46"/>
  <c r="E45" i="46"/>
  <c r="M46" i="46"/>
  <c r="U47" i="46"/>
  <c r="I49" i="46"/>
  <c r="Q50" i="46"/>
  <c r="U53" i="46"/>
  <c r="I55" i="46"/>
  <c r="Q56" i="46"/>
  <c r="E58" i="46"/>
  <c r="M59" i="46"/>
  <c r="U60" i="46"/>
  <c r="I62" i="46"/>
  <c r="Q63" i="46"/>
  <c r="E65" i="46"/>
  <c r="M66" i="46"/>
  <c r="U67" i="46"/>
  <c r="I69" i="46"/>
  <c r="Q70" i="46"/>
  <c r="T71" i="53"/>
  <c r="T72" i="46"/>
  <c r="H74" i="46"/>
  <c r="P75" i="46"/>
  <c r="S8" i="44"/>
  <c r="G11" i="44"/>
  <c r="S17" i="44"/>
  <c r="M71" i="63"/>
  <c r="L4" i="55"/>
  <c r="I6" i="46"/>
  <c r="Q7" i="46"/>
  <c r="L9" i="46"/>
  <c r="T10" i="46"/>
  <c r="T11" i="53"/>
  <c r="T12" i="46"/>
  <c r="H14" i="46"/>
  <c r="P15" i="46"/>
  <c r="E19" i="46"/>
  <c r="M20" i="46"/>
  <c r="U21" i="46"/>
  <c r="G24" i="46"/>
  <c r="O25" i="46"/>
  <c r="U28" i="46"/>
  <c r="I30" i="46"/>
  <c r="Q31" i="46"/>
  <c r="J35" i="46"/>
  <c r="R36" i="46"/>
  <c r="F38" i="46"/>
  <c r="N39" i="46"/>
  <c r="V40" i="46"/>
  <c r="J42" i="46"/>
  <c r="R43" i="46"/>
  <c r="F45" i="46"/>
  <c r="N46" i="46"/>
  <c r="V47" i="46"/>
  <c r="J49" i="46"/>
  <c r="R50" i="46"/>
  <c r="V53" i="46"/>
  <c r="J55" i="46"/>
  <c r="R56" i="46"/>
  <c r="F58" i="46"/>
  <c r="N59" i="46"/>
  <c r="V60" i="46"/>
  <c r="J62" i="46"/>
  <c r="R63" i="46"/>
  <c r="F65" i="46"/>
  <c r="N66" i="46"/>
  <c r="V67" i="46"/>
  <c r="J69" i="46"/>
  <c r="R70" i="46"/>
  <c r="U71" i="53"/>
  <c r="U72" i="46"/>
  <c r="I74" i="46"/>
  <c r="Q75" i="46"/>
  <c r="P52" i="65"/>
  <c r="P33" i="64"/>
  <c r="T52" i="64"/>
  <c r="O11" i="63"/>
  <c r="R27" i="63"/>
  <c r="F52" i="63"/>
  <c r="M8" i="62"/>
  <c r="M33" i="59"/>
  <c r="O52" i="59"/>
  <c r="E11" i="57"/>
  <c r="H33" i="57"/>
  <c r="M4" i="55"/>
  <c r="F27" i="55"/>
  <c r="W11" i="54"/>
  <c r="J6" i="46"/>
  <c r="R7" i="46"/>
  <c r="M9" i="46"/>
  <c r="U10" i="46"/>
  <c r="U11" i="53"/>
  <c r="U12" i="46"/>
  <c r="I14" i="46"/>
  <c r="Q15" i="46"/>
  <c r="F19" i="46"/>
  <c r="N20" i="46"/>
  <c r="V21" i="46"/>
  <c r="H24" i="46"/>
  <c r="P25" i="46"/>
  <c r="V28" i="46"/>
  <c r="J30" i="46"/>
  <c r="R31" i="46"/>
  <c r="K35" i="46"/>
  <c r="S36" i="46"/>
  <c r="G38" i="46"/>
  <c r="O39" i="46"/>
  <c r="W40" i="46"/>
  <c r="K42" i="46"/>
  <c r="S43" i="46"/>
  <c r="G45" i="46"/>
  <c r="O46" i="46"/>
  <c r="W47" i="46"/>
  <c r="K49" i="46"/>
  <c r="S50" i="46"/>
  <c r="W53" i="46"/>
  <c r="K55" i="46"/>
  <c r="S56" i="46"/>
  <c r="G58" i="46"/>
  <c r="O59" i="46"/>
  <c r="W60" i="46"/>
  <c r="K62" i="46"/>
  <c r="S63" i="46"/>
  <c r="G65" i="46"/>
  <c r="O66" i="46"/>
  <c r="W67" i="46"/>
  <c r="K69" i="46"/>
  <c r="S70" i="46"/>
  <c r="V71" i="53"/>
  <c r="V72" i="46"/>
  <c r="J74" i="46"/>
  <c r="R75" i="46"/>
  <c r="U8" i="44"/>
  <c r="I11" i="44"/>
  <c r="U17" i="44"/>
  <c r="I52" i="44"/>
  <c r="K33" i="41"/>
  <c r="Q33" i="35"/>
  <c r="H11" i="65"/>
  <c r="G17" i="65"/>
  <c r="Q52" i="65"/>
  <c r="L71" i="62"/>
  <c r="V27" i="61"/>
  <c r="M4" i="53"/>
  <c r="K6" i="46"/>
  <c r="S7" i="46"/>
  <c r="N9" i="46"/>
  <c r="V10" i="46"/>
  <c r="V11" i="53"/>
  <c r="V12" i="46"/>
  <c r="J14" i="46"/>
  <c r="R15" i="46"/>
  <c r="G19" i="46"/>
  <c r="O20" i="46"/>
  <c r="W21" i="46"/>
  <c r="I24" i="46"/>
  <c r="Q25" i="46"/>
  <c r="W28" i="46"/>
  <c r="K30" i="46"/>
  <c r="S31" i="46"/>
  <c r="D33" i="53"/>
  <c r="D34" i="46"/>
  <c r="L35" i="46"/>
  <c r="T36" i="46"/>
  <c r="H38" i="46"/>
  <c r="P39" i="46"/>
  <c r="D41" i="46"/>
  <c r="L42" i="46"/>
  <c r="T43" i="46"/>
  <c r="H45" i="46"/>
  <c r="P46" i="46"/>
  <c r="D48" i="46"/>
  <c r="L49" i="46"/>
  <c r="T50" i="46"/>
  <c r="N52" i="53"/>
  <c r="D54" i="46"/>
  <c r="L55" i="46"/>
  <c r="T56" i="46"/>
  <c r="H58" i="46"/>
  <c r="P59" i="46"/>
  <c r="D61" i="46"/>
  <c r="L62" i="46"/>
  <c r="T63" i="46"/>
  <c r="H65" i="46"/>
  <c r="P66" i="46"/>
  <c r="D68" i="46"/>
  <c r="L69" i="46"/>
  <c r="T70" i="46"/>
  <c r="W71" i="53"/>
  <c r="W72" i="46"/>
  <c r="K74" i="46"/>
  <c r="S75" i="46"/>
  <c r="D5" i="46"/>
  <c r="L6" i="46"/>
  <c r="T7" i="46"/>
  <c r="O9" i="46"/>
  <c r="W10" i="46"/>
  <c r="W11" i="53"/>
  <c r="W12" i="46"/>
  <c r="K14" i="46"/>
  <c r="S15" i="46"/>
  <c r="H19" i="46"/>
  <c r="P20" i="46"/>
  <c r="J24" i="46"/>
  <c r="R25" i="46"/>
  <c r="D29" i="46"/>
  <c r="L30" i="46"/>
  <c r="T31" i="46"/>
  <c r="E33" i="53"/>
  <c r="E34" i="46"/>
  <c r="M35" i="46"/>
  <c r="U36" i="46"/>
  <c r="I38" i="46"/>
  <c r="Q39" i="46"/>
  <c r="E41" i="46"/>
  <c r="M42" i="46"/>
  <c r="U43" i="46"/>
  <c r="I45" i="46"/>
  <c r="Q46" i="46"/>
  <c r="E48" i="46"/>
  <c r="M49" i="46"/>
  <c r="U50" i="46"/>
  <c r="E54" i="46"/>
  <c r="M55" i="46"/>
  <c r="U56" i="46"/>
  <c r="I58" i="46"/>
  <c r="Q59" i="46"/>
  <c r="E61" i="46"/>
  <c r="M62" i="46"/>
  <c r="U63" i="46"/>
  <c r="I65" i="46"/>
  <c r="Q66" i="46"/>
  <c r="E68" i="46"/>
  <c r="M69" i="46"/>
  <c r="U70" i="46"/>
  <c r="D73" i="46"/>
  <c r="L74" i="46"/>
  <c r="T75" i="46"/>
  <c r="E27" i="65"/>
  <c r="O33" i="65"/>
  <c r="S52" i="65"/>
  <c r="D33" i="54"/>
  <c r="E5" i="46"/>
  <c r="M6" i="46"/>
  <c r="U7" i="46"/>
  <c r="P9" i="46"/>
  <c r="D13" i="46"/>
  <c r="L14" i="46"/>
  <c r="T15" i="46"/>
  <c r="I19" i="46"/>
  <c r="Q20" i="46"/>
  <c r="K24" i="46"/>
  <c r="S25" i="46"/>
  <c r="E29" i="46"/>
  <c r="M30" i="46"/>
  <c r="U31" i="46"/>
  <c r="F33" i="53"/>
  <c r="F34" i="46"/>
  <c r="N35" i="46"/>
  <c r="V36" i="46"/>
  <c r="J38" i="46"/>
  <c r="R39" i="46"/>
  <c r="F41" i="46"/>
  <c r="N42" i="46"/>
  <c r="V43" i="46"/>
  <c r="J45" i="46"/>
  <c r="R46" i="46"/>
  <c r="F48" i="46"/>
  <c r="N49" i="46"/>
  <c r="V50" i="46"/>
  <c r="F54" i="46"/>
  <c r="N55" i="46"/>
  <c r="V56" i="46"/>
  <c r="J58" i="46"/>
  <c r="R59" i="46"/>
  <c r="F61" i="46"/>
  <c r="N62" i="46"/>
  <c r="V63" i="46"/>
  <c r="J65" i="46"/>
  <c r="R66" i="46"/>
  <c r="F68" i="46"/>
  <c r="N69" i="46"/>
  <c r="V70" i="46"/>
  <c r="E73" i="46"/>
  <c r="M74" i="46"/>
  <c r="U75" i="46"/>
  <c r="L11" i="44"/>
  <c r="L3" i="44" s="1"/>
  <c r="Q33" i="37"/>
  <c r="W8" i="65"/>
  <c r="W3" i="65" s="1"/>
  <c r="P33" i="65"/>
  <c r="T52" i="65"/>
  <c r="L27" i="64"/>
  <c r="T33" i="64"/>
  <c r="K4" i="63"/>
  <c r="S11" i="63"/>
  <c r="V27" i="63"/>
  <c r="F33" i="63"/>
  <c r="J52" i="63"/>
  <c r="J71" i="63"/>
  <c r="I22" i="62"/>
  <c r="F33" i="62"/>
  <c r="G52" i="62"/>
  <c r="G71" i="62"/>
  <c r="N22" i="59"/>
  <c r="E27" i="59"/>
  <c r="S52" i="59"/>
  <c r="H17" i="58"/>
  <c r="M52" i="58"/>
  <c r="Q71" i="58"/>
  <c r="W8" i="57"/>
  <c r="I11" i="57"/>
  <c r="Q22" i="57"/>
  <c r="D27" i="57"/>
  <c r="D26" i="57" s="1"/>
  <c r="L33" i="57"/>
  <c r="I4" i="55"/>
  <c r="O11" i="55"/>
  <c r="U17" i="55"/>
  <c r="V22" i="55"/>
  <c r="N8" i="54"/>
  <c r="G22" i="54"/>
  <c r="E33" i="54"/>
  <c r="F5" i="46"/>
  <c r="N6" i="46"/>
  <c r="V7" i="46"/>
  <c r="Q8" i="53"/>
  <c r="Q9" i="46"/>
  <c r="E13" i="46"/>
  <c r="M14" i="46"/>
  <c r="U15" i="46"/>
  <c r="J19" i="46"/>
  <c r="R20" i="46"/>
  <c r="D23" i="46"/>
  <c r="L24" i="46"/>
  <c r="T25" i="46"/>
  <c r="F29" i="46"/>
  <c r="N30" i="46"/>
  <c r="V31" i="46"/>
  <c r="G33" i="53"/>
  <c r="G34" i="46"/>
  <c r="O35" i="46"/>
  <c r="W36" i="46"/>
  <c r="K38" i="46"/>
  <c r="S39" i="46"/>
  <c r="G41" i="46"/>
  <c r="O42" i="46"/>
  <c r="W43" i="46"/>
  <c r="K45" i="46"/>
  <c r="S46" i="46"/>
  <c r="G48" i="46"/>
  <c r="O49" i="46"/>
  <c r="W50" i="46"/>
  <c r="G52" i="53"/>
  <c r="G54" i="46"/>
  <c r="O55" i="46"/>
  <c r="W56" i="46"/>
  <c r="K58" i="46"/>
  <c r="S59" i="46"/>
  <c r="G61" i="46"/>
  <c r="O62" i="46"/>
  <c r="W63" i="46"/>
  <c r="K65" i="46"/>
  <c r="S66" i="46"/>
  <c r="G68" i="46"/>
  <c r="O69" i="46"/>
  <c r="W70" i="46"/>
  <c r="F73" i="46"/>
  <c r="N74" i="46"/>
  <c r="V75" i="46"/>
  <c r="M11" i="44"/>
  <c r="U33" i="35"/>
  <c r="G5" i="46"/>
  <c r="O6" i="46"/>
  <c r="W7" i="46"/>
  <c r="R8" i="53"/>
  <c r="R9" i="46"/>
  <c r="F13" i="46"/>
  <c r="N14" i="46"/>
  <c r="V15" i="46"/>
  <c r="Q17" i="53"/>
  <c r="K19" i="46"/>
  <c r="S20" i="46"/>
  <c r="E22" i="53"/>
  <c r="E23" i="46"/>
  <c r="M24" i="46"/>
  <c r="U25" i="46"/>
  <c r="G29" i="46"/>
  <c r="O30" i="46"/>
  <c r="W31" i="46"/>
  <c r="H34" i="46"/>
  <c r="P33" i="53"/>
  <c r="P35" i="46"/>
  <c r="D37" i="46"/>
  <c r="L38" i="46"/>
  <c r="T39" i="46"/>
  <c r="H41" i="46"/>
  <c r="P42" i="46"/>
  <c r="D44" i="46"/>
  <c r="L45" i="46"/>
  <c r="T46" i="46"/>
  <c r="H48" i="46"/>
  <c r="P49" i="46"/>
  <c r="D51" i="46"/>
  <c r="H52" i="53"/>
  <c r="H54" i="46"/>
  <c r="P55" i="46"/>
  <c r="D57" i="46"/>
  <c r="L58" i="46"/>
  <c r="T59" i="46"/>
  <c r="H61" i="46"/>
  <c r="P62" i="46"/>
  <c r="D64" i="46"/>
  <c r="L65" i="46"/>
  <c r="T66" i="46"/>
  <c r="H68" i="46"/>
  <c r="P69" i="46"/>
  <c r="G73" i="46"/>
  <c r="O74" i="46"/>
  <c r="W75" i="46"/>
  <c r="H5" i="46"/>
  <c r="P6" i="46"/>
  <c r="S9" i="46"/>
  <c r="G13" i="46"/>
  <c r="O14" i="46"/>
  <c r="W15" i="46"/>
  <c r="D18" i="46"/>
  <c r="L19" i="46"/>
  <c r="T20" i="46"/>
  <c r="F22" i="53"/>
  <c r="F23" i="46"/>
  <c r="N24" i="46"/>
  <c r="V25" i="46"/>
  <c r="H29" i="46"/>
  <c r="P30" i="46"/>
  <c r="D32" i="46"/>
  <c r="I33" i="53"/>
  <c r="I34" i="46"/>
  <c r="Q35" i="46"/>
  <c r="E37" i="46"/>
  <c r="M38" i="46"/>
  <c r="U39" i="46"/>
  <c r="I41" i="46"/>
  <c r="Q42" i="46"/>
  <c r="E44" i="46"/>
  <c r="M45" i="46"/>
  <c r="U46" i="46"/>
  <c r="I48" i="46"/>
  <c r="Q49" i="46"/>
  <c r="E51" i="46"/>
  <c r="I54" i="46"/>
  <c r="Q55" i="46"/>
  <c r="E57" i="46"/>
  <c r="M58" i="46"/>
  <c r="U59" i="46"/>
  <c r="I61" i="46"/>
  <c r="Q62" i="46"/>
  <c r="E64" i="46"/>
  <c r="M65" i="46"/>
  <c r="U66" i="46"/>
  <c r="I68" i="46"/>
  <c r="Q69" i="46"/>
  <c r="H73" i="46"/>
  <c r="P74" i="46"/>
  <c r="D76" i="46"/>
  <c r="S22" i="39"/>
  <c r="M27" i="35"/>
  <c r="I27" i="65"/>
  <c r="S33" i="65"/>
  <c r="W52" i="65"/>
  <c r="H33" i="54"/>
  <c r="I4" i="53"/>
  <c r="I5" i="46"/>
  <c r="Q6" i="46"/>
  <c r="T9" i="46"/>
  <c r="L11" i="53"/>
  <c r="H13" i="46"/>
  <c r="P14" i="46"/>
  <c r="D16" i="46"/>
  <c r="E18" i="46"/>
  <c r="M19" i="46"/>
  <c r="U20" i="46"/>
  <c r="G22" i="53"/>
  <c r="G23" i="46"/>
  <c r="O24" i="46"/>
  <c r="W25" i="46"/>
  <c r="I29" i="46"/>
  <c r="Q30" i="46"/>
  <c r="E32" i="46"/>
  <c r="J33" i="53"/>
  <c r="J34" i="46"/>
  <c r="R35" i="46"/>
  <c r="F37" i="46"/>
  <c r="N38" i="46"/>
  <c r="V39" i="46"/>
  <c r="J41" i="46"/>
  <c r="R42" i="46"/>
  <c r="F44" i="46"/>
  <c r="N45" i="46"/>
  <c r="V46" i="46"/>
  <c r="J48" i="46"/>
  <c r="R49" i="46"/>
  <c r="F51" i="46"/>
  <c r="V52" i="53"/>
  <c r="J54" i="46"/>
  <c r="R55" i="46"/>
  <c r="F57" i="46"/>
  <c r="N58" i="46"/>
  <c r="V59" i="46"/>
  <c r="J61" i="46"/>
  <c r="R62" i="46"/>
  <c r="F64" i="46"/>
  <c r="N65" i="46"/>
  <c r="V66" i="46"/>
  <c r="J68" i="46"/>
  <c r="R69" i="46"/>
  <c r="I73" i="46"/>
  <c r="Q74" i="46"/>
  <c r="E76" i="46"/>
  <c r="G27" i="41"/>
  <c r="T33" i="65"/>
  <c r="J33" i="63"/>
  <c r="N52" i="63"/>
  <c r="J33" i="62"/>
  <c r="W52" i="59"/>
  <c r="Q52" i="58"/>
  <c r="Q33" i="54"/>
  <c r="D52" i="54"/>
  <c r="J5" i="46"/>
  <c r="R6" i="46"/>
  <c r="H8" i="53"/>
  <c r="U9" i="46"/>
  <c r="M11" i="53"/>
  <c r="I13" i="46"/>
  <c r="Q14" i="46"/>
  <c r="E16" i="46"/>
  <c r="F18" i="46"/>
  <c r="N19" i="46"/>
  <c r="V20" i="46"/>
  <c r="H22" i="53"/>
  <c r="H23" i="46"/>
  <c r="P24" i="46"/>
  <c r="J29" i="46"/>
  <c r="R30" i="46"/>
  <c r="F32" i="46"/>
  <c r="K33" i="53"/>
  <c r="K34" i="46"/>
  <c r="S33" i="53"/>
  <c r="S35" i="46"/>
  <c r="G37" i="46"/>
  <c r="O38" i="46"/>
  <c r="W39" i="46"/>
  <c r="K41" i="46"/>
  <c r="S42" i="46"/>
  <c r="G44" i="46"/>
  <c r="O45" i="46"/>
  <c r="W46" i="46"/>
  <c r="K48" i="46"/>
  <c r="S49" i="46"/>
  <c r="G51" i="46"/>
  <c r="W52" i="53"/>
  <c r="K54" i="46"/>
  <c r="S55" i="46"/>
  <c r="G57" i="46"/>
  <c r="O58" i="46"/>
  <c r="W59" i="46"/>
  <c r="K61" i="46"/>
  <c r="S62" i="46"/>
  <c r="G64" i="46"/>
  <c r="O65" i="46"/>
  <c r="W66" i="46"/>
  <c r="K68" i="46"/>
  <c r="S69" i="46"/>
  <c r="J73" i="46"/>
  <c r="R74" i="46"/>
  <c r="F76" i="46"/>
  <c r="Q52" i="44"/>
  <c r="K5" i="46"/>
  <c r="S6" i="46"/>
  <c r="V8" i="53"/>
  <c r="V9" i="46"/>
  <c r="J13" i="46"/>
  <c r="R14" i="46"/>
  <c r="F16" i="46"/>
  <c r="G18" i="46"/>
  <c r="O19" i="46"/>
  <c r="W20" i="46"/>
  <c r="I23" i="46"/>
  <c r="Q24" i="46"/>
  <c r="K29" i="46"/>
  <c r="S30" i="46"/>
  <c r="G32" i="46"/>
  <c r="L33" i="53"/>
  <c r="L34" i="46"/>
  <c r="T35" i="46"/>
  <c r="H37" i="46"/>
  <c r="P38" i="46"/>
  <c r="D40" i="46"/>
  <c r="L41" i="46"/>
  <c r="T42" i="46"/>
  <c r="H44" i="46"/>
  <c r="P45" i="46"/>
  <c r="D47" i="46"/>
  <c r="L48" i="46"/>
  <c r="T49" i="46"/>
  <c r="H51" i="46"/>
  <c r="D52" i="53"/>
  <c r="D53" i="46"/>
  <c r="L54" i="46"/>
  <c r="T55" i="46"/>
  <c r="H57" i="46"/>
  <c r="P58" i="46"/>
  <c r="D60" i="46"/>
  <c r="L61" i="46"/>
  <c r="T62" i="46"/>
  <c r="H64" i="46"/>
  <c r="P65" i="46"/>
  <c r="D67" i="46"/>
  <c r="L68" i="46"/>
  <c r="T69" i="46"/>
  <c r="K73" i="46"/>
  <c r="S74" i="46"/>
  <c r="G76" i="46"/>
  <c r="S8" i="67"/>
  <c r="G11" i="67"/>
  <c r="S17" i="67"/>
  <c r="W22" i="67"/>
  <c r="D52" i="67"/>
  <c r="H71" i="67"/>
  <c r="T4" i="66"/>
  <c r="K8" i="66"/>
  <c r="I33" i="66"/>
  <c r="P22" i="65"/>
  <c r="L27" i="65"/>
  <c r="G8" i="64"/>
  <c r="V22" i="64"/>
  <c r="R27" i="64"/>
  <c r="F71" i="64"/>
  <c r="F17" i="63"/>
  <c r="E22" i="63"/>
  <c r="L33" i="63"/>
  <c r="P52" i="63"/>
  <c r="K17" i="62"/>
  <c r="O22" i="62"/>
  <c r="E27" i="62"/>
  <c r="T22" i="59"/>
  <c r="K27" i="59"/>
  <c r="W71" i="59"/>
  <c r="F11" i="58"/>
  <c r="S52" i="58"/>
  <c r="W71" i="58"/>
  <c r="G4" i="57"/>
  <c r="O11" i="57"/>
  <c r="W17" i="57"/>
  <c r="J27" i="57"/>
  <c r="I71" i="57"/>
  <c r="I8" i="55"/>
  <c r="U11" i="55"/>
  <c r="S71" i="55"/>
  <c r="M22" i="54"/>
  <c r="K33" i="54"/>
  <c r="F52" i="54"/>
  <c r="L5" i="46"/>
  <c r="T6" i="46"/>
  <c r="K8" i="53"/>
  <c r="W8" i="53"/>
  <c r="W9" i="46"/>
  <c r="O11" i="53"/>
  <c r="K13" i="46"/>
  <c r="S14" i="46"/>
  <c r="G16" i="46"/>
  <c r="H18" i="46"/>
  <c r="P19" i="46"/>
  <c r="D21" i="46"/>
  <c r="J23" i="46"/>
  <c r="R24" i="46"/>
  <c r="D27" i="53"/>
  <c r="D28" i="46"/>
  <c r="L29" i="46"/>
  <c r="T30" i="46"/>
  <c r="H32" i="46"/>
  <c r="M33" i="53"/>
  <c r="M34" i="46"/>
  <c r="U35" i="46"/>
  <c r="I37" i="46"/>
  <c r="Q38" i="46"/>
  <c r="E40" i="46"/>
  <c r="M41" i="46"/>
  <c r="U42" i="46"/>
  <c r="I44" i="46"/>
  <c r="Q45" i="46"/>
  <c r="E47" i="46"/>
  <c r="M48" i="46"/>
  <c r="U49" i="46"/>
  <c r="I51" i="46"/>
  <c r="E52" i="53"/>
  <c r="E53" i="46"/>
  <c r="M54" i="46"/>
  <c r="U55" i="46"/>
  <c r="W71" i="44"/>
  <c r="Q27" i="35"/>
  <c r="T8" i="67"/>
  <c r="T17" i="67"/>
  <c r="E52" i="67"/>
  <c r="I71" i="67"/>
  <c r="U4" i="66"/>
  <c r="T8" i="66"/>
  <c r="F52" i="66"/>
  <c r="F4" i="65"/>
  <c r="W33" i="65"/>
  <c r="R11" i="64"/>
  <c r="W22" i="64"/>
  <c r="S27" i="64"/>
  <c r="G71" i="64"/>
  <c r="R4" i="63"/>
  <c r="J8" i="63"/>
  <c r="G17" i="63"/>
  <c r="F22" i="63"/>
  <c r="Q71" i="63"/>
  <c r="L17" i="62"/>
  <c r="P22" i="62"/>
  <c r="F27" i="62"/>
  <c r="Q11" i="59"/>
  <c r="V17" i="59"/>
  <c r="U22" i="59"/>
  <c r="L27" i="59"/>
  <c r="L26" i="59" s="1"/>
  <c r="E4" i="58"/>
  <c r="G27" i="58"/>
  <c r="Q33" i="58"/>
  <c r="S33" i="57"/>
  <c r="J8" i="55"/>
  <c r="V11" i="55"/>
  <c r="T71" i="55"/>
  <c r="N22" i="54"/>
  <c r="L33" i="54"/>
  <c r="G52" i="54"/>
  <c r="M5" i="46"/>
  <c r="U6" i="46"/>
  <c r="L8" i="53"/>
  <c r="D8" i="53"/>
  <c r="D10" i="46"/>
  <c r="D12" i="46"/>
  <c r="L13" i="46"/>
  <c r="T14" i="46"/>
  <c r="H16" i="46"/>
  <c r="I18" i="46"/>
  <c r="Q19" i="46"/>
  <c r="E21" i="46"/>
  <c r="K22" i="53"/>
  <c r="K23" i="46"/>
  <c r="S24" i="46"/>
  <c r="E27" i="53"/>
  <c r="E28" i="46"/>
  <c r="M29" i="46"/>
  <c r="U30" i="46"/>
  <c r="I32" i="46"/>
  <c r="N33" i="53"/>
  <c r="N34" i="46"/>
  <c r="V35" i="46"/>
  <c r="J37" i="46"/>
  <c r="R38" i="46"/>
  <c r="F40" i="46"/>
  <c r="N41" i="46"/>
  <c r="V42" i="46"/>
  <c r="J44" i="46"/>
  <c r="R45" i="46"/>
  <c r="F47" i="46"/>
  <c r="N48" i="46"/>
  <c r="V49" i="46"/>
  <c r="J51" i="46"/>
  <c r="F53" i="46"/>
  <c r="N54" i="46"/>
  <c r="V55" i="46"/>
  <c r="D27" i="44"/>
  <c r="T52" i="44"/>
  <c r="W8" i="39"/>
  <c r="F27" i="27"/>
  <c r="U8" i="67"/>
  <c r="I11" i="67"/>
  <c r="U17" i="67"/>
  <c r="F52" i="67"/>
  <c r="J71" i="67"/>
  <c r="K33" i="66"/>
  <c r="G52" i="66"/>
  <c r="R22" i="65"/>
  <c r="N27" i="65"/>
  <c r="I8" i="64"/>
  <c r="T27" i="64"/>
  <c r="D52" i="64"/>
  <c r="H71" i="64"/>
  <c r="S4" i="63"/>
  <c r="K8" i="63"/>
  <c r="H17" i="63"/>
  <c r="G22" i="63"/>
  <c r="R52" i="63"/>
  <c r="R71" i="63"/>
  <c r="Q8" i="62"/>
  <c r="Q22" i="62"/>
  <c r="F8" i="59"/>
  <c r="R11" i="59"/>
  <c r="W17" i="59"/>
  <c r="V22" i="59"/>
  <c r="M27" i="59"/>
  <c r="N4" i="58"/>
  <c r="H11" i="58"/>
  <c r="R33" i="58"/>
  <c r="U52" i="58"/>
  <c r="I4" i="57"/>
  <c r="L27" i="57"/>
  <c r="T33" i="57"/>
  <c r="K71" i="57"/>
  <c r="K8" i="55"/>
  <c r="W11" i="55"/>
  <c r="I17" i="55"/>
  <c r="W52" i="55"/>
  <c r="U71" i="55"/>
  <c r="O22" i="54"/>
  <c r="M33" i="54"/>
  <c r="H52" i="54"/>
  <c r="N4" i="53"/>
  <c r="N5" i="46"/>
  <c r="V6" i="46"/>
  <c r="M8" i="53"/>
  <c r="E8" i="53"/>
  <c r="E10" i="46"/>
  <c r="E12" i="46"/>
  <c r="M13" i="46"/>
  <c r="U14" i="46"/>
  <c r="I16" i="46"/>
  <c r="J18" i="46"/>
  <c r="R19" i="46"/>
  <c r="F21" i="46"/>
  <c r="L23" i="46"/>
  <c r="T24" i="46"/>
  <c r="F27" i="53"/>
  <c r="F28" i="46"/>
  <c r="N29" i="46"/>
  <c r="V30" i="46"/>
  <c r="J32" i="46"/>
  <c r="O33" i="53"/>
  <c r="O34" i="46"/>
  <c r="W35" i="46"/>
  <c r="K37" i="46"/>
  <c r="S38" i="46"/>
  <c r="G40" i="46"/>
  <c r="O41" i="46"/>
  <c r="W42" i="46"/>
  <c r="K44" i="46"/>
  <c r="S45" i="46"/>
  <c r="G47" i="46"/>
  <c r="O48" i="46"/>
  <c r="W49" i="46"/>
  <c r="K51" i="46"/>
  <c r="G53" i="46"/>
  <c r="O54" i="46"/>
  <c r="W55" i="46"/>
  <c r="Q33" i="44"/>
  <c r="U52" i="44"/>
  <c r="L26" i="41"/>
  <c r="V33" i="36"/>
  <c r="H4" i="26"/>
  <c r="V8" i="67"/>
  <c r="J11" i="67"/>
  <c r="V17" i="67"/>
  <c r="G52" i="67"/>
  <c r="K71" i="67"/>
  <c r="S22" i="65"/>
  <c r="O27" i="65"/>
  <c r="E71" i="65"/>
  <c r="J8" i="64"/>
  <c r="U27" i="64"/>
  <c r="I71" i="64"/>
  <c r="L8" i="63"/>
  <c r="I17" i="63"/>
  <c r="H22" i="63"/>
  <c r="O33" i="63"/>
  <c r="S52" i="63"/>
  <c r="R8" i="62"/>
  <c r="N17" i="62"/>
  <c r="R52" i="61"/>
  <c r="H71" i="61"/>
  <c r="G8" i="59"/>
  <c r="S11" i="59"/>
  <c r="S3" i="59" s="1"/>
  <c r="W22" i="59"/>
  <c r="G4" i="58"/>
  <c r="Q11" i="58"/>
  <c r="I27" i="58"/>
  <c r="S33" i="58"/>
  <c r="V52" i="58"/>
  <c r="D8" i="57"/>
  <c r="R11" i="57"/>
  <c r="M27" i="57"/>
  <c r="U33" i="57"/>
  <c r="L8" i="55"/>
  <c r="V71" i="55"/>
  <c r="P22" i="54"/>
  <c r="M27" i="54"/>
  <c r="N33" i="54"/>
  <c r="O4" i="53"/>
  <c r="O5" i="46"/>
  <c r="W4" i="53"/>
  <c r="W6" i="46"/>
  <c r="N8" i="53"/>
  <c r="F10" i="46"/>
  <c r="F12" i="46"/>
  <c r="N13" i="46"/>
  <c r="V14" i="46"/>
  <c r="J16" i="46"/>
  <c r="K18" i="46"/>
  <c r="S19" i="46"/>
  <c r="G21" i="46"/>
  <c r="M22" i="53"/>
  <c r="M23" i="46"/>
  <c r="U24" i="46"/>
  <c r="G27" i="53"/>
  <c r="G28" i="46"/>
  <c r="O29" i="46"/>
  <c r="W30" i="46"/>
  <c r="K32" i="46"/>
  <c r="P34" i="46"/>
  <c r="D36" i="46"/>
  <c r="L37" i="46"/>
  <c r="T38" i="46"/>
  <c r="H40" i="46"/>
  <c r="P41" i="46"/>
  <c r="D43" i="46"/>
  <c r="L44" i="46"/>
  <c r="T45" i="46"/>
  <c r="H47" i="46"/>
  <c r="P48" i="46"/>
  <c r="D50" i="46"/>
  <c r="L51" i="46"/>
  <c r="H53" i="46"/>
  <c r="P54" i="46"/>
  <c r="D56" i="46"/>
  <c r="F27" i="44"/>
  <c r="R33" i="44"/>
  <c r="V52" i="44"/>
  <c r="K11" i="43"/>
  <c r="P27" i="38"/>
  <c r="S17" i="29"/>
  <c r="K11" i="67"/>
  <c r="L71" i="67"/>
  <c r="N22" i="66"/>
  <c r="M33" i="66"/>
  <c r="E8" i="65"/>
  <c r="P27" i="65"/>
  <c r="F71" i="65"/>
  <c r="K8" i="64"/>
  <c r="U11" i="64"/>
  <c r="F22" i="64"/>
  <c r="V27" i="64"/>
  <c r="J71" i="64"/>
  <c r="U4" i="63"/>
  <c r="M8" i="63"/>
  <c r="J17" i="63"/>
  <c r="P33" i="63"/>
  <c r="T71" i="63"/>
  <c r="S8" i="62"/>
  <c r="O17" i="62"/>
  <c r="S22" i="62"/>
  <c r="D22" i="61"/>
  <c r="I71" i="61"/>
  <c r="D22" i="59"/>
  <c r="J11" i="58"/>
  <c r="R11" i="58"/>
  <c r="T33" i="58"/>
  <c r="T26" i="58" s="1"/>
  <c r="W52" i="58"/>
  <c r="K52" i="58"/>
  <c r="E8" i="57"/>
  <c r="V33" i="57"/>
  <c r="W71" i="55"/>
  <c r="Q22" i="54"/>
  <c r="F27" i="54"/>
  <c r="P4" i="53"/>
  <c r="P5" i="46"/>
  <c r="D7" i="46"/>
  <c r="O8" i="53"/>
  <c r="G10" i="46"/>
  <c r="G12" i="46"/>
  <c r="O13" i="46"/>
  <c r="W14" i="46"/>
  <c r="K16" i="46"/>
  <c r="L18" i="46"/>
  <c r="T19" i="46"/>
  <c r="H21" i="46"/>
  <c r="N22" i="53"/>
  <c r="N23" i="46"/>
  <c r="V24" i="46"/>
  <c r="H27" i="53"/>
  <c r="H28" i="46"/>
  <c r="P29" i="46"/>
  <c r="D31" i="46"/>
  <c r="L32" i="46"/>
  <c r="Q33" i="53"/>
  <c r="Q34" i="46"/>
  <c r="E36" i="46"/>
  <c r="M37" i="46"/>
  <c r="U38" i="46"/>
  <c r="I40" i="46"/>
  <c r="Q41" i="46"/>
  <c r="E43" i="46"/>
  <c r="M44" i="46"/>
  <c r="U45" i="46"/>
  <c r="I47" i="46"/>
  <c r="Q48" i="46"/>
  <c r="E50" i="46"/>
  <c r="M51" i="46"/>
  <c r="I53" i="46"/>
  <c r="Q54" i="46"/>
  <c r="E56" i="46"/>
  <c r="S33" i="44"/>
  <c r="W52" i="44"/>
  <c r="L11" i="67"/>
  <c r="E33" i="67"/>
  <c r="I52" i="67"/>
  <c r="M71" i="67"/>
  <c r="O22" i="66"/>
  <c r="D27" i="66"/>
  <c r="N33" i="66"/>
  <c r="E71" i="66"/>
  <c r="F8" i="65"/>
  <c r="Q27" i="65"/>
  <c r="Q26" i="65" s="1"/>
  <c r="G71" i="65"/>
  <c r="L8" i="64"/>
  <c r="W27" i="64"/>
  <c r="W26" i="64" s="1"/>
  <c r="G52" i="64"/>
  <c r="V4" i="63"/>
  <c r="Q33" i="63"/>
  <c r="U52" i="63"/>
  <c r="T8" i="62"/>
  <c r="D11" i="62"/>
  <c r="P17" i="62"/>
  <c r="I8" i="59"/>
  <c r="U11" i="59"/>
  <c r="I4" i="58"/>
  <c r="K11" i="58"/>
  <c r="U33" i="58"/>
  <c r="T11" i="57"/>
  <c r="O27" i="57"/>
  <c r="W33" i="57"/>
  <c r="N8" i="55"/>
  <c r="E22" i="55"/>
  <c r="Q17" i="54"/>
  <c r="R22" i="54"/>
  <c r="P33" i="54"/>
  <c r="Q4" i="53"/>
  <c r="Q5" i="46"/>
  <c r="E7" i="46"/>
  <c r="P8" i="53"/>
  <c r="H10" i="46"/>
  <c r="H12" i="46"/>
  <c r="P13" i="46"/>
  <c r="D15" i="46"/>
  <c r="L16" i="46"/>
  <c r="M18" i="46"/>
  <c r="U19" i="46"/>
  <c r="I21" i="46"/>
  <c r="O22" i="53"/>
  <c r="O23" i="46"/>
  <c r="W24" i="46"/>
  <c r="I27" i="53"/>
  <c r="I28" i="46"/>
  <c r="Q29" i="46"/>
  <c r="E31" i="46"/>
  <c r="M32" i="46"/>
  <c r="R33" i="53"/>
  <c r="R34" i="46"/>
  <c r="F36" i="46"/>
  <c r="N37" i="46"/>
  <c r="V38" i="46"/>
  <c r="J40" i="46"/>
  <c r="R41" i="46"/>
  <c r="F43" i="46"/>
  <c r="N44" i="46"/>
  <c r="V45" i="46"/>
  <c r="J47" i="46"/>
  <c r="R48" i="46"/>
  <c r="F50" i="46"/>
  <c r="N51" i="46"/>
  <c r="J53" i="46"/>
  <c r="R54" i="46"/>
  <c r="F56" i="46"/>
  <c r="M11" i="43"/>
  <c r="O27" i="41"/>
  <c r="O33" i="40"/>
  <c r="W71" i="40"/>
  <c r="M11" i="67"/>
  <c r="U11" i="67"/>
  <c r="J52" i="67"/>
  <c r="E27" i="66"/>
  <c r="O33" i="66"/>
  <c r="F71" i="66"/>
  <c r="G8" i="65"/>
  <c r="V17" i="65"/>
  <c r="V22" i="65"/>
  <c r="D52" i="65"/>
  <c r="M8" i="64"/>
  <c r="H52" i="64"/>
  <c r="L71" i="64"/>
  <c r="W4" i="63"/>
  <c r="L17" i="63"/>
  <c r="F27" i="63"/>
  <c r="R33" i="63"/>
  <c r="V52" i="63"/>
  <c r="V71" i="63"/>
  <c r="E11" i="62"/>
  <c r="Q17" i="62"/>
  <c r="S71" i="62"/>
  <c r="V11" i="59"/>
  <c r="J4" i="58"/>
  <c r="V33" i="58"/>
  <c r="M4" i="57"/>
  <c r="G8" i="57"/>
  <c r="U11" i="57"/>
  <c r="Q52" i="57"/>
  <c r="O8" i="55"/>
  <c r="F22" i="55"/>
  <c r="R17" i="54"/>
  <c r="S22" i="54"/>
  <c r="H27" i="54"/>
  <c r="R4" i="53"/>
  <c r="R5" i="46"/>
  <c r="F7" i="46"/>
  <c r="S8" i="53"/>
  <c r="I10" i="46"/>
  <c r="I12" i="46"/>
  <c r="Q13" i="46"/>
  <c r="E15" i="46"/>
  <c r="M16" i="46"/>
  <c r="N18" i="46"/>
  <c r="V19" i="46"/>
  <c r="J21" i="46"/>
  <c r="P22" i="53"/>
  <c r="P23" i="46"/>
  <c r="D25" i="46"/>
  <c r="J27" i="53"/>
  <c r="J28" i="46"/>
  <c r="R29" i="46"/>
  <c r="F31" i="46"/>
  <c r="N32" i="46"/>
  <c r="S34" i="46"/>
  <c r="G36" i="46"/>
  <c r="O37" i="46"/>
  <c r="W38" i="46"/>
  <c r="K40" i="46"/>
  <c r="S41" i="46"/>
  <c r="G43" i="46"/>
  <c r="O44" i="46"/>
  <c r="W45" i="46"/>
  <c r="K47" i="46"/>
  <c r="S48" i="46"/>
  <c r="G50" i="46"/>
  <c r="O51" i="46"/>
  <c r="K53" i="46"/>
  <c r="S54" i="46"/>
  <c r="G56" i="46"/>
  <c r="U33" i="44"/>
  <c r="N11" i="43"/>
  <c r="I52" i="35"/>
  <c r="G33" i="67"/>
  <c r="K52" i="67"/>
  <c r="F27" i="66"/>
  <c r="P33" i="66"/>
  <c r="L52" i="66"/>
  <c r="G71" i="66"/>
  <c r="H8" i="65"/>
  <c r="W17" i="65"/>
  <c r="W22" i="65"/>
  <c r="S27" i="65"/>
  <c r="E52" i="65"/>
  <c r="I71" i="65"/>
  <c r="R4" i="64"/>
  <c r="N8" i="64"/>
  <c r="V8" i="64"/>
  <c r="I52" i="64"/>
  <c r="M71" i="64"/>
  <c r="G27" i="63"/>
  <c r="S33" i="63"/>
  <c r="W52" i="63"/>
  <c r="W71" i="63"/>
  <c r="V8" i="62"/>
  <c r="F11" i="62"/>
  <c r="R17" i="62"/>
  <c r="K8" i="59"/>
  <c r="W11" i="59"/>
  <c r="K4" i="58"/>
  <c r="S4" i="58"/>
  <c r="M27" i="58"/>
  <c r="W33" i="58"/>
  <c r="N4" i="57"/>
  <c r="P8" i="55"/>
  <c r="S17" i="54"/>
  <c r="T22" i="54"/>
  <c r="I27" i="54"/>
  <c r="S4" i="53"/>
  <c r="S5" i="46"/>
  <c r="G7" i="46"/>
  <c r="T8" i="53"/>
  <c r="J10" i="46"/>
  <c r="J12" i="46"/>
  <c r="R13" i="46"/>
  <c r="F15" i="46"/>
  <c r="N16" i="46"/>
  <c r="O18" i="46"/>
  <c r="W19" i="46"/>
  <c r="K21" i="46"/>
  <c r="Q22" i="53"/>
  <c r="Q23" i="46"/>
  <c r="E25" i="46"/>
  <c r="K27" i="53"/>
  <c r="K28" i="46"/>
  <c r="S29" i="46"/>
  <c r="G31" i="46"/>
  <c r="O32" i="46"/>
  <c r="T34" i="46"/>
  <c r="H36" i="46"/>
  <c r="P37" i="46"/>
  <c r="D39" i="46"/>
  <c r="L40" i="46"/>
  <c r="T41" i="46"/>
  <c r="H43" i="46"/>
  <c r="P44" i="46"/>
  <c r="D46" i="46"/>
  <c r="L47" i="46"/>
  <c r="T48" i="46"/>
  <c r="H50" i="46"/>
  <c r="P51" i="46"/>
  <c r="L53" i="46"/>
  <c r="T54" i="46"/>
  <c r="H56" i="46"/>
  <c r="J27" i="44"/>
  <c r="V33" i="44"/>
  <c r="O11" i="67"/>
  <c r="L52" i="67"/>
  <c r="P17" i="66"/>
  <c r="G27" i="66"/>
  <c r="Q33" i="66"/>
  <c r="T27" i="65"/>
  <c r="F52" i="65"/>
  <c r="S4" i="64"/>
  <c r="W8" i="64"/>
  <c r="J52" i="64"/>
  <c r="H27" i="63"/>
  <c r="T33" i="63"/>
  <c r="D4" i="62"/>
  <c r="G11" i="62"/>
  <c r="E52" i="59"/>
  <c r="L4" i="58"/>
  <c r="N27" i="58"/>
  <c r="O4" i="57"/>
  <c r="W11" i="57"/>
  <c r="S52" i="57"/>
  <c r="Q8" i="55"/>
  <c r="D33" i="55"/>
  <c r="L4" i="54"/>
  <c r="T17" i="54"/>
  <c r="U22" i="54"/>
  <c r="J27" i="54"/>
  <c r="J26" i="54" s="1"/>
  <c r="M71" i="54"/>
  <c r="T4" i="53"/>
  <c r="T5" i="46"/>
  <c r="H7" i="46"/>
  <c r="U8" i="53"/>
  <c r="K10" i="46"/>
  <c r="K12" i="46"/>
  <c r="S13" i="46"/>
  <c r="G15" i="46"/>
  <c r="O16" i="46"/>
  <c r="P17" i="53"/>
  <c r="P18" i="46"/>
  <c r="D20" i="46"/>
  <c r="L21" i="46"/>
  <c r="R22" i="53"/>
  <c r="R23" i="46"/>
  <c r="F25" i="46"/>
  <c r="L28" i="46"/>
  <c r="T27" i="53"/>
  <c r="T29" i="46"/>
  <c r="H31" i="46"/>
  <c r="P32" i="46"/>
  <c r="U34" i="46"/>
  <c r="I36" i="46"/>
  <c r="Q37" i="46"/>
  <c r="E39" i="46"/>
  <c r="M40" i="46"/>
  <c r="U41" i="46"/>
  <c r="I43" i="46"/>
  <c r="Q44" i="46"/>
  <c r="E46" i="46"/>
  <c r="M47" i="46"/>
  <c r="U48" i="46"/>
  <c r="I50" i="46"/>
  <c r="Q51" i="46"/>
  <c r="M53" i="46"/>
  <c r="U54" i="46"/>
  <c r="I56" i="46"/>
  <c r="K17" i="44"/>
  <c r="K27" i="44"/>
  <c r="K26" i="44" s="1"/>
  <c r="W33" i="44"/>
  <c r="L52" i="39"/>
  <c r="Q33" i="31"/>
  <c r="H8" i="67"/>
  <c r="I33" i="67"/>
  <c r="M52" i="67"/>
  <c r="H11" i="66"/>
  <c r="H27" i="66"/>
  <c r="J8" i="65"/>
  <c r="U27" i="65"/>
  <c r="G52" i="65"/>
  <c r="T4" i="64"/>
  <c r="D17" i="64"/>
  <c r="K52" i="64"/>
  <c r="F11" i="63"/>
  <c r="I27" i="63"/>
  <c r="I26" i="63" s="1"/>
  <c r="U33" i="63"/>
  <c r="U26" i="63" s="1"/>
  <c r="H11" i="62"/>
  <c r="T17" i="62"/>
  <c r="P11" i="61"/>
  <c r="J17" i="59"/>
  <c r="D33" i="59"/>
  <c r="F52" i="59"/>
  <c r="M4" i="58"/>
  <c r="O27" i="58"/>
  <c r="O26" i="58" s="1"/>
  <c r="D17" i="57"/>
  <c r="R8" i="55"/>
  <c r="E33" i="55"/>
  <c r="E4" i="54"/>
  <c r="N11" i="54"/>
  <c r="U17" i="54"/>
  <c r="V22" i="54"/>
  <c r="U4" i="53"/>
  <c r="U5" i="46"/>
  <c r="I7" i="46"/>
  <c r="D9" i="46"/>
  <c r="L10" i="46"/>
  <c r="L12" i="46"/>
  <c r="T13" i="46"/>
  <c r="H15" i="46"/>
  <c r="P16" i="46"/>
  <c r="Q18" i="46"/>
  <c r="E20" i="46"/>
  <c r="M21" i="46"/>
  <c r="S22" i="53"/>
  <c r="S23" i="46"/>
  <c r="G25" i="46"/>
  <c r="M27" i="53"/>
  <c r="M28" i="46"/>
  <c r="U27" i="53"/>
  <c r="U29" i="46"/>
  <c r="I31" i="46"/>
  <c r="Q32" i="46"/>
  <c r="V34" i="46"/>
  <c r="J36" i="46"/>
  <c r="R37" i="46"/>
  <c r="F39" i="46"/>
  <c r="N40" i="46"/>
  <c r="V41" i="46"/>
  <c r="J43" i="46"/>
  <c r="R44" i="46"/>
  <c r="F46" i="46"/>
  <c r="N47" i="46"/>
  <c r="V48" i="46"/>
  <c r="J50" i="46"/>
  <c r="R51" i="46"/>
  <c r="N53" i="46"/>
  <c r="V54" i="46"/>
  <c r="J56" i="46"/>
  <c r="P22" i="44"/>
  <c r="L27" i="44"/>
  <c r="Q11" i="67"/>
  <c r="J33" i="67"/>
  <c r="N52" i="67"/>
  <c r="I11" i="66"/>
  <c r="Q27" i="66"/>
  <c r="K8" i="65"/>
  <c r="H52" i="65"/>
  <c r="Q8" i="64"/>
  <c r="E17" i="64"/>
  <c r="L52" i="64"/>
  <c r="G11" i="63"/>
  <c r="J27" i="63"/>
  <c r="V33" i="63"/>
  <c r="F4" i="62"/>
  <c r="E8" i="62"/>
  <c r="I11" i="62"/>
  <c r="E33" i="59"/>
  <c r="G52" i="59"/>
  <c r="P27" i="58"/>
  <c r="Q4" i="57"/>
  <c r="S8" i="55"/>
  <c r="N33" i="55"/>
  <c r="F4" i="54"/>
  <c r="O11" i="54"/>
  <c r="V17" i="54"/>
  <c r="L27" i="54"/>
  <c r="O71" i="54"/>
  <c r="V4" i="53"/>
  <c r="V5" i="46"/>
  <c r="J7" i="46"/>
  <c r="E9" i="46"/>
  <c r="M10" i="46"/>
  <c r="M12" i="46"/>
  <c r="U13" i="46"/>
  <c r="I15" i="46"/>
  <c r="Q16" i="46"/>
  <c r="R17" i="53"/>
  <c r="R18" i="46"/>
  <c r="F20" i="46"/>
  <c r="N21" i="46"/>
  <c r="T22" i="53"/>
  <c r="T23" i="46"/>
  <c r="H25" i="46"/>
  <c r="N27" i="53"/>
  <c r="N28" i="46"/>
  <c r="V27" i="53"/>
  <c r="V29" i="46"/>
  <c r="J31" i="46"/>
  <c r="R32" i="46"/>
  <c r="W34" i="46"/>
  <c r="K36" i="46"/>
  <c r="S37" i="46"/>
  <c r="G39" i="46"/>
  <c r="O40" i="46"/>
  <c r="W41" i="46"/>
  <c r="K43" i="46"/>
  <c r="S44" i="46"/>
  <c r="G46" i="46"/>
  <c r="O47" i="46"/>
  <c r="W48" i="46"/>
  <c r="K50" i="46"/>
  <c r="S51" i="46"/>
  <c r="O53" i="46"/>
  <c r="W54" i="46"/>
  <c r="K56" i="46"/>
  <c r="M17" i="44"/>
  <c r="Q22" i="44"/>
  <c r="M27" i="44"/>
  <c r="S33" i="26"/>
  <c r="R11" i="67"/>
  <c r="K33" i="67"/>
  <c r="O52" i="67"/>
  <c r="J11" i="66"/>
  <c r="S17" i="66"/>
  <c r="J27" i="66"/>
  <c r="T11" i="65"/>
  <c r="R8" i="64"/>
  <c r="F17" i="64"/>
  <c r="M52" i="64"/>
  <c r="H11" i="63"/>
  <c r="Q17" i="63"/>
  <c r="K27" i="63"/>
  <c r="W33" i="63"/>
  <c r="G4" i="62"/>
  <c r="J11" i="62"/>
  <c r="S17" i="61"/>
  <c r="W8" i="59"/>
  <c r="F33" i="59"/>
  <c r="H52" i="59"/>
  <c r="O4" i="58"/>
  <c r="Q27" i="58"/>
  <c r="R4" i="57"/>
  <c r="U27" i="57"/>
  <c r="O33" i="55"/>
  <c r="D52" i="55"/>
  <c r="P11" i="54"/>
  <c r="W17" i="54"/>
  <c r="P71" i="54"/>
  <c r="W5" i="46"/>
  <c r="K7" i="46"/>
  <c r="F9" i="46"/>
  <c r="N10" i="46"/>
  <c r="N12" i="46"/>
  <c r="V13" i="46"/>
  <c r="J15" i="46"/>
  <c r="R16" i="46"/>
  <c r="S17" i="53"/>
  <c r="S18" i="46"/>
  <c r="G20" i="46"/>
  <c r="O21" i="46"/>
  <c r="U22" i="53"/>
  <c r="U23" i="46"/>
  <c r="I25" i="46"/>
  <c r="O27" i="53"/>
  <c r="O28" i="46"/>
  <c r="W29" i="46"/>
  <c r="K31" i="46"/>
  <c r="S32" i="46"/>
  <c r="D35" i="46"/>
  <c r="L36" i="46"/>
  <c r="T37" i="46"/>
  <c r="H39" i="46"/>
  <c r="P40" i="46"/>
  <c r="D42" i="46"/>
  <c r="L43" i="46"/>
  <c r="T44" i="46"/>
  <c r="H46" i="46"/>
  <c r="P47" i="46"/>
  <c r="D49" i="46"/>
  <c r="L50" i="46"/>
  <c r="T51" i="46"/>
  <c r="P53" i="46"/>
  <c r="D55" i="46"/>
  <c r="L56" i="46"/>
  <c r="N17" i="44"/>
  <c r="R22" i="44"/>
  <c r="N27" i="44"/>
  <c r="K27" i="40"/>
  <c r="S11" i="67"/>
  <c r="L33" i="67"/>
  <c r="L26" i="67" s="1"/>
  <c r="D4" i="66"/>
  <c r="U33" i="66"/>
  <c r="M8" i="65"/>
  <c r="W4" i="64"/>
  <c r="S8" i="64"/>
  <c r="G17" i="64"/>
  <c r="I11" i="63"/>
  <c r="R17" i="63"/>
  <c r="H4" i="62"/>
  <c r="W17" i="62"/>
  <c r="S11" i="61"/>
  <c r="G17" i="57"/>
  <c r="P33" i="55"/>
  <c r="E52" i="55"/>
  <c r="Q11" i="54"/>
  <c r="D6" i="46"/>
  <c r="L7" i="46"/>
  <c r="G9" i="46"/>
  <c r="O10" i="46"/>
  <c r="O12" i="46"/>
  <c r="W13" i="46"/>
  <c r="K15" i="46"/>
  <c r="S16" i="46"/>
  <c r="T17" i="53"/>
  <c r="T18" i="46"/>
  <c r="H20" i="46"/>
  <c r="P21" i="46"/>
  <c r="V22" i="53"/>
  <c r="V23" i="46"/>
  <c r="J25" i="46"/>
  <c r="P28" i="46"/>
  <c r="D30" i="46"/>
  <c r="L31" i="46"/>
  <c r="T32" i="46"/>
  <c r="E35" i="46"/>
  <c r="M36" i="46"/>
  <c r="U37" i="46"/>
  <c r="I39" i="46"/>
  <c r="Q40" i="46"/>
  <c r="E42" i="46"/>
  <c r="M43" i="46"/>
  <c r="U44" i="46"/>
  <c r="I46" i="46"/>
  <c r="Q47" i="46"/>
  <c r="E49" i="46"/>
  <c r="M50" i="46"/>
  <c r="U51" i="46"/>
  <c r="Q53" i="46"/>
  <c r="E55" i="46"/>
  <c r="M56" i="46"/>
  <c r="S22" i="44"/>
  <c r="O27" i="44"/>
  <c r="O26" i="44" s="1"/>
  <c r="W57" i="46"/>
  <c r="K59" i="46"/>
  <c r="S60" i="46"/>
  <c r="G62" i="46"/>
  <c r="O63" i="46"/>
  <c r="W64" i="46"/>
  <c r="K66" i="46"/>
  <c r="S67" i="46"/>
  <c r="G69" i="46"/>
  <c r="O70" i="46"/>
  <c r="R71" i="53"/>
  <c r="R72" i="46"/>
  <c r="F74" i="46"/>
  <c r="N75" i="46"/>
  <c r="V76" i="46"/>
  <c r="L17" i="44"/>
  <c r="L33" i="44"/>
  <c r="N52" i="44"/>
  <c r="H33" i="43"/>
  <c r="J52" i="43"/>
  <c r="V8" i="42"/>
  <c r="E33" i="42"/>
  <c r="H52" i="42"/>
  <c r="O8" i="41"/>
  <c r="D33" i="41"/>
  <c r="D26" i="41" s="1"/>
  <c r="M4" i="40"/>
  <c r="P11" i="40"/>
  <c r="V17" i="40"/>
  <c r="L17" i="39"/>
  <c r="E33" i="39"/>
  <c r="I27" i="38"/>
  <c r="V11" i="37"/>
  <c r="K17" i="37"/>
  <c r="M22" i="37"/>
  <c r="W4" i="36"/>
  <c r="V11" i="35"/>
  <c r="N52" i="35"/>
  <c r="V4" i="34"/>
  <c r="D11" i="34"/>
  <c r="O17" i="34"/>
  <c r="Q33" i="34"/>
  <c r="T52" i="34"/>
  <c r="H4" i="33"/>
  <c r="Q11" i="33"/>
  <c r="F17" i="33"/>
  <c r="H33" i="33"/>
  <c r="L52" i="33"/>
  <c r="I11" i="26"/>
  <c r="D33" i="26"/>
  <c r="K23" i="16"/>
  <c r="S24" i="16"/>
  <c r="P8" i="41"/>
  <c r="R27" i="38"/>
  <c r="L17" i="37"/>
  <c r="Q33" i="32"/>
  <c r="F8" i="29"/>
  <c r="N11" i="29"/>
  <c r="R27" i="29"/>
  <c r="M4" i="28"/>
  <c r="D33" i="28"/>
  <c r="H52" i="28"/>
  <c r="L71" i="28"/>
  <c r="T4" i="27"/>
  <c r="P8" i="27"/>
  <c r="F17" i="27"/>
  <c r="M71" i="27"/>
  <c r="K17" i="26"/>
  <c r="E33" i="26"/>
  <c r="M71" i="26"/>
  <c r="L17" i="42"/>
  <c r="Q8" i="41"/>
  <c r="S8" i="37"/>
  <c r="D11" i="37"/>
  <c r="M17" i="37"/>
  <c r="L22" i="32"/>
  <c r="F27" i="32"/>
  <c r="R33" i="32"/>
  <c r="V52" i="32"/>
  <c r="S27" i="29"/>
  <c r="J71" i="29"/>
  <c r="N4" i="28"/>
  <c r="U27" i="28"/>
  <c r="I52" i="28"/>
  <c r="M71" i="28"/>
  <c r="U4" i="27"/>
  <c r="Q8" i="27"/>
  <c r="O17" i="27"/>
  <c r="G22" i="27"/>
  <c r="N71" i="27"/>
  <c r="W4" i="26"/>
  <c r="S8" i="26"/>
  <c r="L17" i="26"/>
  <c r="N33" i="26"/>
  <c r="D27" i="43"/>
  <c r="K33" i="43"/>
  <c r="H33" i="42"/>
  <c r="K52" i="42"/>
  <c r="S11" i="40"/>
  <c r="N52" i="37"/>
  <c r="J27" i="36"/>
  <c r="Q52" i="35"/>
  <c r="G11" i="34"/>
  <c r="L27" i="34"/>
  <c r="T33" i="34"/>
  <c r="W52" i="34"/>
  <c r="T11" i="33"/>
  <c r="M22" i="32"/>
  <c r="H8" i="29"/>
  <c r="T27" i="29"/>
  <c r="W4" i="28"/>
  <c r="D8" i="28"/>
  <c r="L8" i="28"/>
  <c r="V27" i="28"/>
  <c r="J52" i="28"/>
  <c r="N71" i="28"/>
  <c r="R8" i="27"/>
  <c r="H17" i="27"/>
  <c r="G33" i="26"/>
  <c r="L9" i="16"/>
  <c r="T10" i="16"/>
  <c r="F13" i="16"/>
  <c r="N14" i="16"/>
  <c r="V15" i="16"/>
  <c r="J18" i="16"/>
  <c r="R19" i="16"/>
  <c r="F21" i="16"/>
  <c r="I11" i="42"/>
  <c r="H27" i="32"/>
  <c r="T33" i="32"/>
  <c r="I8" i="29"/>
  <c r="U27" i="29"/>
  <c r="D71" i="29"/>
  <c r="P4" i="28"/>
  <c r="E8" i="28"/>
  <c r="G33" i="28"/>
  <c r="K52" i="28"/>
  <c r="O71" i="28"/>
  <c r="W4" i="27"/>
  <c r="S8" i="27"/>
  <c r="I17" i="27"/>
  <c r="I22" i="27"/>
  <c r="L52" i="27"/>
  <c r="P71" i="27"/>
  <c r="U8" i="26"/>
  <c r="E11" i="26"/>
  <c r="H33" i="26"/>
  <c r="P71" i="26"/>
  <c r="V8" i="37"/>
  <c r="O22" i="32"/>
  <c r="I27" i="32"/>
  <c r="U33" i="32"/>
  <c r="D8" i="31"/>
  <c r="V27" i="29"/>
  <c r="M71" i="29"/>
  <c r="Q4" i="28"/>
  <c r="E22" i="28"/>
  <c r="H33" i="28"/>
  <c r="L52" i="28"/>
  <c r="P71" i="28"/>
  <c r="T8" i="27"/>
  <c r="J17" i="27"/>
  <c r="R17" i="27"/>
  <c r="M52" i="27"/>
  <c r="V8" i="26"/>
  <c r="Q33" i="26"/>
  <c r="M52" i="26"/>
  <c r="Q71" i="26"/>
  <c r="S11" i="4"/>
  <c r="P22" i="32"/>
  <c r="J27" i="32"/>
  <c r="J26" i="32" s="1"/>
  <c r="R27" i="32"/>
  <c r="V33" i="32"/>
  <c r="E8" i="31"/>
  <c r="H71" i="31"/>
  <c r="K8" i="29"/>
  <c r="W27" i="29"/>
  <c r="D33" i="29"/>
  <c r="D52" i="29"/>
  <c r="F71" i="29"/>
  <c r="R4" i="28"/>
  <c r="E17" i="28"/>
  <c r="I33" i="28"/>
  <c r="M52" i="28"/>
  <c r="Q71" i="28"/>
  <c r="U8" i="27"/>
  <c r="K11" i="27"/>
  <c r="S5" i="16"/>
  <c r="G7" i="16"/>
  <c r="Q22" i="43"/>
  <c r="Q52" i="43"/>
  <c r="T71" i="43"/>
  <c r="U8" i="42"/>
  <c r="D11" i="42"/>
  <c r="I17" i="42"/>
  <c r="L33" i="42"/>
  <c r="O52" i="42"/>
  <c r="Q71" i="42"/>
  <c r="V4" i="41"/>
  <c r="K71" i="41"/>
  <c r="L8" i="40"/>
  <c r="W11" i="40"/>
  <c r="T52" i="40"/>
  <c r="G11" i="39"/>
  <c r="S17" i="39"/>
  <c r="P71" i="39"/>
  <c r="U8" i="38"/>
  <c r="G11" i="38"/>
  <c r="H27" i="37"/>
  <c r="R52" i="37"/>
  <c r="V71" i="37"/>
  <c r="N27" i="36"/>
  <c r="T71" i="36"/>
  <c r="V8" i="35"/>
  <c r="E17" i="35"/>
  <c r="U52" i="35"/>
  <c r="V71" i="35"/>
  <c r="K11" i="34"/>
  <c r="V17" i="34"/>
  <c r="P27" i="34"/>
  <c r="O4" i="33"/>
  <c r="H8" i="33"/>
  <c r="S52" i="33"/>
  <c r="W71" i="33"/>
  <c r="Q22" i="32"/>
  <c r="K27" i="32"/>
  <c r="I71" i="31"/>
  <c r="L8" i="29"/>
  <c r="M33" i="29"/>
  <c r="M52" i="29"/>
  <c r="G71" i="29"/>
  <c r="S4" i="28"/>
  <c r="J33" i="28"/>
  <c r="N52" i="28"/>
  <c r="R71" i="28"/>
  <c r="O52" i="27"/>
  <c r="S71" i="27"/>
  <c r="K33" i="26"/>
  <c r="O52" i="26"/>
  <c r="S71" i="26"/>
  <c r="Q27" i="2"/>
  <c r="R17" i="32"/>
  <c r="R22" i="32"/>
  <c r="L27" i="32"/>
  <c r="L26" i="32" s="1"/>
  <c r="T27" i="32"/>
  <c r="G8" i="31"/>
  <c r="Q4" i="29"/>
  <c r="M8" i="29"/>
  <c r="D17" i="29"/>
  <c r="E22" i="29"/>
  <c r="F33" i="29"/>
  <c r="F52" i="29"/>
  <c r="H71" i="29"/>
  <c r="H22" i="28"/>
  <c r="K33" i="28"/>
  <c r="O52" i="28"/>
  <c r="S71" i="28"/>
  <c r="P52" i="27"/>
  <c r="T71" i="27"/>
  <c r="L27" i="26"/>
  <c r="L33" i="26"/>
  <c r="P52" i="26"/>
  <c r="L11" i="25"/>
  <c r="M27" i="32"/>
  <c r="R4" i="29"/>
  <c r="V11" i="29"/>
  <c r="V3" i="29" s="1"/>
  <c r="E17" i="29"/>
  <c r="N22" i="29"/>
  <c r="O33" i="29"/>
  <c r="G52" i="29"/>
  <c r="U4" i="28"/>
  <c r="H17" i="28"/>
  <c r="L33" i="28"/>
  <c r="P52" i="28"/>
  <c r="Q52" i="27"/>
  <c r="U71" i="27"/>
  <c r="S17" i="26"/>
  <c r="E27" i="26"/>
  <c r="M27" i="26"/>
  <c r="M33" i="26"/>
  <c r="W11" i="4"/>
  <c r="N27" i="32"/>
  <c r="N26" i="32" s="1"/>
  <c r="H52" i="31"/>
  <c r="P33" i="29"/>
  <c r="V4" i="28"/>
  <c r="I17" i="28"/>
  <c r="Q52" i="28"/>
  <c r="K4" i="26"/>
  <c r="F27" i="26"/>
  <c r="R52" i="26"/>
  <c r="V71" i="26"/>
  <c r="S33" i="43"/>
  <c r="U52" i="43"/>
  <c r="P33" i="42"/>
  <c r="S52" i="42"/>
  <c r="N52" i="41"/>
  <c r="W33" i="40"/>
  <c r="P33" i="39"/>
  <c r="P52" i="39"/>
  <c r="D33" i="38"/>
  <c r="H52" i="38"/>
  <c r="U33" i="37"/>
  <c r="V52" i="37"/>
  <c r="S33" i="33"/>
  <c r="W52" i="33"/>
  <c r="O27" i="32"/>
  <c r="R8" i="31"/>
  <c r="I52" i="31"/>
  <c r="T4" i="29"/>
  <c r="P8" i="29"/>
  <c r="G17" i="29"/>
  <c r="I33" i="29"/>
  <c r="I52" i="29"/>
  <c r="J17" i="28"/>
  <c r="N33" i="28"/>
  <c r="R52" i="28"/>
  <c r="J27" i="27"/>
  <c r="W71" i="27"/>
  <c r="D4" i="26"/>
  <c r="U17" i="26"/>
  <c r="G27" i="26"/>
  <c r="O27" i="26"/>
  <c r="O33" i="26"/>
  <c r="S52" i="26"/>
  <c r="W71" i="26"/>
  <c r="W11" i="6"/>
  <c r="U27" i="2"/>
  <c r="Q8" i="29"/>
  <c r="P17" i="29"/>
  <c r="K17" i="28"/>
  <c r="O33" i="28"/>
  <c r="S52" i="28"/>
  <c r="K4" i="27"/>
  <c r="M52" i="19"/>
  <c r="K8" i="4"/>
  <c r="R8" i="40"/>
  <c r="K52" i="31"/>
  <c r="Q17" i="29"/>
  <c r="D27" i="28"/>
  <c r="P33" i="28"/>
  <c r="T52" i="28"/>
  <c r="L27" i="27"/>
  <c r="S33" i="27"/>
  <c r="I57" i="46"/>
  <c r="Q58" i="46"/>
  <c r="E60" i="46"/>
  <c r="M61" i="46"/>
  <c r="U62" i="46"/>
  <c r="I64" i="46"/>
  <c r="Q65" i="46"/>
  <c r="E67" i="46"/>
  <c r="M68" i="46"/>
  <c r="U69" i="46"/>
  <c r="D72" i="46"/>
  <c r="L73" i="46"/>
  <c r="T74" i="46"/>
  <c r="H76" i="46"/>
  <c r="N11" i="44"/>
  <c r="Q27" i="44"/>
  <c r="O11" i="43"/>
  <c r="U17" i="43"/>
  <c r="O27" i="43"/>
  <c r="D4" i="42"/>
  <c r="P17" i="42"/>
  <c r="S33" i="42"/>
  <c r="V52" i="42"/>
  <c r="Q52" i="41"/>
  <c r="S8" i="40"/>
  <c r="M4" i="39"/>
  <c r="N11" i="39"/>
  <c r="S52" i="39"/>
  <c r="W71" i="39"/>
  <c r="E4" i="38"/>
  <c r="K52" i="38"/>
  <c r="O27" i="37"/>
  <c r="P11" i="36"/>
  <c r="U27" i="36"/>
  <c r="H4" i="35"/>
  <c r="E22" i="34"/>
  <c r="W27" i="34"/>
  <c r="J27" i="33"/>
  <c r="V33" i="33"/>
  <c r="S22" i="29"/>
  <c r="V52" i="27"/>
  <c r="G4" i="26"/>
  <c r="S22" i="26"/>
  <c r="J27" i="26"/>
  <c r="R33" i="26"/>
  <c r="V52" i="26"/>
  <c r="R11" i="25"/>
  <c r="I52" i="25"/>
  <c r="T8" i="24"/>
  <c r="H11" i="24"/>
  <c r="J57" i="46"/>
  <c r="R58" i="46"/>
  <c r="F60" i="46"/>
  <c r="N61" i="46"/>
  <c r="V62" i="46"/>
  <c r="J64" i="46"/>
  <c r="R65" i="46"/>
  <c r="F67" i="46"/>
  <c r="N68" i="46"/>
  <c r="V69" i="46"/>
  <c r="E71" i="53"/>
  <c r="E72" i="46"/>
  <c r="M73" i="46"/>
  <c r="U74" i="46"/>
  <c r="I76" i="46"/>
  <c r="O11" i="44"/>
  <c r="O3" i="44" s="1"/>
  <c r="W11" i="44"/>
  <c r="V22" i="44"/>
  <c r="R27" i="44"/>
  <c r="P11" i="43"/>
  <c r="V17" i="43"/>
  <c r="E4" i="42"/>
  <c r="L11" i="42"/>
  <c r="Q17" i="42"/>
  <c r="P22" i="42"/>
  <c r="H27" i="42"/>
  <c r="W52" i="42"/>
  <c r="G17" i="41"/>
  <c r="S33" i="41"/>
  <c r="S71" i="41"/>
  <c r="T8" i="40"/>
  <c r="W27" i="40"/>
  <c r="T52" i="39"/>
  <c r="F4" i="38"/>
  <c r="T52" i="38"/>
  <c r="P27" i="37"/>
  <c r="F8" i="36"/>
  <c r="V27" i="36"/>
  <c r="I4" i="35"/>
  <c r="S11" i="34"/>
  <c r="K71" i="34"/>
  <c r="O22" i="33"/>
  <c r="S27" i="33"/>
  <c r="W33" i="33"/>
  <c r="T11" i="32"/>
  <c r="G52" i="32"/>
  <c r="I33" i="31"/>
  <c r="K17" i="29"/>
  <c r="F27" i="28"/>
  <c r="R33" i="28"/>
  <c r="V52" i="28"/>
  <c r="N27" i="27"/>
  <c r="U33" i="27"/>
  <c r="W52" i="27"/>
  <c r="P11" i="26"/>
  <c r="K27" i="26"/>
  <c r="W52" i="26"/>
  <c r="U8" i="24"/>
  <c r="I11" i="24"/>
  <c r="K57" i="46"/>
  <c r="S58" i="46"/>
  <c r="G60" i="46"/>
  <c r="O61" i="46"/>
  <c r="W62" i="46"/>
  <c r="K64" i="46"/>
  <c r="S65" i="46"/>
  <c r="G67" i="46"/>
  <c r="O68" i="46"/>
  <c r="W69" i="46"/>
  <c r="F71" i="53"/>
  <c r="F72" i="46"/>
  <c r="N73" i="46"/>
  <c r="V74" i="46"/>
  <c r="J76" i="46"/>
  <c r="I4" i="44"/>
  <c r="P11" i="44"/>
  <c r="W22" i="44"/>
  <c r="S27" i="44"/>
  <c r="D71" i="44"/>
  <c r="Q11" i="43"/>
  <c r="W17" i="43"/>
  <c r="M11" i="42"/>
  <c r="Q22" i="42"/>
  <c r="I27" i="42"/>
  <c r="U33" i="42"/>
  <c r="D11" i="41"/>
  <c r="H17" i="41"/>
  <c r="T33" i="41"/>
  <c r="T26" i="41" s="1"/>
  <c r="S52" i="41"/>
  <c r="T71" i="41"/>
  <c r="U8" i="40"/>
  <c r="K22" i="40"/>
  <c r="D71" i="40"/>
  <c r="O4" i="39"/>
  <c r="D8" i="39"/>
  <c r="P27" i="39"/>
  <c r="U33" i="39"/>
  <c r="U26" i="39" s="1"/>
  <c r="U52" i="39"/>
  <c r="G4" i="38"/>
  <c r="M52" i="38"/>
  <c r="Q71" i="38"/>
  <c r="Q27" i="37"/>
  <c r="G8" i="36"/>
  <c r="R11" i="36"/>
  <c r="W27" i="36"/>
  <c r="K33" i="36"/>
  <c r="J4" i="35"/>
  <c r="R4" i="35"/>
  <c r="F27" i="35"/>
  <c r="J33" i="35"/>
  <c r="D8" i="34"/>
  <c r="T11" i="34"/>
  <c r="G22" i="34"/>
  <c r="L71" i="34"/>
  <c r="P22" i="33"/>
  <c r="L27" i="33"/>
  <c r="T27" i="33"/>
  <c r="O27" i="27"/>
  <c r="V33" i="27"/>
  <c r="T33" i="26"/>
  <c r="T11" i="25"/>
  <c r="V8" i="24"/>
  <c r="J11" i="24"/>
  <c r="L57" i="46"/>
  <c r="T58" i="46"/>
  <c r="H60" i="46"/>
  <c r="P61" i="46"/>
  <c r="D63" i="46"/>
  <c r="L64" i="46"/>
  <c r="T65" i="46"/>
  <c r="H67" i="46"/>
  <c r="P68" i="46"/>
  <c r="D70" i="46"/>
  <c r="G72" i="46"/>
  <c r="O73" i="46"/>
  <c r="W74" i="46"/>
  <c r="K76" i="46"/>
  <c r="J4" i="44"/>
  <c r="Q11" i="44"/>
  <c r="T27" i="44"/>
  <c r="E71" i="44"/>
  <c r="D8" i="43"/>
  <c r="R11" i="43"/>
  <c r="S17" i="42"/>
  <c r="I17" i="41"/>
  <c r="U33" i="41"/>
  <c r="T52" i="41"/>
  <c r="U71" i="41"/>
  <c r="V8" i="40"/>
  <c r="L22" i="40"/>
  <c r="E71" i="40"/>
  <c r="P4" i="39"/>
  <c r="E8" i="39"/>
  <c r="Q27" i="39"/>
  <c r="H4" i="38"/>
  <c r="E22" i="38"/>
  <c r="V52" i="38"/>
  <c r="R71" i="38"/>
  <c r="K11" i="37"/>
  <c r="V22" i="37"/>
  <c r="H8" i="36"/>
  <c r="S11" i="36"/>
  <c r="D33" i="36"/>
  <c r="K52" i="36"/>
  <c r="D71" i="35"/>
  <c r="L71" i="35"/>
  <c r="E8" i="34"/>
  <c r="U11" i="34"/>
  <c r="H22" i="34"/>
  <c r="M71" i="34"/>
  <c r="Q22" i="33"/>
  <c r="M27" i="33"/>
  <c r="R11" i="26"/>
  <c r="U33" i="26"/>
  <c r="U26" i="26" s="1"/>
  <c r="U11" i="25"/>
  <c r="L52" i="25"/>
  <c r="W8" i="24"/>
  <c r="M57" i="46"/>
  <c r="U58" i="46"/>
  <c r="I60" i="46"/>
  <c r="Q61" i="46"/>
  <c r="E63" i="46"/>
  <c r="M64" i="46"/>
  <c r="U65" i="46"/>
  <c r="I67" i="46"/>
  <c r="Q68" i="46"/>
  <c r="E70" i="46"/>
  <c r="H72" i="46"/>
  <c r="P73" i="46"/>
  <c r="D75" i="46"/>
  <c r="L76" i="46"/>
  <c r="R11" i="44"/>
  <c r="U27" i="44"/>
  <c r="D52" i="44"/>
  <c r="E8" i="43"/>
  <c r="S11" i="43"/>
  <c r="D8" i="42"/>
  <c r="O11" i="42"/>
  <c r="S22" i="42"/>
  <c r="K27" i="42"/>
  <c r="W33" i="42"/>
  <c r="F11" i="41"/>
  <c r="R27" i="41"/>
  <c r="V33" i="41"/>
  <c r="V26" i="41" s="1"/>
  <c r="U52" i="41"/>
  <c r="V71" i="41"/>
  <c r="W8" i="40"/>
  <c r="M22" i="40"/>
  <c r="F71" i="40"/>
  <c r="Q4" i="39"/>
  <c r="F8" i="39"/>
  <c r="R27" i="39"/>
  <c r="W33" i="39"/>
  <c r="W52" i="39"/>
  <c r="F22" i="38"/>
  <c r="K33" i="38"/>
  <c r="K26" i="38" s="1"/>
  <c r="O52" i="38"/>
  <c r="S71" i="38"/>
  <c r="W22" i="37"/>
  <c r="E71" i="37"/>
  <c r="I8" i="36"/>
  <c r="M33" i="36"/>
  <c r="D52" i="36"/>
  <c r="K71" i="36"/>
  <c r="O22" i="35"/>
  <c r="D33" i="35"/>
  <c r="F8" i="34"/>
  <c r="I22" i="34"/>
  <c r="N71" i="34"/>
  <c r="P17" i="33"/>
  <c r="R22" i="33"/>
  <c r="N27" i="33"/>
  <c r="V27" i="33"/>
  <c r="V17" i="29"/>
  <c r="S11" i="26"/>
  <c r="N27" i="26"/>
  <c r="V11" i="25"/>
  <c r="M52" i="25"/>
  <c r="M53" i="16"/>
  <c r="U54" i="16"/>
  <c r="I56" i="16"/>
  <c r="Q57" i="16"/>
  <c r="E59" i="16"/>
  <c r="M60" i="16"/>
  <c r="U61" i="16"/>
  <c r="I63" i="16"/>
  <c r="Q64" i="16"/>
  <c r="E66" i="16"/>
  <c r="M67" i="16"/>
  <c r="U68" i="16"/>
  <c r="I70" i="16"/>
  <c r="Q72" i="16"/>
  <c r="E74" i="16"/>
  <c r="M75" i="16"/>
  <c r="U76" i="16"/>
  <c r="N57" i="46"/>
  <c r="V58" i="46"/>
  <c r="J60" i="46"/>
  <c r="R61" i="46"/>
  <c r="F63" i="46"/>
  <c r="N64" i="46"/>
  <c r="V65" i="46"/>
  <c r="J67" i="46"/>
  <c r="R68" i="46"/>
  <c r="F70" i="46"/>
  <c r="I72" i="46"/>
  <c r="Q73" i="46"/>
  <c r="E75" i="46"/>
  <c r="M76" i="46"/>
  <c r="S11" i="44"/>
  <c r="V27" i="44"/>
  <c r="E52" i="44"/>
  <c r="F8" i="43"/>
  <c r="T11" i="43"/>
  <c r="T27" i="43"/>
  <c r="E8" i="42"/>
  <c r="P11" i="42"/>
  <c r="T22" i="42"/>
  <c r="L27" i="42"/>
  <c r="G11" i="41"/>
  <c r="W33" i="41"/>
  <c r="W26" i="41" s="1"/>
  <c r="V52" i="41"/>
  <c r="W71" i="41"/>
  <c r="D4" i="40"/>
  <c r="N22" i="40"/>
  <c r="R4" i="39"/>
  <c r="G22" i="38"/>
  <c r="L33" i="38"/>
  <c r="P52" i="38"/>
  <c r="T71" i="38"/>
  <c r="M11" i="37"/>
  <c r="V17" i="37"/>
  <c r="T27" i="37"/>
  <c r="F71" i="37"/>
  <c r="J8" i="36"/>
  <c r="U11" i="36"/>
  <c r="K22" i="36"/>
  <c r="D71" i="36"/>
  <c r="P22" i="35"/>
  <c r="E33" i="35"/>
  <c r="G8" i="34"/>
  <c r="W11" i="34"/>
  <c r="J22" i="34"/>
  <c r="K52" i="34"/>
  <c r="O71" i="34"/>
  <c r="Q17" i="33"/>
  <c r="S22" i="33"/>
  <c r="O27" i="33"/>
  <c r="T8" i="32"/>
  <c r="K52" i="32"/>
  <c r="Q52" i="31"/>
  <c r="H4" i="29"/>
  <c r="Q52" i="29"/>
  <c r="V33" i="28"/>
  <c r="P8" i="26"/>
  <c r="W11" i="25"/>
  <c r="R71" i="25"/>
  <c r="O57" i="46"/>
  <c r="W58" i="46"/>
  <c r="K60" i="46"/>
  <c r="S61" i="46"/>
  <c r="G63" i="46"/>
  <c r="O64" i="46"/>
  <c r="W65" i="46"/>
  <c r="K67" i="46"/>
  <c r="S68" i="46"/>
  <c r="G70" i="46"/>
  <c r="J72" i="46"/>
  <c r="R73" i="46"/>
  <c r="F75" i="46"/>
  <c r="N76" i="46"/>
  <c r="D8" i="44"/>
  <c r="D17" i="44"/>
  <c r="W27" i="44"/>
  <c r="D33" i="44"/>
  <c r="G8" i="43"/>
  <c r="U11" i="43"/>
  <c r="U27" i="43"/>
  <c r="U26" i="43" s="1"/>
  <c r="F8" i="42"/>
  <c r="V17" i="42"/>
  <c r="U22" i="42"/>
  <c r="M27" i="42"/>
  <c r="H11" i="41"/>
  <c r="J22" i="41"/>
  <c r="W52" i="41"/>
  <c r="O22" i="40"/>
  <c r="D33" i="40"/>
  <c r="H71" i="40"/>
  <c r="S4" i="39"/>
  <c r="D22" i="39"/>
  <c r="H22" i="38"/>
  <c r="M33" i="38"/>
  <c r="U71" i="38"/>
  <c r="N11" i="37"/>
  <c r="W17" i="37"/>
  <c r="K8" i="36"/>
  <c r="V11" i="36"/>
  <c r="K17" i="36"/>
  <c r="D22" i="36"/>
  <c r="G33" i="36"/>
  <c r="Q22" i="35"/>
  <c r="F33" i="35"/>
  <c r="F26" i="35" s="1"/>
  <c r="H8" i="34"/>
  <c r="P8" i="34"/>
  <c r="K22" i="34"/>
  <c r="S22" i="34"/>
  <c r="L52" i="34"/>
  <c r="P71" i="34"/>
  <c r="U8" i="33"/>
  <c r="I11" i="33"/>
  <c r="R17" i="33"/>
  <c r="T22" i="33"/>
  <c r="P27" i="33"/>
  <c r="E8" i="29"/>
  <c r="G8" i="27"/>
  <c r="S27" i="27"/>
  <c r="D71" i="27"/>
  <c r="I8" i="26"/>
  <c r="D17" i="25"/>
  <c r="O52" i="25"/>
  <c r="U52" i="19"/>
  <c r="K34" i="16"/>
  <c r="S35" i="16"/>
  <c r="G37" i="16"/>
  <c r="O38" i="16"/>
  <c r="W39" i="16"/>
  <c r="K41" i="16"/>
  <c r="S42" i="16"/>
  <c r="G44" i="16"/>
  <c r="O45" i="16"/>
  <c r="W46" i="16"/>
  <c r="K48" i="16"/>
  <c r="S49" i="16"/>
  <c r="G51" i="16"/>
  <c r="H71" i="12"/>
  <c r="P57" i="46"/>
  <c r="D59" i="46"/>
  <c r="L60" i="46"/>
  <c r="T61" i="46"/>
  <c r="H63" i="46"/>
  <c r="P64" i="46"/>
  <c r="D66" i="46"/>
  <c r="L67" i="46"/>
  <c r="T68" i="46"/>
  <c r="H70" i="46"/>
  <c r="K71" i="53"/>
  <c r="K72" i="46"/>
  <c r="S73" i="46"/>
  <c r="G75" i="46"/>
  <c r="O76" i="46"/>
  <c r="E8" i="44"/>
  <c r="U11" i="44"/>
  <c r="E17" i="44"/>
  <c r="E33" i="44"/>
  <c r="H8" i="43"/>
  <c r="V11" i="43"/>
  <c r="F71" i="43"/>
  <c r="G8" i="42"/>
  <c r="V22" i="42"/>
  <c r="N27" i="42"/>
  <c r="I11" i="41"/>
  <c r="E33" i="40"/>
  <c r="I71" i="40"/>
  <c r="T4" i="39"/>
  <c r="E17" i="39"/>
  <c r="N33" i="38"/>
  <c r="R52" i="38"/>
  <c r="V71" i="38"/>
  <c r="O11" i="37"/>
  <c r="V27" i="37"/>
  <c r="H71" i="37"/>
  <c r="L8" i="36"/>
  <c r="W11" i="36"/>
  <c r="D17" i="36"/>
  <c r="M22" i="36"/>
  <c r="R22" i="35"/>
  <c r="I8" i="34"/>
  <c r="Q8" i="34"/>
  <c r="L22" i="34"/>
  <c r="M52" i="34"/>
  <c r="Q71" i="34"/>
  <c r="J11" i="33"/>
  <c r="S17" i="33"/>
  <c r="U22" i="33"/>
  <c r="Q27" i="33"/>
  <c r="V8" i="32"/>
  <c r="E71" i="27"/>
  <c r="J8" i="26"/>
  <c r="Q27" i="26"/>
  <c r="T71" i="25"/>
  <c r="Q57" i="46"/>
  <c r="E59" i="46"/>
  <c r="M60" i="46"/>
  <c r="U61" i="46"/>
  <c r="I63" i="46"/>
  <c r="Q64" i="46"/>
  <c r="E66" i="46"/>
  <c r="M67" i="46"/>
  <c r="U68" i="46"/>
  <c r="I70" i="46"/>
  <c r="L72" i="46"/>
  <c r="T73" i="46"/>
  <c r="H75" i="46"/>
  <c r="P76" i="46"/>
  <c r="V11" i="44"/>
  <c r="F17" i="44"/>
  <c r="W11" i="43"/>
  <c r="W27" i="43"/>
  <c r="W26" i="43" s="1"/>
  <c r="S11" i="42"/>
  <c r="O27" i="42"/>
  <c r="J11" i="41"/>
  <c r="G4" i="40"/>
  <c r="O4" i="40"/>
  <c r="U4" i="39"/>
  <c r="F17" i="39"/>
  <c r="V27" i="39"/>
  <c r="S52" i="38"/>
  <c r="P11" i="37"/>
  <c r="W27" i="37"/>
  <c r="U8" i="36"/>
  <c r="D11" i="36"/>
  <c r="M17" i="36"/>
  <c r="T17" i="35"/>
  <c r="D27" i="35"/>
  <c r="I17" i="34"/>
  <c r="N52" i="34"/>
  <c r="T17" i="33"/>
  <c r="R27" i="33"/>
  <c r="O8" i="32"/>
  <c r="U27" i="27"/>
  <c r="F71" i="27"/>
  <c r="K8" i="26"/>
  <c r="W11" i="26"/>
  <c r="D17" i="26"/>
  <c r="R57" i="46"/>
  <c r="F59" i="46"/>
  <c r="N60" i="46"/>
  <c r="V61" i="46"/>
  <c r="J63" i="46"/>
  <c r="R64" i="46"/>
  <c r="F66" i="46"/>
  <c r="N67" i="46"/>
  <c r="V68" i="46"/>
  <c r="J70" i="46"/>
  <c r="M72" i="46"/>
  <c r="U73" i="46"/>
  <c r="I75" i="46"/>
  <c r="Q76" i="46"/>
  <c r="G17" i="44"/>
  <c r="R8" i="43"/>
  <c r="I8" i="42"/>
  <c r="T11" i="42"/>
  <c r="K11" i="41"/>
  <c r="H4" i="40"/>
  <c r="P4" i="40"/>
  <c r="Q17" i="40"/>
  <c r="V4" i="39"/>
  <c r="G17" i="39"/>
  <c r="W27" i="39"/>
  <c r="D27" i="38"/>
  <c r="P33" i="38"/>
  <c r="R4" i="36"/>
  <c r="V8" i="36"/>
  <c r="U17" i="35"/>
  <c r="E27" i="35"/>
  <c r="Q4" i="34"/>
  <c r="S8" i="34"/>
  <c r="J17" i="34"/>
  <c r="V22" i="34"/>
  <c r="O52" i="34"/>
  <c r="L11" i="33"/>
  <c r="U17" i="33"/>
  <c r="K33" i="32"/>
  <c r="O52" i="32"/>
  <c r="R11" i="28"/>
  <c r="V17" i="28"/>
  <c r="N27" i="28"/>
  <c r="V27" i="27"/>
  <c r="L8" i="26"/>
  <c r="E17" i="26"/>
  <c r="R52" i="25"/>
  <c r="V71" i="25"/>
  <c r="S57" i="46"/>
  <c r="G59" i="46"/>
  <c r="O60" i="46"/>
  <c r="W61" i="46"/>
  <c r="K63" i="46"/>
  <c r="S64" i="46"/>
  <c r="G66" i="46"/>
  <c r="O67" i="46"/>
  <c r="W68" i="46"/>
  <c r="K70" i="46"/>
  <c r="N71" i="53"/>
  <c r="N72" i="46"/>
  <c r="V73" i="46"/>
  <c r="J75" i="46"/>
  <c r="R76" i="46"/>
  <c r="Q4" i="44"/>
  <c r="H17" i="44"/>
  <c r="H33" i="44"/>
  <c r="J52" i="44"/>
  <c r="S8" i="43"/>
  <c r="F52" i="43"/>
  <c r="J8" i="42"/>
  <c r="R8" i="42"/>
  <c r="U11" i="42"/>
  <c r="L11" i="41"/>
  <c r="I4" i="40"/>
  <c r="R17" i="40"/>
  <c r="W4" i="39"/>
  <c r="H17" i="39"/>
  <c r="M27" i="38"/>
  <c r="R11" i="37"/>
  <c r="G17" i="36"/>
  <c r="P22" i="36"/>
  <c r="V17" i="35"/>
  <c r="R4" i="34"/>
  <c r="K17" i="34"/>
  <c r="P52" i="34"/>
  <c r="M11" i="33"/>
  <c r="H52" i="33"/>
  <c r="Q8" i="32"/>
  <c r="U11" i="27"/>
  <c r="W27" i="27"/>
  <c r="W26" i="27" s="1"/>
  <c r="M8" i="26"/>
  <c r="M3" i="26" s="1"/>
  <c r="F17" i="26"/>
  <c r="O33" i="25"/>
  <c r="W71" i="25"/>
  <c r="I27" i="19"/>
  <c r="T57" i="46"/>
  <c r="H59" i="46"/>
  <c r="P60" i="46"/>
  <c r="D62" i="46"/>
  <c r="L63" i="46"/>
  <c r="T64" i="46"/>
  <c r="H66" i="46"/>
  <c r="P67" i="46"/>
  <c r="D69" i="46"/>
  <c r="L70" i="46"/>
  <c r="O72" i="46"/>
  <c r="W73" i="46"/>
  <c r="K75" i="46"/>
  <c r="S76" i="46"/>
  <c r="R4" i="44"/>
  <c r="I17" i="44"/>
  <c r="I33" i="44"/>
  <c r="K52" i="44"/>
  <c r="T8" i="43"/>
  <c r="S8" i="42"/>
  <c r="V11" i="42"/>
  <c r="E52" i="42"/>
  <c r="M11" i="41"/>
  <c r="J4" i="40"/>
  <c r="S17" i="40"/>
  <c r="I17" i="39"/>
  <c r="F27" i="38"/>
  <c r="S11" i="37"/>
  <c r="T4" i="36"/>
  <c r="H17" i="36"/>
  <c r="P17" i="36"/>
  <c r="S11" i="35"/>
  <c r="W17" i="35"/>
  <c r="K52" i="35"/>
  <c r="O52" i="35"/>
  <c r="S4" i="34"/>
  <c r="L17" i="34"/>
  <c r="Q52" i="34"/>
  <c r="N11" i="33"/>
  <c r="V11" i="33"/>
  <c r="W17" i="33"/>
  <c r="R4" i="26"/>
  <c r="N8" i="26"/>
  <c r="O17" i="26"/>
  <c r="D28" i="16"/>
  <c r="L29" i="16"/>
  <c r="T30" i="16"/>
  <c r="H32" i="16"/>
  <c r="U57" i="46"/>
  <c r="I59" i="46"/>
  <c r="Q60" i="46"/>
  <c r="E62" i="46"/>
  <c r="M63" i="46"/>
  <c r="U64" i="46"/>
  <c r="I66" i="46"/>
  <c r="Q67" i="46"/>
  <c r="E69" i="46"/>
  <c r="M70" i="46"/>
  <c r="P71" i="53"/>
  <c r="P72" i="46"/>
  <c r="D74" i="46"/>
  <c r="L75" i="46"/>
  <c r="T76" i="46"/>
  <c r="J33" i="44"/>
  <c r="L52" i="44"/>
  <c r="U8" i="43"/>
  <c r="F33" i="43"/>
  <c r="H52" i="43"/>
  <c r="W11" i="42"/>
  <c r="S27" i="42"/>
  <c r="F52" i="42"/>
  <c r="N11" i="41"/>
  <c r="F27" i="41"/>
  <c r="K4" i="40"/>
  <c r="S4" i="40"/>
  <c r="T17" i="40"/>
  <c r="J17" i="38"/>
  <c r="S33" i="38"/>
  <c r="K4" i="37"/>
  <c r="K22" i="37"/>
  <c r="U4" i="36"/>
  <c r="I17" i="36"/>
  <c r="L52" i="35"/>
  <c r="T4" i="34"/>
  <c r="H4" i="34"/>
  <c r="M17" i="34"/>
  <c r="O11" i="33"/>
  <c r="W11" i="27"/>
  <c r="W8" i="26"/>
  <c r="H17" i="26"/>
  <c r="R8" i="25"/>
  <c r="F27" i="25"/>
  <c r="Q33" i="25"/>
  <c r="U52" i="25"/>
  <c r="L52" i="26"/>
  <c r="Q11" i="25"/>
  <c r="W4" i="24"/>
  <c r="K17" i="24"/>
  <c r="D11" i="23"/>
  <c r="V22" i="19"/>
  <c r="J27" i="19"/>
  <c r="J52" i="19"/>
  <c r="T5" i="16"/>
  <c r="H7" i="16"/>
  <c r="M9" i="16"/>
  <c r="U10" i="16"/>
  <c r="G13" i="16"/>
  <c r="O14" i="16"/>
  <c r="W15" i="16"/>
  <c r="K18" i="16"/>
  <c r="S19" i="16"/>
  <c r="G21" i="16"/>
  <c r="L23" i="16"/>
  <c r="T24" i="16"/>
  <c r="E28" i="16"/>
  <c r="M29" i="16"/>
  <c r="U30" i="16"/>
  <c r="I32" i="16"/>
  <c r="L34" i="16"/>
  <c r="T35" i="16"/>
  <c r="H37" i="16"/>
  <c r="P38" i="16"/>
  <c r="D40" i="16"/>
  <c r="L41" i="16"/>
  <c r="T42" i="16"/>
  <c r="H44" i="16"/>
  <c r="P45" i="16"/>
  <c r="D47" i="16"/>
  <c r="L48" i="16"/>
  <c r="T49" i="16"/>
  <c r="H51" i="16"/>
  <c r="N53" i="16"/>
  <c r="V54" i="16"/>
  <c r="J56" i="16"/>
  <c r="R57" i="16"/>
  <c r="F59" i="16"/>
  <c r="N60" i="16"/>
  <c r="V61" i="16"/>
  <c r="J63" i="16"/>
  <c r="R64" i="16"/>
  <c r="F66" i="16"/>
  <c r="N67" i="16"/>
  <c r="V68" i="16"/>
  <c r="J70" i="16"/>
  <c r="R72" i="16"/>
  <c r="F74" i="16"/>
  <c r="N75" i="16"/>
  <c r="V76" i="16"/>
  <c r="E4" i="6"/>
  <c r="H11" i="6"/>
  <c r="J27" i="6"/>
  <c r="R33" i="6"/>
  <c r="V52" i="6"/>
  <c r="Q11" i="5"/>
  <c r="U27" i="5"/>
  <c r="F52" i="4"/>
  <c r="U5" i="16"/>
  <c r="I7" i="16"/>
  <c r="N9" i="16"/>
  <c r="V10" i="16"/>
  <c r="H13" i="16"/>
  <c r="P14" i="16"/>
  <c r="D16" i="16"/>
  <c r="L18" i="16"/>
  <c r="T19" i="16"/>
  <c r="H21" i="16"/>
  <c r="M23" i="16"/>
  <c r="U24" i="16"/>
  <c r="F28" i="16"/>
  <c r="N29" i="16"/>
  <c r="V30" i="16"/>
  <c r="J32" i="16"/>
  <c r="M34" i="16"/>
  <c r="U35" i="16"/>
  <c r="I37" i="16"/>
  <c r="Q38" i="16"/>
  <c r="E40" i="16"/>
  <c r="M41" i="16"/>
  <c r="U42" i="16"/>
  <c r="I44" i="16"/>
  <c r="Q45" i="16"/>
  <c r="E47" i="16"/>
  <c r="M48" i="16"/>
  <c r="U49" i="16"/>
  <c r="I51" i="16"/>
  <c r="O53" i="16"/>
  <c r="W54" i="16"/>
  <c r="K56" i="16"/>
  <c r="S57" i="16"/>
  <c r="G59" i="16"/>
  <c r="O60" i="16"/>
  <c r="W61" i="16"/>
  <c r="K63" i="16"/>
  <c r="S64" i="16"/>
  <c r="G66" i="16"/>
  <c r="O67" i="16"/>
  <c r="W68" i="16"/>
  <c r="K70" i="16"/>
  <c r="S72" i="16"/>
  <c r="G74" i="16"/>
  <c r="O75" i="16"/>
  <c r="W76" i="16"/>
  <c r="M8" i="4"/>
  <c r="H17" i="18"/>
  <c r="V5" i="16"/>
  <c r="J7" i="16"/>
  <c r="O9" i="16"/>
  <c r="W10" i="16"/>
  <c r="I13" i="16"/>
  <c r="Q14" i="16"/>
  <c r="E16" i="16"/>
  <c r="M18" i="16"/>
  <c r="U19" i="16"/>
  <c r="I21" i="16"/>
  <c r="N23" i="16"/>
  <c r="V24" i="16"/>
  <c r="G28" i="16"/>
  <c r="O29" i="16"/>
  <c r="W30" i="16"/>
  <c r="K32" i="16"/>
  <c r="N34" i="16"/>
  <c r="V35" i="16"/>
  <c r="J37" i="16"/>
  <c r="R38" i="16"/>
  <c r="F40" i="16"/>
  <c r="N41" i="16"/>
  <c r="V42" i="16"/>
  <c r="J44" i="16"/>
  <c r="R45" i="16"/>
  <c r="F47" i="16"/>
  <c r="N48" i="16"/>
  <c r="V49" i="16"/>
  <c r="J51" i="16"/>
  <c r="P53" i="16"/>
  <c r="D55" i="16"/>
  <c r="L56" i="16"/>
  <c r="T57" i="16"/>
  <c r="H59" i="16"/>
  <c r="P60" i="16"/>
  <c r="D62" i="16"/>
  <c r="L63" i="16"/>
  <c r="T64" i="16"/>
  <c r="H66" i="16"/>
  <c r="P67" i="16"/>
  <c r="D69" i="16"/>
  <c r="L70" i="16"/>
  <c r="T72" i="16"/>
  <c r="H74" i="16"/>
  <c r="P75" i="16"/>
  <c r="N33" i="24"/>
  <c r="P52" i="24"/>
  <c r="W5" i="16"/>
  <c r="K7" i="16"/>
  <c r="P9" i="16"/>
  <c r="J13" i="16"/>
  <c r="R14" i="16"/>
  <c r="F16" i="16"/>
  <c r="N18" i="16"/>
  <c r="V19" i="16"/>
  <c r="J21" i="16"/>
  <c r="O23" i="16"/>
  <c r="W24" i="16"/>
  <c r="H28" i="16"/>
  <c r="P29" i="16"/>
  <c r="D31" i="16"/>
  <c r="L32" i="16"/>
  <c r="O34" i="16"/>
  <c r="W35" i="16"/>
  <c r="K37" i="16"/>
  <c r="S38" i="16"/>
  <c r="G40" i="16"/>
  <c r="O41" i="16"/>
  <c r="W42" i="16"/>
  <c r="K44" i="16"/>
  <c r="S45" i="16"/>
  <c r="G47" i="16"/>
  <c r="O48" i="16"/>
  <c r="W49" i="16"/>
  <c r="K51" i="16"/>
  <c r="Q53" i="16"/>
  <c r="E55" i="16"/>
  <c r="M56" i="16"/>
  <c r="U57" i="16"/>
  <c r="I59" i="16"/>
  <c r="Q60" i="16"/>
  <c r="E62" i="16"/>
  <c r="M63" i="16"/>
  <c r="U64" i="16"/>
  <c r="I66" i="16"/>
  <c r="Q67" i="16"/>
  <c r="E69" i="16"/>
  <c r="M70" i="16"/>
  <c r="U72" i="16"/>
  <c r="I74" i="16"/>
  <c r="Q75" i="16"/>
  <c r="M27" i="6"/>
  <c r="U33" i="6"/>
  <c r="T11" i="5"/>
  <c r="F52" i="5"/>
  <c r="O71" i="5"/>
  <c r="V27" i="4"/>
  <c r="D6" i="16"/>
  <c r="L7" i="16"/>
  <c r="Q9" i="16"/>
  <c r="K13" i="16"/>
  <c r="S14" i="16"/>
  <c r="G16" i="16"/>
  <c r="O18" i="16"/>
  <c r="W19" i="16"/>
  <c r="K21" i="16"/>
  <c r="P23" i="16"/>
  <c r="D25" i="16"/>
  <c r="I28" i="16"/>
  <c r="Q29" i="16"/>
  <c r="E31" i="16"/>
  <c r="M32" i="16"/>
  <c r="P34" i="16"/>
  <c r="D36" i="16"/>
  <c r="L37" i="16"/>
  <c r="T38" i="16"/>
  <c r="H40" i="16"/>
  <c r="P41" i="16"/>
  <c r="D43" i="16"/>
  <c r="L44" i="16"/>
  <c r="T45" i="16"/>
  <c r="H47" i="16"/>
  <c r="P48" i="16"/>
  <c r="D50" i="16"/>
  <c r="L51" i="16"/>
  <c r="R53" i="16"/>
  <c r="F55" i="16"/>
  <c r="N56" i="16"/>
  <c r="V57" i="16"/>
  <c r="J59" i="16"/>
  <c r="R60" i="16"/>
  <c r="F62" i="16"/>
  <c r="N63" i="16"/>
  <c r="V64" i="16"/>
  <c r="J66" i="16"/>
  <c r="R67" i="16"/>
  <c r="F69" i="16"/>
  <c r="N70" i="16"/>
  <c r="V72" i="16"/>
  <c r="J74" i="16"/>
  <c r="R75" i="16"/>
  <c r="H8" i="6"/>
  <c r="E6" i="16"/>
  <c r="M7" i="16"/>
  <c r="R9" i="16"/>
  <c r="D12" i="16"/>
  <c r="L13" i="16"/>
  <c r="T14" i="16"/>
  <c r="H16" i="16"/>
  <c r="P18" i="16"/>
  <c r="D20" i="16"/>
  <c r="L21" i="16"/>
  <c r="Q23" i="16"/>
  <c r="E25" i="16"/>
  <c r="J28" i="16"/>
  <c r="R29" i="16"/>
  <c r="F31" i="16"/>
  <c r="N32" i="16"/>
  <c r="Q34" i="16"/>
  <c r="E36" i="16"/>
  <c r="M37" i="16"/>
  <c r="U38" i="16"/>
  <c r="I40" i="16"/>
  <c r="Q41" i="16"/>
  <c r="E43" i="16"/>
  <c r="M44" i="16"/>
  <c r="U45" i="16"/>
  <c r="I47" i="16"/>
  <c r="Q48" i="16"/>
  <c r="E50" i="16"/>
  <c r="M51" i="16"/>
  <c r="S53" i="16"/>
  <c r="G55" i="16"/>
  <c r="O56" i="16"/>
  <c r="W57" i="16"/>
  <c r="K59" i="16"/>
  <c r="S60" i="16"/>
  <c r="G62" i="16"/>
  <c r="O63" i="16"/>
  <c r="W64" i="16"/>
  <c r="K66" i="16"/>
  <c r="S67" i="16"/>
  <c r="G69" i="16"/>
  <c r="O70" i="16"/>
  <c r="W72" i="16"/>
  <c r="K74" i="16"/>
  <c r="S75" i="16"/>
  <c r="O22" i="5"/>
  <c r="F6" i="16"/>
  <c r="N7" i="16"/>
  <c r="S9" i="16"/>
  <c r="E12" i="16"/>
  <c r="M13" i="16"/>
  <c r="U14" i="16"/>
  <c r="I16" i="16"/>
  <c r="Q18" i="16"/>
  <c r="E20" i="16"/>
  <c r="M21" i="16"/>
  <c r="R23" i="16"/>
  <c r="F25" i="16"/>
  <c r="K28" i="16"/>
  <c r="S29" i="16"/>
  <c r="G31" i="16"/>
  <c r="O32" i="16"/>
  <c r="R34" i="16"/>
  <c r="F36" i="16"/>
  <c r="N37" i="16"/>
  <c r="V38" i="16"/>
  <c r="J40" i="16"/>
  <c r="R41" i="16"/>
  <c r="F43" i="16"/>
  <c r="N44" i="16"/>
  <c r="V45" i="16"/>
  <c r="J47" i="16"/>
  <c r="R48" i="16"/>
  <c r="F50" i="16"/>
  <c r="N51" i="16"/>
  <c r="T53" i="16"/>
  <c r="H55" i="16"/>
  <c r="P56" i="16"/>
  <c r="D58" i="16"/>
  <c r="L59" i="16"/>
  <c r="T60" i="16"/>
  <c r="H62" i="16"/>
  <c r="P63" i="16"/>
  <c r="D65" i="16"/>
  <c r="L66" i="16"/>
  <c r="T67" i="16"/>
  <c r="H69" i="16"/>
  <c r="P70" i="16"/>
  <c r="D73" i="16"/>
  <c r="L74" i="16"/>
  <c r="T75" i="16"/>
  <c r="R17" i="24"/>
  <c r="J27" i="24"/>
  <c r="T52" i="24"/>
  <c r="W71" i="24"/>
  <c r="Q22" i="23"/>
  <c r="W71" i="23"/>
  <c r="D4" i="19"/>
  <c r="V8" i="19"/>
  <c r="Q17" i="19"/>
  <c r="S71" i="19"/>
  <c r="E17" i="18"/>
  <c r="Q71" i="18"/>
  <c r="G6" i="16"/>
  <c r="O7" i="16"/>
  <c r="T9" i="16"/>
  <c r="F12" i="16"/>
  <c r="N13" i="16"/>
  <c r="V14" i="16"/>
  <c r="J16" i="16"/>
  <c r="R18" i="16"/>
  <c r="F20" i="16"/>
  <c r="N21" i="16"/>
  <c r="S23" i="16"/>
  <c r="G25" i="16"/>
  <c r="L27" i="17"/>
  <c r="L28" i="16"/>
  <c r="T29" i="16"/>
  <c r="H31" i="16"/>
  <c r="P32" i="16"/>
  <c r="S34" i="16"/>
  <c r="G36" i="16"/>
  <c r="O37" i="16"/>
  <c r="W38" i="16"/>
  <c r="K40" i="16"/>
  <c r="S41" i="16"/>
  <c r="G43" i="16"/>
  <c r="O44" i="16"/>
  <c r="W45" i="16"/>
  <c r="K47" i="16"/>
  <c r="S48" i="16"/>
  <c r="G50" i="16"/>
  <c r="O51" i="16"/>
  <c r="U53" i="16"/>
  <c r="I55" i="16"/>
  <c r="Q56" i="16"/>
  <c r="E58" i="16"/>
  <c r="M59" i="16"/>
  <c r="U60" i="16"/>
  <c r="I62" i="16"/>
  <c r="Q63" i="16"/>
  <c r="E65" i="16"/>
  <c r="M66" i="16"/>
  <c r="U67" i="16"/>
  <c r="I69" i="16"/>
  <c r="Q70" i="16"/>
  <c r="E73" i="16"/>
  <c r="M74" i="16"/>
  <c r="U75" i="16"/>
  <c r="L4" i="6"/>
  <c r="W22" i="6"/>
  <c r="E71" i="6"/>
  <c r="Q4" i="5"/>
  <c r="H17" i="5"/>
  <c r="I22" i="5"/>
  <c r="J52" i="5"/>
  <c r="K71" i="5"/>
  <c r="W4" i="4"/>
  <c r="G17" i="4"/>
  <c r="H22" i="4"/>
  <c r="H4" i="17"/>
  <c r="H6" i="16"/>
  <c r="P7" i="16"/>
  <c r="U9" i="16"/>
  <c r="G12" i="16"/>
  <c r="O13" i="16"/>
  <c r="W14" i="16"/>
  <c r="K16" i="16"/>
  <c r="S18" i="16"/>
  <c r="G20" i="16"/>
  <c r="O21" i="16"/>
  <c r="T23" i="16"/>
  <c r="H25" i="16"/>
  <c r="M28" i="16"/>
  <c r="U29" i="16"/>
  <c r="I31" i="16"/>
  <c r="Q32" i="16"/>
  <c r="T34" i="16"/>
  <c r="H36" i="16"/>
  <c r="P37" i="16"/>
  <c r="D39" i="16"/>
  <c r="L40" i="16"/>
  <c r="T41" i="16"/>
  <c r="H43" i="16"/>
  <c r="P44" i="16"/>
  <c r="D46" i="16"/>
  <c r="L47" i="16"/>
  <c r="T48" i="16"/>
  <c r="H50" i="16"/>
  <c r="P51" i="16"/>
  <c r="V53" i="16"/>
  <c r="J55" i="16"/>
  <c r="R56" i="16"/>
  <c r="F58" i="16"/>
  <c r="N59" i="16"/>
  <c r="V60" i="16"/>
  <c r="J62" i="16"/>
  <c r="R63" i="16"/>
  <c r="F65" i="16"/>
  <c r="N66" i="16"/>
  <c r="V67" i="16"/>
  <c r="J69" i="16"/>
  <c r="R70" i="16"/>
  <c r="F73" i="16"/>
  <c r="N74" i="16"/>
  <c r="V75" i="16"/>
  <c r="I6" i="16"/>
  <c r="Q7" i="16"/>
  <c r="V9" i="16"/>
  <c r="H12" i="16"/>
  <c r="P13" i="16"/>
  <c r="D15" i="16"/>
  <c r="L16" i="16"/>
  <c r="T18" i="16"/>
  <c r="H20" i="16"/>
  <c r="P21" i="16"/>
  <c r="U23" i="16"/>
  <c r="I25" i="16"/>
  <c r="N28" i="16"/>
  <c r="V29" i="16"/>
  <c r="J31" i="16"/>
  <c r="R32" i="16"/>
  <c r="U34" i="16"/>
  <c r="I36" i="16"/>
  <c r="Q37" i="16"/>
  <c r="E39" i="16"/>
  <c r="M40" i="16"/>
  <c r="U41" i="16"/>
  <c r="I43" i="16"/>
  <c r="Q44" i="16"/>
  <c r="E46" i="16"/>
  <c r="M47" i="16"/>
  <c r="U48" i="16"/>
  <c r="I50" i="16"/>
  <c r="Q51" i="16"/>
  <c r="W53" i="16"/>
  <c r="K55" i="16"/>
  <c r="S56" i="16"/>
  <c r="G58" i="16"/>
  <c r="O59" i="16"/>
  <c r="W60" i="16"/>
  <c r="K62" i="16"/>
  <c r="S63" i="16"/>
  <c r="G65" i="16"/>
  <c r="O66" i="16"/>
  <c r="W67" i="16"/>
  <c r="K69" i="16"/>
  <c r="S70" i="16"/>
  <c r="G73" i="16"/>
  <c r="O74" i="16"/>
  <c r="W75" i="16"/>
  <c r="J6" i="16"/>
  <c r="R7" i="16"/>
  <c r="W9" i="16"/>
  <c r="I12" i="16"/>
  <c r="Q13" i="16"/>
  <c r="E15" i="16"/>
  <c r="M16" i="16"/>
  <c r="U18" i="16"/>
  <c r="I20" i="16"/>
  <c r="Q21" i="16"/>
  <c r="V23" i="16"/>
  <c r="J25" i="16"/>
  <c r="O28" i="16"/>
  <c r="W29" i="16"/>
  <c r="K31" i="16"/>
  <c r="S32" i="16"/>
  <c r="V34" i="16"/>
  <c r="J36" i="16"/>
  <c r="R37" i="16"/>
  <c r="F39" i="16"/>
  <c r="N40" i="16"/>
  <c r="V41" i="16"/>
  <c r="J43" i="16"/>
  <c r="R44" i="16"/>
  <c r="F46" i="16"/>
  <c r="N47" i="16"/>
  <c r="V48" i="16"/>
  <c r="J50" i="16"/>
  <c r="R51" i="16"/>
  <c r="D54" i="16"/>
  <c r="L55" i="16"/>
  <c r="T56" i="16"/>
  <c r="H58" i="16"/>
  <c r="P59" i="16"/>
  <c r="D61" i="16"/>
  <c r="L62" i="16"/>
  <c r="T63" i="16"/>
  <c r="H65" i="16"/>
  <c r="P66" i="16"/>
  <c r="D68" i="16"/>
  <c r="L69" i="16"/>
  <c r="T70" i="16"/>
  <c r="H73" i="16"/>
  <c r="P74" i="16"/>
  <c r="D76" i="16"/>
  <c r="V33" i="24"/>
  <c r="Q52" i="18"/>
  <c r="K6" i="16"/>
  <c r="S7" i="16"/>
  <c r="D10" i="16"/>
  <c r="J12" i="16"/>
  <c r="R13" i="16"/>
  <c r="F15" i="16"/>
  <c r="N16" i="16"/>
  <c r="V18" i="16"/>
  <c r="J20" i="16"/>
  <c r="R21" i="16"/>
  <c r="W23" i="16"/>
  <c r="K25" i="16"/>
  <c r="P28" i="16"/>
  <c r="D30" i="16"/>
  <c r="L31" i="16"/>
  <c r="T32" i="16"/>
  <c r="W34" i="16"/>
  <c r="K36" i="16"/>
  <c r="S37" i="16"/>
  <c r="G39" i="16"/>
  <c r="O40" i="16"/>
  <c r="W41" i="16"/>
  <c r="K43" i="16"/>
  <c r="S44" i="16"/>
  <c r="G46" i="16"/>
  <c r="O47" i="16"/>
  <c r="W48" i="16"/>
  <c r="K50" i="16"/>
  <c r="S51" i="16"/>
  <c r="E54" i="16"/>
  <c r="M55" i="16"/>
  <c r="U56" i="16"/>
  <c r="I58" i="16"/>
  <c r="Q59" i="16"/>
  <c r="E61" i="16"/>
  <c r="M62" i="16"/>
  <c r="U63" i="16"/>
  <c r="I65" i="16"/>
  <c r="Q66" i="16"/>
  <c r="E68" i="16"/>
  <c r="M69" i="16"/>
  <c r="U70" i="16"/>
  <c r="I73" i="16"/>
  <c r="Q74" i="16"/>
  <c r="E76" i="16"/>
  <c r="U27" i="6"/>
  <c r="E52" i="6"/>
  <c r="N52" i="5"/>
  <c r="D5" i="16"/>
  <c r="L6" i="16"/>
  <c r="T7" i="16"/>
  <c r="E10" i="16"/>
  <c r="K12" i="16"/>
  <c r="S13" i="16"/>
  <c r="G15" i="16"/>
  <c r="O16" i="16"/>
  <c r="W18" i="16"/>
  <c r="K20" i="16"/>
  <c r="S21" i="16"/>
  <c r="D24" i="16"/>
  <c r="L25" i="16"/>
  <c r="Q28" i="16"/>
  <c r="E30" i="16"/>
  <c r="M31" i="16"/>
  <c r="U32" i="16"/>
  <c r="D35" i="16"/>
  <c r="L36" i="16"/>
  <c r="T37" i="16"/>
  <c r="H39" i="16"/>
  <c r="P40" i="16"/>
  <c r="D42" i="16"/>
  <c r="L43" i="16"/>
  <c r="T44" i="16"/>
  <c r="H46" i="16"/>
  <c r="P47" i="16"/>
  <c r="D49" i="16"/>
  <c r="L50" i="16"/>
  <c r="T51" i="16"/>
  <c r="F54" i="16"/>
  <c r="N55" i="16"/>
  <c r="V56" i="16"/>
  <c r="J58" i="16"/>
  <c r="R59" i="16"/>
  <c r="F61" i="16"/>
  <c r="N62" i="16"/>
  <c r="V63" i="16"/>
  <c r="J65" i="16"/>
  <c r="R66" i="16"/>
  <c r="F68" i="16"/>
  <c r="N69" i="16"/>
  <c r="V70" i="16"/>
  <c r="J73" i="16"/>
  <c r="R74" i="16"/>
  <c r="F76" i="16"/>
  <c r="E5" i="16"/>
  <c r="M6" i="16"/>
  <c r="U7" i="16"/>
  <c r="F10" i="16"/>
  <c r="L12" i="16"/>
  <c r="T13" i="16"/>
  <c r="H15" i="16"/>
  <c r="P16" i="16"/>
  <c r="D19" i="16"/>
  <c r="L20" i="16"/>
  <c r="T21" i="16"/>
  <c r="E24" i="16"/>
  <c r="M25" i="16"/>
  <c r="R28" i="16"/>
  <c r="F30" i="16"/>
  <c r="N31" i="16"/>
  <c r="V32" i="16"/>
  <c r="E35" i="16"/>
  <c r="M36" i="16"/>
  <c r="U37" i="16"/>
  <c r="I39" i="16"/>
  <c r="Q40" i="16"/>
  <c r="E42" i="16"/>
  <c r="M43" i="16"/>
  <c r="U44" i="16"/>
  <c r="I46" i="16"/>
  <c r="Q47" i="16"/>
  <c r="E49" i="16"/>
  <c r="M50" i="16"/>
  <c r="U51" i="16"/>
  <c r="G54" i="16"/>
  <c r="O55" i="16"/>
  <c r="W56" i="16"/>
  <c r="K58" i="16"/>
  <c r="S59" i="16"/>
  <c r="G61" i="16"/>
  <c r="O62" i="16"/>
  <c r="W63" i="16"/>
  <c r="K65" i="16"/>
  <c r="S66" i="16"/>
  <c r="G68" i="16"/>
  <c r="O69" i="16"/>
  <c r="W70" i="16"/>
  <c r="K73" i="16"/>
  <c r="S74" i="16"/>
  <c r="G76" i="16"/>
  <c r="T71" i="26"/>
  <c r="R33" i="25"/>
  <c r="V52" i="25"/>
  <c r="M11" i="24"/>
  <c r="U11" i="24"/>
  <c r="Q27" i="24"/>
  <c r="Q26" i="24" s="1"/>
  <c r="G8" i="23"/>
  <c r="T27" i="23"/>
  <c r="K4" i="19"/>
  <c r="R4" i="18"/>
  <c r="L8" i="18"/>
  <c r="T11" i="18"/>
  <c r="P33" i="18"/>
  <c r="T52" i="18"/>
  <c r="F5" i="16"/>
  <c r="N6" i="16"/>
  <c r="V7" i="16"/>
  <c r="G10" i="16"/>
  <c r="M12" i="16"/>
  <c r="U13" i="16"/>
  <c r="I15" i="16"/>
  <c r="Q16" i="16"/>
  <c r="E19" i="16"/>
  <c r="M20" i="16"/>
  <c r="U21" i="16"/>
  <c r="F24" i="16"/>
  <c r="N25" i="16"/>
  <c r="S28" i="16"/>
  <c r="G30" i="16"/>
  <c r="O31" i="16"/>
  <c r="W32" i="16"/>
  <c r="F35" i="16"/>
  <c r="N36" i="16"/>
  <c r="V37" i="16"/>
  <c r="J39" i="16"/>
  <c r="R40" i="16"/>
  <c r="F42" i="16"/>
  <c r="N43" i="16"/>
  <c r="V44" i="16"/>
  <c r="J46" i="16"/>
  <c r="R47" i="16"/>
  <c r="F49" i="16"/>
  <c r="N50" i="16"/>
  <c r="V51" i="16"/>
  <c r="H54" i="16"/>
  <c r="P55" i="16"/>
  <c r="D57" i="16"/>
  <c r="L58" i="16"/>
  <c r="T59" i="16"/>
  <c r="H61" i="16"/>
  <c r="P62" i="16"/>
  <c r="D64" i="16"/>
  <c r="L65" i="16"/>
  <c r="T66" i="16"/>
  <c r="H68" i="16"/>
  <c r="P69" i="16"/>
  <c r="D72" i="16"/>
  <c r="L73" i="16"/>
  <c r="T74" i="16"/>
  <c r="H76" i="16"/>
  <c r="O17" i="5"/>
  <c r="Q52" i="5"/>
  <c r="N17" i="4"/>
  <c r="I22" i="2"/>
  <c r="U71" i="26"/>
  <c r="U8" i="25"/>
  <c r="U3" i="25" s="1"/>
  <c r="H27" i="25"/>
  <c r="S33" i="25"/>
  <c r="W52" i="25"/>
  <c r="J4" i="24"/>
  <c r="V11" i="24"/>
  <c r="R27" i="24"/>
  <c r="H8" i="23"/>
  <c r="S11" i="23"/>
  <c r="U27" i="23"/>
  <c r="D52" i="23"/>
  <c r="L4" i="19"/>
  <c r="U11" i="18"/>
  <c r="I22" i="18"/>
  <c r="E27" i="18"/>
  <c r="Q33" i="18"/>
  <c r="U52" i="18"/>
  <c r="E71" i="18"/>
  <c r="G5" i="16"/>
  <c r="O6" i="16"/>
  <c r="W7" i="16"/>
  <c r="H10" i="16"/>
  <c r="N12" i="16"/>
  <c r="V13" i="16"/>
  <c r="J15" i="16"/>
  <c r="R16" i="16"/>
  <c r="F19" i="16"/>
  <c r="N20" i="16"/>
  <c r="V21" i="16"/>
  <c r="G24" i="16"/>
  <c r="O25" i="16"/>
  <c r="T28" i="16"/>
  <c r="H30" i="16"/>
  <c r="P31" i="16"/>
  <c r="G35" i="16"/>
  <c r="O36" i="16"/>
  <c r="W37" i="16"/>
  <c r="K39" i="16"/>
  <c r="S40" i="16"/>
  <c r="G42" i="16"/>
  <c r="O43" i="16"/>
  <c r="W44" i="16"/>
  <c r="K46" i="16"/>
  <c r="S47" i="16"/>
  <c r="G49" i="16"/>
  <c r="O50" i="16"/>
  <c r="W51" i="16"/>
  <c r="I54" i="16"/>
  <c r="Q55" i="16"/>
  <c r="E57" i="16"/>
  <c r="M58" i="16"/>
  <c r="U59" i="16"/>
  <c r="I61" i="16"/>
  <c r="Q62" i="16"/>
  <c r="E64" i="16"/>
  <c r="M65" i="16"/>
  <c r="U66" i="16"/>
  <c r="I68" i="16"/>
  <c r="Q69" i="16"/>
  <c r="E72" i="16"/>
  <c r="M73" i="16"/>
  <c r="U74" i="16"/>
  <c r="I76" i="16"/>
  <c r="E17" i="6"/>
  <c r="M71" i="6"/>
  <c r="P17" i="5"/>
  <c r="D17" i="5"/>
  <c r="R52" i="5"/>
  <c r="O17" i="4"/>
  <c r="N71" i="4"/>
  <c r="I27" i="25"/>
  <c r="T33" i="25"/>
  <c r="K4" i="24"/>
  <c r="O11" i="24"/>
  <c r="S27" i="24"/>
  <c r="T11" i="23"/>
  <c r="D33" i="23"/>
  <c r="E52" i="23"/>
  <c r="M4" i="19"/>
  <c r="K8" i="19"/>
  <c r="L4" i="18"/>
  <c r="N8" i="18"/>
  <c r="V11" i="18"/>
  <c r="J22" i="18"/>
  <c r="N27" i="18"/>
  <c r="V27" i="18"/>
  <c r="R33" i="18"/>
  <c r="V52" i="18"/>
  <c r="H5" i="16"/>
  <c r="P6" i="16"/>
  <c r="T8" i="17"/>
  <c r="I10" i="16"/>
  <c r="O12" i="16"/>
  <c r="W13" i="16"/>
  <c r="K15" i="16"/>
  <c r="S16" i="16"/>
  <c r="G19" i="16"/>
  <c r="O20" i="16"/>
  <c r="W21" i="16"/>
  <c r="H24" i="16"/>
  <c r="P25" i="16"/>
  <c r="U28" i="16"/>
  <c r="I30" i="16"/>
  <c r="Q31" i="16"/>
  <c r="H35" i="16"/>
  <c r="P36" i="16"/>
  <c r="D38" i="16"/>
  <c r="L39" i="16"/>
  <c r="T40" i="16"/>
  <c r="H42" i="16"/>
  <c r="P43" i="16"/>
  <c r="D45" i="16"/>
  <c r="L46" i="16"/>
  <c r="T47" i="16"/>
  <c r="H49" i="16"/>
  <c r="P50" i="16"/>
  <c r="J54" i="16"/>
  <c r="R55" i="16"/>
  <c r="F57" i="16"/>
  <c r="N58" i="16"/>
  <c r="V59" i="16"/>
  <c r="J61" i="16"/>
  <c r="R62" i="16"/>
  <c r="F64" i="16"/>
  <c r="N65" i="16"/>
  <c r="V66" i="16"/>
  <c r="J68" i="16"/>
  <c r="R69" i="16"/>
  <c r="F72" i="16"/>
  <c r="N73" i="16"/>
  <c r="V74" i="16"/>
  <c r="J76" i="16"/>
  <c r="L8" i="6"/>
  <c r="J52" i="6"/>
  <c r="N71" i="6"/>
  <c r="E11" i="5"/>
  <c r="S52" i="5"/>
  <c r="T71" i="5"/>
  <c r="D11" i="4"/>
  <c r="O71" i="4"/>
  <c r="U33" i="25"/>
  <c r="L4" i="24"/>
  <c r="P11" i="24"/>
  <c r="T27" i="24"/>
  <c r="J52" i="24"/>
  <c r="J8" i="23"/>
  <c r="U11" i="23"/>
  <c r="M33" i="23"/>
  <c r="F52" i="23"/>
  <c r="M71" i="23"/>
  <c r="L8" i="19"/>
  <c r="M4" i="18"/>
  <c r="G8" i="18"/>
  <c r="W11" i="18"/>
  <c r="K22" i="18"/>
  <c r="O27" i="18"/>
  <c r="W27" i="18"/>
  <c r="S33" i="18"/>
  <c r="I5" i="16"/>
  <c r="Q6" i="16"/>
  <c r="V8" i="17"/>
  <c r="J10" i="16"/>
  <c r="P12" i="16"/>
  <c r="D14" i="16"/>
  <c r="L15" i="16"/>
  <c r="T16" i="16"/>
  <c r="H19" i="16"/>
  <c r="P20" i="16"/>
  <c r="T22" i="17"/>
  <c r="I24" i="16"/>
  <c r="Q25" i="16"/>
  <c r="V28" i="16"/>
  <c r="J30" i="16"/>
  <c r="R31" i="16"/>
  <c r="L33" i="17"/>
  <c r="I35" i="16"/>
  <c r="Q36" i="16"/>
  <c r="E38" i="16"/>
  <c r="M39" i="16"/>
  <c r="U40" i="16"/>
  <c r="I42" i="16"/>
  <c r="Q43" i="16"/>
  <c r="E45" i="16"/>
  <c r="M46" i="16"/>
  <c r="U47" i="16"/>
  <c r="I49" i="16"/>
  <c r="Q50" i="16"/>
  <c r="K54" i="16"/>
  <c r="S55" i="16"/>
  <c r="G57" i="16"/>
  <c r="O58" i="16"/>
  <c r="W59" i="16"/>
  <c r="K61" i="16"/>
  <c r="S62" i="16"/>
  <c r="G64" i="16"/>
  <c r="O65" i="16"/>
  <c r="W66" i="16"/>
  <c r="K68" i="16"/>
  <c r="S69" i="16"/>
  <c r="G72" i="16"/>
  <c r="O73" i="16"/>
  <c r="W74" i="16"/>
  <c r="K76" i="16"/>
  <c r="G17" i="6"/>
  <c r="E22" i="6"/>
  <c r="K52" i="6"/>
  <c r="O71" i="6"/>
  <c r="F11" i="5"/>
  <c r="R17" i="5"/>
  <c r="E4" i="4"/>
  <c r="E11" i="4"/>
  <c r="W33" i="2"/>
  <c r="O22" i="25"/>
  <c r="K27" i="25"/>
  <c r="V33" i="25"/>
  <c r="M4" i="24"/>
  <c r="Q11" i="24"/>
  <c r="U27" i="24"/>
  <c r="U26" i="24" s="1"/>
  <c r="F71" i="24"/>
  <c r="K8" i="23"/>
  <c r="V11" i="23"/>
  <c r="F33" i="23"/>
  <c r="G52" i="23"/>
  <c r="D22" i="19"/>
  <c r="J71" i="19"/>
  <c r="N4" i="18"/>
  <c r="H8" i="18"/>
  <c r="P27" i="18"/>
  <c r="P26" i="18" s="1"/>
  <c r="T33" i="18"/>
  <c r="J5" i="16"/>
  <c r="R6" i="16"/>
  <c r="W8" i="17"/>
  <c r="K10" i="16"/>
  <c r="Q12" i="16"/>
  <c r="E14" i="16"/>
  <c r="M15" i="16"/>
  <c r="U16" i="16"/>
  <c r="I19" i="16"/>
  <c r="Q20" i="16"/>
  <c r="V22" i="17"/>
  <c r="J24" i="16"/>
  <c r="R25" i="16"/>
  <c r="W28" i="16"/>
  <c r="K30" i="16"/>
  <c r="S31" i="16"/>
  <c r="N33" i="17"/>
  <c r="J35" i="16"/>
  <c r="R36" i="16"/>
  <c r="F38" i="16"/>
  <c r="N39" i="16"/>
  <c r="V40" i="16"/>
  <c r="J42" i="16"/>
  <c r="R43" i="16"/>
  <c r="F45" i="16"/>
  <c r="N46" i="16"/>
  <c r="V47" i="16"/>
  <c r="J49" i="16"/>
  <c r="R50" i="16"/>
  <c r="D53" i="16"/>
  <c r="L54" i="16"/>
  <c r="T55" i="16"/>
  <c r="H57" i="16"/>
  <c r="P58" i="16"/>
  <c r="D60" i="16"/>
  <c r="L61" i="16"/>
  <c r="T62" i="16"/>
  <c r="H64" i="16"/>
  <c r="P65" i="16"/>
  <c r="D67" i="16"/>
  <c r="L68" i="16"/>
  <c r="T69" i="16"/>
  <c r="H71" i="17"/>
  <c r="H72" i="16"/>
  <c r="P73" i="16"/>
  <c r="D75" i="16"/>
  <c r="L76" i="16"/>
  <c r="H17" i="6"/>
  <c r="F22" i="6"/>
  <c r="P71" i="6"/>
  <c r="G11" i="5"/>
  <c r="S17" i="5"/>
  <c r="Q33" i="5"/>
  <c r="U52" i="5"/>
  <c r="F4" i="4"/>
  <c r="F11" i="4"/>
  <c r="Q71" i="4"/>
  <c r="K4" i="25"/>
  <c r="L27" i="25"/>
  <c r="W33" i="25"/>
  <c r="N4" i="24"/>
  <c r="V27" i="24"/>
  <c r="G71" i="24"/>
  <c r="L8" i="23"/>
  <c r="G71" i="23"/>
  <c r="O4" i="18"/>
  <c r="U33" i="18"/>
  <c r="K5" i="16"/>
  <c r="S6" i="16"/>
  <c r="D9" i="16"/>
  <c r="L10" i="16"/>
  <c r="R12" i="16"/>
  <c r="F14" i="16"/>
  <c r="N15" i="16"/>
  <c r="V16" i="16"/>
  <c r="J19" i="16"/>
  <c r="R20" i="16"/>
  <c r="W22" i="17"/>
  <c r="K24" i="16"/>
  <c r="S25" i="16"/>
  <c r="D29" i="16"/>
  <c r="L30" i="16"/>
  <c r="T31" i="16"/>
  <c r="O33" i="17"/>
  <c r="K35" i="16"/>
  <c r="S36" i="16"/>
  <c r="G38" i="16"/>
  <c r="O39" i="16"/>
  <c r="W40" i="16"/>
  <c r="K42" i="16"/>
  <c r="S43" i="16"/>
  <c r="G45" i="16"/>
  <c r="O46" i="16"/>
  <c r="W47" i="16"/>
  <c r="K49" i="16"/>
  <c r="S50" i="16"/>
  <c r="E53" i="16"/>
  <c r="M54" i="16"/>
  <c r="U55" i="16"/>
  <c r="I57" i="16"/>
  <c r="Q58" i="16"/>
  <c r="E60" i="16"/>
  <c r="M61" i="16"/>
  <c r="U62" i="16"/>
  <c r="I64" i="16"/>
  <c r="Q65" i="16"/>
  <c r="E67" i="16"/>
  <c r="M68" i="16"/>
  <c r="U69" i="16"/>
  <c r="I72" i="16"/>
  <c r="Q73" i="16"/>
  <c r="E75" i="16"/>
  <c r="M76" i="16"/>
  <c r="T71" i="12"/>
  <c r="O8" i="6"/>
  <c r="I17" i="6"/>
  <c r="G22" i="6"/>
  <c r="M52" i="6"/>
  <c r="Q71" i="6"/>
  <c r="H11" i="5"/>
  <c r="T17" i="5"/>
  <c r="R33" i="5"/>
  <c r="V52" i="5"/>
  <c r="G4" i="4"/>
  <c r="G11" i="4"/>
  <c r="S17" i="4"/>
  <c r="R71" i="4"/>
  <c r="M27" i="2"/>
  <c r="D52" i="26"/>
  <c r="D4" i="25"/>
  <c r="Q22" i="25"/>
  <c r="M27" i="25"/>
  <c r="O4" i="24"/>
  <c r="S11" i="24"/>
  <c r="W27" i="24"/>
  <c r="H71" i="24"/>
  <c r="M8" i="23"/>
  <c r="F27" i="23"/>
  <c r="P33" i="23"/>
  <c r="H71" i="23"/>
  <c r="V27" i="19"/>
  <c r="D71" i="19"/>
  <c r="N22" i="18"/>
  <c r="J27" i="18"/>
  <c r="R27" i="18"/>
  <c r="V33" i="18"/>
  <c r="L5" i="16"/>
  <c r="T6" i="16"/>
  <c r="E9" i="16"/>
  <c r="M10" i="16"/>
  <c r="S11" i="17"/>
  <c r="S12" i="16"/>
  <c r="G14" i="16"/>
  <c r="O15" i="16"/>
  <c r="W16" i="16"/>
  <c r="K19" i="16"/>
  <c r="S20" i="16"/>
  <c r="D23" i="16"/>
  <c r="L24" i="16"/>
  <c r="T25" i="16"/>
  <c r="E29" i="16"/>
  <c r="M30" i="16"/>
  <c r="U31" i="16"/>
  <c r="D34" i="16"/>
  <c r="L35" i="16"/>
  <c r="T36" i="16"/>
  <c r="H38" i="16"/>
  <c r="P39" i="16"/>
  <c r="D41" i="16"/>
  <c r="L42" i="16"/>
  <c r="T43" i="16"/>
  <c r="H45" i="16"/>
  <c r="P46" i="16"/>
  <c r="D48" i="16"/>
  <c r="L49" i="16"/>
  <c r="T50" i="16"/>
  <c r="F53" i="16"/>
  <c r="N54" i="16"/>
  <c r="V55" i="16"/>
  <c r="J57" i="16"/>
  <c r="R58" i="16"/>
  <c r="F60" i="16"/>
  <c r="N61" i="16"/>
  <c r="V62" i="16"/>
  <c r="J64" i="16"/>
  <c r="R65" i="16"/>
  <c r="F67" i="16"/>
  <c r="N68" i="16"/>
  <c r="V69" i="16"/>
  <c r="J72" i="16"/>
  <c r="R73" i="16"/>
  <c r="F75" i="16"/>
  <c r="N76" i="16"/>
  <c r="U71" i="12"/>
  <c r="J17" i="6"/>
  <c r="H22" i="6"/>
  <c r="N52" i="6"/>
  <c r="I11" i="5"/>
  <c r="M27" i="5"/>
  <c r="S33" i="5"/>
  <c r="W52" i="5"/>
  <c r="P11" i="4"/>
  <c r="R52" i="4"/>
  <c r="E52" i="26"/>
  <c r="E4" i="25"/>
  <c r="R22" i="25"/>
  <c r="N27" i="25"/>
  <c r="D71" i="25"/>
  <c r="P4" i="24"/>
  <c r="D8" i="24"/>
  <c r="I71" i="24"/>
  <c r="N8" i="23"/>
  <c r="I33" i="23"/>
  <c r="I71" i="23"/>
  <c r="G22" i="19"/>
  <c r="W27" i="19"/>
  <c r="E71" i="19"/>
  <c r="S8" i="18"/>
  <c r="K27" i="18"/>
  <c r="W33" i="18"/>
  <c r="M5" i="16"/>
  <c r="U6" i="16"/>
  <c r="F9" i="16"/>
  <c r="N10" i="16"/>
  <c r="T12" i="16"/>
  <c r="H14" i="16"/>
  <c r="P15" i="16"/>
  <c r="D18" i="16"/>
  <c r="L19" i="16"/>
  <c r="T20" i="16"/>
  <c r="E23" i="16"/>
  <c r="M24" i="16"/>
  <c r="U25" i="16"/>
  <c r="F29" i="16"/>
  <c r="N30" i="16"/>
  <c r="V31" i="16"/>
  <c r="E34" i="16"/>
  <c r="M35" i="16"/>
  <c r="U36" i="16"/>
  <c r="I38" i="16"/>
  <c r="Q39" i="16"/>
  <c r="E41" i="16"/>
  <c r="M42" i="16"/>
  <c r="U43" i="16"/>
  <c r="I45" i="16"/>
  <c r="Q46" i="16"/>
  <c r="E48" i="16"/>
  <c r="M49" i="16"/>
  <c r="U50" i="16"/>
  <c r="G53" i="16"/>
  <c r="O54" i="16"/>
  <c r="W55" i="16"/>
  <c r="K57" i="16"/>
  <c r="S58" i="16"/>
  <c r="G60" i="16"/>
  <c r="O61" i="16"/>
  <c r="W62" i="16"/>
  <c r="K64" i="16"/>
  <c r="S65" i="16"/>
  <c r="G67" i="16"/>
  <c r="O68" i="16"/>
  <c r="W69" i="16"/>
  <c r="K72" i="16"/>
  <c r="S73" i="16"/>
  <c r="G75" i="16"/>
  <c r="O76" i="16"/>
  <c r="V71" i="12"/>
  <c r="Q8" i="6"/>
  <c r="I11" i="6"/>
  <c r="K17" i="6"/>
  <c r="I22" i="6"/>
  <c r="O52" i="6"/>
  <c r="S71" i="6"/>
  <c r="J11" i="5"/>
  <c r="V17" i="5"/>
  <c r="N27" i="5"/>
  <c r="N26" i="5" s="1"/>
  <c r="T33" i="5"/>
  <c r="T26" i="5" s="1"/>
  <c r="Q11" i="4"/>
  <c r="S52" i="4"/>
  <c r="T71" i="4"/>
  <c r="W27" i="25"/>
  <c r="Q4" i="24"/>
  <c r="E17" i="24"/>
  <c r="G52" i="24"/>
  <c r="W8" i="23"/>
  <c r="N17" i="23"/>
  <c r="H27" i="23"/>
  <c r="J33" i="23"/>
  <c r="D52" i="19"/>
  <c r="N71" i="19"/>
  <c r="T8" i="18"/>
  <c r="L17" i="18"/>
  <c r="L27" i="18"/>
  <c r="N5" i="16"/>
  <c r="V6" i="16"/>
  <c r="G9" i="16"/>
  <c r="O10" i="16"/>
  <c r="U12" i="16"/>
  <c r="I14" i="16"/>
  <c r="Q15" i="16"/>
  <c r="E18" i="16"/>
  <c r="M19" i="16"/>
  <c r="U20" i="16"/>
  <c r="F23" i="16"/>
  <c r="N24" i="16"/>
  <c r="V25" i="16"/>
  <c r="G29" i="16"/>
  <c r="O30" i="16"/>
  <c r="W31" i="16"/>
  <c r="F34" i="16"/>
  <c r="N35" i="16"/>
  <c r="V36" i="16"/>
  <c r="J38" i="16"/>
  <c r="R39" i="16"/>
  <c r="F41" i="16"/>
  <c r="N42" i="16"/>
  <c r="V43" i="16"/>
  <c r="J45" i="16"/>
  <c r="R46" i="16"/>
  <c r="F48" i="16"/>
  <c r="N49" i="16"/>
  <c r="V50" i="16"/>
  <c r="H53" i="16"/>
  <c r="P54" i="16"/>
  <c r="D56" i="16"/>
  <c r="L57" i="16"/>
  <c r="T58" i="16"/>
  <c r="H60" i="16"/>
  <c r="P61" i="16"/>
  <c r="D63" i="16"/>
  <c r="L64" i="16"/>
  <c r="T65" i="16"/>
  <c r="H67" i="16"/>
  <c r="P68" i="16"/>
  <c r="D70" i="16"/>
  <c r="L72" i="16"/>
  <c r="T73" i="16"/>
  <c r="H75" i="16"/>
  <c r="P76" i="16"/>
  <c r="W17" i="5"/>
  <c r="O27" i="5"/>
  <c r="O26" i="5" s="1"/>
  <c r="U33" i="5"/>
  <c r="J4" i="4"/>
  <c r="F8" i="4"/>
  <c r="J11" i="4"/>
  <c r="T52" i="4"/>
  <c r="G52" i="26"/>
  <c r="T17" i="25"/>
  <c r="P27" i="25"/>
  <c r="R4" i="24"/>
  <c r="F17" i="24"/>
  <c r="N22" i="24"/>
  <c r="H52" i="24"/>
  <c r="T4" i="23"/>
  <c r="G17" i="23"/>
  <c r="I27" i="23"/>
  <c r="K33" i="23"/>
  <c r="L52" i="23"/>
  <c r="E33" i="19"/>
  <c r="E52" i="19"/>
  <c r="M27" i="18"/>
  <c r="O5" i="16"/>
  <c r="W6" i="16"/>
  <c r="H9" i="16"/>
  <c r="P10" i="16"/>
  <c r="V12" i="16"/>
  <c r="J14" i="16"/>
  <c r="R15" i="16"/>
  <c r="F18" i="16"/>
  <c r="N19" i="16"/>
  <c r="V20" i="16"/>
  <c r="G23" i="16"/>
  <c r="O24" i="16"/>
  <c r="W25" i="16"/>
  <c r="H29" i="16"/>
  <c r="P30" i="16"/>
  <c r="D32" i="16"/>
  <c r="G34" i="16"/>
  <c r="O35" i="16"/>
  <c r="W36" i="16"/>
  <c r="K38" i="16"/>
  <c r="S39" i="16"/>
  <c r="G41" i="16"/>
  <c r="O42" i="16"/>
  <c r="W43" i="16"/>
  <c r="K45" i="16"/>
  <c r="S46" i="16"/>
  <c r="G48" i="16"/>
  <c r="O49" i="16"/>
  <c r="W50" i="16"/>
  <c r="I53" i="16"/>
  <c r="Q54" i="16"/>
  <c r="E56" i="16"/>
  <c r="M57" i="16"/>
  <c r="U58" i="16"/>
  <c r="I60" i="16"/>
  <c r="Q61" i="16"/>
  <c r="E63" i="16"/>
  <c r="M64" i="16"/>
  <c r="U65" i="16"/>
  <c r="I67" i="16"/>
  <c r="Q68" i="16"/>
  <c r="E70" i="16"/>
  <c r="M72" i="16"/>
  <c r="U73" i="16"/>
  <c r="I75" i="16"/>
  <c r="Q76" i="16"/>
  <c r="S8" i="6"/>
  <c r="M17" i="6"/>
  <c r="Q52" i="6"/>
  <c r="P27" i="5"/>
  <c r="V33" i="5"/>
  <c r="K4" i="4"/>
  <c r="G8" i="4"/>
  <c r="K11" i="4"/>
  <c r="W17" i="4"/>
  <c r="U52" i="4"/>
  <c r="H52" i="26"/>
  <c r="U17" i="25"/>
  <c r="Q27" i="25"/>
  <c r="S4" i="24"/>
  <c r="O8" i="24"/>
  <c r="O22" i="24"/>
  <c r="U4" i="23"/>
  <c r="H17" i="23"/>
  <c r="F17" i="19"/>
  <c r="F33" i="19"/>
  <c r="N52" i="19"/>
  <c r="P71" i="19"/>
  <c r="P5" i="16"/>
  <c r="D7" i="16"/>
  <c r="I9" i="16"/>
  <c r="Q10" i="16"/>
  <c r="W12" i="16"/>
  <c r="K14" i="16"/>
  <c r="S15" i="16"/>
  <c r="G18" i="16"/>
  <c r="O19" i="16"/>
  <c r="W20" i="16"/>
  <c r="H23" i="16"/>
  <c r="P24" i="16"/>
  <c r="I29" i="16"/>
  <c r="Q30" i="16"/>
  <c r="E32" i="16"/>
  <c r="H34" i="16"/>
  <c r="P35" i="16"/>
  <c r="D37" i="16"/>
  <c r="L38" i="16"/>
  <c r="T39" i="16"/>
  <c r="H41" i="16"/>
  <c r="P42" i="16"/>
  <c r="D44" i="16"/>
  <c r="L45" i="16"/>
  <c r="T46" i="16"/>
  <c r="H48" i="16"/>
  <c r="P49" i="16"/>
  <c r="D51" i="16"/>
  <c r="J53" i="16"/>
  <c r="R54" i="16"/>
  <c r="F56" i="16"/>
  <c r="N57" i="16"/>
  <c r="V58" i="16"/>
  <c r="J60" i="16"/>
  <c r="R61" i="16"/>
  <c r="F63" i="16"/>
  <c r="N64" i="16"/>
  <c r="V65" i="16"/>
  <c r="J67" i="16"/>
  <c r="R68" i="16"/>
  <c r="F70" i="16"/>
  <c r="N72" i="16"/>
  <c r="V73" i="16"/>
  <c r="J75" i="16"/>
  <c r="R76" i="16"/>
  <c r="L11" i="6"/>
  <c r="R52" i="6"/>
  <c r="M11" i="5"/>
  <c r="U11" i="5"/>
  <c r="W33" i="5"/>
  <c r="L4" i="4"/>
  <c r="L11" i="4"/>
  <c r="V52" i="4"/>
  <c r="N11" i="25"/>
  <c r="T4" i="24"/>
  <c r="H17" i="24"/>
  <c r="V4" i="23"/>
  <c r="R8" i="23"/>
  <c r="I17" i="23"/>
  <c r="O22" i="23"/>
  <c r="G17" i="19"/>
  <c r="G33" i="19"/>
  <c r="Q71" i="19"/>
  <c r="Q5" i="16"/>
  <c r="E7" i="16"/>
  <c r="J9" i="16"/>
  <c r="R10" i="16"/>
  <c r="D13" i="16"/>
  <c r="L14" i="16"/>
  <c r="T15" i="16"/>
  <c r="H18" i="16"/>
  <c r="P19" i="16"/>
  <c r="D21" i="16"/>
  <c r="I23" i="16"/>
  <c r="Q22" i="17"/>
  <c r="Q24" i="16"/>
  <c r="H27" i="17"/>
  <c r="J29" i="16"/>
  <c r="R30" i="16"/>
  <c r="F32" i="16"/>
  <c r="I34" i="16"/>
  <c r="Q35" i="16"/>
  <c r="E37" i="16"/>
  <c r="M38" i="16"/>
  <c r="U39" i="16"/>
  <c r="I41" i="16"/>
  <c r="Q42" i="16"/>
  <c r="E44" i="16"/>
  <c r="M45" i="16"/>
  <c r="U46" i="16"/>
  <c r="I48" i="16"/>
  <c r="Q49" i="16"/>
  <c r="E51" i="16"/>
  <c r="K53" i="16"/>
  <c r="S54" i="16"/>
  <c r="G56" i="16"/>
  <c r="O57" i="16"/>
  <c r="W58" i="16"/>
  <c r="K60" i="16"/>
  <c r="S61" i="16"/>
  <c r="G63" i="16"/>
  <c r="O64" i="16"/>
  <c r="W65" i="16"/>
  <c r="K67" i="16"/>
  <c r="S68" i="16"/>
  <c r="G70" i="16"/>
  <c r="O72" i="16"/>
  <c r="W73" i="16"/>
  <c r="K75" i="16"/>
  <c r="S76" i="16"/>
  <c r="E11" i="6"/>
  <c r="O17" i="6"/>
  <c r="G27" i="6"/>
  <c r="O33" i="6"/>
  <c r="S52" i="6"/>
  <c r="N11" i="5"/>
  <c r="V11" i="5"/>
  <c r="R27" i="5"/>
  <c r="M4" i="4"/>
  <c r="M11" i="4"/>
  <c r="V33" i="4"/>
  <c r="W52" i="4"/>
  <c r="J52" i="26"/>
  <c r="O11" i="25"/>
  <c r="W17" i="25"/>
  <c r="S27" i="25"/>
  <c r="U4" i="24"/>
  <c r="I4" i="24"/>
  <c r="I17" i="24"/>
  <c r="Q22" i="24"/>
  <c r="I33" i="24"/>
  <c r="W4" i="23"/>
  <c r="J11" i="23"/>
  <c r="J17" i="23"/>
  <c r="H17" i="19"/>
  <c r="H33" i="19"/>
  <c r="H52" i="19"/>
  <c r="P17" i="18"/>
  <c r="R5" i="16"/>
  <c r="F7" i="16"/>
  <c r="K9" i="16"/>
  <c r="S10" i="16"/>
  <c r="E13" i="16"/>
  <c r="M14" i="16"/>
  <c r="U15" i="16"/>
  <c r="I18" i="16"/>
  <c r="Q19" i="16"/>
  <c r="E21" i="16"/>
  <c r="J23" i="16"/>
  <c r="R24" i="16"/>
  <c r="K27" i="17"/>
  <c r="K29" i="16"/>
  <c r="S30" i="16"/>
  <c r="G32" i="16"/>
  <c r="J34" i="16"/>
  <c r="R35" i="16"/>
  <c r="F37" i="16"/>
  <c r="N38" i="16"/>
  <c r="V39" i="16"/>
  <c r="J41" i="16"/>
  <c r="R42" i="16"/>
  <c r="F44" i="16"/>
  <c r="N45" i="16"/>
  <c r="V46" i="16"/>
  <c r="J48" i="16"/>
  <c r="R49" i="16"/>
  <c r="F51" i="16"/>
  <c r="L53" i="16"/>
  <c r="T54" i="16"/>
  <c r="H56" i="16"/>
  <c r="P57" i="16"/>
  <c r="D59" i="16"/>
  <c r="L60" i="16"/>
  <c r="T61" i="16"/>
  <c r="H63" i="16"/>
  <c r="P64" i="16"/>
  <c r="D66" i="16"/>
  <c r="L67" i="16"/>
  <c r="T68" i="16"/>
  <c r="H70" i="16"/>
  <c r="P72" i="16"/>
  <c r="D74" i="16"/>
  <c r="L75" i="16"/>
  <c r="T76" i="16"/>
  <c r="F11" i="6"/>
  <c r="N11" i="6"/>
  <c r="P33" i="6"/>
  <c r="H4" i="5"/>
  <c r="O11" i="5"/>
  <c r="S27" i="5"/>
  <c r="N4" i="4"/>
  <c r="Q27" i="4"/>
  <c r="W33" i="4"/>
  <c r="C6" i="11"/>
  <c r="C6" i="12"/>
  <c r="C6" i="9"/>
  <c r="C6" i="7"/>
  <c r="C11" i="126"/>
  <c r="C11" i="42"/>
  <c r="C15" i="30"/>
  <c r="C11" i="4"/>
  <c r="C17" i="98"/>
  <c r="C17" i="82"/>
  <c r="C17" i="36"/>
  <c r="C17" i="28"/>
  <c r="C27" i="114"/>
  <c r="C29" i="94"/>
  <c r="C28" i="75"/>
  <c r="C44" i="30"/>
  <c r="C67" i="94"/>
  <c r="C69" i="75"/>
  <c r="C69" i="60"/>
  <c r="C59" i="30"/>
  <c r="C70" i="11"/>
  <c r="C70" i="7"/>
  <c r="C70" i="9"/>
  <c r="C73" i="11"/>
  <c r="C73" i="9"/>
  <c r="C73" i="7"/>
  <c r="C30" i="94"/>
  <c r="C29" i="75"/>
  <c r="C45" i="30"/>
  <c r="C68" i="94"/>
  <c r="C70" i="75"/>
  <c r="C70" i="60"/>
  <c r="C60" i="30"/>
  <c r="C74" i="11"/>
  <c r="C74" i="9"/>
  <c r="C74" i="7"/>
  <c r="C11" i="118"/>
  <c r="C12" i="60"/>
  <c r="C27" i="95"/>
  <c r="C31" i="94"/>
  <c r="C30" i="75"/>
  <c r="C46" i="30"/>
  <c r="C69" i="94"/>
  <c r="C61" i="30"/>
  <c r="C75" i="11"/>
  <c r="C75" i="9"/>
  <c r="C75" i="7"/>
  <c r="C10" i="30"/>
  <c r="C13" i="60"/>
  <c r="C13" i="45" s="1"/>
  <c r="C11" i="29"/>
  <c r="C12" i="12"/>
  <c r="C12" i="11"/>
  <c r="C12" i="9"/>
  <c r="C12" i="7"/>
  <c r="C32" i="94"/>
  <c r="C31" i="75"/>
  <c r="C47" i="30"/>
  <c r="C62" i="30"/>
  <c r="C76" i="11"/>
  <c r="C76" i="9"/>
  <c r="C76" i="7"/>
  <c r="C9" i="75"/>
  <c r="C9" i="60"/>
  <c r="C14" i="60"/>
  <c r="C13" i="12"/>
  <c r="C13" i="11"/>
  <c r="C13" i="9"/>
  <c r="C13" i="7"/>
  <c r="C17" i="4"/>
  <c r="C22" i="99"/>
  <c r="C27" i="87"/>
  <c r="C27" i="76"/>
  <c r="C32" i="75"/>
  <c r="C48" i="30"/>
  <c r="C63" i="30"/>
  <c r="C10" i="75"/>
  <c r="C10" i="60"/>
  <c r="C15" i="60"/>
  <c r="C14" i="12"/>
  <c r="C14" i="11"/>
  <c r="C14" i="9"/>
  <c r="C14" i="7"/>
  <c r="C49" i="30"/>
  <c r="C64" i="30"/>
  <c r="C16" i="60"/>
  <c r="C11" i="48"/>
  <c r="C15" i="12"/>
  <c r="C15" i="11"/>
  <c r="C15" i="9"/>
  <c r="C15" i="7"/>
  <c r="C27" i="100"/>
  <c r="C26" i="100" s="1"/>
  <c r="C50" i="30"/>
  <c r="C34" i="7"/>
  <c r="C34" i="12"/>
  <c r="C34" i="9"/>
  <c r="C34" i="11"/>
  <c r="C65" i="30"/>
  <c r="C72" i="94"/>
  <c r="C16" i="12"/>
  <c r="C16" i="11"/>
  <c r="C16" i="9"/>
  <c r="C16" i="7"/>
  <c r="C27" i="74"/>
  <c r="C27" i="63"/>
  <c r="C51" i="30"/>
  <c r="C35" i="7"/>
  <c r="C35" i="12"/>
  <c r="C35" i="9"/>
  <c r="C35" i="11"/>
  <c r="C66" i="30"/>
  <c r="C73" i="94"/>
  <c r="C72" i="75"/>
  <c r="C18" i="12"/>
  <c r="C18" i="11"/>
  <c r="C18" i="9"/>
  <c r="C18" i="7"/>
  <c r="C34" i="75"/>
  <c r="C34" i="60"/>
  <c r="C36" i="7"/>
  <c r="C36" i="12"/>
  <c r="C36" i="9"/>
  <c r="C36" i="11"/>
  <c r="C67" i="30"/>
  <c r="C74" i="94"/>
  <c r="C73" i="75"/>
  <c r="C8" i="73"/>
  <c r="C11" i="110"/>
  <c r="C19" i="12"/>
  <c r="C19" i="11"/>
  <c r="C19" i="9"/>
  <c r="C19" i="7"/>
  <c r="C28" i="30"/>
  <c r="C35" i="75"/>
  <c r="C35" i="60"/>
  <c r="C33" i="2"/>
  <c r="C37" i="7"/>
  <c r="C37" i="12"/>
  <c r="C37" i="9"/>
  <c r="C37" i="11"/>
  <c r="C68" i="30"/>
  <c r="C75" i="94"/>
  <c r="C74" i="75"/>
  <c r="C11" i="96"/>
  <c r="C20" i="12"/>
  <c r="C20" i="11"/>
  <c r="C20" i="9"/>
  <c r="C20" i="7"/>
  <c r="C23" i="75"/>
  <c r="C22" i="35"/>
  <c r="C29" i="30"/>
  <c r="C34" i="94"/>
  <c r="C36" i="75"/>
  <c r="C36" i="60"/>
  <c r="C38" i="7"/>
  <c r="C38" i="12"/>
  <c r="C38" i="9"/>
  <c r="C38" i="11"/>
  <c r="C69" i="30"/>
  <c r="C76" i="94"/>
  <c r="C75" i="75"/>
  <c r="C21" i="12"/>
  <c r="C21" i="9"/>
  <c r="C21" i="11"/>
  <c r="C21" i="7"/>
  <c r="C24" i="75"/>
  <c r="C22" i="24"/>
  <c r="C27" i="68"/>
  <c r="C30" i="30"/>
  <c r="C35" i="94"/>
  <c r="C37" i="75"/>
  <c r="C37" i="60"/>
  <c r="C39" i="12"/>
  <c r="C39" i="9"/>
  <c r="C39" i="7"/>
  <c r="C39" i="11"/>
  <c r="C70" i="30"/>
  <c r="C53" i="12"/>
  <c r="C53" i="9"/>
  <c r="C53" i="11"/>
  <c r="C53" i="7"/>
  <c r="C76" i="75"/>
  <c r="C27" i="85"/>
  <c r="C27" i="31"/>
  <c r="C31" i="30"/>
  <c r="C36" i="94"/>
  <c r="C38" i="75"/>
  <c r="C38" i="60"/>
  <c r="C40" i="12"/>
  <c r="C40" i="9"/>
  <c r="C40" i="7"/>
  <c r="C40" i="11"/>
  <c r="C53" i="75"/>
  <c r="C53" i="60"/>
  <c r="C54" i="12"/>
  <c r="C54" i="9"/>
  <c r="C54" i="11"/>
  <c r="C54" i="7"/>
  <c r="C4" i="95"/>
  <c r="C5" i="94"/>
  <c r="C32" i="30"/>
  <c r="C37" i="94"/>
  <c r="C39" i="75"/>
  <c r="C39" i="60"/>
  <c r="C41" i="12"/>
  <c r="C41" i="9"/>
  <c r="C41" i="7"/>
  <c r="C41" i="11"/>
  <c r="C54" i="75"/>
  <c r="C54" i="60"/>
  <c r="C55" i="12"/>
  <c r="C55" i="9"/>
  <c r="C55" i="7"/>
  <c r="C55" i="11"/>
  <c r="C27" i="98"/>
  <c r="C27" i="55"/>
  <c r="C38" i="94"/>
  <c r="C40" i="75"/>
  <c r="C40" i="60"/>
  <c r="C42" i="12"/>
  <c r="C42" i="9"/>
  <c r="C42" i="7"/>
  <c r="C42" i="11"/>
  <c r="C53" i="94"/>
  <c r="C55" i="75"/>
  <c r="C55" i="60"/>
  <c r="C56" i="9"/>
  <c r="C56" i="12"/>
  <c r="C56" i="7"/>
  <c r="C56" i="11"/>
  <c r="C8" i="121"/>
  <c r="C5" i="30"/>
  <c r="C7" i="30"/>
  <c r="C11" i="95"/>
  <c r="C12" i="94"/>
  <c r="C21" i="94"/>
  <c r="C23" i="94"/>
  <c r="C27" i="72"/>
  <c r="C29" i="60"/>
  <c r="C28" i="7"/>
  <c r="C28" i="11"/>
  <c r="C28" i="9"/>
  <c r="C28" i="12"/>
  <c r="C39" i="94"/>
  <c r="C41" i="75"/>
  <c r="C41" i="60"/>
  <c r="C43" i="12"/>
  <c r="C43" i="9"/>
  <c r="C43" i="7"/>
  <c r="C43" i="11"/>
  <c r="C54" i="94"/>
  <c r="C56" i="75"/>
  <c r="C56" i="60"/>
  <c r="C57" i="12"/>
  <c r="C57" i="9"/>
  <c r="C57" i="7"/>
  <c r="C57" i="11"/>
  <c r="C71" i="37"/>
  <c r="W4" i="3"/>
  <c r="E8" i="3"/>
  <c r="G11" i="3"/>
  <c r="E17" i="3"/>
  <c r="W22" i="3"/>
  <c r="O52" i="3"/>
  <c r="E71" i="3"/>
  <c r="C5" i="60"/>
  <c r="C6" i="75"/>
  <c r="C6" i="60"/>
  <c r="C13" i="94"/>
  <c r="C11" i="82"/>
  <c r="C12" i="75"/>
  <c r="C17" i="32"/>
  <c r="C17" i="24"/>
  <c r="C24" i="94"/>
  <c r="C27" i="90"/>
  <c r="C27" i="79"/>
  <c r="C30" i="60"/>
  <c r="C27" i="36"/>
  <c r="C29" i="7"/>
  <c r="C29" i="11"/>
  <c r="C29" i="12"/>
  <c r="C29" i="9"/>
  <c r="C40" i="94"/>
  <c r="C42" i="75"/>
  <c r="C42" i="60"/>
  <c r="C44" i="12"/>
  <c r="C44" i="9"/>
  <c r="C44" i="7"/>
  <c r="C44" i="11"/>
  <c r="C55" i="94"/>
  <c r="C57" i="75"/>
  <c r="C57" i="60"/>
  <c r="C57" i="45" s="1"/>
  <c r="C58" i="12"/>
  <c r="C58" i="11"/>
  <c r="C58" i="9"/>
  <c r="C58" i="7"/>
  <c r="C72" i="30"/>
  <c r="F8" i="3"/>
  <c r="F17" i="3"/>
  <c r="F71" i="3"/>
  <c r="C7" i="75"/>
  <c r="C7" i="60"/>
  <c r="C8" i="69"/>
  <c r="C11" i="108"/>
  <c r="C14" i="94"/>
  <c r="C11" i="87"/>
  <c r="C13" i="75"/>
  <c r="C25" i="94"/>
  <c r="C31" i="60"/>
  <c r="C30" i="7"/>
  <c r="C30" i="11"/>
  <c r="C30" i="12"/>
  <c r="C30" i="9"/>
  <c r="C41" i="94"/>
  <c r="C43" i="75"/>
  <c r="C43" i="60"/>
  <c r="C45" i="12"/>
  <c r="C45" i="9"/>
  <c r="C45" i="7"/>
  <c r="C45" i="11"/>
  <c r="C56" i="94"/>
  <c r="C58" i="75"/>
  <c r="C58" i="60"/>
  <c r="C59" i="12"/>
  <c r="C59" i="11"/>
  <c r="C59" i="9"/>
  <c r="C59" i="7"/>
  <c r="C73" i="30"/>
  <c r="G8" i="3"/>
  <c r="G17" i="3"/>
  <c r="G71" i="3"/>
  <c r="C14" i="75"/>
  <c r="C32" i="60"/>
  <c r="C27" i="48"/>
  <c r="C31" i="7"/>
  <c r="C31" i="11"/>
  <c r="C31" i="12"/>
  <c r="C31" i="9"/>
  <c r="C42" i="94"/>
  <c r="C44" i="75"/>
  <c r="C44" i="60"/>
  <c r="C34" i="30"/>
  <c r="C46" i="12"/>
  <c r="C46" i="9"/>
  <c r="C46" i="7"/>
  <c r="C46" i="11"/>
  <c r="C57" i="94"/>
  <c r="C59" i="75"/>
  <c r="C59" i="60"/>
  <c r="C60" i="12"/>
  <c r="C60" i="11"/>
  <c r="C60" i="9"/>
  <c r="C60" i="7"/>
  <c r="C74" i="30"/>
  <c r="C6" i="30"/>
  <c r="C11" i="100"/>
  <c r="C15" i="75"/>
  <c r="C22" i="72"/>
  <c r="C23" i="12"/>
  <c r="C23" i="9"/>
  <c r="C23" i="7"/>
  <c r="C23" i="11"/>
  <c r="C27" i="66"/>
  <c r="C32" i="7"/>
  <c r="C32" i="11"/>
  <c r="C32" i="12"/>
  <c r="C32" i="9"/>
  <c r="C43" i="94"/>
  <c r="C45" i="75"/>
  <c r="C45" i="60"/>
  <c r="C35" i="30"/>
  <c r="C47" i="12"/>
  <c r="C47" i="9"/>
  <c r="C47" i="7"/>
  <c r="C47" i="11"/>
  <c r="C58" i="94"/>
  <c r="C60" i="75"/>
  <c r="C60" i="60"/>
  <c r="C61" i="12"/>
  <c r="C61" i="11"/>
  <c r="C61" i="9"/>
  <c r="C61" i="7"/>
  <c r="C75" i="30"/>
  <c r="C5" i="75"/>
  <c r="C7" i="11"/>
  <c r="C7" i="12"/>
  <c r="C7" i="9"/>
  <c r="C7" i="7"/>
  <c r="C8" i="17"/>
  <c r="C16" i="75"/>
  <c r="C18" i="30"/>
  <c r="C24" i="9"/>
  <c r="C24" i="7"/>
  <c r="C24" i="11"/>
  <c r="C24" i="12"/>
  <c r="C44" i="94"/>
  <c r="C46" i="75"/>
  <c r="C46" i="60"/>
  <c r="C36" i="30"/>
  <c r="C48" i="12"/>
  <c r="C48" i="9"/>
  <c r="C48" i="7"/>
  <c r="C48" i="11"/>
  <c r="C59" i="94"/>
  <c r="C61" i="75"/>
  <c r="C61" i="60"/>
  <c r="C62" i="12"/>
  <c r="C62" i="11"/>
  <c r="C62" i="9"/>
  <c r="C62" i="7"/>
  <c r="C76" i="30"/>
  <c r="D27" i="3"/>
  <c r="C8" i="57"/>
  <c r="C11" i="92"/>
  <c r="C19" i="30"/>
  <c r="C23" i="30"/>
  <c r="C25" i="9"/>
  <c r="C25" i="7"/>
  <c r="C25" i="11"/>
  <c r="C25" i="12"/>
  <c r="C45" i="94"/>
  <c r="C47" i="75"/>
  <c r="C47" i="60"/>
  <c r="C37" i="30"/>
  <c r="C49" i="12"/>
  <c r="C49" i="9"/>
  <c r="C49" i="7"/>
  <c r="C49" i="11"/>
  <c r="C60" i="94"/>
  <c r="C62" i="75"/>
  <c r="C62" i="60"/>
  <c r="C63" i="12"/>
  <c r="C63" i="9"/>
  <c r="C63" i="7"/>
  <c r="C63" i="11"/>
  <c r="C72" i="60"/>
  <c r="E27" i="3"/>
  <c r="C4" i="23"/>
  <c r="C20" i="30"/>
  <c r="C20" i="15" s="1"/>
  <c r="C22" i="91"/>
  <c r="C24" i="30"/>
  <c r="C46" i="94"/>
  <c r="C48" i="75"/>
  <c r="C48" i="60"/>
  <c r="C38" i="30"/>
  <c r="C50" i="12"/>
  <c r="C50" i="9"/>
  <c r="C50" i="7"/>
  <c r="C50" i="11"/>
  <c r="C61" i="94"/>
  <c r="C63" i="75"/>
  <c r="C63" i="60"/>
  <c r="C53" i="30"/>
  <c r="C64" i="12"/>
  <c r="C64" i="9"/>
  <c r="C64" i="7"/>
  <c r="C64" i="11"/>
  <c r="C73" i="60"/>
  <c r="F27" i="3"/>
  <c r="D33" i="3"/>
  <c r="C5" i="11"/>
  <c r="C5" i="12"/>
  <c r="C5" i="9"/>
  <c r="C5" i="7"/>
  <c r="C4" i="76"/>
  <c r="C8" i="47"/>
  <c r="C11" i="74"/>
  <c r="C21" i="30"/>
  <c r="C25" i="30"/>
  <c r="C27" i="71"/>
  <c r="C47" i="94"/>
  <c r="C49" i="75"/>
  <c r="C49" i="60"/>
  <c r="C39" i="30"/>
  <c r="C51" i="12"/>
  <c r="C51" i="9"/>
  <c r="C51" i="11"/>
  <c r="C51" i="7"/>
  <c r="C62" i="94"/>
  <c r="C64" i="75"/>
  <c r="C64" i="60"/>
  <c r="C54" i="30"/>
  <c r="C65" i="9"/>
  <c r="C65" i="7"/>
  <c r="C65" i="12"/>
  <c r="C65" i="11"/>
  <c r="C74" i="60"/>
  <c r="O11" i="3"/>
  <c r="E33" i="3"/>
  <c r="W52" i="3"/>
  <c r="C11" i="47"/>
  <c r="C9" i="12"/>
  <c r="C9" i="11"/>
  <c r="C9" i="9"/>
  <c r="C9" i="7"/>
  <c r="C11" i="37"/>
  <c r="C17" i="76"/>
  <c r="C18" i="75"/>
  <c r="C18" i="60"/>
  <c r="C23" i="60"/>
  <c r="C27" i="109"/>
  <c r="C27" i="77"/>
  <c r="C27" i="34"/>
  <c r="C48" i="94"/>
  <c r="C50" i="75"/>
  <c r="C50" i="60"/>
  <c r="C40" i="30"/>
  <c r="C63" i="94"/>
  <c r="C65" i="75"/>
  <c r="C65" i="60"/>
  <c r="C55" i="30"/>
  <c r="C66" i="9"/>
  <c r="C66" i="7"/>
  <c r="C66" i="12"/>
  <c r="C66" i="11"/>
  <c r="C75" i="60"/>
  <c r="D4" i="3"/>
  <c r="F33" i="3"/>
  <c r="C4" i="63"/>
  <c r="C10" i="12"/>
  <c r="C10" i="11"/>
  <c r="C10" i="9"/>
  <c r="C10" i="7"/>
  <c r="C12" i="30"/>
  <c r="C19" i="75"/>
  <c r="C19" i="60"/>
  <c r="C24" i="60"/>
  <c r="C49" i="94"/>
  <c r="C51" i="75"/>
  <c r="C51" i="60"/>
  <c r="C41" i="30"/>
  <c r="C64" i="94"/>
  <c r="C66" i="75"/>
  <c r="C66" i="60"/>
  <c r="C56" i="30"/>
  <c r="C67" i="9"/>
  <c r="C67" i="7"/>
  <c r="C67" i="12"/>
  <c r="C67" i="11"/>
  <c r="C76" i="60"/>
  <c r="E4" i="3"/>
  <c r="O17" i="3"/>
  <c r="G33" i="3"/>
  <c r="C6" i="94"/>
  <c r="C7" i="94"/>
  <c r="C8" i="61"/>
  <c r="C9" i="94"/>
  <c r="C13" i="30"/>
  <c r="C20" i="75"/>
  <c r="C20" i="60"/>
  <c r="C25" i="60"/>
  <c r="C27" i="58"/>
  <c r="C27" i="47"/>
  <c r="C26" i="47" s="1"/>
  <c r="C50" i="94"/>
  <c r="C42" i="30"/>
  <c r="C65" i="94"/>
  <c r="C67" i="75"/>
  <c r="C67" i="60"/>
  <c r="C57" i="30"/>
  <c r="C68" i="12"/>
  <c r="C68" i="7"/>
  <c r="C68" i="9"/>
  <c r="C68" i="11"/>
  <c r="F4" i="3"/>
  <c r="C4" i="79"/>
  <c r="C10" i="94"/>
  <c r="C14" i="30"/>
  <c r="C11" i="24"/>
  <c r="C21" i="75"/>
  <c r="C21" i="60"/>
  <c r="C22" i="123"/>
  <c r="C28" i="94"/>
  <c r="C51" i="94"/>
  <c r="C43" i="30"/>
  <c r="C66" i="94"/>
  <c r="C68" i="75"/>
  <c r="C68" i="60"/>
  <c r="C68" i="45" s="1"/>
  <c r="C58" i="30"/>
  <c r="C69" i="12"/>
  <c r="C69" i="7"/>
  <c r="C69" i="9"/>
  <c r="C69" i="11"/>
  <c r="C72" i="11"/>
  <c r="C72" i="7"/>
  <c r="C72" i="9"/>
  <c r="G4" i="3"/>
  <c r="K27" i="3"/>
  <c r="K26" i="3" s="1"/>
  <c r="F33" i="121"/>
  <c r="E27" i="118"/>
  <c r="N4" i="118"/>
  <c r="G4" i="121"/>
  <c r="V8" i="118"/>
  <c r="D33" i="118"/>
  <c r="G27" i="118"/>
  <c r="E33" i="118"/>
  <c r="F33" i="118"/>
  <c r="F26" i="118" s="1"/>
  <c r="M17" i="121"/>
  <c r="D71" i="121"/>
  <c r="I27" i="118"/>
  <c r="I26" i="118" s="1"/>
  <c r="G33" i="118"/>
  <c r="D22" i="121"/>
  <c r="V17" i="118"/>
  <c r="Q11" i="121"/>
  <c r="E22" i="121"/>
  <c r="F71" i="121"/>
  <c r="M4" i="121"/>
  <c r="F22" i="121"/>
  <c r="Q52" i="121"/>
  <c r="G71" i="121"/>
  <c r="N22" i="118"/>
  <c r="U8" i="121"/>
  <c r="G22" i="121"/>
  <c r="V4" i="118"/>
  <c r="E52" i="118"/>
  <c r="F52" i="118"/>
  <c r="M33" i="118"/>
  <c r="G52" i="118"/>
  <c r="E27" i="121"/>
  <c r="H52" i="118"/>
  <c r="U17" i="121"/>
  <c r="D33" i="121"/>
  <c r="Q27" i="118"/>
  <c r="G4" i="114"/>
  <c r="D17" i="114"/>
  <c r="D52" i="114"/>
  <c r="F17" i="113"/>
  <c r="E52" i="113"/>
  <c r="E4" i="110"/>
  <c r="V52" i="110"/>
  <c r="V11" i="108"/>
  <c r="R33" i="108"/>
  <c r="M4" i="107"/>
  <c r="D11" i="107"/>
  <c r="H17" i="107"/>
  <c r="Q27" i="107"/>
  <c r="H71" i="109"/>
  <c r="S11" i="100"/>
  <c r="U27" i="100"/>
  <c r="V27" i="100"/>
  <c r="K22" i="108"/>
  <c r="I22" i="100"/>
  <c r="I8" i="100"/>
  <c r="J8" i="100"/>
  <c r="L22" i="100"/>
  <c r="P71" i="109"/>
  <c r="K8" i="100"/>
  <c r="M22" i="100"/>
  <c r="L8" i="100"/>
  <c r="N22" i="100"/>
  <c r="M8" i="100"/>
  <c r="O22" i="100"/>
  <c r="F71" i="115"/>
  <c r="G22" i="114"/>
  <c r="G27" i="114"/>
  <c r="G71" i="114"/>
  <c r="D33" i="113"/>
  <c r="G33" i="112"/>
  <c r="N22" i="110"/>
  <c r="R27" i="110"/>
  <c r="I52" i="110"/>
  <c r="I11" i="108"/>
  <c r="L22" i="108"/>
  <c r="E33" i="108"/>
  <c r="N8" i="107"/>
  <c r="W17" i="107"/>
  <c r="D27" i="107"/>
  <c r="F33" i="107"/>
  <c r="N8" i="100"/>
  <c r="N17" i="100"/>
  <c r="D4" i="115"/>
  <c r="G71" i="115"/>
  <c r="D33" i="114"/>
  <c r="E33" i="113"/>
  <c r="S22" i="107"/>
  <c r="G33" i="107"/>
  <c r="O17" i="100"/>
  <c r="E4" i="115"/>
  <c r="D33" i="115"/>
  <c r="E33" i="114"/>
  <c r="F33" i="113"/>
  <c r="V4" i="110"/>
  <c r="D22" i="109"/>
  <c r="P17" i="108"/>
  <c r="O33" i="108"/>
  <c r="P8" i="107"/>
  <c r="D52" i="107"/>
  <c r="D11" i="100"/>
  <c r="F4" i="115"/>
  <c r="E33" i="115"/>
  <c r="F33" i="114"/>
  <c r="F26" i="114" s="1"/>
  <c r="G33" i="113"/>
  <c r="R33" i="110"/>
  <c r="L52" i="110"/>
  <c r="E22" i="109"/>
  <c r="T52" i="109"/>
  <c r="O22" i="108"/>
  <c r="H33" i="108"/>
  <c r="D52" i="108"/>
  <c r="U22" i="107"/>
  <c r="G27" i="107"/>
  <c r="I33" i="107"/>
  <c r="E52" i="107"/>
  <c r="E11" i="100"/>
  <c r="G4" i="115"/>
  <c r="F33" i="115"/>
  <c r="G33" i="114"/>
  <c r="D11" i="110"/>
  <c r="F22" i="109"/>
  <c r="Q4" i="108"/>
  <c r="D8" i="108"/>
  <c r="R17" i="108"/>
  <c r="E52" i="108"/>
  <c r="D4" i="107"/>
  <c r="W11" i="107"/>
  <c r="W3" i="107" s="1"/>
  <c r="V22" i="107"/>
  <c r="H27" i="107"/>
  <c r="H26" i="107" s="1"/>
  <c r="J33" i="107"/>
  <c r="F52" i="107"/>
  <c r="N33" i="100"/>
  <c r="D17" i="115"/>
  <c r="G33" i="115"/>
  <c r="G26" i="115" s="1"/>
  <c r="D11" i="112"/>
  <c r="N52" i="110"/>
  <c r="G22" i="109"/>
  <c r="V52" i="109"/>
  <c r="R4" i="108"/>
  <c r="N11" i="108"/>
  <c r="Q22" i="108"/>
  <c r="J33" i="108"/>
  <c r="F52" i="108"/>
  <c r="E4" i="107"/>
  <c r="S8" i="107"/>
  <c r="I27" i="107"/>
  <c r="G52" i="107"/>
  <c r="G11" i="100"/>
  <c r="S17" i="100"/>
  <c r="E17" i="115"/>
  <c r="F8" i="110"/>
  <c r="D71" i="110"/>
  <c r="E27" i="109"/>
  <c r="O11" i="108"/>
  <c r="R22" i="108"/>
  <c r="F27" i="108"/>
  <c r="K33" i="108"/>
  <c r="G52" i="108"/>
  <c r="F4" i="107"/>
  <c r="F3" i="107" s="1"/>
  <c r="J27" i="107"/>
  <c r="T17" i="100"/>
  <c r="P33" i="100"/>
  <c r="F17" i="115"/>
  <c r="D11" i="113"/>
  <c r="F11" i="112"/>
  <c r="G11" i="110"/>
  <c r="E71" i="110"/>
  <c r="F27" i="109"/>
  <c r="T4" i="108"/>
  <c r="O8" i="108"/>
  <c r="P11" i="108"/>
  <c r="U17" i="108"/>
  <c r="D71" i="108"/>
  <c r="G4" i="107"/>
  <c r="U8" i="107"/>
  <c r="Q11" i="100"/>
  <c r="Q33" i="100"/>
  <c r="G17" i="115"/>
  <c r="D4" i="112"/>
  <c r="G11" i="112"/>
  <c r="D17" i="110"/>
  <c r="Q52" i="110"/>
  <c r="G27" i="109"/>
  <c r="Q11" i="108"/>
  <c r="H27" i="108"/>
  <c r="M33" i="108"/>
  <c r="I52" i="108"/>
  <c r="H4" i="107"/>
  <c r="V8" i="107"/>
  <c r="L27" i="107"/>
  <c r="R33" i="100"/>
  <c r="D4" i="113"/>
  <c r="E4" i="112"/>
  <c r="D17" i="112"/>
  <c r="D52" i="112"/>
  <c r="D33" i="109"/>
  <c r="I27" i="108"/>
  <c r="J52" i="108"/>
  <c r="D17" i="107"/>
  <c r="O33" i="107"/>
  <c r="K52" i="107"/>
  <c r="K11" i="100"/>
  <c r="M27" i="100"/>
  <c r="S33" i="100"/>
  <c r="D4" i="114"/>
  <c r="E4" i="113"/>
  <c r="G11" i="113"/>
  <c r="F4" i="112"/>
  <c r="E17" i="112"/>
  <c r="E52" i="112"/>
  <c r="J11" i="110"/>
  <c r="E33" i="109"/>
  <c r="E17" i="107"/>
  <c r="L52" i="107"/>
  <c r="L11" i="100"/>
  <c r="T11" i="100"/>
  <c r="N27" i="100"/>
  <c r="T33" i="100"/>
  <c r="E4" i="114"/>
  <c r="F4" i="113"/>
  <c r="D17" i="113"/>
  <c r="G4" i="112"/>
  <c r="F17" i="112"/>
  <c r="F52" i="112"/>
  <c r="G17" i="110"/>
  <c r="T52" i="110"/>
  <c r="F33" i="109"/>
  <c r="K27" i="108"/>
  <c r="P33" i="108"/>
  <c r="L52" i="108"/>
  <c r="K4" i="107"/>
  <c r="F17" i="107"/>
  <c r="O27" i="107"/>
  <c r="Q33" i="107"/>
  <c r="M52" i="107"/>
  <c r="M11" i="100"/>
  <c r="U33" i="100"/>
  <c r="F4" i="114"/>
  <c r="G11" i="114"/>
  <c r="G4" i="113"/>
  <c r="E17" i="113"/>
  <c r="D52" i="113"/>
  <c r="G17" i="112"/>
  <c r="G52" i="112"/>
  <c r="D4" i="110"/>
  <c r="G33" i="109"/>
  <c r="G17" i="107"/>
  <c r="R33" i="107"/>
  <c r="N52" i="107"/>
  <c r="N11" i="100"/>
  <c r="P27" i="100"/>
  <c r="V33" i="100"/>
  <c r="O5" i="94"/>
  <c r="W6" i="94"/>
  <c r="E8" i="95"/>
  <c r="E9" i="94"/>
  <c r="M10" i="94"/>
  <c r="O12" i="94"/>
  <c r="W13" i="94"/>
  <c r="K15" i="94"/>
  <c r="S16" i="94"/>
  <c r="S17" i="95"/>
  <c r="S18" i="94"/>
  <c r="G20" i="94"/>
  <c r="O21" i="94"/>
  <c r="R22" i="95"/>
  <c r="R23" i="94"/>
  <c r="F25" i="94"/>
  <c r="H27" i="95"/>
  <c r="H28" i="94"/>
  <c r="P29" i="94"/>
  <c r="D31" i="94"/>
  <c r="L32" i="94"/>
  <c r="L34" i="94"/>
  <c r="T35" i="94"/>
  <c r="H37" i="94"/>
  <c r="P38" i="94"/>
  <c r="D40" i="94"/>
  <c r="L41" i="94"/>
  <c r="T42" i="94"/>
  <c r="H44" i="94"/>
  <c r="P45" i="94"/>
  <c r="D47" i="94"/>
  <c r="L48" i="94"/>
  <c r="T49" i="94"/>
  <c r="H51" i="94"/>
  <c r="I52" i="95"/>
  <c r="I53" i="94"/>
  <c r="Q54" i="94"/>
  <c r="E56" i="94"/>
  <c r="M57" i="94"/>
  <c r="U58" i="94"/>
  <c r="I60" i="94"/>
  <c r="Q61" i="94"/>
  <c r="E63" i="94"/>
  <c r="M64" i="94"/>
  <c r="U65" i="94"/>
  <c r="I67" i="94"/>
  <c r="Q68" i="94"/>
  <c r="E70" i="94"/>
  <c r="D71" i="95"/>
  <c r="D72" i="94"/>
  <c r="L73" i="94"/>
  <c r="T74" i="94"/>
  <c r="H76" i="94"/>
  <c r="P4" i="92"/>
  <c r="M27" i="92"/>
  <c r="M4" i="90"/>
  <c r="N4" i="89"/>
  <c r="R33" i="89"/>
  <c r="N52" i="89"/>
  <c r="R4" i="100"/>
  <c r="F11" i="100"/>
  <c r="P8" i="99"/>
  <c r="E33" i="99"/>
  <c r="E26" i="99" s="1"/>
  <c r="P17" i="98"/>
  <c r="H4" i="97"/>
  <c r="V8" i="97"/>
  <c r="J33" i="97"/>
  <c r="F52" i="97"/>
  <c r="E4" i="96"/>
  <c r="S8" i="96"/>
  <c r="P33" i="96"/>
  <c r="M52" i="96"/>
  <c r="P5" i="94"/>
  <c r="D7" i="94"/>
  <c r="F9" i="94"/>
  <c r="N10" i="94"/>
  <c r="P11" i="95"/>
  <c r="P12" i="94"/>
  <c r="D14" i="94"/>
  <c r="L15" i="94"/>
  <c r="T16" i="94"/>
  <c r="T18" i="94"/>
  <c r="H20" i="94"/>
  <c r="P21" i="94"/>
  <c r="S23" i="94"/>
  <c r="G25" i="94"/>
  <c r="I27" i="95"/>
  <c r="I28" i="94"/>
  <c r="Q29" i="94"/>
  <c r="E31" i="94"/>
  <c r="M32" i="94"/>
  <c r="M34" i="94"/>
  <c r="U35" i="94"/>
  <c r="I37" i="94"/>
  <c r="Q38" i="94"/>
  <c r="E40" i="94"/>
  <c r="M41" i="94"/>
  <c r="U42" i="94"/>
  <c r="I44" i="94"/>
  <c r="Q45" i="94"/>
  <c r="E47" i="94"/>
  <c r="M48" i="94"/>
  <c r="U49" i="94"/>
  <c r="I51" i="94"/>
  <c r="J52" i="95"/>
  <c r="J53" i="94"/>
  <c r="R54" i="94"/>
  <c r="F56" i="94"/>
  <c r="N57" i="94"/>
  <c r="V58" i="94"/>
  <c r="J60" i="94"/>
  <c r="R61" i="94"/>
  <c r="F63" i="94"/>
  <c r="N64" i="94"/>
  <c r="V65" i="94"/>
  <c r="J67" i="94"/>
  <c r="R68" i="94"/>
  <c r="F70" i="94"/>
  <c r="E71" i="95"/>
  <c r="E72" i="94"/>
  <c r="M73" i="94"/>
  <c r="U74" i="94"/>
  <c r="I76" i="94"/>
  <c r="V8" i="92"/>
  <c r="F52" i="92"/>
  <c r="F4" i="91"/>
  <c r="D17" i="91"/>
  <c r="I22" i="91"/>
  <c r="I52" i="91"/>
  <c r="F4" i="90"/>
  <c r="F3" i="90" s="1"/>
  <c r="G4" i="89"/>
  <c r="R8" i="89"/>
  <c r="K33" i="89"/>
  <c r="K26" i="89" s="1"/>
  <c r="G52" i="89"/>
  <c r="E17" i="88"/>
  <c r="F27" i="88"/>
  <c r="D17" i="87"/>
  <c r="L17" i="87"/>
  <c r="V27" i="87"/>
  <c r="D4" i="86"/>
  <c r="Q17" i="86"/>
  <c r="I27" i="86"/>
  <c r="H11" i="85"/>
  <c r="K17" i="85"/>
  <c r="U33" i="85"/>
  <c r="P52" i="85"/>
  <c r="F11" i="84"/>
  <c r="Q5" i="94"/>
  <c r="E7" i="94"/>
  <c r="G8" i="95"/>
  <c r="G9" i="94"/>
  <c r="O10" i="94"/>
  <c r="Q11" i="95"/>
  <c r="Q12" i="94"/>
  <c r="E14" i="94"/>
  <c r="M15" i="94"/>
  <c r="U16" i="94"/>
  <c r="U18" i="94"/>
  <c r="I20" i="94"/>
  <c r="Q21" i="94"/>
  <c r="T23" i="94"/>
  <c r="H25" i="94"/>
  <c r="J28" i="94"/>
  <c r="R29" i="94"/>
  <c r="F31" i="94"/>
  <c r="N32" i="94"/>
  <c r="N34" i="94"/>
  <c r="V35" i="94"/>
  <c r="J37" i="94"/>
  <c r="R38" i="94"/>
  <c r="F40" i="94"/>
  <c r="N41" i="94"/>
  <c r="V42" i="94"/>
  <c r="J44" i="94"/>
  <c r="R45" i="94"/>
  <c r="F47" i="94"/>
  <c r="N48" i="94"/>
  <c r="V49" i="94"/>
  <c r="J51" i="94"/>
  <c r="K53" i="94"/>
  <c r="S54" i="94"/>
  <c r="G56" i="94"/>
  <c r="O57" i="94"/>
  <c r="W58" i="94"/>
  <c r="K60" i="94"/>
  <c r="S61" i="94"/>
  <c r="G63" i="94"/>
  <c r="O64" i="94"/>
  <c r="W65" i="94"/>
  <c r="K67" i="94"/>
  <c r="S68" i="94"/>
  <c r="G70" i="94"/>
  <c r="F71" i="95"/>
  <c r="F72" i="94"/>
  <c r="N73" i="94"/>
  <c r="V74" i="94"/>
  <c r="J76" i="94"/>
  <c r="G4" i="91"/>
  <c r="M17" i="91"/>
  <c r="U27" i="89"/>
  <c r="J71" i="89"/>
  <c r="P22" i="84"/>
  <c r="R4" i="95"/>
  <c r="R5" i="94"/>
  <c r="F7" i="94"/>
  <c r="H9" i="94"/>
  <c r="P8" i="95"/>
  <c r="P10" i="94"/>
  <c r="R12" i="94"/>
  <c r="F14" i="94"/>
  <c r="N15" i="94"/>
  <c r="V16" i="94"/>
  <c r="V17" i="95"/>
  <c r="V18" i="94"/>
  <c r="J20" i="94"/>
  <c r="R21" i="94"/>
  <c r="U22" i="95"/>
  <c r="U23" i="94"/>
  <c r="I25" i="94"/>
  <c r="K27" i="95"/>
  <c r="K28" i="94"/>
  <c r="S29" i="94"/>
  <c r="G31" i="94"/>
  <c r="O32" i="94"/>
  <c r="O34" i="94"/>
  <c r="W35" i="94"/>
  <c r="K37" i="94"/>
  <c r="S38" i="94"/>
  <c r="G40" i="94"/>
  <c r="O41" i="94"/>
  <c r="W42" i="94"/>
  <c r="K44" i="94"/>
  <c r="S45" i="94"/>
  <c r="G47" i="94"/>
  <c r="O48" i="94"/>
  <c r="W49" i="94"/>
  <c r="K51" i="94"/>
  <c r="L53" i="94"/>
  <c r="T54" i="94"/>
  <c r="H56" i="94"/>
  <c r="P57" i="94"/>
  <c r="D59" i="94"/>
  <c r="L60" i="94"/>
  <c r="T61" i="94"/>
  <c r="H63" i="94"/>
  <c r="P64" i="94"/>
  <c r="D66" i="94"/>
  <c r="L67" i="94"/>
  <c r="T68" i="94"/>
  <c r="H70" i="94"/>
  <c r="G72" i="94"/>
  <c r="O73" i="94"/>
  <c r="W74" i="94"/>
  <c r="K76" i="94"/>
  <c r="U33" i="92"/>
  <c r="P17" i="90"/>
  <c r="M22" i="90"/>
  <c r="S27" i="86"/>
  <c r="K33" i="84"/>
  <c r="I4" i="83"/>
  <c r="S4" i="95"/>
  <c r="S5" i="94"/>
  <c r="G7" i="94"/>
  <c r="I9" i="94"/>
  <c r="Q10" i="94"/>
  <c r="S11" i="95"/>
  <c r="S12" i="94"/>
  <c r="G14" i="94"/>
  <c r="O15" i="94"/>
  <c r="W16" i="94"/>
  <c r="W18" i="94"/>
  <c r="K20" i="94"/>
  <c r="S21" i="94"/>
  <c r="V23" i="94"/>
  <c r="J25" i="94"/>
  <c r="L28" i="94"/>
  <c r="T27" i="95"/>
  <c r="T29" i="94"/>
  <c r="H31" i="94"/>
  <c r="P32" i="94"/>
  <c r="P34" i="94"/>
  <c r="D36" i="94"/>
  <c r="L37" i="94"/>
  <c r="T38" i="94"/>
  <c r="H40" i="94"/>
  <c r="P41" i="94"/>
  <c r="D43" i="94"/>
  <c r="L44" i="94"/>
  <c r="T45" i="94"/>
  <c r="H47" i="94"/>
  <c r="P48" i="94"/>
  <c r="D50" i="94"/>
  <c r="L51" i="94"/>
  <c r="M53" i="94"/>
  <c r="U54" i="94"/>
  <c r="I56" i="94"/>
  <c r="Q57" i="94"/>
  <c r="E59" i="94"/>
  <c r="M60" i="94"/>
  <c r="U61" i="94"/>
  <c r="I63" i="94"/>
  <c r="Q64" i="94"/>
  <c r="E66" i="94"/>
  <c r="M67" i="94"/>
  <c r="U68" i="94"/>
  <c r="I70" i="94"/>
  <c r="H72" i="94"/>
  <c r="P73" i="94"/>
  <c r="D75" i="94"/>
  <c r="L76" i="94"/>
  <c r="E8" i="92"/>
  <c r="J11" i="87"/>
  <c r="J52" i="87"/>
  <c r="L11" i="86"/>
  <c r="K11" i="85"/>
  <c r="T27" i="85"/>
  <c r="D33" i="84"/>
  <c r="P17" i="83"/>
  <c r="F33" i="83"/>
  <c r="E52" i="83"/>
  <c r="T5" i="94"/>
  <c r="H7" i="94"/>
  <c r="J8" i="95"/>
  <c r="J9" i="94"/>
  <c r="R10" i="94"/>
  <c r="T12" i="94"/>
  <c r="H14" i="94"/>
  <c r="P15" i="94"/>
  <c r="D19" i="94"/>
  <c r="L20" i="94"/>
  <c r="T21" i="94"/>
  <c r="W22" i="95"/>
  <c r="W23" i="94"/>
  <c r="K25" i="94"/>
  <c r="M28" i="94"/>
  <c r="U29" i="94"/>
  <c r="I31" i="94"/>
  <c r="Q32" i="94"/>
  <c r="Q33" i="95"/>
  <c r="Q34" i="94"/>
  <c r="E36" i="94"/>
  <c r="M37" i="94"/>
  <c r="U38" i="94"/>
  <c r="I40" i="94"/>
  <c r="Q41" i="94"/>
  <c r="E43" i="94"/>
  <c r="M44" i="94"/>
  <c r="U45" i="94"/>
  <c r="I47" i="94"/>
  <c r="Q48" i="94"/>
  <c r="E50" i="94"/>
  <c r="M51" i="94"/>
  <c r="N53" i="94"/>
  <c r="V54" i="94"/>
  <c r="J56" i="94"/>
  <c r="R57" i="94"/>
  <c r="F59" i="94"/>
  <c r="N60" i="94"/>
  <c r="V61" i="94"/>
  <c r="J63" i="94"/>
  <c r="R64" i="94"/>
  <c r="F66" i="94"/>
  <c r="N67" i="94"/>
  <c r="V68" i="94"/>
  <c r="J70" i="94"/>
  <c r="I72" i="94"/>
  <c r="Q73" i="94"/>
  <c r="E75" i="94"/>
  <c r="M76" i="94"/>
  <c r="R52" i="92"/>
  <c r="M11" i="91"/>
  <c r="U52" i="91"/>
  <c r="H11" i="88"/>
  <c r="E27" i="83"/>
  <c r="G33" i="83"/>
  <c r="F52" i="83"/>
  <c r="U4" i="95"/>
  <c r="U5" i="94"/>
  <c r="I7" i="94"/>
  <c r="K9" i="94"/>
  <c r="S10" i="94"/>
  <c r="U12" i="94"/>
  <c r="I14" i="94"/>
  <c r="Q15" i="94"/>
  <c r="E19" i="94"/>
  <c r="M20" i="94"/>
  <c r="U21" i="94"/>
  <c r="D24" i="94"/>
  <c r="L25" i="94"/>
  <c r="N27" i="95"/>
  <c r="N28" i="94"/>
  <c r="V29" i="94"/>
  <c r="J31" i="94"/>
  <c r="R32" i="94"/>
  <c r="R33" i="95"/>
  <c r="R34" i="94"/>
  <c r="F36" i="94"/>
  <c r="N37" i="94"/>
  <c r="V38" i="94"/>
  <c r="J40" i="94"/>
  <c r="R41" i="94"/>
  <c r="F43" i="94"/>
  <c r="N44" i="94"/>
  <c r="V45" i="94"/>
  <c r="J47" i="94"/>
  <c r="R48" i="94"/>
  <c r="F50" i="94"/>
  <c r="N51" i="94"/>
  <c r="O52" i="95"/>
  <c r="O53" i="94"/>
  <c r="W54" i="94"/>
  <c r="K56" i="94"/>
  <c r="S57" i="94"/>
  <c r="G59" i="94"/>
  <c r="O60" i="94"/>
  <c r="W61" i="94"/>
  <c r="K63" i="94"/>
  <c r="S64" i="94"/>
  <c r="G66" i="94"/>
  <c r="O67" i="94"/>
  <c r="W68" i="94"/>
  <c r="K70" i="94"/>
  <c r="J72" i="94"/>
  <c r="R71" i="95"/>
  <c r="R73" i="94"/>
  <c r="F75" i="94"/>
  <c r="N76" i="94"/>
  <c r="N17" i="92"/>
  <c r="I22" i="92"/>
  <c r="M17" i="89"/>
  <c r="O4" i="88"/>
  <c r="L33" i="87"/>
  <c r="Q4" i="86"/>
  <c r="J8" i="86"/>
  <c r="O52" i="83"/>
  <c r="V5" i="94"/>
  <c r="J7" i="94"/>
  <c r="L8" i="95"/>
  <c r="L9" i="94"/>
  <c r="T10" i="94"/>
  <c r="V11" i="95"/>
  <c r="V12" i="94"/>
  <c r="J14" i="94"/>
  <c r="R15" i="94"/>
  <c r="F19" i="94"/>
  <c r="N20" i="94"/>
  <c r="V21" i="94"/>
  <c r="E24" i="94"/>
  <c r="M25" i="94"/>
  <c r="O28" i="94"/>
  <c r="W29" i="94"/>
  <c r="K31" i="94"/>
  <c r="S32" i="94"/>
  <c r="S33" i="95"/>
  <c r="S34" i="94"/>
  <c r="G36" i="94"/>
  <c r="O37" i="94"/>
  <c r="W38" i="94"/>
  <c r="K40" i="94"/>
  <c r="S41" i="94"/>
  <c r="G43" i="94"/>
  <c r="O44" i="94"/>
  <c r="W45" i="94"/>
  <c r="K47" i="94"/>
  <c r="S48" i="94"/>
  <c r="G50" i="94"/>
  <c r="O51" i="94"/>
  <c r="P53" i="94"/>
  <c r="D55" i="94"/>
  <c r="L56" i="94"/>
  <c r="T57" i="94"/>
  <c r="H59" i="94"/>
  <c r="P60" i="94"/>
  <c r="D62" i="94"/>
  <c r="L63" i="94"/>
  <c r="T64" i="94"/>
  <c r="H66" i="94"/>
  <c r="P67" i="94"/>
  <c r="D69" i="94"/>
  <c r="L70" i="94"/>
  <c r="K71" i="95"/>
  <c r="K72" i="94"/>
  <c r="S73" i="94"/>
  <c r="G75" i="94"/>
  <c r="O76" i="94"/>
  <c r="W5" i="94"/>
  <c r="K7" i="94"/>
  <c r="M8" i="95"/>
  <c r="M9" i="94"/>
  <c r="U10" i="94"/>
  <c r="W12" i="94"/>
  <c r="K14" i="94"/>
  <c r="S15" i="94"/>
  <c r="G19" i="94"/>
  <c r="O20" i="94"/>
  <c r="W21" i="94"/>
  <c r="F24" i="94"/>
  <c r="N25" i="94"/>
  <c r="P27" i="95"/>
  <c r="P28" i="94"/>
  <c r="D30" i="94"/>
  <c r="L31" i="94"/>
  <c r="T32" i="94"/>
  <c r="T34" i="94"/>
  <c r="H36" i="94"/>
  <c r="P37" i="94"/>
  <c r="D39" i="94"/>
  <c r="L40" i="94"/>
  <c r="T41" i="94"/>
  <c r="H43" i="94"/>
  <c r="P44" i="94"/>
  <c r="D46" i="94"/>
  <c r="L47" i="94"/>
  <c r="T48" i="94"/>
  <c r="H50" i="94"/>
  <c r="P51" i="94"/>
  <c r="Q53" i="94"/>
  <c r="E55" i="94"/>
  <c r="M56" i="94"/>
  <c r="U57" i="94"/>
  <c r="I59" i="94"/>
  <c r="Q60" i="94"/>
  <c r="E62" i="94"/>
  <c r="M63" i="94"/>
  <c r="U64" i="94"/>
  <c r="I66" i="94"/>
  <c r="Q67" i="94"/>
  <c r="E69" i="94"/>
  <c r="M70" i="94"/>
  <c r="L72" i="94"/>
  <c r="T73" i="94"/>
  <c r="H75" i="94"/>
  <c r="P76" i="94"/>
  <c r="F52" i="88"/>
  <c r="D71" i="88"/>
  <c r="F11" i="87"/>
  <c r="K17" i="87"/>
  <c r="F33" i="87"/>
  <c r="F52" i="87"/>
  <c r="K4" i="86"/>
  <c r="D8" i="86"/>
  <c r="S52" i="86"/>
  <c r="T4" i="85"/>
  <c r="N22" i="85"/>
  <c r="R71" i="85"/>
  <c r="T4" i="84"/>
  <c r="M11" i="84"/>
  <c r="H33" i="84"/>
  <c r="D52" i="84"/>
  <c r="F4" i="83"/>
  <c r="V8" i="83"/>
  <c r="L17" i="83"/>
  <c r="D6" i="94"/>
  <c r="L7" i="94"/>
  <c r="N9" i="94"/>
  <c r="V10" i="94"/>
  <c r="D13" i="94"/>
  <c r="L14" i="94"/>
  <c r="T15" i="94"/>
  <c r="H19" i="94"/>
  <c r="P20" i="94"/>
  <c r="G24" i="94"/>
  <c r="O25" i="94"/>
  <c r="Q27" i="95"/>
  <c r="Q28" i="94"/>
  <c r="E30" i="94"/>
  <c r="M31" i="94"/>
  <c r="U32" i="94"/>
  <c r="U34" i="94"/>
  <c r="I36" i="94"/>
  <c r="Q37" i="94"/>
  <c r="E39" i="94"/>
  <c r="M40" i="94"/>
  <c r="U41" i="94"/>
  <c r="I43" i="94"/>
  <c r="Q44" i="94"/>
  <c r="E46" i="94"/>
  <c r="M47" i="94"/>
  <c r="U48" i="94"/>
  <c r="I50" i="94"/>
  <c r="Q51" i="94"/>
  <c r="R52" i="95"/>
  <c r="R53" i="94"/>
  <c r="F55" i="94"/>
  <c r="N56" i="94"/>
  <c r="V57" i="94"/>
  <c r="J59" i="94"/>
  <c r="R60" i="94"/>
  <c r="F62" i="94"/>
  <c r="N63" i="94"/>
  <c r="V64" i="94"/>
  <c r="J66" i="94"/>
  <c r="R67" i="94"/>
  <c r="F69" i="94"/>
  <c r="N70" i="94"/>
  <c r="M72" i="94"/>
  <c r="U73" i="94"/>
  <c r="I75" i="94"/>
  <c r="Q76" i="94"/>
  <c r="W8" i="83"/>
  <c r="K22" i="83"/>
  <c r="K33" i="83"/>
  <c r="E6" i="94"/>
  <c r="M7" i="94"/>
  <c r="O8" i="95"/>
  <c r="O9" i="94"/>
  <c r="W10" i="94"/>
  <c r="E13" i="94"/>
  <c r="M14" i="94"/>
  <c r="U15" i="94"/>
  <c r="I19" i="94"/>
  <c r="Q20" i="94"/>
  <c r="H24" i="94"/>
  <c r="P25" i="94"/>
  <c r="R28" i="94"/>
  <c r="F30" i="94"/>
  <c r="N31" i="94"/>
  <c r="V32" i="94"/>
  <c r="V34" i="94"/>
  <c r="J36" i="94"/>
  <c r="R37" i="94"/>
  <c r="F39" i="94"/>
  <c r="N40" i="94"/>
  <c r="V41" i="94"/>
  <c r="J43" i="94"/>
  <c r="R44" i="94"/>
  <c r="F46" i="94"/>
  <c r="N47" i="94"/>
  <c r="V48" i="94"/>
  <c r="J50" i="94"/>
  <c r="R51" i="94"/>
  <c r="S53" i="94"/>
  <c r="G55" i="94"/>
  <c r="O56" i="94"/>
  <c r="W57" i="94"/>
  <c r="K59" i="94"/>
  <c r="S60" i="94"/>
  <c r="G62" i="94"/>
  <c r="O63" i="94"/>
  <c r="W64" i="94"/>
  <c r="K66" i="94"/>
  <c r="S67" i="94"/>
  <c r="G69" i="94"/>
  <c r="O70" i="94"/>
  <c r="N71" i="95"/>
  <c r="N72" i="94"/>
  <c r="V73" i="94"/>
  <c r="J75" i="94"/>
  <c r="R76" i="94"/>
  <c r="F6" i="94"/>
  <c r="N7" i="94"/>
  <c r="P9" i="94"/>
  <c r="F13" i="94"/>
  <c r="N14" i="94"/>
  <c r="V15" i="94"/>
  <c r="J19" i="94"/>
  <c r="R20" i="94"/>
  <c r="I24" i="94"/>
  <c r="Q25" i="94"/>
  <c r="S27" i="95"/>
  <c r="S28" i="94"/>
  <c r="G30" i="94"/>
  <c r="O31" i="94"/>
  <c r="W32" i="94"/>
  <c r="W34" i="94"/>
  <c r="K36" i="94"/>
  <c r="S37" i="94"/>
  <c r="G39" i="94"/>
  <c r="O40" i="94"/>
  <c r="W41" i="94"/>
  <c r="K43" i="94"/>
  <c r="S44" i="94"/>
  <c r="G46" i="94"/>
  <c r="O47" i="94"/>
  <c r="W48" i="94"/>
  <c r="K50" i="94"/>
  <c r="S51" i="94"/>
  <c r="T53" i="94"/>
  <c r="H55" i="94"/>
  <c r="P56" i="94"/>
  <c r="D58" i="94"/>
  <c r="L59" i="94"/>
  <c r="T60" i="94"/>
  <c r="H62" i="94"/>
  <c r="P63" i="94"/>
  <c r="D65" i="94"/>
  <c r="L66" i="94"/>
  <c r="T67" i="94"/>
  <c r="H69" i="94"/>
  <c r="P70" i="94"/>
  <c r="O72" i="94"/>
  <c r="W73" i="94"/>
  <c r="K75" i="94"/>
  <c r="S76" i="94"/>
  <c r="G4" i="95"/>
  <c r="G6" i="94"/>
  <c r="O7" i="94"/>
  <c r="Q9" i="94"/>
  <c r="G13" i="94"/>
  <c r="O14" i="94"/>
  <c r="W15" i="94"/>
  <c r="W17" i="95"/>
  <c r="K19" i="94"/>
  <c r="S20" i="94"/>
  <c r="J24" i="94"/>
  <c r="R25" i="94"/>
  <c r="T28" i="94"/>
  <c r="H30" i="94"/>
  <c r="P31" i="94"/>
  <c r="D35" i="94"/>
  <c r="L36" i="94"/>
  <c r="T37" i="94"/>
  <c r="H39" i="94"/>
  <c r="P40" i="94"/>
  <c r="D42" i="94"/>
  <c r="L43" i="94"/>
  <c r="T44" i="94"/>
  <c r="H46" i="94"/>
  <c r="P47" i="94"/>
  <c r="D49" i="94"/>
  <c r="L50" i="94"/>
  <c r="T51" i="94"/>
  <c r="U53" i="94"/>
  <c r="I55" i="94"/>
  <c r="Q56" i="94"/>
  <c r="E58" i="94"/>
  <c r="M59" i="94"/>
  <c r="U60" i="94"/>
  <c r="I62" i="94"/>
  <c r="Q63" i="94"/>
  <c r="E65" i="94"/>
  <c r="M66" i="94"/>
  <c r="U67" i="94"/>
  <c r="I69" i="94"/>
  <c r="Q70" i="94"/>
  <c r="P72" i="94"/>
  <c r="D74" i="94"/>
  <c r="L75" i="94"/>
  <c r="T76" i="94"/>
  <c r="H22" i="89"/>
  <c r="R52" i="87"/>
  <c r="T11" i="86"/>
  <c r="D33" i="85"/>
  <c r="N33" i="83"/>
  <c r="R8" i="98"/>
  <c r="H6" i="94"/>
  <c r="P7" i="94"/>
  <c r="R8" i="95"/>
  <c r="R9" i="94"/>
  <c r="H13" i="94"/>
  <c r="P14" i="94"/>
  <c r="D16" i="94"/>
  <c r="D17" i="95"/>
  <c r="D18" i="94"/>
  <c r="L19" i="94"/>
  <c r="T20" i="94"/>
  <c r="V22" i="95"/>
  <c r="K24" i="94"/>
  <c r="S25" i="94"/>
  <c r="U28" i="94"/>
  <c r="I30" i="94"/>
  <c r="Q31" i="94"/>
  <c r="E35" i="94"/>
  <c r="M36" i="94"/>
  <c r="U37" i="94"/>
  <c r="I39" i="94"/>
  <c r="Q40" i="94"/>
  <c r="E42" i="94"/>
  <c r="M43" i="94"/>
  <c r="U44" i="94"/>
  <c r="I46" i="94"/>
  <c r="Q47" i="94"/>
  <c r="E49" i="94"/>
  <c r="M50" i="94"/>
  <c r="U51" i="94"/>
  <c r="V53" i="94"/>
  <c r="J55" i="94"/>
  <c r="R56" i="94"/>
  <c r="F58" i="94"/>
  <c r="N59" i="94"/>
  <c r="V60" i="94"/>
  <c r="J62" i="94"/>
  <c r="R63" i="94"/>
  <c r="F65" i="94"/>
  <c r="N66" i="94"/>
  <c r="V67" i="94"/>
  <c r="J69" i="94"/>
  <c r="R70" i="94"/>
  <c r="Q72" i="94"/>
  <c r="E74" i="94"/>
  <c r="M75" i="94"/>
  <c r="U76" i="94"/>
  <c r="U11" i="86"/>
  <c r="O33" i="83"/>
  <c r="S8" i="98"/>
  <c r="T4" i="95"/>
  <c r="I6" i="94"/>
  <c r="Q7" i="94"/>
  <c r="S9" i="94"/>
  <c r="R11" i="95"/>
  <c r="I13" i="94"/>
  <c r="Q14" i="94"/>
  <c r="E16" i="94"/>
  <c r="E18" i="94"/>
  <c r="M17" i="95"/>
  <c r="M19" i="94"/>
  <c r="U20" i="94"/>
  <c r="D23" i="94"/>
  <c r="L22" i="95"/>
  <c r="L24" i="94"/>
  <c r="T25" i="94"/>
  <c r="V27" i="95"/>
  <c r="V28" i="94"/>
  <c r="J30" i="94"/>
  <c r="R31" i="94"/>
  <c r="F35" i="94"/>
  <c r="N36" i="94"/>
  <c r="V37" i="94"/>
  <c r="J39" i="94"/>
  <c r="R40" i="94"/>
  <c r="F42" i="94"/>
  <c r="N43" i="94"/>
  <c r="V44" i="94"/>
  <c r="J46" i="94"/>
  <c r="R47" i="94"/>
  <c r="F49" i="94"/>
  <c r="N50" i="94"/>
  <c r="V51" i="94"/>
  <c r="W52" i="95"/>
  <c r="W53" i="94"/>
  <c r="K55" i="94"/>
  <c r="S56" i="94"/>
  <c r="G58" i="94"/>
  <c r="O59" i="94"/>
  <c r="W60" i="94"/>
  <c r="K62" i="94"/>
  <c r="S63" i="94"/>
  <c r="G65" i="94"/>
  <c r="O66" i="94"/>
  <c r="W67" i="94"/>
  <c r="K69" i="94"/>
  <c r="S70" i="94"/>
  <c r="R72" i="94"/>
  <c r="F74" i="94"/>
  <c r="N75" i="94"/>
  <c r="V76" i="94"/>
  <c r="J22" i="89"/>
  <c r="V11" i="86"/>
  <c r="D4" i="100"/>
  <c r="N71" i="100"/>
  <c r="O4" i="99"/>
  <c r="K17" i="99"/>
  <c r="E22" i="99"/>
  <c r="S33" i="99"/>
  <c r="G71" i="99"/>
  <c r="T8" i="98"/>
  <c r="G33" i="98"/>
  <c r="W71" i="98"/>
  <c r="V4" i="97"/>
  <c r="H8" i="97"/>
  <c r="S4" i="96"/>
  <c r="E8" i="96"/>
  <c r="P17" i="96"/>
  <c r="L22" i="96"/>
  <c r="V4" i="95"/>
  <c r="J6" i="94"/>
  <c r="R7" i="94"/>
  <c r="T8" i="95"/>
  <c r="T9" i="94"/>
  <c r="U11" i="95"/>
  <c r="J13" i="94"/>
  <c r="R14" i="94"/>
  <c r="F16" i="94"/>
  <c r="F17" i="95"/>
  <c r="F18" i="94"/>
  <c r="N19" i="94"/>
  <c r="V20" i="94"/>
  <c r="E22" i="95"/>
  <c r="E23" i="94"/>
  <c r="M24" i="94"/>
  <c r="U25" i="94"/>
  <c r="W28" i="94"/>
  <c r="K30" i="94"/>
  <c r="S31" i="94"/>
  <c r="M33" i="95"/>
  <c r="G35" i="94"/>
  <c r="O36" i="94"/>
  <c r="W37" i="94"/>
  <c r="K39" i="94"/>
  <c r="S40" i="94"/>
  <c r="G42" i="94"/>
  <c r="O43" i="94"/>
  <c r="W44" i="94"/>
  <c r="K46" i="94"/>
  <c r="S47" i="94"/>
  <c r="G49" i="94"/>
  <c r="O50" i="94"/>
  <c r="W51" i="94"/>
  <c r="D54" i="94"/>
  <c r="L55" i="94"/>
  <c r="T56" i="94"/>
  <c r="H58" i="94"/>
  <c r="P59" i="94"/>
  <c r="D61" i="94"/>
  <c r="L62" i="94"/>
  <c r="T63" i="94"/>
  <c r="H65" i="94"/>
  <c r="P66" i="94"/>
  <c r="D68" i="94"/>
  <c r="L69" i="94"/>
  <c r="T70" i="94"/>
  <c r="S71" i="95"/>
  <c r="S72" i="94"/>
  <c r="G74" i="94"/>
  <c r="O75" i="94"/>
  <c r="W76" i="94"/>
  <c r="O17" i="92"/>
  <c r="O22" i="91"/>
  <c r="W52" i="91"/>
  <c r="H8" i="90"/>
  <c r="T17" i="90"/>
  <c r="Q22" i="90"/>
  <c r="N17" i="89"/>
  <c r="J11" i="88"/>
  <c r="G22" i="88"/>
  <c r="S33" i="88"/>
  <c r="O4" i="87"/>
  <c r="M11" i="87"/>
  <c r="H27" i="87"/>
  <c r="H26" i="87" s="1"/>
  <c r="M33" i="87"/>
  <c r="R4" i="86"/>
  <c r="W11" i="86"/>
  <c r="K17" i="86"/>
  <c r="D22" i="86"/>
  <c r="L22" i="86"/>
  <c r="W27" i="86"/>
  <c r="W71" i="86"/>
  <c r="O8" i="85"/>
  <c r="V11" i="85"/>
  <c r="G33" i="85"/>
  <c r="Q27" i="84"/>
  <c r="I71" i="84"/>
  <c r="M4" i="83"/>
  <c r="G27" i="83"/>
  <c r="Q33" i="83"/>
  <c r="E4" i="100"/>
  <c r="U11" i="100"/>
  <c r="O71" i="100"/>
  <c r="P4" i="99"/>
  <c r="J11" i="99"/>
  <c r="L17" i="99"/>
  <c r="F22" i="99"/>
  <c r="R27" i="99"/>
  <c r="T33" i="99"/>
  <c r="N52" i="99"/>
  <c r="F27" i="98"/>
  <c r="H33" i="98"/>
  <c r="W4" i="97"/>
  <c r="I8" i="97"/>
  <c r="T4" i="96"/>
  <c r="Q17" i="96"/>
  <c r="M22" i="96"/>
  <c r="W4" i="95"/>
  <c r="K6" i="94"/>
  <c r="S7" i="94"/>
  <c r="U8" i="95"/>
  <c r="U9" i="94"/>
  <c r="W11" i="95"/>
  <c r="K13" i="94"/>
  <c r="S14" i="94"/>
  <c r="G16" i="94"/>
  <c r="G17" i="95"/>
  <c r="G18" i="94"/>
  <c r="O19" i="94"/>
  <c r="W20" i="94"/>
  <c r="F22" i="95"/>
  <c r="F23" i="94"/>
  <c r="N24" i="94"/>
  <c r="V25" i="94"/>
  <c r="D29" i="94"/>
  <c r="L30" i="94"/>
  <c r="T31" i="94"/>
  <c r="P33" i="95"/>
  <c r="H35" i="94"/>
  <c r="P36" i="94"/>
  <c r="D38" i="94"/>
  <c r="L39" i="94"/>
  <c r="T40" i="94"/>
  <c r="H42" i="94"/>
  <c r="P43" i="94"/>
  <c r="D45" i="94"/>
  <c r="L46" i="94"/>
  <c r="T47" i="94"/>
  <c r="H49" i="94"/>
  <c r="P50" i="94"/>
  <c r="E54" i="94"/>
  <c r="M55" i="94"/>
  <c r="U56" i="94"/>
  <c r="I58" i="94"/>
  <c r="Q59" i="94"/>
  <c r="E61" i="94"/>
  <c r="M62" i="94"/>
  <c r="U63" i="94"/>
  <c r="I65" i="94"/>
  <c r="Q66" i="94"/>
  <c r="E68" i="94"/>
  <c r="M69" i="94"/>
  <c r="U70" i="94"/>
  <c r="T72" i="94"/>
  <c r="H74" i="94"/>
  <c r="P75" i="94"/>
  <c r="K22" i="92"/>
  <c r="G8" i="91"/>
  <c r="S17" i="91"/>
  <c r="S71" i="91"/>
  <c r="R11" i="90"/>
  <c r="V52" i="90"/>
  <c r="Q71" i="90"/>
  <c r="N52" i="88"/>
  <c r="L71" i="88"/>
  <c r="S17" i="87"/>
  <c r="N52" i="87"/>
  <c r="K71" i="87"/>
  <c r="S4" i="86"/>
  <c r="T8" i="86"/>
  <c r="E22" i="86"/>
  <c r="V22" i="85"/>
  <c r="D27" i="85"/>
  <c r="U11" i="84"/>
  <c r="P33" i="84"/>
  <c r="L52" i="84"/>
  <c r="N4" i="83"/>
  <c r="N3" i="83" s="1"/>
  <c r="T17" i="83"/>
  <c r="H27" i="83"/>
  <c r="V11" i="100"/>
  <c r="R22" i="100"/>
  <c r="V52" i="100"/>
  <c r="P71" i="100"/>
  <c r="K11" i="99"/>
  <c r="G22" i="99"/>
  <c r="S27" i="99"/>
  <c r="O52" i="99"/>
  <c r="J4" i="98"/>
  <c r="D17" i="98"/>
  <c r="G27" i="98"/>
  <c r="R17" i="97"/>
  <c r="V52" i="97"/>
  <c r="R71" i="97"/>
  <c r="U4" i="96"/>
  <c r="U3" i="96" s="1"/>
  <c r="N11" i="96"/>
  <c r="D33" i="96"/>
  <c r="D4" i="95"/>
  <c r="D5" i="94"/>
  <c r="L6" i="94"/>
  <c r="T7" i="94"/>
  <c r="V9" i="94"/>
  <c r="D12" i="94"/>
  <c r="L11" i="95"/>
  <c r="L13" i="94"/>
  <c r="T14" i="94"/>
  <c r="H16" i="94"/>
  <c r="H18" i="94"/>
  <c r="P19" i="94"/>
  <c r="D21" i="94"/>
  <c r="G22" i="95"/>
  <c r="G23" i="94"/>
  <c r="O24" i="94"/>
  <c r="W25" i="94"/>
  <c r="E29" i="94"/>
  <c r="M30" i="94"/>
  <c r="U31" i="94"/>
  <c r="T33" i="95"/>
  <c r="I35" i="94"/>
  <c r="Q36" i="94"/>
  <c r="E38" i="94"/>
  <c r="M39" i="94"/>
  <c r="U40" i="94"/>
  <c r="I42" i="94"/>
  <c r="Q43" i="94"/>
  <c r="E45" i="94"/>
  <c r="M46" i="94"/>
  <c r="U47" i="94"/>
  <c r="I49" i="94"/>
  <c r="Q50" i="94"/>
  <c r="L52" i="95"/>
  <c r="F54" i="94"/>
  <c r="N55" i="94"/>
  <c r="V56" i="94"/>
  <c r="J58" i="94"/>
  <c r="R59" i="94"/>
  <c r="F61" i="94"/>
  <c r="N62" i="94"/>
  <c r="V63" i="94"/>
  <c r="J65" i="94"/>
  <c r="R66" i="94"/>
  <c r="F68" i="94"/>
  <c r="N69" i="94"/>
  <c r="V70" i="94"/>
  <c r="U72" i="94"/>
  <c r="I74" i="94"/>
  <c r="Q75" i="94"/>
  <c r="V52" i="92"/>
  <c r="Q11" i="91"/>
  <c r="E52" i="91"/>
  <c r="V4" i="90"/>
  <c r="S22" i="90"/>
  <c r="W52" i="90"/>
  <c r="R71" i="90"/>
  <c r="W4" i="89"/>
  <c r="K11" i="89"/>
  <c r="W52" i="89"/>
  <c r="U17" i="88"/>
  <c r="Q22" i="88"/>
  <c r="V27" i="88"/>
  <c r="O52" i="88"/>
  <c r="M71" i="88"/>
  <c r="T22" i="87"/>
  <c r="R27" i="87"/>
  <c r="O52" i="87"/>
  <c r="L71" i="87"/>
  <c r="T4" i="86"/>
  <c r="M8" i="86"/>
  <c r="E17" i="86"/>
  <c r="M17" i="86"/>
  <c r="F22" i="86"/>
  <c r="D33" i="86"/>
  <c r="Q8" i="85"/>
  <c r="W22" i="85"/>
  <c r="D52" i="85"/>
  <c r="V11" i="84"/>
  <c r="K71" i="84"/>
  <c r="S22" i="83"/>
  <c r="I27" i="83"/>
  <c r="S33" i="83"/>
  <c r="W11" i="100"/>
  <c r="E8" i="99"/>
  <c r="L11" i="99"/>
  <c r="H22" i="99"/>
  <c r="T27" i="99"/>
  <c r="P52" i="99"/>
  <c r="J71" i="99"/>
  <c r="K4" i="98"/>
  <c r="E17" i="98"/>
  <c r="H27" i="98"/>
  <c r="D52" i="98"/>
  <c r="K8" i="97"/>
  <c r="S17" i="97"/>
  <c r="W52" i="97"/>
  <c r="S71" i="97"/>
  <c r="O11" i="96"/>
  <c r="E33" i="96"/>
  <c r="E4" i="95"/>
  <c r="E5" i="94"/>
  <c r="M6" i="94"/>
  <c r="U7" i="94"/>
  <c r="W8" i="95"/>
  <c r="W9" i="94"/>
  <c r="E11" i="95"/>
  <c r="E12" i="94"/>
  <c r="M13" i="94"/>
  <c r="U14" i="94"/>
  <c r="I16" i="94"/>
  <c r="I17" i="95"/>
  <c r="I18" i="94"/>
  <c r="Q19" i="94"/>
  <c r="E21" i="94"/>
  <c r="H22" i="95"/>
  <c r="H23" i="94"/>
  <c r="P24" i="94"/>
  <c r="F29" i="94"/>
  <c r="N30" i="94"/>
  <c r="V31" i="94"/>
  <c r="U33" i="95"/>
  <c r="J35" i="94"/>
  <c r="R36" i="94"/>
  <c r="F38" i="94"/>
  <c r="N39" i="94"/>
  <c r="V40" i="94"/>
  <c r="J42" i="94"/>
  <c r="R43" i="94"/>
  <c r="F45" i="94"/>
  <c r="N46" i="94"/>
  <c r="V47" i="94"/>
  <c r="J49" i="94"/>
  <c r="R50" i="94"/>
  <c r="N52" i="95"/>
  <c r="G54" i="94"/>
  <c r="O55" i="94"/>
  <c r="W56" i="94"/>
  <c r="K58" i="94"/>
  <c r="S59" i="94"/>
  <c r="G61" i="94"/>
  <c r="O62" i="94"/>
  <c r="W63" i="94"/>
  <c r="K65" i="94"/>
  <c r="S66" i="94"/>
  <c r="G68" i="94"/>
  <c r="O69" i="94"/>
  <c r="W70" i="94"/>
  <c r="V71" i="95"/>
  <c r="V72" i="94"/>
  <c r="J74" i="94"/>
  <c r="R75" i="94"/>
  <c r="K8" i="92"/>
  <c r="R17" i="92"/>
  <c r="M22" i="92"/>
  <c r="W27" i="92"/>
  <c r="W4" i="91"/>
  <c r="R22" i="91"/>
  <c r="K8" i="90"/>
  <c r="W17" i="90"/>
  <c r="S71" i="90"/>
  <c r="G8" i="89"/>
  <c r="T11" i="89"/>
  <c r="Q17" i="89"/>
  <c r="S4" i="88"/>
  <c r="E8" i="88"/>
  <c r="M8" i="88"/>
  <c r="W27" i="88"/>
  <c r="P11" i="87"/>
  <c r="U17" i="87"/>
  <c r="K27" i="87"/>
  <c r="P33" i="87"/>
  <c r="M71" i="87"/>
  <c r="U4" i="86"/>
  <c r="N8" i="86"/>
  <c r="G22" i="86"/>
  <c r="R8" i="85"/>
  <c r="J33" i="85"/>
  <c r="E52" i="85"/>
  <c r="P4" i="83"/>
  <c r="O11" i="83"/>
  <c r="T22" i="83"/>
  <c r="J27" i="83"/>
  <c r="T33" i="83"/>
  <c r="R8" i="100"/>
  <c r="F8" i="99"/>
  <c r="M11" i="99"/>
  <c r="K71" i="99"/>
  <c r="L4" i="98"/>
  <c r="F17" i="98"/>
  <c r="E52" i="98"/>
  <c r="R11" i="97"/>
  <c r="T17" i="97"/>
  <c r="N22" i="97"/>
  <c r="T71" i="97"/>
  <c r="P11" i="96"/>
  <c r="F33" i="96"/>
  <c r="F5" i="94"/>
  <c r="N6" i="94"/>
  <c r="V7" i="94"/>
  <c r="D10" i="94"/>
  <c r="F11" i="95"/>
  <c r="F12" i="94"/>
  <c r="N13" i="94"/>
  <c r="V14" i="94"/>
  <c r="J16" i="94"/>
  <c r="J18" i="94"/>
  <c r="R19" i="94"/>
  <c r="F21" i="94"/>
  <c r="I23" i="94"/>
  <c r="Q24" i="94"/>
  <c r="J27" i="95"/>
  <c r="G29" i="94"/>
  <c r="O30" i="94"/>
  <c r="W31" i="94"/>
  <c r="W33" i="95"/>
  <c r="K35" i="94"/>
  <c r="S36" i="94"/>
  <c r="G38" i="94"/>
  <c r="O39" i="94"/>
  <c r="W40" i="94"/>
  <c r="K42" i="94"/>
  <c r="S43" i="94"/>
  <c r="G45" i="94"/>
  <c r="O46" i="94"/>
  <c r="W47" i="94"/>
  <c r="K49" i="94"/>
  <c r="S50" i="94"/>
  <c r="P52" i="95"/>
  <c r="H54" i="94"/>
  <c r="P55" i="94"/>
  <c r="D57" i="94"/>
  <c r="L58" i="94"/>
  <c r="T59" i="94"/>
  <c r="H61" i="94"/>
  <c r="P62" i="94"/>
  <c r="D64" i="94"/>
  <c r="L65" i="94"/>
  <c r="T66" i="94"/>
  <c r="H68" i="94"/>
  <c r="P69" i="94"/>
  <c r="H71" i="95"/>
  <c r="W72" i="94"/>
  <c r="K74" i="94"/>
  <c r="S75" i="94"/>
  <c r="N22" i="92"/>
  <c r="R71" i="92"/>
  <c r="J8" i="91"/>
  <c r="S11" i="91"/>
  <c r="V17" i="91"/>
  <c r="V71" i="91"/>
  <c r="T8" i="90"/>
  <c r="U11" i="90"/>
  <c r="O22" i="89"/>
  <c r="S71" i="89"/>
  <c r="F8" i="88"/>
  <c r="O17" i="88"/>
  <c r="K22" i="88"/>
  <c r="O71" i="88"/>
  <c r="G8" i="87"/>
  <c r="V22" i="87"/>
  <c r="Q52" i="87"/>
  <c r="V4" i="86"/>
  <c r="G17" i="86"/>
  <c r="H22" i="86"/>
  <c r="F33" i="86"/>
  <c r="G27" i="85"/>
  <c r="F52" i="85"/>
  <c r="Q8" i="84"/>
  <c r="M27" i="84"/>
  <c r="E8" i="83"/>
  <c r="P11" i="83"/>
  <c r="W17" i="83"/>
  <c r="U22" i="83"/>
  <c r="S8" i="100"/>
  <c r="D33" i="100"/>
  <c r="G8" i="99"/>
  <c r="L71" i="99"/>
  <c r="M4" i="98"/>
  <c r="G17" i="98"/>
  <c r="F52" i="98"/>
  <c r="S11" i="97"/>
  <c r="O22" i="97"/>
  <c r="U71" i="97"/>
  <c r="J8" i="96"/>
  <c r="Q11" i="96"/>
  <c r="G33" i="96"/>
  <c r="D52" i="96"/>
  <c r="G5" i="94"/>
  <c r="O4" i="95"/>
  <c r="O6" i="94"/>
  <c r="W7" i="94"/>
  <c r="E10" i="94"/>
  <c r="G11" i="95"/>
  <c r="G12" i="94"/>
  <c r="O13" i="94"/>
  <c r="W14" i="94"/>
  <c r="K16" i="94"/>
  <c r="K17" i="95"/>
  <c r="K18" i="94"/>
  <c r="S19" i="94"/>
  <c r="G21" i="94"/>
  <c r="J22" i="95"/>
  <c r="J23" i="94"/>
  <c r="R24" i="94"/>
  <c r="M27" i="95"/>
  <c r="H29" i="94"/>
  <c r="P30" i="94"/>
  <c r="D32" i="94"/>
  <c r="D33" i="95"/>
  <c r="D34" i="94"/>
  <c r="L35" i="94"/>
  <c r="T36" i="94"/>
  <c r="H38" i="94"/>
  <c r="P39" i="94"/>
  <c r="D41" i="94"/>
  <c r="L42" i="94"/>
  <c r="T43" i="94"/>
  <c r="H45" i="94"/>
  <c r="P46" i="94"/>
  <c r="D48" i="94"/>
  <c r="L49" i="94"/>
  <c r="T50" i="94"/>
  <c r="Q52" i="95"/>
  <c r="I54" i="94"/>
  <c r="Q55" i="94"/>
  <c r="E57" i="94"/>
  <c r="M58" i="94"/>
  <c r="U59" i="94"/>
  <c r="I61" i="94"/>
  <c r="Q62" i="94"/>
  <c r="E64" i="94"/>
  <c r="M65" i="94"/>
  <c r="U66" i="94"/>
  <c r="I68" i="94"/>
  <c r="Q69" i="94"/>
  <c r="I71" i="95"/>
  <c r="D73" i="94"/>
  <c r="L74" i="94"/>
  <c r="T75" i="94"/>
  <c r="H4" i="92"/>
  <c r="U8" i="92"/>
  <c r="D33" i="91"/>
  <c r="V22" i="90"/>
  <c r="D33" i="90"/>
  <c r="N11" i="89"/>
  <c r="S17" i="89"/>
  <c r="J33" i="89"/>
  <c r="O11" i="88"/>
  <c r="T4" i="87"/>
  <c r="H8" i="87"/>
  <c r="W22" i="87"/>
  <c r="M27" i="87"/>
  <c r="P8" i="86"/>
  <c r="H17" i="86"/>
  <c r="D4" i="85"/>
  <c r="T8" i="85"/>
  <c r="L33" i="85"/>
  <c r="G52" i="85"/>
  <c r="D4" i="84"/>
  <c r="R8" i="84"/>
  <c r="N27" i="84"/>
  <c r="N71" i="84"/>
  <c r="F8" i="83"/>
  <c r="Q11" i="83"/>
  <c r="V22" i="83"/>
  <c r="L27" i="83"/>
  <c r="V33" i="83"/>
  <c r="U52" i="83"/>
  <c r="J4" i="100"/>
  <c r="D27" i="100"/>
  <c r="E33" i="100"/>
  <c r="H8" i="99"/>
  <c r="E11" i="98"/>
  <c r="H17" i="98"/>
  <c r="G52" i="98"/>
  <c r="N8" i="97"/>
  <c r="T11" i="97"/>
  <c r="P22" i="97"/>
  <c r="K8" i="96"/>
  <c r="V17" i="96"/>
  <c r="R22" i="96"/>
  <c r="H33" i="96"/>
  <c r="E52" i="96"/>
  <c r="H5" i="94"/>
  <c r="P6" i="94"/>
  <c r="F8" i="95"/>
  <c r="F10" i="94"/>
  <c r="H11" i="95"/>
  <c r="H12" i="94"/>
  <c r="P13" i="94"/>
  <c r="D15" i="94"/>
  <c r="L16" i="94"/>
  <c r="L18" i="94"/>
  <c r="T19" i="94"/>
  <c r="H21" i="94"/>
  <c r="K23" i="94"/>
  <c r="S24" i="94"/>
  <c r="R27" i="95"/>
  <c r="I29" i="94"/>
  <c r="Q30" i="94"/>
  <c r="E32" i="94"/>
  <c r="E34" i="94"/>
  <c r="M35" i="94"/>
  <c r="U36" i="94"/>
  <c r="I38" i="94"/>
  <c r="Q39" i="94"/>
  <c r="E41" i="94"/>
  <c r="M42" i="94"/>
  <c r="U43" i="94"/>
  <c r="I45" i="94"/>
  <c r="Q46" i="94"/>
  <c r="E48" i="94"/>
  <c r="M49" i="94"/>
  <c r="U50" i="94"/>
  <c r="T52" i="95"/>
  <c r="J54" i="94"/>
  <c r="R55" i="94"/>
  <c r="F57" i="94"/>
  <c r="N58" i="94"/>
  <c r="V59" i="94"/>
  <c r="J61" i="94"/>
  <c r="R62" i="94"/>
  <c r="F64" i="94"/>
  <c r="N65" i="94"/>
  <c r="V66" i="94"/>
  <c r="J68" i="94"/>
  <c r="R69" i="94"/>
  <c r="L71" i="95"/>
  <c r="E73" i="94"/>
  <c r="M74" i="94"/>
  <c r="U75" i="94"/>
  <c r="N8" i="92"/>
  <c r="U22" i="91"/>
  <c r="E33" i="91"/>
  <c r="N8" i="90"/>
  <c r="W11" i="90"/>
  <c r="D27" i="90"/>
  <c r="E33" i="90"/>
  <c r="J8" i="89"/>
  <c r="D27" i="89"/>
  <c r="V4" i="88"/>
  <c r="Q17" i="88"/>
  <c r="U4" i="87"/>
  <c r="I8" i="87"/>
  <c r="S11" i="87"/>
  <c r="S33" i="87"/>
  <c r="I17" i="86"/>
  <c r="R22" i="86"/>
  <c r="D52" i="86"/>
  <c r="E4" i="85"/>
  <c r="M33" i="85"/>
  <c r="H52" i="85"/>
  <c r="U33" i="84"/>
  <c r="Q52" i="84"/>
  <c r="S4" i="83"/>
  <c r="G8" i="83"/>
  <c r="R11" i="83"/>
  <c r="U27" i="83"/>
  <c r="W33" i="83"/>
  <c r="V52" i="83"/>
  <c r="W22" i="100"/>
  <c r="E27" i="100"/>
  <c r="F33" i="100"/>
  <c r="V4" i="99"/>
  <c r="I8" i="99"/>
  <c r="R17" i="99"/>
  <c r="F11" i="98"/>
  <c r="I17" i="98"/>
  <c r="N33" i="98"/>
  <c r="O8" i="97"/>
  <c r="L8" i="96"/>
  <c r="W17" i="96"/>
  <c r="S22" i="96"/>
  <c r="I33" i="96"/>
  <c r="F52" i="96"/>
  <c r="D71" i="96"/>
  <c r="I5" i="94"/>
  <c r="Q6" i="94"/>
  <c r="H8" i="95"/>
  <c r="G10" i="94"/>
  <c r="I11" i="95"/>
  <c r="I12" i="94"/>
  <c r="Q13" i="94"/>
  <c r="E15" i="94"/>
  <c r="M16" i="94"/>
  <c r="M18" i="94"/>
  <c r="U17" i="95"/>
  <c r="U19" i="94"/>
  <c r="I21" i="94"/>
  <c r="L23" i="94"/>
  <c r="T22" i="95"/>
  <c r="T24" i="94"/>
  <c r="U27" i="95"/>
  <c r="J29" i="94"/>
  <c r="R30" i="94"/>
  <c r="F32" i="94"/>
  <c r="F34" i="94"/>
  <c r="N35" i="94"/>
  <c r="V36" i="94"/>
  <c r="J38" i="94"/>
  <c r="R39" i="94"/>
  <c r="F41" i="94"/>
  <c r="N42" i="94"/>
  <c r="V43" i="94"/>
  <c r="J45" i="94"/>
  <c r="R46" i="94"/>
  <c r="F48" i="94"/>
  <c r="N49" i="94"/>
  <c r="V50" i="94"/>
  <c r="V52" i="95"/>
  <c r="K54" i="94"/>
  <c r="S55" i="94"/>
  <c r="G57" i="94"/>
  <c r="O58" i="94"/>
  <c r="W59" i="94"/>
  <c r="K61" i="94"/>
  <c r="S62" i="94"/>
  <c r="G64" i="94"/>
  <c r="O65" i="94"/>
  <c r="W66" i="94"/>
  <c r="K68" i="94"/>
  <c r="S69" i="94"/>
  <c r="M71" i="95"/>
  <c r="F73" i="94"/>
  <c r="N74" i="94"/>
  <c r="V75" i="94"/>
  <c r="R11" i="92"/>
  <c r="R3" i="92" s="1"/>
  <c r="D33" i="92"/>
  <c r="M8" i="91"/>
  <c r="V11" i="91"/>
  <c r="D27" i="91"/>
  <c r="F33" i="91"/>
  <c r="E27" i="90"/>
  <c r="F33" i="90"/>
  <c r="K8" i="89"/>
  <c r="S8" i="89"/>
  <c r="P11" i="89"/>
  <c r="R22" i="89"/>
  <c r="M27" i="89"/>
  <c r="V71" i="89"/>
  <c r="R17" i="88"/>
  <c r="N22" i="88"/>
  <c r="R71" i="88"/>
  <c r="J8" i="87"/>
  <c r="T52" i="87"/>
  <c r="J17" i="86"/>
  <c r="I33" i="86"/>
  <c r="E52" i="86"/>
  <c r="D17" i="85"/>
  <c r="J27" i="85"/>
  <c r="I52" i="85"/>
  <c r="D71" i="85"/>
  <c r="T8" i="84"/>
  <c r="H22" i="84"/>
  <c r="P27" i="84"/>
  <c r="V33" i="84"/>
  <c r="R52" i="84"/>
  <c r="P71" i="84"/>
  <c r="H8" i="83"/>
  <c r="D17" i="100"/>
  <c r="F27" i="100"/>
  <c r="V71" i="100"/>
  <c r="W4" i="99"/>
  <c r="S17" i="99"/>
  <c r="G11" i="98"/>
  <c r="D22" i="98"/>
  <c r="O33" i="98"/>
  <c r="P8" i="97"/>
  <c r="D33" i="97"/>
  <c r="F27" i="96"/>
  <c r="G52" i="96"/>
  <c r="J4" i="95"/>
  <c r="J5" i="94"/>
  <c r="R6" i="94"/>
  <c r="I8" i="95"/>
  <c r="H10" i="94"/>
  <c r="J12" i="94"/>
  <c r="R13" i="94"/>
  <c r="F15" i="94"/>
  <c r="N16" i="94"/>
  <c r="N17" i="95"/>
  <c r="N18" i="94"/>
  <c r="V19" i="94"/>
  <c r="J21" i="94"/>
  <c r="M22" i="95"/>
  <c r="M23" i="94"/>
  <c r="U24" i="94"/>
  <c r="W27" i="95"/>
  <c r="K29" i="94"/>
  <c r="S30" i="94"/>
  <c r="G32" i="94"/>
  <c r="G34" i="94"/>
  <c r="O35" i="94"/>
  <c r="W36" i="94"/>
  <c r="K38" i="94"/>
  <c r="S39" i="94"/>
  <c r="G41" i="94"/>
  <c r="O42" i="94"/>
  <c r="W43" i="94"/>
  <c r="K45" i="94"/>
  <c r="S46" i="94"/>
  <c r="G48" i="94"/>
  <c r="O49" i="94"/>
  <c r="W50" i="94"/>
  <c r="D52" i="95"/>
  <c r="D53" i="94"/>
  <c r="L54" i="94"/>
  <c r="T55" i="94"/>
  <c r="H57" i="94"/>
  <c r="P58" i="94"/>
  <c r="D60" i="94"/>
  <c r="L61" i="94"/>
  <c r="T62" i="94"/>
  <c r="H64" i="94"/>
  <c r="P65" i="94"/>
  <c r="D67" i="94"/>
  <c r="L68" i="94"/>
  <c r="T69" i="94"/>
  <c r="P71" i="95"/>
  <c r="G73" i="94"/>
  <c r="O74" i="94"/>
  <c r="W75" i="94"/>
  <c r="W17" i="92"/>
  <c r="M33" i="92"/>
  <c r="E27" i="91"/>
  <c r="G33" i="91"/>
  <c r="P8" i="90"/>
  <c r="H17" i="90"/>
  <c r="V17" i="89"/>
  <c r="F27" i="89"/>
  <c r="R11" i="88"/>
  <c r="W4" i="87"/>
  <c r="U11" i="87"/>
  <c r="P27" i="87"/>
  <c r="U33" i="87"/>
  <c r="U26" i="87" s="1"/>
  <c r="S17" i="86"/>
  <c r="T22" i="86"/>
  <c r="K27" i="86"/>
  <c r="J33" i="86"/>
  <c r="F52" i="86"/>
  <c r="G4" i="85"/>
  <c r="W8" i="85"/>
  <c r="E17" i="85"/>
  <c r="G4" i="84"/>
  <c r="D17" i="84"/>
  <c r="W33" i="84"/>
  <c r="S52" i="84"/>
  <c r="U4" i="83"/>
  <c r="O27" i="83"/>
  <c r="I11" i="100"/>
  <c r="E17" i="100"/>
  <c r="R11" i="99"/>
  <c r="T17" i="99"/>
  <c r="N22" i="99"/>
  <c r="V52" i="99"/>
  <c r="H11" i="98"/>
  <c r="N27" i="98"/>
  <c r="P33" i="98"/>
  <c r="J52" i="98"/>
  <c r="E33" i="97"/>
  <c r="G27" i="96"/>
  <c r="K4" i="95"/>
  <c r="K5" i="94"/>
  <c r="S6" i="94"/>
  <c r="N8" i="95"/>
  <c r="I10" i="94"/>
  <c r="K11" i="95"/>
  <c r="K12" i="94"/>
  <c r="S13" i="94"/>
  <c r="G15" i="94"/>
  <c r="O16" i="94"/>
  <c r="O18" i="94"/>
  <c r="W19" i="94"/>
  <c r="K21" i="94"/>
  <c r="N23" i="94"/>
  <c r="V24" i="94"/>
  <c r="D28" i="94"/>
  <c r="L27" i="95"/>
  <c r="L29" i="94"/>
  <c r="T30" i="94"/>
  <c r="H32" i="94"/>
  <c r="H34" i="94"/>
  <c r="P35" i="94"/>
  <c r="D37" i="94"/>
  <c r="L38" i="94"/>
  <c r="T39" i="94"/>
  <c r="H41" i="94"/>
  <c r="P42" i="94"/>
  <c r="D44" i="94"/>
  <c r="L45" i="94"/>
  <c r="T46" i="94"/>
  <c r="H48" i="94"/>
  <c r="P49" i="94"/>
  <c r="D51" i="94"/>
  <c r="E53" i="94"/>
  <c r="M54" i="94"/>
  <c r="U55" i="94"/>
  <c r="I57" i="94"/>
  <c r="Q58" i="94"/>
  <c r="E60" i="94"/>
  <c r="M61" i="94"/>
  <c r="U62" i="94"/>
  <c r="I64" i="94"/>
  <c r="Q65" i="94"/>
  <c r="E67" i="94"/>
  <c r="M68" i="94"/>
  <c r="U69" i="94"/>
  <c r="Q71" i="95"/>
  <c r="H73" i="94"/>
  <c r="P74" i="94"/>
  <c r="D76" i="94"/>
  <c r="D4" i="92"/>
  <c r="Q8" i="92"/>
  <c r="F33" i="92"/>
  <c r="F26" i="92" s="1"/>
  <c r="F27" i="91"/>
  <c r="F33" i="89"/>
  <c r="V52" i="88"/>
  <c r="V11" i="87"/>
  <c r="V52" i="87"/>
  <c r="D11" i="86"/>
  <c r="G52" i="86"/>
  <c r="F17" i="85"/>
  <c r="L27" i="85"/>
  <c r="E17" i="84"/>
  <c r="T52" i="84"/>
  <c r="V4" i="83"/>
  <c r="H17" i="83"/>
  <c r="F17" i="100"/>
  <c r="S11" i="99"/>
  <c r="O22" i="99"/>
  <c r="W52" i="99"/>
  <c r="R4" i="98"/>
  <c r="I11" i="98"/>
  <c r="O27" i="98"/>
  <c r="K52" i="98"/>
  <c r="D27" i="97"/>
  <c r="F33" i="97"/>
  <c r="V11" i="96"/>
  <c r="H27" i="96"/>
  <c r="L5" i="94"/>
  <c r="T6" i="94"/>
  <c r="Q8" i="95"/>
  <c r="J10" i="94"/>
  <c r="L12" i="94"/>
  <c r="T11" i="95"/>
  <c r="T13" i="94"/>
  <c r="H15" i="94"/>
  <c r="P16" i="94"/>
  <c r="P18" i="94"/>
  <c r="D20" i="94"/>
  <c r="L21" i="94"/>
  <c r="O22" i="95"/>
  <c r="O23" i="94"/>
  <c r="W24" i="94"/>
  <c r="E28" i="94"/>
  <c r="M29" i="94"/>
  <c r="U30" i="94"/>
  <c r="I32" i="94"/>
  <c r="I33" i="95"/>
  <c r="I34" i="94"/>
  <c r="Q35" i="94"/>
  <c r="E37" i="94"/>
  <c r="M38" i="94"/>
  <c r="U39" i="94"/>
  <c r="I41" i="94"/>
  <c r="Q42" i="94"/>
  <c r="E44" i="94"/>
  <c r="M45" i="94"/>
  <c r="U46" i="94"/>
  <c r="I48" i="94"/>
  <c r="Q49" i="94"/>
  <c r="E51" i="94"/>
  <c r="F52" i="95"/>
  <c r="F53" i="94"/>
  <c r="N54" i="94"/>
  <c r="V55" i="94"/>
  <c r="J57" i="94"/>
  <c r="R58" i="94"/>
  <c r="F60" i="94"/>
  <c r="N61" i="94"/>
  <c r="V62" i="94"/>
  <c r="J64" i="94"/>
  <c r="R65" i="94"/>
  <c r="F67" i="94"/>
  <c r="N68" i="94"/>
  <c r="V69" i="94"/>
  <c r="T71" i="95"/>
  <c r="I73" i="94"/>
  <c r="Q74" i="94"/>
  <c r="E76" i="94"/>
  <c r="E4" i="92"/>
  <c r="G33" i="92"/>
  <c r="J52" i="92"/>
  <c r="M52" i="91"/>
  <c r="S11" i="89"/>
  <c r="T11" i="88"/>
  <c r="T3" i="88" s="1"/>
  <c r="W52" i="88"/>
  <c r="W52" i="87"/>
  <c r="E11" i="86"/>
  <c r="U17" i="86"/>
  <c r="L33" i="86"/>
  <c r="H52" i="86"/>
  <c r="I4" i="85"/>
  <c r="Q33" i="85"/>
  <c r="Q26" i="85" s="1"/>
  <c r="I4" i="84"/>
  <c r="F17" i="84"/>
  <c r="Q27" i="83"/>
  <c r="O4" i="100"/>
  <c r="G17" i="100"/>
  <c r="T11" i="99"/>
  <c r="S4" i="98"/>
  <c r="J11" i="98"/>
  <c r="P27" i="98"/>
  <c r="L52" i="98"/>
  <c r="E4" i="97"/>
  <c r="E27" i="97"/>
  <c r="G33" i="97"/>
  <c r="W11" i="96"/>
  <c r="I27" i="96"/>
  <c r="J52" i="96"/>
  <c r="M4" i="95"/>
  <c r="M5" i="94"/>
  <c r="U6" i="94"/>
  <c r="V8" i="95"/>
  <c r="K10" i="94"/>
  <c r="M12" i="94"/>
  <c r="U13" i="94"/>
  <c r="I15" i="94"/>
  <c r="Q16" i="94"/>
  <c r="Q17" i="95"/>
  <c r="Q18" i="94"/>
  <c r="E20" i="94"/>
  <c r="M21" i="94"/>
  <c r="P23" i="94"/>
  <c r="D25" i="94"/>
  <c r="F27" i="95"/>
  <c r="F28" i="94"/>
  <c r="N29" i="94"/>
  <c r="V30" i="94"/>
  <c r="J32" i="94"/>
  <c r="J33" i="95"/>
  <c r="J34" i="94"/>
  <c r="R35" i="94"/>
  <c r="F37" i="94"/>
  <c r="N38" i="94"/>
  <c r="V39" i="94"/>
  <c r="J41" i="94"/>
  <c r="R42" i="94"/>
  <c r="F44" i="94"/>
  <c r="N45" i="94"/>
  <c r="V46" i="94"/>
  <c r="J48" i="94"/>
  <c r="R49" i="94"/>
  <c r="F51" i="94"/>
  <c r="G52" i="95"/>
  <c r="G53" i="94"/>
  <c r="O54" i="94"/>
  <c r="W55" i="94"/>
  <c r="K57" i="94"/>
  <c r="S58" i="94"/>
  <c r="G60" i="94"/>
  <c r="O61" i="94"/>
  <c r="W62" i="94"/>
  <c r="K64" i="94"/>
  <c r="S65" i="94"/>
  <c r="G67" i="94"/>
  <c r="O68" i="94"/>
  <c r="W69" i="94"/>
  <c r="U71" i="95"/>
  <c r="J71" i="95"/>
  <c r="J73" i="94"/>
  <c r="R74" i="94"/>
  <c r="F76" i="94"/>
  <c r="F4" i="92"/>
  <c r="S8" i="92"/>
  <c r="F52" i="91"/>
  <c r="S8" i="90"/>
  <c r="J33" i="90"/>
  <c r="D52" i="90"/>
  <c r="D4" i="89"/>
  <c r="I27" i="89"/>
  <c r="D52" i="89"/>
  <c r="G4" i="88"/>
  <c r="U8" i="88"/>
  <c r="U3" i="88" s="1"/>
  <c r="S27" i="87"/>
  <c r="F11" i="86"/>
  <c r="F27" i="86"/>
  <c r="J4" i="85"/>
  <c r="E11" i="85"/>
  <c r="H17" i="85"/>
  <c r="R33" i="85"/>
  <c r="J4" i="84"/>
  <c r="G17" i="84"/>
  <c r="W11" i="83"/>
  <c r="R27" i="83"/>
  <c r="G52" i="83"/>
  <c r="H17" i="100"/>
  <c r="D52" i="100"/>
  <c r="T4" i="98"/>
  <c r="N17" i="98"/>
  <c r="F4" i="97"/>
  <c r="D52" i="97"/>
  <c r="N33" i="96"/>
  <c r="N5" i="94"/>
  <c r="V6" i="94"/>
  <c r="D8" i="95"/>
  <c r="D9" i="94"/>
  <c r="L10" i="94"/>
  <c r="N11" i="95"/>
  <c r="N12" i="94"/>
  <c r="V13" i="94"/>
  <c r="J15" i="94"/>
  <c r="R16" i="94"/>
  <c r="R18" i="94"/>
  <c r="F20" i="94"/>
  <c r="N21" i="94"/>
  <c r="Q23" i="94"/>
  <c r="E25" i="94"/>
  <c r="G28" i="94"/>
  <c r="O29" i="94"/>
  <c r="W30" i="94"/>
  <c r="K32" i="94"/>
  <c r="K33" i="95"/>
  <c r="K34" i="94"/>
  <c r="S35" i="94"/>
  <c r="G37" i="94"/>
  <c r="O38" i="94"/>
  <c r="W39" i="94"/>
  <c r="K41" i="94"/>
  <c r="S42" i="94"/>
  <c r="G44" i="94"/>
  <c r="O45" i="94"/>
  <c r="W46" i="94"/>
  <c r="K48" i="94"/>
  <c r="S49" i="94"/>
  <c r="G51" i="94"/>
  <c r="H53" i="94"/>
  <c r="P54" i="94"/>
  <c r="D56" i="94"/>
  <c r="L57" i="94"/>
  <c r="T58" i="94"/>
  <c r="H60" i="94"/>
  <c r="P61" i="94"/>
  <c r="D63" i="94"/>
  <c r="L64" i="94"/>
  <c r="T65" i="94"/>
  <c r="H67" i="94"/>
  <c r="P68" i="94"/>
  <c r="D70" i="94"/>
  <c r="W71" i="95"/>
  <c r="K73" i="94"/>
  <c r="S74" i="94"/>
  <c r="G76" i="94"/>
  <c r="I33" i="92"/>
  <c r="D52" i="92"/>
  <c r="L4" i="91"/>
  <c r="R8" i="91"/>
  <c r="G52" i="91"/>
  <c r="J71" i="91"/>
  <c r="D4" i="90"/>
  <c r="D17" i="90"/>
  <c r="J27" i="90"/>
  <c r="E52" i="90"/>
  <c r="J27" i="89"/>
  <c r="E52" i="89"/>
  <c r="W17" i="88"/>
  <c r="D27" i="88"/>
  <c r="J22" i="87"/>
  <c r="G11" i="86"/>
  <c r="O17" i="86"/>
  <c r="G27" i="86"/>
  <c r="N33" i="86"/>
  <c r="F11" i="85"/>
  <c r="N52" i="85"/>
  <c r="D11" i="84"/>
  <c r="H17" i="84"/>
  <c r="U27" i="84"/>
  <c r="I22" i="83"/>
  <c r="U4" i="82"/>
  <c r="M52" i="81"/>
  <c r="F71" i="81"/>
  <c r="P11" i="80"/>
  <c r="I27" i="80"/>
  <c r="R71" i="80"/>
  <c r="N11" i="79"/>
  <c r="O17" i="79"/>
  <c r="T52" i="79"/>
  <c r="K4" i="78"/>
  <c r="J11" i="78"/>
  <c r="T27" i="78"/>
  <c r="V33" i="78"/>
  <c r="V11" i="77"/>
  <c r="J4" i="76"/>
  <c r="J5" i="75"/>
  <c r="R6" i="75"/>
  <c r="K10" i="75"/>
  <c r="P12" i="75"/>
  <c r="D14" i="75"/>
  <c r="L15" i="75"/>
  <c r="T16" i="75"/>
  <c r="E19" i="75"/>
  <c r="M20" i="75"/>
  <c r="U21" i="75"/>
  <c r="G24" i="75"/>
  <c r="O25" i="75"/>
  <c r="V27" i="76"/>
  <c r="V28" i="75"/>
  <c r="J30" i="75"/>
  <c r="R31" i="75"/>
  <c r="D34" i="75"/>
  <c r="L33" i="76"/>
  <c r="L35" i="75"/>
  <c r="T36" i="75"/>
  <c r="H38" i="75"/>
  <c r="P39" i="75"/>
  <c r="D41" i="75"/>
  <c r="L42" i="75"/>
  <c r="T43" i="75"/>
  <c r="H45" i="75"/>
  <c r="P46" i="75"/>
  <c r="D48" i="75"/>
  <c r="L49" i="75"/>
  <c r="T50" i="75"/>
  <c r="E53" i="75"/>
  <c r="M52" i="76"/>
  <c r="M54" i="75"/>
  <c r="U55" i="75"/>
  <c r="I57" i="75"/>
  <c r="Q58" i="75"/>
  <c r="E60" i="75"/>
  <c r="M61" i="75"/>
  <c r="U62" i="75"/>
  <c r="I64" i="75"/>
  <c r="Q65" i="75"/>
  <c r="E67" i="75"/>
  <c r="M68" i="75"/>
  <c r="U69" i="75"/>
  <c r="F71" i="76"/>
  <c r="F72" i="75"/>
  <c r="N73" i="75"/>
  <c r="V74" i="75"/>
  <c r="J76" i="75"/>
  <c r="F8" i="74"/>
  <c r="Q11" i="74"/>
  <c r="Q3" i="74" s="1"/>
  <c r="R52" i="82"/>
  <c r="Q11" i="80"/>
  <c r="T33" i="79"/>
  <c r="K11" i="78"/>
  <c r="Q4" i="77"/>
  <c r="K5" i="75"/>
  <c r="S6" i="75"/>
  <c r="D8" i="76"/>
  <c r="D9" i="75"/>
  <c r="L10" i="75"/>
  <c r="Q11" i="76"/>
  <c r="Q12" i="75"/>
  <c r="E14" i="75"/>
  <c r="M15" i="75"/>
  <c r="U16" i="75"/>
  <c r="F19" i="75"/>
  <c r="N20" i="75"/>
  <c r="V21" i="75"/>
  <c r="H24" i="75"/>
  <c r="P25" i="75"/>
  <c r="W28" i="75"/>
  <c r="K30" i="75"/>
  <c r="S31" i="75"/>
  <c r="E34" i="75"/>
  <c r="M35" i="75"/>
  <c r="U36" i="75"/>
  <c r="I38" i="75"/>
  <c r="Q39" i="75"/>
  <c r="E41" i="75"/>
  <c r="M42" i="75"/>
  <c r="U43" i="75"/>
  <c r="I45" i="75"/>
  <c r="Q46" i="75"/>
  <c r="E48" i="75"/>
  <c r="M49" i="75"/>
  <c r="U50" i="75"/>
  <c r="F53" i="75"/>
  <c r="N54" i="75"/>
  <c r="V55" i="75"/>
  <c r="J57" i="75"/>
  <c r="R58" i="75"/>
  <c r="F60" i="75"/>
  <c r="N61" i="75"/>
  <c r="V62" i="75"/>
  <c r="J64" i="75"/>
  <c r="R65" i="75"/>
  <c r="F67" i="75"/>
  <c r="N68" i="75"/>
  <c r="V69" i="75"/>
  <c r="G71" i="76"/>
  <c r="G72" i="75"/>
  <c r="O73" i="75"/>
  <c r="W74" i="75"/>
  <c r="K76" i="75"/>
  <c r="I4" i="81"/>
  <c r="O52" i="81"/>
  <c r="J4" i="79"/>
  <c r="E52" i="78"/>
  <c r="K71" i="77"/>
  <c r="L5" i="75"/>
  <c r="T6" i="75"/>
  <c r="E8" i="76"/>
  <c r="E9" i="75"/>
  <c r="M10" i="75"/>
  <c r="R11" i="76"/>
  <c r="R12" i="75"/>
  <c r="F14" i="75"/>
  <c r="N15" i="75"/>
  <c r="V16" i="75"/>
  <c r="G19" i="75"/>
  <c r="O20" i="75"/>
  <c r="W21" i="75"/>
  <c r="I24" i="75"/>
  <c r="Q25" i="75"/>
  <c r="D29" i="75"/>
  <c r="L30" i="75"/>
  <c r="T31" i="75"/>
  <c r="F33" i="76"/>
  <c r="F34" i="75"/>
  <c r="N35" i="75"/>
  <c r="V36" i="75"/>
  <c r="J38" i="75"/>
  <c r="R39" i="75"/>
  <c r="F41" i="75"/>
  <c r="N42" i="75"/>
  <c r="V43" i="75"/>
  <c r="J45" i="75"/>
  <c r="R46" i="75"/>
  <c r="F48" i="75"/>
  <c r="N49" i="75"/>
  <c r="V50" i="75"/>
  <c r="G52" i="76"/>
  <c r="G53" i="75"/>
  <c r="O54" i="75"/>
  <c r="W55" i="75"/>
  <c r="K57" i="75"/>
  <c r="S58" i="75"/>
  <c r="G60" i="75"/>
  <c r="O61" i="75"/>
  <c r="W62" i="75"/>
  <c r="K64" i="75"/>
  <c r="S65" i="75"/>
  <c r="G67" i="75"/>
  <c r="O68" i="75"/>
  <c r="W69" i="75"/>
  <c r="H71" i="76"/>
  <c r="H72" i="75"/>
  <c r="P73" i="75"/>
  <c r="D75" i="75"/>
  <c r="L76" i="75"/>
  <c r="M5" i="75"/>
  <c r="U4" i="76"/>
  <c r="U6" i="75"/>
  <c r="F9" i="75"/>
  <c r="N10" i="75"/>
  <c r="S11" i="76"/>
  <c r="S12" i="75"/>
  <c r="G14" i="75"/>
  <c r="O15" i="75"/>
  <c r="W16" i="75"/>
  <c r="H19" i="75"/>
  <c r="P20" i="75"/>
  <c r="J24" i="75"/>
  <c r="R25" i="75"/>
  <c r="E29" i="75"/>
  <c r="M30" i="75"/>
  <c r="U31" i="75"/>
  <c r="G33" i="76"/>
  <c r="G34" i="75"/>
  <c r="O35" i="75"/>
  <c r="W36" i="75"/>
  <c r="K38" i="75"/>
  <c r="S39" i="75"/>
  <c r="G41" i="75"/>
  <c r="O42" i="75"/>
  <c r="W43" i="75"/>
  <c r="K45" i="75"/>
  <c r="S46" i="75"/>
  <c r="G48" i="75"/>
  <c r="O49" i="75"/>
  <c r="W50" i="75"/>
  <c r="H53" i="75"/>
  <c r="P54" i="75"/>
  <c r="D56" i="75"/>
  <c r="L57" i="75"/>
  <c r="T58" i="75"/>
  <c r="H60" i="75"/>
  <c r="P61" i="75"/>
  <c r="D63" i="75"/>
  <c r="L64" i="75"/>
  <c r="T65" i="75"/>
  <c r="H67" i="75"/>
  <c r="P68" i="75"/>
  <c r="D70" i="75"/>
  <c r="I71" i="76"/>
  <c r="I72" i="75"/>
  <c r="Q73" i="75"/>
  <c r="E75" i="75"/>
  <c r="M76" i="75"/>
  <c r="N5" i="75"/>
  <c r="V6" i="75"/>
  <c r="G9" i="75"/>
  <c r="O10" i="75"/>
  <c r="T11" i="76"/>
  <c r="T12" i="75"/>
  <c r="H14" i="75"/>
  <c r="P15" i="75"/>
  <c r="I19" i="75"/>
  <c r="Q20" i="75"/>
  <c r="K22" i="76"/>
  <c r="K24" i="75"/>
  <c r="S25" i="75"/>
  <c r="F29" i="75"/>
  <c r="N30" i="75"/>
  <c r="V31" i="75"/>
  <c r="H33" i="76"/>
  <c r="H34" i="75"/>
  <c r="P35" i="75"/>
  <c r="D37" i="75"/>
  <c r="L38" i="75"/>
  <c r="T39" i="75"/>
  <c r="H41" i="75"/>
  <c r="P42" i="75"/>
  <c r="D44" i="75"/>
  <c r="L45" i="75"/>
  <c r="T46" i="75"/>
  <c r="H48" i="75"/>
  <c r="P49" i="75"/>
  <c r="D51" i="75"/>
  <c r="I52" i="76"/>
  <c r="I53" i="75"/>
  <c r="Q54" i="75"/>
  <c r="E56" i="75"/>
  <c r="M57" i="75"/>
  <c r="U58" i="75"/>
  <c r="I60" i="75"/>
  <c r="Q61" i="75"/>
  <c r="E63" i="75"/>
  <c r="M64" i="75"/>
  <c r="U65" i="75"/>
  <c r="I67" i="75"/>
  <c r="Q68" i="75"/>
  <c r="E70" i="75"/>
  <c r="J72" i="75"/>
  <c r="R71" i="76"/>
  <c r="R73" i="75"/>
  <c r="F75" i="75"/>
  <c r="N76" i="75"/>
  <c r="R52" i="83"/>
  <c r="J71" i="83"/>
  <c r="Q11" i="82"/>
  <c r="N27" i="82"/>
  <c r="N26" i="82" s="1"/>
  <c r="V33" i="82"/>
  <c r="V52" i="82"/>
  <c r="D71" i="82"/>
  <c r="L4" i="81"/>
  <c r="H11" i="81"/>
  <c r="P17" i="81"/>
  <c r="M22" i="81"/>
  <c r="D27" i="81"/>
  <c r="K33" i="81"/>
  <c r="K26" i="81" s="1"/>
  <c r="J52" i="81"/>
  <c r="R4" i="80"/>
  <c r="N27" i="80"/>
  <c r="N26" i="80" s="1"/>
  <c r="W52" i="80"/>
  <c r="K11" i="79"/>
  <c r="T17" i="79"/>
  <c r="U22" i="79"/>
  <c r="H4" i="78"/>
  <c r="O11" i="78"/>
  <c r="M4" i="77"/>
  <c r="I22" i="77"/>
  <c r="V27" i="77"/>
  <c r="F71" i="77"/>
  <c r="O4" i="76"/>
  <c r="O5" i="75"/>
  <c r="W6" i="75"/>
  <c r="H9" i="75"/>
  <c r="P10" i="75"/>
  <c r="U11" i="76"/>
  <c r="U12" i="75"/>
  <c r="I14" i="75"/>
  <c r="Q15" i="75"/>
  <c r="J19" i="75"/>
  <c r="R20" i="75"/>
  <c r="D23" i="75"/>
  <c r="L24" i="75"/>
  <c r="T25" i="75"/>
  <c r="G27" i="76"/>
  <c r="G29" i="75"/>
  <c r="O30" i="75"/>
  <c r="W31" i="75"/>
  <c r="I33" i="76"/>
  <c r="I34" i="75"/>
  <c r="Q35" i="75"/>
  <c r="E37" i="75"/>
  <c r="M38" i="75"/>
  <c r="U39" i="75"/>
  <c r="I41" i="75"/>
  <c r="Q42" i="75"/>
  <c r="E44" i="75"/>
  <c r="M45" i="75"/>
  <c r="U46" i="75"/>
  <c r="I48" i="75"/>
  <c r="Q49" i="75"/>
  <c r="E51" i="75"/>
  <c r="J52" i="76"/>
  <c r="J53" i="75"/>
  <c r="R54" i="75"/>
  <c r="F56" i="75"/>
  <c r="N57" i="75"/>
  <c r="V58" i="75"/>
  <c r="J60" i="75"/>
  <c r="R61" i="75"/>
  <c r="F63" i="75"/>
  <c r="N64" i="75"/>
  <c r="V65" i="75"/>
  <c r="J67" i="75"/>
  <c r="R68" i="75"/>
  <c r="F70" i="75"/>
  <c r="K72" i="75"/>
  <c r="S73" i="75"/>
  <c r="G75" i="75"/>
  <c r="O76" i="75"/>
  <c r="S4" i="74"/>
  <c r="V11" i="74"/>
  <c r="K52" i="83"/>
  <c r="S71" i="83"/>
  <c r="H8" i="82"/>
  <c r="W33" i="82"/>
  <c r="W52" i="82"/>
  <c r="E4" i="81"/>
  <c r="E27" i="81"/>
  <c r="L33" i="81"/>
  <c r="K52" i="81"/>
  <c r="L71" i="81"/>
  <c r="V11" i="80"/>
  <c r="F4" i="79"/>
  <c r="G8" i="79"/>
  <c r="U17" i="79"/>
  <c r="V22" i="79"/>
  <c r="O27" i="79"/>
  <c r="H71" i="79"/>
  <c r="J22" i="77"/>
  <c r="W27" i="77"/>
  <c r="M33" i="77"/>
  <c r="G71" i="77"/>
  <c r="P5" i="75"/>
  <c r="D7" i="75"/>
  <c r="I9" i="75"/>
  <c r="Q10" i="75"/>
  <c r="V12" i="75"/>
  <c r="J14" i="75"/>
  <c r="R15" i="75"/>
  <c r="K19" i="75"/>
  <c r="S20" i="75"/>
  <c r="E22" i="76"/>
  <c r="E23" i="75"/>
  <c r="M24" i="75"/>
  <c r="U25" i="75"/>
  <c r="H29" i="75"/>
  <c r="P30" i="75"/>
  <c r="D32" i="75"/>
  <c r="J34" i="75"/>
  <c r="R33" i="76"/>
  <c r="R35" i="75"/>
  <c r="F37" i="75"/>
  <c r="N38" i="75"/>
  <c r="V39" i="75"/>
  <c r="J41" i="75"/>
  <c r="R42" i="75"/>
  <c r="F44" i="75"/>
  <c r="N45" i="75"/>
  <c r="V46" i="75"/>
  <c r="J48" i="75"/>
  <c r="R49" i="75"/>
  <c r="F51" i="75"/>
  <c r="K53" i="75"/>
  <c r="S52" i="76"/>
  <c r="S54" i="75"/>
  <c r="G56" i="75"/>
  <c r="O57" i="75"/>
  <c r="W58" i="75"/>
  <c r="K60" i="75"/>
  <c r="S61" i="75"/>
  <c r="G63" i="75"/>
  <c r="O64" i="75"/>
  <c r="W65" i="75"/>
  <c r="K67" i="75"/>
  <c r="S68" i="75"/>
  <c r="G70" i="75"/>
  <c r="L72" i="75"/>
  <c r="T73" i="75"/>
  <c r="H75" i="75"/>
  <c r="P76" i="75"/>
  <c r="W11" i="74"/>
  <c r="T4" i="82"/>
  <c r="S11" i="82"/>
  <c r="F22" i="82"/>
  <c r="P27" i="82"/>
  <c r="J11" i="81"/>
  <c r="R17" i="81"/>
  <c r="F27" i="81"/>
  <c r="U33" i="81"/>
  <c r="U26" i="81" s="1"/>
  <c r="U71" i="81"/>
  <c r="T4" i="80"/>
  <c r="J8" i="80"/>
  <c r="P27" i="80"/>
  <c r="V17" i="79"/>
  <c r="F33" i="79"/>
  <c r="G52" i="79"/>
  <c r="I33" i="78"/>
  <c r="I26" i="78" s="1"/>
  <c r="N33" i="77"/>
  <c r="O52" i="77"/>
  <c r="Q4" i="76"/>
  <c r="Q5" i="75"/>
  <c r="E7" i="75"/>
  <c r="J9" i="75"/>
  <c r="R10" i="75"/>
  <c r="W12" i="75"/>
  <c r="K14" i="75"/>
  <c r="S15" i="75"/>
  <c r="D18" i="75"/>
  <c r="L17" i="76"/>
  <c r="L19" i="75"/>
  <c r="T20" i="75"/>
  <c r="F22" i="76"/>
  <c r="F23" i="75"/>
  <c r="N24" i="75"/>
  <c r="V25" i="75"/>
  <c r="I27" i="76"/>
  <c r="I29" i="75"/>
  <c r="Q30" i="75"/>
  <c r="E32" i="75"/>
  <c r="K34" i="75"/>
  <c r="S35" i="75"/>
  <c r="G37" i="75"/>
  <c r="O38" i="75"/>
  <c r="W39" i="75"/>
  <c r="K41" i="75"/>
  <c r="S42" i="75"/>
  <c r="G44" i="75"/>
  <c r="O45" i="75"/>
  <c r="W46" i="75"/>
  <c r="K48" i="75"/>
  <c r="S49" i="75"/>
  <c r="G51" i="75"/>
  <c r="L53" i="75"/>
  <c r="T54" i="75"/>
  <c r="H56" i="75"/>
  <c r="P57" i="75"/>
  <c r="D59" i="75"/>
  <c r="L60" i="75"/>
  <c r="T61" i="75"/>
  <c r="H63" i="75"/>
  <c r="P64" i="75"/>
  <c r="D66" i="75"/>
  <c r="L67" i="75"/>
  <c r="T68" i="75"/>
  <c r="H70" i="75"/>
  <c r="M72" i="75"/>
  <c r="U71" i="76"/>
  <c r="U73" i="75"/>
  <c r="I75" i="75"/>
  <c r="Q76" i="75"/>
  <c r="U4" i="74"/>
  <c r="M52" i="83"/>
  <c r="G4" i="81"/>
  <c r="O4" i="81"/>
  <c r="K11" i="81"/>
  <c r="G27" i="81"/>
  <c r="Q27" i="80"/>
  <c r="H4" i="79"/>
  <c r="V11" i="79"/>
  <c r="W17" i="79"/>
  <c r="S4" i="78"/>
  <c r="M8" i="78"/>
  <c r="J33" i="78"/>
  <c r="R4" i="76"/>
  <c r="R5" i="75"/>
  <c r="F7" i="75"/>
  <c r="K9" i="75"/>
  <c r="S10" i="75"/>
  <c r="D13" i="75"/>
  <c r="L14" i="75"/>
  <c r="T15" i="75"/>
  <c r="E18" i="75"/>
  <c r="M19" i="75"/>
  <c r="U20" i="75"/>
  <c r="G22" i="76"/>
  <c r="G23" i="75"/>
  <c r="O24" i="75"/>
  <c r="W25" i="75"/>
  <c r="J27" i="76"/>
  <c r="J29" i="75"/>
  <c r="R30" i="75"/>
  <c r="F32" i="75"/>
  <c r="L34" i="75"/>
  <c r="T33" i="76"/>
  <c r="T35" i="75"/>
  <c r="H37" i="75"/>
  <c r="P38" i="75"/>
  <c r="D40" i="75"/>
  <c r="L41" i="75"/>
  <c r="T42" i="75"/>
  <c r="H44" i="75"/>
  <c r="P45" i="75"/>
  <c r="D47" i="75"/>
  <c r="L48" i="75"/>
  <c r="T49" i="75"/>
  <c r="H51" i="75"/>
  <c r="M53" i="75"/>
  <c r="U54" i="75"/>
  <c r="I56" i="75"/>
  <c r="Q57" i="75"/>
  <c r="E59" i="75"/>
  <c r="M60" i="75"/>
  <c r="U61" i="75"/>
  <c r="I63" i="75"/>
  <c r="Q64" i="75"/>
  <c r="E66" i="75"/>
  <c r="M67" i="75"/>
  <c r="U68" i="75"/>
  <c r="I70" i="75"/>
  <c r="N71" i="76"/>
  <c r="N72" i="75"/>
  <c r="V73" i="75"/>
  <c r="J75" i="75"/>
  <c r="R76" i="75"/>
  <c r="N52" i="83"/>
  <c r="P27" i="81"/>
  <c r="L8" i="80"/>
  <c r="H33" i="79"/>
  <c r="F8" i="78"/>
  <c r="N8" i="78"/>
  <c r="S11" i="78"/>
  <c r="D52" i="78"/>
  <c r="H33" i="77"/>
  <c r="I52" i="77"/>
  <c r="S5" i="75"/>
  <c r="G7" i="75"/>
  <c r="L8" i="76"/>
  <c r="L9" i="75"/>
  <c r="T10" i="75"/>
  <c r="E13" i="75"/>
  <c r="M14" i="75"/>
  <c r="U15" i="75"/>
  <c r="F18" i="75"/>
  <c r="N19" i="75"/>
  <c r="V20" i="75"/>
  <c r="H22" i="76"/>
  <c r="H23" i="75"/>
  <c r="P24" i="75"/>
  <c r="K29" i="75"/>
  <c r="S30" i="75"/>
  <c r="G32" i="75"/>
  <c r="M34" i="75"/>
  <c r="U35" i="75"/>
  <c r="I37" i="75"/>
  <c r="Q38" i="75"/>
  <c r="E40" i="75"/>
  <c r="M41" i="75"/>
  <c r="U42" i="75"/>
  <c r="I44" i="75"/>
  <c r="Q45" i="75"/>
  <c r="E47" i="75"/>
  <c r="M48" i="75"/>
  <c r="U49" i="75"/>
  <c r="I51" i="75"/>
  <c r="N53" i="75"/>
  <c r="V54" i="75"/>
  <c r="J56" i="75"/>
  <c r="R57" i="75"/>
  <c r="F59" i="75"/>
  <c r="N60" i="75"/>
  <c r="V61" i="75"/>
  <c r="J63" i="75"/>
  <c r="R64" i="75"/>
  <c r="F66" i="75"/>
  <c r="N67" i="75"/>
  <c r="V68" i="75"/>
  <c r="J70" i="75"/>
  <c r="O71" i="76"/>
  <c r="O72" i="75"/>
  <c r="W73" i="75"/>
  <c r="K75" i="75"/>
  <c r="S76" i="75"/>
  <c r="I71" i="82"/>
  <c r="I33" i="80"/>
  <c r="H52" i="80"/>
  <c r="R4" i="79"/>
  <c r="M52" i="78"/>
  <c r="T5" i="75"/>
  <c r="H7" i="75"/>
  <c r="M8" i="76"/>
  <c r="M9" i="75"/>
  <c r="U10" i="75"/>
  <c r="F13" i="75"/>
  <c r="N14" i="75"/>
  <c r="V15" i="75"/>
  <c r="G17" i="76"/>
  <c r="G18" i="75"/>
  <c r="O19" i="75"/>
  <c r="W20" i="75"/>
  <c r="I23" i="75"/>
  <c r="Q24" i="75"/>
  <c r="D28" i="75"/>
  <c r="L29" i="75"/>
  <c r="T30" i="75"/>
  <c r="H32" i="75"/>
  <c r="N33" i="76"/>
  <c r="N34" i="75"/>
  <c r="V35" i="75"/>
  <c r="J37" i="75"/>
  <c r="R38" i="75"/>
  <c r="F40" i="75"/>
  <c r="N41" i="75"/>
  <c r="V42" i="75"/>
  <c r="J44" i="75"/>
  <c r="R45" i="75"/>
  <c r="F47" i="75"/>
  <c r="N48" i="75"/>
  <c r="V49" i="75"/>
  <c r="J51" i="75"/>
  <c r="O52" i="76"/>
  <c r="O53" i="75"/>
  <c r="W54" i="75"/>
  <c r="K56" i="75"/>
  <c r="S57" i="75"/>
  <c r="G59" i="75"/>
  <c r="O60" i="75"/>
  <c r="W61" i="75"/>
  <c r="K63" i="75"/>
  <c r="S64" i="75"/>
  <c r="G66" i="75"/>
  <c r="O67" i="75"/>
  <c r="W68" i="75"/>
  <c r="K70" i="75"/>
  <c r="P72" i="75"/>
  <c r="D74" i="75"/>
  <c r="L75" i="75"/>
  <c r="T76" i="75"/>
  <c r="P52" i="83"/>
  <c r="N11" i="81"/>
  <c r="V17" i="81"/>
  <c r="S22" i="81"/>
  <c r="Q33" i="81"/>
  <c r="P52" i="81"/>
  <c r="Q71" i="81"/>
  <c r="V8" i="80"/>
  <c r="G11" i="80"/>
  <c r="D17" i="80"/>
  <c r="D8" i="79"/>
  <c r="Q11" i="79"/>
  <c r="M71" i="79"/>
  <c r="H8" i="78"/>
  <c r="I17" i="78"/>
  <c r="W27" i="78"/>
  <c r="E33" i="78"/>
  <c r="N52" i="78"/>
  <c r="Q71" i="78"/>
  <c r="S4" i="77"/>
  <c r="E11" i="77"/>
  <c r="O22" i="77"/>
  <c r="J33" i="77"/>
  <c r="K52" i="77"/>
  <c r="U5" i="75"/>
  <c r="I7" i="75"/>
  <c r="N8" i="76"/>
  <c r="N9" i="75"/>
  <c r="V10" i="75"/>
  <c r="G13" i="75"/>
  <c r="O14" i="75"/>
  <c r="W15" i="75"/>
  <c r="H17" i="76"/>
  <c r="H18" i="75"/>
  <c r="P19" i="75"/>
  <c r="D21" i="75"/>
  <c r="J23" i="75"/>
  <c r="R24" i="75"/>
  <c r="E27" i="76"/>
  <c r="E28" i="75"/>
  <c r="M29" i="75"/>
  <c r="U30" i="75"/>
  <c r="I32" i="75"/>
  <c r="O34" i="75"/>
  <c r="W35" i="75"/>
  <c r="K37" i="75"/>
  <c r="S38" i="75"/>
  <c r="G40" i="75"/>
  <c r="O41" i="75"/>
  <c r="W42" i="75"/>
  <c r="K44" i="75"/>
  <c r="S45" i="75"/>
  <c r="G47" i="75"/>
  <c r="O48" i="75"/>
  <c r="W49" i="75"/>
  <c r="K51" i="75"/>
  <c r="P53" i="75"/>
  <c r="D55" i="75"/>
  <c r="L56" i="75"/>
  <c r="T57" i="75"/>
  <c r="H59" i="75"/>
  <c r="P60" i="75"/>
  <c r="D62" i="75"/>
  <c r="L63" i="75"/>
  <c r="T64" i="75"/>
  <c r="H66" i="75"/>
  <c r="P67" i="75"/>
  <c r="D69" i="75"/>
  <c r="L70" i="75"/>
  <c r="Q72" i="75"/>
  <c r="E74" i="75"/>
  <c r="M75" i="75"/>
  <c r="U76" i="75"/>
  <c r="Q71" i="83"/>
  <c r="K22" i="82"/>
  <c r="U27" i="82"/>
  <c r="U26" i="82" s="1"/>
  <c r="K4" i="81"/>
  <c r="W17" i="81"/>
  <c r="R33" i="81"/>
  <c r="Q52" i="81"/>
  <c r="O8" i="80"/>
  <c r="T4" i="79"/>
  <c r="E8" i="79"/>
  <c r="R11" i="79"/>
  <c r="U27" i="79"/>
  <c r="U26" i="79" s="1"/>
  <c r="N71" i="79"/>
  <c r="O4" i="78"/>
  <c r="I8" i="78"/>
  <c r="D27" i="78"/>
  <c r="F33" i="78"/>
  <c r="J71" i="78"/>
  <c r="R71" i="78"/>
  <c r="T8" i="77"/>
  <c r="F11" i="77"/>
  <c r="N17" i="77"/>
  <c r="K33" i="77"/>
  <c r="U71" i="77"/>
  <c r="V4" i="76"/>
  <c r="V5" i="75"/>
  <c r="J7" i="75"/>
  <c r="O9" i="75"/>
  <c r="W10" i="75"/>
  <c r="H13" i="75"/>
  <c r="P14" i="75"/>
  <c r="D16" i="75"/>
  <c r="I17" i="76"/>
  <c r="I18" i="75"/>
  <c r="Q19" i="75"/>
  <c r="E21" i="75"/>
  <c r="K23" i="75"/>
  <c r="S22" i="76"/>
  <c r="S24" i="75"/>
  <c r="F27" i="76"/>
  <c r="F28" i="75"/>
  <c r="N29" i="75"/>
  <c r="V30" i="75"/>
  <c r="J32" i="75"/>
  <c r="P33" i="76"/>
  <c r="P34" i="75"/>
  <c r="D36" i="75"/>
  <c r="L37" i="75"/>
  <c r="T38" i="75"/>
  <c r="H40" i="75"/>
  <c r="P41" i="75"/>
  <c r="D43" i="75"/>
  <c r="L44" i="75"/>
  <c r="T45" i="75"/>
  <c r="H47" i="75"/>
  <c r="P48" i="75"/>
  <c r="D50" i="75"/>
  <c r="L51" i="75"/>
  <c r="Q52" i="76"/>
  <c r="Q53" i="75"/>
  <c r="E55" i="75"/>
  <c r="M56" i="75"/>
  <c r="U57" i="75"/>
  <c r="I59" i="75"/>
  <c r="Q60" i="75"/>
  <c r="E62" i="75"/>
  <c r="M63" i="75"/>
  <c r="U64" i="75"/>
  <c r="I66" i="75"/>
  <c r="Q67" i="75"/>
  <c r="E69" i="75"/>
  <c r="M70" i="75"/>
  <c r="R72" i="75"/>
  <c r="F74" i="75"/>
  <c r="N75" i="75"/>
  <c r="V76" i="75"/>
  <c r="F4" i="74"/>
  <c r="V27" i="82"/>
  <c r="L71" i="82"/>
  <c r="T4" i="81"/>
  <c r="L27" i="81"/>
  <c r="S33" i="81"/>
  <c r="R52" i="81"/>
  <c r="F17" i="80"/>
  <c r="V27" i="80"/>
  <c r="U4" i="79"/>
  <c r="S11" i="79"/>
  <c r="V27" i="79"/>
  <c r="D33" i="79"/>
  <c r="P4" i="78"/>
  <c r="O33" i="78"/>
  <c r="P52" i="78"/>
  <c r="U4" i="77"/>
  <c r="Q22" i="77"/>
  <c r="W4" i="76"/>
  <c r="W5" i="75"/>
  <c r="K7" i="75"/>
  <c r="P8" i="76"/>
  <c r="P9" i="75"/>
  <c r="I13" i="75"/>
  <c r="Q14" i="75"/>
  <c r="E16" i="75"/>
  <c r="J18" i="75"/>
  <c r="R19" i="75"/>
  <c r="F21" i="75"/>
  <c r="L23" i="75"/>
  <c r="T24" i="75"/>
  <c r="G28" i="75"/>
  <c r="O27" i="76"/>
  <c r="O29" i="75"/>
  <c r="W30" i="75"/>
  <c r="K32" i="75"/>
  <c r="Q34" i="75"/>
  <c r="E36" i="75"/>
  <c r="M37" i="75"/>
  <c r="U38" i="75"/>
  <c r="I40" i="75"/>
  <c r="Q41" i="75"/>
  <c r="E43" i="75"/>
  <c r="M44" i="75"/>
  <c r="U45" i="75"/>
  <c r="I47" i="75"/>
  <c r="Q48" i="75"/>
  <c r="E50" i="75"/>
  <c r="M51" i="75"/>
  <c r="R52" i="76"/>
  <c r="R53" i="75"/>
  <c r="F55" i="75"/>
  <c r="N56" i="75"/>
  <c r="V57" i="75"/>
  <c r="J59" i="75"/>
  <c r="R60" i="75"/>
  <c r="F62" i="75"/>
  <c r="N63" i="75"/>
  <c r="V64" i="75"/>
  <c r="J66" i="75"/>
  <c r="R67" i="75"/>
  <c r="F69" i="75"/>
  <c r="N70" i="75"/>
  <c r="S71" i="76"/>
  <c r="S72" i="75"/>
  <c r="G74" i="75"/>
  <c r="O75" i="75"/>
  <c r="W76" i="75"/>
  <c r="G4" i="74"/>
  <c r="S52" i="83"/>
  <c r="D17" i="82"/>
  <c r="L17" i="82"/>
  <c r="M4" i="81"/>
  <c r="T33" i="81"/>
  <c r="S52" i="81"/>
  <c r="E33" i="80"/>
  <c r="D52" i="80"/>
  <c r="N4" i="79"/>
  <c r="O8" i="79"/>
  <c r="W27" i="79"/>
  <c r="D17" i="78"/>
  <c r="I52" i="78"/>
  <c r="P17" i="77"/>
  <c r="R22" i="77"/>
  <c r="K27" i="77"/>
  <c r="D6" i="75"/>
  <c r="L7" i="75"/>
  <c r="Q9" i="75"/>
  <c r="J13" i="75"/>
  <c r="R14" i="75"/>
  <c r="F16" i="75"/>
  <c r="K18" i="75"/>
  <c r="S19" i="75"/>
  <c r="G21" i="75"/>
  <c r="M22" i="76"/>
  <c r="M23" i="75"/>
  <c r="U24" i="75"/>
  <c r="H28" i="75"/>
  <c r="P29" i="75"/>
  <c r="D31" i="75"/>
  <c r="L32" i="75"/>
  <c r="R34" i="75"/>
  <c r="F36" i="75"/>
  <c r="N37" i="75"/>
  <c r="V38" i="75"/>
  <c r="J40" i="75"/>
  <c r="R41" i="75"/>
  <c r="F43" i="75"/>
  <c r="N44" i="75"/>
  <c r="V45" i="75"/>
  <c r="J47" i="75"/>
  <c r="R48" i="75"/>
  <c r="F50" i="75"/>
  <c r="N51" i="75"/>
  <c r="S53" i="75"/>
  <c r="G55" i="75"/>
  <c r="O56" i="75"/>
  <c r="W57" i="75"/>
  <c r="K59" i="75"/>
  <c r="S60" i="75"/>
  <c r="G62" i="75"/>
  <c r="O63" i="75"/>
  <c r="W64" i="75"/>
  <c r="K66" i="75"/>
  <c r="S67" i="75"/>
  <c r="G69" i="75"/>
  <c r="O70" i="75"/>
  <c r="T72" i="75"/>
  <c r="H74" i="75"/>
  <c r="P75" i="75"/>
  <c r="K11" i="74"/>
  <c r="E17" i="82"/>
  <c r="N22" i="82"/>
  <c r="R11" i="81"/>
  <c r="N27" i="81"/>
  <c r="H4" i="80"/>
  <c r="R8" i="80"/>
  <c r="F33" i="80"/>
  <c r="F26" i="80" s="1"/>
  <c r="E52" i="80"/>
  <c r="N33" i="79"/>
  <c r="O52" i="79"/>
  <c r="E17" i="78"/>
  <c r="Q33" i="78"/>
  <c r="Q26" i="78" s="1"/>
  <c r="J52" i="78"/>
  <c r="V33" i="77"/>
  <c r="E4" i="76"/>
  <c r="E6" i="75"/>
  <c r="M7" i="75"/>
  <c r="R9" i="75"/>
  <c r="K13" i="75"/>
  <c r="S14" i="75"/>
  <c r="G16" i="75"/>
  <c r="L18" i="75"/>
  <c r="T17" i="76"/>
  <c r="T19" i="75"/>
  <c r="H21" i="75"/>
  <c r="N23" i="75"/>
  <c r="V24" i="75"/>
  <c r="I28" i="75"/>
  <c r="Q27" i="76"/>
  <c r="Q29" i="75"/>
  <c r="E31" i="75"/>
  <c r="M32" i="75"/>
  <c r="S34" i="75"/>
  <c r="G36" i="75"/>
  <c r="O37" i="75"/>
  <c r="W38" i="75"/>
  <c r="K40" i="75"/>
  <c r="S41" i="75"/>
  <c r="G43" i="75"/>
  <c r="O44" i="75"/>
  <c r="W45" i="75"/>
  <c r="K47" i="75"/>
  <c r="S48" i="75"/>
  <c r="G50" i="75"/>
  <c r="O51" i="75"/>
  <c r="T53" i="75"/>
  <c r="H55" i="75"/>
  <c r="P56" i="75"/>
  <c r="D58" i="75"/>
  <c r="L59" i="75"/>
  <c r="T60" i="75"/>
  <c r="H62" i="75"/>
  <c r="P63" i="75"/>
  <c r="D65" i="75"/>
  <c r="L66" i="75"/>
  <c r="T67" i="75"/>
  <c r="H69" i="75"/>
  <c r="P70" i="75"/>
  <c r="U72" i="75"/>
  <c r="I74" i="75"/>
  <c r="Q75" i="75"/>
  <c r="E27" i="80"/>
  <c r="K17" i="79"/>
  <c r="R33" i="78"/>
  <c r="F6" i="75"/>
  <c r="N7" i="75"/>
  <c r="S9" i="75"/>
  <c r="D11" i="76"/>
  <c r="D12" i="75"/>
  <c r="L13" i="75"/>
  <c r="T14" i="75"/>
  <c r="H16" i="75"/>
  <c r="M18" i="75"/>
  <c r="U19" i="75"/>
  <c r="I21" i="75"/>
  <c r="O22" i="76"/>
  <c r="O23" i="75"/>
  <c r="W24" i="75"/>
  <c r="J28" i="75"/>
  <c r="R27" i="76"/>
  <c r="R29" i="75"/>
  <c r="F31" i="75"/>
  <c r="N32" i="75"/>
  <c r="T34" i="75"/>
  <c r="H36" i="75"/>
  <c r="P37" i="75"/>
  <c r="D39" i="75"/>
  <c r="L40" i="75"/>
  <c r="T41" i="75"/>
  <c r="H43" i="75"/>
  <c r="P44" i="75"/>
  <c r="D46" i="75"/>
  <c r="L47" i="75"/>
  <c r="T48" i="75"/>
  <c r="H50" i="75"/>
  <c r="P51" i="75"/>
  <c r="U53" i="75"/>
  <c r="I55" i="75"/>
  <c r="Q56" i="75"/>
  <c r="E58" i="75"/>
  <c r="M59" i="75"/>
  <c r="U60" i="75"/>
  <c r="I62" i="75"/>
  <c r="Q63" i="75"/>
  <c r="E65" i="75"/>
  <c r="M66" i="75"/>
  <c r="U67" i="75"/>
  <c r="I69" i="75"/>
  <c r="Q70" i="75"/>
  <c r="V71" i="76"/>
  <c r="V72" i="75"/>
  <c r="J74" i="75"/>
  <c r="R75" i="75"/>
  <c r="O17" i="82"/>
  <c r="M11" i="80"/>
  <c r="R17" i="80"/>
  <c r="O71" i="80"/>
  <c r="P33" i="79"/>
  <c r="O17" i="78"/>
  <c r="P22" i="78"/>
  <c r="G6" i="75"/>
  <c r="O7" i="75"/>
  <c r="T8" i="76"/>
  <c r="T9" i="75"/>
  <c r="E11" i="76"/>
  <c r="E12" i="75"/>
  <c r="M13" i="75"/>
  <c r="U14" i="75"/>
  <c r="I16" i="75"/>
  <c r="N18" i="75"/>
  <c r="V19" i="75"/>
  <c r="J21" i="75"/>
  <c r="P23" i="75"/>
  <c r="D25" i="75"/>
  <c r="K27" i="76"/>
  <c r="K28" i="75"/>
  <c r="S29" i="75"/>
  <c r="G31" i="75"/>
  <c r="O32" i="75"/>
  <c r="U34" i="75"/>
  <c r="I36" i="75"/>
  <c r="Q37" i="75"/>
  <c r="E39" i="75"/>
  <c r="M40" i="75"/>
  <c r="U41" i="75"/>
  <c r="I43" i="75"/>
  <c r="Q44" i="75"/>
  <c r="E46" i="75"/>
  <c r="M47" i="75"/>
  <c r="U48" i="75"/>
  <c r="I50" i="75"/>
  <c r="Q51" i="75"/>
  <c r="V52" i="76"/>
  <c r="V53" i="75"/>
  <c r="J55" i="75"/>
  <c r="R56" i="75"/>
  <c r="F58" i="75"/>
  <c r="N59" i="75"/>
  <c r="V60" i="75"/>
  <c r="J62" i="75"/>
  <c r="R63" i="75"/>
  <c r="F65" i="75"/>
  <c r="N66" i="75"/>
  <c r="V67" i="75"/>
  <c r="J69" i="75"/>
  <c r="R70" i="75"/>
  <c r="W71" i="76"/>
  <c r="W72" i="75"/>
  <c r="K74" i="75"/>
  <c r="S75" i="75"/>
  <c r="J11" i="82"/>
  <c r="I22" i="82"/>
  <c r="Q71" i="82"/>
  <c r="G27" i="80"/>
  <c r="Q33" i="80"/>
  <c r="P52" i="80"/>
  <c r="K8" i="79"/>
  <c r="J27" i="78"/>
  <c r="U52" i="78"/>
  <c r="H6" i="75"/>
  <c r="P7" i="75"/>
  <c r="U8" i="76"/>
  <c r="U9" i="75"/>
  <c r="F12" i="75"/>
  <c r="N13" i="75"/>
  <c r="V14" i="75"/>
  <c r="J16" i="75"/>
  <c r="O17" i="76"/>
  <c r="O18" i="75"/>
  <c r="W19" i="75"/>
  <c r="K21" i="75"/>
  <c r="Q23" i="75"/>
  <c r="E25" i="75"/>
  <c r="L28" i="75"/>
  <c r="T29" i="75"/>
  <c r="H31" i="75"/>
  <c r="P32" i="75"/>
  <c r="V33" i="76"/>
  <c r="V34" i="75"/>
  <c r="J36" i="75"/>
  <c r="R37" i="75"/>
  <c r="F39" i="75"/>
  <c r="N40" i="75"/>
  <c r="V41" i="75"/>
  <c r="J43" i="75"/>
  <c r="R44" i="75"/>
  <c r="F46" i="75"/>
  <c r="N47" i="75"/>
  <c r="V48" i="75"/>
  <c r="J50" i="75"/>
  <c r="R51" i="75"/>
  <c r="W52" i="76"/>
  <c r="W53" i="75"/>
  <c r="K55" i="75"/>
  <c r="S56" i="75"/>
  <c r="G58" i="75"/>
  <c r="O59" i="75"/>
  <c r="W60" i="75"/>
  <c r="K62" i="75"/>
  <c r="S63" i="75"/>
  <c r="G65" i="75"/>
  <c r="O66" i="75"/>
  <c r="W67" i="75"/>
  <c r="K69" i="75"/>
  <c r="S70" i="75"/>
  <c r="D73" i="75"/>
  <c r="L74" i="75"/>
  <c r="T75" i="75"/>
  <c r="G11" i="74"/>
  <c r="N4" i="76"/>
  <c r="I6" i="75"/>
  <c r="Q7" i="75"/>
  <c r="V9" i="75"/>
  <c r="G12" i="75"/>
  <c r="O11" i="76"/>
  <c r="O13" i="75"/>
  <c r="W14" i="75"/>
  <c r="K16" i="75"/>
  <c r="P17" i="76"/>
  <c r="P18" i="75"/>
  <c r="D20" i="75"/>
  <c r="L21" i="75"/>
  <c r="R23" i="75"/>
  <c r="F25" i="75"/>
  <c r="M27" i="76"/>
  <c r="M28" i="75"/>
  <c r="U29" i="75"/>
  <c r="I31" i="75"/>
  <c r="Q32" i="75"/>
  <c r="W33" i="76"/>
  <c r="W34" i="75"/>
  <c r="K36" i="75"/>
  <c r="S37" i="75"/>
  <c r="G39" i="75"/>
  <c r="O40" i="75"/>
  <c r="W41" i="75"/>
  <c r="K43" i="75"/>
  <c r="S44" i="75"/>
  <c r="G46" i="75"/>
  <c r="O47" i="75"/>
  <c r="W48" i="75"/>
  <c r="K50" i="75"/>
  <c r="S51" i="75"/>
  <c r="D54" i="75"/>
  <c r="L55" i="75"/>
  <c r="T56" i="75"/>
  <c r="H58" i="75"/>
  <c r="P59" i="75"/>
  <c r="D61" i="75"/>
  <c r="L62" i="75"/>
  <c r="T63" i="75"/>
  <c r="H65" i="75"/>
  <c r="P66" i="75"/>
  <c r="D68" i="75"/>
  <c r="L69" i="75"/>
  <c r="T70" i="75"/>
  <c r="E71" i="76"/>
  <c r="E73" i="75"/>
  <c r="M74" i="75"/>
  <c r="U75" i="75"/>
  <c r="J6" i="75"/>
  <c r="R7" i="75"/>
  <c r="W9" i="75"/>
  <c r="H12" i="75"/>
  <c r="P13" i="75"/>
  <c r="D15" i="75"/>
  <c r="L16" i="75"/>
  <c r="Q18" i="75"/>
  <c r="E20" i="75"/>
  <c r="M21" i="75"/>
  <c r="S23" i="75"/>
  <c r="G25" i="75"/>
  <c r="N27" i="76"/>
  <c r="N28" i="75"/>
  <c r="V29" i="75"/>
  <c r="J31" i="75"/>
  <c r="R32" i="75"/>
  <c r="D33" i="76"/>
  <c r="D35" i="75"/>
  <c r="L36" i="75"/>
  <c r="T37" i="75"/>
  <c r="H39" i="75"/>
  <c r="P40" i="75"/>
  <c r="D42" i="75"/>
  <c r="L43" i="75"/>
  <c r="T44" i="75"/>
  <c r="H46" i="75"/>
  <c r="P47" i="75"/>
  <c r="D49" i="75"/>
  <c r="L50" i="75"/>
  <c r="T51" i="75"/>
  <c r="E52" i="76"/>
  <c r="E54" i="75"/>
  <c r="M55" i="75"/>
  <c r="U56" i="75"/>
  <c r="I58" i="75"/>
  <c r="Q59" i="75"/>
  <c r="E61" i="75"/>
  <c r="M62" i="75"/>
  <c r="U63" i="75"/>
  <c r="I65" i="75"/>
  <c r="Q66" i="75"/>
  <c r="E68" i="75"/>
  <c r="M69" i="75"/>
  <c r="U70" i="75"/>
  <c r="F73" i="75"/>
  <c r="N74" i="75"/>
  <c r="V75" i="75"/>
  <c r="K17" i="82"/>
  <c r="J52" i="82"/>
  <c r="T71" i="82"/>
  <c r="T27" i="81"/>
  <c r="I11" i="80"/>
  <c r="N17" i="80"/>
  <c r="P17" i="79"/>
  <c r="Q22" i="79"/>
  <c r="L33" i="79"/>
  <c r="K17" i="78"/>
  <c r="K4" i="76"/>
  <c r="K6" i="75"/>
  <c r="S7" i="75"/>
  <c r="D10" i="75"/>
  <c r="I12" i="75"/>
  <c r="Q13" i="75"/>
  <c r="E15" i="75"/>
  <c r="M16" i="75"/>
  <c r="R18" i="75"/>
  <c r="F20" i="75"/>
  <c r="N21" i="75"/>
  <c r="T23" i="75"/>
  <c r="H25" i="75"/>
  <c r="O28" i="75"/>
  <c r="W29" i="75"/>
  <c r="K31" i="75"/>
  <c r="S32" i="75"/>
  <c r="E35" i="75"/>
  <c r="M36" i="75"/>
  <c r="U37" i="75"/>
  <c r="I39" i="75"/>
  <c r="Q40" i="75"/>
  <c r="E42" i="75"/>
  <c r="M43" i="75"/>
  <c r="U44" i="75"/>
  <c r="I46" i="75"/>
  <c r="Q47" i="75"/>
  <c r="E49" i="75"/>
  <c r="M50" i="75"/>
  <c r="U51" i="75"/>
  <c r="F52" i="76"/>
  <c r="F54" i="75"/>
  <c r="N55" i="75"/>
  <c r="V56" i="75"/>
  <c r="J58" i="75"/>
  <c r="R59" i="75"/>
  <c r="F61" i="75"/>
  <c r="N62" i="75"/>
  <c r="V63" i="75"/>
  <c r="J65" i="75"/>
  <c r="R66" i="75"/>
  <c r="F68" i="75"/>
  <c r="N69" i="75"/>
  <c r="V70" i="75"/>
  <c r="G73" i="75"/>
  <c r="O74" i="75"/>
  <c r="W75" i="75"/>
  <c r="O4" i="74"/>
  <c r="R11" i="74"/>
  <c r="T17" i="82"/>
  <c r="G52" i="81"/>
  <c r="R22" i="79"/>
  <c r="K27" i="79"/>
  <c r="S27" i="77"/>
  <c r="D5" i="75"/>
  <c r="L6" i="75"/>
  <c r="T7" i="75"/>
  <c r="E10" i="75"/>
  <c r="J11" i="76"/>
  <c r="J12" i="75"/>
  <c r="R13" i="75"/>
  <c r="F15" i="75"/>
  <c r="N16" i="75"/>
  <c r="S18" i="75"/>
  <c r="G20" i="75"/>
  <c r="O21" i="75"/>
  <c r="U22" i="76"/>
  <c r="U23" i="75"/>
  <c r="I25" i="75"/>
  <c r="P28" i="75"/>
  <c r="D30" i="75"/>
  <c r="L31" i="75"/>
  <c r="T32" i="75"/>
  <c r="F35" i="75"/>
  <c r="N36" i="75"/>
  <c r="V37" i="75"/>
  <c r="J39" i="75"/>
  <c r="R40" i="75"/>
  <c r="F42" i="75"/>
  <c r="N43" i="75"/>
  <c r="V44" i="75"/>
  <c r="J46" i="75"/>
  <c r="R47" i="75"/>
  <c r="F49" i="75"/>
  <c r="N50" i="75"/>
  <c r="V51" i="75"/>
  <c r="G54" i="75"/>
  <c r="O55" i="75"/>
  <c r="W56" i="75"/>
  <c r="K58" i="75"/>
  <c r="S59" i="75"/>
  <c r="G61" i="75"/>
  <c r="O62" i="75"/>
  <c r="W63" i="75"/>
  <c r="K65" i="75"/>
  <c r="S66" i="75"/>
  <c r="G68" i="75"/>
  <c r="O69" i="75"/>
  <c r="W70" i="75"/>
  <c r="H73" i="75"/>
  <c r="P74" i="75"/>
  <c r="D76" i="75"/>
  <c r="S11" i="74"/>
  <c r="H71" i="83"/>
  <c r="V22" i="82"/>
  <c r="L27" i="82"/>
  <c r="P4" i="80"/>
  <c r="F8" i="80"/>
  <c r="V33" i="79"/>
  <c r="E5" i="75"/>
  <c r="M4" i="76"/>
  <c r="M6" i="75"/>
  <c r="U7" i="75"/>
  <c r="F10" i="75"/>
  <c r="K11" i="76"/>
  <c r="K12" i="75"/>
  <c r="S13" i="75"/>
  <c r="G15" i="75"/>
  <c r="O16" i="75"/>
  <c r="T18" i="75"/>
  <c r="H20" i="75"/>
  <c r="P21" i="75"/>
  <c r="V22" i="76"/>
  <c r="V23" i="75"/>
  <c r="J25" i="75"/>
  <c r="Q28" i="75"/>
  <c r="E30" i="75"/>
  <c r="M31" i="75"/>
  <c r="U32" i="75"/>
  <c r="G35" i="75"/>
  <c r="O36" i="75"/>
  <c r="W37" i="75"/>
  <c r="K39" i="75"/>
  <c r="S40" i="75"/>
  <c r="G42" i="75"/>
  <c r="O43" i="75"/>
  <c r="W44" i="75"/>
  <c r="K46" i="75"/>
  <c r="S47" i="75"/>
  <c r="G49" i="75"/>
  <c r="O50" i="75"/>
  <c r="W51" i="75"/>
  <c r="H54" i="75"/>
  <c r="P55" i="75"/>
  <c r="D57" i="75"/>
  <c r="L58" i="75"/>
  <c r="T59" i="75"/>
  <c r="H61" i="75"/>
  <c r="P62" i="75"/>
  <c r="D64" i="75"/>
  <c r="L65" i="75"/>
  <c r="T66" i="75"/>
  <c r="H68" i="75"/>
  <c r="P69" i="75"/>
  <c r="I73" i="75"/>
  <c r="Q74" i="75"/>
  <c r="E76" i="75"/>
  <c r="M27" i="80"/>
  <c r="D4" i="79"/>
  <c r="S17" i="79"/>
  <c r="D8" i="77"/>
  <c r="E71" i="77"/>
  <c r="F4" i="76"/>
  <c r="F5" i="75"/>
  <c r="N6" i="75"/>
  <c r="V7" i="75"/>
  <c r="G10" i="75"/>
  <c r="L11" i="76"/>
  <c r="L12" i="75"/>
  <c r="T13" i="75"/>
  <c r="H15" i="75"/>
  <c r="P16" i="75"/>
  <c r="U18" i="75"/>
  <c r="I20" i="75"/>
  <c r="Q21" i="75"/>
  <c r="W22" i="76"/>
  <c r="W23" i="75"/>
  <c r="K25" i="75"/>
  <c r="R28" i="75"/>
  <c r="F30" i="75"/>
  <c r="N31" i="75"/>
  <c r="V32" i="75"/>
  <c r="H35" i="75"/>
  <c r="P36" i="75"/>
  <c r="D38" i="75"/>
  <c r="L39" i="75"/>
  <c r="T40" i="75"/>
  <c r="H42" i="75"/>
  <c r="P43" i="75"/>
  <c r="D45" i="75"/>
  <c r="L46" i="75"/>
  <c r="T47" i="75"/>
  <c r="H49" i="75"/>
  <c r="P50" i="75"/>
  <c r="H52" i="76"/>
  <c r="I54" i="75"/>
  <c r="Q55" i="75"/>
  <c r="E57" i="75"/>
  <c r="M58" i="75"/>
  <c r="U59" i="75"/>
  <c r="I61" i="75"/>
  <c r="Q62" i="75"/>
  <c r="E64" i="75"/>
  <c r="M65" i="75"/>
  <c r="U66" i="75"/>
  <c r="I68" i="75"/>
  <c r="Q69" i="75"/>
  <c r="P71" i="76"/>
  <c r="J71" i="76"/>
  <c r="J73" i="75"/>
  <c r="R74" i="75"/>
  <c r="F76" i="75"/>
  <c r="J4" i="74"/>
  <c r="G4" i="76"/>
  <c r="G5" i="75"/>
  <c r="O6" i="75"/>
  <c r="W7" i="75"/>
  <c r="H10" i="75"/>
  <c r="M11" i="76"/>
  <c r="M12" i="75"/>
  <c r="U13" i="75"/>
  <c r="I15" i="75"/>
  <c r="Q16" i="75"/>
  <c r="V18" i="75"/>
  <c r="J20" i="75"/>
  <c r="R21" i="75"/>
  <c r="D24" i="75"/>
  <c r="L25" i="75"/>
  <c r="S27" i="76"/>
  <c r="S28" i="75"/>
  <c r="G30" i="75"/>
  <c r="O31" i="75"/>
  <c r="W32" i="75"/>
  <c r="I35" i="75"/>
  <c r="Q36" i="75"/>
  <c r="E38" i="75"/>
  <c r="M39" i="75"/>
  <c r="U40" i="75"/>
  <c r="I42" i="75"/>
  <c r="Q43" i="75"/>
  <c r="E45" i="75"/>
  <c r="M46" i="75"/>
  <c r="U47" i="75"/>
  <c r="I49" i="75"/>
  <c r="Q50" i="75"/>
  <c r="J54" i="75"/>
  <c r="R55" i="75"/>
  <c r="F57" i="75"/>
  <c r="N58" i="75"/>
  <c r="V59" i="75"/>
  <c r="J61" i="75"/>
  <c r="R62" i="75"/>
  <c r="F64" i="75"/>
  <c r="N65" i="75"/>
  <c r="V66" i="75"/>
  <c r="J68" i="75"/>
  <c r="R69" i="75"/>
  <c r="K73" i="75"/>
  <c r="S74" i="75"/>
  <c r="G76" i="75"/>
  <c r="H4" i="76"/>
  <c r="H5" i="75"/>
  <c r="P6" i="75"/>
  <c r="F8" i="76"/>
  <c r="I10" i="75"/>
  <c r="N12" i="75"/>
  <c r="V13" i="75"/>
  <c r="J15" i="75"/>
  <c r="R16" i="75"/>
  <c r="W17" i="76"/>
  <c r="W18" i="75"/>
  <c r="K20" i="75"/>
  <c r="S21" i="75"/>
  <c r="E24" i="75"/>
  <c r="M25" i="75"/>
  <c r="T28" i="75"/>
  <c r="H30" i="75"/>
  <c r="P31" i="75"/>
  <c r="J35" i="75"/>
  <c r="R36" i="75"/>
  <c r="F38" i="75"/>
  <c r="N39" i="75"/>
  <c r="V40" i="75"/>
  <c r="J42" i="75"/>
  <c r="R43" i="75"/>
  <c r="F45" i="75"/>
  <c r="N46" i="75"/>
  <c r="V47" i="75"/>
  <c r="J49" i="75"/>
  <c r="R50" i="75"/>
  <c r="U52" i="76"/>
  <c r="K52" i="76"/>
  <c r="K54" i="75"/>
  <c r="S55" i="75"/>
  <c r="G57" i="75"/>
  <c r="O58" i="75"/>
  <c r="W59" i="75"/>
  <c r="K61" i="75"/>
  <c r="S62" i="75"/>
  <c r="G64" i="75"/>
  <c r="O65" i="75"/>
  <c r="W66" i="75"/>
  <c r="K68" i="75"/>
  <c r="S69" i="75"/>
  <c r="D72" i="75"/>
  <c r="L73" i="75"/>
  <c r="T74" i="75"/>
  <c r="H76" i="75"/>
  <c r="L4" i="74"/>
  <c r="O11" i="74"/>
  <c r="D71" i="83"/>
  <c r="L4" i="82"/>
  <c r="K11" i="82"/>
  <c r="R22" i="82"/>
  <c r="H27" i="82"/>
  <c r="P52" i="82"/>
  <c r="R71" i="82"/>
  <c r="R8" i="81"/>
  <c r="J17" i="81"/>
  <c r="G22" i="81"/>
  <c r="M33" i="81"/>
  <c r="M71" i="81"/>
  <c r="L4" i="80"/>
  <c r="H27" i="80"/>
  <c r="M11" i="79"/>
  <c r="N17" i="79"/>
  <c r="O22" i="79"/>
  <c r="R33" i="79"/>
  <c r="S52" i="79"/>
  <c r="I11" i="78"/>
  <c r="Q17" i="78"/>
  <c r="U33" i="78"/>
  <c r="O4" i="77"/>
  <c r="P27" i="77"/>
  <c r="F33" i="77"/>
  <c r="F26" i="77" s="1"/>
  <c r="G52" i="77"/>
  <c r="I4" i="76"/>
  <c r="I5" i="75"/>
  <c r="Q6" i="75"/>
  <c r="H8" i="76"/>
  <c r="J10" i="75"/>
  <c r="O12" i="75"/>
  <c r="W13" i="75"/>
  <c r="K15" i="75"/>
  <c r="S16" i="75"/>
  <c r="D17" i="76"/>
  <c r="D19" i="75"/>
  <c r="L20" i="75"/>
  <c r="T21" i="75"/>
  <c r="F24" i="75"/>
  <c r="N25" i="75"/>
  <c r="U27" i="76"/>
  <c r="U28" i="75"/>
  <c r="I30" i="75"/>
  <c r="Q31" i="75"/>
  <c r="Q33" i="76"/>
  <c r="K35" i="75"/>
  <c r="S36" i="75"/>
  <c r="G38" i="75"/>
  <c r="O39" i="75"/>
  <c r="W40" i="75"/>
  <c r="K42" i="75"/>
  <c r="S43" i="75"/>
  <c r="G45" i="75"/>
  <c r="O46" i="75"/>
  <c r="W47" i="75"/>
  <c r="K49" i="75"/>
  <c r="S50" i="75"/>
  <c r="D53" i="75"/>
  <c r="L54" i="75"/>
  <c r="T55" i="75"/>
  <c r="H57" i="75"/>
  <c r="P58" i="75"/>
  <c r="D60" i="75"/>
  <c r="L61" i="75"/>
  <c r="T62" i="75"/>
  <c r="H64" i="75"/>
  <c r="P65" i="75"/>
  <c r="D67" i="75"/>
  <c r="L68" i="75"/>
  <c r="T69" i="75"/>
  <c r="E72" i="75"/>
  <c r="M71" i="76"/>
  <c r="M73" i="75"/>
  <c r="U74" i="75"/>
  <c r="I76" i="75"/>
  <c r="M4" i="74"/>
  <c r="E8" i="74"/>
  <c r="P11" i="74"/>
  <c r="J52" i="74"/>
  <c r="G33" i="73"/>
  <c r="D52" i="73"/>
  <c r="J4" i="72"/>
  <c r="N17" i="72"/>
  <c r="F52" i="72"/>
  <c r="J4" i="71"/>
  <c r="R4" i="71"/>
  <c r="K11" i="71"/>
  <c r="T27" i="71"/>
  <c r="M17" i="70"/>
  <c r="I17" i="69"/>
  <c r="F11" i="68"/>
  <c r="D33" i="68"/>
  <c r="D11" i="67"/>
  <c r="D3" i="67" s="1"/>
  <c r="H17" i="67"/>
  <c r="D33" i="67"/>
  <c r="G4" i="66"/>
  <c r="L22" i="66"/>
  <c r="J33" i="66"/>
  <c r="J26" i="66" s="1"/>
  <c r="Q8" i="65"/>
  <c r="Q11" i="65"/>
  <c r="G27" i="65"/>
  <c r="L33" i="65"/>
  <c r="Q4" i="64"/>
  <c r="O8" i="64"/>
  <c r="M33" i="64"/>
  <c r="M26" i="64" s="1"/>
  <c r="O8" i="62"/>
  <c r="H6" i="60"/>
  <c r="P7" i="60"/>
  <c r="Q9" i="60"/>
  <c r="I13" i="60"/>
  <c r="Q14" i="60"/>
  <c r="Q14" i="45" s="1"/>
  <c r="E16" i="60"/>
  <c r="H17" i="61"/>
  <c r="H19" i="60"/>
  <c r="P20" i="60"/>
  <c r="S23" i="60"/>
  <c r="G25" i="60"/>
  <c r="J29" i="60"/>
  <c r="R30" i="60"/>
  <c r="F32" i="60"/>
  <c r="E33" i="61"/>
  <c r="E34" i="60"/>
  <c r="M35" i="60"/>
  <c r="U36" i="60"/>
  <c r="I38" i="60"/>
  <c r="Q39" i="60"/>
  <c r="E41" i="60"/>
  <c r="E41" i="45" s="1"/>
  <c r="M42" i="60"/>
  <c r="U43" i="60"/>
  <c r="I45" i="60"/>
  <c r="Q46" i="60"/>
  <c r="E48" i="60"/>
  <c r="E48" i="45" s="1"/>
  <c r="M49" i="60"/>
  <c r="M49" i="45" s="1"/>
  <c r="U50" i="60"/>
  <c r="G54" i="60"/>
  <c r="O55" i="60"/>
  <c r="W56" i="60"/>
  <c r="W56" i="45" s="1"/>
  <c r="K58" i="60"/>
  <c r="S59" i="60"/>
  <c r="G61" i="60"/>
  <c r="G61" i="45" s="1"/>
  <c r="O62" i="60"/>
  <c r="W63" i="60"/>
  <c r="K65" i="60"/>
  <c r="S66" i="60"/>
  <c r="G68" i="60"/>
  <c r="G68" i="45" s="1"/>
  <c r="O69" i="60"/>
  <c r="W70" i="60"/>
  <c r="W71" i="61"/>
  <c r="W72" i="60"/>
  <c r="K74" i="60"/>
  <c r="S75" i="60"/>
  <c r="S75" i="45" s="1"/>
  <c r="V4" i="59"/>
  <c r="N33" i="58"/>
  <c r="W27" i="55"/>
  <c r="M11" i="54"/>
  <c r="M3" i="54" s="1"/>
  <c r="P11" i="53"/>
  <c r="H33" i="53"/>
  <c r="S52" i="53"/>
  <c r="S4" i="72"/>
  <c r="M33" i="69"/>
  <c r="T22" i="68"/>
  <c r="U33" i="65"/>
  <c r="U26" i="65" s="1"/>
  <c r="S71" i="65"/>
  <c r="E52" i="62"/>
  <c r="I6" i="60"/>
  <c r="Q7" i="60"/>
  <c r="R9" i="60"/>
  <c r="J13" i="60"/>
  <c r="R14" i="60"/>
  <c r="R14" i="45" s="1"/>
  <c r="F16" i="60"/>
  <c r="F16" i="45" s="1"/>
  <c r="I19" i="60"/>
  <c r="Q20" i="60"/>
  <c r="T23" i="60"/>
  <c r="H25" i="60"/>
  <c r="K29" i="60"/>
  <c r="S30" i="60"/>
  <c r="S30" i="45" s="1"/>
  <c r="G32" i="60"/>
  <c r="F33" i="61"/>
  <c r="F34" i="60"/>
  <c r="N35" i="60"/>
  <c r="V36" i="60"/>
  <c r="J38" i="60"/>
  <c r="R39" i="60"/>
  <c r="F41" i="60"/>
  <c r="F41" i="45" s="1"/>
  <c r="N42" i="60"/>
  <c r="V43" i="60"/>
  <c r="J45" i="60"/>
  <c r="R46" i="60"/>
  <c r="F48" i="60"/>
  <c r="N49" i="60"/>
  <c r="V50" i="60"/>
  <c r="V50" i="45" s="1"/>
  <c r="H54" i="60"/>
  <c r="P55" i="60"/>
  <c r="D57" i="60"/>
  <c r="L58" i="60"/>
  <c r="T59" i="60"/>
  <c r="H61" i="60"/>
  <c r="P62" i="60"/>
  <c r="D64" i="60"/>
  <c r="D64" i="45" s="1"/>
  <c r="L65" i="60"/>
  <c r="T66" i="60"/>
  <c r="H68" i="60"/>
  <c r="P69" i="60"/>
  <c r="P69" i="45" s="1"/>
  <c r="D73" i="60"/>
  <c r="L74" i="60"/>
  <c r="T75" i="60"/>
  <c r="H4" i="58"/>
  <c r="R27" i="58"/>
  <c r="H33" i="55"/>
  <c r="I33" i="54"/>
  <c r="T52" i="74"/>
  <c r="P71" i="74"/>
  <c r="R33" i="72"/>
  <c r="P11" i="68"/>
  <c r="P22" i="67"/>
  <c r="R11" i="66"/>
  <c r="T4" i="63"/>
  <c r="F52" i="62"/>
  <c r="J6" i="60"/>
  <c r="R7" i="60"/>
  <c r="S8" i="61"/>
  <c r="S9" i="60"/>
  <c r="K13" i="60"/>
  <c r="S14" i="60"/>
  <c r="G16" i="60"/>
  <c r="G16" i="45" s="1"/>
  <c r="J19" i="60"/>
  <c r="R20" i="60"/>
  <c r="U23" i="60"/>
  <c r="I25" i="60"/>
  <c r="D27" i="61"/>
  <c r="D28" i="60"/>
  <c r="L29" i="60"/>
  <c r="T30" i="60"/>
  <c r="H32" i="60"/>
  <c r="G34" i="60"/>
  <c r="O33" i="61"/>
  <c r="O35" i="60"/>
  <c r="W36" i="60"/>
  <c r="K38" i="60"/>
  <c r="S39" i="60"/>
  <c r="G41" i="60"/>
  <c r="O42" i="60"/>
  <c r="W43" i="60"/>
  <c r="K45" i="60"/>
  <c r="K45" i="45" s="1"/>
  <c r="S46" i="60"/>
  <c r="G48" i="60"/>
  <c r="O49" i="60"/>
  <c r="W50" i="60"/>
  <c r="I52" i="61"/>
  <c r="I54" i="60"/>
  <c r="Q55" i="60"/>
  <c r="E57" i="60"/>
  <c r="M58" i="60"/>
  <c r="U59" i="60"/>
  <c r="I61" i="60"/>
  <c r="Q62" i="60"/>
  <c r="E64" i="60"/>
  <c r="M65" i="60"/>
  <c r="U66" i="60"/>
  <c r="I68" i="60"/>
  <c r="Q69" i="60"/>
  <c r="E73" i="60"/>
  <c r="M74" i="60"/>
  <c r="U75" i="60"/>
  <c r="H27" i="59"/>
  <c r="I52" i="59"/>
  <c r="Q52" i="72"/>
  <c r="O71" i="72"/>
  <c r="V4" i="70"/>
  <c r="R27" i="65"/>
  <c r="N22" i="62"/>
  <c r="K6" i="60"/>
  <c r="S7" i="60"/>
  <c r="T9" i="60"/>
  <c r="D11" i="61"/>
  <c r="D12" i="60"/>
  <c r="L13" i="60"/>
  <c r="T14" i="60"/>
  <c r="H16" i="60"/>
  <c r="K19" i="60"/>
  <c r="S20" i="60"/>
  <c r="V23" i="60"/>
  <c r="J25" i="60"/>
  <c r="E27" i="61"/>
  <c r="E28" i="60"/>
  <c r="M29" i="60"/>
  <c r="U30" i="60"/>
  <c r="I32" i="60"/>
  <c r="H34" i="60"/>
  <c r="P35" i="60"/>
  <c r="D37" i="60"/>
  <c r="L38" i="60"/>
  <c r="T39" i="60"/>
  <c r="H41" i="60"/>
  <c r="P42" i="60"/>
  <c r="D44" i="60"/>
  <c r="L45" i="60"/>
  <c r="T46" i="60"/>
  <c r="H48" i="60"/>
  <c r="P49" i="60"/>
  <c r="D51" i="60"/>
  <c r="J54" i="60"/>
  <c r="R55" i="60"/>
  <c r="F57" i="60"/>
  <c r="N58" i="60"/>
  <c r="V59" i="60"/>
  <c r="J61" i="60"/>
  <c r="R62" i="60"/>
  <c r="F64" i="60"/>
  <c r="N65" i="60"/>
  <c r="V66" i="60"/>
  <c r="J68" i="60"/>
  <c r="R69" i="60"/>
  <c r="F73" i="60"/>
  <c r="F73" i="45" s="1"/>
  <c r="N74" i="60"/>
  <c r="V75" i="60"/>
  <c r="I27" i="57"/>
  <c r="F22" i="74"/>
  <c r="O8" i="73"/>
  <c r="P52" i="73"/>
  <c r="Q71" i="73"/>
  <c r="J27" i="70"/>
  <c r="L71" i="69"/>
  <c r="S4" i="66"/>
  <c r="T22" i="63"/>
  <c r="E71" i="63"/>
  <c r="D5" i="60"/>
  <c r="L6" i="60"/>
  <c r="T7" i="60"/>
  <c r="U8" i="61"/>
  <c r="U9" i="60"/>
  <c r="E12" i="60"/>
  <c r="M13" i="60"/>
  <c r="U14" i="60"/>
  <c r="I16" i="60"/>
  <c r="D17" i="61"/>
  <c r="D18" i="60"/>
  <c r="L19" i="60"/>
  <c r="T20" i="60"/>
  <c r="W23" i="60"/>
  <c r="K25" i="60"/>
  <c r="F27" i="61"/>
  <c r="F28" i="60"/>
  <c r="N29" i="60"/>
  <c r="V30" i="60"/>
  <c r="J32" i="60"/>
  <c r="I34" i="60"/>
  <c r="Q35" i="60"/>
  <c r="E37" i="60"/>
  <c r="E37" i="45" s="1"/>
  <c r="M38" i="60"/>
  <c r="U39" i="60"/>
  <c r="I41" i="60"/>
  <c r="Q42" i="60"/>
  <c r="E44" i="60"/>
  <c r="E44" i="45" s="1"/>
  <c r="M45" i="60"/>
  <c r="U46" i="60"/>
  <c r="I48" i="60"/>
  <c r="Q49" i="60"/>
  <c r="Q49" i="45" s="1"/>
  <c r="E51" i="60"/>
  <c r="K54" i="60"/>
  <c r="S55" i="60"/>
  <c r="G57" i="60"/>
  <c r="O58" i="60"/>
  <c r="W59" i="60"/>
  <c r="K61" i="60"/>
  <c r="S62" i="60"/>
  <c r="G64" i="60"/>
  <c r="O65" i="60"/>
  <c r="W66" i="60"/>
  <c r="K68" i="60"/>
  <c r="S69" i="60"/>
  <c r="G73" i="60"/>
  <c r="O74" i="60"/>
  <c r="W75" i="60"/>
  <c r="J27" i="59"/>
  <c r="O33" i="59"/>
  <c r="O26" i="59" s="1"/>
  <c r="K52" i="59"/>
  <c r="I11" i="58"/>
  <c r="L27" i="53"/>
  <c r="U53" i="157"/>
  <c r="V17" i="69"/>
  <c r="J71" i="68"/>
  <c r="P52" i="67"/>
  <c r="N71" i="67"/>
  <c r="I27" i="66"/>
  <c r="S71" i="64"/>
  <c r="E4" i="61"/>
  <c r="E5" i="60"/>
  <c r="M6" i="60"/>
  <c r="U7" i="60"/>
  <c r="V8" i="61"/>
  <c r="V9" i="60"/>
  <c r="F11" i="61"/>
  <c r="F12" i="60"/>
  <c r="N13" i="60"/>
  <c r="V14" i="60"/>
  <c r="J16" i="60"/>
  <c r="E18" i="60"/>
  <c r="M19" i="60"/>
  <c r="U20" i="60"/>
  <c r="D24" i="60"/>
  <c r="D24" i="45" s="1"/>
  <c r="L25" i="60"/>
  <c r="G28" i="60"/>
  <c r="O27" i="61"/>
  <c r="O29" i="60"/>
  <c r="W30" i="60"/>
  <c r="K32" i="60"/>
  <c r="K32" i="45" s="1"/>
  <c r="J34" i="60"/>
  <c r="R35" i="60"/>
  <c r="F37" i="60"/>
  <c r="N38" i="60"/>
  <c r="V39" i="60"/>
  <c r="J41" i="60"/>
  <c r="J41" i="45" s="1"/>
  <c r="R42" i="60"/>
  <c r="R42" i="45" s="1"/>
  <c r="F44" i="60"/>
  <c r="N45" i="60"/>
  <c r="V46" i="60"/>
  <c r="J48" i="60"/>
  <c r="R49" i="60"/>
  <c r="F51" i="60"/>
  <c r="D53" i="60"/>
  <c r="L54" i="60"/>
  <c r="T55" i="60"/>
  <c r="H57" i="60"/>
  <c r="P58" i="60"/>
  <c r="D60" i="60"/>
  <c r="L61" i="60"/>
  <c r="T62" i="60"/>
  <c r="T62" i="45" s="1"/>
  <c r="H64" i="60"/>
  <c r="P65" i="60"/>
  <c r="D67" i="60"/>
  <c r="L68" i="60"/>
  <c r="T69" i="60"/>
  <c r="H73" i="60"/>
  <c r="P74" i="60"/>
  <c r="D76" i="60"/>
  <c r="D4" i="58"/>
  <c r="K27" i="57"/>
  <c r="N52" i="70"/>
  <c r="R33" i="68"/>
  <c r="R26" i="68" s="1"/>
  <c r="F4" i="61"/>
  <c r="F5" i="60"/>
  <c r="N6" i="60"/>
  <c r="V7" i="60"/>
  <c r="W9" i="60"/>
  <c r="G11" i="61"/>
  <c r="G12" i="60"/>
  <c r="O13" i="60"/>
  <c r="W14" i="60"/>
  <c r="K16" i="60"/>
  <c r="F17" i="61"/>
  <c r="F18" i="60"/>
  <c r="N19" i="60"/>
  <c r="V20" i="60"/>
  <c r="E24" i="60"/>
  <c r="M25" i="60"/>
  <c r="H28" i="60"/>
  <c r="P29" i="60"/>
  <c r="P29" i="45" s="1"/>
  <c r="D31" i="60"/>
  <c r="L32" i="60"/>
  <c r="K33" i="61"/>
  <c r="K34" i="60"/>
  <c r="S35" i="60"/>
  <c r="G37" i="60"/>
  <c r="O38" i="60"/>
  <c r="O38" i="45" s="1"/>
  <c r="W39" i="60"/>
  <c r="W39" i="45" s="1"/>
  <c r="K41" i="60"/>
  <c r="S42" i="60"/>
  <c r="G44" i="60"/>
  <c r="O45" i="60"/>
  <c r="W46" i="60"/>
  <c r="K48" i="60"/>
  <c r="S49" i="60"/>
  <c r="S49" i="45" s="1"/>
  <c r="G51" i="60"/>
  <c r="E52" i="61"/>
  <c r="E53" i="60"/>
  <c r="M54" i="60"/>
  <c r="U55" i="60"/>
  <c r="I57" i="60"/>
  <c r="Q58" i="60"/>
  <c r="E60" i="60"/>
  <c r="M61" i="60"/>
  <c r="U62" i="60"/>
  <c r="I64" i="60"/>
  <c r="Q65" i="60"/>
  <c r="E67" i="60"/>
  <c r="M68" i="60"/>
  <c r="U69" i="60"/>
  <c r="I73" i="60"/>
  <c r="Q74" i="60"/>
  <c r="E76" i="60"/>
  <c r="Q33" i="59"/>
  <c r="H17" i="57"/>
  <c r="M33" i="57"/>
  <c r="G5" i="60"/>
  <c r="O4" i="61"/>
  <c r="O6" i="60"/>
  <c r="W7" i="60"/>
  <c r="D10" i="60"/>
  <c r="H11" i="61"/>
  <c r="H12" i="60"/>
  <c r="P13" i="60"/>
  <c r="D15" i="60"/>
  <c r="L16" i="60"/>
  <c r="L16" i="45" s="1"/>
  <c r="G17" i="61"/>
  <c r="G18" i="60"/>
  <c r="O19" i="60"/>
  <c r="W20" i="60"/>
  <c r="F22" i="61"/>
  <c r="F24" i="60"/>
  <c r="N25" i="60"/>
  <c r="I28" i="60"/>
  <c r="Q29" i="60"/>
  <c r="E31" i="60"/>
  <c r="M32" i="60"/>
  <c r="L33" i="61"/>
  <c r="L34" i="60"/>
  <c r="T35" i="60"/>
  <c r="H37" i="60"/>
  <c r="P38" i="60"/>
  <c r="D40" i="60"/>
  <c r="L41" i="60"/>
  <c r="T42" i="60"/>
  <c r="H44" i="60"/>
  <c r="P45" i="60"/>
  <c r="D47" i="60"/>
  <c r="L48" i="60"/>
  <c r="T49" i="60"/>
  <c r="H51" i="60"/>
  <c r="F52" i="61"/>
  <c r="F53" i="60"/>
  <c r="N54" i="60"/>
  <c r="V55" i="60"/>
  <c r="J57" i="60"/>
  <c r="R58" i="60"/>
  <c r="F60" i="60"/>
  <c r="N61" i="60"/>
  <c r="V62" i="60"/>
  <c r="J64" i="60"/>
  <c r="J64" i="45" s="1"/>
  <c r="R65" i="60"/>
  <c r="F67" i="60"/>
  <c r="N68" i="60"/>
  <c r="V69" i="60"/>
  <c r="J73" i="60"/>
  <c r="R74" i="60"/>
  <c r="F76" i="60"/>
  <c r="R33" i="66"/>
  <c r="H4" i="61"/>
  <c r="H5" i="60"/>
  <c r="P6" i="60"/>
  <c r="E10" i="60"/>
  <c r="I11" i="61"/>
  <c r="I12" i="60"/>
  <c r="Q13" i="60"/>
  <c r="E15" i="60"/>
  <c r="M16" i="60"/>
  <c r="H18" i="60"/>
  <c r="P17" i="61"/>
  <c r="P19" i="60"/>
  <c r="D21" i="60"/>
  <c r="G24" i="60"/>
  <c r="G24" i="45" s="1"/>
  <c r="O25" i="60"/>
  <c r="J28" i="60"/>
  <c r="R29" i="60"/>
  <c r="F31" i="60"/>
  <c r="N32" i="60"/>
  <c r="M34" i="60"/>
  <c r="U35" i="60"/>
  <c r="I37" i="60"/>
  <c r="Q38" i="60"/>
  <c r="E40" i="60"/>
  <c r="M41" i="60"/>
  <c r="U42" i="60"/>
  <c r="I44" i="60"/>
  <c r="Q45" i="60"/>
  <c r="E47" i="60"/>
  <c r="M48" i="60"/>
  <c r="M48" i="45" s="1"/>
  <c r="U49" i="60"/>
  <c r="I51" i="60"/>
  <c r="I51" i="45" s="1"/>
  <c r="G52" i="61"/>
  <c r="G53" i="60"/>
  <c r="O54" i="60"/>
  <c r="W55" i="60"/>
  <c r="K57" i="60"/>
  <c r="S58" i="60"/>
  <c r="G60" i="60"/>
  <c r="G60" i="45" s="1"/>
  <c r="O61" i="60"/>
  <c r="O61" i="45" s="1"/>
  <c r="W62" i="60"/>
  <c r="K64" i="60"/>
  <c r="S65" i="60"/>
  <c r="G67" i="60"/>
  <c r="O68" i="60"/>
  <c r="W69" i="60"/>
  <c r="K71" i="61"/>
  <c r="K73" i="60"/>
  <c r="S74" i="60"/>
  <c r="G76" i="60"/>
  <c r="N33" i="63"/>
  <c r="L52" i="63"/>
  <c r="I5" i="60"/>
  <c r="Q6" i="60"/>
  <c r="F10" i="60"/>
  <c r="J12" i="60"/>
  <c r="R13" i="60"/>
  <c r="F15" i="60"/>
  <c r="N16" i="60"/>
  <c r="I18" i="60"/>
  <c r="Q19" i="60"/>
  <c r="E21" i="60"/>
  <c r="H24" i="60"/>
  <c r="P25" i="60"/>
  <c r="K27" i="61"/>
  <c r="K28" i="60"/>
  <c r="S29" i="60"/>
  <c r="G31" i="60"/>
  <c r="O32" i="60"/>
  <c r="N34" i="60"/>
  <c r="V35" i="60"/>
  <c r="J37" i="60"/>
  <c r="J37" i="45" s="1"/>
  <c r="R38" i="60"/>
  <c r="R38" i="45" s="1"/>
  <c r="F40" i="60"/>
  <c r="N41" i="60"/>
  <c r="V42" i="60"/>
  <c r="J44" i="60"/>
  <c r="R45" i="60"/>
  <c r="F47" i="60"/>
  <c r="N48" i="60"/>
  <c r="N48" i="45" s="1"/>
  <c r="V49" i="60"/>
  <c r="J51" i="60"/>
  <c r="H52" i="61"/>
  <c r="H53" i="60"/>
  <c r="P54" i="60"/>
  <c r="D56" i="60"/>
  <c r="L57" i="60"/>
  <c r="T58" i="60"/>
  <c r="H60" i="60"/>
  <c r="P61" i="60"/>
  <c r="D63" i="60"/>
  <c r="L64" i="60"/>
  <c r="T65" i="60"/>
  <c r="H67" i="60"/>
  <c r="P68" i="60"/>
  <c r="D70" i="60"/>
  <c r="D71" i="61"/>
  <c r="D72" i="60"/>
  <c r="L73" i="60"/>
  <c r="T74" i="60"/>
  <c r="H76" i="60"/>
  <c r="P4" i="58"/>
  <c r="J5" i="60"/>
  <c r="R6" i="60"/>
  <c r="G10" i="60"/>
  <c r="K12" i="60"/>
  <c r="S13" i="60"/>
  <c r="G15" i="60"/>
  <c r="O16" i="60"/>
  <c r="J18" i="60"/>
  <c r="R19" i="60"/>
  <c r="F21" i="60"/>
  <c r="I24" i="60"/>
  <c r="Q25" i="60"/>
  <c r="L27" i="61"/>
  <c r="L28" i="60"/>
  <c r="T29" i="60"/>
  <c r="H31" i="60"/>
  <c r="H31" i="45" s="1"/>
  <c r="P32" i="60"/>
  <c r="O34" i="60"/>
  <c r="W35" i="60"/>
  <c r="K37" i="60"/>
  <c r="S38" i="60"/>
  <c r="G40" i="60"/>
  <c r="O41" i="60"/>
  <c r="W42" i="60"/>
  <c r="K44" i="60"/>
  <c r="S45" i="60"/>
  <c r="G47" i="60"/>
  <c r="O48" i="60"/>
  <c r="W49" i="60"/>
  <c r="K51" i="60"/>
  <c r="I53" i="60"/>
  <c r="Q52" i="61"/>
  <c r="Q54" i="60"/>
  <c r="E56" i="60"/>
  <c r="M57" i="60"/>
  <c r="U58" i="60"/>
  <c r="I60" i="60"/>
  <c r="Q61" i="60"/>
  <c r="E63" i="60"/>
  <c r="M64" i="60"/>
  <c r="U65" i="60"/>
  <c r="I67" i="60"/>
  <c r="Q68" i="60"/>
  <c r="E70" i="60"/>
  <c r="E72" i="60"/>
  <c r="M71" i="61"/>
  <c r="M73" i="60"/>
  <c r="U74" i="60"/>
  <c r="I76" i="60"/>
  <c r="Q8" i="57"/>
  <c r="P8" i="54"/>
  <c r="K4" i="61"/>
  <c r="K5" i="60"/>
  <c r="S6" i="60"/>
  <c r="H10" i="60"/>
  <c r="L11" i="61"/>
  <c r="L12" i="60"/>
  <c r="T13" i="60"/>
  <c r="H15" i="60"/>
  <c r="P16" i="60"/>
  <c r="K18" i="60"/>
  <c r="S19" i="60"/>
  <c r="G21" i="60"/>
  <c r="J24" i="60"/>
  <c r="R25" i="60"/>
  <c r="M28" i="60"/>
  <c r="U29" i="60"/>
  <c r="I31" i="60"/>
  <c r="Q32" i="60"/>
  <c r="P34" i="60"/>
  <c r="D36" i="60"/>
  <c r="L37" i="60"/>
  <c r="T38" i="60"/>
  <c r="H40" i="60"/>
  <c r="P41" i="60"/>
  <c r="D43" i="60"/>
  <c r="L44" i="60"/>
  <c r="T45" i="60"/>
  <c r="H47" i="60"/>
  <c r="P48" i="60"/>
  <c r="D50" i="60"/>
  <c r="L51" i="60"/>
  <c r="J53" i="60"/>
  <c r="R54" i="60"/>
  <c r="F56" i="60"/>
  <c r="N57" i="60"/>
  <c r="V58" i="60"/>
  <c r="J60" i="60"/>
  <c r="R61" i="60"/>
  <c r="F63" i="60"/>
  <c r="N64" i="60"/>
  <c r="N64" i="45" s="1"/>
  <c r="V65" i="60"/>
  <c r="V65" i="45" s="1"/>
  <c r="J67" i="60"/>
  <c r="R68" i="60"/>
  <c r="F70" i="60"/>
  <c r="F71" i="61"/>
  <c r="F72" i="60"/>
  <c r="N73" i="60"/>
  <c r="V74" i="60"/>
  <c r="J76" i="60"/>
  <c r="R8" i="57"/>
  <c r="M17" i="57"/>
  <c r="L5" i="60"/>
  <c r="T6" i="60"/>
  <c r="I10" i="60"/>
  <c r="M12" i="60"/>
  <c r="U13" i="60"/>
  <c r="I15" i="60"/>
  <c r="Q16" i="60"/>
  <c r="L17" i="61"/>
  <c r="L18" i="60"/>
  <c r="T19" i="60"/>
  <c r="H21" i="60"/>
  <c r="K24" i="60"/>
  <c r="S25" i="60"/>
  <c r="N28" i="60"/>
  <c r="V29" i="60"/>
  <c r="J31" i="60"/>
  <c r="R32" i="60"/>
  <c r="Q34" i="60"/>
  <c r="E36" i="60"/>
  <c r="M37" i="60"/>
  <c r="U38" i="60"/>
  <c r="U38" i="45" s="1"/>
  <c r="I40" i="60"/>
  <c r="I40" i="45" s="1"/>
  <c r="Q41" i="60"/>
  <c r="E43" i="60"/>
  <c r="M44" i="60"/>
  <c r="U45" i="60"/>
  <c r="I47" i="60"/>
  <c r="Q48" i="60"/>
  <c r="E50" i="60"/>
  <c r="M51" i="60"/>
  <c r="K53" i="60"/>
  <c r="S54" i="60"/>
  <c r="G56" i="60"/>
  <c r="O57" i="60"/>
  <c r="O57" i="45" s="1"/>
  <c r="W58" i="60"/>
  <c r="K60" i="60"/>
  <c r="S61" i="60"/>
  <c r="G63" i="60"/>
  <c r="O64" i="60"/>
  <c r="W65" i="60"/>
  <c r="K67" i="60"/>
  <c r="S68" i="60"/>
  <c r="G70" i="60"/>
  <c r="G71" i="61"/>
  <c r="G72" i="60"/>
  <c r="O73" i="60"/>
  <c r="W74" i="60"/>
  <c r="K76" i="60"/>
  <c r="T8" i="59"/>
  <c r="N71" i="59"/>
  <c r="J4" i="57"/>
  <c r="N17" i="57"/>
  <c r="M4" i="61"/>
  <c r="M5" i="60"/>
  <c r="U6" i="60"/>
  <c r="J8" i="61"/>
  <c r="J10" i="60"/>
  <c r="J10" i="45" s="1"/>
  <c r="N11" i="61"/>
  <c r="N12" i="60"/>
  <c r="V13" i="60"/>
  <c r="J15" i="60"/>
  <c r="R16" i="60"/>
  <c r="M18" i="60"/>
  <c r="U19" i="60"/>
  <c r="I21" i="60"/>
  <c r="D23" i="60"/>
  <c r="L24" i="60"/>
  <c r="T25" i="60"/>
  <c r="O28" i="60"/>
  <c r="W29" i="60"/>
  <c r="K31" i="60"/>
  <c r="K31" i="45" s="1"/>
  <c r="S32" i="60"/>
  <c r="S32" i="45" s="1"/>
  <c r="R34" i="60"/>
  <c r="F36" i="60"/>
  <c r="N37" i="60"/>
  <c r="V38" i="60"/>
  <c r="J40" i="60"/>
  <c r="R41" i="60"/>
  <c r="F43" i="60"/>
  <c r="N44" i="60"/>
  <c r="V45" i="60"/>
  <c r="J47" i="60"/>
  <c r="R48" i="60"/>
  <c r="F50" i="60"/>
  <c r="N51" i="60"/>
  <c r="L53" i="60"/>
  <c r="T54" i="60"/>
  <c r="H56" i="60"/>
  <c r="P57" i="60"/>
  <c r="D59" i="60"/>
  <c r="L60" i="60"/>
  <c r="L60" i="45" s="1"/>
  <c r="T61" i="60"/>
  <c r="H63" i="60"/>
  <c r="P64" i="60"/>
  <c r="D66" i="60"/>
  <c r="D66" i="45" s="1"/>
  <c r="L67" i="60"/>
  <c r="T68" i="60"/>
  <c r="H70" i="60"/>
  <c r="H72" i="60"/>
  <c r="P73" i="60"/>
  <c r="D75" i="60"/>
  <c r="L76" i="60"/>
  <c r="D71" i="58"/>
  <c r="K4" i="57"/>
  <c r="T8" i="57"/>
  <c r="S27" i="57"/>
  <c r="N4" i="61"/>
  <c r="N5" i="60"/>
  <c r="V6" i="60"/>
  <c r="K10" i="60"/>
  <c r="O11" i="61"/>
  <c r="O12" i="60"/>
  <c r="W13" i="60"/>
  <c r="K15" i="60"/>
  <c r="S16" i="60"/>
  <c r="N18" i="60"/>
  <c r="V19" i="60"/>
  <c r="J21" i="60"/>
  <c r="E22" i="61"/>
  <c r="E23" i="60"/>
  <c r="M24" i="60"/>
  <c r="U25" i="60"/>
  <c r="P28" i="60"/>
  <c r="D30" i="60"/>
  <c r="L31" i="60"/>
  <c r="T32" i="60"/>
  <c r="S33" i="61"/>
  <c r="S34" i="60"/>
  <c r="G36" i="60"/>
  <c r="G36" i="45" s="1"/>
  <c r="O37" i="60"/>
  <c r="O37" i="45" s="1"/>
  <c r="W38" i="60"/>
  <c r="K40" i="60"/>
  <c r="S41" i="60"/>
  <c r="G43" i="60"/>
  <c r="O44" i="60"/>
  <c r="W45" i="60"/>
  <c r="K47" i="60"/>
  <c r="K47" i="45" s="1"/>
  <c r="S48" i="60"/>
  <c r="S48" i="45" s="1"/>
  <c r="G50" i="60"/>
  <c r="O51" i="60"/>
  <c r="M52" i="61"/>
  <c r="M53" i="60"/>
  <c r="U54" i="60"/>
  <c r="I56" i="60"/>
  <c r="Q57" i="60"/>
  <c r="E59" i="60"/>
  <c r="M60" i="60"/>
  <c r="M60" i="45" s="1"/>
  <c r="U61" i="60"/>
  <c r="U61" i="45" s="1"/>
  <c r="I63" i="60"/>
  <c r="Q64" i="60"/>
  <c r="E66" i="60"/>
  <c r="M67" i="60"/>
  <c r="U68" i="60"/>
  <c r="I70" i="60"/>
  <c r="I72" i="60"/>
  <c r="Q73" i="60"/>
  <c r="E75" i="60"/>
  <c r="M76" i="60"/>
  <c r="H4" i="59"/>
  <c r="V8" i="59"/>
  <c r="K17" i="74"/>
  <c r="V33" i="73"/>
  <c r="V26" i="73" s="1"/>
  <c r="W11" i="72"/>
  <c r="W3" i="72" s="1"/>
  <c r="W33" i="72"/>
  <c r="U52" i="72"/>
  <c r="N33" i="71"/>
  <c r="N26" i="71" s="1"/>
  <c r="H52" i="71"/>
  <c r="F4" i="70"/>
  <c r="M27" i="70"/>
  <c r="S33" i="70"/>
  <c r="O52" i="70"/>
  <c r="O71" i="69"/>
  <c r="K8" i="68"/>
  <c r="U11" i="68"/>
  <c r="S33" i="68"/>
  <c r="O52" i="68"/>
  <c r="L71" i="68"/>
  <c r="W17" i="67"/>
  <c r="U22" i="67"/>
  <c r="T27" i="67"/>
  <c r="W11" i="66"/>
  <c r="J17" i="66"/>
  <c r="G4" i="65"/>
  <c r="D11" i="65"/>
  <c r="V27" i="65"/>
  <c r="D4" i="64"/>
  <c r="D11" i="64"/>
  <c r="N22" i="64"/>
  <c r="R22" i="62"/>
  <c r="G27" i="62"/>
  <c r="K33" i="62"/>
  <c r="O5" i="60"/>
  <c r="W6" i="60"/>
  <c r="D9" i="60"/>
  <c r="L10" i="60"/>
  <c r="P12" i="60"/>
  <c r="D14" i="60"/>
  <c r="L15" i="60"/>
  <c r="T16" i="60"/>
  <c r="O18" i="60"/>
  <c r="W19" i="60"/>
  <c r="K21" i="60"/>
  <c r="F23" i="60"/>
  <c r="N22" i="61"/>
  <c r="N24" i="60"/>
  <c r="V25" i="60"/>
  <c r="V25" i="45" s="1"/>
  <c r="Q28" i="60"/>
  <c r="E30" i="60"/>
  <c r="M31" i="60"/>
  <c r="U32" i="60"/>
  <c r="U32" i="45" s="1"/>
  <c r="T33" i="61"/>
  <c r="T34" i="60"/>
  <c r="H36" i="60"/>
  <c r="P37" i="60"/>
  <c r="D39" i="60"/>
  <c r="L40" i="60"/>
  <c r="T41" i="60"/>
  <c r="H43" i="60"/>
  <c r="P44" i="60"/>
  <c r="D46" i="60"/>
  <c r="D46" i="45" s="1"/>
  <c r="L47" i="60"/>
  <c r="T48" i="60"/>
  <c r="H50" i="60"/>
  <c r="P51" i="60"/>
  <c r="N53" i="60"/>
  <c r="V54" i="60"/>
  <c r="J56" i="60"/>
  <c r="R57" i="60"/>
  <c r="F59" i="60"/>
  <c r="N60" i="60"/>
  <c r="V61" i="60"/>
  <c r="J63" i="60"/>
  <c r="R64" i="60"/>
  <c r="F66" i="60"/>
  <c r="N67" i="60"/>
  <c r="V68" i="60"/>
  <c r="J70" i="60"/>
  <c r="J72" i="60"/>
  <c r="R73" i="60"/>
  <c r="F75" i="60"/>
  <c r="N76" i="60"/>
  <c r="E17" i="59"/>
  <c r="D8" i="58"/>
  <c r="D27" i="58"/>
  <c r="I33" i="58"/>
  <c r="I26" i="58" s="1"/>
  <c r="O52" i="57"/>
  <c r="D8" i="55"/>
  <c r="G4" i="54"/>
  <c r="K27" i="54"/>
  <c r="K26" i="54" s="1"/>
  <c r="O33" i="54"/>
  <c r="Q52" i="54"/>
  <c r="I71" i="54"/>
  <c r="F52" i="53"/>
  <c r="S26" i="41"/>
  <c r="L17" i="74"/>
  <c r="J22" i="74"/>
  <c r="V71" i="74"/>
  <c r="S8" i="73"/>
  <c r="E17" i="73"/>
  <c r="T52" i="73"/>
  <c r="U71" i="73"/>
  <c r="O8" i="72"/>
  <c r="Q8" i="71"/>
  <c r="P27" i="71"/>
  <c r="G33" i="71"/>
  <c r="N27" i="70"/>
  <c r="T33" i="70"/>
  <c r="P52" i="70"/>
  <c r="I8" i="69"/>
  <c r="V22" i="69"/>
  <c r="M27" i="69"/>
  <c r="P71" i="69"/>
  <c r="V11" i="68"/>
  <c r="T33" i="68"/>
  <c r="P52" i="68"/>
  <c r="M71" i="68"/>
  <c r="T11" i="67"/>
  <c r="V22" i="67"/>
  <c r="T33" i="67"/>
  <c r="S52" i="67"/>
  <c r="W4" i="66"/>
  <c r="H4" i="65"/>
  <c r="I17" i="65"/>
  <c r="W27" i="65"/>
  <c r="E11" i="64"/>
  <c r="G22" i="64"/>
  <c r="I33" i="64"/>
  <c r="M11" i="62"/>
  <c r="S17" i="62"/>
  <c r="H27" i="62"/>
  <c r="L52" i="62"/>
  <c r="K71" i="62"/>
  <c r="P4" i="61"/>
  <c r="P5" i="60"/>
  <c r="D7" i="60"/>
  <c r="E8" i="61"/>
  <c r="E9" i="60"/>
  <c r="M10" i="60"/>
  <c r="Q11" i="61"/>
  <c r="Q12" i="60"/>
  <c r="E14" i="60"/>
  <c r="E14" i="45" s="1"/>
  <c r="M15" i="60"/>
  <c r="U16" i="60"/>
  <c r="P18" i="60"/>
  <c r="D20" i="60"/>
  <c r="D20" i="45" s="1"/>
  <c r="L21" i="60"/>
  <c r="G23" i="60"/>
  <c r="O24" i="60"/>
  <c r="W25" i="60"/>
  <c r="R28" i="60"/>
  <c r="F30" i="60"/>
  <c r="N31" i="60"/>
  <c r="V32" i="60"/>
  <c r="U34" i="60"/>
  <c r="I36" i="60"/>
  <c r="Q37" i="60"/>
  <c r="E39" i="60"/>
  <c r="M40" i="60"/>
  <c r="U41" i="60"/>
  <c r="U41" i="45" s="1"/>
  <c r="I43" i="60"/>
  <c r="Q44" i="60"/>
  <c r="E46" i="60"/>
  <c r="M47" i="60"/>
  <c r="U48" i="60"/>
  <c r="I50" i="60"/>
  <c r="Q51" i="60"/>
  <c r="O53" i="60"/>
  <c r="W54" i="60"/>
  <c r="K56" i="60"/>
  <c r="S57" i="60"/>
  <c r="G59" i="60"/>
  <c r="O60" i="60"/>
  <c r="W61" i="60"/>
  <c r="K63" i="60"/>
  <c r="S64" i="60"/>
  <c r="G66" i="60"/>
  <c r="O67" i="60"/>
  <c r="W68" i="60"/>
  <c r="K70" i="60"/>
  <c r="K72" i="60"/>
  <c r="S71" i="61"/>
  <c r="S73" i="60"/>
  <c r="G75" i="60"/>
  <c r="O76" i="60"/>
  <c r="F17" i="59"/>
  <c r="N27" i="59"/>
  <c r="S33" i="59"/>
  <c r="S26" i="59" s="1"/>
  <c r="E8" i="58"/>
  <c r="M8" i="58"/>
  <c r="M11" i="58"/>
  <c r="O17" i="58"/>
  <c r="J22" i="58"/>
  <c r="J52" i="55"/>
  <c r="D71" i="55"/>
  <c r="H4" i="54"/>
  <c r="I11" i="54"/>
  <c r="D17" i="54"/>
  <c r="P27" i="53"/>
  <c r="P26" i="53" s="1"/>
  <c r="O52" i="53"/>
  <c r="K22" i="74"/>
  <c r="D33" i="74"/>
  <c r="T8" i="73"/>
  <c r="F17" i="73"/>
  <c r="R27" i="73"/>
  <c r="V71" i="73"/>
  <c r="P8" i="72"/>
  <c r="Q27" i="72"/>
  <c r="E17" i="71"/>
  <c r="P8" i="70"/>
  <c r="J17" i="70"/>
  <c r="U33" i="70"/>
  <c r="Q52" i="70"/>
  <c r="S4" i="69"/>
  <c r="Q71" i="69"/>
  <c r="W4" i="68"/>
  <c r="M8" i="68"/>
  <c r="U33" i="68"/>
  <c r="Q52" i="68"/>
  <c r="N71" i="68"/>
  <c r="S4" i="67"/>
  <c r="T52" i="67"/>
  <c r="M27" i="66"/>
  <c r="F11" i="65"/>
  <c r="G22" i="65"/>
  <c r="L17" i="64"/>
  <c r="T52" i="63"/>
  <c r="O4" i="62"/>
  <c r="D8" i="62"/>
  <c r="N11" i="62"/>
  <c r="T22" i="62"/>
  <c r="Q27" i="62"/>
  <c r="U52" i="62"/>
  <c r="T71" i="62"/>
  <c r="Q5" i="60"/>
  <c r="E7" i="60"/>
  <c r="F8" i="61"/>
  <c r="F9" i="60"/>
  <c r="N10" i="60"/>
  <c r="R12" i="60"/>
  <c r="F14" i="60"/>
  <c r="N15" i="60"/>
  <c r="N15" i="45" s="1"/>
  <c r="V16" i="60"/>
  <c r="Q18" i="60"/>
  <c r="E20" i="60"/>
  <c r="M21" i="60"/>
  <c r="M21" i="45" s="1"/>
  <c r="H22" i="61"/>
  <c r="H23" i="60"/>
  <c r="P24" i="60"/>
  <c r="S27" i="61"/>
  <c r="S28" i="60"/>
  <c r="G30" i="60"/>
  <c r="O31" i="60"/>
  <c r="W32" i="60"/>
  <c r="V34" i="60"/>
  <c r="J36" i="60"/>
  <c r="R37" i="60"/>
  <c r="F39" i="60"/>
  <c r="N40" i="60"/>
  <c r="V41" i="60"/>
  <c r="J43" i="60"/>
  <c r="R44" i="60"/>
  <c r="F46" i="60"/>
  <c r="N47" i="60"/>
  <c r="V48" i="60"/>
  <c r="J50" i="60"/>
  <c r="R51" i="60"/>
  <c r="P52" i="61"/>
  <c r="P53" i="60"/>
  <c r="D55" i="60"/>
  <c r="L56" i="60"/>
  <c r="L56" i="45" s="1"/>
  <c r="T57" i="60"/>
  <c r="H59" i="60"/>
  <c r="P60" i="60"/>
  <c r="D62" i="60"/>
  <c r="L63" i="60"/>
  <c r="T64" i="60"/>
  <c r="H66" i="60"/>
  <c r="P67" i="60"/>
  <c r="P67" i="45" s="1"/>
  <c r="D69" i="60"/>
  <c r="L70" i="60"/>
  <c r="L71" i="61"/>
  <c r="L72" i="60"/>
  <c r="T73" i="60"/>
  <c r="H75" i="60"/>
  <c r="P76" i="60"/>
  <c r="G17" i="59"/>
  <c r="T33" i="59"/>
  <c r="F8" i="58"/>
  <c r="P17" i="58"/>
  <c r="M11" i="57"/>
  <c r="I52" i="57"/>
  <c r="N4" i="55"/>
  <c r="D17" i="55"/>
  <c r="K52" i="55"/>
  <c r="E71" i="55"/>
  <c r="W8" i="54"/>
  <c r="E17" i="54"/>
  <c r="E11" i="53"/>
  <c r="L17" i="53"/>
  <c r="E33" i="74"/>
  <c r="G17" i="73"/>
  <c r="D22" i="73"/>
  <c r="V52" i="73"/>
  <c r="W71" i="73"/>
  <c r="Q8" i="72"/>
  <c r="D17" i="72"/>
  <c r="R27" i="72"/>
  <c r="S8" i="71"/>
  <c r="F17" i="71"/>
  <c r="J27" i="71"/>
  <c r="Q8" i="70"/>
  <c r="R52" i="70"/>
  <c r="T4" i="69"/>
  <c r="K8" i="69"/>
  <c r="O27" i="69"/>
  <c r="S52" i="69"/>
  <c r="R71" i="69"/>
  <c r="V33" i="68"/>
  <c r="T4" i="67"/>
  <c r="K8" i="67"/>
  <c r="O27" i="67"/>
  <c r="O26" i="67" s="1"/>
  <c r="U52" i="67"/>
  <c r="O8" i="66"/>
  <c r="E17" i="66"/>
  <c r="G11" i="65"/>
  <c r="H22" i="65"/>
  <c r="G4" i="64"/>
  <c r="G11" i="64"/>
  <c r="M17" i="64"/>
  <c r="I22" i="64"/>
  <c r="P8" i="63"/>
  <c r="O11" i="62"/>
  <c r="N33" i="62"/>
  <c r="V52" i="62"/>
  <c r="R5" i="60"/>
  <c r="F7" i="60"/>
  <c r="G9" i="60"/>
  <c r="O10" i="60"/>
  <c r="S12" i="60"/>
  <c r="G14" i="60"/>
  <c r="O15" i="60"/>
  <c r="O15" i="45" s="1"/>
  <c r="W16" i="60"/>
  <c r="R18" i="60"/>
  <c r="F20" i="60"/>
  <c r="N21" i="60"/>
  <c r="I23" i="60"/>
  <c r="Q24" i="60"/>
  <c r="T27" i="61"/>
  <c r="T28" i="60"/>
  <c r="H30" i="60"/>
  <c r="P31" i="60"/>
  <c r="I33" i="61"/>
  <c r="W34" i="60"/>
  <c r="K36" i="60"/>
  <c r="S37" i="60"/>
  <c r="G39" i="60"/>
  <c r="O40" i="60"/>
  <c r="W41" i="60"/>
  <c r="K43" i="60"/>
  <c r="S44" i="60"/>
  <c r="G46" i="60"/>
  <c r="O47" i="60"/>
  <c r="W48" i="60"/>
  <c r="K50" i="60"/>
  <c r="K50" i="45" s="1"/>
  <c r="S51" i="60"/>
  <c r="S51" i="45" s="1"/>
  <c r="Q53" i="60"/>
  <c r="E55" i="60"/>
  <c r="E55" i="45" s="1"/>
  <c r="M56" i="60"/>
  <c r="M56" i="45" s="1"/>
  <c r="U57" i="60"/>
  <c r="I59" i="60"/>
  <c r="Q60" i="60"/>
  <c r="E62" i="60"/>
  <c r="M63" i="60"/>
  <c r="U64" i="60"/>
  <c r="I66" i="60"/>
  <c r="Q67" i="60"/>
  <c r="E69" i="60"/>
  <c r="M70" i="60"/>
  <c r="M72" i="60"/>
  <c r="U73" i="60"/>
  <c r="I75" i="60"/>
  <c r="Q76" i="60"/>
  <c r="E11" i="59"/>
  <c r="U33" i="59"/>
  <c r="O8" i="58"/>
  <c r="D33" i="58"/>
  <c r="N11" i="57"/>
  <c r="O4" i="55"/>
  <c r="E17" i="55"/>
  <c r="L52" i="55"/>
  <c r="D8" i="54"/>
  <c r="F17" i="54"/>
  <c r="L52" i="54"/>
  <c r="D71" i="54"/>
  <c r="F11" i="53"/>
  <c r="E17" i="53"/>
  <c r="M22" i="74"/>
  <c r="F33" i="74"/>
  <c r="D4" i="73"/>
  <c r="V8" i="73"/>
  <c r="R8" i="72"/>
  <c r="S27" i="72"/>
  <c r="S26" i="72" s="1"/>
  <c r="T8" i="71"/>
  <c r="D22" i="71"/>
  <c r="J33" i="71"/>
  <c r="D52" i="71"/>
  <c r="R8" i="70"/>
  <c r="D17" i="70"/>
  <c r="U4" i="69"/>
  <c r="L8" i="69"/>
  <c r="W11" i="69"/>
  <c r="P27" i="69"/>
  <c r="W33" i="69"/>
  <c r="O8" i="68"/>
  <c r="L8" i="67"/>
  <c r="W11" i="67"/>
  <c r="P27" i="67"/>
  <c r="W33" i="67"/>
  <c r="V52" i="67"/>
  <c r="P8" i="66"/>
  <c r="F17" i="66"/>
  <c r="P11" i="65"/>
  <c r="H11" i="64"/>
  <c r="N17" i="64"/>
  <c r="J22" i="64"/>
  <c r="D33" i="64"/>
  <c r="P11" i="62"/>
  <c r="V17" i="62"/>
  <c r="K27" i="62"/>
  <c r="O52" i="62"/>
  <c r="N71" i="62"/>
  <c r="S4" i="61"/>
  <c r="S5" i="60"/>
  <c r="G7" i="60"/>
  <c r="H8" i="61"/>
  <c r="H9" i="60"/>
  <c r="P10" i="60"/>
  <c r="T11" i="61"/>
  <c r="T12" i="60"/>
  <c r="H14" i="60"/>
  <c r="P15" i="60"/>
  <c r="E17" i="61"/>
  <c r="S18" i="60"/>
  <c r="G20" i="60"/>
  <c r="G20" i="45" s="1"/>
  <c r="O21" i="60"/>
  <c r="O21" i="45" s="1"/>
  <c r="J22" i="61"/>
  <c r="J23" i="60"/>
  <c r="R24" i="60"/>
  <c r="U28" i="60"/>
  <c r="I30" i="60"/>
  <c r="Q31" i="60"/>
  <c r="J33" i="61"/>
  <c r="D35" i="60"/>
  <c r="L36" i="60"/>
  <c r="T37" i="60"/>
  <c r="H39" i="60"/>
  <c r="P40" i="60"/>
  <c r="D42" i="60"/>
  <c r="L43" i="60"/>
  <c r="T44" i="60"/>
  <c r="H46" i="60"/>
  <c r="P47" i="60"/>
  <c r="D49" i="60"/>
  <c r="L50" i="60"/>
  <c r="T51" i="60"/>
  <c r="R53" i="60"/>
  <c r="F55" i="60"/>
  <c r="N56" i="60"/>
  <c r="V57" i="60"/>
  <c r="V57" i="45" s="1"/>
  <c r="J59" i="60"/>
  <c r="R60" i="60"/>
  <c r="F62" i="60"/>
  <c r="N63" i="60"/>
  <c r="V64" i="60"/>
  <c r="J66" i="60"/>
  <c r="R67" i="60"/>
  <c r="R67" i="45" s="1"/>
  <c r="F69" i="60"/>
  <c r="F69" i="45" s="1"/>
  <c r="N70" i="60"/>
  <c r="N72" i="60"/>
  <c r="V73" i="60"/>
  <c r="J75" i="60"/>
  <c r="R76" i="60"/>
  <c r="R76" i="45" s="1"/>
  <c r="N11" i="59"/>
  <c r="R4" i="58"/>
  <c r="P11" i="58"/>
  <c r="E33" i="58"/>
  <c r="K52" i="57"/>
  <c r="D71" i="57"/>
  <c r="F17" i="55"/>
  <c r="N27" i="55"/>
  <c r="R33" i="55"/>
  <c r="D11" i="54"/>
  <c r="G17" i="54"/>
  <c r="M52" i="54"/>
  <c r="E71" i="54"/>
  <c r="F17" i="53"/>
  <c r="G33" i="74"/>
  <c r="E4" i="73"/>
  <c r="U27" i="73"/>
  <c r="F17" i="72"/>
  <c r="T27" i="72"/>
  <c r="L27" i="71"/>
  <c r="E52" i="71"/>
  <c r="S8" i="70"/>
  <c r="S3" i="70" s="1"/>
  <c r="E17" i="70"/>
  <c r="V4" i="69"/>
  <c r="U52" i="69"/>
  <c r="P8" i="68"/>
  <c r="S27" i="68"/>
  <c r="M8" i="67"/>
  <c r="Q27" i="67"/>
  <c r="Q8" i="66"/>
  <c r="G17" i="66"/>
  <c r="D22" i="66"/>
  <c r="P27" i="66"/>
  <c r="I8" i="65"/>
  <c r="I11" i="65"/>
  <c r="J22" i="65"/>
  <c r="D33" i="65"/>
  <c r="I4" i="64"/>
  <c r="E33" i="64"/>
  <c r="R8" i="63"/>
  <c r="U71" i="63"/>
  <c r="R4" i="62"/>
  <c r="G8" i="62"/>
  <c r="W22" i="62"/>
  <c r="P33" i="62"/>
  <c r="T5" i="60"/>
  <c r="H7" i="60"/>
  <c r="H7" i="45" s="1"/>
  <c r="I9" i="60"/>
  <c r="Q10" i="60"/>
  <c r="U12" i="60"/>
  <c r="I14" i="60"/>
  <c r="Q15" i="60"/>
  <c r="I17" i="61"/>
  <c r="T17" i="61"/>
  <c r="T18" i="60"/>
  <c r="H20" i="60"/>
  <c r="P21" i="60"/>
  <c r="K23" i="60"/>
  <c r="S24" i="60"/>
  <c r="H27" i="61"/>
  <c r="V28" i="60"/>
  <c r="J30" i="60"/>
  <c r="R31" i="60"/>
  <c r="M33" i="61"/>
  <c r="E35" i="60"/>
  <c r="M36" i="60"/>
  <c r="U37" i="60"/>
  <c r="I39" i="60"/>
  <c r="Q40" i="60"/>
  <c r="E42" i="60"/>
  <c r="M43" i="60"/>
  <c r="U44" i="60"/>
  <c r="I46" i="60"/>
  <c r="Q47" i="60"/>
  <c r="E49" i="60"/>
  <c r="M50" i="60"/>
  <c r="U51" i="60"/>
  <c r="U51" i="45" s="1"/>
  <c r="S53" i="60"/>
  <c r="G55" i="60"/>
  <c r="O56" i="60"/>
  <c r="W57" i="60"/>
  <c r="K59" i="60"/>
  <c r="S60" i="60"/>
  <c r="G62" i="60"/>
  <c r="O63" i="60"/>
  <c r="W64" i="60"/>
  <c r="K66" i="60"/>
  <c r="S67" i="60"/>
  <c r="G69" i="60"/>
  <c r="O70" i="60"/>
  <c r="O71" i="61"/>
  <c r="O72" i="60"/>
  <c r="W73" i="60"/>
  <c r="K75" i="60"/>
  <c r="S76" i="60"/>
  <c r="N4" i="59"/>
  <c r="G11" i="59"/>
  <c r="R17" i="59"/>
  <c r="J22" i="59"/>
  <c r="I8" i="58"/>
  <c r="F33" i="58"/>
  <c r="P11" i="57"/>
  <c r="M71" i="57"/>
  <c r="G17" i="55"/>
  <c r="O27" i="55"/>
  <c r="S33" i="55"/>
  <c r="S26" i="55" s="1"/>
  <c r="T4" i="54"/>
  <c r="E11" i="54"/>
  <c r="P27" i="54"/>
  <c r="T33" i="54"/>
  <c r="F71" i="54"/>
  <c r="H11" i="53"/>
  <c r="G17" i="53"/>
  <c r="T33" i="53"/>
  <c r="K52" i="53"/>
  <c r="Q17" i="74"/>
  <c r="D27" i="74"/>
  <c r="P33" i="74"/>
  <c r="F4" i="73"/>
  <c r="J17" i="73"/>
  <c r="G22" i="73"/>
  <c r="K4" i="72"/>
  <c r="V8" i="71"/>
  <c r="D11" i="71"/>
  <c r="F22" i="71"/>
  <c r="F52" i="71"/>
  <c r="F17" i="70"/>
  <c r="S27" i="70"/>
  <c r="N8" i="69"/>
  <c r="E11" i="69"/>
  <c r="R27" i="69"/>
  <c r="E33" i="69"/>
  <c r="V52" i="69"/>
  <c r="E17" i="68"/>
  <c r="L22" i="68"/>
  <c r="T27" i="68"/>
  <c r="N8" i="67"/>
  <c r="R27" i="67"/>
  <c r="R26" i="67" s="1"/>
  <c r="R8" i="66"/>
  <c r="J11" i="65"/>
  <c r="N17" i="65"/>
  <c r="M33" i="65"/>
  <c r="K71" i="65"/>
  <c r="J4" i="64"/>
  <c r="J11" i="64"/>
  <c r="L22" i="64"/>
  <c r="F33" i="64"/>
  <c r="M27" i="62"/>
  <c r="Q52" i="62"/>
  <c r="P71" i="62"/>
  <c r="U4" i="61"/>
  <c r="U5" i="60"/>
  <c r="I7" i="60"/>
  <c r="J9" i="60"/>
  <c r="R8" i="61"/>
  <c r="R10" i="60"/>
  <c r="V11" i="61"/>
  <c r="V12" i="60"/>
  <c r="J14" i="60"/>
  <c r="R15" i="60"/>
  <c r="R15" i="45" s="1"/>
  <c r="J17" i="61"/>
  <c r="U18" i="60"/>
  <c r="I20" i="60"/>
  <c r="Q21" i="60"/>
  <c r="L23" i="60"/>
  <c r="T24" i="60"/>
  <c r="I27" i="61"/>
  <c r="W28" i="60"/>
  <c r="K30" i="60"/>
  <c r="S31" i="60"/>
  <c r="N33" i="61"/>
  <c r="F35" i="60"/>
  <c r="N36" i="60"/>
  <c r="V37" i="60"/>
  <c r="J39" i="60"/>
  <c r="R40" i="60"/>
  <c r="F42" i="60"/>
  <c r="N43" i="60"/>
  <c r="V44" i="60"/>
  <c r="V44" i="45" s="1"/>
  <c r="J46" i="60"/>
  <c r="R47" i="60"/>
  <c r="F49" i="60"/>
  <c r="N50" i="60"/>
  <c r="V51" i="60"/>
  <c r="T53" i="60"/>
  <c r="H55" i="60"/>
  <c r="P56" i="60"/>
  <c r="D58" i="60"/>
  <c r="D58" i="45" s="1"/>
  <c r="L59" i="60"/>
  <c r="T60" i="60"/>
  <c r="H62" i="60"/>
  <c r="P63" i="60"/>
  <c r="D65" i="60"/>
  <c r="L66" i="60"/>
  <c r="T67" i="60"/>
  <c r="H69" i="60"/>
  <c r="P70" i="60"/>
  <c r="P72" i="60"/>
  <c r="D74" i="60"/>
  <c r="L75" i="60"/>
  <c r="T76" i="60"/>
  <c r="T4" i="58"/>
  <c r="J8" i="58"/>
  <c r="J27" i="58"/>
  <c r="G33" i="58"/>
  <c r="L71" i="58"/>
  <c r="S4" i="57"/>
  <c r="F71" i="57"/>
  <c r="F11" i="55"/>
  <c r="P27" i="55"/>
  <c r="T33" i="55"/>
  <c r="F11" i="54"/>
  <c r="D22" i="54"/>
  <c r="Q27" i="54"/>
  <c r="U33" i="54"/>
  <c r="G71" i="54"/>
  <c r="H17" i="53"/>
  <c r="P22" i="74"/>
  <c r="I33" i="74"/>
  <c r="L52" i="74"/>
  <c r="H71" i="74"/>
  <c r="G4" i="73"/>
  <c r="F11" i="73"/>
  <c r="D4" i="72"/>
  <c r="D4" i="71"/>
  <c r="J17" i="71"/>
  <c r="G22" i="71"/>
  <c r="G52" i="71"/>
  <c r="T27" i="70"/>
  <c r="O8" i="69"/>
  <c r="R8" i="68"/>
  <c r="H11" i="68"/>
  <c r="F17" i="68"/>
  <c r="U27" i="68"/>
  <c r="S71" i="68"/>
  <c r="H22" i="67"/>
  <c r="I17" i="66"/>
  <c r="Q17" i="66"/>
  <c r="F22" i="66"/>
  <c r="G33" i="64"/>
  <c r="L4" i="63"/>
  <c r="T4" i="62"/>
  <c r="I8" i="62"/>
  <c r="N27" i="62"/>
  <c r="R52" i="62"/>
  <c r="V4" i="61"/>
  <c r="V5" i="60"/>
  <c r="J7" i="60"/>
  <c r="K8" i="61"/>
  <c r="K9" i="60"/>
  <c r="S10" i="60"/>
  <c r="W11" i="61"/>
  <c r="W12" i="60"/>
  <c r="K14" i="60"/>
  <c r="S15" i="60"/>
  <c r="K17" i="61"/>
  <c r="V18" i="60"/>
  <c r="J20" i="60"/>
  <c r="R21" i="60"/>
  <c r="M23" i="60"/>
  <c r="U24" i="60"/>
  <c r="J27" i="61"/>
  <c r="D29" i="60"/>
  <c r="L30" i="60"/>
  <c r="T31" i="60"/>
  <c r="Q33" i="61"/>
  <c r="G35" i="60"/>
  <c r="O36" i="60"/>
  <c r="W37" i="60"/>
  <c r="K39" i="60"/>
  <c r="S40" i="60"/>
  <c r="G42" i="60"/>
  <c r="O43" i="60"/>
  <c r="W44" i="60"/>
  <c r="K46" i="60"/>
  <c r="S47" i="60"/>
  <c r="G49" i="60"/>
  <c r="O50" i="60"/>
  <c r="W51" i="60"/>
  <c r="U52" i="61"/>
  <c r="U53" i="60"/>
  <c r="I55" i="60"/>
  <c r="Q56" i="60"/>
  <c r="Q56" i="45" s="1"/>
  <c r="E58" i="60"/>
  <c r="M59" i="60"/>
  <c r="U60" i="60"/>
  <c r="U60" i="45" s="1"/>
  <c r="I62" i="60"/>
  <c r="Q63" i="60"/>
  <c r="E65" i="60"/>
  <c r="M66" i="60"/>
  <c r="U67" i="60"/>
  <c r="I69" i="60"/>
  <c r="Q70" i="60"/>
  <c r="Q71" i="61"/>
  <c r="Q72" i="60"/>
  <c r="E74" i="60"/>
  <c r="M75" i="60"/>
  <c r="U76" i="60"/>
  <c r="P4" i="59"/>
  <c r="L22" i="59"/>
  <c r="T27" i="59"/>
  <c r="U4" i="58"/>
  <c r="K8" i="58"/>
  <c r="S11" i="58"/>
  <c r="U17" i="58"/>
  <c r="K27" i="58"/>
  <c r="E52" i="58"/>
  <c r="G71" i="57"/>
  <c r="G11" i="55"/>
  <c r="Q17" i="55"/>
  <c r="D22" i="55"/>
  <c r="J71" i="55"/>
  <c r="N4" i="54"/>
  <c r="G11" i="54"/>
  <c r="E22" i="54"/>
  <c r="I8" i="53"/>
  <c r="I3" i="53" s="1"/>
  <c r="D71" i="53"/>
  <c r="F27" i="74"/>
  <c r="E52" i="74"/>
  <c r="G11" i="73"/>
  <c r="L17" i="73"/>
  <c r="E4" i="72"/>
  <c r="I17" i="72"/>
  <c r="I52" i="72"/>
  <c r="F11" i="71"/>
  <c r="K17" i="71"/>
  <c r="P22" i="71"/>
  <c r="P52" i="71"/>
  <c r="N4" i="70"/>
  <c r="U27" i="70"/>
  <c r="D17" i="69"/>
  <c r="W52" i="68"/>
  <c r="R17" i="66"/>
  <c r="L11" i="65"/>
  <c r="J27" i="65"/>
  <c r="G33" i="65"/>
  <c r="L4" i="64"/>
  <c r="H33" i="64"/>
  <c r="E4" i="63"/>
  <c r="U8" i="63"/>
  <c r="J8" i="62"/>
  <c r="F22" i="62"/>
  <c r="S33" i="62"/>
  <c r="W5" i="60"/>
  <c r="K7" i="60"/>
  <c r="L9" i="60"/>
  <c r="T10" i="60"/>
  <c r="T10" i="45" s="1"/>
  <c r="D13" i="60"/>
  <c r="L14" i="60"/>
  <c r="T15" i="60"/>
  <c r="M17" i="61"/>
  <c r="W18" i="60"/>
  <c r="K20" i="60"/>
  <c r="S21" i="60"/>
  <c r="N23" i="60"/>
  <c r="V24" i="60"/>
  <c r="M27" i="61"/>
  <c r="E29" i="60"/>
  <c r="E29" i="45" s="1"/>
  <c r="M30" i="60"/>
  <c r="U31" i="60"/>
  <c r="R33" i="61"/>
  <c r="H35" i="60"/>
  <c r="H35" i="45" s="1"/>
  <c r="P36" i="60"/>
  <c r="D38" i="60"/>
  <c r="L39" i="60"/>
  <c r="T40" i="60"/>
  <c r="H42" i="60"/>
  <c r="P43" i="60"/>
  <c r="D45" i="60"/>
  <c r="L46" i="60"/>
  <c r="T47" i="60"/>
  <c r="H49" i="60"/>
  <c r="P50" i="60"/>
  <c r="D52" i="61"/>
  <c r="V53" i="60"/>
  <c r="J55" i="60"/>
  <c r="R56" i="60"/>
  <c r="F58" i="60"/>
  <c r="N59" i="60"/>
  <c r="V60" i="60"/>
  <c r="J62" i="60"/>
  <c r="R63" i="60"/>
  <c r="F65" i="60"/>
  <c r="N66" i="60"/>
  <c r="V67" i="60"/>
  <c r="J69" i="60"/>
  <c r="J69" i="45" s="1"/>
  <c r="R70" i="60"/>
  <c r="R70" i="45" s="1"/>
  <c r="R72" i="60"/>
  <c r="F74" i="60"/>
  <c r="N75" i="60"/>
  <c r="V76" i="60"/>
  <c r="J11" i="59"/>
  <c r="L27" i="58"/>
  <c r="H11" i="55"/>
  <c r="O4" i="54"/>
  <c r="S27" i="54"/>
  <c r="W33" i="54"/>
  <c r="Q71" i="54"/>
  <c r="T17" i="74"/>
  <c r="F52" i="74"/>
  <c r="I4" i="73"/>
  <c r="G8" i="73"/>
  <c r="H11" i="73"/>
  <c r="M17" i="73"/>
  <c r="H52" i="73"/>
  <c r="I71" i="73"/>
  <c r="D11" i="72"/>
  <c r="D33" i="72"/>
  <c r="F4" i="71"/>
  <c r="L17" i="71"/>
  <c r="I22" i="71"/>
  <c r="K71" i="71"/>
  <c r="G4" i="70"/>
  <c r="D11" i="70"/>
  <c r="V27" i="70"/>
  <c r="Q8" i="69"/>
  <c r="U27" i="69"/>
  <c r="D71" i="69"/>
  <c r="H17" i="68"/>
  <c r="K4" i="66"/>
  <c r="D11" i="66"/>
  <c r="P22" i="66"/>
  <c r="P4" i="65"/>
  <c r="Q17" i="65"/>
  <c r="K27" i="65"/>
  <c r="K26" i="65" s="1"/>
  <c r="M11" i="64"/>
  <c r="E27" i="64"/>
  <c r="Q33" i="64"/>
  <c r="F4" i="63"/>
  <c r="N17" i="63"/>
  <c r="U11" i="62"/>
  <c r="P27" i="62"/>
  <c r="T52" i="62"/>
  <c r="D6" i="60"/>
  <c r="L7" i="60"/>
  <c r="M8" i="61"/>
  <c r="M9" i="60"/>
  <c r="U10" i="60"/>
  <c r="E13" i="60"/>
  <c r="M14" i="60"/>
  <c r="M14" i="45" s="1"/>
  <c r="U15" i="60"/>
  <c r="N17" i="61"/>
  <c r="D19" i="60"/>
  <c r="L20" i="60"/>
  <c r="T21" i="60"/>
  <c r="O23" i="60"/>
  <c r="W24" i="60"/>
  <c r="N27" i="61"/>
  <c r="F29" i="60"/>
  <c r="N30" i="60"/>
  <c r="V31" i="60"/>
  <c r="U33" i="61"/>
  <c r="I35" i="60"/>
  <c r="Q36" i="60"/>
  <c r="Q36" i="45" s="1"/>
  <c r="E38" i="60"/>
  <c r="E38" i="45" s="1"/>
  <c r="M39" i="60"/>
  <c r="U40" i="60"/>
  <c r="I42" i="60"/>
  <c r="Q43" i="60"/>
  <c r="Q43" i="45" s="1"/>
  <c r="E45" i="60"/>
  <c r="M46" i="60"/>
  <c r="U47" i="60"/>
  <c r="I49" i="60"/>
  <c r="Q50" i="60"/>
  <c r="J52" i="61"/>
  <c r="W53" i="60"/>
  <c r="K55" i="60"/>
  <c r="S56" i="60"/>
  <c r="G58" i="60"/>
  <c r="O59" i="60"/>
  <c r="W60" i="60"/>
  <c r="K62" i="60"/>
  <c r="S63" i="60"/>
  <c r="G65" i="60"/>
  <c r="G65" i="45" s="1"/>
  <c r="O66" i="60"/>
  <c r="W67" i="60"/>
  <c r="K69" i="60"/>
  <c r="S70" i="60"/>
  <c r="S72" i="60"/>
  <c r="G74" i="60"/>
  <c r="G74" i="45" s="1"/>
  <c r="O75" i="60"/>
  <c r="W76" i="60"/>
  <c r="N17" i="59"/>
  <c r="V27" i="59"/>
  <c r="U11" i="58"/>
  <c r="W17" i="58"/>
  <c r="E27" i="58"/>
  <c r="J33" i="58"/>
  <c r="G52" i="58"/>
  <c r="M8" i="55"/>
  <c r="I11" i="55"/>
  <c r="R52" i="55"/>
  <c r="P4" i="54"/>
  <c r="L17" i="54"/>
  <c r="D4" i="53"/>
  <c r="L33" i="74"/>
  <c r="L26" i="74" s="1"/>
  <c r="G52" i="74"/>
  <c r="I11" i="73"/>
  <c r="D33" i="73"/>
  <c r="G4" i="72"/>
  <c r="K17" i="72"/>
  <c r="G4" i="71"/>
  <c r="H11" i="71"/>
  <c r="M17" i="71"/>
  <c r="H4" i="70"/>
  <c r="E11" i="70"/>
  <c r="R17" i="70"/>
  <c r="F17" i="69"/>
  <c r="N17" i="69"/>
  <c r="E17" i="67"/>
  <c r="H52" i="67"/>
  <c r="F71" i="67"/>
  <c r="E11" i="66"/>
  <c r="E3" i="66" s="1"/>
  <c r="U27" i="66"/>
  <c r="Q4" i="65"/>
  <c r="N11" i="65"/>
  <c r="D27" i="65"/>
  <c r="I33" i="65"/>
  <c r="T17" i="64"/>
  <c r="F27" i="64"/>
  <c r="K71" i="64"/>
  <c r="G4" i="63"/>
  <c r="W4" i="62"/>
  <c r="L8" i="62"/>
  <c r="V11" i="62"/>
  <c r="D4" i="61"/>
  <c r="E6" i="60"/>
  <c r="M7" i="60"/>
  <c r="N8" i="61"/>
  <c r="N9" i="60"/>
  <c r="V10" i="60"/>
  <c r="F13" i="60"/>
  <c r="N14" i="60"/>
  <c r="V15" i="60"/>
  <c r="O17" i="61"/>
  <c r="E19" i="60"/>
  <c r="M20" i="60"/>
  <c r="U21" i="60"/>
  <c r="P22" i="61"/>
  <c r="P23" i="60"/>
  <c r="D25" i="60"/>
  <c r="Q27" i="61"/>
  <c r="G29" i="60"/>
  <c r="O30" i="60"/>
  <c r="W31" i="60"/>
  <c r="V33" i="61"/>
  <c r="J35" i="60"/>
  <c r="R36" i="60"/>
  <c r="F38" i="60"/>
  <c r="N39" i="60"/>
  <c r="N39" i="45" s="1"/>
  <c r="V40" i="60"/>
  <c r="V40" i="45" s="1"/>
  <c r="J42" i="60"/>
  <c r="R43" i="60"/>
  <c r="F45" i="60"/>
  <c r="F45" i="45" s="1"/>
  <c r="N46" i="60"/>
  <c r="N46" i="45" s="1"/>
  <c r="V47" i="60"/>
  <c r="J49" i="60"/>
  <c r="R50" i="60"/>
  <c r="K52" i="61"/>
  <c r="D54" i="60"/>
  <c r="L55" i="60"/>
  <c r="T56" i="60"/>
  <c r="H58" i="60"/>
  <c r="P59" i="60"/>
  <c r="P59" i="45" s="1"/>
  <c r="D61" i="60"/>
  <c r="L62" i="60"/>
  <c r="T63" i="60"/>
  <c r="H65" i="60"/>
  <c r="P66" i="60"/>
  <c r="D68" i="60"/>
  <c r="L69" i="60"/>
  <c r="T70" i="60"/>
  <c r="T70" i="45" s="1"/>
  <c r="T71" i="61"/>
  <c r="T72" i="60"/>
  <c r="H74" i="60"/>
  <c r="P75" i="60"/>
  <c r="F27" i="58"/>
  <c r="V4" i="55"/>
  <c r="L17" i="55"/>
  <c r="S52" i="55"/>
  <c r="M17" i="54"/>
  <c r="O71" i="53"/>
  <c r="I27" i="74"/>
  <c r="H52" i="74"/>
  <c r="J11" i="73"/>
  <c r="O17" i="73"/>
  <c r="E33" i="73"/>
  <c r="H4" i="72"/>
  <c r="F11" i="72"/>
  <c r="L17" i="72"/>
  <c r="F33" i="72"/>
  <c r="I11" i="71"/>
  <c r="R27" i="71"/>
  <c r="I4" i="70"/>
  <c r="K17" i="70"/>
  <c r="F52" i="70"/>
  <c r="S8" i="69"/>
  <c r="G17" i="69"/>
  <c r="W27" i="69"/>
  <c r="D11" i="68"/>
  <c r="J33" i="68"/>
  <c r="W27" i="67"/>
  <c r="F11" i="66"/>
  <c r="M17" i="66"/>
  <c r="V27" i="66"/>
  <c r="J33" i="65"/>
  <c r="U17" i="64"/>
  <c r="O27" i="64"/>
  <c r="N52" i="64"/>
  <c r="U8" i="62"/>
  <c r="W11" i="62"/>
  <c r="V33" i="62"/>
  <c r="J4" i="61"/>
  <c r="F6" i="60"/>
  <c r="F6" i="45" s="1"/>
  <c r="N7" i="60"/>
  <c r="O9" i="60"/>
  <c r="W10" i="60"/>
  <c r="G13" i="60"/>
  <c r="O14" i="60"/>
  <c r="W15" i="60"/>
  <c r="Q17" i="61"/>
  <c r="F19" i="60"/>
  <c r="N20" i="60"/>
  <c r="V21" i="60"/>
  <c r="Q23" i="60"/>
  <c r="E25" i="60"/>
  <c r="R27" i="61"/>
  <c r="H29" i="60"/>
  <c r="P30" i="60"/>
  <c r="D32" i="60"/>
  <c r="W33" i="61"/>
  <c r="K35" i="60"/>
  <c r="K35" i="45" s="1"/>
  <c r="S36" i="60"/>
  <c r="S36" i="45" s="1"/>
  <c r="G38" i="60"/>
  <c r="O39" i="60"/>
  <c r="W40" i="60"/>
  <c r="W40" i="45" s="1"/>
  <c r="K42" i="60"/>
  <c r="S43" i="60"/>
  <c r="G45" i="60"/>
  <c r="O46" i="60"/>
  <c r="W47" i="60"/>
  <c r="K49" i="60"/>
  <c r="S50" i="60"/>
  <c r="N52" i="61"/>
  <c r="E54" i="60"/>
  <c r="E54" i="45" s="1"/>
  <c r="M55" i="60"/>
  <c r="U56" i="60"/>
  <c r="U56" i="45" s="1"/>
  <c r="I58" i="60"/>
  <c r="Q59" i="60"/>
  <c r="E61" i="60"/>
  <c r="M62" i="60"/>
  <c r="U63" i="60"/>
  <c r="I65" i="60"/>
  <c r="Q66" i="60"/>
  <c r="E68" i="60"/>
  <c r="M69" i="60"/>
  <c r="U70" i="60"/>
  <c r="U72" i="60"/>
  <c r="I74" i="60"/>
  <c r="Q75" i="60"/>
  <c r="P17" i="59"/>
  <c r="I33" i="59"/>
  <c r="V11" i="57"/>
  <c r="V3" i="57" s="1"/>
  <c r="W4" i="55"/>
  <c r="M17" i="55"/>
  <c r="T52" i="55"/>
  <c r="L8" i="54"/>
  <c r="T52" i="54"/>
  <c r="F4" i="53"/>
  <c r="L22" i="53"/>
  <c r="W17" i="74"/>
  <c r="N33" i="74"/>
  <c r="L4" i="73"/>
  <c r="F33" i="73"/>
  <c r="G11" i="72"/>
  <c r="G33" i="72"/>
  <c r="E52" i="72"/>
  <c r="I4" i="71"/>
  <c r="J11" i="71"/>
  <c r="L22" i="71"/>
  <c r="R33" i="71"/>
  <c r="L52" i="71"/>
  <c r="J4" i="70"/>
  <c r="G11" i="70"/>
  <c r="L17" i="70"/>
  <c r="T8" i="69"/>
  <c r="H17" i="69"/>
  <c r="E11" i="68"/>
  <c r="K17" i="68"/>
  <c r="G17" i="67"/>
  <c r="D27" i="67"/>
  <c r="D8" i="66"/>
  <c r="G11" i="66"/>
  <c r="N17" i="66"/>
  <c r="F27" i="65"/>
  <c r="P11" i="64"/>
  <c r="V17" i="64"/>
  <c r="H27" i="64"/>
  <c r="S27" i="62"/>
  <c r="W52" i="62"/>
  <c r="L4" i="61"/>
  <c r="G4" i="61"/>
  <c r="G6" i="60"/>
  <c r="O7" i="60"/>
  <c r="P8" i="61"/>
  <c r="P9" i="60"/>
  <c r="K11" i="61"/>
  <c r="H13" i="60"/>
  <c r="P14" i="60"/>
  <c r="D16" i="60"/>
  <c r="R17" i="61"/>
  <c r="G19" i="60"/>
  <c r="O20" i="60"/>
  <c r="W21" i="60"/>
  <c r="R22" i="61"/>
  <c r="R23" i="60"/>
  <c r="F25" i="60"/>
  <c r="U27" i="61"/>
  <c r="I29" i="60"/>
  <c r="Q30" i="60"/>
  <c r="E32" i="60"/>
  <c r="E32" i="45" s="1"/>
  <c r="D33" i="61"/>
  <c r="D34" i="60"/>
  <c r="L35" i="60"/>
  <c r="T36" i="60"/>
  <c r="T36" i="45" s="1"/>
  <c r="H38" i="60"/>
  <c r="P39" i="60"/>
  <c r="D41" i="60"/>
  <c r="L42" i="60"/>
  <c r="L42" i="45" s="1"/>
  <c r="T43" i="60"/>
  <c r="H45" i="60"/>
  <c r="P46" i="60"/>
  <c r="D48" i="60"/>
  <c r="L49" i="60"/>
  <c r="T50" i="60"/>
  <c r="O52" i="61"/>
  <c r="F54" i="60"/>
  <c r="N55" i="60"/>
  <c r="V56" i="60"/>
  <c r="J58" i="60"/>
  <c r="R59" i="60"/>
  <c r="F61" i="60"/>
  <c r="N62" i="60"/>
  <c r="V63" i="60"/>
  <c r="V63" i="45" s="1"/>
  <c r="J65" i="60"/>
  <c r="R66" i="60"/>
  <c r="F68" i="60"/>
  <c r="N69" i="60"/>
  <c r="V70" i="60"/>
  <c r="V72" i="60"/>
  <c r="J74" i="60"/>
  <c r="R75" i="60"/>
  <c r="H27" i="58"/>
  <c r="J52" i="58"/>
  <c r="Q22" i="55"/>
  <c r="V27" i="55"/>
  <c r="L11" i="54"/>
  <c r="O17" i="54"/>
  <c r="U52" i="54"/>
  <c r="G4" i="53"/>
  <c r="N17" i="43"/>
  <c r="I22" i="43"/>
  <c r="Q27" i="41"/>
  <c r="Q26" i="41" s="1"/>
  <c r="S33" i="40"/>
  <c r="G4" i="39"/>
  <c r="D17" i="39"/>
  <c r="V4" i="38"/>
  <c r="H17" i="38"/>
  <c r="E27" i="38"/>
  <c r="R27" i="37"/>
  <c r="M52" i="37"/>
  <c r="Q4" i="36"/>
  <c r="W17" i="36"/>
  <c r="M27" i="36"/>
  <c r="T52" i="36"/>
  <c r="Q17" i="38"/>
  <c r="O33" i="38"/>
  <c r="N52" i="38"/>
  <c r="U4" i="37"/>
  <c r="S27" i="37"/>
  <c r="E71" i="35"/>
  <c r="K33" i="42"/>
  <c r="P71" i="40"/>
  <c r="I11" i="38"/>
  <c r="G27" i="38"/>
  <c r="F71" i="35"/>
  <c r="F17" i="41"/>
  <c r="J11" i="38"/>
  <c r="U27" i="37"/>
  <c r="H27" i="43"/>
  <c r="T17" i="38"/>
  <c r="R33" i="38"/>
  <c r="Q52" i="38"/>
  <c r="M33" i="43"/>
  <c r="R71" i="41"/>
  <c r="J27" i="38"/>
  <c r="O71" i="38"/>
  <c r="J27" i="42"/>
  <c r="P71" i="38"/>
  <c r="P4" i="44"/>
  <c r="K27" i="43"/>
  <c r="O33" i="43"/>
  <c r="S52" i="35"/>
  <c r="L52" i="42"/>
  <c r="T33" i="42"/>
  <c r="O52" i="43"/>
  <c r="P8" i="43"/>
  <c r="V33" i="42"/>
  <c r="V26" i="42" s="1"/>
  <c r="E4" i="37"/>
  <c r="T8" i="42"/>
  <c r="R27" i="42"/>
  <c r="R8" i="37"/>
  <c r="H22" i="37"/>
  <c r="E4" i="43"/>
  <c r="S27" i="43"/>
  <c r="M71" i="43"/>
  <c r="L71" i="42"/>
  <c r="J17" i="41"/>
  <c r="E33" i="41"/>
  <c r="E27" i="40"/>
  <c r="E26" i="40" s="1"/>
  <c r="F33" i="40"/>
  <c r="H52" i="40"/>
  <c r="P22" i="39"/>
  <c r="N11" i="38"/>
  <c r="W17" i="38"/>
  <c r="W22" i="38"/>
  <c r="L27" i="38"/>
  <c r="U33" i="38"/>
  <c r="G17" i="37"/>
  <c r="I22" i="37"/>
  <c r="L33" i="37"/>
  <c r="D4" i="36"/>
  <c r="J17" i="36"/>
  <c r="J22" i="36"/>
  <c r="G52" i="36"/>
  <c r="F4" i="43"/>
  <c r="F4" i="42"/>
  <c r="K8" i="41"/>
  <c r="F33" i="41"/>
  <c r="F26" i="41" s="1"/>
  <c r="D17" i="40"/>
  <c r="F27" i="40"/>
  <c r="H8" i="39"/>
  <c r="O11" i="39"/>
  <c r="T17" i="39"/>
  <c r="Q22" i="39"/>
  <c r="D17" i="38"/>
  <c r="V33" i="38"/>
  <c r="U52" i="38"/>
  <c r="T8" i="37"/>
  <c r="E33" i="37"/>
  <c r="E26" i="37" s="1"/>
  <c r="I52" i="37"/>
  <c r="S17" i="36"/>
  <c r="S22" i="36"/>
  <c r="I33" i="36"/>
  <c r="K4" i="35"/>
  <c r="F11" i="35"/>
  <c r="G17" i="35"/>
  <c r="G4" i="43"/>
  <c r="G4" i="42"/>
  <c r="W8" i="42"/>
  <c r="T52" i="42"/>
  <c r="L8" i="41"/>
  <c r="D22" i="41"/>
  <c r="N27" i="41"/>
  <c r="G33" i="41"/>
  <c r="Q4" i="40"/>
  <c r="D11" i="40"/>
  <c r="G27" i="40"/>
  <c r="P33" i="40"/>
  <c r="I8" i="39"/>
  <c r="P11" i="39"/>
  <c r="U17" i="39"/>
  <c r="H33" i="39"/>
  <c r="H26" i="39" s="1"/>
  <c r="P11" i="38"/>
  <c r="P3" i="38" s="1"/>
  <c r="N27" i="38"/>
  <c r="U8" i="37"/>
  <c r="I17" i="37"/>
  <c r="S22" i="37"/>
  <c r="W8" i="36"/>
  <c r="L17" i="36"/>
  <c r="L22" i="36"/>
  <c r="J33" i="36"/>
  <c r="I52" i="36"/>
  <c r="G71" i="36"/>
  <c r="T4" i="35"/>
  <c r="T3" i="35" s="1"/>
  <c r="I8" i="35"/>
  <c r="O11" i="35"/>
  <c r="D22" i="35"/>
  <c r="H4" i="43"/>
  <c r="O17" i="42"/>
  <c r="D4" i="41"/>
  <c r="J52" i="41"/>
  <c r="R4" i="40"/>
  <c r="F17" i="40"/>
  <c r="H27" i="40"/>
  <c r="V17" i="39"/>
  <c r="E27" i="39"/>
  <c r="E52" i="39"/>
  <c r="E8" i="38"/>
  <c r="W52" i="38"/>
  <c r="J4" i="37"/>
  <c r="I11" i="37"/>
  <c r="R17" i="37"/>
  <c r="O33" i="37"/>
  <c r="O26" i="37" s="1"/>
  <c r="I71" i="37"/>
  <c r="G4" i="36"/>
  <c r="E11" i="36"/>
  <c r="S33" i="36"/>
  <c r="S26" i="36" s="1"/>
  <c r="J52" i="36"/>
  <c r="M4" i="35"/>
  <c r="E22" i="35"/>
  <c r="G27" i="35"/>
  <c r="V8" i="43"/>
  <c r="E17" i="43"/>
  <c r="H17" i="42"/>
  <c r="E4" i="41"/>
  <c r="N11" i="40"/>
  <c r="D52" i="40"/>
  <c r="K8" i="39"/>
  <c r="J33" i="39"/>
  <c r="M4" i="38"/>
  <c r="F8" i="38"/>
  <c r="D52" i="38"/>
  <c r="W8" i="37"/>
  <c r="U22" i="37"/>
  <c r="H33" i="37"/>
  <c r="E8" i="36"/>
  <c r="F11" i="36"/>
  <c r="L27" i="36"/>
  <c r="L33" i="36"/>
  <c r="S52" i="36"/>
  <c r="I71" i="36"/>
  <c r="N4" i="35"/>
  <c r="J17" i="35"/>
  <c r="N22" i="35"/>
  <c r="W8" i="43"/>
  <c r="F17" i="43"/>
  <c r="F4" i="41"/>
  <c r="P11" i="41"/>
  <c r="G22" i="41"/>
  <c r="I27" i="41"/>
  <c r="R33" i="41"/>
  <c r="D52" i="41"/>
  <c r="G11" i="40"/>
  <c r="P17" i="40"/>
  <c r="K33" i="40"/>
  <c r="E52" i="40"/>
  <c r="G27" i="39"/>
  <c r="K33" i="39"/>
  <c r="N4" i="38"/>
  <c r="G8" i="38"/>
  <c r="Q27" i="38"/>
  <c r="N22" i="37"/>
  <c r="J27" i="37"/>
  <c r="E52" i="37"/>
  <c r="I4" i="36"/>
  <c r="I3" i="36" s="1"/>
  <c r="O17" i="36"/>
  <c r="O22" i="36"/>
  <c r="E27" i="36"/>
  <c r="U33" i="36"/>
  <c r="L52" i="36"/>
  <c r="J71" i="36"/>
  <c r="G22" i="35"/>
  <c r="G17" i="43"/>
  <c r="M22" i="42"/>
  <c r="Q11" i="41"/>
  <c r="J27" i="41"/>
  <c r="E52" i="41"/>
  <c r="L33" i="40"/>
  <c r="F52" i="40"/>
  <c r="M8" i="39"/>
  <c r="V22" i="39"/>
  <c r="H52" i="39"/>
  <c r="O4" i="38"/>
  <c r="H8" i="38"/>
  <c r="M4" i="37"/>
  <c r="U17" i="37"/>
  <c r="O22" i="37"/>
  <c r="K27" i="37"/>
  <c r="J33" i="37"/>
  <c r="F52" i="37"/>
  <c r="J4" i="36"/>
  <c r="H11" i="36"/>
  <c r="F27" i="36"/>
  <c r="U52" i="36"/>
  <c r="S71" i="36"/>
  <c r="P4" i="35"/>
  <c r="E8" i="35"/>
  <c r="K11" i="35"/>
  <c r="J27" i="35"/>
  <c r="J26" i="35" s="1"/>
  <c r="K33" i="35"/>
  <c r="K26" i="35" s="1"/>
  <c r="D52" i="35"/>
  <c r="E11" i="43"/>
  <c r="H17" i="43"/>
  <c r="L4" i="42"/>
  <c r="H8" i="42"/>
  <c r="P4" i="41"/>
  <c r="Q17" i="41"/>
  <c r="I22" i="41"/>
  <c r="F52" i="41"/>
  <c r="D8" i="40"/>
  <c r="I11" i="40"/>
  <c r="T27" i="40"/>
  <c r="N8" i="39"/>
  <c r="U11" i="38"/>
  <c r="S27" i="38"/>
  <c r="H33" i="38"/>
  <c r="F4" i="37"/>
  <c r="N17" i="37"/>
  <c r="P22" i="37"/>
  <c r="D27" i="37"/>
  <c r="K33" i="37"/>
  <c r="S4" i="36"/>
  <c r="Q17" i="36"/>
  <c r="Q22" i="36"/>
  <c r="O27" i="36"/>
  <c r="O33" i="36"/>
  <c r="L71" i="36"/>
  <c r="F8" i="35"/>
  <c r="E52" i="35"/>
  <c r="N22" i="44"/>
  <c r="F11" i="43"/>
  <c r="M4" i="42"/>
  <c r="Q11" i="42"/>
  <c r="T71" i="42"/>
  <c r="R17" i="41"/>
  <c r="M33" i="41"/>
  <c r="M26" i="41" s="1"/>
  <c r="G52" i="41"/>
  <c r="J11" i="40"/>
  <c r="K17" i="40"/>
  <c r="P52" i="40"/>
  <c r="V11" i="38"/>
  <c r="T27" i="38"/>
  <c r="T26" i="38" s="1"/>
  <c r="E71" i="38"/>
  <c r="G4" i="37"/>
  <c r="O17" i="37"/>
  <c r="L4" i="36"/>
  <c r="R17" i="36"/>
  <c r="H27" i="36"/>
  <c r="H26" i="36" s="1"/>
  <c r="O52" i="36"/>
  <c r="O8" i="35"/>
  <c r="J22" i="35"/>
  <c r="F52" i="35"/>
  <c r="T11" i="44"/>
  <c r="O22" i="44"/>
  <c r="N4" i="43"/>
  <c r="G11" i="43"/>
  <c r="H22" i="42"/>
  <c r="T27" i="42"/>
  <c r="S8" i="41"/>
  <c r="N33" i="41"/>
  <c r="N8" i="40"/>
  <c r="L17" i="40"/>
  <c r="P8" i="39"/>
  <c r="W11" i="39"/>
  <c r="S8" i="38"/>
  <c r="W11" i="38"/>
  <c r="L17" i="38"/>
  <c r="U27" i="38"/>
  <c r="J33" i="38"/>
  <c r="I52" i="38"/>
  <c r="H4" i="37"/>
  <c r="H8" i="37"/>
  <c r="P17" i="37"/>
  <c r="F27" i="37"/>
  <c r="M33" i="37"/>
  <c r="M26" i="37" s="1"/>
  <c r="Q52" i="37"/>
  <c r="K11" i="36"/>
  <c r="Q33" i="36"/>
  <c r="S4" i="35"/>
  <c r="H8" i="35"/>
  <c r="N11" i="35"/>
  <c r="O17" i="35"/>
  <c r="S22" i="35"/>
  <c r="N33" i="35"/>
  <c r="P8" i="44"/>
  <c r="O4" i="43"/>
  <c r="H11" i="43"/>
  <c r="F22" i="43"/>
  <c r="O4" i="42"/>
  <c r="K8" i="42"/>
  <c r="I22" i="42"/>
  <c r="K4" i="41"/>
  <c r="T8" i="41"/>
  <c r="T3" i="41" s="1"/>
  <c r="O27" i="40"/>
  <c r="D11" i="38"/>
  <c r="E17" i="38"/>
  <c r="V27" i="38"/>
  <c r="I4" i="37"/>
  <c r="H11" i="37"/>
  <c r="Q17" i="37"/>
  <c r="G27" i="37"/>
  <c r="T11" i="36"/>
  <c r="T17" i="36"/>
  <c r="R33" i="36"/>
  <c r="Q52" i="36"/>
  <c r="G4" i="44"/>
  <c r="Q8" i="44"/>
  <c r="P4" i="43"/>
  <c r="O22" i="43"/>
  <c r="L4" i="41"/>
  <c r="R52" i="41"/>
  <c r="P27" i="40"/>
  <c r="K52" i="40"/>
  <c r="H71" i="38"/>
  <c r="R4" i="37"/>
  <c r="Q11" i="37"/>
  <c r="K52" i="37"/>
  <c r="Q71" i="37"/>
  <c r="O4" i="36"/>
  <c r="M11" i="36"/>
  <c r="K27" i="36"/>
  <c r="R52" i="36"/>
  <c r="U4" i="35"/>
  <c r="O27" i="35"/>
  <c r="O26" i="35" s="1"/>
  <c r="J71" i="35"/>
  <c r="H4" i="44"/>
  <c r="H3" i="44" s="1"/>
  <c r="R8" i="44"/>
  <c r="M17" i="43"/>
  <c r="H22" i="43"/>
  <c r="K22" i="42"/>
  <c r="P22" i="40"/>
  <c r="L52" i="40"/>
  <c r="N4" i="39"/>
  <c r="U4" i="38"/>
  <c r="V8" i="38"/>
  <c r="G17" i="38"/>
  <c r="L52" i="38"/>
  <c r="S4" i="37"/>
  <c r="K8" i="37"/>
  <c r="J11" i="37"/>
  <c r="I27" i="37"/>
  <c r="I26" i="37" s="1"/>
  <c r="P33" i="37"/>
  <c r="M8" i="36"/>
  <c r="N11" i="36"/>
  <c r="T27" i="36"/>
  <c r="T33" i="36"/>
  <c r="V4" i="35"/>
  <c r="R17" i="35"/>
  <c r="V22" i="35"/>
  <c r="R52" i="35"/>
  <c r="F11" i="34"/>
  <c r="N33" i="34"/>
  <c r="R52" i="34"/>
  <c r="F8" i="33"/>
  <c r="O17" i="33"/>
  <c r="V22" i="33"/>
  <c r="K33" i="33"/>
  <c r="R52" i="33"/>
  <c r="O4" i="32"/>
  <c r="G33" i="32"/>
  <c r="E52" i="32"/>
  <c r="H4" i="31"/>
  <c r="H5" i="30"/>
  <c r="P6" i="30"/>
  <c r="W9" i="30"/>
  <c r="D11" i="31"/>
  <c r="D12" i="30"/>
  <c r="L13" i="30"/>
  <c r="T14" i="30"/>
  <c r="H16" i="30"/>
  <c r="H17" i="31"/>
  <c r="H18" i="30"/>
  <c r="P19" i="30"/>
  <c r="D21" i="30"/>
  <c r="D23" i="30"/>
  <c r="L24" i="30"/>
  <c r="T25" i="30"/>
  <c r="R28" i="30"/>
  <c r="F30" i="30"/>
  <c r="F30" i="15" s="1"/>
  <c r="N31" i="30"/>
  <c r="N31" i="15" s="1"/>
  <c r="V32" i="30"/>
  <c r="V34" i="30"/>
  <c r="J36" i="30"/>
  <c r="R37" i="30"/>
  <c r="R37" i="15" s="1"/>
  <c r="F39" i="30"/>
  <c r="F39" i="15" s="1"/>
  <c r="N40" i="30"/>
  <c r="V41" i="30"/>
  <c r="J43" i="30"/>
  <c r="R44" i="30"/>
  <c r="F46" i="30"/>
  <c r="N47" i="30"/>
  <c r="V48" i="30"/>
  <c r="V48" i="15" s="1"/>
  <c r="J50" i="30"/>
  <c r="R51" i="30"/>
  <c r="R52" i="31"/>
  <c r="R53" i="30"/>
  <c r="F55" i="30"/>
  <c r="N56" i="30"/>
  <c r="V57" i="30"/>
  <c r="J59" i="30"/>
  <c r="R60" i="30"/>
  <c r="F62" i="30"/>
  <c r="F62" i="15" s="1"/>
  <c r="N63" i="30"/>
  <c r="N63" i="15" s="1"/>
  <c r="V64" i="30"/>
  <c r="J66" i="30"/>
  <c r="R67" i="30"/>
  <c r="F69" i="30"/>
  <c r="N70" i="30"/>
  <c r="N72" i="30"/>
  <c r="V73" i="30"/>
  <c r="J75" i="30"/>
  <c r="R76" i="30"/>
  <c r="S11" i="29"/>
  <c r="I17" i="29"/>
  <c r="L22" i="28"/>
  <c r="R11" i="27"/>
  <c r="V27" i="26"/>
  <c r="W4" i="25"/>
  <c r="M11" i="25"/>
  <c r="E27" i="25"/>
  <c r="S52" i="25"/>
  <c r="K11" i="24"/>
  <c r="Q8" i="19"/>
  <c r="E17" i="19"/>
  <c r="L11" i="18"/>
  <c r="H52" i="18"/>
  <c r="D8" i="17"/>
  <c r="R71" i="33"/>
  <c r="P33" i="32"/>
  <c r="I4" i="31"/>
  <c r="I5" i="30"/>
  <c r="Q6" i="30"/>
  <c r="Q6" i="15" s="1"/>
  <c r="D10" i="30"/>
  <c r="E11" i="31"/>
  <c r="E12" i="30"/>
  <c r="M13" i="30"/>
  <c r="U14" i="30"/>
  <c r="I16" i="30"/>
  <c r="I17" i="31"/>
  <c r="I18" i="30"/>
  <c r="Q19" i="30"/>
  <c r="E21" i="30"/>
  <c r="E23" i="30"/>
  <c r="M24" i="30"/>
  <c r="U25" i="30"/>
  <c r="S27" i="31"/>
  <c r="S28" i="30"/>
  <c r="G30" i="30"/>
  <c r="O31" i="30"/>
  <c r="W32" i="30"/>
  <c r="W33" i="31"/>
  <c r="W34" i="30"/>
  <c r="K36" i="30"/>
  <c r="S37" i="30"/>
  <c r="G39" i="30"/>
  <c r="O40" i="30"/>
  <c r="O40" i="15" s="1"/>
  <c r="W41" i="30"/>
  <c r="K43" i="30"/>
  <c r="S44" i="30"/>
  <c r="G46" i="30"/>
  <c r="O47" i="30"/>
  <c r="W48" i="30"/>
  <c r="K50" i="30"/>
  <c r="K50" i="15" s="1"/>
  <c r="S51" i="30"/>
  <c r="S51" i="15" s="1"/>
  <c r="S53" i="30"/>
  <c r="G55" i="30"/>
  <c r="O56" i="30"/>
  <c r="W57" i="30"/>
  <c r="K59" i="30"/>
  <c r="S60" i="30"/>
  <c r="G62" i="30"/>
  <c r="O63" i="30"/>
  <c r="W64" i="30"/>
  <c r="K66" i="30"/>
  <c r="S67" i="30"/>
  <c r="G69" i="30"/>
  <c r="O70" i="30"/>
  <c r="O71" i="31"/>
  <c r="O72" i="30"/>
  <c r="W73" i="30"/>
  <c r="K75" i="30"/>
  <c r="S76" i="30"/>
  <c r="S76" i="15" s="1"/>
  <c r="N17" i="28"/>
  <c r="M22" i="26"/>
  <c r="U52" i="24"/>
  <c r="U71" i="24"/>
  <c r="Q8" i="23"/>
  <c r="F17" i="23"/>
  <c r="D4" i="18"/>
  <c r="M11" i="18"/>
  <c r="H27" i="18"/>
  <c r="M33" i="18"/>
  <c r="I52" i="18"/>
  <c r="E8" i="17"/>
  <c r="K8" i="34"/>
  <c r="S11" i="33"/>
  <c r="J5" i="30"/>
  <c r="R6" i="30"/>
  <c r="E10" i="30"/>
  <c r="F12" i="30"/>
  <c r="N13" i="30"/>
  <c r="V14" i="30"/>
  <c r="J16" i="30"/>
  <c r="J18" i="30"/>
  <c r="R19" i="30"/>
  <c r="F21" i="30"/>
  <c r="F22" i="31"/>
  <c r="F23" i="30"/>
  <c r="N24" i="30"/>
  <c r="V25" i="30"/>
  <c r="T28" i="30"/>
  <c r="H30" i="30"/>
  <c r="P31" i="30"/>
  <c r="D35" i="30"/>
  <c r="L36" i="30"/>
  <c r="T37" i="30"/>
  <c r="H39" i="30"/>
  <c r="P40" i="30"/>
  <c r="D42" i="30"/>
  <c r="L43" i="30"/>
  <c r="T44" i="30"/>
  <c r="H46" i="30"/>
  <c r="P47" i="30"/>
  <c r="D49" i="30"/>
  <c r="L50" i="30"/>
  <c r="T51" i="30"/>
  <c r="T52" i="31"/>
  <c r="T53" i="30"/>
  <c r="H55" i="30"/>
  <c r="P56" i="30"/>
  <c r="D58" i="30"/>
  <c r="L59" i="30"/>
  <c r="L59" i="15" s="1"/>
  <c r="T60" i="30"/>
  <c r="H62" i="30"/>
  <c r="P63" i="30"/>
  <c r="D65" i="30"/>
  <c r="L66" i="30"/>
  <c r="T67" i="30"/>
  <c r="H69" i="30"/>
  <c r="P70" i="30"/>
  <c r="P72" i="30"/>
  <c r="D74" i="30"/>
  <c r="D74" i="15" s="1"/>
  <c r="L75" i="30"/>
  <c r="T76" i="30"/>
  <c r="N22" i="28"/>
  <c r="T27" i="27"/>
  <c r="N22" i="26"/>
  <c r="I33" i="26"/>
  <c r="O27" i="25"/>
  <c r="O17" i="24"/>
  <c r="H52" i="23"/>
  <c r="N22" i="19"/>
  <c r="E4" i="18"/>
  <c r="D8" i="18"/>
  <c r="N11" i="18"/>
  <c r="N33" i="18"/>
  <c r="F8" i="17"/>
  <c r="V27" i="34"/>
  <c r="S4" i="33"/>
  <c r="P52" i="32"/>
  <c r="K4" i="31"/>
  <c r="K5" i="30"/>
  <c r="S6" i="30"/>
  <c r="F10" i="30"/>
  <c r="G11" i="31"/>
  <c r="G12" i="30"/>
  <c r="O13" i="30"/>
  <c r="O13" i="15" s="1"/>
  <c r="W14" i="30"/>
  <c r="W14" i="15" s="1"/>
  <c r="K16" i="30"/>
  <c r="K17" i="31"/>
  <c r="K18" i="30"/>
  <c r="S19" i="30"/>
  <c r="G21" i="30"/>
  <c r="G23" i="30"/>
  <c r="O24" i="30"/>
  <c r="W25" i="30"/>
  <c r="U28" i="30"/>
  <c r="I30" i="30"/>
  <c r="I30" i="15" s="1"/>
  <c r="Q31" i="30"/>
  <c r="Q31" i="15" s="1"/>
  <c r="E35" i="30"/>
  <c r="M36" i="30"/>
  <c r="U37" i="30"/>
  <c r="I39" i="30"/>
  <c r="Q40" i="30"/>
  <c r="Q40" i="15" s="1"/>
  <c r="E42" i="30"/>
  <c r="M43" i="30"/>
  <c r="U44" i="30"/>
  <c r="I46" i="30"/>
  <c r="Q47" i="30"/>
  <c r="E49" i="30"/>
  <c r="M50" i="30"/>
  <c r="U51" i="30"/>
  <c r="U52" i="31"/>
  <c r="U53" i="30"/>
  <c r="I55" i="30"/>
  <c r="Q56" i="30"/>
  <c r="E58" i="30"/>
  <c r="M59" i="30"/>
  <c r="U60" i="30"/>
  <c r="I62" i="30"/>
  <c r="Q63" i="30"/>
  <c r="E65" i="30"/>
  <c r="M66" i="30"/>
  <c r="U67" i="30"/>
  <c r="I69" i="30"/>
  <c r="Q70" i="30"/>
  <c r="Q72" i="30"/>
  <c r="E74" i="30"/>
  <c r="E74" i="15" s="1"/>
  <c r="M75" i="30"/>
  <c r="M75" i="15" s="1"/>
  <c r="U76" i="30"/>
  <c r="U76" i="15" s="1"/>
  <c r="O8" i="26"/>
  <c r="N11" i="24"/>
  <c r="H33" i="23"/>
  <c r="I52" i="23"/>
  <c r="F71" i="23"/>
  <c r="J4" i="19"/>
  <c r="N17" i="18"/>
  <c r="T22" i="18"/>
  <c r="G33" i="18"/>
  <c r="G8" i="17"/>
  <c r="R11" i="34"/>
  <c r="S33" i="32"/>
  <c r="L5" i="30"/>
  <c r="T4" i="31"/>
  <c r="T6" i="30"/>
  <c r="G10" i="30"/>
  <c r="H12" i="30"/>
  <c r="P13" i="30"/>
  <c r="D15" i="30"/>
  <c r="L16" i="30"/>
  <c r="L18" i="30"/>
  <c r="T19" i="30"/>
  <c r="H21" i="30"/>
  <c r="H22" i="31"/>
  <c r="H23" i="30"/>
  <c r="P24" i="30"/>
  <c r="V27" i="31"/>
  <c r="V28" i="30"/>
  <c r="J30" i="30"/>
  <c r="R31" i="30"/>
  <c r="F35" i="30"/>
  <c r="F35" i="15" s="1"/>
  <c r="N36" i="30"/>
  <c r="V37" i="30"/>
  <c r="J39" i="30"/>
  <c r="R40" i="30"/>
  <c r="F42" i="30"/>
  <c r="F42" i="15" s="1"/>
  <c r="N43" i="30"/>
  <c r="V44" i="30"/>
  <c r="J46" i="30"/>
  <c r="R47" i="30"/>
  <c r="F49" i="30"/>
  <c r="N50" i="30"/>
  <c r="V51" i="30"/>
  <c r="V53" i="30"/>
  <c r="J55" i="30"/>
  <c r="R56" i="30"/>
  <c r="F58" i="30"/>
  <c r="N59" i="30"/>
  <c r="V60" i="30"/>
  <c r="J62" i="30"/>
  <c r="R63" i="30"/>
  <c r="F65" i="30"/>
  <c r="N66" i="30"/>
  <c r="V67" i="30"/>
  <c r="J69" i="30"/>
  <c r="R70" i="30"/>
  <c r="R71" i="31"/>
  <c r="R72" i="30"/>
  <c r="F74" i="30"/>
  <c r="N75" i="30"/>
  <c r="V76" i="30"/>
  <c r="K22" i="29"/>
  <c r="L4" i="28"/>
  <c r="J11" i="28"/>
  <c r="H22" i="27"/>
  <c r="J52" i="23"/>
  <c r="I33" i="19"/>
  <c r="F8" i="18"/>
  <c r="H11" i="18"/>
  <c r="O17" i="18"/>
  <c r="H33" i="18"/>
  <c r="R4" i="17"/>
  <c r="H8" i="17"/>
  <c r="K8" i="33"/>
  <c r="M5" i="30"/>
  <c r="U6" i="30"/>
  <c r="H10" i="30"/>
  <c r="I12" i="30"/>
  <c r="Q13" i="30"/>
  <c r="E15" i="30"/>
  <c r="M16" i="30"/>
  <c r="M18" i="30"/>
  <c r="U19" i="30"/>
  <c r="I21" i="30"/>
  <c r="I22" i="31"/>
  <c r="I23" i="30"/>
  <c r="Q24" i="30"/>
  <c r="W28" i="30"/>
  <c r="K30" i="30"/>
  <c r="S31" i="30"/>
  <c r="G35" i="30"/>
  <c r="O36" i="30"/>
  <c r="O36" i="15" s="1"/>
  <c r="W37" i="30"/>
  <c r="K39" i="30"/>
  <c r="S40" i="30"/>
  <c r="G42" i="30"/>
  <c r="G42" i="15" s="1"/>
  <c r="O43" i="30"/>
  <c r="W44" i="30"/>
  <c r="K46" i="30"/>
  <c r="S47" i="30"/>
  <c r="S47" i="15" s="1"/>
  <c r="G49" i="30"/>
  <c r="O50" i="30"/>
  <c r="W51" i="30"/>
  <c r="W51" i="15" s="1"/>
  <c r="W52" i="31"/>
  <c r="W53" i="30"/>
  <c r="K55" i="30"/>
  <c r="S56" i="30"/>
  <c r="S56" i="15" s="1"/>
  <c r="G58" i="30"/>
  <c r="G58" i="15" s="1"/>
  <c r="O59" i="30"/>
  <c r="W60" i="30"/>
  <c r="K62" i="30"/>
  <c r="S63" i="30"/>
  <c r="G65" i="30"/>
  <c r="O66" i="30"/>
  <c r="W67" i="30"/>
  <c r="W67" i="15" s="1"/>
  <c r="K69" i="30"/>
  <c r="S70" i="30"/>
  <c r="S72" i="30"/>
  <c r="G74" i="30"/>
  <c r="G74" i="15" s="1"/>
  <c r="O75" i="30"/>
  <c r="O75" i="15" s="1"/>
  <c r="W76" i="30"/>
  <c r="N17" i="29"/>
  <c r="H33" i="29"/>
  <c r="I52" i="26"/>
  <c r="R27" i="25"/>
  <c r="G22" i="23"/>
  <c r="R17" i="19"/>
  <c r="J33" i="19"/>
  <c r="H71" i="19"/>
  <c r="P4" i="18"/>
  <c r="I11" i="18"/>
  <c r="D27" i="18"/>
  <c r="I33" i="18"/>
  <c r="S4" i="17"/>
  <c r="I8" i="17"/>
  <c r="V4" i="33"/>
  <c r="S52" i="32"/>
  <c r="N4" i="31"/>
  <c r="N5" i="30"/>
  <c r="V6" i="30"/>
  <c r="V6" i="15" s="1"/>
  <c r="I10" i="30"/>
  <c r="J11" i="31"/>
  <c r="J12" i="30"/>
  <c r="R13" i="30"/>
  <c r="F15" i="30"/>
  <c r="N16" i="30"/>
  <c r="N17" i="31"/>
  <c r="N18" i="30"/>
  <c r="V19" i="30"/>
  <c r="J21" i="30"/>
  <c r="J23" i="30"/>
  <c r="R24" i="30"/>
  <c r="R24" i="15" s="1"/>
  <c r="D29" i="30"/>
  <c r="L30" i="30"/>
  <c r="T31" i="30"/>
  <c r="H35" i="30"/>
  <c r="P36" i="30"/>
  <c r="D38" i="30"/>
  <c r="L39" i="30"/>
  <c r="T40" i="30"/>
  <c r="H42" i="30"/>
  <c r="P43" i="30"/>
  <c r="P43" i="15" s="1"/>
  <c r="D45" i="30"/>
  <c r="L46" i="30"/>
  <c r="T47" i="30"/>
  <c r="H49" i="30"/>
  <c r="P50" i="30"/>
  <c r="D54" i="30"/>
  <c r="L55" i="30"/>
  <c r="T56" i="30"/>
  <c r="H58" i="30"/>
  <c r="P59" i="30"/>
  <c r="D61" i="30"/>
  <c r="D61" i="15" s="1"/>
  <c r="L62" i="30"/>
  <c r="L62" i="15" s="1"/>
  <c r="T63" i="30"/>
  <c r="H65" i="30"/>
  <c r="P66" i="30"/>
  <c r="D68" i="30"/>
  <c r="L69" i="30"/>
  <c r="T70" i="30"/>
  <c r="T71" i="31"/>
  <c r="T72" i="30"/>
  <c r="H74" i="30"/>
  <c r="H74" i="15" s="1"/>
  <c r="P75" i="30"/>
  <c r="P75" i="15" s="1"/>
  <c r="S17" i="19"/>
  <c r="Q4" i="18"/>
  <c r="J11" i="18"/>
  <c r="Q17" i="18"/>
  <c r="J33" i="18"/>
  <c r="T4" i="17"/>
  <c r="J8" i="17"/>
  <c r="O5" i="30"/>
  <c r="W6" i="30"/>
  <c r="J10" i="30"/>
  <c r="K12" i="30"/>
  <c r="S11" i="31"/>
  <c r="S13" i="30"/>
  <c r="G15" i="30"/>
  <c r="O16" i="30"/>
  <c r="O18" i="30"/>
  <c r="W19" i="30"/>
  <c r="K21" i="30"/>
  <c r="K22" i="31"/>
  <c r="K23" i="30"/>
  <c r="S24" i="30"/>
  <c r="E29" i="30"/>
  <c r="M30" i="30"/>
  <c r="M30" i="15" s="1"/>
  <c r="U31" i="30"/>
  <c r="U31" i="15" s="1"/>
  <c r="I35" i="30"/>
  <c r="I35" i="15" s="1"/>
  <c r="Q36" i="30"/>
  <c r="E38" i="30"/>
  <c r="M39" i="30"/>
  <c r="U40" i="30"/>
  <c r="I42" i="30"/>
  <c r="Q43" i="30"/>
  <c r="E45" i="30"/>
  <c r="E45" i="15" s="1"/>
  <c r="M46" i="30"/>
  <c r="M46" i="15" s="1"/>
  <c r="U47" i="30"/>
  <c r="I49" i="30"/>
  <c r="Q50" i="30"/>
  <c r="E54" i="30"/>
  <c r="M55" i="30"/>
  <c r="U56" i="30"/>
  <c r="I58" i="30"/>
  <c r="Q59" i="30"/>
  <c r="E61" i="30"/>
  <c r="M62" i="30"/>
  <c r="M62" i="15" s="1"/>
  <c r="U63" i="30"/>
  <c r="I65" i="30"/>
  <c r="Q66" i="30"/>
  <c r="E68" i="30"/>
  <c r="M69" i="30"/>
  <c r="U70" i="30"/>
  <c r="U71" i="31"/>
  <c r="U72" i="30"/>
  <c r="I74" i="30"/>
  <c r="Q75" i="30"/>
  <c r="J52" i="29"/>
  <c r="O4" i="28"/>
  <c r="M11" i="28"/>
  <c r="T17" i="28"/>
  <c r="F27" i="18"/>
  <c r="U4" i="17"/>
  <c r="K8" i="17"/>
  <c r="I26" i="32"/>
  <c r="P4" i="31"/>
  <c r="P5" i="30"/>
  <c r="D7" i="30"/>
  <c r="K10" i="30"/>
  <c r="L11" i="31"/>
  <c r="L12" i="30"/>
  <c r="T13" i="30"/>
  <c r="H15" i="30"/>
  <c r="P16" i="30"/>
  <c r="P17" i="31"/>
  <c r="P18" i="30"/>
  <c r="D20" i="30"/>
  <c r="L21" i="30"/>
  <c r="L23" i="30"/>
  <c r="T24" i="30"/>
  <c r="F29" i="30"/>
  <c r="F29" i="15" s="1"/>
  <c r="N30" i="30"/>
  <c r="N30" i="15" s="1"/>
  <c r="V31" i="30"/>
  <c r="J35" i="30"/>
  <c r="J35" i="15" s="1"/>
  <c r="R36" i="30"/>
  <c r="R36" i="15" s="1"/>
  <c r="F38" i="30"/>
  <c r="N39" i="30"/>
  <c r="V40" i="30"/>
  <c r="J42" i="30"/>
  <c r="R43" i="30"/>
  <c r="F45" i="30"/>
  <c r="N46" i="30"/>
  <c r="V47" i="30"/>
  <c r="J49" i="30"/>
  <c r="R50" i="30"/>
  <c r="F54" i="30"/>
  <c r="N55" i="30"/>
  <c r="V56" i="30"/>
  <c r="J58" i="30"/>
  <c r="R59" i="30"/>
  <c r="F61" i="30"/>
  <c r="F61" i="15" s="1"/>
  <c r="N62" i="30"/>
  <c r="N62" i="15" s="1"/>
  <c r="V63" i="30"/>
  <c r="J65" i="30"/>
  <c r="R66" i="30"/>
  <c r="F68" i="30"/>
  <c r="N69" i="30"/>
  <c r="V70" i="30"/>
  <c r="V72" i="30"/>
  <c r="J74" i="30"/>
  <c r="J74" i="15" s="1"/>
  <c r="R75" i="30"/>
  <c r="R75" i="15" s="1"/>
  <c r="T22" i="28"/>
  <c r="V4" i="17"/>
  <c r="S71" i="32"/>
  <c r="Q4" i="31"/>
  <c r="Q5" i="30"/>
  <c r="E7" i="30"/>
  <c r="D9" i="30"/>
  <c r="L8" i="31"/>
  <c r="L10" i="30"/>
  <c r="L10" i="15" s="1"/>
  <c r="M11" i="31"/>
  <c r="M12" i="30"/>
  <c r="U13" i="30"/>
  <c r="I15" i="30"/>
  <c r="Q16" i="30"/>
  <c r="Q17" i="31"/>
  <c r="Q18" i="30"/>
  <c r="E20" i="30"/>
  <c r="E20" i="15" s="1"/>
  <c r="M21" i="30"/>
  <c r="M23" i="30"/>
  <c r="U24" i="30"/>
  <c r="G29" i="30"/>
  <c r="O30" i="30"/>
  <c r="W31" i="30"/>
  <c r="K35" i="30"/>
  <c r="S36" i="30"/>
  <c r="G38" i="30"/>
  <c r="O39" i="30"/>
  <c r="W40" i="30"/>
  <c r="K42" i="30"/>
  <c r="S43" i="30"/>
  <c r="S43" i="15" s="1"/>
  <c r="G45" i="30"/>
  <c r="O46" i="30"/>
  <c r="W47" i="30"/>
  <c r="K49" i="30"/>
  <c r="S50" i="30"/>
  <c r="G54" i="30"/>
  <c r="O55" i="30"/>
  <c r="W56" i="30"/>
  <c r="K58" i="30"/>
  <c r="S59" i="30"/>
  <c r="G61" i="30"/>
  <c r="O62" i="30"/>
  <c r="W63" i="30"/>
  <c r="K65" i="30"/>
  <c r="K65" i="15" s="1"/>
  <c r="S66" i="30"/>
  <c r="G68" i="30"/>
  <c r="O69" i="30"/>
  <c r="W70" i="30"/>
  <c r="W71" i="31"/>
  <c r="W72" i="30"/>
  <c r="K74" i="30"/>
  <c r="S75" i="30"/>
  <c r="W4" i="17"/>
  <c r="R5" i="30"/>
  <c r="F7" i="30"/>
  <c r="E9" i="30"/>
  <c r="M10" i="30"/>
  <c r="N12" i="30"/>
  <c r="V13" i="30"/>
  <c r="V13" i="15" s="1"/>
  <c r="J15" i="30"/>
  <c r="R16" i="30"/>
  <c r="R18" i="30"/>
  <c r="F20" i="30"/>
  <c r="N21" i="30"/>
  <c r="N22" i="31"/>
  <c r="N23" i="30"/>
  <c r="V24" i="30"/>
  <c r="R27" i="31"/>
  <c r="H29" i="30"/>
  <c r="P30" i="30"/>
  <c r="D32" i="30"/>
  <c r="D33" i="31"/>
  <c r="D34" i="30"/>
  <c r="L35" i="30"/>
  <c r="T36" i="30"/>
  <c r="H38" i="30"/>
  <c r="P39" i="30"/>
  <c r="D41" i="30"/>
  <c r="L42" i="30"/>
  <c r="T43" i="30"/>
  <c r="T43" i="15" s="1"/>
  <c r="H45" i="30"/>
  <c r="P46" i="30"/>
  <c r="D48" i="30"/>
  <c r="L49" i="30"/>
  <c r="T50" i="30"/>
  <c r="H54" i="30"/>
  <c r="P55" i="30"/>
  <c r="D57" i="30"/>
  <c r="L58" i="30"/>
  <c r="L58" i="15" s="1"/>
  <c r="T59" i="30"/>
  <c r="T59" i="15" s="1"/>
  <c r="H61" i="30"/>
  <c r="P62" i="30"/>
  <c r="D64" i="30"/>
  <c r="L65" i="30"/>
  <c r="T66" i="30"/>
  <c r="H68" i="30"/>
  <c r="P69" i="30"/>
  <c r="P69" i="15" s="1"/>
  <c r="D73" i="30"/>
  <c r="L74" i="30"/>
  <c r="T75" i="30"/>
  <c r="M26" i="29"/>
  <c r="N52" i="26"/>
  <c r="N8" i="17"/>
  <c r="P8" i="32"/>
  <c r="S4" i="31"/>
  <c r="S5" i="30"/>
  <c r="G7" i="30"/>
  <c r="F8" i="31"/>
  <c r="F9" i="30"/>
  <c r="N10" i="30"/>
  <c r="O11" i="31"/>
  <c r="O12" i="30"/>
  <c r="W13" i="30"/>
  <c r="K15" i="30"/>
  <c r="S16" i="30"/>
  <c r="S16" i="15" s="1"/>
  <c r="S17" i="31"/>
  <c r="S18" i="30"/>
  <c r="G20" i="30"/>
  <c r="O21" i="30"/>
  <c r="O23" i="30"/>
  <c r="W24" i="30"/>
  <c r="I29" i="30"/>
  <c r="I29" i="15" s="1"/>
  <c r="Q30" i="30"/>
  <c r="E32" i="30"/>
  <c r="E33" i="31"/>
  <c r="E26" i="31" s="1"/>
  <c r="E34" i="30"/>
  <c r="M35" i="30"/>
  <c r="U36" i="30"/>
  <c r="I38" i="30"/>
  <c r="Q39" i="30"/>
  <c r="E41" i="30"/>
  <c r="E41" i="15" s="1"/>
  <c r="M42" i="30"/>
  <c r="M42" i="15" s="1"/>
  <c r="U43" i="30"/>
  <c r="I45" i="30"/>
  <c r="Q46" i="30"/>
  <c r="E48" i="30"/>
  <c r="M49" i="30"/>
  <c r="U50" i="30"/>
  <c r="I54" i="30"/>
  <c r="I54" i="15" s="1"/>
  <c r="Q55" i="30"/>
  <c r="Q55" i="15" s="1"/>
  <c r="E57" i="30"/>
  <c r="M58" i="30"/>
  <c r="U59" i="30"/>
  <c r="I61" i="30"/>
  <c r="Q62" i="30"/>
  <c r="E64" i="30"/>
  <c r="E64" i="15" s="1"/>
  <c r="M65" i="30"/>
  <c r="U66" i="30"/>
  <c r="I68" i="30"/>
  <c r="Q69" i="30"/>
  <c r="E73" i="30"/>
  <c r="M74" i="30"/>
  <c r="U75" i="30"/>
  <c r="M33" i="28"/>
  <c r="F4" i="25"/>
  <c r="F3" i="25" s="1"/>
  <c r="T5" i="30"/>
  <c r="H7" i="30"/>
  <c r="G9" i="30"/>
  <c r="O8" i="31"/>
  <c r="O10" i="30"/>
  <c r="P12" i="30"/>
  <c r="D14" i="30"/>
  <c r="L15" i="30"/>
  <c r="T16" i="30"/>
  <c r="T18" i="30"/>
  <c r="H20" i="30"/>
  <c r="H20" i="15" s="1"/>
  <c r="P21" i="30"/>
  <c r="P22" i="31"/>
  <c r="P23" i="30"/>
  <c r="D25" i="30"/>
  <c r="D25" i="15" s="1"/>
  <c r="J29" i="30"/>
  <c r="J29" i="15" s="1"/>
  <c r="R30" i="30"/>
  <c r="F32" i="30"/>
  <c r="F34" i="30"/>
  <c r="N35" i="30"/>
  <c r="V36" i="30"/>
  <c r="J38" i="30"/>
  <c r="R39" i="30"/>
  <c r="F41" i="30"/>
  <c r="N42" i="30"/>
  <c r="N42" i="15" s="1"/>
  <c r="V43" i="30"/>
  <c r="J45" i="30"/>
  <c r="R46" i="30"/>
  <c r="F48" i="30"/>
  <c r="N49" i="30"/>
  <c r="V50" i="30"/>
  <c r="V50" i="15" s="1"/>
  <c r="S52" i="31"/>
  <c r="J54" i="30"/>
  <c r="R55" i="30"/>
  <c r="F57" i="30"/>
  <c r="N58" i="30"/>
  <c r="N58" i="15" s="1"/>
  <c r="V59" i="30"/>
  <c r="J61" i="30"/>
  <c r="R62" i="30"/>
  <c r="F64" i="30"/>
  <c r="N65" i="30"/>
  <c r="V66" i="30"/>
  <c r="J68" i="30"/>
  <c r="J68" i="15" s="1"/>
  <c r="R69" i="30"/>
  <c r="R69" i="15" s="1"/>
  <c r="F73" i="30"/>
  <c r="N74" i="30"/>
  <c r="V75" i="30"/>
  <c r="V75" i="15" s="1"/>
  <c r="T4" i="28"/>
  <c r="G4" i="25"/>
  <c r="T8" i="25"/>
  <c r="R8" i="32"/>
  <c r="U5" i="30"/>
  <c r="I7" i="30"/>
  <c r="H8" i="31"/>
  <c r="H9" i="30"/>
  <c r="P10" i="30"/>
  <c r="Q12" i="30"/>
  <c r="E14" i="30"/>
  <c r="M15" i="30"/>
  <c r="U16" i="30"/>
  <c r="U18" i="30"/>
  <c r="I20" i="30"/>
  <c r="Q21" i="30"/>
  <c r="Q22" i="31"/>
  <c r="Q23" i="30"/>
  <c r="E25" i="30"/>
  <c r="K29" i="30"/>
  <c r="S30" i="30"/>
  <c r="G32" i="30"/>
  <c r="G33" i="31"/>
  <c r="G26" i="31" s="1"/>
  <c r="G34" i="30"/>
  <c r="O35" i="30"/>
  <c r="O35" i="15" s="1"/>
  <c r="W36" i="30"/>
  <c r="K38" i="30"/>
  <c r="S39" i="30"/>
  <c r="G41" i="30"/>
  <c r="O42" i="30"/>
  <c r="O42" i="15" s="1"/>
  <c r="W43" i="30"/>
  <c r="K45" i="30"/>
  <c r="K45" i="15" s="1"/>
  <c r="S46" i="30"/>
  <c r="G48" i="30"/>
  <c r="O49" i="30"/>
  <c r="W50" i="30"/>
  <c r="V52" i="31"/>
  <c r="K54" i="30"/>
  <c r="S55" i="30"/>
  <c r="G57" i="30"/>
  <c r="O58" i="30"/>
  <c r="O58" i="15" s="1"/>
  <c r="W59" i="30"/>
  <c r="W59" i="15" s="1"/>
  <c r="K61" i="30"/>
  <c r="S62" i="30"/>
  <c r="G64" i="30"/>
  <c r="O65" i="30"/>
  <c r="W66" i="30"/>
  <c r="K68" i="30"/>
  <c r="S69" i="30"/>
  <c r="N71" i="31"/>
  <c r="G73" i="30"/>
  <c r="O74" i="30"/>
  <c r="W75" i="30"/>
  <c r="Q8" i="26"/>
  <c r="J17" i="26"/>
  <c r="Q52" i="26"/>
  <c r="P4" i="25"/>
  <c r="V26" i="6"/>
  <c r="V4" i="31"/>
  <c r="V5" i="30"/>
  <c r="J7" i="30"/>
  <c r="I8" i="31"/>
  <c r="I9" i="30"/>
  <c r="Q10" i="30"/>
  <c r="R11" i="31"/>
  <c r="R12" i="30"/>
  <c r="F14" i="30"/>
  <c r="N15" i="30"/>
  <c r="N15" i="15" s="1"/>
  <c r="V16" i="30"/>
  <c r="V16" i="15" s="1"/>
  <c r="V17" i="31"/>
  <c r="V18" i="30"/>
  <c r="J20" i="30"/>
  <c r="R21" i="30"/>
  <c r="R23" i="30"/>
  <c r="F25" i="30"/>
  <c r="D28" i="30"/>
  <c r="L27" i="31"/>
  <c r="L29" i="30"/>
  <c r="T30" i="30"/>
  <c r="H32" i="30"/>
  <c r="H32" i="15" s="1"/>
  <c r="H34" i="30"/>
  <c r="P35" i="30"/>
  <c r="D37" i="30"/>
  <c r="L38" i="30"/>
  <c r="T39" i="30"/>
  <c r="H41" i="30"/>
  <c r="P42" i="30"/>
  <c r="P42" i="15" s="1"/>
  <c r="D44" i="30"/>
  <c r="L45" i="30"/>
  <c r="T46" i="30"/>
  <c r="H48" i="30"/>
  <c r="P49" i="30"/>
  <c r="P49" i="15" s="1"/>
  <c r="D51" i="30"/>
  <c r="D52" i="31"/>
  <c r="D53" i="30"/>
  <c r="L54" i="30"/>
  <c r="T55" i="30"/>
  <c r="H57" i="30"/>
  <c r="P58" i="30"/>
  <c r="D60" i="30"/>
  <c r="D60" i="15" s="1"/>
  <c r="L61" i="30"/>
  <c r="T62" i="30"/>
  <c r="H64" i="30"/>
  <c r="P65" i="30"/>
  <c r="D67" i="30"/>
  <c r="L68" i="30"/>
  <c r="L68" i="15" s="1"/>
  <c r="T69" i="30"/>
  <c r="T69" i="15" s="1"/>
  <c r="P71" i="31"/>
  <c r="H73" i="30"/>
  <c r="H73" i="15" s="1"/>
  <c r="P74" i="30"/>
  <c r="P74" i="15" s="1"/>
  <c r="D76" i="30"/>
  <c r="V8" i="25"/>
  <c r="D11" i="17"/>
  <c r="K4" i="34"/>
  <c r="W17" i="34"/>
  <c r="R22" i="34"/>
  <c r="W4" i="33"/>
  <c r="W3" i="33" s="1"/>
  <c r="M8" i="33"/>
  <c r="D17" i="32"/>
  <c r="P27" i="32"/>
  <c r="T52" i="32"/>
  <c r="W5" i="30"/>
  <c r="K7" i="30"/>
  <c r="J9" i="30"/>
  <c r="R10" i="30"/>
  <c r="S12" i="30"/>
  <c r="G14" i="30"/>
  <c r="O15" i="30"/>
  <c r="O15" i="15" s="1"/>
  <c r="W16" i="30"/>
  <c r="W16" i="15" s="1"/>
  <c r="W18" i="30"/>
  <c r="K20" i="30"/>
  <c r="S21" i="30"/>
  <c r="S21" i="15" s="1"/>
  <c r="S22" i="31"/>
  <c r="S23" i="30"/>
  <c r="G25" i="30"/>
  <c r="E28" i="30"/>
  <c r="M29" i="30"/>
  <c r="U30" i="30"/>
  <c r="I32" i="30"/>
  <c r="I34" i="30"/>
  <c r="Q35" i="30"/>
  <c r="E37" i="30"/>
  <c r="M38" i="30"/>
  <c r="U39" i="30"/>
  <c r="I41" i="30"/>
  <c r="I41" i="15" s="1"/>
  <c r="Q42" i="30"/>
  <c r="Q42" i="15" s="1"/>
  <c r="E44" i="30"/>
  <c r="M45" i="30"/>
  <c r="U46" i="30"/>
  <c r="I48" i="30"/>
  <c r="Q49" i="30"/>
  <c r="E51" i="30"/>
  <c r="E51" i="15" s="1"/>
  <c r="E52" i="31"/>
  <c r="E53" i="30"/>
  <c r="M54" i="30"/>
  <c r="M54" i="15" s="1"/>
  <c r="U55" i="30"/>
  <c r="U55" i="15" s="1"/>
  <c r="I57" i="30"/>
  <c r="Q58" i="30"/>
  <c r="E60" i="30"/>
  <c r="M61" i="30"/>
  <c r="U62" i="30"/>
  <c r="I64" i="30"/>
  <c r="Q65" i="30"/>
  <c r="E67" i="30"/>
  <c r="M68" i="30"/>
  <c r="U69" i="30"/>
  <c r="Q71" i="31"/>
  <c r="I73" i="30"/>
  <c r="Q74" i="30"/>
  <c r="E76" i="30"/>
  <c r="E76" i="15" s="1"/>
  <c r="P4" i="29"/>
  <c r="V22" i="29"/>
  <c r="R52" i="29"/>
  <c r="R71" i="29"/>
  <c r="W8" i="27"/>
  <c r="E11" i="27"/>
  <c r="K17" i="27"/>
  <c r="S22" i="27"/>
  <c r="J33" i="27"/>
  <c r="W8" i="25"/>
  <c r="N17" i="25"/>
  <c r="D22" i="25"/>
  <c r="R11" i="24"/>
  <c r="E11" i="23"/>
  <c r="I22" i="23"/>
  <c r="L33" i="23"/>
  <c r="L26" i="23" s="1"/>
  <c r="J71" i="23"/>
  <c r="N4" i="19"/>
  <c r="K52" i="19"/>
  <c r="S11" i="18"/>
  <c r="W52" i="18"/>
  <c r="O4" i="17"/>
  <c r="E11" i="17"/>
  <c r="D4" i="34"/>
  <c r="V11" i="34"/>
  <c r="V8" i="33"/>
  <c r="K17" i="33"/>
  <c r="U8" i="32"/>
  <c r="Q27" i="32"/>
  <c r="W33" i="32"/>
  <c r="U52" i="32"/>
  <c r="D6" i="30"/>
  <c r="L7" i="30"/>
  <c r="K8" i="31"/>
  <c r="K9" i="30"/>
  <c r="S10" i="30"/>
  <c r="S10" i="15" s="1"/>
  <c r="T11" i="31"/>
  <c r="T12" i="30"/>
  <c r="H14" i="30"/>
  <c r="P15" i="30"/>
  <c r="P15" i="15" s="1"/>
  <c r="D19" i="30"/>
  <c r="L20" i="30"/>
  <c r="T21" i="30"/>
  <c r="T23" i="30"/>
  <c r="H25" i="30"/>
  <c r="F27" i="31"/>
  <c r="F28" i="30"/>
  <c r="N29" i="30"/>
  <c r="V30" i="30"/>
  <c r="J32" i="30"/>
  <c r="J33" i="31"/>
  <c r="J34" i="30"/>
  <c r="R35" i="30"/>
  <c r="F37" i="30"/>
  <c r="N38" i="30"/>
  <c r="V39" i="30"/>
  <c r="J41" i="30"/>
  <c r="R42" i="30"/>
  <c r="F44" i="30"/>
  <c r="N45" i="30"/>
  <c r="V46" i="30"/>
  <c r="J48" i="30"/>
  <c r="R49" i="30"/>
  <c r="F51" i="30"/>
  <c r="F51" i="15" s="1"/>
  <c r="F53" i="30"/>
  <c r="N54" i="30"/>
  <c r="N54" i="15" s="1"/>
  <c r="V55" i="30"/>
  <c r="V55" i="15" s="1"/>
  <c r="J57" i="30"/>
  <c r="R58" i="30"/>
  <c r="F60" i="30"/>
  <c r="N61" i="30"/>
  <c r="V62" i="30"/>
  <c r="J64" i="30"/>
  <c r="R65" i="30"/>
  <c r="R65" i="15" s="1"/>
  <c r="F67" i="30"/>
  <c r="F67" i="15" s="1"/>
  <c r="N68" i="30"/>
  <c r="V69" i="30"/>
  <c r="S71" i="31"/>
  <c r="J73" i="30"/>
  <c r="R74" i="30"/>
  <c r="F76" i="30"/>
  <c r="I4" i="29"/>
  <c r="O22" i="29"/>
  <c r="K33" i="29"/>
  <c r="S52" i="29"/>
  <c r="S71" i="29"/>
  <c r="L27" i="28"/>
  <c r="G4" i="27"/>
  <c r="L17" i="27"/>
  <c r="L22" i="27"/>
  <c r="I52" i="27"/>
  <c r="S4" i="25"/>
  <c r="G17" i="25"/>
  <c r="U27" i="25"/>
  <c r="J8" i="24"/>
  <c r="J33" i="24"/>
  <c r="N4" i="23"/>
  <c r="F11" i="23"/>
  <c r="N52" i="23"/>
  <c r="U17" i="19"/>
  <c r="M33" i="19"/>
  <c r="L52" i="19"/>
  <c r="K71" i="19"/>
  <c r="P4" i="17"/>
  <c r="F11" i="17"/>
  <c r="E4" i="34"/>
  <c r="E3" i="34" s="1"/>
  <c r="R8" i="34"/>
  <c r="V71" i="34"/>
  <c r="O8" i="33"/>
  <c r="K22" i="33"/>
  <c r="U27" i="33"/>
  <c r="F17" i="32"/>
  <c r="E6" i="30"/>
  <c r="M7" i="30"/>
  <c r="L9" i="30"/>
  <c r="T10" i="30"/>
  <c r="U11" i="31"/>
  <c r="U12" i="30"/>
  <c r="I14" i="30"/>
  <c r="I14" i="15" s="1"/>
  <c r="Q15" i="30"/>
  <c r="Q15" i="15" s="1"/>
  <c r="E19" i="30"/>
  <c r="M20" i="30"/>
  <c r="M20" i="15" s="1"/>
  <c r="U21" i="30"/>
  <c r="U21" i="15" s="1"/>
  <c r="U23" i="30"/>
  <c r="I25" i="30"/>
  <c r="G28" i="30"/>
  <c r="O27" i="31"/>
  <c r="O29" i="30"/>
  <c r="W30" i="30"/>
  <c r="K32" i="30"/>
  <c r="K34" i="30"/>
  <c r="S35" i="30"/>
  <c r="G37" i="30"/>
  <c r="O38" i="30"/>
  <c r="W39" i="30"/>
  <c r="K41" i="30"/>
  <c r="S42" i="30"/>
  <c r="G44" i="30"/>
  <c r="G44" i="15" s="1"/>
  <c r="O45" i="30"/>
  <c r="O45" i="15" s="1"/>
  <c r="W46" i="30"/>
  <c r="W46" i="15" s="1"/>
  <c r="K48" i="30"/>
  <c r="S49" i="30"/>
  <c r="G51" i="30"/>
  <c r="G52" i="31"/>
  <c r="G53" i="30"/>
  <c r="O54" i="30"/>
  <c r="W55" i="30"/>
  <c r="K57" i="30"/>
  <c r="S58" i="30"/>
  <c r="G60" i="30"/>
  <c r="O61" i="30"/>
  <c r="W62" i="30"/>
  <c r="K64" i="30"/>
  <c r="S65" i="30"/>
  <c r="S65" i="15" s="1"/>
  <c r="G67" i="30"/>
  <c r="O68" i="30"/>
  <c r="W69" i="30"/>
  <c r="V71" i="31"/>
  <c r="K73" i="30"/>
  <c r="S74" i="30"/>
  <c r="G76" i="30"/>
  <c r="G76" i="15" s="1"/>
  <c r="H11" i="29"/>
  <c r="R17" i="29"/>
  <c r="K27" i="29"/>
  <c r="L33" i="29"/>
  <c r="L52" i="29"/>
  <c r="H4" i="27"/>
  <c r="G11" i="27"/>
  <c r="M22" i="27"/>
  <c r="D33" i="27"/>
  <c r="L4" i="25"/>
  <c r="N22" i="25"/>
  <c r="V27" i="25"/>
  <c r="V26" i="25" s="1"/>
  <c r="H33" i="25"/>
  <c r="K8" i="24"/>
  <c r="P22" i="24"/>
  <c r="G4" i="23"/>
  <c r="V17" i="23"/>
  <c r="K22" i="23"/>
  <c r="D27" i="23"/>
  <c r="O52" i="23"/>
  <c r="F8" i="19"/>
  <c r="V17" i="19"/>
  <c r="L71" i="19"/>
  <c r="T4" i="18"/>
  <c r="Q4" i="17"/>
  <c r="G11" i="17"/>
  <c r="U22" i="34"/>
  <c r="D33" i="34"/>
  <c r="P8" i="33"/>
  <c r="E17" i="33"/>
  <c r="E4" i="32"/>
  <c r="W8" i="32"/>
  <c r="G17" i="32"/>
  <c r="D22" i="32"/>
  <c r="S27" i="32"/>
  <c r="W52" i="32"/>
  <c r="F6" i="30"/>
  <c r="N7" i="30"/>
  <c r="M9" i="30"/>
  <c r="U10" i="30"/>
  <c r="U10" i="15" s="1"/>
  <c r="V12" i="30"/>
  <c r="J14" i="30"/>
  <c r="R15" i="30"/>
  <c r="F19" i="30"/>
  <c r="N20" i="30"/>
  <c r="V21" i="30"/>
  <c r="V22" i="31"/>
  <c r="V23" i="30"/>
  <c r="J25" i="30"/>
  <c r="J25" i="15" s="1"/>
  <c r="H27" i="31"/>
  <c r="H28" i="30"/>
  <c r="P29" i="30"/>
  <c r="D31" i="30"/>
  <c r="L32" i="30"/>
  <c r="L33" i="31"/>
  <c r="L34" i="30"/>
  <c r="T35" i="30"/>
  <c r="T35" i="15" s="1"/>
  <c r="H37" i="30"/>
  <c r="H37" i="15" s="1"/>
  <c r="P38" i="30"/>
  <c r="D40" i="30"/>
  <c r="L41" i="30"/>
  <c r="T42" i="30"/>
  <c r="H44" i="30"/>
  <c r="P45" i="30"/>
  <c r="D47" i="30"/>
  <c r="L48" i="30"/>
  <c r="L48" i="15" s="1"/>
  <c r="T49" i="30"/>
  <c r="H51" i="30"/>
  <c r="H53" i="30"/>
  <c r="P54" i="30"/>
  <c r="D56" i="30"/>
  <c r="L57" i="30"/>
  <c r="T58" i="30"/>
  <c r="H60" i="30"/>
  <c r="P61" i="30"/>
  <c r="D63" i="30"/>
  <c r="D63" i="15" s="1"/>
  <c r="L64" i="30"/>
  <c r="T65" i="30"/>
  <c r="H67" i="30"/>
  <c r="P68" i="30"/>
  <c r="D70" i="30"/>
  <c r="D71" i="31"/>
  <c r="D72" i="30"/>
  <c r="L73" i="30"/>
  <c r="T74" i="30"/>
  <c r="H76" i="30"/>
  <c r="I11" i="29"/>
  <c r="D27" i="29"/>
  <c r="U33" i="29"/>
  <c r="F8" i="27"/>
  <c r="H11" i="27"/>
  <c r="N17" i="27"/>
  <c r="E33" i="27"/>
  <c r="K52" i="27"/>
  <c r="I71" i="27"/>
  <c r="I17" i="25"/>
  <c r="G22" i="25"/>
  <c r="J71" i="24"/>
  <c r="O17" i="23"/>
  <c r="E27" i="23"/>
  <c r="G8" i="19"/>
  <c r="P11" i="19"/>
  <c r="W17" i="19"/>
  <c r="V52" i="19"/>
  <c r="M71" i="19"/>
  <c r="U4" i="18"/>
  <c r="H11" i="17"/>
  <c r="G4" i="34"/>
  <c r="N17" i="33"/>
  <c r="E22" i="33"/>
  <c r="W27" i="33"/>
  <c r="J33" i="33"/>
  <c r="N4" i="32"/>
  <c r="D11" i="32"/>
  <c r="E22" i="32"/>
  <c r="J4" i="31"/>
  <c r="G6" i="30"/>
  <c r="O7" i="30"/>
  <c r="N8" i="31"/>
  <c r="N9" i="30"/>
  <c r="V10" i="30"/>
  <c r="W11" i="31"/>
  <c r="W12" i="30"/>
  <c r="K14" i="30"/>
  <c r="K14" i="15" s="1"/>
  <c r="S15" i="30"/>
  <c r="G19" i="30"/>
  <c r="G19" i="15" s="1"/>
  <c r="O20" i="30"/>
  <c r="W21" i="30"/>
  <c r="W23" i="30"/>
  <c r="K25" i="30"/>
  <c r="I27" i="31"/>
  <c r="I28" i="30"/>
  <c r="Q29" i="30"/>
  <c r="E31" i="30"/>
  <c r="M32" i="30"/>
  <c r="M33" i="31"/>
  <c r="M26" i="31" s="1"/>
  <c r="M34" i="30"/>
  <c r="U35" i="30"/>
  <c r="I37" i="30"/>
  <c r="Q38" i="30"/>
  <c r="Q38" i="15" s="1"/>
  <c r="E40" i="30"/>
  <c r="E40" i="15" s="1"/>
  <c r="M41" i="30"/>
  <c r="U42" i="30"/>
  <c r="I44" i="30"/>
  <c r="Q45" i="30"/>
  <c r="E47" i="30"/>
  <c r="M48" i="30"/>
  <c r="U49" i="30"/>
  <c r="I51" i="30"/>
  <c r="I51" i="15" s="1"/>
  <c r="I53" i="30"/>
  <c r="Q54" i="30"/>
  <c r="E56" i="30"/>
  <c r="M57" i="30"/>
  <c r="U58" i="30"/>
  <c r="U58" i="15" s="1"/>
  <c r="I60" i="30"/>
  <c r="Q61" i="30"/>
  <c r="E63" i="30"/>
  <c r="M64" i="30"/>
  <c r="U65" i="30"/>
  <c r="I67" i="30"/>
  <c r="Q68" i="30"/>
  <c r="Q68" i="15" s="1"/>
  <c r="E70" i="30"/>
  <c r="E70" i="15" s="1"/>
  <c r="E71" i="31"/>
  <c r="E72" i="30"/>
  <c r="M73" i="30"/>
  <c r="U74" i="30"/>
  <c r="I76" i="30"/>
  <c r="L4" i="29"/>
  <c r="J8" i="29"/>
  <c r="T17" i="29"/>
  <c r="R22" i="29"/>
  <c r="E27" i="29"/>
  <c r="N33" i="29"/>
  <c r="N8" i="28"/>
  <c r="Q11" i="28"/>
  <c r="U33" i="28"/>
  <c r="J4" i="27"/>
  <c r="O22" i="27"/>
  <c r="F33" i="27"/>
  <c r="F26" i="27" s="1"/>
  <c r="D52" i="27"/>
  <c r="I4" i="26"/>
  <c r="N4" i="25"/>
  <c r="D11" i="25"/>
  <c r="D3" i="25" s="1"/>
  <c r="J17" i="25"/>
  <c r="J52" i="25"/>
  <c r="M8" i="24"/>
  <c r="R22" i="24"/>
  <c r="I4" i="23"/>
  <c r="P17" i="23"/>
  <c r="V71" i="23"/>
  <c r="Q11" i="19"/>
  <c r="W22" i="19"/>
  <c r="P33" i="19"/>
  <c r="V4" i="18"/>
  <c r="J17" i="18"/>
  <c r="I11" i="17"/>
  <c r="U8" i="34"/>
  <c r="W22" i="34"/>
  <c r="F33" i="34"/>
  <c r="J52" i="34"/>
  <c r="R8" i="33"/>
  <c r="G17" i="33"/>
  <c r="N22" i="33"/>
  <c r="J52" i="33"/>
  <c r="G4" i="32"/>
  <c r="M4" i="31"/>
  <c r="H6" i="30"/>
  <c r="P7" i="30"/>
  <c r="O9" i="30"/>
  <c r="W10" i="30"/>
  <c r="D13" i="30"/>
  <c r="L14" i="30"/>
  <c r="L14" i="15" s="1"/>
  <c r="T15" i="30"/>
  <c r="T15" i="15" s="1"/>
  <c r="H19" i="30"/>
  <c r="H19" i="15" s="1"/>
  <c r="P20" i="30"/>
  <c r="P20" i="15" s="1"/>
  <c r="D24" i="30"/>
  <c r="D24" i="15" s="1"/>
  <c r="L25" i="30"/>
  <c r="L25" i="15" s="1"/>
  <c r="J28" i="30"/>
  <c r="R29" i="30"/>
  <c r="F31" i="30"/>
  <c r="F31" i="15" s="1"/>
  <c r="N32" i="30"/>
  <c r="N34" i="30"/>
  <c r="V35" i="30"/>
  <c r="J37" i="30"/>
  <c r="R38" i="30"/>
  <c r="R38" i="15" s="1"/>
  <c r="F40" i="30"/>
  <c r="F40" i="15" s="1"/>
  <c r="N41" i="30"/>
  <c r="V42" i="30"/>
  <c r="J44" i="30"/>
  <c r="R45" i="30"/>
  <c r="F47" i="30"/>
  <c r="N48" i="30"/>
  <c r="V49" i="30"/>
  <c r="V49" i="15" s="1"/>
  <c r="J51" i="30"/>
  <c r="J51" i="15" s="1"/>
  <c r="J52" i="31"/>
  <c r="J53" i="30"/>
  <c r="R54" i="30"/>
  <c r="R54" i="15" s="1"/>
  <c r="F56" i="30"/>
  <c r="N57" i="30"/>
  <c r="V58" i="30"/>
  <c r="J60" i="30"/>
  <c r="R61" i="30"/>
  <c r="F63" i="30"/>
  <c r="N64" i="30"/>
  <c r="N64" i="15" s="1"/>
  <c r="V65" i="30"/>
  <c r="V65" i="15" s="1"/>
  <c r="J67" i="30"/>
  <c r="R68" i="30"/>
  <c r="F70" i="30"/>
  <c r="F72" i="30"/>
  <c r="N73" i="30"/>
  <c r="V74" i="30"/>
  <c r="J76" i="30"/>
  <c r="K11" i="29"/>
  <c r="U17" i="29"/>
  <c r="N27" i="29"/>
  <c r="S4" i="27"/>
  <c r="S3" i="27" s="1"/>
  <c r="J11" i="27"/>
  <c r="O33" i="27"/>
  <c r="O26" i="27" s="1"/>
  <c r="E52" i="27"/>
  <c r="J4" i="26"/>
  <c r="O4" i="25"/>
  <c r="E11" i="25"/>
  <c r="S17" i="25"/>
  <c r="I22" i="25"/>
  <c r="K52" i="25"/>
  <c r="W11" i="24"/>
  <c r="S22" i="24"/>
  <c r="F33" i="24"/>
  <c r="J4" i="23"/>
  <c r="R11" i="23"/>
  <c r="Q17" i="23"/>
  <c r="Q33" i="23"/>
  <c r="O71" i="23"/>
  <c r="I8" i="19"/>
  <c r="R11" i="19"/>
  <c r="R27" i="19"/>
  <c r="O71" i="19"/>
  <c r="W4" i="18"/>
  <c r="K17" i="18"/>
  <c r="S27" i="18"/>
  <c r="J11" i="17"/>
  <c r="O33" i="34"/>
  <c r="H17" i="33"/>
  <c r="G22" i="33"/>
  <c r="D33" i="33"/>
  <c r="J71" i="33"/>
  <c r="H4" i="32"/>
  <c r="F8" i="32"/>
  <c r="F11" i="32"/>
  <c r="J17" i="32"/>
  <c r="G22" i="32"/>
  <c r="V27" i="32"/>
  <c r="R4" i="31"/>
  <c r="I6" i="30"/>
  <c r="I6" i="15" s="1"/>
  <c r="Q7" i="30"/>
  <c r="Q7" i="15" s="1"/>
  <c r="P8" i="31"/>
  <c r="P9" i="30"/>
  <c r="F11" i="31"/>
  <c r="E13" i="30"/>
  <c r="M14" i="30"/>
  <c r="U15" i="30"/>
  <c r="T17" i="31"/>
  <c r="I19" i="30"/>
  <c r="Q20" i="30"/>
  <c r="Q20" i="15" s="1"/>
  <c r="E24" i="30"/>
  <c r="M25" i="30"/>
  <c r="K27" i="31"/>
  <c r="K26" i="31" s="1"/>
  <c r="K28" i="30"/>
  <c r="S29" i="30"/>
  <c r="G31" i="30"/>
  <c r="O32" i="30"/>
  <c r="O33" i="31"/>
  <c r="O34" i="30"/>
  <c r="W35" i="30"/>
  <c r="K37" i="30"/>
  <c r="K37" i="15" s="1"/>
  <c r="S38" i="30"/>
  <c r="G40" i="30"/>
  <c r="O41" i="30"/>
  <c r="W42" i="30"/>
  <c r="W42" i="15" s="1"/>
  <c r="K44" i="30"/>
  <c r="S45" i="30"/>
  <c r="G47" i="30"/>
  <c r="O48" i="30"/>
  <c r="W49" i="30"/>
  <c r="K51" i="30"/>
  <c r="K53" i="30"/>
  <c r="S54" i="30"/>
  <c r="G56" i="30"/>
  <c r="O57" i="30"/>
  <c r="W58" i="30"/>
  <c r="K60" i="30"/>
  <c r="S61" i="30"/>
  <c r="G63" i="30"/>
  <c r="O64" i="30"/>
  <c r="W65" i="30"/>
  <c r="K67" i="30"/>
  <c r="S68" i="30"/>
  <c r="G70" i="30"/>
  <c r="G71" i="31"/>
  <c r="G72" i="30"/>
  <c r="O73" i="30"/>
  <c r="W74" i="30"/>
  <c r="K76" i="30"/>
  <c r="D8" i="29"/>
  <c r="T11" i="29"/>
  <c r="G27" i="29"/>
  <c r="H8" i="28"/>
  <c r="H3" i="28" s="1"/>
  <c r="Q27" i="28"/>
  <c r="Q17" i="27"/>
  <c r="F52" i="27"/>
  <c r="S4" i="26"/>
  <c r="R17" i="26"/>
  <c r="J22" i="25"/>
  <c r="D33" i="25"/>
  <c r="D52" i="25"/>
  <c r="G33" i="24"/>
  <c r="M52" i="24"/>
  <c r="M71" i="24"/>
  <c r="I8" i="23"/>
  <c r="K11" i="23"/>
  <c r="R17" i="23"/>
  <c r="R33" i="23"/>
  <c r="P71" i="23"/>
  <c r="E22" i="19"/>
  <c r="Q52" i="19"/>
  <c r="O8" i="18"/>
  <c r="E11" i="18"/>
  <c r="D17" i="18"/>
  <c r="T27" i="18"/>
  <c r="E33" i="18"/>
  <c r="K11" i="17"/>
  <c r="J4" i="34"/>
  <c r="W8" i="34"/>
  <c r="E27" i="34"/>
  <c r="D52" i="34"/>
  <c r="K11" i="33"/>
  <c r="H22" i="33"/>
  <c r="F27" i="33"/>
  <c r="D52" i="33"/>
  <c r="O11" i="32"/>
  <c r="S17" i="32"/>
  <c r="U4" i="31"/>
  <c r="J6" i="30"/>
  <c r="R7" i="30"/>
  <c r="Q8" i="31"/>
  <c r="Q9" i="30"/>
  <c r="H11" i="31"/>
  <c r="F13" i="30"/>
  <c r="N14" i="30"/>
  <c r="V15" i="30"/>
  <c r="U17" i="31"/>
  <c r="J19" i="30"/>
  <c r="R20" i="30"/>
  <c r="F24" i="30"/>
  <c r="N25" i="30"/>
  <c r="L28" i="30"/>
  <c r="T29" i="30"/>
  <c r="H31" i="30"/>
  <c r="P32" i="30"/>
  <c r="P32" i="15" s="1"/>
  <c r="P34" i="30"/>
  <c r="D36" i="30"/>
  <c r="L37" i="30"/>
  <c r="T38" i="30"/>
  <c r="H40" i="30"/>
  <c r="P41" i="30"/>
  <c r="D43" i="30"/>
  <c r="L44" i="30"/>
  <c r="T45" i="30"/>
  <c r="H47" i="30"/>
  <c r="P48" i="30"/>
  <c r="D50" i="30"/>
  <c r="L51" i="30"/>
  <c r="L51" i="15" s="1"/>
  <c r="L52" i="31"/>
  <c r="L53" i="30"/>
  <c r="T54" i="30"/>
  <c r="H56" i="30"/>
  <c r="P57" i="30"/>
  <c r="D59" i="30"/>
  <c r="L60" i="30"/>
  <c r="L60" i="15" s="1"/>
  <c r="T61" i="30"/>
  <c r="T61" i="15" s="1"/>
  <c r="H63" i="30"/>
  <c r="P64" i="30"/>
  <c r="D66" i="30"/>
  <c r="L67" i="30"/>
  <c r="T68" i="30"/>
  <c r="H70" i="30"/>
  <c r="H72" i="30"/>
  <c r="P73" i="30"/>
  <c r="D75" i="30"/>
  <c r="L76" i="30"/>
  <c r="O4" i="29"/>
  <c r="W17" i="29"/>
  <c r="U22" i="29"/>
  <c r="H27" i="29"/>
  <c r="Q33" i="29"/>
  <c r="Q26" i="29" s="1"/>
  <c r="Q8" i="28"/>
  <c r="T11" i="28"/>
  <c r="U52" i="28"/>
  <c r="M4" i="27"/>
  <c r="R22" i="27"/>
  <c r="Q33" i="27"/>
  <c r="G52" i="27"/>
  <c r="N11" i="26"/>
  <c r="P27" i="26"/>
  <c r="S22" i="25"/>
  <c r="G27" i="25"/>
  <c r="E52" i="25"/>
  <c r="P8" i="24"/>
  <c r="D27" i="24"/>
  <c r="H33" i="24"/>
  <c r="F52" i="24"/>
  <c r="L11" i="23"/>
  <c r="P22" i="23"/>
  <c r="Q27" i="23"/>
  <c r="S33" i="23"/>
  <c r="T52" i="23"/>
  <c r="U4" i="19"/>
  <c r="S33" i="19"/>
  <c r="R52" i="19"/>
  <c r="P8" i="18"/>
  <c r="U27" i="18"/>
  <c r="U26" i="18" s="1"/>
  <c r="O8" i="17"/>
  <c r="L11" i="17"/>
  <c r="I33" i="34"/>
  <c r="D11" i="33"/>
  <c r="J17" i="33"/>
  <c r="F33" i="33"/>
  <c r="J4" i="32"/>
  <c r="L17" i="32"/>
  <c r="W4" i="31"/>
  <c r="K6" i="30"/>
  <c r="S7" i="30"/>
  <c r="S7" i="15" s="1"/>
  <c r="R9" i="30"/>
  <c r="I11" i="31"/>
  <c r="G13" i="30"/>
  <c r="O14" i="30"/>
  <c r="W15" i="30"/>
  <c r="W17" i="31"/>
  <c r="K19" i="30"/>
  <c r="K19" i="15" s="1"/>
  <c r="S20" i="30"/>
  <c r="G24" i="30"/>
  <c r="O25" i="30"/>
  <c r="M28" i="30"/>
  <c r="U29" i="30"/>
  <c r="I31" i="30"/>
  <c r="I31" i="15" s="1"/>
  <c r="Q32" i="30"/>
  <c r="Q34" i="30"/>
  <c r="E36" i="30"/>
  <c r="M37" i="30"/>
  <c r="U38" i="30"/>
  <c r="I40" i="30"/>
  <c r="Q41" i="30"/>
  <c r="Q41" i="15" s="1"/>
  <c r="E43" i="30"/>
  <c r="M44" i="30"/>
  <c r="M44" i="15" s="1"/>
  <c r="U45" i="30"/>
  <c r="I47" i="30"/>
  <c r="Q48" i="30"/>
  <c r="E50" i="30"/>
  <c r="M51" i="30"/>
  <c r="M52" i="31"/>
  <c r="M53" i="30"/>
  <c r="U54" i="30"/>
  <c r="I56" i="30"/>
  <c r="Q57" i="30"/>
  <c r="E59" i="30"/>
  <c r="M60" i="30"/>
  <c r="U61" i="30"/>
  <c r="I63" i="30"/>
  <c r="Q64" i="30"/>
  <c r="E66" i="30"/>
  <c r="M67" i="30"/>
  <c r="U68" i="30"/>
  <c r="I70" i="30"/>
  <c r="I72" i="30"/>
  <c r="Q73" i="30"/>
  <c r="E75" i="30"/>
  <c r="M76" i="30"/>
  <c r="J8" i="28"/>
  <c r="V4" i="27"/>
  <c r="K8" i="27"/>
  <c r="M11" i="27"/>
  <c r="S17" i="27"/>
  <c r="E27" i="27"/>
  <c r="U4" i="26"/>
  <c r="O11" i="26"/>
  <c r="V17" i="25"/>
  <c r="F33" i="25"/>
  <c r="F52" i="25"/>
  <c r="J27" i="23"/>
  <c r="T33" i="23"/>
  <c r="U52" i="23"/>
  <c r="V4" i="19"/>
  <c r="Q8" i="18"/>
  <c r="F17" i="18"/>
  <c r="L22" i="18"/>
  <c r="P8" i="17"/>
  <c r="M11" i="17"/>
  <c r="J11" i="34"/>
  <c r="D17" i="34"/>
  <c r="G27" i="34"/>
  <c r="F52" i="34"/>
  <c r="D4" i="33"/>
  <c r="E11" i="33"/>
  <c r="O33" i="33"/>
  <c r="F52" i="33"/>
  <c r="S4" i="32"/>
  <c r="S3" i="32" s="1"/>
  <c r="I11" i="32"/>
  <c r="M17" i="32"/>
  <c r="D5" i="30"/>
  <c r="L4" i="31"/>
  <c r="L6" i="30"/>
  <c r="T7" i="30"/>
  <c r="S8" i="31"/>
  <c r="S9" i="30"/>
  <c r="N11" i="31"/>
  <c r="H13" i="30"/>
  <c r="P14" i="30"/>
  <c r="P14" i="15" s="1"/>
  <c r="D16" i="30"/>
  <c r="D18" i="30"/>
  <c r="L19" i="30"/>
  <c r="T20" i="30"/>
  <c r="H24" i="30"/>
  <c r="P25" i="30"/>
  <c r="N27" i="31"/>
  <c r="N28" i="30"/>
  <c r="V29" i="30"/>
  <c r="J31" i="30"/>
  <c r="R32" i="30"/>
  <c r="R32" i="15" s="1"/>
  <c r="R33" i="31"/>
  <c r="R34" i="30"/>
  <c r="F36" i="30"/>
  <c r="N37" i="30"/>
  <c r="V38" i="30"/>
  <c r="J40" i="30"/>
  <c r="R41" i="30"/>
  <c r="F43" i="30"/>
  <c r="N44" i="30"/>
  <c r="V45" i="30"/>
  <c r="V45" i="15" s="1"/>
  <c r="J47" i="30"/>
  <c r="R48" i="30"/>
  <c r="F50" i="30"/>
  <c r="N51" i="30"/>
  <c r="N53" i="30"/>
  <c r="V54" i="30"/>
  <c r="J56" i="30"/>
  <c r="R57" i="30"/>
  <c r="F59" i="30"/>
  <c r="F59" i="15" s="1"/>
  <c r="N60" i="30"/>
  <c r="N60" i="15" s="1"/>
  <c r="V61" i="30"/>
  <c r="V61" i="15" s="1"/>
  <c r="J63" i="30"/>
  <c r="R64" i="30"/>
  <c r="F66" i="30"/>
  <c r="N67" i="30"/>
  <c r="V68" i="30"/>
  <c r="J70" i="30"/>
  <c r="J70" i="15" s="1"/>
  <c r="J71" i="31"/>
  <c r="J72" i="30"/>
  <c r="R73" i="30"/>
  <c r="F75" i="30"/>
  <c r="N76" i="30"/>
  <c r="O8" i="29"/>
  <c r="K8" i="28"/>
  <c r="V11" i="28"/>
  <c r="O4" i="27"/>
  <c r="V11" i="27"/>
  <c r="T17" i="27"/>
  <c r="K33" i="27"/>
  <c r="O71" i="27"/>
  <c r="V4" i="26"/>
  <c r="H11" i="26"/>
  <c r="M17" i="26"/>
  <c r="O17" i="25"/>
  <c r="G52" i="25"/>
  <c r="E4" i="24"/>
  <c r="R8" i="24"/>
  <c r="N27" i="24"/>
  <c r="R33" i="24"/>
  <c r="N11" i="23"/>
  <c r="K27" i="23"/>
  <c r="V52" i="23"/>
  <c r="W4" i="19"/>
  <c r="N27" i="19"/>
  <c r="U33" i="19"/>
  <c r="T52" i="19"/>
  <c r="G17" i="18"/>
  <c r="H71" i="18"/>
  <c r="Q8" i="17"/>
  <c r="N11" i="17"/>
  <c r="M4" i="34"/>
  <c r="E17" i="34"/>
  <c r="K33" i="34"/>
  <c r="J71" i="34"/>
  <c r="E4" i="33"/>
  <c r="O52" i="33"/>
  <c r="R11" i="32"/>
  <c r="S22" i="32"/>
  <c r="D33" i="32"/>
  <c r="E5" i="30"/>
  <c r="M6" i="30"/>
  <c r="U7" i="30"/>
  <c r="T9" i="30"/>
  <c r="P11" i="31"/>
  <c r="I13" i="30"/>
  <c r="Q14" i="30"/>
  <c r="E16" i="30"/>
  <c r="E18" i="30"/>
  <c r="M19" i="30"/>
  <c r="U20" i="30"/>
  <c r="T22" i="31"/>
  <c r="I24" i="30"/>
  <c r="Q25" i="30"/>
  <c r="O28" i="30"/>
  <c r="W29" i="30"/>
  <c r="K31" i="30"/>
  <c r="S32" i="30"/>
  <c r="S34" i="30"/>
  <c r="G36" i="30"/>
  <c r="O37" i="30"/>
  <c r="W38" i="30"/>
  <c r="K40" i="30"/>
  <c r="S41" i="30"/>
  <c r="S41" i="15" s="1"/>
  <c r="G43" i="30"/>
  <c r="G43" i="15" s="1"/>
  <c r="O44" i="30"/>
  <c r="O44" i="15" s="1"/>
  <c r="W45" i="30"/>
  <c r="K47" i="30"/>
  <c r="S48" i="30"/>
  <c r="G50" i="30"/>
  <c r="O51" i="30"/>
  <c r="O52" i="31"/>
  <c r="O53" i="30"/>
  <c r="W54" i="30"/>
  <c r="K56" i="30"/>
  <c r="S57" i="30"/>
  <c r="G59" i="30"/>
  <c r="O60" i="30"/>
  <c r="W61" i="30"/>
  <c r="K63" i="30"/>
  <c r="S64" i="30"/>
  <c r="G66" i="30"/>
  <c r="O67" i="30"/>
  <c r="W68" i="30"/>
  <c r="K70" i="30"/>
  <c r="K72" i="30"/>
  <c r="S73" i="30"/>
  <c r="G75" i="30"/>
  <c r="O76" i="30"/>
  <c r="O76" i="15" s="1"/>
  <c r="P11" i="29"/>
  <c r="W11" i="28"/>
  <c r="U71" i="28"/>
  <c r="P4" i="27"/>
  <c r="O11" i="27"/>
  <c r="R52" i="27"/>
  <c r="O4" i="26"/>
  <c r="N17" i="26"/>
  <c r="T4" i="25"/>
  <c r="V22" i="25"/>
  <c r="J27" i="25"/>
  <c r="P33" i="25"/>
  <c r="I52" i="24"/>
  <c r="O4" i="23"/>
  <c r="W52" i="23"/>
  <c r="N8" i="19"/>
  <c r="J17" i="19"/>
  <c r="V33" i="19"/>
  <c r="H4" i="18"/>
  <c r="F22" i="18"/>
  <c r="O11" i="17"/>
  <c r="N4" i="33"/>
  <c r="G11" i="33"/>
  <c r="M17" i="33"/>
  <c r="I33" i="33"/>
  <c r="I26" i="33" s="1"/>
  <c r="O71" i="33"/>
  <c r="M4" i="32"/>
  <c r="K8" i="32"/>
  <c r="K11" i="32"/>
  <c r="O17" i="32"/>
  <c r="E33" i="32"/>
  <c r="F4" i="31"/>
  <c r="F5" i="30"/>
  <c r="N6" i="30"/>
  <c r="V7" i="30"/>
  <c r="V7" i="15" s="1"/>
  <c r="U9" i="30"/>
  <c r="Q11" i="31"/>
  <c r="J13" i="30"/>
  <c r="R14" i="30"/>
  <c r="F16" i="30"/>
  <c r="F17" i="31"/>
  <c r="F18" i="30"/>
  <c r="N19" i="30"/>
  <c r="V20" i="30"/>
  <c r="U22" i="31"/>
  <c r="J24" i="30"/>
  <c r="R25" i="30"/>
  <c r="P27" i="31"/>
  <c r="P28" i="30"/>
  <c r="D30" i="30"/>
  <c r="L31" i="30"/>
  <c r="T32" i="30"/>
  <c r="T33" i="31"/>
  <c r="T34" i="30"/>
  <c r="H36" i="30"/>
  <c r="P37" i="30"/>
  <c r="D39" i="30"/>
  <c r="L40" i="30"/>
  <c r="T41" i="30"/>
  <c r="T41" i="15" s="1"/>
  <c r="H43" i="30"/>
  <c r="P44" i="30"/>
  <c r="D46" i="30"/>
  <c r="L47" i="30"/>
  <c r="T48" i="30"/>
  <c r="H50" i="30"/>
  <c r="P51" i="30"/>
  <c r="P53" i="30"/>
  <c r="D55" i="30"/>
  <c r="L56" i="30"/>
  <c r="T57" i="30"/>
  <c r="H59" i="30"/>
  <c r="P60" i="30"/>
  <c r="D62" i="30"/>
  <c r="L63" i="30"/>
  <c r="L63" i="15" s="1"/>
  <c r="T64" i="30"/>
  <c r="H66" i="30"/>
  <c r="P67" i="30"/>
  <c r="D69" i="30"/>
  <c r="L70" i="30"/>
  <c r="L71" i="31"/>
  <c r="L72" i="30"/>
  <c r="T73" i="30"/>
  <c r="H75" i="30"/>
  <c r="P76" i="30"/>
  <c r="P76" i="15" s="1"/>
  <c r="Q11" i="29"/>
  <c r="Q3" i="29" s="1"/>
  <c r="P11" i="27"/>
  <c r="V17" i="27"/>
  <c r="H27" i="27"/>
  <c r="M33" i="27"/>
  <c r="S52" i="27"/>
  <c r="Q71" i="27"/>
  <c r="J11" i="26"/>
  <c r="K11" i="25"/>
  <c r="Q17" i="25"/>
  <c r="I33" i="25"/>
  <c r="I26" i="25" s="1"/>
  <c r="R52" i="24"/>
  <c r="R71" i="24"/>
  <c r="P4" i="23"/>
  <c r="W17" i="23"/>
  <c r="M27" i="23"/>
  <c r="I17" i="18"/>
  <c r="O4" i="34"/>
  <c r="G17" i="34"/>
  <c r="J27" i="34"/>
  <c r="I52" i="34"/>
  <c r="G4" i="33"/>
  <c r="H11" i="33"/>
  <c r="V17" i="33"/>
  <c r="K27" i="33"/>
  <c r="R33" i="33"/>
  <c r="I52" i="33"/>
  <c r="V4" i="32"/>
  <c r="L11" i="32"/>
  <c r="D52" i="32"/>
  <c r="G5" i="30"/>
  <c r="O4" i="31"/>
  <c r="O6" i="30"/>
  <c r="O6" i="15" s="1"/>
  <c r="W7" i="30"/>
  <c r="V8" i="31"/>
  <c r="V9" i="30"/>
  <c r="K11" i="31"/>
  <c r="K13" i="30"/>
  <c r="K13" i="15" s="1"/>
  <c r="S14" i="30"/>
  <c r="G16" i="30"/>
  <c r="G18" i="30"/>
  <c r="O19" i="30"/>
  <c r="W20" i="30"/>
  <c r="W22" i="31"/>
  <c r="K24" i="30"/>
  <c r="S25" i="30"/>
  <c r="Q27" i="31"/>
  <c r="Q28" i="30"/>
  <c r="E30" i="30"/>
  <c r="M31" i="30"/>
  <c r="U32" i="30"/>
  <c r="U33" i="31"/>
  <c r="U34" i="30"/>
  <c r="I36" i="30"/>
  <c r="Q37" i="30"/>
  <c r="E39" i="30"/>
  <c r="M40" i="30"/>
  <c r="U41" i="30"/>
  <c r="I43" i="30"/>
  <c r="Q44" i="30"/>
  <c r="E46" i="30"/>
  <c r="M47" i="30"/>
  <c r="U48" i="30"/>
  <c r="I50" i="30"/>
  <c r="Q51" i="30"/>
  <c r="Q51" i="15" s="1"/>
  <c r="Q53" i="30"/>
  <c r="E55" i="30"/>
  <c r="E55" i="15" s="1"/>
  <c r="M56" i="30"/>
  <c r="M56" i="15" s="1"/>
  <c r="U57" i="30"/>
  <c r="I59" i="30"/>
  <c r="Q60" i="30"/>
  <c r="E62" i="30"/>
  <c r="M63" i="30"/>
  <c r="U64" i="30"/>
  <c r="U64" i="15" s="1"/>
  <c r="I66" i="30"/>
  <c r="I66" i="15" s="1"/>
  <c r="Q67" i="30"/>
  <c r="E69" i="30"/>
  <c r="M70" i="30"/>
  <c r="M71" i="31"/>
  <c r="M72" i="30"/>
  <c r="U73" i="30"/>
  <c r="I75" i="30"/>
  <c r="Q76" i="30"/>
  <c r="R8" i="29"/>
  <c r="H17" i="29"/>
  <c r="L17" i="28"/>
  <c r="R4" i="27"/>
  <c r="I27" i="27"/>
  <c r="N33" i="27"/>
  <c r="R71" i="27"/>
  <c r="Q4" i="26"/>
  <c r="K11" i="26"/>
  <c r="K22" i="26"/>
  <c r="V4" i="25"/>
  <c r="R17" i="25"/>
  <c r="D27" i="25"/>
  <c r="J33" i="25"/>
  <c r="H4" i="24"/>
  <c r="L17" i="24"/>
  <c r="Q4" i="23"/>
  <c r="D17" i="23"/>
  <c r="P8" i="19"/>
  <c r="L17" i="19"/>
  <c r="Q27" i="19"/>
  <c r="J4" i="18"/>
  <c r="R17" i="18"/>
  <c r="H22" i="18"/>
  <c r="M52" i="18"/>
  <c r="E17" i="17"/>
  <c r="U27" i="17"/>
  <c r="K52" i="17"/>
  <c r="Q27" i="6"/>
  <c r="M33" i="6"/>
  <c r="G4" i="5"/>
  <c r="K11" i="5"/>
  <c r="E17" i="5"/>
  <c r="L33" i="5"/>
  <c r="D4" i="4"/>
  <c r="E17" i="4"/>
  <c r="O27" i="4"/>
  <c r="Q52" i="4"/>
  <c r="R5" i="9"/>
  <c r="R5" i="7"/>
  <c r="R5" i="12"/>
  <c r="R5" i="11"/>
  <c r="F7" i="12"/>
  <c r="F7" i="9"/>
  <c r="F7" i="7"/>
  <c r="F7" i="11"/>
  <c r="D8" i="2"/>
  <c r="D9" i="12"/>
  <c r="D9" i="9"/>
  <c r="D9" i="11"/>
  <c r="D9" i="7"/>
  <c r="L10" i="12"/>
  <c r="L10" i="9"/>
  <c r="L10" i="11"/>
  <c r="L10" i="7"/>
  <c r="L12" i="12"/>
  <c r="L12" i="11"/>
  <c r="L12" i="9"/>
  <c r="L12" i="7"/>
  <c r="T13" i="11"/>
  <c r="T13" i="12"/>
  <c r="T13" i="9"/>
  <c r="T13" i="7"/>
  <c r="H15" i="12"/>
  <c r="H15" i="11"/>
  <c r="H15" i="9"/>
  <c r="H15" i="7"/>
  <c r="P16" i="12"/>
  <c r="P16" i="11"/>
  <c r="P16" i="9"/>
  <c r="P16" i="7"/>
  <c r="K18" i="9"/>
  <c r="K18" i="7"/>
  <c r="K18" i="12"/>
  <c r="K18" i="11"/>
  <c r="S19" i="12"/>
  <c r="S19" i="7"/>
  <c r="S19" i="9"/>
  <c r="S19" i="11"/>
  <c r="G21" i="7"/>
  <c r="G21" i="11"/>
  <c r="G21" i="12"/>
  <c r="G21" i="9"/>
  <c r="J22" i="2"/>
  <c r="J23" i="12"/>
  <c r="J23" i="9"/>
  <c r="J23" i="11"/>
  <c r="J23" i="7"/>
  <c r="R24" i="12"/>
  <c r="R24" i="9"/>
  <c r="R24" i="11"/>
  <c r="R24" i="7"/>
  <c r="F29" i="11"/>
  <c r="F29" i="7"/>
  <c r="F29" i="12"/>
  <c r="F29" i="9"/>
  <c r="N30" i="11"/>
  <c r="N30" i="12"/>
  <c r="N30" i="9"/>
  <c r="N30" i="7"/>
  <c r="V31" i="11"/>
  <c r="V31" i="7"/>
  <c r="V31" i="9"/>
  <c r="V31" i="12"/>
  <c r="K35" i="12"/>
  <c r="K35" i="9"/>
  <c r="K35" i="7"/>
  <c r="K35" i="11"/>
  <c r="S36" i="12"/>
  <c r="S36" i="9"/>
  <c r="S36" i="7"/>
  <c r="S36" i="11"/>
  <c r="G38" i="12"/>
  <c r="G38" i="9"/>
  <c r="G38" i="7"/>
  <c r="G38" i="11"/>
  <c r="O39" i="12"/>
  <c r="O39" i="9"/>
  <c r="O39" i="7"/>
  <c r="O39" i="11"/>
  <c r="W40" i="12"/>
  <c r="W40" i="9"/>
  <c r="W40" i="7"/>
  <c r="W40" i="11"/>
  <c r="K42" i="12"/>
  <c r="K42" i="9"/>
  <c r="K42" i="7"/>
  <c r="K42" i="11"/>
  <c r="S43" i="12"/>
  <c r="S43" i="9"/>
  <c r="S43" i="7"/>
  <c r="S43" i="11"/>
  <c r="G45" i="12"/>
  <c r="G45" i="9"/>
  <c r="G45" i="7"/>
  <c r="G45" i="11"/>
  <c r="O46" i="12"/>
  <c r="O46" i="9"/>
  <c r="O46" i="7"/>
  <c r="O46" i="11"/>
  <c r="W47" i="12"/>
  <c r="W47" i="9"/>
  <c r="W47" i="7"/>
  <c r="W47" i="11"/>
  <c r="K49" i="12"/>
  <c r="K49" i="9"/>
  <c r="K49" i="7"/>
  <c r="K49" i="11"/>
  <c r="S50" i="12"/>
  <c r="S50" i="9"/>
  <c r="S50" i="7"/>
  <c r="S50" i="11"/>
  <c r="H54" i="11"/>
  <c r="H54" i="9"/>
  <c r="H54" i="12"/>
  <c r="H54" i="7"/>
  <c r="P55" i="12"/>
  <c r="P55" i="11"/>
  <c r="P55" i="9"/>
  <c r="P55" i="7"/>
  <c r="D57" i="11"/>
  <c r="D57" i="12"/>
  <c r="D57" i="9"/>
  <c r="D57" i="7"/>
  <c r="L58" i="12"/>
  <c r="L58" i="7"/>
  <c r="L58" i="9"/>
  <c r="L58" i="11"/>
  <c r="T59" i="11"/>
  <c r="T59" i="7"/>
  <c r="T59" i="9"/>
  <c r="T59" i="12"/>
  <c r="H61" i="12"/>
  <c r="H61" i="9"/>
  <c r="H61" i="11"/>
  <c r="H61" i="7"/>
  <c r="P62" i="11"/>
  <c r="P62" i="7"/>
  <c r="P62" i="12"/>
  <c r="P62" i="9"/>
  <c r="D64" i="9"/>
  <c r="D64" i="12"/>
  <c r="D64" i="7"/>
  <c r="D64" i="11"/>
  <c r="L65" i="12"/>
  <c r="L65" i="9"/>
  <c r="L65" i="7"/>
  <c r="L65" i="11"/>
  <c r="T66" i="12"/>
  <c r="T66" i="7"/>
  <c r="T66" i="9"/>
  <c r="T66" i="11"/>
  <c r="H68" i="12"/>
  <c r="H68" i="7"/>
  <c r="H68" i="9"/>
  <c r="H68" i="11"/>
  <c r="P69" i="12"/>
  <c r="P69" i="7"/>
  <c r="P69" i="9"/>
  <c r="P69" i="11"/>
  <c r="T72" i="7"/>
  <c r="T72" i="9"/>
  <c r="T72" i="11"/>
  <c r="H74" i="11"/>
  <c r="H74" i="9"/>
  <c r="H74" i="7"/>
  <c r="P75" i="11"/>
  <c r="P75" i="9"/>
  <c r="P75" i="7"/>
  <c r="N27" i="17"/>
  <c r="J71" i="17"/>
  <c r="H11" i="4"/>
  <c r="S4" i="2"/>
  <c r="S5" i="9"/>
  <c r="S5" i="12"/>
  <c r="S5" i="11"/>
  <c r="S5" i="7"/>
  <c r="G7" i="12"/>
  <c r="G7" i="9"/>
  <c r="G7" i="11"/>
  <c r="G7" i="7"/>
  <c r="E9" i="12"/>
  <c r="E9" i="9"/>
  <c r="E9" i="11"/>
  <c r="E9" i="7"/>
  <c r="M8" i="2"/>
  <c r="M10" i="12"/>
  <c r="M10" i="9"/>
  <c r="M10" i="11"/>
  <c r="M10" i="7"/>
  <c r="M11" i="2"/>
  <c r="M12" i="12"/>
  <c r="M12" i="7"/>
  <c r="M12" i="11"/>
  <c r="M12" i="9"/>
  <c r="U13" i="12"/>
  <c r="U13" i="9"/>
  <c r="U13" i="7"/>
  <c r="U13" i="11"/>
  <c r="I15" i="12"/>
  <c r="I15" i="11"/>
  <c r="I15" i="7"/>
  <c r="I15" i="9"/>
  <c r="Q16" i="7"/>
  <c r="Q16" i="12"/>
  <c r="Q16" i="11"/>
  <c r="Q16" i="9"/>
  <c r="L18" i="9"/>
  <c r="L18" i="7"/>
  <c r="L18" i="12"/>
  <c r="L18" i="11"/>
  <c r="T19" i="12"/>
  <c r="T19" i="7"/>
  <c r="T19" i="9"/>
  <c r="T19" i="11"/>
  <c r="H21" i="7"/>
  <c r="H21" i="11"/>
  <c r="H21" i="12"/>
  <c r="H21" i="9"/>
  <c r="K23" i="12"/>
  <c r="K23" i="9"/>
  <c r="K23" i="11"/>
  <c r="K23" i="7"/>
  <c r="S22" i="2"/>
  <c r="S24" i="12"/>
  <c r="S24" i="9"/>
  <c r="S24" i="11"/>
  <c r="S24" i="7"/>
  <c r="G29" i="11"/>
  <c r="G29" i="9"/>
  <c r="G29" i="7"/>
  <c r="G29" i="12"/>
  <c r="O30" i="11"/>
  <c r="O30" i="12"/>
  <c r="O30" i="9"/>
  <c r="O30" i="7"/>
  <c r="W31" i="11"/>
  <c r="W31" i="9"/>
  <c r="W31" i="7"/>
  <c r="W31" i="12"/>
  <c r="D34" i="12"/>
  <c r="D34" i="9"/>
  <c r="D34" i="7"/>
  <c r="D34" i="11"/>
  <c r="L35" i="12"/>
  <c r="L35" i="9"/>
  <c r="L35" i="7"/>
  <c r="L35" i="11"/>
  <c r="T36" i="12"/>
  <c r="T36" i="9"/>
  <c r="T36" i="7"/>
  <c r="T36" i="11"/>
  <c r="H38" i="12"/>
  <c r="H38" i="9"/>
  <c r="H38" i="7"/>
  <c r="H38" i="11"/>
  <c r="P39" i="12"/>
  <c r="P39" i="9"/>
  <c r="P39" i="7"/>
  <c r="P39" i="11"/>
  <c r="D41" i="12"/>
  <c r="D41" i="9"/>
  <c r="D41" i="7"/>
  <c r="D41" i="11"/>
  <c r="L42" i="12"/>
  <c r="L42" i="9"/>
  <c r="L42" i="7"/>
  <c r="L42" i="11"/>
  <c r="T43" i="12"/>
  <c r="T43" i="9"/>
  <c r="T43" i="7"/>
  <c r="T43" i="11"/>
  <c r="H45" i="12"/>
  <c r="H45" i="7"/>
  <c r="H45" i="9"/>
  <c r="H45" i="11"/>
  <c r="P46" i="12"/>
  <c r="P46" i="9"/>
  <c r="P46" i="7"/>
  <c r="P46" i="11"/>
  <c r="D48" i="12"/>
  <c r="D48" i="9"/>
  <c r="D48" i="7"/>
  <c r="D48" i="11"/>
  <c r="L49" i="12"/>
  <c r="L49" i="9"/>
  <c r="L49" i="7"/>
  <c r="L49" i="11"/>
  <c r="T50" i="12"/>
  <c r="T50" i="7"/>
  <c r="T50" i="9"/>
  <c r="T50" i="11"/>
  <c r="I54" i="11"/>
  <c r="I54" i="9"/>
  <c r="I54" i="12"/>
  <c r="I54" i="7"/>
  <c r="Q55" i="12"/>
  <c r="Q55" i="11"/>
  <c r="Q55" i="9"/>
  <c r="Q55" i="7"/>
  <c r="E57" i="11"/>
  <c r="E57" i="12"/>
  <c r="E57" i="9"/>
  <c r="E57" i="7"/>
  <c r="M58" i="12"/>
  <c r="M58" i="7"/>
  <c r="M58" i="9"/>
  <c r="M58" i="11"/>
  <c r="U59" i="11"/>
  <c r="U59" i="7"/>
  <c r="U59" i="9"/>
  <c r="U59" i="12"/>
  <c r="I61" i="12"/>
  <c r="I61" i="9"/>
  <c r="I61" i="11"/>
  <c r="I61" i="7"/>
  <c r="Q62" i="7"/>
  <c r="Q62" i="12"/>
  <c r="Q62" i="9"/>
  <c r="Q62" i="11"/>
  <c r="E64" i="9"/>
  <c r="E64" i="12"/>
  <c r="E64" i="7"/>
  <c r="E64" i="11"/>
  <c r="M65" i="12"/>
  <c r="M65" i="9"/>
  <c r="M65" i="7"/>
  <c r="M65" i="11"/>
  <c r="U66" i="12"/>
  <c r="U66" i="7"/>
  <c r="U66" i="9"/>
  <c r="U66" i="11"/>
  <c r="I68" i="12"/>
  <c r="I68" i="7"/>
  <c r="I68" i="9"/>
  <c r="I68" i="11"/>
  <c r="Q69" i="7"/>
  <c r="Q69" i="9"/>
  <c r="Q69" i="12"/>
  <c r="Q69" i="11"/>
  <c r="U71" i="2"/>
  <c r="U72" i="7"/>
  <c r="U72" i="9"/>
  <c r="U72" i="11"/>
  <c r="I74" i="11"/>
  <c r="I74" i="9"/>
  <c r="I74" i="7"/>
  <c r="Q75" i="11"/>
  <c r="Q75" i="9"/>
  <c r="Q75" i="7"/>
  <c r="O27" i="17"/>
  <c r="M52" i="17"/>
  <c r="K71" i="17"/>
  <c r="D11" i="6"/>
  <c r="I11" i="4"/>
  <c r="T4" i="2"/>
  <c r="T5" i="12"/>
  <c r="T5" i="9"/>
  <c r="T5" i="11"/>
  <c r="T5" i="7"/>
  <c r="H7" i="12"/>
  <c r="H7" i="9"/>
  <c r="H7" i="11"/>
  <c r="H7" i="7"/>
  <c r="F8" i="2"/>
  <c r="F9" i="12"/>
  <c r="F9" i="9"/>
  <c r="F9" i="11"/>
  <c r="F9" i="7"/>
  <c r="N10" i="12"/>
  <c r="N10" i="9"/>
  <c r="N10" i="11"/>
  <c r="N10" i="7"/>
  <c r="N12" i="12"/>
  <c r="N12" i="7"/>
  <c r="N12" i="11"/>
  <c r="N12" i="9"/>
  <c r="V13" i="12"/>
  <c r="V13" i="9"/>
  <c r="V13" i="7"/>
  <c r="V13" i="11"/>
  <c r="J15" i="12"/>
  <c r="J15" i="11"/>
  <c r="J15" i="7"/>
  <c r="J15" i="9"/>
  <c r="R16" i="7"/>
  <c r="R16" i="12"/>
  <c r="R16" i="11"/>
  <c r="R16" i="9"/>
  <c r="M18" i="9"/>
  <c r="M18" i="7"/>
  <c r="M18" i="12"/>
  <c r="M18" i="11"/>
  <c r="U19" i="12"/>
  <c r="U19" i="7"/>
  <c r="U19" i="9"/>
  <c r="U19" i="11"/>
  <c r="I21" i="7"/>
  <c r="I21" i="11"/>
  <c r="I21" i="12"/>
  <c r="I21" i="9"/>
  <c r="L22" i="2"/>
  <c r="L23" i="12"/>
  <c r="L23" i="9"/>
  <c r="L23" i="11"/>
  <c r="L23" i="7"/>
  <c r="T24" i="12"/>
  <c r="T24" i="9"/>
  <c r="T24" i="11"/>
  <c r="T24" i="7"/>
  <c r="H29" i="12"/>
  <c r="H29" i="11"/>
  <c r="H29" i="9"/>
  <c r="H29" i="7"/>
  <c r="P30" i="12"/>
  <c r="P30" i="9"/>
  <c r="P30" i="11"/>
  <c r="P30" i="7"/>
  <c r="D32" i="12"/>
  <c r="D32" i="9"/>
  <c r="D32" i="11"/>
  <c r="D32" i="7"/>
  <c r="E33" i="2"/>
  <c r="E34" i="12"/>
  <c r="E34" i="9"/>
  <c r="E34" i="7"/>
  <c r="E34" i="11"/>
  <c r="M35" i="12"/>
  <c r="M35" i="9"/>
  <c r="M35" i="7"/>
  <c r="M35" i="11"/>
  <c r="U36" i="12"/>
  <c r="U36" i="9"/>
  <c r="U36" i="7"/>
  <c r="U36" i="11"/>
  <c r="I38" i="12"/>
  <c r="I38" i="9"/>
  <c r="I38" i="7"/>
  <c r="I38" i="11"/>
  <c r="Q39" i="12"/>
  <c r="Q39" i="9"/>
  <c r="Q39" i="7"/>
  <c r="Q39" i="11"/>
  <c r="E41" i="12"/>
  <c r="E41" i="9"/>
  <c r="E41" i="7"/>
  <c r="E41" i="11"/>
  <c r="M42" i="12"/>
  <c r="M42" i="9"/>
  <c r="M42" i="7"/>
  <c r="M42" i="11"/>
  <c r="U43" i="12"/>
  <c r="U43" i="9"/>
  <c r="U43" i="7"/>
  <c r="U43" i="11"/>
  <c r="I45" i="12"/>
  <c r="I45" i="7"/>
  <c r="I45" i="9"/>
  <c r="I45" i="11"/>
  <c r="Q46" i="12"/>
  <c r="Q46" i="9"/>
  <c r="Q46" i="7"/>
  <c r="Q46" i="11"/>
  <c r="E48" i="12"/>
  <c r="E48" i="9"/>
  <c r="E48" i="7"/>
  <c r="E48" i="11"/>
  <c r="M49" i="12"/>
  <c r="M49" i="9"/>
  <c r="M49" i="7"/>
  <c r="M49" i="11"/>
  <c r="U50" i="12"/>
  <c r="U50" i="7"/>
  <c r="U50" i="9"/>
  <c r="U50" i="11"/>
  <c r="J52" i="2"/>
  <c r="J54" i="11"/>
  <c r="J54" i="12"/>
  <c r="J54" i="7"/>
  <c r="J54" i="9"/>
  <c r="R55" i="12"/>
  <c r="R55" i="11"/>
  <c r="R55" i="9"/>
  <c r="R55" i="7"/>
  <c r="F57" i="11"/>
  <c r="F57" i="12"/>
  <c r="F57" i="9"/>
  <c r="F57" i="7"/>
  <c r="N58" i="12"/>
  <c r="N58" i="7"/>
  <c r="N58" i="9"/>
  <c r="N58" i="11"/>
  <c r="V59" i="11"/>
  <c r="V59" i="7"/>
  <c r="V59" i="9"/>
  <c r="V59" i="12"/>
  <c r="J61" i="9"/>
  <c r="J61" i="7"/>
  <c r="J61" i="12"/>
  <c r="J61" i="11"/>
  <c r="R62" i="12"/>
  <c r="R62" i="7"/>
  <c r="R62" i="9"/>
  <c r="R62" i="11"/>
  <c r="F64" i="12"/>
  <c r="F64" i="7"/>
  <c r="F64" i="9"/>
  <c r="F64" i="11"/>
  <c r="N65" i="12"/>
  <c r="N65" i="9"/>
  <c r="N65" i="7"/>
  <c r="N65" i="11"/>
  <c r="V66" i="12"/>
  <c r="V66" i="7"/>
  <c r="V66" i="9"/>
  <c r="V66" i="11"/>
  <c r="J68" i="12"/>
  <c r="J68" i="7"/>
  <c r="J68" i="9"/>
  <c r="J68" i="11"/>
  <c r="R69" i="7"/>
  <c r="R69" i="9"/>
  <c r="R69" i="12"/>
  <c r="R69" i="11"/>
  <c r="V72" i="7"/>
  <c r="V72" i="9"/>
  <c r="V72" i="11"/>
  <c r="J74" i="11"/>
  <c r="J74" i="9"/>
  <c r="J74" i="7"/>
  <c r="R75" i="11"/>
  <c r="R75" i="9"/>
  <c r="R75" i="7"/>
  <c r="R33" i="17"/>
  <c r="L71" i="17"/>
  <c r="K22" i="4"/>
  <c r="U5" i="12"/>
  <c r="U5" i="9"/>
  <c r="U5" i="11"/>
  <c r="U5" i="7"/>
  <c r="I7" i="12"/>
  <c r="I7" i="9"/>
  <c r="I7" i="11"/>
  <c r="I7" i="7"/>
  <c r="G9" i="12"/>
  <c r="G9" i="9"/>
  <c r="G9" i="11"/>
  <c r="G9" i="7"/>
  <c r="O10" i="12"/>
  <c r="O10" i="9"/>
  <c r="O10" i="11"/>
  <c r="O10" i="7"/>
  <c r="O12" i="12"/>
  <c r="O12" i="7"/>
  <c r="O12" i="11"/>
  <c r="O12" i="9"/>
  <c r="W13" i="12"/>
  <c r="W13" i="9"/>
  <c r="W13" i="7"/>
  <c r="W13" i="11"/>
  <c r="K15" i="12"/>
  <c r="K15" i="11"/>
  <c r="K15" i="7"/>
  <c r="K15" i="9"/>
  <c r="S16" i="7"/>
  <c r="S16" i="12"/>
  <c r="S16" i="9"/>
  <c r="S16" i="11"/>
  <c r="N18" i="9"/>
  <c r="N18" i="7"/>
  <c r="N18" i="12"/>
  <c r="N18" i="11"/>
  <c r="V19" i="12"/>
  <c r="V19" i="7"/>
  <c r="V19" i="9"/>
  <c r="V19" i="11"/>
  <c r="J21" i="7"/>
  <c r="J21" i="11"/>
  <c r="J21" i="12"/>
  <c r="J21" i="9"/>
  <c r="M23" i="12"/>
  <c r="M23" i="9"/>
  <c r="M23" i="11"/>
  <c r="M23" i="7"/>
  <c r="U24" i="12"/>
  <c r="U24" i="9"/>
  <c r="U24" i="11"/>
  <c r="U24" i="7"/>
  <c r="I29" i="12"/>
  <c r="I29" i="11"/>
  <c r="I29" i="9"/>
  <c r="I29" i="7"/>
  <c r="Q30" i="12"/>
  <c r="Q30" i="9"/>
  <c r="Q30" i="11"/>
  <c r="Q30" i="7"/>
  <c r="E32" i="12"/>
  <c r="E32" i="9"/>
  <c r="E32" i="11"/>
  <c r="E32" i="7"/>
  <c r="F34" i="12"/>
  <c r="F34" i="9"/>
  <c r="F34" i="7"/>
  <c r="F34" i="11"/>
  <c r="N33" i="2"/>
  <c r="N35" i="12"/>
  <c r="N35" i="9"/>
  <c r="N35" i="7"/>
  <c r="N35" i="11"/>
  <c r="V36" i="12"/>
  <c r="V36" i="9"/>
  <c r="V36" i="7"/>
  <c r="V36" i="11"/>
  <c r="J38" i="12"/>
  <c r="J38" i="9"/>
  <c r="J38" i="7"/>
  <c r="J38" i="11"/>
  <c r="R39" i="12"/>
  <c r="R39" i="9"/>
  <c r="R39" i="7"/>
  <c r="R39" i="11"/>
  <c r="F41" i="12"/>
  <c r="F41" i="9"/>
  <c r="F41" i="7"/>
  <c r="F41" i="11"/>
  <c r="N42" i="12"/>
  <c r="N42" i="9"/>
  <c r="N42" i="7"/>
  <c r="N42" i="11"/>
  <c r="V43" i="12"/>
  <c r="V43" i="9"/>
  <c r="V43" i="7"/>
  <c r="V43" i="11"/>
  <c r="J45" i="12"/>
  <c r="J45" i="7"/>
  <c r="J45" i="9"/>
  <c r="J45" i="11"/>
  <c r="R46" i="12"/>
  <c r="R46" i="9"/>
  <c r="R46" i="7"/>
  <c r="R46" i="11"/>
  <c r="F48" i="12"/>
  <c r="F48" i="9"/>
  <c r="F48" i="7"/>
  <c r="F48" i="11"/>
  <c r="N49" i="12"/>
  <c r="N49" i="9"/>
  <c r="N49" i="7"/>
  <c r="N49" i="11"/>
  <c r="V50" i="12"/>
  <c r="V50" i="7"/>
  <c r="V50" i="9"/>
  <c r="V50" i="11"/>
  <c r="K54" i="11"/>
  <c r="K54" i="12"/>
  <c r="K54" i="7"/>
  <c r="K54" i="9"/>
  <c r="S55" i="12"/>
  <c r="S55" i="11"/>
  <c r="S55" i="9"/>
  <c r="S55" i="7"/>
  <c r="G57" i="11"/>
  <c r="G57" i="12"/>
  <c r="G57" i="9"/>
  <c r="G57" i="7"/>
  <c r="O58" i="12"/>
  <c r="O58" i="7"/>
  <c r="O58" i="9"/>
  <c r="O58" i="11"/>
  <c r="W59" i="11"/>
  <c r="W59" i="7"/>
  <c r="W59" i="9"/>
  <c r="W59" i="12"/>
  <c r="K61" i="9"/>
  <c r="K61" i="7"/>
  <c r="K61" i="12"/>
  <c r="K61" i="11"/>
  <c r="S62" i="12"/>
  <c r="S62" i="9"/>
  <c r="S62" i="11"/>
  <c r="S62" i="7"/>
  <c r="G64" i="12"/>
  <c r="G64" i="7"/>
  <c r="G64" i="9"/>
  <c r="G64" i="11"/>
  <c r="O65" i="12"/>
  <c r="O65" i="9"/>
  <c r="O65" i="7"/>
  <c r="O65" i="11"/>
  <c r="W66" i="12"/>
  <c r="W66" i="9"/>
  <c r="W66" i="7"/>
  <c r="W66" i="11"/>
  <c r="K68" i="12"/>
  <c r="K68" i="7"/>
  <c r="K68" i="9"/>
  <c r="K68" i="11"/>
  <c r="S69" i="7"/>
  <c r="S69" i="9"/>
  <c r="S69" i="12"/>
  <c r="S69" i="11"/>
  <c r="W72" i="9"/>
  <c r="W72" i="7"/>
  <c r="W72" i="11"/>
  <c r="K74" i="11"/>
  <c r="K74" i="9"/>
  <c r="K74" i="7"/>
  <c r="S75" i="9"/>
  <c r="S75" i="11"/>
  <c r="S75" i="7"/>
  <c r="Q17" i="17"/>
  <c r="D22" i="17"/>
  <c r="Q27" i="17"/>
  <c r="S33" i="17"/>
  <c r="Q17" i="5"/>
  <c r="Q17" i="4"/>
  <c r="L22" i="4"/>
  <c r="V4" i="2"/>
  <c r="V5" i="12"/>
  <c r="V5" i="9"/>
  <c r="V5" i="11"/>
  <c r="V5" i="7"/>
  <c r="J7" i="12"/>
  <c r="J7" i="9"/>
  <c r="J7" i="11"/>
  <c r="J7" i="7"/>
  <c r="H9" i="12"/>
  <c r="H9" i="9"/>
  <c r="H9" i="11"/>
  <c r="H9" i="7"/>
  <c r="P10" i="12"/>
  <c r="P10" i="11"/>
  <c r="P10" i="9"/>
  <c r="P10" i="7"/>
  <c r="P11" i="2"/>
  <c r="P12" i="12"/>
  <c r="P12" i="7"/>
  <c r="P12" i="11"/>
  <c r="P12" i="9"/>
  <c r="D14" i="7"/>
  <c r="D14" i="11"/>
  <c r="D14" i="9"/>
  <c r="D14" i="12"/>
  <c r="L15" i="12"/>
  <c r="L15" i="11"/>
  <c r="L15" i="7"/>
  <c r="L15" i="9"/>
  <c r="T16" i="7"/>
  <c r="T16" i="12"/>
  <c r="T16" i="9"/>
  <c r="T16" i="11"/>
  <c r="O18" i="9"/>
  <c r="O18" i="7"/>
  <c r="O18" i="12"/>
  <c r="O18" i="11"/>
  <c r="W19" i="12"/>
  <c r="W19" i="7"/>
  <c r="W19" i="9"/>
  <c r="W19" i="11"/>
  <c r="K21" i="7"/>
  <c r="K21" i="11"/>
  <c r="K21" i="12"/>
  <c r="K21" i="9"/>
  <c r="N22" i="2"/>
  <c r="N23" i="12"/>
  <c r="N23" i="9"/>
  <c r="N23" i="11"/>
  <c r="N23" i="7"/>
  <c r="V24" i="12"/>
  <c r="V24" i="9"/>
  <c r="V24" i="11"/>
  <c r="V24" i="7"/>
  <c r="J29" i="12"/>
  <c r="J29" i="11"/>
  <c r="J29" i="9"/>
  <c r="J29" i="7"/>
  <c r="R30" i="12"/>
  <c r="R30" i="9"/>
  <c r="R30" i="11"/>
  <c r="R30" i="7"/>
  <c r="F32" i="12"/>
  <c r="F32" i="9"/>
  <c r="F32" i="11"/>
  <c r="F32" i="7"/>
  <c r="G34" i="12"/>
  <c r="G34" i="9"/>
  <c r="G34" i="7"/>
  <c r="G34" i="11"/>
  <c r="O35" i="12"/>
  <c r="O35" i="9"/>
  <c r="O35" i="7"/>
  <c r="O35" i="11"/>
  <c r="W36" i="12"/>
  <c r="W36" i="9"/>
  <c r="W36" i="7"/>
  <c r="W36" i="11"/>
  <c r="K38" i="12"/>
  <c r="K38" i="9"/>
  <c r="K38" i="7"/>
  <c r="K38" i="11"/>
  <c r="S39" i="12"/>
  <c r="S39" i="9"/>
  <c r="S39" i="7"/>
  <c r="S39" i="11"/>
  <c r="G41" i="12"/>
  <c r="G41" i="9"/>
  <c r="G41" i="7"/>
  <c r="G41" i="11"/>
  <c r="O42" i="12"/>
  <c r="O42" i="9"/>
  <c r="O42" i="7"/>
  <c r="O42" i="11"/>
  <c r="W43" i="12"/>
  <c r="W43" i="9"/>
  <c r="W43" i="7"/>
  <c r="W43" i="11"/>
  <c r="K45" i="12"/>
  <c r="K45" i="9"/>
  <c r="K45" i="7"/>
  <c r="K45" i="11"/>
  <c r="S46" i="12"/>
  <c r="S46" i="9"/>
  <c r="S46" i="7"/>
  <c r="S46" i="11"/>
  <c r="G48" i="12"/>
  <c r="G48" i="9"/>
  <c r="G48" i="7"/>
  <c r="G48" i="11"/>
  <c r="O49" i="12"/>
  <c r="O49" i="9"/>
  <c r="O49" i="7"/>
  <c r="O49" i="11"/>
  <c r="W50" i="12"/>
  <c r="W50" i="7"/>
  <c r="W50" i="9"/>
  <c r="W50" i="11"/>
  <c r="D52" i="2"/>
  <c r="D53" i="12"/>
  <c r="D53" i="9"/>
  <c r="D53" i="11"/>
  <c r="D53" i="7"/>
  <c r="L54" i="11"/>
  <c r="L54" i="7"/>
  <c r="L54" i="12"/>
  <c r="L54" i="9"/>
  <c r="T55" i="12"/>
  <c r="T55" i="11"/>
  <c r="T55" i="9"/>
  <c r="T55" i="7"/>
  <c r="H57" i="11"/>
  <c r="H57" i="12"/>
  <c r="H57" i="9"/>
  <c r="H57" i="7"/>
  <c r="P58" i="7"/>
  <c r="P58" i="9"/>
  <c r="P58" i="12"/>
  <c r="P58" i="11"/>
  <c r="D60" i="11"/>
  <c r="D60" i="12"/>
  <c r="D60" i="7"/>
  <c r="D60" i="9"/>
  <c r="L61" i="11"/>
  <c r="L61" i="9"/>
  <c r="L61" i="7"/>
  <c r="L61" i="12"/>
  <c r="T62" i="12"/>
  <c r="T62" i="9"/>
  <c r="T62" i="11"/>
  <c r="T62" i="7"/>
  <c r="H64" i="12"/>
  <c r="H64" i="7"/>
  <c r="H64" i="9"/>
  <c r="H64" i="11"/>
  <c r="P65" i="12"/>
  <c r="P65" i="9"/>
  <c r="P65" i="7"/>
  <c r="P65" i="11"/>
  <c r="D67" i="12"/>
  <c r="D67" i="9"/>
  <c r="D67" i="7"/>
  <c r="D67" i="11"/>
  <c r="L68" i="12"/>
  <c r="L68" i="7"/>
  <c r="L68" i="9"/>
  <c r="L68" i="11"/>
  <c r="T69" i="7"/>
  <c r="T69" i="9"/>
  <c r="T69" i="12"/>
  <c r="T69" i="11"/>
  <c r="D73" i="9"/>
  <c r="D73" i="7"/>
  <c r="D73" i="11"/>
  <c r="L74" i="11"/>
  <c r="L74" i="9"/>
  <c r="L74" i="7"/>
  <c r="T75" i="9"/>
  <c r="T75" i="11"/>
  <c r="T75" i="7"/>
  <c r="J17" i="17"/>
  <c r="E22" i="17"/>
  <c r="N71" i="17"/>
  <c r="N17" i="6"/>
  <c r="M22" i="5"/>
  <c r="Q4" i="4"/>
  <c r="R17" i="4"/>
  <c r="W5" i="12"/>
  <c r="W5" i="9"/>
  <c r="W5" i="11"/>
  <c r="W5" i="7"/>
  <c r="K7" i="12"/>
  <c r="K7" i="9"/>
  <c r="K7" i="11"/>
  <c r="K7" i="7"/>
  <c r="I9" i="12"/>
  <c r="I9" i="9"/>
  <c r="I9" i="11"/>
  <c r="I9" i="7"/>
  <c r="Q10" i="12"/>
  <c r="Q10" i="11"/>
  <c r="Q10" i="9"/>
  <c r="Q10" i="7"/>
  <c r="Q12" i="12"/>
  <c r="Q12" i="7"/>
  <c r="Q12" i="11"/>
  <c r="Q12" i="9"/>
  <c r="E14" i="7"/>
  <c r="E14" i="11"/>
  <c r="E14" i="12"/>
  <c r="E14" i="9"/>
  <c r="M15" i="11"/>
  <c r="M15" i="7"/>
  <c r="M15" i="9"/>
  <c r="M15" i="12"/>
  <c r="U16" i="12"/>
  <c r="U16" i="7"/>
  <c r="U16" i="9"/>
  <c r="U16" i="11"/>
  <c r="P17" i="2"/>
  <c r="P18" i="9"/>
  <c r="P18" i="7"/>
  <c r="P18" i="12"/>
  <c r="P18" i="11"/>
  <c r="D20" i="12"/>
  <c r="D20" i="7"/>
  <c r="D20" i="9"/>
  <c r="D20" i="11"/>
  <c r="L21" i="7"/>
  <c r="L21" i="11"/>
  <c r="L21" i="12"/>
  <c r="L21" i="9"/>
  <c r="O22" i="2"/>
  <c r="O23" i="12"/>
  <c r="O23" i="9"/>
  <c r="O23" i="11"/>
  <c r="O23" i="7"/>
  <c r="W24" i="12"/>
  <c r="W24" i="9"/>
  <c r="W24" i="11"/>
  <c r="W24" i="7"/>
  <c r="K27" i="2"/>
  <c r="K29" i="12"/>
  <c r="K29" i="11"/>
  <c r="K29" i="9"/>
  <c r="K29" i="7"/>
  <c r="S30" i="12"/>
  <c r="S30" i="9"/>
  <c r="S30" i="11"/>
  <c r="S30" i="7"/>
  <c r="G32" i="12"/>
  <c r="G32" i="9"/>
  <c r="G32" i="11"/>
  <c r="G32" i="7"/>
  <c r="H33" i="2"/>
  <c r="H34" i="12"/>
  <c r="H34" i="9"/>
  <c r="H34" i="7"/>
  <c r="H34" i="11"/>
  <c r="P35" i="9"/>
  <c r="P35" i="12"/>
  <c r="P35" i="7"/>
  <c r="P35" i="11"/>
  <c r="D37" i="12"/>
  <c r="D37" i="9"/>
  <c r="D37" i="7"/>
  <c r="D37" i="11"/>
  <c r="L38" i="12"/>
  <c r="L38" i="9"/>
  <c r="L38" i="7"/>
  <c r="L38" i="11"/>
  <c r="T39" i="12"/>
  <c r="T39" i="9"/>
  <c r="T39" i="7"/>
  <c r="T39" i="11"/>
  <c r="H41" i="12"/>
  <c r="H41" i="9"/>
  <c r="H41" i="7"/>
  <c r="H41" i="11"/>
  <c r="P42" i="12"/>
  <c r="P42" i="9"/>
  <c r="P42" i="7"/>
  <c r="P42" i="11"/>
  <c r="D44" i="12"/>
  <c r="D44" i="9"/>
  <c r="D44" i="7"/>
  <c r="D44" i="11"/>
  <c r="L45" i="9"/>
  <c r="L45" i="12"/>
  <c r="L45" i="7"/>
  <c r="L45" i="11"/>
  <c r="T46" i="12"/>
  <c r="T46" i="9"/>
  <c r="T46" i="7"/>
  <c r="T46" i="11"/>
  <c r="H48" i="12"/>
  <c r="H48" i="9"/>
  <c r="H48" i="7"/>
  <c r="H48" i="11"/>
  <c r="P49" i="12"/>
  <c r="P49" i="9"/>
  <c r="P49" i="7"/>
  <c r="P49" i="11"/>
  <c r="D51" i="11"/>
  <c r="D51" i="7"/>
  <c r="D51" i="9"/>
  <c r="D51" i="12"/>
  <c r="E53" i="12"/>
  <c r="E53" i="9"/>
  <c r="E53" i="11"/>
  <c r="E53" i="7"/>
  <c r="M54" i="11"/>
  <c r="M54" i="7"/>
  <c r="M54" i="12"/>
  <c r="M54" i="9"/>
  <c r="U55" i="12"/>
  <c r="U55" i="11"/>
  <c r="U55" i="9"/>
  <c r="U55" i="7"/>
  <c r="I57" i="11"/>
  <c r="I57" i="12"/>
  <c r="I57" i="9"/>
  <c r="I57" i="7"/>
  <c r="Q58" i="7"/>
  <c r="Q58" i="9"/>
  <c r="Q58" i="12"/>
  <c r="Q58" i="11"/>
  <c r="E60" i="12"/>
  <c r="E60" i="11"/>
  <c r="E60" i="7"/>
  <c r="E60" i="9"/>
  <c r="M61" i="11"/>
  <c r="M61" i="9"/>
  <c r="M61" i="7"/>
  <c r="M61" i="12"/>
  <c r="U62" i="12"/>
  <c r="U62" i="9"/>
  <c r="U62" i="11"/>
  <c r="U62" i="7"/>
  <c r="I64" i="12"/>
  <c r="I64" i="7"/>
  <c r="I64" i="9"/>
  <c r="I64" i="11"/>
  <c r="Q65" i="12"/>
  <c r="Q65" i="9"/>
  <c r="Q65" i="7"/>
  <c r="Q65" i="11"/>
  <c r="E67" i="12"/>
  <c r="E67" i="9"/>
  <c r="E67" i="7"/>
  <c r="E67" i="11"/>
  <c r="M68" i="12"/>
  <c r="M68" i="7"/>
  <c r="M68" i="9"/>
  <c r="M68" i="11"/>
  <c r="U69" i="7"/>
  <c r="U69" i="9"/>
  <c r="U69" i="12"/>
  <c r="U69" i="11"/>
  <c r="E73" i="11"/>
  <c r="E73" i="9"/>
  <c r="E73" i="7"/>
  <c r="M74" i="11"/>
  <c r="M74" i="9"/>
  <c r="M74" i="7"/>
  <c r="U75" i="11"/>
  <c r="U75" i="9"/>
  <c r="U75" i="7"/>
  <c r="K17" i="17"/>
  <c r="N22" i="17"/>
  <c r="U33" i="17"/>
  <c r="E8" i="4"/>
  <c r="D6" i="12"/>
  <c r="D6" i="9"/>
  <c r="D6" i="11"/>
  <c r="D6" i="7"/>
  <c r="L7" i="12"/>
  <c r="L7" i="9"/>
  <c r="L7" i="11"/>
  <c r="L7" i="7"/>
  <c r="J9" i="12"/>
  <c r="J9" i="9"/>
  <c r="J9" i="11"/>
  <c r="J9" i="7"/>
  <c r="R10" i="12"/>
  <c r="R10" i="11"/>
  <c r="R10" i="9"/>
  <c r="R10" i="7"/>
  <c r="R11" i="2"/>
  <c r="R12" i="12"/>
  <c r="R12" i="7"/>
  <c r="R12" i="11"/>
  <c r="R12" i="9"/>
  <c r="F14" i="7"/>
  <c r="F14" i="11"/>
  <c r="F14" i="12"/>
  <c r="F14" i="9"/>
  <c r="N15" i="11"/>
  <c r="N15" i="7"/>
  <c r="N15" i="9"/>
  <c r="N15" i="12"/>
  <c r="V16" i="12"/>
  <c r="V16" i="7"/>
  <c r="V16" i="9"/>
  <c r="V16" i="11"/>
  <c r="Q18" i="7"/>
  <c r="Q18" i="12"/>
  <c r="Q18" i="11"/>
  <c r="Q18" i="9"/>
  <c r="E20" i="12"/>
  <c r="E20" i="7"/>
  <c r="E20" i="9"/>
  <c r="E20" i="11"/>
  <c r="M21" i="7"/>
  <c r="M21" i="11"/>
  <c r="M21" i="12"/>
  <c r="M21" i="9"/>
  <c r="P23" i="12"/>
  <c r="P23" i="9"/>
  <c r="P23" i="11"/>
  <c r="P23" i="7"/>
  <c r="D25" i="12"/>
  <c r="D25" i="9"/>
  <c r="D25" i="11"/>
  <c r="D25" i="7"/>
  <c r="D27" i="2"/>
  <c r="D28" i="12"/>
  <c r="D28" i="11"/>
  <c r="D28" i="9"/>
  <c r="D28" i="7"/>
  <c r="L29" i="12"/>
  <c r="L29" i="11"/>
  <c r="L29" i="9"/>
  <c r="L29" i="7"/>
  <c r="T30" i="12"/>
  <c r="T30" i="9"/>
  <c r="T30" i="11"/>
  <c r="T30" i="7"/>
  <c r="H32" i="12"/>
  <c r="H32" i="9"/>
  <c r="H32" i="11"/>
  <c r="H32" i="7"/>
  <c r="I34" i="12"/>
  <c r="I34" i="9"/>
  <c r="I34" i="7"/>
  <c r="I34" i="11"/>
  <c r="Q33" i="2"/>
  <c r="Q35" i="9"/>
  <c r="Q35" i="12"/>
  <c r="Q35" i="7"/>
  <c r="Q35" i="11"/>
  <c r="E37" i="12"/>
  <c r="E37" i="9"/>
  <c r="E37" i="7"/>
  <c r="E37" i="11"/>
  <c r="M38" i="12"/>
  <c r="M38" i="9"/>
  <c r="M38" i="7"/>
  <c r="M38" i="11"/>
  <c r="U39" i="12"/>
  <c r="U39" i="9"/>
  <c r="U39" i="7"/>
  <c r="U39" i="11"/>
  <c r="I41" i="12"/>
  <c r="I41" i="9"/>
  <c r="I41" i="7"/>
  <c r="I41" i="11"/>
  <c r="Q42" i="12"/>
  <c r="Q42" i="9"/>
  <c r="Q42" i="7"/>
  <c r="Q42" i="11"/>
  <c r="E44" i="12"/>
  <c r="E44" i="9"/>
  <c r="E44" i="7"/>
  <c r="E44" i="11"/>
  <c r="M45" i="9"/>
  <c r="M45" i="12"/>
  <c r="M45" i="7"/>
  <c r="M45" i="11"/>
  <c r="U46" i="12"/>
  <c r="U46" i="9"/>
  <c r="U46" i="7"/>
  <c r="U46" i="11"/>
  <c r="I48" i="12"/>
  <c r="I48" i="9"/>
  <c r="I48" i="7"/>
  <c r="I48" i="11"/>
  <c r="Q49" i="12"/>
  <c r="Q49" i="9"/>
  <c r="Q49" i="7"/>
  <c r="Q49" i="11"/>
  <c r="E51" i="11"/>
  <c r="E51" i="9"/>
  <c r="E51" i="12"/>
  <c r="E51" i="7"/>
  <c r="F53" i="12"/>
  <c r="F53" i="9"/>
  <c r="F53" i="11"/>
  <c r="F53" i="7"/>
  <c r="N54" i="11"/>
  <c r="N54" i="7"/>
  <c r="N54" i="9"/>
  <c r="N54" i="12"/>
  <c r="V55" i="9"/>
  <c r="V55" i="7"/>
  <c r="V55" i="12"/>
  <c r="V55" i="11"/>
  <c r="J57" i="11"/>
  <c r="J57" i="12"/>
  <c r="J57" i="9"/>
  <c r="J57" i="7"/>
  <c r="R58" i="7"/>
  <c r="R58" i="9"/>
  <c r="R58" i="12"/>
  <c r="R58" i="11"/>
  <c r="F60" i="12"/>
  <c r="F60" i="11"/>
  <c r="F60" i="7"/>
  <c r="F60" i="9"/>
  <c r="N61" i="11"/>
  <c r="N61" i="7"/>
  <c r="N61" i="12"/>
  <c r="N61" i="9"/>
  <c r="V62" i="12"/>
  <c r="V62" i="9"/>
  <c r="V62" i="11"/>
  <c r="V62" i="7"/>
  <c r="J64" i="9"/>
  <c r="J64" i="12"/>
  <c r="J64" i="7"/>
  <c r="J64" i="11"/>
  <c r="R65" i="12"/>
  <c r="R65" i="9"/>
  <c r="R65" i="7"/>
  <c r="R65" i="11"/>
  <c r="F67" i="9"/>
  <c r="F67" i="12"/>
  <c r="F67" i="7"/>
  <c r="F67" i="11"/>
  <c r="N68" i="12"/>
  <c r="N68" i="9"/>
  <c r="N68" i="7"/>
  <c r="N68" i="11"/>
  <c r="V69" i="9"/>
  <c r="V69" i="7"/>
  <c r="V69" i="12"/>
  <c r="V69" i="11"/>
  <c r="F73" i="11"/>
  <c r="F73" i="9"/>
  <c r="F73" i="7"/>
  <c r="N74" i="11"/>
  <c r="N74" i="9"/>
  <c r="N74" i="7"/>
  <c r="V75" i="11"/>
  <c r="V75" i="9"/>
  <c r="V75" i="7"/>
  <c r="R52" i="17"/>
  <c r="E6" i="12"/>
  <c r="E6" i="9"/>
  <c r="E6" i="11"/>
  <c r="E6" i="7"/>
  <c r="M7" i="12"/>
  <c r="M7" i="9"/>
  <c r="M7" i="11"/>
  <c r="M7" i="7"/>
  <c r="K9" i="12"/>
  <c r="K9" i="9"/>
  <c r="K9" i="11"/>
  <c r="K9" i="7"/>
  <c r="S10" i="12"/>
  <c r="S10" i="11"/>
  <c r="S10" i="9"/>
  <c r="S10" i="7"/>
  <c r="S12" i="12"/>
  <c r="S12" i="7"/>
  <c r="S12" i="11"/>
  <c r="S12" i="9"/>
  <c r="G14" i="12"/>
  <c r="G14" i="7"/>
  <c r="G14" i="11"/>
  <c r="G14" i="9"/>
  <c r="O15" i="11"/>
  <c r="O15" i="7"/>
  <c r="O15" i="9"/>
  <c r="O15" i="12"/>
  <c r="W16" i="12"/>
  <c r="W16" i="7"/>
  <c r="W16" i="9"/>
  <c r="W16" i="11"/>
  <c r="R17" i="2"/>
  <c r="R18" i="7"/>
  <c r="R18" i="12"/>
  <c r="R18" i="11"/>
  <c r="R18" i="9"/>
  <c r="F20" i="12"/>
  <c r="F20" i="7"/>
  <c r="F20" i="9"/>
  <c r="F20" i="11"/>
  <c r="N21" i="7"/>
  <c r="N21" i="11"/>
  <c r="N21" i="12"/>
  <c r="N21" i="9"/>
  <c r="Q23" i="12"/>
  <c r="Q23" i="9"/>
  <c r="Q23" i="11"/>
  <c r="Q23" i="7"/>
  <c r="E25" i="12"/>
  <c r="E25" i="9"/>
  <c r="E25" i="11"/>
  <c r="E25" i="7"/>
  <c r="E27" i="2"/>
  <c r="E28" i="12"/>
  <c r="E28" i="11"/>
  <c r="E28" i="9"/>
  <c r="E28" i="7"/>
  <c r="M29" i="12"/>
  <c r="M29" i="11"/>
  <c r="M29" i="9"/>
  <c r="M29" i="7"/>
  <c r="U30" i="12"/>
  <c r="U30" i="9"/>
  <c r="U30" i="11"/>
  <c r="U30" i="7"/>
  <c r="I32" i="12"/>
  <c r="I32" i="9"/>
  <c r="I32" i="11"/>
  <c r="I32" i="7"/>
  <c r="J33" i="2"/>
  <c r="J34" i="12"/>
  <c r="J34" i="9"/>
  <c r="J34" i="7"/>
  <c r="J34" i="11"/>
  <c r="R35" i="12"/>
  <c r="R35" i="9"/>
  <c r="R35" i="7"/>
  <c r="R35" i="11"/>
  <c r="F37" i="12"/>
  <c r="F37" i="9"/>
  <c r="F37" i="7"/>
  <c r="F37" i="11"/>
  <c r="N38" i="12"/>
  <c r="N38" i="9"/>
  <c r="N38" i="7"/>
  <c r="N38" i="11"/>
  <c r="V39" i="12"/>
  <c r="V39" i="9"/>
  <c r="V39" i="7"/>
  <c r="V39" i="11"/>
  <c r="J41" i="12"/>
  <c r="J41" i="9"/>
  <c r="J41" i="7"/>
  <c r="J41" i="11"/>
  <c r="R42" i="12"/>
  <c r="R42" i="9"/>
  <c r="R42" i="7"/>
  <c r="R42" i="11"/>
  <c r="F44" i="12"/>
  <c r="F44" i="9"/>
  <c r="F44" i="7"/>
  <c r="F44" i="11"/>
  <c r="N45" i="9"/>
  <c r="N45" i="12"/>
  <c r="N45" i="7"/>
  <c r="N45" i="11"/>
  <c r="V46" i="12"/>
  <c r="V46" i="9"/>
  <c r="V46" i="7"/>
  <c r="V46" i="11"/>
  <c r="J48" i="12"/>
  <c r="J48" i="9"/>
  <c r="J48" i="7"/>
  <c r="J48" i="11"/>
  <c r="R49" i="12"/>
  <c r="R49" i="9"/>
  <c r="R49" i="7"/>
  <c r="R49" i="11"/>
  <c r="F51" i="11"/>
  <c r="F51" i="9"/>
  <c r="F51" i="12"/>
  <c r="F51" i="7"/>
  <c r="G53" i="12"/>
  <c r="G53" i="9"/>
  <c r="G53" i="11"/>
  <c r="G53" i="7"/>
  <c r="O52" i="2"/>
  <c r="O54" i="11"/>
  <c r="O54" i="9"/>
  <c r="O54" i="7"/>
  <c r="O54" i="12"/>
  <c r="W55" i="9"/>
  <c r="W55" i="7"/>
  <c r="W55" i="12"/>
  <c r="W55" i="11"/>
  <c r="K57" i="11"/>
  <c r="K57" i="12"/>
  <c r="K57" i="9"/>
  <c r="K57" i="7"/>
  <c r="S58" i="9"/>
  <c r="S58" i="12"/>
  <c r="S58" i="11"/>
  <c r="S58" i="7"/>
  <c r="G60" i="12"/>
  <c r="G60" i="9"/>
  <c r="G60" i="11"/>
  <c r="G60" i="7"/>
  <c r="O61" i="11"/>
  <c r="O61" i="9"/>
  <c r="O61" i="7"/>
  <c r="O61" i="12"/>
  <c r="W62" i="12"/>
  <c r="W62" i="9"/>
  <c r="W62" i="11"/>
  <c r="W62" i="7"/>
  <c r="K64" i="9"/>
  <c r="K64" i="7"/>
  <c r="K64" i="12"/>
  <c r="K64" i="11"/>
  <c r="S65" i="12"/>
  <c r="S65" i="9"/>
  <c r="S65" i="7"/>
  <c r="S65" i="11"/>
  <c r="G67" i="9"/>
  <c r="G67" i="12"/>
  <c r="G67" i="7"/>
  <c r="G67" i="11"/>
  <c r="O68" i="12"/>
  <c r="O68" i="9"/>
  <c r="O68" i="7"/>
  <c r="O68" i="11"/>
  <c r="W69" i="9"/>
  <c r="W69" i="7"/>
  <c r="W69" i="12"/>
  <c r="W69" i="11"/>
  <c r="G73" i="11"/>
  <c r="G73" i="9"/>
  <c r="G73" i="7"/>
  <c r="O74" i="11"/>
  <c r="O74" i="9"/>
  <c r="O74" i="7"/>
  <c r="W75" i="11"/>
  <c r="W75" i="9"/>
  <c r="W75" i="7"/>
  <c r="M17" i="17"/>
  <c r="S52" i="17"/>
  <c r="F6" i="12"/>
  <c r="F6" i="9"/>
  <c r="F6" i="11"/>
  <c r="F6" i="7"/>
  <c r="N7" i="12"/>
  <c r="N7" i="9"/>
  <c r="N7" i="11"/>
  <c r="N7" i="7"/>
  <c r="L8" i="2"/>
  <c r="L9" i="12"/>
  <c r="L9" i="9"/>
  <c r="L9" i="11"/>
  <c r="L9" i="7"/>
  <c r="T10" i="9"/>
  <c r="T10" i="12"/>
  <c r="T10" i="11"/>
  <c r="T10" i="7"/>
  <c r="T12" i="11"/>
  <c r="T12" i="7"/>
  <c r="T12" i="12"/>
  <c r="T12" i="9"/>
  <c r="H14" i="12"/>
  <c r="H14" i="11"/>
  <c r="H14" i="7"/>
  <c r="H14" i="9"/>
  <c r="P15" i="11"/>
  <c r="P15" i="7"/>
  <c r="P15" i="9"/>
  <c r="P15" i="12"/>
  <c r="S18" i="7"/>
  <c r="S18" i="12"/>
  <c r="S18" i="11"/>
  <c r="S18" i="9"/>
  <c r="G20" i="12"/>
  <c r="G20" i="7"/>
  <c r="G20" i="9"/>
  <c r="G20" i="11"/>
  <c r="O21" i="7"/>
  <c r="O21" i="11"/>
  <c r="O21" i="12"/>
  <c r="O21" i="9"/>
  <c r="R22" i="2"/>
  <c r="R23" i="12"/>
  <c r="R23" i="11"/>
  <c r="R23" i="9"/>
  <c r="R23" i="7"/>
  <c r="F25" i="12"/>
  <c r="F25" i="11"/>
  <c r="F25" i="9"/>
  <c r="F25" i="7"/>
  <c r="F27" i="2"/>
  <c r="F28" i="12"/>
  <c r="F28" i="11"/>
  <c r="F28" i="9"/>
  <c r="F28" i="7"/>
  <c r="N29" i="12"/>
  <c r="N29" i="11"/>
  <c r="N29" i="9"/>
  <c r="N29" i="7"/>
  <c r="V30" i="12"/>
  <c r="V30" i="9"/>
  <c r="V30" i="11"/>
  <c r="V30" i="7"/>
  <c r="J32" i="12"/>
  <c r="J32" i="9"/>
  <c r="J32" i="11"/>
  <c r="J32" i="7"/>
  <c r="K34" i="12"/>
  <c r="K34" i="7"/>
  <c r="K34" i="9"/>
  <c r="K34" i="11"/>
  <c r="S35" i="7"/>
  <c r="S35" i="12"/>
  <c r="S35" i="9"/>
  <c r="S35" i="11"/>
  <c r="G37" i="12"/>
  <c r="G37" i="9"/>
  <c r="G37" i="7"/>
  <c r="G37" i="11"/>
  <c r="O38" i="12"/>
  <c r="O38" i="7"/>
  <c r="O38" i="9"/>
  <c r="O38" i="11"/>
  <c r="W39" i="12"/>
  <c r="W39" i="9"/>
  <c r="W39" i="7"/>
  <c r="W39" i="11"/>
  <c r="K41" i="12"/>
  <c r="K41" i="7"/>
  <c r="K41" i="9"/>
  <c r="K41" i="11"/>
  <c r="S42" i="12"/>
  <c r="S42" i="7"/>
  <c r="S42" i="9"/>
  <c r="S42" i="11"/>
  <c r="G44" i="12"/>
  <c r="G44" i="9"/>
  <c r="G44" i="7"/>
  <c r="G44" i="11"/>
  <c r="O45" i="7"/>
  <c r="O45" i="9"/>
  <c r="O45" i="12"/>
  <c r="O45" i="11"/>
  <c r="W46" i="12"/>
  <c r="W46" i="9"/>
  <c r="W46" i="7"/>
  <c r="W46" i="11"/>
  <c r="K48" i="12"/>
  <c r="K48" i="9"/>
  <c r="K48" i="7"/>
  <c r="K48" i="11"/>
  <c r="S49" i="12"/>
  <c r="S49" i="9"/>
  <c r="S49" i="7"/>
  <c r="S49" i="11"/>
  <c r="G51" i="11"/>
  <c r="G51" i="9"/>
  <c r="G51" i="12"/>
  <c r="G51" i="7"/>
  <c r="H53" i="11"/>
  <c r="H53" i="9"/>
  <c r="H53" i="12"/>
  <c r="H53" i="7"/>
  <c r="P54" i="11"/>
  <c r="P54" i="9"/>
  <c r="P54" i="12"/>
  <c r="P54" i="7"/>
  <c r="D56" i="11"/>
  <c r="D56" i="9"/>
  <c r="D56" i="7"/>
  <c r="D56" i="12"/>
  <c r="L57" i="11"/>
  <c r="L57" i="12"/>
  <c r="L57" i="9"/>
  <c r="L57" i="7"/>
  <c r="T58" i="11"/>
  <c r="T58" i="9"/>
  <c r="T58" i="12"/>
  <c r="T58" i="7"/>
  <c r="H60" i="11"/>
  <c r="H60" i="12"/>
  <c r="H60" i="9"/>
  <c r="H60" i="7"/>
  <c r="P61" i="11"/>
  <c r="P61" i="9"/>
  <c r="P61" i="7"/>
  <c r="P61" i="12"/>
  <c r="D63" i="12"/>
  <c r="D63" i="9"/>
  <c r="D63" i="7"/>
  <c r="D63" i="11"/>
  <c r="L64" i="9"/>
  <c r="L64" i="7"/>
  <c r="L64" i="12"/>
  <c r="L64" i="11"/>
  <c r="T65" i="12"/>
  <c r="T65" i="9"/>
  <c r="T65" i="7"/>
  <c r="T65" i="11"/>
  <c r="H67" i="9"/>
  <c r="H67" i="12"/>
  <c r="H67" i="7"/>
  <c r="H67" i="11"/>
  <c r="P68" i="12"/>
  <c r="P68" i="9"/>
  <c r="P68" i="7"/>
  <c r="P68" i="11"/>
  <c r="D70" i="11"/>
  <c r="D70" i="9"/>
  <c r="D70" i="7"/>
  <c r="H73" i="11"/>
  <c r="H73" i="9"/>
  <c r="H73" i="7"/>
  <c r="P74" i="11"/>
  <c r="P74" i="9"/>
  <c r="P74" i="7"/>
  <c r="D76" i="11"/>
  <c r="D76" i="9"/>
  <c r="D76" i="7"/>
  <c r="V27" i="17"/>
  <c r="R71" i="17"/>
  <c r="G6" i="12"/>
  <c r="G6" i="9"/>
  <c r="G6" i="11"/>
  <c r="G6" i="7"/>
  <c r="O7" i="12"/>
  <c r="O7" i="9"/>
  <c r="O7" i="11"/>
  <c r="O7" i="7"/>
  <c r="M9" i="12"/>
  <c r="M9" i="7"/>
  <c r="M9" i="11"/>
  <c r="M9" i="9"/>
  <c r="U8" i="2"/>
  <c r="U10" i="9"/>
  <c r="U10" i="7"/>
  <c r="U10" i="12"/>
  <c r="U10" i="11"/>
  <c r="U11" i="2"/>
  <c r="U12" i="11"/>
  <c r="U12" i="7"/>
  <c r="U12" i="12"/>
  <c r="U12" i="9"/>
  <c r="I14" i="12"/>
  <c r="I14" i="11"/>
  <c r="I14" i="7"/>
  <c r="I14" i="9"/>
  <c r="Q15" i="11"/>
  <c r="Q15" i="7"/>
  <c r="Q15" i="9"/>
  <c r="Q15" i="12"/>
  <c r="T18" i="9"/>
  <c r="T18" i="12"/>
  <c r="T18" i="11"/>
  <c r="T18" i="7"/>
  <c r="H20" i="12"/>
  <c r="H20" i="9"/>
  <c r="H20" i="11"/>
  <c r="H20" i="7"/>
  <c r="P21" i="9"/>
  <c r="P21" i="11"/>
  <c r="P21" i="12"/>
  <c r="P21" i="7"/>
  <c r="S23" i="12"/>
  <c r="S23" i="11"/>
  <c r="S23" i="9"/>
  <c r="S23" i="7"/>
  <c r="G25" i="12"/>
  <c r="G25" i="11"/>
  <c r="G25" i="9"/>
  <c r="G25" i="7"/>
  <c r="G27" i="2"/>
  <c r="G28" i="12"/>
  <c r="G28" i="9"/>
  <c r="G28" i="11"/>
  <c r="G28" i="7"/>
  <c r="O29" i="12"/>
  <c r="O29" i="11"/>
  <c r="O29" i="9"/>
  <c r="O29" i="7"/>
  <c r="W30" i="12"/>
  <c r="W30" i="9"/>
  <c r="W30" i="11"/>
  <c r="W30" i="7"/>
  <c r="K32" i="12"/>
  <c r="K32" i="9"/>
  <c r="K32" i="11"/>
  <c r="K32" i="7"/>
  <c r="L34" i="12"/>
  <c r="L34" i="7"/>
  <c r="L34" i="9"/>
  <c r="L34" i="11"/>
  <c r="T35" i="7"/>
  <c r="T35" i="12"/>
  <c r="T35" i="9"/>
  <c r="T35" i="11"/>
  <c r="H37" i="12"/>
  <c r="H37" i="9"/>
  <c r="H37" i="7"/>
  <c r="H37" i="11"/>
  <c r="P38" i="12"/>
  <c r="P38" i="7"/>
  <c r="P38" i="9"/>
  <c r="P38" i="11"/>
  <c r="D40" i="12"/>
  <c r="D40" i="9"/>
  <c r="D40" i="7"/>
  <c r="D40" i="11"/>
  <c r="L41" i="12"/>
  <c r="L41" i="7"/>
  <c r="L41" i="9"/>
  <c r="L41" i="11"/>
  <c r="T42" i="12"/>
  <c r="T42" i="7"/>
  <c r="T42" i="9"/>
  <c r="T42" i="11"/>
  <c r="H44" i="12"/>
  <c r="H44" i="9"/>
  <c r="H44" i="7"/>
  <c r="H44" i="11"/>
  <c r="P45" i="7"/>
  <c r="P45" i="9"/>
  <c r="P45" i="12"/>
  <c r="P45" i="11"/>
  <c r="D47" i="12"/>
  <c r="D47" i="9"/>
  <c r="D47" i="7"/>
  <c r="D47" i="11"/>
  <c r="L48" i="12"/>
  <c r="L48" i="9"/>
  <c r="L48" i="7"/>
  <c r="L48" i="11"/>
  <c r="T49" i="12"/>
  <c r="T49" i="9"/>
  <c r="T49" i="7"/>
  <c r="T49" i="11"/>
  <c r="H51" i="11"/>
  <c r="H51" i="9"/>
  <c r="H51" i="12"/>
  <c r="H51" i="7"/>
  <c r="I53" i="11"/>
  <c r="I53" i="9"/>
  <c r="I53" i="12"/>
  <c r="I53" i="7"/>
  <c r="Q54" i="11"/>
  <c r="Q54" i="9"/>
  <c r="Q54" i="12"/>
  <c r="Q54" i="7"/>
  <c r="E56" i="11"/>
  <c r="E56" i="9"/>
  <c r="E56" i="7"/>
  <c r="E56" i="12"/>
  <c r="M57" i="11"/>
  <c r="M57" i="12"/>
  <c r="M57" i="9"/>
  <c r="M57" i="7"/>
  <c r="U58" i="11"/>
  <c r="U58" i="9"/>
  <c r="U58" i="12"/>
  <c r="U58" i="7"/>
  <c r="I60" i="11"/>
  <c r="I60" i="12"/>
  <c r="I60" i="9"/>
  <c r="I60" i="7"/>
  <c r="Q61" i="11"/>
  <c r="Q61" i="9"/>
  <c r="Q61" i="7"/>
  <c r="Q61" i="12"/>
  <c r="E63" i="12"/>
  <c r="E63" i="9"/>
  <c r="E63" i="7"/>
  <c r="E63" i="11"/>
  <c r="M64" i="9"/>
  <c r="M64" i="7"/>
  <c r="M64" i="12"/>
  <c r="M64" i="11"/>
  <c r="U65" i="12"/>
  <c r="U65" i="9"/>
  <c r="U65" i="7"/>
  <c r="U65" i="11"/>
  <c r="I67" i="9"/>
  <c r="I67" i="12"/>
  <c r="I67" i="7"/>
  <c r="I67" i="11"/>
  <c r="Q68" i="12"/>
  <c r="Q68" i="9"/>
  <c r="Q68" i="7"/>
  <c r="Q68" i="11"/>
  <c r="E70" i="11"/>
  <c r="E70" i="9"/>
  <c r="E70" i="7"/>
  <c r="T71" i="2"/>
  <c r="I71" i="2"/>
  <c r="I73" i="11"/>
  <c r="I73" i="9"/>
  <c r="I73" i="7"/>
  <c r="Q74" i="11"/>
  <c r="Q74" i="9"/>
  <c r="Q74" i="7"/>
  <c r="E76" i="11"/>
  <c r="E76" i="9"/>
  <c r="E76" i="7"/>
  <c r="J22" i="17"/>
  <c r="W27" i="17"/>
  <c r="U52" i="17"/>
  <c r="S71" i="17"/>
  <c r="H6" i="12"/>
  <c r="H6" i="9"/>
  <c r="H6" i="11"/>
  <c r="H6" i="7"/>
  <c r="P7" i="12"/>
  <c r="P7" i="9"/>
  <c r="P7" i="11"/>
  <c r="P7" i="7"/>
  <c r="N8" i="2"/>
  <c r="N9" i="12"/>
  <c r="N9" i="7"/>
  <c r="N9" i="11"/>
  <c r="N9" i="9"/>
  <c r="V10" i="9"/>
  <c r="V10" i="7"/>
  <c r="V10" i="12"/>
  <c r="V10" i="11"/>
  <c r="V12" i="11"/>
  <c r="V12" i="7"/>
  <c r="V12" i="12"/>
  <c r="V12" i="9"/>
  <c r="J14" i="12"/>
  <c r="J14" i="11"/>
  <c r="J14" i="7"/>
  <c r="J14" i="9"/>
  <c r="R15" i="11"/>
  <c r="R15" i="7"/>
  <c r="R15" i="9"/>
  <c r="R15" i="12"/>
  <c r="U18" i="9"/>
  <c r="U18" i="11"/>
  <c r="U18" i="7"/>
  <c r="U18" i="12"/>
  <c r="I20" i="12"/>
  <c r="I20" i="9"/>
  <c r="I20" i="11"/>
  <c r="I20" i="7"/>
  <c r="Q21" i="9"/>
  <c r="Q21" i="11"/>
  <c r="Q21" i="12"/>
  <c r="Q21" i="7"/>
  <c r="T22" i="2"/>
  <c r="T23" i="12"/>
  <c r="T23" i="11"/>
  <c r="T23" i="7"/>
  <c r="T23" i="9"/>
  <c r="H25" i="12"/>
  <c r="H25" i="11"/>
  <c r="H25" i="9"/>
  <c r="H25" i="7"/>
  <c r="H28" i="12"/>
  <c r="H28" i="9"/>
  <c r="H28" i="11"/>
  <c r="H28" i="7"/>
  <c r="P29" i="12"/>
  <c r="P29" i="9"/>
  <c r="P29" i="7"/>
  <c r="P29" i="11"/>
  <c r="D31" i="12"/>
  <c r="D31" i="9"/>
  <c r="D31" i="11"/>
  <c r="D31" i="7"/>
  <c r="L32" i="12"/>
  <c r="L32" i="9"/>
  <c r="L32" i="11"/>
  <c r="L32" i="7"/>
  <c r="M33" i="2"/>
  <c r="M34" i="12"/>
  <c r="M34" i="7"/>
  <c r="M34" i="9"/>
  <c r="M34" i="11"/>
  <c r="U35" i="7"/>
  <c r="U35" i="12"/>
  <c r="U35" i="9"/>
  <c r="U35" i="11"/>
  <c r="I37" i="9"/>
  <c r="I37" i="7"/>
  <c r="I37" i="12"/>
  <c r="I37" i="11"/>
  <c r="Q38" i="12"/>
  <c r="Q38" i="7"/>
  <c r="Q38" i="9"/>
  <c r="Q38" i="11"/>
  <c r="E40" i="9"/>
  <c r="E40" i="7"/>
  <c r="E40" i="12"/>
  <c r="E40" i="11"/>
  <c r="M41" i="12"/>
  <c r="M41" i="7"/>
  <c r="M41" i="9"/>
  <c r="M41" i="11"/>
  <c r="U42" i="12"/>
  <c r="U42" i="7"/>
  <c r="U42" i="9"/>
  <c r="U42" i="11"/>
  <c r="I44" i="12"/>
  <c r="I44" i="9"/>
  <c r="I44" i="7"/>
  <c r="I44" i="11"/>
  <c r="Q45" i="7"/>
  <c r="Q45" i="9"/>
  <c r="Q45" i="12"/>
  <c r="Q45" i="11"/>
  <c r="E47" i="12"/>
  <c r="E47" i="9"/>
  <c r="E47" i="7"/>
  <c r="E47" i="11"/>
  <c r="M48" i="12"/>
  <c r="M48" i="9"/>
  <c r="M48" i="7"/>
  <c r="M48" i="11"/>
  <c r="U49" i="12"/>
  <c r="U49" i="9"/>
  <c r="U49" i="7"/>
  <c r="U49" i="11"/>
  <c r="I51" i="11"/>
  <c r="I51" i="9"/>
  <c r="I51" i="12"/>
  <c r="I51" i="7"/>
  <c r="J53" i="11"/>
  <c r="J53" i="9"/>
  <c r="J53" i="12"/>
  <c r="J53" i="7"/>
  <c r="R52" i="2"/>
  <c r="R54" i="11"/>
  <c r="R54" i="9"/>
  <c r="R54" i="12"/>
  <c r="R54" i="7"/>
  <c r="F56" i="11"/>
  <c r="F56" i="9"/>
  <c r="F56" i="7"/>
  <c r="F56" i="12"/>
  <c r="N57" i="11"/>
  <c r="N57" i="12"/>
  <c r="N57" i="9"/>
  <c r="N57" i="7"/>
  <c r="V58" i="11"/>
  <c r="V58" i="9"/>
  <c r="V58" i="12"/>
  <c r="V58" i="7"/>
  <c r="J60" i="11"/>
  <c r="J60" i="12"/>
  <c r="J60" i="9"/>
  <c r="J60" i="7"/>
  <c r="R61" i="11"/>
  <c r="R61" i="9"/>
  <c r="R61" i="7"/>
  <c r="R61" i="12"/>
  <c r="F63" i="12"/>
  <c r="F63" i="9"/>
  <c r="F63" i="7"/>
  <c r="F63" i="11"/>
  <c r="N64" i="9"/>
  <c r="N64" i="7"/>
  <c r="N64" i="12"/>
  <c r="N64" i="11"/>
  <c r="V65" i="12"/>
  <c r="V65" i="9"/>
  <c r="V65" i="7"/>
  <c r="V65" i="11"/>
  <c r="J67" i="9"/>
  <c r="J67" i="12"/>
  <c r="J67" i="7"/>
  <c r="J67" i="11"/>
  <c r="R68" i="12"/>
  <c r="R68" i="9"/>
  <c r="R68" i="7"/>
  <c r="R68" i="11"/>
  <c r="F70" i="11"/>
  <c r="F70" i="9"/>
  <c r="F70" i="7"/>
  <c r="V71" i="2"/>
  <c r="J73" i="11"/>
  <c r="J73" i="9"/>
  <c r="J73" i="7"/>
  <c r="R74" i="11"/>
  <c r="R74" i="9"/>
  <c r="R74" i="7"/>
  <c r="F76" i="11"/>
  <c r="F76" i="9"/>
  <c r="F76" i="7"/>
  <c r="K22" i="17"/>
  <c r="T71" i="17"/>
  <c r="I6" i="12"/>
  <c r="I6" i="11"/>
  <c r="I6" i="9"/>
  <c r="I6" i="7"/>
  <c r="Q7" i="12"/>
  <c r="Q7" i="11"/>
  <c r="Q7" i="9"/>
  <c r="Q7" i="7"/>
  <c r="O9" i="12"/>
  <c r="O9" i="7"/>
  <c r="O9" i="11"/>
  <c r="O9" i="9"/>
  <c r="W10" i="9"/>
  <c r="W10" i="7"/>
  <c r="W10" i="12"/>
  <c r="W10" i="11"/>
  <c r="W12" i="11"/>
  <c r="W12" i="7"/>
  <c r="W12" i="12"/>
  <c r="W12" i="9"/>
  <c r="K14" i="12"/>
  <c r="K14" i="11"/>
  <c r="K14" i="7"/>
  <c r="K14" i="9"/>
  <c r="S15" i="11"/>
  <c r="S15" i="7"/>
  <c r="S15" i="9"/>
  <c r="S15" i="12"/>
  <c r="V18" i="12"/>
  <c r="V18" i="9"/>
  <c r="V18" i="11"/>
  <c r="V18" i="7"/>
  <c r="J20" i="12"/>
  <c r="J20" i="9"/>
  <c r="J20" i="11"/>
  <c r="J20" i="7"/>
  <c r="R21" i="12"/>
  <c r="R21" i="9"/>
  <c r="R21" i="11"/>
  <c r="R21" i="7"/>
  <c r="U23" i="11"/>
  <c r="U23" i="12"/>
  <c r="U23" i="7"/>
  <c r="U23" i="9"/>
  <c r="I25" i="11"/>
  <c r="I25" i="12"/>
  <c r="I25" i="9"/>
  <c r="I25" i="7"/>
  <c r="I28" i="12"/>
  <c r="I28" i="9"/>
  <c r="I28" i="11"/>
  <c r="I28" i="7"/>
  <c r="Q29" i="12"/>
  <c r="Q29" i="9"/>
  <c r="Q29" i="11"/>
  <c r="Q29" i="7"/>
  <c r="E31" i="12"/>
  <c r="E31" i="9"/>
  <c r="E31" i="11"/>
  <c r="E31" i="7"/>
  <c r="M32" i="12"/>
  <c r="M32" i="9"/>
  <c r="M32" i="7"/>
  <c r="M32" i="11"/>
  <c r="N34" i="12"/>
  <c r="N34" i="7"/>
  <c r="N34" i="9"/>
  <c r="N34" i="11"/>
  <c r="V35" i="7"/>
  <c r="V35" i="12"/>
  <c r="V35" i="9"/>
  <c r="V35" i="11"/>
  <c r="J37" i="9"/>
  <c r="J37" i="7"/>
  <c r="J37" i="12"/>
  <c r="J37" i="11"/>
  <c r="R38" i="12"/>
  <c r="R38" i="7"/>
  <c r="R38" i="9"/>
  <c r="R38" i="11"/>
  <c r="F40" i="9"/>
  <c r="F40" i="7"/>
  <c r="F40" i="12"/>
  <c r="F40" i="11"/>
  <c r="N41" i="12"/>
  <c r="N41" i="7"/>
  <c r="N41" i="9"/>
  <c r="N41" i="11"/>
  <c r="V42" i="12"/>
  <c r="V42" i="7"/>
  <c r="V42" i="9"/>
  <c r="V42" i="11"/>
  <c r="J44" i="12"/>
  <c r="J44" i="9"/>
  <c r="J44" i="7"/>
  <c r="J44" i="11"/>
  <c r="R45" i="7"/>
  <c r="R45" i="9"/>
  <c r="R45" i="12"/>
  <c r="R45" i="11"/>
  <c r="F47" i="12"/>
  <c r="F47" i="7"/>
  <c r="F47" i="9"/>
  <c r="F47" i="11"/>
  <c r="N48" i="12"/>
  <c r="N48" i="9"/>
  <c r="N48" i="7"/>
  <c r="N48" i="11"/>
  <c r="V49" i="12"/>
  <c r="V49" i="9"/>
  <c r="V49" i="7"/>
  <c r="V49" i="11"/>
  <c r="J51" i="11"/>
  <c r="J51" i="9"/>
  <c r="J51" i="12"/>
  <c r="J51" i="7"/>
  <c r="K52" i="2"/>
  <c r="K53" i="11"/>
  <c r="K53" i="9"/>
  <c r="K53" i="12"/>
  <c r="K53" i="7"/>
  <c r="S54" i="11"/>
  <c r="S54" i="9"/>
  <c r="S54" i="7"/>
  <c r="S54" i="12"/>
  <c r="G56" i="11"/>
  <c r="G56" i="9"/>
  <c r="G56" i="7"/>
  <c r="G56" i="12"/>
  <c r="O57" i="11"/>
  <c r="O57" i="12"/>
  <c r="O57" i="9"/>
  <c r="O57" i="7"/>
  <c r="W58" i="11"/>
  <c r="W58" i="9"/>
  <c r="W58" i="7"/>
  <c r="W58" i="12"/>
  <c r="K60" i="11"/>
  <c r="K60" i="12"/>
  <c r="K60" i="9"/>
  <c r="K60" i="7"/>
  <c r="S61" i="11"/>
  <c r="S61" i="9"/>
  <c r="S61" i="7"/>
  <c r="S61" i="12"/>
  <c r="G63" i="12"/>
  <c r="G63" i="9"/>
  <c r="G63" i="7"/>
  <c r="G63" i="11"/>
  <c r="O64" i="9"/>
  <c r="O64" i="7"/>
  <c r="O64" i="12"/>
  <c r="O64" i="11"/>
  <c r="W65" i="12"/>
  <c r="W65" i="9"/>
  <c r="W65" i="7"/>
  <c r="W65" i="11"/>
  <c r="K67" i="9"/>
  <c r="K67" i="7"/>
  <c r="K67" i="12"/>
  <c r="K67" i="11"/>
  <c r="S68" i="9"/>
  <c r="S68" i="7"/>
  <c r="S68" i="12"/>
  <c r="S68" i="11"/>
  <c r="G70" i="11"/>
  <c r="G70" i="9"/>
  <c r="G70" i="7"/>
  <c r="W71" i="2"/>
  <c r="K73" i="11"/>
  <c r="K73" i="9"/>
  <c r="K73" i="7"/>
  <c r="S74" i="11"/>
  <c r="S74" i="9"/>
  <c r="S74" i="7"/>
  <c r="G76" i="11"/>
  <c r="G76" i="9"/>
  <c r="G76" i="7"/>
  <c r="P33" i="17"/>
  <c r="U4" i="2"/>
  <c r="J6" i="12"/>
  <c r="J6" i="11"/>
  <c r="J6" i="9"/>
  <c r="J6" i="7"/>
  <c r="R7" i="12"/>
  <c r="R7" i="11"/>
  <c r="R7" i="9"/>
  <c r="R7" i="7"/>
  <c r="P9" i="12"/>
  <c r="P9" i="7"/>
  <c r="P9" i="11"/>
  <c r="P9" i="9"/>
  <c r="D13" i="11"/>
  <c r="D13" i="9"/>
  <c r="D13" i="7"/>
  <c r="D13" i="12"/>
  <c r="L14" i="12"/>
  <c r="L14" i="11"/>
  <c r="L14" i="9"/>
  <c r="L14" i="7"/>
  <c r="T15" i="11"/>
  <c r="T15" i="9"/>
  <c r="T15" i="7"/>
  <c r="T15" i="12"/>
  <c r="W18" i="12"/>
  <c r="W18" i="9"/>
  <c r="W18" i="11"/>
  <c r="W18" i="7"/>
  <c r="K20" i="12"/>
  <c r="K20" i="9"/>
  <c r="K20" i="11"/>
  <c r="K20" i="7"/>
  <c r="S21" i="12"/>
  <c r="S21" i="9"/>
  <c r="S21" i="11"/>
  <c r="S21" i="7"/>
  <c r="V23" i="11"/>
  <c r="V23" i="12"/>
  <c r="V23" i="7"/>
  <c r="V23" i="9"/>
  <c r="J25" i="11"/>
  <c r="J25" i="12"/>
  <c r="J25" i="9"/>
  <c r="J25" i="7"/>
  <c r="J27" i="2"/>
  <c r="J28" i="12"/>
  <c r="J28" i="9"/>
  <c r="J28" i="11"/>
  <c r="J28" i="7"/>
  <c r="R29" i="12"/>
  <c r="R29" i="9"/>
  <c r="R29" i="11"/>
  <c r="R29" i="7"/>
  <c r="F31" i="12"/>
  <c r="F31" i="11"/>
  <c r="F31" i="9"/>
  <c r="F31" i="7"/>
  <c r="N32" i="12"/>
  <c r="N32" i="9"/>
  <c r="N32" i="7"/>
  <c r="N32" i="11"/>
  <c r="O34" i="12"/>
  <c r="O34" i="7"/>
  <c r="O34" i="9"/>
  <c r="O34" i="11"/>
  <c r="W35" i="12"/>
  <c r="W35" i="7"/>
  <c r="W35" i="9"/>
  <c r="W35" i="11"/>
  <c r="K37" i="9"/>
  <c r="K37" i="7"/>
  <c r="K37" i="12"/>
  <c r="K37" i="11"/>
  <c r="S38" i="12"/>
  <c r="S38" i="7"/>
  <c r="S38" i="9"/>
  <c r="S38" i="11"/>
  <c r="G40" i="7"/>
  <c r="G40" i="12"/>
  <c r="G40" i="9"/>
  <c r="G40" i="11"/>
  <c r="O41" i="12"/>
  <c r="O41" i="7"/>
  <c r="O41" i="9"/>
  <c r="O41" i="11"/>
  <c r="W42" i="12"/>
  <c r="W42" i="7"/>
  <c r="W42" i="9"/>
  <c r="W42" i="11"/>
  <c r="K44" i="12"/>
  <c r="K44" i="9"/>
  <c r="K44" i="7"/>
  <c r="K44" i="11"/>
  <c r="S45" i="7"/>
  <c r="S45" i="9"/>
  <c r="S45" i="12"/>
  <c r="S45" i="11"/>
  <c r="G47" i="12"/>
  <c r="G47" i="7"/>
  <c r="G47" i="9"/>
  <c r="G47" i="11"/>
  <c r="O48" i="12"/>
  <c r="O48" i="9"/>
  <c r="O48" i="7"/>
  <c r="O48" i="11"/>
  <c r="W49" i="12"/>
  <c r="W49" i="9"/>
  <c r="W49" i="7"/>
  <c r="W49" i="11"/>
  <c r="K51" i="11"/>
  <c r="K51" i="9"/>
  <c r="K51" i="12"/>
  <c r="K51" i="7"/>
  <c r="L52" i="2"/>
  <c r="L53" i="11"/>
  <c r="L53" i="9"/>
  <c r="L53" i="7"/>
  <c r="L53" i="12"/>
  <c r="T54" i="11"/>
  <c r="T54" i="9"/>
  <c r="T54" i="7"/>
  <c r="T54" i="12"/>
  <c r="H56" i="11"/>
  <c r="H56" i="9"/>
  <c r="H56" i="7"/>
  <c r="H56" i="12"/>
  <c r="P57" i="11"/>
  <c r="P57" i="12"/>
  <c r="P57" i="9"/>
  <c r="P57" i="7"/>
  <c r="D59" i="11"/>
  <c r="D59" i="9"/>
  <c r="D59" i="7"/>
  <c r="D59" i="12"/>
  <c r="L60" i="11"/>
  <c r="L60" i="12"/>
  <c r="L60" i="9"/>
  <c r="L60" i="7"/>
  <c r="T61" i="11"/>
  <c r="T61" i="9"/>
  <c r="T61" i="7"/>
  <c r="T61" i="12"/>
  <c r="H63" i="12"/>
  <c r="H63" i="9"/>
  <c r="H63" i="7"/>
  <c r="H63" i="11"/>
  <c r="P64" i="9"/>
  <c r="P64" i="7"/>
  <c r="P64" i="12"/>
  <c r="P64" i="11"/>
  <c r="D66" i="12"/>
  <c r="D66" i="9"/>
  <c r="D66" i="7"/>
  <c r="D66" i="11"/>
  <c r="L67" i="9"/>
  <c r="L67" i="7"/>
  <c r="L67" i="12"/>
  <c r="L67" i="11"/>
  <c r="T68" i="9"/>
  <c r="T68" i="7"/>
  <c r="T68" i="12"/>
  <c r="T68" i="11"/>
  <c r="H70" i="11"/>
  <c r="H70" i="9"/>
  <c r="H70" i="7"/>
  <c r="D72" i="11"/>
  <c r="D72" i="9"/>
  <c r="D72" i="7"/>
  <c r="L73" i="11"/>
  <c r="L73" i="9"/>
  <c r="L73" i="7"/>
  <c r="T74" i="11"/>
  <c r="T74" i="9"/>
  <c r="T74" i="7"/>
  <c r="H76" i="11"/>
  <c r="H76" i="9"/>
  <c r="H76" i="7"/>
  <c r="R17" i="17"/>
  <c r="M22" i="17"/>
  <c r="Q33" i="17"/>
  <c r="V71" i="17"/>
  <c r="W4" i="2"/>
  <c r="K6" i="12"/>
  <c r="K6" i="11"/>
  <c r="K6" i="9"/>
  <c r="K6" i="7"/>
  <c r="S7" i="12"/>
  <c r="S7" i="11"/>
  <c r="S7" i="9"/>
  <c r="S7" i="7"/>
  <c r="Q8" i="2"/>
  <c r="Q9" i="12"/>
  <c r="Q9" i="11"/>
  <c r="Q9" i="7"/>
  <c r="Q9" i="9"/>
  <c r="E13" i="11"/>
  <c r="E13" i="9"/>
  <c r="E13" i="7"/>
  <c r="E13" i="12"/>
  <c r="M14" i="12"/>
  <c r="M14" i="11"/>
  <c r="M14" i="9"/>
  <c r="M14" i="7"/>
  <c r="U15" i="11"/>
  <c r="U15" i="9"/>
  <c r="U15" i="7"/>
  <c r="U15" i="12"/>
  <c r="D19" i="12"/>
  <c r="D19" i="9"/>
  <c r="D19" i="11"/>
  <c r="D19" i="7"/>
  <c r="L20" i="12"/>
  <c r="L20" i="9"/>
  <c r="L20" i="11"/>
  <c r="L20" i="7"/>
  <c r="T21" i="12"/>
  <c r="T21" i="9"/>
  <c r="T21" i="11"/>
  <c r="T21" i="7"/>
  <c r="W22" i="2"/>
  <c r="W23" i="11"/>
  <c r="W23" i="12"/>
  <c r="W23" i="7"/>
  <c r="W23" i="9"/>
  <c r="K25" i="11"/>
  <c r="K25" i="12"/>
  <c r="K25" i="9"/>
  <c r="K25" i="7"/>
  <c r="K28" i="12"/>
  <c r="K28" i="9"/>
  <c r="K28" i="11"/>
  <c r="K28" i="7"/>
  <c r="S29" i="12"/>
  <c r="S29" i="9"/>
  <c r="S29" i="11"/>
  <c r="S29" i="7"/>
  <c r="G31" i="12"/>
  <c r="G31" i="11"/>
  <c r="G31" i="7"/>
  <c r="G31" i="9"/>
  <c r="O32" i="12"/>
  <c r="O32" i="9"/>
  <c r="O32" i="7"/>
  <c r="O32" i="11"/>
  <c r="P33" i="2"/>
  <c r="P34" i="12"/>
  <c r="P34" i="7"/>
  <c r="P34" i="9"/>
  <c r="P34" i="11"/>
  <c r="D36" i="12"/>
  <c r="D36" i="7"/>
  <c r="D36" i="9"/>
  <c r="D36" i="11"/>
  <c r="L37" i="9"/>
  <c r="L37" i="7"/>
  <c r="L37" i="12"/>
  <c r="L37" i="11"/>
  <c r="T38" i="12"/>
  <c r="T38" i="7"/>
  <c r="T38" i="9"/>
  <c r="T38" i="11"/>
  <c r="H40" i="7"/>
  <c r="H40" i="12"/>
  <c r="H40" i="9"/>
  <c r="H40" i="11"/>
  <c r="P41" i="12"/>
  <c r="P41" i="7"/>
  <c r="P41" i="9"/>
  <c r="P41" i="11"/>
  <c r="D43" i="12"/>
  <c r="D43" i="7"/>
  <c r="D43" i="9"/>
  <c r="D43" i="11"/>
  <c r="L44" i="12"/>
  <c r="L44" i="9"/>
  <c r="L44" i="7"/>
  <c r="L44" i="11"/>
  <c r="T45" i="7"/>
  <c r="T45" i="9"/>
  <c r="T45" i="12"/>
  <c r="T45" i="11"/>
  <c r="H47" i="12"/>
  <c r="H47" i="7"/>
  <c r="H47" i="9"/>
  <c r="H47" i="11"/>
  <c r="P48" i="12"/>
  <c r="P48" i="9"/>
  <c r="P48" i="7"/>
  <c r="P48" i="11"/>
  <c r="D50" i="12"/>
  <c r="D50" i="9"/>
  <c r="D50" i="7"/>
  <c r="D50" i="11"/>
  <c r="L51" i="11"/>
  <c r="L51" i="9"/>
  <c r="L51" i="12"/>
  <c r="L51" i="7"/>
  <c r="M53" i="11"/>
  <c r="M53" i="9"/>
  <c r="M53" i="7"/>
  <c r="M53" i="12"/>
  <c r="U54" i="11"/>
  <c r="U54" i="9"/>
  <c r="U54" i="7"/>
  <c r="U54" i="12"/>
  <c r="I56" i="11"/>
  <c r="I56" i="9"/>
  <c r="I56" i="7"/>
  <c r="I56" i="12"/>
  <c r="Q57" i="11"/>
  <c r="Q57" i="12"/>
  <c r="Q57" i="9"/>
  <c r="Q57" i="7"/>
  <c r="E59" i="11"/>
  <c r="E59" i="9"/>
  <c r="E59" i="7"/>
  <c r="E59" i="12"/>
  <c r="M60" i="11"/>
  <c r="M60" i="12"/>
  <c r="M60" i="9"/>
  <c r="M60" i="7"/>
  <c r="U61" i="11"/>
  <c r="U61" i="9"/>
  <c r="U61" i="7"/>
  <c r="U61" i="12"/>
  <c r="I63" i="12"/>
  <c r="I63" i="9"/>
  <c r="I63" i="7"/>
  <c r="I63" i="11"/>
  <c r="Q64" i="9"/>
  <c r="Q64" i="7"/>
  <c r="Q64" i="12"/>
  <c r="Q64" i="11"/>
  <c r="E66" i="9"/>
  <c r="E66" i="7"/>
  <c r="E66" i="12"/>
  <c r="E66" i="11"/>
  <c r="M67" i="9"/>
  <c r="M67" i="7"/>
  <c r="M67" i="12"/>
  <c r="M67" i="11"/>
  <c r="U68" i="9"/>
  <c r="U68" i="7"/>
  <c r="U68" i="12"/>
  <c r="U68" i="11"/>
  <c r="I70" i="11"/>
  <c r="I70" i="9"/>
  <c r="I70" i="7"/>
  <c r="E71" i="2"/>
  <c r="E72" i="11"/>
  <c r="E72" i="9"/>
  <c r="E72" i="7"/>
  <c r="M73" i="11"/>
  <c r="M73" i="9"/>
  <c r="M73" i="7"/>
  <c r="U74" i="11"/>
  <c r="U74" i="9"/>
  <c r="U74" i="7"/>
  <c r="I76" i="11"/>
  <c r="I76" i="9"/>
  <c r="I76" i="7"/>
  <c r="S17" i="17"/>
  <c r="T33" i="17"/>
  <c r="D4" i="2"/>
  <c r="D5" i="12"/>
  <c r="D5" i="11"/>
  <c r="D5" i="7"/>
  <c r="D5" i="9"/>
  <c r="L6" i="11"/>
  <c r="L6" i="9"/>
  <c r="L6" i="12"/>
  <c r="L6" i="7"/>
  <c r="T7" i="12"/>
  <c r="T7" i="11"/>
  <c r="T7" i="9"/>
  <c r="T7" i="7"/>
  <c r="R9" i="12"/>
  <c r="R9" i="11"/>
  <c r="R9" i="7"/>
  <c r="R9" i="9"/>
  <c r="N11" i="2"/>
  <c r="F13" i="11"/>
  <c r="F13" i="9"/>
  <c r="F13" i="12"/>
  <c r="F13" i="7"/>
  <c r="N14" i="12"/>
  <c r="N14" i="11"/>
  <c r="N14" i="9"/>
  <c r="N14" i="7"/>
  <c r="V15" i="12"/>
  <c r="V15" i="11"/>
  <c r="V15" i="9"/>
  <c r="V15" i="7"/>
  <c r="E19" i="12"/>
  <c r="E19" i="9"/>
  <c r="E19" i="11"/>
  <c r="E19" i="7"/>
  <c r="M20" i="12"/>
  <c r="M20" i="9"/>
  <c r="M20" i="11"/>
  <c r="M20" i="7"/>
  <c r="U21" i="12"/>
  <c r="U21" i="9"/>
  <c r="U21" i="11"/>
  <c r="U21" i="7"/>
  <c r="D24" i="11"/>
  <c r="D24" i="12"/>
  <c r="D24" i="7"/>
  <c r="D24" i="9"/>
  <c r="L25" i="11"/>
  <c r="L25" i="12"/>
  <c r="L25" i="9"/>
  <c r="L25" i="7"/>
  <c r="L28" i="12"/>
  <c r="L28" i="9"/>
  <c r="L28" i="11"/>
  <c r="L28" i="7"/>
  <c r="T29" i="12"/>
  <c r="T29" i="9"/>
  <c r="T29" i="11"/>
  <c r="T29" i="7"/>
  <c r="H31" i="12"/>
  <c r="H31" i="11"/>
  <c r="H31" i="7"/>
  <c r="H31" i="9"/>
  <c r="P32" i="12"/>
  <c r="P32" i="9"/>
  <c r="P32" i="11"/>
  <c r="P32" i="7"/>
  <c r="Q34" i="12"/>
  <c r="Q34" i="7"/>
  <c r="Q34" i="9"/>
  <c r="Q34" i="11"/>
  <c r="E36" i="12"/>
  <c r="E36" i="7"/>
  <c r="E36" i="9"/>
  <c r="E36" i="11"/>
  <c r="M37" i="9"/>
  <c r="M37" i="7"/>
  <c r="M37" i="12"/>
  <c r="M37" i="11"/>
  <c r="U38" i="12"/>
  <c r="U38" i="7"/>
  <c r="U38" i="9"/>
  <c r="U38" i="11"/>
  <c r="I40" i="7"/>
  <c r="I40" i="12"/>
  <c r="I40" i="9"/>
  <c r="I40" i="11"/>
  <c r="Q41" i="12"/>
  <c r="Q41" i="7"/>
  <c r="Q41" i="9"/>
  <c r="Q41" i="11"/>
  <c r="E43" i="12"/>
  <c r="E43" i="7"/>
  <c r="E43" i="9"/>
  <c r="E43" i="11"/>
  <c r="M44" i="12"/>
  <c r="M44" i="9"/>
  <c r="M44" i="7"/>
  <c r="M44" i="11"/>
  <c r="U45" i="7"/>
  <c r="U45" i="9"/>
  <c r="U45" i="12"/>
  <c r="U45" i="11"/>
  <c r="I47" i="12"/>
  <c r="I47" i="7"/>
  <c r="I47" i="9"/>
  <c r="I47" i="11"/>
  <c r="Q48" i="12"/>
  <c r="Q48" i="9"/>
  <c r="Q48" i="7"/>
  <c r="Q48" i="11"/>
  <c r="E50" i="12"/>
  <c r="E50" i="7"/>
  <c r="E50" i="9"/>
  <c r="E50" i="11"/>
  <c r="M51" i="11"/>
  <c r="M51" i="9"/>
  <c r="M51" i="12"/>
  <c r="M51" i="7"/>
  <c r="N52" i="2"/>
  <c r="N53" i="11"/>
  <c r="N53" i="9"/>
  <c r="N53" i="7"/>
  <c r="N53" i="12"/>
  <c r="V54" i="11"/>
  <c r="V54" i="9"/>
  <c r="V54" i="7"/>
  <c r="V54" i="12"/>
  <c r="J56" i="11"/>
  <c r="J56" i="9"/>
  <c r="J56" i="7"/>
  <c r="J56" i="12"/>
  <c r="R57" i="11"/>
  <c r="R57" i="12"/>
  <c r="R57" i="9"/>
  <c r="R57" i="7"/>
  <c r="F59" i="11"/>
  <c r="F59" i="9"/>
  <c r="F59" i="7"/>
  <c r="F59" i="12"/>
  <c r="N60" i="11"/>
  <c r="N60" i="12"/>
  <c r="N60" i="9"/>
  <c r="N60" i="7"/>
  <c r="V61" i="11"/>
  <c r="V61" i="9"/>
  <c r="V61" i="7"/>
  <c r="V61" i="12"/>
  <c r="J63" i="12"/>
  <c r="J63" i="9"/>
  <c r="J63" i="7"/>
  <c r="J63" i="11"/>
  <c r="R64" i="9"/>
  <c r="R64" i="7"/>
  <c r="R64" i="12"/>
  <c r="R64" i="11"/>
  <c r="F66" i="9"/>
  <c r="F66" i="7"/>
  <c r="F66" i="12"/>
  <c r="F66" i="11"/>
  <c r="N67" i="9"/>
  <c r="N67" i="7"/>
  <c r="N67" i="12"/>
  <c r="N67" i="11"/>
  <c r="V68" i="9"/>
  <c r="V68" i="7"/>
  <c r="V68" i="12"/>
  <c r="V68" i="11"/>
  <c r="J70" i="11"/>
  <c r="J70" i="9"/>
  <c r="J70" i="7"/>
  <c r="F71" i="2"/>
  <c r="F72" i="11"/>
  <c r="F72" i="9"/>
  <c r="F72" i="7"/>
  <c r="N73" i="11"/>
  <c r="N73" i="9"/>
  <c r="N73" i="7"/>
  <c r="V74" i="11"/>
  <c r="V74" i="9"/>
  <c r="V74" i="7"/>
  <c r="J76" i="11"/>
  <c r="J76" i="9"/>
  <c r="J76" i="7"/>
  <c r="J71" i="18"/>
  <c r="I4" i="17"/>
  <c r="V33" i="17"/>
  <c r="N52" i="17"/>
  <c r="G71" i="12"/>
  <c r="P17" i="6"/>
  <c r="K8" i="5"/>
  <c r="R11" i="5"/>
  <c r="N8" i="4"/>
  <c r="N11" i="4"/>
  <c r="T17" i="4"/>
  <c r="O22" i="4"/>
  <c r="J27" i="4"/>
  <c r="H33" i="4"/>
  <c r="E4" i="2"/>
  <c r="E5" i="12"/>
  <c r="E5" i="11"/>
  <c r="E5" i="7"/>
  <c r="E5" i="9"/>
  <c r="M6" i="11"/>
  <c r="M6" i="9"/>
  <c r="M6" i="12"/>
  <c r="M6" i="7"/>
  <c r="U7" i="11"/>
  <c r="U7" i="12"/>
  <c r="U7" i="9"/>
  <c r="U7" i="7"/>
  <c r="S9" i="12"/>
  <c r="S9" i="11"/>
  <c r="S9" i="7"/>
  <c r="S9" i="9"/>
  <c r="O11" i="2"/>
  <c r="G13" i="12"/>
  <c r="G13" i="11"/>
  <c r="G13" i="9"/>
  <c r="G13" i="7"/>
  <c r="O14" i="12"/>
  <c r="O14" i="11"/>
  <c r="O14" i="9"/>
  <c r="O14" i="7"/>
  <c r="W15" i="12"/>
  <c r="W15" i="11"/>
  <c r="W15" i="9"/>
  <c r="W15" i="7"/>
  <c r="Q17" i="2"/>
  <c r="F17" i="2"/>
  <c r="F19" i="12"/>
  <c r="F19" i="9"/>
  <c r="F19" i="11"/>
  <c r="F19" i="7"/>
  <c r="N20" i="12"/>
  <c r="N20" i="9"/>
  <c r="N20" i="11"/>
  <c r="N20" i="7"/>
  <c r="V21" i="12"/>
  <c r="V21" i="9"/>
  <c r="V21" i="11"/>
  <c r="V21" i="7"/>
  <c r="E24" i="12"/>
  <c r="E24" i="7"/>
  <c r="E24" i="11"/>
  <c r="E24" i="9"/>
  <c r="M25" i="12"/>
  <c r="M25" i="9"/>
  <c r="M25" i="7"/>
  <c r="M25" i="11"/>
  <c r="M28" i="12"/>
  <c r="M28" i="9"/>
  <c r="M28" i="11"/>
  <c r="M28" i="7"/>
  <c r="U29" i="12"/>
  <c r="U29" i="9"/>
  <c r="U29" i="11"/>
  <c r="U29" i="7"/>
  <c r="I31" i="11"/>
  <c r="I31" i="12"/>
  <c r="I31" i="7"/>
  <c r="I31" i="9"/>
  <c r="Q32" i="11"/>
  <c r="Q32" i="9"/>
  <c r="Q32" i="12"/>
  <c r="Q32" i="7"/>
  <c r="R33" i="2"/>
  <c r="R34" i="12"/>
  <c r="R34" i="7"/>
  <c r="R34" i="9"/>
  <c r="R34" i="11"/>
  <c r="F36" i="12"/>
  <c r="F36" i="7"/>
  <c r="F36" i="9"/>
  <c r="F36" i="11"/>
  <c r="N37" i="9"/>
  <c r="N37" i="7"/>
  <c r="N37" i="12"/>
  <c r="N37" i="11"/>
  <c r="V38" i="12"/>
  <c r="V38" i="7"/>
  <c r="V38" i="9"/>
  <c r="V38" i="11"/>
  <c r="J40" i="7"/>
  <c r="J40" i="12"/>
  <c r="J40" i="9"/>
  <c r="J40" i="11"/>
  <c r="R41" i="12"/>
  <c r="R41" i="7"/>
  <c r="R41" i="9"/>
  <c r="R41" i="11"/>
  <c r="F43" i="12"/>
  <c r="F43" i="7"/>
  <c r="F43" i="9"/>
  <c r="F43" i="11"/>
  <c r="N44" i="12"/>
  <c r="N44" i="9"/>
  <c r="N44" i="7"/>
  <c r="N44" i="11"/>
  <c r="V45" i="7"/>
  <c r="V45" i="9"/>
  <c r="V45" i="12"/>
  <c r="V45" i="11"/>
  <c r="J47" i="12"/>
  <c r="J47" i="7"/>
  <c r="J47" i="9"/>
  <c r="J47" i="11"/>
  <c r="R48" i="9"/>
  <c r="R48" i="7"/>
  <c r="R48" i="12"/>
  <c r="R48" i="11"/>
  <c r="F50" i="7"/>
  <c r="F50" i="9"/>
  <c r="F50" i="12"/>
  <c r="F50" i="11"/>
  <c r="N51" i="11"/>
  <c r="N51" i="12"/>
  <c r="N51" i="9"/>
  <c r="N51" i="7"/>
  <c r="O53" i="11"/>
  <c r="O53" i="12"/>
  <c r="O53" i="9"/>
  <c r="O53" i="7"/>
  <c r="W54" i="11"/>
  <c r="W54" i="12"/>
  <c r="W54" i="9"/>
  <c r="W54" i="7"/>
  <c r="K56" i="11"/>
  <c r="K56" i="12"/>
  <c r="K56" i="9"/>
  <c r="K56" i="7"/>
  <c r="S57" i="11"/>
  <c r="S57" i="12"/>
  <c r="S57" i="9"/>
  <c r="S57" i="7"/>
  <c r="G59" i="11"/>
  <c r="G59" i="12"/>
  <c r="G59" i="9"/>
  <c r="G59" i="7"/>
  <c r="O60" i="11"/>
  <c r="O60" i="12"/>
  <c r="O60" i="9"/>
  <c r="O60" i="7"/>
  <c r="W61" i="11"/>
  <c r="W61" i="12"/>
  <c r="W61" i="9"/>
  <c r="W61" i="7"/>
  <c r="K63" i="12"/>
  <c r="K63" i="9"/>
  <c r="K63" i="7"/>
  <c r="K63" i="11"/>
  <c r="S64" i="12"/>
  <c r="S64" i="9"/>
  <c r="S64" i="7"/>
  <c r="S64" i="11"/>
  <c r="G66" i="12"/>
  <c r="G66" i="9"/>
  <c r="G66" i="7"/>
  <c r="G66" i="11"/>
  <c r="O67" i="12"/>
  <c r="O67" i="9"/>
  <c r="O67" i="7"/>
  <c r="O67" i="11"/>
  <c r="W68" i="12"/>
  <c r="W68" i="9"/>
  <c r="W68" i="7"/>
  <c r="W68" i="11"/>
  <c r="K70" i="11"/>
  <c r="K70" i="9"/>
  <c r="K70" i="7"/>
  <c r="G72" i="11"/>
  <c r="G72" i="9"/>
  <c r="G72" i="7"/>
  <c r="O73" i="11"/>
  <c r="O73" i="9"/>
  <c r="O73" i="7"/>
  <c r="W74" i="11"/>
  <c r="W74" i="9"/>
  <c r="W74" i="7"/>
  <c r="K76" i="11"/>
  <c r="K76" i="9"/>
  <c r="K76" i="7"/>
  <c r="K71" i="18"/>
  <c r="M8" i="17"/>
  <c r="Q11" i="17"/>
  <c r="U17" i="17"/>
  <c r="P27" i="17"/>
  <c r="W33" i="17"/>
  <c r="O52" i="17"/>
  <c r="P71" i="12"/>
  <c r="J11" i="6"/>
  <c r="L8" i="5"/>
  <c r="U17" i="5"/>
  <c r="P71" i="5"/>
  <c r="T4" i="4"/>
  <c r="U17" i="4"/>
  <c r="P22" i="4"/>
  <c r="K27" i="4"/>
  <c r="M52" i="4"/>
  <c r="K71" i="4"/>
  <c r="F4" i="2"/>
  <c r="F5" i="12"/>
  <c r="F5" i="11"/>
  <c r="F5" i="7"/>
  <c r="F5" i="9"/>
  <c r="N6" i="11"/>
  <c r="N6" i="9"/>
  <c r="N6" i="7"/>
  <c r="N6" i="12"/>
  <c r="V7" i="11"/>
  <c r="V7" i="12"/>
  <c r="V7" i="7"/>
  <c r="V7" i="9"/>
  <c r="T8" i="2"/>
  <c r="T9" i="12"/>
  <c r="T9" i="11"/>
  <c r="T9" i="7"/>
  <c r="T9" i="9"/>
  <c r="S11" i="2"/>
  <c r="H13" i="12"/>
  <c r="H13" i="11"/>
  <c r="H13" i="9"/>
  <c r="H13" i="7"/>
  <c r="P14" i="12"/>
  <c r="P14" i="11"/>
  <c r="P14" i="9"/>
  <c r="P14" i="7"/>
  <c r="D16" i="12"/>
  <c r="D16" i="11"/>
  <c r="D16" i="9"/>
  <c r="D16" i="7"/>
  <c r="S17" i="2"/>
  <c r="G19" i="12"/>
  <c r="G19" i="9"/>
  <c r="G19" i="11"/>
  <c r="G19" i="7"/>
  <c r="O20" i="12"/>
  <c r="O20" i="9"/>
  <c r="O20" i="11"/>
  <c r="O20" i="7"/>
  <c r="W21" i="12"/>
  <c r="W21" i="9"/>
  <c r="W21" i="11"/>
  <c r="W21" i="7"/>
  <c r="F24" i="12"/>
  <c r="F24" i="7"/>
  <c r="F24" i="11"/>
  <c r="F24" i="9"/>
  <c r="N25" i="12"/>
  <c r="N25" i="9"/>
  <c r="N25" i="7"/>
  <c r="N25" i="11"/>
  <c r="N28" i="12"/>
  <c r="N28" i="9"/>
  <c r="N28" i="11"/>
  <c r="N28" i="7"/>
  <c r="V29" i="12"/>
  <c r="V29" i="9"/>
  <c r="V29" i="11"/>
  <c r="V29" i="7"/>
  <c r="J31" i="11"/>
  <c r="J31" i="12"/>
  <c r="J31" i="7"/>
  <c r="J31" i="9"/>
  <c r="R32" i="11"/>
  <c r="R32" i="9"/>
  <c r="R32" i="12"/>
  <c r="R32" i="7"/>
  <c r="S34" i="7"/>
  <c r="S34" i="9"/>
  <c r="S34" i="12"/>
  <c r="S34" i="11"/>
  <c r="G36" i="12"/>
  <c r="G36" i="7"/>
  <c r="G36" i="9"/>
  <c r="G36" i="11"/>
  <c r="O37" i="9"/>
  <c r="O37" i="7"/>
  <c r="O37" i="12"/>
  <c r="O37" i="11"/>
  <c r="W38" i="12"/>
  <c r="W38" i="7"/>
  <c r="W38" i="9"/>
  <c r="W38" i="11"/>
  <c r="K40" i="7"/>
  <c r="K40" i="12"/>
  <c r="K40" i="9"/>
  <c r="K40" i="11"/>
  <c r="S41" i="12"/>
  <c r="S41" i="7"/>
  <c r="S41" i="9"/>
  <c r="S41" i="11"/>
  <c r="G43" i="12"/>
  <c r="G43" i="7"/>
  <c r="G43" i="9"/>
  <c r="G43" i="11"/>
  <c r="O44" i="12"/>
  <c r="O44" i="9"/>
  <c r="O44" i="7"/>
  <c r="O44" i="11"/>
  <c r="W45" i="7"/>
  <c r="W45" i="9"/>
  <c r="W45" i="12"/>
  <c r="W45" i="11"/>
  <c r="K47" i="12"/>
  <c r="K47" i="7"/>
  <c r="K47" i="9"/>
  <c r="K47" i="11"/>
  <c r="S48" i="9"/>
  <c r="S48" i="7"/>
  <c r="S48" i="12"/>
  <c r="S48" i="11"/>
  <c r="G50" i="7"/>
  <c r="G50" i="9"/>
  <c r="G50" i="12"/>
  <c r="G50" i="11"/>
  <c r="O51" i="11"/>
  <c r="O51" i="12"/>
  <c r="O51" i="7"/>
  <c r="O51" i="9"/>
  <c r="P53" i="11"/>
  <c r="P53" i="12"/>
  <c r="P53" i="9"/>
  <c r="P53" i="7"/>
  <c r="D55" i="11"/>
  <c r="D55" i="12"/>
  <c r="D55" i="9"/>
  <c r="D55" i="7"/>
  <c r="L56" i="11"/>
  <c r="L56" i="12"/>
  <c r="L56" i="9"/>
  <c r="L56" i="7"/>
  <c r="T57" i="11"/>
  <c r="T57" i="12"/>
  <c r="T57" i="9"/>
  <c r="T57" i="7"/>
  <c r="H59" i="11"/>
  <c r="H59" i="12"/>
  <c r="H59" i="9"/>
  <c r="H59" i="7"/>
  <c r="P60" i="11"/>
  <c r="P60" i="12"/>
  <c r="P60" i="9"/>
  <c r="P60" i="7"/>
  <c r="D62" i="11"/>
  <c r="D62" i="12"/>
  <c r="D62" i="9"/>
  <c r="D62" i="7"/>
  <c r="L63" i="12"/>
  <c r="L63" i="9"/>
  <c r="L63" i="7"/>
  <c r="L63" i="11"/>
  <c r="T64" i="12"/>
  <c r="T64" i="9"/>
  <c r="T64" i="7"/>
  <c r="T64" i="11"/>
  <c r="H66" i="12"/>
  <c r="H66" i="9"/>
  <c r="H66" i="7"/>
  <c r="H66" i="11"/>
  <c r="P67" i="12"/>
  <c r="P67" i="9"/>
  <c r="P67" i="7"/>
  <c r="P67" i="11"/>
  <c r="D69" i="12"/>
  <c r="D69" i="9"/>
  <c r="D69" i="7"/>
  <c r="D69" i="11"/>
  <c r="L70" i="11"/>
  <c r="L70" i="9"/>
  <c r="L70" i="7"/>
  <c r="H71" i="2"/>
  <c r="H72" i="11"/>
  <c r="H72" i="7"/>
  <c r="H72" i="9"/>
  <c r="P73" i="11"/>
  <c r="P73" i="7"/>
  <c r="P73" i="9"/>
  <c r="D75" i="11"/>
  <c r="D75" i="7"/>
  <c r="D75" i="9"/>
  <c r="L76" i="11"/>
  <c r="L76" i="7"/>
  <c r="L76" i="9"/>
  <c r="J52" i="18"/>
  <c r="D71" i="18"/>
  <c r="S27" i="17"/>
  <c r="J27" i="17"/>
  <c r="D33" i="17"/>
  <c r="P52" i="17"/>
  <c r="K11" i="6"/>
  <c r="R17" i="6"/>
  <c r="Q22" i="5"/>
  <c r="U4" i="4"/>
  <c r="H8" i="4"/>
  <c r="V17" i="4"/>
  <c r="D27" i="4"/>
  <c r="N52" i="4"/>
  <c r="D71" i="4"/>
  <c r="G5" i="12"/>
  <c r="G5" i="11"/>
  <c r="G5" i="7"/>
  <c r="G5" i="9"/>
  <c r="O4" i="2"/>
  <c r="O6" i="11"/>
  <c r="O6" i="9"/>
  <c r="O6" i="7"/>
  <c r="O6" i="12"/>
  <c r="W7" i="11"/>
  <c r="W7" i="12"/>
  <c r="W7" i="7"/>
  <c r="W7" i="9"/>
  <c r="U9" i="12"/>
  <c r="U9" i="11"/>
  <c r="U9" i="7"/>
  <c r="U9" i="9"/>
  <c r="T11" i="2"/>
  <c r="I11" i="2"/>
  <c r="I13" i="12"/>
  <c r="I13" i="11"/>
  <c r="I13" i="9"/>
  <c r="I13" i="7"/>
  <c r="Q14" i="12"/>
  <c r="Q14" i="11"/>
  <c r="Q14" i="9"/>
  <c r="Q14" i="7"/>
  <c r="E16" i="12"/>
  <c r="E16" i="11"/>
  <c r="E16" i="9"/>
  <c r="E16" i="7"/>
  <c r="T17" i="2"/>
  <c r="H19" i="12"/>
  <c r="H19" i="9"/>
  <c r="H19" i="11"/>
  <c r="H19" i="7"/>
  <c r="P20" i="12"/>
  <c r="P20" i="9"/>
  <c r="P20" i="11"/>
  <c r="P20" i="7"/>
  <c r="G24" i="12"/>
  <c r="G24" i="7"/>
  <c r="G24" i="11"/>
  <c r="G24" i="9"/>
  <c r="O25" i="12"/>
  <c r="O25" i="9"/>
  <c r="O25" i="7"/>
  <c r="O25" i="11"/>
  <c r="O27" i="2"/>
  <c r="O28" i="12"/>
  <c r="O28" i="9"/>
  <c r="O28" i="11"/>
  <c r="O28" i="7"/>
  <c r="W29" i="9"/>
  <c r="W29" i="7"/>
  <c r="W29" i="11"/>
  <c r="W29" i="12"/>
  <c r="K31" i="11"/>
  <c r="K31" i="12"/>
  <c r="K31" i="7"/>
  <c r="K31" i="9"/>
  <c r="S32" i="11"/>
  <c r="S32" i="9"/>
  <c r="S32" i="12"/>
  <c r="S32" i="7"/>
  <c r="T34" i="7"/>
  <c r="T34" i="9"/>
  <c r="T34" i="12"/>
  <c r="T34" i="11"/>
  <c r="H36" i="12"/>
  <c r="H36" i="7"/>
  <c r="H36" i="9"/>
  <c r="H36" i="11"/>
  <c r="P37" i="9"/>
  <c r="P37" i="7"/>
  <c r="P37" i="12"/>
  <c r="P37" i="11"/>
  <c r="D39" i="12"/>
  <c r="D39" i="7"/>
  <c r="D39" i="9"/>
  <c r="D39" i="11"/>
  <c r="L40" i="7"/>
  <c r="L40" i="12"/>
  <c r="L40" i="9"/>
  <c r="L40" i="11"/>
  <c r="T41" i="12"/>
  <c r="T41" i="7"/>
  <c r="T41" i="9"/>
  <c r="T41" i="11"/>
  <c r="H43" i="12"/>
  <c r="H43" i="7"/>
  <c r="H43" i="9"/>
  <c r="H43" i="11"/>
  <c r="P44" i="12"/>
  <c r="P44" i="7"/>
  <c r="P44" i="9"/>
  <c r="P44" i="11"/>
  <c r="D46" i="7"/>
  <c r="D46" i="9"/>
  <c r="D46" i="12"/>
  <c r="D46" i="11"/>
  <c r="L47" i="7"/>
  <c r="L47" i="12"/>
  <c r="L47" i="9"/>
  <c r="L47" i="11"/>
  <c r="T48" i="12"/>
  <c r="T48" i="9"/>
  <c r="T48" i="7"/>
  <c r="T48" i="11"/>
  <c r="H50" i="7"/>
  <c r="H50" i="9"/>
  <c r="H50" i="12"/>
  <c r="H50" i="11"/>
  <c r="P51" i="11"/>
  <c r="P51" i="12"/>
  <c r="P51" i="9"/>
  <c r="P51" i="7"/>
  <c r="Q53" i="11"/>
  <c r="Q53" i="12"/>
  <c r="Q53" i="9"/>
  <c r="Q53" i="7"/>
  <c r="E55" i="11"/>
  <c r="E55" i="12"/>
  <c r="E55" i="9"/>
  <c r="E55" i="7"/>
  <c r="M56" i="11"/>
  <c r="M56" i="12"/>
  <c r="M56" i="9"/>
  <c r="M56" i="7"/>
  <c r="U57" i="11"/>
  <c r="U57" i="12"/>
  <c r="U57" i="9"/>
  <c r="U57" i="7"/>
  <c r="I59" i="11"/>
  <c r="I59" i="12"/>
  <c r="I59" i="9"/>
  <c r="I59" i="7"/>
  <c r="Q60" i="11"/>
  <c r="Q60" i="12"/>
  <c r="Q60" i="9"/>
  <c r="Q60" i="7"/>
  <c r="E62" i="11"/>
  <c r="E62" i="12"/>
  <c r="E62" i="9"/>
  <c r="E62" i="7"/>
  <c r="M63" i="12"/>
  <c r="M63" i="9"/>
  <c r="M63" i="7"/>
  <c r="M63" i="11"/>
  <c r="U64" i="12"/>
  <c r="U64" i="9"/>
  <c r="U64" i="7"/>
  <c r="U64" i="11"/>
  <c r="I66" i="12"/>
  <c r="I66" i="9"/>
  <c r="I66" i="7"/>
  <c r="I66" i="11"/>
  <c r="Q67" i="12"/>
  <c r="Q67" i="9"/>
  <c r="Q67" i="7"/>
  <c r="Q67" i="11"/>
  <c r="E69" i="12"/>
  <c r="E69" i="9"/>
  <c r="E69" i="7"/>
  <c r="E69" i="11"/>
  <c r="M70" i="11"/>
  <c r="M70" i="9"/>
  <c r="M70" i="7"/>
  <c r="I72" i="7"/>
  <c r="I72" i="11"/>
  <c r="I72" i="9"/>
  <c r="Q73" i="7"/>
  <c r="Q73" i="9"/>
  <c r="Q73" i="11"/>
  <c r="E75" i="11"/>
  <c r="E75" i="7"/>
  <c r="E75" i="9"/>
  <c r="M76" i="7"/>
  <c r="M76" i="11"/>
  <c r="M76" i="9"/>
  <c r="M71" i="18"/>
  <c r="D4" i="17"/>
  <c r="R22" i="17"/>
  <c r="T27" i="17"/>
  <c r="E33" i="17"/>
  <c r="T52" i="17"/>
  <c r="I52" i="17"/>
  <c r="I71" i="17"/>
  <c r="G71" i="17"/>
  <c r="D8" i="6"/>
  <c r="T11" i="6"/>
  <c r="S17" i="6"/>
  <c r="O22" i="6"/>
  <c r="N8" i="5"/>
  <c r="I27" i="5"/>
  <c r="I26" i="5" s="1"/>
  <c r="R71" i="5"/>
  <c r="I8" i="4"/>
  <c r="R22" i="4"/>
  <c r="S33" i="4"/>
  <c r="G52" i="4"/>
  <c r="E71" i="4"/>
  <c r="H5" i="12"/>
  <c r="H5" i="11"/>
  <c r="H5" i="7"/>
  <c r="H5" i="9"/>
  <c r="P6" i="11"/>
  <c r="P6" i="12"/>
  <c r="P6" i="9"/>
  <c r="P6" i="7"/>
  <c r="G8" i="2"/>
  <c r="V8" i="2"/>
  <c r="V9" i="12"/>
  <c r="V9" i="11"/>
  <c r="V9" i="7"/>
  <c r="V9" i="9"/>
  <c r="V11" i="2"/>
  <c r="J13" i="12"/>
  <c r="J13" i="11"/>
  <c r="J13" i="9"/>
  <c r="J13" i="7"/>
  <c r="R14" i="12"/>
  <c r="R14" i="11"/>
  <c r="R14" i="9"/>
  <c r="R14" i="7"/>
  <c r="F16" i="12"/>
  <c r="F16" i="11"/>
  <c r="F16" i="9"/>
  <c r="F16" i="7"/>
  <c r="U17" i="2"/>
  <c r="I19" i="12"/>
  <c r="I19" i="9"/>
  <c r="I19" i="11"/>
  <c r="I19" i="7"/>
  <c r="Q20" i="12"/>
  <c r="Q20" i="9"/>
  <c r="Q20" i="11"/>
  <c r="Q20" i="7"/>
  <c r="H24" i="12"/>
  <c r="H24" i="7"/>
  <c r="H24" i="11"/>
  <c r="H24" i="9"/>
  <c r="P25" i="12"/>
  <c r="P25" i="9"/>
  <c r="P25" i="7"/>
  <c r="P25" i="11"/>
  <c r="P28" i="12"/>
  <c r="P28" i="9"/>
  <c r="P28" i="11"/>
  <c r="P28" i="7"/>
  <c r="D30" i="9"/>
  <c r="D30" i="7"/>
  <c r="D30" i="11"/>
  <c r="D30" i="12"/>
  <c r="L31" i="12"/>
  <c r="L31" i="11"/>
  <c r="L31" i="7"/>
  <c r="L31" i="9"/>
  <c r="T32" i="11"/>
  <c r="T32" i="9"/>
  <c r="T32" i="12"/>
  <c r="T32" i="7"/>
  <c r="U33" i="2"/>
  <c r="U34" i="9"/>
  <c r="U34" i="7"/>
  <c r="U34" i="12"/>
  <c r="U34" i="11"/>
  <c r="I36" i="12"/>
  <c r="I36" i="9"/>
  <c r="I36" i="7"/>
  <c r="I36" i="11"/>
  <c r="Q37" i="9"/>
  <c r="Q37" i="7"/>
  <c r="Q37" i="12"/>
  <c r="Q37" i="11"/>
  <c r="E39" i="12"/>
  <c r="E39" i="9"/>
  <c r="E39" i="7"/>
  <c r="E39" i="11"/>
  <c r="M40" i="9"/>
  <c r="M40" i="7"/>
  <c r="M40" i="12"/>
  <c r="M40" i="11"/>
  <c r="U41" i="12"/>
  <c r="U41" i="9"/>
  <c r="U41" i="7"/>
  <c r="U41" i="11"/>
  <c r="I43" i="9"/>
  <c r="I43" i="12"/>
  <c r="I43" i="7"/>
  <c r="I43" i="11"/>
  <c r="Q44" i="12"/>
  <c r="Q44" i="9"/>
  <c r="Q44" i="7"/>
  <c r="Q44" i="11"/>
  <c r="E46" i="9"/>
  <c r="E46" i="7"/>
  <c r="E46" i="12"/>
  <c r="E46" i="11"/>
  <c r="M47" i="9"/>
  <c r="M47" i="7"/>
  <c r="M47" i="12"/>
  <c r="M47" i="11"/>
  <c r="U48" i="9"/>
  <c r="U48" i="12"/>
  <c r="U48" i="7"/>
  <c r="U48" i="11"/>
  <c r="I50" i="9"/>
  <c r="I50" i="7"/>
  <c r="I50" i="12"/>
  <c r="I50" i="11"/>
  <c r="Q51" i="11"/>
  <c r="Q51" i="12"/>
  <c r="Q51" i="9"/>
  <c r="Q51" i="7"/>
  <c r="R53" i="11"/>
  <c r="R53" i="12"/>
  <c r="R53" i="9"/>
  <c r="R53" i="7"/>
  <c r="F55" i="11"/>
  <c r="F55" i="12"/>
  <c r="F55" i="9"/>
  <c r="F55" i="7"/>
  <c r="N56" i="11"/>
  <c r="N56" i="12"/>
  <c r="N56" i="9"/>
  <c r="N56" i="7"/>
  <c r="V57" i="11"/>
  <c r="V57" i="12"/>
  <c r="V57" i="9"/>
  <c r="V57" i="7"/>
  <c r="J59" i="11"/>
  <c r="J59" i="12"/>
  <c r="J59" i="9"/>
  <c r="J59" i="7"/>
  <c r="R60" i="11"/>
  <c r="R60" i="12"/>
  <c r="R60" i="9"/>
  <c r="R60" i="7"/>
  <c r="F62" i="11"/>
  <c r="F62" i="12"/>
  <c r="F62" i="9"/>
  <c r="F62" i="7"/>
  <c r="N63" i="12"/>
  <c r="N63" i="9"/>
  <c r="N63" i="7"/>
  <c r="N63" i="11"/>
  <c r="V64" i="12"/>
  <c r="V64" i="9"/>
  <c r="V64" i="7"/>
  <c r="V64" i="11"/>
  <c r="J66" i="12"/>
  <c r="J66" i="9"/>
  <c r="J66" i="7"/>
  <c r="J66" i="11"/>
  <c r="R67" i="12"/>
  <c r="R67" i="9"/>
  <c r="R67" i="7"/>
  <c r="R67" i="11"/>
  <c r="F69" i="12"/>
  <c r="F69" i="9"/>
  <c r="F69" i="7"/>
  <c r="F69" i="11"/>
  <c r="N70" i="11"/>
  <c r="N70" i="9"/>
  <c r="N70" i="7"/>
  <c r="J72" i="7"/>
  <c r="J72" i="11"/>
  <c r="J72" i="9"/>
  <c r="R73" i="7"/>
  <c r="R73" i="9"/>
  <c r="R73" i="11"/>
  <c r="F75" i="7"/>
  <c r="F75" i="9"/>
  <c r="F75" i="11"/>
  <c r="N76" i="7"/>
  <c r="N76" i="11"/>
  <c r="N76" i="9"/>
  <c r="D52" i="18"/>
  <c r="F71" i="18"/>
  <c r="E4" i="17"/>
  <c r="H17" i="17"/>
  <c r="S22" i="17"/>
  <c r="D27" i="17"/>
  <c r="V52" i="17"/>
  <c r="M71" i="17"/>
  <c r="Q4" i="6"/>
  <c r="E8" i="6"/>
  <c r="M11" i="6"/>
  <c r="L33" i="6"/>
  <c r="L26" i="6" s="1"/>
  <c r="S71" i="5"/>
  <c r="J8" i="4"/>
  <c r="F27" i="4"/>
  <c r="H52" i="4"/>
  <c r="F71" i="4"/>
  <c r="I5" i="11"/>
  <c r="I5" i="12"/>
  <c r="I5" i="7"/>
  <c r="I5" i="9"/>
  <c r="Q6" i="11"/>
  <c r="Q6" i="12"/>
  <c r="Q6" i="9"/>
  <c r="Q6" i="7"/>
  <c r="H8" i="2"/>
  <c r="W9" i="12"/>
  <c r="W9" i="11"/>
  <c r="W9" i="7"/>
  <c r="W9" i="9"/>
  <c r="W11" i="2"/>
  <c r="K13" i="12"/>
  <c r="K13" i="11"/>
  <c r="K13" i="9"/>
  <c r="K13" i="7"/>
  <c r="S14" i="12"/>
  <c r="S14" i="11"/>
  <c r="S14" i="9"/>
  <c r="S14" i="7"/>
  <c r="G16" i="12"/>
  <c r="G16" i="11"/>
  <c r="G16" i="9"/>
  <c r="G16" i="7"/>
  <c r="V17" i="2"/>
  <c r="J19" i="12"/>
  <c r="J19" i="9"/>
  <c r="J19" i="11"/>
  <c r="J19" i="7"/>
  <c r="R20" i="12"/>
  <c r="R20" i="9"/>
  <c r="R20" i="11"/>
  <c r="R20" i="7"/>
  <c r="M22" i="2"/>
  <c r="I24" i="7"/>
  <c r="I24" i="11"/>
  <c r="I24" i="9"/>
  <c r="I24" i="12"/>
  <c r="Q25" i="12"/>
  <c r="Q25" i="9"/>
  <c r="Q25" i="7"/>
  <c r="Q25" i="11"/>
  <c r="Q28" i="12"/>
  <c r="Q28" i="11"/>
  <c r="Q28" i="7"/>
  <c r="Q28" i="9"/>
  <c r="E30" i="9"/>
  <c r="E30" i="7"/>
  <c r="E30" i="11"/>
  <c r="E30" i="12"/>
  <c r="M31" i="12"/>
  <c r="M31" i="11"/>
  <c r="M31" i="7"/>
  <c r="M31" i="9"/>
  <c r="U32" i="11"/>
  <c r="U32" i="9"/>
  <c r="U32" i="12"/>
  <c r="U32" i="7"/>
  <c r="V34" i="9"/>
  <c r="V34" i="7"/>
  <c r="V34" i="12"/>
  <c r="V34" i="11"/>
  <c r="J36" i="12"/>
  <c r="J36" i="9"/>
  <c r="J36" i="7"/>
  <c r="J36" i="11"/>
  <c r="R37" i="9"/>
  <c r="R37" i="7"/>
  <c r="R37" i="12"/>
  <c r="R37" i="11"/>
  <c r="F39" i="12"/>
  <c r="F39" i="9"/>
  <c r="F39" i="7"/>
  <c r="F39" i="11"/>
  <c r="N40" i="9"/>
  <c r="N40" i="7"/>
  <c r="N40" i="12"/>
  <c r="N40" i="11"/>
  <c r="V41" i="12"/>
  <c r="V41" i="9"/>
  <c r="V41" i="7"/>
  <c r="V41" i="11"/>
  <c r="J43" i="9"/>
  <c r="J43" i="12"/>
  <c r="J43" i="7"/>
  <c r="J43" i="11"/>
  <c r="R44" i="9"/>
  <c r="R44" i="7"/>
  <c r="R44" i="12"/>
  <c r="R44" i="11"/>
  <c r="F46" i="9"/>
  <c r="F46" i="12"/>
  <c r="F46" i="7"/>
  <c r="F46" i="11"/>
  <c r="N47" i="9"/>
  <c r="N47" i="7"/>
  <c r="N47" i="12"/>
  <c r="N47" i="11"/>
  <c r="V48" i="9"/>
  <c r="V48" i="12"/>
  <c r="V48" i="7"/>
  <c r="V48" i="11"/>
  <c r="J50" i="9"/>
  <c r="J50" i="7"/>
  <c r="J50" i="12"/>
  <c r="J50" i="11"/>
  <c r="R51" i="11"/>
  <c r="R51" i="12"/>
  <c r="R51" i="9"/>
  <c r="R51" i="7"/>
  <c r="S52" i="2"/>
  <c r="S53" i="11"/>
  <c r="S53" i="12"/>
  <c r="S53" i="9"/>
  <c r="S53" i="7"/>
  <c r="G55" i="11"/>
  <c r="G55" i="12"/>
  <c r="G55" i="9"/>
  <c r="G55" i="7"/>
  <c r="O56" i="11"/>
  <c r="O56" i="12"/>
  <c r="O56" i="9"/>
  <c r="O56" i="7"/>
  <c r="W57" i="11"/>
  <c r="W57" i="12"/>
  <c r="W57" i="9"/>
  <c r="W57" i="7"/>
  <c r="K59" i="11"/>
  <c r="K59" i="12"/>
  <c r="K59" i="9"/>
  <c r="K59" i="7"/>
  <c r="S60" i="11"/>
  <c r="S60" i="12"/>
  <c r="S60" i="7"/>
  <c r="S60" i="9"/>
  <c r="G62" i="11"/>
  <c r="G62" i="12"/>
  <c r="G62" i="7"/>
  <c r="G62" i="9"/>
  <c r="O63" i="12"/>
  <c r="O63" i="9"/>
  <c r="O63" i="7"/>
  <c r="O63" i="11"/>
  <c r="W64" i="12"/>
  <c r="W64" i="9"/>
  <c r="W64" i="7"/>
  <c r="W64" i="11"/>
  <c r="K66" i="12"/>
  <c r="K66" i="7"/>
  <c r="K66" i="9"/>
  <c r="K66" i="11"/>
  <c r="S67" i="12"/>
  <c r="S67" i="7"/>
  <c r="S67" i="9"/>
  <c r="S67" i="11"/>
  <c r="G69" i="12"/>
  <c r="G69" i="9"/>
  <c r="G69" i="7"/>
  <c r="G69" i="11"/>
  <c r="O70" i="11"/>
  <c r="O70" i="7"/>
  <c r="O70" i="9"/>
  <c r="K72" i="11"/>
  <c r="K72" i="9"/>
  <c r="K72" i="7"/>
  <c r="S73" i="9"/>
  <c r="S73" i="11"/>
  <c r="S73" i="7"/>
  <c r="G75" i="7"/>
  <c r="G75" i="11"/>
  <c r="G75" i="9"/>
  <c r="O76" i="11"/>
  <c r="O76" i="9"/>
  <c r="O76" i="7"/>
  <c r="E52" i="18"/>
  <c r="G71" i="18"/>
  <c r="L17" i="17"/>
  <c r="M27" i="17"/>
  <c r="W52" i="17"/>
  <c r="Q71" i="17"/>
  <c r="L71" i="12"/>
  <c r="F8" i="6"/>
  <c r="U17" i="6"/>
  <c r="Q22" i="6"/>
  <c r="I27" i="6"/>
  <c r="E33" i="6"/>
  <c r="W11" i="5"/>
  <c r="T22" i="5"/>
  <c r="G27" i="4"/>
  <c r="G71" i="4"/>
  <c r="J5" i="11"/>
  <c r="J5" i="7"/>
  <c r="J5" i="9"/>
  <c r="J5" i="12"/>
  <c r="R6" i="11"/>
  <c r="R6" i="12"/>
  <c r="R6" i="9"/>
  <c r="R6" i="7"/>
  <c r="I8" i="2"/>
  <c r="D10" i="12"/>
  <c r="D10" i="11"/>
  <c r="D10" i="7"/>
  <c r="D10" i="9"/>
  <c r="D12" i="12"/>
  <c r="D12" i="11"/>
  <c r="D12" i="9"/>
  <c r="D12" i="7"/>
  <c r="L13" i="12"/>
  <c r="L13" i="11"/>
  <c r="L13" i="9"/>
  <c r="L13" i="7"/>
  <c r="T14" i="12"/>
  <c r="T14" i="11"/>
  <c r="T14" i="9"/>
  <c r="T14" i="7"/>
  <c r="H16" i="12"/>
  <c r="H16" i="11"/>
  <c r="H16" i="9"/>
  <c r="H16" i="7"/>
  <c r="W17" i="2"/>
  <c r="K19" i="12"/>
  <c r="K19" i="11"/>
  <c r="K19" i="9"/>
  <c r="K19" i="7"/>
  <c r="S20" i="12"/>
  <c r="S20" i="11"/>
  <c r="S20" i="9"/>
  <c r="S20" i="7"/>
  <c r="Q22" i="2"/>
  <c r="J24" i="7"/>
  <c r="J24" i="11"/>
  <c r="J24" i="9"/>
  <c r="J24" i="12"/>
  <c r="R25" i="12"/>
  <c r="R25" i="9"/>
  <c r="R25" i="7"/>
  <c r="R25" i="11"/>
  <c r="R27" i="2"/>
  <c r="R28" i="12"/>
  <c r="R28" i="11"/>
  <c r="R28" i="7"/>
  <c r="R28" i="9"/>
  <c r="F30" i="11"/>
  <c r="F30" i="9"/>
  <c r="F30" i="7"/>
  <c r="F30" i="12"/>
  <c r="N31" i="11"/>
  <c r="N31" i="12"/>
  <c r="N31" i="7"/>
  <c r="N31" i="9"/>
  <c r="V32" i="11"/>
  <c r="V32" i="9"/>
  <c r="V32" i="12"/>
  <c r="V32" i="7"/>
  <c r="W34" i="12"/>
  <c r="W34" i="9"/>
  <c r="W34" i="7"/>
  <c r="W34" i="11"/>
  <c r="K36" i="12"/>
  <c r="K36" i="9"/>
  <c r="K36" i="7"/>
  <c r="K36" i="11"/>
  <c r="S37" i="12"/>
  <c r="S37" i="9"/>
  <c r="S37" i="7"/>
  <c r="S37" i="11"/>
  <c r="G39" i="12"/>
  <c r="G39" i="9"/>
  <c r="G39" i="7"/>
  <c r="G39" i="11"/>
  <c r="O40" i="12"/>
  <c r="O40" i="9"/>
  <c r="O40" i="7"/>
  <c r="O40" i="11"/>
  <c r="W41" i="12"/>
  <c r="W41" i="9"/>
  <c r="W41" i="7"/>
  <c r="W41" i="11"/>
  <c r="K43" i="12"/>
  <c r="K43" i="9"/>
  <c r="K43" i="7"/>
  <c r="K43" i="11"/>
  <c r="S44" i="12"/>
  <c r="S44" i="9"/>
  <c r="S44" i="7"/>
  <c r="S44" i="11"/>
  <c r="G46" i="12"/>
  <c r="G46" i="9"/>
  <c r="G46" i="7"/>
  <c r="G46" i="11"/>
  <c r="O47" i="12"/>
  <c r="O47" i="9"/>
  <c r="O47" i="7"/>
  <c r="O47" i="11"/>
  <c r="W48" i="12"/>
  <c r="W48" i="9"/>
  <c r="W48" i="7"/>
  <c r="W48" i="11"/>
  <c r="K50" i="12"/>
  <c r="K50" i="9"/>
  <c r="K50" i="7"/>
  <c r="K50" i="11"/>
  <c r="S51" i="12"/>
  <c r="S51" i="11"/>
  <c r="S51" i="9"/>
  <c r="S51" i="7"/>
  <c r="T52" i="2"/>
  <c r="T53" i="12"/>
  <c r="T53" i="9"/>
  <c r="T53" i="11"/>
  <c r="T53" i="7"/>
  <c r="H55" i="12"/>
  <c r="H55" i="11"/>
  <c r="H55" i="9"/>
  <c r="H55" i="7"/>
  <c r="P56" i="12"/>
  <c r="P56" i="9"/>
  <c r="P56" i="7"/>
  <c r="P56" i="11"/>
  <c r="D58" i="12"/>
  <c r="D58" i="11"/>
  <c r="D58" i="9"/>
  <c r="D58" i="7"/>
  <c r="L59" i="12"/>
  <c r="L59" i="11"/>
  <c r="L59" i="9"/>
  <c r="L59" i="7"/>
  <c r="T60" i="12"/>
  <c r="T60" i="7"/>
  <c r="T60" i="11"/>
  <c r="T60" i="9"/>
  <c r="H62" i="12"/>
  <c r="H62" i="11"/>
  <c r="H62" i="7"/>
  <c r="H62" i="9"/>
  <c r="P63" i="12"/>
  <c r="P63" i="9"/>
  <c r="P63" i="7"/>
  <c r="P63" i="11"/>
  <c r="D65" i="12"/>
  <c r="D65" i="9"/>
  <c r="D65" i="7"/>
  <c r="D65" i="11"/>
  <c r="L66" i="12"/>
  <c r="L66" i="7"/>
  <c r="L66" i="9"/>
  <c r="L66" i="11"/>
  <c r="T67" i="12"/>
  <c r="T67" i="7"/>
  <c r="T67" i="9"/>
  <c r="T67" i="11"/>
  <c r="H69" i="12"/>
  <c r="H69" i="9"/>
  <c r="H69" i="7"/>
  <c r="H69" i="11"/>
  <c r="P70" i="7"/>
  <c r="P70" i="11"/>
  <c r="P70" i="9"/>
  <c r="L72" i="11"/>
  <c r="L72" i="9"/>
  <c r="L72" i="7"/>
  <c r="T73" i="9"/>
  <c r="T73" i="11"/>
  <c r="T73" i="7"/>
  <c r="H75" i="7"/>
  <c r="H75" i="11"/>
  <c r="H75" i="9"/>
  <c r="P76" i="11"/>
  <c r="P76" i="9"/>
  <c r="P76" i="7"/>
  <c r="F52" i="18"/>
  <c r="R8" i="17"/>
  <c r="V11" i="17"/>
  <c r="N17" i="17"/>
  <c r="U22" i="17"/>
  <c r="F27" i="17"/>
  <c r="D52" i="17"/>
  <c r="U71" i="17"/>
  <c r="M71" i="12"/>
  <c r="S4" i="6"/>
  <c r="G8" i="6"/>
  <c r="E33" i="5"/>
  <c r="T11" i="4"/>
  <c r="N33" i="4"/>
  <c r="J52" i="4"/>
  <c r="K4" i="2"/>
  <c r="K5" i="11"/>
  <c r="K5" i="7"/>
  <c r="K5" i="9"/>
  <c r="K5" i="12"/>
  <c r="S6" i="11"/>
  <c r="S6" i="12"/>
  <c r="S6" i="9"/>
  <c r="S6" i="7"/>
  <c r="J8" i="2"/>
  <c r="E8" i="2"/>
  <c r="E10" i="11"/>
  <c r="E10" i="7"/>
  <c r="E10" i="9"/>
  <c r="E10" i="12"/>
  <c r="E11" i="2"/>
  <c r="E12" i="12"/>
  <c r="E12" i="9"/>
  <c r="E12" i="11"/>
  <c r="E12" i="7"/>
  <c r="M13" i="12"/>
  <c r="M13" i="9"/>
  <c r="M13" i="11"/>
  <c r="M13" i="7"/>
  <c r="U14" i="12"/>
  <c r="U14" i="9"/>
  <c r="U14" i="11"/>
  <c r="U14" i="7"/>
  <c r="I16" i="12"/>
  <c r="I16" i="9"/>
  <c r="I16" i="11"/>
  <c r="I16" i="7"/>
  <c r="D18" i="12"/>
  <c r="D18" i="11"/>
  <c r="D18" i="9"/>
  <c r="D18" i="7"/>
  <c r="L19" i="12"/>
  <c r="L19" i="11"/>
  <c r="L19" i="9"/>
  <c r="L19" i="7"/>
  <c r="T20" i="12"/>
  <c r="T20" i="11"/>
  <c r="T20" i="9"/>
  <c r="T20" i="7"/>
  <c r="U22" i="2"/>
  <c r="K22" i="2"/>
  <c r="K24" i="7"/>
  <c r="K24" i="11"/>
  <c r="K24" i="9"/>
  <c r="K24" i="12"/>
  <c r="S25" i="12"/>
  <c r="S25" i="7"/>
  <c r="S25" i="11"/>
  <c r="S25" i="9"/>
  <c r="S28" i="12"/>
  <c r="S28" i="11"/>
  <c r="S28" i="7"/>
  <c r="S28" i="9"/>
  <c r="G30" i="11"/>
  <c r="G30" i="9"/>
  <c r="G30" i="7"/>
  <c r="G30" i="12"/>
  <c r="O31" i="11"/>
  <c r="O31" i="12"/>
  <c r="O31" i="7"/>
  <c r="O31" i="9"/>
  <c r="W32" i="11"/>
  <c r="W32" i="9"/>
  <c r="W32" i="12"/>
  <c r="W32" i="7"/>
  <c r="D35" i="12"/>
  <c r="D35" i="9"/>
  <c r="D35" i="7"/>
  <c r="D35" i="11"/>
  <c r="L36" i="12"/>
  <c r="L36" i="9"/>
  <c r="L36" i="7"/>
  <c r="L36" i="11"/>
  <c r="T37" i="12"/>
  <c r="T37" i="9"/>
  <c r="T37" i="7"/>
  <c r="T37" i="11"/>
  <c r="H39" i="12"/>
  <c r="H39" i="9"/>
  <c r="H39" i="7"/>
  <c r="H39" i="11"/>
  <c r="P40" i="12"/>
  <c r="P40" i="9"/>
  <c r="P40" i="7"/>
  <c r="P40" i="11"/>
  <c r="D42" i="12"/>
  <c r="D42" i="9"/>
  <c r="D42" i="7"/>
  <c r="D42" i="11"/>
  <c r="L43" i="12"/>
  <c r="L43" i="9"/>
  <c r="L43" i="7"/>
  <c r="L43" i="11"/>
  <c r="T44" i="12"/>
  <c r="T44" i="9"/>
  <c r="T44" i="7"/>
  <c r="T44" i="11"/>
  <c r="H46" i="12"/>
  <c r="H46" i="9"/>
  <c r="H46" i="7"/>
  <c r="H46" i="11"/>
  <c r="P47" i="12"/>
  <c r="P47" i="9"/>
  <c r="P47" i="7"/>
  <c r="P47" i="11"/>
  <c r="D49" i="12"/>
  <c r="D49" i="9"/>
  <c r="D49" i="7"/>
  <c r="D49" i="11"/>
  <c r="L50" i="12"/>
  <c r="L50" i="7"/>
  <c r="L50" i="9"/>
  <c r="L50" i="11"/>
  <c r="T51" i="12"/>
  <c r="T51" i="11"/>
  <c r="T51" i="7"/>
  <c r="T51" i="9"/>
  <c r="U53" i="12"/>
  <c r="U53" i="9"/>
  <c r="U53" i="11"/>
  <c r="U53" i="7"/>
  <c r="I55" i="12"/>
  <c r="I55" i="11"/>
  <c r="I55" i="9"/>
  <c r="I55" i="7"/>
  <c r="Q56" i="12"/>
  <c r="Q56" i="9"/>
  <c r="Q56" i="7"/>
  <c r="Q56" i="11"/>
  <c r="E58" i="12"/>
  <c r="E58" i="9"/>
  <c r="E58" i="11"/>
  <c r="E58" i="7"/>
  <c r="M59" i="12"/>
  <c r="M59" i="11"/>
  <c r="M59" i="9"/>
  <c r="M59" i="7"/>
  <c r="U60" i="12"/>
  <c r="U60" i="7"/>
  <c r="U60" i="11"/>
  <c r="U60" i="9"/>
  <c r="I62" i="12"/>
  <c r="I62" i="11"/>
  <c r="I62" i="7"/>
  <c r="I62" i="9"/>
  <c r="Q63" i="12"/>
  <c r="Q63" i="9"/>
  <c r="Q63" i="7"/>
  <c r="Q63" i="11"/>
  <c r="E65" i="12"/>
  <c r="E65" i="9"/>
  <c r="E65" i="7"/>
  <c r="E65" i="11"/>
  <c r="M66" i="12"/>
  <c r="M66" i="7"/>
  <c r="M66" i="9"/>
  <c r="M66" i="11"/>
  <c r="U67" i="12"/>
  <c r="U67" i="7"/>
  <c r="U67" i="9"/>
  <c r="U67" i="11"/>
  <c r="I69" i="12"/>
  <c r="I69" i="9"/>
  <c r="I69" i="7"/>
  <c r="I69" i="11"/>
  <c r="Q70" i="7"/>
  <c r="Q70" i="11"/>
  <c r="Q70" i="9"/>
  <c r="M71" i="2"/>
  <c r="M72" i="11"/>
  <c r="M72" i="7"/>
  <c r="M72" i="9"/>
  <c r="U73" i="11"/>
  <c r="U73" i="9"/>
  <c r="U73" i="7"/>
  <c r="I75" i="7"/>
  <c r="I75" i="11"/>
  <c r="I75" i="9"/>
  <c r="Q76" i="11"/>
  <c r="Q76" i="9"/>
  <c r="Q76" i="7"/>
  <c r="O52" i="18"/>
  <c r="I71" i="18"/>
  <c r="S8" i="17"/>
  <c r="W11" i="17"/>
  <c r="O17" i="17"/>
  <c r="G27" i="17"/>
  <c r="E52" i="17"/>
  <c r="W71" i="17"/>
  <c r="N71" i="12"/>
  <c r="T4" i="6"/>
  <c r="P8" i="6"/>
  <c r="P11" i="6"/>
  <c r="V22" i="5"/>
  <c r="E27" i="5"/>
  <c r="U11" i="4"/>
  <c r="O33" i="4"/>
  <c r="L4" i="2"/>
  <c r="L5" i="11"/>
  <c r="L5" i="7"/>
  <c r="L5" i="9"/>
  <c r="L5" i="12"/>
  <c r="T6" i="11"/>
  <c r="T6" i="12"/>
  <c r="T6" i="7"/>
  <c r="T6" i="9"/>
  <c r="K8" i="2"/>
  <c r="F10" i="11"/>
  <c r="F10" i="9"/>
  <c r="F10" i="7"/>
  <c r="F10" i="12"/>
  <c r="F12" i="12"/>
  <c r="F12" i="9"/>
  <c r="F12" i="11"/>
  <c r="F12" i="7"/>
  <c r="N13" i="12"/>
  <c r="N13" i="9"/>
  <c r="N13" i="11"/>
  <c r="N13" i="7"/>
  <c r="V14" i="12"/>
  <c r="V14" i="9"/>
  <c r="V14" i="11"/>
  <c r="V14" i="7"/>
  <c r="J16" i="12"/>
  <c r="J16" i="9"/>
  <c r="J16" i="11"/>
  <c r="J16" i="7"/>
  <c r="E18" i="12"/>
  <c r="E18" i="11"/>
  <c r="E18" i="9"/>
  <c r="E18" i="7"/>
  <c r="M19" i="12"/>
  <c r="M19" i="11"/>
  <c r="M19" i="9"/>
  <c r="M19" i="7"/>
  <c r="U20" i="12"/>
  <c r="U20" i="11"/>
  <c r="U20" i="9"/>
  <c r="U20" i="7"/>
  <c r="D22" i="2"/>
  <c r="D23" i="12"/>
  <c r="D23" i="7"/>
  <c r="D23" i="9"/>
  <c r="D23" i="11"/>
  <c r="L24" i="7"/>
  <c r="L24" i="11"/>
  <c r="L24" i="9"/>
  <c r="L24" i="12"/>
  <c r="T25" i="12"/>
  <c r="T25" i="7"/>
  <c r="T25" i="11"/>
  <c r="T25" i="9"/>
  <c r="T27" i="2"/>
  <c r="T28" i="12"/>
  <c r="T28" i="7"/>
  <c r="T28" i="11"/>
  <c r="T28" i="9"/>
  <c r="H30" i="11"/>
  <c r="H30" i="9"/>
  <c r="H30" i="7"/>
  <c r="H30" i="12"/>
  <c r="P31" i="11"/>
  <c r="P31" i="12"/>
  <c r="P31" i="7"/>
  <c r="P31" i="9"/>
  <c r="G33" i="2"/>
  <c r="E35" i="12"/>
  <c r="E35" i="9"/>
  <c r="E35" i="7"/>
  <c r="E35" i="11"/>
  <c r="M36" i="12"/>
  <c r="M36" i="9"/>
  <c r="M36" i="7"/>
  <c r="M36" i="11"/>
  <c r="U37" i="12"/>
  <c r="U37" i="9"/>
  <c r="U37" i="7"/>
  <c r="U37" i="11"/>
  <c r="I39" i="12"/>
  <c r="I39" i="9"/>
  <c r="I39" i="7"/>
  <c r="I39" i="11"/>
  <c r="Q40" i="12"/>
  <c r="Q40" i="9"/>
  <c r="Q40" i="7"/>
  <c r="Q40" i="11"/>
  <c r="E42" i="12"/>
  <c r="E42" i="9"/>
  <c r="E42" i="7"/>
  <c r="E42" i="11"/>
  <c r="M43" i="12"/>
  <c r="M43" i="9"/>
  <c r="M43" i="7"/>
  <c r="M43" i="11"/>
  <c r="U44" i="12"/>
  <c r="U44" i="9"/>
  <c r="U44" i="7"/>
  <c r="U44" i="11"/>
  <c r="I46" i="12"/>
  <c r="I46" i="9"/>
  <c r="I46" i="7"/>
  <c r="I46" i="11"/>
  <c r="Q47" i="12"/>
  <c r="Q47" i="9"/>
  <c r="Q47" i="7"/>
  <c r="Q47" i="11"/>
  <c r="E49" i="12"/>
  <c r="E49" i="9"/>
  <c r="E49" i="7"/>
  <c r="E49" i="11"/>
  <c r="M50" i="12"/>
  <c r="M50" i="7"/>
  <c r="M50" i="9"/>
  <c r="M50" i="11"/>
  <c r="U51" i="12"/>
  <c r="U51" i="7"/>
  <c r="U51" i="9"/>
  <c r="U51" i="11"/>
  <c r="V52" i="2"/>
  <c r="V53" i="12"/>
  <c r="V53" i="9"/>
  <c r="V53" i="11"/>
  <c r="V53" i="7"/>
  <c r="J55" i="12"/>
  <c r="J55" i="11"/>
  <c r="J55" i="9"/>
  <c r="J55" i="7"/>
  <c r="R56" i="12"/>
  <c r="R56" i="9"/>
  <c r="R56" i="7"/>
  <c r="R56" i="11"/>
  <c r="F58" i="12"/>
  <c r="F58" i="7"/>
  <c r="F58" i="9"/>
  <c r="F58" i="11"/>
  <c r="N59" i="12"/>
  <c r="N59" i="11"/>
  <c r="N59" i="7"/>
  <c r="N59" i="9"/>
  <c r="V60" i="12"/>
  <c r="V60" i="7"/>
  <c r="V60" i="11"/>
  <c r="V60" i="9"/>
  <c r="J62" i="12"/>
  <c r="J62" i="11"/>
  <c r="J62" i="7"/>
  <c r="J62" i="9"/>
  <c r="R63" i="12"/>
  <c r="R63" i="9"/>
  <c r="R63" i="7"/>
  <c r="R63" i="11"/>
  <c r="F65" i="12"/>
  <c r="F65" i="9"/>
  <c r="F65" i="7"/>
  <c r="F65" i="11"/>
  <c r="N66" i="12"/>
  <c r="N66" i="7"/>
  <c r="N66" i="9"/>
  <c r="N66" i="11"/>
  <c r="V67" i="12"/>
  <c r="V67" i="7"/>
  <c r="V67" i="9"/>
  <c r="V67" i="11"/>
  <c r="J69" i="12"/>
  <c r="J69" i="9"/>
  <c r="J69" i="7"/>
  <c r="J69" i="11"/>
  <c r="R70" i="7"/>
  <c r="R70" i="11"/>
  <c r="R70" i="9"/>
  <c r="N72" i="11"/>
  <c r="N72" i="7"/>
  <c r="N72" i="9"/>
  <c r="V73" i="11"/>
  <c r="V73" i="9"/>
  <c r="V73" i="7"/>
  <c r="J75" i="7"/>
  <c r="J75" i="11"/>
  <c r="J75" i="9"/>
  <c r="R76" i="11"/>
  <c r="R76" i="9"/>
  <c r="R76" i="7"/>
  <c r="P52" i="18"/>
  <c r="R71" i="18"/>
  <c r="P17" i="17"/>
  <c r="H22" i="17"/>
  <c r="J33" i="17"/>
  <c r="D71" i="17"/>
  <c r="D27" i="6"/>
  <c r="H33" i="6"/>
  <c r="S8" i="5"/>
  <c r="G33" i="5"/>
  <c r="G26" i="5" s="1"/>
  <c r="V11" i="4"/>
  <c r="R27" i="4"/>
  <c r="M5" i="11"/>
  <c r="M5" i="7"/>
  <c r="M5" i="9"/>
  <c r="M5" i="12"/>
  <c r="U6" i="11"/>
  <c r="U6" i="12"/>
  <c r="U6" i="7"/>
  <c r="U6" i="9"/>
  <c r="O8" i="2"/>
  <c r="G10" i="11"/>
  <c r="G10" i="9"/>
  <c r="G10" i="12"/>
  <c r="G10" i="7"/>
  <c r="G11" i="2"/>
  <c r="G12" i="12"/>
  <c r="G12" i="11"/>
  <c r="G12" i="9"/>
  <c r="G12" i="7"/>
  <c r="O13" i="12"/>
  <c r="O13" i="11"/>
  <c r="O13" i="9"/>
  <c r="O13" i="7"/>
  <c r="W14" i="12"/>
  <c r="W14" i="11"/>
  <c r="W14" i="9"/>
  <c r="W14" i="7"/>
  <c r="K16" i="12"/>
  <c r="K16" i="9"/>
  <c r="K16" i="11"/>
  <c r="K16" i="7"/>
  <c r="F18" i="12"/>
  <c r="F18" i="11"/>
  <c r="F18" i="9"/>
  <c r="F18" i="7"/>
  <c r="N17" i="2"/>
  <c r="N19" i="12"/>
  <c r="N19" i="11"/>
  <c r="N19" i="9"/>
  <c r="N19" i="7"/>
  <c r="V20" i="12"/>
  <c r="V20" i="11"/>
  <c r="V20" i="9"/>
  <c r="V20" i="7"/>
  <c r="E22" i="2"/>
  <c r="E23" i="12"/>
  <c r="E23" i="7"/>
  <c r="E23" i="9"/>
  <c r="E23" i="11"/>
  <c r="M24" i="7"/>
  <c r="M24" i="11"/>
  <c r="M24" i="9"/>
  <c r="M24" i="12"/>
  <c r="U25" i="12"/>
  <c r="U25" i="7"/>
  <c r="U25" i="11"/>
  <c r="U25" i="9"/>
  <c r="U28" i="12"/>
  <c r="U28" i="7"/>
  <c r="U28" i="11"/>
  <c r="U28" i="9"/>
  <c r="I30" i="11"/>
  <c r="I30" i="9"/>
  <c r="I30" i="7"/>
  <c r="I30" i="12"/>
  <c r="Q31" i="11"/>
  <c r="Q31" i="12"/>
  <c r="Q31" i="7"/>
  <c r="Q31" i="9"/>
  <c r="K33" i="2"/>
  <c r="F33" i="2"/>
  <c r="F35" i="12"/>
  <c r="F35" i="9"/>
  <c r="F35" i="7"/>
  <c r="F35" i="11"/>
  <c r="N36" i="12"/>
  <c r="N36" i="9"/>
  <c r="N36" i="7"/>
  <c r="N36" i="11"/>
  <c r="V37" i="12"/>
  <c r="V37" i="9"/>
  <c r="V37" i="7"/>
  <c r="V37" i="11"/>
  <c r="J39" i="12"/>
  <c r="J39" i="9"/>
  <c r="J39" i="7"/>
  <c r="J39" i="11"/>
  <c r="R40" i="12"/>
  <c r="R40" i="9"/>
  <c r="R40" i="7"/>
  <c r="R40" i="11"/>
  <c r="F42" i="12"/>
  <c r="F42" i="9"/>
  <c r="F42" i="7"/>
  <c r="F42" i="11"/>
  <c r="N43" i="12"/>
  <c r="N43" i="9"/>
  <c r="N43" i="7"/>
  <c r="N43" i="11"/>
  <c r="V44" i="12"/>
  <c r="V44" i="9"/>
  <c r="V44" i="7"/>
  <c r="V44" i="11"/>
  <c r="J46" i="12"/>
  <c r="J46" i="9"/>
  <c r="J46" i="7"/>
  <c r="J46" i="11"/>
  <c r="R47" i="12"/>
  <c r="R47" i="9"/>
  <c r="R47" i="7"/>
  <c r="R47" i="11"/>
  <c r="F49" i="12"/>
  <c r="F49" i="7"/>
  <c r="F49" i="9"/>
  <c r="F49" i="11"/>
  <c r="N50" i="12"/>
  <c r="N50" i="7"/>
  <c r="N50" i="9"/>
  <c r="N50" i="11"/>
  <c r="V51" i="12"/>
  <c r="V51" i="7"/>
  <c r="V51" i="9"/>
  <c r="V51" i="11"/>
  <c r="W53" i="12"/>
  <c r="W53" i="9"/>
  <c r="W53" i="11"/>
  <c r="W53" i="7"/>
  <c r="K55" i="12"/>
  <c r="K55" i="11"/>
  <c r="K55" i="9"/>
  <c r="K55" i="7"/>
  <c r="S56" i="12"/>
  <c r="S56" i="9"/>
  <c r="S56" i="7"/>
  <c r="S56" i="11"/>
  <c r="G58" i="12"/>
  <c r="G58" i="7"/>
  <c r="G58" i="9"/>
  <c r="G58" i="11"/>
  <c r="O59" i="12"/>
  <c r="O59" i="11"/>
  <c r="O59" i="9"/>
  <c r="O59" i="7"/>
  <c r="W60" i="12"/>
  <c r="W60" i="11"/>
  <c r="W60" i="9"/>
  <c r="W60" i="7"/>
  <c r="K62" i="12"/>
  <c r="K62" i="11"/>
  <c r="K62" i="7"/>
  <c r="K62" i="9"/>
  <c r="S63" i="12"/>
  <c r="S63" i="9"/>
  <c r="S63" i="7"/>
  <c r="S63" i="11"/>
  <c r="G65" i="12"/>
  <c r="G65" i="9"/>
  <c r="G65" i="7"/>
  <c r="G65" i="11"/>
  <c r="O66" i="12"/>
  <c r="O66" i="7"/>
  <c r="O66" i="9"/>
  <c r="O66" i="11"/>
  <c r="W67" i="12"/>
  <c r="W67" i="7"/>
  <c r="W67" i="9"/>
  <c r="W67" i="11"/>
  <c r="K69" i="12"/>
  <c r="K69" i="9"/>
  <c r="K69" i="7"/>
  <c r="K69" i="11"/>
  <c r="S70" i="7"/>
  <c r="S70" i="11"/>
  <c r="S70" i="9"/>
  <c r="O72" i="11"/>
  <c r="O72" i="7"/>
  <c r="O72" i="9"/>
  <c r="W73" i="11"/>
  <c r="W73" i="9"/>
  <c r="W73" i="7"/>
  <c r="K75" i="7"/>
  <c r="K75" i="11"/>
  <c r="K75" i="9"/>
  <c r="S76" i="11"/>
  <c r="S76" i="9"/>
  <c r="S76" i="7"/>
  <c r="S71" i="18"/>
  <c r="J4" i="17"/>
  <c r="U8" i="17"/>
  <c r="T17" i="17"/>
  <c r="I17" i="17"/>
  <c r="I22" i="17"/>
  <c r="I27" i="17"/>
  <c r="I26" i="17" s="1"/>
  <c r="K33" i="17"/>
  <c r="E71" i="17"/>
  <c r="E27" i="6"/>
  <c r="F52" i="6"/>
  <c r="T8" i="5"/>
  <c r="I17" i="5"/>
  <c r="I17" i="4"/>
  <c r="D22" i="4"/>
  <c r="S27" i="4"/>
  <c r="S71" i="4"/>
  <c r="N4" i="2"/>
  <c r="N5" i="7"/>
  <c r="N5" i="9"/>
  <c r="N5" i="12"/>
  <c r="N5" i="11"/>
  <c r="V6" i="12"/>
  <c r="V6" i="7"/>
  <c r="V6" i="11"/>
  <c r="V6" i="9"/>
  <c r="P8" i="2"/>
  <c r="H10" i="12"/>
  <c r="H10" i="11"/>
  <c r="H10" i="9"/>
  <c r="H10" i="7"/>
  <c r="H11" i="2"/>
  <c r="H12" i="12"/>
  <c r="H12" i="11"/>
  <c r="H12" i="9"/>
  <c r="H12" i="7"/>
  <c r="P13" i="12"/>
  <c r="P13" i="11"/>
  <c r="P13" i="9"/>
  <c r="P13" i="7"/>
  <c r="D15" i="12"/>
  <c r="D15" i="11"/>
  <c r="D15" i="9"/>
  <c r="D15" i="7"/>
  <c r="L16" i="12"/>
  <c r="L16" i="9"/>
  <c r="L16" i="11"/>
  <c r="L16" i="7"/>
  <c r="G18" i="12"/>
  <c r="G18" i="9"/>
  <c r="G18" i="7"/>
  <c r="G18" i="11"/>
  <c r="O19" i="11"/>
  <c r="O19" i="7"/>
  <c r="O19" i="9"/>
  <c r="O19" i="12"/>
  <c r="W20" i="12"/>
  <c r="W20" i="9"/>
  <c r="W20" i="7"/>
  <c r="W20" i="11"/>
  <c r="F22" i="2"/>
  <c r="F23" i="12"/>
  <c r="F23" i="7"/>
  <c r="F23" i="9"/>
  <c r="F23" i="11"/>
  <c r="N24" i="7"/>
  <c r="N24" i="11"/>
  <c r="N24" i="9"/>
  <c r="N24" i="12"/>
  <c r="V25" i="7"/>
  <c r="V25" i="11"/>
  <c r="V25" i="12"/>
  <c r="V25" i="9"/>
  <c r="V28" i="12"/>
  <c r="V28" i="11"/>
  <c r="V28" i="7"/>
  <c r="V28" i="9"/>
  <c r="J30" i="11"/>
  <c r="J30" i="9"/>
  <c r="J30" i="7"/>
  <c r="J30" i="12"/>
  <c r="R31" i="11"/>
  <c r="R31" i="7"/>
  <c r="R31" i="9"/>
  <c r="R31" i="12"/>
  <c r="O33" i="2"/>
  <c r="G35" i="12"/>
  <c r="G35" i="9"/>
  <c r="G35" i="7"/>
  <c r="G35" i="11"/>
  <c r="O36" i="12"/>
  <c r="O36" i="9"/>
  <c r="O36" i="7"/>
  <c r="O36" i="11"/>
  <c r="W37" i="12"/>
  <c r="W37" i="9"/>
  <c r="W37" i="7"/>
  <c r="W37" i="11"/>
  <c r="K39" i="12"/>
  <c r="K39" i="9"/>
  <c r="K39" i="7"/>
  <c r="K39" i="11"/>
  <c r="S40" i="12"/>
  <c r="S40" i="9"/>
  <c r="S40" i="7"/>
  <c r="S40" i="11"/>
  <c r="G42" i="12"/>
  <c r="G42" i="9"/>
  <c r="G42" i="7"/>
  <c r="G42" i="11"/>
  <c r="O43" i="12"/>
  <c r="O43" i="9"/>
  <c r="O43" i="7"/>
  <c r="O43" i="11"/>
  <c r="W44" i="12"/>
  <c r="W44" i="9"/>
  <c r="W44" i="7"/>
  <c r="W44" i="11"/>
  <c r="K46" i="12"/>
  <c r="K46" i="9"/>
  <c r="K46" i="7"/>
  <c r="K46" i="11"/>
  <c r="S47" i="12"/>
  <c r="S47" i="9"/>
  <c r="S47" i="7"/>
  <c r="S47" i="11"/>
  <c r="G49" i="12"/>
  <c r="G49" i="7"/>
  <c r="G49" i="9"/>
  <c r="G49" i="11"/>
  <c r="O50" i="12"/>
  <c r="O50" i="7"/>
  <c r="O50" i="9"/>
  <c r="O50" i="11"/>
  <c r="W51" i="12"/>
  <c r="W51" i="7"/>
  <c r="W51" i="9"/>
  <c r="W51" i="11"/>
  <c r="D54" i="12"/>
  <c r="D54" i="9"/>
  <c r="D54" i="11"/>
  <c r="D54" i="7"/>
  <c r="L55" i="12"/>
  <c r="L55" i="11"/>
  <c r="L55" i="9"/>
  <c r="L55" i="7"/>
  <c r="T56" i="12"/>
  <c r="T56" i="11"/>
  <c r="T56" i="9"/>
  <c r="T56" i="7"/>
  <c r="H58" i="12"/>
  <c r="H58" i="7"/>
  <c r="H58" i="9"/>
  <c r="H58" i="11"/>
  <c r="P59" i="12"/>
  <c r="P59" i="11"/>
  <c r="P59" i="7"/>
  <c r="P59" i="9"/>
  <c r="D61" i="12"/>
  <c r="D61" i="9"/>
  <c r="D61" i="11"/>
  <c r="D61" i="7"/>
  <c r="L62" i="12"/>
  <c r="L62" i="11"/>
  <c r="L62" i="7"/>
  <c r="L62" i="9"/>
  <c r="T63" i="12"/>
  <c r="T63" i="9"/>
  <c r="T63" i="7"/>
  <c r="T63" i="11"/>
  <c r="H65" i="12"/>
  <c r="H65" i="9"/>
  <c r="H65" i="7"/>
  <c r="H65" i="11"/>
  <c r="P66" i="12"/>
  <c r="P66" i="7"/>
  <c r="P66" i="9"/>
  <c r="P66" i="11"/>
  <c r="D68" i="12"/>
  <c r="D68" i="7"/>
  <c r="D68" i="9"/>
  <c r="D68" i="11"/>
  <c r="L69" i="12"/>
  <c r="L69" i="9"/>
  <c r="L69" i="7"/>
  <c r="L69" i="11"/>
  <c r="T70" i="7"/>
  <c r="T70" i="11"/>
  <c r="T70" i="9"/>
  <c r="P71" i="2"/>
  <c r="P72" i="11"/>
  <c r="P72" i="7"/>
  <c r="P72" i="9"/>
  <c r="D74" i="11"/>
  <c r="D74" i="9"/>
  <c r="D74" i="7"/>
  <c r="L75" i="7"/>
  <c r="L75" i="11"/>
  <c r="L75" i="9"/>
  <c r="T76" i="11"/>
  <c r="T76" i="9"/>
  <c r="T76" i="7"/>
  <c r="R52" i="18"/>
  <c r="K4" i="17"/>
  <c r="V17" i="17"/>
  <c r="L22" i="17"/>
  <c r="R27" i="17"/>
  <c r="F71" i="17"/>
  <c r="S11" i="6"/>
  <c r="F17" i="6"/>
  <c r="J33" i="6"/>
  <c r="G52" i="6"/>
  <c r="D4" i="5"/>
  <c r="H27" i="5"/>
  <c r="I4" i="4"/>
  <c r="P8" i="4"/>
  <c r="J17" i="4"/>
  <c r="L27" i="4"/>
  <c r="O5" i="7"/>
  <c r="O5" i="9"/>
  <c r="O5" i="12"/>
  <c r="O5" i="11"/>
  <c r="W6" i="12"/>
  <c r="W6" i="7"/>
  <c r="W6" i="11"/>
  <c r="W6" i="9"/>
  <c r="R8" i="2"/>
  <c r="I10" i="12"/>
  <c r="I10" i="11"/>
  <c r="I10" i="9"/>
  <c r="I10" i="7"/>
  <c r="I12" i="12"/>
  <c r="I12" i="11"/>
  <c r="I12" i="9"/>
  <c r="I12" i="7"/>
  <c r="Q11" i="2"/>
  <c r="Q13" i="12"/>
  <c r="Q13" i="11"/>
  <c r="Q13" i="9"/>
  <c r="Q13" i="7"/>
  <c r="E15" i="12"/>
  <c r="E15" i="11"/>
  <c r="E15" i="9"/>
  <c r="E15" i="7"/>
  <c r="M16" i="12"/>
  <c r="M16" i="9"/>
  <c r="M16" i="11"/>
  <c r="M16" i="7"/>
  <c r="H17" i="2"/>
  <c r="H18" i="12"/>
  <c r="H18" i="9"/>
  <c r="H18" i="7"/>
  <c r="H18" i="11"/>
  <c r="P19" i="11"/>
  <c r="P19" i="7"/>
  <c r="P19" i="9"/>
  <c r="P19" i="12"/>
  <c r="D21" i="12"/>
  <c r="D21" i="9"/>
  <c r="D21" i="7"/>
  <c r="D21" i="11"/>
  <c r="G22" i="2"/>
  <c r="G23" i="12"/>
  <c r="G23" i="9"/>
  <c r="G23" i="11"/>
  <c r="G23" i="7"/>
  <c r="O24" i="9"/>
  <c r="O24" i="11"/>
  <c r="O24" i="12"/>
  <c r="O24" i="7"/>
  <c r="W25" i="9"/>
  <c r="W25" i="11"/>
  <c r="W25" i="12"/>
  <c r="W25" i="7"/>
  <c r="W27" i="2"/>
  <c r="W28" i="12"/>
  <c r="W28" i="11"/>
  <c r="W28" i="7"/>
  <c r="W28" i="9"/>
  <c r="K30" i="9"/>
  <c r="K30" i="7"/>
  <c r="K30" i="11"/>
  <c r="K30" i="12"/>
  <c r="S31" i="11"/>
  <c r="S31" i="7"/>
  <c r="S31" i="9"/>
  <c r="S31" i="12"/>
  <c r="S33" i="2"/>
  <c r="S26" i="2" s="1"/>
  <c r="H35" i="12"/>
  <c r="H35" i="9"/>
  <c r="H35" i="7"/>
  <c r="H35" i="11"/>
  <c r="P36" i="12"/>
  <c r="P36" i="9"/>
  <c r="P36" i="7"/>
  <c r="P36" i="11"/>
  <c r="D38" i="12"/>
  <c r="D38" i="9"/>
  <c r="D38" i="7"/>
  <c r="D38" i="11"/>
  <c r="L39" i="12"/>
  <c r="L39" i="9"/>
  <c r="L39" i="7"/>
  <c r="L39" i="11"/>
  <c r="T40" i="12"/>
  <c r="T40" i="9"/>
  <c r="T40" i="7"/>
  <c r="T40" i="11"/>
  <c r="H42" i="12"/>
  <c r="H42" i="9"/>
  <c r="H42" i="7"/>
  <c r="H42" i="11"/>
  <c r="P43" i="12"/>
  <c r="P43" i="9"/>
  <c r="P43" i="7"/>
  <c r="P43" i="11"/>
  <c r="D45" i="12"/>
  <c r="D45" i="9"/>
  <c r="D45" i="7"/>
  <c r="D45" i="11"/>
  <c r="L46" i="12"/>
  <c r="L46" i="9"/>
  <c r="L46" i="7"/>
  <c r="L46" i="11"/>
  <c r="T47" i="12"/>
  <c r="T47" i="9"/>
  <c r="T47" i="7"/>
  <c r="T47" i="11"/>
  <c r="H49" i="12"/>
  <c r="H49" i="7"/>
  <c r="H49" i="9"/>
  <c r="H49" i="11"/>
  <c r="P50" i="12"/>
  <c r="P50" i="7"/>
  <c r="P50" i="9"/>
  <c r="P50" i="11"/>
  <c r="E52" i="2"/>
  <c r="E54" i="12"/>
  <c r="E54" i="9"/>
  <c r="E54" i="11"/>
  <c r="E54" i="7"/>
  <c r="M55" i="12"/>
  <c r="M55" i="11"/>
  <c r="M55" i="9"/>
  <c r="M55" i="7"/>
  <c r="U56" i="12"/>
  <c r="U56" i="11"/>
  <c r="U56" i="9"/>
  <c r="U56" i="7"/>
  <c r="I58" i="12"/>
  <c r="I58" i="7"/>
  <c r="I58" i="9"/>
  <c r="I58" i="11"/>
  <c r="Q59" i="12"/>
  <c r="Q59" i="11"/>
  <c r="Q59" i="7"/>
  <c r="Q59" i="9"/>
  <c r="E61" i="12"/>
  <c r="E61" i="9"/>
  <c r="E61" i="11"/>
  <c r="E61" i="7"/>
  <c r="M62" i="12"/>
  <c r="M62" i="11"/>
  <c r="M62" i="7"/>
  <c r="M62" i="9"/>
  <c r="U63" i="12"/>
  <c r="U63" i="9"/>
  <c r="U63" i="7"/>
  <c r="U63" i="11"/>
  <c r="I65" i="12"/>
  <c r="I65" i="9"/>
  <c r="I65" i="7"/>
  <c r="I65" i="11"/>
  <c r="Q66" i="12"/>
  <c r="Q66" i="7"/>
  <c r="Q66" i="9"/>
  <c r="Q66" i="11"/>
  <c r="E68" i="12"/>
  <c r="E68" i="7"/>
  <c r="E68" i="9"/>
  <c r="E68" i="11"/>
  <c r="M69" i="12"/>
  <c r="M69" i="9"/>
  <c r="M69" i="7"/>
  <c r="M69" i="11"/>
  <c r="U70" i="7"/>
  <c r="U70" i="11"/>
  <c r="U70" i="9"/>
  <c r="Q72" i="11"/>
  <c r="Q72" i="7"/>
  <c r="Q72" i="9"/>
  <c r="E74" i="11"/>
  <c r="E74" i="9"/>
  <c r="E74" i="7"/>
  <c r="M75" i="7"/>
  <c r="M75" i="11"/>
  <c r="M75" i="9"/>
  <c r="U76" i="11"/>
  <c r="U76" i="9"/>
  <c r="U76" i="7"/>
  <c r="K52" i="18"/>
  <c r="U71" i="18"/>
  <c r="P11" i="17"/>
  <c r="W17" i="17"/>
  <c r="O22" i="17"/>
  <c r="M33" i="17"/>
  <c r="Q52" i="17"/>
  <c r="O71" i="17"/>
  <c r="K33" i="6"/>
  <c r="K26" i="6" s="1"/>
  <c r="H52" i="6"/>
  <c r="E4" i="5"/>
  <c r="E3" i="5" s="1"/>
  <c r="V8" i="5"/>
  <c r="Q27" i="5"/>
  <c r="J33" i="5"/>
  <c r="F71" i="5"/>
  <c r="Q8" i="4"/>
  <c r="P5" i="7"/>
  <c r="P5" i="9"/>
  <c r="P5" i="12"/>
  <c r="P5" i="11"/>
  <c r="D7" i="12"/>
  <c r="D7" i="7"/>
  <c r="D7" i="11"/>
  <c r="D7" i="9"/>
  <c r="S8" i="2"/>
  <c r="J10" i="12"/>
  <c r="J10" i="9"/>
  <c r="J10" i="11"/>
  <c r="J10" i="7"/>
  <c r="J11" i="2"/>
  <c r="J12" i="12"/>
  <c r="J12" i="11"/>
  <c r="J12" i="9"/>
  <c r="J12" i="7"/>
  <c r="R13" i="12"/>
  <c r="R13" i="11"/>
  <c r="R13" i="9"/>
  <c r="R13" i="7"/>
  <c r="F15" i="12"/>
  <c r="F15" i="11"/>
  <c r="F15" i="9"/>
  <c r="F15" i="7"/>
  <c r="N16" i="12"/>
  <c r="N16" i="11"/>
  <c r="N16" i="9"/>
  <c r="N16" i="7"/>
  <c r="I18" i="12"/>
  <c r="I18" i="9"/>
  <c r="I18" i="7"/>
  <c r="I18" i="11"/>
  <c r="Q19" i="11"/>
  <c r="Q19" i="7"/>
  <c r="Q19" i="9"/>
  <c r="Q19" i="12"/>
  <c r="E21" i="9"/>
  <c r="E21" i="7"/>
  <c r="E21" i="11"/>
  <c r="E21" i="12"/>
  <c r="H23" i="12"/>
  <c r="H23" i="9"/>
  <c r="H23" i="11"/>
  <c r="H23" i="7"/>
  <c r="P24" i="12"/>
  <c r="P24" i="9"/>
  <c r="P24" i="11"/>
  <c r="P24" i="7"/>
  <c r="D29" i="11"/>
  <c r="D29" i="7"/>
  <c r="D29" i="12"/>
  <c r="D29" i="9"/>
  <c r="L30" i="12"/>
  <c r="L30" i="9"/>
  <c r="L30" i="7"/>
  <c r="L30" i="11"/>
  <c r="T31" i="11"/>
  <c r="T31" i="7"/>
  <c r="T31" i="9"/>
  <c r="T31" i="12"/>
  <c r="T33" i="2"/>
  <c r="I33" i="2"/>
  <c r="I35" i="12"/>
  <c r="I35" i="9"/>
  <c r="I35" i="7"/>
  <c r="I35" i="11"/>
  <c r="Q36" i="12"/>
  <c r="Q36" i="9"/>
  <c r="Q36" i="7"/>
  <c r="Q36" i="11"/>
  <c r="E38" i="12"/>
  <c r="E38" i="9"/>
  <c r="E38" i="7"/>
  <c r="E38" i="11"/>
  <c r="M39" i="12"/>
  <c r="M39" i="9"/>
  <c r="M39" i="7"/>
  <c r="M39" i="11"/>
  <c r="U40" i="12"/>
  <c r="U40" i="9"/>
  <c r="U40" i="7"/>
  <c r="U40" i="11"/>
  <c r="I42" i="12"/>
  <c r="I42" i="9"/>
  <c r="I42" i="7"/>
  <c r="I42" i="11"/>
  <c r="Q43" i="12"/>
  <c r="Q43" i="9"/>
  <c r="Q43" i="7"/>
  <c r="Q43" i="11"/>
  <c r="E45" i="12"/>
  <c r="E45" i="9"/>
  <c r="E45" i="7"/>
  <c r="E45" i="11"/>
  <c r="M46" i="12"/>
  <c r="M46" i="9"/>
  <c r="M46" i="7"/>
  <c r="M46" i="11"/>
  <c r="U47" i="12"/>
  <c r="U47" i="9"/>
  <c r="U47" i="7"/>
  <c r="U47" i="11"/>
  <c r="I49" i="12"/>
  <c r="I49" i="7"/>
  <c r="I49" i="9"/>
  <c r="I49" i="11"/>
  <c r="Q50" i="12"/>
  <c r="Q50" i="7"/>
  <c r="Q50" i="9"/>
  <c r="Q50" i="11"/>
  <c r="F52" i="2"/>
  <c r="F54" i="12"/>
  <c r="F54" i="9"/>
  <c r="F54" i="11"/>
  <c r="F54" i="7"/>
  <c r="N55" i="12"/>
  <c r="N55" i="11"/>
  <c r="N55" i="9"/>
  <c r="N55" i="7"/>
  <c r="V56" i="12"/>
  <c r="V56" i="11"/>
  <c r="V56" i="7"/>
  <c r="V56" i="9"/>
  <c r="J58" i="12"/>
  <c r="J58" i="7"/>
  <c r="J58" i="9"/>
  <c r="J58" i="11"/>
  <c r="R59" i="12"/>
  <c r="R59" i="11"/>
  <c r="R59" i="7"/>
  <c r="R59" i="9"/>
  <c r="F61" i="12"/>
  <c r="F61" i="9"/>
  <c r="F61" i="7"/>
  <c r="F61" i="11"/>
  <c r="N62" i="12"/>
  <c r="N62" i="11"/>
  <c r="N62" i="7"/>
  <c r="N62" i="9"/>
  <c r="V63" i="12"/>
  <c r="V63" i="9"/>
  <c r="V63" i="7"/>
  <c r="V63" i="11"/>
  <c r="J65" i="12"/>
  <c r="J65" i="9"/>
  <c r="J65" i="7"/>
  <c r="J65" i="11"/>
  <c r="R66" i="12"/>
  <c r="R66" i="7"/>
  <c r="R66" i="9"/>
  <c r="R66" i="11"/>
  <c r="F68" i="12"/>
  <c r="F68" i="7"/>
  <c r="F68" i="9"/>
  <c r="F68" i="11"/>
  <c r="N69" i="12"/>
  <c r="N69" i="7"/>
  <c r="N69" i="9"/>
  <c r="N69" i="11"/>
  <c r="V70" i="11"/>
  <c r="V70" i="9"/>
  <c r="V70" i="7"/>
  <c r="R72" i="11"/>
  <c r="R72" i="7"/>
  <c r="R72" i="9"/>
  <c r="F74" i="11"/>
  <c r="F74" i="9"/>
  <c r="F74" i="7"/>
  <c r="N75" i="7"/>
  <c r="N75" i="11"/>
  <c r="N75" i="9"/>
  <c r="V76" i="11"/>
  <c r="V76" i="9"/>
  <c r="V76" i="7"/>
  <c r="L52" i="18"/>
  <c r="M4" i="17"/>
  <c r="L8" i="17"/>
  <c r="R11" i="17"/>
  <c r="D17" i="17"/>
  <c r="P22" i="17"/>
  <c r="J52" i="17"/>
  <c r="P71" i="17"/>
  <c r="U11" i="6"/>
  <c r="H27" i="6"/>
  <c r="T33" i="6"/>
  <c r="I52" i="6"/>
  <c r="J27" i="5"/>
  <c r="R8" i="4"/>
  <c r="D17" i="4"/>
  <c r="N27" i="4"/>
  <c r="P52" i="4"/>
  <c r="Q5" i="9"/>
  <c r="Q5" i="7"/>
  <c r="Q5" i="12"/>
  <c r="Q5" i="11"/>
  <c r="E7" i="12"/>
  <c r="E7" i="9"/>
  <c r="E7" i="7"/>
  <c r="E7" i="11"/>
  <c r="W8" i="2"/>
  <c r="K10" i="12"/>
  <c r="K10" i="9"/>
  <c r="K10" i="11"/>
  <c r="K10" i="7"/>
  <c r="K12" i="12"/>
  <c r="K12" i="11"/>
  <c r="K12" i="9"/>
  <c r="K12" i="7"/>
  <c r="S13" i="11"/>
  <c r="S13" i="12"/>
  <c r="S13" i="9"/>
  <c r="S13" i="7"/>
  <c r="G15" i="12"/>
  <c r="G15" i="11"/>
  <c r="G15" i="9"/>
  <c r="G15" i="7"/>
  <c r="O16" i="12"/>
  <c r="O16" i="11"/>
  <c r="O16" i="9"/>
  <c r="O16" i="7"/>
  <c r="J17" i="2"/>
  <c r="J18" i="12"/>
  <c r="J18" i="9"/>
  <c r="J18" i="7"/>
  <c r="J18" i="11"/>
  <c r="R19" i="11"/>
  <c r="R19" i="7"/>
  <c r="R19" i="9"/>
  <c r="R19" i="12"/>
  <c r="F21" i="9"/>
  <c r="F21" i="7"/>
  <c r="F21" i="11"/>
  <c r="F21" i="12"/>
  <c r="I23" i="12"/>
  <c r="I23" i="9"/>
  <c r="I23" i="11"/>
  <c r="I23" i="7"/>
  <c r="Q24" i="12"/>
  <c r="Q24" i="9"/>
  <c r="Q24" i="11"/>
  <c r="Q24" i="7"/>
  <c r="I27" i="2"/>
  <c r="E29" i="11"/>
  <c r="E29" i="7"/>
  <c r="E29" i="12"/>
  <c r="E29" i="9"/>
  <c r="M30" i="11"/>
  <c r="M30" i="12"/>
  <c r="M30" i="9"/>
  <c r="M30" i="7"/>
  <c r="U31" i="11"/>
  <c r="U31" i="7"/>
  <c r="U31" i="9"/>
  <c r="U31" i="12"/>
  <c r="V33" i="2"/>
  <c r="J35" i="12"/>
  <c r="J35" i="9"/>
  <c r="J35" i="7"/>
  <c r="J35" i="11"/>
  <c r="R36" i="12"/>
  <c r="R36" i="9"/>
  <c r="R36" i="7"/>
  <c r="R36" i="11"/>
  <c r="F38" i="12"/>
  <c r="F38" i="9"/>
  <c r="F38" i="7"/>
  <c r="F38" i="11"/>
  <c r="N39" i="12"/>
  <c r="N39" i="9"/>
  <c r="N39" i="7"/>
  <c r="N39" i="11"/>
  <c r="V40" i="12"/>
  <c r="V40" i="9"/>
  <c r="V40" i="7"/>
  <c r="V40" i="11"/>
  <c r="J42" i="12"/>
  <c r="J42" i="9"/>
  <c r="J42" i="7"/>
  <c r="J42" i="11"/>
  <c r="R43" i="12"/>
  <c r="R43" i="9"/>
  <c r="R43" i="7"/>
  <c r="R43" i="11"/>
  <c r="F45" i="12"/>
  <c r="F45" i="9"/>
  <c r="F45" i="7"/>
  <c r="F45" i="11"/>
  <c r="N46" i="12"/>
  <c r="N46" i="9"/>
  <c r="N46" i="7"/>
  <c r="N46" i="11"/>
  <c r="V47" i="12"/>
  <c r="V47" i="7"/>
  <c r="V47" i="9"/>
  <c r="V47" i="11"/>
  <c r="J49" i="12"/>
  <c r="J49" i="7"/>
  <c r="J49" i="9"/>
  <c r="J49" i="11"/>
  <c r="R50" i="12"/>
  <c r="R50" i="7"/>
  <c r="R50" i="9"/>
  <c r="R50" i="11"/>
  <c r="I52" i="2"/>
  <c r="G52" i="2"/>
  <c r="G54" i="12"/>
  <c r="G54" i="9"/>
  <c r="G54" i="11"/>
  <c r="G54" i="7"/>
  <c r="O55" i="12"/>
  <c r="O55" i="11"/>
  <c r="O55" i="9"/>
  <c r="O55" i="7"/>
  <c r="W56" i="12"/>
  <c r="W56" i="11"/>
  <c r="W56" i="9"/>
  <c r="W56" i="7"/>
  <c r="K58" i="12"/>
  <c r="K58" i="7"/>
  <c r="K58" i="9"/>
  <c r="K58" i="11"/>
  <c r="S59" i="12"/>
  <c r="S59" i="11"/>
  <c r="S59" i="7"/>
  <c r="S59" i="9"/>
  <c r="G61" i="12"/>
  <c r="G61" i="9"/>
  <c r="G61" i="11"/>
  <c r="G61" i="7"/>
  <c r="O62" i="12"/>
  <c r="O62" i="11"/>
  <c r="O62" i="7"/>
  <c r="O62" i="9"/>
  <c r="W63" i="12"/>
  <c r="W63" i="9"/>
  <c r="W63" i="7"/>
  <c r="W63" i="11"/>
  <c r="K65" i="12"/>
  <c r="K65" i="9"/>
  <c r="K65" i="7"/>
  <c r="K65" i="11"/>
  <c r="S66" i="12"/>
  <c r="S66" i="9"/>
  <c r="S66" i="7"/>
  <c r="S66" i="11"/>
  <c r="G68" i="12"/>
  <c r="G68" i="7"/>
  <c r="G68" i="9"/>
  <c r="G68" i="11"/>
  <c r="O69" i="12"/>
  <c r="O69" i="7"/>
  <c r="O69" i="9"/>
  <c r="O69" i="11"/>
  <c r="W70" i="11"/>
  <c r="W70" i="9"/>
  <c r="W70" i="7"/>
  <c r="S72" i="7"/>
  <c r="S72" i="9"/>
  <c r="S72" i="11"/>
  <c r="G74" i="11"/>
  <c r="G74" i="9"/>
  <c r="G74" i="7"/>
  <c r="O75" i="7"/>
  <c r="O75" i="11"/>
  <c r="O75" i="9"/>
  <c r="W76" i="11"/>
  <c r="W76" i="9"/>
  <c r="W76" i="7"/>
  <c r="W26" i="153"/>
  <c r="W3" i="150"/>
  <c r="I26" i="121"/>
  <c r="C11" i="3"/>
  <c r="C11" i="114"/>
  <c r="C27" i="29"/>
  <c r="C27" i="28"/>
  <c r="C27" i="26"/>
  <c r="C27" i="6"/>
  <c r="C27" i="4"/>
  <c r="G27" i="3"/>
  <c r="G26" i="3" s="1"/>
  <c r="E33" i="121"/>
  <c r="E52" i="121"/>
  <c r="E71" i="121"/>
  <c r="C4" i="109"/>
  <c r="C4" i="97"/>
  <c r="C4" i="89"/>
  <c r="C4" i="85"/>
  <c r="C4" i="81"/>
  <c r="C4" i="73"/>
  <c r="C4" i="65"/>
  <c r="C4" i="61"/>
  <c r="C4" i="53"/>
  <c r="C4" i="37"/>
  <c r="C4" i="33"/>
  <c r="C4" i="17"/>
  <c r="C71" i="77"/>
  <c r="C71" i="53"/>
  <c r="C33" i="3"/>
  <c r="C33" i="113"/>
  <c r="C33" i="112"/>
  <c r="C26" i="112" s="1"/>
  <c r="C33" i="110"/>
  <c r="C33" i="109"/>
  <c r="C26" i="109" s="1"/>
  <c r="C33" i="108"/>
  <c r="C33" i="107"/>
  <c r="C33" i="97"/>
  <c r="C33" i="96"/>
  <c r="C26" i="96" s="1"/>
  <c r="C33" i="95"/>
  <c r="C26" i="95" s="1"/>
  <c r="C33" i="92"/>
  <c r="C33" i="90"/>
  <c r="C33" i="89"/>
  <c r="C33" i="88"/>
  <c r="C26" i="88" s="1"/>
  <c r="C33" i="87"/>
  <c r="C33" i="85"/>
  <c r="C33" i="84"/>
  <c r="C33" i="82"/>
  <c r="C33" i="81"/>
  <c r="C33" i="79"/>
  <c r="C33" i="77"/>
  <c r="C33" i="76"/>
  <c r="C33" i="74"/>
  <c r="C33" i="72"/>
  <c r="C33" i="71"/>
  <c r="C33" i="69"/>
  <c r="C26" i="69" s="1"/>
  <c r="C33" i="68"/>
  <c r="C33" i="66"/>
  <c r="C33" i="63"/>
  <c r="C33" i="62"/>
  <c r="C33" i="59"/>
  <c r="C33" i="57"/>
  <c r="C26" i="57" s="1"/>
  <c r="C33" i="55"/>
  <c r="C33" i="54"/>
  <c r="C26" i="54" s="1"/>
  <c r="C33" i="53"/>
  <c r="C33" i="49"/>
  <c r="C26" i="49" s="1"/>
  <c r="C33" i="48"/>
  <c r="C33" i="44"/>
  <c r="C33" i="43"/>
  <c r="C33" i="42"/>
  <c r="C33" i="41"/>
  <c r="C33" i="40"/>
  <c r="C33" i="38"/>
  <c r="C33" i="36"/>
  <c r="C33" i="35"/>
  <c r="C26" i="35" s="1"/>
  <c r="C33" i="34"/>
  <c r="C33" i="33"/>
  <c r="C33" i="32"/>
  <c r="C33" i="28"/>
  <c r="C33" i="27"/>
  <c r="C26" i="27" s="1"/>
  <c r="C33" i="26"/>
  <c r="C33" i="25"/>
  <c r="C33" i="24"/>
  <c r="C26" i="24" s="1"/>
  <c r="C33" i="23"/>
  <c r="C33" i="19"/>
  <c r="C33" i="18"/>
  <c r="C26" i="18" s="1"/>
  <c r="C33" i="17"/>
  <c r="C33" i="5"/>
  <c r="D52" i="118"/>
  <c r="F33" i="108"/>
  <c r="N33" i="108"/>
  <c r="V33" i="108"/>
  <c r="V26" i="108" s="1"/>
  <c r="C11" i="107"/>
  <c r="C11" i="99"/>
  <c r="C11" i="91"/>
  <c r="C11" i="89"/>
  <c r="C11" i="83"/>
  <c r="C11" i="79"/>
  <c r="C11" i="78"/>
  <c r="C11" i="73"/>
  <c r="C11" i="71"/>
  <c r="C3" i="71" s="1"/>
  <c r="C11" i="70"/>
  <c r="C11" i="68"/>
  <c r="C11" i="65"/>
  <c r="C11" i="62"/>
  <c r="C11" i="49"/>
  <c r="C3" i="49" s="1"/>
  <c r="C11" i="44"/>
  <c r="C3" i="44" s="1"/>
  <c r="C11" i="41"/>
  <c r="C11" i="39"/>
  <c r="C11" i="36"/>
  <c r="C11" i="35"/>
  <c r="C11" i="33"/>
  <c r="C11" i="31"/>
  <c r="C11" i="28"/>
  <c r="C11" i="23"/>
  <c r="C11" i="19"/>
  <c r="C11" i="6"/>
  <c r="C11" i="2"/>
  <c r="E11" i="108"/>
  <c r="M11" i="108"/>
  <c r="U11" i="108"/>
  <c r="F17" i="108"/>
  <c r="N17" i="108"/>
  <c r="V17" i="108"/>
  <c r="E27" i="108"/>
  <c r="M27" i="108"/>
  <c r="U27" i="108"/>
  <c r="U26" i="108" s="1"/>
  <c r="K4" i="100"/>
  <c r="S4" i="100"/>
  <c r="I17" i="100"/>
  <c r="K22" i="100"/>
  <c r="S22" i="100"/>
  <c r="G27" i="100"/>
  <c r="O27" i="100"/>
  <c r="W27" i="100"/>
  <c r="G33" i="100"/>
  <c r="O33" i="100"/>
  <c r="W33" i="100"/>
  <c r="F26" i="99"/>
  <c r="K8" i="95"/>
  <c r="S8" i="95"/>
  <c r="O11" i="95"/>
  <c r="G27" i="95"/>
  <c r="O27" i="95"/>
  <c r="G8" i="90"/>
  <c r="O8" i="90"/>
  <c r="K22" i="89"/>
  <c r="S22" i="89"/>
  <c r="K11" i="88"/>
  <c r="S11" i="88"/>
  <c r="G17" i="87"/>
  <c r="O17" i="87"/>
  <c r="G33" i="87"/>
  <c r="O33" i="87"/>
  <c r="K8" i="86"/>
  <c r="S8" i="86"/>
  <c r="I11" i="86"/>
  <c r="Q11" i="86"/>
  <c r="D17" i="86"/>
  <c r="L17" i="86"/>
  <c r="T17" i="86"/>
  <c r="K22" i="86"/>
  <c r="S22" i="86"/>
  <c r="O22" i="86"/>
  <c r="G33" i="86"/>
  <c r="O33" i="86"/>
  <c r="W33" i="86"/>
  <c r="K33" i="86"/>
  <c r="S33" i="86"/>
  <c r="S26" i="86" s="1"/>
  <c r="S4" i="85"/>
  <c r="G17" i="85"/>
  <c r="O17" i="85"/>
  <c r="E8" i="84"/>
  <c r="M8" i="84"/>
  <c r="H22" i="83"/>
  <c r="P22" i="83"/>
  <c r="E33" i="83"/>
  <c r="M33" i="83"/>
  <c r="M26" i="83" s="1"/>
  <c r="U33" i="83"/>
  <c r="K71" i="82"/>
  <c r="S71" i="82"/>
  <c r="F4" i="81"/>
  <c r="N4" i="81"/>
  <c r="V4" i="81"/>
  <c r="H8" i="81"/>
  <c r="P8" i="81"/>
  <c r="J52" i="100"/>
  <c r="R52" i="100"/>
  <c r="K52" i="96"/>
  <c r="S52" i="96"/>
  <c r="I71" i="96"/>
  <c r="Q71" i="96"/>
  <c r="D22" i="95"/>
  <c r="D27" i="95"/>
  <c r="F33" i="95"/>
  <c r="N33" i="95"/>
  <c r="V33" i="95"/>
  <c r="V26" i="95" s="1"/>
  <c r="E52" i="95"/>
  <c r="M52" i="95"/>
  <c r="U52" i="95"/>
  <c r="G11" i="92"/>
  <c r="O11" i="92"/>
  <c r="W11" i="92"/>
  <c r="S11" i="92"/>
  <c r="E33" i="92"/>
  <c r="E26" i="92" s="1"/>
  <c r="G71" i="92"/>
  <c r="O71" i="92"/>
  <c r="W71" i="92"/>
  <c r="K71" i="92"/>
  <c r="S71" i="92"/>
  <c r="D4" i="91"/>
  <c r="E11" i="91"/>
  <c r="E17" i="91"/>
  <c r="K27" i="91"/>
  <c r="S27" i="91"/>
  <c r="K33" i="91"/>
  <c r="S33" i="91"/>
  <c r="O33" i="91"/>
  <c r="O26" i="91" s="1"/>
  <c r="E4" i="90"/>
  <c r="E3" i="90" s="1"/>
  <c r="E22" i="90"/>
  <c r="G27" i="90"/>
  <c r="O27" i="90"/>
  <c r="W27" i="90"/>
  <c r="K27" i="90"/>
  <c r="K26" i="90" s="1"/>
  <c r="G33" i="90"/>
  <c r="O33" i="90"/>
  <c r="W33" i="90"/>
  <c r="S33" i="90"/>
  <c r="K52" i="90"/>
  <c r="S52" i="90"/>
  <c r="G52" i="90"/>
  <c r="O52" i="90"/>
  <c r="G71" i="90"/>
  <c r="O71" i="90"/>
  <c r="W71" i="90"/>
  <c r="E17" i="89"/>
  <c r="E27" i="89"/>
  <c r="E26" i="89" s="1"/>
  <c r="J27" i="88"/>
  <c r="J26" i="88" s="1"/>
  <c r="R27" i="88"/>
  <c r="G33" i="88"/>
  <c r="O33" i="88"/>
  <c r="O26" i="88" s="1"/>
  <c r="W33" i="88"/>
  <c r="K52" i="88"/>
  <c r="S52" i="88"/>
  <c r="G52" i="88"/>
  <c r="I71" i="88"/>
  <c r="Q71" i="88"/>
  <c r="I4" i="87"/>
  <c r="Q4" i="87"/>
  <c r="D8" i="87"/>
  <c r="L8" i="87"/>
  <c r="L3" i="87" s="1"/>
  <c r="T8" i="87"/>
  <c r="H71" i="87"/>
  <c r="P71" i="87"/>
  <c r="J11" i="86"/>
  <c r="R11" i="86"/>
  <c r="D27" i="86"/>
  <c r="L27" i="86"/>
  <c r="T27" i="86"/>
  <c r="I33" i="85"/>
  <c r="E4" i="84"/>
  <c r="S26" i="84"/>
  <c r="G52" i="84"/>
  <c r="E71" i="84"/>
  <c r="M71" i="84"/>
  <c r="U71" i="84"/>
  <c r="K8" i="83"/>
  <c r="S8" i="83"/>
  <c r="D11" i="83"/>
  <c r="L11" i="83"/>
  <c r="L3" i="83" s="1"/>
  <c r="T11" i="83"/>
  <c r="I17" i="83"/>
  <c r="Q17" i="83"/>
  <c r="E17" i="83"/>
  <c r="M17" i="83"/>
  <c r="U17" i="83"/>
  <c r="J33" i="83"/>
  <c r="R33" i="83"/>
  <c r="G8" i="82"/>
  <c r="O8" i="82"/>
  <c r="W8" i="82"/>
  <c r="E11" i="82"/>
  <c r="M11" i="82"/>
  <c r="U11" i="82"/>
  <c r="K33" i="82"/>
  <c r="S33" i="82"/>
  <c r="D52" i="82"/>
  <c r="L52" i="82"/>
  <c r="T52" i="82"/>
  <c r="G11" i="81"/>
  <c r="O11" i="81"/>
  <c r="W11" i="81"/>
  <c r="W3" i="81" s="1"/>
  <c r="D17" i="81"/>
  <c r="L17" i="81"/>
  <c r="T17" i="81"/>
  <c r="G71" i="95"/>
  <c r="O71" i="95"/>
  <c r="K17" i="92"/>
  <c r="S17" i="92"/>
  <c r="G52" i="92"/>
  <c r="O52" i="92"/>
  <c r="G71" i="91"/>
  <c r="O71" i="91"/>
  <c r="K4" i="89"/>
  <c r="S4" i="89"/>
  <c r="K52" i="89"/>
  <c r="G71" i="89"/>
  <c r="G11" i="87"/>
  <c r="O11" i="87"/>
  <c r="G27" i="87"/>
  <c r="O27" i="87"/>
  <c r="O4" i="86"/>
  <c r="K71" i="86"/>
  <c r="S71" i="86"/>
  <c r="O11" i="85"/>
  <c r="F27" i="85"/>
  <c r="N27" i="85"/>
  <c r="N26" i="85" s="1"/>
  <c r="F4" i="84"/>
  <c r="N4" i="84"/>
  <c r="E22" i="84"/>
  <c r="M22" i="84"/>
  <c r="K3" i="82"/>
  <c r="D26" i="98"/>
  <c r="K52" i="95"/>
  <c r="S52" i="95"/>
  <c r="I3" i="92"/>
  <c r="K33" i="92"/>
  <c r="K52" i="91"/>
  <c r="O22" i="88"/>
  <c r="F71" i="85"/>
  <c r="N71" i="85"/>
  <c r="Q33" i="84"/>
  <c r="I33" i="82"/>
  <c r="I26" i="82" s="1"/>
  <c r="Q33" i="82"/>
  <c r="Q26" i="82" s="1"/>
  <c r="F71" i="82"/>
  <c r="N71" i="82"/>
  <c r="V71" i="82"/>
  <c r="K8" i="81"/>
  <c r="S8" i="81"/>
  <c r="I11" i="81"/>
  <c r="Q11" i="81"/>
  <c r="F4" i="95"/>
  <c r="N4" i="95"/>
  <c r="K22" i="95"/>
  <c r="S22" i="95"/>
  <c r="G4" i="92"/>
  <c r="O4" i="92"/>
  <c r="K4" i="91"/>
  <c r="S4" i="91"/>
  <c r="K8" i="87"/>
  <c r="S8" i="87"/>
  <c r="G71" i="87"/>
  <c r="I17" i="84"/>
  <c r="Q17" i="84"/>
  <c r="I52" i="83"/>
  <c r="Q52" i="83"/>
  <c r="M22" i="82"/>
  <c r="S8" i="85"/>
  <c r="S22" i="85"/>
  <c r="J52" i="85"/>
  <c r="R52" i="85"/>
  <c r="G33" i="95"/>
  <c r="O33" i="95"/>
  <c r="K27" i="88"/>
  <c r="K26" i="88" s="1"/>
  <c r="S27" i="88"/>
  <c r="K22" i="87"/>
  <c r="S22" i="87"/>
  <c r="K52" i="87"/>
  <c r="S52" i="87"/>
  <c r="F33" i="85"/>
  <c r="I11" i="84"/>
  <c r="Q11" i="84"/>
  <c r="E11" i="83"/>
  <c r="M11" i="83"/>
  <c r="U11" i="83"/>
  <c r="J4" i="82"/>
  <c r="R4" i="82"/>
  <c r="D8" i="82"/>
  <c r="D3" i="82" s="1"/>
  <c r="L8" i="82"/>
  <c r="T8" i="82"/>
  <c r="H33" i="82"/>
  <c r="P33" i="82"/>
  <c r="I52" i="82"/>
  <c r="Q52" i="82"/>
  <c r="E52" i="82"/>
  <c r="M52" i="82"/>
  <c r="U52" i="82"/>
  <c r="F8" i="81"/>
  <c r="N8" i="81"/>
  <c r="V8" i="81"/>
  <c r="D11" i="81"/>
  <c r="L11" i="81"/>
  <c r="T11" i="81"/>
  <c r="I17" i="81"/>
  <c r="Q17" i="81"/>
  <c r="E17" i="81"/>
  <c r="M17" i="81"/>
  <c r="U17" i="81"/>
  <c r="Q4" i="95"/>
  <c r="O17" i="95"/>
  <c r="G11" i="91"/>
  <c r="O11" i="91"/>
  <c r="G17" i="91"/>
  <c r="K22" i="91"/>
  <c r="S22" i="91"/>
  <c r="K11" i="90"/>
  <c r="S11" i="90"/>
  <c r="G22" i="90"/>
  <c r="O22" i="90"/>
  <c r="G17" i="89"/>
  <c r="O17" i="89"/>
  <c r="O27" i="89"/>
  <c r="G8" i="88"/>
  <c r="H4" i="86"/>
  <c r="P4" i="86"/>
  <c r="J27" i="86"/>
  <c r="R27" i="86"/>
  <c r="E71" i="83"/>
  <c r="M71" i="83"/>
  <c r="U71" i="83"/>
  <c r="D33" i="80"/>
  <c r="L33" i="80"/>
  <c r="T33" i="80"/>
  <c r="K52" i="80"/>
  <c r="D22" i="63"/>
  <c r="O3" i="59"/>
  <c r="F22" i="81"/>
  <c r="N22" i="81"/>
  <c r="V22" i="81"/>
  <c r="E52" i="81"/>
  <c r="E71" i="81"/>
  <c r="F4" i="80"/>
  <c r="N4" i="80"/>
  <c r="V4" i="80"/>
  <c r="J4" i="80"/>
  <c r="H17" i="80"/>
  <c r="P17" i="80"/>
  <c r="L17" i="80"/>
  <c r="T17" i="80"/>
  <c r="J22" i="80"/>
  <c r="R22" i="80"/>
  <c r="F22" i="80"/>
  <c r="V22" i="80"/>
  <c r="F71" i="80"/>
  <c r="N71" i="80"/>
  <c r="V71" i="80"/>
  <c r="F8" i="79"/>
  <c r="N8" i="79"/>
  <c r="V8" i="79"/>
  <c r="D11" i="79"/>
  <c r="L11" i="79"/>
  <c r="T11" i="79"/>
  <c r="H22" i="79"/>
  <c r="P22" i="79"/>
  <c r="D22" i="79"/>
  <c r="T22" i="79"/>
  <c r="I27" i="79"/>
  <c r="Q27" i="79"/>
  <c r="E52" i="79"/>
  <c r="M52" i="79"/>
  <c r="U52" i="79"/>
  <c r="I4" i="78"/>
  <c r="Q4" i="78"/>
  <c r="D8" i="78"/>
  <c r="L8" i="78"/>
  <c r="T8" i="78"/>
  <c r="P8" i="78"/>
  <c r="E11" i="78"/>
  <c r="M11" i="78"/>
  <c r="U11" i="78"/>
  <c r="U3" i="78" s="1"/>
  <c r="G22" i="78"/>
  <c r="O22" i="78"/>
  <c r="W22" i="78"/>
  <c r="K22" i="78"/>
  <c r="S22" i="78"/>
  <c r="H71" i="78"/>
  <c r="P71" i="78"/>
  <c r="D71" i="78"/>
  <c r="L71" i="78"/>
  <c r="T71" i="78"/>
  <c r="F4" i="77"/>
  <c r="N4" i="77"/>
  <c r="V4" i="77"/>
  <c r="K8" i="77"/>
  <c r="S8" i="77"/>
  <c r="O8" i="77"/>
  <c r="D11" i="77"/>
  <c r="L11" i="77"/>
  <c r="T11" i="77"/>
  <c r="P11" i="77"/>
  <c r="I27" i="77"/>
  <c r="Q27" i="77"/>
  <c r="Q26" i="77" s="1"/>
  <c r="D33" i="77"/>
  <c r="L33" i="77"/>
  <c r="T33" i="77"/>
  <c r="P33" i="77"/>
  <c r="E52" i="77"/>
  <c r="M52" i="77"/>
  <c r="U52" i="77"/>
  <c r="G8" i="76"/>
  <c r="O8" i="76"/>
  <c r="W8" i="76"/>
  <c r="K8" i="76"/>
  <c r="S8" i="76"/>
  <c r="F11" i="76"/>
  <c r="N11" i="76"/>
  <c r="V11" i="76"/>
  <c r="K17" i="76"/>
  <c r="S17" i="76"/>
  <c r="I22" i="76"/>
  <c r="Q22" i="76"/>
  <c r="D52" i="63"/>
  <c r="O11" i="58"/>
  <c r="I17" i="58"/>
  <c r="J71" i="81"/>
  <c r="R71" i="81"/>
  <c r="K4" i="80"/>
  <c r="S4" i="80"/>
  <c r="K8" i="80"/>
  <c r="K4" i="79"/>
  <c r="S4" i="79"/>
  <c r="G4" i="79"/>
  <c r="O4" i="79"/>
  <c r="I17" i="79"/>
  <c r="Q17" i="79"/>
  <c r="J27" i="79"/>
  <c r="R27" i="79"/>
  <c r="G33" i="79"/>
  <c r="O33" i="79"/>
  <c r="O26" i="79" s="1"/>
  <c r="W33" i="79"/>
  <c r="K33" i="79"/>
  <c r="S33" i="79"/>
  <c r="F52" i="79"/>
  <c r="N52" i="79"/>
  <c r="V52" i="79"/>
  <c r="J4" i="78"/>
  <c r="J3" i="78" s="1"/>
  <c r="R4" i="78"/>
  <c r="F11" i="78"/>
  <c r="N11" i="78"/>
  <c r="V11" i="78"/>
  <c r="H17" i="78"/>
  <c r="P17" i="78"/>
  <c r="K27" i="78"/>
  <c r="S27" i="78"/>
  <c r="O27" i="78"/>
  <c r="O26" i="78" s="1"/>
  <c r="H33" i="78"/>
  <c r="H26" i="78" s="1"/>
  <c r="P33" i="78"/>
  <c r="D33" i="78"/>
  <c r="D26" i="78" s="1"/>
  <c r="L33" i="78"/>
  <c r="L26" i="78" s="1"/>
  <c r="T33" i="78"/>
  <c r="G17" i="77"/>
  <c r="O17" i="77"/>
  <c r="W17" i="77"/>
  <c r="H22" i="77"/>
  <c r="P22" i="77"/>
  <c r="D22" i="77"/>
  <c r="T22" i="77"/>
  <c r="J27" i="77"/>
  <c r="J26" i="77" s="1"/>
  <c r="R27" i="77"/>
  <c r="F52" i="77"/>
  <c r="N52" i="77"/>
  <c r="V52" i="77"/>
  <c r="D71" i="77"/>
  <c r="L71" i="77"/>
  <c r="T71" i="77"/>
  <c r="D4" i="76"/>
  <c r="L4" i="76"/>
  <c r="T4" i="76"/>
  <c r="J22" i="76"/>
  <c r="R22" i="76"/>
  <c r="H27" i="76"/>
  <c r="P27" i="76"/>
  <c r="D27" i="76"/>
  <c r="L27" i="76"/>
  <c r="T27" i="76"/>
  <c r="K33" i="76"/>
  <c r="S33" i="76"/>
  <c r="O33" i="76"/>
  <c r="D52" i="76"/>
  <c r="L52" i="76"/>
  <c r="T52" i="76"/>
  <c r="P52" i="76"/>
  <c r="O17" i="72"/>
  <c r="F52" i="64"/>
  <c r="D4" i="63"/>
  <c r="D71" i="62"/>
  <c r="H22" i="81"/>
  <c r="P22" i="81"/>
  <c r="J27" i="81"/>
  <c r="R27" i="81"/>
  <c r="R26" i="81" s="1"/>
  <c r="G33" i="81"/>
  <c r="O33" i="81"/>
  <c r="W33" i="81"/>
  <c r="G71" i="81"/>
  <c r="O71" i="81"/>
  <c r="W71" i="81"/>
  <c r="K71" i="81"/>
  <c r="D22" i="80"/>
  <c r="L22" i="80"/>
  <c r="T22" i="80"/>
  <c r="H22" i="80"/>
  <c r="P22" i="80"/>
  <c r="K33" i="80"/>
  <c r="S33" i="80"/>
  <c r="S26" i="80" s="1"/>
  <c r="O33" i="80"/>
  <c r="O26" i="80" s="1"/>
  <c r="J52" i="80"/>
  <c r="R52" i="80"/>
  <c r="H71" i="80"/>
  <c r="P71" i="80"/>
  <c r="L71" i="80"/>
  <c r="H8" i="79"/>
  <c r="P8" i="79"/>
  <c r="L8" i="79"/>
  <c r="T8" i="79"/>
  <c r="J17" i="79"/>
  <c r="R17" i="79"/>
  <c r="G71" i="79"/>
  <c r="O71" i="79"/>
  <c r="W71" i="79"/>
  <c r="K71" i="79"/>
  <c r="S71" i="79"/>
  <c r="I22" i="78"/>
  <c r="Q22" i="78"/>
  <c r="G52" i="78"/>
  <c r="O52" i="78"/>
  <c r="W52" i="78"/>
  <c r="H4" i="77"/>
  <c r="P4" i="77"/>
  <c r="D4" i="77"/>
  <c r="T4" i="77"/>
  <c r="E8" i="77"/>
  <c r="M8" i="77"/>
  <c r="U8" i="77"/>
  <c r="I8" i="76"/>
  <c r="Q8" i="76"/>
  <c r="H11" i="76"/>
  <c r="P11" i="76"/>
  <c r="E17" i="76"/>
  <c r="M17" i="76"/>
  <c r="U17" i="76"/>
  <c r="D71" i="76"/>
  <c r="L71" i="76"/>
  <c r="T71" i="76"/>
  <c r="M11" i="69"/>
  <c r="E33" i="65"/>
  <c r="F8" i="57"/>
  <c r="N8" i="57"/>
  <c r="F11" i="57"/>
  <c r="D52" i="81"/>
  <c r="D11" i="80"/>
  <c r="L11" i="80"/>
  <c r="T11" i="80"/>
  <c r="G17" i="80"/>
  <c r="O17" i="80"/>
  <c r="D27" i="80"/>
  <c r="L27" i="80"/>
  <c r="T27" i="80"/>
  <c r="E4" i="79"/>
  <c r="M4" i="79"/>
  <c r="G11" i="79"/>
  <c r="O11" i="79"/>
  <c r="W11" i="79"/>
  <c r="K22" i="79"/>
  <c r="S22" i="79"/>
  <c r="D27" i="79"/>
  <c r="L27" i="79"/>
  <c r="T27" i="79"/>
  <c r="P27" i="79"/>
  <c r="I33" i="79"/>
  <c r="Q33" i="79"/>
  <c r="H52" i="79"/>
  <c r="P52" i="79"/>
  <c r="D4" i="78"/>
  <c r="L4" i="78"/>
  <c r="T4" i="78"/>
  <c r="G8" i="78"/>
  <c r="O8" i="78"/>
  <c r="W8" i="78"/>
  <c r="H11" i="78"/>
  <c r="P11" i="78"/>
  <c r="D11" i="78"/>
  <c r="L11" i="78"/>
  <c r="T11" i="78"/>
  <c r="J22" i="78"/>
  <c r="R22" i="78"/>
  <c r="E27" i="78"/>
  <c r="M27" i="78"/>
  <c r="U27" i="78"/>
  <c r="U26" i="78" s="1"/>
  <c r="K71" i="78"/>
  <c r="S71" i="78"/>
  <c r="G71" i="78"/>
  <c r="O71" i="78"/>
  <c r="F8" i="77"/>
  <c r="N8" i="77"/>
  <c r="V8" i="77"/>
  <c r="G11" i="77"/>
  <c r="O11" i="77"/>
  <c r="W11" i="77"/>
  <c r="K11" i="77"/>
  <c r="S11" i="77"/>
  <c r="I17" i="77"/>
  <c r="Q17" i="77"/>
  <c r="D27" i="77"/>
  <c r="L27" i="77"/>
  <c r="T27" i="77"/>
  <c r="G33" i="77"/>
  <c r="G26" i="77" s="1"/>
  <c r="O33" i="77"/>
  <c r="W33" i="77"/>
  <c r="H52" i="77"/>
  <c r="P52" i="77"/>
  <c r="D52" i="77"/>
  <c r="L52" i="77"/>
  <c r="T52" i="77"/>
  <c r="J8" i="76"/>
  <c r="R8" i="76"/>
  <c r="F17" i="76"/>
  <c r="N17" i="76"/>
  <c r="V17" i="76"/>
  <c r="D22" i="76"/>
  <c r="L22" i="76"/>
  <c r="T22" i="76"/>
  <c r="E33" i="76"/>
  <c r="M33" i="76"/>
  <c r="U33" i="76"/>
  <c r="F52" i="81"/>
  <c r="S22" i="80"/>
  <c r="L11" i="73"/>
  <c r="L22" i="72"/>
  <c r="L11" i="71"/>
  <c r="L3" i="71" s="1"/>
  <c r="H52" i="66"/>
  <c r="P52" i="66"/>
  <c r="L4" i="65"/>
  <c r="D22" i="65"/>
  <c r="L22" i="65"/>
  <c r="T22" i="65"/>
  <c r="I52" i="65"/>
  <c r="M4" i="64"/>
  <c r="U4" i="64"/>
  <c r="E22" i="64"/>
  <c r="M22" i="64"/>
  <c r="E52" i="64"/>
  <c r="E17" i="63"/>
  <c r="M17" i="63"/>
  <c r="E33" i="63"/>
  <c r="M33" i="63"/>
  <c r="E22" i="62"/>
  <c r="M22" i="62"/>
  <c r="U22" i="62"/>
  <c r="I8" i="61"/>
  <c r="D3" i="57"/>
  <c r="O22" i="74"/>
  <c r="H8" i="73"/>
  <c r="P8" i="73"/>
  <c r="L4" i="72"/>
  <c r="H17" i="72"/>
  <c r="P17" i="72"/>
  <c r="H71" i="72"/>
  <c r="P71" i="72"/>
  <c r="H8" i="71"/>
  <c r="P8" i="71"/>
  <c r="F11" i="69"/>
  <c r="N11" i="69"/>
  <c r="V11" i="69"/>
  <c r="F33" i="69"/>
  <c r="N33" i="69"/>
  <c r="V33" i="69"/>
  <c r="Q71" i="66"/>
  <c r="M17" i="65"/>
  <c r="U17" i="65"/>
  <c r="H8" i="64"/>
  <c r="P8" i="64"/>
  <c r="I17" i="64"/>
  <c r="Q17" i="64"/>
  <c r="E11" i="63"/>
  <c r="M11" i="63"/>
  <c r="E27" i="63"/>
  <c r="M27" i="63"/>
  <c r="P27" i="61"/>
  <c r="H33" i="61"/>
  <c r="P33" i="61"/>
  <c r="P33" i="59"/>
  <c r="H4" i="57"/>
  <c r="P4" i="57"/>
  <c r="L4" i="57"/>
  <c r="E22" i="57"/>
  <c r="L8" i="74"/>
  <c r="H22" i="73"/>
  <c r="L33" i="73"/>
  <c r="T33" i="73"/>
  <c r="H27" i="72"/>
  <c r="O3" i="69"/>
  <c r="F71" i="69"/>
  <c r="N71" i="69"/>
  <c r="V71" i="69"/>
  <c r="F22" i="68"/>
  <c r="N22" i="68"/>
  <c r="V22" i="68"/>
  <c r="F27" i="67"/>
  <c r="N27" i="67"/>
  <c r="V27" i="67"/>
  <c r="R52" i="67"/>
  <c r="D17" i="66"/>
  <c r="L17" i="66"/>
  <c r="T17" i="66"/>
  <c r="L33" i="66"/>
  <c r="T33" i="66"/>
  <c r="M71" i="65"/>
  <c r="U71" i="65"/>
  <c r="H4" i="64"/>
  <c r="P4" i="64"/>
  <c r="I27" i="64"/>
  <c r="Q27" i="64"/>
  <c r="I4" i="61"/>
  <c r="D71" i="73"/>
  <c r="L71" i="73"/>
  <c r="T71" i="73"/>
  <c r="D52" i="72"/>
  <c r="L52" i="72"/>
  <c r="T52" i="72"/>
  <c r="F71" i="71"/>
  <c r="J4" i="66"/>
  <c r="R4" i="66"/>
  <c r="F4" i="66"/>
  <c r="N4" i="66"/>
  <c r="V4" i="66"/>
  <c r="T27" i="66"/>
  <c r="D8" i="65"/>
  <c r="L8" i="65"/>
  <c r="T8" i="65"/>
  <c r="M27" i="65"/>
  <c r="I11" i="64"/>
  <c r="Q11" i="64"/>
  <c r="I8" i="63"/>
  <c r="Q8" i="63"/>
  <c r="E11" i="61"/>
  <c r="U11" i="61"/>
  <c r="L52" i="61"/>
  <c r="I26" i="59"/>
  <c r="D52" i="59"/>
  <c r="H8" i="58"/>
  <c r="P8" i="58"/>
  <c r="E17" i="57"/>
  <c r="G22" i="57"/>
  <c r="J8" i="74"/>
  <c r="R8" i="74"/>
  <c r="F17" i="74"/>
  <c r="N17" i="74"/>
  <c r="V17" i="74"/>
  <c r="G27" i="74"/>
  <c r="O27" i="74"/>
  <c r="W27" i="74"/>
  <c r="K27" i="74"/>
  <c r="K26" i="74" s="1"/>
  <c r="K4" i="73"/>
  <c r="K3" i="73" s="1"/>
  <c r="S4" i="73"/>
  <c r="E11" i="73"/>
  <c r="M11" i="73"/>
  <c r="U11" i="73"/>
  <c r="H17" i="73"/>
  <c r="P17" i="73"/>
  <c r="D17" i="73"/>
  <c r="T17" i="73"/>
  <c r="F22" i="73"/>
  <c r="N22" i="73"/>
  <c r="V22" i="73"/>
  <c r="H27" i="73"/>
  <c r="P27" i="73"/>
  <c r="P26" i="73" s="1"/>
  <c r="D27" i="73"/>
  <c r="T27" i="73"/>
  <c r="J33" i="73"/>
  <c r="R33" i="73"/>
  <c r="E8" i="72"/>
  <c r="M8" i="72"/>
  <c r="U8" i="72"/>
  <c r="K11" i="72"/>
  <c r="S11" i="72"/>
  <c r="E22" i="72"/>
  <c r="M22" i="72"/>
  <c r="U22" i="72"/>
  <c r="F27" i="72"/>
  <c r="N27" i="72"/>
  <c r="V27" i="72"/>
  <c r="V26" i="72" s="1"/>
  <c r="G8" i="71"/>
  <c r="O8" i="71"/>
  <c r="W8" i="71"/>
  <c r="E11" i="71"/>
  <c r="E3" i="71" s="1"/>
  <c r="M11" i="71"/>
  <c r="M3" i="71" s="1"/>
  <c r="U11" i="71"/>
  <c r="H17" i="71"/>
  <c r="P17" i="71"/>
  <c r="D17" i="71"/>
  <c r="T17" i="71"/>
  <c r="G8" i="70"/>
  <c r="O8" i="70"/>
  <c r="O3" i="70" s="1"/>
  <c r="W8" i="70"/>
  <c r="F11" i="70"/>
  <c r="N11" i="70"/>
  <c r="V11" i="70"/>
  <c r="J22" i="70"/>
  <c r="R22" i="70"/>
  <c r="F22" i="70"/>
  <c r="N22" i="70"/>
  <c r="V22" i="70"/>
  <c r="F33" i="70"/>
  <c r="N33" i="70"/>
  <c r="V33" i="70"/>
  <c r="R33" i="70"/>
  <c r="F71" i="70"/>
  <c r="N71" i="70"/>
  <c r="V71" i="70"/>
  <c r="R71" i="70"/>
  <c r="E8" i="69"/>
  <c r="M8" i="69"/>
  <c r="U8" i="69"/>
  <c r="E22" i="69"/>
  <c r="M22" i="69"/>
  <c r="U22" i="69"/>
  <c r="I27" i="69"/>
  <c r="Q27" i="69"/>
  <c r="Q26" i="69" s="1"/>
  <c r="D52" i="69"/>
  <c r="L52" i="69"/>
  <c r="T52" i="69"/>
  <c r="H4" i="68"/>
  <c r="P4" i="68"/>
  <c r="I8" i="68"/>
  <c r="Q8" i="68"/>
  <c r="D17" i="68"/>
  <c r="L17" i="68"/>
  <c r="T17" i="68"/>
  <c r="F27" i="68"/>
  <c r="F26" i="68" s="1"/>
  <c r="N27" i="68"/>
  <c r="V27" i="68"/>
  <c r="J52" i="68"/>
  <c r="R52" i="68"/>
  <c r="F52" i="68"/>
  <c r="N52" i="68"/>
  <c r="V52" i="68"/>
  <c r="E4" i="67"/>
  <c r="M4" i="67"/>
  <c r="U4" i="67"/>
  <c r="H11" i="67"/>
  <c r="P11" i="67"/>
  <c r="I17" i="67"/>
  <c r="Q17" i="67"/>
  <c r="H33" i="67"/>
  <c r="P33" i="67"/>
  <c r="G71" i="67"/>
  <c r="O71" i="67"/>
  <c r="W71" i="67"/>
  <c r="K11" i="66"/>
  <c r="S11" i="66"/>
  <c r="I22" i="66"/>
  <c r="Q22" i="66"/>
  <c r="E22" i="66"/>
  <c r="M22" i="66"/>
  <c r="I52" i="66"/>
  <c r="Q52" i="66"/>
  <c r="E52" i="66"/>
  <c r="M52" i="66"/>
  <c r="H71" i="66"/>
  <c r="P71" i="66"/>
  <c r="D71" i="66"/>
  <c r="L71" i="66"/>
  <c r="T71" i="66"/>
  <c r="E4" i="65"/>
  <c r="M4" i="65"/>
  <c r="M3" i="65" s="1"/>
  <c r="U4" i="65"/>
  <c r="I4" i="65"/>
  <c r="D17" i="65"/>
  <c r="L17" i="65"/>
  <c r="T17" i="65"/>
  <c r="H17" i="65"/>
  <c r="P17" i="65"/>
  <c r="E22" i="65"/>
  <c r="M22" i="65"/>
  <c r="U22" i="65"/>
  <c r="I22" i="65"/>
  <c r="Q22" i="65"/>
  <c r="J52" i="65"/>
  <c r="R52" i="65"/>
  <c r="F4" i="64"/>
  <c r="N4" i="64"/>
  <c r="V4" i="64"/>
  <c r="F11" i="64"/>
  <c r="N11" i="64"/>
  <c r="V11" i="64"/>
  <c r="H17" i="64"/>
  <c r="P17" i="64"/>
  <c r="G27" i="64"/>
  <c r="F8" i="63"/>
  <c r="N8" i="63"/>
  <c r="V8" i="63"/>
  <c r="D11" i="63"/>
  <c r="L11" i="63"/>
  <c r="T11" i="63"/>
  <c r="D27" i="63"/>
  <c r="L27" i="63"/>
  <c r="L26" i="63" s="1"/>
  <c r="T27" i="63"/>
  <c r="I4" i="62"/>
  <c r="Q4" i="62"/>
  <c r="E4" i="62"/>
  <c r="M4" i="62"/>
  <c r="U4" i="62"/>
  <c r="K11" i="62"/>
  <c r="S11" i="62"/>
  <c r="E17" i="62"/>
  <c r="M17" i="62"/>
  <c r="U17" i="62"/>
  <c r="E33" i="62"/>
  <c r="E26" i="62" s="1"/>
  <c r="M33" i="62"/>
  <c r="U33" i="62"/>
  <c r="I33" i="62"/>
  <c r="Q33" i="62"/>
  <c r="J11" i="61"/>
  <c r="R11" i="61"/>
  <c r="G27" i="61"/>
  <c r="G33" i="61"/>
  <c r="H8" i="59"/>
  <c r="P8" i="59"/>
  <c r="D8" i="59"/>
  <c r="L8" i="59"/>
  <c r="D11" i="59"/>
  <c r="L11" i="59"/>
  <c r="T11" i="59"/>
  <c r="H11" i="59"/>
  <c r="P11" i="59"/>
  <c r="G33" i="59"/>
  <c r="D71" i="59"/>
  <c r="L71" i="59"/>
  <c r="T71" i="59"/>
  <c r="P71" i="59"/>
  <c r="F4" i="58"/>
  <c r="G11" i="58"/>
  <c r="G3" i="58" s="1"/>
  <c r="D22" i="58"/>
  <c r="L22" i="58"/>
  <c r="T22" i="58"/>
  <c r="P22" i="58"/>
  <c r="H33" i="58"/>
  <c r="P33" i="58"/>
  <c r="P26" i="58" s="1"/>
  <c r="L33" i="58"/>
  <c r="D52" i="58"/>
  <c r="L52" i="58"/>
  <c r="T52" i="58"/>
  <c r="H52" i="58"/>
  <c r="P52" i="58"/>
  <c r="F17" i="57"/>
  <c r="H22" i="57"/>
  <c r="P22" i="57"/>
  <c r="L22" i="57"/>
  <c r="E8" i="55"/>
  <c r="Q26" i="54"/>
  <c r="H4" i="74"/>
  <c r="P4" i="74"/>
  <c r="D4" i="74"/>
  <c r="T4" i="74"/>
  <c r="K8" i="74"/>
  <c r="S8" i="74"/>
  <c r="O8" i="74"/>
  <c r="D11" i="74"/>
  <c r="L11" i="74"/>
  <c r="T11" i="74"/>
  <c r="G17" i="74"/>
  <c r="O17" i="74"/>
  <c r="P4" i="73"/>
  <c r="J71" i="73"/>
  <c r="R71" i="73"/>
  <c r="R8" i="69"/>
  <c r="F27" i="69"/>
  <c r="N27" i="69"/>
  <c r="V27" i="69"/>
  <c r="F4" i="67"/>
  <c r="N4" i="67"/>
  <c r="V4" i="67"/>
  <c r="E11" i="65"/>
  <c r="F33" i="65"/>
  <c r="N33" i="65"/>
  <c r="N26" i="65" s="1"/>
  <c r="V33" i="65"/>
  <c r="D71" i="65"/>
  <c r="L71" i="65"/>
  <c r="T71" i="65"/>
  <c r="H71" i="65"/>
  <c r="P71" i="65"/>
  <c r="I4" i="63"/>
  <c r="Q4" i="63"/>
  <c r="I22" i="63"/>
  <c r="Q22" i="63"/>
  <c r="I52" i="63"/>
  <c r="Q52" i="63"/>
  <c r="E71" i="62"/>
  <c r="M71" i="62"/>
  <c r="U71" i="62"/>
  <c r="Q71" i="62"/>
  <c r="L11" i="58"/>
  <c r="D22" i="74"/>
  <c r="T22" i="74"/>
  <c r="H33" i="72"/>
  <c r="P33" i="72"/>
  <c r="P26" i="72" s="1"/>
  <c r="H4" i="71"/>
  <c r="P4" i="71"/>
  <c r="F4" i="68"/>
  <c r="N4" i="68"/>
  <c r="V4" i="68"/>
  <c r="R17" i="68"/>
  <c r="F11" i="67"/>
  <c r="N11" i="67"/>
  <c r="V11" i="67"/>
  <c r="F33" i="67"/>
  <c r="N33" i="67"/>
  <c r="V33" i="67"/>
  <c r="E71" i="61"/>
  <c r="J8" i="59"/>
  <c r="F11" i="59"/>
  <c r="D17" i="59"/>
  <c r="L17" i="59"/>
  <c r="T17" i="59"/>
  <c r="F71" i="59"/>
  <c r="F22" i="58"/>
  <c r="F52" i="58"/>
  <c r="F71" i="58"/>
  <c r="N71" i="58"/>
  <c r="V71" i="58"/>
  <c r="E4" i="57"/>
  <c r="H8" i="57"/>
  <c r="P8" i="57"/>
  <c r="L8" i="57"/>
  <c r="G22" i="55"/>
  <c r="F33" i="55"/>
  <c r="F52" i="55"/>
  <c r="F71" i="55"/>
  <c r="D11" i="55"/>
  <c r="G33" i="55"/>
  <c r="G52" i="55"/>
  <c r="G71" i="55"/>
  <c r="D27" i="54"/>
  <c r="E33" i="57"/>
  <c r="E52" i="57"/>
  <c r="E71" i="57"/>
  <c r="E11" i="55"/>
  <c r="D27" i="55"/>
  <c r="D26" i="55" s="1"/>
  <c r="D4" i="54"/>
  <c r="E27" i="54"/>
  <c r="E4" i="53"/>
  <c r="D11" i="53"/>
  <c r="D22" i="53"/>
  <c r="G71" i="53"/>
  <c r="G33" i="57"/>
  <c r="G26" i="57" s="1"/>
  <c r="G52" i="57"/>
  <c r="G27" i="54"/>
  <c r="I3" i="42"/>
  <c r="M3" i="39"/>
  <c r="D26" i="44"/>
  <c r="E26" i="44"/>
  <c r="D4" i="44"/>
  <c r="J17" i="44"/>
  <c r="F33" i="44"/>
  <c r="F26" i="44" s="1"/>
  <c r="F52" i="44"/>
  <c r="F71" i="44"/>
  <c r="R17" i="39"/>
  <c r="O52" i="39"/>
  <c r="T11" i="37"/>
  <c r="T33" i="37"/>
  <c r="E4" i="44"/>
  <c r="G33" i="44"/>
  <c r="G26" i="44" s="1"/>
  <c r="G52" i="44"/>
  <c r="G71" i="44"/>
  <c r="L22" i="37"/>
  <c r="T22" i="37"/>
  <c r="F4" i="44"/>
  <c r="D22" i="44"/>
  <c r="D4" i="43"/>
  <c r="D11" i="43"/>
  <c r="M22" i="39"/>
  <c r="U22" i="39"/>
  <c r="G22" i="43"/>
  <c r="G33" i="43"/>
  <c r="G52" i="43"/>
  <c r="G71" i="43"/>
  <c r="G17" i="42"/>
  <c r="G22" i="42"/>
  <c r="F33" i="42"/>
  <c r="G71" i="39"/>
  <c r="I8" i="38"/>
  <c r="Q8" i="38"/>
  <c r="K11" i="38"/>
  <c r="S11" i="38"/>
  <c r="I17" i="38"/>
  <c r="S22" i="38"/>
  <c r="D4" i="38"/>
  <c r="G71" i="38"/>
  <c r="F8" i="37"/>
  <c r="N8" i="37"/>
  <c r="D17" i="37"/>
  <c r="D22" i="43"/>
  <c r="D33" i="43"/>
  <c r="D26" i="43" s="1"/>
  <c r="D52" i="43"/>
  <c r="D71" i="43"/>
  <c r="D17" i="42"/>
  <c r="D22" i="42"/>
  <c r="G27" i="42"/>
  <c r="G4" i="41"/>
  <c r="E22" i="41"/>
  <c r="E4" i="40"/>
  <c r="E11" i="40"/>
  <c r="G17" i="40"/>
  <c r="G22" i="40"/>
  <c r="G33" i="40"/>
  <c r="G52" i="40"/>
  <c r="G71" i="40"/>
  <c r="E4" i="39"/>
  <c r="N26" i="39"/>
  <c r="D27" i="39"/>
  <c r="L27" i="39"/>
  <c r="T27" i="39"/>
  <c r="F52" i="39"/>
  <c r="N52" i="39"/>
  <c r="V52" i="39"/>
  <c r="I71" i="39"/>
  <c r="I33" i="38"/>
  <c r="I26" i="38" s="1"/>
  <c r="Q33" i="38"/>
  <c r="E33" i="38"/>
  <c r="E22" i="43"/>
  <c r="E33" i="43"/>
  <c r="E26" i="43" s="1"/>
  <c r="E52" i="43"/>
  <c r="E71" i="43"/>
  <c r="E17" i="42"/>
  <c r="E22" i="42"/>
  <c r="D33" i="42"/>
  <c r="D26" i="42" s="1"/>
  <c r="D52" i="42"/>
  <c r="D71" i="42"/>
  <c r="E11" i="41"/>
  <c r="F22" i="41"/>
  <c r="F4" i="40"/>
  <c r="F11" i="40"/>
  <c r="D27" i="40"/>
  <c r="F4" i="39"/>
  <c r="J8" i="39"/>
  <c r="D11" i="39"/>
  <c r="L11" i="39"/>
  <c r="T11" i="39"/>
  <c r="J17" i="39"/>
  <c r="E22" i="39"/>
  <c r="D33" i="39"/>
  <c r="L33" i="39"/>
  <c r="T33" i="39"/>
  <c r="G52" i="39"/>
  <c r="J71" i="39"/>
  <c r="R71" i="39"/>
  <c r="D4" i="37"/>
  <c r="L4" i="37"/>
  <c r="T4" i="37"/>
  <c r="L11" i="37"/>
  <c r="D22" i="37"/>
  <c r="D33" i="37"/>
  <c r="I4" i="38"/>
  <c r="Q4" i="38"/>
  <c r="K17" i="38"/>
  <c r="S17" i="38"/>
  <c r="I22" i="38"/>
  <c r="Q22" i="38"/>
  <c r="G33" i="38"/>
  <c r="F33" i="37"/>
  <c r="J4" i="38"/>
  <c r="R4" i="38"/>
  <c r="D8" i="38"/>
  <c r="L8" i="38"/>
  <c r="T8" i="38"/>
  <c r="J22" i="38"/>
  <c r="R22" i="38"/>
  <c r="F71" i="38"/>
  <c r="I8" i="37"/>
  <c r="Q8" i="37"/>
  <c r="E8" i="37"/>
  <c r="M8" i="37"/>
  <c r="G33" i="37"/>
  <c r="G52" i="37"/>
  <c r="G71" i="37"/>
  <c r="G27" i="36"/>
  <c r="G26" i="36" s="1"/>
  <c r="G4" i="35"/>
  <c r="L26" i="33"/>
  <c r="D26" i="31"/>
  <c r="L4" i="38"/>
  <c r="T4" i="38"/>
  <c r="F17" i="38"/>
  <c r="N17" i="38"/>
  <c r="V17" i="38"/>
  <c r="D22" i="38"/>
  <c r="L22" i="38"/>
  <c r="T22" i="38"/>
  <c r="F52" i="38"/>
  <c r="E17" i="37"/>
  <c r="E22" i="37"/>
  <c r="E4" i="36"/>
  <c r="E17" i="36"/>
  <c r="E22" i="36"/>
  <c r="E33" i="36"/>
  <c r="E52" i="36"/>
  <c r="E71" i="36"/>
  <c r="F4" i="36"/>
  <c r="F17" i="36"/>
  <c r="F22" i="36"/>
  <c r="F33" i="36"/>
  <c r="F52" i="36"/>
  <c r="F71" i="36"/>
  <c r="D11" i="29"/>
  <c r="D52" i="37"/>
  <c r="D71" i="37"/>
  <c r="D27" i="36"/>
  <c r="D4" i="35"/>
  <c r="G8" i="29"/>
  <c r="E33" i="34"/>
  <c r="E52" i="34"/>
  <c r="E71" i="34"/>
  <c r="E33" i="33"/>
  <c r="E52" i="33"/>
  <c r="E71" i="33"/>
  <c r="F22" i="32"/>
  <c r="F33" i="32"/>
  <c r="F52" i="32"/>
  <c r="F71" i="32"/>
  <c r="F33" i="31"/>
  <c r="F52" i="31"/>
  <c r="F71" i="31"/>
  <c r="G11" i="35"/>
  <c r="G33" i="35"/>
  <c r="G52" i="35"/>
  <c r="G71" i="35"/>
  <c r="G33" i="34"/>
  <c r="G52" i="34"/>
  <c r="G71" i="34"/>
  <c r="G33" i="33"/>
  <c r="G26" i="33" s="1"/>
  <c r="G52" i="33"/>
  <c r="G71" i="33"/>
  <c r="D27" i="32"/>
  <c r="D4" i="31"/>
  <c r="D17" i="31"/>
  <c r="D22" i="31"/>
  <c r="E4" i="29"/>
  <c r="E3" i="29" s="1"/>
  <c r="D22" i="33"/>
  <c r="D4" i="32"/>
  <c r="E27" i="32"/>
  <c r="E4" i="31"/>
  <c r="E17" i="31"/>
  <c r="E22" i="31"/>
  <c r="F4" i="29"/>
  <c r="F17" i="29"/>
  <c r="D22" i="29"/>
  <c r="F17" i="35"/>
  <c r="F22" i="35"/>
  <c r="F4" i="34"/>
  <c r="F17" i="34"/>
  <c r="F22" i="34"/>
  <c r="F4" i="33"/>
  <c r="F11" i="33"/>
  <c r="F22" i="33"/>
  <c r="F4" i="32"/>
  <c r="G27" i="32"/>
  <c r="G4" i="31"/>
  <c r="G17" i="31"/>
  <c r="G22" i="31"/>
  <c r="G11" i="29"/>
  <c r="G33" i="29"/>
  <c r="K22" i="27"/>
  <c r="S71" i="23"/>
  <c r="D4" i="28"/>
  <c r="D17" i="28"/>
  <c r="D22" i="28"/>
  <c r="G27" i="28"/>
  <c r="G26" i="28" s="1"/>
  <c r="E17" i="27"/>
  <c r="F22" i="27"/>
  <c r="M33" i="25"/>
  <c r="M26" i="25" s="1"/>
  <c r="F4" i="28"/>
  <c r="F17" i="28"/>
  <c r="F22" i="28"/>
  <c r="E33" i="28"/>
  <c r="E52" i="28"/>
  <c r="E71" i="28"/>
  <c r="G17" i="27"/>
  <c r="D27" i="27"/>
  <c r="K17" i="23"/>
  <c r="S17" i="23"/>
  <c r="L22" i="23"/>
  <c r="N71" i="23"/>
  <c r="J8" i="19"/>
  <c r="R8" i="19"/>
  <c r="G4" i="28"/>
  <c r="G17" i="28"/>
  <c r="G22" i="28"/>
  <c r="F33" i="28"/>
  <c r="F52" i="28"/>
  <c r="F71" i="28"/>
  <c r="D4" i="27"/>
  <c r="D11" i="27"/>
  <c r="R26" i="26"/>
  <c r="P52" i="23"/>
  <c r="U17" i="18"/>
  <c r="F22" i="29"/>
  <c r="E33" i="29"/>
  <c r="E52" i="29"/>
  <c r="E71" i="29"/>
  <c r="F4" i="27"/>
  <c r="F11" i="27"/>
  <c r="G27" i="27"/>
  <c r="G33" i="27"/>
  <c r="H4" i="25"/>
  <c r="H3" i="25" s="1"/>
  <c r="D17" i="24"/>
  <c r="N27" i="23"/>
  <c r="N26" i="23" s="1"/>
  <c r="V27" i="23"/>
  <c r="V26" i="23" s="1"/>
  <c r="U33" i="23"/>
  <c r="O26" i="19"/>
  <c r="G71" i="27"/>
  <c r="D11" i="26"/>
  <c r="G17" i="26"/>
  <c r="G22" i="26"/>
  <c r="F33" i="26"/>
  <c r="F52" i="26"/>
  <c r="F71" i="26"/>
  <c r="G11" i="25"/>
  <c r="E33" i="25"/>
  <c r="H52" i="25"/>
  <c r="P52" i="25"/>
  <c r="D4" i="24"/>
  <c r="D3" i="24" s="1"/>
  <c r="D22" i="24"/>
  <c r="F27" i="24"/>
  <c r="K4" i="23"/>
  <c r="S4" i="23"/>
  <c r="G11" i="23"/>
  <c r="O11" i="23"/>
  <c r="W11" i="23"/>
  <c r="D22" i="23"/>
  <c r="E33" i="23"/>
  <c r="I17" i="19"/>
  <c r="K4" i="18"/>
  <c r="S4" i="18"/>
  <c r="M17" i="18"/>
  <c r="G27" i="18"/>
  <c r="D4" i="23"/>
  <c r="L4" i="23"/>
  <c r="E22" i="23"/>
  <c r="G27" i="23"/>
  <c r="O27" i="23"/>
  <c r="W27" i="23"/>
  <c r="D71" i="23"/>
  <c r="H4" i="19"/>
  <c r="D11" i="19"/>
  <c r="L11" i="19"/>
  <c r="G71" i="19"/>
  <c r="G22" i="18"/>
  <c r="O22" i="18"/>
  <c r="D33" i="18"/>
  <c r="E4" i="26"/>
  <c r="G8" i="26"/>
  <c r="F11" i="26"/>
  <c r="D27" i="26"/>
  <c r="E17" i="25"/>
  <c r="E22" i="25"/>
  <c r="G33" i="25"/>
  <c r="F4" i="24"/>
  <c r="F22" i="24"/>
  <c r="D33" i="24"/>
  <c r="D52" i="24"/>
  <c r="D71" i="24"/>
  <c r="E4" i="23"/>
  <c r="E17" i="23"/>
  <c r="F22" i="23"/>
  <c r="G33" i="23"/>
  <c r="O33" i="23"/>
  <c r="W33" i="23"/>
  <c r="E71" i="23"/>
  <c r="E27" i="19"/>
  <c r="M27" i="19"/>
  <c r="U27" i="19"/>
  <c r="D33" i="19"/>
  <c r="D26" i="19" s="1"/>
  <c r="L33" i="19"/>
  <c r="T33" i="19"/>
  <c r="F4" i="26"/>
  <c r="H8" i="26"/>
  <c r="H3" i="26" s="1"/>
  <c r="F17" i="25"/>
  <c r="F22" i="25"/>
  <c r="G4" i="24"/>
  <c r="F11" i="24"/>
  <c r="G17" i="24"/>
  <c r="G22" i="24"/>
  <c r="E33" i="24"/>
  <c r="E52" i="24"/>
  <c r="E71" i="24"/>
  <c r="F4" i="23"/>
  <c r="K52" i="23"/>
  <c r="S52" i="23"/>
  <c r="K8" i="18"/>
  <c r="D11" i="18"/>
  <c r="E27" i="17"/>
  <c r="I4" i="19"/>
  <c r="Q4" i="19"/>
  <c r="E11" i="19"/>
  <c r="M11" i="19"/>
  <c r="M3" i="19" s="1"/>
  <c r="U11" i="19"/>
  <c r="F52" i="19"/>
  <c r="D22" i="18"/>
  <c r="G52" i="18"/>
  <c r="F4" i="17"/>
  <c r="F17" i="17"/>
  <c r="F22" i="17"/>
  <c r="F33" i="17"/>
  <c r="F52" i="17"/>
  <c r="F11" i="19"/>
  <c r="F22" i="19"/>
  <c r="K27" i="19"/>
  <c r="S27" i="19"/>
  <c r="G52" i="19"/>
  <c r="O52" i="19"/>
  <c r="W52" i="19"/>
  <c r="E8" i="18"/>
  <c r="M8" i="18"/>
  <c r="U8" i="18"/>
  <c r="F11" i="18"/>
  <c r="E22" i="18"/>
  <c r="M22" i="18"/>
  <c r="U22" i="18"/>
  <c r="I27" i="18"/>
  <c r="Q27" i="18"/>
  <c r="Q26" i="18" s="1"/>
  <c r="F33" i="18"/>
  <c r="G4" i="17"/>
  <c r="G17" i="17"/>
  <c r="G22" i="17"/>
  <c r="G33" i="17"/>
  <c r="G52" i="17"/>
  <c r="G11" i="19"/>
  <c r="D17" i="19"/>
  <c r="G11" i="18"/>
  <c r="W3" i="152"/>
  <c r="W8" i="153"/>
  <c r="W26" i="150"/>
  <c r="W4" i="153"/>
  <c r="W3" i="151"/>
  <c r="W26" i="151"/>
  <c r="W27" i="152"/>
  <c r="W26" i="152" s="1"/>
  <c r="W17" i="152"/>
  <c r="W52" i="151"/>
  <c r="P4" i="2"/>
  <c r="H52" i="2"/>
  <c r="P52" i="2"/>
  <c r="P4" i="6"/>
  <c r="H8" i="5"/>
  <c r="D11" i="5"/>
  <c r="L11" i="5"/>
  <c r="L71" i="6"/>
  <c r="D11" i="2"/>
  <c r="L11" i="2"/>
  <c r="T27" i="6"/>
  <c r="J8" i="5"/>
  <c r="R8" i="5"/>
  <c r="L27" i="5"/>
  <c r="H4" i="4"/>
  <c r="P4" i="4"/>
  <c r="G4" i="2"/>
  <c r="H27" i="2"/>
  <c r="P27" i="2"/>
  <c r="L27" i="2"/>
  <c r="G4" i="6"/>
  <c r="O4" i="6"/>
  <c r="W4" i="6"/>
  <c r="D22" i="6"/>
  <c r="L22" i="6"/>
  <c r="T22" i="6"/>
  <c r="P22" i="6"/>
  <c r="D52" i="6"/>
  <c r="L52" i="6"/>
  <c r="T52" i="6"/>
  <c r="P52" i="6"/>
  <c r="J71" i="6"/>
  <c r="R71" i="6"/>
  <c r="F4" i="5"/>
  <c r="N4" i="5"/>
  <c r="V4" i="5"/>
  <c r="J4" i="5"/>
  <c r="E22" i="5"/>
  <c r="H33" i="5"/>
  <c r="P33" i="5"/>
  <c r="P26" i="5" s="1"/>
  <c r="D33" i="5"/>
  <c r="D52" i="5"/>
  <c r="L52" i="5"/>
  <c r="T52" i="5"/>
  <c r="H52" i="5"/>
  <c r="P52" i="5"/>
  <c r="G71" i="5"/>
  <c r="D33" i="4"/>
  <c r="L33" i="4"/>
  <c r="T33" i="4"/>
  <c r="P33" i="4"/>
  <c r="H71" i="4"/>
  <c r="P71" i="4"/>
  <c r="P22" i="2"/>
  <c r="D71" i="2"/>
  <c r="D71" i="5"/>
  <c r="L71" i="5"/>
  <c r="P27" i="4"/>
  <c r="L17" i="2"/>
  <c r="D33" i="2"/>
  <c r="L33" i="2"/>
  <c r="D17" i="6"/>
  <c r="L17" i="6"/>
  <c r="T17" i="6"/>
  <c r="D8" i="4"/>
  <c r="P17" i="4"/>
  <c r="D52" i="4"/>
  <c r="L52" i="4"/>
  <c r="V22" i="2"/>
  <c r="H26" i="108"/>
  <c r="E3" i="87"/>
  <c r="W26" i="89"/>
  <c r="N52" i="81"/>
  <c r="W26" i="78"/>
  <c r="I26" i="72"/>
  <c r="F26" i="71"/>
  <c r="N26" i="64"/>
  <c r="U26" i="6"/>
  <c r="R26" i="5"/>
  <c r="C27" i="2"/>
  <c r="C4" i="121"/>
  <c r="C22" i="121"/>
  <c r="C8" i="126"/>
  <c r="C17" i="126"/>
  <c r="C33" i="126"/>
  <c r="C11" i="121"/>
  <c r="C33" i="121"/>
  <c r="C52" i="126"/>
  <c r="C52" i="121"/>
  <c r="C71" i="118"/>
  <c r="C4" i="115"/>
  <c r="C4" i="118"/>
  <c r="C71" i="110"/>
  <c r="C8" i="118"/>
  <c r="C22" i="86"/>
  <c r="C52" i="114"/>
  <c r="C71" i="115"/>
  <c r="C4" i="114"/>
  <c r="C17" i="114"/>
  <c r="C22" i="114"/>
  <c r="C33" i="114"/>
  <c r="C26" i="114" s="1"/>
  <c r="C11" i="113"/>
  <c r="C3" i="113" s="1"/>
  <c r="C71" i="113"/>
  <c r="C4" i="112"/>
  <c r="C8" i="112"/>
  <c r="C27" i="110"/>
  <c r="C8" i="108"/>
  <c r="C27" i="108"/>
  <c r="C71" i="99"/>
  <c r="C8" i="98"/>
  <c r="C11" i="98"/>
  <c r="C27" i="97"/>
  <c r="C17" i="92"/>
  <c r="C22" i="92"/>
  <c r="C71" i="89"/>
  <c r="C8" i="88"/>
  <c r="C11" i="88"/>
  <c r="C71" i="87"/>
  <c r="C8" i="86"/>
  <c r="C11" i="86"/>
  <c r="C22" i="87"/>
  <c r="C52" i="112"/>
  <c r="C33" i="115"/>
  <c r="C4" i="84"/>
  <c r="C27" i="84"/>
  <c r="C8" i="81"/>
  <c r="C11" i="81"/>
  <c r="C27" i="83"/>
  <c r="C26" i="83" s="1"/>
  <c r="C27" i="82"/>
  <c r="C27" i="86"/>
  <c r="C8" i="85"/>
  <c r="C11" i="85"/>
  <c r="C22" i="85"/>
  <c r="C27" i="81"/>
  <c r="C52" i="68"/>
  <c r="C11" i="67"/>
  <c r="C71" i="67"/>
  <c r="C52" i="66"/>
  <c r="C8" i="65"/>
  <c r="C17" i="65"/>
  <c r="C33" i="64"/>
  <c r="C11" i="63"/>
  <c r="C8" i="76"/>
  <c r="C11" i="76"/>
  <c r="C22" i="76"/>
  <c r="C4" i="74"/>
  <c r="C52" i="73"/>
  <c r="C11" i="72"/>
  <c r="C4" i="69"/>
  <c r="C4" i="67"/>
  <c r="C33" i="67"/>
  <c r="C26" i="67" s="1"/>
  <c r="C11" i="64"/>
  <c r="C52" i="64"/>
  <c r="C22" i="70"/>
  <c r="C8" i="66"/>
  <c r="C27" i="65"/>
  <c r="C26" i="65" s="1"/>
  <c r="C8" i="68"/>
  <c r="C27" i="61"/>
  <c r="C11" i="59"/>
  <c r="C27" i="59"/>
  <c r="C11" i="57"/>
  <c r="C17" i="63"/>
  <c r="C11" i="61"/>
  <c r="C17" i="58"/>
  <c r="C52" i="58"/>
  <c r="C71" i="57"/>
  <c r="C71" i="61"/>
  <c r="C71" i="59"/>
  <c r="C4" i="58"/>
  <c r="C33" i="58"/>
  <c r="C22" i="57"/>
  <c r="C52" i="57"/>
  <c r="C17" i="47"/>
  <c r="C27" i="53"/>
  <c r="C8" i="54"/>
  <c r="C22" i="54"/>
  <c r="C22" i="48"/>
  <c r="C17" i="54"/>
  <c r="C52" i="48"/>
  <c r="C52" i="55"/>
  <c r="C71" i="54"/>
  <c r="C4" i="47"/>
  <c r="C22" i="47"/>
  <c r="C4" i="48"/>
  <c r="C3" i="48" s="1"/>
  <c r="C22" i="44"/>
  <c r="C11" i="43"/>
  <c r="C27" i="43"/>
  <c r="C8" i="40"/>
  <c r="C8" i="39"/>
  <c r="C4" i="38"/>
  <c r="C11" i="38"/>
  <c r="C4" i="32"/>
  <c r="C11" i="32"/>
  <c r="C4" i="31"/>
  <c r="C8" i="36"/>
  <c r="C52" i="36"/>
  <c r="C8" i="35"/>
  <c r="C27" i="33"/>
  <c r="C8" i="32"/>
  <c r="C22" i="32"/>
  <c r="C52" i="32"/>
  <c r="C8" i="31"/>
  <c r="C17" i="31"/>
  <c r="C27" i="32"/>
  <c r="C52" i="31"/>
  <c r="C4" i="29"/>
  <c r="C11" i="25"/>
  <c r="C71" i="31"/>
  <c r="C4" i="25"/>
  <c r="C8" i="25"/>
  <c r="C33" i="31"/>
  <c r="C22" i="29"/>
  <c r="C8" i="26"/>
  <c r="C3" i="26" s="1"/>
  <c r="C52" i="26"/>
  <c r="C22" i="23"/>
  <c r="C33" i="29"/>
  <c r="C27" i="19"/>
  <c r="C27" i="25"/>
  <c r="C27" i="23"/>
  <c r="C22" i="19"/>
  <c r="C52" i="19"/>
  <c r="C4" i="19"/>
  <c r="C4" i="18"/>
  <c r="C8" i="18"/>
  <c r="C11" i="17"/>
  <c r="C22" i="17"/>
  <c r="C52" i="18"/>
  <c r="C27" i="17"/>
  <c r="C8" i="6"/>
  <c r="C17" i="5"/>
  <c r="C4" i="6"/>
  <c r="C17" i="6"/>
  <c r="C71" i="3"/>
  <c r="C11" i="5"/>
  <c r="C52" i="3"/>
  <c r="C27" i="5"/>
  <c r="C22" i="3"/>
  <c r="C33" i="6"/>
  <c r="C71" i="6"/>
  <c r="C4" i="4"/>
  <c r="C71" i="4"/>
  <c r="C71" i="5"/>
  <c r="C27" i="3"/>
  <c r="C8" i="63"/>
  <c r="C27" i="64"/>
  <c r="C26" i="37"/>
  <c r="P3" i="88" l="1"/>
  <c r="H26" i="68"/>
  <c r="O26" i="108"/>
  <c r="G26" i="19"/>
  <c r="E3" i="42"/>
  <c r="P26" i="29"/>
  <c r="C3" i="90"/>
  <c r="W26" i="37"/>
  <c r="E3" i="64"/>
  <c r="K26" i="72"/>
  <c r="C3" i="80"/>
  <c r="I3" i="57"/>
  <c r="K64" i="15"/>
  <c r="M19" i="45"/>
  <c r="N74" i="45"/>
  <c r="O26" i="63"/>
  <c r="D26" i="63"/>
  <c r="O3" i="71"/>
  <c r="J46" i="45"/>
  <c r="N26" i="59"/>
  <c r="Q3" i="25"/>
  <c r="I26" i="55"/>
  <c r="I3" i="19"/>
  <c r="S26" i="78"/>
  <c r="V26" i="59"/>
  <c r="R26" i="70"/>
  <c r="C3" i="78"/>
  <c r="E61" i="45"/>
  <c r="E57" i="45"/>
  <c r="U3" i="6"/>
  <c r="G3" i="44"/>
  <c r="D48" i="45"/>
  <c r="J3" i="110"/>
  <c r="C54" i="45"/>
  <c r="H26" i="27"/>
  <c r="G26" i="112"/>
  <c r="D3" i="39"/>
  <c r="C3" i="91"/>
  <c r="R26" i="4"/>
  <c r="K14" i="45"/>
  <c r="K14" i="93" s="1"/>
  <c r="R7" i="45"/>
  <c r="O26" i="112"/>
  <c r="S26" i="115"/>
  <c r="J6" i="45"/>
  <c r="K26" i="28"/>
  <c r="N26" i="97"/>
  <c r="L26" i="73"/>
  <c r="G3" i="78"/>
  <c r="N26" i="2"/>
  <c r="D26" i="112"/>
  <c r="E3" i="81"/>
  <c r="L26" i="43"/>
  <c r="J26" i="81"/>
  <c r="J3" i="73"/>
  <c r="U16" i="45"/>
  <c r="V26" i="113"/>
  <c r="G26" i="4"/>
  <c r="U31" i="45"/>
  <c r="O26" i="32"/>
  <c r="O26" i="73"/>
  <c r="E6" i="45"/>
  <c r="M30" i="45"/>
  <c r="W3" i="5"/>
  <c r="L26" i="72"/>
  <c r="N26" i="19"/>
  <c r="C64" i="15"/>
  <c r="K3" i="6"/>
  <c r="K2" i="6" s="1"/>
  <c r="Q3" i="72"/>
  <c r="T3" i="108"/>
  <c r="E26" i="76"/>
  <c r="S26" i="64"/>
  <c r="D3" i="34"/>
  <c r="G26" i="59"/>
  <c r="O26" i="89"/>
  <c r="J3" i="29"/>
  <c r="N3" i="32"/>
  <c r="N59" i="45"/>
  <c r="P26" i="86"/>
  <c r="C26" i="115"/>
  <c r="H3" i="19"/>
  <c r="U47" i="45"/>
  <c r="F58" i="45"/>
  <c r="V75" i="45"/>
  <c r="O26" i="82"/>
  <c r="K3" i="4"/>
  <c r="C26" i="121"/>
  <c r="W3" i="28"/>
  <c r="V3" i="99"/>
  <c r="E3" i="53"/>
  <c r="P26" i="67"/>
  <c r="G26" i="74"/>
  <c r="G26" i="32"/>
  <c r="T3" i="23"/>
  <c r="Q26" i="26"/>
  <c r="R3" i="25"/>
  <c r="F26" i="89"/>
  <c r="C3" i="34"/>
  <c r="H3" i="58"/>
  <c r="R26" i="83"/>
  <c r="M26" i="23"/>
  <c r="S48" i="15"/>
  <c r="O37" i="15"/>
  <c r="H24" i="15"/>
  <c r="J14" i="15"/>
  <c r="F44" i="15"/>
  <c r="T21" i="15"/>
  <c r="U46" i="15"/>
  <c r="K54" i="15"/>
  <c r="U36" i="15"/>
  <c r="W70" i="15"/>
  <c r="S59" i="15"/>
  <c r="U19" i="15"/>
  <c r="M36" i="15"/>
  <c r="W3" i="42"/>
  <c r="P16" i="45"/>
  <c r="W49" i="45"/>
  <c r="S38" i="45"/>
  <c r="M26" i="57"/>
  <c r="G26" i="53"/>
  <c r="Q60" i="15"/>
  <c r="Q48" i="15"/>
  <c r="M37" i="15"/>
  <c r="J60" i="15"/>
  <c r="T58" i="15"/>
  <c r="W75" i="15"/>
  <c r="G41" i="15"/>
  <c r="R46" i="15"/>
  <c r="N35" i="15"/>
  <c r="E73" i="15"/>
  <c r="U59" i="15"/>
  <c r="D68" i="15"/>
  <c r="P13" i="15"/>
  <c r="G46" i="15"/>
  <c r="M13" i="15"/>
  <c r="N26" i="38"/>
  <c r="D26" i="67"/>
  <c r="U13" i="45"/>
  <c r="D3" i="53"/>
  <c r="O3" i="58"/>
  <c r="O2" i="58" s="1"/>
  <c r="E3" i="6"/>
  <c r="F66" i="15"/>
  <c r="H56" i="15"/>
  <c r="T45" i="15"/>
  <c r="U26" i="28"/>
  <c r="L65" i="15"/>
  <c r="H54" i="15"/>
  <c r="W19" i="15"/>
  <c r="K26" i="40"/>
  <c r="O70" i="45"/>
  <c r="U48" i="45"/>
  <c r="Q37" i="45"/>
  <c r="Q26" i="25"/>
  <c r="K6" i="15"/>
  <c r="U30" i="15"/>
  <c r="H29" i="15"/>
  <c r="J26" i="19"/>
  <c r="S63" i="15"/>
  <c r="R70" i="15"/>
  <c r="N59" i="15"/>
  <c r="T26" i="76"/>
  <c r="N51" i="15"/>
  <c r="J40" i="15"/>
  <c r="R3" i="23"/>
  <c r="R45" i="15"/>
  <c r="M64" i="15"/>
  <c r="T42" i="15"/>
  <c r="G51" i="15"/>
  <c r="W39" i="15"/>
  <c r="N61" i="15"/>
  <c r="T75" i="15"/>
  <c r="L49" i="15"/>
  <c r="L39" i="15"/>
  <c r="T44" i="15"/>
  <c r="S3" i="58"/>
  <c r="U45" i="45"/>
  <c r="J60" i="45"/>
  <c r="E26" i="19"/>
  <c r="L3" i="19"/>
  <c r="W26" i="2"/>
  <c r="Q76" i="15"/>
  <c r="W20" i="15"/>
  <c r="L47" i="15"/>
  <c r="W15" i="15"/>
  <c r="N20" i="15"/>
  <c r="G60" i="15"/>
  <c r="G60" i="93" s="1"/>
  <c r="M61" i="15"/>
  <c r="P65" i="15"/>
  <c r="L54" i="15"/>
  <c r="F64" i="15"/>
  <c r="F68" i="15"/>
  <c r="V56" i="15"/>
  <c r="T19" i="15"/>
  <c r="G30" i="15"/>
  <c r="D74" i="45"/>
  <c r="V45" i="45"/>
  <c r="V45" i="93" s="1"/>
  <c r="E21" i="45"/>
  <c r="D69" i="15"/>
  <c r="J76" i="15"/>
  <c r="W3" i="27"/>
  <c r="D14" i="15"/>
  <c r="K49" i="15"/>
  <c r="G38" i="15"/>
  <c r="J42" i="15"/>
  <c r="U40" i="15"/>
  <c r="I10" i="15"/>
  <c r="U60" i="15"/>
  <c r="U60" i="93" s="1"/>
  <c r="P63" i="15"/>
  <c r="F69" i="15"/>
  <c r="F69" i="93" s="1"/>
  <c r="V57" i="15"/>
  <c r="V57" i="93" s="1"/>
  <c r="R24" i="45"/>
  <c r="F7" i="45"/>
  <c r="F75" i="45"/>
  <c r="E47" i="45"/>
  <c r="N26" i="66"/>
  <c r="I26" i="43"/>
  <c r="H3" i="3"/>
  <c r="G3" i="83"/>
  <c r="W26" i="26"/>
  <c r="E69" i="101"/>
  <c r="C26" i="85"/>
  <c r="V3" i="55"/>
  <c r="J20" i="45"/>
  <c r="R65" i="45"/>
  <c r="R3" i="99"/>
  <c r="F26" i="113"/>
  <c r="G26" i="6"/>
  <c r="V26" i="24"/>
  <c r="V26" i="29"/>
  <c r="Q3" i="67"/>
  <c r="C3" i="69"/>
  <c r="C2" i="69" s="1"/>
  <c r="D3" i="87"/>
  <c r="N26" i="74"/>
  <c r="J26" i="70"/>
  <c r="E3" i="114"/>
  <c r="C35" i="45"/>
  <c r="Q3" i="107"/>
  <c r="J44" i="101"/>
  <c r="N26" i="37"/>
  <c r="U3" i="67"/>
  <c r="U2" i="67" s="1"/>
  <c r="W3" i="19"/>
  <c r="H63" i="15"/>
  <c r="S15" i="15"/>
  <c r="W26" i="32"/>
  <c r="S15" i="45"/>
  <c r="G26" i="71"/>
  <c r="M24" i="45"/>
  <c r="U43" i="45"/>
  <c r="S26" i="81"/>
  <c r="H26" i="79"/>
  <c r="H26" i="92"/>
  <c r="M26" i="40"/>
  <c r="D26" i="37"/>
  <c r="C26" i="89"/>
  <c r="C3" i="79"/>
  <c r="V3" i="19"/>
  <c r="G26" i="24"/>
  <c r="Q3" i="41"/>
  <c r="Q2" i="41" s="1"/>
  <c r="T40" i="45"/>
  <c r="H59" i="45"/>
  <c r="E30" i="45"/>
  <c r="K6" i="45"/>
  <c r="D26" i="81"/>
  <c r="W3" i="89"/>
  <c r="W2" i="89" s="1"/>
  <c r="E3" i="112"/>
  <c r="P26" i="57"/>
  <c r="K26" i="70"/>
  <c r="E26" i="77"/>
  <c r="O26" i="84"/>
  <c r="K46" i="101"/>
  <c r="F26" i="39"/>
  <c r="S26" i="79"/>
  <c r="R26" i="88"/>
  <c r="T26" i="31"/>
  <c r="N41" i="15"/>
  <c r="T49" i="15"/>
  <c r="N68" i="15"/>
  <c r="J57" i="15"/>
  <c r="T51" i="15"/>
  <c r="O3" i="43"/>
  <c r="K26" i="39"/>
  <c r="W3" i="68"/>
  <c r="I57" i="45"/>
  <c r="G3" i="80"/>
  <c r="R3" i="85"/>
  <c r="I57" i="15"/>
  <c r="E58" i="15"/>
  <c r="T60" i="15"/>
  <c r="J66" i="15"/>
  <c r="V32" i="15"/>
  <c r="L3" i="62"/>
  <c r="F3" i="54"/>
  <c r="T3" i="61"/>
  <c r="O3" i="72"/>
  <c r="L76" i="45"/>
  <c r="O73" i="45"/>
  <c r="W63" i="45"/>
  <c r="L26" i="95"/>
  <c r="H26" i="85"/>
  <c r="H26" i="80"/>
  <c r="G3" i="110"/>
  <c r="C70" i="15"/>
  <c r="J26" i="69"/>
  <c r="H26" i="113"/>
  <c r="G3" i="43"/>
  <c r="D26" i="58"/>
  <c r="G26" i="83"/>
  <c r="K26" i="108"/>
  <c r="V3" i="66"/>
  <c r="D3" i="54"/>
  <c r="D26" i="35"/>
  <c r="N26" i="26"/>
  <c r="I26" i="68"/>
  <c r="R26" i="32"/>
  <c r="G26" i="118"/>
  <c r="K26" i="32"/>
  <c r="D3" i="42"/>
  <c r="V26" i="28"/>
  <c r="I26" i="54"/>
  <c r="K3" i="68"/>
  <c r="U3" i="79"/>
  <c r="U2" i="79" s="1"/>
  <c r="S26" i="92"/>
  <c r="V3" i="92"/>
  <c r="N3" i="73"/>
  <c r="F26" i="57"/>
  <c r="K26" i="59"/>
  <c r="O26" i="6"/>
  <c r="J3" i="67"/>
  <c r="C26" i="39"/>
  <c r="Q26" i="59"/>
  <c r="U26" i="91"/>
  <c r="H26" i="26"/>
  <c r="H2" i="26" s="1"/>
  <c r="W3" i="82"/>
  <c r="G75" i="15"/>
  <c r="K51" i="15"/>
  <c r="P3" i="25"/>
  <c r="S75" i="15"/>
  <c r="R60" i="15"/>
  <c r="O3" i="42"/>
  <c r="J26" i="39"/>
  <c r="I26" i="92"/>
  <c r="I2" i="92" s="1"/>
  <c r="W26" i="92"/>
  <c r="S26" i="27"/>
  <c r="S2" i="27" s="1"/>
  <c r="N26" i="78"/>
  <c r="W26" i="80"/>
  <c r="I26" i="97"/>
  <c r="M26" i="96"/>
  <c r="Q3" i="73"/>
  <c r="D3" i="44"/>
  <c r="D2" i="44" s="1"/>
  <c r="M3" i="79"/>
  <c r="C26" i="90"/>
  <c r="C2" i="90" s="1"/>
  <c r="J3" i="4"/>
  <c r="K26" i="4"/>
  <c r="M38" i="15"/>
  <c r="J75" i="45"/>
  <c r="P3" i="70"/>
  <c r="F26" i="97"/>
  <c r="T26" i="82"/>
  <c r="Q26" i="68"/>
  <c r="S26" i="89"/>
  <c r="T26" i="96"/>
  <c r="N3" i="34"/>
  <c r="C26" i="68"/>
  <c r="N26" i="27"/>
  <c r="M63" i="15"/>
  <c r="Q2" i="29"/>
  <c r="I3" i="32"/>
  <c r="I2" i="32" s="1"/>
  <c r="V74" i="15"/>
  <c r="I37" i="15"/>
  <c r="N47" i="15"/>
  <c r="O50" i="45"/>
  <c r="S14" i="45"/>
  <c r="R26" i="58"/>
  <c r="J13" i="45"/>
  <c r="G26" i="73"/>
  <c r="D3" i="90"/>
  <c r="N26" i="84"/>
  <c r="C3" i="24"/>
  <c r="C2" i="24" s="1"/>
  <c r="L26" i="87"/>
  <c r="T3" i="83"/>
  <c r="S26" i="76"/>
  <c r="V3" i="79"/>
  <c r="I3" i="84"/>
  <c r="Q26" i="6"/>
  <c r="R57" i="15"/>
  <c r="H26" i="31"/>
  <c r="Q62" i="15"/>
  <c r="T70" i="15"/>
  <c r="T70" i="93" s="1"/>
  <c r="L16" i="15"/>
  <c r="I16" i="15"/>
  <c r="G3" i="55"/>
  <c r="R3" i="70"/>
  <c r="I66" i="45"/>
  <c r="I66" i="93" s="1"/>
  <c r="D15" i="45"/>
  <c r="J26" i="57"/>
  <c r="V3" i="82"/>
  <c r="H3" i="108"/>
  <c r="T7" i="15"/>
  <c r="O26" i="33"/>
  <c r="N48" i="15"/>
  <c r="J37" i="15"/>
  <c r="S42" i="15"/>
  <c r="J26" i="27"/>
  <c r="S19" i="15"/>
  <c r="R26" i="69"/>
  <c r="F26" i="87"/>
  <c r="P26" i="6"/>
  <c r="P3" i="26"/>
  <c r="S26" i="33"/>
  <c r="G26" i="82"/>
  <c r="U26" i="86"/>
  <c r="V3" i="6"/>
  <c r="V2" i="6" s="1"/>
  <c r="L26" i="108"/>
  <c r="Q26" i="64"/>
  <c r="G26" i="81"/>
  <c r="J3" i="38"/>
  <c r="K26" i="27"/>
  <c r="S74" i="15"/>
  <c r="K3" i="37"/>
  <c r="I3" i="70"/>
  <c r="I2" i="70" s="1"/>
  <c r="H3" i="55"/>
  <c r="T3" i="58"/>
  <c r="F63" i="45"/>
  <c r="P26" i="108"/>
  <c r="R3" i="77"/>
  <c r="T26" i="88"/>
  <c r="T2" i="88" s="1"/>
  <c r="R26" i="113"/>
  <c r="N8" i="102"/>
  <c r="C26" i="31"/>
  <c r="K26" i="19"/>
  <c r="D3" i="19"/>
  <c r="D2" i="19" s="1"/>
  <c r="N3" i="37"/>
  <c r="L26" i="76"/>
  <c r="I3" i="81"/>
  <c r="M3" i="24"/>
  <c r="D38" i="15"/>
  <c r="J21" i="15"/>
  <c r="W25" i="15"/>
  <c r="N26" i="34"/>
  <c r="O26" i="54"/>
  <c r="W26" i="29"/>
  <c r="N26" i="54"/>
  <c r="C3" i="108"/>
  <c r="E26" i="24"/>
  <c r="U3" i="64"/>
  <c r="G26" i="86"/>
  <c r="M3" i="6"/>
  <c r="K47" i="15"/>
  <c r="T20" i="15"/>
  <c r="K32" i="15"/>
  <c r="K32" i="93" s="1"/>
  <c r="J32" i="15"/>
  <c r="Q3" i="92"/>
  <c r="C3" i="126"/>
  <c r="G3" i="18"/>
  <c r="S3" i="90"/>
  <c r="C3" i="99"/>
  <c r="I47" i="15"/>
  <c r="E36" i="15"/>
  <c r="I26" i="34"/>
  <c r="F70" i="15"/>
  <c r="V58" i="15"/>
  <c r="W21" i="15"/>
  <c r="D26" i="29"/>
  <c r="L57" i="15"/>
  <c r="R67" i="15"/>
  <c r="N56" i="15"/>
  <c r="P26" i="71"/>
  <c r="S66" i="45"/>
  <c r="O55" i="45"/>
  <c r="L26" i="19"/>
  <c r="F26" i="28"/>
  <c r="F3" i="44"/>
  <c r="N3" i="78"/>
  <c r="J3" i="80"/>
  <c r="F26" i="25"/>
  <c r="D66" i="15"/>
  <c r="D66" i="93" s="1"/>
  <c r="T54" i="15"/>
  <c r="O70" i="15"/>
  <c r="Q26" i="72"/>
  <c r="D26" i="54"/>
  <c r="C26" i="44"/>
  <c r="C26" i="76"/>
  <c r="C26" i="4"/>
  <c r="S3" i="5"/>
  <c r="J26" i="34"/>
  <c r="N3" i="28"/>
  <c r="H76" i="15"/>
  <c r="M58" i="15"/>
  <c r="E35" i="15"/>
  <c r="R21" i="45"/>
  <c r="U3" i="68"/>
  <c r="J57" i="45"/>
  <c r="L26" i="66"/>
  <c r="P26" i="59"/>
  <c r="W26" i="81"/>
  <c r="W2" i="81" s="1"/>
  <c r="N26" i="108"/>
  <c r="C26" i="63"/>
  <c r="F50" i="15"/>
  <c r="D75" i="15"/>
  <c r="U15" i="15"/>
  <c r="J44" i="15"/>
  <c r="S44" i="15"/>
  <c r="M26" i="43"/>
  <c r="N43" i="45"/>
  <c r="F3" i="28"/>
  <c r="O26" i="81"/>
  <c r="G26" i="88"/>
  <c r="H26" i="4"/>
  <c r="G3" i="5"/>
  <c r="O19" i="15"/>
  <c r="D46" i="15"/>
  <c r="D46" i="93" s="1"/>
  <c r="F19" i="15"/>
  <c r="W69" i="15"/>
  <c r="I25" i="15"/>
  <c r="W3" i="38"/>
  <c r="Q59" i="45"/>
  <c r="R43" i="45"/>
  <c r="R56" i="45"/>
  <c r="L3" i="64"/>
  <c r="T26" i="70"/>
  <c r="S26" i="107"/>
  <c r="O26" i="97"/>
  <c r="L3" i="85"/>
  <c r="E22" i="102"/>
  <c r="T26" i="69"/>
  <c r="W26" i="53"/>
  <c r="T61" i="101"/>
  <c r="N16" i="15"/>
  <c r="W44" i="15"/>
  <c r="J39" i="15"/>
  <c r="E45" i="45"/>
  <c r="N45" i="45"/>
  <c r="K54" i="45"/>
  <c r="I41" i="45"/>
  <c r="F57" i="45"/>
  <c r="U26" i="107"/>
  <c r="T3" i="63"/>
  <c r="F3" i="76"/>
  <c r="F68" i="45"/>
  <c r="V56" i="45"/>
  <c r="H45" i="45"/>
  <c r="V31" i="45"/>
  <c r="K65" i="45"/>
  <c r="K65" i="93" s="1"/>
  <c r="G54" i="45"/>
  <c r="N26" i="79"/>
  <c r="G26" i="121"/>
  <c r="U26" i="3"/>
  <c r="L26" i="65"/>
  <c r="V3" i="87"/>
  <c r="H26" i="84"/>
  <c r="O3" i="5"/>
  <c r="O2" i="5" s="1"/>
  <c r="N3" i="44"/>
  <c r="U26" i="88"/>
  <c r="V3" i="112"/>
  <c r="L26" i="96"/>
  <c r="M3" i="66"/>
  <c r="C26" i="118"/>
  <c r="E30" i="15"/>
  <c r="P44" i="15"/>
  <c r="K26" i="23"/>
  <c r="U15" i="45"/>
  <c r="F42" i="45"/>
  <c r="F42" i="93" s="1"/>
  <c r="P3" i="66"/>
  <c r="S3" i="71"/>
  <c r="S42" i="45"/>
  <c r="H61" i="45"/>
  <c r="C63" i="15"/>
  <c r="R26" i="39"/>
  <c r="J26" i="63"/>
  <c r="Q3" i="55"/>
  <c r="F26" i="84"/>
  <c r="T26" i="92"/>
  <c r="I58" i="45"/>
  <c r="J42" i="45"/>
  <c r="K62" i="45"/>
  <c r="N66" i="45"/>
  <c r="J55" i="45"/>
  <c r="S67" i="45"/>
  <c r="P49" i="45"/>
  <c r="L38" i="45"/>
  <c r="K26" i="83"/>
  <c r="F26" i="115"/>
  <c r="D26" i="76"/>
  <c r="E46" i="45"/>
  <c r="M10" i="45"/>
  <c r="U25" i="45"/>
  <c r="M26" i="5"/>
  <c r="M3" i="40"/>
  <c r="M2" i="40" s="1"/>
  <c r="I54" i="45"/>
  <c r="O42" i="45"/>
  <c r="F3" i="87"/>
  <c r="D26" i="114"/>
  <c r="S26" i="24"/>
  <c r="L26" i="44"/>
  <c r="L2" i="44" s="1"/>
  <c r="C26" i="73"/>
  <c r="P26" i="99"/>
  <c r="M3" i="53"/>
  <c r="V8" i="102"/>
  <c r="D26" i="110"/>
  <c r="L26" i="26"/>
  <c r="D26" i="28"/>
  <c r="R26" i="63"/>
  <c r="D3" i="68"/>
  <c r="N3" i="82"/>
  <c r="N2" i="82" s="1"/>
  <c r="L26" i="83"/>
  <c r="E3" i="68"/>
  <c r="F3" i="97"/>
  <c r="N26" i="42"/>
  <c r="R3" i="43"/>
  <c r="I26" i="44"/>
  <c r="G26" i="89"/>
  <c r="W3" i="115"/>
  <c r="C3" i="96"/>
  <c r="T26" i="26"/>
  <c r="R26" i="62"/>
  <c r="V26" i="89"/>
  <c r="E26" i="4"/>
  <c r="R3" i="65"/>
  <c r="R3" i="110"/>
  <c r="U3" i="29"/>
  <c r="D26" i="108"/>
  <c r="C26" i="91"/>
  <c r="H3" i="23"/>
  <c r="Q3" i="89"/>
  <c r="V26" i="43"/>
  <c r="L26" i="42"/>
  <c r="C26" i="107"/>
  <c r="C3" i="54"/>
  <c r="C2" i="54" s="1"/>
  <c r="F26" i="55"/>
  <c r="H3" i="77"/>
  <c r="P26" i="78"/>
  <c r="N67" i="15"/>
  <c r="J56" i="15"/>
  <c r="J26" i="23"/>
  <c r="I70" i="15"/>
  <c r="H47" i="15"/>
  <c r="T3" i="29"/>
  <c r="S55" i="15"/>
  <c r="K74" i="15"/>
  <c r="F60" i="45"/>
  <c r="K48" i="45"/>
  <c r="G37" i="45"/>
  <c r="S20" i="45"/>
  <c r="T66" i="45"/>
  <c r="U3" i="89"/>
  <c r="T3" i="3"/>
  <c r="R41" i="15"/>
  <c r="S26" i="23"/>
  <c r="F47" i="15"/>
  <c r="V35" i="15"/>
  <c r="U65" i="15"/>
  <c r="V62" i="15"/>
  <c r="U16" i="15"/>
  <c r="J26" i="18"/>
  <c r="J26" i="41"/>
  <c r="H26" i="40"/>
  <c r="T26" i="55"/>
  <c r="N70" i="45"/>
  <c r="W29" i="45"/>
  <c r="K29" i="45"/>
  <c r="O3" i="63"/>
  <c r="U3" i="18"/>
  <c r="C3" i="66"/>
  <c r="G26" i="55"/>
  <c r="N26" i="68"/>
  <c r="P3" i="81"/>
  <c r="U26" i="31"/>
  <c r="P37" i="15"/>
  <c r="V29" i="15"/>
  <c r="K73" i="15"/>
  <c r="G49" i="15"/>
  <c r="R26" i="41"/>
  <c r="T26" i="53"/>
  <c r="W30" i="45"/>
  <c r="U7" i="45"/>
  <c r="N49" i="45"/>
  <c r="J38" i="45"/>
  <c r="I13" i="45"/>
  <c r="F3" i="86"/>
  <c r="V26" i="83"/>
  <c r="W26" i="36"/>
  <c r="H26" i="57"/>
  <c r="U3" i="77"/>
  <c r="C3" i="43"/>
  <c r="G26" i="35"/>
  <c r="F26" i="36"/>
  <c r="K3" i="38"/>
  <c r="K26" i="78"/>
  <c r="Q3" i="78"/>
  <c r="Q2" i="78" s="1"/>
  <c r="Q3" i="87"/>
  <c r="E26" i="83"/>
  <c r="O3" i="90"/>
  <c r="L70" i="15"/>
  <c r="E25" i="15"/>
  <c r="U37" i="15"/>
  <c r="F46" i="15"/>
  <c r="O26" i="40"/>
  <c r="D26" i="72"/>
  <c r="I7" i="45"/>
  <c r="Q48" i="45"/>
  <c r="M37" i="45"/>
  <c r="K26" i="84"/>
  <c r="I3" i="108"/>
  <c r="I3" i="6"/>
  <c r="Q26" i="34"/>
  <c r="V26" i="118"/>
  <c r="C3" i="107"/>
  <c r="W3" i="78"/>
  <c r="W2" i="78" s="1"/>
  <c r="O3" i="82"/>
  <c r="W49" i="15"/>
  <c r="S38" i="15"/>
  <c r="S38" i="93" s="1"/>
  <c r="T50" i="15"/>
  <c r="Q16" i="15"/>
  <c r="K21" i="15"/>
  <c r="U14" i="15"/>
  <c r="G26" i="39"/>
  <c r="W3" i="37"/>
  <c r="N62" i="45"/>
  <c r="I29" i="45"/>
  <c r="I29" i="93" s="1"/>
  <c r="W26" i="61"/>
  <c r="J3" i="57"/>
  <c r="Q3" i="57"/>
  <c r="F51" i="45"/>
  <c r="V39" i="45"/>
  <c r="Q35" i="45"/>
  <c r="K3" i="107"/>
  <c r="M3" i="44"/>
  <c r="U67" i="101"/>
  <c r="F8" i="102"/>
  <c r="D3" i="4"/>
  <c r="E3" i="19"/>
  <c r="D26" i="36"/>
  <c r="F26" i="42"/>
  <c r="C3" i="109"/>
  <c r="J26" i="4"/>
  <c r="G50" i="15"/>
  <c r="V3" i="28"/>
  <c r="V2" i="28" s="1"/>
  <c r="D26" i="23"/>
  <c r="S3" i="25"/>
  <c r="I48" i="15"/>
  <c r="Q59" i="15"/>
  <c r="I26" i="26"/>
  <c r="D16" i="45"/>
  <c r="G7" i="45"/>
  <c r="D26" i="64"/>
  <c r="H43" i="45"/>
  <c r="U49" i="45"/>
  <c r="W7" i="45"/>
  <c r="W70" i="45"/>
  <c r="S59" i="45"/>
  <c r="R26" i="99"/>
  <c r="R2" i="99" s="1"/>
  <c r="K3" i="109"/>
  <c r="C3" i="40"/>
  <c r="E62" i="15"/>
  <c r="U38" i="15"/>
  <c r="U38" i="93" s="1"/>
  <c r="U35" i="15"/>
  <c r="J26" i="31"/>
  <c r="V60" i="15"/>
  <c r="N76" i="45"/>
  <c r="W6" i="45"/>
  <c r="H51" i="45"/>
  <c r="D40" i="45"/>
  <c r="W14" i="45"/>
  <c r="W14" i="93" s="1"/>
  <c r="W3" i="96"/>
  <c r="D26" i="107"/>
  <c r="V26" i="64"/>
  <c r="W26" i="70"/>
  <c r="O3" i="107"/>
  <c r="K26" i="118"/>
  <c r="V3" i="23"/>
  <c r="T26" i="83"/>
  <c r="E3" i="74"/>
  <c r="N3" i="97"/>
  <c r="R26" i="27"/>
  <c r="E26" i="74"/>
  <c r="M26" i="79"/>
  <c r="Q3" i="61"/>
  <c r="V26" i="63"/>
  <c r="F26" i="63"/>
  <c r="Q3" i="53"/>
  <c r="J3" i="31"/>
  <c r="F26" i="76"/>
  <c r="P26" i="84"/>
  <c r="V26" i="79"/>
  <c r="L26" i="61"/>
  <c r="Q3" i="33"/>
  <c r="Q26" i="67"/>
  <c r="C25" i="45"/>
  <c r="I26" i="83"/>
  <c r="P3" i="33"/>
  <c r="G49" i="45"/>
  <c r="L3" i="98"/>
  <c r="D26" i="70"/>
  <c r="D3" i="80"/>
  <c r="M26" i="42"/>
  <c r="Q26" i="38"/>
  <c r="F3" i="37"/>
  <c r="E3" i="63"/>
  <c r="D3" i="89"/>
  <c r="S3" i="19"/>
  <c r="M26" i="27"/>
  <c r="I26" i="85"/>
  <c r="E3" i="70"/>
  <c r="G26" i="92"/>
  <c r="T3" i="39"/>
  <c r="U3" i="82"/>
  <c r="U2" i="82" s="1"/>
  <c r="D26" i="6"/>
  <c r="M3" i="34"/>
  <c r="R3" i="38"/>
  <c r="O65" i="45"/>
  <c r="T26" i="71"/>
  <c r="K26" i="33"/>
  <c r="R3" i="71"/>
  <c r="O26" i="121"/>
  <c r="J3" i="114"/>
  <c r="M26" i="74"/>
  <c r="J26" i="74"/>
  <c r="R3" i="67"/>
  <c r="Q3" i="32"/>
  <c r="Q3" i="58"/>
  <c r="R3" i="6"/>
  <c r="J3" i="25"/>
  <c r="R26" i="29"/>
  <c r="M3" i="85"/>
  <c r="P3" i="37"/>
  <c r="V26" i="26"/>
  <c r="I3" i="67"/>
  <c r="S3" i="35"/>
  <c r="U3" i="85"/>
  <c r="F26" i="29"/>
  <c r="U3" i="41"/>
  <c r="M26" i="107"/>
  <c r="T38" i="101"/>
  <c r="R3" i="28"/>
  <c r="F3" i="62"/>
  <c r="E26" i="26"/>
  <c r="Q26" i="66"/>
  <c r="L3" i="67"/>
  <c r="L2" i="67" s="1"/>
  <c r="D26" i="71"/>
  <c r="E26" i="86"/>
  <c r="P26" i="36"/>
  <c r="J3" i="91"/>
  <c r="D3" i="69"/>
  <c r="M26" i="81"/>
  <c r="Q3" i="108"/>
  <c r="T3" i="89"/>
  <c r="E26" i="95"/>
  <c r="D3" i="36"/>
  <c r="J3" i="97"/>
  <c r="P3" i="39"/>
  <c r="U26" i="36"/>
  <c r="I3" i="90"/>
  <c r="R26" i="110"/>
  <c r="G3" i="38"/>
  <c r="F26" i="53"/>
  <c r="G3" i="108"/>
  <c r="D3" i="65"/>
  <c r="C3" i="41"/>
  <c r="O26" i="29"/>
  <c r="C26" i="78"/>
  <c r="E26" i="67"/>
  <c r="C26" i="126"/>
  <c r="V3" i="91"/>
  <c r="K26" i="73"/>
  <c r="K2" i="73" s="1"/>
  <c r="J3" i="40"/>
  <c r="W3" i="32"/>
  <c r="C3" i="100"/>
  <c r="C2" i="100" s="1"/>
  <c r="S26" i="85"/>
  <c r="I8" i="46"/>
  <c r="G20" i="15"/>
  <c r="G20" i="93" s="1"/>
  <c r="D26" i="40"/>
  <c r="S3" i="76"/>
  <c r="D26" i="34"/>
  <c r="D2" i="34" s="1"/>
  <c r="S26" i="37"/>
  <c r="M7" i="45"/>
  <c r="W26" i="72"/>
  <c r="E26" i="81"/>
  <c r="L3" i="58"/>
  <c r="R26" i="77"/>
  <c r="I62" i="15"/>
  <c r="N3" i="98"/>
  <c r="W3" i="77"/>
  <c r="E3" i="24"/>
  <c r="V15" i="15"/>
  <c r="R26" i="59"/>
  <c r="U26" i="55"/>
  <c r="I26" i="41"/>
  <c r="I3" i="35"/>
  <c r="O26" i="38"/>
  <c r="U29" i="45"/>
  <c r="G26" i="63"/>
  <c r="I3" i="24"/>
  <c r="M3" i="72"/>
  <c r="T26" i="85"/>
  <c r="U26" i="62"/>
  <c r="H3" i="79"/>
  <c r="O3" i="85"/>
  <c r="K3" i="85"/>
  <c r="S26" i="100"/>
  <c r="L26" i="27"/>
  <c r="S3" i="41"/>
  <c r="S2" i="41" s="1"/>
  <c r="K26" i="43"/>
  <c r="Q51" i="45"/>
  <c r="G26" i="42"/>
  <c r="Q3" i="68"/>
  <c r="F3" i="71"/>
  <c r="U58" i="45"/>
  <c r="U58" i="93" s="1"/>
  <c r="K3" i="99"/>
  <c r="U26" i="85"/>
  <c r="V26" i="86"/>
  <c r="O3" i="6"/>
  <c r="M3" i="87"/>
  <c r="W26" i="63"/>
  <c r="U26" i="92"/>
  <c r="N3" i="110"/>
  <c r="P26" i="77"/>
  <c r="E26" i="29"/>
  <c r="E26" i="57"/>
  <c r="K26" i="82"/>
  <c r="N3" i="29"/>
  <c r="C3" i="84"/>
  <c r="S26" i="90"/>
  <c r="V3" i="96"/>
  <c r="S3" i="62"/>
  <c r="C3" i="2"/>
  <c r="F26" i="108"/>
  <c r="F3" i="55"/>
  <c r="R47" i="45"/>
  <c r="S74" i="45"/>
  <c r="I26" i="57"/>
  <c r="O26" i="41"/>
  <c r="O26" i="34"/>
  <c r="G26" i="43"/>
  <c r="K26" i="80"/>
  <c r="E3" i="59"/>
  <c r="U62" i="45"/>
  <c r="O3" i="40"/>
  <c r="N3" i="63"/>
  <c r="F26" i="4"/>
  <c r="G63" i="45"/>
  <c r="F26" i="81"/>
  <c r="J3" i="99"/>
  <c r="G3" i="69"/>
  <c r="T3" i="87"/>
  <c r="K26" i="86"/>
  <c r="S3" i="95"/>
  <c r="C3" i="3"/>
  <c r="N19" i="45"/>
  <c r="F3" i="92"/>
  <c r="P3" i="74"/>
  <c r="Q3" i="64"/>
  <c r="L3" i="77"/>
  <c r="H40" i="15"/>
  <c r="J3" i="81"/>
  <c r="C3" i="77"/>
  <c r="C26" i="99"/>
  <c r="Q16" i="45"/>
  <c r="G67" i="45"/>
  <c r="Q62" i="45"/>
  <c r="W26" i="99"/>
  <c r="L3" i="72"/>
  <c r="L2" i="72" s="1"/>
  <c r="V66" i="45"/>
  <c r="I61" i="45"/>
  <c r="W3" i="99"/>
  <c r="G3" i="32"/>
  <c r="G2" i="32" s="1"/>
  <c r="P26" i="74"/>
  <c r="S62" i="45"/>
  <c r="U59" i="45"/>
  <c r="U59" i="93" s="1"/>
  <c r="H19" i="45"/>
  <c r="W26" i="84"/>
  <c r="M26" i="85"/>
  <c r="W26" i="58"/>
  <c r="G3" i="68"/>
  <c r="D3" i="26"/>
  <c r="T3" i="59"/>
  <c r="R3" i="82"/>
  <c r="R2" i="82" s="1"/>
  <c r="V26" i="2"/>
  <c r="V26" i="31"/>
  <c r="O41" i="45"/>
  <c r="K61" i="45"/>
  <c r="T26" i="84"/>
  <c r="L3" i="23"/>
  <c r="L2" i="23" s="1"/>
  <c r="O26" i="77"/>
  <c r="I10" i="45"/>
  <c r="I10" i="93" s="1"/>
  <c r="W59" i="45"/>
  <c r="W59" i="93" s="1"/>
  <c r="R62" i="45"/>
  <c r="W3" i="74"/>
  <c r="Q26" i="87"/>
  <c r="D26" i="25"/>
  <c r="C3" i="95"/>
  <c r="C2" i="95" s="1"/>
  <c r="T3" i="69"/>
  <c r="H26" i="74"/>
  <c r="S3" i="107"/>
  <c r="W26" i="91"/>
  <c r="P26" i="65"/>
  <c r="N26" i="36"/>
  <c r="M22" i="102"/>
  <c r="I8" i="102"/>
  <c r="S26" i="77"/>
  <c r="W3" i="110"/>
  <c r="E26" i="108"/>
  <c r="J26" i="36"/>
  <c r="P26" i="55"/>
  <c r="E42" i="45"/>
  <c r="M69" i="45"/>
  <c r="I66" i="101"/>
  <c r="I3" i="78"/>
  <c r="I2" i="78" s="1"/>
  <c r="J3" i="79"/>
  <c r="Q26" i="84"/>
  <c r="T3" i="19"/>
  <c r="O26" i="83"/>
  <c r="J3" i="82"/>
  <c r="U3" i="84"/>
  <c r="O3" i="78"/>
  <c r="O2" i="78" s="1"/>
  <c r="S3" i="17"/>
  <c r="D3" i="97"/>
  <c r="S3" i="78"/>
  <c r="S2" i="78" s="1"/>
  <c r="D26" i="90"/>
  <c r="E26" i="80"/>
  <c r="P8" i="94"/>
  <c r="E3" i="100"/>
  <c r="J71" i="16"/>
  <c r="D22" i="16"/>
  <c r="O26" i="53"/>
  <c r="J3" i="63"/>
  <c r="U3" i="87"/>
  <c r="U2" i="87" s="1"/>
  <c r="U3" i="86"/>
  <c r="U2" i="86" s="1"/>
  <c r="G26" i="37"/>
  <c r="R3" i="29"/>
  <c r="J63" i="15"/>
  <c r="D16" i="15"/>
  <c r="W3" i="18"/>
  <c r="E3" i="25"/>
  <c r="S62" i="15"/>
  <c r="K29" i="15"/>
  <c r="K29" i="93" s="1"/>
  <c r="V19" i="15"/>
  <c r="J58" i="45"/>
  <c r="G26" i="72"/>
  <c r="V48" i="45"/>
  <c r="V48" i="93" s="1"/>
  <c r="M3" i="68"/>
  <c r="W13" i="45"/>
  <c r="T3" i="57"/>
  <c r="R32" i="45"/>
  <c r="R32" i="93" s="1"/>
  <c r="J19" i="45"/>
  <c r="I19" i="45"/>
  <c r="Q46" i="45"/>
  <c r="G26" i="107"/>
  <c r="G73" i="15"/>
  <c r="I45" i="15"/>
  <c r="N39" i="15"/>
  <c r="N39" i="93" s="1"/>
  <c r="I49" i="15"/>
  <c r="N75" i="15"/>
  <c r="O39" i="45"/>
  <c r="E26" i="73"/>
  <c r="Q42" i="45"/>
  <c r="Q42" i="93" s="1"/>
  <c r="F3" i="98"/>
  <c r="C37" i="15"/>
  <c r="E26" i="38"/>
  <c r="L26" i="79"/>
  <c r="R48" i="15"/>
  <c r="M14" i="15"/>
  <c r="V69" i="15"/>
  <c r="R58" i="15"/>
  <c r="V43" i="15"/>
  <c r="R16" i="15"/>
  <c r="G68" i="15"/>
  <c r="O3" i="68"/>
  <c r="W74" i="45"/>
  <c r="R3" i="57"/>
  <c r="F56" i="45"/>
  <c r="Q45" i="45"/>
  <c r="L68" i="45"/>
  <c r="L68" i="93" s="1"/>
  <c r="H57" i="45"/>
  <c r="W3" i="91"/>
  <c r="S3" i="42"/>
  <c r="V3" i="44"/>
  <c r="G16" i="15"/>
  <c r="G16" i="93" s="1"/>
  <c r="P26" i="25"/>
  <c r="N73" i="15"/>
  <c r="T62" i="15"/>
  <c r="T62" i="93" s="1"/>
  <c r="P43" i="45"/>
  <c r="P43" i="93" s="1"/>
  <c r="G69" i="45"/>
  <c r="W57" i="45"/>
  <c r="U26" i="73"/>
  <c r="H63" i="45"/>
  <c r="H15" i="45"/>
  <c r="W75" i="45"/>
  <c r="W75" i="93" s="1"/>
  <c r="F26" i="78"/>
  <c r="W3" i="87"/>
  <c r="N26" i="83"/>
  <c r="N2" i="83" s="1"/>
  <c r="N3" i="79"/>
  <c r="R20" i="15"/>
  <c r="U44" i="15"/>
  <c r="I3" i="40"/>
  <c r="W26" i="69"/>
  <c r="G29" i="45"/>
  <c r="F55" i="45"/>
  <c r="W3" i="69"/>
  <c r="O26" i="69"/>
  <c r="O2" i="69" s="1"/>
  <c r="N26" i="96"/>
  <c r="E3" i="69"/>
  <c r="G3" i="87"/>
  <c r="E3" i="4"/>
  <c r="W45" i="15"/>
  <c r="K43" i="15"/>
  <c r="V3" i="43"/>
  <c r="I26" i="65"/>
  <c r="M47" i="45"/>
  <c r="I36" i="45"/>
  <c r="Q3" i="80"/>
  <c r="K17" i="123"/>
  <c r="Q3" i="86"/>
  <c r="U45" i="15"/>
  <c r="R68" i="15"/>
  <c r="N57" i="15"/>
  <c r="R56" i="15"/>
  <c r="Q3" i="42"/>
  <c r="G3" i="40"/>
  <c r="I35" i="45"/>
  <c r="I35" i="93" s="1"/>
  <c r="T26" i="54"/>
  <c r="R3" i="91"/>
  <c r="D26" i="84"/>
  <c r="F3" i="100"/>
  <c r="I3" i="37"/>
  <c r="F26" i="37"/>
  <c r="J3" i="18"/>
  <c r="N3" i="100"/>
  <c r="P3" i="34"/>
  <c r="P26" i="87"/>
  <c r="N3" i="18"/>
  <c r="R3" i="36"/>
  <c r="N3" i="27"/>
  <c r="L3" i="68"/>
  <c r="M26" i="67"/>
  <c r="L3" i="6"/>
  <c r="L2" i="6" s="1"/>
  <c r="M26" i="24"/>
  <c r="L3" i="4"/>
  <c r="E26" i="35"/>
  <c r="Q26" i="43"/>
  <c r="W3" i="29"/>
  <c r="M3" i="115"/>
  <c r="K26" i="25"/>
  <c r="S3" i="23"/>
  <c r="S2" i="23" s="1"/>
  <c r="T30" i="15"/>
  <c r="D57" i="15"/>
  <c r="D26" i="18"/>
  <c r="N26" i="87"/>
  <c r="E38" i="15"/>
  <c r="E38" i="93" s="1"/>
  <c r="P3" i="4"/>
  <c r="C25" i="101"/>
  <c r="K42" i="15"/>
  <c r="E3" i="54"/>
  <c r="H26" i="77"/>
  <c r="U26" i="32"/>
  <c r="F26" i="59"/>
  <c r="L26" i="69"/>
  <c r="S3" i="39"/>
  <c r="S2" i="39" s="1"/>
  <c r="C3" i="110"/>
  <c r="D48" i="15"/>
  <c r="D48" i="93" s="1"/>
  <c r="O3" i="57"/>
  <c r="E3" i="86"/>
  <c r="S3" i="68"/>
  <c r="R3" i="97"/>
  <c r="N26" i="99"/>
  <c r="R26" i="115"/>
  <c r="C26" i="48"/>
  <c r="C2" i="48" s="1"/>
  <c r="C53" i="157" s="1"/>
  <c r="L20" i="15"/>
  <c r="G39" i="15"/>
  <c r="S26" i="25"/>
  <c r="S40" i="15"/>
  <c r="C3" i="82"/>
  <c r="D50" i="15"/>
  <c r="W62" i="15"/>
  <c r="J26" i="24"/>
  <c r="P58" i="15"/>
  <c r="K75" i="15"/>
  <c r="P48" i="15"/>
  <c r="W73" i="15"/>
  <c r="T3" i="82"/>
  <c r="L21" i="15"/>
  <c r="I26" i="40"/>
  <c r="L3" i="33"/>
  <c r="L2" i="33" s="1"/>
  <c r="Q3" i="36"/>
  <c r="L3" i="26"/>
  <c r="N26" i="73"/>
  <c r="F3" i="88"/>
  <c r="R3" i="96"/>
  <c r="S3" i="72"/>
  <c r="S2" i="72" s="1"/>
  <c r="C26" i="66"/>
  <c r="N3" i="25"/>
  <c r="R49" i="15"/>
  <c r="M15" i="15"/>
  <c r="D3" i="110"/>
  <c r="V26" i="27"/>
  <c r="N3" i="87"/>
  <c r="G36" i="15"/>
  <c r="G36" i="93" s="1"/>
  <c r="V38" i="15"/>
  <c r="J48" i="15"/>
  <c r="E14" i="15"/>
  <c r="E14" i="93" s="1"/>
  <c r="I3" i="58"/>
  <c r="I2" i="58" s="1"/>
  <c r="N37" i="15"/>
  <c r="P16" i="15"/>
  <c r="H26" i="23"/>
  <c r="M3" i="4"/>
  <c r="I26" i="23"/>
  <c r="E26" i="98"/>
  <c r="H48" i="15"/>
  <c r="N3" i="24"/>
  <c r="W64" i="15"/>
  <c r="K3" i="36"/>
  <c r="D3" i="28"/>
  <c r="Q32" i="15"/>
  <c r="O41" i="15"/>
  <c r="L26" i="28"/>
  <c r="R26" i="73"/>
  <c r="V10" i="15"/>
  <c r="W63" i="15"/>
  <c r="G62" i="15"/>
  <c r="J26" i="73"/>
  <c r="J2" i="73" s="1"/>
  <c r="K26" i="79"/>
  <c r="U75" i="15"/>
  <c r="R3" i="19"/>
  <c r="C26" i="77"/>
  <c r="M74" i="15"/>
  <c r="G61" i="15"/>
  <c r="G61" i="93" s="1"/>
  <c r="I15" i="15"/>
  <c r="L50" i="15"/>
  <c r="K3" i="97"/>
  <c r="H66" i="15"/>
  <c r="Q35" i="15"/>
  <c r="F41" i="15"/>
  <c r="F41" i="93" s="1"/>
  <c r="D49" i="15"/>
  <c r="E3" i="92"/>
  <c r="P26" i="79"/>
  <c r="R39" i="15"/>
  <c r="P47" i="15"/>
  <c r="U26" i="37"/>
  <c r="C26" i="34"/>
  <c r="C2" i="34" s="1"/>
  <c r="J38" i="15"/>
  <c r="D26" i="91"/>
  <c r="G3" i="53"/>
  <c r="G2" i="53" s="1"/>
  <c r="G55" i="157" s="1"/>
  <c r="K44" i="45"/>
  <c r="C24" i="15"/>
  <c r="E26" i="55"/>
  <c r="M3" i="89"/>
  <c r="W26" i="73"/>
  <c r="R26" i="43"/>
  <c r="R2" i="43" s="1"/>
  <c r="U71" i="102"/>
  <c r="F3" i="80"/>
  <c r="V30" i="15"/>
  <c r="K38" i="15"/>
  <c r="H10" i="15"/>
  <c r="M26" i="19"/>
  <c r="M2" i="19" s="1"/>
  <c r="M27" i="157" s="1"/>
  <c r="I26" i="62"/>
  <c r="U3" i="72"/>
  <c r="C26" i="92"/>
  <c r="V32" i="45"/>
  <c r="W3" i="90"/>
  <c r="Q26" i="88"/>
  <c r="M71" i="102"/>
  <c r="T26" i="27"/>
  <c r="M55" i="45"/>
  <c r="S54" i="45"/>
  <c r="D3" i="114"/>
  <c r="V3" i="108"/>
  <c r="V2" i="108" s="1"/>
  <c r="F29" i="45"/>
  <c r="I55" i="45"/>
  <c r="M51" i="45"/>
  <c r="J25" i="45"/>
  <c r="J25" i="93" s="1"/>
  <c r="Q20" i="45"/>
  <c r="Q20" i="93" s="1"/>
  <c r="F3" i="5"/>
  <c r="P3" i="58"/>
  <c r="P2" i="58" s="1"/>
  <c r="G3" i="90"/>
  <c r="M51" i="15"/>
  <c r="Q58" i="15"/>
  <c r="E57" i="15"/>
  <c r="E57" i="93" s="1"/>
  <c r="D54" i="45"/>
  <c r="D14" i="45"/>
  <c r="D14" i="93" s="1"/>
  <c r="G51" i="45"/>
  <c r="N65" i="45"/>
  <c r="P26" i="110"/>
  <c r="Q26" i="109"/>
  <c r="O51" i="15"/>
  <c r="P36" i="15"/>
  <c r="I26" i="18"/>
  <c r="G26" i="38"/>
  <c r="J3" i="39"/>
  <c r="E3" i="39"/>
  <c r="E50" i="15"/>
  <c r="K3" i="42"/>
  <c r="V10" i="45"/>
  <c r="F64" i="45"/>
  <c r="D26" i="59"/>
  <c r="Q26" i="108"/>
  <c r="R50" i="45"/>
  <c r="W51" i="45"/>
  <c r="W51" i="93" s="1"/>
  <c r="S10" i="45"/>
  <c r="S10" i="93" s="1"/>
  <c r="W26" i="112"/>
  <c r="S3" i="38"/>
  <c r="N26" i="95"/>
  <c r="J3" i="32"/>
  <c r="J2" i="32" s="1"/>
  <c r="W66" i="15"/>
  <c r="G3" i="42"/>
  <c r="U26" i="69"/>
  <c r="G26" i="97"/>
  <c r="R3" i="83"/>
  <c r="W26" i="19"/>
  <c r="N3" i="74"/>
  <c r="U26" i="112"/>
  <c r="F26" i="6"/>
  <c r="H26" i="73"/>
  <c r="G3" i="91"/>
  <c r="F63" i="15"/>
  <c r="T3" i="67"/>
  <c r="R26" i="89"/>
  <c r="S8" i="46"/>
  <c r="M59" i="101"/>
  <c r="F26" i="18"/>
  <c r="J26" i="6"/>
  <c r="V3" i="4"/>
  <c r="L26" i="37"/>
  <c r="W60" i="45"/>
  <c r="Q3" i="70"/>
  <c r="O60" i="45"/>
  <c r="N44" i="45"/>
  <c r="Q26" i="118"/>
  <c r="U26" i="41"/>
  <c r="C3" i="23"/>
  <c r="C3" i="47"/>
  <c r="C2" i="47" s="1"/>
  <c r="G3" i="77"/>
  <c r="G2" i="77" s="1"/>
  <c r="C3" i="28"/>
  <c r="U51" i="15"/>
  <c r="U51" i="93" s="1"/>
  <c r="D65" i="15"/>
  <c r="V3" i="62"/>
  <c r="G43" i="45"/>
  <c r="G43" i="93" s="1"/>
  <c r="T58" i="45"/>
  <c r="U3" i="100"/>
  <c r="M26" i="33"/>
  <c r="V44" i="15"/>
  <c r="V44" i="93" s="1"/>
  <c r="L66" i="15"/>
  <c r="F3" i="79"/>
  <c r="I40" i="15"/>
  <c r="I40" i="93" s="1"/>
  <c r="D56" i="15"/>
  <c r="F3" i="35"/>
  <c r="J40" i="45"/>
  <c r="J54" i="45"/>
  <c r="C43" i="45"/>
  <c r="W10" i="15"/>
  <c r="Q66" i="15"/>
  <c r="R51" i="15"/>
  <c r="F65" i="45"/>
  <c r="V38" i="45"/>
  <c r="E63" i="45"/>
  <c r="D56" i="45"/>
  <c r="Q3" i="27"/>
  <c r="H26" i="25"/>
  <c r="H2" i="25" s="1"/>
  <c r="J65" i="45"/>
  <c r="G3" i="63"/>
  <c r="U10" i="45"/>
  <c r="U10" i="93" s="1"/>
  <c r="R63" i="45"/>
  <c r="J67" i="45"/>
  <c r="Q61" i="45"/>
  <c r="F3" i="69"/>
  <c r="R26" i="33"/>
  <c r="Q39" i="15"/>
  <c r="T36" i="15"/>
  <c r="T36" i="93" s="1"/>
  <c r="J65" i="15"/>
  <c r="J24" i="45"/>
  <c r="W43" i="45"/>
  <c r="P26" i="27"/>
  <c r="T26" i="37"/>
  <c r="M26" i="65"/>
  <c r="M2" i="65" s="1"/>
  <c r="T38" i="15"/>
  <c r="L35" i="15"/>
  <c r="J26" i="42"/>
  <c r="W3" i="67"/>
  <c r="F10" i="45"/>
  <c r="T46" i="45"/>
  <c r="Q3" i="82"/>
  <c r="Q2" i="82" s="1"/>
  <c r="O3" i="100"/>
  <c r="U3" i="90"/>
  <c r="U2" i="90" s="1"/>
  <c r="U3" i="39"/>
  <c r="U2" i="39" s="1"/>
  <c r="F26" i="54"/>
  <c r="U3" i="115"/>
  <c r="W3" i="79"/>
  <c r="T3" i="81"/>
  <c r="L37" i="15"/>
  <c r="M21" i="15"/>
  <c r="W26" i="67"/>
  <c r="V51" i="45"/>
  <c r="R10" i="45"/>
  <c r="P3" i="96"/>
  <c r="R3" i="89"/>
  <c r="Q26" i="63"/>
  <c r="T3" i="65"/>
  <c r="O26" i="76"/>
  <c r="T26" i="78"/>
  <c r="M3" i="78"/>
  <c r="S3" i="83"/>
  <c r="H3" i="33"/>
  <c r="D36" i="15"/>
  <c r="H55" i="15"/>
  <c r="U70" i="45"/>
  <c r="J26" i="68"/>
  <c r="M43" i="45"/>
  <c r="S39" i="45"/>
  <c r="G26" i="113"/>
  <c r="S26" i="58"/>
  <c r="S2" i="58" s="1"/>
  <c r="M3" i="37"/>
  <c r="M2" i="37" s="1"/>
  <c r="U3" i="65"/>
  <c r="U2" i="65" s="1"/>
  <c r="I26" i="6"/>
  <c r="P73" i="15"/>
  <c r="O49" i="15"/>
  <c r="R26" i="36"/>
  <c r="P15" i="45"/>
  <c r="P15" i="93" s="1"/>
  <c r="K38" i="45"/>
  <c r="Q26" i="83"/>
  <c r="H26" i="115"/>
  <c r="E3" i="37"/>
  <c r="E2" i="37" s="1"/>
  <c r="E3" i="77"/>
  <c r="P3" i="86"/>
  <c r="P2" i="86" s="1"/>
  <c r="D3" i="91"/>
  <c r="H3" i="32"/>
  <c r="D54" i="15"/>
  <c r="V41" i="15"/>
  <c r="E68" i="45"/>
  <c r="N56" i="45"/>
  <c r="H14" i="45"/>
  <c r="T68" i="45"/>
  <c r="E67" i="45"/>
  <c r="R39" i="45"/>
  <c r="K3" i="23"/>
  <c r="F26" i="31"/>
  <c r="E26" i="78"/>
  <c r="H3" i="86"/>
  <c r="N3" i="95"/>
  <c r="K3" i="86"/>
  <c r="Q67" i="15"/>
  <c r="P26" i="31"/>
  <c r="V68" i="15"/>
  <c r="O7" i="15"/>
  <c r="M55" i="15"/>
  <c r="Q66" i="45"/>
  <c r="E3" i="58"/>
  <c r="I43" i="45"/>
  <c r="G76" i="45"/>
  <c r="Q29" i="45"/>
  <c r="Q65" i="45"/>
  <c r="W26" i="98"/>
  <c r="P26" i="35"/>
  <c r="W26" i="74"/>
  <c r="F3" i="6"/>
  <c r="S3" i="29"/>
  <c r="G3" i="39"/>
  <c r="I65" i="45"/>
  <c r="U26" i="66"/>
  <c r="I42" i="45"/>
  <c r="R3" i="59"/>
  <c r="C3" i="115"/>
  <c r="C2" i="115" s="1"/>
  <c r="S20" i="15"/>
  <c r="I44" i="15"/>
  <c r="O3" i="33"/>
  <c r="T47" i="15"/>
  <c r="R76" i="15"/>
  <c r="R76" i="93" s="1"/>
  <c r="H13" i="45"/>
  <c r="V42" i="45"/>
  <c r="N35" i="45"/>
  <c r="C32" i="45"/>
  <c r="K3" i="40"/>
  <c r="C3" i="58"/>
  <c r="D26" i="80"/>
  <c r="P26" i="76"/>
  <c r="G3" i="81"/>
  <c r="P38" i="15"/>
  <c r="E3" i="32"/>
  <c r="U69" i="15"/>
  <c r="I68" i="15"/>
  <c r="W24" i="15"/>
  <c r="J75" i="15"/>
  <c r="G26" i="58"/>
  <c r="G2" i="58" s="1"/>
  <c r="O48" i="45"/>
  <c r="P35" i="45"/>
  <c r="F3" i="114"/>
  <c r="F2" i="114" s="1"/>
  <c r="D3" i="62"/>
  <c r="F3" i="65"/>
  <c r="G3" i="59"/>
  <c r="T3" i="66"/>
  <c r="O3" i="84"/>
  <c r="D26" i="66"/>
  <c r="K3" i="64"/>
  <c r="K2" i="64" s="1"/>
  <c r="U3" i="70"/>
  <c r="Q3" i="99"/>
  <c r="Q2" i="99" s="1"/>
  <c r="F26" i="19"/>
  <c r="M26" i="28"/>
  <c r="T3" i="26"/>
  <c r="M3" i="86"/>
  <c r="N26" i="63"/>
  <c r="N2" i="63" s="1"/>
  <c r="F3" i="82"/>
  <c r="O26" i="3"/>
  <c r="N26" i="3"/>
  <c r="D26" i="121"/>
  <c r="S26" i="35"/>
  <c r="R26" i="65"/>
  <c r="P26" i="96"/>
  <c r="W3" i="98"/>
  <c r="W2" i="98" s="1"/>
  <c r="Q27" i="123"/>
  <c r="Q26" i="5"/>
  <c r="P64" i="15"/>
  <c r="M41" i="15"/>
  <c r="I3" i="71"/>
  <c r="O3" i="66"/>
  <c r="T30" i="45"/>
  <c r="I3" i="34"/>
  <c r="G3" i="34"/>
  <c r="N3" i="54"/>
  <c r="G26" i="67"/>
  <c r="E26" i="53"/>
  <c r="E2" i="53" s="1"/>
  <c r="H3" i="80"/>
  <c r="E26" i="71"/>
  <c r="E2" i="71" s="1"/>
  <c r="Q26" i="70"/>
  <c r="Q3" i="100"/>
  <c r="S26" i="108"/>
  <c r="W26" i="108"/>
  <c r="O26" i="39"/>
  <c r="N26" i="25"/>
  <c r="L3" i="24"/>
  <c r="K3" i="54"/>
  <c r="K2" i="54" s="1"/>
  <c r="K56" i="157" s="1"/>
  <c r="K3" i="65"/>
  <c r="K2" i="65" s="1"/>
  <c r="O26" i="70"/>
  <c r="O2" i="70" s="1"/>
  <c r="R26" i="66"/>
  <c r="N3" i="62"/>
  <c r="U3" i="98"/>
  <c r="J3" i="42"/>
  <c r="O3" i="98"/>
  <c r="V26" i="109"/>
  <c r="N3" i="91"/>
  <c r="U3" i="81"/>
  <c r="J3" i="69"/>
  <c r="T3" i="55"/>
  <c r="O59" i="45"/>
  <c r="L26" i="58"/>
  <c r="K3" i="29"/>
  <c r="T74" i="15"/>
  <c r="W58" i="45"/>
  <c r="I32" i="45"/>
  <c r="V26" i="80"/>
  <c r="C3" i="92"/>
  <c r="W3" i="44"/>
  <c r="H26" i="32"/>
  <c r="O26" i="64"/>
  <c r="H26" i="83"/>
  <c r="E3" i="107"/>
  <c r="N3" i="35"/>
  <c r="P3" i="108"/>
  <c r="L3" i="115"/>
  <c r="K3" i="62"/>
  <c r="J26" i="72"/>
  <c r="C26" i="58"/>
  <c r="T3" i="62"/>
  <c r="S3" i="99"/>
  <c r="K26" i="85"/>
  <c r="D3" i="37"/>
  <c r="Q3" i="62"/>
  <c r="C26" i="40"/>
  <c r="C26" i="41"/>
  <c r="T26" i="63"/>
  <c r="T2" i="63" s="1"/>
  <c r="Q26" i="31"/>
  <c r="E3" i="99"/>
  <c r="S26" i="63"/>
  <c r="P3" i="67"/>
  <c r="P2" i="67" s="1"/>
  <c r="U3" i="73"/>
  <c r="U26" i="59"/>
  <c r="R26" i="85"/>
  <c r="T3" i="90"/>
  <c r="M3" i="73"/>
  <c r="F26" i="34"/>
  <c r="H26" i="24"/>
  <c r="I26" i="29"/>
  <c r="S29" i="15"/>
  <c r="E3" i="67"/>
  <c r="J26" i="33"/>
  <c r="N26" i="35"/>
  <c r="W26" i="33"/>
  <c r="W2" i="33" s="1"/>
  <c r="N46" i="15"/>
  <c r="M26" i="18"/>
  <c r="W69" i="45"/>
  <c r="E26" i="115"/>
  <c r="F26" i="24"/>
  <c r="C3" i="59"/>
  <c r="G26" i="18"/>
  <c r="G2" i="18" s="1"/>
  <c r="G26" i="157" s="1"/>
  <c r="Q3" i="40"/>
  <c r="I62" i="45"/>
  <c r="I3" i="85"/>
  <c r="I2" i="85" s="1"/>
  <c r="W26" i="96"/>
  <c r="G3" i="41"/>
  <c r="D3" i="35"/>
  <c r="R3" i="69"/>
  <c r="J26" i="79"/>
  <c r="J3" i="62"/>
  <c r="J16" i="45"/>
  <c r="I68" i="45"/>
  <c r="F26" i="79"/>
  <c r="C50" i="45"/>
  <c r="P68" i="15"/>
  <c r="P29" i="15"/>
  <c r="P29" i="93" s="1"/>
  <c r="T3" i="18"/>
  <c r="M59" i="45"/>
  <c r="K3" i="67"/>
  <c r="V19" i="45"/>
  <c r="O25" i="45"/>
  <c r="D26" i="68"/>
  <c r="H3" i="63"/>
  <c r="V26" i="35"/>
  <c r="C26" i="62"/>
  <c r="M6" i="15"/>
  <c r="H67" i="15"/>
  <c r="F25" i="15"/>
  <c r="T76" i="15"/>
  <c r="T37" i="15"/>
  <c r="T3" i="42"/>
  <c r="M65" i="45"/>
  <c r="R30" i="45"/>
  <c r="E26" i="72"/>
  <c r="L26" i="68"/>
  <c r="K26" i="34"/>
  <c r="F3" i="39"/>
  <c r="K3" i="87"/>
  <c r="S69" i="15"/>
  <c r="L36" i="15"/>
  <c r="J29" i="45"/>
  <c r="J29" i="93" s="1"/>
  <c r="C3" i="57"/>
  <c r="C2" i="57" s="1"/>
  <c r="E26" i="23"/>
  <c r="J68" i="45"/>
  <c r="J68" i="93" s="1"/>
  <c r="W3" i="97"/>
  <c r="S26" i="29"/>
  <c r="S26" i="118"/>
  <c r="P45" i="45"/>
  <c r="L30" i="15"/>
  <c r="P19" i="15"/>
  <c r="U74" i="45"/>
  <c r="Q26" i="4"/>
  <c r="M26" i="78"/>
  <c r="K3" i="79"/>
  <c r="D29" i="15"/>
  <c r="O66" i="45"/>
  <c r="J26" i="65"/>
  <c r="D3" i="73"/>
  <c r="M73" i="45"/>
  <c r="O3" i="113"/>
  <c r="K26" i="55"/>
  <c r="P26" i="24"/>
  <c r="R26" i="109"/>
  <c r="J11" i="123"/>
  <c r="I26" i="77"/>
  <c r="K25" i="15"/>
  <c r="W16" i="45"/>
  <c r="V3" i="110"/>
  <c r="J26" i="82"/>
  <c r="L8" i="123"/>
  <c r="G3" i="107"/>
  <c r="D26" i="5"/>
  <c r="S3" i="80"/>
  <c r="S2" i="80" s="1"/>
  <c r="D3" i="81"/>
  <c r="J46" i="15"/>
  <c r="J46" i="93" s="1"/>
  <c r="V25" i="15"/>
  <c r="V25" i="93" s="1"/>
  <c r="S63" i="45"/>
  <c r="F39" i="45"/>
  <c r="F39" i="93" s="1"/>
  <c r="Q3" i="24"/>
  <c r="Q2" i="24" s="1"/>
  <c r="U3" i="28"/>
  <c r="U2" i="28" s="1"/>
  <c r="M3" i="70"/>
  <c r="K3" i="118"/>
  <c r="L3" i="27"/>
  <c r="W26" i="71"/>
  <c r="Q3" i="37"/>
  <c r="M3" i="67"/>
  <c r="O3" i="76"/>
  <c r="P3" i="83"/>
  <c r="W68" i="45"/>
  <c r="H14" i="15"/>
  <c r="K3" i="25"/>
  <c r="R6" i="15"/>
  <c r="E26" i="59"/>
  <c r="F26" i="66"/>
  <c r="G26" i="41"/>
  <c r="J3" i="70"/>
  <c r="S3" i="64"/>
  <c r="S2" i="64" s="1"/>
  <c r="R26" i="90"/>
  <c r="M26" i="121"/>
  <c r="E3" i="121"/>
  <c r="C3" i="87"/>
  <c r="R26" i="19"/>
  <c r="P26" i="28"/>
  <c r="P3" i="42"/>
  <c r="R26" i="23"/>
  <c r="E3" i="27"/>
  <c r="N3" i="92"/>
  <c r="W26" i="3"/>
  <c r="N3" i="108"/>
  <c r="R26" i="34"/>
  <c r="S26" i="40"/>
  <c r="W3" i="41"/>
  <c r="D26" i="118"/>
  <c r="W3" i="88"/>
  <c r="G3" i="67"/>
  <c r="I3" i="66"/>
  <c r="W26" i="6"/>
  <c r="G26" i="114"/>
  <c r="K26" i="53"/>
  <c r="M3" i="76"/>
  <c r="R26" i="95"/>
  <c r="Q26" i="89"/>
  <c r="P3" i="43"/>
  <c r="F3" i="112"/>
  <c r="I26" i="96"/>
  <c r="O22" i="30"/>
  <c r="N3" i="99"/>
  <c r="G15" i="101"/>
  <c r="L22" i="123"/>
  <c r="J3" i="41"/>
  <c r="V26" i="19"/>
  <c r="V2" i="19" s="1"/>
  <c r="D47" i="15"/>
  <c r="W26" i="40"/>
  <c r="T32" i="15"/>
  <c r="U49" i="15"/>
  <c r="U49" i="93" s="1"/>
  <c r="L74" i="15"/>
  <c r="O54" i="15"/>
  <c r="K76" i="15"/>
  <c r="Q74" i="15"/>
  <c r="H41" i="15"/>
  <c r="K59" i="15"/>
  <c r="F26" i="109"/>
  <c r="O32" i="15"/>
  <c r="C26" i="2"/>
  <c r="J3" i="76"/>
  <c r="R26" i="24"/>
  <c r="T26" i="81"/>
  <c r="U26" i="2"/>
  <c r="G26" i="29"/>
  <c r="I76" i="15"/>
  <c r="C26" i="71"/>
  <c r="C2" i="71" s="1"/>
  <c r="R3" i="37"/>
  <c r="H3" i="68"/>
  <c r="H2" i="68" s="1"/>
  <c r="H3" i="61"/>
  <c r="O3" i="28"/>
  <c r="G3" i="89"/>
  <c r="G2" i="89" s="1"/>
  <c r="C3" i="37"/>
  <c r="C2" i="37" s="1"/>
  <c r="N6" i="15"/>
  <c r="E26" i="28"/>
  <c r="S58" i="15"/>
  <c r="F57" i="15"/>
  <c r="L42" i="15"/>
  <c r="L42" i="93" s="1"/>
  <c r="T14" i="15"/>
  <c r="R3" i="58"/>
  <c r="M26" i="6"/>
  <c r="K3" i="71"/>
  <c r="R48" i="45"/>
  <c r="P41" i="101"/>
  <c r="K16" i="101"/>
  <c r="T8" i="123"/>
  <c r="I17" i="123"/>
  <c r="H75" i="15"/>
  <c r="I3" i="26"/>
  <c r="M57" i="15"/>
  <c r="I3" i="121"/>
  <c r="I2" i="121" s="1"/>
  <c r="Q4" i="123"/>
  <c r="M26" i="62"/>
  <c r="M26" i="80"/>
  <c r="C26" i="98"/>
  <c r="F3" i="4"/>
  <c r="C59" i="15"/>
  <c r="N50" i="15"/>
  <c r="P31" i="15"/>
  <c r="I3" i="76"/>
  <c r="J3" i="23"/>
  <c r="T12" i="15"/>
  <c r="S3" i="74"/>
  <c r="Q3" i="91"/>
  <c r="O26" i="109"/>
  <c r="C3" i="29"/>
  <c r="F3" i="19"/>
  <c r="K57" i="15"/>
  <c r="H3" i="42"/>
  <c r="D26" i="26"/>
  <c r="K26" i="76"/>
  <c r="F26" i="33"/>
  <c r="L3" i="42"/>
  <c r="T3" i="100"/>
  <c r="E3" i="79"/>
  <c r="K35" i="15"/>
  <c r="K35" i="93" s="1"/>
  <c r="E3" i="76"/>
  <c r="E2" i="76" s="1"/>
  <c r="L3" i="84"/>
  <c r="T73" i="15"/>
  <c r="Q26" i="28"/>
  <c r="E56" i="15"/>
  <c r="W31" i="15"/>
  <c r="F67" i="45"/>
  <c r="C3" i="72"/>
  <c r="L26" i="5"/>
  <c r="H3" i="74"/>
  <c r="M3" i="62"/>
  <c r="E3" i="33"/>
  <c r="N26" i="76"/>
  <c r="E3" i="62"/>
  <c r="E2" i="62" s="1"/>
  <c r="J3" i="6"/>
  <c r="T3" i="73"/>
  <c r="L31" i="15"/>
  <c r="P6" i="15"/>
  <c r="K26" i="58"/>
  <c r="F3" i="91"/>
  <c r="U3" i="71"/>
  <c r="J41" i="15"/>
  <c r="J41" i="93" s="1"/>
  <c r="P59" i="15"/>
  <c r="G3" i="72"/>
  <c r="W61" i="45"/>
  <c r="V26" i="34"/>
  <c r="Q21" i="45"/>
  <c r="U3" i="69"/>
  <c r="W74" i="15"/>
  <c r="D73" i="15"/>
  <c r="R31" i="15"/>
  <c r="P61" i="45"/>
  <c r="Q45" i="15"/>
  <c r="I73" i="15"/>
  <c r="J3" i="113"/>
  <c r="L3" i="55"/>
  <c r="U26" i="113"/>
  <c r="M64" i="45"/>
  <c r="D3" i="112"/>
  <c r="D2" i="112" s="1"/>
  <c r="N3" i="57"/>
  <c r="G31" i="15"/>
  <c r="V67" i="15"/>
  <c r="T26" i="62"/>
  <c r="C3" i="62"/>
  <c r="S3" i="33"/>
  <c r="J3" i="36"/>
  <c r="Q47" i="45"/>
  <c r="H3" i="5"/>
  <c r="E26" i="65"/>
  <c r="G25" i="15"/>
  <c r="O21" i="15"/>
  <c r="R50" i="15"/>
  <c r="E15" i="15"/>
  <c r="F65" i="15"/>
  <c r="W26" i="82"/>
  <c r="R17" i="123"/>
  <c r="R3" i="35"/>
  <c r="F3" i="63"/>
  <c r="I13" i="15"/>
  <c r="W56" i="15"/>
  <c r="W56" i="93" s="1"/>
  <c r="R26" i="37"/>
  <c r="N26" i="81"/>
  <c r="D26" i="113"/>
  <c r="N26" i="43"/>
  <c r="I69" i="15"/>
  <c r="M3" i="55"/>
  <c r="G3" i="62"/>
  <c r="W26" i="4"/>
  <c r="V26" i="99"/>
  <c r="V2" i="99" s="1"/>
  <c r="F3" i="59"/>
  <c r="S3" i="92"/>
  <c r="D70" i="15"/>
  <c r="D31" i="15"/>
  <c r="G19" i="45"/>
  <c r="G19" i="93" s="1"/>
  <c r="J73" i="45"/>
  <c r="H73" i="45"/>
  <c r="H73" i="93" s="1"/>
  <c r="S26" i="71"/>
  <c r="J26" i="29"/>
  <c r="J2" i="29" s="1"/>
  <c r="U7" i="15"/>
  <c r="U7" i="93" s="1"/>
  <c r="D42" i="15"/>
  <c r="L32" i="45"/>
  <c r="E3" i="23"/>
  <c r="P4" i="7"/>
  <c r="M3" i="38"/>
  <c r="R3" i="63"/>
  <c r="Q38" i="45"/>
  <c r="Q38" i="93" s="1"/>
  <c r="M68" i="45"/>
  <c r="W26" i="5"/>
  <c r="W2" i="5" s="1"/>
  <c r="U3" i="23"/>
  <c r="V3" i="37"/>
  <c r="Q3" i="54"/>
  <c r="Q2" i="54" s="1"/>
  <c r="Q56" i="157" s="1"/>
  <c r="K3" i="39"/>
  <c r="V26" i="81"/>
  <c r="P26" i="64"/>
  <c r="G26" i="91"/>
  <c r="L26" i="114"/>
  <c r="R26" i="6"/>
  <c r="R2" i="6" s="1"/>
  <c r="O3" i="35"/>
  <c r="O2" i="35" s="1"/>
  <c r="J26" i="62"/>
  <c r="I3" i="41"/>
  <c r="P3" i="107"/>
  <c r="D3" i="3"/>
  <c r="W3" i="35"/>
  <c r="W2" i="35" s="1"/>
  <c r="C26" i="61"/>
  <c r="N3" i="76"/>
  <c r="V16" i="45"/>
  <c r="V16" i="93" s="1"/>
  <c r="S3" i="63"/>
  <c r="V26" i="84"/>
  <c r="F3" i="72"/>
  <c r="F26" i="83"/>
  <c r="W26" i="76"/>
  <c r="Q3" i="85"/>
  <c r="Q2" i="85" s="1"/>
  <c r="F26" i="82"/>
  <c r="O3" i="109"/>
  <c r="P3" i="115"/>
  <c r="W57" i="15"/>
  <c r="R3" i="44"/>
  <c r="C3" i="97"/>
  <c r="V47" i="15"/>
  <c r="P63" i="45"/>
  <c r="Q31" i="45"/>
  <c r="Q31" i="93" s="1"/>
  <c r="O54" i="45"/>
  <c r="N6" i="45"/>
  <c r="C48" i="15"/>
  <c r="H26" i="41"/>
  <c r="P26" i="19"/>
  <c r="G54" i="15"/>
  <c r="G54" i="93" s="1"/>
  <c r="N73" i="45"/>
  <c r="R3" i="107"/>
  <c r="V3" i="3"/>
  <c r="R26" i="86"/>
  <c r="U3" i="108"/>
  <c r="U2" i="108" s="1"/>
  <c r="U14" i="45"/>
  <c r="I3" i="97"/>
  <c r="C26" i="86"/>
  <c r="E26" i="33"/>
  <c r="D22" i="7"/>
  <c r="M13" i="45"/>
  <c r="M13" i="93" s="1"/>
  <c r="M8" i="102"/>
  <c r="E3" i="108"/>
  <c r="R3" i="4"/>
  <c r="F25" i="45"/>
  <c r="M50" i="45"/>
  <c r="L40" i="45"/>
  <c r="T14" i="45"/>
  <c r="E8" i="102"/>
  <c r="C3" i="5"/>
  <c r="E26" i="36"/>
  <c r="K20" i="45"/>
  <c r="E49" i="45"/>
  <c r="T26" i="72"/>
  <c r="I24" i="45"/>
  <c r="L13" i="45"/>
  <c r="L58" i="45"/>
  <c r="L58" i="93" s="1"/>
  <c r="I74" i="45"/>
  <c r="N63" i="45"/>
  <c r="N63" i="93" s="1"/>
  <c r="I26" i="66"/>
  <c r="W50" i="45"/>
  <c r="J3" i="72"/>
  <c r="N26" i="33"/>
  <c r="L3" i="89"/>
  <c r="F26" i="32"/>
  <c r="G3" i="19"/>
  <c r="G2" i="19" s="1"/>
  <c r="G27" i="157" s="1"/>
  <c r="R3" i="39"/>
  <c r="P3" i="63"/>
  <c r="G21" i="45"/>
  <c r="F76" i="45"/>
  <c r="P26" i="63"/>
  <c r="D2" i="67"/>
  <c r="T26" i="19"/>
  <c r="V3" i="63"/>
  <c r="V2" i="63" s="1"/>
  <c r="R74" i="45"/>
  <c r="H71" i="16"/>
  <c r="O56" i="101"/>
  <c r="J3" i="54"/>
  <c r="J2" i="54" s="1"/>
  <c r="J56" i="157" s="1"/>
  <c r="I26" i="71"/>
  <c r="N3" i="80"/>
  <c r="N2" i="80" s="1"/>
  <c r="C26" i="113"/>
  <c r="C2" i="113" s="1"/>
  <c r="M41" i="45"/>
  <c r="D76" i="45"/>
  <c r="O26" i="74"/>
  <c r="N3" i="84"/>
  <c r="R26" i="42"/>
  <c r="R3" i="78"/>
  <c r="C3" i="74"/>
  <c r="L3" i="40"/>
  <c r="G3" i="25"/>
  <c r="F26" i="70"/>
  <c r="P7" i="15"/>
  <c r="E44" i="15"/>
  <c r="S6" i="15"/>
  <c r="J3" i="37"/>
  <c r="P26" i="40"/>
  <c r="H65" i="45"/>
  <c r="K75" i="45"/>
  <c r="M40" i="45"/>
  <c r="H26" i="62"/>
  <c r="I26" i="42"/>
  <c r="W26" i="31"/>
  <c r="L76" i="15"/>
  <c r="N49" i="15"/>
  <c r="G29" i="15"/>
  <c r="I63" i="45"/>
  <c r="N41" i="45"/>
  <c r="N41" i="93" s="1"/>
  <c r="P3" i="53"/>
  <c r="P2" i="53" s="1"/>
  <c r="P55" i="157" s="1"/>
  <c r="E8" i="16"/>
  <c r="E26" i="6"/>
  <c r="E2" i="6" s="1"/>
  <c r="U39" i="15"/>
  <c r="W26" i="54"/>
  <c r="H3" i="83"/>
  <c r="S3" i="97"/>
  <c r="L3" i="99"/>
  <c r="E26" i="114"/>
  <c r="T3" i="24"/>
  <c r="S3" i="4"/>
  <c r="H3" i="84"/>
  <c r="H2" i="84" s="1"/>
  <c r="V26" i="96"/>
  <c r="K3" i="100"/>
  <c r="O69" i="15"/>
  <c r="R13" i="15"/>
  <c r="K69" i="15"/>
  <c r="N36" i="15"/>
  <c r="J3" i="84"/>
  <c r="Q3" i="35"/>
  <c r="D3" i="23"/>
  <c r="M48" i="15"/>
  <c r="M48" i="93" s="1"/>
  <c r="S26" i="32"/>
  <c r="U3" i="32"/>
  <c r="J45" i="15"/>
  <c r="D58" i="15"/>
  <c r="D58" i="93" s="1"/>
  <c r="N3" i="43"/>
  <c r="Q67" i="45"/>
  <c r="Q58" i="45"/>
  <c r="M3" i="90"/>
  <c r="H26" i="109"/>
  <c r="V26" i="40"/>
  <c r="O25" i="15"/>
  <c r="Q26" i="23"/>
  <c r="E26" i="18"/>
  <c r="E47" i="15"/>
  <c r="E47" i="93" s="1"/>
  <c r="T56" i="15"/>
  <c r="E42" i="15"/>
  <c r="Q3" i="44"/>
  <c r="W42" i="45"/>
  <c r="W42" i="93" s="1"/>
  <c r="M3" i="88"/>
  <c r="N3" i="96"/>
  <c r="N26" i="89"/>
  <c r="I26" i="4"/>
  <c r="W3" i="6"/>
  <c r="R3" i="2"/>
  <c r="R25" i="15"/>
  <c r="O73" i="15"/>
  <c r="U26" i="29"/>
  <c r="F37" i="15"/>
  <c r="R59" i="15"/>
  <c r="I58" i="15"/>
  <c r="R44" i="15"/>
  <c r="T3" i="44"/>
  <c r="N22" i="102"/>
  <c r="P3" i="68"/>
  <c r="R26" i="79"/>
  <c r="L67" i="15"/>
  <c r="T54" i="45"/>
  <c r="W62" i="45"/>
  <c r="P26" i="34"/>
  <c r="E26" i="82"/>
  <c r="D26" i="4"/>
  <c r="S3" i="66"/>
  <c r="T26" i="86"/>
  <c r="N25" i="15"/>
  <c r="Q69" i="15"/>
  <c r="P50" i="15"/>
  <c r="E10" i="15"/>
  <c r="I76" i="45"/>
  <c r="N26" i="77"/>
  <c r="H3" i="82"/>
  <c r="H26" i="70"/>
  <c r="G26" i="54"/>
  <c r="O3" i="18"/>
  <c r="H49" i="15"/>
  <c r="W60" i="15"/>
  <c r="V41" i="45"/>
  <c r="Q3" i="97"/>
  <c r="S26" i="121"/>
  <c r="J22" i="102"/>
  <c r="U3" i="53"/>
  <c r="H26" i="69"/>
  <c r="I22" i="75"/>
  <c r="E71" i="16"/>
  <c r="M26" i="55"/>
  <c r="T26" i="68"/>
  <c r="O3" i="62"/>
  <c r="G26" i="85"/>
  <c r="S26" i="70"/>
  <c r="S2" i="70" s="1"/>
  <c r="L26" i="121"/>
  <c r="D22" i="123"/>
  <c r="H26" i="54"/>
  <c r="P3" i="71"/>
  <c r="P2" i="71" s="1"/>
  <c r="U26" i="38"/>
  <c r="M22" i="46"/>
  <c r="R22" i="102"/>
  <c r="E40" i="45"/>
  <c r="V3" i="114"/>
  <c r="V2" i="114" s="1"/>
  <c r="G3" i="54"/>
  <c r="K26" i="67"/>
  <c r="U3" i="58"/>
  <c r="R3" i="5"/>
  <c r="R2" i="5" s="1"/>
  <c r="N71" i="16"/>
  <c r="L3" i="53"/>
  <c r="U26" i="40"/>
  <c r="U8" i="102"/>
  <c r="E26" i="27"/>
  <c r="J3" i="26"/>
  <c r="R71" i="94"/>
  <c r="M3" i="100"/>
  <c r="I26" i="109"/>
  <c r="U3" i="38"/>
  <c r="H26" i="98"/>
  <c r="I3" i="112"/>
  <c r="K3" i="35"/>
  <c r="K2" i="35" s="1"/>
  <c r="G3" i="64"/>
  <c r="R3" i="32"/>
  <c r="N3" i="70"/>
  <c r="J3" i="34"/>
  <c r="I3" i="31"/>
  <c r="I67" i="45"/>
  <c r="V39" i="15"/>
  <c r="U65" i="45"/>
  <c r="U65" i="93" s="1"/>
  <c r="S26" i="19"/>
  <c r="N38" i="15"/>
  <c r="G26" i="84"/>
  <c r="I26" i="112"/>
  <c r="J26" i="3"/>
  <c r="J30" i="15"/>
  <c r="K26" i="77"/>
  <c r="D37" i="15"/>
  <c r="U2" i="78"/>
  <c r="U69" i="45"/>
  <c r="W65" i="45"/>
  <c r="S3" i="69"/>
  <c r="L50" i="45"/>
  <c r="K3" i="26"/>
  <c r="N10" i="45"/>
  <c r="E26" i="66"/>
  <c r="E2" i="66" s="1"/>
  <c r="H3" i="69"/>
  <c r="F26" i="69"/>
  <c r="U22" i="12"/>
  <c r="P40" i="15"/>
  <c r="P3" i="3"/>
  <c r="H39" i="15"/>
  <c r="P26" i="66"/>
  <c r="P2" i="66" s="1"/>
  <c r="S70" i="45"/>
  <c r="V26" i="87"/>
  <c r="T31" i="15"/>
  <c r="M35" i="45"/>
  <c r="O26" i="24"/>
  <c r="I74" i="15"/>
  <c r="D3" i="71"/>
  <c r="R44" i="45"/>
  <c r="N54" i="45"/>
  <c r="N54" i="93" s="1"/>
  <c r="Q3" i="121"/>
  <c r="C22" i="102"/>
  <c r="D26" i="39"/>
  <c r="D2" i="39" s="1"/>
  <c r="G7" i="15"/>
  <c r="J43" i="45"/>
  <c r="R26" i="18"/>
  <c r="R26" i="28"/>
  <c r="R2" i="28" s="1"/>
  <c r="J26" i="26"/>
  <c r="C47" i="15"/>
  <c r="V71" i="102"/>
  <c r="O26" i="17"/>
  <c r="R47" i="15"/>
  <c r="P70" i="15"/>
  <c r="N51" i="45"/>
  <c r="I60" i="15"/>
  <c r="O63" i="15"/>
  <c r="S3" i="40"/>
  <c r="U3" i="44"/>
  <c r="N3" i="58"/>
  <c r="O26" i="62"/>
  <c r="Q26" i="98"/>
  <c r="U70" i="15"/>
  <c r="F50" i="45"/>
  <c r="T26" i="109"/>
  <c r="K26" i="115"/>
  <c r="K71" i="7"/>
  <c r="P39" i="15"/>
  <c r="M69" i="15"/>
  <c r="L20" i="45"/>
  <c r="P3" i="95"/>
  <c r="G3" i="3"/>
  <c r="G2" i="3" s="1"/>
  <c r="H3" i="109"/>
  <c r="M26" i="98"/>
  <c r="R71" i="102"/>
  <c r="K71" i="9"/>
  <c r="Q73" i="15"/>
  <c r="H38" i="15"/>
  <c r="F10" i="15"/>
  <c r="L22" i="60"/>
  <c r="L64" i="45"/>
  <c r="P25" i="45"/>
  <c r="W55" i="45"/>
  <c r="L48" i="45"/>
  <c r="J26" i="85"/>
  <c r="P26" i="38"/>
  <c r="P2" i="38" s="1"/>
  <c r="M26" i="109"/>
  <c r="E3" i="118"/>
  <c r="T26" i="3"/>
  <c r="P26" i="41"/>
  <c r="M26" i="39"/>
  <c r="M2" i="39" s="1"/>
  <c r="J71" i="102"/>
  <c r="V22" i="102"/>
  <c r="F44" i="45"/>
  <c r="M3" i="118"/>
  <c r="I3" i="79"/>
  <c r="D44" i="15"/>
  <c r="O10" i="45"/>
  <c r="J49" i="15"/>
  <c r="H3" i="76"/>
  <c r="F3" i="43"/>
  <c r="U3" i="97"/>
  <c r="O70" i="101"/>
  <c r="I26" i="76"/>
  <c r="E27" i="123"/>
  <c r="E7" i="45"/>
  <c r="V49" i="45"/>
  <c r="V49" i="93" s="1"/>
  <c r="O26" i="118"/>
  <c r="T71" i="60"/>
  <c r="M68" i="15"/>
  <c r="D69" i="101"/>
  <c r="N59" i="101"/>
  <c r="S3" i="79"/>
  <c r="S2" i="79" s="1"/>
  <c r="K3" i="78"/>
  <c r="K2" i="78" s="1"/>
  <c r="P73" i="45"/>
  <c r="H55" i="45"/>
  <c r="Q71" i="9"/>
  <c r="F73" i="15"/>
  <c r="F73" i="93" s="1"/>
  <c r="R30" i="15"/>
  <c r="H46" i="15"/>
  <c r="H3" i="36"/>
  <c r="H2" i="36" s="1"/>
  <c r="F54" i="45"/>
  <c r="K61" i="15"/>
  <c r="U26" i="74"/>
  <c r="J26" i="91"/>
  <c r="J2" i="91" s="1"/>
  <c r="L3" i="114"/>
  <c r="F45" i="101"/>
  <c r="O6" i="101"/>
  <c r="H31" i="101"/>
  <c r="W26" i="86"/>
  <c r="Q3" i="26"/>
  <c r="S3" i="31"/>
  <c r="E26" i="64"/>
  <c r="E2" i="64" s="1"/>
  <c r="M38" i="45"/>
  <c r="K10" i="45"/>
  <c r="M26" i="114"/>
  <c r="D3" i="59"/>
  <c r="P3" i="18"/>
  <c r="P2" i="18" s="1"/>
  <c r="P26" i="157" s="1"/>
  <c r="K3" i="33"/>
  <c r="P3" i="61"/>
  <c r="N22" i="94"/>
  <c r="P54" i="15"/>
  <c r="N40" i="15"/>
  <c r="D71" i="116"/>
  <c r="N3" i="42"/>
  <c r="P26" i="107"/>
  <c r="E26" i="5"/>
  <c r="E2" i="5" s="1"/>
  <c r="N26" i="55"/>
  <c r="M42" i="45"/>
  <c r="M42" i="93" s="1"/>
  <c r="I26" i="80"/>
  <c r="Q8" i="94"/>
  <c r="O3" i="110"/>
  <c r="L26" i="84"/>
  <c r="Q3" i="98"/>
  <c r="J26" i="80"/>
  <c r="S3" i="115"/>
  <c r="S2" i="115" s="1"/>
  <c r="J50" i="45"/>
  <c r="F8" i="60"/>
  <c r="F31" i="45"/>
  <c r="V26" i="82"/>
  <c r="W3" i="64"/>
  <c r="W2" i="64" s="1"/>
  <c r="O26" i="99"/>
  <c r="L3" i="43"/>
  <c r="L2" i="43" s="1"/>
  <c r="N26" i="118"/>
  <c r="I3" i="17"/>
  <c r="I2" i="17" s="1"/>
  <c r="I25" i="157" s="1"/>
  <c r="K3" i="5"/>
  <c r="T3" i="28"/>
  <c r="K3" i="41"/>
  <c r="U3" i="112"/>
  <c r="U26" i="77"/>
  <c r="M26" i="68"/>
  <c r="I26" i="98"/>
  <c r="H63" i="101"/>
  <c r="D3" i="76"/>
  <c r="V59" i="15"/>
  <c r="H45" i="15"/>
  <c r="R16" i="45"/>
  <c r="U8" i="46"/>
  <c r="U26" i="72"/>
  <c r="R15" i="15"/>
  <c r="R15" i="93" s="1"/>
  <c r="C57" i="15"/>
  <c r="C57" i="93" s="1"/>
  <c r="N3" i="115"/>
  <c r="S26" i="6"/>
  <c r="M26" i="86"/>
  <c r="D3" i="29"/>
  <c r="I20" i="15"/>
  <c r="K22" i="75"/>
  <c r="L3" i="118"/>
  <c r="E26" i="110"/>
  <c r="W3" i="39"/>
  <c r="R3" i="95"/>
  <c r="D36" i="45"/>
  <c r="L26" i="57"/>
  <c r="H26" i="121"/>
  <c r="U64" i="101"/>
  <c r="F3" i="53"/>
  <c r="H69" i="45"/>
  <c r="J3" i="65"/>
  <c r="K15" i="45"/>
  <c r="T6" i="45"/>
  <c r="D70" i="45"/>
  <c r="G69" i="15"/>
  <c r="H26" i="71"/>
  <c r="M3" i="92"/>
  <c r="L26" i="115"/>
  <c r="U11" i="123"/>
  <c r="U3" i="123" s="1"/>
  <c r="Q32" i="101"/>
  <c r="N45" i="15"/>
  <c r="M3" i="33"/>
  <c r="O22" i="75"/>
  <c r="N71" i="75"/>
  <c r="K26" i="68"/>
  <c r="N26" i="109"/>
  <c r="K3" i="114"/>
  <c r="K2" i="114" s="1"/>
  <c r="I3" i="43"/>
  <c r="U61" i="101"/>
  <c r="O13" i="101"/>
  <c r="F26" i="86"/>
  <c r="W26" i="59"/>
  <c r="J17" i="102"/>
  <c r="R4" i="102"/>
  <c r="Q70" i="101"/>
  <c r="G4" i="102"/>
  <c r="T22" i="102"/>
  <c r="H71" i="102"/>
  <c r="V4" i="102"/>
  <c r="U22" i="102"/>
  <c r="S8" i="102"/>
  <c r="D56" i="101"/>
  <c r="C17" i="102"/>
  <c r="Q67" i="101"/>
  <c r="E58" i="101"/>
  <c r="E41" i="101"/>
  <c r="H8" i="102"/>
  <c r="I27" i="102"/>
  <c r="U17" i="102"/>
  <c r="J4" i="102"/>
  <c r="E4" i="102"/>
  <c r="W22" i="102"/>
  <c r="C11" i="102"/>
  <c r="E71" i="102"/>
  <c r="P8" i="102"/>
  <c r="V17" i="102"/>
  <c r="J8" i="102"/>
  <c r="F4" i="102"/>
  <c r="K19" i="101"/>
  <c r="F71" i="102"/>
  <c r="N17" i="102"/>
  <c r="G71" i="102"/>
  <c r="R11" i="102"/>
  <c r="P17" i="102"/>
  <c r="J11" i="102"/>
  <c r="I22" i="102"/>
  <c r="E17" i="102"/>
  <c r="M4" i="102"/>
  <c r="T17" i="123"/>
  <c r="D71" i="123"/>
  <c r="P27" i="123"/>
  <c r="P11" i="123"/>
  <c r="I52" i="123"/>
  <c r="I27" i="123"/>
  <c r="I4" i="123"/>
  <c r="P22" i="123"/>
  <c r="K27" i="123"/>
  <c r="R27" i="123"/>
  <c r="E26" i="25"/>
  <c r="S26" i="88"/>
  <c r="C26" i="36"/>
  <c r="F3" i="2"/>
  <c r="J26" i="2"/>
  <c r="J24" i="15"/>
  <c r="O14" i="15"/>
  <c r="G6" i="15"/>
  <c r="K3" i="24"/>
  <c r="L61" i="15"/>
  <c r="J15" i="15"/>
  <c r="G45" i="15"/>
  <c r="V63" i="15"/>
  <c r="V63" i="93" s="1"/>
  <c r="R26" i="25"/>
  <c r="S70" i="15"/>
  <c r="O59" i="15"/>
  <c r="V76" i="15"/>
  <c r="N66" i="15"/>
  <c r="N66" i="93" s="1"/>
  <c r="J55" i="15"/>
  <c r="L18" i="15"/>
  <c r="W41" i="15"/>
  <c r="L3" i="18"/>
  <c r="R66" i="45"/>
  <c r="N55" i="45"/>
  <c r="F26" i="73"/>
  <c r="G38" i="45"/>
  <c r="G38" i="93" s="1"/>
  <c r="W3" i="62"/>
  <c r="I3" i="55"/>
  <c r="I2" i="55" s="1"/>
  <c r="E58" i="45"/>
  <c r="W3" i="61"/>
  <c r="W73" i="45"/>
  <c r="P19" i="45"/>
  <c r="E10" i="45"/>
  <c r="V69" i="45"/>
  <c r="R55" i="45"/>
  <c r="H16" i="45"/>
  <c r="H26" i="55"/>
  <c r="N42" i="45"/>
  <c r="E26" i="61"/>
  <c r="Q26" i="81"/>
  <c r="G3" i="85"/>
  <c r="D26" i="96"/>
  <c r="G26" i="70"/>
  <c r="C52" i="102"/>
  <c r="C3" i="36"/>
  <c r="G26" i="40"/>
  <c r="N26" i="69"/>
  <c r="T3" i="74"/>
  <c r="R3" i="74"/>
  <c r="V3" i="69"/>
  <c r="K3" i="76"/>
  <c r="C3" i="73"/>
  <c r="C2" i="73" s="1"/>
  <c r="R22" i="7"/>
  <c r="J47" i="15"/>
  <c r="F36" i="15"/>
  <c r="E13" i="15"/>
  <c r="L41" i="15"/>
  <c r="M29" i="15"/>
  <c r="H61" i="15"/>
  <c r="H61" i="93" s="1"/>
  <c r="O30" i="15"/>
  <c r="F38" i="15"/>
  <c r="U47" i="15"/>
  <c r="U47" i="93" s="1"/>
  <c r="Q36" i="15"/>
  <c r="Q36" i="93" s="1"/>
  <c r="L46" i="15"/>
  <c r="H35" i="15"/>
  <c r="H35" i="93" s="1"/>
  <c r="H30" i="15"/>
  <c r="M3" i="42"/>
  <c r="O20" i="45"/>
  <c r="T56" i="45"/>
  <c r="N30" i="45"/>
  <c r="N30" i="93" s="1"/>
  <c r="G50" i="45"/>
  <c r="G50" i="93" s="1"/>
  <c r="W38" i="45"/>
  <c r="Q68" i="45"/>
  <c r="M57" i="45"/>
  <c r="G73" i="45"/>
  <c r="R3" i="90"/>
  <c r="U3" i="59"/>
  <c r="V26" i="57"/>
  <c r="V2" i="57" s="1"/>
  <c r="H3" i="115"/>
  <c r="L3" i="3"/>
  <c r="L3" i="113"/>
  <c r="R33" i="102"/>
  <c r="F17" i="102"/>
  <c r="W76" i="101"/>
  <c r="U27" i="102"/>
  <c r="Q22" i="102"/>
  <c r="M17" i="102"/>
  <c r="E11" i="102"/>
  <c r="U4" i="102"/>
  <c r="I69" i="101"/>
  <c r="P65" i="101"/>
  <c r="O38" i="101"/>
  <c r="K35" i="101"/>
  <c r="F3" i="23"/>
  <c r="D3" i="5"/>
  <c r="U3" i="61"/>
  <c r="R71" i="7"/>
  <c r="H43" i="15"/>
  <c r="F24" i="15"/>
  <c r="G47" i="15"/>
  <c r="L73" i="15"/>
  <c r="P22" i="30"/>
  <c r="S66" i="15"/>
  <c r="O55" i="15"/>
  <c r="D20" i="15"/>
  <c r="D20" i="93" s="1"/>
  <c r="O7" i="45"/>
  <c r="V21" i="45"/>
  <c r="H3" i="70"/>
  <c r="I20" i="45"/>
  <c r="F46" i="45"/>
  <c r="M26" i="66"/>
  <c r="P3" i="72"/>
  <c r="P2" i="72" s="1"/>
  <c r="G75" i="45"/>
  <c r="G75" i="93" s="1"/>
  <c r="T26" i="67"/>
  <c r="Q3" i="71"/>
  <c r="U42" i="45"/>
  <c r="L26" i="53"/>
  <c r="J26" i="76"/>
  <c r="O3" i="83"/>
  <c r="E22" i="94"/>
  <c r="U26" i="89"/>
  <c r="R26" i="44"/>
  <c r="I3" i="59"/>
  <c r="I2" i="59" s="1"/>
  <c r="I3" i="77"/>
  <c r="P26" i="70"/>
  <c r="K26" i="112"/>
  <c r="M26" i="99"/>
  <c r="T3" i="121"/>
  <c r="J33" i="102"/>
  <c r="U33" i="102"/>
  <c r="M27" i="102"/>
  <c r="C27" i="102"/>
  <c r="O22" i="102"/>
  <c r="R27" i="102"/>
  <c r="M33" i="102"/>
  <c r="E27" i="102"/>
  <c r="Q17" i="102"/>
  <c r="L3" i="63"/>
  <c r="L2" i="63" s="1"/>
  <c r="F3" i="66"/>
  <c r="G3" i="76"/>
  <c r="S3" i="87"/>
  <c r="S3" i="89"/>
  <c r="M26" i="108"/>
  <c r="K26" i="17"/>
  <c r="M70" i="15"/>
  <c r="I59" i="15"/>
  <c r="D30" i="15"/>
  <c r="K56" i="15"/>
  <c r="J19" i="15"/>
  <c r="G67" i="15"/>
  <c r="W55" i="15"/>
  <c r="P21" i="15"/>
  <c r="V31" i="15"/>
  <c r="F15" i="15"/>
  <c r="O43" i="15"/>
  <c r="F49" i="15"/>
  <c r="V37" i="15"/>
  <c r="U67" i="15"/>
  <c r="Q56" i="15"/>
  <c r="Q56" i="93" s="1"/>
  <c r="Q56" i="129" s="1"/>
  <c r="P26" i="32"/>
  <c r="N3" i="40"/>
  <c r="S3" i="36"/>
  <c r="S2" i="36" s="1"/>
  <c r="H3" i="39"/>
  <c r="H2" i="39" s="1"/>
  <c r="V76" i="45"/>
  <c r="Q10" i="45"/>
  <c r="E62" i="45"/>
  <c r="E62" i="93" s="1"/>
  <c r="U19" i="45"/>
  <c r="U19" i="93" s="1"/>
  <c r="H47" i="45"/>
  <c r="G3" i="98"/>
  <c r="L3" i="96"/>
  <c r="L2" i="96" s="1"/>
  <c r="C44" i="45"/>
  <c r="T3" i="43"/>
  <c r="J71" i="46"/>
  <c r="L26" i="88"/>
  <c r="N3" i="72"/>
  <c r="N26" i="112"/>
  <c r="L26" i="91"/>
  <c r="W3" i="113"/>
  <c r="C4" i="46"/>
  <c r="K26" i="5"/>
  <c r="Q26" i="97"/>
  <c r="M3" i="110"/>
  <c r="W71" i="102"/>
  <c r="R52" i="102"/>
  <c r="G22" i="102"/>
  <c r="T71" i="123"/>
  <c r="J27" i="102"/>
  <c r="E33" i="102"/>
  <c r="C4" i="102"/>
  <c r="E31" i="45"/>
  <c r="P65" i="45"/>
  <c r="L54" i="45"/>
  <c r="P7" i="45"/>
  <c r="G3" i="84"/>
  <c r="U3" i="92"/>
  <c r="U2" i="92" s="1"/>
  <c r="S26" i="83"/>
  <c r="D26" i="85"/>
  <c r="J3" i="88"/>
  <c r="J2" i="88" s="1"/>
  <c r="C50" i="15"/>
  <c r="P71" i="16"/>
  <c r="K26" i="26"/>
  <c r="Q8" i="46"/>
  <c r="M26" i="73"/>
  <c r="V26" i="54"/>
  <c r="J26" i="109"/>
  <c r="M26" i="3"/>
  <c r="O71" i="102"/>
  <c r="N71" i="102"/>
  <c r="J52" i="102"/>
  <c r="C8" i="102"/>
  <c r="C26" i="33"/>
  <c r="G3" i="6"/>
  <c r="G2" i="6" s="1"/>
  <c r="U26" i="19"/>
  <c r="G3" i="31"/>
  <c r="G2" i="31" s="1"/>
  <c r="D3" i="79"/>
  <c r="I2" i="57"/>
  <c r="O3" i="81"/>
  <c r="N3" i="19"/>
  <c r="N2" i="19" s="1"/>
  <c r="J67" i="15"/>
  <c r="F56" i="15"/>
  <c r="M3" i="31"/>
  <c r="M2" i="31" s="1"/>
  <c r="M32" i="15"/>
  <c r="F76" i="15"/>
  <c r="D76" i="15"/>
  <c r="W36" i="15"/>
  <c r="U43" i="15"/>
  <c r="E54" i="15"/>
  <c r="E54" i="93" s="1"/>
  <c r="T63" i="15"/>
  <c r="Q13" i="15"/>
  <c r="T6" i="15"/>
  <c r="H5" i="15"/>
  <c r="V3" i="35"/>
  <c r="T2" i="41"/>
  <c r="V26" i="55"/>
  <c r="V2" i="55" s="1"/>
  <c r="M3" i="57"/>
  <c r="M2" i="57" s="1"/>
  <c r="D62" i="45"/>
  <c r="Q41" i="45"/>
  <c r="Q41" i="93" s="1"/>
  <c r="V29" i="45"/>
  <c r="Q6" i="45"/>
  <c r="Q6" i="93" s="1"/>
  <c r="E51" i="45"/>
  <c r="E51" i="93" s="1"/>
  <c r="U39" i="45"/>
  <c r="S7" i="45"/>
  <c r="S7" i="93" s="1"/>
  <c r="E64" i="45"/>
  <c r="E64" i="93" s="1"/>
  <c r="G41" i="45"/>
  <c r="U26" i="95"/>
  <c r="G26" i="98"/>
  <c r="W26" i="44"/>
  <c r="R3" i="54"/>
  <c r="J26" i="112"/>
  <c r="W26" i="97"/>
  <c r="E71" i="116"/>
  <c r="S3" i="3"/>
  <c r="G17" i="102"/>
  <c r="W4" i="102"/>
  <c r="R8" i="102"/>
  <c r="N4" i="102"/>
  <c r="H8" i="123"/>
  <c r="V3" i="27"/>
  <c r="W3" i="85"/>
  <c r="M22" i="94"/>
  <c r="J26" i="97"/>
  <c r="G71" i="46"/>
  <c r="Q26" i="37"/>
  <c r="Q26" i="44"/>
  <c r="R26" i="64"/>
  <c r="T26" i="74"/>
  <c r="G26" i="68"/>
  <c r="G2" i="68" s="1"/>
  <c r="H26" i="90"/>
  <c r="M26" i="71"/>
  <c r="M2" i="71" s="1"/>
  <c r="K26" i="100"/>
  <c r="Q27" i="102"/>
  <c r="C33" i="102"/>
  <c r="L11" i="123"/>
  <c r="D4" i="123"/>
  <c r="E52" i="123"/>
  <c r="E11" i="123"/>
  <c r="D17" i="123"/>
  <c r="G52" i="123"/>
  <c r="S17" i="123"/>
  <c r="J52" i="123"/>
  <c r="F52" i="123"/>
  <c r="H71" i="123"/>
  <c r="I7" i="101"/>
  <c r="F3" i="17"/>
  <c r="H3" i="18"/>
  <c r="K8" i="60"/>
  <c r="L71" i="102"/>
  <c r="K52" i="102"/>
  <c r="N52" i="102"/>
  <c r="N33" i="102"/>
  <c r="W27" i="102"/>
  <c r="S22" i="102"/>
  <c r="M11" i="102"/>
  <c r="L8" i="102"/>
  <c r="H4" i="102"/>
  <c r="H3" i="73"/>
  <c r="I26" i="74"/>
  <c r="F26" i="64"/>
  <c r="K3" i="110"/>
  <c r="W52" i="102"/>
  <c r="U52" i="102"/>
  <c r="D71" i="102"/>
  <c r="F52" i="102"/>
  <c r="F33" i="102"/>
  <c r="W33" i="102"/>
  <c r="W11" i="102"/>
  <c r="S11" i="102"/>
  <c r="P33" i="102"/>
  <c r="P11" i="102"/>
  <c r="S27" i="102"/>
  <c r="O27" i="102"/>
  <c r="K22" i="102"/>
  <c r="D8" i="102"/>
  <c r="F22" i="102"/>
  <c r="T3" i="37"/>
  <c r="H3" i="71"/>
  <c r="F3" i="58"/>
  <c r="U3" i="62"/>
  <c r="U2" i="62" s="1"/>
  <c r="D26" i="73"/>
  <c r="E3" i="61"/>
  <c r="U22" i="9"/>
  <c r="T52" i="102"/>
  <c r="O52" i="102"/>
  <c r="M52" i="102"/>
  <c r="Q52" i="102"/>
  <c r="O33" i="102"/>
  <c r="K11" i="102"/>
  <c r="H33" i="102"/>
  <c r="H11" i="102"/>
  <c r="K27" i="102"/>
  <c r="G27" i="102"/>
  <c r="K8" i="102"/>
  <c r="L22" i="102"/>
  <c r="L3" i="82"/>
  <c r="F3" i="73"/>
  <c r="D3" i="84"/>
  <c r="D2" i="84" s="1"/>
  <c r="L52" i="102"/>
  <c r="G52" i="102"/>
  <c r="E52" i="102"/>
  <c r="I52" i="102"/>
  <c r="G33" i="102"/>
  <c r="G11" i="102"/>
  <c r="W8" i="102"/>
  <c r="S4" i="102"/>
  <c r="V27" i="102"/>
  <c r="V11" i="102"/>
  <c r="D22" i="102"/>
  <c r="L8" i="30"/>
  <c r="D52" i="102"/>
  <c r="P52" i="102"/>
  <c r="P71" i="102"/>
  <c r="S71" i="102"/>
  <c r="Q71" i="102"/>
  <c r="W17" i="102"/>
  <c r="T17" i="102"/>
  <c r="O8" i="102"/>
  <c r="K4" i="102"/>
  <c r="N27" i="102"/>
  <c r="N11" i="102"/>
  <c r="I17" i="102"/>
  <c r="Q4" i="102"/>
  <c r="T27" i="102"/>
  <c r="P22" i="102"/>
  <c r="D3" i="18"/>
  <c r="V3" i="68"/>
  <c r="V26" i="65"/>
  <c r="R26" i="61"/>
  <c r="K71" i="102"/>
  <c r="I71" i="102"/>
  <c r="O17" i="102"/>
  <c r="P27" i="102"/>
  <c r="L17" i="102"/>
  <c r="T4" i="102"/>
  <c r="S33" i="102"/>
  <c r="K33" i="102"/>
  <c r="S17" i="102"/>
  <c r="G8" i="102"/>
  <c r="F27" i="102"/>
  <c r="F11" i="102"/>
  <c r="Q33" i="102"/>
  <c r="Q11" i="102"/>
  <c r="I4" i="102"/>
  <c r="C71" i="102"/>
  <c r="T33" i="102"/>
  <c r="L27" i="102"/>
  <c r="H22" i="102"/>
  <c r="T11" i="102"/>
  <c r="T71" i="102"/>
  <c r="H52" i="102"/>
  <c r="L33" i="102"/>
  <c r="H27" i="102"/>
  <c r="D17" i="102"/>
  <c r="L4" i="102"/>
  <c r="K17" i="102"/>
  <c r="I33" i="102"/>
  <c r="I11" i="102"/>
  <c r="D27" i="102"/>
  <c r="L11" i="102"/>
  <c r="U26" i="76"/>
  <c r="I3" i="73"/>
  <c r="T26" i="59"/>
  <c r="T2" i="59" s="1"/>
  <c r="L6" i="45"/>
  <c r="U3" i="91"/>
  <c r="U2" i="91" s="1"/>
  <c r="S52" i="102"/>
  <c r="V52" i="102"/>
  <c r="V33" i="102"/>
  <c r="O4" i="102"/>
  <c r="D4" i="102"/>
  <c r="O11" i="102"/>
  <c r="R17" i="102"/>
  <c r="U11" i="102"/>
  <c r="D33" i="102"/>
  <c r="H17" i="102"/>
  <c r="D11" i="102"/>
  <c r="T8" i="102"/>
  <c r="P4" i="102"/>
  <c r="H113" i="157"/>
  <c r="O113" i="157"/>
  <c r="M113" i="157"/>
  <c r="U108" i="157"/>
  <c r="I105" i="157"/>
  <c r="L113" i="157"/>
  <c r="W108" i="157"/>
  <c r="D8" i="123"/>
  <c r="Q71" i="123"/>
  <c r="K11" i="123"/>
  <c r="K3" i="123" s="1"/>
  <c r="W52" i="123"/>
  <c r="T52" i="123"/>
  <c r="F3" i="70"/>
  <c r="H4" i="123"/>
  <c r="N11" i="123"/>
  <c r="K3" i="74"/>
  <c r="K2" i="74" s="1"/>
  <c r="T26" i="114"/>
  <c r="Q3" i="112"/>
  <c r="O33" i="123"/>
  <c r="K52" i="123"/>
  <c r="K71" i="123"/>
  <c r="S4" i="123"/>
  <c r="H17" i="123"/>
  <c r="R11" i="123"/>
  <c r="S27" i="123"/>
  <c r="P33" i="123"/>
  <c r="G17" i="123"/>
  <c r="N4" i="123"/>
  <c r="R33" i="123"/>
  <c r="J33" i="123"/>
  <c r="L52" i="123"/>
  <c r="T22" i="123"/>
  <c r="W22" i="123"/>
  <c r="T33" i="123"/>
  <c r="R52" i="123"/>
  <c r="K33" i="123"/>
  <c r="R71" i="123"/>
  <c r="H11" i="123"/>
  <c r="F4" i="123"/>
  <c r="D52" i="123"/>
  <c r="F27" i="123"/>
  <c r="M33" i="123"/>
  <c r="S71" i="123"/>
  <c r="P17" i="123"/>
  <c r="V3" i="59"/>
  <c r="V2" i="59" s="1"/>
  <c r="H52" i="123"/>
  <c r="L4" i="123"/>
  <c r="U52" i="123"/>
  <c r="U71" i="123"/>
  <c r="L27" i="123"/>
  <c r="E17" i="123"/>
  <c r="O11" i="123"/>
  <c r="P52" i="123"/>
  <c r="M52" i="123"/>
  <c r="D11" i="123"/>
  <c r="W33" i="123"/>
  <c r="U33" i="123"/>
  <c r="O4" i="123"/>
  <c r="S33" i="123"/>
  <c r="C26" i="81"/>
  <c r="G3" i="71"/>
  <c r="T8" i="7"/>
  <c r="F54" i="15"/>
  <c r="E20" i="45"/>
  <c r="E20" i="93" s="1"/>
  <c r="N26" i="100"/>
  <c r="P26" i="39"/>
  <c r="P2" i="39" s="1"/>
  <c r="P3" i="113"/>
  <c r="J3" i="43"/>
  <c r="E33" i="123"/>
  <c r="G11" i="123"/>
  <c r="Q17" i="123"/>
  <c r="P8" i="123"/>
  <c r="V33" i="123"/>
  <c r="S11" i="123"/>
  <c r="E22" i="123"/>
  <c r="V8" i="30"/>
  <c r="I19" i="15"/>
  <c r="P62" i="15"/>
  <c r="U46" i="45"/>
  <c r="K22" i="94"/>
  <c r="H26" i="118"/>
  <c r="H3" i="118"/>
  <c r="U26" i="34"/>
  <c r="K3" i="44"/>
  <c r="K2" i="44" s="1"/>
  <c r="J26" i="96"/>
  <c r="F33" i="123"/>
  <c r="S8" i="123"/>
  <c r="V3" i="31"/>
  <c r="V2" i="31" s="1"/>
  <c r="Q26" i="90"/>
  <c r="L3" i="34"/>
  <c r="G33" i="123"/>
  <c r="F11" i="123"/>
  <c r="T4" i="123"/>
  <c r="V11" i="123"/>
  <c r="V8" i="7"/>
  <c r="Q26" i="80"/>
  <c r="V3" i="86"/>
  <c r="U27" i="123"/>
  <c r="R8" i="123"/>
  <c r="L17" i="123"/>
  <c r="G27" i="123"/>
  <c r="D27" i="123"/>
  <c r="S52" i="123"/>
  <c r="O68" i="15"/>
  <c r="T22" i="30"/>
  <c r="E3" i="43"/>
  <c r="E2" i="43" s="1"/>
  <c r="H3" i="92"/>
  <c r="H2" i="92" s="1"/>
  <c r="T26" i="65"/>
  <c r="L26" i="62"/>
  <c r="H33" i="123"/>
  <c r="V27" i="123"/>
  <c r="W4" i="123"/>
  <c r="G4" i="123"/>
  <c r="M11" i="123"/>
  <c r="L71" i="7"/>
  <c r="E3" i="17"/>
  <c r="I67" i="15"/>
  <c r="L24" i="45"/>
  <c r="G8" i="116"/>
  <c r="K26" i="109"/>
  <c r="K2" i="109" s="1"/>
  <c r="E26" i="107"/>
  <c r="W27" i="123"/>
  <c r="V4" i="123"/>
  <c r="O27" i="123"/>
  <c r="F71" i="123"/>
  <c r="M27" i="123"/>
  <c r="K22" i="123"/>
  <c r="V52" i="123"/>
  <c r="H22" i="123"/>
  <c r="N33" i="123"/>
  <c r="N52" i="123"/>
  <c r="J4" i="7"/>
  <c r="O24" i="15"/>
  <c r="R6" i="45"/>
  <c r="D26" i="53"/>
  <c r="D2" i="53" s="1"/>
  <c r="D55" i="157" s="1"/>
  <c r="I3" i="96"/>
  <c r="G26" i="110"/>
  <c r="G2" i="110" s="1"/>
  <c r="P71" i="123"/>
  <c r="N27" i="123"/>
  <c r="J27" i="123"/>
  <c r="J4" i="123"/>
  <c r="Q11" i="123"/>
  <c r="I3" i="4"/>
  <c r="K40" i="15"/>
  <c r="I26" i="91"/>
  <c r="S22" i="123"/>
  <c r="Q22" i="123"/>
  <c r="M4" i="123"/>
  <c r="V71" i="123"/>
  <c r="O52" i="123"/>
  <c r="C26" i="32"/>
  <c r="Q26" i="62"/>
  <c r="O46" i="15"/>
  <c r="M3" i="28"/>
  <c r="P3" i="98"/>
  <c r="R26" i="54"/>
  <c r="H3" i="113"/>
  <c r="U17" i="123"/>
  <c r="R22" i="123"/>
  <c r="C26" i="84"/>
  <c r="H26" i="58"/>
  <c r="H2" i="58" s="1"/>
  <c r="V3" i="32"/>
  <c r="J3" i="28"/>
  <c r="O48" i="15"/>
  <c r="U71" i="75"/>
  <c r="L26" i="55"/>
  <c r="D26" i="83"/>
  <c r="L26" i="90"/>
  <c r="V3" i="113"/>
  <c r="V2" i="113" s="1"/>
  <c r="W3" i="108"/>
  <c r="W26" i="115"/>
  <c r="V17" i="123"/>
  <c r="D33" i="123"/>
  <c r="F17" i="123"/>
  <c r="Q33" i="123"/>
  <c r="Q52" i="123"/>
  <c r="O20" i="15"/>
  <c r="P3" i="121"/>
  <c r="S3" i="54"/>
  <c r="W17" i="123"/>
  <c r="O17" i="123"/>
  <c r="M17" i="123"/>
  <c r="P4" i="123"/>
  <c r="E4" i="123"/>
  <c r="J3" i="17"/>
  <c r="M63" i="45"/>
  <c r="M63" i="93" s="1"/>
  <c r="N3" i="86"/>
  <c r="K26" i="71"/>
  <c r="L71" i="123"/>
  <c r="N17" i="123"/>
  <c r="J17" i="123"/>
  <c r="W11" i="123"/>
  <c r="T11" i="123"/>
  <c r="F22" i="123"/>
  <c r="L33" i="123"/>
  <c r="I33" i="123"/>
  <c r="L3" i="5"/>
  <c r="E22" i="7"/>
  <c r="O19" i="45"/>
  <c r="O19" i="93" s="1"/>
  <c r="O74" i="45"/>
  <c r="V30" i="45"/>
  <c r="N26" i="121"/>
  <c r="K3" i="112"/>
  <c r="R26" i="40"/>
  <c r="I11" i="123"/>
  <c r="T27" i="123"/>
  <c r="H27" i="123"/>
  <c r="I20" i="101"/>
  <c r="H51" i="101"/>
  <c r="R44" i="101"/>
  <c r="D46" i="101"/>
  <c r="S30" i="101"/>
  <c r="H41" i="101"/>
  <c r="H69" i="101"/>
  <c r="C74" i="101"/>
  <c r="M7" i="101"/>
  <c r="T42" i="101"/>
  <c r="S60" i="101"/>
  <c r="G63" i="101"/>
  <c r="F49" i="101"/>
  <c r="K59" i="101"/>
  <c r="R47" i="101"/>
  <c r="W57" i="101"/>
  <c r="C13" i="101"/>
  <c r="H35" i="101"/>
  <c r="G6" i="101"/>
  <c r="E76" i="101"/>
  <c r="I73" i="101"/>
  <c r="K3" i="77"/>
  <c r="R3" i="42"/>
  <c r="N26" i="90"/>
  <c r="E26" i="79"/>
  <c r="G3" i="96"/>
  <c r="H26" i="99"/>
  <c r="J3" i="109"/>
  <c r="J26" i="110"/>
  <c r="J2" i="110" s="1"/>
  <c r="N26" i="110"/>
  <c r="I3" i="115"/>
  <c r="I2" i="115" s="1"/>
  <c r="V26" i="3"/>
  <c r="Q3" i="39"/>
  <c r="F26" i="5"/>
  <c r="D26" i="62"/>
  <c r="T26" i="24"/>
  <c r="L26" i="118"/>
  <c r="O26" i="72"/>
  <c r="W26" i="121"/>
  <c r="C44" i="15"/>
  <c r="T3" i="118"/>
  <c r="N26" i="44"/>
  <c r="N2" i="44" s="1"/>
  <c r="T3" i="4"/>
  <c r="R26" i="2"/>
  <c r="M3" i="36"/>
  <c r="O13" i="45"/>
  <c r="O13" i="93" s="1"/>
  <c r="J44" i="45"/>
  <c r="J44" i="93" s="1"/>
  <c r="J44" i="129" s="1"/>
  <c r="K13" i="45"/>
  <c r="K13" i="93" s="1"/>
  <c r="O58" i="45"/>
  <c r="O58" i="93" s="1"/>
  <c r="S35" i="45"/>
  <c r="V60" i="45"/>
  <c r="H26" i="64"/>
  <c r="P3" i="80"/>
  <c r="J26" i="90"/>
  <c r="F26" i="96"/>
  <c r="K63" i="45"/>
  <c r="G3" i="74"/>
  <c r="F3" i="121"/>
  <c r="Q26" i="112"/>
  <c r="O3" i="23"/>
  <c r="L3" i="73"/>
  <c r="L2" i="73" s="1"/>
  <c r="Q3" i="95"/>
  <c r="O8" i="7"/>
  <c r="I3" i="87"/>
  <c r="I2" i="87" s="1"/>
  <c r="L3" i="2"/>
  <c r="V3" i="36"/>
  <c r="G26" i="17"/>
  <c r="N3" i="67"/>
  <c r="F3" i="96"/>
  <c r="K2" i="4"/>
  <c r="Q3" i="38"/>
  <c r="P3" i="57"/>
  <c r="P2" i="57" s="1"/>
  <c r="M3" i="83"/>
  <c r="M2" i="83" s="1"/>
  <c r="O3" i="87"/>
  <c r="F3" i="31"/>
  <c r="O3" i="29"/>
  <c r="I3" i="23"/>
  <c r="P2" i="96"/>
  <c r="M3" i="64"/>
  <c r="M2" i="64" s="1"/>
  <c r="O3" i="17"/>
  <c r="I15" i="45"/>
  <c r="K51" i="45"/>
  <c r="G40" i="45"/>
  <c r="I37" i="45"/>
  <c r="L26" i="64"/>
  <c r="Q3" i="84"/>
  <c r="S22" i="16"/>
  <c r="U22" i="7"/>
  <c r="D3" i="6"/>
  <c r="D2" i="6" s="1"/>
  <c r="L26" i="81"/>
  <c r="V3" i="76"/>
  <c r="R26" i="74"/>
  <c r="O26" i="114"/>
  <c r="T10" i="15"/>
  <c r="T10" i="93" s="1"/>
  <c r="E60" i="15"/>
  <c r="T46" i="15"/>
  <c r="P35" i="15"/>
  <c r="P3" i="32"/>
  <c r="I21" i="15"/>
  <c r="U6" i="15"/>
  <c r="L43" i="15"/>
  <c r="N70" i="15"/>
  <c r="S26" i="38"/>
  <c r="O3" i="39"/>
  <c r="W3" i="55"/>
  <c r="S16" i="45"/>
  <c r="P41" i="45"/>
  <c r="I60" i="45"/>
  <c r="O68" i="45"/>
  <c r="O6" i="45"/>
  <c r="O6" i="93" s="1"/>
  <c r="O29" i="45"/>
  <c r="M6" i="45"/>
  <c r="M6" i="93" s="1"/>
  <c r="N29" i="45"/>
  <c r="M3" i="74"/>
  <c r="E26" i="96"/>
  <c r="R26" i="87"/>
  <c r="L60" i="101"/>
  <c r="H26" i="95"/>
  <c r="F3" i="110"/>
  <c r="F3" i="115"/>
  <c r="F2" i="115" s="1"/>
  <c r="M3" i="5"/>
  <c r="M2" i="5" s="1"/>
  <c r="K26" i="63"/>
  <c r="V3" i="53"/>
  <c r="I3" i="74"/>
  <c r="J26" i="84"/>
  <c r="E26" i="85"/>
  <c r="K22" i="116"/>
  <c r="O74" i="15"/>
  <c r="W50" i="15"/>
  <c r="S39" i="15"/>
  <c r="M35" i="15"/>
  <c r="U13" i="15"/>
  <c r="Q3" i="31"/>
  <c r="I3" i="18"/>
  <c r="K46" i="15"/>
  <c r="G35" i="15"/>
  <c r="V51" i="15"/>
  <c r="Q70" i="15"/>
  <c r="M59" i="15"/>
  <c r="K3" i="34"/>
  <c r="T50" i="45"/>
  <c r="P39" i="45"/>
  <c r="Q3" i="69"/>
  <c r="Q2" i="69" s="1"/>
  <c r="G26" i="65"/>
  <c r="G3" i="73"/>
  <c r="J3" i="58"/>
  <c r="T3" i="54"/>
  <c r="P3" i="65"/>
  <c r="U64" i="45"/>
  <c r="U64" i="93" s="1"/>
  <c r="J47" i="45"/>
  <c r="F36" i="45"/>
  <c r="P3" i="54"/>
  <c r="F3" i="61"/>
  <c r="I16" i="45"/>
  <c r="M26" i="89"/>
  <c r="G66" i="101"/>
  <c r="W54" i="101"/>
  <c r="G3" i="112"/>
  <c r="G2" i="112" s="1"/>
  <c r="H26" i="42"/>
  <c r="J3" i="55"/>
  <c r="J2" i="55" s="1"/>
  <c r="U26" i="97"/>
  <c r="N26" i="91"/>
  <c r="H44" i="15"/>
  <c r="R42" i="15"/>
  <c r="R42" i="93" s="1"/>
  <c r="H62" i="15"/>
  <c r="S60" i="15"/>
  <c r="P26" i="37"/>
  <c r="U3" i="35"/>
  <c r="L26" i="40"/>
  <c r="W24" i="45"/>
  <c r="Q63" i="45"/>
  <c r="M15" i="45"/>
  <c r="Q57" i="45"/>
  <c r="I47" i="45"/>
  <c r="E36" i="45"/>
  <c r="R61" i="45"/>
  <c r="R25" i="45"/>
  <c r="N32" i="45"/>
  <c r="R49" i="45"/>
  <c r="N38" i="45"/>
  <c r="H8" i="75"/>
  <c r="R3" i="84"/>
  <c r="R2" i="84" s="1"/>
  <c r="W8" i="94"/>
  <c r="K26" i="18"/>
  <c r="H26" i="44"/>
  <c r="H2" i="44" s="1"/>
  <c r="O26" i="28"/>
  <c r="F26" i="62"/>
  <c r="F2" i="62" s="1"/>
  <c r="K3" i="108"/>
  <c r="E63" i="15"/>
  <c r="M45" i="15"/>
  <c r="H64" i="15"/>
  <c r="E68" i="15"/>
  <c r="U56" i="15"/>
  <c r="U56" i="93" s="1"/>
  <c r="O16" i="15"/>
  <c r="P66" i="15"/>
  <c r="L55" i="15"/>
  <c r="M16" i="15"/>
  <c r="O26" i="25"/>
  <c r="T26" i="40"/>
  <c r="P14" i="45"/>
  <c r="P14" i="93" s="1"/>
  <c r="L62" i="45"/>
  <c r="L62" i="93" s="1"/>
  <c r="K3" i="58"/>
  <c r="T64" i="45"/>
  <c r="I50" i="45"/>
  <c r="W25" i="45"/>
  <c r="W25" i="93" s="1"/>
  <c r="P13" i="45"/>
  <c r="P13" i="93" s="1"/>
  <c r="W46" i="45"/>
  <c r="W46" i="93" s="1"/>
  <c r="R3" i="100"/>
  <c r="P3" i="87"/>
  <c r="J3" i="98"/>
  <c r="V3" i="100"/>
  <c r="F26" i="98"/>
  <c r="H3" i="6"/>
  <c r="K71" i="46"/>
  <c r="H3" i="41"/>
  <c r="L22" i="46"/>
  <c r="W26" i="68"/>
  <c r="W3" i="70"/>
  <c r="Q3" i="77"/>
  <c r="Q2" i="77" s="1"/>
  <c r="L3" i="69"/>
  <c r="I3" i="72"/>
  <c r="I2" i="72" s="1"/>
  <c r="E3" i="78"/>
  <c r="E3" i="80"/>
  <c r="S3" i="82"/>
  <c r="V3" i="73"/>
  <c r="V2" i="73" s="1"/>
  <c r="I26" i="84"/>
  <c r="W26" i="83"/>
  <c r="E3" i="88"/>
  <c r="R26" i="96"/>
  <c r="Q26" i="92"/>
  <c r="V26" i="92"/>
  <c r="V2" i="92" s="1"/>
  <c r="G3" i="100"/>
  <c r="N3" i="90"/>
  <c r="J3" i="100"/>
  <c r="O26" i="92"/>
  <c r="L26" i="113"/>
  <c r="H3" i="107"/>
  <c r="H2" i="107" s="1"/>
  <c r="L26" i="29"/>
  <c r="I3" i="28"/>
  <c r="J3" i="92"/>
  <c r="S26" i="69"/>
  <c r="I3" i="80"/>
  <c r="N3" i="88"/>
  <c r="C26" i="70"/>
  <c r="C3" i="55"/>
  <c r="G26" i="108"/>
  <c r="J3" i="107"/>
  <c r="T3" i="36"/>
  <c r="U3" i="55"/>
  <c r="K3" i="70"/>
  <c r="K2" i="70" s="1"/>
  <c r="V3" i="88"/>
  <c r="O3" i="65"/>
  <c r="I3" i="110"/>
  <c r="C3" i="70"/>
  <c r="K41" i="15"/>
  <c r="I32" i="15"/>
  <c r="L29" i="15"/>
  <c r="W47" i="15"/>
  <c r="S36" i="15"/>
  <c r="S36" i="93" s="1"/>
  <c r="T3" i="17"/>
  <c r="O2" i="44"/>
  <c r="H26" i="43"/>
  <c r="V26" i="62"/>
  <c r="H3" i="72"/>
  <c r="Q24" i="45"/>
  <c r="O44" i="45"/>
  <c r="O44" i="93" s="1"/>
  <c r="V55" i="45"/>
  <c r="V55" i="93" s="1"/>
  <c r="O3" i="64"/>
  <c r="P3" i="97"/>
  <c r="J66" i="101"/>
  <c r="H3" i="87"/>
  <c r="H2" i="87" s="1"/>
  <c r="M3" i="98"/>
  <c r="O26" i="42"/>
  <c r="O2" i="42" s="1"/>
  <c r="H26" i="33"/>
  <c r="I26" i="67"/>
  <c r="I2" i="67" s="1"/>
  <c r="K26" i="41"/>
  <c r="L26" i="89"/>
  <c r="U26" i="114"/>
  <c r="O26" i="113"/>
  <c r="S3" i="108"/>
  <c r="M3" i="97"/>
  <c r="D64" i="15"/>
  <c r="D64" i="93" s="1"/>
  <c r="R66" i="15"/>
  <c r="N55" i="15"/>
  <c r="S24" i="15"/>
  <c r="K62" i="15"/>
  <c r="J69" i="15"/>
  <c r="J69" i="93" s="1"/>
  <c r="F58" i="15"/>
  <c r="F58" i="93" s="1"/>
  <c r="H21" i="15"/>
  <c r="I26" i="36"/>
  <c r="I2" i="36" s="1"/>
  <c r="G55" i="45"/>
  <c r="O47" i="45"/>
  <c r="R51" i="45"/>
  <c r="N40" i="45"/>
  <c r="D3" i="64"/>
  <c r="J21" i="45"/>
  <c r="M45" i="45"/>
  <c r="S46" i="45"/>
  <c r="O35" i="45"/>
  <c r="O35" i="93" s="1"/>
  <c r="U3" i="76"/>
  <c r="J3" i="85"/>
  <c r="J43" i="101"/>
  <c r="H26" i="96"/>
  <c r="T3" i="33"/>
  <c r="D8" i="46"/>
  <c r="T3" i="32"/>
  <c r="W26" i="38"/>
  <c r="L26" i="25"/>
  <c r="U3" i="54"/>
  <c r="R3" i="55"/>
  <c r="T3" i="91"/>
  <c r="F60" i="15"/>
  <c r="R62" i="15"/>
  <c r="R62" i="93" s="1"/>
  <c r="K58" i="15"/>
  <c r="Q50" i="15"/>
  <c r="M39" i="15"/>
  <c r="E3" i="38"/>
  <c r="F3" i="42"/>
  <c r="F2" i="42" s="1"/>
  <c r="T60" i="45"/>
  <c r="T60" i="93" s="1"/>
  <c r="Q3" i="66"/>
  <c r="Q2" i="66" s="1"/>
  <c r="W2" i="41"/>
  <c r="O64" i="45"/>
  <c r="D10" i="45"/>
  <c r="I64" i="45"/>
  <c r="V7" i="45"/>
  <c r="V7" i="93" s="1"/>
  <c r="H25" i="45"/>
  <c r="M26" i="100"/>
  <c r="W37" i="101"/>
  <c r="M26" i="44"/>
  <c r="Q26" i="74"/>
  <c r="Q2" i="74" s="1"/>
  <c r="M26" i="4"/>
  <c r="N3" i="5"/>
  <c r="G3" i="17"/>
  <c r="I3" i="38"/>
  <c r="I2" i="38" s="1"/>
  <c r="H3" i="67"/>
  <c r="J3" i="74"/>
  <c r="I3" i="61"/>
  <c r="G26" i="79"/>
  <c r="O3" i="91"/>
  <c r="O2" i="91" s="1"/>
  <c r="H26" i="82"/>
  <c r="M3" i="82"/>
  <c r="C3" i="33"/>
  <c r="C3" i="89"/>
  <c r="C2" i="89" s="1"/>
  <c r="R22" i="9"/>
  <c r="K22" i="60"/>
  <c r="K26" i="62"/>
  <c r="V26" i="76"/>
  <c r="G26" i="76"/>
  <c r="O3" i="97"/>
  <c r="J26" i="98"/>
  <c r="L26" i="4"/>
  <c r="L2" i="4" s="1"/>
  <c r="E26" i="17"/>
  <c r="E26" i="34"/>
  <c r="E2" i="34" s="1"/>
  <c r="D3" i="55"/>
  <c r="D2" i="55" s="1"/>
  <c r="V26" i="68"/>
  <c r="T3" i="79"/>
  <c r="L3" i="76"/>
  <c r="O3" i="77"/>
  <c r="O2" i="77" s="1"/>
  <c r="E3" i="83"/>
  <c r="E2" i="83" s="1"/>
  <c r="K3" i="81"/>
  <c r="K2" i="81" s="1"/>
  <c r="E3" i="41"/>
  <c r="L3" i="61"/>
  <c r="N50" i="101"/>
  <c r="T3" i="70"/>
  <c r="E3" i="36"/>
  <c r="K3" i="72"/>
  <c r="K2" i="72" s="1"/>
  <c r="N3" i="66"/>
  <c r="N2" i="66" s="1"/>
  <c r="F26" i="67"/>
  <c r="P3" i="76"/>
  <c r="P2" i="76" s="1"/>
  <c r="S3" i="77"/>
  <c r="D3" i="2"/>
  <c r="O8" i="12"/>
  <c r="Q26" i="19"/>
  <c r="G3" i="70"/>
  <c r="J3" i="64"/>
  <c r="M3" i="41"/>
  <c r="M2" i="41" s="1"/>
  <c r="C3" i="35"/>
  <c r="C2" i="35" s="1"/>
  <c r="M26" i="76"/>
  <c r="T26" i="79"/>
  <c r="L3" i="80"/>
  <c r="J26" i="89"/>
  <c r="F26" i="95"/>
  <c r="P3" i="90"/>
  <c r="F3" i="34"/>
  <c r="E26" i="32"/>
  <c r="Q3" i="76"/>
  <c r="J26" i="86"/>
  <c r="K3" i="90"/>
  <c r="O3" i="86"/>
  <c r="D26" i="95"/>
  <c r="K3" i="88"/>
  <c r="K2" i="88" s="1"/>
  <c r="O4" i="12"/>
  <c r="T8" i="9"/>
  <c r="S22" i="12"/>
  <c r="D71" i="30"/>
  <c r="K3" i="31"/>
  <c r="K2" i="31" s="1"/>
  <c r="R3" i="72"/>
  <c r="S26" i="61"/>
  <c r="M22" i="75"/>
  <c r="L26" i="85"/>
  <c r="L2" i="85" s="1"/>
  <c r="S26" i="66"/>
  <c r="C3" i="4"/>
  <c r="C2" i="4" s="1"/>
  <c r="I3" i="65"/>
  <c r="F26" i="72"/>
  <c r="D26" i="79"/>
  <c r="H26" i="76"/>
  <c r="L3" i="81"/>
  <c r="V3" i="61"/>
  <c r="H22" i="75"/>
  <c r="K3" i="92"/>
  <c r="W3" i="95"/>
  <c r="C3" i="63"/>
  <c r="J26" i="83"/>
  <c r="Q3" i="23"/>
  <c r="N26" i="29"/>
  <c r="N26" i="98"/>
  <c r="U18" i="101"/>
  <c r="D24" i="101"/>
  <c r="G3" i="115"/>
  <c r="G2" i="115" s="1"/>
  <c r="I6" i="101"/>
  <c r="L164" i="157"/>
  <c r="G3" i="4"/>
  <c r="G2" i="4" s="1"/>
  <c r="G4" i="16"/>
  <c r="U26" i="58"/>
  <c r="Q39" i="45"/>
  <c r="F38" i="45"/>
  <c r="U40" i="45"/>
  <c r="N25" i="45"/>
  <c r="G14" i="45"/>
  <c r="M25" i="45"/>
  <c r="Q26" i="53"/>
  <c r="Q2" i="53" s="1"/>
  <c r="Q55" i="157" s="1"/>
  <c r="H26" i="59"/>
  <c r="V26" i="66"/>
  <c r="V2" i="66" s="1"/>
  <c r="N26" i="86"/>
  <c r="H3" i="66"/>
  <c r="J26" i="67"/>
  <c r="G26" i="69"/>
  <c r="G2" i="69" s="1"/>
  <c r="R3" i="73"/>
  <c r="J3" i="68"/>
  <c r="T3" i="72"/>
  <c r="R26" i="55"/>
  <c r="P26" i="90"/>
  <c r="G3" i="109"/>
  <c r="I26" i="113"/>
  <c r="H71" i="116"/>
  <c r="S3" i="114"/>
  <c r="Q26" i="115"/>
  <c r="I26" i="114"/>
  <c r="C14" i="45"/>
  <c r="C3" i="83"/>
  <c r="C2" i="83" s="1"/>
  <c r="C66" i="15"/>
  <c r="C3" i="42"/>
  <c r="C16" i="15"/>
  <c r="W44" i="45"/>
  <c r="W44" i="93" s="1"/>
  <c r="M3" i="23"/>
  <c r="M2" i="23" s="1"/>
  <c r="S26" i="28"/>
  <c r="K26" i="24"/>
  <c r="O26" i="18"/>
  <c r="H3" i="38"/>
  <c r="O3" i="36"/>
  <c r="O3" i="38"/>
  <c r="V3" i="54"/>
  <c r="P3" i="55"/>
  <c r="M3" i="43"/>
  <c r="K3" i="115"/>
  <c r="I3" i="27"/>
  <c r="H26" i="65"/>
  <c r="I3" i="33"/>
  <c r="I2" i="33" s="1"/>
  <c r="V26" i="37"/>
  <c r="P26" i="68"/>
  <c r="I3" i="25"/>
  <c r="I2" i="25" s="1"/>
  <c r="O26" i="71"/>
  <c r="O2" i="71" s="1"/>
  <c r="W3" i="109"/>
  <c r="P3" i="112"/>
  <c r="T26" i="87"/>
  <c r="H3" i="91"/>
  <c r="H2" i="91" s="1"/>
  <c r="L3" i="107"/>
  <c r="L3" i="35"/>
  <c r="S3" i="84"/>
  <c r="S2" i="84" s="1"/>
  <c r="U3" i="80"/>
  <c r="U2" i="80" s="1"/>
  <c r="E26" i="87"/>
  <c r="E2" i="87" s="1"/>
  <c r="H26" i="3"/>
  <c r="H3" i="121"/>
  <c r="T26" i="25"/>
  <c r="W24" i="101"/>
  <c r="P32" i="101"/>
  <c r="Q4" i="16"/>
  <c r="S3" i="43"/>
  <c r="J26" i="28"/>
  <c r="U3" i="42"/>
  <c r="T26" i="34"/>
  <c r="U26" i="53"/>
  <c r="G26" i="66"/>
  <c r="M26" i="58"/>
  <c r="W3" i="63"/>
  <c r="D22" i="46"/>
  <c r="F48" i="45"/>
  <c r="K24" i="45"/>
  <c r="L74" i="45"/>
  <c r="Q7" i="45"/>
  <c r="Q3" i="59"/>
  <c r="S26" i="74"/>
  <c r="J26" i="87"/>
  <c r="R3" i="87"/>
  <c r="M26" i="110"/>
  <c r="P26" i="121"/>
  <c r="N26" i="113"/>
  <c r="N2" i="113" s="1"/>
  <c r="L3" i="121"/>
  <c r="Q26" i="114"/>
  <c r="S3" i="65"/>
  <c r="M26" i="72"/>
  <c r="M2" i="72" s="1"/>
  <c r="J26" i="108"/>
  <c r="F26" i="121"/>
  <c r="R26" i="35"/>
  <c r="L26" i="24"/>
  <c r="T3" i="115"/>
  <c r="M26" i="113"/>
  <c r="H3" i="89"/>
  <c r="K3" i="121"/>
  <c r="S61" i="45"/>
  <c r="O45" i="45"/>
  <c r="O45" i="93" s="1"/>
  <c r="S26" i="53"/>
  <c r="R20" i="45"/>
  <c r="D3" i="121"/>
  <c r="C63" i="101"/>
  <c r="C4" i="116"/>
  <c r="M26" i="115"/>
  <c r="V3" i="85"/>
  <c r="R3" i="86"/>
  <c r="R2" i="86" s="1"/>
  <c r="O3" i="99"/>
  <c r="P54" i="101"/>
  <c r="P49" i="101"/>
  <c r="R21" i="101"/>
  <c r="C54" i="15"/>
  <c r="C54" i="93" s="1"/>
  <c r="E31" i="15"/>
  <c r="S45" i="15"/>
  <c r="V42" i="15"/>
  <c r="W30" i="15"/>
  <c r="U26" i="5"/>
  <c r="H51" i="15"/>
  <c r="U3" i="36"/>
  <c r="M26" i="38"/>
  <c r="K60" i="45"/>
  <c r="W26" i="42"/>
  <c r="W2" i="42" s="1"/>
  <c r="S41" i="45"/>
  <c r="S41" i="93" s="1"/>
  <c r="U3" i="57"/>
  <c r="Q19" i="45"/>
  <c r="S6" i="45"/>
  <c r="W66" i="45"/>
  <c r="S55" i="45"/>
  <c r="S55" i="93" s="1"/>
  <c r="G44" i="45"/>
  <c r="G44" i="93" s="1"/>
  <c r="D32" i="45"/>
  <c r="R26" i="53"/>
  <c r="L3" i="90"/>
  <c r="U3" i="99"/>
  <c r="U26" i="99"/>
  <c r="R26" i="108"/>
  <c r="T26" i="107"/>
  <c r="O3" i="108"/>
  <c r="O2" i="108" s="1"/>
  <c r="Q3" i="109"/>
  <c r="E8" i="116"/>
  <c r="P26" i="118"/>
  <c r="R26" i="114"/>
  <c r="I3" i="83"/>
  <c r="V21" i="101"/>
  <c r="C29" i="15"/>
  <c r="C12" i="45"/>
  <c r="J22" i="16"/>
  <c r="R63" i="15"/>
  <c r="R63" i="93" s="1"/>
  <c r="T29" i="15"/>
  <c r="P56" i="15"/>
  <c r="K66" i="15"/>
  <c r="V64" i="15"/>
  <c r="Q29" i="15"/>
  <c r="K44" i="15"/>
  <c r="L32" i="15"/>
  <c r="W76" i="15"/>
  <c r="N29" i="15"/>
  <c r="Q3" i="5"/>
  <c r="U3" i="43"/>
  <c r="U2" i="43" s="1"/>
  <c r="L70" i="45"/>
  <c r="W26" i="39"/>
  <c r="T26" i="29"/>
  <c r="T2" i="29" s="1"/>
  <c r="T48" i="45"/>
  <c r="S26" i="65"/>
  <c r="G3" i="57"/>
  <c r="G2" i="57" s="1"/>
  <c r="G47" i="45"/>
  <c r="J51" i="45"/>
  <c r="J51" i="93" s="1"/>
  <c r="I44" i="45"/>
  <c r="D26" i="82"/>
  <c r="D2" i="82" s="1"/>
  <c r="L3" i="109"/>
  <c r="T26" i="90"/>
  <c r="M3" i="91"/>
  <c r="L26" i="100"/>
  <c r="O26" i="110"/>
  <c r="T26" i="108"/>
  <c r="T2" i="108" s="1"/>
  <c r="Q26" i="110"/>
  <c r="G3" i="97"/>
  <c r="G2" i="97" s="1"/>
  <c r="S26" i="97"/>
  <c r="W26" i="118"/>
  <c r="J26" i="121"/>
  <c r="U26" i="98"/>
  <c r="K26" i="113"/>
  <c r="J3" i="115"/>
  <c r="R26" i="98"/>
  <c r="K26" i="107"/>
  <c r="K2" i="107" s="1"/>
  <c r="S71" i="94"/>
  <c r="D3" i="100"/>
  <c r="I26" i="108"/>
  <c r="R26" i="100"/>
  <c r="N54" i="101"/>
  <c r="S20" i="101"/>
  <c r="C19" i="101"/>
  <c r="E3" i="3"/>
  <c r="D59" i="15"/>
  <c r="E21" i="15"/>
  <c r="E21" i="93" s="1"/>
  <c r="F45" i="15"/>
  <c r="F45" i="93" s="1"/>
  <c r="R55" i="15"/>
  <c r="O50" i="15"/>
  <c r="O50" i="93" s="1"/>
  <c r="R7" i="15"/>
  <c r="R7" i="93" s="1"/>
  <c r="O66" i="15"/>
  <c r="J31" i="15"/>
  <c r="P21" i="45"/>
  <c r="W26" i="57"/>
  <c r="O26" i="66"/>
  <c r="I26" i="81"/>
  <c r="L3" i="88"/>
  <c r="P3" i="85"/>
  <c r="P2" i="85" s="1"/>
  <c r="L26" i="97"/>
  <c r="F3" i="109"/>
  <c r="Q26" i="113"/>
  <c r="S26" i="114"/>
  <c r="U3" i="3"/>
  <c r="U2" i="3" s="1"/>
  <c r="K3" i="3"/>
  <c r="K2" i="3" s="1"/>
  <c r="S3" i="121"/>
  <c r="H26" i="97"/>
  <c r="W26" i="85"/>
  <c r="P26" i="89"/>
  <c r="M26" i="88"/>
  <c r="F22" i="94"/>
  <c r="E32" i="101"/>
  <c r="P26" i="100"/>
  <c r="D26" i="109"/>
  <c r="F7" i="101"/>
  <c r="I54" i="101"/>
  <c r="W15" i="101"/>
  <c r="P57" i="15"/>
  <c r="Q19" i="15"/>
  <c r="O71" i="16"/>
  <c r="E37" i="15"/>
  <c r="E37" i="93" s="1"/>
  <c r="L38" i="15"/>
  <c r="F48" i="15"/>
  <c r="F22" i="16"/>
  <c r="O61" i="15"/>
  <c r="O61" i="93" s="1"/>
  <c r="E75" i="15"/>
  <c r="D67" i="15"/>
  <c r="R43" i="15"/>
  <c r="T40" i="15"/>
  <c r="T40" i="93" s="1"/>
  <c r="M73" i="15"/>
  <c r="V21" i="15"/>
  <c r="K20" i="15"/>
  <c r="H58" i="15"/>
  <c r="E26" i="42"/>
  <c r="E2" i="42" s="1"/>
  <c r="W3" i="84"/>
  <c r="W2" i="84" s="1"/>
  <c r="U3" i="110"/>
  <c r="P3" i="110"/>
  <c r="P3" i="91"/>
  <c r="J26" i="118"/>
  <c r="R3" i="3"/>
  <c r="K3" i="84"/>
  <c r="K2" i="84" s="1"/>
  <c r="W26" i="62"/>
  <c r="Q3" i="88"/>
  <c r="S3" i="55"/>
  <c r="S2" i="55" s="1"/>
  <c r="U26" i="42"/>
  <c r="J3" i="77"/>
  <c r="J2" i="77" s="1"/>
  <c r="F3" i="89"/>
  <c r="P26" i="109"/>
  <c r="L3" i="25"/>
  <c r="K19" i="45"/>
  <c r="K19" i="93" s="1"/>
  <c r="W10" i="45"/>
  <c r="K3" i="55"/>
  <c r="V3" i="24"/>
  <c r="F26" i="107"/>
  <c r="F2" i="107" s="1"/>
  <c r="J3" i="61"/>
  <c r="I3" i="62"/>
  <c r="N26" i="70"/>
  <c r="W26" i="77"/>
  <c r="W2" i="77" s="1"/>
  <c r="L3" i="79"/>
  <c r="G71" i="7"/>
  <c r="N3" i="36"/>
  <c r="N2" i="36" s="1"/>
  <c r="I3" i="39"/>
  <c r="O3" i="54"/>
  <c r="O2" i="54" s="1"/>
  <c r="O56" i="157" s="1"/>
  <c r="T24" i="45"/>
  <c r="N21" i="45"/>
  <c r="H3" i="54"/>
  <c r="F22" i="60"/>
  <c r="U74" i="101"/>
  <c r="D3" i="113"/>
  <c r="H31" i="15"/>
  <c r="H31" i="93" s="1"/>
  <c r="S67" i="15"/>
  <c r="U42" i="15"/>
  <c r="F26" i="38"/>
  <c r="G59" i="45"/>
  <c r="D26" i="38"/>
  <c r="N68" i="45"/>
  <c r="N68" i="93" s="1"/>
  <c r="R29" i="45"/>
  <c r="D50" i="45"/>
  <c r="W8" i="46"/>
  <c r="V46" i="45"/>
  <c r="R35" i="45"/>
  <c r="O26" i="115"/>
  <c r="J3" i="3"/>
  <c r="T3" i="109"/>
  <c r="V26" i="61"/>
  <c r="F62" i="45"/>
  <c r="F62" i="93" s="1"/>
  <c r="W3" i="54"/>
  <c r="E43" i="15"/>
  <c r="N26" i="58"/>
  <c r="W3" i="53"/>
  <c r="W2" i="53" s="1"/>
  <c r="W55" i="157" s="1"/>
  <c r="E3" i="72"/>
  <c r="V3" i="78"/>
  <c r="I17" i="9"/>
  <c r="U8" i="30"/>
  <c r="E71" i="30"/>
  <c r="O29" i="15"/>
  <c r="O51" i="45"/>
  <c r="E2" i="99"/>
  <c r="G3" i="95"/>
  <c r="C30" i="45"/>
  <c r="Q49" i="15"/>
  <c r="Q49" i="93" s="1"/>
  <c r="U50" i="15"/>
  <c r="G14" i="15"/>
  <c r="M76" i="15"/>
  <c r="F14" i="15"/>
  <c r="H42" i="15"/>
  <c r="V70" i="15"/>
  <c r="N74" i="15"/>
  <c r="N74" i="93" s="1"/>
  <c r="W3" i="59"/>
  <c r="L26" i="112"/>
  <c r="I3" i="91"/>
  <c r="D26" i="92"/>
  <c r="T3" i="110"/>
  <c r="M3" i="3"/>
  <c r="C3" i="114"/>
  <c r="C2" i="114" s="1"/>
  <c r="C3" i="6"/>
  <c r="M3" i="18"/>
  <c r="G26" i="25"/>
  <c r="L3" i="39"/>
  <c r="I3" i="68"/>
  <c r="S3" i="73"/>
  <c r="G25" i="45"/>
  <c r="J50" i="101"/>
  <c r="J26" i="95"/>
  <c r="W3" i="100"/>
  <c r="M3" i="121"/>
  <c r="Q54" i="15"/>
  <c r="M24" i="15"/>
  <c r="W37" i="15"/>
  <c r="N43" i="15"/>
  <c r="N43" i="93" s="1"/>
  <c r="D35" i="15"/>
  <c r="G65" i="15"/>
  <c r="G65" i="93" s="1"/>
  <c r="M26" i="82"/>
  <c r="W3" i="58"/>
  <c r="J3" i="87"/>
  <c r="L3" i="97"/>
  <c r="C26" i="82"/>
  <c r="G3" i="24"/>
  <c r="G2" i="24" s="1"/>
  <c r="D3" i="31"/>
  <c r="D2" i="31" s="1"/>
  <c r="L26" i="80"/>
  <c r="D3" i="41"/>
  <c r="D2" i="41" s="1"/>
  <c r="T71" i="75"/>
  <c r="L3" i="91"/>
  <c r="F3" i="3"/>
  <c r="O26" i="68"/>
  <c r="F3" i="108"/>
  <c r="D2" i="25"/>
  <c r="D26" i="32"/>
  <c r="T26" i="39"/>
  <c r="Q3" i="63"/>
  <c r="W3" i="71"/>
  <c r="W2" i="71" s="1"/>
  <c r="N3" i="77"/>
  <c r="M3" i="108"/>
  <c r="K4" i="7"/>
  <c r="H71" i="9"/>
  <c r="Q26" i="2"/>
  <c r="I21" i="45"/>
  <c r="H21" i="45"/>
  <c r="W35" i="45"/>
  <c r="C40" i="15"/>
  <c r="M3" i="29"/>
  <c r="M2" i="29" s="1"/>
  <c r="V26" i="112"/>
  <c r="K3" i="43"/>
  <c r="T3" i="40"/>
  <c r="V3" i="98"/>
  <c r="I3" i="88"/>
  <c r="I2" i="88" s="1"/>
  <c r="K26" i="69"/>
  <c r="G3" i="82"/>
  <c r="L26" i="86"/>
  <c r="C26" i="42"/>
  <c r="C26" i="72"/>
  <c r="C3" i="53"/>
  <c r="J26" i="5"/>
  <c r="W7" i="15"/>
  <c r="N3" i="33"/>
  <c r="N2" i="33" s="1"/>
  <c r="S73" i="15"/>
  <c r="N14" i="15"/>
  <c r="W3" i="34"/>
  <c r="O3" i="25"/>
  <c r="N32" i="15"/>
  <c r="U3" i="34"/>
  <c r="U74" i="15"/>
  <c r="S22" i="30"/>
  <c r="T55" i="15"/>
  <c r="V36" i="15"/>
  <c r="I38" i="15"/>
  <c r="N69" i="15"/>
  <c r="J58" i="15"/>
  <c r="Q43" i="15"/>
  <c r="Q43" i="93" s="1"/>
  <c r="L69" i="15"/>
  <c r="F74" i="15"/>
  <c r="G55" i="15"/>
  <c r="W32" i="15"/>
  <c r="H16" i="15"/>
  <c r="K26" i="36"/>
  <c r="K2" i="36" s="1"/>
  <c r="F3" i="41"/>
  <c r="F2" i="41" s="1"/>
  <c r="F61" i="45"/>
  <c r="F61" i="93" s="1"/>
  <c r="W31" i="45"/>
  <c r="Q15" i="45"/>
  <c r="L26" i="71"/>
  <c r="L2" i="71" s="1"/>
  <c r="F14" i="45"/>
  <c r="Q64" i="45"/>
  <c r="M44" i="45"/>
  <c r="M44" i="93" s="1"/>
  <c r="F70" i="45"/>
  <c r="V58" i="45"/>
  <c r="H10" i="45"/>
  <c r="Q54" i="45"/>
  <c r="S65" i="45"/>
  <c r="S65" i="93" s="1"/>
  <c r="M61" i="45"/>
  <c r="M61" i="93" s="1"/>
  <c r="V59" i="45"/>
  <c r="Q55" i="45"/>
  <c r="Q55" i="93" s="1"/>
  <c r="R3" i="81"/>
  <c r="R2" i="81" s="1"/>
  <c r="M3" i="80"/>
  <c r="P67" i="101"/>
  <c r="S64" i="101"/>
  <c r="K26" i="87"/>
  <c r="O3" i="96"/>
  <c r="K3" i="98"/>
  <c r="N76" i="101"/>
  <c r="D4" i="94"/>
  <c r="D59" i="101"/>
  <c r="D60" i="101"/>
  <c r="J45" i="101"/>
  <c r="W44" i="101"/>
  <c r="C72" i="15"/>
  <c r="C10" i="15"/>
  <c r="N3" i="6"/>
  <c r="V26" i="53"/>
  <c r="H26" i="88"/>
  <c r="P26" i="112"/>
  <c r="S3" i="112"/>
  <c r="V26" i="110"/>
  <c r="I3" i="107"/>
  <c r="S26" i="109"/>
  <c r="T26" i="118"/>
  <c r="J3" i="53"/>
  <c r="W26" i="87"/>
  <c r="W2" i="87" s="1"/>
  <c r="V26" i="107"/>
  <c r="R3" i="121"/>
  <c r="R2" i="121" s="1"/>
  <c r="L26" i="98"/>
  <c r="R26" i="112"/>
  <c r="Q3" i="81"/>
  <c r="S26" i="82"/>
  <c r="D26" i="86"/>
  <c r="W3" i="92"/>
  <c r="W2" i="92" s="1"/>
  <c r="O3" i="95"/>
  <c r="S3" i="100"/>
  <c r="C26" i="74"/>
  <c r="C2" i="74" s="1"/>
  <c r="Q3" i="2"/>
  <c r="M26" i="2"/>
  <c r="P25" i="15"/>
  <c r="G13" i="15"/>
  <c r="P26" i="26"/>
  <c r="P2" i="26" s="1"/>
  <c r="F13" i="15"/>
  <c r="E19" i="15"/>
  <c r="J64" i="15"/>
  <c r="J64" i="93" s="1"/>
  <c r="V3" i="34"/>
  <c r="Q10" i="15"/>
  <c r="I61" i="15"/>
  <c r="I42" i="15"/>
  <c r="I42" i="93" s="1"/>
  <c r="E29" i="15"/>
  <c r="E29" i="93" s="1"/>
  <c r="K55" i="15"/>
  <c r="S31" i="15"/>
  <c r="P24" i="15"/>
  <c r="M50" i="15"/>
  <c r="I39" i="15"/>
  <c r="O31" i="15"/>
  <c r="D10" i="15"/>
  <c r="L3" i="36"/>
  <c r="E3" i="35"/>
  <c r="F3" i="38"/>
  <c r="L26" i="38"/>
  <c r="E26" i="41"/>
  <c r="R26" i="38"/>
  <c r="R59" i="45"/>
  <c r="P75" i="45"/>
  <c r="P75" i="93" s="1"/>
  <c r="O30" i="45"/>
  <c r="M39" i="45"/>
  <c r="E65" i="45"/>
  <c r="V3" i="71"/>
  <c r="V2" i="71" s="1"/>
  <c r="I14" i="45"/>
  <c r="I14" i="93" s="1"/>
  <c r="L36" i="45"/>
  <c r="N47" i="45"/>
  <c r="N31" i="45"/>
  <c r="N31" i="93" s="1"/>
  <c r="K76" i="45"/>
  <c r="E43" i="45"/>
  <c r="J31" i="45"/>
  <c r="R68" i="45"/>
  <c r="K64" i="45"/>
  <c r="K64" i="93" s="1"/>
  <c r="R58" i="45"/>
  <c r="I73" i="45"/>
  <c r="E60" i="45"/>
  <c r="T20" i="45"/>
  <c r="N58" i="45"/>
  <c r="N58" i="93" s="1"/>
  <c r="V36" i="45"/>
  <c r="K74" i="45"/>
  <c r="U50" i="45"/>
  <c r="P26" i="81"/>
  <c r="T3" i="99"/>
  <c r="I3" i="99"/>
  <c r="D26" i="89"/>
  <c r="D2" i="89" s="1"/>
  <c r="I63" i="101"/>
  <c r="I40" i="101"/>
  <c r="R10" i="101"/>
  <c r="F3" i="113"/>
  <c r="N73" i="101"/>
  <c r="P61" i="101"/>
  <c r="Q26" i="100"/>
  <c r="Q2" i="100" s="1"/>
  <c r="T20" i="101"/>
  <c r="E57" i="101"/>
  <c r="D3" i="115"/>
  <c r="W70" i="101"/>
  <c r="L74" i="101"/>
  <c r="U3" i="5"/>
  <c r="I71" i="16"/>
  <c r="D8" i="16"/>
  <c r="N3" i="41"/>
  <c r="S3" i="44"/>
  <c r="V3" i="41"/>
  <c r="V2" i="41" s="1"/>
  <c r="I26" i="28"/>
  <c r="S26" i="26"/>
  <c r="V26" i="58"/>
  <c r="E3" i="89"/>
  <c r="E2" i="89" s="1"/>
  <c r="R26" i="92"/>
  <c r="R2" i="92" s="1"/>
  <c r="S26" i="96"/>
  <c r="U3" i="113"/>
  <c r="P26" i="113"/>
  <c r="P3" i="5"/>
  <c r="P2" i="5" s="1"/>
  <c r="V3" i="58"/>
  <c r="C26" i="80"/>
  <c r="C2" i="80" s="1"/>
  <c r="N26" i="6"/>
  <c r="H3" i="112"/>
  <c r="T49" i="101"/>
  <c r="H60" i="101"/>
  <c r="N19" i="101"/>
  <c r="L26" i="107"/>
  <c r="W66" i="101"/>
  <c r="Q55" i="101"/>
  <c r="Q7" i="101"/>
  <c r="H26" i="19"/>
  <c r="H2" i="19" s="1"/>
  <c r="H27" i="157" s="1"/>
  <c r="H26" i="28"/>
  <c r="H2" i="28" s="1"/>
  <c r="U26" i="64"/>
  <c r="U2" i="64" s="1"/>
  <c r="K26" i="66"/>
  <c r="E26" i="88"/>
  <c r="D3" i="98"/>
  <c r="D2" i="98" s="1"/>
  <c r="H3" i="110"/>
  <c r="M26" i="91"/>
  <c r="T3" i="113"/>
  <c r="T75" i="101"/>
  <c r="V71" i="116"/>
  <c r="C30" i="15"/>
  <c r="C34" i="45"/>
  <c r="J26" i="99"/>
  <c r="H26" i="89"/>
  <c r="M3" i="59"/>
  <c r="V3" i="65"/>
  <c r="J3" i="112"/>
  <c r="F3" i="95"/>
  <c r="S3" i="81"/>
  <c r="D3" i="83"/>
  <c r="J3" i="86"/>
  <c r="O26" i="86"/>
  <c r="E22" i="9"/>
  <c r="T3" i="6"/>
  <c r="N3" i="4"/>
  <c r="R22" i="12"/>
  <c r="T64" i="15"/>
  <c r="T8" i="30"/>
  <c r="V3" i="26"/>
  <c r="V2" i="26" s="1"/>
  <c r="N44" i="15"/>
  <c r="G24" i="15"/>
  <c r="G24" i="93" s="1"/>
  <c r="H70" i="15"/>
  <c r="M25" i="15"/>
  <c r="W3" i="24"/>
  <c r="R61" i="15"/>
  <c r="D40" i="15"/>
  <c r="D40" i="93" s="1"/>
  <c r="U26" i="33"/>
  <c r="J3" i="24"/>
  <c r="V66" i="15"/>
  <c r="V66" i="93" s="1"/>
  <c r="N10" i="15"/>
  <c r="H68" i="15"/>
  <c r="T24" i="15"/>
  <c r="J36" i="15"/>
  <c r="L3" i="41"/>
  <c r="L2" i="41" s="1"/>
  <c r="H3" i="35"/>
  <c r="O26" i="43"/>
  <c r="O2" i="43" s="1"/>
  <c r="U63" i="45"/>
  <c r="D3" i="70"/>
  <c r="D2" i="70" s="1"/>
  <c r="Q71" i="60"/>
  <c r="I46" i="45"/>
  <c r="O3" i="55"/>
  <c r="N3" i="55"/>
  <c r="S73" i="45"/>
  <c r="R73" i="45"/>
  <c r="T16" i="45"/>
  <c r="J76" i="45"/>
  <c r="J76" i="93" s="1"/>
  <c r="R54" i="45"/>
  <c r="R54" i="93" s="1"/>
  <c r="V14" i="45"/>
  <c r="U30" i="45"/>
  <c r="U30" i="93" s="1"/>
  <c r="L26" i="82"/>
  <c r="V3" i="74"/>
  <c r="U31" i="101"/>
  <c r="H3" i="98"/>
  <c r="S76" i="101"/>
  <c r="H3" i="95"/>
  <c r="Q3" i="96"/>
  <c r="Q2" i="96" s="1"/>
  <c r="V3" i="84"/>
  <c r="E6" i="101"/>
  <c r="V3" i="107"/>
  <c r="U3" i="107"/>
  <c r="U2" i="107" s="1"/>
  <c r="J21" i="101"/>
  <c r="E3" i="110"/>
  <c r="N3" i="118"/>
  <c r="C44" i="101"/>
  <c r="C51" i="15"/>
  <c r="U3" i="24"/>
  <c r="U2" i="24" s="1"/>
  <c r="R3" i="18"/>
  <c r="V26" i="39"/>
  <c r="V3" i="40"/>
  <c r="T26" i="33"/>
  <c r="Q17" i="46"/>
  <c r="I26" i="53"/>
  <c r="I2" i="53" s="1"/>
  <c r="I55" i="157" s="1"/>
  <c r="M26" i="112"/>
  <c r="L26" i="92"/>
  <c r="K26" i="99"/>
  <c r="J26" i="100"/>
  <c r="V3" i="109"/>
  <c r="M3" i="113"/>
  <c r="I3" i="118"/>
  <c r="I2" i="118" s="1"/>
  <c r="M26" i="34"/>
  <c r="H26" i="35"/>
  <c r="O3" i="115"/>
  <c r="V26" i="90"/>
  <c r="I3" i="86"/>
  <c r="C26" i="79"/>
  <c r="K3" i="17"/>
  <c r="T3" i="5"/>
  <c r="T2" i="5" s="1"/>
  <c r="J4" i="9"/>
  <c r="Q3" i="6"/>
  <c r="Q2" i="6" s="1"/>
  <c r="P3" i="23"/>
  <c r="L40" i="15"/>
  <c r="N26" i="24"/>
  <c r="N76" i="15"/>
  <c r="N76" i="93" s="1"/>
  <c r="Q26" i="27"/>
  <c r="T68" i="15"/>
  <c r="T26" i="18"/>
  <c r="E24" i="15"/>
  <c r="R3" i="33"/>
  <c r="H3" i="17"/>
  <c r="P61" i="15"/>
  <c r="S49" i="15"/>
  <c r="S49" i="93" s="1"/>
  <c r="O38" i="15"/>
  <c r="I64" i="15"/>
  <c r="D51" i="15"/>
  <c r="T39" i="15"/>
  <c r="K68" i="15"/>
  <c r="G57" i="15"/>
  <c r="Q21" i="15"/>
  <c r="H8" i="30"/>
  <c r="N65" i="15"/>
  <c r="J54" i="15"/>
  <c r="T16" i="15"/>
  <c r="T66" i="15"/>
  <c r="P55" i="15"/>
  <c r="D32" i="15"/>
  <c r="Q24" i="15"/>
  <c r="L3" i="28"/>
  <c r="N24" i="15"/>
  <c r="W48" i="15"/>
  <c r="S37" i="15"/>
  <c r="H26" i="38"/>
  <c r="G58" i="45"/>
  <c r="G58" i="93" s="1"/>
  <c r="J62" i="45"/>
  <c r="H3" i="53"/>
  <c r="O56" i="45"/>
  <c r="U44" i="45"/>
  <c r="T3" i="71"/>
  <c r="Q60" i="45"/>
  <c r="Q60" i="93" s="1"/>
  <c r="I3" i="69"/>
  <c r="P37" i="45"/>
  <c r="L15" i="45"/>
  <c r="G26" i="62"/>
  <c r="V74" i="45"/>
  <c r="V74" i="93" s="1"/>
  <c r="W20" i="45"/>
  <c r="W20" i="93" s="1"/>
  <c r="U55" i="45"/>
  <c r="V20" i="45"/>
  <c r="J26" i="59"/>
  <c r="H41" i="45"/>
  <c r="H41" i="93" s="1"/>
  <c r="M29" i="45"/>
  <c r="R26" i="76"/>
  <c r="R26" i="78"/>
  <c r="Q3" i="79"/>
  <c r="P26" i="80"/>
  <c r="D26" i="88"/>
  <c r="D65" i="101"/>
  <c r="Q3" i="83"/>
  <c r="Q2" i="83" s="1"/>
  <c r="J3" i="96"/>
  <c r="D38" i="101"/>
  <c r="D3" i="108"/>
  <c r="D2" i="108" s="1"/>
  <c r="E64" i="101"/>
  <c r="C58" i="15"/>
  <c r="O3" i="3"/>
  <c r="C58" i="45"/>
  <c r="C37" i="45"/>
  <c r="P26" i="23"/>
  <c r="V3" i="42"/>
  <c r="V2" i="42" s="1"/>
  <c r="H3" i="40"/>
  <c r="T26" i="44"/>
  <c r="O26" i="65"/>
  <c r="D3" i="88"/>
  <c r="P26" i="83"/>
  <c r="I26" i="90"/>
  <c r="U26" i="118"/>
  <c r="O3" i="121"/>
  <c r="I26" i="110"/>
  <c r="U26" i="4"/>
  <c r="K3" i="91"/>
  <c r="E3" i="82"/>
  <c r="K3" i="83"/>
  <c r="K2" i="83" s="1"/>
  <c r="U26" i="83"/>
  <c r="S3" i="86"/>
  <c r="S2" i="86" s="1"/>
  <c r="K4" i="9"/>
  <c r="O8" i="9"/>
  <c r="N26" i="17"/>
  <c r="E69" i="15"/>
  <c r="U57" i="15"/>
  <c r="L3" i="32"/>
  <c r="L2" i="32" s="1"/>
  <c r="D39" i="15"/>
  <c r="T3" i="25"/>
  <c r="W54" i="15"/>
  <c r="L6" i="15"/>
  <c r="P3" i="24"/>
  <c r="S26" i="18"/>
  <c r="H60" i="15"/>
  <c r="K48" i="15"/>
  <c r="G37" i="15"/>
  <c r="R35" i="15"/>
  <c r="H25" i="15"/>
  <c r="U62" i="15"/>
  <c r="W43" i="15"/>
  <c r="L15" i="15"/>
  <c r="D41" i="15"/>
  <c r="P30" i="15"/>
  <c r="O39" i="15"/>
  <c r="E61" i="15"/>
  <c r="E61" i="93" s="1"/>
  <c r="M66" i="15"/>
  <c r="I55" i="15"/>
  <c r="O47" i="15"/>
  <c r="K36" i="15"/>
  <c r="U25" i="15"/>
  <c r="F55" i="15"/>
  <c r="Q26" i="36"/>
  <c r="H26" i="37"/>
  <c r="W3" i="36"/>
  <c r="F26" i="40"/>
  <c r="E25" i="45"/>
  <c r="E25" i="93" s="1"/>
  <c r="V47" i="45"/>
  <c r="N3" i="65"/>
  <c r="N2" i="65" s="1"/>
  <c r="W67" i="45"/>
  <c r="W67" i="93" s="1"/>
  <c r="S56" i="45"/>
  <c r="S56" i="93" s="1"/>
  <c r="D38" i="45"/>
  <c r="U3" i="63"/>
  <c r="U2" i="63" s="1"/>
  <c r="U24" i="45"/>
  <c r="U26" i="54"/>
  <c r="N50" i="45"/>
  <c r="J14" i="45"/>
  <c r="J14" i="93" s="1"/>
  <c r="K66" i="45"/>
  <c r="I59" i="45"/>
  <c r="O24" i="45"/>
  <c r="S26" i="57"/>
  <c r="T13" i="45"/>
  <c r="M54" i="45"/>
  <c r="M54" i="93" s="1"/>
  <c r="J48" i="45"/>
  <c r="F37" i="45"/>
  <c r="E73" i="45"/>
  <c r="W26" i="55"/>
  <c r="O69" i="45"/>
  <c r="O69" i="93" s="1"/>
  <c r="K58" i="45"/>
  <c r="R22" i="75"/>
  <c r="M26" i="77"/>
  <c r="W3" i="83"/>
  <c r="P63" i="101"/>
  <c r="W73" i="101"/>
  <c r="H3" i="99"/>
  <c r="D3" i="85"/>
  <c r="S57" i="101"/>
  <c r="T71" i="94"/>
  <c r="F26" i="88"/>
  <c r="G3" i="113"/>
  <c r="M16" i="101"/>
  <c r="H64" i="101"/>
  <c r="R32" i="101"/>
  <c r="R25" i="101"/>
  <c r="C41" i="45"/>
  <c r="I3" i="44"/>
  <c r="I2" i="44" s="1"/>
  <c r="W26" i="34"/>
  <c r="O22" i="46"/>
  <c r="N26" i="88"/>
  <c r="Q3" i="90"/>
  <c r="J3" i="90"/>
  <c r="T26" i="113"/>
  <c r="S3" i="118"/>
  <c r="U26" i="121"/>
  <c r="P26" i="115"/>
  <c r="Q26" i="3"/>
  <c r="T26" i="28"/>
  <c r="H26" i="100"/>
  <c r="U26" i="115"/>
  <c r="J26" i="43"/>
  <c r="V26" i="74"/>
  <c r="W61" i="101"/>
  <c r="R73" i="101"/>
  <c r="H56" i="101"/>
  <c r="O63" i="101"/>
  <c r="L44" i="101"/>
  <c r="T58" i="101"/>
  <c r="U76" i="101"/>
  <c r="I70" i="101"/>
  <c r="E59" i="101"/>
  <c r="K21" i="101"/>
  <c r="E62" i="101"/>
  <c r="G70" i="101"/>
  <c r="F74" i="101"/>
  <c r="F63" i="101"/>
  <c r="T69" i="101"/>
  <c r="J51" i="101"/>
  <c r="F69" i="101"/>
  <c r="F15" i="101"/>
  <c r="S68" i="101"/>
  <c r="L68" i="101"/>
  <c r="S14" i="101"/>
  <c r="G42" i="101"/>
  <c r="C16" i="101"/>
  <c r="L40" i="101"/>
  <c r="O60" i="101"/>
  <c r="D66" i="101"/>
  <c r="T54" i="101"/>
  <c r="I74" i="101"/>
  <c r="K13" i="101"/>
  <c r="G62" i="101"/>
  <c r="L57" i="101"/>
  <c r="L22" i="116"/>
  <c r="F22" i="116"/>
  <c r="S73" i="101"/>
  <c r="U68" i="101"/>
  <c r="N32" i="101"/>
  <c r="I62" i="101"/>
  <c r="I39" i="101"/>
  <c r="S22" i="116"/>
  <c r="T60" i="101"/>
  <c r="T66" i="101"/>
  <c r="J13" i="101"/>
  <c r="I21" i="101"/>
  <c r="C41" i="101"/>
  <c r="W71" i="116"/>
  <c r="V51" i="101"/>
  <c r="G59" i="101"/>
  <c r="P64" i="101"/>
  <c r="U55" i="101"/>
  <c r="W21" i="101"/>
  <c r="F50" i="101"/>
  <c r="V38" i="101"/>
  <c r="M67" i="101"/>
  <c r="E47" i="101"/>
  <c r="P25" i="101"/>
  <c r="U60" i="101"/>
  <c r="R37" i="101"/>
  <c r="S42" i="101"/>
  <c r="G32" i="101"/>
  <c r="M63" i="101"/>
  <c r="V69" i="101"/>
  <c r="R56" i="101"/>
  <c r="D55" i="101"/>
  <c r="H43" i="101"/>
  <c r="K63" i="101"/>
  <c r="R13" i="101"/>
  <c r="F10" i="101"/>
  <c r="C42" i="101"/>
  <c r="M70" i="101"/>
  <c r="I59" i="101"/>
  <c r="G16" i="101"/>
  <c r="C3" i="118"/>
  <c r="C2" i="118" s="1"/>
  <c r="C3" i="81"/>
  <c r="L26" i="2"/>
  <c r="L26" i="39"/>
  <c r="E3" i="84"/>
  <c r="K29" i="101"/>
  <c r="L61" i="101"/>
  <c r="L58" i="101"/>
  <c r="R43" i="101"/>
  <c r="M3" i="107"/>
  <c r="E26" i="118"/>
  <c r="C15" i="101"/>
  <c r="C65" i="15"/>
  <c r="F26" i="43"/>
  <c r="U3" i="33"/>
  <c r="Q26" i="39"/>
  <c r="N26" i="53"/>
  <c r="L66" i="45"/>
  <c r="T3" i="64"/>
  <c r="T3" i="114"/>
  <c r="J4" i="116"/>
  <c r="Q3" i="3"/>
  <c r="P3" i="36"/>
  <c r="Q3" i="43"/>
  <c r="O3" i="37"/>
  <c r="O2" i="37" s="1"/>
  <c r="N26" i="57"/>
  <c r="M3" i="81"/>
  <c r="M2" i="81" s="1"/>
  <c r="I26" i="35"/>
  <c r="M49" i="15"/>
  <c r="M49" i="93" s="1"/>
  <c r="S25" i="15"/>
  <c r="R21" i="15"/>
  <c r="T67" i="15"/>
  <c r="O49" i="45"/>
  <c r="Q75" i="45"/>
  <c r="S3" i="96"/>
  <c r="R3" i="112"/>
  <c r="J3" i="89"/>
  <c r="C26" i="38"/>
  <c r="T26" i="80"/>
  <c r="U3" i="17"/>
  <c r="U22" i="30"/>
  <c r="O3" i="74"/>
  <c r="S3" i="98"/>
  <c r="P70" i="101"/>
  <c r="F36" i="101"/>
  <c r="J20" i="101"/>
  <c r="D73" i="101"/>
  <c r="C31" i="101"/>
  <c r="C15" i="15"/>
  <c r="G32" i="15"/>
  <c r="K71" i="16"/>
  <c r="F8" i="16"/>
  <c r="W26" i="24"/>
  <c r="K24" i="15"/>
  <c r="O67" i="45"/>
  <c r="S35" i="15"/>
  <c r="I56" i="45"/>
  <c r="K3" i="59"/>
  <c r="K2" i="59" s="1"/>
  <c r="F43" i="45"/>
  <c r="T26" i="57"/>
  <c r="U35" i="45"/>
  <c r="U35" i="93" s="1"/>
  <c r="S69" i="45"/>
  <c r="P55" i="45"/>
  <c r="Q3" i="110"/>
  <c r="M3" i="96"/>
  <c r="S3" i="110"/>
  <c r="I26" i="99"/>
  <c r="N3" i="109"/>
  <c r="M3" i="84"/>
  <c r="P3" i="82"/>
  <c r="H26" i="63"/>
  <c r="R26" i="97"/>
  <c r="V3" i="115"/>
  <c r="Q3" i="115"/>
  <c r="R26" i="118"/>
  <c r="N26" i="114"/>
  <c r="J3" i="44"/>
  <c r="U3" i="109"/>
  <c r="F26" i="90"/>
  <c r="F2" i="90" s="1"/>
  <c r="V3" i="90"/>
  <c r="V3" i="77"/>
  <c r="K4" i="12"/>
  <c r="H3" i="37"/>
  <c r="P26" i="62"/>
  <c r="E26" i="91"/>
  <c r="T68" i="101"/>
  <c r="C7" i="45"/>
  <c r="G66" i="45"/>
  <c r="W3" i="26"/>
  <c r="W2" i="26" s="1"/>
  <c r="Q3" i="34"/>
  <c r="S45" i="45"/>
  <c r="K68" i="45"/>
  <c r="P26" i="88"/>
  <c r="P2" i="88" s="1"/>
  <c r="T3" i="68"/>
  <c r="H26" i="112"/>
  <c r="V26" i="85"/>
  <c r="Q26" i="55"/>
  <c r="K3" i="113"/>
  <c r="S26" i="3"/>
  <c r="I3" i="63"/>
  <c r="I2" i="63" s="1"/>
  <c r="R22" i="60"/>
  <c r="M3" i="61"/>
  <c r="W64" i="101"/>
  <c r="T40" i="101"/>
  <c r="Q75" i="15"/>
  <c r="M26" i="53"/>
  <c r="M2" i="53" s="1"/>
  <c r="M55" i="157" s="1"/>
  <c r="D17" i="46"/>
  <c r="I38" i="45"/>
  <c r="F24" i="45"/>
  <c r="K25" i="45"/>
  <c r="Q26" i="121"/>
  <c r="C31" i="15"/>
  <c r="C27" i="116"/>
  <c r="E3" i="28"/>
  <c r="O3" i="41"/>
  <c r="Q3" i="113"/>
  <c r="V26" i="98"/>
  <c r="N3" i="3"/>
  <c r="H3" i="114"/>
  <c r="P26" i="33"/>
  <c r="L26" i="35"/>
  <c r="H26" i="5"/>
  <c r="H2" i="5" s="1"/>
  <c r="H3" i="4"/>
  <c r="V26" i="69"/>
  <c r="V26" i="67"/>
  <c r="S3" i="85"/>
  <c r="S2" i="85" s="1"/>
  <c r="Q4" i="7"/>
  <c r="D22" i="9"/>
  <c r="T26" i="61"/>
  <c r="N3" i="61"/>
  <c r="I55" i="101"/>
  <c r="V3" i="97"/>
  <c r="J76" i="101"/>
  <c r="J26" i="107"/>
  <c r="V19" i="101"/>
  <c r="C27" i="94"/>
  <c r="E32" i="15"/>
  <c r="E32" i="93" s="1"/>
  <c r="G48" i="15"/>
  <c r="T65" i="15"/>
  <c r="W26" i="18"/>
  <c r="I65" i="15"/>
  <c r="S76" i="45"/>
  <c r="S76" i="93" s="1"/>
  <c r="G26" i="26"/>
  <c r="K3" i="53"/>
  <c r="M26" i="35"/>
  <c r="V15" i="45"/>
  <c r="J45" i="45"/>
  <c r="U36" i="45"/>
  <c r="U36" i="93" s="1"/>
  <c r="J35" i="45"/>
  <c r="J35" i="93" s="1"/>
  <c r="M26" i="90"/>
  <c r="O3" i="112"/>
  <c r="O2" i="112" s="1"/>
  <c r="N26" i="92"/>
  <c r="Q26" i="91"/>
  <c r="D26" i="115"/>
  <c r="M3" i="112"/>
  <c r="W26" i="28"/>
  <c r="W2" i="28" s="1"/>
  <c r="N26" i="40"/>
  <c r="H3" i="90"/>
  <c r="E3" i="98"/>
  <c r="J26" i="64"/>
  <c r="I3" i="114"/>
  <c r="K26" i="98"/>
  <c r="M3" i="114"/>
  <c r="S3" i="113"/>
  <c r="S2" i="113" s="1"/>
  <c r="D26" i="33"/>
  <c r="N3" i="71"/>
  <c r="N2" i="71" s="1"/>
  <c r="S26" i="112"/>
  <c r="H26" i="110"/>
  <c r="W3" i="86"/>
  <c r="J3" i="83"/>
  <c r="T3" i="96"/>
  <c r="E3" i="18"/>
  <c r="L3" i="59"/>
  <c r="L2" i="59" s="1"/>
  <c r="N26" i="67"/>
  <c r="G74" i="93"/>
  <c r="I4" i="7"/>
  <c r="O3" i="31"/>
  <c r="N22" i="30"/>
  <c r="D26" i="65"/>
  <c r="D3" i="66"/>
  <c r="S26" i="99"/>
  <c r="S2" i="99" s="1"/>
  <c r="V65" i="101"/>
  <c r="C36" i="15"/>
  <c r="C55" i="45"/>
  <c r="Q30" i="15"/>
  <c r="S46" i="15"/>
  <c r="T26" i="43"/>
  <c r="P3" i="44"/>
  <c r="P26" i="42"/>
  <c r="F47" i="45"/>
  <c r="F32" i="45"/>
  <c r="J26" i="53"/>
  <c r="H29" i="45"/>
  <c r="H29" i="93" s="1"/>
  <c r="N14" i="45"/>
  <c r="V43" i="45"/>
  <c r="S26" i="110"/>
  <c r="F3" i="99"/>
  <c r="F2" i="99" s="1"/>
  <c r="T3" i="92"/>
  <c r="E3" i="97"/>
  <c r="L3" i="110"/>
  <c r="C22" i="116"/>
  <c r="Q26" i="42"/>
  <c r="S26" i="67"/>
  <c r="L26" i="3"/>
  <c r="V3" i="121"/>
  <c r="V2" i="121" s="1"/>
  <c r="I26" i="3"/>
  <c r="R3" i="40"/>
  <c r="R26" i="80"/>
  <c r="I3" i="89"/>
  <c r="G3" i="99"/>
  <c r="H3" i="81"/>
  <c r="D3" i="96"/>
  <c r="M3" i="109"/>
  <c r="Q22" i="30"/>
  <c r="T48" i="101"/>
  <c r="V8" i="94"/>
  <c r="D63" i="101"/>
  <c r="K41" i="101"/>
  <c r="Q58" i="101"/>
  <c r="V56" i="101"/>
  <c r="C7" i="101"/>
  <c r="W35" i="15"/>
  <c r="R3" i="34"/>
  <c r="J3" i="33"/>
  <c r="O76" i="45"/>
  <c r="O76" i="93" s="1"/>
  <c r="E70" i="45"/>
  <c r="E70" i="93" s="1"/>
  <c r="U3" i="40"/>
  <c r="U2" i="40" s="1"/>
  <c r="T74" i="45"/>
  <c r="K3" i="27"/>
  <c r="H39" i="45"/>
  <c r="G56" i="45"/>
  <c r="V24" i="45"/>
  <c r="R45" i="45"/>
  <c r="R45" i="93" s="1"/>
  <c r="H3" i="88"/>
  <c r="D3" i="99"/>
  <c r="P3" i="100"/>
  <c r="L26" i="110"/>
  <c r="E26" i="112"/>
  <c r="G3" i="118"/>
  <c r="G2" i="118" s="1"/>
  <c r="J3" i="35"/>
  <c r="J2" i="35" s="1"/>
  <c r="O3" i="4"/>
  <c r="P3" i="89"/>
  <c r="O26" i="85"/>
  <c r="D3" i="43"/>
  <c r="D2" i="43" s="1"/>
  <c r="T26" i="42"/>
  <c r="H26" i="34"/>
  <c r="F2" i="44"/>
  <c r="O3" i="19"/>
  <c r="O2" i="19" s="1"/>
  <c r="O27" i="157" s="1"/>
  <c r="F3" i="77"/>
  <c r="F2" i="77" s="1"/>
  <c r="E26" i="121"/>
  <c r="V6" i="45"/>
  <c r="V6" i="93" s="1"/>
  <c r="L3" i="86"/>
  <c r="U6" i="45"/>
  <c r="K3" i="96"/>
  <c r="I2" i="37"/>
  <c r="N2" i="32"/>
  <c r="T26" i="4"/>
  <c r="C26" i="23"/>
  <c r="Q8" i="12"/>
  <c r="C26" i="25"/>
  <c r="C16" i="45"/>
  <c r="C26" i="19"/>
  <c r="F3" i="68"/>
  <c r="F2" i="68" s="1"/>
  <c r="C26" i="29"/>
  <c r="C2" i="29" s="1"/>
  <c r="N59" i="93"/>
  <c r="T26" i="2"/>
  <c r="C26" i="3"/>
  <c r="S13" i="101"/>
  <c r="G37" i="101"/>
  <c r="V73" i="15"/>
  <c r="C3" i="61"/>
  <c r="I17" i="7"/>
  <c r="N2" i="78"/>
  <c r="C26" i="6"/>
  <c r="C26" i="59"/>
  <c r="C26" i="5"/>
  <c r="Q3" i="118"/>
  <c r="E22" i="116"/>
  <c r="L3" i="29"/>
  <c r="R74" i="15"/>
  <c r="D68" i="45"/>
  <c r="Q26" i="61"/>
  <c r="R3" i="62"/>
  <c r="V76" i="101"/>
  <c r="D74" i="101"/>
  <c r="T3" i="97"/>
  <c r="T2" i="97" s="1"/>
  <c r="J60" i="101"/>
  <c r="I30" i="45"/>
  <c r="I30" i="93" s="1"/>
  <c r="O43" i="45"/>
  <c r="I3" i="5"/>
  <c r="I2" i="5" s="1"/>
  <c r="L26" i="18"/>
  <c r="L2" i="18" s="1"/>
  <c r="L26" i="157" s="1"/>
  <c r="U26" i="35"/>
  <c r="I3" i="54"/>
  <c r="P26" i="69"/>
  <c r="H67" i="45"/>
  <c r="H67" i="93" s="1"/>
  <c r="T26" i="95"/>
  <c r="L48" i="101"/>
  <c r="Q62" i="101"/>
  <c r="C69" i="15"/>
  <c r="W26" i="114"/>
  <c r="Q63" i="15"/>
  <c r="R41" i="45"/>
  <c r="O67" i="101"/>
  <c r="N44" i="101"/>
  <c r="I61" i="101"/>
  <c r="N3" i="107"/>
  <c r="N2" i="107" s="1"/>
  <c r="I71" i="46"/>
  <c r="L3" i="66"/>
  <c r="L2" i="66" s="1"/>
  <c r="C50" i="101"/>
  <c r="C70" i="101"/>
  <c r="K26" i="121"/>
  <c r="N3" i="26"/>
  <c r="N2" i="26" s="1"/>
  <c r="S3" i="57"/>
  <c r="Q32" i="45"/>
  <c r="Q32" i="93" s="1"/>
  <c r="G69" i="101"/>
  <c r="F43" i="101"/>
  <c r="P45" i="101"/>
  <c r="U59" i="101"/>
  <c r="G49" i="101"/>
  <c r="U25" i="101"/>
  <c r="L24" i="101"/>
  <c r="M26" i="118"/>
  <c r="L71" i="46"/>
  <c r="O26" i="57"/>
  <c r="E67" i="15"/>
  <c r="H3" i="43"/>
  <c r="S67" i="101"/>
  <c r="V41" i="101"/>
  <c r="M3" i="99"/>
  <c r="R41" i="101"/>
  <c r="H3" i="85"/>
  <c r="H2" i="85" s="1"/>
  <c r="N10" i="101"/>
  <c r="M24" i="101"/>
  <c r="J26" i="115"/>
  <c r="U3" i="26"/>
  <c r="U2" i="26" s="1"/>
  <c r="L75" i="15"/>
  <c r="T22" i="75"/>
  <c r="V3" i="83"/>
  <c r="V2" i="83" s="1"/>
  <c r="K66" i="101"/>
  <c r="O30" i="101"/>
  <c r="R3" i="108"/>
  <c r="U75" i="45"/>
  <c r="U75" i="93" s="1"/>
  <c r="K16" i="15"/>
  <c r="R3" i="68"/>
  <c r="R2" i="68" s="1"/>
  <c r="Q25" i="45"/>
  <c r="K7" i="101"/>
  <c r="V22" i="46"/>
  <c r="G32" i="45"/>
  <c r="E16" i="45"/>
  <c r="U20" i="45"/>
  <c r="W15" i="45"/>
  <c r="W15" i="93" s="1"/>
  <c r="W36" i="45"/>
  <c r="E3" i="109"/>
  <c r="I26" i="27"/>
  <c r="M3" i="27"/>
  <c r="J6" i="15"/>
  <c r="J6" i="93" s="1"/>
  <c r="S26" i="54"/>
  <c r="L66" i="101"/>
  <c r="M71" i="94"/>
  <c r="C29" i="45"/>
  <c r="V4" i="46"/>
  <c r="K26" i="97"/>
  <c r="K2" i="97" s="1"/>
  <c r="I26" i="39"/>
  <c r="L64" i="15"/>
  <c r="W3" i="43"/>
  <c r="W2" i="43" s="1"/>
  <c r="V26" i="78"/>
  <c r="W65" i="101"/>
  <c r="H25" i="101"/>
  <c r="V25" i="101"/>
  <c r="C71" i="7"/>
  <c r="E50" i="45"/>
  <c r="G10" i="45"/>
  <c r="O3" i="27"/>
  <c r="O2" i="27" s="1"/>
  <c r="I26" i="31"/>
  <c r="N13" i="45"/>
  <c r="Q63" i="101"/>
  <c r="I22" i="94"/>
  <c r="O64" i="101"/>
  <c r="N24" i="101"/>
  <c r="P3" i="28"/>
  <c r="K59" i="45"/>
  <c r="E39" i="45"/>
  <c r="K40" i="45"/>
  <c r="W32" i="101"/>
  <c r="U26" i="57"/>
  <c r="I22" i="46"/>
  <c r="P26" i="43"/>
  <c r="S3" i="26"/>
  <c r="U66" i="15"/>
  <c r="G70" i="45"/>
  <c r="O16" i="45"/>
  <c r="T42" i="45"/>
  <c r="T42" i="93" s="1"/>
  <c r="F177" i="157"/>
  <c r="H4" i="46"/>
  <c r="V26" i="115"/>
  <c r="M3" i="32"/>
  <c r="D43" i="15"/>
  <c r="M65" i="15"/>
  <c r="S68" i="45"/>
  <c r="G15" i="45"/>
  <c r="W3" i="3"/>
  <c r="D3" i="40"/>
  <c r="D2" i="40" s="1"/>
  <c r="R3" i="26"/>
  <c r="R2" i="26" s="1"/>
  <c r="V62" i="45"/>
  <c r="N3" i="85"/>
  <c r="N2" i="85" s="1"/>
  <c r="H26" i="67"/>
  <c r="E22" i="12"/>
  <c r="H71" i="7"/>
  <c r="N3" i="17"/>
  <c r="P41" i="15"/>
  <c r="N21" i="15"/>
  <c r="E49" i="15"/>
  <c r="L3" i="54"/>
  <c r="N75" i="45"/>
  <c r="N75" i="93" s="1"/>
  <c r="Q4" i="60"/>
  <c r="W26" i="65"/>
  <c r="W2" i="65" s="1"/>
  <c r="S13" i="45"/>
  <c r="V44" i="101"/>
  <c r="M4" i="94"/>
  <c r="M56" i="101"/>
  <c r="N67" i="101"/>
  <c r="V42" i="101"/>
  <c r="R8" i="94"/>
  <c r="T74" i="101"/>
  <c r="V62" i="101"/>
  <c r="N42" i="101"/>
  <c r="D57" i="101"/>
  <c r="V3" i="118"/>
  <c r="U24" i="15"/>
  <c r="R64" i="15"/>
  <c r="G21" i="15"/>
  <c r="M26" i="32"/>
  <c r="L26" i="34"/>
  <c r="S4" i="46"/>
  <c r="T8" i="46"/>
  <c r="R3" i="109"/>
  <c r="K17" i="116"/>
  <c r="G22" i="116"/>
  <c r="N8" i="116"/>
  <c r="J26" i="40"/>
  <c r="D26" i="24"/>
  <c r="D2" i="24" s="1"/>
  <c r="C26" i="87"/>
  <c r="H4" i="12"/>
  <c r="F75" i="15"/>
  <c r="F75" i="93" s="1"/>
  <c r="V26" i="32"/>
  <c r="U26" i="25"/>
  <c r="U2" i="25" s="1"/>
  <c r="S30" i="15"/>
  <c r="S30" i="93" s="1"/>
  <c r="F20" i="15"/>
  <c r="Q47" i="15"/>
  <c r="G3" i="36"/>
  <c r="G2" i="36" s="1"/>
  <c r="F74" i="45"/>
  <c r="N3" i="59"/>
  <c r="N2" i="59" s="1"/>
  <c r="P3" i="62"/>
  <c r="F20" i="45"/>
  <c r="D22" i="60"/>
  <c r="U8" i="75"/>
  <c r="G26" i="96"/>
  <c r="E55" i="101"/>
  <c r="L70" i="101"/>
  <c r="F66" i="101"/>
  <c r="N41" i="101"/>
  <c r="R26" i="107"/>
  <c r="O10" i="101"/>
  <c r="L73" i="101"/>
  <c r="F41" i="101"/>
  <c r="S14" i="15"/>
  <c r="M71" i="46"/>
  <c r="K22" i="46"/>
  <c r="R3" i="118"/>
  <c r="R3" i="76"/>
  <c r="M3" i="77"/>
  <c r="I4" i="9"/>
  <c r="E26" i="2"/>
  <c r="M71" i="30"/>
  <c r="D3" i="33"/>
  <c r="R71" i="60"/>
  <c r="I26" i="61"/>
  <c r="H26" i="53"/>
  <c r="P71" i="75"/>
  <c r="R64" i="101"/>
  <c r="F40" i="101"/>
  <c r="P3" i="92"/>
  <c r="R39" i="101"/>
  <c r="G30" i="101"/>
  <c r="W38" i="15"/>
  <c r="R29" i="15"/>
  <c r="H26" i="66"/>
  <c r="F17" i="46"/>
  <c r="I22" i="116"/>
  <c r="U8" i="116"/>
  <c r="G4" i="9"/>
  <c r="R26" i="31"/>
  <c r="K3" i="69"/>
  <c r="R8" i="75"/>
  <c r="T3" i="98"/>
  <c r="T2" i="98" s="1"/>
  <c r="F26" i="91"/>
  <c r="T3" i="86"/>
  <c r="V46" i="15"/>
  <c r="F32" i="15"/>
  <c r="Q61" i="15"/>
  <c r="P46" i="15"/>
  <c r="W40" i="15"/>
  <c r="W40" i="93" s="1"/>
  <c r="J61" i="15"/>
  <c r="K39" i="15"/>
  <c r="D19" i="15"/>
  <c r="N26" i="28"/>
  <c r="N2" i="28" s="1"/>
  <c r="I3" i="109"/>
  <c r="R17" i="116"/>
  <c r="L26" i="109"/>
  <c r="P22" i="116"/>
  <c r="G17" i="116"/>
  <c r="I3" i="3"/>
  <c r="U26" i="96"/>
  <c r="U2" i="96" s="1"/>
  <c r="T3" i="77"/>
  <c r="I4" i="12"/>
  <c r="P26" i="17"/>
  <c r="T22" i="9"/>
  <c r="O65" i="15"/>
  <c r="O65" i="93" s="1"/>
  <c r="U26" i="61"/>
  <c r="U26" i="70"/>
  <c r="K46" i="45"/>
  <c r="P26" i="54"/>
  <c r="M26" i="70"/>
  <c r="E76" i="45"/>
  <c r="E76" i="93" s="1"/>
  <c r="Q69" i="45"/>
  <c r="Q3" i="65"/>
  <c r="Q2" i="65" s="1"/>
  <c r="W17" i="75"/>
  <c r="J39" i="101"/>
  <c r="J32" i="101"/>
  <c r="W69" i="101"/>
  <c r="F32" i="101"/>
  <c r="V36" i="101"/>
  <c r="L13" i="101"/>
  <c r="S26" i="5"/>
  <c r="K10" i="15"/>
  <c r="K10" i="93" s="1"/>
  <c r="V8" i="46"/>
  <c r="P3" i="109"/>
  <c r="W26" i="113"/>
  <c r="D8" i="116"/>
  <c r="C3" i="27"/>
  <c r="C2" i="27" s="1"/>
  <c r="N2" i="97"/>
  <c r="M3" i="69"/>
  <c r="S3" i="91"/>
  <c r="D8" i="12"/>
  <c r="M3" i="25"/>
  <c r="M2" i="25" s="1"/>
  <c r="M26" i="61"/>
  <c r="N71" i="60"/>
  <c r="S64" i="45"/>
  <c r="G22" i="60"/>
  <c r="Q74" i="45"/>
  <c r="V37" i="101"/>
  <c r="R60" i="101"/>
  <c r="U48" i="101"/>
  <c r="W45" i="101"/>
  <c r="Q14" i="101"/>
  <c r="S3" i="109"/>
  <c r="Q26" i="71"/>
  <c r="T3" i="78"/>
  <c r="I3" i="2"/>
  <c r="G4" i="12"/>
  <c r="N26" i="18"/>
  <c r="U54" i="45"/>
  <c r="T8" i="75"/>
  <c r="N36" i="101"/>
  <c r="D26" i="97"/>
  <c r="D2" i="97" s="1"/>
  <c r="D3" i="92"/>
  <c r="R3" i="88"/>
  <c r="O44" i="101"/>
  <c r="L55" i="101"/>
  <c r="E24" i="101"/>
  <c r="J29" i="101"/>
  <c r="I13" i="101"/>
  <c r="H26" i="17"/>
  <c r="Q26" i="33"/>
  <c r="Q2" i="33" s="1"/>
  <c r="F8" i="46"/>
  <c r="N27" i="46"/>
  <c r="R22" i="46"/>
  <c r="N22" i="116"/>
  <c r="T4" i="116"/>
  <c r="J3" i="118"/>
  <c r="G3" i="28"/>
  <c r="G2" i="28" s="1"/>
  <c r="E3" i="44"/>
  <c r="E2" i="44" s="1"/>
  <c r="V3" i="67"/>
  <c r="E3" i="73"/>
  <c r="O3" i="92"/>
  <c r="I22" i="7"/>
  <c r="P71" i="9"/>
  <c r="T22" i="12"/>
  <c r="N22" i="60"/>
  <c r="N26" i="62"/>
  <c r="D8" i="60"/>
  <c r="O75" i="101"/>
  <c r="G43" i="101"/>
  <c r="E75" i="101"/>
  <c r="D54" i="101"/>
  <c r="S65" i="101"/>
  <c r="H7" i="101"/>
  <c r="E3" i="115"/>
  <c r="M8" i="16"/>
  <c r="U26" i="44"/>
  <c r="I26" i="100"/>
  <c r="H2" i="108"/>
  <c r="N3" i="69"/>
  <c r="G3" i="92"/>
  <c r="G2" i="92" s="1"/>
  <c r="P71" i="7"/>
  <c r="M71" i="9"/>
  <c r="O3" i="34"/>
  <c r="O2" i="34" s="1"/>
  <c r="N26" i="31"/>
  <c r="P45" i="15"/>
  <c r="V26" i="38"/>
  <c r="O26" i="55"/>
  <c r="G74" i="101"/>
  <c r="O26" i="98"/>
  <c r="O2" i="98" s="1"/>
  <c r="S41" i="101"/>
  <c r="Q73" i="101"/>
  <c r="D36" i="101"/>
  <c r="K64" i="101"/>
  <c r="N30" i="101"/>
  <c r="Q24" i="101"/>
  <c r="K15" i="101"/>
  <c r="I14" i="101"/>
  <c r="I26" i="24"/>
  <c r="I2" i="24" s="1"/>
  <c r="N71" i="46"/>
  <c r="S3" i="28"/>
  <c r="W26" i="109"/>
  <c r="T26" i="112"/>
  <c r="G3" i="26"/>
  <c r="F3" i="33"/>
  <c r="T3" i="80"/>
  <c r="I22" i="9"/>
  <c r="K11" i="9"/>
  <c r="G17" i="7"/>
  <c r="O71" i="9"/>
  <c r="M71" i="7"/>
  <c r="F26" i="2"/>
  <c r="G71" i="30"/>
  <c r="F8" i="30"/>
  <c r="N3" i="38"/>
  <c r="N2" i="38" s="1"/>
  <c r="R36" i="45"/>
  <c r="R36" i="93" s="1"/>
  <c r="M8" i="60"/>
  <c r="F55" i="101"/>
  <c r="F29" i="101"/>
  <c r="T22" i="16"/>
  <c r="P26" i="92"/>
  <c r="T26" i="91"/>
  <c r="U26" i="109"/>
  <c r="I8" i="116"/>
  <c r="U71" i="116"/>
  <c r="E3" i="26"/>
  <c r="E2" i="26" s="1"/>
  <c r="G26" i="64"/>
  <c r="N26" i="72"/>
  <c r="H3" i="78"/>
  <c r="H2" i="78" s="1"/>
  <c r="I22" i="12"/>
  <c r="O71" i="7"/>
  <c r="L4" i="9"/>
  <c r="S22" i="7"/>
  <c r="R3" i="31"/>
  <c r="E48" i="15"/>
  <c r="E48" i="93" s="1"/>
  <c r="P3" i="41"/>
  <c r="P2" i="41" s="1"/>
  <c r="P3" i="35"/>
  <c r="V64" i="45"/>
  <c r="R4" i="60"/>
  <c r="R26" i="72"/>
  <c r="W38" i="101"/>
  <c r="F24" i="101"/>
  <c r="S69" i="101"/>
  <c r="Q31" i="101"/>
  <c r="W60" i="101"/>
  <c r="I3" i="100"/>
  <c r="O4" i="16"/>
  <c r="F26" i="23"/>
  <c r="W8" i="16"/>
  <c r="W3" i="40"/>
  <c r="W3" i="73"/>
  <c r="N11" i="116"/>
  <c r="P26" i="3"/>
  <c r="R3" i="61"/>
  <c r="K26" i="92"/>
  <c r="W26" i="88"/>
  <c r="L4" i="7"/>
  <c r="S22" i="9"/>
  <c r="Q3" i="18"/>
  <c r="Q2" i="18" s="1"/>
  <c r="Q8" i="75"/>
  <c r="H70" i="101"/>
  <c r="L46" i="101"/>
  <c r="K68" i="101"/>
  <c r="I30" i="101"/>
  <c r="M4" i="16"/>
  <c r="E4" i="16"/>
  <c r="W22" i="16"/>
  <c r="H26" i="81"/>
  <c r="F3" i="118"/>
  <c r="F2" i="118" s="1"/>
  <c r="N26" i="115"/>
  <c r="I3" i="113"/>
  <c r="U3" i="19"/>
  <c r="G3" i="86"/>
  <c r="G2" i="86" s="1"/>
  <c r="T27" i="12"/>
  <c r="P3" i="78"/>
  <c r="U2" i="6"/>
  <c r="K69" i="45"/>
  <c r="C3" i="64"/>
  <c r="C26" i="108"/>
  <c r="C2" i="108" s="1"/>
  <c r="F3" i="40"/>
  <c r="E2" i="92"/>
  <c r="U8" i="7"/>
  <c r="C26" i="110"/>
  <c r="U8" i="12"/>
  <c r="D44" i="45"/>
  <c r="V2" i="79"/>
  <c r="O3" i="79"/>
  <c r="O2" i="79" s="1"/>
  <c r="J32" i="45"/>
  <c r="J32" i="93" s="1"/>
  <c r="C3" i="19"/>
  <c r="G3" i="79"/>
  <c r="F22" i="9"/>
  <c r="F2" i="92"/>
  <c r="G71" i="9"/>
  <c r="G2" i="5"/>
  <c r="F3" i="32"/>
  <c r="H4" i="7"/>
  <c r="C55" i="101"/>
  <c r="T2" i="58"/>
  <c r="C26" i="43"/>
  <c r="U3" i="74"/>
  <c r="T8" i="116"/>
  <c r="O26" i="36"/>
  <c r="K8" i="75"/>
  <c r="L8" i="94"/>
  <c r="U3" i="121"/>
  <c r="P3" i="69"/>
  <c r="O3" i="80"/>
  <c r="O2" i="80" s="1"/>
  <c r="Q26" i="86"/>
  <c r="H57" i="15"/>
  <c r="O71" i="30"/>
  <c r="N11" i="94"/>
  <c r="P57" i="101"/>
  <c r="Q39" i="101"/>
  <c r="S17" i="46"/>
  <c r="W3" i="57"/>
  <c r="S16" i="101"/>
  <c r="L17" i="16"/>
  <c r="Q71" i="16"/>
  <c r="S3" i="37"/>
  <c r="S2" i="37" s="1"/>
  <c r="T17" i="60"/>
  <c r="S26" i="68"/>
  <c r="S2" i="68" s="1"/>
  <c r="N57" i="45"/>
  <c r="K11" i="60"/>
  <c r="O3" i="73"/>
  <c r="O2" i="73" s="1"/>
  <c r="M66" i="101"/>
  <c r="E66" i="101"/>
  <c r="T26" i="100"/>
  <c r="D16" i="101"/>
  <c r="T71" i="16"/>
  <c r="S26" i="42"/>
  <c r="G26" i="80"/>
  <c r="I11" i="116"/>
  <c r="N3" i="31"/>
  <c r="M3" i="35"/>
  <c r="E59" i="45"/>
  <c r="F3" i="78"/>
  <c r="T3" i="76"/>
  <c r="T2" i="76" s="1"/>
  <c r="E65" i="101"/>
  <c r="Q64" i="101"/>
  <c r="L64" i="101"/>
  <c r="P27" i="16"/>
  <c r="I11" i="16"/>
  <c r="I33" i="116"/>
  <c r="V66" i="101"/>
  <c r="Q3" i="114"/>
  <c r="V4" i="60"/>
  <c r="P37" i="101"/>
  <c r="N48" i="101"/>
  <c r="D17" i="16"/>
  <c r="U57" i="45"/>
  <c r="V73" i="45"/>
  <c r="M26" i="36"/>
  <c r="G27" i="46"/>
  <c r="P17" i="116"/>
  <c r="Q26" i="32"/>
  <c r="S26" i="31"/>
  <c r="N8" i="75"/>
  <c r="F47" i="101"/>
  <c r="F6" i="101"/>
  <c r="T10" i="101"/>
  <c r="L51" i="101"/>
  <c r="H33" i="16"/>
  <c r="L26" i="17"/>
  <c r="P67" i="15"/>
  <c r="P67" i="93" s="1"/>
  <c r="V24" i="15"/>
  <c r="G8" i="46"/>
  <c r="W26" i="107"/>
  <c r="W2" i="107" s="1"/>
  <c r="P11" i="116"/>
  <c r="J70" i="101"/>
  <c r="G40" i="15"/>
  <c r="N8" i="16"/>
  <c r="J17" i="46"/>
  <c r="V27" i="116"/>
  <c r="J26" i="25"/>
  <c r="J2" i="25" s="1"/>
  <c r="W21" i="45"/>
  <c r="W21" i="93" s="1"/>
  <c r="J46" i="101"/>
  <c r="L59" i="101"/>
  <c r="U57" i="101"/>
  <c r="Q27" i="94"/>
  <c r="K3" i="19"/>
  <c r="K2" i="19" s="1"/>
  <c r="K27" i="157" s="1"/>
  <c r="J20" i="15"/>
  <c r="J50" i="15"/>
  <c r="I36" i="15"/>
  <c r="J62" i="15"/>
  <c r="S17" i="16"/>
  <c r="E65" i="15"/>
  <c r="H69" i="15"/>
  <c r="K27" i="16"/>
  <c r="O56" i="15"/>
  <c r="L44" i="15"/>
  <c r="N17" i="116"/>
  <c r="T26" i="115"/>
  <c r="R2" i="58"/>
  <c r="C26" i="55"/>
  <c r="Q46" i="15"/>
  <c r="S3" i="24"/>
  <c r="Q65" i="15"/>
  <c r="Q65" i="93" s="1"/>
  <c r="V40" i="15"/>
  <c r="V40" i="93" s="1"/>
  <c r="G64" i="15"/>
  <c r="R40" i="15"/>
  <c r="I46" i="15"/>
  <c r="J73" i="15"/>
  <c r="J73" i="93" s="1"/>
  <c r="V17" i="16"/>
  <c r="R8" i="16"/>
  <c r="C11" i="116"/>
  <c r="R8" i="30"/>
  <c r="L45" i="15"/>
  <c r="J26" i="38"/>
  <c r="J2" i="38" s="1"/>
  <c r="J66" i="45"/>
  <c r="J66" i="93" s="1"/>
  <c r="K26" i="57"/>
  <c r="G57" i="45"/>
  <c r="O3" i="24"/>
  <c r="L8" i="46"/>
  <c r="F49" i="45"/>
  <c r="H8" i="46"/>
  <c r="U24" i="101"/>
  <c r="V26" i="5"/>
  <c r="L46" i="45"/>
  <c r="G6" i="45"/>
  <c r="H3" i="96"/>
  <c r="R3" i="115"/>
  <c r="S48" i="101"/>
  <c r="E22" i="46"/>
  <c r="H26" i="2"/>
  <c r="V3" i="64"/>
  <c r="T26" i="66"/>
  <c r="S2" i="59"/>
  <c r="P26" i="82"/>
  <c r="S8" i="30"/>
  <c r="W3" i="31"/>
  <c r="H3" i="29"/>
  <c r="U22" i="60"/>
  <c r="W48" i="101"/>
  <c r="H66" i="101"/>
  <c r="V61" i="101"/>
  <c r="K76" i="101"/>
  <c r="J37" i="101"/>
  <c r="F60" i="101"/>
  <c r="L42" i="101"/>
  <c r="S40" i="101"/>
  <c r="I31" i="101"/>
  <c r="C22" i="30"/>
  <c r="N11" i="16"/>
  <c r="J11" i="16"/>
  <c r="U8" i="16"/>
  <c r="Q17" i="16"/>
  <c r="E4" i="46"/>
  <c r="D4" i="46"/>
  <c r="M46" i="45"/>
  <c r="M46" i="93" s="1"/>
  <c r="V3" i="72"/>
  <c r="V2" i="72" s="1"/>
  <c r="G3" i="2"/>
  <c r="J3" i="19"/>
  <c r="J2" i="19" s="1"/>
  <c r="J27" i="157" s="1"/>
  <c r="N3" i="64"/>
  <c r="N2" i="64" s="1"/>
  <c r="T26" i="77"/>
  <c r="O2" i="82"/>
  <c r="K11" i="12"/>
  <c r="V27" i="9"/>
  <c r="K75" i="93"/>
  <c r="W3" i="17"/>
  <c r="E30" i="93"/>
  <c r="Q8" i="30"/>
  <c r="M26" i="69"/>
  <c r="O47" i="101"/>
  <c r="T64" i="101"/>
  <c r="W74" i="101"/>
  <c r="G51" i="101"/>
  <c r="K39" i="101"/>
  <c r="V29" i="101"/>
  <c r="U29" i="101"/>
  <c r="K32" i="101"/>
  <c r="E17" i="16"/>
  <c r="D71" i="46"/>
  <c r="M26" i="26"/>
  <c r="M2" i="26" s="1"/>
  <c r="H3" i="65"/>
  <c r="J49" i="45"/>
  <c r="Q26" i="57"/>
  <c r="S26" i="98"/>
  <c r="P3" i="2"/>
  <c r="W3" i="23"/>
  <c r="G26" i="34"/>
  <c r="F2" i="35"/>
  <c r="H26" i="61"/>
  <c r="L26" i="77"/>
  <c r="S3" i="88"/>
  <c r="O70" i="93"/>
  <c r="O70" i="129" s="1"/>
  <c r="E27" i="30"/>
  <c r="S3" i="67"/>
  <c r="N61" i="45"/>
  <c r="E24" i="45"/>
  <c r="S71" i="75"/>
  <c r="K33" i="94"/>
  <c r="E26" i="97"/>
  <c r="E49" i="101"/>
  <c r="L50" i="101"/>
  <c r="G46" i="101"/>
  <c r="I3" i="95"/>
  <c r="L63" i="101"/>
  <c r="F59" i="101"/>
  <c r="W49" i="101"/>
  <c r="O73" i="101"/>
  <c r="S49" i="101"/>
  <c r="J57" i="101"/>
  <c r="D3" i="107"/>
  <c r="D2" i="107" s="1"/>
  <c r="S50" i="101"/>
  <c r="U10" i="101"/>
  <c r="G8" i="16"/>
  <c r="U22" i="16"/>
  <c r="V3" i="39"/>
  <c r="U26" i="27"/>
  <c r="R3" i="114"/>
  <c r="J2" i="114"/>
  <c r="T26" i="35"/>
  <c r="T2" i="35" s="1"/>
  <c r="P3" i="77"/>
  <c r="P2" i="77" s="1"/>
  <c r="V3" i="80"/>
  <c r="V2" i="80" s="1"/>
  <c r="G4" i="7"/>
  <c r="G4" i="30"/>
  <c r="T38" i="45"/>
  <c r="J61" i="45"/>
  <c r="M58" i="45"/>
  <c r="S8" i="75"/>
  <c r="O8" i="75"/>
  <c r="Q47" i="101"/>
  <c r="S44" i="101"/>
  <c r="D62" i="101"/>
  <c r="O48" i="101"/>
  <c r="U30" i="101"/>
  <c r="E3" i="113"/>
  <c r="D6" i="101"/>
  <c r="R30" i="101"/>
  <c r="E16" i="101"/>
  <c r="G20" i="101"/>
  <c r="C17" i="60"/>
  <c r="C71" i="60"/>
  <c r="I17" i="16"/>
  <c r="T8" i="16"/>
  <c r="I45" i="45"/>
  <c r="M71" i="116"/>
  <c r="G3" i="23"/>
  <c r="F26" i="65"/>
  <c r="F2" i="65" s="1"/>
  <c r="V3" i="70"/>
  <c r="H22" i="12"/>
  <c r="L8" i="12"/>
  <c r="H27" i="30"/>
  <c r="G3" i="37"/>
  <c r="G2" i="37" s="1"/>
  <c r="L8" i="60"/>
  <c r="K43" i="101"/>
  <c r="J4" i="94"/>
  <c r="P60" i="101"/>
  <c r="G47" i="101"/>
  <c r="S32" i="101"/>
  <c r="W47" i="101"/>
  <c r="K31" i="101"/>
  <c r="W11" i="16"/>
  <c r="N4" i="16"/>
  <c r="O11" i="16"/>
  <c r="W27" i="16"/>
  <c r="I4" i="16"/>
  <c r="V4" i="16"/>
  <c r="P3" i="40"/>
  <c r="K3" i="63"/>
  <c r="R46" i="45"/>
  <c r="R46" i="93" s="1"/>
  <c r="W3" i="114"/>
  <c r="Q4" i="116"/>
  <c r="W3" i="121"/>
  <c r="F3" i="57"/>
  <c r="R26" i="17"/>
  <c r="E11" i="7"/>
  <c r="N8" i="9"/>
  <c r="D4" i="30"/>
  <c r="E71" i="60"/>
  <c r="O26" i="61"/>
  <c r="I3" i="98"/>
  <c r="W41" i="101"/>
  <c r="H59" i="101"/>
  <c r="S45" i="101"/>
  <c r="R68" i="101"/>
  <c r="O45" i="101"/>
  <c r="F57" i="101"/>
  <c r="O46" i="101"/>
  <c r="G13" i="101"/>
  <c r="H74" i="101"/>
  <c r="O24" i="101"/>
  <c r="U16" i="101"/>
  <c r="Q22" i="46"/>
  <c r="M4" i="46"/>
  <c r="G48" i="45"/>
  <c r="E26" i="54"/>
  <c r="S17" i="116"/>
  <c r="L71" i="116"/>
  <c r="U22" i="116"/>
  <c r="N3" i="121"/>
  <c r="H3" i="100"/>
  <c r="F3" i="36"/>
  <c r="F2" i="36" s="1"/>
  <c r="D3" i="74"/>
  <c r="E26" i="63"/>
  <c r="G22" i="7"/>
  <c r="E71" i="7"/>
  <c r="F43" i="15"/>
  <c r="I27" i="30"/>
  <c r="K22" i="30"/>
  <c r="S26" i="43"/>
  <c r="U3" i="37"/>
  <c r="M43" i="101"/>
  <c r="T44" i="101"/>
  <c r="O40" i="101"/>
  <c r="U32" i="101"/>
  <c r="G44" i="101"/>
  <c r="J7" i="101"/>
  <c r="I10" i="101"/>
  <c r="G45" i="101"/>
  <c r="S6" i="101"/>
  <c r="I8" i="16"/>
  <c r="M71" i="16"/>
  <c r="F71" i="16"/>
  <c r="W3" i="112"/>
  <c r="W11" i="116"/>
  <c r="U3" i="118"/>
  <c r="P26" i="44"/>
  <c r="K3" i="66"/>
  <c r="E71" i="9"/>
  <c r="N8" i="7"/>
  <c r="H36" i="15"/>
  <c r="Q3" i="28"/>
  <c r="J22" i="30"/>
  <c r="M3" i="58"/>
  <c r="F71" i="60"/>
  <c r="K26" i="61"/>
  <c r="S58" i="45"/>
  <c r="O37" i="101"/>
  <c r="W42" i="101"/>
  <c r="W62" i="101"/>
  <c r="E38" i="101"/>
  <c r="E20" i="101"/>
  <c r="E14" i="101"/>
  <c r="G3" i="121"/>
  <c r="C8" i="7"/>
  <c r="C48" i="101"/>
  <c r="K11" i="16"/>
  <c r="M11" i="46"/>
  <c r="Q30" i="45"/>
  <c r="U66" i="45"/>
  <c r="N24" i="45"/>
  <c r="R8" i="46"/>
  <c r="O2" i="63"/>
  <c r="O3" i="67"/>
  <c r="O2" i="67" s="1"/>
  <c r="P26" i="97"/>
  <c r="P8" i="116"/>
  <c r="I26" i="64"/>
  <c r="G22" i="9"/>
  <c r="V29" i="93"/>
  <c r="N8" i="12"/>
  <c r="K3" i="28"/>
  <c r="K2" i="28" s="1"/>
  <c r="I26" i="19"/>
  <c r="I2" i="19" s="1"/>
  <c r="D22" i="30"/>
  <c r="K3" i="57"/>
  <c r="K57" i="45"/>
  <c r="K57" i="93" s="1"/>
  <c r="V67" i="101"/>
  <c r="G36" i="101"/>
  <c r="N51" i="101"/>
  <c r="O41" i="101"/>
  <c r="O61" i="101"/>
  <c r="K42" i="101"/>
  <c r="K8" i="16"/>
  <c r="P4" i="16"/>
  <c r="P27" i="46"/>
  <c r="T4" i="46"/>
  <c r="L17" i="46"/>
  <c r="O4" i="46"/>
  <c r="F40" i="45"/>
  <c r="F40" i="93" s="1"/>
  <c r="U3" i="66"/>
  <c r="U2" i="66" s="1"/>
  <c r="G64" i="45"/>
  <c r="H22" i="46"/>
  <c r="F22" i="46"/>
  <c r="E3" i="91"/>
  <c r="R8" i="116"/>
  <c r="Q8" i="116"/>
  <c r="U17" i="116"/>
  <c r="Q26" i="40"/>
  <c r="D26" i="2"/>
  <c r="U26" i="23"/>
  <c r="R2" i="41"/>
  <c r="R2" i="77"/>
  <c r="G22" i="12"/>
  <c r="I11" i="7"/>
  <c r="E3" i="2"/>
  <c r="F4" i="12"/>
  <c r="N3" i="2"/>
  <c r="N2" i="2" s="1"/>
  <c r="N3" i="23"/>
  <c r="N2" i="23" s="1"/>
  <c r="F3" i="85"/>
  <c r="K36" i="101"/>
  <c r="G8" i="94"/>
  <c r="O16" i="101"/>
  <c r="G60" i="101"/>
  <c r="W40" i="101"/>
  <c r="R50" i="101"/>
  <c r="T24" i="101"/>
  <c r="C51" i="101"/>
  <c r="O27" i="46"/>
  <c r="E8" i="46"/>
  <c r="S22" i="46"/>
  <c r="Q44" i="45"/>
  <c r="V26" i="44"/>
  <c r="O17" i="46"/>
  <c r="R3" i="53"/>
  <c r="G3" i="65"/>
  <c r="M32" i="45"/>
  <c r="M32" i="93" s="1"/>
  <c r="K16" i="45"/>
  <c r="L44" i="45"/>
  <c r="O3" i="53"/>
  <c r="K37" i="45"/>
  <c r="K37" i="93" s="1"/>
  <c r="S8" i="116"/>
  <c r="R26" i="57"/>
  <c r="J3" i="59"/>
  <c r="W26" i="79"/>
  <c r="U3" i="83"/>
  <c r="M4" i="12"/>
  <c r="H65" i="15"/>
  <c r="I71" i="60"/>
  <c r="F3" i="74"/>
  <c r="H39" i="101"/>
  <c r="V48" i="101"/>
  <c r="J75" i="101"/>
  <c r="P51" i="101"/>
  <c r="R48" i="101"/>
  <c r="S38" i="101"/>
  <c r="F21" i="101"/>
  <c r="S58" i="101"/>
  <c r="E25" i="101"/>
  <c r="O39" i="101"/>
  <c r="J49" i="101"/>
  <c r="O26" i="26"/>
  <c r="G46" i="45"/>
  <c r="G46" i="93" s="1"/>
  <c r="J26" i="44"/>
  <c r="D3" i="109"/>
  <c r="G26" i="99"/>
  <c r="V8" i="116"/>
  <c r="H26" i="86"/>
  <c r="J26" i="113"/>
  <c r="O26" i="23"/>
  <c r="I26" i="69"/>
  <c r="P3" i="64"/>
  <c r="H26" i="72"/>
  <c r="P3" i="79"/>
  <c r="P2" i="79" s="1"/>
  <c r="C3" i="68"/>
  <c r="I26" i="2"/>
  <c r="V3" i="2"/>
  <c r="G3" i="33"/>
  <c r="G2" i="33" s="1"/>
  <c r="W2" i="29"/>
  <c r="J59" i="15"/>
  <c r="K26" i="42"/>
  <c r="N47" i="101"/>
  <c r="V73" i="101"/>
  <c r="K70" i="101"/>
  <c r="K37" i="101"/>
  <c r="P43" i="101"/>
  <c r="Q19" i="101"/>
  <c r="R20" i="101"/>
  <c r="I68" i="101"/>
  <c r="G38" i="101"/>
  <c r="V47" i="101"/>
  <c r="R69" i="101"/>
  <c r="G22" i="46"/>
  <c r="Q26" i="73"/>
  <c r="F3" i="67"/>
  <c r="H3" i="64"/>
  <c r="O62" i="15"/>
  <c r="J62" i="101"/>
  <c r="F46" i="101"/>
  <c r="W68" i="101"/>
  <c r="S36" i="101"/>
  <c r="N46" i="101"/>
  <c r="Q25" i="101"/>
  <c r="S4" i="16"/>
  <c r="E26" i="39"/>
  <c r="S52" i="46"/>
  <c r="U22" i="46"/>
  <c r="J22" i="46"/>
  <c r="I26" i="73"/>
  <c r="G4" i="116"/>
  <c r="K26" i="96"/>
  <c r="P26" i="114"/>
  <c r="R26" i="3"/>
  <c r="E52" i="46"/>
  <c r="E56" i="45"/>
  <c r="I25" i="45"/>
  <c r="I25" i="93" s="1"/>
  <c r="R2" i="70"/>
  <c r="C2" i="99"/>
  <c r="C3" i="112"/>
  <c r="C2" i="112" s="1"/>
  <c r="W33" i="46"/>
  <c r="F3" i="18"/>
  <c r="F2" i="18" s="1"/>
  <c r="H13" i="15"/>
  <c r="V54" i="15"/>
  <c r="M26" i="63"/>
  <c r="L71" i="9"/>
  <c r="G68" i="93"/>
  <c r="U63" i="15"/>
  <c r="D11" i="16"/>
  <c r="D12" i="15"/>
  <c r="H76" i="101"/>
  <c r="T26" i="23"/>
  <c r="T2" i="23" s="1"/>
  <c r="C3" i="32"/>
  <c r="C22" i="46"/>
  <c r="G2" i="55"/>
  <c r="T26" i="73"/>
  <c r="E3" i="55"/>
  <c r="P59" i="93"/>
  <c r="W39" i="101"/>
  <c r="C70" i="45"/>
  <c r="T33" i="16"/>
  <c r="R33" i="16"/>
  <c r="P17" i="16"/>
  <c r="M33" i="46"/>
  <c r="U52" i="46"/>
  <c r="K8" i="46"/>
  <c r="T52" i="46"/>
  <c r="L11" i="46"/>
  <c r="V4" i="116"/>
  <c r="T52" i="116"/>
  <c r="P27" i="116"/>
  <c r="E27" i="60"/>
  <c r="L17" i="75"/>
  <c r="C17" i="75"/>
  <c r="L27" i="16"/>
  <c r="M27" i="46"/>
  <c r="J33" i="46"/>
  <c r="R52" i="46"/>
  <c r="D26" i="69"/>
  <c r="K71" i="116"/>
  <c r="M33" i="116"/>
  <c r="O4" i="116"/>
  <c r="U2" i="18"/>
  <c r="U26" i="157" s="1"/>
  <c r="M30" i="93"/>
  <c r="V33" i="7"/>
  <c r="V8" i="9"/>
  <c r="J40" i="93"/>
  <c r="S26" i="87"/>
  <c r="W26" i="95"/>
  <c r="M26" i="84"/>
  <c r="V11" i="94"/>
  <c r="H3" i="97"/>
  <c r="N35" i="101"/>
  <c r="P55" i="101"/>
  <c r="Q21" i="101"/>
  <c r="U26" i="100"/>
  <c r="U2" i="100" s="1"/>
  <c r="J33" i="16"/>
  <c r="H17" i="16"/>
  <c r="D33" i="16"/>
  <c r="R33" i="46"/>
  <c r="V52" i="46"/>
  <c r="J8" i="46"/>
  <c r="P11" i="46"/>
  <c r="K11" i="116"/>
  <c r="K4" i="116"/>
  <c r="K3" i="95"/>
  <c r="G17" i="9"/>
  <c r="T27" i="7"/>
  <c r="T3" i="31"/>
  <c r="N71" i="30"/>
  <c r="N26" i="41"/>
  <c r="E71" i="94"/>
  <c r="S35" i="101"/>
  <c r="H54" i="101"/>
  <c r="C17" i="94"/>
  <c r="G27" i="16"/>
  <c r="R4" i="46"/>
  <c r="T26" i="64"/>
  <c r="F4" i="46"/>
  <c r="J27" i="116"/>
  <c r="H27" i="116"/>
  <c r="J71" i="116"/>
  <c r="N52" i="30"/>
  <c r="N20" i="101"/>
  <c r="C27" i="60"/>
  <c r="G52" i="16"/>
  <c r="N22" i="16"/>
  <c r="N52" i="16"/>
  <c r="D27" i="46"/>
  <c r="S52" i="116"/>
  <c r="V22" i="116"/>
  <c r="G27" i="116"/>
  <c r="R3" i="66"/>
  <c r="L2" i="87"/>
  <c r="K3" i="89"/>
  <c r="K2" i="89" s="1"/>
  <c r="I17" i="12"/>
  <c r="P4" i="12"/>
  <c r="L16" i="93"/>
  <c r="W11" i="75"/>
  <c r="I26" i="89"/>
  <c r="I41" i="101"/>
  <c r="J54" i="101"/>
  <c r="F19" i="101"/>
  <c r="H22" i="16"/>
  <c r="L11" i="16"/>
  <c r="V33" i="16"/>
  <c r="Q27" i="16"/>
  <c r="R22" i="16"/>
  <c r="S52" i="16"/>
  <c r="T4" i="16"/>
  <c r="I52" i="46"/>
  <c r="M26" i="54"/>
  <c r="M2" i="54" s="1"/>
  <c r="M56" i="157" s="1"/>
  <c r="O33" i="46"/>
  <c r="M26" i="59"/>
  <c r="L3" i="92"/>
  <c r="F71" i="116"/>
  <c r="D33" i="116"/>
  <c r="I17" i="116"/>
  <c r="P52" i="116"/>
  <c r="O52" i="116"/>
  <c r="N52" i="116"/>
  <c r="I27" i="116"/>
  <c r="J2" i="18"/>
  <c r="J26" i="157" s="1"/>
  <c r="G2" i="43"/>
  <c r="J3" i="66"/>
  <c r="J2" i="66" s="1"/>
  <c r="I11" i="12"/>
  <c r="O27" i="7"/>
  <c r="L60" i="93"/>
  <c r="I8" i="30"/>
  <c r="Q60" i="101"/>
  <c r="K56" i="101"/>
  <c r="T52" i="94"/>
  <c r="M8" i="94"/>
  <c r="U50" i="101"/>
  <c r="K52" i="16"/>
  <c r="J8" i="16"/>
  <c r="R17" i="16"/>
  <c r="O52" i="16"/>
  <c r="T17" i="46"/>
  <c r="I27" i="46"/>
  <c r="G11" i="46"/>
  <c r="L33" i="46"/>
  <c r="W71" i="46"/>
  <c r="D33" i="46"/>
  <c r="V3" i="89"/>
  <c r="V2" i="89" s="1"/>
  <c r="F52" i="116"/>
  <c r="J22" i="116"/>
  <c r="F4" i="116"/>
  <c r="E4" i="116"/>
  <c r="M52" i="116"/>
  <c r="W26" i="23"/>
  <c r="V3" i="38"/>
  <c r="F26" i="58"/>
  <c r="U4" i="75"/>
  <c r="R45" i="101"/>
  <c r="I26" i="107"/>
  <c r="O14" i="101"/>
  <c r="C11" i="94"/>
  <c r="U11" i="16"/>
  <c r="P11" i="16"/>
  <c r="G11" i="16"/>
  <c r="O33" i="16"/>
  <c r="M17" i="16"/>
  <c r="U4" i="16"/>
  <c r="D27" i="16"/>
  <c r="L26" i="54"/>
  <c r="L52" i="46"/>
  <c r="J11" i="46"/>
  <c r="R3" i="64"/>
  <c r="N33" i="46"/>
  <c r="G4" i="46"/>
  <c r="W3" i="80"/>
  <c r="W2" i="80" s="1"/>
  <c r="K26" i="110"/>
  <c r="K33" i="116"/>
  <c r="R4" i="116"/>
  <c r="D4" i="116"/>
  <c r="V17" i="116"/>
  <c r="L33" i="116"/>
  <c r="L52" i="30"/>
  <c r="V3" i="18"/>
  <c r="W52" i="60"/>
  <c r="M17" i="75"/>
  <c r="G55" i="101"/>
  <c r="R6" i="101"/>
  <c r="D52" i="16"/>
  <c r="N27" i="16"/>
  <c r="U26" i="110"/>
  <c r="T3" i="112"/>
  <c r="G33" i="116"/>
  <c r="P33" i="116"/>
  <c r="Q52" i="116"/>
  <c r="H4" i="116"/>
  <c r="W3" i="118"/>
  <c r="G26" i="23"/>
  <c r="S59" i="93"/>
  <c r="R71" i="9"/>
  <c r="N62" i="93"/>
  <c r="M3" i="2"/>
  <c r="K3" i="32"/>
  <c r="L3" i="31"/>
  <c r="O71" i="75"/>
  <c r="N43" i="101"/>
  <c r="Q57" i="101"/>
  <c r="W4" i="94"/>
  <c r="K8" i="94"/>
  <c r="G76" i="101"/>
  <c r="O65" i="101"/>
  <c r="M18" i="101"/>
  <c r="C23" i="101"/>
  <c r="R11" i="16"/>
  <c r="U33" i="16"/>
  <c r="V52" i="16"/>
  <c r="U71" i="16"/>
  <c r="H71" i="46"/>
  <c r="S26" i="44"/>
  <c r="Q26" i="35"/>
  <c r="Q22" i="116"/>
  <c r="J17" i="116"/>
  <c r="G11" i="116"/>
  <c r="I71" i="116"/>
  <c r="E11" i="116"/>
  <c r="C17" i="116"/>
  <c r="R56" i="93"/>
  <c r="P11" i="30"/>
  <c r="D8" i="30"/>
  <c r="E26" i="69"/>
  <c r="J17" i="60"/>
  <c r="S8" i="60"/>
  <c r="J26" i="78"/>
  <c r="J2" i="78" s="1"/>
  <c r="F42" i="101"/>
  <c r="Q45" i="101"/>
  <c r="D40" i="101"/>
  <c r="W14" i="101"/>
  <c r="J31" i="101"/>
  <c r="H52" i="16"/>
  <c r="D71" i="16"/>
  <c r="W17" i="16"/>
  <c r="F11" i="16"/>
  <c r="K33" i="16"/>
  <c r="N52" i="46"/>
  <c r="P4" i="46"/>
  <c r="P33" i="46"/>
  <c r="F27" i="46"/>
  <c r="H17" i="46"/>
  <c r="W27" i="46"/>
  <c r="D52" i="116"/>
  <c r="T33" i="116"/>
  <c r="R52" i="116"/>
  <c r="V11" i="116"/>
  <c r="T11" i="116"/>
  <c r="F27" i="30"/>
  <c r="F22" i="30"/>
  <c r="N63" i="101"/>
  <c r="U4" i="94"/>
  <c r="G33" i="16"/>
  <c r="S27" i="16"/>
  <c r="U52" i="16"/>
  <c r="H27" i="16"/>
  <c r="F17" i="16"/>
  <c r="K22" i="16"/>
  <c r="Q52" i="46"/>
  <c r="S33" i="46"/>
  <c r="E33" i="46"/>
  <c r="V33" i="46"/>
  <c r="V17" i="46"/>
  <c r="E27" i="116"/>
  <c r="L11" i="116"/>
  <c r="T27" i="116"/>
  <c r="I4" i="116"/>
  <c r="F27" i="116"/>
  <c r="F26" i="17"/>
  <c r="K2" i="23"/>
  <c r="S2" i="32"/>
  <c r="N3" i="68"/>
  <c r="F3" i="84"/>
  <c r="D11" i="7"/>
  <c r="Q4" i="30"/>
  <c r="E17" i="60"/>
  <c r="H4" i="75"/>
  <c r="D11" i="75"/>
  <c r="J11" i="94"/>
  <c r="H11" i="94"/>
  <c r="F11" i="94"/>
  <c r="N71" i="94"/>
  <c r="H37" i="101"/>
  <c r="O19" i="101"/>
  <c r="E26" i="113"/>
  <c r="W19" i="101"/>
  <c r="D14" i="101"/>
  <c r="E33" i="16"/>
  <c r="U27" i="16"/>
  <c r="E11" i="16"/>
  <c r="V71" i="16"/>
  <c r="O8" i="16"/>
  <c r="P52" i="46"/>
  <c r="S3" i="53"/>
  <c r="E27" i="46"/>
  <c r="F33" i="46"/>
  <c r="V71" i="46"/>
  <c r="J3" i="108"/>
  <c r="Q17" i="116"/>
  <c r="O8" i="116"/>
  <c r="M8" i="116"/>
  <c r="P26" i="2"/>
  <c r="P3" i="6"/>
  <c r="F26" i="26"/>
  <c r="F3" i="29"/>
  <c r="E3" i="57"/>
  <c r="M3" i="63"/>
  <c r="E2" i="81"/>
  <c r="N46" i="93"/>
  <c r="R3" i="17"/>
  <c r="L8" i="7"/>
  <c r="K71" i="30"/>
  <c r="J26" i="37"/>
  <c r="Q22" i="60"/>
  <c r="K47" i="101"/>
  <c r="V71" i="94"/>
  <c r="S8" i="94"/>
  <c r="V74" i="101"/>
  <c r="I29" i="101"/>
  <c r="L10" i="101"/>
  <c r="C22" i="7"/>
  <c r="F52" i="16"/>
  <c r="S11" i="16"/>
  <c r="K4" i="16"/>
  <c r="T17" i="16"/>
  <c r="S8" i="16"/>
  <c r="O22" i="16"/>
  <c r="P52" i="16"/>
  <c r="O71" i="46"/>
  <c r="M52" i="16"/>
  <c r="J17" i="16"/>
  <c r="M17" i="46"/>
  <c r="G33" i="46"/>
  <c r="V27" i="46"/>
  <c r="T71" i="46"/>
  <c r="S71" i="46"/>
  <c r="H11" i="116"/>
  <c r="P4" i="116"/>
  <c r="O33" i="116"/>
  <c r="L52" i="116"/>
  <c r="U11" i="116"/>
  <c r="J52" i="116"/>
  <c r="S11" i="116"/>
  <c r="T22" i="116"/>
  <c r="K51" i="101"/>
  <c r="T52" i="16"/>
  <c r="I27" i="16"/>
  <c r="F52" i="46"/>
  <c r="T27" i="46"/>
  <c r="Q71" i="46"/>
  <c r="M26" i="97"/>
  <c r="L17" i="116"/>
  <c r="S27" i="116"/>
  <c r="F11" i="116"/>
  <c r="J3" i="121"/>
  <c r="P3" i="118"/>
  <c r="M26" i="17"/>
  <c r="E26" i="58"/>
  <c r="S17" i="60"/>
  <c r="Q11" i="60"/>
  <c r="M26" i="95"/>
  <c r="H17" i="94"/>
  <c r="V39" i="101"/>
  <c r="J10" i="101"/>
  <c r="K20" i="101"/>
  <c r="W16" i="101"/>
  <c r="N15" i="101"/>
  <c r="C17" i="30"/>
  <c r="J52" i="16"/>
  <c r="R27" i="16"/>
  <c r="W3" i="4"/>
  <c r="U4" i="46"/>
  <c r="L27" i="46"/>
  <c r="J27" i="46"/>
  <c r="J4" i="46"/>
  <c r="U71" i="46"/>
  <c r="S27" i="46"/>
  <c r="E26" i="84"/>
  <c r="P3" i="84"/>
  <c r="P2" i="84" s="1"/>
  <c r="W26" i="110"/>
  <c r="L26" i="99"/>
  <c r="U4" i="116"/>
  <c r="E33" i="116"/>
  <c r="S33" i="116"/>
  <c r="P3" i="114"/>
  <c r="I52" i="116"/>
  <c r="L8" i="116"/>
  <c r="E3" i="31"/>
  <c r="E2" i="31" s="1"/>
  <c r="G3" i="88"/>
  <c r="G2" i="88" s="1"/>
  <c r="Q71" i="7"/>
  <c r="H11" i="7"/>
  <c r="D22" i="12"/>
  <c r="J24" i="93"/>
  <c r="J26" i="17"/>
  <c r="K27" i="7"/>
  <c r="O27" i="30"/>
  <c r="U4" i="30"/>
  <c r="V3" i="33"/>
  <c r="D52" i="75"/>
  <c r="R27" i="75"/>
  <c r="V4" i="75"/>
  <c r="P47" i="101"/>
  <c r="N38" i="101"/>
  <c r="D26" i="3"/>
  <c r="D2" i="3" s="1"/>
  <c r="L52" i="16"/>
  <c r="P22" i="16"/>
  <c r="N17" i="16"/>
  <c r="S3" i="34"/>
  <c r="S2" i="34" s="1"/>
  <c r="F71" i="46"/>
  <c r="J52" i="46"/>
  <c r="U27" i="46"/>
  <c r="J26" i="92"/>
  <c r="O11" i="116"/>
  <c r="O22" i="116"/>
  <c r="R27" i="116"/>
  <c r="K52" i="116"/>
  <c r="T17" i="116"/>
  <c r="C52" i="116"/>
  <c r="N134" i="157"/>
  <c r="G2" i="44"/>
  <c r="G26" i="61"/>
  <c r="Q2" i="64"/>
  <c r="D3" i="77"/>
  <c r="W3" i="76"/>
  <c r="W2" i="76" s="1"/>
  <c r="F22" i="7"/>
  <c r="H11" i="9"/>
  <c r="Q51" i="93"/>
  <c r="D3" i="17"/>
  <c r="M56" i="93"/>
  <c r="R33" i="30"/>
  <c r="W22" i="30"/>
  <c r="O3" i="26"/>
  <c r="F26" i="74"/>
  <c r="J3" i="71"/>
  <c r="V22" i="75"/>
  <c r="U26" i="84"/>
  <c r="J3" i="95"/>
  <c r="H4" i="94"/>
  <c r="J22" i="94"/>
  <c r="J56" i="101"/>
  <c r="M26" i="92"/>
  <c r="M2" i="92" s="1"/>
  <c r="T46" i="101"/>
  <c r="R4" i="16"/>
  <c r="G22" i="16"/>
  <c r="H11" i="16"/>
  <c r="L33" i="16"/>
  <c r="W4" i="46"/>
  <c r="H11" i="46"/>
  <c r="E17" i="46"/>
  <c r="H33" i="46"/>
  <c r="Q27" i="46"/>
  <c r="T3" i="107"/>
  <c r="F17" i="116"/>
  <c r="N4" i="116"/>
  <c r="C3" i="65"/>
  <c r="C2" i="65" s="1"/>
  <c r="D3" i="32"/>
  <c r="I3" i="64"/>
  <c r="H22" i="7"/>
  <c r="J11" i="7"/>
  <c r="W27" i="12"/>
  <c r="F22" i="12"/>
  <c r="S8" i="7"/>
  <c r="P3" i="19"/>
  <c r="G3" i="61"/>
  <c r="J26" i="61"/>
  <c r="H22" i="60"/>
  <c r="E8" i="60"/>
  <c r="V8" i="60"/>
  <c r="W22" i="75"/>
  <c r="Q71" i="75"/>
  <c r="R70" i="101"/>
  <c r="I33" i="94"/>
  <c r="R3" i="98"/>
  <c r="K40" i="101"/>
  <c r="H22" i="94"/>
  <c r="M44" i="101"/>
  <c r="D61" i="101"/>
  <c r="R35" i="101"/>
  <c r="H10" i="101"/>
  <c r="E73" i="101"/>
  <c r="O59" i="101"/>
  <c r="E22" i="16"/>
  <c r="L4" i="16"/>
  <c r="M11" i="16"/>
  <c r="D4" i="16"/>
  <c r="O27" i="16"/>
  <c r="V8" i="16"/>
  <c r="Q33" i="16"/>
  <c r="L8" i="16"/>
  <c r="P22" i="46"/>
  <c r="Q33" i="46"/>
  <c r="I4" i="46"/>
  <c r="V11" i="46"/>
  <c r="N3" i="112"/>
  <c r="L3" i="108"/>
  <c r="L2" i="108" s="1"/>
  <c r="T26" i="110"/>
  <c r="E52" i="116"/>
  <c r="H8" i="116"/>
  <c r="J11" i="116"/>
  <c r="T71" i="116"/>
  <c r="C71" i="116"/>
  <c r="C8" i="116"/>
  <c r="P3" i="73"/>
  <c r="P2" i="73" s="1"/>
  <c r="K3" i="80"/>
  <c r="C2" i="96"/>
  <c r="F68" i="93"/>
  <c r="J11" i="9"/>
  <c r="O4" i="7"/>
  <c r="H11" i="12"/>
  <c r="K3" i="2"/>
  <c r="P8" i="7"/>
  <c r="I71" i="30"/>
  <c r="O8" i="30"/>
  <c r="R3" i="24"/>
  <c r="W4" i="60"/>
  <c r="I4" i="75"/>
  <c r="S27" i="75"/>
  <c r="G27" i="94"/>
  <c r="G39" i="101"/>
  <c r="T57" i="101"/>
  <c r="T26" i="99"/>
  <c r="V26" i="88"/>
  <c r="L3" i="95"/>
  <c r="K44" i="101"/>
  <c r="P59" i="101"/>
  <c r="O26" i="107"/>
  <c r="D44" i="101"/>
  <c r="T62" i="101"/>
  <c r="E7" i="101"/>
  <c r="F13" i="101"/>
  <c r="G58" i="101"/>
  <c r="O21" i="101"/>
  <c r="I33" i="16"/>
  <c r="V26" i="18"/>
  <c r="W52" i="16"/>
  <c r="O17" i="16"/>
  <c r="M33" i="16"/>
  <c r="R71" i="16"/>
  <c r="E71" i="46"/>
  <c r="T22" i="46"/>
  <c r="G17" i="46"/>
  <c r="I17" i="46"/>
  <c r="L4" i="46"/>
  <c r="T26" i="89"/>
  <c r="O26" i="96"/>
  <c r="J33" i="116"/>
  <c r="O17" i="116"/>
  <c r="D22" i="116"/>
  <c r="U3" i="114"/>
  <c r="Q33" i="116"/>
  <c r="H22" i="116"/>
  <c r="D26" i="27"/>
  <c r="G3" i="29"/>
  <c r="C2" i="49"/>
  <c r="C54" i="157" s="1"/>
  <c r="P8" i="12"/>
  <c r="J52" i="30"/>
  <c r="M22" i="60"/>
  <c r="U22" i="75"/>
  <c r="L22" i="75"/>
  <c r="V11" i="75"/>
  <c r="D42" i="101"/>
  <c r="S37" i="101"/>
  <c r="L22" i="94"/>
  <c r="E26" i="100"/>
  <c r="L56" i="101"/>
  <c r="D11" i="94"/>
  <c r="T8" i="94"/>
  <c r="U17" i="94"/>
  <c r="H58" i="101"/>
  <c r="I32" i="101"/>
  <c r="S56" i="101"/>
  <c r="C8" i="94"/>
  <c r="C4" i="7"/>
  <c r="C52" i="30"/>
  <c r="Q11" i="16"/>
  <c r="V22" i="16"/>
  <c r="W71" i="16"/>
  <c r="P8" i="16"/>
  <c r="P71" i="46"/>
  <c r="V26" i="33"/>
  <c r="E11" i="46"/>
  <c r="W22" i="46"/>
  <c r="E26" i="70"/>
  <c r="Q11" i="116"/>
  <c r="E17" i="116"/>
  <c r="Q71" i="116"/>
  <c r="P71" i="116"/>
  <c r="O71" i="116"/>
  <c r="D3" i="118"/>
  <c r="D2" i="118" s="1"/>
  <c r="R11" i="116"/>
  <c r="S3" i="18"/>
  <c r="S2" i="18" s="1"/>
  <c r="S26" i="157" s="1"/>
  <c r="V2" i="29"/>
  <c r="G26" i="90"/>
  <c r="M4" i="7"/>
  <c r="U14" i="93"/>
  <c r="E55" i="93"/>
  <c r="E33" i="30"/>
  <c r="P8" i="60"/>
  <c r="N4" i="60"/>
  <c r="M33" i="60"/>
  <c r="Q8" i="60"/>
  <c r="T17" i="75"/>
  <c r="Q22" i="94"/>
  <c r="F27" i="94"/>
  <c r="P3" i="99"/>
  <c r="T3" i="95"/>
  <c r="T56" i="101"/>
  <c r="V30" i="101"/>
  <c r="K55" i="101"/>
  <c r="C6" i="101"/>
  <c r="C4" i="9"/>
  <c r="W33" i="16"/>
  <c r="S71" i="16"/>
  <c r="E27" i="16"/>
  <c r="V26" i="36"/>
  <c r="P17" i="46"/>
  <c r="Q4" i="46"/>
  <c r="K17" i="46"/>
  <c r="N8" i="46"/>
  <c r="U11" i="46"/>
  <c r="W17" i="46"/>
  <c r="S26" i="73"/>
  <c r="U26" i="71"/>
  <c r="G71" i="116"/>
  <c r="D11" i="116"/>
  <c r="Q27" i="116"/>
  <c r="R33" i="116"/>
  <c r="U33" i="116"/>
  <c r="N71" i="116"/>
  <c r="H26" i="114"/>
  <c r="N2" i="96"/>
  <c r="Q3" i="19"/>
  <c r="W2" i="27"/>
  <c r="V26" i="70"/>
  <c r="C26" i="26"/>
  <c r="C2" i="26" s="1"/>
  <c r="H8" i="9"/>
  <c r="U3" i="2"/>
  <c r="H3" i="24"/>
  <c r="E17" i="30"/>
  <c r="Q71" i="30"/>
  <c r="O8" i="60"/>
  <c r="J26" i="58"/>
  <c r="E4" i="60"/>
  <c r="U17" i="75"/>
  <c r="W71" i="75"/>
  <c r="I8" i="75"/>
  <c r="E8" i="75"/>
  <c r="R76" i="101"/>
  <c r="L67" i="101"/>
  <c r="G40" i="101"/>
  <c r="H8" i="94"/>
  <c r="D71" i="94"/>
  <c r="N29" i="101"/>
  <c r="M29" i="101"/>
  <c r="O68" i="101"/>
  <c r="P58" i="101"/>
  <c r="J16" i="101"/>
  <c r="T50" i="101"/>
  <c r="T6" i="101"/>
  <c r="G3" i="114"/>
  <c r="J27" i="16"/>
  <c r="Q52" i="16"/>
  <c r="W4" i="16"/>
  <c r="R71" i="46"/>
  <c r="U33" i="46"/>
  <c r="N17" i="46"/>
  <c r="K4" i="46"/>
  <c r="W11" i="46"/>
  <c r="O11" i="46"/>
  <c r="Q11" i="46"/>
  <c r="D26" i="87"/>
  <c r="D2" i="87" s="1"/>
  <c r="V26" i="91"/>
  <c r="V2" i="91" s="1"/>
  <c r="P26" i="91"/>
  <c r="D26" i="99"/>
  <c r="G52" i="116"/>
  <c r="J8" i="116"/>
  <c r="M22" i="116"/>
  <c r="D17" i="116"/>
  <c r="N27" i="116"/>
  <c r="M27" i="116"/>
  <c r="L27" i="116"/>
  <c r="O3" i="114"/>
  <c r="H52" i="116"/>
  <c r="K8" i="116"/>
  <c r="J3" i="5"/>
  <c r="J2" i="31"/>
  <c r="C26" i="28"/>
  <c r="P27" i="7"/>
  <c r="H63" i="93"/>
  <c r="F17" i="30"/>
  <c r="J8" i="30"/>
  <c r="W71" i="30"/>
  <c r="N3" i="39"/>
  <c r="N2" i="39" s="1"/>
  <c r="S71" i="60"/>
  <c r="O71" i="60"/>
  <c r="M4" i="60"/>
  <c r="D8" i="75"/>
  <c r="E27" i="94"/>
  <c r="G67" i="101"/>
  <c r="M10" i="101"/>
  <c r="H57" i="101"/>
  <c r="V43" i="101"/>
  <c r="W51" i="101"/>
  <c r="M31" i="101"/>
  <c r="S7" i="101"/>
  <c r="G21" i="101"/>
  <c r="V11" i="16"/>
  <c r="F33" i="16"/>
  <c r="U17" i="16"/>
  <c r="Q8" i="16"/>
  <c r="F27" i="16"/>
  <c r="L22" i="16"/>
  <c r="H3" i="34"/>
  <c r="H3" i="62"/>
  <c r="T33" i="46"/>
  <c r="R17" i="46"/>
  <c r="H27" i="46"/>
  <c r="D52" i="46"/>
  <c r="D11" i="46"/>
  <c r="D27" i="116"/>
  <c r="H33" i="116"/>
  <c r="M11" i="116"/>
  <c r="S4" i="116"/>
  <c r="L3" i="112"/>
  <c r="V52" i="116"/>
  <c r="U52" i="116"/>
  <c r="V33" i="116"/>
  <c r="R71" i="116"/>
  <c r="K27" i="116"/>
  <c r="O3" i="118"/>
  <c r="O2" i="118" s="1"/>
  <c r="V3" i="5"/>
  <c r="T26" i="6"/>
  <c r="I2" i="42"/>
  <c r="J17" i="7"/>
  <c r="L3" i="17"/>
  <c r="E45" i="93"/>
  <c r="T22" i="7"/>
  <c r="M8" i="30"/>
  <c r="M71" i="60"/>
  <c r="Q22" i="75"/>
  <c r="R17" i="94"/>
  <c r="P22" i="94"/>
  <c r="N75" i="101"/>
  <c r="M75" i="101"/>
  <c r="L36" i="101"/>
  <c r="M26" i="87"/>
  <c r="J47" i="101"/>
  <c r="E36" i="101"/>
  <c r="V3" i="95"/>
  <c r="V2" i="95" s="1"/>
  <c r="S26" i="95"/>
  <c r="S2" i="95" s="1"/>
  <c r="T55" i="101"/>
  <c r="N13" i="101"/>
  <c r="D48" i="101"/>
  <c r="E10" i="101"/>
  <c r="O50" i="101"/>
  <c r="N31" i="101"/>
  <c r="E30" i="101"/>
  <c r="S19" i="101"/>
  <c r="E52" i="16"/>
  <c r="W26" i="25"/>
  <c r="T11" i="16"/>
  <c r="J4" i="16"/>
  <c r="F4" i="16"/>
  <c r="S33" i="16"/>
  <c r="Q22" i="16"/>
  <c r="G17" i="16"/>
  <c r="T3" i="34"/>
  <c r="T26" i="32"/>
  <c r="T3" i="27"/>
  <c r="K27" i="46"/>
  <c r="G52" i="46"/>
  <c r="P8" i="46"/>
  <c r="M8" i="46"/>
  <c r="T11" i="46"/>
  <c r="S11" i="46"/>
  <c r="N11" i="46"/>
  <c r="U17" i="46"/>
  <c r="I3" i="82"/>
  <c r="I2" i="82" s="1"/>
  <c r="L3" i="70"/>
  <c r="L2" i="70" s="1"/>
  <c r="V26" i="97"/>
  <c r="M4" i="116"/>
  <c r="N3" i="114"/>
  <c r="H17" i="116"/>
  <c r="P26" i="4"/>
  <c r="U31" i="93"/>
  <c r="J17" i="9"/>
  <c r="N71" i="7"/>
  <c r="J4" i="12"/>
  <c r="M8" i="7"/>
  <c r="F33" i="30"/>
  <c r="W2" i="37"/>
  <c r="D33" i="60"/>
  <c r="S4" i="60"/>
  <c r="J26" i="71"/>
  <c r="G33" i="60"/>
  <c r="V17" i="75"/>
  <c r="T11" i="75"/>
  <c r="K11" i="75"/>
  <c r="F22" i="75"/>
  <c r="O22" i="94"/>
  <c r="V45" i="101"/>
  <c r="F75" i="101"/>
  <c r="W35" i="101"/>
  <c r="E3" i="96"/>
  <c r="H49" i="101"/>
  <c r="L54" i="101"/>
  <c r="Q20" i="101"/>
  <c r="J30" i="101"/>
  <c r="F30" i="101"/>
  <c r="C47" i="101"/>
  <c r="C71" i="123"/>
  <c r="C38" i="101"/>
  <c r="H8" i="16"/>
  <c r="L71" i="16"/>
  <c r="H4" i="16"/>
  <c r="P33" i="16"/>
  <c r="R52" i="16"/>
  <c r="M22" i="16"/>
  <c r="U3" i="27"/>
  <c r="Q26" i="58"/>
  <c r="Q2" i="58" s="1"/>
  <c r="M52" i="46"/>
  <c r="H52" i="46"/>
  <c r="F11" i="46"/>
  <c r="N4" i="46"/>
  <c r="K33" i="46"/>
  <c r="I33" i="46"/>
  <c r="O8" i="46"/>
  <c r="T3" i="53"/>
  <c r="E26" i="68"/>
  <c r="E2" i="68" s="1"/>
  <c r="R26" i="91"/>
  <c r="F26" i="112"/>
  <c r="R22" i="116"/>
  <c r="F8" i="116"/>
  <c r="M17" i="116"/>
  <c r="S71" i="116"/>
  <c r="O27" i="116"/>
  <c r="C33" i="116"/>
  <c r="T26" i="121"/>
  <c r="C26" i="64"/>
  <c r="W2" i="72"/>
  <c r="K2" i="90"/>
  <c r="Q4" i="12"/>
  <c r="M3" i="17"/>
  <c r="D74" i="93"/>
  <c r="E17" i="7"/>
  <c r="R67" i="93"/>
  <c r="M8" i="12"/>
  <c r="P52" i="30"/>
  <c r="N8" i="30"/>
  <c r="M22" i="30"/>
  <c r="T71" i="30"/>
  <c r="V71" i="60"/>
  <c r="N8" i="60"/>
  <c r="V27" i="60"/>
  <c r="S3" i="61"/>
  <c r="D71" i="60"/>
  <c r="F8" i="75"/>
  <c r="K4" i="75"/>
  <c r="V31" i="101"/>
  <c r="O17" i="94"/>
  <c r="G11" i="94"/>
  <c r="V32" i="101"/>
  <c r="I19" i="101"/>
  <c r="C33" i="123"/>
  <c r="I22" i="16"/>
  <c r="I52" i="16"/>
  <c r="G71" i="16"/>
  <c r="V27" i="16"/>
  <c r="T27" i="16"/>
  <c r="M27" i="16"/>
  <c r="V26" i="4"/>
  <c r="N33" i="16"/>
  <c r="K17" i="16"/>
  <c r="O52" i="46"/>
  <c r="K11" i="46"/>
  <c r="K52" i="46"/>
  <c r="I11" i="46"/>
  <c r="N22" i="46"/>
  <c r="N3" i="53"/>
  <c r="W52" i="46"/>
  <c r="R11" i="46"/>
  <c r="R27" i="46"/>
  <c r="F33" i="116"/>
  <c r="U27" i="116"/>
  <c r="L4" i="116"/>
  <c r="N33" i="116"/>
  <c r="W49" i="93"/>
  <c r="T29" i="45"/>
  <c r="D49" i="45"/>
  <c r="H46" i="45"/>
  <c r="P32" i="45"/>
  <c r="P32" i="93" s="1"/>
  <c r="H54" i="45"/>
  <c r="H54" i="93" s="1"/>
  <c r="L7" i="45"/>
  <c r="L43" i="45"/>
  <c r="L43" i="93" s="1"/>
  <c r="H30" i="45"/>
  <c r="H38" i="45"/>
  <c r="P40" i="45"/>
  <c r="T7" i="45"/>
  <c r="T7" i="93" s="1"/>
  <c r="C33" i="46"/>
  <c r="T31" i="45"/>
  <c r="P50" i="45"/>
  <c r="D29" i="45"/>
  <c r="T47" i="45"/>
  <c r="T73" i="45"/>
  <c r="L31" i="45"/>
  <c r="L31" i="93" s="1"/>
  <c r="L73" i="45"/>
  <c r="H50" i="45"/>
  <c r="M14" i="93"/>
  <c r="R70" i="93"/>
  <c r="G51" i="93"/>
  <c r="Q62" i="93"/>
  <c r="S16" i="93"/>
  <c r="M15" i="93"/>
  <c r="O21" i="93"/>
  <c r="C6" i="15"/>
  <c r="N71" i="9"/>
  <c r="D11" i="12"/>
  <c r="G17" i="12"/>
  <c r="E17" i="12"/>
  <c r="P27" i="9"/>
  <c r="K27" i="9"/>
  <c r="M8" i="9"/>
  <c r="O4" i="9"/>
  <c r="P27" i="12"/>
  <c r="I71" i="9"/>
  <c r="O27" i="9"/>
  <c r="K27" i="12"/>
  <c r="Q4" i="9"/>
  <c r="L4" i="12"/>
  <c r="V33" i="12"/>
  <c r="O27" i="12"/>
  <c r="F4" i="9"/>
  <c r="I11" i="9"/>
  <c r="M4" i="9"/>
  <c r="E11" i="9"/>
  <c r="U8" i="9"/>
  <c r="C8" i="9"/>
  <c r="J17" i="12"/>
  <c r="N4" i="12"/>
  <c r="V33" i="9"/>
  <c r="D71" i="9"/>
  <c r="H22" i="9"/>
  <c r="G11" i="9"/>
  <c r="D11" i="9"/>
  <c r="L8" i="9"/>
  <c r="C8" i="12"/>
  <c r="U66" i="101"/>
  <c r="P69" i="101"/>
  <c r="V57" i="101"/>
  <c r="I57" i="101"/>
  <c r="D67" i="101"/>
  <c r="M65" i="101"/>
  <c r="O69" i="101"/>
  <c r="O43" i="101"/>
  <c r="P62" i="101"/>
  <c r="R51" i="101"/>
  <c r="M58" i="101"/>
  <c r="H61" i="101"/>
  <c r="E21" i="101"/>
  <c r="V20" i="101"/>
  <c r="N69" i="101"/>
  <c r="N57" i="101"/>
  <c r="K57" i="101"/>
  <c r="S74" i="101"/>
  <c r="K49" i="101"/>
  <c r="R66" i="101"/>
  <c r="U21" i="101"/>
  <c r="N40" i="101"/>
  <c r="R54" i="101"/>
  <c r="Q10" i="101"/>
  <c r="K48" i="101"/>
  <c r="W55" i="101"/>
  <c r="K73" i="101"/>
  <c r="H45" i="101"/>
  <c r="M20" i="101"/>
  <c r="R16" i="101"/>
  <c r="R19" i="101"/>
  <c r="W46" i="101"/>
  <c r="O54" i="101"/>
  <c r="Q30" i="101"/>
  <c r="L38" i="101"/>
  <c r="U14" i="101"/>
  <c r="V63" i="101"/>
  <c r="J15" i="101"/>
  <c r="V13" i="101"/>
  <c r="K75" i="101"/>
  <c r="O76" i="101"/>
  <c r="K67" i="101"/>
  <c r="E70" i="101"/>
  <c r="Q13" i="101"/>
  <c r="F67" i="101"/>
  <c r="J25" i="101"/>
  <c r="F76" i="101"/>
  <c r="P35" i="101"/>
  <c r="E12" i="101"/>
  <c r="M30" i="101"/>
  <c r="F61" i="101"/>
  <c r="V15" i="101"/>
  <c r="O15" i="101"/>
  <c r="M32" i="101"/>
  <c r="G75" i="101"/>
  <c r="V49" i="101"/>
  <c r="Q68" i="101"/>
  <c r="F51" i="101"/>
  <c r="R74" i="101"/>
  <c r="E29" i="101"/>
  <c r="P39" i="101"/>
  <c r="E31" i="101"/>
  <c r="H62" i="101"/>
  <c r="Q76" i="101"/>
  <c r="I67" i="101"/>
  <c r="R49" i="101"/>
  <c r="U20" i="101"/>
  <c r="J73" i="101"/>
  <c r="O42" i="101"/>
  <c r="J42" i="101"/>
  <c r="O32" i="101"/>
  <c r="Q29" i="101"/>
  <c r="J48" i="101"/>
  <c r="G41" i="101"/>
  <c r="T36" i="101"/>
  <c r="V40" i="101"/>
  <c r="V6" i="101"/>
  <c r="R75" i="101"/>
  <c r="C66" i="101"/>
  <c r="U73" i="101"/>
  <c r="M60" i="101"/>
  <c r="D50" i="101"/>
  <c r="S61" i="101"/>
  <c r="M25" i="101"/>
  <c r="V46" i="101"/>
  <c r="E18" i="101"/>
  <c r="S39" i="101"/>
  <c r="J74" i="101"/>
  <c r="U6" i="101"/>
  <c r="S29" i="101"/>
  <c r="P7" i="101"/>
  <c r="D58" i="101"/>
  <c r="K60" i="101"/>
  <c r="K38" i="101"/>
  <c r="V50" i="101"/>
  <c r="N65" i="101"/>
  <c r="F38" i="101"/>
  <c r="V10" i="101"/>
  <c r="P56" i="101"/>
  <c r="H47" i="101"/>
  <c r="W58" i="101"/>
  <c r="W36" i="101"/>
  <c r="N49" i="101"/>
  <c r="R36" i="101"/>
  <c r="W7" i="101"/>
  <c r="M6" i="101"/>
  <c r="C58" i="101"/>
  <c r="C14" i="101"/>
  <c r="H55" i="101"/>
  <c r="S51" i="101"/>
  <c r="O51" i="101"/>
  <c r="I56" i="101"/>
  <c r="O57" i="101"/>
  <c r="I25" i="101"/>
  <c r="O35" i="101"/>
  <c r="F48" i="101"/>
  <c r="R62" i="101"/>
  <c r="L30" i="101"/>
  <c r="S31" i="101"/>
  <c r="J35" i="101"/>
  <c r="Q50" i="101"/>
  <c r="U70" i="101"/>
  <c r="C10" i="101"/>
  <c r="K50" i="101"/>
  <c r="U54" i="101"/>
  <c r="R46" i="101"/>
  <c r="U75" i="101"/>
  <c r="R31" i="101"/>
  <c r="M69" i="101"/>
  <c r="S54" i="101"/>
  <c r="V59" i="101"/>
  <c r="Q69" i="101"/>
  <c r="S47" i="101"/>
  <c r="C29" i="101"/>
  <c r="C36" i="101"/>
  <c r="W10" i="157"/>
  <c r="E153" i="157"/>
  <c r="K10" i="157"/>
  <c r="O10" i="157"/>
  <c r="H53" i="157"/>
  <c r="K177" i="157"/>
  <c r="G177" i="157"/>
  <c r="V10" i="157"/>
  <c r="G53" i="157"/>
  <c r="T53" i="157"/>
  <c r="K11" i="11"/>
  <c r="N34" i="15"/>
  <c r="G11" i="12"/>
  <c r="E17" i="9"/>
  <c r="S27" i="11"/>
  <c r="V12" i="15"/>
  <c r="L11" i="9"/>
  <c r="V33" i="11"/>
  <c r="U3" i="4"/>
  <c r="S33" i="12"/>
  <c r="O52" i="9"/>
  <c r="F71" i="9"/>
  <c r="D4" i="9"/>
  <c r="D17" i="9"/>
  <c r="W11" i="11"/>
  <c r="P18" i="15"/>
  <c r="M33" i="11"/>
  <c r="S22" i="11"/>
  <c r="K33" i="12"/>
  <c r="L8" i="11"/>
  <c r="S53" i="15"/>
  <c r="G52" i="11"/>
  <c r="F52" i="7"/>
  <c r="I33" i="12"/>
  <c r="M21" i="93"/>
  <c r="F23" i="15"/>
  <c r="O22" i="12"/>
  <c r="Q11" i="11"/>
  <c r="N72" i="15"/>
  <c r="F148" i="157"/>
  <c r="G148" i="157"/>
  <c r="H72" i="15"/>
  <c r="H71" i="15" s="1"/>
  <c r="H11" i="11"/>
  <c r="W52" i="7"/>
  <c r="H28" i="15"/>
  <c r="E17" i="11"/>
  <c r="S27" i="12"/>
  <c r="S33" i="9"/>
  <c r="O52" i="12"/>
  <c r="F71" i="11"/>
  <c r="D4" i="7"/>
  <c r="M33" i="9"/>
  <c r="O18" i="15"/>
  <c r="L33" i="11"/>
  <c r="H52" i="7"/>
  <c r="G52" i="9"/>
  <c r="V75" i="93"/>
  <c r="F52" i="11"/>
  <c r="U55" i="93"/>
  <c r="Q11" i="7"/>
  <c r="W28" i="45"/>
  <c r="J134" i="157"/>
  <c r="D10" i="157"/>
  <c r="R10" i="157"/>
  <c r="L53" i="157"/>
  <c r="S148" i="157"/>
  <c r="W52" i="11"/>
  <c r="T27" i="11"/>
  <c r="E53" i="15"/>
  <c r="W12" i="15"/>
  <c r="R9" i="15"/>
  <c r="O26" i="2"/>
  <c r="S33" i="7"/>
  <c r="O52" i="11"/>
  <c r="D4" i="11"/>
  <c r="J27" i="7"/>
  <c r="L23" i="15"/>
  <c r="L33" i="9"/>
  <c r="H52" i="12"/>
  <c r="G52" i="12"/>
  <c r="K8" i="7"/>
  <c r="R53" i="15"/>
  <c r="F52" i="9"/>
  <c r="Q11" i="12"/>
  <c r="J10" i="157"/>
  <c r="K148" i="157"/>
  <c r="K34" i="15"/>
  <c r="W52" i="9"/>
  <c r="W23" i="15"/>
  <c r="L4" i="11"/>
  <c r="S52" i="7"/>
  <c r="S12" i="15"/>
  <c r="P52" i="7"/>
  <c r="D4" i="12"/>
  <c r="V72" i="15"/>
  <c r="J27" i="11"/>
  <c r="F63" i="93"/>
  <c r="M33" i="12"/>
  <c r="N8" i="11"/>
  <c r="L33" i="7"/>
  <c r="H52" i="9"/>
  <c r="K8" i="11"/>
  <c r="F52" i="12"/>
  <c r="J8" i="7"/>
  <c r="K18" i="15"/>
  <c r="H33" i="11"/>
  <c r="R28" i="15"/>
  <c r="U134" i="157"/>
  <c r="U10" i="157"/>
  <c r="U54" i="157"/>
  <c r="L28" i="15"/>
  <c r="I53" i="15"/>
  <c r="E72" i="15"/>
  <c r="W52" i="12"/>
  <c r="S9" i="15"/>
  <c r="S8" i="15" s="1"/>
  <c r="S52" i="9"/>
  <c r="P27" i="11"/>
  <c r="P52" i="9"/>
  <c r="O23" i="15"/>
  <c r="J27" i="9"/>
  <c r="U22" i="11"/>
  <c r="J52" i="7"/>
  <c r="L33" i="12"/>
  <c r="H52" i="11"/>
  <c r="K8" i="9"/>
  <c r="I41" i="93"/>
  <c r="J8" i="11"/>
  <c r="H33" i="7"/>
  <c r="W5" i="15"/>
  <c r="P53" i="157"/>
  <c r="R71" i="11"/>
  <c r="W9" i="15"/>
  <c r="W8" i="15" s="1"/>
  <c r="G22" i="11"/>
  <c r="S3" i="6"/>
  <c r="S2" i="6" s="1"/>
  <c r="D11" i="11"/>
  <c r="S52" i="12"/>
  <c r="O9" i="15"/>
  <c r="D34" i="15"/>
  <c r="P52" i="12"/>
  <c r="T27" i="9"/>
  <c r="J27" i="12"/>
  <c r="Q18" i="15"/>
  <c r="N33" i="11"/>
  <c r="J52" i="12"/>
  <c r="U53" i="15"/>
  <c r="I52" i="7"/>
  <c r="M8" i="11"/>
  <c r="T53" i="15"/>
  <c r="R17" i="9"/>
  <c r="K8" i="12"/>
  <c r="J8" i="9"/>
  <c r="E54" i="157"/>
  <c r="J54" i="157"/>
  <c r="Q10" i="157"/>
  <c r="M10" i="157"/>
  <c r="D3" i="78"/>
  <c r="D2" i="78" s="1"/>
  <c r="D148" i="157"/>
  <c r="H8" i="11"/>
  <c r="G5" i="15"/>
  <c r="S52" i="11"/>
  <c r="P52" i="11"/>
  <c r="K27" i="11"/>
  <c r="N33" i="9"/>
  <c r="O8" i="11"/>
  <c r="V53" i="15"/>
  <c r="J52" i="9"/>
  <c r="I52" i="12"/>
  <c r="F51" i="93"/>
  <c r="R17" i="11"/>
  <c r="Q17" i="9"/>
  <c r="J8" i="12"/>
  <c r="G54" i="157"/>
  <c r="I10" i="157"/>
  <c r="Q34" i="157"/>
  <c r="G52" i="157"/>
  <c r="L5" i="15"/>
  <c r="G34" i="15"/>
  <c r="I4" i="11"/>
  <c r="G71" i="11"/>
  <c r="E4" i="9"/>
  <c r="T18" i="15"/>
  <c r="T17" i="15" s="1"/>
  <c r="L27" i="7"/>
  <c r="W72" i="15"/>
  <c r="M23" i="15"/>
  <c r="N33" i="7"/>
  <c r="J52" i="11"/>
  <c r="I52" i="9"/>
  <c r="S17" i="9"/>
  <c r="R17" i="12"/>
  <c r="P134" i="157"/>
  <c r="Q148" i="157"/>
  <c r="S52" i="157"/>
  <c r="I148" i="157"/>
  <c r="U148" i="157"/>
  <c r="I28" i="15"/>
  <c r="W33" i="11"/>
  <c r="P9" i="15"/>
  <c r="D5" i="15"/>
  <c r="U8" i="11"/>
  <c r="P23" i="15"/>
  <c r="E4" i="7"/>
  <c r="L27" i="11"/>
  <c r="K52" i="7"/>
  <c r="N33" i="12"/>
  <c r="M41" i="93"/>
  <c r="I52" i="11"/>
  <c r="S17" i="11"/>
  <c r="H33" i="157"/>
  <c r="K52" i="157"/>
  <c r="M148" i="157"/>
  <c r="J17" i="11"/>
  <c r="L19" i="15"/>
  <c r="I11" i="11"/>
  <c r="L34" i="15"/>
  <c r="O71" i="11"/>
  <c r="F17" i="7"/>
  <c r="E11" i="11"/>
  <c r="W33" i="7"/>
  <c r="M27" i="7"/>
  <c r="U27" i="11"/>
  <c r="E4" i="11"/>
  <c r="L27" i="9"/>
  <c r="G76" i="93"/>
  <c r="K52" i="12"/>
  <c r="G5" i="45"/>
  <c r="S54" i="157"/>
  <c r="T54" i="157"/>
  <c r="D18" i="15"/>
  <c r="F72" i="15"/>
  <c r="F17" i="9"/>
  <c r="D13" i="15"/>
  <c r="W33" i="9"/>
  <c r="T33" i="11"/>
  <c r="H71" i="11"/>
  <c r="E4" i="12"/>
  <c r="L27" i="12"/>
  <c r="N23" i="15"/>
  <c r="K52" i="9"/>
  <c r="H5" i="45"/>
  <c r="Q134" i="157"/>
  <c r="L10" i="157"/>
  <c r="G2" i="78"/>
  <c r="O177" i="157"/>
  <c r="K54" i="157"/>
  <c r="P164" i="157"/>
  <c r="Q4" i="11"/>
  <c r="G17" i="11"/>
  <c r="U27" i="9"/>
  <c r="F17" i="11"/>
  <c r="F53" i="15"/>
  <c r="T9" i="15"/>
  <c r="E11" i="12"/>
  <c r="T52" i="7"/>
  <c r="W33" i="12"/>
  <c r="K71" i="11"/>
  <c r="I5" i="45"/>
  <c r="O28" i="45"/>
  <c r="K53" i="157"/>
  <c r="K153" i="157"/>
  <c r="E148" i="157"/>
  <c r="T52" i="157"/>
  <c r="L3" i="74"/>
  <c r="L2" i="74" s="1"/>
  <c r="W26" i="100"/>
  <c r="P71" i="11"/>
  <c r="F17" i="12"/>
  <c r="T52" i="11"/>
  <c r="E28" i="15"/>
  <c r="T10" i="157"/>
  <c r="W54" i="157"/>
  <c r="D164" i="157"/>
  <c r="D54" i="157"/>
  <c r="K164" i="157"/>
  <c r="H22" i="11"/>
  <c r="I8" i="11"/>
  <c r="N4" i="11"/>
  <c r="U27" i="7"/>
  <c r="I5" i="15"/>
  <c r="H34" i="15"/>
  <c r="T52" i="9"/>
  <c r="N18" i="45"/>
  <c r="O54" i="157"/>
  <c r="Q52" i="157"/>
  <c r="S153" i="157"/>
  <c r="V164" i="157"/>
  <c r="J53" i="15"/>
  <c r="J11" i="11"/>
  <c r="J28" i="15"/>
  <c r="U27" i="12"/>
  <c r="M4" i="11"/>
  <c r="D22" i="11"/>
  <c r="U52" i="7"/>
  <c r="T52" i="12"/>
  <c r="T23" i="15"/>
  <c r="N53" i="157"/>
  <c r="D12" i="45"/>
  <c r="C26" i="53"/>
  <c r="I54" i="157"/>
  <c r="I52" i="157"/>
  <c r="P148" i="157"/>
  <c r="T148" i="157"/>
  <c r="S71" i="11"/>
  <c r="J11" i="12"/>
  <c r="V27" i="7"/>
  <c r="N4" i="9"/>
  <c r="F11" i="7"/>
  <c r="U52" i="11"/>
  <c r="R4" i="7"/>
  <c r="K53" i="15"/>
  <c r="G2" i="72"/>
  <c r="F3" i="26"/>
  <c r="T3" i="38"/>
  <c r="T2" i="38" s="1"/>
  <c r="L54" i="157"/>
  <c r="M53" i="157"/>
  <c r="H148" i="157"/>
  <c r="S71" i="9"/>
  <c r="N26" i="4"/>
  <c r="V27" i="11"/>
  <c r="N4" i="7"/>
  <c r="F11" i="11"/>
  <c r="I34" i="15"/>
  <c r="U52" i="9"/>
  <c r="Q27" i="9"/>
  <c r="M53" i="15"/>
  <c r="L17" i="9"/>
  <c r="W45" i="45"/>
  <c r="C26" i="17"/>
  <c r="C26" i="97"/>
  <c r="W3" i="153"/>
  <c r="W2" i="153" s="1"/>
  <c r="L3" i="38"/>
  <c r="V54" i="157"/>
  <c r="F2" i="80"/>
  <c r="L148" i="157"/>
  <c r="S71" i="7"/>
  <c r="M34" i="15"/>
  <c r="H17" i="11"/>
  <c r="V27" i="12"/>
  <c r="F11" i="9"/>
  <c r="U52" i="12"/>
  <c r="F28" i="15"/>
  <c r="Q27" i="7"/>
  <c r="N42" i="93"/>
  <c r="F33" i="12"/>
  <c r="G8" i="12"/>
  <c r="E41" i="93"/>
  <c r="M17" i="7"/>
  <c r="H134" i="157"/>
  <c r="J2" i="81"/>
  <c r="W2" i="150"/>
  <c r="T2" i="82"/>
  <c r="E27" i="7"/>
  <c r="G72" i="15"/>
  <c r="H17" i="7"/>
  <c r="G53" i="15"/>
  <c r="F11" i="12"/>
  <c r="L17" i="11"/>
  <c r="J3" i="2"/>
  <c r="S51" i="93"/>
  <c r="Q27" i="11"/>
  <c r="W4" i="12"/>
  <c r="O17" i="7"/>
  <c r="O52" i="157"/>
  <c r="E3" i="65"/>
  <c r="M5" i="15"/>
  <c r="W27" i="9"/>
  <c r="H17" i="9"/>
  <c r="S26" i="4"/>
  <c r="S2" i="4" s="1"/>
  <c r="H26" i="6"/>
  <c r="V52" i="7"/>
  <c r="L71" i="11"/>
  <c r="J4" i="11"/>
  <c r="Q27" i="12"/>
  <c r="U34" i="15"/>
  <c r="C3" i="17"/>
  <c r="N54" i="157"/>
  <c r="W70" i="93"/>
  <c r="W27" i="7"/>
  <c r="H17" i="12"/>
  <c r="O4" i="11"/>
  <c r="U9" i="15"/>
  <c r="U8" i="15" s="1"/>
  <c r="V52" i="11"/>
  <c r="G28" i="15"/>
  <c r="D17" i="7"/>
  <c r="U23" i="15"/>
  <c r="K50" i="93"/>
  <c r="R65" i="93"/>
  <c r="K26" i="2"/>
  <c r="Q3" i="4"/>
  <c r="N148" i="157"/>
  <c r="C3" i="39"/>
  <c r="C2" i="39" s="1"/>
  <c r="Q71" i="11"/>
  <c r="W27" i="11"/>
  <c r="V52" i="9"/>
  <c r="M71" i="11"/>
  <c r="U12" i="15"/>
  <c r="Q22" i="7"/>
  <c r="O72" i="15"/>
  <c r="W53" i="157"/>
  <c r="D2" i="68"/>
  <c r="F2" i="71"/>
  <c r="L2" i="83"/>
  <c r="M52" i="157"/>
  <c r="O26" i="87"/>
  <c r="O2" i="87" s="1"/>
  <c r="K28" i="15"/>
  <c r="V52" i="12"/>
  <c r="Q9" i="15"/>
  <c r="V26" i="17"/>
  <c r="T11" i="11"/>
  <c r="M18" i="15"/>
  <c r="Q22" i="11"/>
  <c r="S11" i="9"/>
  <c r="G23" i="15"/>
  <c r="P22" i="7"/>
  <c r="R11" i="9"/>
  <c r="E53" i="157"/>
  <c r="P52" i="157"/>
  <c r="G26" i="87"/>
  <c r="J5" i="15"/>
  <c r="E22" i="11"/>
  <c r="V23" i="15"/>
  <c r="D17" i="12"/>
  <c r="V65" i="93"/>
  <c r="V11" i="12"/>
  <c r="W26" i="17"/>
  <c r="U11" i="12"/>
  <c r="J33" i="11"/>
  <c r="Q22" i="9"/>
  <c r="S11" i="11"/>
  <c r="P22" i="11"/>
  <c r="R11" i="11"/>
  <c r="K23" i="45"/>
  <c r="Q54" i="157"/>
  <c r="H52" i="157"/>
  <c r="D177" i="157"/>
  <c r="O148" i="157"/>
  <c r="I17" i="11"/>
  <c r="H53" i="15"/>
  <c r="V9" i="15"/>
  <c r="J34" i="15"/>
  <c r="R27" i="9"/>
  <c r="W8" i="7"/>
  <c r="D28" i="15"/>
  <c r="J71" i="9"/>
  <c r="R33" i="9"/>
  <c r="N52" i="9"/>
  <c r="F31" i="93"/>
  <c r="W17" i="11"/>
  <c r="I27" i="12"/>
  <c r="K23" i="15"/>
  <c r="V11" i="7"/>
  <c r="U11" i="7"/>
  <c r="I23" i="15"/>
  <c r="R22" i="11"/>
  <c r="J33" i="7"/>
  <c r="Q22" i="12"/>
  <c r="S11" i="7"/>
  <c r="E44" i="93"/>
  <c r="P22" i="9"/>
  <c r="R11" i="7"/>
  <c r="S28" i="15"/>
  <c r="L134" i="157"/>
  <c r="J2" i="67"/>
  <c r="P54" i="157"/>
  <c r="V67" i="157"/>
  <c r="H177" i="157"/>
  <c r="G11" i="7"/>
  <c r="D72" i="15"/>
  <c r="M17" i="11"/>
  <c r="R27" i="7"/>
  <c r="F5" i="15"/>
  <c r="W8" i="11"/>
  <c r="D26" i="17"/>
  <c r="J71" i="11"/>
  <c r="R33" i="7"/>
  <c r="S8" i="11"/>
  <c r="N52" i="11"/>
  <c r="K6" i="93"/>
  <c r="D71" i="11"/>
  <c r="W17" i="9"/>
  <c r="J37" i="93"/>
  <c r="W11" i="9"/>
  <c r="V11" i="11"/>
  <c r="J23" i="15"/>
  <c r="J22" i="15" s="1"/>
  <c r="K33" i="11"/>
  <c r="T8" i="12"/>
  <c r="J33" i="9"/>
  <c r="S11" i="12"/>
  <c r="I33" i="11"/>
  <c r="P22" i="12"/>
  <c r="R11" i="12"/>
  <c r="O22" i="7"/>
  <c r="V67" i="45"/>
  <c r="R54" i="157"/>
  <c r="C2" i="72"/>
  <c r="S10" i="157"/>
  <c r="F52" i="157"/>
  <c r="M54" i="157"/>
  <c r="R52" i="157"/>
  <c r="R177" i="157"/>
  <c r="I22" i="11"/>
  <c r="K11" i="7"/>
  <c r="P4" i="11"/>
  <c r="K5" i="15"/>
  <c r="F22" i="11"/>
  <c r="S27" i="9"/>
  <c r="K4" i="11"/>
  <c r="R27" i="11"/>
  <c r="W8" i="12"/>
  <c r="J71" i="7"/>
  <c r="R33" i="12"/>
  <c r="S8" i="12"/>
  <c r="W17" i="12"/>
  <c r="U72" i="15"/>
  <c r="W11" i="12"/>
  <c r="K33" i="9"/>
  <c r="J33" i="12"/>
  <c r="I33" i="7"/>
  <c r="I57" i="93"/>
  <c r="O22" i="11"/>
  <c r="M23" i="45"/>
  <c r="V52" i="157"/>
  <c r="J52" i="157"/>
  <c r="P3" i="59"/>
  <c r="P2" i="59" s="1"/>
  <c r="K26" i="91"/>
  <c r="G11" i="11"/>
  <c r="N71" i="11"/>
  <c r="S27" i="7"/>
  <c r="D53" i="15"/>
  <c r="R27" i="12"/>
  <c r="H3" i="2"/>
  <c r="S23" i="15"/>
  <c r="W18" i="15"/>
  <c r="O27" i="11"/>
  <c r="S33" i="11"/>
  <c r="T8" i="11"/>
  <c r="O52" i="7"/>
  <c r="F71" i="7"/>
  <c r="E71" i="11"/>
  <c r="D17" i="11"/>
  <c r="W3" i="2"/>
  <c r="W11" i="7"/>
  <c r="N64" i="93"/>
  <c r="U33" i="7"/>
  <c r="T22" i="11"/>
  <c r="N18" i="15"/>
  <c r="K33" i="7"/>
  <c r="G52" i="7"/>
  <c r="I33" i="9"/>
  <c r="O22" i="9"/>
  <c r="Q11" i="9"/>
  <c r="T34" i="15"/>
  <c r="V28" i="45"/>
  <c r="M53" i="101"/>
  <c r="E28" i="101"/>
  <c r="J53" i="101"/>
  <c r="K12" i="101"/>
  <c r="D72" i="101"/>
  <c r="V5" i="101"/>
  <c r="L72" i="101"/>
  <c r="S12" i="101"/>
  <c r="D12" i="101"/>
  <c r="E35" i="101"/>
  <c r="L23" i="101"/>
  <c r="V35" i="101"/>
  <c r="L15" i="101"/>
  <c r="C68" i="101"/>
  <c r="C38" i="15"/>
  <c r="C72" i="45"/>
  <c r="C71" i="46"/>
  <c r="O17" i="9"/>
  <c r="I18" i="15"/>
  <c r="N17" i="11"/>
  <c r="N53" i="15"/>
  <c r="M17" i="9"/>
  <c r="R4" i="9"/>
  <c r="N12" i="15"/>
  <c r="M27" i="30"/>
  <c r="H6" i="15"/>
  <c r="V4" i="30"/>
  <c r="W27" i="30"/>
  <c r="O3" i="32"/>
  <c r="O2" i="32" s="1"/>
  <c r="R5" i="45"/>
  <c r="I48" i="45"/>
  <c r="O62" i="45"/>
  <c r="W18" i="45"/>
  <c r="P23" i="45"/>
  <c r="L23" i="45"/>
  <c r="L22" i="45" s="1"/>
  <c r="T34" i="45"/>
  <c r="U5" i="45"/>
  <c r="R27" i="60"/>
  <c r="H56" i="45"/>
  <c r="H56" i="93" s="1"/>
  <c r="N33" i="60"/>
  <c r="T35" i="45"/>
  <c r="T35" i="93" s="1"/>
  <c r="P58" i="45"/>
  <c r="H32" i="45"/>
  <c r="H32" i="93" s="1"/>
  <c r="P52" i="75"/>
  <c r="R3" i="79"/>
  <c r="M52" i="75"/>
  <c r="F33" i="94"/>
  <c r="K53" i="101"/>
  <c r="V52" i="94"/>
  <c r="N27" i="94"/>
  <c r="I71" i="94"/>
  <c r="F8" i="94"/>
  <c r="G29" i="101"/>
  <c r="S43" i="101"/>
  <c r="S28" i="101"/>
  <c r="J23" i="101"/>
  <c r="R63" i="101"/>
  <c r="H23" i="101"/>
  <c r="N70" i="101"/>
  <c r="N18" i="101"/>
  <c r="D76" i="101"/>
  <c r="U13" i="101"/>
  <c r="L19" i="101"/>
  <c r="P10" i="101"/>
  <c r="T21" i="101"/>
  <c r="K10" i="101"/>
  <c r="C4" i="12"/>
  <c r="O53" i="15"/>
  <c r="N17" i="12"/>
  <c r="L53" i="15"/>
  <c r="M33" i="30"/>
  <c r="L11" i="30"/>
  <c r="H11" i="30"/>
  <c r="D34" i="45"/>
  <c r="N23" i="45"/>
  <c r="N28" i="45"/>
  <c r="L35" i="45"/>
  <c r="L35" i="93" s="1"/>
  <c r="L71" i="60"/>
  <c r="V33" i="60"/>
  <c r="W3" i="66"/>
  <c r="W2" i="66" s="1"/>
  <c r="Q27" i="60"/>
  <c r="N11" i="60"/>
  <c r="M27" i="60"/>
  <c r="L33" i="60"/>
  <c r="D5" i="45"/>
  <c r="D4" i="60"/>
  <c r="T52" i="75"/>
  <c r="H27" i="75"/>
  <c r="V26" i="77"/>
  <c r="F17" i="94"/>
  <c r="U33" i="94"/>
  <c r="T3" i="84"/>
  <c r="W11" i="94"/>
  <c r="P52" i="94"/>
  <c r="R4" i="94"/>
  <c r="D47" i="101"/>
  <c r="E19" i="101"/>
  <c r="M23" i="101"/>
  <c r="P9" i="101"/>
  <c r="J63" i="101"/>
  <c r="P74" i="101"/>
  <c r="D18" i="101"/>
  <c r="P50" i="101"/>
  <c r="H9" i="101"/>
  <c r="L20" i="101"/>
  <c r="O7" i="101"/>
  <c r="C52" i="46"/>
  <c r="C39" i="15"/>
  <c r="C48" i="45"/>
  <c r="V4" i="7"/>
  <c r="K54" i="93"/>
  <c r="N17" i="7"/>
  <c r="T4" i="7"/>
  <c r="S4" i="7"/>
  <c r="F29" i="93"/>
  <c r="O26" i="4"/>
  <c r="N5" i="15"/>
  <c r="I3" i="29"/>
  <c r="I9" i="15"/>
  <c r="I8" i="15" s="1"/>
  <c r="I22" i="30"/>
  <c r="V52" i="30"/>
  <c r="F9" i="15"/>
  <c r="I4" i="30"/>
  <c r="S5" i="45"/>
  <c r="S4" i="45" s="1"/>
  <c r="K41" i="45"/>
  <c r="O23" i="45"/>
  <c r="Q18" i="45"/>
  <c r="Q17" i="45" s="1"/>
  <c r="R53" i="45"/>
  <c r="I18" i="45"/>
  <c r="L69" i="45"/>
  <c r="L52" i="60"/>
  <c r="T19" i="45"/>
  <c r="T19" i="93" s="1"/>
  <c r="L27" i="60"/>
  <c r="T55" i="45"/>
  <c r="V22" i="60"/>
  <c r="L29" i="45"/>
  <c r="Q27" i="75"/>
  <c r="H33" i="75"/>
  <c r="V27" i="75"/>
  <c r="N34" i="101"/>
  <c r="P4" i="94"/>
  <c r="M54" i="101"/>
  <c r="F54" i="101"/>
  <c r="V60" i="101"/>
  <c r="G5" i="101"/>
  <c r="R67" i="101"/>
  <c r="U7" i="101"/>
  <c r="K18" i="101"/>
  <c r="H73" i="101"/>
  <c r="E51" i="101"/>
  <c r="L28" i="101"/>
  <c r="I38" i="101"/>
  <c r="V14" i="101"/>
  <c r="T7" i="101"/>
  <c r="D19" i="101"/>
  <c r="Q44" i="101"/>
  <c r="T9" i="101"/>
  <c r="C4" i="11"/>
  <c r="C34" i="101"/>
  <c r="W164" i="157"/>
  <c r="C5" i="101"/>
  <c r="V4" i="11"/>
  <c r="S75" i="93"/>
  <c r="V50" i="93"/>
  <c r="N17" i="9"/>
  <c r="V71" i="11"/>
  <c r="T4" i="11"/>
  <c r="U71" i="11"/>
  <c r="S4" i="11"/>
  <c r="R3" i="27"/>
  <c r="K27" i="30"/>
  <c r="D15" i="15"/>
  <c r="U17" i="30"/>
  <c r="D33" i="30"/>
  <c r="O17" i="30"/>
  <c r="D7" i="15"/>
  <c r="O53" i="157"/>
  <c r="J34" i="45"/>
  <c r="P5" i="45"/>
  <c r="S18" i="45"/>
  <c r="R18" i="45"/>
  <c r="M12" i="45"/>
  <c r="G23" i="45"/>
  <c r="G22" i="45" s="1"/>
  <c r="O34" i="45"/>
  <c r="L75" i="45"/>
  <c r="T11" i="60"/>
  <c r="L17" i="60"/>
  <c r="P68" i="45"/>
  <c r="J27" i="60"/>
  <c r="F11" i="60"/>
  <c r="D27" i="60"/>
  <c r="U52" i="75"/>
  <c r="J71" i="75"/>
  <c r="J33" i="94"/>
  <c r="H33" i="94"/>
  <c r="G72" i="101"/>
  <c r="Q52" i="94"/>
  <c r="M27" i="94"/>
  <c r="P33" i="94"/>
  <c r="Q11" i="94"/>
  <c r="T33" i="94"/>
  <c r="G18" i="101"/>
  <c r="E53" i="101"/>
  <c r="G12" i="101"/>
  <c r="P48" i="101"/>
  <c r="D34" i="101"/>
  <c r="M76" i="101"/>
  <c r="S18" i="101"/>
  <c r="M28" i="101"/>
  <c r="N60" i="101"/>
  <c r="Q49" i="101"/>
  <c r="U36" i="101"/>
  <c r="L16" i="101"/>
  <c r="T47" i="101"/>
  <c r="I43" i="101"/>
  <c r="P44" i="101"/>
  <c r="D43" i="101"/>
  <c r="D7" i="101"/>
  <c r="C52" i="123"/>
  <c r="C49" i="45"/>
  <c r="C27" i="75"/>
  <c r="V4" i="9"/>
  <c r="U4" i="7"/>
  <c r="V71" i="9"/>
  <c r="T4" i="9"/>
  <c r="U71" i="9"/>
  <c r="S4" i="12"/>
  <c r="T71" i="11"/>
  <c r="R24" i="93"/>
  <c r="J33" i="30"/>
  <c r="S5" i="15"/>
  <c r="P5" i="15"/>
  <c r="F72" i="45"/>
  <c r="F71" i="45" s="1"/>
  <c r="E34" i="45"/>
  <c r="V12" i="45"/>
  <c r="V18" i="45"/>
  <c r="T18" i="45"/>
  <c r="F30" i="45"/>
  <c r="F30" i="93" s="1"/>
  <c r="F23" i="45"/>
  <c r="K72" i="45"/>
  <c r="P66" i="45"/>
  <c r="D25" i="45"/>
  <c r="D25" i="93" s="1"/>
  <c r="W17" i="60"/>
  <c r="R52" i="60"/>
  <c r="D69" i="45"/>
  <c r="D69" i="93" s="1"/>
  <c r="L21" i="45"/>
  <c r="K27" i="60"/>
  <c r="K33" i="60"/>
  <c r="D52" i="60"/>
  <c r="D26" i="61"/>
  <c r="I17" i="75"/>
  <c r="R4" i="75"/>
  <c r="K52" i="75"/>
  <c r="R11" i="75"/>
  <c r="S72" i="101"/>
  <c r="P26" i="98"/>
  <c r="F4" i="94"/>
  <c r="U52" i="94"/>
  <c r="T3" i="85"/>
  <c r="L33" i="94"/>
  <c r="G26" i="109"/>
  <c r="V75" i="101"/>
  <c r="J58" i="101"/>
  <c r="W53" i="101"/>
  <c r="F58" i="101"/>
  <c r="V64" i="101"/>
  <c r="E5" i="101"/>
  <c r="I28" i="101"/>
  <c r="F2" i="110"/>
  <c r="I48" i="101"/>
  <c r="L25" i="101"/>
  <c r="M35" i="101"/>
  <c r="D15" i="101"/>
  <c r="F12" i="101"/>
  <c r="D5" i="101"/>
  <c r="P14" i="101"/>
  <c r="J148" i="157"/>
  <c r="U41" i="101"/>
  <c r="G10" i="101"/>
  <c r="M15" i="101"/>
  <c r="C24" i="101"/>
  <c r="C47" i="45"/>
  <c r="V4" i="12"/>
  <c r="U4" i="11"/>
  <c r="V71" i="7"/>
  <c r="T4" i="12"/>
  <c r="U71" i="7"/>
  <c r="S4" i="9"/>
  <c r="T71" i="9"/>
  <c r="J12" i="15"/>
  <c r="W17" i="30"/>
  <c r="P4" i="30"/>
  <c r="L4" i="30"/>
  <c r="J17" i="30"/>
  <c r="V33" i="30"/>
  <c r="K73" i="45"/>
  <c r="K73" i="93" s="1"/>
  <c r="G34" i="45"/>
  <c r="F34" i="45"/>
  <c r="M62" i="45"/>
  <c r="M62" i="93" s="1"/>
  <c r="R28" i="45"/>
  <c r="K70" i="45"/>
  <c r="I31" i="45"/>
  <c r="I31" i="93" s="1"/>
  <c r="P72" i="45"/>
  <c r="P71" i="60"/>
  <c r="T51" i="45"/>
  <c r="T51" i="93" s="1"/>
  <c r="S27" i="60"/>
  <c r="T65" i="45"/>
  <c r="H6" i="45"/>
  <c r="P27" i="75"/>
  <c r="G52" i="75"/>
  <c r="R53" i="101"/>
  <c r="V33" i="94"/>
  <c r="V4" i="94"/>
  <c r="W22" i="94"/>
  <c r="H71" i="94"/>
  <c r="K52" i="94"/>
  <c r="D9" i="101"/>
  <c r="T45" i="101"/>
  <c r="N74" i="101"/>
  <c r="Q12" i="101"/>
  <c r="R57" i="101"/>
  <c r="F37" i="101"/>
  <c r="U46" i="101"/>
  <c r="P13" i="101"/>
  <c r="D45" i="101"/>
  <c r="H13" i="101"/>
  <c r="M40" i="101"/>
  <c r="T41" i="101"/>
  <c r="H40" i="101"/>
  <c r="C76" i="101"/>
  <c r="U4" i="9"/>
  <c r="T3" i="2"/>
  <c r="S3" i="2"/>
  <c r="S2" i="2" s="1"/>
  <c r="T71" i="7"/>
  <c r="H12" i="15"/>
  <c r="U11" i="30"/>
  <c r="P3" i="31"/>
  <c r="M17" i="30"/>
  <c r="U23" i="45"/>
  <c r="P9" i="45"/>
  <c r="U18" i="45"/>
  <c r="K55" i="45"/>
  <c r="P12" i="45"/>
  <c r="G9" i="45"/>
  <c r="H12" i="45"/>
  <c r="T63" i="45"/>
  <c r="P70" i="45"/>
  <c r="H66" i="45"/>
  <c r="P18" i="45"/>
  <c r="P17" i="60"/>
  <c r="K17" i="60"/>
  <c r="D21" i="45"/>
  <c r="I27" i="60"/>
  <c r="W33" i="75"/>
  <c r="V33" i="75"/>
  <c r="Q52" i="75"/>
  <c r="N33" i="75"/>
  <c r="I72" i="101"/>
  <c r="O2" i="84"/>
  <c r="Q26" i="95"/>
  <c r="T27" i="94"/>
  <c r="F28" i="101"/>
  <c r="I18" i="101"/>
  <c r="F73" i="101"/>
  <c r="E74" i="101"/>
  <c r="N55" i="101"/>
  <c r="W18" i="101"/>
  <c r="J55" i="101"/>
  <c r="J14" i="101"/>
  <c r="F23" i="101"/>
  <c r="F62" i="101"/>
  <c r="M45" i="101"/>
  <c r="E39" i="101"/>
  <c r="W5" i="101"/>
  <c r="W4" i="116"/>
  <c r="J24" i="101"/>
  <c r="C67" i="101"/>
  <c r="C5" i="45"/>
  <c r="C4" i="60"/>
  <c r="C36" i="45"/>
  <c r="U4" i="12"/>
  <c r="P69" i="93"/>
  <c r="J22" i="7"/>
  <c r="G52" i="30"/>
  <c r="U3" i="31"/>
  <c r="U2" i="31" s="1"/>
  <c r="H33" i="30"/>
  <c r="Q11" i="30"/>
  <c r="H37" i="45"/>
  <c r="H37" i="93" s="1"/>
  <c r="K34" i="45"/>
  <c r="H28" i="45"/>
  <c r="D72" i="45"/>
  <c r="H34" i="45"/>
  <c r="U12" i="45"/>
  <c r="W53" i="45"/>
  <c r="R12" i="45"/>
  <c r="Q12" i="45"/>
  <c r="U53" i="45"/>
  <c r="J23" i="45"/>
  <c r="J22" i="45" s="1"/>
  <c r="S34" i="45"/>
  <c r="M18" i="45"/>
  <c r="M28" i="45"/>
  <c r="M53" i="45"/>
  <c r="W27" i="60"/>
  <c r="P22" i="60"/>
  <c r="S33" i="60"/>
  <c r="D63" i="45"/>
  <c r="D63" i="93" s="1"/>
  <c r="H24" i="45"/>
  <c r="H24" i="93" s="1"/>
  <c r="D31" i="45"/>
  <c r="D71" i="75"/>
  <c r="K17" i="75"/>
  <c r="Q33" i="75"/>
  <c r="M33" i="75"/>
  <c r="S11" i="75"/>
  <c r="Q11" i="75"/>
  <c r="N53" i="101"/>
  <c r="J12" i="101"/>
  <c r="U5" i="101"/>
  <c r="F34" i="101"/>
  <c r="N5" i="101"/>
  <c r="L3" i="100"/>
  <c r="V12" i="101"/>
  <c r="M21" i="101"/>
  <c r="N9" i="101"/>
  <c r="V54" i="101"/>
  <c r="N12" i="101"/>
  <c r="J34" i="101"/>
  <c r="E44" i="101"/>
  <c r="D21" i="101"/>
  <c r="L49" i="101"/>
  <c r="H42" i="101"/>
  <c r="O23" i="101"/>
  <c r="Q37" i="101"/>
  <c r="D39" i="101"/>
  <c r="L37" i="101"/>
  <c r="C11" i="16"/>
  <c r="C13" i="15"/>
  <c r="C22" i="16"/>
  <c r="C23" i="15"/>
  <c r="C76" i="15"/>
  <c r="W71" i="11"/>
  <c r="U11" i="11"/>
  <c r="J22" i="11"/>
  <c r="L11" i="7"/>
  <c r="L33" i="30"/>
  <c r="E12" i="15"/>
  <c r="T17" i="30"/>
  <c r="J7" i="15"/>
  <c r="K11" i="30"/>
  <c r="U27" i="30"/>
  <c r="G72" i="45"/>
  <c r="V23" i="45"/>
  <c r="S12" i="45"/>
  <c r="O72" i="45"/>
  <c r="O71" i="45" s="1"/>
  <c r="L18" i="45"/>
  <c r="D61" i="45"/>
  <c r="D61" i="93" s="1"/>
  <c r="T67" i="45"/>
  <c r="L63" i="45"/>
  <c r="L63" i="93" s="1"/>
  <c r="O17" i="60"/>
  <c r="M11" i="60"/>
  <c r="D11" i="60"/>
  <c r="O27" i="75"/>
  <c r="I33" i="75"/>
  <c r="D27" i="94"/>
  <c r="K17" i="94"/>
  <c r="L27" i="94"/>
  <c r="O33" i="94"/>
  <c r="H27" i="94"/>
  <c r="H53" i="101"/>
  <c r="Q23" i="101"/>
  <c r="T76" i="101"/>
  <c r="R28" i="101"/>
  <c r="U9" i="101"/>
  <c r="J59" i="101"/>
  <c r="U19" i="101"/>
  <c r="Q42" i="101"/>
  <c r="P19" i="101"/>
  <c r="N16" i="101"/>
  <c r="L9" i="101"/>
  <c r="I36" i="101"/>
  <c r="O31" i="101"/>
  <c r="C71" i="16"/>
  <c r="C73" i="15"/>
  <c r="C8" i="11"/>
  <c r="R148" i="157"/>
  <c r="C4" i="94"/>
  <c r="C33" i="94"/>
  <c r="C67" i="45"/>
  <c r="C25" i="15"/>
  <c r="C25" i="93" s="1"/>
  <c r="C46" i="45"/>
  <c r="W71" i="7"/>
  <c r="J22" i="9"/>
  <c r="E52" i="30"/>
  <c r="S11" i="30"/>
  <c r="S17" i="30"/>
  <c r="V3" i="17"/>
  <c r="K9" i="15"/>
  <c r="O10" i="15"/>
  <c r="T52" i="30"/>
  <c r="F11" i="30"/>
  <c r="W33" i="30"/>
  <c r="D9" i="15"/>
  <c r="R27" i="30"/>
  <c r="L34" i="45"/>
  <c r="E28" i="45"/>
  <c r="M74" i="45"/>
  <c r="L9" i="45"/>
  <c r="V53" i="45"/>
  <c r="K9" i="45"/>
  <c r="K8" i="45" s="1"/>
  <c r="J9" i="45"/>
  <c r="J8" i="45" s="1"/>
  <c r="Q53" i="45"/>
  <c r="V52" i="60"/>
  <c r="W33" i="60"/>
  <c r="K52" i="60"/>
  <c r="H60" i="45"/>
  <c r="H18" i="45"/>
  <c r="H17" i="60"/>
  <c r="H27" i="60"/>
  <c r="I33" i="60"/>
  <c r="K71" i="75"/>
  <c r="F65" i="101"/>
  <c r="W34" i="101"/>
  <c r="P53" i="101"/>
  <c r="S34" i="101"/>
  <c r="I17" i="94"/>
  <c r="R27" i="94"/>
  <c r="O52" i="94"/>
  <c r="U11" i="94"/>
  <c r="Q4" i="94"/>
  <c r="Q51" i="101"/>
  <c r="G9" i="101"/>
  <c r="R5" i="101"/>
  <c r="W28" i="101"/>
  <c r="L75" i="101"/>
  <c r="Q18" i="101"/>
  <c r="H18" i="101"/>
  <c r="P46" i="101"/>
  <c r="L39" i="101"/>
  <c r="O20" i="101"/>
  <c r="F39" i="101"/>
  <c r="H36" i="101"/>
  <c r="E43" i="101"/>
  <c r="P34" i="101"/>
  <c r="H44" i="101"/>
  <c r="C30" i="101"/>
  <c r="C22" i="11"/>
  <c r="C40" i="101"/>
  <c r="C43" i="15"/>
  <c r="C11" i="7"/>
  <c r="W71" i="9"/>
  <c r="J22" i="12"/>
  <c r="L11" i="11"/>
  <c r="U33" i="30"/>
  <c r="M52" i="30"/>
  <c r="V5" i="15"/>
  <c r="V4" i="15" s="1"/>
  <c r="I11" i="30"/>
  <c r="E72" i="45"/>
  <c r="I34" i="45"/>
  <c r="D28" i="45"/>
  <c r="W23" i="45"/>
  <c r="L26" i="36"/>
  <c r="L2" i="36" s="1"/>
  <c r="S47" i="45"/>
  <c r="S47" i="93" s="1"/>
  <c r="F5" i="45"/>
  <c r="O9" i="45"/>
  <c r="T12" i="45"/>
  <c r="M9" i="45"/>
  <c r="M8" i="45" s="1"/>
  <c r="M31" i="45"/>
  <c r="V35" i="45"/>
  <c r="H58" i="45"/>
  <c r="D65" i="45"/>
  <c r="P60" i="45"/>
  <c r="L11" i="60"/>
  <c r="I17" i="60"/>
  <c r="T8" i="60"/>
  <c r="D33" i="75"/>
  <c r="T27" i="75"/>
  <c r="L27" i="75"/>
  <c r="L52" i="75"/>
  <c r="H52" i="75"/>
  <c r="L4" i="75"/>
  <c r="F52" i="75"/>
  <c r="V22" i="94"/>
  <c r="G71" i="94"/>
  <c r="I50" i="101"/>
  <c r="F18" i="101"/>
  <c r="V72" i="101"/>
  <c r="M5" i="101"/>
  <c r="J5" i="101"/>
  <c r="N56" i="101"/>
  <c r="K9" i="101"/>
  <c r="U39" i="101"/>
  <c r="P16" i="101"/>
  <c r="P6" i="101"/>
  <c r="R40" i="101"/>
  <c r="H6" i="101"/>
  <c r="Q41" i="101"/>
  <c r="P31" i="101"/>
  <c r="V16" i="101"/>
  <c r="C39" i="45"/>
  <c r="C27" i="16"/>
  <c r="C28" i="15"/>
  <c r="C4" i="30"/>
  <c r="C71" i="75"/>
  <c r="C11" i="9"/>
  <c r="C60" i="45"/>
  <c r="L11" i="12"/>
  <c r="F4" i="30"/>
  <c r="L26" i="31"/>
  <c r="I7" i="15"/>
  <c r="I7" i="93" s="1"/>
  <c r="O4" i="30"/>
  <c r="W52" i="30"/>
  <c r="G9" i="15"/>
  <c r="G22" i="30"/>
  <c r="F28" i="45"/>
  <c r="D60" i="45"/>
  <c r="D60" i="93" s="1"/>
  <c r="W48" i="45"/>
  <c r="I6" i="45"/>
  <c r="I6" i="93" s="1"/>
  <c r="V53" i="157"/>
  <c r="E23" i="45"/>
  <c r="N34" i="45"/>
  <c r="O52" i="60"/>
  <c r="N52" i="60"/>
  <c r="L5" i="45"/>
  <c r="L4" i="60"/>
  <c r="L57" i="45"/>
  <c r="L57" i="93" s="1"/>
  <c r="D51" i="45"/>
  <c r="S17" i="75"/>
  <c r="M27" i="75"/>
  <c r="U33" i="75"/>
  <c r="R3" i="80"/>
  <c r="P72" i="101"/>
  <c r="M17" i="94"/>
  <c r="U34" i="101"/>
  <c r="M33" i="94"/>
  <c r="R22" i="94"/>
  <c r="D53" i="101"/>
  <c r="P23" i="101"/>
  <c r="V28" i="101"/>
  <c r="H5" i="101"/>
  <c r="E72" i="101"/>
  <c r="O18" i="101"/>
  <c r="M38" i="101"/>
  <c r="H15" i="101"/>
  <c r="G31" i="101"/>
  <c r="T43" i="101"/>
  <c r="G25" i="101"/>
  <c r="I16" i="101"/>
  <c r="P36" i="101"/>
  <c r="J36" i="101"/>
  <c r="T31" i="101"/>
  <c r="J40" i="101"/>
  <c r="H30" i="101"/>
  <c r="S25" i="101"/>
  <c r="L41" i="101"/>
  <c r="C15" i="45"/>
  <c r="C11" i="11"/>
  <c r="N22" i="7"/>
  <c r="L22" i="7"/>
  <c r="K22" i="7"/>
  <c r="M11" i="9"/>
  <c r="O52" i="30"/>
  <c r="G12" i="15"/>
  <c r="D27" i="30"/>
  <c r="U5" i="15"/>
  <c r="E7" i="15"/>
  <c r="J4" i="30"/>
  <c r="K67" i="45"/>
  <c r="I28" i="45"/>
  <c r="R69" i="45"/>
  <c r="R69" i="93" s="1"/>
  <c r="N9" i="45"/>
  <c r="Q53" i="157"/>
  <c r="Q28" i="45"/>
  <c r="L12" i="45"/>
  <c r="P53" i="45"/>
  <c r="K12" i="45"/>
  <c r="J72" i="45"/>
  <c r="J71" i="45" s="1"/>
  <c r="L55" i="45"/>
  <c r="H62" i="45"/>
  <c r="H20" i="45"/>
  <c r="H20" i="93" s="1"/>
  <c r="T57" i="45"/>
  <c r="Q17" i="60"/>
  <c r="P11" i="60"/>
  <c r="P27" i="60"/>
  <c r="J52" i="60"/>
  <c r="H8" i="60"/>
  <c r="G17" i="60"/>
  <c r="F33" i="60"/>
  <c r="S52" i="75"/>
  <c r="G27" i="75"/>
  <c r="J8" i="75"/>
  <c r="P11" i="75"/>
  <c r="G33" i="94"/>
  <c r="N72" i="101"/>
  <c r="Q34" i="101"/>
  <c r="G17" i="94"/>
  <c r="W33" i="94"/>
  <c r="K27" i="94"/>
  <c r="I9" i="101"/>
  <c r="F72" i="101"/>
  <c r="L34" i="101"/>
  <c r="M47" i="101"/>
  <c r="F64" i="101"/>
  <c r="H68" i="101"/>
  <c r="T12" i="101"/>
  <c r="E37" i="101"/>
  <c r="T13" i="101"/>
  <c r="S23" i="101"/>
  <c r="U38" i="101"/>
  <c r="T28" i="101"/>
  <c r="K24" i="101"/>
  <c r="C38" i="45"/>
  <c r="C39" i="101"/>
  <c r="C33" i="9"/>
  <c r="C75" i="101"/>
  <c r="C11" i="12"/>
  <c r="N22" i="11"/>
  <c r="P11" i="9"/>
  <c r="R34" i="15"/>
  <c r="L22" i="11"/>
  <c r="N11" i="9"/>
  <c r="K72" i="15"/>
  <c r="K71" i="15" s="1"/>
  <c r="Q34" i="15"/>
  <c r="K22" i="11"/>
  <c r="M11" i="11"/>
  <c r="O34" i="15"/>
  <c r="P33" i="30"/>
  <c r="K52" i="30"/>
  <c r="H3" i="27"/>
  <c r="H2" i="27" s="1"/>
  <c r="W4" i="30"/>
  <c r="M4" i="30"/>
  <c r="Q5" i="15"/>
  <c r="Q4" i="15" s="1"/>
  <c r="U17" i="60"/>
  <c r="T27" i="60"/>
  <c r="L51" i="45"/>
  <c r="L51" i="93" s="1"/>
  <c r="I52" i="60"/>
  <c r="P54" i="45"/>
  <c r="G52" i="60"/>
  <c r="I11" i="60"/>
  <c r="F27" i="60"/>
  <c r="H48" i="45"/>
  <c r="T75" i="45"/>
  <c r="T75" i="93" s="1"/>
  <c r="L11" i="75"/>
  <c r="R17" i="75"/>
  <c r="O33" i="75"/>
  <c r="M4" i="75"/>
  <c r="E52" i="75"/>
  <c r="R72" i="101"/>
  <c r="Q72" i="101"/>
  <c r="O34" i="101"/>
  <c r="N52" i="94"/>
  <c r="W17" i="94"/>
  <c r="K26" i="95"/>
  <c r="J18" i="101"/>
  <c r="E46" i="101"/>
  <c r="G53" i="101"/>
  <c r="M51" i="101"/>
  <c r="W50" i="101"/>
  <c r="L5" i="101"/>
  <c r="V18" i="101"/>
  <c r="Q9" i="101"/>
  <c r="V26" i="100"/>
  <c r="P12" i="101"/>
  <c r="N25" i="101"/>
  <c r="Q35" i="101"/>
  <c r="L12" i="101"/>
  <c r="K28" i="101"/>
  <c r="F153" i="157"/>
  <c r="D41" i="101"/>
  <c r="M13" i="101"/>
  <c r="D29" i="101"/>
  <c r="N37" i="101"/>
  <c r="M37" i="101"/>
  <c r="T25" i="101"/>
  <c r="P38" i="101"/>
  <c r="C17" i="46"/>
  <c r="C18" i="45"/>
  <c r="C27" i="123"/>
  <c r="C56" i="15"/>
  <c r="C12" i="15"/>
  <c r="C71" i="9"/>
  <c r="E5" i="15"/>
  <c r="V8" i="11"/>
  <c r="T33" i="12"/>
  <c r="F4" i="7"/>
  <c r="U18" i="15"/>
  <c r="P12" i="15"/>
  <c r="I47" i="93"/>
  <c r="R18" i="15"/>
  <c r="V22" i="9"/>
  <c r="W53" i="15"/>
  <c r="K52" i="11"/>
  <c r="Q7" i="93"/>
  <c r="U17" i="12"/>
  <c r="T17" i="7"/>
  <c r="W39" i="93"/>
  <c r="S17" i="12"/>
  <c r="R17" i="7"/>
  <c r="Q17" i="11"/>
  <c r="H33" i="9"/>
  <c r="Q8" i="11"/>
  <c r="N22" i="9"/>
  <c r="P11" i="11"/>
  <c r="I75" i="15"/>
  <c r="S34" i="15"/>
  <c r="L72" i="15"/>
  <c r="L22" i="9"/>
  <c r="N11" i="11"/>
  <c r="S32" i="15"/>
  <c r="S32" i="93" s="1"/>
  <c r="K22" i="9"/>
  <c r="M11" i="7"/>
  <c r="R73" i="15"/>
  <c r="P34" i="15"/>
  <c r="I72" i="15"/>
  <c r="J71" i="30"/>
  <c r="H71" i="30"/>
  <c r="G15" i="15"/>
  <c r="P8" i="30"/>
  <c r="N33" i="30"/>
  <c r="I12" i="15"/>
  <c r="Q3" i="17"/>
  <c r="R22" i="30"/>
  <c r="O11" i="30"/>
  <c r="R17" i="30"/>
  <c r="R10" i="15"/>
  <c r="N17" i="30"/>
  <c r="K17" i="30"/>
  <c r="S27" i="30"/>
  <c r="J28" i="45"/>
  <c r="F18" i="45"/>
  <c r="O14" i="45"/>
  <c r="F13" i="45"/>
  <c r="R23" i="45"/>
  <c r="R22" i="45" s="1"/>
  <c r="G42" i="45"/>
  <c r="G42" i="93" s="1"/>
  <c r="E5" i="45"/>
  <c r="S44" i="45"/>
  <c r="S44" i="93" s="1"/>
  <c r="T53" i="45"/>
  <c r="W64" i="45"/>
  <c r="I23" i="45"/>
  <c r="I22" i="45" s="1"/>
  <c r="N37" i="45"/>
  <c r="F9" i="45"/>
  <c r="E9" i="45"/>
  <c r="E8" i="45" s="1"/>
  <c r="S57" i="45"/>
  <c r="S19" i="45"/>
  <c r="J70" i="45"/>
  <c r="J70" i="93" s="1"/>
  <c r="U26" i="68"/>
  <c r="U2" i="68" s="1"/>
  <c r="L59" i="45"/>
  <c r="L59" i="93" s="1"/>
  <c r="D55" i="45"/>
  <c r="K4" i="60"/>
  <c r="H52" i="60"/>
  <c r="J11" i="60"/>
  <c r="F17" i="60"/>
  <c r="F26" i="61"/>
  <c r="F2" i="61" s="1"/>
  <c r="E71" i="75"/>
  <c r="M11" i="75"/>
  <c r="S33" i="75"/>
  <c r="Q4" i="75"/>
  <c r="Q17" i="94"/>
  <c r="E33" i="94"/>
  <c r="E11" i="94"/>
  <c r="J72" i="101"/>
  <c r="O71" i="94"/>
  <c r="S33" i="94"/>
  <c r="O3" i="88"/>
  <c r="O2" i="88" s="1"/>
  <c r="U3" i="95"/>
  <c r="J8" i="94"/>
  <c r="N7" i="101"/>
  <c r="E50" i="101"/>
  <c r="O49" i="101"/>
  <c r="J19" i="101"/>
  <c r="M42" i="101"/>
  <c r="J61" i="101"/>
  <c r="L65" i="101"/>
  <c r="G19" i="101"/>
  <c r="G68" i="101"/>
  <c r="E68" i="101"/>
  <c r="I23" i="101"/>
  <c r="N28" i="101"/>
  <c r="V7" i="101"/>
  <c r="F14" i="101"/>
  <c r="I24" i="101"/>
  <c r="Q26" i="107"/>
  <c r="I34" i="101"/>
  <c r="D51" i="101"/>
  <c r="K25" i="101"/>
  <c r="N39" i="101"/>
  <c r="R2" i="113"/>
  <c r="H32" i="101"/>
  <c r="F35" i="101"/>
  <c r="L43" i="101"/>
  <c r="P24" i="101"/>
  <c r="I44" i="101"/>
  <c r="C43" i="101"/>
  <c r="C18" i="101"/>
  <c r="C52" i="7"/>
  <c r="C22" i="75"/>
  <c r="C27" i="30"/>
  <c r="C33" i="7"/>
  <c r="C64" i="101"/>
  <c r="C17" i="123"/>
  <c r="V8" i="12"/>
  <c r="T33" i="9"/>
  <c r="F4" i="11"/>
  <c r="V22" i="7"/>
  <c r="I51" i="93"/>
  <c r="U17" i="7"/>
  <c r="S17" i="7"/>
  <c r="Q17" i="12"/>
  <c r="Q53" i="15"/>
  <c r="H33" i="12"/>
  <c r="E23" i="15"/>
  <c r="N22" i="12"/>
  <c r="P11" i="7"/>
  <c r="U73" i="15"/>
  <c r="S26" i="17"/>
  <c r="L22" i="12"/>
  <c r="N11" i="7"/>
  <c r="K31" i="15"/>
  <c r="K31" i="93" s="1"/>
  <c r="K22" i="12"/>
  <c r="M11" i="12"/>
  <c r="J72" i="15"/>
  <c r="G70" i="15"/>
  <c r="Q27" i="30"/>
  <c r="S13" i="15"/>
  <c r="F71" i="30"/>
  <c r="W11" i="30"/>
  <c r="G8" i="30"/>
  <c r="J9" i="15"/>
  <c r="M10" i="15"/>
  <c r="M10" i="93" s="1"/>
  <c r="H17" i="30"/>
  <c r="T26" i="36"/>
  <c r="G28" i="45"/>
  <c r="K26" i="37"/>
  <c r="K2" i="37" s="1"/>
  <c r="G13" i="45"/>
  <c r="T23" i="45"/>
  <c r="S23" i="45"/>
  <c r="S40" i="45"/>
  <c r="P47" i="45"/>
  <c r="P47" i="93" s="1"/>
  <c r="K43" i="45"/>
  <c r="O12" i="45"/>
  <c r="O63" i="45"/>
  <c r="K21" i="45"/>
  <c r="K56" i="45"/>
  <c r="K18" i="45"/>
  <c r="V68" i="45"/>
  <c r="L28" i="45"/>
  <c r="D45" i="45"/>
  <c r="T37" i="45"/>
  <c r="P52" i="60"/>
  <c r="D7" i="45"/>
  <c r="L47" i="45"/>
  <c r="L47" i="93" s="1"/>
  <c r="E22" i="60"/>
  <c r="D75" i="45"/>
  <c r="D75" i="93" s="1"/>
  <c r="R33" i="60"/>
  <c r="P48" i="45"/>
  <c r="K3" i="61"/>
  <c r="J4" i="60"/>
  <c r="F52" i="60"/>
  <c r="D3" i="58"/>
  <c r="L45" i="45"/>
  <c r="D73" i="45"/>
  <c r="U27" i="75"/>
  <c r="J11" i="75"/>
  <c r="N27" i="75"/>
  <c r="K27" i="75"/>
  <c r="J4" i="75"/>
  <c r="F26" i="100"/>
  <c r="I11" i="94"/>
  <c r="W71" i="94"/>
  <c r="H72" i="101"/>
  <c r="V27" i="94"/>
  <c r="Q71" i="94"/>
  <c r="R52" i="94"/>
  <c r="N8" i="94"/>
  <c r="K71" i="94"/>
  <c r="U22" i="94"/>
  <c r="I27" i="94"/>
  <c r="S17" i="94"/>
  <c r="I15" i="101"/>
  <c r="F70" i="101"/>
  <c r="Q48" i="101"/>
  <c r="G48" i="101"/>
  <c r="T5" i="101"/>
  <c r="G64" i="101"/>
  <c r="D64" i="101"/>
  <c r="S66" i="101"/>
  <c r="Q66" i="101"/>
  <c r="U15" i="101"/>
  <c r="N6" i="101"/>
  <c r="R12" i="101"/>
  <c r="M9" i="101"/>
  <c r="W23" i="101"/>
  <c r="W22" i="116"/>
  <c r="H38" i="101"/>
  <c r="T30" i="101"/>
  <c r="W52" i="116"/>
  <c r="U51" i="101"/>
  <c r="W33" i="116"/>
  <c r="D23" i="101"/>
  <c r="U42" i="101"/>
  <c r="T35" i="101"/>
  <c r="W29" i="101"/>
  <c r="C56" i="45"/>
  <c r="C27" i="46"/>
  <c r="C28" i="45"/>
  <c r="E26" i="3"/>
  <c r="C17" i="16"/>
  <c r="C19" i="15"/>
  <c r="C49" i="15"/>
  <c r="C52" i="11"/>
  <c r="C42" i="15"/>
  <c r="C66" i="45"/>
  <c r="C35" i="15"/>
  <c r="C75" i="15"/>
  <c r="T33" i="7"/>
  <c r="Q23" i="15"/>
  <c r="L9" i="15"/>
  <c r="L8" i="15" s="1"/>
  <c r="S18" i="15"/>
  <c r="W22" i="9"/>
  <c r="V22" i="12"/>
  <c r="V17" i="7"/>
  <c r="E40" i="93"/>
  <c r="T17" i="12"/>
  <c r="M27" i="11"/>
  <c r="W16" i="93"/>
  <c r="Q17" i="7"/>
  <c r="E52" i="7"/>
  <c r="I8" i="7"/>
  <c r="K45" i="93"/>
  <c r="P11" i="12"/>
  <c r="M72" i="15"/>
  <c r="U32" i="15"/>
  <c r="U32" i="93" s="1"/>
  <c r="M22" i="7"/>
  <c r="O11" i="9"/>
  <c r="M33" i="7"/>
  <c r="N11" i="12"/>
  <c r="U68" i="15"/>
  <c r="W29" i="15"/>
  <c r="W29" i="93" s="1"/>
  <c r="D8" i="7"/>
  <c r="S68" i="15"/>
  <c r="U29" i="15"/>
  <c r="U29" i="93" s="1"/>
  <c r="E4" i="30"/>
  <c r="I52" i="30"/>
  <c r="V22" i="30"/>
  <c r="K26" i="29"/>
  <c r="K2" i="29" s="1"/>
  <c r="P10" i="15"/>
  <c r="R71" i="30"/>
  <c r="E9" i="15"/>
  <c r="D53" i="45"/>
  <c r="S50" i="45"/>
  <c r="T9" i="45"/>
  <c r="T8" i="45" s="1"/>
  <c r="U21" i="45"/>
  <c r="U21" i="93" s="1"/>
  <c r="K39" i="45"/>
  <c r="W41" i="45"/>
  <c r="P51" i="45"/>
  <c r="G62" i="45"/>
  <c r="G62" i="93" s="1"/>
  <c r="W19" i="45"/>
  <c r="W19" i="93" s="1"/>
  <c r="R34" i="45"/>
  <c r="D6" i="45"/>
  <c r="K7" i="45"/>
  <c r="W54" i="45"/>
  <c r="N16" i="45"/>
  <c r="N16" i="93" s="1"/>
  <c r="N67" i="45"/>
  <c r="N67" i="93" s="1"/>
  <c r="R26" i="71"/>
  <c r="P56" i="45"/>
  <c r="I22" i="60"/>
  <c r="R11" i="60"/>
  <c r="P4" i="60"/>
  <c r="O4" i="60"/>
  <c r="P6" i="45"/>
  <c r="W22" i="60"/>
  <c r="G3" i="66"/>
  <c r="O17" i="75"/>
  <c r="T33" i="75"/>
  <c r="G17" i="75"/>
  <c r="F17" i="75"/>
  <c r="D22" i="75"/>
  <c r="I52" i="75"/>
  <c r="H52" i="94"/>
  <c r="P17" i="94"/>
  <c r="T67" i="101"/>
  <c r="U27" i="94"/>
  <c r="S27" i="94"/>
  <c r="I26" i="95"/>
  <c r="Q75" i="101"/>
  <c r="V23" i="101"/>
  <c r="I47" i="101"/>
  <c r="S46" i="101"/>
  <c r="S62" i="101"/>
  <c r="N58" i="101"/>
  <c r="R14" i="101"/>
  <c r="K65" i="101"/>
  <c r="I65" i="101"/>
  <c r="M14" i="101"/>
  <c r="F5" i="101"/>
  <c r="T29" i="101"/>
  <c r="R7" i="101"/>
  <c r="T51" i="101"/>
  <c r="H48" i="101"/>
  <c r="L29" i="101"/>
  <c r="M50" i="101"/>
  <c r="P40" i="101"/>
  <c r="W31" i="101"/>
  <c r="P21" i="101"/>
  <c r="M41" i="101"/>
  <c r="C71" i="11"/>
  <c r="C40" i="45"/>
  <c r="C68" i="15"/>
  <c r="C68" i="93" s="1"/>
  <c r="C22" i="9"/>
  <c r="C67" i="15"/>
  <c r="C52" i="12"/>
  <c r="C52" i="9"/>
  <c r="C33" i="60"/>
  <c r="C10" i="45"/>
  <c r="C11" i="60"/>
  <c r="C45" i="15"/>
  <c r="C11" i="30"/>
  <c r="U33" i="11"/>
  <c r="M27" i="9"/>
  <c r="W22" i="7"/>
  <c r="Q8" i="9"/>
  <c r="K44" i="93"/>
  <c r="O33" i="11"/>
  <c r="V22" i="11"/>
  <c r="V17" i="11"/>
  <c r="U17" i="9"/>
  <c r="H4" i="9"/>
  <c r="M43" i="15"/>
  <c r="J43" i="15"/>
  <c r="F60" i="93"/>
  <c r="I50" i="15"/>
  <c r="I50" i="93" s="1"/>
  <c r="E52" i="11"/>
  <c r="D62" i="15"/>
  <c r="F21" i="15"/>
  <c r="K70" i="15"/>
  <c r="M31" i="15"/>
  <c r="M22" i="11"/>
  <c r="O11" i="11"/>
  <c r="M67" i="15"/>
  <c r="O28" i="15"/>
  <c r="D8" i="11"/>
  <c r="K67" i="15"/>
  <c r="U26" i="17"/>
  <c r="L27" i="30"/>
  <c r="K12" i="15"/>
  <c r="J3" i="27"/>
  <c r="V17" i="30"/>
  <c r="R14" i="15"/>
  <c r="R14" i="93" s="1"/>
  <c r="T4" i="30"/>
  <c r="H7" i="15"/>
  <c r="H7" i="93" s="1"/>
  <c r="J53" i="45"/>
  <c r="D18" i="45"/>
  <c r="U9" i="45"/>
  <c r="K49" i="45"/>
  <c r="K49" i="93" s="1"/>
  <c r="N20" i="45"/>
  <c r="N20" i="93" s="1"/>
  <c r="M20" i="45"/>
  <c r="M20" i="93" s="1"/>
  <c r="W37" i="45"/>
  <c r="W37" i="93" s="1"/>
  <c r="T44" i="45"/>
  <c r="T44" i="93" s="1"/>
  <c r="O40" i="45"/>
  <c r="O40" i="93" s="1"/>
  <c r="S60" i="45"/>
  <c r="S60" i="93" s="1"/>
  <c r="O18" i="45"/>
  <c r="N72" i="45"/>
  <c r="T32" i="45"/>
  <c r="I53" i="157"/>
  <c r="W5" i="45"/>
  <c r="O53" i="45"/>
  <c r="F15" i="45"/>
  <c r="F66" i="45"/>
  <c r="F66" i="93" s="1"/>
  <c r="H42" i="45"/>
  <c r="V11" i="60"/>
  <c r="D35" i="45"/>
  <c r="P44" i="45"/>
  <c r="H72" i="45"/>
  <c r="H71" i="45" s="1"/>
  <c r="H71" i="60"/>
  <c r="T45" i="45"/>
  <c r="T45" i="93" s="1"/>
  <c r="I4" i="60"/>
  <c r="H4" i="60"/>
  <c r="H11" i="60"/>
  <c r="J33" i="60"/>
  <c r="P42" i="45"/>
  <c r="P42" i="93" s="1"/>
  <c r="H68" i="45"/>
  <c r="H68" i="93" s="1"/>
  <c r="I11" i="75"/>
  <c r="P17" i="75"/>
  <c r="V71" i="75"/>
  <c r="J17" i="75"/>
  <c r="E27" i="75"/>
  <c r="G8" i="75"/>
  <c r="V53" i="101"/>
  <c r="U2" i="88"/>
  <c r="G52" i="94"/>
  <c r="K11" i="94"/>
  <c r="T4" i="94"/>
  <c r="S11" i="94"/>
  <c r="I26" i="86"/>
  <c r="M12" i="101"/>
  <c r="J67" i="101"/>
  <c r="U65" i="101"/>
  <c r="F9" i="101"/>
  <c r="J64" i="101"/>
  <c r="E26" i="109"/>
  <c r="U45" i="101"/>
  <c r="K45" i="101"/>
  <c r="K61" i="101"/>
  <c r="Q5" i="101"/>
  <c r="W63" i="101"/>
  <c r="U63" i="101"/>
  <c r="P75" i="101"/>
  <c r="J6" i="101"/>
  <c r="L18" i="101"/>
  <c r="W20" i="101"/>
  <c r="L35" i="101"/>
  <c r="I49" i="101"/>
  <c r="D28" i="101"/>
  <c r="R24" i="101"/>
  <c r="H20" i="101"/>
  <c r="L21" i="101"/>
  <c r="E40" i="101"/>
  <c r="T32" i="101"/>
  <c r="O25" i="101"/>
  <c r="C74" i="15"/>
  <c r="C32" i="15"/>
  <c r="C61" i="45"/>
  <c r="C9" i="101"/>
  <c r="C22" i="12"/>
  <c r="C11" i="75"/>
  <c r="C61" i="15"/>
  <c r="C17" i="11"/>
  <c r="C17" i="9"/>
  <c r="C33" i="75"/>
  <c r="C76" i="45"/>
  <c r="C8" i="123"/>
  <c r="T164" i="157"/>
  <c r="C8" i="60"/>
  <c r="C45" i="45"/>
  <c r="U33" i="12"/>
  <c r="Q52" i="9"/>
  <c r="S48" i="93"/>
  <c r="N27" i="7"/>
  <c r="M27" i="12"/>
  <c r="W22" i="12"/>
  <c r="Q8" i="7"/>
  <c r="O33" i="9"/>
  <c r="V17" i="9"/>
  <c r="F27" i="7"/>
  <c r="U48" i="15"/>
  <c r="E52" i="9"/>
  <c r="I8" i="9"/>
  <c r="P60" i="15"/>
  <c r="R19" i="15"/>
  <c r="W68" i="15"/>
  <c r="M22" i="9"/>
  <c r="O11" i="7"/>
  <c r="P28" i="15"/>
  <c r="E66" i="15"/>
  <c r="N28" i="15"/>
  <c r="D8" i="9"/>
  <c r="W65" i="15"/>
  <c r="W65" i="93" s="1"/>
  <c r="M28" i="15"/>
  <c r="T33" i="30"/>
  <c r="N27" i="30"/>
  <c r="J27" i="30"/>
  <c r="T11" i="30"/>
  <c r="J13" i="15"/>
  <c r="J13" i="93" s="1"/>
  <c r="N11" i="30"/>
  <c r="Q17" i="30"/>
  <c r="H9" i="15"/>
  <c r="V27" i="30"/>
  <c r="W6" i="15"/>
  <c r="E22" i="30"/>
  <c r="G18" i="45"/>
  <c r="E53" i="45"/>
  <c r="W47" i="45"/>
  <c r="F19" i="45"/>
  <c r="F19" i="93" s="1"/>
  <c r="E19" i="45"/>
  <c r="O36" i="45"/>
  <c r="O36" i="93" s="1"/>
  <c r="R40" i="45"/>
  <c r="G39" i="45"/>
  <c r="I9" i="45"/>
  <c r="I8" i="45" s="1"/>
  <c r="R13" i="45"/>
  <c r="R64" i="45"/>
  <c r="D23" i="45"/>
  <c r="D22" i="45" s="1"/>
  <c r="N26" i="61"/>
  <c r="V17" i="60"/>
  <c r="T52" i="60"/>
  <c r="S52" i="60"/>
  <c r="U11" i="60"/>
  <c r="H70" i="45"/>
  <c r="T49" i="45"/>
  <c r="E52" i="60"/>
  <c r="P74" i="45"/>
  <c r="P74" i="93" s="1"/>
  <c r="L19" i="45"/>
  <c r="E33" i="60"/>
  <c r="F4" i="75"/>
  <c r="E4" i="75"/>
  <c r="S22" i="75"/>
  <c r="P22" i="75"/>
  <c r="Q26" i="76"/>
  <c r="L71" i="75"/>
  <c r="J33" i="75"/>
  <c r="D8" i="94"/>
  <c r="E52" i="94"/>
  <c r="D26" i="100"/>
  <c r="U8" i="94"/>
  <c r="O8" i="94"/>
  <c r="L71" i="94"/>
  <c r="M52" i="94"/>
  <c r="N33" i="94"/>
  <c r="S22" i="94"/>
  <c r="U72" i="101"/>
  <c r="I52" i="94"/>
  <c r="M64" i="101"/>
  <c r="I76" i="101"/>
  <c r="M19" i="101"/>
  <c r="W43" i="101"/>
  <c r="W59" i="101"/>
  <c r="R55" i="101"/>
  <c r="T59" i="101"/>
  <c r="O62" i="101"/>
  <c r="V70" i="101"/>
  <c r="M62" i="101"/>
  <c r="V9" i="101"/>
  <c r="S15" i="101"/>
  <c r="D49" i="101"/>
  <c r="L45" i="101"/>
  <c r="U47" i="101"/>
  <c r="D25" i="101"/>
  <c r="T37" i="101"/>
  <c r="T18" i="101"/>
  <c r="D20" i="101"/>
  <c r="Q38" i="101"/>
  <c r="L31" i="101"/>
  <c r="G24" i="101"/>
  <c r="C19" i="45"/>
  <c r="C71" i="30"/>
  <c r="C53" i="45"/>
  <c r="C52" i="60"/>
  <c r="C60" i="15"/>
  <c r="C17" i="12"/>
  <c r="C71" i="94"/>
  <c r="C8" i="75"/>
  <c r="C8" i="30"/>
  <c r="C49" i="101"/>
  <c r="P4" i="9"/>
  <c r="E34" i="15"/>
  <c r="Q52" i="12"/>
  <c r="H19" i="93"/>
  <c r="V18" i="15"/>
  <c r="N27" i="11"/>
  <c r="Q12" i="15"/>
  <c r="R8" i="9"/>
  <c r="P33" i="11"/>
  <c r="W22" i="11"/>
  <c r="O33" i="7"/>
  <c r="V17" i="12"/>
  <c r="F27" i="9"/>
  <c r="E27" i="9"/>
  <c r="M47" i="15"/>
  <c r="M47" i="93" s="1"/>
  <c r="E52" i="12"/>
  <c r="P17" i="11"/>
  <c r="I8" i="12"/>
  <c r="H59" i="15"/>
  <c r="J18" i="15"/>
  <c r="P8" i="9"/>
  <c r="O67" i="15"/>
  <c r="Q28" i="15"/>
  <c r="M22" i="12"/>
  <c r="O11" i="12"/>
  <c r="U43" i="93"/>
  <c r="E33" i="11"/>
  <c r="Q64" i="15"/>
  <c r="D33" i="11"/>
  <c r="O64" i="15"/>
  <c r="J10" i="15"/>
  <c r="J10" i="93" s="1"/>
  <c r="L71" i="30"/>
  <c r="F52" i="30"/>
  <c r="N7" i="15"/>
  <c r="M7" i="15"/>
  <c r="V71" i="30"/>
  <c r="T5" i="15"/>
  <c r="J11" i="30"/>
  <c r="F7" i="15"/>
  <c r="U52" i="30"/>
  <c r="G11" i="30"/>
  <c r="O5" i="15"/>
  <c r="R52" i="30"/>
  <c r="E12" i="45"/>
  <c r="G53" i="45"/>
  <c r="F53" i="45"/>
  <c r="O46" i="45"/>
  <c r="J5" i="45"/>
  <c r="G35" i="45"/>
  <c r="J39" i="45"/>
  <c r="J39" i="93" s="1"/>
  <c r="D42" i="45"/>
  <c r="D42" i="93" s="1"/>
  <c r="W76" i="45"/>
  <c r="S37" i="45"/>
  <c r="S37" i="93" s="1"/>
  <c r="U76" i="45"/>
  <c r="U76" i="93" s="1"/>
  <c r="D30" i="45"/>
  <c r="J12" i="45"/>
  <c r="J63" i="45"/>
  <c r="F21" i="45"/>
  <c r="M76" i="45"/>
  <c r="L49" i="45"/>
  <c r="D3" i="61"/>
  <c r="L39" i="45"/>
  <c r="L39" i="93" s="1"/>
  <c r="R17" i="60"/>
  <c r="T41" i="45"/>
  <c r="T41" i="93" s="1"/>
  <c r="N17" i="60"/>
  <c r="O27" i="60"/>
  <c r="D43" i="45"/>
  <c r="G11" i="60"/>
  <c r="D17" i="60"/>
  <c r="T39" i="45"/>
  <c r="L65" i="45"/>
  <c r="T22" i="60"/>
  <c r="W71" i="60"/>
  <c r="G4" i="75"/>
  <c r="I27" i="75"/>
  <c r="N4" i="75"/>
  <c r="H71" i="75"/>
  <c r="F33" i="75"/>
  <c r="D3" i="95"/>
  <c r="M11" i="94"/>
  <c r="F52" i="94"/>
  <c r="T11" i="94"/>
  <c r="V34" i="101"/>
  <c r="G4" i="94"/>
  <c r="L53" i="101"/>
  <c r="P71" i="94"/>
  <c r="O27" i="94"/>
  <c r="V17" i="94"/>
  <c r="F71" i="94"/>
  <c r="D3" i="86"/>
  <c r="J9" i="101"/>
  <c r="N64" i="101"/>
  <c r="E63" i="101"/>
  <c r="H50" i="101"/>
  <c r="N45" i="101"/>
  <c r="N61" i="101"/>
  <c r="U69" i="101"/>
  <c r="O58" i="101"/>
  <c r="G61" i="101"/>
  <c r="S75" i="101"/>
  <c r="E61" i="101"/>
  <c r="T72" i="101"/>
  <c r="K14" i="101"/>
  <c r="E15" i="101"/>
  <c r="M46" i="101"/>
  <c r="K6" i="101"/>
  <c r="I46" i="101"/>
  <c r="S24" i="101"/>
  <c r="T15" i="101"/>
  <c r="K30" i="101"/>
  <c r="P18" i="101"/>
  <c r="I37" i="101"/>
  <c r="D30" i="101"/>
  <c r="C60" i="101"/>
  <c r="C21" i="15"/>
  <c r="C35" i="101"/>
  <c r="C52" i="75"/>
  <c r="C24" i="45"/>
  <c r="C9" i="45"/>
  <c r="C70" i="93"/>
  <c r="U33" i="9"/>
  <c r="Q52" i="11"/>
  <c r="N27" i="9"/>
  <c r="R8" i="7"/>
  <c r="P33" i="9"/>
  <c r="L52" i="12"/>
  <c r="O33" i="12"/>
  <c r="F27" i="11"/>
  <c r="W34" i="15"/>
  <c r="E27" i="11"/>
  <c r="D27" i="7"/>
  <c r="E46" i="15"/>
  <c r="E46" i="93" s="1"/>
  <c r="P17" i="12"/>
  <c r="T57" i="15"/>
  <c r="G33" i="11"/>
  <c r="P8" i="11"/>
  <c r="G66" i="15"/>
  <c r="Q26" i="17"/>
  <c r="E33" i="7"/>
  <c r="I63" i="15"/>
  <c r="D33" i="7"/>
  <c r="T17" i="11"/>
  <c r="Q25" i="15"/>
  <c r="K17" i="11"/>
  <c r="G63" i="15"/>
  <c r="P3" i="27"/>
  <c r="H15" i="15"/>
  <c r="V14" i="15"/>
  <c r="P3" i="29"/>
  <c r="P2" i="29" s="1"/>
  <c r="G33" i="30"/>
  <c r="F6" i="15"/>
  <c r="F6" i="93" s="1"/>
  <c r="E6" i="15"/>
  <c r="E6" i="93" s="1"/>
  <c r="S4" i="30"/>
  <c r="E8" i="30"/>
  <c r="R5" i="15"/>
  <c r="D11" i="30"/>
  <c r="P57" i="45"/>
  <c r="V9" i="45"/>
  <c r="K5" i="45"/>
  <c r="G45" i="45"/>
  <c r="T15" i="45"/>
  <c r="W72" i="45"/>
  <c r="V37" i="45"/>
  <c r="Q40" i="45"/>
  <c r="Q40" i="93" s="1"/>
  <c r="O75" i="45"/>
  <c r="O75" i="93" s="1"/>
  <c r="K36" i="45"/>
  <c r="K36" i="93" s="1"/>
  <c r="M75" i="45"/>
  <c r="M75" i="93" s="1"/>
  <c r="J15" i="45"/>
  <c r="P28" i="45"/>
  <c r="Q76" i="45"/>
  <c r="L10" i="45"/>
  <c r="L10" i="93" s="1"/>
  <c r="V61" i="45"/>
  <c r="V61" i="93" s="1"/>
  <c r="R19" i="45"/>
  <c r="E75" i="45"/>
  <c r="U71" i="60"/>
  <c r="O22" i="60"/>
  <c r="I8" i="60"/>
  <c r="L67" i="45"/>
  <c r="L67" i="93" s="1"/>
  <c r="T25" i="45"/>
  <c r="D47" i="45"/>
  <c r="T69" i="45"/>
  <c r="T69" i="93" s="1"/>
  <c r="N11" i="75"/>
  <c r="D4" i="75"/>
  <c r="W52" i="75"/>
  <c r="P33" i="75"/>
  <c r="J22" i="75"/>
  <c r="O52" i="75"/>
  <c r="O72" i="101"/>
  <c r="E26" i="90"/>
  <c r="E2" i="90" s="1"/>
  <c r="I4" i="94"/>
  <c r="R34" i="101"/>
  <c r="E4" i="94"/>
  <c r="D22" i="94"/>
  <c r="S52" i="94"/>
  <c r="P27" i="94"/>
  <c r="I8" i="94"/>
  <c r="T70" i="101"/>
  <c r="O11" i="94"/>
  <c r="Q61" i="101"/>
  <c r="M73" i="101"/>
  <c r="F44" i="101"/>
  <c r="M68" i="101"/>
  <c r="G57" i="101"/>
  <c r="E34" i="101"/>
  <c r="S59" i="101"/>
  <c r="K74" i="101"/>
  <c r="I35" i="101"/>
  <c r="F68" i="101"/>
  <c r="Q59" i="101"/>
  <c r="S70" i="101"/>
  <c r="K5" i="101"/>
  <c r="W12" i="101"/>
  <c r="N21" i="101"/>
  <c r="E23" i="101"/>
  <c r="L6" i="101"/>
  <c r="W13" i="101"/>
  <c r="H46" i="101"/>
  <c r="P42" i="101"/>
  <c r="J38" i="101"/>
  <c r="L32" i="101"/>
  <c r="E45" i="101"/>
  <c r="U44" i="101"/>
  <c r="D35" i="101"/>
  <c r="K23" i="101"/>
  <c r="E13" i="101"/>
  <c r="L14" i="101"/>
  <c r="W27" i="116"/>
  <c r="P15" i="101"/>
  <c r="W9" i="101"/>
  <c r="W8" i="116"/>
  <c r="U35" i="101"/>
  <c r="P28" i="101"/>
  <c r="C61" i="101"/>
  <c r="C21" i="45"/>
  <c r="C54" i="101"/>
  <c r="C21" i="101"/>
  <c r="C53" i="101"/>
  <c r="C28" i="101"/>
  <c r="C45" i="101"/>
  <c r="C57" i="101"/>
  <c r="C17" i="7"/>
  <c r="C33" i="12"/>
  <c r="C55" i="15"/>
  <c r="C74" i="45"/>
  <c r="C8" i="46"/>
  <c r="C8" i="16"/>
  <c r="C9" i="15"/>
  <c r="R52" i="7"/>
  <c r="O3" i="2"/>
  <c r="N27" i="12"/>
  <c r="S50" i="15"/>
  <c r="D24" i="93"/>
  <c r="R8" i="11"/>
  <c r="Q52" i="7"/>
  <c r="P33" i="7"/>
  <c r="L52" i="7"/>
  <c r="H27" i="7"/>
  <c r="Q68" i="93"/>
  <c r="L48" i="93"/>
  <c r="G27" i="7"/>
  <c r="Q15" i="93"/>
  <c r="F27" i="12"/>
  <c r="Q72" i="15"/>
  <c r="E27" i="12"/>
  <c r="D27" i="9"/>
  <c r="Q44" i="15"/>
  <c r="Q44" i="93" s="1"/>
  <c r="P17" i="7"/>
  <c r="L56" i="15"/>
  <c r="L56" i="93" s="1"/>
  <c r="J16" i="15"/>
  <c r="J16" i="93" s="1"/>
  <c r="G33" i="7"/>
  <c r="S64" i="15"/>
  <c r="T25" i="15"/>
  <c r="D21" i="15"/>
  <c r="E33" i="9"/>
  <c r="U17" i="11"/>
  <c r="F8" i="7"/>
  <c r="U61" i="15"/>
  <c r="U61" i="93" s="1"/>
  <c r="D33" i="9"/>
  <c r="T17" i="9"/>
  <c r="I24" i="15"/>
  <c r="I24" i="93" s="1"/>
  <c r="K17" i="12"/>
  <c r="S61" i="15"/>
  <c r="U20" i="15"/>
  <c r="M12" i="15"/>
  <c r="T13" i="15"/>
  <c r="K33" i="30"/>
  <c r="N13" i="15"/>
  <c r="K8" i="30"/>
  <c r="D52" i="30"/>
  <c r="L22" i="30"/>
  <c r="H26" i="29"/>
  <c r="H22" i="30"/>
  <c r="I17" i="30"/>
  <c r="W9" i="45"/>
  <c r="S43" i="45"/>
  <c r="S43" i="93" s="1"/>
  <c r="L14" i="45"/>
  <c r="L14" i="93" s="1"/>
  <c r="W12" i="45"/>
  <c r="N36" i="45"/>
  <c r="I39" i="45"/>
  <c r="W34" i="45"/>
  <c r="R37" i="45"/>
  <c r="R37" i="93" s="1"/>
  <c r="E74" i="45"/>
  <c r="E74" i="93" s="1"/>
  <c r="U34" i="45"/>
  <c r="V13" i="45"/>
  <c r="V13" i="93" s="1"/>
  <c r="I75" i="45"/>
  <c r="D9" i="45"/>
  <c r="N60" i="45"/>
  <c r="N60" i="93" s="1"/>
  <c r="J18" i="45"/>
  <c r="Q73" i="45"/>
  <c r="M34" i="45"/>
  <c r="P46" i="45"/>
  <c r="P30" i="45"/>
  <c r="T21" i="45"/>
  <c r="T21" i="93" s="1"/>
  <c r="P36" i="45"/>
  <c r="P36" i="93" s="1"/>
  <c r="J8" i="60"/>
  <c r="U27" i="60"/>
  <c r="D39" i="45"/>
  <c r="M52" i="60"/>
  <c r="H40" i="45"/>
  <c r="W8" i="60"/>
  <c r="D37" i="45"/>
  <c r="P62" i="45"/>
  <c r="D17" i="75"/>
  <c r="Q17" i="75"/>
  <c r="F11" i="75"/>
  <c r="N17" i="75"/>
  <c r="J27" i="75"/>
  <c r="N22" i="75"/>
  <c r="R52" i="75"/>
  <c r="R71" i="75"/>
  <c r="L8" i="75"/>
  <c r="G22" i="75"/>
  <c r="U11" i="75"/>
  <c r="N4" i="94"/>
  <c r="L11" i="94"/>
  <c r="K72" i="101"/>
  <c r="E3" i="95"/>
  <c r="E2" i="95" s="1"/>
  <c r="U71" i="94"/>
  <c r="P26" i="95"/>
  <c r="T17" i="94"/>
  <c r="L69" i="101"/>
  <c r="R61" i="101"/>
  <c r="I60" i="101"/>
  <c r="M74" i="101"/>
  <c r="K34" i="101"/>
  <c r="L47" i="101"/>
  <c r="R42" i="101"/>
  <c r="R58" i="101"/>
  <c r="E67" i="101"/>
  <c r="S55" i="101"/>
  <c r="W75" i="101"/>
  <c r="P5" i="101"/>
  <c r="K58" i="101"/>
  <c r="W72" i="101"/>
  <c r="I58" i="101"/>
  <c r="I75" i="101"/>
  <c r="K69" i="101"/>
  <c r="L76" i="101"/>
  <c r="F20" i="101"/>
  <c r="F31" i="101"/>
  <c r="O12" i="101"/>
  <c r="I12" i="101"/>
  <c r="D31" i="101"/>
  <c r="S10" i="101"/>
  <c r="Q43" i="101"/>
  <c r="P20" i="101"/>
  <c r="N23" i="101"/>
  <c r="S21" i="101"/>
  <c r="D13" i="101"/>
  <c r="H14" i="101"/>
  <c r="G7" i="101"/>
  <c r="M34" i="101"/>
  <c r="C7" i="15"/>
  <c r="C7" i="93" s="1"/>
  <c r="C65" i="101"/>
  <c r="C22" i="94"/>
  <c r="C72" i="101"/>
  <c r="C59" i="45"/>
  <c r="C59" i="93" s="1"/>
  <c r="C5" i="15"/>
  <c r="R52" i="9"/>
  <c r="K47" i="93"/>
  <c r="O37" i="93"/>
  <c r="M9" i="15"/>
  <c r="Q33" i="11"/>
  <c r="R8" i="12"/>
  <c r="P33" i="12"/>
  <c r="L52" i="9"/>
  <c r="H27" i="11"/>
  <c r="G27" i="11"/>
  <c r="D27" i="11"/>
  <c r="I43" i="15"/>
  <c r="P17" i="9"/>
  <c r="D55" i="15"/>
  <c r="G33" i="9"/>
  <c r="H8" i="7"/>
  <c r="K63" i="15"/>
  <c r="L24" i="15"/>
  <c r="L24" i="93" s="1"/>
  <c r="E33" i="12"/>
  <c r="F8" i="11"/>
  <c r="M60" i="15"/>
  <c r="M60" i="93" s="1"/>
  <c r="D33" i="12"/>
  <c r="E8" i="7"/>
  <c r="V20" i="15"/>
  <c r="V20" i="93" s="1"/>
  <c r="V31" i="93"/>
  <c r="K17" i="7"/>
  <c r="K60" i="15"/>
  <c r="M19" i="15"/>
  <c r="M19" i="93" s="1"/>
  <c r="G17" i="30"/>
  <c r="G10" i="15"/>
  <c r="G10" i="93" s="1"/>
  <c r="F12" i="15"/>
  <c r="R11" i="30"/>
  <c r="R4" i="30"/>
  <c r="H26" i="18"/>
  <c r="W8" i="30"/>
  <c r="K53" i="45"/>
  <c r="E18" i="45"/>
  <c r="H53" i="45"/>
  <c r="K42" i="45"/>
  <c r="E13" i="45"/>
  <c r="D13" i="45"/>
  <c r="R75" i="45"/>
  <c r="R75" i="93" s="1"/>
  <c r="F35" i="45"/>
  <c r="F35" i="93" s="1"/>
  <c r="U37" i="45"/>
  <c r="S72" i="45"/>
  <c r="J36" i="45"/>
  <c r="J36" i="93" s="1"/>
  <c r="Q72" i="45"/>
  <c r="W32" i="45"/>
  <c r="S53" i="45"/>
  <c r="N12" i="45"/>
  <c r="P24" i="45"/>
  <c r="U73" i="45"/>
  <c r="Q34" i="45"/>
  <c r="J7" i="45"/>
  <c r="F59" i="45"/>
  <c r="F59" i="93" s="1"/>
  <c r="M16" i="45"/>
  <c r="M16" i="93" s="1"/>
  <c r="I72" i="45"/>
  <c r="O32" i="45"/>
  <c r="U52" i="60"/>
  <c r="W11" i="60"/>
  <c r="T5" i="45"/>
  <c r="T4" i="60"/>
  <c r="P64" i="45"/>
  <c r="Q33" i="60"/>
  <c r="H44" i="45"/>
  <c r="O3" i="61"/>
  <c r="D67" i="45"/>
  <c r="G27" i="60"/>
  <c r="M8" i="75"/>
  <c r="N52" i="75"/>
  <c r="J52" i="75"/>
  <c r="K4" i="94"/>
  <c r="N17" i="94"/>
  <c r="E3" i="85"/>
  <c r="T34" i="101"/>
  <c r="W27" i="94"/>
  <c r="D17" i="94"/>
  <c r="S4" i="94"/>
  <c r="J27" i="94"/>
  <c r="D68" i="101"/>
  <c r="E8" i="94"/>
  <c r="U58" i="101"/>
  <c r="J41" i="101"/>
  <c r="Q65" i="101"/>
  <c r="K54" i="101"/>
  <c r="S5" i="101"/>
  <c r="O74" i="101"/>
  <c r="I51" i="101"/>
  <c r="W56" i="101"/>
  <c r="J65" i="101"/>
  <c r="U56" i="101"/>
  <c r="W67" i="101"/>
  <c r="Q6" i="101"/>
  <c r="D75" i="101"/>
  <c r="R18" i="101"/>
  <c r="R29" i="101"/>
  <c r="T39" i="101"/>
  <c r="M49" i="101"/>
  <c r="P29" i="101"/>
  <c r="I42" i="101"/>
  <c r="H19" i="101"/>
  <c r="E42" i="101"/>
  <c r="D32" i="101"/>
  <c r="W25" i="101"/>
  <c r="H24" i="101"/>
  <c r="C42" i="45"/>
  <c r="F26" i="3"/>
  <c r="C20" i="45"/>
  <c r="C20" i="93" s="1"/>
  <c r="C62" i="45"/>
  <c r="C4" i="75"/>
  <c r="C27" i="12"/>
  <c r="C59" i="101"/>
  <c r="C11" i="123"/>
  <c r="C41" i="15"/>
  <c r="C65" i="45"/>
  <c r="C75" i="45"/>
  <c r="C52" i="16"/>
  <c r="C53" i="15"/>
  <c r="C32" i="101"/>
  <c r="C69" i="45"/>
  <c r="C4" i="16"/>
  <c r="F34" i="15"/>
  <c r="R52" i="12"/>
  <c r="R12" i="15"/>
  <c r="Q33" i="9"/>
  <c r="M52" i="12"/>
  <c r="L52" i="11"/>
  <c r="S15" i="93"/>
  <c r="H27" i="9"/>
  <c r="S72" i="15"/>
  <c r="G27" i="9"/>
  <c r="U28" i="15"/>
  <c r="O15" i="93"/>
  <c r="V34" i="15"/>
  <c r="F67" i="93"/>
  <c r="D27" i="12"/>
  <c r="U41" i="15"/>
  <c r="U41" i="93" s="1"/>
  <c r="P53" i="15"/>
  <c r="D52" i="7"/>
  <c r="G33" i="12"/>
  <c r="W61" i="15"/>
  <c r="D23" i="15"/>
  <c r="D22" i="15" s="1"/>
  <c r="H18" i="15"/>
  <c r="F8" i="9"/>
  <c r="E59" i="15"/>
  <c r="G18" i="15"/>
  <c r="E8" i="11"/>
  <c r="N19" i="15"/>
  <c r="N19" i="93" s="1"/>
  <c r="K17" i="9"/>
  <c r="W58" i="15"/>
  <c r="W58" i="93" s="1"/>
  <c r="E18" i="15"/>
  <c r="P27" i="30"/>
  <c r="K15" i="15"/>
  <c r="L12" i="15"/>
  <c r="H52" i="30"/>
  <c r="V11" i="30"/>
  <c r="I33" i="30"/>
  <c r="M11" i="30"/>
  <c r="N4" i="30"/>
  <c r="K4" i="30"/>
  <c r="L53" i="45"/>
  <c r="F12" i="45"/>
  <c r="J74" i="45"/>
  <c r="J74" i="93" s="1"/>
  <c r="M36" i="45"/>
  <c r="M36" i="93" s="1"/>
  <c r="R72" i="45"/>
  <c r="V34" i="45"/>
  <c r="Q70" i="45"/>
  <c r="O31" i="45"/>
  <c r="P10" i="45"/>
  <c r="H23" i="45"/>
  <c r="M72" i="45"/>
  <c r="M71" i="45" s="1"/>
  <c r="V5" i="45"/>
  <c r="R57" i="45"/>
  <c r="R57" i="93" s="1"/>
  <c r="E15" i="45"/>
  <c r="I70" i="45"/>
  <c r="I70" i="93" s="1"/>
  <c r="G31" i="45"/>
  <c r="T43" i="45"/>
  <c r="T43" i="93" s="1"/>
  <c r="D19" i="45"/>
  <c r="U4" i="60"/>
  <c r="J22" i="60"/>
  <c r="S11" i="60"/>
  <c r="H36" i="45"/>
  <c r="O11" i="60"/>
  <c r="G71" i="60"/>
  <c r="L37" i="45"/>
  <c r="L37" i="93" s="1"/>
  <c r="G4" i="60"/>
  <c r="L25" i="45"/>
  <c r="L25" i="93" s="1"/>
  <c r="H33" i="60"/>
  <c r="T59" i="45"/>
  <c r="T59" i="93" s="1"/>
  <c r="P4" i="75"/>
  <c r="G11" i="75"/>
  <c r="H17" i="75"/>
  <c r="K33" i="75"/>
  <c r="P8" i="75"/>
  <c r="G33" i="75"/>
  <c r="D27" i="75"/>
  <c r="E33" i="75"/>
  <c r="L17" i="94"/>
  <c r="M72" i="101"/>
  <c r="O53" i="101"/>
  <c r="J17" i="94"/>
  <c r="R33" i="94"/>
  <c r="L52" i="94"/>
  <c r="P66" i="101"/>
  <c r="V58" i="101"/>
  <c r="M57" i="101"/>
  <c r="D70" i="101"/>
  <c r="V55" i="101"/>
  <c r="H12" i="101"/>
  <c r="I64" i="101"/>
  <c r="G73" i="101"/>
  <c r="U49" i="101"/>
  <c r="O55" i="101"/>
  <c r="W6" i="101"/>
  <c r="U28" i="101"/>
  <c r="M55" i="101"/>
  <c r="O66" i="101"/>
  <c r="I5" i="101"/>
  <c r="P73" i="101"/>
  <c r="Q15" i="101"/>
  <c r="J28" i="101"/>
  <c r="W30" i="101"/>
  <c r="E48" i="101"/>
  <c r="H28" i="101"/>
  <c r="F25" i="101"/>
  <c r="U40" i="101"/>
  <c r="Q40" i="101"/>
  <c r="P30" i="101"/>
  <c r="W17" i="116"/>
  <c r="N14" i="101"/>
  <c r="L7" i="101"/>
  <c r="D10" i="101"/>
  <c r="H21" i="101"/>
  <c r="C20" i="101"/>
  <c r="C62" i="101"/>
  <c r="C18" i="15"/>
  <c r="C27" i="9"/>
  <c r="C69" i="101"/>
  <c r="C73" i="101"/>
  <c r="C12" i="101"/>
  <c r="R52" i="11"/>
  <c r="H4" i="11"/>
  <c r="T26" i="17"/>
  <c r="I71" i="11"/>
  <c r="G4" i="11"/>
  <c r="Q33" i="7"/>
  <c r="M52" i="7"/>
  <c r="N48" i="93"/>
  <c r="R38" i="93"/>
  <c r="I27" i="7"/>
  <c r="T72" i="15"/>
  <c r="H27" i="12"/>
  <c r="G27" i="12"/>
  <c r="R72" i="15"/>
  <c r="T11" i="9"/>
  <c r="P72" i="15"/>
  <c r="N15" i="93"/>
  <c r="M40" i="15"/>
  <c r="P49" i="93"/>
  <c r="U16" i="93"/>
  <c r="W4" i="7"/>
  <c r="P51" i="15"/>
  <c r="D52" i="11"/>
  <c r="O42" i="93"/>
  <c r="O60" i="15"/>
  <c r="F33" i="11"/>
  <c r="G8" i="7"/>
  <c r="F8" i="12"/>
  <c r="Q57" i="15"/>
  <c r="Q57" i="93" s="1"/>
  <c r="E8" i="9"/>
  <c r="F18" i="15"/>
  <c r="O57" i="15"/>
  <c r="O57" i="93" s="1"/>
  <c r="V3" i="25"/>
  <c r="V2" i="25" s="1"/>
  <c r="W13" i="15"/>
  <c r="D17" i="30"/>
  <c r="Q33" i="30"/>
  <c r="P3" i="17"/>
  <c r="G3" i="27"/>
  <c r="L13" i="15"/>
  <c r="L7" i="15"/>
  <c r="P17" i="30"/>
  <c r="U71" i="30"/>
  <c r="P71" i="30"/>
  <c r="S52" i="30"/>
  <c r="H4" i="30"/>
  <c r="Q5" i="45"/>
  <c r="N5" i="45"/>
  <c r="M5" i="45"/>
  <c r="S9" i="45"/>
  <c r="R9" i="45"/>
  <c r="Q9" i="45"/>
  <c r="V72" i="45"/>
  <c r="L30" i="45"/>
  <c r="E35" i="45"/>
  <c r="U28" i="45"/>
  <c r="P31" i="45"/>
  <c r="I69" i="45"/>
  <c r="G30" i="45"/>
  <c r="H9" i="45"/>
  <c r="H75" i="45"/>
  <c r="H75" i="93" s="1"/>
  <c r="J56" i="45"/>
  <c r="Q13" i="45"/>
  <c r="U68" i="45"/>
  <c r="S29" i="45"/>
  <c r="D3" i="72"/>
  <c r="Q52" i="60"/>
  <c r="U33" i="60"/>
  <c r="T33" i="60"/>
  <c r="T61" i="45"/>
  <c r="T61" i="93" s="1"/>
  <c r="L41" i="45"/>
  <c r="F4" i="60"/>
  <c r="H64" i="45"/>
  <c r="E11" i="60"/>
  <c r="S22" i="60"/>
  <c r="V8" i="75"/>
  <c r="W4" i="75"/>
  <c r="S4" i="75"/>
  <c r="E22" i="75"/>
  <c r="I71" i="75"/>
  <c r="G71" i="75"/>
  <c r="M3" i="95"/>
  <c r="S53" i="101"/>
  <c r="E17" i="94"/>
  <c r="F3" i="83"/>
  <c r="J71" i="94"/>
  <c r="R11" i="94"/>
  <c r="T22" i="94"/>
  <c r="H65" i="101"/>
  <c r="N3" i="89"/>
  <c r="N2" i="89" s="1"/>
  <c r="E56" i="101"/>
  <c r="P68" i="101"/>
  <c r="N68" i="101"/>
  <c r="U62" i="101"/>
  <c r="U23" i="101"/>
  <c r="Q74" i="101"/>
  <c r="M48" i="101"/>
  <c r="G54" i="101"/>
  <c r="O5" i="101"/>
  <c r="N62" i="101"/>
  <c r="E54" i="101"/>
  <c r="O36" i="101"/>
  <c r="P76" i="101"/>
  <c r="G65" i="101"/>
  <c r="J69" i="101"/>
  <c r="O29" i="101"/>
  <c r="D37" i="101"/>
  <c r="Q46" i="101"/>
  <c r="M39" i="101"/>
  <c r="H16" i="101"/>
  <c r="H29" i="101"/>
  <c r="G23" i="101"/>
  <c r="T19" i="101"/>
  <c r="C46" i="101"/>
  <c r="C52" i="94"/>
  <c r="V148" i="157"/>
  <c r="C27" i="11"/>
  <c r="C14" i="15"/>
  <c r="C51" i="45"/>
  <c r="C63" i="45"/>
  <c r="I71" i="7"/>
  <c r="N9" i="15"/>
  <c r="N52" i="12"/>
  <c r="Q33" i="12"/>
  <c r="M52" i="9"/>
  <c r="D45" i="15"/>
  <c r="I27" i="11"/>
  <c r="K30" i="15"/>
  <c r="G26" i="2"/>
  <c r="T11" i="12"/>
  <c r="H23" i="15"/>
  <c r="H22" i="15" s="1"/>
  <c r="E39" i="15"/>
  <c r="W4" i="11"/>
  <c r="H50" i="15"/>
  <c r="D52" i="9"/>
  <c r="O17" i="11"/>
  <c r="H8" i="12"/>
  <c r="G59" i="15"/>
  <c r="F33" i="7"/>
  <c r="G8" i="11"/>
  <c r="D32" i="93"/>
  <c r="I56" i="15"/>
  <c r="I56" i="93" s="1"/>
  <c r="L17" i="12"/>
  <c r="E8" i="12"/>
  <c r="F16" i="15"/>
  <c r="F16" i="93" s="1"/>
  <c r="R4" i="11"/>
  <c r="G56" i="15"/>
  <c r="E16" i="15"/>
  <c r="Q52" i="30"/>
  <c r="O12" i="15"/>
  <c r="O26" i="31"/>
  <c r="D6" i="15"/>
  <c r="K7" i="15"/>
  <c r="L17" i="30"/>
  <c r="W3" i="25"/>
  <c r="H3" i="31"/>
  <c r="G12" i="45"/>
  <c r="I53" i="45"/>
  <c r="O5" i="45"/>
  <c r="Q50" i="45"/>
  <c r="H49" i="45"/>
  <c r="Q23" i="45"/>
  <c r="Q22" i="45" s="1"/>
  <c r="V70" i="45"/>
  <c r="U72" i="45"/>
  <c r="S31" i="45"/>
  <c r="T72" i="45"/>
  <c r="R31" i="45"/>
  <c r="U67" i="45"/>
  <c r="S28" i="45"/>
  <c r="R60" i="45"/>
  <c r="M70" i="45"/>
  <c r="M70" i="93" s="1"/>
  <c r="P34" i="45"/>
  <c r="V54" i="45"/>
  <c r="I12" i="45"/>
  <c r="M67" i="45"/>
  <c r="K28" i="45"/>
  <c r="D41" i="45"/>
  <c r="D41" i="93" s="1"/>
  <c r="G8" i="60"/>
  <c r="M17" i="60"/>
  <c r="P33" i="60"/>
  <c r="H76" i="45"/>
  <c r="U8" i="60"/>
  <c r="D57" i="45"/>
  <c r="R8" i="60"/>
  <c r="P20" i="45"/>
  <c r="P20" i="93" s="1"/>
  <c r="H11" i="75"/>
  <c r="V52" i="75"/>
  <c r="E11" i="75"/>
  <c r="R33" i="75"/>
  <c r="F27" i="75"/>
  <c r="T4" i="75"/>
  <c r="E17" i="75"/>
  <c r="M71" i="75"/>
  <c r="L33" i="75"/>
  <c r="L4" i="94"/>
  <c r="D33" i="94"/>
  <c r="J52" i="94"/>
  <c r="P11" i="94"/>
  <c r="T63" i="101"/>
  <c r="O4" i="94"/>
  <c r="F56" i="101"/>
  <c r="Q54" i="101"/>
  <c r="H67" i="101"/>
  <c r="E9" i="101"/>
  <c r="M61" i="101"/>
  <c r="J68" i="101"/>
  <c r="V24" i="101"/>
  <c r="G35" i="101"/>
  <c r="H75" i="101"/>
  <c r="S63" i="101"/>
  <c r="U12" i="101"/>
  <c r="V68" i="101"/>
  <c r="G28" i="101"/>
  <c r="W10" i="101"/>
  <c r="I45" i="101"/>
  <c r="T23" i="101"/>
  <c r="T14" i="101"/>
  <c r="U37" i="101"/>
  <c r="R38" i="101"/>
  <c r="C23" i="45"/>
  <c r="C22" i="60"/>
  <c r="C11" i="46"/>
  <c r="C56" i="101"/>
  <c r="C27" i="7"/>
  <c r="C37" i="101"/>
  <c r="C33" i="11"/>
  <c r="C73" i="45"/>
  <c r="W8" i="9"/>
  <c r="R23" i="15"/>
  <c r="R22" i="15" s="1"/>
  <c r="R33" i="11"/>
  <c r="S8" i="9"/>
  <c r="N52" i="7"/>
  <c r="M52" i="11"/>
  <c r="D71" i="7"/>
  <c r="W17" i="7"/>
  <c r="I27" i="9"/>
  <c r="V11" i="9"/>
  <c r="W28" i="15"/>
  <c r="U11" i="9"/>
  <c r="V28" i="15"/>
  <c r="V27" i="15" s="1"/>
  <c r="T11" i="7"/>
  <c r="T28" i="15"/>
  <c r="Q37" i="15"/>
  <c r="W4" i="9"/>
  <c r="T48" i="15"/>
  <c r="T48" i="93" s="1"/>
  <c r="D52" i="12"/>
  <c r="O17" i="12"/>
  <c r="S57" i="15"/>
  <c r="F33" i="9"/>
  <c r="G8" i="9"/>
  <c r="M17" i="12"/>
  <c r="U54" i="15"/>
  <c r="I54" i="93"/>
  <c r="L17" i="7"/>
  <c r="R4" i="12"/>
  <c r="S54" i="15"/>
  <c r="Q14" i="15"/>
  <c r="Q14" i="93" s="1"/>
  <c r="S33" i="30"/>
  <c r="O33" i="30"/>
  <c r="G27" i="30"/>
  <c r="S71" i="30"/>
  <c r="T27" i="30"/>
  <c r="E11" i="30"/>
  <c r="I49" i="45"/>
  <c r="S21" i="45"/>
  <c r="S21" i="93" s="1"/>
  <c r="N69" i="45"/>
  <c r="K30" i="45"/>
  <c r="J30" i="45"/>
  <c r="T28" i="45"/>
  <c r="M66" i="45"/>
  <c r="S24" i="45"/>
  <c r="S24" i="93" s="1"/>
  <c r="T76" i="45"/>
  <c r="N7" i="45"/>
  <c r="J59" i="45"/>
  <c r="J59" i="93" s="1"/>
  <c r="E69" i="45"/>
  <c r="E69" i="93" s="1"/>
  <c r="L72" i="45"/>
  <c r="N53" i="45"/>
  <c r="E66" i="45"/>
  <c r="S25" i="45"/>
  <c r="S26" i="62"/>
  <c r="S2" i="62" s="1"/>
  <c r="H74" i="45"/>
  <c r="H74" i="93" s="1"/>
  <c r="P76" i="45"/>
  <c r="P76" i="93" s="1"/>
  <c r="D26" i="74"/>
  <c r="K71" i="60"/>
  <c r="J71" i="60"/>
  <c r="D59" i="45"/>
  <c r="N27" i="60"/>
  <c r="O33" i="60"/>
  <c r="P38" i="45"/>
  <c r="L61" i="45"/>
  <c r="O11" i="75"/>
  <c r="W8" i="75"/>
  <c r="O4" i="75"/>
  <c r="W27" i="75"/>
  <c r="F71" i="75"/>
  <c r="U53" i="101"/>
  <c r="T53" i="101"/>
  <c r="D52" i="94"/>
  <c r="Q53" i="101"/>
  <c r="G50" i="101"/>
  <c r="G22" i="94"/>
  <c r="G56" i="101"/>
  <c r="W52" i="94"/>
  <c r="Q33" i="94"/>
  <c r="L62" i="101"/>
  <c r="L62" i="129" s="1"/>
  <c r="I53" i="101"/>
  <c r="T65" i="101"/>
  <c r="F53" i="101"/>
  <c r="R65" i="101"/>
  <c r="E60" i="101"/>
  <c r="G34" i="101"/>
  <c r="R23" i="101"/>
  <c r="R59" i="101"/>
  <c r="T73" i="101"/>
  <c r="K62" i="101"/>
  <c r="Q28" i="101"/>
  <c r="N66" i="101"/>
  <c r="O28" i="101"/>
  <c r="R9" i="101"/>
  <c r="G14" i="101"/>
  <c r="Q16" i="101"/>
  <c r="H34" i="101"/>
  <c r="O9" i="101"/>
  <c r="U43" i="101"/>
  <c r="Q36" i="101"/>
  <c r="F16" i="101"/>
  <c r="M36" i="101"/>
  <c r="R15" i="101"/>
  <c r="T16" i="101"/>
  <c r="S9" i="101"/>
  <c r="C31" i="45"/>
  <c r="C6" i="45"/>
  <c r="C33" i="30"/>
  <c r="C4" i="123"/>
  <c r="C46" i="15"/>
  <c r="C64" i="45"/>
  <c r="C62" i="15"/>
  <c r="C33" i="16"/>
  <c r="C34" i="15"/>
  <c r="N2" i="5"/>
  <c r="G26" i="27"/>
  <c r="V2" i="23"/>
  <c r="G3" i="35"/>
  <c r="D2" i="42"/>
  <c r="H3" i="59"/>
  <c r="F2" i="57"/>
  <c r="E2" i="29"/>
  <c r="D3" i="63"/>
  <c r="D2" i="63" s="1"/>
  <c r="F3" i="27"/>
  <c r="F2" i="27" s="1"/>
  <c r="L3" i="37"/>
  <c r="L2" i="37" s="1"/>
  <c r="D2" i="57"/>
  <c r="O2" i="89"/>
  <c r="L2" i="81"/>
  <c r="K3" i="18"/>
  <c r="F2" i="25"/>
  <c r="D2" i="37"/>
  <c r="D3" i="38"/>
  <c r="P26" i="61"/>
  <c r="P2" i="61" s="1"/>
  <c r="L3" i="65"/>
  <c r="D26" i="77"/>
  <c r="O2" i="59"/>
  <c r="O26" i="100"/>
  <c r="G2" i="59"/>
  <c r="F3" i="64"/>
  <c r="L3" i="57"/>
  <c r="R2" i="95"/>
  <c r="W26" i="90"/>
  <c r="S26" i="91"/>
  <c r="G26" i="100"/>
  <c r="W2" i="151"/>
  <c r="F3" i="24"/>
  <c r="D3" i="27"/>
  <c r="E3" i="40"/>
  <c r="E2" i="40" s="1"/>
  <c r="G2" i="74"/>
  <c r="K2" i="82"/>
  <c r="F26" i="85"/>
  <c r="O26" i="90"/>
  <c r="V3" i="81"/>
  <c r="O26" i="95"/>
  <c r="K2" i="38"/>
  <c r="H3" i="57"/>
  <c r="L3" i="78"/>
  <c r="L2" i="78" s="1"/>
  <c r="Q26" i="79"/>
  <c r="N3" i="81"/>
  <c r="G26" i="95"/>
  <c r="W2" i="152"/>
  <c r="I26" i="79"/>
  <c r="U2" i="81"/>
  <c r="F3" i="81"/>
  <c r="F2" i="81" s="1"/>
  <c r="C2" i="78"/>
  <c r="C3" i="88"/>
  <c r="C2" i="88" s="1"/>
  <c r="C2" i="61"/>
  <c r="R2" i="67"/>
  <c r="C2" i="68"/>
  <c r="C3" i="67"/>
  <c r="C2" i="67" s="1"/>
  <c r="C3" i="76"/>
  <c r="C3" i="85"/>
  <c r="C2" i="85" s="1"/>
  <c r="C3" i="86"/>
  <c r="C2" i="86" s="1"/>
  <c r="C3" i="98"/>
  <c r="C2" i="109"/>
  <c r="C3" i="18"/>
  <c r="C2" i="18" s="1"/>
  <c r="C3" i="31"/>
  <c r="C2" i="31" s="1"/>
  <c r="C3" i="121"/>
  <c r="C2" i="121" s="1"/>
  <c r="C2" i="44"/>
  <c r="C3" i="25"/>
  <c r="C3" i="38"/>
  <c r="C2" i="126"/>
  <c r="L2" i="2" l="1"/>
  <c r="K2" i="85"/>
  <c r="G2" i="98"/>
  <c r="E2" i="24"/>
  <c r="R2" i="110"/>
  <c r="D2" i="28"/>
  <c r="Q2" i="25"/>
  <c r="O47" i="93"/>
  <c r="Q2" i="38"/>
  <c r="P63" i="93"/>
  <c r="C2" i="107"/>
  <c r="I2" i="34"/>
  <c r="L2" i="19"/>
  <c r="M37" i="93"/>
  <c r="C2" i="91"/>
  <c r="H36" i="93"/>
  <c r="G2" i="79"/>
  <c r="S20" i="93"/>
  <c r="W90" i="157"/>
  <c r="U48" i="93"/>
  <c r="M2" i="109"/>
  <c r="T2" i="61"/>
  <c r="R43" i="93"/>
  <c r="L2" i="62"/>
  <c r="E2" i="114"/>
  <c r="U2" i="77"/>
  <c r="H2" i="59"/>
  <c r="M2" i="96"/>
  <c r="V2" i="44"/>
  <c r="F2" i="89"/>
  <c r="F2" i="37"/>
  <c r="F2" i="84"/>
  <c r="H39" i="93"/>
  <c r="Q2" i="72"/>
  <c r="C64" i="93"/>
  <c r="R2" i="78"/>
  <c r="T50" i="93"/>
  <c r="Q76" i="93"/>
  <c r="E2" i="18"/>
  <c r="G2" i="35"/>
  <c r="E35" i="93"/>
  <c r="L2" i="99"/>
  <c r="W2" i="38"/>
  <c r="J2" i="27"/>
  <c r="Q2" i="26"/>
  <c r="K15" i="93"/>
  <c r="E2" i="107"/>
  <c r="R2" i="4"/>
  <c r="V58" i="93"/>
  <c r="K2" i="68"/>
  <c r="G71" i="15"/>
  <c r="I2" i="90"/>
  <c r="Q2" i="23"/>
  <c r="V68" i="93"/>
  <c r="L2" i="76"/>
  <c r="S2" i="25"/>
  <c r="J2" i="57"/>
  <c r="M2" i="79"/>
  <c r="Q37" i="93"/>
  <c r="G2" i="90"/>
  <c r="P2" i="42"/>
  <c r="H2" i="40"/>
  <c r="C2" i="58"/>
  <c r="W2" i="79"/>
  <c r="M58" i="93"/>
  <c r="S2" i="43"/>
  <c r="Q2" i="107"/>
  <c r="S58" i="93"/>
  <c r="I2" i="98"/>
  <c r="P2" i="25"/>
  <c r="K2" i="79"/>
  <c r="L70" i="93"/>
  <c r="H10" i="93"/>
  <c r="H10" i="129" s="1"/>
  <c r="U45" i="93"/>
  <c r="W2" i="58"/>
  <c r="U40" i="93"/>
  <c r="L2" i="26"/>
  <c r="U69" i="93"/>
  <c r="M2" i="77"/>
  <c r="J21" i="93"/>
  <c r="L54" i="93"/>
  <c r="O55" i="93"/>
  <c r="I67" i="93"/>
  <c r="H2" i="55"/>
  <c r="W74" i="93"/>
  <c r="T2" i="28"/>
  <c r="N25" i="93"/>
  <c r="J2" i="34"/>
  <c r="L2" i="27"/>
  <c r="K61" i="93"/>
  <c r="T58" i="93"/>
  <c r="F45" i="129"/>
  <c r="S2" i="35"/>
  <c r="J38" i="93"/>
  <c r="L2" i="29"/>
  <c r="I58" i="93"/>
  <c r="R2" i="69"/>
  <c r="R2" i="85"/>
  <c r="K2" i="40"/>
  <c r="F2" i="97"/>
  <c r="T54" i="93"/>
  <c r="T54" i="129" s="1"/>
  <c r="W2" i="82"/>
  <c r="R48" i="93"/>
  <c r="D2" i="54"/>
  <c r="D56" i="157" s="1"/>
  <c r="E2" i="27"/>
  <c r="W2" i="19"/>
  <c r="W27" i="157" s="1"/>
  <c r="R2" i="18"/>
  <c r="R26" i="157" s="1"/>
  <c r="K2" i="33"/>
  <c r="Q2" i="44"/>
  <c r="N67" i="129"/>
  <c r="S2" i="76"/>
  <c r="F37" i="93"/>
  <c r="F2" i="87"/>
  <c r="N2" i="43"/>
  <c r="W66" i="157"/>
  <c r="V74" i="157"/>
  <c r="U2" i="114"/>
  <c r="N2" i="92"/>
  <c r="Q21" i="93"/>
  <c r="J58" i="93"/>
  <c r="T2" i="39"/>
  <c r="I2" i="83"/>
  <c r="T2" i="70"/>
  <c r="I37" i="93"/>
  <c r="O2" i="72"/>
  <c r="H2" i="113"/>
  <c r="G2" i="71"/>
  <c r="G67" i="93"/>
  <c r="S2" i="89"/>
  <c r="F46" i="93"/>
  <c r="G2" i="40"/>
  <c r="W2" i="61"/>
  <c r="R2" i="25"/>
  <c r="I2" i="43"/>
  <c r="M64" i="93"/>
  <c r="N35" i="93"/>
  <c r="F64" i="93"/>
  <c r="E22" i="45"/>
  <c r="K2" i="91"/>
  <c r="O49" i="157"/>
  <c r="O2" i="114"/>
  <c r="J2" i="99"/>
  <c r="M50" i="93"/>
  <c r="I2" i="26"/>
  <c r="N2" i="108"/>
  <c r="S63" i="93"/>
  <c r="W69" i="93"/>
  <c r="P2" i="108"/>
  <c r="R2" i="59"/>
  <c r="N2" i="79"/>
  <c r="Q2" i="67"/>
  <c r="V56" i="93"/>
  <c r="J57" i="93"/>
  <c r="D51" i="93"/>
  <c r="D51" i="129" s="1"/>
  <c r="E50" i="93"/>
  <c r="T2" i="68"/>
  <c r="U2" i="115"/>
  <c r="O39" i="93"/>
  <c r="L2" i="82"/>
  <c r="H2" i="3"/>
  <c r="O2" i="18"/>
  <c r="O26" i="157" s="1"/>
  <c r="S2" i="77"/>
  <c r="H2" i="33"/>
  <c r="W2" i="70"/>
  <c r="I16" i="93"/>
  <c r="G41" i="93"/>
  <c r="O73" i="93"/>
  <c r="K2" i="39"/>
  <c r="G2" i="81"/>
  <c r="L2" i="31"/>
  <c r="I26" i="30"/>
  <c r="H26" i="30"/>
  <c r="V42" i="93"/>
  <c r="H55" i="93"/>
  <c r="K38" i="93"/>
  <c r="R2" i="96"/>
  <c r="F2" i="59"/>
  <c r="W2" i="74"/>
  <c r="T2" i="83"/>
  <c r="W2" i="32"/>
  <c r="J42" i="93"/>
  <c r="J60" i="93"/>
  <c r="J60" i="129" s="1"/>
  <c r="P16" i="93"/>
  <c r="P16" i="129" s="1"/>
  <c r="U46" i="93"/>
  <c r="P38" i="93"/>
  <c r="P38" i="129" s="1"/>
  <c r="Q8" i="45"/>
  <c r="T49" i="93"/>
  <c r="F4" i="45"/>
  <c r="I48" i="93"/>
  <c r="I48" i="129" s="1"/>
  <c r="F71" i="15"/>
  <c r="P2" i="35"/>
  <c r="C2" i="87"/>
  <c r="P37" i="93"/>
  <c r="P37" i="129" s="1"/>
  <c r="O2" i="29"/>
  <c r="N2" i="110"/>
  <c r="K22" i="45"/>
  <c r="I2" i="80"/>
  <c r="K2" i="5"/>
  <c r="R2" i="83"/>
  <c r="F7" i="93"/>
  <c r="W2" i="2"/>
  <c r="W17" i="15"/>
  <c r="K49" i="157"/>
  <c r="K2" i="32"/>
  <c r="S2" i="87"/>
  <c r="G2" i="34"/>
  <c r="D68" i="93"/>
  <c r="J54" i="93"/>
  <c r="P35" i="93"/>
  <c r="P35" i="129" s="1"/>
  <c r="M2" i="42"/>
  <c r="V8" i="45"/>
  <c r="C24" i="93"/>
  <c r="C2" i="28"/>
  <c r="G2" i="29"/>
  <c r="C2" i="82"/>
  <c r="O51" i="93"/>
  <c r="P2" i="55"/>
  <c r="E2" i="17"/>
  <c r="E25" i="157" s="1"/>
  <c r="Q13" i="93"/>
  <c r="C35" i="93"/>
  <c r="C22" i="15"/>
  <c r="K8" i="157"/>
  <c r="L73" i="93"/>
  <c r="D2" i="69"/>
  <c r="U2" i="19"/>
  <c r="U27" i="157" s="1"/>
  <c r="I2" i="31"/>
  <c r="I55" i="93"/>
  <c r="W7" i="93"/>
  <c r="S2" i="38"/>
  <c r="R2" i="23"/>
  <c r="R2" i="36"/>
  <c r="L2" i="65"/>
  <c r="E69" i="129"/>
  <c r="L49" i="93"/>
  <c r="S19" i="93"/>
  <c r="R2" i="66"/>
  <c r="Q61" i="93"/>
  <c r="K59" i="93"/>
  <c r="K59" i="129" s="1"/>
  <c r="R2" i="97"/>
  <c r="Q2" i="43"/>
  <c r="Q2" i="63"/>
  <c r="V37" i="93"/>
  <c r="M7" i="93"/>
  <c r="P2" i="99"/>
  <c r="Q10" i="93"/>
  <c r="Q10" i="129" s="1"/>
  <c r="P65" i="93"/>
  <c r="N45" i="93"/>
  <c r="V2" i="82"/>
  <c r="V39" i="93"/>
  <c r="V39" i="129" s="1"/>
  <c r="E2" i="77"/>
  <c r="N56" i="93"/>
  <c r="S74" i="93"/>
  <c r="V32" i="93"/>
  <c r="G2" i="83"/>
  <c r="E2" i="19"/>
  <c r="E27" i="157" s="1"/>
  <c r="S2" i="88"/>
  <c r="D2" i="73"/>
  <c r="T2" i="62"/>
  <c r="V10" i="93"/>
  <c r="T30" i="93"/>
  <c r="T30" i="129" s="1"/>
  <c r="K43" i="93"/>
  <c r="V8" i="15"/>
  <c r="O2" i="57"/>
  <c r="N2" i="24"/>
  <c r="V2" i="109"/>
  <c r="E2" i="25"/>
  <c r="J2" i="23"/>
  <c r="H2" i="79"/>
  <c r="L61" i="93"/>
  <c r="L61" i="129" s="1"/>
  <c r="K15" i="129"/>
  <c r="E71" i="15"/>
  <c r="L2" i="95"/>
  <c r="T2" i="31"/>
  <c r="I45" i="93"/>
  <c r="N61" i="93"/>
  <c r="Q2" i="59"/>
  <c r="O2" i="38"/>
  <c r="Q2" i="84"/>
  <c r="J2" i="70"/>
  <c r="E16" i="93"/>
  <c r="L65" i="93"/>
  <c r="L65" i="129" s="1"/>
  <c r="G39" i="93"/>
  <c r="F15" i="93"/>
  <c r="F15" i="129" s="1"/>
  <c r="I27" i="15"/>
  <c r="U68" i="157"/>
  <c r="P17" i="15"/>
  <c r="R2" i="24"/>
  <c r="Q2" i="40"/>
  <c r="G37" i="93"/>
  <c r="C37" i="93"/>
  <c r="F2" i="113"/>
  <c r="U64" i="129"/>
  <c r="Q2" i="31"/>
  <c r="F50" i="93"/>
  <c r="F50" i="129" s="1"/>
  <c r="F2" i="76"/>
  <c r="F2" i="28"/>
  <c r="N2" i="34"/>
  <c r="P71" i="45"/>
  <c r="V2" i="36"/>
  <c r="W2" i="88"/>
  <c r="U2" i="44"/>
  <c r="D2" i="96"/>
  <c r="E73" i="93"/>
  <c r="F55" i="93"/>
  <c r="U13" i="93"/>
  <c r="U13" i="129" s="1"/>
  <c r="N51" i="93"/>
  <c r="I2" i="97"/>
  <c r="G30" i="93"/>
  <c r="W13" i="93"/>
  <c r="D2" i="58"/>
  <c r="H57" i="93"/>
  <c r="D2" i="65"/>
  <c r="E2" i="72"/>
  <c r="M59" i="93"/>
  <c r="F44" i="93"/>
  <c r="R2" i="91"/>
  <c r="E2" i="54"/>
  <c r="E56" i="157" s="1"/>
  <c r="S2" i="83"/>
  <c r="Q48" i="93"/>
  <c r="U15" i="93"/>
  <c r="T31" i="93"/>
  <c r="T31" i="129" s="1"/>
  <c r="K76" i="93"/>
  <c r="K76" i="129" s="1"/>
  <c r="G2" i="82"/>
  <c r="W2" i="68"/>
  <c r="L2" i="55"/>
  <c r="K2" i="34"/>
  <c r="D2" i="18"/>
  <c r="C2" i="77"/>
  <c r="T66" i="93"/>
  <c r="T66" i="129" s="1"/>
  <c r="Q59" i="93"/>
  <c r="Q2" i="92"/>
  <c r="N2" i="27"/>
  <c r="J2" i="39"/>
  <c r="I20" i="93"/>
  <c r="P2" i="74"/>
  <c r="D2" i="81"/>
  <c r="M45" i="157"/>
  <c r="W2" i="90"/>
  <c r="N66" i="129"/>
  <c r="U67" i="93"/>
  <c r="U67" i="129" s="1"/>
  <c r="S22" i="15"/>
  <c r="I71" i="157"/>
  <c r="K85" i="157"/>
  <c r="E2" i="70"/>
  <c r="K2" i="42"/>
  <c r="W2" i="112"/>
  <c r="R2" i="115"/>
  <c r="J20" i="93"/>
  <c r="J20" i="129" s="1"/>
  <c r="F2" i="23"/>
  <c r="W2" i="109"/>
  <c r="S14" i="93"/>
  <c r="I66" i="129"/>
  <c r="U2" i="36"/>
  <c r="V2" i="27"/>
  <c r="O7" i="93"/>
  <c r="O7" i="129" s="1"/>
  <c r="W63" i="93"/>
  <c r="W63" i="129" s="1"/>
  <c r="N2" i="73"/>
  <c r="Q50" i="93"/>
  <c r="Q50" i="129" s="1"/>
  <c r="D47" i="93"/>
  <c r="W48" i="93"/>
  <c r="W48" i="129" s="1"/>
  <c r="H58" i="93"/>
  <c r="T2" i="2"/>
  <c r="F22" i="45"/>
  <c r="S4" i="15"/>
  <c r="P97" i="157"/>
  <c r="K60" i="157"/>
  <c r="O2" i="24"/>
  <c r="S2" i="24"/>
  <c r="Q2" i="86"/>
  <c r="U2" i="61"/>
  <c r="F2" i="91"/>
  <c r="Q47" i="93"/>
  <c r="Q47" i="129" s="1"/>
  <c r="V62" i="93"/>
  <c r="V62" i="129" s="1"/>
  <c r="T2" i="96"/>
  <c r="H2" i="4"/>
  <c r="O2" i="41"/>
  <c r="S2" i="81"/>
  <c r="C2" i="63"/>
  <c r="Q2" i="80"/>
  <c r="T2" i="19"/>
  <c r="T27" i="157" s="1"/>
  <c r="F2" i="63"/>
  <c r="J75" i="93"/>
  <c r="F2" i="54"/>
  <c r="F56" i="157" s="1"/>
  <c r="M2" i="24"/>
  <c r="S2" i="107"/>
  <c r="Q2" i="68"/>
  <c r="E2" i="28"/>
  <c r="T2" i="71"/>
  <c r="E2" i="35"/>
  <c r="S2" i="100"/>
  <c r="L38" i="93"/>
  <c r="L38" i="129" s="1"/>
  <c r="H47" i="93"/>
  <c r="H47" i="129" s="1"/>
  <c r="V2" i="96"/>
  <c r="N49" i="93"/>
  <c r="N49" i="129" s="1"/>
  <c r="F57" i="93"/>
  <c r="F57" i="129" s="1"/>
  <c r="H2" i="80"/>
  <c r="O2" i="33"/>
  <c r="C31" i="93"/>
  <c r="T4" i="15"/>
  <c r="N8" i="45"/>
  <c r="D46" i="157"/>
  <c r="P2" i="4"/>
  <c r="Q2" i="32"/>
  <c r="G2" i="80"/>
  <c r="C2" i="43"/>
  <c r="E2" i="73"/>
  <c r="S2" i="5"/>
  <c r="I2" i="79"/>
  <c r="O2" i="90"/>
  <c r="F2" i="24"/>
  <c r="N69" i="93"/>
  <c r="N69" i="129" s="1"/>
  <c r="H15" i="93"/>
  <c r="H15" i="129" s="1"/>
  <c r="W76" i="93"/>
  <c r="W76" i="129" s="1"/>
  <c r="C26" i="94"/>
  <c r="T55" i="93"/>
  <c r="T55" i="129" s="1"/>
  <c r="M22" i="45"/>
  <c r="Q2" i="4"/>
  <c r="T8" i="15"/>
  <c r="U8" i="157"/>
  <c r="H46" i="93"/>
  <c r="H46" i="129" s="1"/>
  <c r="H2" i="24"/>
  <c r="Q2" i="73"/>
  <c r="N57" i="93"/>
  <c r="Q69" i="93"/>
  <c r="R2" i="62"/>
  <c r="F2" i="88"/>
  <c r="W43" i="93"/>
  <c r="T20" i="93"/>
  <c r="T20" i="129" s="1"/>
  <c r="O2" i="68"/>
  <c r="L2" i="79"/>
  <c r="V2" i="24"/>
  <c r="K2" i="108"/>
  <c r="I2" i="23"/>
  <c r="M2" i="66"/>
  <c r="S66" i="93"/>
  <c r="S66" i="129" s="1"/>
  <c r="M2" i="33"/>
  <c r="D2" i="29"/>
  <c r="Q67" i="93"/>
  <c r="Q67" i="129" s="1"/>
  <c r="L76" i="93"/>
  <c r="L76" i="129" s="1"/>
  <c r="C2" i="41"/>
  <c r="E2" i="4"/>
  <c r="N2" i="37"/>
  <c r="N42" i="157" s="1"/>
  <c r="I49" i="93"/>
  <c r="I49" i="129" s="1"/>
  <c r="G66" i="93"/>
  <c r="O4" i="15"/>
  <c r="P44" i="93"/>
  <c r="F2" i="100"/>
  <c r="P11" i="15"/>
  <c r="C48" i="93"/>
  <c r="W71" i="15"/>
  <c r="G2" i="65"/>
  <c r="P2" i="78"/>
  <c r="F2" i="33"/>
  <c r="R2" i="88"/>
  <c r="W38" i="93"/>
  <c r="T2" i="42"/>
  <c r="E2" i="112"/>
  <c r="S2" i="118"/>
  <c r="W2" i="36"/>
  <c r="C2" i="79"/>
  <c r="V2" i="40"/>
  <c r="R59" i="93"/>
  <c r="R59" i="129" s="1"/>
  <c r="F70" i="93"/>
  <c r="F70" i="129" s="1"/>
  <c r="M24" i="93"/>
  <c r="M24" i="129" s="1"/>
  <c r="I2" i="68"/>
  <c r="T2" i="72"/>
  <c r="I2" i="84"/>
  <c r="K2" i="58"/>
  <c r="W24" i="93"/>
  <c r="N2" i="91"/>
  <c r="P2" i="70"/>
  <c r="J2" i="36"/>
  <c r="N2" i="74"/>
  <c r="J63" i="93"/>
  <c r="J63" i="129" s="1"/>
  <c r="D35" i="93"/>
  <c r="D35" i="129" s="1"/>
  <c r="E2" i="3"/>
  <c r="R151" i="157"/>
  <c r="R2" i="27"/>
  <c r="W2" i="4"/>
  <c r="U2" i="110"/>
  <c r="H13" i="93"/>
  <c r="H13" i="129" s="1"/>
  <c r="R2" i="53"/>
  <c r="R55" i="157" s="1"/>
  <c r="W2" i="31"/>
  <c r="H2" i="67"/>
  <c r="C2" i="3"/>
  <c r="K2" i="27"/>
  <c r="T2" i="92"/>
  <c r="D38" i="93"/>
  <c r="D38" i="129" s="1"/>
  <c r="M2" i="115"/>
  <c r="P2" i="32"/>
  <c r="W2" i="115"/>
  <c r="E58" i="93"/>
  <c r="E58" i="129" s="1"/>
  <c r="D2" i="76"/>
  <c r="U2" i="29"/>
  <c r="S2" i="71"/>
  <c r="F2" i="39"/>
  <c r="J2" i="69"/>
  <c r="V2" i="68"/>
  <c r="V2" i="76"/>
  <c r="D2" i="71"/>
  <c r="I2" i="6"/>
  <c r="T2" i="65"/>
  <c r="T2" i="37"/>
  <c r="R2" i="29"/>
  <c r="U2" i="55"/>
  <c r="J2" i="4"/>
  <c r="G49" i="93"/>
  <c r="S2" i="90"/>
  <c r="O2" i="6"/>
  <c r="D2" i="35"/>
  <c r="F56" i="93"/>
  <c r="F56" i="129" s="1"/>
  <c r="O20" i="93"/>
  <c r="O20" i="129" s="1"/>
  <c r="O30" i="93"/>
  <c r="G7" i="93"/>
  <c r="G7" i="129" s="1"/>
  <c r="R2" i="39"/>
  <c r="I2" i="41"/>
  <c r="L2" i="97"/>
  <c r="F2" i="53"/>
  <c r="F55" i="157" s="1"/>
  <c r="D2" i="90"/>
  <c r="S6" i="93"/>
  <c r="L2" i="121"/>
  <c r="E2" i="79"/>
  <c r="Q2" i="89"/>
  <c r="D2" i="114"/>
  <c r="L2" i="89"/>
  <c r="H2" i="42"/>
  <c r="H47" i="157" s="1"/>
  <c r="R30" i="93"/>
  <c r="U2" i="41"/>
  <c r="J2" i="6"/>
  <c r="R50" i="93"/>
  <c r="R50" i="129" s="1"/>
  <c r="P2" i="37"/>
  <c r="K2" i="118"/>
  <c r="D2" i="4"/>
  <c r="J2" i="80"/>
  <c r="E36" i="93"/>
  <c r="E36" i="129" s="1"/>
  <c r="S42" i="93"/>
  <c r="S2" i="92"/>
  <c r="R2" i="32"/>
  <c r="N2" i="42"/>
  <c r="W62" i="93"/>
  <c r="W62" i="129" s="1"/>
  <c r="J2" i="63"/>
  <c r="U44" i="157"/>
  <c r="Q73" i="157"/>
  <c r="I37" i="157"/>
  <c r="R60" i="93"/>
  <c r="R60" i="129" s="1"/>
  <c r="G59" i="93"/>
  <c r="G59" i="129" s="1"/>
  <c r="D15" i="93"/>
  <c r="K41" i="93"/>
  <c r="O80" i="157"/>
  <c r="W22" i="15"/>
  <c r="E2" i="100"/>
  <c r="T2" i="89"/>
  <c r="P2" i="6"/>
  <c r="G2" i="121"/>
  <c r="Q2" i="61"/>
  <c r="O2" i="121"/>
  <c r="N47" i="93"/>
  <c r="N47" i="129" s="1"/>
  <c r="H51" i="93"/>
  <c r="H51" i="129" s="1"/>
  <c r="J2" i="74"/>
  <c r="M2" i="44"/>
  <c r="G2" i="73"/>
  <c r="W50" i="93"/>
  <c r="K51" i="93"/>
  <c r="K2" i="86"/>
  <c r="H2" i="57"/>
  <c r="K42" i="93"/>
  <c r="K42" i="129" s="1"/>
  <c r="H8" i="15"/>
  <c r="P54" i="93"/>
  <c r="P54" i="129" s="1"/>
  <c r="G2" i="2"/>
  <c r="D2" i="72"/>
  <c r="M11" i="15"/>
  <c r="W68" i="93"/>
  <c r="W41" i="93"/>
  <c r="W41" i="129" s="1"/>
  <c r="T2" i="85"/>
  <c r="H45" i="157"/>
  <c r="E2" i="69"/>
  <c r="V2" i="2"/>
  <c r="E2" i="63"/>
  <c r="N2" i="69"/>
  <c r="V2" i="118"/>
  <c r="W2" i="18"/>
  <c r="W26" i="157" s="1"/>
  <c r="R21" i="93"/>
  <c r="R21" i="129" s="1"/>
  <c r="L40" i="93"/>
  <c r="P2" i="81"/>
  <c r="R2" i="38"/>
  <c r="Q2" i="5"/>
  <c r="L2" i="24"/>
  <c r="L74" i="93"/>
  <c r="T2" i="87"/>
  <c r="J2" i="97"/>
  <c r="N2" i="84"/>
  <c r="H70" i="93"/>
  <c r="H70" i="129" s="1"/>
  <c r="N98" i="157"/>
  <c r="Q2" i="36"/>
  <c r="M38" i="93"/>
  <c r="M38" i="129" s="1"/>
  <c r="L20" i="93"/>
  <c r="L20" i="129" s="1"/>
  <c r="N2" i="54"/>
  <c r="N56" i="157" s="1"/>
  <c r="C63" i="93"/>
  <c r="C63" i="129" s="1"/>
  <c r="G31" i="93"/>
  <c r="G31" i="129" s="1"/>
  <c r="E59" i="93"/>
  <c r="E59" i="129" s="1"/>
  <c r="U37" i="93"/>
  <c r="U37" i="129" s="1"/>
  <c r="D37" i="93"/>
  <c r="T32" i="93"/>
  <c r="C40" i="93"/>
  <c r="C40" i="129" s="1"/>
  <c r="K21" i="93"/>
  <c r="F49" i="157"/>
  <c r="E2" i="65"/>
  <c r="K2" i="80"/>
  <c r="R2" i="57"/>
  <c r="K2" i="92"/>
  <c r="R2" i="34"/>
  <c r="Q2" i="42"/>
  <c r="K74" i="93"/>
  <c r="I2" i="108"/>
  <c r="O2" i="97"/>
  <c r="K62" i="93"/>
  <c r="K62" i="129" s="1"/>
  <c r="N2" i="100"/>
  <c r="G73" i="93"/>
  <c r="R47" i="93"/>
  <c r="R2" i="63"/>
  <c r="S2" i="33"/>
  <c r="L2" i="42"/>
  <c r="M2" i="6"/>
  <c r="H48" i="93"/>
  <c r="H48" i="129" s="1"/>
  <c r="V35" i="93"/>
  <c r="V35" i="129" s="1"/>
  <c r="W99" i="157"/>
  <c r="C2" i="97"/>
  <c r="S46" i="157"/>
  <c r="P2" i="19"/>
  <c r="P27" i="157" s="1"/>
  <c r="U2" i="84"/>
  <c r="V2" i="64"/>
  <c r="E67" i="93"/>
  <c r="E67" i="129" s="1"/>
  <c r="R41" i="93"/>
  <c r="R41" i="129" s="1"/>
  <c r="Q2" i="55"/>
  <c r="U25" i="93"/>
  <c r="O2" i="3"/>
  <c r="K2" i="43"/>
  <c r="M2" i="43"/>
  <c r="N70" i="93"/>
  <c r="N70" i="129" s="1"/>
  <c r="C2" i="84"/>
  <c r="H2" i="73"/>
  <c r="H43" i="93"/>
  <c r="J55" i="93"/>
  <c r="M2" i="70"/>
  <c r="W30" i="93"/>
  <c r="F36" i="93"/>
  <c r="F36" i="129" s="1"/>
  <c r="W11" i="45"/>
  <c r="O17" i="45"/>
  <c r="J43" i="93"/>
  <c r="J43" i="129" s="1"/>
  <c r="T37" i="93"/>
  <c r="J2" i="2"/>
  <c r="J2" i="37"/>
  <c r="E2" i="57"/>
  <c r="K2" i="63"/>
  <c r="Q2" i="57"/>
  <c r="R2" i="107"/>
  <c r="J2" i="40"/>
  <c r="I2" i="54"/>
  <c r="I56" i="157" s="1"/>
  <c r="P2" i="33"/>
  <c r="E2" i="118"/>
  <c r="V2" i="112"/>
  <c r="S67" i="93"/>
  <c r="S67" i="129" s="1"/>
  <c r="W2" i="63"/>
  <c r="F2" i="98"/>
  <c r="L2" i="64"/>
  <c r="O2" i="81"/>
  <c r="M2" i="68"/>
  <c r="D2" i="110"/>
  <c r="V2" i="43"/>
  <c r="I2" i="81"/>
  <c r="J2" i="65"/>
  <c r="C2" i="76"/>
  <c r="L13" i="93"/>
  <c r="L13" i="129" s="1"/>
  <c r="H76" i="93"/>
  <c r="T61" i="129"/>
  <c r="S54" i="93"/>
  <c r="H2" i="31"/>
  <c r="E39" i="93"/>
  <c r="E39" i="129" s="1"/>
  <c r="L30" i="93"/>
  <c r="L30" i="129" s="1"/>
  <c r="D31" i="93"/>
  <c r="D31" i="129" s="1"/>
  <c r="L21" i="93"/>
  <c r="L21" i="129" s="1"/>
  <c r="W45" i="93"/>
  <c r="W45" i="129" s="1"/>
  <c r="P50" i="93"/>
  <c r="T2" i="32"/>
  <c r="F2" i="29"/>
  <c r="O2" i="53"/>
  <c r="O55" i="157" s="1"/>
  <c r="I36" i="93"/>
  <c r="I36" i="129" s="1"/>
  <c r="F2" i="78"/>
  <c r="P2" i="3"/>
  <c r="T2" i="86"/>
  <c r="M2" i="27"/>
  <c r="N59" i="129"/>
  <c r="N2" i="57"/>
  <c r="L66" i="93"/>
  <c r="L66" i="129" s="1"/>
  <c r="P2" i="24"/>
  <c r="U44" i="93"/>
  <c r="U44" i="129" s="1"/>
  <c r="F2" i="108"/>
  <c r="R2" i="73"/>
  <c r="L2" i="61"/>
  <c r="R49" i="93"/>
  <c r="D2" i="23"/>
  <c r="R2" i="65"/>
  <c r="E2" i="74"/>
  <c r="O26" i="9"/>
  <c r="F2" i="55"/>
  <c r="Q2" i="114"/>
  <c r="I2" i="61"/>
  <c r="Q2" i="109"/>
  <c r="E63" i="93"/>
  <c r="E63" i="129" s="1"/>
  <c r="T2" i="69"/>
  <c r="V30" i="93"/>
  <c r="V30" i="129" s="1"/>
  <c r="T26" i="12"/>
  <c r="J67" i="93"/>
  <c r="W2" i="96"/>
  <c r="U2" i="89"/>
  <c r="N2" i="58"/>
  <c r="I2" i="65"/>
  <c r="I15" i="93"/>
  <c r="I15" i="129" s="1"/>
  <c r="V2" i="87"/>
  <c r="O48" i="93"/>
  <c r="O2" i="83"/>
  <c r="W73" i="93"/>
  <c r="W73" i="129" s="1"/>
  <c r="H45" i="93"/>
  <c r="Q35" i="93"/>
  <c r="L2" i="114"/>
  <c r="Q2" i="87"/>
  <c r="Q26" i="123"/>
  <c r="E42" i="93"/>
  <c r="E42" i="129" s="1"/>
  <c r="I13" i="93"/>
  <c r="H2" i="77"/>
  <c r="W2" i="6"/>
  <c r="Q58" i="93"/>
  <c r="Q58" i="129" s="1"/>
  <c r="T2" i="26"/>
  <c r="H2" i="115"/>
  <c r="T2" i="3"/>
  <c r="R29" i="93"/>
  <c r="R29" i="129" s="1"/>
  <c r="Q2" i="108"/>
  <c r="F39" i="129"/>
  <c r="J19" i="93"/>
  <c r="E2" i="67"/>
  <c r="J2" i="41"/>
  <c r="K2" i="76"/>
  <c r="F2" i="4"/>
  <c r="Q2" i="98"/>
  <c r="N2" i="70"/>
  <c r="H2" i="23"/>
  <c r="O2" i="96"/>
  <c r="G2" i="25"/>
  <c r="F2" i="86"/>
  <c r="D2" i="26"/>
  <c r="N2" i="77"/>
  <c r="D50" i="93"/>
  <c r="S2" i="97"/>
  <c r="W2" i="113"/>
  <c r="M29" i="93"/>
  <c r="M29" i="129" s="1"/>
  <c r="V60" i="93"/>
  <c r="V60" i="129" s="1"/>
  <c r="G2" i="39"/>
  <c r="G2" i="63"/>
  <c r="I2" i="107"/>
  <c r="M2" i="4"/>
  <c r="V2" i="86"/>
  <c r="N2" i="99"/>
  <c r="L2" i="58"/>
  <c r="W2" i="67"/>
  <c r="G2" i="38"/>
  <c r="M55" i="93"/>
  <c r="M55" i="129" s="1"/>
  <c r="D16" i="93"/>
  <c r="D16" i="129" s="1"/>
  <c r="D2" i="36"/>
  <c r="P41" i="93"/>
  <c r="P41" i="129" s="1"/>
  <c r="N2" i="55"/>
  <c r="M69" i="93"/>
  <c r="M69" i="129" s="1"/>
  <c r="C2" i="66"/>
  <c r="I2" i="40"/>
  <c r="O2" i="62"/>
  <c r="F2" i="19"/>
  <c r="F27" i="157" s="1"/>
  <c r="S2" i="29"/>
  <c r="O49" i="93"/>
  <c r="Q39" i="93"/>
  <c r="Q39" i="129" s="1"/>
  <c r="R2" i="19"/>
  <c r="R27" i="157" s="1"/>
  <c r="G2" i="42"/>
  <c r="G2" i="108"/>
  <c r="M2" i="107"/>
  <c r="M2" i="85"/>
  <c r="C2" i="40"/>
  <c r="Q16" i="93"/>
  <c r="Q16" i="129" s="1"/>
  <c r="N2" i="68"/>
  <c r="T2" i="55"/>
  <c r="Q79" i="157"/>
  <c r="R13" i="93"/>
  <c r="R13" i="129" s="1"/>
  <c r="I57" i="157"/>
  <c r="N2" i="114"/>
  <c r="T38" i="93"/>
  <c r="T38" i="129" s="1"/>
  <c r="W2" i="73"/>
  <c r="J2" i="33"/>
  <c r="I2" i="62"/>
  <c r="D2" i="121"/>
  <c r="O2" i="40"/>
  <c r="Q73" i="93"/>
  <c r="Q73" i="129" s="1"/>
  <c r="P68" i="93"/>
  <c r="P68" i="129" s="1"/>
  <c r="I93" i="157"/>
  <c r="P40" i="93"/>
  <c r="W2" i="110"/>
  <c r="H69" i="93"/>
  <c r="H69" i="129" s="1"/>
  <c r="T2" i="78"/>
  <c r="Q2" i="118"/>
  <c r="Q2" i="34"/>
  <c r="F2" i="43"/>
  <c r="J2" i="24"/>
  <c r="S2" i="69"/>
  <c r="G17" i="15"/>
  <c r="W6" i="93"/>
  <c r="W6" i="129" s="1"/>
  <c r="G71" i="45"/>
  <c r="K74" i="157"/>
  <c r="T2" i="53"/>
  <c r="T55" i="157" s="1"/>
  <c r="L2" i="77"/>
  <c r="S2" i="66"/>
  <c r="D2" i="64"/>
  <c r="V2" i="62"/>
  <c r="M2" i="74"/>
  <c r="R26" i="11"/>
  <c r="P87" i="157"/>
  <c r="O2" i="107"/>
  <c r="J2" i="61"/>
  <c r="Q2" i="71"/>
  <c r="H2" i="66"/>
  <c r="O16" i="93"/>
  <c r="I2" i="35"/>
  <c r="K48" i="93"/>
  <c r="K48" i="129" s="1"/>
  <c r="C58" i="93"/>
  <c r="C58" i="129" s="1"/>
  <c r="D76" i="93"/>
  <c r="D76" i="129" s="1"/>
  <c r="S2" i="19"/>
  <c r="S27" i="157" s="1"/>
  <c r="R2" i="89"/>
  <c r="S2" i="17"/>
  <c r="K5" i="157"/>
  <c r="D29" i="93"/>
  <c r="D29" i="129" s="1"/>
  <c r="C2" i="59"/>
  <c r="F47" i="93"/>
  <c r="F47" i="129" s="1"/>
  <c r="N2" i="29"/>
  <c r="J2" i="85"/>
  <c r="J56" i="93"/>
  <c r="J56" i="129" s="1"/>
  <c r="I43" i="93"/>
  <c r="I43" i="129" s="1"/>
  <c r="L17" i="15"/>
  <c r="H2" i="65"/>
  <c r="T68" i="93"/>
  <c r="T68" i="129" s="1"/>
  <c r="M2" i="34"/>
  <c r="L2" i="98"/>
  <c r="W4" i="45"/>
  <c r="L18" i="93"/>
  <c r="W2" i="95"/>
  <c r="J50" i="93"/>
  <c r="J50" i="129" s="1"/>
  <c r="R74" i="93"/>
  <c r="R74" i="129" s="1"/>
  <c r="S69" i="93"/>
  <c r="S69" i="129" s="1"/>
  <c r="W66" i="93"/>
  <c r="W66" i="129" s="1"/>
  <c r="V19" i="93"/>
  <c r="D18" i="93"/>
  <c r="D18" i="129" s="1"/>
  <c r="S68" i="93"/>
  <c r="S68" i="129" s="1"/>
  <c r="E24" i="93"/>
  <c r="T2" i="54"/>
  <c r="T56" i="157" s="1"/>
  <c r="R20" i="93"/>
  <c r="R20" i="129" s="1"/>
  <c r="C2" i="2"/>
  <c r="V2" i="77"/>
  <c r="S64" i="93"/>
  <c r="S64" i="129" s="1"/>
  <c r="S2" i="108"/>
  <c r="D2" i="80"/>
  <c r="N2" i="115"/>
  <c r="P2" i="27"/>
  <c r="Q2" i="88"/>
  <c r="H2" i="82"/>
  <c r="J2" i="96"/>
  <c r="E13" i="93"/>
  <c r="E22" i="15"/>
  <c r="F2" i="83"/>
  <c r="I42" i="157"/>
  <c r="D30" i="157"/>
  <c r="P58" i="93"/>
  <c r="P58" i="129" s="1"/>
  <c r="V43" i="93"/>
  <c r="V43" i="129" s="1"/>
  <c r="O2" i="113"/>
  <c r="O2" i="85"/>
  <c r="E2" i="86"/>
  <c r="T2" i="84"/>
  <c r="E68" i="93"/>
  <c r="E68" i="129" s="1"/>
  <c r="M73" i="93"/>
  <c r="M73" i="129" s="1"/>
  <c r="U2" i="38"/>
  <c r="U2" i="85"/>
  <c r="I60" i="93"/>
  <c r="V38" i="93"/>
  <c r="V38" i="129" s="1"/>
  <c r="O41" i="93"/>
  <c r="O41" i="129" s="1"/>
  <c r="R2" i="71"/>
  <c r="D2" i="79"/>
  <c r="V80" i="157"/>
  <c r="L50" i="93"/>
  <c r="L50" i="129" s="1"/>
  <c r="H40" i="93"/>
  <c r="H40" i="129" s="1"/>
  <c r="D2" i="2"/>
  <c r="P2" i="36"/>
  <c r="W54" i="93"/>
  <c r="W54" i="129" s="1"/>
  <c r="K2" i="112"/>
  <c r="I2" i="76"/>
  <c r="W57" i="93"/>
  <c r="W57" i="129" s="1"/>
  <c r="T2" i="100"/>
  <c r="U2" i="54"/>
  <c r="U56" i="157" s="1"/>
  <c r="V69" i="93"/>
  <c r="V69" i="129" s="1"/>
  <c r="V41" i="93"/>
  <c r="V41" i="129" s="1"/>
  <c r="U2" i="73"/>
  <c r="J2" i="79"/>
  <c r="K6" i="157"/>
  <c r="H2" i="109"/>
  <c r="T2" i="67"/>
  <c r="M2" i="86"/>
  <c r="E2" i="108"/>
  <c r="N38" i="93"/>
  <c r="N38" i="129" s="1"/>
  <c r="H16" i="93"/>
  <c r="H16" i="129" s="1"/>
  <c r="C50" i="93"/>
  <c r="C50" i="129" s="1"/>
  <c r="F2" i="6"/>
  <c r="S62" i="93"/>
  <c r="S62" i="129" s="1"/>
  <c r="I62" i="93"/>
  <c r="I62" i="129" s="1"/>
  <c r="W2" i="99"/>
  <c r="F2" i="34"/>
  <c r="K2" i="26"/>
  <c r="J65" i="93"/>
  <c r="S59" i="157"/>
  <c r="N44" i="93"/>
  <c r="N44" i="129" s="1"/>
  <c r="S8" i="45"/>
  <c r="F8" i="15"/>
  <c r="K2" i="99"/>
  <c r="H2" i="74"/>
  <c r="V64" i="157"/>
  <c r="C2" i="5"/>
  <c r="G2" i="95"/>
  <c r="V47" i="93"/>
  <c r="W31" i="93"/>
  <c r="W31" i="129" s="1"/>
  <c r="D2" i="113"/>
  <c r="N2" i="81"/>
  <c r="U4" i="45"/>
  <c r="G4" i="15"/>
  <c r="M2" i="87"/>
  <c r="Q46" i="93"/>
  <c r="Q46" i="129" s="1"/>
  <c r="E2" i="121"/>
  <c r="J45" i="93"/>
  <c r="J45" i="129" s="1"/>
  <c r="T2" i="18"/>
  <c r="T26" i="157" s="1"/>
  <c r="P25" i="93"/>
  <c r="P25" i="129" s="1"/>
  <c r="V15" i="93"/>
  <c r="V15" i="129" s="1"/>
  <c r="E2" i="59"/>
  <c r="I26" i="94"/>
  <c r="G6" i="93"/>
  <c r="G6" i="129" s="1"/>
  <c r="J71" i="15"/>
  <c r="G2" i="87"/>
  <c r="L46" i="93"/>
  <c r="P2" i="65"/>
  <c r="M65" i="157"/>
  <c r="H38" i="93"/>
  <c r="H38" i="129" s="1"/>
  <c r="H2" i="64"/>
  <c r="J2" i="113"/>
  <c r="H2" i="86"/>
  <c r="E2" i="110"/>
  <c r="N2" i="72"/>
  <c r="S2" i="112"/>
  <c r="P2" i="113"/>
  <c r="N2" i="98"/>
  <c r="E2" i="36"/>
  <c r="G63" i="93"/>
  <c r="G63" i="129" s="1"/>
  <c r="I2" i="96"/>
  <c r="E4" i="45"/>
  <c r="S2" i="28"/>
  <c r="D8" i="45"/>
  <c r="S2" i="31"/>
  <c r="S2" i="42"/>
  <c r="U2" i="70"/>
  <c r="N10" i="93"/>
  <c r="N10" i="129" s="1"/>
  <c r="V2" i="37"/>
  <c r="P70" i="93"/>
  <c r="P70" i="129" s="1"/>
  <c r="J2" i="90"/>
  <c r="M2" i="80"/>
  <c r="S2" i="121"/>
  <c r="I19" i="93"/>
  <c r="I19" i="129" s="1"/>
  <c r="E2" i="80"/>
  <c r="P2" i="97"/>
  <c r="H5" i="93"/>
  <c r="H5" i="129" s="1"/>
  <c r="I59" i="93"/>
  <c r="I59" i="129" s="1"/>
  <c r="L73" i="157"/>
  <c r="N2" i="121"/>
  <c r="U62" i="93"/>
  <c r="U62" i="129" s="1"/>
  <c r="L2" i="69"/>
  <c r="O60" i="93"/>
  <c r="E7" i="93"/>
  <c r="E7" i="129" s="1"/>
  <c r="R2" i="79"/>
  <c r="E49" i="93"/>
  <c r="E49" i="129" s="1"/>
  <c r="N50" i="93"/>
  <c r="N50" i="129" s="1"/>
  <c r="F2" i="112"/>
  <c r="L2" i="92"/>
  <c r="N2" i="18"/>
  <c r="N26" i="157" s="1"/>
  <c r="I61" i="93"/>
  <c r="I61" i="129" s="1"/>
  <c r="L32" i="157"/>
  <c r="C2" i="81"/>
  <c r="T56" i="93"/>
  <c r="T56" i="129" s="1"/>
  <c r="S70" i="93"/>
  <c r="S70" i="129" s="1"/>
  <c r="D36" i="93"/>
  <c r="D36" i="129" s="1"/>
  <c r="G29" i="93"/>
  <c r="G29" i="129" s="1"/>
  <c r="F54" i="93"/>
  <c r="F54" i="129" s="1"/>
  <c r="J2" i="82"/>
  <c r="W2" i="91"/>
  <c r="U2" i="32"/>
  <c r="F25" i="93"/>
  <c r="F25" i="129" s="1"/>
  <c r="R39" i="93"/>
  <c r="W2" i="108"/>
  <c r="L2" i="5"/>
  <c r="I64" i="93"/>
  <c r="I64" i="129" s="1"/>
  <c r="O59" i="93"/>
  <c r="O59" i="129" s="1"/>
  <c r="G2" i="67"/>
  <c r="N2" i="95"/>
  <c r="O74" i="93"/>
  <c r="O74" i="129" s="1"/>
  <c r="Q2" i="27"/>
  <c r="P46" i="157"/>
  <c r="H2" i="6"/>
  <c r="N2" i="118"/>
  <c r="L2" i="68"/>
  <c r="I2" i="29"/>
  <c r="E2" i="23"/>
  <c r="G2" i="41"/>
  <c r="H14" i="93"/>
  <c r="H14" i="129" s="1"/>
  <c r="D27" i="15"/>
  <c r="D56" i="93"/>
  <c r="D56" i="129" s="1"/>
  <c r="E2" i="55"/>
  <c r="P2" i="68"/>
  <c r="D10" i="93"/>
  <c r="D10" i="129" s="1"/>
  <c r="L70" i="129"/>
  <c r="J17" i="45"/>
  <c r="F2" i="32"/>
  <c r="O2" i="76"/>
  <c r="R58" i="93"/>
  <c r="R58" i="129" s="1"/>
  <c r="R2" i="90"/>
  <c r="H2" i="32"/>
  <c r="S2" i="82"/>
  <c r="H2" i="61"/>
  <c r="E60" i="93"/>
  <c r="E60" i="129" s="1"/>
  <c r="I69" i="93"/>
  <c r="I69" i="129" s="1"/>
  <c r="U2" i="53"/>
  <c r="U55" i="157" s="1"/>
  <c r="T14" i="93"/>
  <c r="T14" i="129" s="1"/>
  <c r="M2" i="78"/>
  <c r="T6" i="93"/>
  <c r="T6" i="129" s="1"/>
  <c r="P2" i="107"/>
  <c r="N32" i="93"/>
  <c r="N32" i="129" s="1"/>
  <c r="N2" i="4"/>
  <c r="E101" i="157"/>
  <c r="H2" i="83"/>
  <c r="N2" i="87"/>
  <c r="M26" i="12"/>
  <c r="L2" i="88"/>
  <c r="P2" i="34"/>
  <c r="D54" i="93"/>
  <c r="N2" i="112"/>
  <c r="O2" i="17"/>
  <c r="O25" i="157" s="1"/>
  <c r="N2" i="76"/>
  <c r="N6" i="93"/>
  <c r="N6" i="129" s="1"/>
  <c r="R2" i="40"/>
  <c r="M2" i="121"/>
  <c r="F48" i="93"/>
  <c r="F48" i="129" s="1"/>
  <c r="I2" i="109"/>
  <c r="M2" i="55"/>
  <c r="O2" i="28"/>
  <c r="P73" i="93"/>
  <c r="P73" i="129" s="1"/>
  <c r="N2" i="25"/>
  <c r="M2" i="67"/>
  <c r="Q101" i="157"/>
  <c r="J37" i="157"/>
  <c r="K2" i="18"/>
  <c r="S29" i="93"/>
  <c r="S29" i="129" s="1"/>
  <c r="U61" i="129"/>
  <c r="P26" i="7"/>
  <c r="P6" i="93"/>
  <c r="P6" i="129" s="1"/>
  <c r="H11" i="45"/>
  <c r="F2" i="17"/>
  <c r="F25" i="157" s="1"/>
  <c r="I73" i="93"/>
  <c r="I73" i="129" s="1"/>
  <c r="P64" i="93"/>
  <c r="P64" i="129" s="1"/>
  <c r="K63" i="93"/>
  <c r="K63" i="129" s="1"/>
  <c r="F6" i="129"/>
  <c r="T12" i="93"/>
  <c r="T12" i="129" s="1"/>
  <c r="P11" i="45"/>
  <c r="T2" i="27"/>
  <c r="M2" i="2"/>
  <c r="J2" i="118"/>
  <c r="Q74" i="93"/>
  <c r="C16" i="93"/>
  <c r="C16" i="129" s="1"/>
  <c r="R2" i="33"/>
  <c r="V2" i="34"/>
  <c r="Q2" i="62"/>
  <c r="E2" i="61"/>
  <c r="P2" i="63"/>
  <c r="Q45" i="93"/>
  <c r="Q45" i="129" s="1"/>
  <c r="O2" i="100"/>
  <c r="G56" i="93"/>
  <c r="G56" i="129" s="1"/>
  <c r="C32" i="93"/>
  <c r="C32" i="129" s="1"/>
  <c r="I71" i="15"/>
  <c r="N71" i="101"/>
  <c r="C25" i="129"/>
  <c r="Q46" i="157"/>
  <c r="V64" i="93"/>
  <c r="V64" i="129" s="1"/>
  <c r="S2" i="3"/>
  <c r="K2" i="55"/>
  <c r="W2" i="97"/>
  <c r="N73" i="93"/>
  <c r="N73" i="129" s="1"/>
  <c r="K2" i="25"/>
  <c r="P71" i="15"/>
  <c r="C26" i="60"/>
  <c r="V67" i="93"/>
  <c r="V67" i="129" s="1"/>
  <c r="Q8" i="15"/>
  <c r="M42" i="157"/>
  <c r="O43" i="157"/>
  <c r="J2" i="92"/>
  <c r="E2" i="58"/>
  <c r="H2" i="97"/>
  <c r="H2" i="96"/>
  <c r="C2" i="110"/>
  <c r="W2" i="3"/>
  <c r="G25" i="93"/>
  <c r="G25" i="129" s="1"/>
  <c r="W10" i="93"/>
  <c r="W10" i="129" s="1"/>
  <c r="U2" i="98"/>
  <c r="I2" i="18"/>
  <c r="I26" i="157" s="1"/>
  <c r="H26" i="7"/>
  <c r="D62" i="93"/>
  <c r="D62" i="129" s="1"/>
  <c r="G2" i="66"/>
  <c r="R73" i="93"/>
  <c r="R73" i="129" s="1"/>
  <c r="D65" i="93"/>
  <c r="D65" i="129" s="1"/>
  <c r="H66" i="93"/>
  <c r="H66" i="129" s="1"/>
  <c r="N71" i="15"/>
  <c r="E2" i="115"/>
  <c r="U60" i="129"/>
  <c r="O2" i="39"/>
  <c r="O25" i="93"/>
  <c r="O25" i="129" s="1"/>
  <c r="C2" i="98"/>
  <c r="T76" i="93"/>
  <c r="T76" i="129" s="1"/>
  <c r="R71" i="45"/>
  <c r="R4" i="15"/>
  <c r="D3" i="94"/>
  <c r="S17" i="15"/>
  <c r="S13" i="93"/>
  <c r="S13" i="129" s="1"/>
  <c r="O40" i="157"/>
  <c r="E2" i="96"/>
  <c r="U2" i="37"/>
  <c r="E2" i="98"/>
  <c r="T2" i="114"/>
  <c r="M2" i="89"/>
  <c r="Q2" i="37"/>
  <c r="W2" i="44"/>
  <c r="T11" i="15"/>
  <c r="W71" i="45"/>
  <c r="D3" i="7"/>
  <c r="S11" i="45"/>
  <c r="U79" i="157"/>
  <c r="H2" i="90"/>
  <c r="N2" i="3"/>
  <c r="Q2" i="110"/>
  <c r="L2" i="28"/>
  <c r="J2" i="68"/>
  <c r="M59" i="129"/>
  <c r="D2" i="62"/>
  <c r="G2" i="107"/>
  <c r="W75" i="129"/>
  <c r="U2" i="83"/>
  <c r="T2" i="44"/>
  <c r="D2" i="83"/>
  <c r="J2" i="26"/>
  <c r="U50" i="93"/>
  <c r="U50" i="129" s="1"/>
  <c r="R2" i="44"/>
  <c r="F2" i="72"/>
  <c r="M57" i="93"/>
  <c r="M57" i="129" s="1"/>
  <c r="F2" i="109"/>
  <c r="S2" i="40"/>
  <c r="D2" i="5"/>
  <c r="F65" i="93"/>
  <c r="F65" i="129" s="1"/>
  <c r="G2" i="91"/>
  <c r="C2" i="92"/>
  <c r="D2" i="91"/>
  <c r="W2" i="69"/>
  <c r="G69" i="93"/>
  <c r="G69" i="129" s="1"/>
  <c r="G8" i="45"/>
  <c r="T2" i="6"/>
  <c r="V48" i="157"/>
  <c r="R48" i="157"/>
  <c r="H8" i="45"/>
  <c r="T62" i="157"/>
  <c r="W2" i="121"/>
  <c r="O2" i="36"/>
  <c r="M65" i="93"/>
  <c r="M65" i="129" s="1"/>
  <c r="C2" i="23"/>
  <c r="K2" i="53"/>
  <c r="K55" i="157" s="1"/>
  <c r="T2" i="57"/>
  <c r="T27" i="15"/>
  <c r="N8" i="15"/>
  <c r="P30" i="93"/>
  <c r="P30" i="129" s="1"/>
  <c r="D2" i="95"/>
  <c r="E2" i="109"/>
  <c r="U8" i="45"/>
  <c r="P48" i="93"/>
  <c r="D8" i="15"/>
  <c r="D49" i="93"/>
  <c r="D49" i="129" s="1"/>
  <c r="H2" i="34"/>
  <c r="U2" i="71"/>
  <c r="D2" i="32"/>
  <c r="G2" i="113"/>
  <c r="H31" i="129"/>
  <c r="O2" i="66"/>
  <c r="P2" i="87"/>
  <c r="K2" i="71"/>
  <c r="D57" i="93"/>
  <c r="D57" i="129" s="1"/>
  <c r="Q25" i="93"/>
  <c r="Q25" i="129" s="1"/>
  <c r="P75" i="129"/>
  <c r="V2" i="100"/>
  <c r="C47" i="93"/>
  <c r="C47" i="129" s="1"/>
  <c r="H31" i="157"/>
  <c r="E2" i="39"/>
  <c r="T2" i="115"/>
  <c r="G2" i="64"/>
  <c r="M2" i="90"/>
  <c r="E2" i="82"/>
  <c r="P2" i="83"/>
  <c r="L2" i="40"/>
  <c r="I3" i="7"/>
  <c r="T47" i="93"/>
  <c r="T47" i="129" s="1"/>
  <c r="P2" i="28"/>
  <c r="I65" i="93"/>
  <c r="I65" i="129" s="1"/>
  <c r="R68" i="93"/>
  <c r="R68" i="129" s="1"/>
  <c r="V59" i="93"/>
  <c r="V59" i="129" s="1"/>
  <c r="E2" i="38"/>
  <c r="V51" i="93"/>
  <c r="V51" i="129" s="1"/>
  <c r="V2" i="35"/>
  <c r="O11" i="15"/>
  <c r="O2" i="95"/>
  <c r="W46" i="157"/>
  <c r="N37" i="93"/>
  <c r="T63" i="93"/>
  <c r="T63" i="129" s="1"/>
  <c r="F98" i="157"/>
  <c r="K69" i="157"/>
  <c r="F49" i="93"/>
  <c r="L64" i="93"/>
  <c r="L64" i="129" s="1"/>
  <c r="F2" i="5"/>
  <c r="U2" i="72"/>
  <c r="V2" i="81"/>
  <c r="K56" i="93"/>
  <c r="K56" i="129" s="1"/>
  <c r="O14" i="93"/>
  <c r="O14" i="129" s="1"/>
  <c r="M74" i="93"/>
  <c r="M74" i="129" s="1"/>
  <c r="T74" i="93"/>
  <c r="T74" i="129" s="1"/>
  <c r="M2" i="114"/>
  <c r="N65" i="93"/>
  <c r="N65" i="129" s="1"/>
  <c r="U2" i="113"/>
  <c r="H2" i="54"/>
  <c r="H56" i="157" s="1"/>
  <c r="O66" i="93"/>
  <c r="O66" i="129" s="1"/>
  <c r="O2" i="64"/>
  <c r="M2" i="28"/>
  <c r="Q4" i="45"/>
  <c r="C69" i="93"/>
  <c r="C69" i="129" s="1"/>
  <c r="G13" i="93"/>
  <c r="G13" i="129" s="1"/>
  <c r="W64" i="93"/>
  <c r="W64" i="129" s="1"/>
  <c r="L55" i="93"/>
  <c r="L55" i="129" s="1"/>
  <c r="U11" i="45"/>
  <c r="P2" i="31"/>
  <c r="S40" i="157"/>
  <c r="L2" i="112"/>
  <c r="Q2" i="19"/>
  <c r="Q27" i="157" s="1"/>
  <c r="U63" i="93"/>
  <c r="U63" i="129" s="1"/>
  <c r="H65" i="93"/>
  <c r="H65" i="129" s="1"/>
  <c r="P45" i="93"/>
  <c r="P45" i="129" s="1"/>
  <c r="R16" i="93"/>
  <c r="R16" i="129" s="1"/>
  <c r="V76" i="93"/>
  <c r="V76" i="129" s="1"/>
  <c r="T16" i="93"/>
  <c r="T16" i="129" s="1"/>
  <c r="C2" i="62"/>
  <c r="O2" i="109"/>
  <c r="Q2" i="2"/>
  <c r="T2" i="73"/>
  <c r="U74" i="93"/>
  <c r="U74" i="129" s="1"/>
  <c r="S2" i="63"/>
  <c r="N2" i="35"/>
  <c r="W2" i="85"/>
  <c r="I2" i="77"/>
  <c r="U2" i="99"/>
  <c r="O2" i="86"/>
  <c r="Q29" i="93"/>
  <c r="Q29" i="129" s="1"/>
  <c r="I74" i="93"/>
  <c r="I74" i="129" s="1"/>
  <c r="J2" i="72"/>
  <c r="U2" i="112"/>
  <c r="J48" i="93"/>
  <c r="J48" i="129" s="1"/>
  <c r="S35" i="93"/>
  <c r="S35" i="129" s="1"/>
  <c r="E2" i="32"/>
  <c r="F2" i="69"/>
  <c r="Q29" i="157"/>
  <c r="R84" i="157"/>
  <c r="H69" i="157"/>
  <c r="F2" i="67"/>
  <c r="W2" i="40"/>
  <c r="P2" i="110"/>
  <c r="J17" i="15"/>
  <c r="R8" i="45"/>
  <c r="T2" i="91"/>
  <c r="G61" i="129"/>
  <c r="N2" i="62"/>
  <c r="E54" i="129"/>
  <c r="S60" i="157"/>
  <c r="T39" i="93"/>
  <c r="T39" i="129" s="1"/>
  <c r="P19" i="93"/>
  <c r="P19" i="129" s="1"/>
  <c r="S40" i="93"/>
  <c r="S40" i="129" s="1"/>
  <c r="V2" i="54"/>
  <c r="V56" i="157" s="1"/>
  <c r="E2" i="85"/>
  <c r="E29" i="129"/>
  <c r="L2" i="118"/>
  <c r="M68" i="93"/>
  <c r="M68" i="129" s="1"/>
  <c r="J2" i="62"/>
  <c r="I32" i="93"/>
  <c r="I32" i="129" s="1"/>
  <c r="S39" i="93"/>
  <c r="S39" i="129" s="1"/>
  <c r="T46" i="93"/>
  <c r="T46" i="129" s="1"/>
  <c r="R51" i="93"/>
  <c r="R51" i="129" s="1"/>
  <c r="Q2" i="70"/>
  <c r="M51" i="93"/>
  <c r="M51" i="129" s="1"/>
  <c r="M14" i="129"/>
  <c r="D69" i="129"/>
  <c r="L63" i="157"/>
  <c r="F57" i="157"/>
  <c r="V21" i="93"/>
  <c r="V21" i="129" s="1"/>
  <c r="T2" i="81"/>
  <c r="M2" i="76"/>
  <c r="I44" i="93"/>
  <c r="I44" i="129" s="1"/>
  <c r="F10" i="93"/>
  <c r="F10" i="129" s="1"/>
  <c r="Q66" i="93"/>
  <c r="Q66" i="129" s="1"/>
  <c r="P2" i="17"/>
  <c r="P25" i="157" s="1"/>
  <c r="T2" i="43"/>
  <c r="F2" i="95"/>
  <c r="U42" i="93"/>
  <c r="U42" i="129" s="1"/>
  <c r="K2" i="67"/>
  <c r="F2" i="82"/>
  <c r="O74" i="157"/>
  <c r="H30" i="93"/>
  <c r="H30" i="129" s="1"/>
  <c r="E2" i="41"/>
  <c r="N55" i="93"/>
  <c r="N55" i="129" s="1"/>
  <c r="L2" i="115"/>
  <c r="U2" i="69"/>
  <c r="J2" i="76"/>
  <c r="L2" i="57"/>
  <c r="R10" i="93"/>
  <c r="R10" i="129" s="1"/>
  <c r="Q75" i="93"/>
  <c r="Q75" i="129" s="1"/>
  <c r="V2" i="65"/>
  <c r="F38" i="93"/>
  <c r="F38" i="129" s="1"/>
  <c r="M2" i="100"/>
  <c r="O6" i="129"/>
  <c r="O2" i="23"/>
  <c r="P13" i="129"/>
  <c r="L29" i="93"/>
  <c r="L29" i="129" s="1"/>
  <c r="L2" i="91"/>
  <c r="C2" i="70"/>
  <c r="R63" i="129"/>
  <c r="H2" i="41"/>
  <c r="G45" i="93"/>
  <c r="G45" i="129" s="1"/>
  <c r="L3" i="12"/>
  <c r="O71" i="157"/>
  <c r="K2" i="17"/>
  <c r="K25" i="157" s="1"/>
  <c r="T2" i="40"/>
  <c r="R55" i="93"/>
  <c r="R55" i="129" s="1"/>
  <c r="Q2" i="81"/>
  <c r="V2" i="78"/>
  <c r="F26" i="12"/>
  <c r="L2" i="34"/>
  <c r="M2" i="18"/>
  <c r="M26" i="157" s="1"/>
  <c r="L15" i="93"/>
  <c r="L15" i="129" s="1"/>
  <c r="N71" i="45"/>
  <c r="R2" i="61"/>
  <c r="Q2" i="91"/>
  <c r="I2" i="110"/>
  <c r="K2" i="62"/>
  <c r="H2" i="98"/>
  <c r="S2" i="74"/>
  <c r="G2" i="109"/>
  <c r="T2" i="110"/>
  <c r="N2" i="41"/>
  <c r="H2" i="63"/>
  <c r="D2" i="33"/>
  <c r="O2" i="74"/>
  <c r="W2" i="54"/>
  <c r="W56" i="157" s="1"/>
  <c r="G2" i="85"/>
  <c r="O22" i="15"/>
  <c r="G2" i="54"/>
  <c r="G56" i="157" s="1"/>
  <c r="Q22" i="15"/>
  <c r="G21" i="93"/>
  <c r="G21" i="129" s="1"/>
  <c r="D2" i="66"/>
  <c r="Q2" i="112"/>
  <c r="K2" i="87"/>
  <c r="Q38" i="157"/>
  <c r="J58" i="157"/>
  <c r="K69" i="93"/>
  <c r="K69" i="129" s="1"/>
  <c r="R31" i="93"/>
  <c r="R31" i="129" s="1"/>
  <c r="C36" i="93"/>
  <c r="C36" i="129" s="1"/>
  <c r="M7" i="157"/>
  <c r="T2" i="36"/>
  <c r="E71" i="101"/>
  <c r="M2" i="118"/>
  <c r="U70" i="93"/>
  <c r="U70" i="129" s="1"/>
  <c r="R101" i="157"/>
  <c r="C12" i="93"/>
  <c r="C12" i="129" s="1"/>
  <c r="L86" i="157"/>
  <c r="L2" i="3"/>
  <c r="G17" i="45"/>
  <c r="T2" i="66"/>
  <c r="Q70" i="93"/>
  <c r="Q70" i="129" s="1"/>
  <c r="F2" i="31"/>
  <c r="E41" i="129"/>
  <c r="U2" i="2"/>
  <c r="U2" i="59"/>
  <c r="T22" i="15"/>
  <c r="J2" i="42"/>
  <c r="Q32" i="129"/>
  <c r="S45" i="93"/>
  <c r="S45" i="129" s="1"/>
  <c r="J2" i="84"/>
  <c r="E128" i="157"/>
  <c r="D2" i="59"/>
  <c r="F68" i="129"/>
  <c r="I11" i="15"/>
  <c r="S42" i="157"/>
  <c r="T73" i="93"/>
  <c r="T73" i="129" s="1"/>
  <c r="R25" i="93"/>
  <c r="R25" i="129" s="1"/>
  <c r="M4" i="45"/>
  <c r="E6" i="157"/>
  <c r="G2" i="114"/>
  <c r="P2" i="112"/>
  <c r="G64" i="93"/>
  <c r="G64" i="129" s="1"/>
  <c r="P2" i="89"/>
  <c r="P2" i="109"/>
  <c r="H2" i="110"/>
  <c r="Q2" i="79"/>
  <c r="C15" i="93"/>
  <c r="C15" i="129" s="1"/>
  <c r="P86" i="157"/>
  <c r="U2" i="118"/>
  <c r="I2" i="71"/>
  <c r="G27" i="15"/>
  <c r="T59" i="157"/>
  <c r="I2" i="39"/>
  <c r="N2" i="61"/>
  <c r="F8" i="45"/>
  <c r="K25" i="93"/>
  <c r="K25" i="129" s="1"/>
  <c r="M43" i="93"/>
  <c r="M73" i="157"/>
  <c r="H62" i="93"/>
  <c r="H62" i="129" s="1"/>
  <c r="C29" i="93"/>
  <c r="M2" i="38"/>
  <c r="R2" i="35"/>
  <c r="F2" i="79"/>
  <c r="M2" i="73"/>
  <c r="N37" i="157"/>
  <c r="E2" i="78"/>
  <c r="I76" i="93"/>
  <c r="I76" i="129" s="1"/>
  <c r="V2" i="110"/>
  <c r="I68" i="93"/>
  <c r="I68" i="129" s="1"/>
  <c r="T2" i="90"/>
  <c r="C43" i="93"/>
  <c r="C43" i="129" s="1"/>
  <c r="Q2" i="95"/>
  <c r="K65" i="157"/>
  <c r="V2" i="4"/>
  <c r="S3" i="46"/>
  <c r="P2" i="40"/>
  <c r="R2" i="109"/>
  <c r="K2" i="77"/>
  <c r="W60" i="93"/>
  <c r="W60" i="129" s="1"/>
  <c r="P61" i="93"/>
  <c r="P61" i="129" s="1"/>
  <c r="W97" i="157"/>
  <c r="K86" i="157"/>
  <c r="S65" i="157"/>
  <c r="W2" i="62"/>
  <c r="I39" i="93"/>
  <c r="I39" i="129" s="1"/>
  <c r="E27" i="45"/>
  <c r="M70" i="129"/>
  <c r="J3" i="7"/>
  <c r="Q2" i="39"/>
  <c r="F93" i="157"/>
  <c r="V17" i="45"/>
  <c r="U88" i="157"/>
  <c r="M50" i="129"/>
  <c r="H2" i="62"/>
  <c r="R2" i="114"/>
  <c r="O10" i="93"/>
  <c r="O10" i="129" s="1"/>
  <c r="S2" i="61"/>
  <c r="U2" i="95"/>
  <c r="W34" i="157"/>
  <c r="L36" i="93"/>
  <c r="L36" i="129" s="1"/>
  <c r="L2" i="109"/>
  <c r="O31" i="93"/>
  <c r="O31" i="129" s="1"/>
  <c r="O22" i="45"/>
  <c r="P2" i="43"/>
  <c r="G3" i="7"/>
  <c r="N13" i="93"/>
  <c r="N13" i="129" s="1"/>
  <c r="P2" i="118"/>
  <c r="I2" i="4"/>
  <c r="Q3" i="123"/>
  <c r="W56" i="129"/>
  <c r="E56" i="93"/>
  <c r="E56" i="129" s="1"/>
  <c r="U2" i="23"/>
  <c r="J3" i="123"/>
  <c r="P2" i="95"/>
  <c r="K26" i="94"/>
  <c r="S46" i="93"/>
  <c r="S46" i="129" s="1"/>
  <c r="I2" i="114"/>
  <c r="K24" i="93"/>
  <c r="K24" i="129" s="1"/>
  <c r="F2" i="64"/>
  <c r="I2" i="86"/>
  <c r="M3" i="60"/>
  <c r="M15" i="129"/>
  <c r="Q2" i="28"/>
  <c r="I13" i="129"/>
  <c r="W2" i="24"/>
  <c r="P2" i="115"/>
  <c r="F78" i="157"/>
  <c r="M2" i="62"/>
  <c r="C66" i="93"/>
  <c r="C66" i="129" s="1"/>
  <c r="O8" i="45"/>
  <c r="P21" i="93"/>
  <c r="P21" i="129" s="1"/>
  <c r="J49" i="93"/>
  <c r="J49" i="129" s="1"/>
  <c r="O2" i="110"/>
  <c r="K2" i="41"/>
  <c r="F2" i="66"/>
  <c r="O2" i="31"/>
  <c r="M2" i="84"/>
  <c r="K46" i="93"/>
  <c r="K46" i="129" s="1"/>
  <c r="G2" i="84"/>
  <c r="R6" i="93"/>
  <c r="R6" i="129" s="1"/>
  <c r="U2" i="58"/>
  <c r="N85" i="157"/>
  <c r="K93" i="157"/>
  <c r="R2" i="37"/>
  <c r="R61" i="93"/>
  <c r="R61" i="129" s="1"/>
  <c r="M2" i="3"/>
  <c r="F2" i="26"/>
  <c r="L2" i="113"/>
  <c r="F24" i="93"/>
  <c r="F24" i="129" s="1"/>
  <c r="D70" i="93"/>
  <c r="D70" i="129" s="1"/>
  <c r="M35" i="93"/>
  <c r="M35" i="129" s="1"/>
  <c r="E10" i="93"/>
  <c r="E10" i="129" s="1"/>
  <c r="P7" i="93"/>
  <c r="P7" i="129" s="1"/>
  <c r="E2" i="33"/>
  <c r="I2" i="66"/>
  <c r="P26" i="11"/>
  <c r="J2" i="100"/>
  <c r="R2" i="42"/>
  <c r="W41" i="157"/>
  <c r="R35" i="93"/>
  <c r="R35" i="129" s="1"/>
  <c r="N47" i="157"/>
  <c r="V97" i="157"/>
  <c r="L32" i="93"/>
  <c r="L32" i="129" s="1"/>
  <c r="N2" i="90"/>
  <c r="U4" i="15"/>
  <c r="W2" i="23"/>
  <c r="M2" i="99"/>
  <c r="H2" i="37"/>
  <c r="L58" i="129"/>
  <c r="G19" i="129"/>
  <c r="P2" i="54"/>
  <c r="P56" i="157" s="1"/>
  <c r="E15" i="93"/>
  <c r="E15" i="129" s="1"/>
  <c r="E8" i="15"/>
  <c r="H63" i="129"/>
  <c r="R2" i="64"/>
  <c r="V70" i="93"/>
  <c r="V70" i="129" s="1"/>
  <c r="V2" i="84"/>
  <c r="O54" i="93"/>
  <c r="O54" i="129" s="1"/>
  <c r="P2" i="64"/>
  <c r="N26" i="60"/>
  <c r="O26" i="7"/>
  <c r="T2" i="24"/>
  <c r="W61" i="93"/>
  <c r="W61" i="129" s="1"/>
  <c r="U2" i="76"/>
  <c r="D39" i="93"/>
  <c r="D39" i="129" s="1"/>
  <c r="I3" i="9"/>
  <c r="P4" i="15"/>
  <c r="F22" i="15"/>
  <c r="O43" i="93"/>
  <c r="O43" i="129" s="1"/>
  <c r="W35" i="93"/>
  <c r="W35" i="129" s="1"/>
  <c r="V3" i="94"/>
  <c r="I2" i="3"/>
  <c r="M2" i="88"/>
  <c r="I2" i="112"/>
  <c r="R2" i="2"/>
  <c r="R27" i="15"/>
  <c r="O32" i="93"/>
  <c r="O32" i="129" s="1"/>
  <c r="U39" i="93"/>
  <c r="U39" i="129" s="1"/>
  <c r="T2" i="74"/>
  <c r="R66" i="93"/>
  <c r="R66" i="129" s="1"/>
  <c r="F2" i="70"/>
  <c r="C2" i="33"/>
  <c r="P2" i="80"/>
  <c r="I139" i="157"/>
  <c r="D44" i="157"/>
  <c r="I31" i="157"/>
  <c r="R4" i="45"/>
  <c r="D2" i="109"/>
  <c r="N2" i="109"/>
  <c r="U2" i="17"/>
  <c r="U25" i="157" s="1"/>
  <c r="W83" i="157"/>
  <c r="G2" i="62"/>
  <c r="W2" i="86"/>
  <c r="G2" i="76"/>
  <c r="K11" i="45"/>
  <c r="W71" i="157"/>
  <c r="Q26" i="94"/>
  <c r="H64" i="93"/>
  <c r="H64" i="129" s="1"/>
  <c r="P67" i="157"/>
  <c r="I71" i="45"/>
  <c r="L41" i="93"/>
  <c r="L41" i="129" s="1"/>
  <c r="N48" i="157"/>
  <c r="S91" i="157"/>
  <c r="R44" i="93"/>
  <c r="R44" i="129" s="1"/>
  <c r="F76" i="93"/>
  <c r="F76" i="129" s="1"/>
  <c r="I17" i="15"/>
  <c r="G40" i="93"/>
  <c r="G40" i="129" s="1"/>
  <c r="K20" i="93"/>
  <c r="K20" i="129" s="1"/>
  <c r="M2" i="82"/>
  <c r="G35" i="93"/>
  <c r="G58" i="129"/>
  <c r="F14" i="93"/>
  <c r="F14" i="129" s="1"/>
  <c r="H2" i="71"/>
  <c r="Q2" i="97"/>
  <c r="K90" i="157"/>
  <c r="C14" i="93"/>
  <c r="C14" i="129" s="1"/>
  <c r="K7" i="157"/>
  <c r="H2" i="114"/>
  <c r="F2" i="2"/>
  <c r="J2" i="112"/>
  <c r="H2" i="76"/>
  <c r="V90" i="157"/>
  <c r="P62" i="93"/>
  <c r="P62" i="129" s="1"/>
  <c r="O2" i="2"/>
  <c r="I63" i="93"/>
  <c r="I63" i="129" s="1"/>
  <c r="O24" i="93"/>
  <c r="O24" i="129" s="1"/>
  <c r="P39" i="93"/>
  <c r="P39" i="129" s="1"/>
  <c r="P31" i="93"/>
  <c r="P31" i="129" s="1"/>
  <c r="D3" i="46"/>
  <c r="J62" i="93"/>
  <c r="J62" i="129" s="1"/>
  <c r="H2" i="69"/>
  <c r="P27" i="15"/>
  <c r="O2" i="115"/>
  <c r="E31" i="93"/>
  <c r="E31" i="129" s="1"/>
  <c r="N27" i="15"/>
  <c r="U91" i="157"/>
  <c r="C8" i="15"/>
  <c r="F52" i="15"/>
  <c r="S2" i="53"/>
  <c r="S55" i="157" s="1"/>
  <c r="C55" i="93"/>
  <c r="C55" i="129" s="1"/>
  <c r="K17" i="15"/>
  <c r="U38" i="129"/>
  <c r="O62" i="93"/>
  <c r="O62" i="129" s="1"/>
  <c r="R2" i="98"/>
  <c r="I2" i="89"/>
  <c r="M2" i="58"/>
  <c r="C57" i="129"/>
  <c r="J2" i="5"/>
  <c r="S38" i="157"/>
  <c r="H42" i="93"/>
  <c r="H42" i="129" s="1"/>
  <c r="Q3" i="30"/>
  <c r="R64" i="157"/>
  <c r="D73" i="93"/>
  <c r="D73" i="129" s="1"/>
  <c r="T47" i="157"/>
  <c r="J2" i="83"/>
  <c r="I21" i="93"/>
  <c r="I21" i="129" s="1"/>
  <c r="M3" i="94"/>
  <c r="W26" i="75"/>
  <c r="L28" i="157"/>
  <c r="G2" i="96"/>
  <c r="O2" i="25"/>
  <c r="H2" i="100"/>
  <c r="C10" i="93"/>
  <c r="C10" i="129" s="1"/>
  <c r="V2" i="3"/>
  <c r="O46" i="93"/>
  <c r="O46" i="129" s="1"/>
  <c r="N33" i="15"/>
  <c r="I2" i="27"/>
  <c r="L2" i="84"/>
  <c r="T2" i="109"/>
  <c r="D71" i="15"/>
  <c r="J2" i="43"/>
  <c r="W2" i="83"/>
  <c r="F2" i="96"/>
  <c r="D44" i="93"/>
  <c r="D44" i="129" s="1"/>
  <c r="N36" i="93"/>
  <c r="N36" i="129" s="1"/>
  <c r="K26" i="7"/>
  <c r="M22" i="15"/>
  <c r="J2" i="109"/>
  <c r="K2" i="100"/>
  <c r="O34" i="157"/>
  <c r="I88" i="157"/>
  <c r="V46" i="157"/>
  <c r="I58" i="157"/>
  <c r="O71" i="15"/>
  <c r="Q2" i="35"/>
  <c r="M72" i="157"/>
  <c r="D68" i="157"/>
  <c r="O83" i="157"/>
  <c r="I3" i="123"/>
  <c r="K2" i="121"/>
  <c r="L38" i="157"/>
  <c r="U2" i="74"/>
  <c r="L2" i="110"/>
  <c r="V2" i="69"/>
  <c r="I42" i="129"/>
  <c r="L71" i="45"/>
  <c r="O47" i="157"/>
  <c r="E71" i="45"/>
  <c r="M13" i="129"/>
  <c r="R2" i="74"/>
  <c r="Q51" i="129"/>
  <c r="O55" i="129"/>
  <c r="F62" i="129"/>
  <c r="U97" i="157"/>
  <c r="J30" i="93"/>
  <c r="J30" i="129" s="1"/>
  <c r="Q2" i="76"/>
  <c r="K34" i="93"/>
  <c r="K34" i="129" s="1"/>
  <c r="H2" i="43"/>
  <c r="S61" i="93"/>
  <c r="S61" i="129" s="1"/>
  <c r="M26" i="9"/>
  <c r="G47" i="93"/>
  <c r="G47" i="129" s="1"/>
  <c r="L16" i="129"/>
  <c r="C2" i="6"/>
  <c r="L45" i="93"/>
  <c r="L45" i="129" s="1"/>
  <c r="I16" i="129"/>
  <c r="H2" i="99"/>
  <c r="G2" i="70"/>
  <c r="V26" i="60"/>
  <c r="V8" i="157"/>
  <c r="Q2" i="121"/>
  <c r="T2" i="33"/>
  <c r="Q27" i="45"/>
  <c r="U6" i="93"/>
  <c r="U6" i="129" s="1"/>
  <c r="M45" i="93"/>
  <c r="M45" i="129" s="1"/>
  <c r="M40" i="93"/>
  <c r="M40" i="129" s="1"/>
  <c r="N41" i="157"/>
  <c r="L27" i="15"/>
  <c r="O2" i="92"/>
  <c r="L2" i="107"/>
  <c r="J2" i="3"/>
  <c r="Q41" i="129"/>
  <c r="K87" i="157"/>
  <c r="N40" i="93"/>
  <c r="N40" i="129" s="1"/>
  <c r="H2" i="70"/>
  <c r="N2" i="40"/>
  <c r="H49" i="93"/>
  <c r="H49" i="129" s="1"/>
  <c r="P2" i="98"/>
  <c r="G33" i="157"/>
  <c r="S2" i="114"/>
  <c r="K2" i="115"/>
  <c r="J92" i="157"/>
  <c r="H41" i="157"/>
  <c r="I2" i="99"/>
  <c r="M2" i="113"/>
  <c r="E2" i="88"/>
  <c r="J31" i="93"/>
  <c r="J31" i="129" s="1"/>
  <c r="F2" i="73"/>
  <c r="L2" i="53"/>
  <c r="L55" i="157" s="1"/>
  <c r="G49" i="157"/>
  <c r="R2" i="112"/>
  <c r="P26" i="123"/>
  <c r="I2" i="91"/>
  <c r="M2" i="98"/>
  <c r="V2" i="53"/>
  <c r="V55" i="157" s="1"/>
  <c r="U2" i="97"/>
  <c r="T3" i="46"/>
  <c r="R2" i="55"/>
  <c r="W62" i="157"/>
  <c r="K26" i="9"/>
  <c r="S26" i="75"/>
  <c r="F43" i="93"/>
  <c r="F43" i="129" s="1"/>
  <c r="E2" i="91"/>
  <c r="E26" i="123"/>
  <c r="I2" i="74"/>
  <c r="K2" i="24"/>
  <c r="T2" i="4"/>
  <c r="H2" i="121"/>
  <c r="P2" i="100"/>
  <c r="U2" i="34"/>
  <c r="T2" i="118"/>
  <c r="W7" i="157"/>
  <c r="J2" i="87"/>
  <c r="H93" i="157"/>
  <c r="W65" i="157"/>
  <c r="F48" i="157"/>
  <c r="H5" i="157"/>
  <c r="T77" i="157"/>
  <c r="U3" i="102"/>
  <c r="F66" i="157"/>
  <c r="P55" i="93"/>
  <c r="P55" i="129" s="1"/>
  <c r="K2" i="69"/>
  <c r="H26" i="16"/>
  <c r="P2" i="90"/>
  <c r="G7" i="157"/>
  <c r="V3" i="16"/>
  <c r="M2" i="59"/>
  <c r="R39" i="129"/>
  <c r="R2" i="76"/>
  <c r="I38" i="93"/>
  <c r="I38" i="129" s="1"/>
  <c r="L88" i="157"/>
  <c r="P2" i="121"/>
  <c r="K26" i="123"/>
  <c r="K2" i="123" s="1"/>
  <c r="S63" i="129"/>
  <c r="D2" i="17"/>
  <c r="D25" i="157" s="1"/>
  <c r="V2" i="5"/>
  <c r="K7" i="93"/>
  <c r="K7" i="129" s="1"/>
  <c r="C6" i="93"/>
  <c r="C6" i="129" s="1"/>
  <c r="I2" i="2"/>
  <c r="P2" i="44"/>
  <c r="H2" i="38"/>
  <c r="W2" i="59"/>
  <c r="I26" i="123"/>
  <c r="F34" i="93"/>
  <c r="F34" i="129" s="1"/>
  <c r="O2" i="99"/>
  <c r="R67" i="129"/>
  <c r="G2" i="26"/>
  <c r="W55" i="93"/>
  <c r="W55" i="129" s="1"/>
  <c r="V53" i="93"/>
  <c r="V53" i="129" s="1"/>
  <c r="D46" i="129"/>
  <c r="R26" i="123"/>
  <c r="W2" i="39"/>
  <c r="J2" i="98"/>
  <c r="C44" i="93"/>
  <c r="C44" i="129" s="1"/>
  <c r="V32" i="157"/>
  <c r="I48" i="157"/>
  <c r="G98" i="157"/>
  <c r="F88" i="157"/>
  <c r="O26" i="12"/>
  <c r="U24" i="93"/>
  <c r="U24" i="129" s="1"/>
  <c r="V36" i="93"/>
  <c r="V36" i="129" s="1"/>
  <c r="N29" i="93"/>
  <c r="N29" i="129" s="1"/>
  <c r="Q30" i="93"/>
  <c r="Q30" i="129" s="1"/>
  <c r="H2" i="118"/>
  <c r="M3" i="12"/>
  <c r="N2" i="86"/>
  <c r="W36" i="93"/>
  <c r="W36" i="129" s="1"/>
  <c r="M2" i="108"/>
  <c r="Q19" i="93"/>
  <c r="Q19" i="129" s="1"/>
  <c r="G66" i="157"/>
  <c r="V26" i="7"/>
  <c r="J36" i="157"/>
  <c r="E65" i="93"/>
  <c r="E65" i="129" s="1"/>
  <c r="E43" i="93"/>
  <c r="E43" i="129" s="1"/>
  <c r="R3" i="123"/>
  <c r="C2" i="36"/>
  <c r="M39" i="93"/>
  <c r="M39" i="129" s="1"/>
  <c r="H75" i="157"/>
  <c r="D26" i="116"/>
  <c r="V24" i="93"/>
  <c r="V24" i="129" s="1"/>
  <c r="J47" i="93"/>
  <c r="J47" i="129" s="1"/>
  <c r="U22" i="15"/>
  <c r="G69" i="157"/>
  <c r="G48" i="93"/>
  <c r="G48" i="129" s="1"/>
  <c r="W2" i="114"/>
  <c r="S2" i="67"/>
  <c r="J61" i="93"/>
  <c r="J61" i="129" s="1"/>
  <c r="M2" i="110"/>
  <c r="C2" i="32"/>
  <c r="L44" i="93"/>
  <c r="L44" i="129" s="1"/>
  <c r="J2" i="115"/>
  <c r="E8" i="157"/>
  <c r="N26" i="46"/>
  <c r="Q54" i="93"/>
  <c r="Q54" i="129" s="1"/>
  <c r="K2" i="113"/>
  <c r="O69" i="129"/>
  <c r="N60" i="157"/>
  <c r="N2" i="67"/>
  <c r="Q59" i="157"/>
  <c r="G55" i="93"/>
  <c r="G55" i="129" s="1"/>
  <c r="V3" i="102"/>
  <c r="M3" i="102"/>
  <c r="I41" i="157"/>
  <c r="W2" i="34"/>
  <c r="L2" i="90"/>
  <c r="Q63" i="93"/>
  <c r="Q63" i="129" s="1"/>
  <c r="O13" i="129"/>
  <c r="J2" i="53"/>
  <c r="J55" i="157" s="1"/>
  <c r="Q2" i="90"/>
  <c r="M3" i="16"/>
  <c r="S76" i="129"/>
  <c r="H25" i="93"/>
  <c r="H25" i="129" s="1"/>
  <c r="C30" i="93"/>
  <c r="C30" i="129" s="1"/>
  <c r="D129" i="157"/>
  <c r="R3" i="102"/>
  <c r="J3" i="102"/>
  <c r="W37" i="129"/>
  <c r="D24" i="129"/>
  <c r="R47" i="129"/>
  <c r="R26" i="102"/>
  <c r="N54" i="129"/>
  <c r="H26" i="102"/>
  <c r="W26" i="102"/>
  <c r="M7" i="129"/>
  <c r="K19" i="129"/>
  <c r="I20" i="129"/>
  <c r="Q55" i="129"/>
  <c r="E3" i="102"/>
  <c r="G62" i="129"/>
  <c r="C48" i="129"/>
  <c r="E6" i="129"/>
  <c r="R30" i="129"/>
  <c r="O71" i="101"/>
  <c r="G42" i="129"/>
  <c r="F22" i="101"/>
  <c r="I30" i="129"/>
  <c r="J26" i="102"/>
  <c r="K47" i="129"/>
  <c r="I26" i="102"/>
  <c r="L51" i="129"/>
  <c r="U16" i="129"/>
  <c r="E32" i="129"/>
  <c r="E76" i="129"/>
  <c r="M26" i="102"/>
  <c r="G37" i="129"/>
  <c r="C3" i="102"/>
  <c r="E26" i="102"/>
  <c r="I54" i="129"/>
  <c r="N26" i="102"/>
  <c r="W3" i="102"/>
  <c r="F3" i="102"/>
  <c r="D3" i="102"/>
  <c r="N22" i="101"/>
  <c r="U31" i="129"/>
  <c r="W42" i="129"/>
  <c r="J13" i="129"/>
  <c r="I7" i="129"/>
  <c r="U59" i="129"/>
  <c r="R8" i="101"/>
  <c r="Q62" i="129"/>
  <c r="F7" i="129"/>
  <c r="H56" i="129"/>
  <c r="W70" i="129"/>
  <c r="V48" i="129"/>
  <c r="F4" i="101"/>
  <c r="E8" i="101"/>
  <c r="E62" i="129"/>
  <c r="U32" i="129"/>
  <c r="I57" i="129"/>
  <c r="E3" i="123"/>
  <c r="V66" i="129"/>
  <c r="T48" i="129"/>
  <c r="S60" i="129"/>
  <c r="K64" i="129"/>
  <c r="U8" i="101"/>
  <c r="L60" i="157"/>
  <c r="S84" i="157"/>
  <c r="P77" i="157"/>
  <c r="I85" i="157"/>
  <c r="U5" i="157"/>
  <c r="I89" i="157"/>
  <c r="S41" i="157"/>
  <c r="Q48" i="157"/>
  <c r="I73" i="157"/>
  <c r="P40" i="157"/>
  <c r="C2" i="38"/>
  <c r="G2" i="100"/>
  <c r="D2" i="38"/>
  <c r="H3" i="75"/>
  <c r="T58" i="129"/>
  <c r="G70" i="93"/>
  <c r="G70" i="129" s="1"/>
  <c r="W85" i="157"/>
  <c r="D98" i="157"/>
  <c r="N2" i="53"/>
  <c r="N55" i="157" s="1"/>
  <c r="L97" i="157"/>
  <c r="J2" i="95"/>
  <c r="S79" i="157"/>
  <c r="V25" i="129"/>
  <c r="G57" i="157"/>
  <c r="G84" i="157"/>
  <c r="L62" i="157"/>
  <c r="Q49" i="157"/>
  <c r="U83" i="157"/>
  <c r="H21" i="93"/>
  <c r="H21" i="129" s="1"/>
  <c r="I68" i="157"/>
  <c r="O72" i="157"/>
  <c r="U34" i="157"/>
  <c r="P3" i="102"/>
  <c r="O64" i="157"/>
  <c r="N62" i="129"/>
  <c r="T2" i="17"/>
  <c r="T25" i="157" s="1"/>
  <c r="V33" i="15"/>
  <c r="V26" i="15" s="1"/>
  <c r="C41" i="93"/>
  <c r="C41" i="129" s="1"/>
  <c r="S71" i="45"/>
  <c r="E45" i="129"/>
  <c r="J15" i="93"/>
  <c r="J15" i="129" s="1"/>
  <c r="P65" i="129"/>
  <c r="I8" i="101"/>
  <c r="P66" i="93"/>
  <c r="P66" i="129" s="1"/>
  <c r="T46" i="157"/>
  <c r="S26" i="7"/>
  <c r="I153" i="157"/>
  <c r="N80" i="157"/>
  <c r="T2" i="121"/>
  <c r="K26" i="16"/>
  <c r="R71" i="157"/>
  <c r="M2" i="69"/>
  <c r="U66" i="93"/>
  <c r="U66" i="129" s="1"/>
  <c r="V33" i="157"/>
  <c r="F69" i="157"/>
  <c r="D2" i="85"/>
  <c r="G58" i="157"/>
  <c r="O68" i="93"/>
  <c r="O68" i="129" s="1"/>
  <c r="G3" i="102"/>
  <c r="G26" i="102"/>
  <c r="O7" i="157"/>
  <c r="K44" i="157"/>
  <c r="M97" i="157"/>
  <c r="H92" i="157"/>
  <c r="O4" i="45"/>
  <c r="D67" i="93"/>
  <c r="D67" i="129" s="1"/>
  <c r="E19" i="93"/>
  <c r="E19" i="129" s="1"/>
  <c r="P18" i="93"/>
  <c r="V27" i="45"/>
  <c r="C2" i="17"/>
  <c r="C25" i="157" s="1"/>
  <c r="E27" i="15"/>
  <c r="R153" i="157"/>
  <c r="M93" i="157"/>
  <c r="E36" i="157"/>
  <c r="I2" i="73"/>
  <c r="K2" i="57"/>
  <c r="Q90" i="157"/>
  <c r="T99" i="157"/>
  <c r="F20" i="93"/>
  <c r="F20" i="129" s="1"/>
  <c r="D45" i="157"/>
  <c r="K40" i="93"/>
  <c r="K40" i="129" s="1"/>
  <c r="V2" i="85"/>
  <c r="H2" i="17"/>
  <c r="H25" i="157" s="1"/>
  <c r="O2" i="55"/>
  <c r="N2" i="6"/>
  <c r="C2" i="42"/>
  <c r="K48" i="157"/>
  <c r="I84" i="157"/>
  <c r="Q24" i="93"/>
  <c r="Q24" i="129" s="1"/>
  <c r="R2" i="100"/>
  <c r="L45" i="157"/>
  <c r="H2" i="95"/>
  <c r="R2" i="54"/>
  <c r="R56" i="157" s="1"/>
  <c r="Q3" i="102"/>
  <c r="V26" i="102"/>
  <c r="K26" i="102"/>
  <c r="M69" i="157"/>
  <c r="I11" i="45"/>
  <c r="T71" i="45"/>
  <c r="C51" i="93"/>
  <c r="C51" i="129" s="1"/>
  <c r="H17" i="15"/>
  <c r="K60" i="93"/>
  <c r="K60" i="129" s="1"/>
  <c r="R64" i="93"/>
  <c r="R64" i="129" s="1"/>
  <c r="C2" i="53"/>
  <c r="C55" i="157" s="1"/>
  <c r="N97" i="157"/>
  <c r="P78" i="157"/>
  <c r="M2" i="97"/>
  <c r="G3" i="16"/>
  <c r="R59" i="157"/>
  <c r="G93" i="157"/>
  <c r="V2" i="67"/>
  <c r="H2" i="112"/>
  <c r="W2" i="55"/>
  <c r="P2" i="23"/>
  <c r="T2" i="113"/>
  <c r="I2" i="28"/>
  <c r="T24" i="93"/>
  <c r="T24" i="129" s="1"/>
  <c r="U2" i="35"/>
  <c r="H3" i="102"/>
  <c r="R28" i="157"/>
  <c r="R26" i="75"/>
  <c r="S31" i="93"/>
  <c r="S31" i="129" s="1"/>
  <c r="H44" i="93"/>
  <c r="H44" i="129" s="1"/>
  <c r="U71" i="101"/>
  <c r="U22" i="45"/>
  <c r="D85" i="157"/>
  <c r="I47" i="157"/>
  <c r="M80" i="157"/>
  <c r="J34" i="157"/>
  <c r="Q17" i="15"/>
  <c r="P75" i="157"/>
  <c r="F2" i="58"/>
  <c r="K2" i="66"/>
  <c r="J2" i="107"/>
  <c r="T69" i="157"/>
  <c r="O2" i="65"/>
  <c r="T64" i="93"/>
  <c r="T64" i="129" s="1"/>
  <c r="S102" i="157"/>
  <c r="T2" i="79"/>
  <c r="J86" i="157"/>
  <c r="J26" i="123"/>
  <c r="L3" i="123"/>
  <c r="D26" i="102"/>
  <c r="N3" i="102"/>
  <c r="C26" i="102"/>
  <c r="W32" i="157"/>
  <c r="P74" i="157"/>
  <c r="N20" i="129"/>
  <c r="N27" i="45"/>
  <c r="I30" i="157"/>
  <c r="C101" i="157"/>
  <c r="T42" i="129"/>
  <c r="P73" i="157"/>
  <c r="M2" i="35"/>
  <c r="W38" i="157"/>
  <c r="I7" i="157"/>
  <c r="U93" i="157"/>
  <c r="P63" i="129"/>
  <c r="D36" i="157"/>
  <c r="Q36" i="157"/>
  <c r="J2" i="86"/>
  <c r="I26" i="9"/>
  <c r="W32" i="93"/>
  <c r="W32" i="129" s="1"/>
  <c r="V3" i="60"/>
  <c r="U26" i="11"/>
  <c r="I6" i="129"/>
  <c r="J24" i="129"/>
  <c r="I10" i="129"/>
  <c r="N30" i="157"/>
  <c r="S73" i="157"/>
  <c r="N43" i="157"/>
  <c r="T2" i="107"/>
  <c r="W48" i="157"/>
  <c r="S2" i="54"/>
  <c r="S56" i="157" s="1"/>
  <c r="J40" i="157"/>
  <c r="H2" i="88"/>
  <c r="N14" i="93"/>
  <c r="N14" i="129" s="1"/>
  <c r="S57" i="157"/>
  <c r="M25" i="93"/>
  <c r="M25" i="129" s="1"/>
  <c r="Q26" i="102"/>
  <c r="U26" i="102"/>
  <c r="M26" i="123"/>
  <c r="S42" i="129"/>
  <c r="D66" i="129"/>
  <c r="N41" i="129"/>
  <c r="D22" i="101"/>
  <c r="S71" i="101"/>
  <c r="W65" i="129"/>
  <c r="H57" i="129"/>
  <c r="O65" i="129"/>
  <c r="O45" i="129"/>
  <c r="L22" i="101"/>
  <c r="L24" i="129"/>
  <c r="I4" i="101"/>
  <c r="Q76" i="129"/>
  <c r="M3" i="123"/>
  <c r="D26" i="123"/>
  <c r="G26" i="123"/>
  <c r="K41" i="129"/>
  <c r="J164" i="157"/>
  <c r="R46" i="157"/>
  <c r="C92" i="157"/>
  <c r="J74" i="157"/>
  <c r="R67" i="157"/>
  <c r="L29" i="157"/>
  <c r="H2" i="18"/>
  <c r="H26" i="157" s="1"/>
  <c r="W8" i="45"/>
  <c r="M76" i="93"/>
  <c r="M76" i="129" s="1"/>
  <c r="L28" i="93"/>
  <c r="E26" i="94"/>
  <c r="L46" i="157"/>
  <c r="T97" i="157"/>
  <c r="W37" i="157"/>
  <c r="T71" i="157"/>
  <c r="L37" i="157"/>
  <c r="S43" i="157"/>
  <c r="Q30" i="157"/>
  <c r="W22" i="45"/>
  <c r="W23" i="93"/>
  <c r="W23" i="129" s="1"/>
  <c r="W33" i="157"/>
  <c r="U153" i="157"/>
  <c r="M84" i="157"/>
  <c r="G99" i="157"/>
  <c r="D39" i="157"/>
  <c r="J57" i="157"/>
  <c r="O26" i="30"/>
  <c r="T22" i="45"/>
  <c r="L3" i="30"/>
  <c r="T153" i="157"/>
  <c r="R74" i="157"/>
  <c r="W77" i="157"/>
  <c r="W31" i="157"/>
  <c r="E47" i="157"/>
  <c r="G2" i="27"/>
  <c r="N164" i="157"/>
  <c r="E31" i="157"/>
  <c r="G57" i="93"/>
  <c r="G57" i="129" s="1"/>
  <c r="S2" i="26"/>
  <c r="S3" i="102"/>
  <c r="J69" i="129"/>
  <c r="O3" i="12"/>
  <c r="U47" i="129"/>
  <c r="K3" i="60"/>
  <c r="R26" i="30"/>
  <c r="K55" i="93"/>
  <c r="K55" i="129" s="1"/>
  <c r="K22" i="15"/>
  <c r="U11" i="15"/>
  <c r="U80" i="157"/>
  <c r="N38" i="157"/>
  <c r="D50" i="129"/>
  <c r="S2" i="109"/>
  <c r="L2" i="35"/>
  <c r="J2" i="28"/>
  <c r="I3" i="102"/>
  <c r="L12" i="93"/>
  <c r="L12" i="129" s="1"/>
  <c r="T4" i="45"/>
  <c r="H2" i="29"/>
  <c r="E75" i="93"/>
  <c r="E75" i="129" s="1"/>
  <c r="E61" i="129"/>
  <c r="J10" i="129"/>
  <c r="F60" i="129"/>
  <c r="P56" i="93"/>
  <c r="P56" i="129" s="1"/>
  <c r="V7" i="129"/>
  <c r="M3" i="7"/>
  <c r="L26" i="94"/>
  <c r="D71" i="101"/>
  <c r="U63" i="157"/>
  <c r="G70" i="157"/>
  <c r="G4" i="45"/>
  <c r="R83" i="157"/>
  <c r="D3" i="12"/>
  <c r="P72" i="157"/>
  <c r="U2" i="4"/>
  <c r="S16" i="129"/>
  <c r="J2" i="17"/>
  <c r="J25" i="157" s="1"/>
  <c r="R2" i="3"/>
  <c r="H2" i="72"/>
  <c r="C2" i="55"/>
  <c r="M2" i="36"/>
  <c r="L2" i="25"/>
  <c r="O26" i="123"/>
  <c r="T3" i="102"/>
  <c r="L42" i="129"/>
  <c r="O37" i="129"/>
  <c r="P57" i="93"/>
  <c r="P57" i="129" s="1"/>
  <c r="O64" i="93"/>
  <c r="O64" i="129" s="1"/>
  <c r="W47" i="93"/>
  <c r="W47" i="129" s="1"/>
  <c r="O3" i="7"/>
  <c r="N39" i="129"/>
  <c r="F13" i="93"/>
  <c r="F13" i="129" s="1"/>
  <c r="I17" i="45"/>
  <c r="J26" i="11"/>
  <c r="V139" i="157"/>
  <c r="V2" i="88"/>
  <c r="L2" i="54"/>
  <c r="L56" i="157" s="1"/>
  <c r="L60" i="129"/>
  <c r="I2" i="113"/>
  <c r="U2" i="109"/>
  <c r="D2" i="92"/>
  <c r="V2" i="32"/>
  <c r="U2" i="33"/>
  <c r="L6" i="93"/>
  <c r="L6" i="129" s="1"/>
  <c r="N26" i="123"/>
  <c r="O3" i="102"/>
  <c r="L3" i="102"/>
  <c r="O26" i="102"/>
  <c r="P43" i="157"/>
  <c r="O17" i="15"/>
  <c r="I63" i="157"/>
  <c r="P26" i="16"/>
  <c r="K2" i="110"/>
  <c r="V2" i="38"/>
  <c r="K2" i="96"/>
  <c r="I2" i="69"/>
  <c r="J2" i="59"/>
  <c r="P67" i="129"/>
  <c r="F74" i="93"/>
  <c r="F74" i="129" s="1"/>
  <c r="K68" i="93"/>
  <c r="K68" i="129" s="1"/>
  <c r="P26" i="102"/>
  <c r="S26" i="102"/>
  <c r="E17" i="15"/>
  <c r="S71" i="15"/>
  <c r="Q26" i="11"/>
  <c r="O28" i="93"/>
  <c r="O28" i="129" s="1"/>
  <c r="T26" i="7"/>
  <c r="J71" i="101"/>
  <c r="T75" i="129"/>
  <c r="G26" i="94"/>
  <c r="C39" i="93"/>
  <c r="C39" i="129" s="1"/>
  <c r="H60" i="93"/>
  <c r="H60" i="129" s="1"/>
  <c r="L2" i="100"/>
  <c r="H61" i="129"/>
  <c r="D34" i="93"/>
  <c r="D34" i="129" s="1"/>
  <c r="S93" i="157"/>
  <c r="V3" i="46"/>
  <c r="J26" i="46"/>
  <c r="J2" i="121"/>
  <c r="R2" i="108"/>
  <c r="Q2" i="3"/>
  <c r="S73" i="93"/>
  <c r="S73" i="129" s="1"/>
  <c r="F26" i="102"/>
  <c r="K3" i="102"/>
  <c r="Q13" i="129"/>
  <c r="U27" i="45"/>
  <c r="W25" i="129"/>
  <c r="Q43" i="129"/>
  <c r="U3" i="75"/>
  <c r="O67" i="93"/>
  <c r="O67" i="129" s="1"/>
  <c r="I2" i="95"/>
  <c r="O35" i="129"/>
  <c r="P3" i="7"/>
  <c r="G68" i="129"/>
  <c r="T53" i="93"/>
  <c r="T67" i="93"/>
  <c r="T67" i="129" s="1"/>
  <c r="J2" i="58"/>
  <c r="S2" i="73"/>
  <c r="U57" i="93"/>
  <c r="U57" i="129" s="1"/>
  <c r="V2" i="98"/>
  <c r="L26" i="102"/>
  <c r="T26" i="102"/>
  <c r="C132" i="157"/>
  <c r="C113" i="157"/>
  <c r="C129" i="157"/>
  <c r="C128" i="157"/>
  <c r="C130" i="157"/>
  <c r="C108" i="157"/>
  <c r="C131" i="157"/>
  <c r="C126" i="157"/>
  <c r="F117" i="157"/>
  <c r="O127" i="157"/>
  <c r="P108" i="157"/>
  <c r="E117" i="157"/>
  <c r="P117" i="157"/>
  <c r="C105" i="157"/>
  <c r="D108" i="157"/>
  <c r="I108" i="157"/>
  <c r="T108" i="157"/>
  <c r="O105" i="157"/>
  <c r="M121" i="157"/>
  <c r="M105" i="157"/>
  <c r="W105" i="157"/>
  <c r="V131" i="157"/>
  <c r="G117" i="157"/>
  <c r="N105" i="157"/>
  <c r="R131" i="157"/>
  <c r="Q126" i="157"/>
  <c r="R105" i="157"/>
  <c r="F125" i="157"/>
  <c r="F127" i="157"/>
  <c r="C117" i="157"/>
  <c r="E108" i="157"/>
  <c r="N127" i="157"/>
  <c r="R125" i="157"/>
  <c r="R113" i="157"/>
  <c r="U105" i="157"/>
  <c r="H108" i="157"/>
  <c r="H121" i="157"/>
  <c r="K121" i="157"/>
  <c r="F105" i="157"/>
  <c r="W121" i="157"/>
  <c r="V127" i="157"/>
  <c r="O128" i="157"/>
  <c r="G121" i="157"/>
  <c r="D117" i="157"/>
  <c r="W113" i="157"/>
  <c r="U128" i="157"/>
  <c r="N126" i="157"/>
  <c r="L127" i="157"/>
  <c r="E113" i="157"/>
  <c r="I117" i="157"/>
  <c r="W125" i="157"/>
  <c r="K117" i="157"/>
  <c r="T117" i="157"/>
  <c r="V108" i="157"/>
  <c r="S121" i="157"/>
  <c r="J105" i="157"/>
  <c r="K108" i="157"/>
  <c r="L108" i="157"/>
  <c r="U125" i="157"/>
  <c r="K105" i="157"/>
  <c r="U121" i="157"/>
  <c r="I121" i="157"/>
  <c r="R108" i="157"/>
  <c r="M153" i="157"/>
  <c r="W117" i="157"/>
  <c r="U127" i="157"/>
  <c r="W129" i="157"/>
  <c r="E105" i="157"/>
  <c r="G132" i="157"/>
  <c r="E126" i="157"/>
  <c r="Q117" i="157"/>
  <c r="J128" i="157"/>
  <c r="D126" i="157"/>
  <c r="J117" i="157"/>
  <c r="V129" i="157"/>
  <c r="R132" i="157"/>
  <c r="N125" i="157"/>
  <c r="W126" i="157"/>
  <c r="Q128" i="157"/>
  <c r="C127" i="157"/>
  <c r="O117" i="157"/>
  <c r="M117" i="157"/>
  <c r="D121" i="157"/>
  <c r="N132" i="157"/>
  <c r="Q121" i="157"/>
  <c r="L117" i="157"/>
  <c r="H127" i="157"/>
  <c r="P127" i="157"/>
  <c r="H105" i="157"/>
  <c r="H126" i="157"/>
  <c r="V128" i="157"/>
  <c r="T113" i="157"/>
  <c r="J125" i="157"/>
  <c r="F128" i="157"/>
  <c r="T121" i="157"/>
  <c r="R117" i="157"/>
  <c r="K129" i="157"/>
  <c r="E127" i="157"/>
  <c r="U117" i="157"/>
  <c r="V113" i="157"/>
  <c r="E129" i="157"/>
  <c r="F108" i="157"/>
  <c r="K128" i="157"/>
  <c r="D105" i="157"/>
  <c r="F132" i="157"/>
  <c r="M130" i="157"/>
  <c r="G113" i="157"/>
  <c r="O121" i="157"/>
  <c r="K113" i="157"/>
  <c r="U132" i="157"/>
  <c r="S131" i="157"/>
  <c r="P113" i="157"/>
  <c r="O129" i="157"/>
  <c r="V121" i="157"/>
  <c r="J113" i="157"/>
  <c r="T105" i="157"/>
  <c r="D127" i="157"/>
  <c r="S108" i="157"/>
  <c r="H117" i="157"/>
  <c r="F121" i="157"/>
  <c r="N121" i="157"/>
  <c r="U126" i="157"/>
  <c r="N108" i="157"/>
  <c r="S117" i="157"/>
  <c r="D113" i="157"/>
  <c r="S126" i="157"/>
  <c r="F126" i="157"/>
  <c r="Q105" i="157"/>
  <c r="K126" i="157"/>
  <c r="S132" i="157"/>
  <c r="T127" i="157"/>
  <c r="J108" i="157"/>
  <c r="I132" i="157"/>
  <c r="N131" i="157"/>
  <c r="S113" i="157"/>
  <c r="H131" i="157"/>
  <c r="P105" i="157"/>
  <c r="G108" i="157"/>
  <c r="C121" i="157"/>
  <c r="G129" i="157"/>
  <c r="N117" i="157"/>
  <c r="N113" i="157"/>
  <c r="L105" i="157"/>
  <c r="G125" i="157"/>
  <c r="P121" i="157"/>
  <c r="V117" i="157"/>
  <c r="K130" i="157"/>
  <c r="U113" i="157"/>
  <c r="F113" i="157"/>
  <c r="J121" i="157"/>
  <c r="E57" i="129"/>
  <c r="J70" i="129"/>
  <c r="G66" i="129"/>
  <c r="F26" i="123"/>
  <c r="P43" i="129"/>
  <c r="S26" i="123"/>
  <c r="W26" i="123"/>
  <c r="U26" i="123"/>
  <c r="U2" i="123" s="1"/>
  <c r="E25" i="129"/>
  <c r="S14" i="129"/>
  <c r="V3" i="123"/>
  <c r="P14" i="129"/>
  <c r="O3" i="123"/>
  <c r="D3" i="123"/>
  <c r="C8" i="101"/>
  <c r="F66" i="129"/>
  <c r="G49" i="129"/>
  <c r="T59" i="129"/>
  <c r="D42" i="129"/>
  <c r="H37" i="129"/>
  <c r="I14" i="129"/>
  <c r="Q7" i="129"/>
  <c r="L68" i="129"/>
  <c r="S20" i="129"/>
  <c r="T49" i="129"/>
  <c r="H58" i="129"/>
  <c r="E64" i="129"/>
  <c r="V13" i="129"/>
  <c r="V65" i="129"/>
  <c r="O30" i="129"/>
  <c r="D60" i="129"/>
  <c r="N19" i="129"/>
  <c r="H41" i="129"/>
  <c r="L40" i="129"/>
  <c r="E73" i="129"/>
  <c r="F19" i="129"/>
  <c r="Q14" i="129"/>
  <c r="O75" i="129"/>
  <c r="G38" i="129"/>
  <c r="J21" i="129"/>
  <c r="S30" i="129"/>
  <c r="J51" i="129"/>
  <c r="M10" i="129"/>
  <c r="H43" i="129"/>
  <c r="V71" i="101"/>
  <c r="I71" i="101"/>
  <c r="M16" i="129"/>
  <c r="M8" i="101"/>
  <c r="T60" i="129"/>
  <c r="W89" i="157"/>
  <c r="T98" i="157"/>
  <c r="V60" i="157"/>
  <c r="P44" i="157"/>
  <c r="F63" i="157"/>
  <c r="K84" i="157"/>
  <c r="K72" i="157"/>
  <c r="T40" i="129"/>
  <c r="H3" i="94"/>
  <c r="H2" i="53"/>
  <c r="H55" i="157" s="1"/>
  <c r="W14" i="129"/>
  <c r="R33" i="157"/>
  <c r="G2" i="17"/>
  <c r="G25" i="157" s="1"/>
  <c r="S3" i="123"/>
  <c r="P2" i="62"/>
  <c r="S2" i="96"/>
  <c r="N76" i="129"/>
  <c r="F26" i="11"/>
  <c r="R2" i="87"/>
  <c r="T3" i="123"/>
  <c r="F3" i="123"/>
  <c r="H2" i="81"/>
  <c r="T2" i="25"/>
  <c r="E26" i="30"/>
  <c r="I2" i="64"/>
  <c r="P26" i="30"/>
  <c r="S26" i="46"/>
  <c r="G3" i="123"/>
  <c r="H3" i="123"/>
  <c r="V57" i="129"/>
  <c r="V2" i="107"/>
  <c r="W3" i="123"/>
  <c r="J39" i="157"/>
  <c r="S34" i="157"/>
  <c r="K3" i="9"/>
  <c r="M2" i="61"/>
  <c r="V44" i="129"/>
  <c r="V26" i="123"/>
  <c r="E40" i="157"/>
  <c r="C81" i="157"/>
  <c r="J26" i="16"/>
  <c r="G14" i="93"/>
  <c r="G14" i="129" s="1"/>
  <c r="N3" i="12"/>
  <c r="O44" i="129"/>
  <c r="V2" i="115"/>
  <c r="G32" i="93"/>
  <c r="G32" i="129" s="1"/>
  <c r="K58" i="93"/>
  <c r="K58" i="129" s="1"/>
  <c r="S57" i="93"/>
  <c r="S57" i="129" s="1"/>
  <c r="C78" i="157"/>
  <c r="V34" i="157"/>
  <c r="P26" i="46"/>
  <c r="P3" i="123"/>
  <c r="F3" i="30"/>
  <c r="L64" i="157"/>
  <c r="V2" i="70"/>
  <c r="R26" i="16"/>
  <c r="H26" i="123"/>
  <c r="S36" i="129"/>
  <c r="G74" i="129"/>
  <c r="M2" i="112"/>
  <c r="T26" i="123"/>
  <c r="Q70" i="157"/>
  <c r="F32" i="93"/>
  <c r="F32" i="129" s="1"/>
  <c r="N2" i="88"/>
  <c r="L2" i="80"/>
  <c r="L26" i="123"/>
  <c r="N3" i="123"/>
  <c r="K2" i="2"/>
  <c r="O29" i="93"/>
  <c r="F2" i="121"/>
  <c r="K50" i="129"/>
  <c r="H35" i="129"/>
  <c r="O47" i="129"/>
  <c r="J66" i="129"/>
  <c r="G20" i="129"/>
  <c r="R32" i="129"/>
  <c r="W49" i="129"/>
  <c r="J59" i="129"/>
  <c r="K13" i="129"/>
  <c r="D32" i="129"/>
  <c r="P32" i="129"/>
  <c r="N46" i="129"/>
  <c r="I40" i="129"/>
  <c r="S41" i="129"/>
  <c r="D54" i="129"/>
  <c r="J32" i="129"/>
  <c r="O73" i="157"/>
  <c r="V41" i="157"/>
  <c r="V63" i="157"/>
  <c r="V63" i="129"/>
  <c r="S2" i="57"/>
  <c r="O33" i="15"/>
  <c r="P22" i="15"/>
  <c r="K2" i="98"/>
  <c r="V46" i="93"/>
  <c r="V46" i="129" s="1"/>
  <c r="N21" i="93"/>
  <c r="N21" i="129" s="1"/>
  <c r="Q3" i="60"/>
  <c r="U40" i="129"/>
  <c r="G3" i="12"/>
  <c r="Q69" i="129"/>
  <c r="R53" i="93"/>
  <c r="R53" i="129" s="1"/>
  <c r="L46" i="129"/>
  <c r="P2" i="2"/>
  <c r="K66" i="93"/>
  <c r="K66" i="129" s="1"/>
  <c r="L74" i="129"/>
  <c r="I99" i="157"/>
  <c r="N70" i="157"/>
  <c r="U48" i="157"/>
  <c r="M6" i="157"/>
  <c r="D97" i="157"/>
  <c r="V151" i="157"/>
  <c r="S101" i="157"/>
  <c r="U64" i="157"/>
  <c r="W59" i="157"/>
  <c r="H38" i="157"/>
  <c r="Q67" i="157"/>
  <c r="F90" i="157"/>
  <c r="F47" i="157"/>
  <c r="V93" i="157"/>
  <c r="Q60" i="157"/>
  <c r="I38" i="157"/>
  <c r="G3" i="9"/>
  <c r="V4" i="45"/>
  <c r="U56" i="129"/>
  <c r="T3" i="60"/>
  <c r="S10" i="129"/>
  <c r="P46" i="93"/>
  <c r="P46" i="129" s="1"/>
  <c r="S59" i="129"/>
  <c r="Q64" i="93"/>
  <c r="Q64" i="129" s="1"/>
  <c r="O38" i="93"/>
  <c r="O38" i="129" s="1"/>
  <c r="M71" i="15"/>
  <c r="W15" i="129"/>
  <c r="R71" i="101"/>
  <c r="R85" i="157"/>
  <c r="S29" i="157"/>
  <c r="D81" i="157"/>
  <c r="E90" i="157"/>
  <c r="Q3" i="16"/>
  <c r="Q2" i="113"/>
  <c r="L7" i="93"/>
  <c r="L7" i="129" s="1"/>
  <c r="V19" i="129"/>
  <c r="J41" i="129"/>
  <c r="V14" i="93"/>
  <c r="V14" i="129" s="1"/>
  <c r="N26" i="30"/>
  <c r="G15" i="93"/>
  <c r="G15" i="129" s="1"/>
  <c r="V22" i="45"/>
  <c r="L3" i="7"/>
  <c r="O2" i="4"/>
  <c r="M26" i="60"/>
  <c r="W24" i="129"/>
  <c r="L33" i="15"/>
  <c r="S39" i="157"/>
  <c r="W93" i="157"/>
  <c r="F69" i="129"/>
  <c r="O39" i="129"/>
  <c r="S2" i="65"/>
  <c r="H2" i="89"/>
  <c r="S25" i="93"/>
  <c r="S25" i="129" s="1"/>
  <c r="P49" i="129"/>
  <c r="G26" i="60"/>
  <c r="J36" i="129"/>
  <c r="R37" i="129"/>
  <c r="D2" i="100"/>
  <c r="H2" i="2"/>
  <c r="O48" i="157"/>
  <c r="I59" i="157"/>
  <c r="V39" i="157"/>
  <c r="L8" i="157"/>
  <c r="N86" i="157"/>
  <c r="O2" i="26"/>
  <c r="E2" i="97"/>
  <c r="D59" i="93"/>
  <c r="D59" i="129" s="1"/>
  <c r="M66" i="93"/>
  <c r="M66" i="129" s="1"/>
  <c r="H3" i="12"/>
  <c r="O60" i="129"/>
  <c r="C3" i="9"/>
  <c r="U67" i="157"/>
  <c r="G22" i="101"/>
  <c r="V3" i="75"/>
  <c r="H52" i="15"/>
  <c r="E26" i="60"/>
  <c r="O40" i="129"/>
  <c r="S26" i="9"/>
  <c r="K26" i="11"/>
  <c r="J37" i="129"/>
  <c r="V22" i="15"/>
  <c r="H164" i="157"/>
  <c r="G59" i="157"/>
  <c r="T2" i="34"/>
  <c r="E26" i="16"/>
  <c r="J2" i="108"/>
  <c r="D2" i="88"/>
  <c r="F2" i="3"/>
  <c r="G3" i="94"/>
  <c r="G52" i="45"/>
  <c r="W22" i="101"/>
  <c r="R48" i="129"/>
  <c r="U81" i="157"/>
  <c r="K17" i="101"/>
  <c r="N52" i="15"/>
  <c r="G87" i="157"/>
  <c r="H57" i="157"/>
  <c r="W40" i="157"/>
  <c r="H2" i="35"/>
  <c r="V2" i="61"/>
  <c r="F2" i="85"/>
  <c r="Q57" i="129"/>
  <c r="V33" i="45"/>
  <c r="L48" i="129"/>
  <c r="F40" i="129"/>
  <c r="D2" i="86"/>
  <c r="K21" i="129"/>
  <c r="P33" i="15"/>
  <c r="F3" i="94"/>
  <c r="U55" i="129"/>
  <c r="W3" i="94"/>
  <c r="W40" i="129"/>
  <c r="F2" i="38"/>
  <c r="U2" i="5"/>
  <c r="U66" i="157"/>
  <c r="O32" i="157"/>
  <c r="O38" i="157"/>
  <c r="L2" i="39"/>
  <c r="D77" i="157"/>
  <c r="G54" i="129"/>
  <c r="L53" i="93"/>
  <c r="L53" i="129" s="1"/>
  <c r="U26" i="75"/>
  <c r="G22" i="15"/>
  <c r="I43" i="157"/>
  <c r="G2" i="99"/>
  <c r="K66" i="157"/>
  <c r="T89" i="157"/>
  <c r="R43" i="129"/>
  <c r="W47" i="157"/>
  <c r="G6" i="157"/>
  <c r="R70" i="157"/>
  <c r="G65" i="129"/>
  <c r="W3" i="7"/>
  <c r="P22" i="45"/>
  <c r="W46" i="129"/>
  <c r="I58" i="129"/>
  <c r="L4" i="45"/>
  <c r="U3" i="30"/>
  <c r="N3" i="60"/>
  <c r="M3" i="46"/>
  <c r="O164" i="157"/>
  <c r="S48" i="157"/>
  <c r="L31" i="157"/>
  <c r="J78" i="157"/>
  <c r="I3" i="12"/>
  <c r="W2" i="100"/>
  <c r="M46" i="157"/>
  <c r="E35" i="129"/>
  <c r="H26" i="9"/>
  <c r="W71" i="101"/>
  <c r="N26" i="9"/>
  <c r="L69" i="93"/>
  <c r="L69" i="129" s="1"/>
  <c r="W73" i="157"/>
  <c r="W42" i="157"/>
  <c r="E72" i="157"/>
  <c r="N84" i="157"/>
  <c r="G73" i="129"/>
  <c r="J74" i="129"/>
  <c r="C56" i="93"/>
  <c r="C56" i="129" s="1"/>
  <c r="G9" i="93"/>
  <c r="G9" i="129" s="1"/>
  <c r="L75" i="93"/>
  <c r="L75" i="129" s="1"/>
  <c r="L90" i="157"/>
  <c r="Q8" i="157"/>
  <c r="H49" i="157"/>
  <c r="K71" i="157"/>
  <c r="Q66" i="157"/>
  <c r="N177" i="157"/>
  <c r="Q27" i="15"/>
  <c r="F164" i="157"/>
  <c r="F27" i="15"/>
  <c r="J101" i="157"/>
  <c r="V36" i="157"/>
  <c r="L96" i="157"/>
  <c r="O39" i="157"/>
  <c r="U65" i="157"/>
  <c r="E88" i="157"/>
  <c r="S85" i="157"/>
  <c r="D57" i="157"/>
  <c r="J75" i="157"/>
  <c r="G5" i="93"/>
  <c r="G5" i="129" s="1"/>
  <c r="U3" i="94"/>
  <c r="S58" i="129"/>
  <c r="Q3" i="75"/>
  <c r="Q8" i="101"/>
  <c r="C72" i="93"/>
  <c r="C72" i="129" s="1"/>
  <c r="U2" i="27"/>
  <c r="E67" i="157"/>
  <c r="S177" i="157"/>
  <c r="R78" i="157"/>
  <c r="S2" i="44"/>
  <c r="N3" i="16"/>
  <c r="P2" i="82"/>
  <c r="O56" i="93"/>
  <c r="O56" i="129" s="1"/>
  <c r="W21" i="129"/>
  <c r="W2" i="57"/>
  <c r="L2" i="86"/>
  <c r="O76" i="129"/>
  <c r="U10" i="129"/>
  <c r="G51" i="129"/>
  <c r="F26" i="30"/>
  <c r="W44" i="129"/>
  <c r="W2" i="118"/>
  <c r="T2" i="64"/>
  <c r="J2" i="44"/>
  <c r="I46" i="93"/>
  <c r="I46" i="129" s="1"/>
  <c r="V73" i="93"/>
  <c r="V73" i="129" s="1"/>
  <c r="C2" i="19"/>
  <c r="C27" i="157" s="1"/>
  <c r="P2" i="92"/>
  <c r="N2" i="17"/>
  <c r="N25" i="157" s="1"/>
  <c r="D2" i="115"/>
  <c r="U2" i="42"/>
  <c r="L2" i="38"/>
  <c r="J52" i="15"/>
  <c r="N22" i="15"/>
  <c r="G75" i="129"/>
  <c r="V26" i="116"/>
  <c r="D2" i="99"/>
  <c r="K16" i="93"/>
  <c r="K16" i="129" s="1"/>
  <c r="V2" i="39"/>
  <c r="P2" i="69"/>
  <c r="R2" i="72"/>
  <c r="J2" i="64"/>
  <c r="V2" i="90"/>
  <c r="Q2" i="115"/>
  <c r="N42" i="129"/>
  <c r="G33" i="15"/>
  <c r="P2" i="91"/>
  <c r="E55" i="129"/>
  <c r="T2" i="99"/>
  <c r="N24" i="93"/>
  <c r="N24" i="129" s="1"/>
  <c r="R2" i="118"/>
  <c r="V2" i="58"/>
  <c r="V26" i="12"/>
  <c r="G60" i="129"/>
  <c r="E21" i="129"/>
  <c r="T29" i="93"/>
  <c r="T29" i="129" s="1"/>
  <c r="F2" i="74"/>
  <c r="M2" i="63"/>
  <c r="S2" i="98"/>
  <c r="U2" i="121"/>
  <c r="F2" i="40"/>
  <c r="U2" i="57"/>
  <c r="J2" i="89"/>
  <c r="M2" i="91"/>
  <c r="W2" i="17"/>
  <c r="W25" i="157" s="1"/>
  <c r="W26" i="9"/>
  <c r="V71" i="15"/>
  <c r="H27" i="15"/>
  <c r="L2" i="17"/>
  <c r="L25" i="157" s="1"/>
  <c r="T2" i="95"/>
  <c r="O26" i="16"/>
  <c r="E2" i="84"/>
  <c r="E38" i="129"/>
  <c r="V31" i="157"/>
  <c r="R93" i="157"/>
  <c r="S86" i="157"/>
  <c r="R79" i="157"/>
  <c r="Q97" i="157"/>
  <c r="V72" i="157"/>
  <c r="W88" i="157"/>
  <c r="Q57" i="157"/>
  <c r="P38" i="157"/>
  <c r="N29" i="157"/>
  <c r="U29" i="157"/>
  <c r="D71" i="157"/>
  <c r="L72" i="157"/>
  <c r="F89" i="157"/>
  <c r="Q84" i="157"/>
  <c r="P31" i="157"/>
  <c r="H43" i="157"/>
  <c r="J177" i="157"/>
  <c r="Q102" i="157"/>
  <c r="T33" i="157"/>
  <c r="I91" i="157"/>
  <c r="D99" i="157"/>
  <c r="F26" i="60"/>
  <c r="S2" i="110"/>
  <c r="V2" i="74"/>
  <c r="D2" i="77"/>
  <c r="M2" i="17"/>
  <c r="M25" i="157" s="1"/>
  <c r="G2" i="23"/>
  <c r="K3" i="12"/>
  <c r="O3" i="75"/>
  <c r="U76" i="129"/>
  <c r="V17" i="101"/>
  <c r="Q22" i="101"/>
  <c r="F29" i="129"/>
  <c r="N31" i="129"/>
  <c r="C3" i="116"/>
  <c r="I3" i="116"/>
  <c r="R46" i="129"/>
  <c r="T69" i="129"/>
  <c r="K31" i="129"/>
  <c r="F71" i="101"/>
  <c r="L8" i="101"/>
  <c r="P3" i="116"/>
  <c r="G16" i="129"/>
  <c r="U46" i="129"/>
  <c r="V31" i="129"/>
  <c r="S56" i="129"/>
  <c r="I70" i="129"/>
  <c r="E47" i="129"/>
  <c r="V20" i="129"/>
  <c r="U48" i="129"/>
  <c r="F41" i="129"/>
  <c r="E27" i="101"/>
  <c r="W74" i="129"/>
  <c r="J57" i="129"/>
  <c r="M47" i="129"/>
  <c r="H7" i="129"/>
  <c r="K38" i="129"/>
  <c r="E4" i="101"/>
  <c r="N15" i="129"/>
  <c r="L10" i="129"/>
  <c r="W68" i="129"/>
  <c r="R69" i="129"/>
  <c r="W69" i="129"/>
  <c r="U30" i="129"/>
  <c r="U26" i="116"/>
  <c r="C70" i="129"/>
  <c r="C7" i="129"/>
  <c r="C31" i="129"/>
  <c r="T62" i="129"/>
  <c r="C11" i="101"/>
  <c r="F55" i="129"/>
  <c r="W16" i="129"/>
  <c r="N27" i="101"/>
  <c r="O61" i="129"/>
  <c r="T10" i="129"/>
  <c r="R56" i="129"/>
  <c r="S7" i="129"/>
  <c r="O11" i="101"/>
  <c r="R62" i="129"/>
  <c r="S65" i="129"/>
  <c r="S37" i="129"/>
  <c r="I27" i="101"/>
  <c r="O48" i="129"/>
  <c r="H74" i="129"/>
  <c r="J76" i="129"/>
  <c r="M43" i="129"/>
  <c r="U21" i="129"/>
  <c r="S47" i="129"/>
  <c r="I29" i="129"/>
  <c r="J29" i="129"/>
  <c r="N30" i="129"/>
  <c r="J27" i="101"/>
  <c r="F67" i="129"/>
  <c r="V45" i="129"/>
  <c r="Q21" i="129"/>
  <c r="V56" i="129"/>
  <c r="I26" i="116"/>
  <c r="F30" i="129"/>
  <c r="L57" i="129"/>
  <c r="O4" i="101"/>
  <c r="O15" i="129"/>
  <c r="T8" i="101"/>
  <c r="L59" i="129"/>
  <c r="E16" i="129"/>
  <c r="J54" i="129"/>
  <c r="S32" i="129"/>
  <c r="R70" i="129"/>
  <c r="J73" i="129"/>
  <c r="R17" i="101"/>
  <c r="F59" i="129"/>
  <c r="J16" i="129"/>
  <c r="S74" i="129"/>
  <c r="C22" i="101"/>
  <c r="G41" i="129"/>
  <c r="U25" i="129"/>
  <c r="I41" i="129"/>
  <c r="Q3" i="116"/>
  <c r="Q27" i="101"/>
  <c r="T22" i="101"/>
  <c r="U29" i="129"/>
  <c r="S44" i="129"/>
  <c r="I31" i="129"/>
  <c r="M56" i="129"/>
  <c r="G43" i="129"/>
  <c r="M58" i="129"/>
  <c r="H8" i="101"/>
  <c r="H76" i="129"/>
  <c r="G30" i="129"/>
  <c r="U27" i="101"/>
  <c r="F8" i="101"/>
  <c r="N8" i="101"/>
  <c r="W51" i="129"/>
  <c r="C26" i="116"/>
  <c r="G46" i="129"/>
  <c r="O22" i="101"/>
  <c r="G39" i="129"/>
  <c r="N48" i="129"/>
  <c r="E70" i="129"/>
  <c r="Q20" i="129"/>
  <c r="V8" i="101"/>
  <c r="T36" i="129"/>
  <c r="Q17" i="101"/>
  <c r="I17" i="101"/>
  <c r="C4" i="101"/>
  <c r="S27" i="101"/>
  <c r="D74" i="129"/>
  <c r="J75" i="129"/>
  <c r="U75" i="129"/>
  <c r="K36" i="129"/>
  <c r="S54" i="129"/>
  <c r="V74" i="129"/>
  <c r="K71" i="101"/>
  <c r="J8" i="101"/>
  <c r="K49" i="129"/>
  <c r="Q71" i="101"/>
  <c r="M22" i="101"/>
  <c r="G44" i="129"/>
  <c r="K32" i="129"/>
  <c r="Q26" i="116"/>
  <c r="J46" i="129"/>
  <c r="I55" i="129"/>
  <c r="Q31" i="129"/>
  <c r="W38" i="129"/>
  <c r="G41" i="157"/>
  <c r="L67" i="157"/>
  <c r="G139" i="157"/>
  <c r="E177" i="157"/>
  <c r="K47" i="157"/>
  <c r="U62" i="157"/>
  <c r="K98" i="157"/>
  <c r="P47" i="157"/>
  <c r="O99" i="157"/>
  <c r="N31" i="157"/>
  <c r="N93" i="157"/>
  <c r="U30" i="157"/>
  <c r="N72" i="157"/>
  <c r="V84" i="157"/>
  <c r="T93" i="157"/>
  <c r="P5" i="157"/>
  <c r="D66" i="157"/>
  <c r="W2" i="25"/>
  <c r="H3" i="11"/>
  <c r="R57" i="129"/>
  <c r="S3" i="94"/>
  <c r="D40" i="129"/>
  <c r="W7" i="129"/>
  <c r="V27" i="101"/>
  <c r="D48" i="129"/>
  <c r="V52" i="15"/>
  <c r="R52" i="15"/>
  <c r="I25" i="129"/>
  <c r="K29" i="129"/>
  <c r="W26" i="46"/>
  <c r="T3" i="75"/>
  <c r="E24" i="129"/>
  <c r="U20" i="93"/>
  <c r="U20" i="129" s="1"/>
  <c r="D3" i="30"/>
  <c r="W33" i="15"/>
  <c r="M27" i="15"/>
  <c r="T44" i="129"/>
  <c r="H3" i="9"/>
  <c r="K39" i="93"/>
  <c r="K39" i="129" s="1"/>
  <c r="J3" i="75"/>
  <c r="J3" i="94"/>
  <c r="O139" i="157"/>
  <c r="T34" i="157"/>
  <c r="F58" i="129"/>
  <c r="L80" i="157"/>
  <c r="M53" i="93"/>
  <c r="M53" i="129" s="1"/>
  <c r="K3" i="75"/>
  <c r="N3" i="116"/>
  <c r="E2" i="113"/>
  <c r="F26" i="46"/>
  <c r="F26" i="75"/>
  <c r="W3" i="11"/>
  <c r="E3" i="60"/>
  <c r="V37" i="129"/>
  <c r="R2" i="80"/>
  <c r="L3" i="60"/>
  <c r="H28" i="93"/>
  <c r="S26" i="11"/>
  <c r="M102" i="157"/>
  <c r="S164" i="157"/>
  <c r="F46" i="157"/>
  <c r="W72" i="157"/>
  <c r="S78" i="157"/>
  <c r="T64" i="157"/>
  <c r="E65" i="157"/>
  <c r="G48" i="157"/>
  <c r="O51" i="129"/>
  <c r="M3" i="116"/>
  <c r="O19" i="129"/>
  <c r="G3" i="116"/>
  <c r="U54" i="93"/>
  <c r="U54" i="129" s="1"/>
  <c r="V54" i="93"/>
  <c r="P8" i="45"/>
  <c r="C65" i="93"/>
  <c r="C65" i="129" s="1"/>
  <c r="K2" i="61"/>
  <c r="J40" i="129"/>
  <c r="N79" i="157"/>
  <c r="V42" i="129"/>
  <c r="V58" i="157"/>
  <c r="T60" i="157"/>
  <c r="F46" i="129"/>
  <c r="N51" i="129"/>
  <c r="R2" i="31"/>
  <c r="S2" i="91"/>
  <c r="C2" i="25"/>
  <c r="I67" i="129"/>
  <c r="K57" i="129"/>
  <c r="F33" i="15"/>
  <c r="M60" i="129"/>
  <c r="H3" i="7"/>
  <c r="E22" i="101"/>
  <c r="Q59" i="129"/>
  <c r="D3" i="75"/>
  <c r="J39" i="129"/>
  <c r="Q3" i="7"/>
  <c r="K43" i="129"/>
  <c r="K2" i="95"/>
  <c r="S6" i="129"/>
  <c r="C39" i="157"/>
  <c r="O16" i="129"/>
  <c r="E49" i="157"/>
  <c r="W26" i="12"/>
  <c r="E32" i="157"/>
  <c r="J3" i="9"/>
  <c r="K33" i="15"/>
  <c r="Q63" i="157"/>
  <c r="O3" i="46"/>
  <c r="V2" i="97"/>
  <c r="E30" i="129"/>
  <c r="P26" i="12"/>
  <c r="W20" i="129"/>
  <c r="L177" i="157"/>
  <c r="K3" i="7"/>
  <c r="K91" i="157"/>
  <c r="T63" i="157"/>
  <c r="I134" i="157"/>
  <c r="N33" i="157"/>
  <c r="Q83" i="157"/>
  <c r="D58" i="129"/>
  <c r="V29" i="129"/>
  <c r="M2" i="32"/>
  <c r="S4" i="101"/>
  <c r="K3" i="94"/>
  <c r="L56" i="129"/>
  <c r="Q48" i="129"/>
  <c r="E50" i="129"/>
  <c r="K8" i="15"/>
  <c r="T65" i="93"/>
  <c r="T65" i="129" s="1"/>
  <c r="K26" i="60"/>
  <c r="S3" i="7"/>
  <c r="S3" i="16"/>
  <c r="O3" i="16"/>
  <c r="T2" i="80"/>
  <c r="T2" i="77"/>
  <c r="I36" i="157"/>
  <c r="F85" i="157"/>
  <c r="I29" i="157"/>
  <c r="D153" i="157"/>
  <c r="N4" i="157"/>
  <c r="O68" i="157"/>
  <c r="V177" i="157"/>
  <c r="Q87" i="157"/>
  <c r="M30" i="157"/>
  <c r="U31" i="157"/>
  <c r="R29" i="157"/>
  <c r="M134" i="157"/>
  <c r="Q62" i="157"/>
  <c r="C32" i="157"/>
  <c r="C134" i="157"/>
  <c r="I60" i="157"/>
  <c r="E14" i="129"/>
  <c r="N75" i="129"/>
  <c r="D2" i="74"/>
  <c r="G151" i="157"/>
  <c r="I2" i="100"/>
  <c r="V49" i="129"/>
  <c r="C26" i="46"/>
  <c r="I26" i="16"/>
  <c r="M2" i="95"/>
  <c r="V61" i="129"/>
  <c r="D43" i="93"/>
  <c r="D43" i="129" s="1"/>
  <c r="D61" i="129"/>
  <c r="P9" i="93"/>
  <c r="P9" i="129" s="1"/>
  <c r="N28" i="157"/>
  <c r="N26" i="7"/>
  <c r="I3" i="75"/>
  <c r="U3" i="16"/>
  <c r="C2" i="64"/>
  <c r="O8" i="101"/>
  <c r="M20" i="129"/>
  <c r="C3" i="7"/>
  <c r="G2" i="61"/>
  <c r="R3" i="12"/>
  <c r="V71" i="45"/>
  <c r="P8" i="15"/>
  <c r="R63" i="157"/>
  <c r="I177" i="157"/>
  <c r="I69" i="157"/>
  <c r="T2" i="112"/>
  <c r="G76" i="129"/>
  <c r="R36" i="129"/>
  <c r="O57" i="129"/>
  <c r="M75" i="129"/>
  <c r="L26" i="9"/>
  <c r="S28" i="157"/>
  <c r="F26" i="94"/>
  <c r="O2" i="61"/>
  <c r="C3" i="94"/>
  <c r="C2" i="94" s="1"/>
  <c r="L71" i="101"/>
  <c r="K79" i="157"/>
  <c r="O27" i="101"/>
  <c r="N45" i="129"/>
  <c r="D26" i="75"/>
  <c r="P89" i="157"/>
  <c r="O69" i="157"/>
  <c r="Q36" i="129"/>
  <c r="F3" i="9"/>
  <c r="U51" i="129"/>
  <c r="V49" i="157"/>
  <c r="R82" i="157"/>
  <c r="R26" i="60"/>
  <c r="R26" i="116"/>
  <c r="C3" i="123"/>
  <c r="U22" i="101"/>
  <c r="M46" i="129"/>
  <c r="T26" i="11"/>
  <c r="T27" i="45"/>
  <c r="S134" i="157"/>
  <c r="T50" i="129"/>
  <c r="F3" i="60"/>
  <c r="R3" i="30"/>
  <c r="K36" i="157"/>
  <c r="T37" i="157"/>
  <c r="G164" i="157"/>
  <c r="H67" i="157"/>
  <c r="K41" i="157"/>
  <c r="E93" i="157"/>
  <c r="H39" i="129"/>
  <c r="H3" i="46"/>
  <c r="M44" i="129"/>
  <c r="N3" i="94"/>
  <c r="O3" i="9"/>
  <c r="K10" i="129"/>
  <c r="F139" i="157"/>
  <c r="E3" i="46"/>
  <c r="G26" i="16"/>
  <c r="S52" i="45"/>
  <c r="L31" i="129"/>
  <c r="I34" i="93"/>
  <c r="O21" i="129"/>
  <c r="R2" i="17"/>
  <c r="R25" i="157" s="1"/>
  <c r="V47" i="129"/>
  <c r="K37" i="129"/>
  <c r="E2" i="2"/>
  <c r="H3" i="30"/>
  <c r="H2" i="30" s="1"/>
  <c r="S8" i="101"/>
  <c r="P69" i="129"/>
  <c r="U33" i="157"/>
  <c r="V47" i="157"/>
  <c r="M71" i="157"/>
  <c r="Q3" i="12"/>
  <c r="F134" i="157"/>
  <c r="P7" i="157"/>
  <c r="N43" i="129"/>
  <c r="E3" i="16"/>
  <c r="T3" i="116"/>
  <c r="L73" i="129"/>
  <c r="H45" i="129"/>
  <c r="R164" i="157"/>
  <c r="E20" i="129"/>
  <c r="G37" i="157"/>
  <c r="P3" i="16"/>
  <c r="V3" i="116"/>
  <c r="U15" i="129"/>
  <c r="G36" i="129"/>
  <c r="I56" i="129"/>
  <c r="M101" i="157"/>
  <c r="O26" i="46"/>
  <c r="N2" i="31"/>
  <c r="Q68" i="129"/>
  <c r="N35" i="129"/>
  <c r="Q3" i="9"/>
  <c r="S26" i="94"/>
  <c r="W39" i="129"/>
  <c r="M3" i="9"/>
  <c r="K73" i="129"/>
  <c r="V26" i="16"/>
  <c r="I3" i="16"/>
  <c r="M18" i="93"/>
  <c r="M18" i="129" s="1"/>
  <c r="L68" i="157"/>
  <c r="W13" i="129"/>
  <c r="D26" i="12"/>
  <c r="W26" i="94"/>
  <c r="R92" i="157"/>
  <c r="W81" i="157"/>
  <c r="E69" i="157"/>
  <c r="Q74" i="157"/>
  <c r="F41" i="157"/>
  <c r="N65" i="157"/>
  <c r="O81" i="157"/>
  <c r="Q45" i="157"/>
  <c r="K33" i="157"/>
  <c r="T40" i="157"/>
  <c r="V73" i="157"/>
  <c r="S69" i="157"/>
  <c r="E102" i="157"/>
  <c r="J62" i="157"/>
  <c r="O134" i="157"/>
  <c r="G42" i="157"/>
  <c r="L78" i="157"/>
  <c r="J30" i="157"/>
  <c r="S19" i="129"/>
  <c r="K75" i="129"/>
  <c r="K3" i="16"/>
  <c r="D3" i="116"/>
  <c r="K23" i="93"/>
  <c r="K23" i="129" s="1"/>
  <c r="Q75" i="157"/>
  <c r="Q65" i="157"/>
  <c r="H26" i="116"/>
  <c r="R3" i="116"/>
  <c r="S3" i="60"/>
  <c r="N11" i="45"/>
  <c r="P3" i="12"/>
  <c r="I3" i="30"/>
  <c r="I2" i="30" s="1"/>
  <c r="J35" i="129"/>
  <c r="U26" i="94"/>
  <c r="S49" i="129"/>
  <c r="E82" i="157"/>
  <c r="T26" i="116"/>
  <c r="T43" i="129"/>
  <c r="R33" i="15"/>
  <c r="J58" i="129"/>
  <c r="F40" i="157"/>
  <c r="E26" i="116"/>
  <c r="P47" i="129"/>
  <c r="J3" i="46"/>
  <c r="D2" i="27"/>
  <c r="W69" i="157"/>
  <c r="P3" i="46"/>
  <c r="O3" i="116"/>
  <c r="S3" i="75"/>
  <c r="I26" i="7"/>
  <c r="L3" i="16"/>
  <c r="Q26" i="46"/>
  <c r="N67" i="157"/>
  <c r="U3" i="46"/>
  <c r="D26" i="16"/>
  <c r="M26" i="116"/>
  <c r="D53" i="93"/>
  <c r="D53" i="129" s="1"/>
  <c r="N4" i="45"/>
  <c r="L39" i="129"/>
  <c r="H68" i="129"/>
  <c r="I50" i="129"/>
  <c r="G28" i="93"/>
  <c r="G28" i="129" s="1"/>
  <c r="S26" i="12"/>
  <c r="K26" i="46"/>
  <c r="W26" i="16"/>
  <c r="H59" i="93"/>
  <c r="H59" i="129" s="1"/>
  <c r="S48" i="129"/>
  <c r="N64" i="157"/>
  <c r="E78" i="157"/>
  <c r="L3" i="46"/>
  <c r="S38" i="129"/>
  <c r="P51" i="93"/>
  <c r="P51" i="129" s="1"/>
  <c r="C42" i="93"/>
  <c r="C42" i="129" s="1"/>
  <c r="L49" i="129"/>
  <c r="R40" i="93"/>
  <c r="R40" i="129" s="1"/>
  <c r="U3" i="12"/>
  <c r="D26" i="60"/>
  <c r="L26" i="60"/>
  <c r="N22" i="45"/>
  <c r="O42" i="129"/>
  <c r="D14" i="129"/>
  <c r="W3" i="9"/>
  <c r="Q44" i="129"/>
  <c r="O79" i="157"/>
  <c r="N3" i="46"/>
  <c r="T177" i="157"/>
  <c r="S34" i="93"/>
  <c r="S34" i="129" s="1"/>
  <c r="M30" i="129"/>
  <c r="W3" i="60"/>
  <c r="G3" i="30"/>
  <c r="N26" i="116"/>
  <c r="G26" i="46"/>
  <c r="T26" i="30"/>
  <c r="D25" i="129"/>
  <c r="F37" i="129"/>
  <c r="G8" i="101"/>
  <c r="K26" i="12"/>
  <c r="V40" i="129"/>
  <c r="H54" i="129"/>
  <c r="L3" i="116"/>
  <c r="K3" i="46"/>
  <c r="E17" i="101"/>
  <c r="L34" i="157"/>
  <c r="O151" i="157"/>
  <c r="F3" i="16"/>
  <c r="K4" i="45"/>
  <c r="T57" i="93"/>
  <c r="T57" i="129" s="1"/>
  <c r="F26" i="116"/>
  <c r="J3" i="16"/>
  <c r="G26" i="30"/>
  <c r="G10" i="129"/>
  <c r="W29" i="129"/>
  <c r="U3" i="7"/>
  <c r="V26" i="9"/>
  <c r="S26" i="116"/>
  <c r="V2" i="18"/>
  <c r="V26" i="157" s="1"/>
  <c r="Q60" i="129"/>
  <c r="U45" i="157"/>
  <c r="O73" i="129"/>
  <c r="R26" i="46"/>
  <c r="W3" i="16"/>
  <c r="G67" i="129"/>
  <c r="C26" i="11"/>
  <c r="N3" i="30"/>
  <c r="L26" i="30"/>
  <c r="H4" i="45"/>
  <c r="J3" i="12"/>
  <c r="H3" i="16"/>
  <c r="S3" i="116"/>
  <c r="P2" i="114"/>
  <c r="S96" i="157"/>
  <c r="V96" i="157"/>
  <c r="I83" i="157"/>
  <c r="D70" i="157"/>
  <c r="T90" i="157"/>
  <c r="V92" i="157"/>
  <c r="K37" i="157"/>
  <c r="D88" i="157"/>
  <c r="G91" i="157"/>
  <c r="D5" i="157"/>
  <c r="J79" i="157"/>
  <c r="D139" i="157"/>
  <c r="L71" i="157"/>
  <c r="N26" i="75"/>
  <c r="D26" i="46"/>
  <c r="P26" i="9"/>
  <c r="V134" i="157"/>
  <c r="L54" i="129"/>
  <c r="N26" i="12"/>
  <c r="W26" i="60"/>
  <c r="I26" i="60"/>
  <c r="I26" i="46"/>
  <c r="R3" i="11"/>
  <c r="R26" i="9"/>
  <c r="L98" i="157"/>
  <c r="L26" i="46"/>
  <c r="S27" i="45"/>
  <c r="W3" i="46"/>
  <c r="J42" i="129"/>
  <c r="U26" i="46"/>
  <c r="W6" i="157"/>
  <c r="K26" i="116"/>
  <c r="H3" i="60"/>
  <c r="R76" i="129"/>
  <c r="O50" i="129"/>
  <c r="M26" i="46"/>
  <c r="F75" i="129"/>
  <c r="K65" i="129"/>
  <c r="C97" i="157"/>
  <c r="V32" i="129"/>
  <c r="R3" i="16"/>
  <c r="G3" i="46"/>
  <c r="L26" i="16"/>
  <c r="M27" i="101"/>
  <c r="U14" i="129"/>
  <c r="J26" i="116"/>
  <c r="K3" i="116"/>
  <c r="P52" i="15"/>
  <c r="E46" i="129"/>
  <c r="P74" i="129"/>
  <c r="C68" i="129"/>
  <c r="Q26" i="30"/>
  <c r="F3" i="7"/>
  <c r="F28" i="93"/>
  <c r="R3" i="75"/>
  <c r="W26" i="30"/>
  <c r="P85" i="157"/>
  <c r="H3" i="116"/>
  <c r="F3" i="46"/>
  <c r="C26" i="7"/>
  <c r="L37" i="129"/>
  <c r="J26" i="94"/>
  <c r="V26" i="30"/>
  <c r="C76" i="93"/>
  <c r="C76" i="129" s="1"/>
  <c r="K28" i="157"/>
  <c r="M4" i="101"/>
  <c r="K3" i="11"/>
  <c r="W26" i="7"/>
  <c r="D90" i="157"/>
  <c r="V26" i="46"/>
  <c r="E66" i="93"/>
  <c r="E66" i="129" s="1"/>
  <c r="R3" i="60"/>
  <c r="R71" i="15"/>
  <c r="Q33" i="45"/>
  <c r="S3" i="30"/>
  <c r="F26" i="7"/>
  <c r="N16" i="129"/>
  <c r="Q3" i="94"/>
  <c r="M26" i="30"/>
  <c r="E26" i="46"/>
  <c r="R3" i="46"/>
  <c r="P59" i="129"/>
  <c r="C64" i="129"/>
  <c r="P4" i="101"/>
  <c r="E74" i="129"/>
  <c r="I26" i="75"/>
  <c r="E51" i="129"/>
  <c r="T26" i="94"/>
  <c r="M6" i="129"/>
  <c r="W78" i="157"/>
  <c r="R45" i="129"/>
  <c r="S26" i="16"/>
  <c r="C46" i="93"/>
  <c r="C46" i="129" s="1"/>
  <c r="G26" i="12"/>
  <c r="E37" i="129"/>
  <c r="J26" i="75"/>
  <c r="L67" i="129"/>
  <c r="L8" i="45"/>
  <c r="O34" i="93"/>
  <c r="R3" i="94"/>
  <c r="R7" i="157"/>
  <c r="E63" i="157"/>
  <c r="O26" i="116"/>
  <c r="H26" i="46"/>
  <c r="L26" i="116"/>
  <c r="I3" i="46"/>
  <c r="F42" i="129"/>
  <c r="T3" i="16"/>
  <c r="F73" i="129"/>
  <c r="I27" i="45"/>
  <c r="R26" i="94"/>
  <c r="S37" i="157"/>
  <c r="E3" i="116"/>
  <c r="J14" i="129"/>
  <c r="J26" i="30"/>
  <c r="K44" i="129"/>
  <c r="V26" i="94"/>
  <c r="I26" i="12"/>
  <c r="L3" i="9"/>
  <c r="M26" i="16"/>
  <c r="N26" i="16"/>
  <c r="F3" i="116"/>
  <c r="P26" i="116"/>
  <c r="C22" i="45"/>
  <c r="H26" i="12"/>
  <c r="W19" i="129"/>
  <c r="H71" i="101"/>
  <c r="J3" i="30"/>
  <c r="V101" i="157"/>
  <c r="E7" i="157"/>
  <c r="T26" i="16"/>
  <c r="Q26" i="16"/>
  <c r="F3" i="12"/>
  <c r="C26" i="9"/>
  <c r="L26" i="7"/>
  <c r="K51" i="129"/>
  <c r="T26" i="46"/>
  <c r="U26" i="16"/>
  <c r="R75" i="129"/>
  <c r="S24" i="129"/>
  <c r="D41" i="129"/>
  <c r="F64" i="129"/>
  <c r="C11" i="45"/>
  <c r="H55" i="129"/>
  <c r="J3" i="116"/>
  <c r="Q3" i="46"/>
  <c r="J2" i="71"/>
  <c r="V2" i="33"/>
  <c r="U3" i="116"/>
  <c r="G26" i="116"/>
  <c r="P26" i="94"/>
  <c r="C29" i="129"/>
  <c r="H26" i="94"/>
  <c r="F26" i="16"/>
  <c r="D64" i="129"/>
  <c r="C26" i="12"/>
  <c r="R7" i="129"/>
  <c r="C26" i="123"/>
  <c r="D26" i="30"/>
  <c r="D28" i="93"/>
  <c r="D28" i="129" s="1"/>
  <c r="T7" i="129"/>
  <c r="D3" i="16"/>
  <c r="U33" i="45"/>
  <c r="C52" i="45"/>
  <c r="J27" i="45"/>
  <c r="D71" i="45"/>
  <c r="H52" i="45"/>
  <c r="R33" i="45"/>
  <c r="U71" i="45"/>
  <c r="E17" i="45"/>
  <c r="K52" i="45"/>
  <c r="K17" i="45"/>
  <c r="Q18" i="93"/>
  <c r="Q18" i="129" s="1"/>
  <c r="N33" i="45"/>
  <c r="K70" i="93"/>
  <c r="K70" i="129" s="1"/>
  <c r="O11" i="45"/>
  <c r="N52" i="45"/>
  <c r="I52" i="45"/>
  <c r="G11" i="45"/>
  <c r="M33" i="45"/>
  <c r="C3" i="46"/>
  <c r="C62" i="93"/>
  <c r="C62" i="129" s="1"/>
  <c r="D55" i="93"/>
  <c r="D55" i="129" s="1"/>
  <c r="D21" i="93"/>
  <c r="D21" i="129" s="1"/>
  <c r="M23" i="93"/>
  <c r="M23" i="129" s="1"/>
  <c r="S50" i="93"/>
  <c r="S50" i="129" s="1"/>
  <c r="L43" i="129"/>
  <c r="K67" i="93"/>
  <c r="K67" i="129" s="1"/>
  <c r="D6" i="93"/>
  <c r="D6" i="129" s="1"/>
  <c r="P40" i="129"/>
  <c r="P50" i="129"/>
  <c r="C60" i="93"/>
  <c r="C60" i="129" s="1"/>
  <c r="V23" i="93"/>
  <c r="V23" i="129" s="1"/>
  <c r="J23" i="93"/>
  <c r="J22" i="93" s="1"/>
  <c r="N18" i="93"/>
  <c r="N18" i="129" s="1"/>
  <c r="R19" i="93"/>
  <c r="R19" i="129" s="1"/>
  <c r="P60" i="93"/>
  <c r="P60" i="129" s="1"/>
  <c r="F9" i="93"/>
  <c r="T11" i="45"/>
  <c r="T3" i="45" s="1"/>
  <c r="C61" i="93"/>
  <c r="C61" i="129" s="1"/>
  <c r="C38" i="93"/>
  <c r="C38" i="129" s="1"/>
  <c r="U68" i="93"/>
  <c r="U68" i="129" s="1"/>
  <c r="W18" i="93"/>
  <c r="W18" i="129" s="1"/>
  <c r="H50" i="93"/>
  <c r="H50" i="129" s="1"/>
  <c r="J7" i="93"/>
  <c r="J7" i="129" s="1"/>
  <c r="J12" i="93"/>
  <c r="F5" i="93"/>
  <c r="F5" i="129" s="1"/>
  <c r="J28" i="93"/>
  <c r="J28" i="129" s="1"/>
  <c r="M31" i="93"/>
  <c r="M31" i="129" s="1"/>
  <c r="F21" i="93"/>
  <c r="F21" i="129" s="1"/>
  <c r="U73" i="93"/>
  <c r="U73" i="129" s="1"/>
  <c r="G53" i="93"/>
  <c r="C75" i="93"/>
  <c r="C75" i="129" s="1"/>
  <c r="W5" i="93"/>
  <c r="W5" i="129" s="1"/>
  <c r="U28" i="93"/>
  <c r="U28" i="129" s="1"/>
  <c r="S28" i="93"/>
  <c r="S28" i="129" s="1"/>
  <c r="T25" i="93"/>
  <c r="T25" i="129" s="1"/>
  <c r="N7" i="93"/>
  <c r="N7" i="129" s="1"/>
  <c r="C45" i="93"/>
  <c r="C45" i="129" s="1"/>
  <c r="K30" i="93"/>
  <c r="K30" i="129" s="1"/>
  <c r="D27" i="45"/>
  <c r="W34" i="93"/>
  <c r="K28" i="93"/>
  <c r="K28" i="129" s="1"/>
  <c r="C21" i="93"/>
  <c r="C21" i="129" s="1"/>
  <c r="O52" i="45"/>
  <c r="W53" i="93"/>
  <c r="W53" i="129" s="1"/>
  <c r="D7" i="93"/>
  <c r="D7" i="129" s="1"/>
  <c r="P23" i="93"/>
  <c r="P23" i="129" s="1"/>
  <c r="L72" i="93"/>
  <c r="L72" i="129" s="1"/>
  <c r="H53" i="93"/>
  <c r="H53" i="129" s="1"/>
  <c r="R18" i="93"/>
  <c r="R18" i="129" s="1"/>
  <c r="C73" i="93"/>
  <c r="C73" i="129" s="1"/>
  <c r="D45" i="93"/>
  <c r="D45" i="129" s="1"/>
  <c r="I75" i="93"/>
  <c r="I75" i="129" s="1"/>
  <c r="O53" i="93"/>
  <c r="O53" i="129" s="1"/>
  <c r="E72" i="93"/>
  <c r="E72" i="129" s="1"/>
  <c r="H9" i="93"/>
  <c r="H9" i="129" s="1"/>
  <c r="C74" i="93"/>
  <c r="C74" i="129" s="1"/>
  <c r="C67" i="93"/>
  <c r="C67" i="129" s="1"/>
  <c r="I23" i="93"/>
  <c r="I23" i="129" s="1"/>
  <c r="T72" i="93"/>
  <c r="T72" i="129" s="1"/>
  <c r="L23" i="93"/>
  <c r="L22" i="93" s="1"/>
  <c r="Q72" i="93"/>
  <c r="Q72" i="129" s="1"/>
  <c r="M67" i="93"/>
  <c r="M67" i="129" s="1"/>
  <c r="V17" i="15"/>
  <c r="P5" i="93"/>
  <c r="P5" i="129" s="1"/>
  <c r="J25" i="129"/>
  <c r="C27" i="15"/>
  <c r="R11" i="15"/>
  <c r="C19" i="93"/>
  <c r="C19" i="129" s="1"/>
  <c r="J4" i="15"/>
  <c r="V10" i="129"/>
  <c r="M8" i="15"/>
  <c r="G11" i="15"/>
  <c r="P34" i="93"/>
  <c r="H4" i="15"/>
  <c r="D17" i="15"/>
  <c r="G34" i="93"/>
  <c r="E4" i="15"/>
  <c r="H11" i="15"/>
  <c r="C71" i="15"/>
  <c r="C33" i="15"/>
  <c r="C4" i="15"/>
  <c r="J27" i="15"/>
  <c r="T71" i="15"/>
  <c r="C49" i="93"/>
  <c r="C49" i="129" s="1"/>
  <c r="R5" i="93"/>
  <c r="I72" i="93"/>
  <c r="I72" i="129" s="1"/>
  <c r="E9" i="93"/>
  <c r="E9" i="129" s="1"/>
  <c r="R34" i="93"/>
  <c r="N28" i="93"/>
  <c r="C9" i="93"/>
  <c r="C9" i="129" s="1"/>
  <c r="F61" i="129"/>
  <c r="J19" i="129"/>
  <c r="V6" i="129"/>
  <c r="G3" i="11"/>
  <c r="C3" i="11"/>
  <c r="U3" i="11"/>
  <c r="D26" i="9"/>
  <c r="E26" i="12"/>
  <c r="P3" i="9"/>
  <c r="F3" i="11"/>
  <c r="W26" i="11"/>
  <c r="N25" i="129"/>
  <c r="C20" i="129"/>
  <c r="O36" i="129"/>
  <c r="F52" i="101"/>
  <c r="I52" i="101"/>
  <c r="F35" i="129"/>
  <c r="M54" i="129"/>
  <c r="T71" i="101"/>
  <c r="H33" i="101"/>
  <c r="Q4" i="101"/>
  <c r="T4" i="101"/>
  <c r="Q49" i="129"/>
  <c r="L11" i="101"/>
  <c r="W58" i="129"/>
  <c r="W11" i="101"/>
  <c r="R11" i="101"/>
  <c r="N33" i="101"/>
  <c r="W3" i="116"/>
  <c r="V33" i="101"/>
  <c r="P76" i="129"/>
  <c r="U17" i="101"/>
  <c r="I22" i="101"/>
  <c r="S33" i="101"/>
  <c r="Q52" i="101"/>
  <c r="D37" i="129"/>
  <c r="Q38" i="129"/>
  <c r="E13" i="129"/>
  <c r="I24" i="129"/>
  <c r="K4" i="101"/>
  <c r="P17" i="101"/>
  <c r="V50" i="129"/>
  <c r="P8" i="101"/>
  <c r="J4" i="101"/>
  <c r="U11" i="101"/>
  <c r="E11" i="101"/>
  <c r="P44" i="129"/>
  <c r="P48" i="129"/>
  <c r="U58" i="129"/>
  <c r="N57" i="129"/>
  <c r="T32" i="129"/>
  <c r="N58" i="129"/>
  <c r="R49" i="129"/>
  <c r="K14" i="129"/>
  <c r="M71" i="101"/>
  <c r="J11" i="101"/>
  <c r="M19" i="129"/>
  <c r="H67" i="129"/>
  <c r="P36" i="129"/>
  <c r="L4" i="101"/>
  <c r="C27" i="101"/>
  <c r="R14" i="129"/>
  <c r="W43" i="129"/>
  <c r="T45" i="129"/>
  <c r="T53" i="129"/>
  <c r="C59" i="129"/>
  <c r="M62" i="129"/>
  <c r="L25" i="129"/>
  <c r="T19" i="129"/>
  <c r="G35" i="129"/>
  <c r="N56" i="129"/>
  <c r="I37" i="129"/>
  <c r="L14" i="129"/>
  <c r="Q40" i="129"/>
  <c r="S43" i="129"/>
  <c r="P42" i="129"/>
  <c r="M36" i="129"/>
  <c r="T21" i="129"/>
  <c r="U19" i="129"/>
  <c r="T27" i="101"/>
  <c r="D75" i="129"/>
  <c r="H73" i="129"/>
  <c r="U36" i="129"/>
  <c r="S21" i="129"/>
  <c r="S51" i="129"/>
  <c r="L47" i="129"/>
  <c r="W30" i="129"/>
  <c r="P20" i="129"/>
  <c r="U41" i="129"/>
  <c r="H36" i="129"/>
  <c r="M32" i="129"/>
  <c r="T37" i="129"/>
  <c r="Q37" i="129"/>
  <c r="F16" i="129"/>
  <c r="H75" i="129"/>
  <c r="J6" i="129"/>
  <c r="H32" i="129"/>
  <c r="F51" i="129"/>
  <c r="D47" i="129"/>
  <c r="H24" i="129"/>
  <c r="D15" i="129"/>
  <c r="T35" i="129"/>
  <c r="J67" i="129"/>
  <c r="V68" i="129"/>
  <c r="H20" i="129"/>
  <c r="T51" i="129"/>
  <c r="R54" i="129"/>
  <c r="N60" i="129"/>
  <c r="T134" i="157"/>
  <c r="C24" i="129"/>
  <c r="H153" i="157"/>
  <c r="G153" i="157"/>
  <c r="U177" i="157"/>
  <c r="L36" i="157"/>
  <c r="Q96" i="157"/>
  <c r="N153" i="157"/>
  <c r="S53" i="157"/>
  <c r="D134" i="157"/>
  <c r="F62" i="157"/>
  <c r="V153" i="157"/>
  <c r="L63" i="129"/>
  <c r="L52" i="157"/>
  <c r="E96" i="157"/>
  <c r="U69" i="157"/>
  <c r="M177" i="157"/>
  <c r="T4" i="157"/>
  <c r="S25" i="157"/>
  <c r="L41" i="157"/>
  <c r="Q153" i="157"/>
  <c r="D63" i="129"/>
  <c r="K34" i="157"/>
  <c r="L28" i="129"/>
  <c r="L35" i="129"/>
  <c r="O88" i="157"/>
  <c r="P153" i="157"/>
  <c r="V102" i="157"/>
  <c r="O89" i="157"/>
  <c r="D79" i="157"/>
  <c r="C164" i="157"/>
  <c r="R53" i="157"/>
  <c r="E84" i="157"/>
  <c r="V77" i="157"/>
  <c r="H30" i="157"/>
  <c r="F32" i="157"/>
  <c r="E10" i="157"/>
  <c r="O82" i="157"/>
  <c r="I49" i="157"/>
  <c r="C27" i="45"/>
  <c r="M12" i="93"/>
  <c r="V72" i="93"/>
  <c r="Q26" i="75"/>
  <c r="T33" i="15"/>
  <c r="N72" i="93"/>
  <c r="F23" i="93"/>
  <c r="H85" i="157"/>
  <c r="P177" i="157"/>
  <c r="J65" i="129"/>
  <c r="O27" i="15"/>
  <c r="N66" i="157"/>
  <c r="G24" i="129"/>
  <c r="K9" i="93"/>
  <c r="L22" i="15"/>
  <c r="C83" i="157"/>
  <c r="D7" i="157"/>
  <c r="G82" i="157"/>
  <c r="L74" i="157"/>
  <c r="F30" i="157"/>
  <c r="V30" i="157"/>
  <c r="M48" i="129"/>
  <c r="U34" i="93"/>
  <c r="J8" i="15"/>
  <c r="P26" i="60"/>
  <c r="P22" i="101"/>
  <c r="M31" i="157"/>
  <c r="R11" i="45"/>
  <c r="U17" i="45"/>
  <c r="T3" i="12"/>
  <c r="T3" i="9"/>
  <c r="L27" i="101"/>
  <c r="N17" i="101"/>
  <c r="V4" i="101"/>
  <c r="G12" i="93"/>
  <c r="U71" i="15"/>
  <c r="K4" i="15"/>
  <c r="D72" i="93"/>
  <c r="R23" i="93"/>
  <c r="S88" i="157"/>
  <c r="D83" i="157"/>
  <c r="T66" i="157"/>
  <c r="N81" i="157"/>
  <c r="D11" i="45"/>
  <c r="D4" i="15"/>
  <c r="W4" i="15"/>
  <c r="O63" i="93"/>
  <c r="T15" i="93"/>
  <c r="T15" i="129" s="1"/>
  <c r="T28" i="93"/>
  <c r="C70" i="157"/>
  <c r="D29" i="157"/>
  <c r="V83" i="157"/>
  <c r="G60" i="157"/>
  <c r="K26" i="157"/>
  <c r="W134" i="157"/>
  <c r="P33" i="101"/>
  <c r="Q52" i="45"/>
  <c r="J33" i="101"/>
  <c r="W52" i="45"/>
  <c r="D8" i="101"/>
  <c r="F11" i="101"/>
  <c r="L27" i="45"/>
  <c r="J43" i="157"/>
  <c r="K6" i="129"/>
  <c r="I86" i="157"/>
  <c r="K75" i="157"/>
  <c r="N3" i="7"/>
  <c r="S72" i="93"/>
  <c r="G18" i="93"/>
  <c r="J26" i="7"/>
  <c r="S52" i="15"/>
  <c r="D30" i="93"/>
  <c r="D30" i="129" s="1"/>
  <c r="C139" i="157"/>
  <c r="T44" i="157"/>
  <c r="E134" i="157"/>
  <c r="E33" i="101"/>
  <c r="N61" i="129"/>
  <c r="Q33" i="15"/>
  <c r="L33" i="101"/>
  <c r="D52" i="101"/>
  <c r="H52" i="101"/>
  <c r="N11" i="101"/>
  <c r="U5" i="93"/>
  <c r="S17" i="101"/>
  <c r="J26" i="60"/>
  <c r="C33" i="45"/>
  <c r="I22" i="15"/>
  <c r="Q23" i="93"/>
  <c r="G5" i="157"/>
  <c r="P80" i="157"/>
  <c r="H23" i="93"/>
  <c r="P24" i="93"/>
  <c r="P24" i="129" s="1"/>
  <c r="U52" i="15"/>
  <c r="D12" i="93"/>
  <c r="P28" i="93"/>
  <c r="W27" i="45"/>
  <c r="L9" i="93"/>
  <c r="V26" i="11"/>
  <c r="S77" i="157"/>
  <c r="C52" i="157"/>
  <c r="Q26" i="157"/>
  <c r="F17" i="15"/>
  <c r="S139" i="157"/>
  <c r="F92" i="157"/>
  <c r="T17" i="45"/>
  <c r="S75" i="129"/>
  <c r="O37" i="157"/>
  <c r="D8" i="157"/>
  <c r="N53" i="93"/>
  <c r="N53" i="129" s="1"/>
  <c r="H18" i="93"/>
  <c r="F10" i="157"/>
  <c r="O9" i="93"/>
  <c r="S8" i="157"/>
  <c r="D5" i="93"/>
  <c r="V34" i="93"/>
  <c r="C44" i="157"/>
  <c r="C69" i="157"/>
  <c r="E77" i="157"/>
  <c r="G29" i="157"/>
  <c r="H7" i="157"/>
  <c r="D4" i="157"/>
  <c r="L82" i="157"/>
  <c r="H79" i="157"/>
  <c r="L6" i="157"/>
  <c r="C52" i="101"/>
  <c r="N3" i="75"/>
  <c r="U17" i="15"/>
  <c r="H86" i="157"/>
  <c r="W4" i="101"/>
  <c r="O85" i="157"/>
  <c r="V3" i="9"/>
  <c r="V3" i="11"/>
  <c r="H22" i="101"/>
  <c r="R6" i="157"/>
  <c r="P3" i="11"/>
  <c r="I26" i="11"/>
  <c r="E39" i="157"/>
  <c r="M17" i="15"/>
  <c r="S6" i="157"/>
  <c r="V28" i="93"/>
  <c r="I81" i="157"/>
  <c r="E3" i="9"/>
  <c r="N26" i="11"/>
  <c r="J9" i="93"/>
  <c r="D3" i="11"/>
  <c r="F72" i="93"/>
  <c r="C151" i="157"/>
  <c r="C40" i="157"/>
  <c r="F54" i="157"/>
  <c r="O92" i="157"/>
  <c r="C56" i="157"/>
  <c r="H80" i="157"/>
  <c r="K73" i="157"/>
  <c r="L18" i="129"/>
  <c r="C3" i="75"/>
  <c r="R9" i="93"/>
  <c r="C11" i="15"/>
  <c r="N49" i="157"/>
  <c r="V3" i="12"/>
  <c r="D33" i="101"/>
  <c r="V5" i="93"/>
  <c r="L153" i="157"/>
  <c r="V3" i="30"/>
  <c r="Q65" i="129"/>
  <c r="S9" i="93"/>
  <c r="W80" i="157"/>
  <c r="F38" i="157"/>
  <c r="M78" i="157"/>
  <c r="I35" i="129"/>
  <c r="M33" i="15"/>
  <c r="O27" i="45"/>
  <c r="Q3" i="11"/>
  <c r="N34" i="93"/>
  <c r="T87" i="157"/>
  <c r="L5" i="93"/>
  <c r="C84" i="157"/>
  <c r="C88" i="157"/>
  <c r="W17" i="157"/>
  <c r="U164" i="157"/>
  <c r="F58" i="157"/>
  <c r="S63" i="157"/>
  <c r="M34" i="157"/>
  <c r="T33" i="101"/>
  <c r="G3" i="75"/>
  <c r="O12" i="93"/>
  <c r="P29" i="129"/>
  <c r="G52" i="101"/>
  <c r="J33" i="45"/>
  <c r="O49" i="129"/>
  <c r="N32" i="157"/>
  <c r="K11" i="101"/>
  <c r="L84" i="157"/>
  <c r="E55" i="157"/>
  <c r="I27" i="157"/>
  <c r="L75" i="157"/>
  <c r="Q5" i="93"/>
  <c r="G79" i="157"/>
  <c r="S18" i="93"/>
  <c r="P68" i="157"/>
  <c r="N74" i="129"/>
  <c r="N9" i="93"/>
  <c r="L3" i="11"/>
  <c r="U7" i="129"/>
  <c r="V11" i="15"/>
  <c r="V3" i="15" s="1"/>
  <c r="C36" i="157"/>
  <c r="D6" i="157"/>
  <c r="W91" i="157"/>
  <c r="P10" i="93"/>
  <c r="P10" i="129" s="1"/>
  <c r="Q11" i="15"/>
  <c r="I3" i="60"/>
  <c r="D20" i="129"/>
  <c r="T26" i="60"/>
  <c r="F17" i="101"/>
  <c r="V52" i="45"/>
  <c r="H22" i="45"/>
  <c r="E48" i="129"/>
  <c r="V11" i="45"/>
  <c r="C26" i="75"/>
  <c r="G4" i="101"/>
  <c r="R12" i="93"/>
  <c r="U78" i="157"/>
  <c r="O3" i="11"/>
  <c r="E26" i="7"/>
  <c r="E5" i="93"/>
  <c r="J18" i="93"/>
  <c r="O78" i="157"/>
  <c r="G72" i="93"/>
  <c r="D26" i="157"/>
  <c r="S23" i="93"/>
  <c r="C31" i="157"/>
  <c r="H60" i="157"/>
  <c r="M61" i="129"/>
  <c r="F11" i="15"/>
  <c r="J4" i="45"/>
  <c r="V18" i="93"/>
  <c r="W148" i="157"/>
  <c r="F17" i="45"/>
  <c r="G50" i="129"/>
  <c r="P52" i="101"/>
  <c r="V11" i="101"/>
  <c r="R27" i="45"/>
  <c r="G11" i="101"/>
  <c r="M32" i="157"/>
  <c r="D33" i="45"/>
  <c r="T9" i="93"/>
  <c r="U35" i="129"/>
  <c r="F72" i="157"/>
  <c r="O5" i="93"/>
  <c r="M4" i="15"/>
  <c r="R39" i="157"/>
  <c r="I4" i="45"/>
  <c r="E3" i="11"/>
  <c r="I53" i="93"/>
  <c r="I53" i="129" s="1"/>
  <c r="F63" i="129"/>
  <c r="C62" i="157"/>
  <c r="G80" i="157"/>
  <c r="R96" i="157"/>
  <c r="E87" i="157"/>
  <c r="P60" i="157"/>
  <c r="N90" i="157"/>
  <c r="D26" i="11"/>
  <c r="O153" i="157"/>
  <c r="D27" i="101"/>
  <c r="K26" i="75"/>
  <c r="K35" i="129"/>
  <c r="J17" i="101"/>
  <c r="J68" i="129"/>
  <c r="C37" i="129"/>
  <c r="D53" i="157"/>
  <c r="R134" i="157"/>
  <c r="J22" i="101"/>
  <c r="N11" i="15"/>
  <c r="J52" i="101"/>
  <c r="R42" i="129"/>
  <c r="C73" i="157"/>
  <c r="W52" i="15"/>
  <c r="J33" i="15"/>
  <c r="D69" i="157"/>
  <c r="Q86" i="157"/>
  <c r="Q78" i="157"/>
  <c r="D11" i="15"/>
  <c r="Q74" i="129"/>
  <c r="J26" i="12"/>
  <c r="G23" i="93"/>
  <c r="M34" i="93"/>
  <c r="C75" i="157"/>
  <c r="C46" i="157"/>
  <c r="C42" i="157"/>
  <c r="H65" i="157"/>
  <c r="F26" i="157"/>
  <c r="K92" i="157"/>
  <c r="O60" i="157"/>
  <c r="G34" i="157"/>
  <c r="G10" i="157"/>
  <c r="D47" i="157"/>
  <c r="G4" i="157"/>
  <c r="H27" i="101"/>
  <c r="P3" i="75"/>
  <c r="G26" i="11"/>
  <c r="F52" i="45"/>
  <c r="K45" i="129"/>
  <c r="M28" i="93"/>
  <c r="Q52" i="15"/>
  <c r="Q33" i="101"/>
  <c r="J38" i="129"/>
  <c r="W153" i="157"/>
  <c r="P101" i="157"/>
  <c r="H33" i="45"/>
  <c r="R97" i="157"/>
  <c r="E33" i="45"/>
  <c r="E52" i="101"/>
  <c r="Q164" i="157"/>
  <c r="K52" i="15"/>
  <c r="N17" i="45"/>
  <c r="M41" i="129"/>
  <c r="I3" i="11"/>
  <c r="F53" i="93"/>
  <c r="F53" i="129" s="1"/>
  <c r="M26" i="11"/>
  <c r="C153" i="157"/>
  <c r="C58" i="157"/>
  <c r="C72" i="157"/>
  <c r="L4" i="157"/>
  <c r="J153" i="157"/>
  <c r="H44" i="157"/>
  <c r="H11" i="101"/>
  <c r="E3" i="75"/>
  <c r="N12" i="93"/>
  <c r="V9" i="93"/>
  <c r="W33" i="101"/>
  <c r="U26" i="30"/>
  <c r="N4" i="101"/>
  <c r="K61" i="129"/>
  <c r="F33" i="45"/>
  <c r="K26" i="30"/>
  <c r="C33" i="101"/>
  <c r="R3" i="9"/>
  <c r="L71" i="15"/>
  <c r="S12" i="93"/>
  <c r="M72" i="93"/>
  <c r="N44" i="157"/>
  <c r="P72" i="93"/>
  <c r="I5" i="93"/>
  <c r="P53" i="93"/>
  <c r="I164" i="157"/>
  <c r="F3" i="75"/>
  <c r="D26" i="94"/>
  <c r="K74" i="129"/>
  <c r="R52" i="101"/>
  <c r="G17" i="101"/>
  <c r="O33" i="45"/>
  <c r="N4" i="15"/>
  <c r="K42" i="157"/>
  <c r="J72" i="93"/>
  <c r="U36" i="157"/>
  <c r="T84" i="157"/>
  <c r="P42" i="157"/>
  <c r="R3" i="7"/>
  <c r="M82" i="157"/>
  <c r="K72" i="93"/>
  <c r="V75" i="129"/>
  <c r="C10" i="157"/>
  <c r="C29" i="157"/>
  <c r="J89" i="157"/>
  <c r="K82" i="157"/>
  <c r="J71" i="157"/>
  <c r="P62" i="157"/>
  <c r="O90" i="157"/>
  <c r="G40" i="157"/>
  <c r="H54" i="157"/>
  <c r="V57" i="157"/>
  <c r="N68" i="129"/>
  <c r="H19" i="129"/>
  <c r="O26" i="11"/>
  <c r="D52" i="45"/>
  <c r="L33" i="45"/>
  <c r="F33" i="101"/>
  <c r="G33" i="45"/>
  <c r="C5" i="93"/>
  <c r="R52" i="45"/>
  <c r="T85" i="157"/>
  <c r="F91" i="157"/>
  <c r="J34" i="93"/>
  <c r="G8" i="157"/>
  <c r="Q6" i="157"/>
  <c r="F42" i="157"/>
  <c r="M164" i="157"/>
  <c r="J82" i="157"/>
  <c r="M52" i="15"/>
  <c r="F101" i="157"/>
  <c r="M26" i="7"/>
  <c r="C6" i="157"/>
  <c r="C59" i="157"/>
  <c r="L58" i="157"/>
  <c r="H88" i="157"/>
  <c r="V28" i="157"/>
  <c r="G3" i="60"/>
  <c r="Q71" i="45"/>
  <c r="C71" i="101"/>
  <c r="T41" i="129"/>
  <c r="P27" i="101"/>
  <c r="E11" i="45"/>
  <c r="E26" i="9"/>
  <c r="L17" i="45"/>
  <c r="E52" i="45"/>
  <c r="M11" i="101"/>
  <c r="I9" i="93"/>
  <c r="C26" i="30"/>
  <c r="S26" i="30"/>
  <c r="W177" i="157"/>
  <c r="K27" i="101"/>
  <c r="S22" i="101"/>
  <c r="U102" i="157"/>
  <c r="H17" i="101"/>
  <c r="M52" i="45"/>
  <c r="H27" i="45"/>
  <c r="N17" i="15"/>
  <c r="S44" i="157"/>
  <c r="W3" i="12"/>
  <c r="M36" i="157"/>
  <c r="Q26" i="7"/>
  <c r="H33" i="15"/>
  <c r="D13" i="93"/>
  <c r="D13" i="129" s="1"/>
  <c r="T26" i="9"/>
  <c r="R72" i="93"/>
  <c r="G89" i="157"/>
  <c r="K83" i="157"/>
  <c r="C177" i="157"/>
  <c r="C26" i="157"/>
  <c r="C74" i="157"/>
  <c r="S89" i="157"/>
  <c r="E52" i="157"/>
  <c r="G78" i="157"/>
  <c r="U87" i="157"/>
  <c r="T28" i="157"/>
  <c r="T52" i="101"/>
  <c r="I28" i="93"/>
  <c r="Q53" i="93"/>
  <c r="E26" i="11"/>
  <c r="P15" i="129"/>
  <c r="T17" i="101"/>
  <c r="J52" i="45"/>
  <c r="D59" i="157"/>
  <c r="U92" i="157"/>
  <c r="M3" i="30"/>
  <c r="N23" i="93"/>
  <c r="U33" i="101"/>
  <c r="E11" i="15"/>
  <c r="U4" i="101"/>
  <c r="M27" i="45"/>
  <c r="L52" i="15"/>
  <c r="G27" i="101"/>
  <c r="U12" i="93"/>
  <c r="W9" i="93"/>
  <c r="F44" i="129"/>
  <c r="R69" i="157"/>
  <c r="Q28" i="93"/>
  <c r="Q26" i="9"/>
  <c r="O70" i="157"/>
  <c r="I4" i="15"/>
  <c r="I3" i="15" s="1"/>
  <c r="W12" i="93"/>
  <c r="C45" i="157"/>
  <c r="C34" i="157"/>
  <c r="C89" i="157"/>
  <c r="V81" i="157"/>
  <c r="J81" i="157"/>
  <c r="K40" i="157"/>
  <c r="L49" i="157"/>
  <c r="D58" i="157"/>
  <c r="D64" i="157"/>
  <c r="K27" i="45"/>
  <c r="R38" i="129"/>
  <c r="V58" i="129"/>
  <c r="W33" i="45"/>
  <c r="O26" i="60"/>
  <c r="E34" i="93"/>
  <c r="F26" i="9"/>
  <c r="E33" i="15"/>
  <c r="U45" i="129"/>
  <c r="E53" i="93"/>
  <c r="E53" i="129" s="1"/>
  <c r="S22" i="45"/>
  <c r="W59" i="129"/>
  <c r="C13" i="93"/>
  <c r="C13" i="129" s="1"/>
  <c r="O33" i="101"/>
  <c r="W3" i="30"/>
  <c r="K33" i="45"/>
  <c r="W17" i="101"/>
  <c r="S4" i="157"/>
  <c r="M11" i="45"/>
  <c r="S3" i="11"/>
  <c r="P3" i="94"/>
  <c r="D11" i="101"/>
  <c r="M52" i="101"/>
  <c r="T23" i="93"/>
  <c r="F4" i="15"/>
  <c r="F31" i="129"/>
  <c r="I18" i="93"/>
  <c r="Q35" i="129"/>
  <c r="J44" i="157"/>
  <c r="S80" i="157"/>
  <c r="Q12" i="93"/>
  <c r="R87" i="157"/>
  <c r="C79" i="157"/>
  <c r="G75" i="157"/>
  <c r="G39" i="157"/>
  <c r="M44" i="157"/>
  <c r="J67" i="157"/>
  <c r="O59" i="157"/>
  <c r="U52" i="101"/>
  <c r="W27" i="15"/>
  <c r="O3" i="94"/>
  <c r="C28" i="93"/>
  <c r="K33" i="101"/>
  <c r="D26" i="7"/>
  <c r="O26" i="94"/>
  <c r="U43" i="129"/>
  <c r="L17" i="101"/>
  <c r="T3" i="30"/>
  <c r="R60" i="157"/>
  <c r="J3" i="60"/>
  <c r="C54" i="129"/>
  <c r="S33" i="15"/>
  <c r="H32" i="157"/>
  <c r="P71" i="101"/>
  <c r="F27" i="45"/>
  <c r="L3" i="75"/>
  <c r="M17" i="45"/>
  <c r="P17" i="45"/>
  <c r="P26" i="75"/>
  <c r="M26" i="94"/>
  <c r="S5" i="93"/>
  <c r="F96" i="157"/>
  <c r="D23" i="93"/>
  <c r="I151" i="157"/>
  <c r="L26" i="12"/>
  <c r="E12" i="93"/>
  <c r="J53" i="93"/>
  <c r="J53" i="129" s="1"/>
  <c r="U23" i="93"/>
  <c r="R8" i="15"/>
  <c r="E18" i="93"/>
  <c r="C5" i="157"/>
  <c r="S81" i="157"/>
  <c r="E48" i="157"/>
  <c r="N7" i="157"/>
  <c r="S52" i="101"/>
  <c r="C17" i="15"/>
  <c r="C3" i="16"/>
  <c r="Q15" i="129"/>
  <c r="N63" i="129"/>
  <c r="W8" i="101"/>
  <c r="E3" i="94"/>
  <c r="P34" i="157"/>
  <c r="M17" i="101"/>
  <c r="N37" i="129"/>
  <c r="T3" i="94"/>
  <c r="P4" i="45"/>
  <c r="T18" i="93"/>
  <c r="K53" i="93"/>
  <c r="K53" i="129" s="1"/>
  <c r="G26" i="75"/>
  <c r="P52" i="45"/>
  <c r="W27" i="101"/>
  <c r="H26" i="60"/>
  <c r="O26" i="75"/>
  <c r="C3" i="60"/>
  <c r="D17" i="101"/>
  <c r="H26" i="75"/>
  <c r="T33" i="45"/>
  <c r="U65" i="129"/>
  <c r="G45" i="157"/>
  <c r="S27" i="15"/>
  <c r="E26" i="157"/>
  <c r="V55" i="129"/>
  <c r="G90" i="157"/>
  <c r="E164" i="157"/>
  <c r="D27" i="157"/>
  <c r="S71" i="157"/>
  <c r="U26" i="7"/>
  <c r="I52" i="15"/>
  <c r="H26" i="11"/>
  <c r="C98" i="157"/>
  <c r="R68" i="157"/>
  <c r="L79" i="157"/>
  <c r="D40" i="157"/>
  <c r="I64" i="157"/>
  <c r="E58" i="157"/>
  <c r="S55" i="129"/>
  <c r="U27" i="15"/>
  <c r="G26" i="7"/>
  <c r="E28" i="93"/>
  <c r="L52" i="101"/>
  <c r="O3" i="60"/>
  <c r="L11" i="45"/>
  <c r="G8" i="15"/>
  <c r="S33" i="45"/>
  <c r="C4" i="45"/>
  <c r="W52" i="101"/>
  <c r="N64" i="129"/>
  <c r="I79" i="157"/>
  <c r="R26" i="7"/>
  <c r="R65" i="129"/>
  <c r="N83" i="157"/>
  <c r="U33" i="15"/>
  <c r="C96" i="157"/>
  <c r="U53" i="93"/>
  <c r="M5" i="93"/>
  <c r="E3" i="12"/>
  <c r="W79" i="157"/>
  <c r="H34" i="93"/>
  <c r="L26" i="11"/>
  <c r="R41" i="157"/>
  <c r="C66" i="157"/>
  <c r="C90" i="157"/>
  <c r="F82" i="157"/>
  <c r="H58" i="157"/>
  <c r="E45" i="157"/>
  <c r="F33" i="157"/>
  <c r="D42" i="157"/>
  <c r="L42" i="157"/>
  <c r="J41" i="157"/>
  <c r="L48" i="157"/>
  <c r="L11" i="15"/>
  <c r="R33" i="101"/>
  <c r="P27" i="45"/>
  <c r="C8" i="45"/>
  <c r="O42" i="157"/>
  <c r="J32" i="157"/>
  <c r="V16" i="129"/>
  <c r="P3" i="60"/>
  <c r="P12" i="93"/>
  <c r="O17" i="101"/>
  <c r="C3" i="30"/>
  <c r="L26" i="75"/>
  <c r="R4" i="101"/>
  <c r="H17" i="45"/>
  <c r="H29" i="129"/>
  <c r="P3" i="30"/>
  <c r="N52" i="157"/>
  <c r="G71" i="101"/>
  <c r="R17" i="45"/>
  <c r="F53" i="157"/>
  <c r="T3" i="7"/>
  <c r="D3" i="60"/>
  <c r="R26" i="12"/>
  <c r="O23" i="93"/>
  <c r="R28" i="93"/>
  <c r="L19" i="93"/>
  <c r="L19" i="129" s="1"/>
  <c r="F81" i="157"/>
  <c r="M3" i="11"/>
  <c r="J26" i="9"/>
  <c r="L34" i="93"/>
  <c r="L34" i="129" s="1"/>
  <c r="D3" i="9"/>
  <c r="L66" i="157"/>
  <c r="J53" i="157"/>
  <c r="D52" i="157"/>
  <c r="D41" i="157"/>
  <c r="M28" i="157"/>
  <c r="Q43" i="157"/>
  <c r="S32" i="157"/>
  <c r="K39" i="157"/>
  <c r="R22" i="101"/>
  <c r="C34" i="93"/>
  <c r="C34" i="129" s="1"/>
  <c r="H36" i="157"/>
  <c r="U3" i="60"/>
  <c r="F11" i="45"/>
  <c r="M42" i="129"/>
  <c r="G26" i="9"/>
  <c r="C52" i="15"/>
  <c r="I3" i="94"/>
  <c r="I2" i="94" s="1"/>
  <c r="D2" i="61"/>
  <c r="U89" i="157"/>
  <c r="K11" i="15"/>
  <c r="I51" i="129"/>
  <c r="C23" i="93"/>
  <c r="C23" i="129" s="1"/>
  <c r="Q2" i="17"/>
  <c r="T11" i="101"/>
  <c r="T26" i="75"/>
  <c r="I33" i="45"/>
  <c r="R24" i="129"/>
  <c r="U72" i="93"/>
  <c r="V26" i="75"/>
  <c r="D4" i="45"/>
  <c r="N26" i="94"/>
  <c r="W52" i="157"/>
  <c r="S11" i="101"/>
  <c r="K38" i="157"/>
  <c r="J68" i="157"/>
  <c r="K27" i="15"/>
  <c r="D68" i="129"/>
  <c r="Q26" i="12"/>
  <c r="W15" i="157"/>
  <c r="U26" i="12"/>
  <c r="N3" i="11"/>
  <c r="O72" i="93"/>
  <c r="E3" i="7"/>
  <c r="S53" i="93"/>
  <c r="T52" i="15"/>
  <c r="D33" i="15"/>
  <c r="S87" i="157"/>
  <c r="M21" i="129"/>
  <c r="M86" i="157"/>
  <c r="C87" i="157"/>
  <c r="K89" i="157"/>
  <c r="D49" i="157"/>
  <c r="K32" i="157"/>
  <c r="S30" i="157"/>
  <c r="G38" i="157"/>
  <c r="H59" i="157"/>
  <c r="L3" i="94"/>
  <c r="P33" i="45"/>
  <c r="U69" i="129"/>
  <c r="D17" i="45"/>
  <c r="I11" i="101"/>
  <c r="W26" i="116"/>
  <c r="E91" i="157"/>
  <c r="V52" i="101"/>
  <c r="E3" i="30"/>
  <c r="Q61" i="129"/>
  <c r="C53" i="93"/>
  <c r="C53" i="129" s="1"/>
  <c r="T52" i="45"/>
  <c r="R17" i="15"/>
  <c r="C17" i="45"/>
  <c r="P11" i="101"/>
  <c r="C26" i="16"/>
  <c r="N52" i="101"/>
  <c r="U3" i="9"/>
  <c r="S17" i="45"/>
  <c r="T5" i="93"/>
  <c r="O52" i="15"/>
  <c r="W50" i="129"/>
  <c r="D52" i="15"/>
  <c r="K5" i="93"/>
  <c r="V12" i="93"/>
  <c r="I39" i="157"/>
  <c r="E44" i="129"/>
  <c r="Q71" i="157"/>
  <c r="J3" i="11"/>
  <c r="I33" i="15"/>
  <c r="I26" i="15" s="1"/>
  <c r="N5" i="93"/>
  <c r="L4" i="15"/>
  <c r="E42" i="157"/>
  <c r="S11" i="15"/>
  <c r="W11" i="15"/>
  <c r="M64" i="129"/>
  <c r="K12" i="93"/>
  <c r="C86" i="157"/>
  <c r="C148" i="157"/>
  <c r="U82" i="157"/>
  <c r="K43" i="157"/>
  <c r="E29" i="157"/>
  <c r="E34" i="157"/>
  <c r="P59" i="157"/>
  <c r="G33" i="101"/>
  <c r="O18" i="93"/>
  <c r="O52" i="101"/>
  <c r="L52" i="45"/>
  <c r="U26" i="60"/>
  <c r="R15" i="129"/>
  <c r="H6" i="93"/>
  <c r="H6" i="129" s="1"/>
  <c r="G27" i="45"/>
  <c r="I45" i="129"/>
  <c r="M3" i="75"/>
  <c r="O3" i="30"/>
  <c r="J11" i="15"/>
  <c r="T3" i="11"/>
  <c r="K52" i="101"/>
  <c r="J64" i="129"/>
  <c r="J5" i="93"/>
  <c r="T83" i="157"/>
  <c r="N10" i="157"/>
  <c r="J55" i="129"/>
  <c r="T43" i="157"/>
  <c r="N3" i="9"/>
  <c r="M9" i="93"/>
  <c r="O8" i="15"/>
  <c r="H12" i="93"/>
  <c r="Q42" i="129"/>
  <c r="I80" i="157"/>
  <c r="G36" i="157"/>
  <c r="H37" i="157"/>
  <c r="K134" i="157"/>
  <c r="C35" i="129"/>
  <c r="V22" i="101"/>
  <c r="R72" i="157"/>
  <c r="U18" i="93"/>
  <c r="C17" i="101"/>
  <c r="I33" i="101"/>
  <c r="Q71" i="15"/>
  <c r="M26" i="75"/>
  <c r="K8" i="101"/>
  <c r="V2" i="17"/>
  <c r="U52" i="45"/>
  <c r="Q11" i="101"/>
  <c r="K54" i="129"/>
  <c r="W17" i="45"/>
  <c r="C71" i="45"/>
  <c r="D19" i="93"/>
  <c r="D19" i="129" s="1"/>
  <c r="P58" i="157"/>
  <c r="W28" i="93"/>
  <c r="F12" i="93"/>
  <c r="F18" i="93"/>
  <c r="H72" i="93"/>
  <c r="Q82" i="157"/>
  <c r="C68" i="157"/>
  <c r="M66" i="157"/>
  <c r="K81" i="157"/>
  <c r="R31" i="157"/>
  <c r="W16" i="157"/>
  <c r="W82" i="157"/>
  <c r="D33" i="157"/>
  <c r="V27" i="157"/>
  <c r="W3" i="75"/>
  <c r="K3" i="30"/>
  <c r="M33" i="101"/>
  <c r="K18" i="93"/>
  <c r="I60" i="129"/>
  <c r="Q9" i="93"/>
  <c r="M58" i="157"/>
  <c r="E26" i="75"/>
  <c r="E40" i="129"/>
  <c r="M37" i="129"/>
  <c r="H4" i="101"/>
  <c r="R27" i="101"/>
  <c r="W72" i="93"/>
  <c r="T13" i="93"/>
  <c r="T13" i="129" s="1"/>
  <c r="F27" i="101"/>
  <c r="K71" i="45"/>
  <c r="S3" i="12"/>
  <c r="M49" i="129"/>
  <c r="V3" i="7"/>
  <c r="Q26" i="60"/>
  <c r="L83" i="157"/>
  <c r="G52" i="15"/>
  <c r="L27" i="157"/>
  <c r="T70" i="129"/>
  <c r="P10" i="157"/>
  <c r="U9" i="93"/>
  <c r="E52" i="15"/>
  <c r="W75" i="157"/>
  <c r="C49" i="157"/>
  <c r="C91" i="157"/>
  <c r="D48" i="157"/>
  <c r="T7" i="157"/>
  <c r="D82" i="157"/>
  <c r="Q28" i="157"/>
  <c r="N27" i="157"/>
  <c r="H10" i="157"/>
  <c r="G134" i="157"/>
  <c r="S15" i="129"/>
  <c r="C18" i="93"/>
  <c r="Q34" i="93"/>
  <c r="K22" i="101"/>
  <c r="J11" i="45"/>
  <c r="D9" i="93"/>
  <c r="M63" i="129"/>
  <c r="U49" i="129"/>
  <c r="O58" i="129"/>
  <c r="I47" i="129"/>
  <c r="Q11" i="45"/>
  <c r="S26" i="60"/>
  <c r="S3" i="9"/>
  <c r="D4" i="101"/>
  <c r="W67" i="157"/>
  <c r="C3" i="12"/>
  <c r="E23" i="93"/>
  <c r="Q177" i="157"/>
  <c r="W67" i="129"/>
  <c r="W18" i="157"/>
  <c r="G73" i="157"/>
  <c r="R8" i="157"/>
  <c r="U26" i="9"/>
  <c r="T34" i="93"/>
  <c r="I12" i="93"/>
  <c r="C102" i="157"/>
  <c r="Q6" i="129"/>
  <c r="F44" i="157" l="1"/>
  <c r="M33" i="157"/>
  <c r="L77" i="157"/>
  <c r="E130" i="157"/>
  <c r="R98" i="157"/>
  <c r="Q130" i="157"/>
  <c r="S82" i="157"/>
  <c r="Q31" i="157"/>
  <c r="L57" i="157"/>
  <c r="Q81" i="157"/>
  <c r="L59" i="157"/>
  <c r="P30" i="157"/>
  <c r="L101" i="157"/>
  <c r="R86" i="157"/>
  <c r="E30" i="157"/>
  <c r="O2" i="7"/>
  <c r="V45" i="157"/>
  <c r="J4" i="157"/>
  <c r="K127" i="157"/>
  <c r="M47" i="157"/>
  <c r="G72" i="157"/>
  <c r="F28" i="157"/>
  <c r="W43" i="157"/>
  <c r="W96" i="157"/>
  <c r="G83" i="157"/>
  <c r="J42" i="157"/>
  <c r="L99" i="157"/>
  <c r="K45" i="157"/>
  <c r="S90" i="157"/>
  <c r="K80" i="157"/>
  <c r="C33" i="157"/>
  <c r="R44" i="157"/>
  <c r="N101" i="157"/>
  <c r="Q85" i="157"/>
  <c r="R30" i="157"/>
  <c r="Q127" i="157"/>
  <c r="U49" i="157"/>
  <c r="U74" i="157"/>
  <c r="H3" i="45"/>
  <c r="Q68" i="157"/>
  <c r="D38" i="157"/>
  <c r="J83" i="157"/>
  <c r="O58" i="157"/>
  <c r="O91" i="157"/>
  <c r="E74" i="157"/>
  <c r="I28" i="157"/>
  <c r="W8" i="157"/>
  <c r="F77" i="157"/>
  <c r="W4" i="157"/>
  <c r="G127" i="157"/>
  <c r="V69" i="157"/>
  <c r="K59" i="157"/>
  <c r="D34" i="157"/>
  <c r="R37" i="157"/>
  <c r="P57" i="157"/>
  <c r="C80" i="157"/>
  <c r="T36" i="157"/>
  <c r="D74" i="157"/>
  <c r="H68" i="157"/>
  <c r="R80" i="157"/>
  <c r="P79" i="157"/>
  <c r="D131" i="157"/>
  <c r="G44" i="157"/>
  <c r="H29" i="157"/>
  <c r="F34" i="157"/>
  <c r="G68" i="157"/>
  <c r="C82" i="157"/>
  <c r="F60" i="157"/>
  <c r="I66" i="157"/>
  <c r="V42" i="157"/>
  <c r="E73" i="157"/>
  <c r="E5" i="157"/>
  <c r="Q64" i="157"/>
  <c r="F64" i="157"/>
  <c r="E80" i="157"/>
  <c r="N39" i="157"/>
  <c r="U43" i="157"/>
  <c r="T86" i="157"/>
  <c r="V130" i="157"/>
  <c r="W130" i="157"/>
  <c r="J6" i="157"/>
  <c r="U37" i="157"/>
  <c r="D28" i="157"/>
  <c r="C48" i="157"/>
  <c r="H87" i="157"/>
  <c r="S72" i="157"/>
  <c r="M29" i="157"/>
  <c r="Q139" i="157"/>
  <c r="I8" i="157"/>
  <c r="O8" i="157"/>
  <c r="C37" i="157"/>
  <c r="J73" i="157"/>
  <c r="J64" i="157"/>
  <c r="U41" i="157"/>
  <c r="P71" i="157"/>
  <c r="P99" i="157"/>
  <c r="E71" i="157"/>
  <c r="T67" i="157"/>
  <c r="V29" i="157"/>
  <c r="I127" i="157"/>
  <c r="M48" i="157"/>
  <c r="W2" i="75"/>
  <c r="H6" i="157"/>
  <c r="F131" i="157"/>
  <c r="I82" i="157"/>
  <c r="T32" i="157"/>
  <c r="K64" i="157"/>
  <c r="P49" i="157"/>
  <c r="N58" i="157"/>
  <c r="D128" i="157"/>
  <c r="J98" i="157"/>
  <c r="L47" i="157"/>
  <c r="E62" i="157"/>
  <c r="Q93" i="157"/>
  <c r="I46" i="157"/>
  <c r="V6" i="157"/>
  <c r="H98" i="157"/>
  <c r="J28" i="157"/>
  <c r="N92" i="157"/>
  <c r="U85" i="157"/>
  <c r="R89" i="157"/>
  <c r="O29" i="157"/>
  <c r="I98" i="157"/>
  <c r="L89" i="157"/>
  <c r="T3" i="15"/>
  <c r="F79" i="157"/>
  <c r="T73" i="157"/>
  <c r="W28" i="157"/>
  <c r="P88" i="157"/>
  <c r="E59" i="157"/>
  <c r="R58" i="157"/>
  <c r="E64" i="157"/>
  <c r="T102" i="157"/>
  <c r="H132" i="157"/>
  <c r="K77" i="157"/>
  <c r="S2" i="9"/>
  <c r="N69" i="157"/>
  <c r="P81" i="157"/>
  <c r="C85" i="157"/>
  <c r="O28" i="157"/>
  <c r="F68" i="157"/>
  <c r="S70" i="157"/>
  <c r="P48" i="157"/>
  <c r="O5" i="157"/>
  <c r="N78" i="157"/>
  <c r="V40" i="157"/>
  <c r="P37" i="157"/>
  <c r="M39" i="157"/>
  <c r="M49" i="157"/>
  <c r="J131" i="157"/>
  <c r="W131" i="157"/>
  <c r="G130" i="157"/>
  <c r="U99" i="157"/>
  <c r="P29" i="157"/>
  <c r="S7" i="157"/>
  <c r="C64" i="157"/>
  <c r="P82" i="157"/>
  <c r="Q2" i="123"/>
  <c r="M67" i="157"/>
  <c r="Q69" i="157"/>
  <c r="D92" i="157"/>
  <c r="I126" i="157"/>
  <c r="T5" i="157"/>
  <c r="T72" i="157"/>
  <c r="W36" i="157"/>
  <c r="H81" i="157"/>
  <c r="D31" i="157"/>
  <c r="E26" i="15"/>
  <c r="V4" i="157"/>
  <c r="N102" i="157"/>
  <c r="F6" i="157"/>
  <c r="S3" i="45"/>
  <c r="F29" i="157"/>
  <c r="E33" i="157"/>
  <c r="S3" i="15"/>
  <c r="R34" i="157"/>
  <c r="R91" i="157"/>
  <c r="F84" i="157"/>
  <c r="D2" i="94"/>
  <c r="C4" i="157"/>
  <c r="H83" i="157"/>
  <c r="J8" i="157"/>
  <c r="U57" i="157"/>
  <c r="O2" i="9"/>
  <c r="G97" i="157"/>
  <c r="R43" i="157"/>
  <c r="E41" i="157"/>
  <c r="P8" i="157"/>
  <c r="C125" i="157"/>
  <c r="O130" i="157"/>
  <c r="M126" i="157"/>
  <c r="M38" i="157"/>
  <c r="E81" i="157"/>
  <c r="D65" i="157"/>
  <c r="N139" i="157"/>
  <c r="K139" i="157"/>
  <c r="J91" i="157"/>
  <c r="V88" i="157"/>
  <c r="I45" i="157"/>
  <c r="O46" i="157"/>
  <c r="M128" i="157"/>
  <c r="O126" i="157"/>
  <c r="L69" i="157"/>
  <c r="L65" i="157"/>
  <c r="Q41" i="157"/>
  <c r="N128" i="157"/>
  <c r="N74" i="157"/>
  <c r="G81" i="157"/>
  <c r="Q88" i="157"/>
  <c r="C77" i="157"/>
  <c r="G2" i="60"/>
  <c r="G102" i="157"/>
  <c r="T2" i="12"/>
  <c r="P6" i="157"/>
  <c r="F99" i="157"/>
  <c r="I2" i="7"/>
  <c r="J45" i="157"/>
  <c r="P90" i="157"/>
  <c r="T48" i="157"/>
  <c r="U71" i="157"/>
  <c r="P132" i="157"/>
  <c r="O131" i="157"/>
  <c r="R126" i="157"/>
  <c r="J97" i="157"/>
  <c r="F87" i="157"/>
  <c r="N75" i="157"/>
  <c r="K30" i="157"/>
  <c r="H74" i="157"/>
  <c r="Q7" i="157"/>
  <c r="V78" i="157"/>
  <c r="L151" i="157"/>
  <c r="M68" i="157"/>
  <c r="C93" i="157"/>
  <c r="P98" i="157"/>
  <c r="H28" i="157"/>
  <c r="N57" i="157"/>
  <c r="M77" i="157"/>
  <c r="R32" i="157"/>
  <c r="Q39" i="157"/>
  <c r="F102" i="157"/>
  <c r="D73" i="157"/>
  <c r="J93" i="157"/>
  <c r="Q37" i="157"/>
  <c r="Q47" i="157"/>
  <c r="Q33" i="157"/>
  <c r="D72" i="157"/>
  <c r="W132" i="157"/>
  <c r="M132" i="157"/>
  <c r="D125" i="157"/>
  <c r="J38" i="157"/>
  <c r="E139" i="157"/>
  <c r="U46" i="157"/>
  <c r="E57" i="157"/>
  <c r="U90" i="157"/>
  <c r="J70" i="157"/>
  <c r="O3" i="45"/>
  <c r="R66" i="157"/>
  <c r="V65" i="157"/>
  <c r="T42" i="157"/>
  <c r="P2" i="11"/>
  <c r="E66" i="157"/>
  <c r="O33" i="157"/>
  <c r="U42" i="157"/>
  <c r="N63" i="157"/>
  <c r="D91" i="157"/>
  <c r="O77" i="157"/>
  <c r="M8" i="157"/>
  <c r="I4" i="157"/>
  <c r="W30" i="157"/>
  <c r="E70" i="157"/>
  <c r="O98" i="157"/>
  <c r="J66" i="157"/>
  <c r="C67" i="157"/>
  <c r="L128" i="157"/>
  <c r="D2" i="7"/>
  <c r="Q58" i="157"/>
  <c r="D151" i="157"/>
  <c r="O4" i="157"/>
  <c r="T88" i="157"/>
  <c r="E75" i="157"/>
  <c r="G74" i="157"/>
  <c r="W64" i="157"/>
  <c r="W68" i="157"/>
  <c r="G30" i="157"/>
  <c r="S36" i="157"/>
  <c r="G47" i="157"/>
  <c r="J69" i="157"/>
  <c r="D26" i="15"/>
  <c r="N71" i="157"/>
  <c r="O2" i="30"/>
  <c r="I62" i="157"/>
  <c r="H78" i="157"/>
  <c r="O30" i="157"/>
  <c r="T70" i="157"/>
  <c r="P131" i="157"/>
  <c r="T74" i="157"/>
  <c r="P2" i="123"/>
  <c r="S151" i="157"/>
  <c r="V87" i="157"/>
  <c r="J31" i="157"/>
  <c r="G43" i="157"/>
  <c r="N99" i="157"/>
  <c r="H8" i="157"/>
  <c r="V2" i="94"/>
  <c r="I26" i="101"/>
  <c r="R65" i="157"/>
  <c r="S47" i="157"/>
  <c r="E38" i="157"/>
  <c r="E26" i="45"/>
  <c r="E86" i="157"/>
  <c r="L7" i="157"/>
  <c r="O84" i="157"/>
  <c r="L70" i="157"/>
  <c r="Q89" i="157"/>
  <c r="Q99" i="157"/>
  <c r="H46" i="157"/>
  <c r="E43" i="157"/>
  <c r="E99" i="157"/>
  <c r="R38" i="157"/>
  <c r="G64" i="157"/>
  <c r="N77" i="157"/>
  <c r="T82" i="157"/>
  <c r="U6" i="157"/>
  <c r="F8" i="157"/>
  <c r="N59" i="157"/>
  <c r="T31" i="157"/>
  <c r="R102" i="157"/>
  <c r="O96" i="157"/>
  <c r="C38" i="157"/>
  <c r="C2" i="60"/>
  <c r="S83" i="157"/>
  <c r="N96" i="157"/>
  <c r="E3" i="45"/>
  <c r="O87" i="157"/>
  <c r="J29" i="157"/>
  <c r="C43" i="157"/>
  <c r="P3" i="15"/>
  <c r="G2" i="7"/>
  <c r="C8" i="157"/>
  <c r="G88" i="157"/>
  <c r="P33" i="157"/>
  <c r="K101" i="157"/>
  <c r="E2" i="30"/>
  <c r="E28" i="157"/>
  <c r="E125" i="157"/>
  <c r="R90" i="157"/>
  <c r="N82" i="157"/>
  <c r="F8" i="93"/>
  <c r="H39" i="157"/>
  <c r="S67" i="157"/>
  <c r="F39" i="157"/>
  <c r="P41" i="157"/>
  <c r="Q72" i="157"/>
  <c r="J85" i="157"/>
  <c r="W3" i="45"/>
  <c r="O75" i="157"/>
  <c r="S127" i="157"/>
  <c r="O97" i="157"/>
  <c r="H125" i="157"/>
  <c r="W74" i="157"/>
  <c r="J46" i="157"/>
  <c r="E68" i="157"/>
  <c r="S98" i="157"/>
  <c r="D63" i="157"/>
  <c r="O63" i="157"/>
  <c r="I2" i="9"/>
  <c r="T57" i="157"/>
  <c r="F86" i="157"/>
  <c r="O102" i="157"/>
  <c r="D84" i="157"/>
  <c r="M81" i="157"/>
  <c r="O45" i="157"/>
  <c r="M75" i="157"/>
  <c r="U28" i="157"/>
  <c r="D37" i="157"/>
  <c r="E97" i="157"/>
  <c r="W5" i="157"/>
  <c r="I130" i="157"/>
  <c r="P66" i="157"/>
  <c r="N45" i="157"/>
  <c r="P32" i="157"/>
  <c r="H66" i="157"/>
  <c r="Q80" i="157"/>
  <c r="M85" i="157"/>
  <c r="D96" i="157"/>
  <c r="Q32" i="157"/>
  <c r="F4" i="157"/>
  <c r="M57" i="157"/>
  <c r="N6" i="157"/>
  <c r="C7" i="157"/>
  <c r="N2" i="46"/>
  <c r="M2" i="9"/>
  <c r="I40" i="157"/>
  <c r="M2" i="60"/>
  <c r="S129" i="157"/>
  <c r="T41" i="157"/>
  <c r="M88" i="157"/>
  <c r="N2" i="9"/>
  <c r="C60" i="157"/>
  <c r="D80" i="157"/>
  <c r="G67" i="157"/>
  <c r="U4" i="157"/>
  <c r="I96" i="157"/>
  <c r="O36" i="157"/>
  <c r="N27" i="93"/>
  <c r="R2" i="11"/>
  <c r="N151" i="157"/>
  <c r="T79" i="157"/>
  <c r="H62" i="157"/>
  <c r="W127" i="157"/>
  <c r="F129" i="157"/>
  <c r="I77" i="157"/>
  <c r="N34" i="157"/>
  <c r="H130" i="157"/>
  <c r="F37" i="157"/>
  <c r="G96" i="157"/>
  <c r="M91" i="157"/>
  <c r="J102" i="157"/>
  <c r="R3" i="45"/>
  <c r="J139" i="157"/>
  <c r="P126" i="157"/>
  <c r="W63" i="157"/>
  <c r="R62" i="157"/>
  <c r="J80" i="157"/>
  <c r="M87" i="157"/>
  <c r="K2" i="7"/>
  <c r="I125" i="157"/>
  <c r="T68" i="157"/>
  <c r="U70" i="157"/>
  <c r="O86" i="157"/>
  <c r="N73" i="157"/>
  <c r="L92" i="157"/>
  <c r="U73" i="157"/>
  <c r="W101" i="157"/>
  <c r="K2" i="16"/>
  <c r="S75" i="157"/>
  <c r="H84" i="157"/>
  <c r="K57" i="157"/>
  <c r="I97" i="157"/>
  <c r="V66" i="157"/>
  <c r="I90" i="157"/>
  <c r="N129" i="157"/>
  <c r="K46" i="157"/>
  <c r="N87" i="157"/>
  <c r="O44" i="157"/>
  <c r="E2" i="94"/>
  <c r="V82" i="157"/>
  <c r="U84" i="157"/>
  <c r="W60" i="157"/>
  <c r="T38" i="157"/>
  <c r="J63" i="157"/>
  <c r="L139" i="157"/>
  <c r="Q44" i="157"/>
  <c r="I67" i="157"/>
  <c r="I128" i="157"/>
  <c r="V5" i="157"/>
  <c r="V79" i="157"/>
  <c r="Q3" i="15"/>
  <c r="K2" i="9"/>
  <c r="H102" i="157"/>
  <c r="U60" i="157"/>
  <c r="P69" i="157"/>
  <c r="F7" i="157"/>
  <c r="F73" i="157"/>
  <c r="N46" i="157"/>
  <c r="S62" i="157"/>
  <c r="H97" i="157"/>
  <c r="I3" i="45"/>
  <c r="I74" i="157"/>
  <c r="V125" i="157"/>
  <c r="O67" i="157"/>
  <c r="T75" i="157"/>
  <c r="E60" i="157"/>
  <c r="U86" i="157"/>
  <c r="P39" i="157"/>
  <c r="Q4" i="157"/>
  <c r="K31" i="157"/>
  <c r="O41" i="157"/>
  <c r="P130" i="157"/>
  <c r="W33" i="93"/>
  <c r="T58" i="157"/>
  <c r="M2" i="12"/>
  <c r="U72" i="157"/>
  <c r="L93" i="157"/>
  <c r="T8" i="157"/>
  <c r="J7" i="157"/>
  <c r="I129" i="157"/>
  <c r="E132" i="157"/>
  <c r="V2" i="7"/>
  <c r="P36" i="157"/>
  <c r="M5" i="157"/>
  <c r="K3" i="45"/>
  <c r="F70" i="157"/>
  <c r="G46" i="157"/>
  <c r="S5" i="157"/>
  <c r="L2" i="94"/>
  <c r="N68" i="157"/>
  <c r="U2" i="11"/>
  <c r="I34" i="157"/>
  <c r="N62" i="157"/>
  <c r="D67" i="157"/>
  <c r="H27" i="93"/>
  <c r="F97" i="157"/>
  <c r="N40" i="157"/>
  <c r="W98" i="157"/>
  <c r="I5" i="157"/>
  <c r="W86" i="157"/>
  <c r="I32" i="157"/>
  <c r="O3" i="15"/>
  <c r="L33" i="157"/>
  <c r="E151" i="157"/>
  <c r="V2" i="75"/>
  <c r="E37" i="157"/>
  <c r="I44" i="157"/>
  <c r="K68" i="157"/>
  <c r="E83" i="157"/>
  <c r="J11" i="93"/>
  <c r="H2" i="94"/>
  <c r="L85" i="157"/>
  <c r="G131" i="157"/>
  <c r="G26" i="15"/>
  <c r="U129" i="157"/>
  <c r="T91" i="157"/>
  <c r="R128" i="157"/>
  <c r="W87" i="157"/>
  <c r="I87" i="157"/>
  <c r="S33" i="157"/>
  <c r="M79" i="157"/>
  <c r="N26" i="15"/>
  <c r="O2" i="75"/>
  <c r="V2" i="16"/>
  <c r="H48" i="157"/>
  <c r="S2" i="46"/>
  <c r="N5" i="157"/>
  <c r="H91" i="157"/>
  <c r="I101" i="157"/>
  <c r="Q42" i="157"/>
  <c r="W92" i="157"/>
  <c r="J2" i="123"/>
  <c r="W49" i="157"/>
  <c r="P17" i="93"/>
  <c r="U101" i="157"/>
  <c r="Q92" i="157"/>
  <c r="L5" i="157"/>
  <c r="Q129" i="157"/>
  <c r="W151" i="157"/>
  <c r="S58" i="157"/>
  <c r="G3" i="45"/>
  <c r="Q2" i="30"/>
  <c r="Q2" i="60"/>
  <c r="D2" i="46"/>
  <c r="U131" i="157"/>
  <c r="V26" i="45"/>
  <c r="F33" i="93"/>
  <c r="M74" i="157"/>
  <c r="G65" i="157"/>
  <c r="M151" i="157"/>
  <c r="H99" i="157"/>
  <c r="V85" i="157"/>
  <c r="V2" i="12"/>
  <c r="T132" i="157"/>
  <c r="T125" i="157"/>
  <c r="N88" i="157"/>
  <c r="P65" i="157"/>
  <c r="U3" i="45"/>
  <c r="P2" i="7"/>
  <c r="R45" i="157"/>
  <c r="L27" i="93"/>
  <c r="T128" i="157"/>
  <c r="K88" i="157"/>
  <c r="S45" i="157"/>
  <c r="D60" i="157"/>
  <c r="M4" i="157"/>
  <c r="G92" i="157"/>
  <c r="C71" i="157"/>
  <c r="L129" i="157"/>
  <c r="F3" i="45"/>
  <c r="H26" i="15"/>
  <c r="T2" i="60"/>
  <c r="S64" i="157"/>
  <c r="K63" i="157"/>
  <c r="G126" i="157"/>
  <c r="W70" i="157"/>
  <c r="Q3" i="45"/>
  <c r="D2" i="116"/>
  <c r="E44" i="157"/>
  <c r="R40" i="157"/>
  <c r="C41" i="157"/>
  <c r="P125" i="157"/>
  <c r="D130" i="157"/>
  <c r="M90" i="157"/>
  <c r="P64" i="157"/>
  <c r="F65" i="157"/>
  <c r="F83" i="157"/>
  <c r="R49" i="157"/>
  <c r="F71" i="157"/>
  <c r="Q2" i="12"/>
  <c r="R2" i="75"/>
  <c r="S2" i="75"/>
  <c r="H2" i="7"/>
  <c r="P84" i="157"/>
  <c r="I78" i="157"/>
  <c r="F49" i="129"/>
  <c r="F33" i="129" s="1"/>
  <c r="R130" i="157"/>
  <c r="F130" i="157"/>
  <c r="C28" i="157"/>
  <c r="C99" i="157"/>
  <c r="J2" i="11"/>
  <c r="L2" i="12"/>
  <c r="H77" i="157"/>
  <c r="C63" i="157"/>
  <c r="T26" i="15"/>
  <c r="F59" i="157"/>
  <c r="Q125" i="157"/>
  <c r="U3" i="15"/>
  <c r="T92" i="157"/>
  <c r="T49" i="157"/>
  <c r="M83" i="157"/>
  <c r="O65" i="157"/>
  <c r="I72" i="157"/>
  <c r="J77" i="157"/>
  <c r="R3" i="15"/>
  <c r="N2" i="30"/>
  <c r="K78" i="157"/>
  <c r="T45" i="157"/>
  <c r="F2" i="60"/>
  <c r="F36" i="157"/>
  <c r="H64" i="157"/>
  <c r="R4" i="93"/>
  <c r="P139" i="157"/>
  <c r="V2" i="60"/>
  <c r="T2" i="46"/>
  <c r="L132" i="157"/>
  <c r="G86" i="157"/>
  <c r="W45" i="157"/>
  <c r="E46" i="157"/>
  <c r="J84" i="157"/>
  <c r="I6" i="157"/>
  <c r="H28" i="129"/>
  <c r="H27" i="129" s="1"/>
  <c r="P18" i="129"/>
  <c r="P17" i="129" s="1"/>
  <c r="L2" i="7"/>
  <c r="O93" i="157"/>
  <c r="L39" i="157"/>
  <c r="H71" i="157"/>
  <c r="R52" i="93"/>
  <c r="F2" i="12"/>
  <c r="V3" i="45"/>
  <c r="Q77" i="157"/>
  <c r="Q2" i="16"/>
  <c r="O125" i="157"/>
  <c r="O132" i="157"/>
  <c r="C30" i="157"/>
  <c r="V71" i="157"/>
  <c r="M98" i="157"/>
  <c r="F67" i="157"/>
  <c r="K26" i="15"/>
  <c r="F2" i="11"/>
  <c r="K131" i="157"/>
  <c r="U139" i="157"/>
  <c r="M2" i="123"/>
  <c r="L130" i="157"/>
  <c r="R26" i="15"/>
  <c r="P129" i="157"/>
  <c r="F80" i="157"/>
  <c r="H2" i="16"/>
  <c r="M139" i="157"/>
  <c r="M3" i="45"/>
  <c r="R4" i="157"/>
  <c r="E79" i="157"/>
  <c r="U96" i="157"/>
  <c r="J47" i="157"/>
  <c r="T29" i="157"/>
  <c r="P45" i="157"/>
  <c r="G128" i="157"/>
  <c r="M89" i="157"/>
  <c r="L131" i="157"/>
  <c r="G2" i="11"/>
  <c r="F31" i="157"/>
  <c r="Q2" i="94"/>
  <c r="J59" i="157"/>
  <c r="S128" i="157"/>
  <c r="Q40" i="157"/>
  <c r="H42" i="157"/>
  <c r="M63" i="157"/>
  <c r="H63" i="157"/>
  <c r="N130" i="157"/>
  <c r="T2" i="11"/>
  <c r="M43" i="157"/>
  <c r="M96" i="157"/>
  <c r="G33" i="93"/>
  <c r="U59" i="157"/>
  <c r="F2" i="16"/>
  <c r="L126" i="157"/>
  <c r="G2" i="9"/>
  <c r="P96" i="157"/>
  <c r="I92" i="157"/>
  <c r="M2" i="30"/>
  <c r="Q17" i="93"/>
  <c r="J2" i="7"/>
  <c r="H2" i="75"/>
  <c r="D43" i="157"/>
  <c r="W22" i="93"/>
  <c r="O2" i="12"/>
  <c r="L102" i="157"/>
  <c r="U77" i="157"/>
  <c r="W84" i="157"/>
  <c r="G85" i="157"/>
  <c r="W29" i="157"/>
  <c r="P83" i="157"/>
  <c r="R42" i="157"/>
  <c r="K62" i="157"/>
  <c r="R5" i="157"/>
  <c r="J132" i="157"/>
  <c r="M41" i="157"/>
  <c r="P26" i="15"/>
  <c r="K2" i="94"/>
  <c r="R47" i="157"/>
  <c r="E8" i="129"/>
  <c r="V37" i="157"/>
  <c r="S2" i="30"/>
  <c r="C2" i="9"/>
  <c r="T65" i="157"/>
  <c r="S26" i="45"/>
  <c r="F2" i="30"/>
  <c r="I2" i="75"/>
  <c r="J130" i="157"/>
  <c r="H70" i="157"/>
  <c r="W2" i="12"/>
  <c r="N2" i="60"/>
  <c r="T130" i="157"/>
  <c r="K151" i="157"/>
  <c r="M17" i="93"/>
  <c r="E98" i="157"/>
  <c r="J129" i="157"/>
  <c r="N91" i="157"/>
  <c r="K97" i="157"/>
  <c r="Q98" i="157"/>
  <c r="T39" i="157"/>
  <c r="W2" i="30"/>
  <c r="K2" i="11"/>
  <c r="V70" i="157"/>
  <c r="V43" i="157"/>
  <c r="G77" i="157"/>
  <c r="G63" i="157"/>
  <c r="M64" i="157"/>
  <c r="K33" i="93"/>
  <c r="T78" i="157"/>
  <c r="O2" i="123"/>
  <c r="Q2" i="75"/>
  <c r="H72" i="157"/>
  <c r="L52" i="93"/>
  <c r="K132" i="157"/>
  <c r="E2" i="11"/>
  <c r="S92" i="157"/>
  <c r="S31" i="157"/>
  <c r="V52" i="93"/>
  <c r="U75" i="157"/>
  <c r="J48" i="157"/>
  <c r="N17" i="93"/>
  <c r="Q151" i="157"/>
  <c r="M2" i="11"/>
  <c r="M2" i="7"/>
  <c r="Q26" i="45"/>
  <c r="G31" i="157"/>
  <c r="M59" i="157"/>
  <c r="H128" i="157"/>
  <c r="L26" i="15"/>
  <c r="J5" i="157"/>
  <c r="H2" i="11"/>
  <c r="R99" i="157"/>
  <c r="I2" i="123"/>
  <c r="F151" i="157"/>
  <c r="M2" i="94"/>
  <c r="M131" i="157"/>
  <c r="V2" i="46"/>
  <c r="U130" i="157"/>
  <c r="J151" i="157"/>
  <c r="H82" i="157"/>
  <c r="R2" i="102"/>
  <c r="P2" i="46"/>
  <c r="D2" i="16"/>
  <c r="W2" i="7"/>
  <c r="W139" i="157"/>
  <c r="K102" i="157"/>
  <c r="V68" i="157"/>
  <c r="P2" i="30"/>
  <c r="J2" i="16"/>
  <c r="R75" i="157"/>
  <c r="M125" i="157"/>
  <c r="G71" i="157"/>
  <c r="H101" i="157"/>
  <c r="I131" i="157"/>
  <c r="M2" i="102"/>
  <c r="D87" i="157"/>
  <c r="T80" i="157"/>
  <c r="F74" i="157"/>
  <c r="I75" i="157"/>
  <c r="M2" i="16"/>
  <c r="T6" i="157"/>
  <c r="R129" i="157"/>
  <c r="H34" i="157"/>
  <c r="L40" i="157"/>
  <c r="G2" i="94"/>
  <c r="O57" i="157"/>
  <c r="O27" i="93"/>
  <c r="P93" i="157"/>
  <c r="L125" i="157"/>
  <c r="U2" i="16"/>
  <c r="S74" i="157"/>
  <c r="V54" i="129"/>
  <c r="V52" i="129" s="1"/>
  <c r="D2" i="75"/>
  <c r="C2" i="7"/>
  <c r="R57" i="157"/>
  <c r="U98" i="157"/>
  <c r="J2" i="102"/>
  <c r="M99" i="157"/>
  <c r="F2" i="46"/>
  <c r="R2" i="123"/>
  <c r="N26" i="45"/>
  <c r="E89" i="157"/>
  <c r="M127" i="157"/>
  <c r="K29" i="157"/>
  <c r="W57" i="157"/>
  <c r="N89" i="157"/>
  <c r="V7" i="157"/>
  <c r="J88" i="157"/>
  <c r="T126" i="157"/>
  <c r="T139" i="157"/>
  <c r="U39" i="157"/>
  <c r="P102" i="157"/>
  <c r="D2" i="12"/>
  <c r="H151" i="157"/>
  <c r="T26" i="45"/>
  <c r="T2" i="45" s="1"/>
  <c r="C57" i="157"/>
  <c r="E2" i="46"/>
  <c r="P151" i="157"/>
  <c r="E92" i="157"/>
  <c r="E2" i="123"/>
  <c r="L2" i="123"/>
  <c r="G32" i="157"/>
  <c r="H139" i="157"/>
  <c r="D2" i="123"/>
  <c r="K125" i="157"/>
  <c r="V86" i="157"/>
  <c r="M70" i="157"/>
  <c r="K99" i="157"/>
  <c r="M60" i="157"/>
  <c r="F26" i="15"/>
  <c r="T2" i="75"/>
  <c r="S130" i="157"/>
  <c r="E4" i="157"/>
  <c r="W44" i="157"/>
  <c r="O29" i="129"/>
  <c r="O27" i="129" s="1"/>
  <c r="L43" i="157"/>
  <c r="U2" i="75"/>
  <c r="K70" i="157"/>
  <c r="R77" i="157"/>
  <c r="M26" i="15"/>
  <c r="N2" i="12"/>
  <c r="O101" i="157"/>
  <c r="H2" i="12"/>
  <c r="G27" i="93"/>
  <c r="G3" i="15"/>
  <c r="K67" i="157"/>
  <c r="P91" i="157"/>
  <c r="R2" i="12"/>
  <c r="P2" i="116"/>
  <c r="F27" i="93"/>
  <c r="Q2" i="9"/>
  <c r="K2" i="60"/>
  <c r="O33" i="93"/>
  <c r="M62" i="157"/>
  <c r="G28" i="157"/>
  <c r="H96" i="157"/>
  <c r="V99" i="157"/>
  <c r="J99" i="157"/>
  <c r="F2" i="75"/>
  <c r="I2" i="12"/>
  <c r="U2" i="102"/>
  <c r="D78" i="157"/>
  <c r="G2" i="12"/>
  <c r="L81" i="157"/>
  <c r="K58" i="157"/>
  <c r="W128" i="157"/>
  <c r="L87" i="157"/>
  <c r="L44" i="157"/>
  <c r="T131" i="157"/>
  <c r="P4" i="157"/>
  <c r="J2" i="12"/>
  <c r="H4" i="157"/>
  <c r="D2" i="102"/>
  <c r="W2" i="9"/>
  <c r="R2" i="30"/>
  <c r="V98" i="157"/>
  <c r="V2" i="116"/>
  <c r="S68" i="157"/>
  <c r="L91" i="157"/>
  <c r="N2" i="94"/>
  <c r="F2" i="9"/>
  <c r="W2" i="94"/>
  <c r="N2" i="123"/>
  <c r="J87" i="157"/>
  <c r="I33" i="157"/>
  <c r="Q91" i="157"/>
  <c r="V2" i="123"/>
  <c r="P28" i="157"/>
  <c r="V2" i="102"/>
  <c r="D32" i="157"/>
  <c r="N2" i="16"/>
  <c r="V44" i="157"/>
  <c r="W39" i="157"/>
  <c r="R81" i="157"/>
  <c r="H89" i="157"/>
  <c r="P2" i="60"/>
  <c r="T2" i="30"/>
  <c r="S2" i="7"/>
  <c r="H129" i="157"/>
  <c r="K2" i="102"/>
  <c r="F2" i="102"/>
  <c r="H2" i="102"/>
  <c r="C2" i="102"/>
  <c r="W2" i="102"/>
  <c r="E2" i="102"/>
  <c r="G4" i="129"/>
  <c r="I71" i="129"/>
  <c r="I2" i="102"/>
  <c r="K22" i="129"/>
  <c r="N2" i="102"/>
  <c r="E26" i="101"/>
  <c r="F4" i="129"/>
  <c r="P2" i="102"/>
  <c r="T2" i="102"/>
  <c r="W22" i="129"/>
  <c r="I65" i="157"/>
  <c r="P2" i="16"/>
  <c r="O62" i="157"/>
  <c r="R127" i="157"/>
  <c r="M40" i="157"/>
  <c r="N8" i="157"/>
  <c r="Q5" i="157"/>
  <c r="K4" i="157"/>
  <c r="O6" i="157"/>
  <c r="W2" i="11"/>
  <c r="J96" i="157"/>
  <c r="U40" i="157"/>
  <c r="C47" i="157"/>
  <c r="G52" i="93"/>
  <c r="I33" i="93"/>
  <c r="V59" i="157"/>
  <c r="T30" i="157"/>
  <c r="J126" i="157"/>
  <c r="U38" i="157"/>
  <c r="S2" i="11"/>
  <c r="R2" i="9"/>
  <c r="K96" i="157"/>
  <c r="F5" i="157"/>
  <c r="I70" i="157"/>
  <c r="D86" i="157"/>
  <c r="T151" i="157"/>
  <c r="F43" i="157"/>
  <c r="L11" i="93"/>
  <c r="H73" i="157"/>
  <c r="R36" i="157"/>
  <c r="F2" i="123"/>
  <c r="O66" i="157"/>
  <c r="Q2" i="102"/>
  <c r="G2" i="16"/>
  <c r="K2" i="75"/>
  <c r="P63" i="157"/>
  <c r="G2" i="102"/>
  <c r="T2" i="7"/>
  <c r="S2" i="123"/>
  <c r="L2" i="30"/>
  <c r="I3" i="101"/>
  <c r="I2" i="101" s="1"/>
  <c r="G2" i="123"/>
  <c r="W2" i="123"/>
  <c r="I26" i="45"/>
  <c r="Q2" i="7"/>
  <c r="C2" i="11"/>
  <c r="L2" i="9"/>
  <c r="J60" i="157"/>
  <c r="H2" i="60"/>
  <c r="V2" i="9"/>
  <c r="P33" i="93"/>
  <c r="V89" i="157"/>
  <c r="U2" i="94"/>
  <c r="L30" i="157"/>
  <c r="J33" i="157"/>
  <c r="M2" i="46"/>
  <c r="D93" i="157"/>
  <c r="D2" i="30"/>
  <c r="J2" i="46"/>
  <c r="O2" i="102"/>
  <c r="Q2" i="11"/>
  <c r="U58" i="157"/>
  <c r="L2" i="102"/>
  <c r="S2" i="102"/>
  <c r="C2" i="116"/>
  <c r="O26" i="15"/>
  <c r="U26" i="45"/>
  <c r="P128" i="157"/>
  <c r="V105" i="157"/>
  <c r="R121" i="157"/>
  <c r="T129" i="157"/>
  <c r="Q108" i="157"/>
  <c r="E131" i="157"/>
  <c r="O108" i="157"/>
  <c r="I113" i="157"/>
  <c r="S125" i="157"/>
  <c r="M108" i="157"/>
  <c r="L121" i="157"/>
  <c r="Q132" i="157"/>
  <c r="D132" i="157"/>
  <c r="E121" i="157"/>
  <c r="S105" i="157"/>
  <c r="J127" i="157"/>
  <c r="G105" i="157"/>
  <c r="Q131" i="157"/>
  <c r="Q113" i="157"/>
  <c r="M129" i="157"/>
  <c r="V132" i="157"/>
  <c r="V126" i="157"/>
  <c r="T2" i="123"/>
  <c r="Q26" i="101"/>
  <c r="H8" i="129"/>
  <c r="E71" i="129"/>
  <c r="S97" i="157"/>
  <c r="R2" i="116"/>
  <c r="O2" i="16"/>
  <c r="H2" i="123"/>
  <c r="C65" i="157"/>
  <c r="I2" i="16"/>
  <c r="U2" i="116"/>
  <c r="J2" i="75"/>
  <c r="E85" i="157"/>
  <c r="J49" i="157"/>
  <c r="M92" i="157"/>
  <c r="U32" i="157"/>
  <c r="E2" i="116"/>
  <c r="I2" i="60"/>
  <c r="J12" i="129"/>
  <c r="J11" i="129" s="1"/>
  <c r="S27" i="129"/>
  <c r="E2" i="16"/>
  <c r="S2" i="16"/>
  <c r="S2" i="94"/>
  <c r="R3" i="101"/>
  <c r="R2" i="16"/>
  <c r="I2" i="116"/>
  <c r="I34" i="129"/>
  <c r="I33" i="129" s="1"/>
  <c r="C26" i="15"/>
  <c r="R88" i="157"/>
  <c r="D2" i="9"/>
  <c r="R2" i="60"/>
  <c r="S26" i="101"/>
  <c r="V26" i="101"/>
  <c r="M3" i="101"/>
  <c r="O3" i="101"/>
  <c r="C2" i="123"/>
  <c r="J26" i="101"/>
  <c r="E3" i="101"/>
  <c r="Q3" i="101"/>
  <c r="H26" i="101"/>
  <c r="Q17" i="129"/>
  <c r="C22" i="129"/>
  <c r="U2" i="46"/>
  <c r="J2" i="94"/>
  <c r="K2" i="12"/>
  <c r="F2" i="94"/>
  <c r="E2" i="60"/>
  <c r="W2" i="16"/>
  <c r="O2" i="60"/>
  <c r="D89" i="157"/>
  <c r="S2" i="12"/>
  <c r="M37" i="157"/>
  <c r="H90" i="157"/>
  <c r="T101" i="157"/>
  <c r="U7" i="157"/>
  <c r="S66" i="157"/>
  <c r="S2" i="60"/>
  <c r="J2" i="9"/>
  <c r="C71" i="93"/>
  <c r="P3" i="45"/>
  <c r="V22" i="93"/>
  <c r="W102" i="157"/>
  <c r="L2" i="60"/>
  <c r="U152" i="157"/>
  <c r="P2" i="12"/>
  <c r="O2" i="46"/>
  <c r="H2" i="9"/>
  <c r="C2" i="12"/>
  <c r="V62" i="157"/>
  <c r="W26" i="15"/>
  <c r="N3" i="101"/>
  <c r="D102" i="157"/>
  <c r="W2" i="46"/>
  <c r="H40" i="157"/>
  <c r="O31" i="157"/>
  <c r="L3" i="45"/>
  <c r="J2" i="30"/>
  <c r="G4" i="93"/>
  <c r="U2" i="30"/>
  <c r="L71" i="129"/>
  <c r="U151" i="157"/>
  <c r="J65" i="157"/>
  <c r="F45" i="157"/>
  <c r="V91" i="157"/>
  <c r="W58" i="157"/>
  <c r="G2" i="116"/>
  <c r="K2" i="46"/>
  <c r="S99" i="157"/>
  <c r="R73" i="157"/>
  <c r="Q26" i="15"/>
  <c r="P70" i="157"/>
  <c r="O34" i="129"/>
  <c r="O33" i="129" s="1"/>
  <c r="P92" i="157"/>
  <c r="N2" i="116"/>
  <c r="F75" i="157"/>
  <c r="R139" i="157"/>
  <c r="U47" i="157"/>
  <c r="N2" i="7"/>
  <c r="S49" i="157"/>
  <c r="E2" i="12"/>
  <c r="O26" i="101"/>
  <c r="G8" i="93"/>
  <c r="J90" i="157"/>
  <c r="D101" i="157"/>
  <c r="M3" i="15"/>
  <c r="T52" i="93"/>
  <c r="C3" i="101"/>
  <c r="T96" i="157"/>
  <c r="G101" i="157"/>
  <c r="R2" i="94"/>
  <c r="V75" i="157"/>
  <c r="H3" i="101"/>
  <c r="J27" i="129"/>
  <c r="U26" i="101"/>
  <c r="N26" i="101"/>
  <c r="Q71" i="129"/>
  <c r="M2" i="116"/>
  <c r="G8" i="129"/>
  <c r="Q2" i="116"/>
  <c r="S3" i="101"/>
  <c r="C8" i="129"/>
  <c r="U27" i="129"/>
  <c r="M22" i="129"/>
  <c r="F3" i="101"/>
  <c r="R17" i="129"/>
  <c r="J2" i="116"/>
  <c r="C2" i="75"/>
  <c r="F2" i="7"/>
  <c r="P2" i="9"/>
  <c r="W2" i="60"/>
  <c r="H3" i="15"/>
  <c r="T81" i="157"/>
  <c r="I102" i="157"/>
  <c r="Q2" i="46"/>
  <c r="N36" i="157"/>
  <c r="L2" i="16"/>
  <c r="R2" i="46"/>
  <c r="F28" i="129"/>
  <c r="F27" i="129" s="1"/>
  <c r="T2" i="94"/>
  <c r="C2" i="46"/>
  <c r="W17" i="129"/>
  <c r="N3" i="45"/>
  <c r="G2" i="30"/>
  <c r="L71" i="93"/>
  <c r="J3" i="101"/>
  <c r="T2" i="116"/>
  <c r="K22" i="93"/>
  <c r="D75" i="157"/>
  <c r="S2" i="116"/>
  <c r="G62" i="157"/>
  <c r="I2" i="46"/>
  <c r="L2" i="116"/>
  <c r="H2" i="46"/>
  <c r="J3" i="45"/>
  <c r="O2" i="116"/>
  <c r="G2" i="46"/>
  <c r="U26" i="15"/>
  <c r="P26" i="101"/>
  <c r="E2" i="7"/>
  <c r="E3" i="15"/>
  <c r="L2" i="46"/>
  <c r="K9" i="157"/>
  <c r="U2" i="12"/>
  <c r="N2" i="75"/>
  <c r="D2" i="60"/>
  <c r="T2" i="16"/>
  <c r="U2" i="7"/>
  <c r="R33" i="93"/>
  <c r="F2" i="116"/>
  <c r="M26" i="101"/>
  <c r="H2" i="116"/>
  <c r="V38" i="157"/>
  <c r="J72" i="157"/>
  <c r="K3" i="15"/>
  <c r="V2" i="15"/>
  <c r="J2" i="60"/>
  <c r="R26" i="45"/>
  <c r="M52" i="93"/>
  <c r="J26" i="45"/>
  <c r="D52" i="93"/>
  <c r="L52" i="129"/>
  <c r="T3" i="101"/>
  <c r="W26" i="101"/>
  <c r="T26" i="101"/>
  <c r="K2" i="116"/>
  <c r="M2" i="75"/>
  <c r="P2" i="94"/>
  <c r="J23" i="129"/>
  <c r="J22" i="129" s="1"/>
  <c r="W17" i="93"/>
  <c r="P34" i="129"/>
  <c r="P33" i="129" s="1"/>
  <c r="V2" i="30"/>
  <c r="M22" i="93"/>
  <c r="L26" i="45"/>
  <c r="D33" i="129"/>
  <c r="D3" i="45"/>
  <c r="G26" i="45"/>
  <c r="F26" i="45"/>
  <c r="S33" i="93"/>
  <c r="D33" i="93"/>
  <c r="W26" i="45"/>
  <c r="T71" i="129"/>
  <c r="I22" i="129"/>
  <c r="M26" i="45"/>
  <c r="W4" i="129"/>
  <c r="F9" i="129"/>
  <c r="F8" i="129" s="1"/>
  <c r="H52" i="93"/>
  <c r="D26" i="45"/>
  <c r="J27" i="93"/>
  <c r="G53" i="129"/>
  <c r="G52" i="129" s="1"/>
  <c r="W4" i="93"/>
  <c r="L23" i="129"/>
  <c r="L22" i="129" s="1"/>
  <c r="R17" i="93"/>
  <c r="T71" i="93"/>
  <c r="I22" i="93"/>
  <c r="H8" i="93"/>
  <c r="E71" i="93"/>
  <c r="F4" i="93"/>
  <c r="C8" i="93"/>
  <c r="W52" i="93"/>
  <c r="S27" i="93"/>
  <c r="W34" i="129"/>
  <c r="W33" i="129" s="1"/>
  <c r="K27" i="93"/>
  <c r="N28" i="129"/>
  <c r="N27" i="129" s="1"/>
  <c r="U27" i="93"/>
  <c r="P4" i="93"/>
  <c r="Q71" i="93"/>
  <c r="E8" i="93"/>
  <c r="C33" i="93"/>
  <c r="N3" i="15"/>
  <c r="J3" i="15"/>
  <c r="R5" i="129"/>
  <c r="R4" i="129" s="1"/>
  <c r="I71" i="93"/>
  <c r="K27" i="129"/>
  <c r="P4" i="129"/>
  <c r="I2" i="15"/>
  <c r="L33" i="129"/>
  <c r="W3" i="15"/>
  <c r="L3" i="15"/>
  <c r="P22" i="93"/>
  <c r="P22" i="129"/>
  <c r="G34" i="129"/>
  <c r="G33" i="129" s="1"/>
  <c r="D27" i="93"/>
  <c r="J26" i="15"/>
  <c r="C3" i="15"/>
  <c r="C71" i="129"/>
  <c r="J52" i="93"/>
  <c r="R34" i="129"/>
  <c r="R33" i="129" s="1"/>
  <c r="U2" i="9"/>
  <c r="O2" i="11"/>
  <c r="I2" i="11"/>
  <c r="D2" i="11"/>
  <c r="T2" i="9"/>
  <c r="H4" i="93"/>
  <c r="L2" i="11"/>
  <c r="I52" i="93"/>
  <c r="N2" i="11"/>
  <c r="E52" i="93"/>
  <c r="L17" i="93"/>
  <c r="M52" i="129"/>
  <c r="H4" i="129"/>
  <c r="P3" i="101"/>
  <c r="C26" i="101"/>
  <c r="L3" i="101"/>
  <c r="W2" i="116"/>
  <c r="D3" i="101"/>
  <c r="K33" i="129"/>
  <c r="K52" i="129"/>
  <c r="K3" i="101"/>
  <c r="D52" i="129"/>
  <c r="F26" i="101"/>
  <c r="L17" i="129"/>
  <c r="H52" i="129"/>
  <c r="G27" i="129"/>
  <c r="U3" i="101"/>
  <c r="V22" i="129"/>
  <c r="T52" i="129"/>
  <c r="K26" i="101"/>
  <c r="R52" i="129"/>
  <c r="D27" i="129"/>
  <c r="G3" i="101"/>
  <c r="R26" i="101"/>
  <c r="C52" i="129"/>
  <c r="M17" i="129"/>
  <c r="C11" i="129"/>
  <c r="D9" i="157"/>
  <c r="P19" i="157"/>
  <c r="V76" i="157"/>
  <c r="R8" i="93"/>
  <c r="R9" i="129"/>
  <c r="R8" i="129" s="1"/>
  <c r="D4" i="93"/>
  <c r="D5" i="129"/>
  <c r="D4" i="129" s="1"/>
  <c r="O52" i="93"/>
  <c r="O63" i="129"/>
  <c r="O52" i="129" s="1"/>
  <c r="P8" i="93"/>
  <c r="K5" i="129"/>
  <c r="K4" i="129" s="1"/>
  <c r="K4" i="93"/>
  <c r="P8" i="129"/>
  <c r="W71" i="93"/>
  <c r="W72" i="129"/>
  <c r="W71" i="129" s="1"/>
  <c r="H71" i="93"/>
  <c r="H72" i="129"/>
  <c r="H71" i="129" s="1"/>
  <c r="D62" i="157"/>
  <c r="E18" i="129"/>
  <c r="E17" i="129" s="1"/>
  <c r="E17" i="93"/>
  <c r="I9" i="129"/>
  <c r="I8" i="129" s="1"/>
  <c r="I8" i="93"/>
  <c r="J72" i="129"/>
  <c r="J71" i="129" s="1"/>
  <c r="J71" i="93"/>
  <c r="D3" i="15"/>
  <c r="D2" i="15" s="1"/>
  <c r="M12" i="129"/>
  <c r="M11" i="129" s="1"/>
  <c r="M11" i="93"/>
  <c r="O13" i="157"/>
  <c r="D95" i="157"/>
  <c r="F17" i="93"/>
  <c r="F18" i="129"/>
  <c r="F17" i="129" s="1"/>
  <c r="Q12" i="129"/>
  <c r="Q11" i="129" s="1"/>
  <c r="Q11" i="93"/>
  <c r="N23" i="129"/>
  <c r="N22" i="129" s="1"/>
  <c r="N22" i="93"/>
  <c r="V17" i="93"/>
  <c r="V18" i="129"/>
  <c r="V17" i="129" s="1"/>
  <c r="O12" i="129"/>
  <c r="O11" i="129" s="1"/>
  <c r="O11" i="93"/>
  <c r="S9" i="129"/>
  <c r="S8" i="129" s="1"/>
  <c r="S8" i="93"/>
  <c r="O23" i="129"/>
  <c r="O22" i="129" s="1"/>
  <c r="O22" i="93"/>
  <c r="F11" i="93"/>
  <c r="F12" i="129"/>
  <c r="F11" i="129" s="1"/>
  <c r="W12" i="129"/>
  <c r="W11" i="129" s="1"/>
  <c r="W11" i="93"/>
  <c r="P2" i="75"/>
  <c r="R12" i="129"/>
  <c r="R11" i="129" s="1"/>
  <c r="R11" i="93"/>
  <c r="V11" i="93"/>
  <c r="V12" i="129"/>
  <c r="V11" i="129" s="1"/>
  <c r="U18" i="129"/>
  <c r="U17" i="129" s="1"/>
  <c r="U17" i="93"/>
  <c r="O18" i="129"/>
  <c r="O17" i="129" s="1"/>
  <c r="O17" i="93"/>
  <c r="K12" i="129"/>
  <c r="K11" i="129" s="1"/>
  <c r="K11" i="93"/>
  <c r="C27" i="93"/>
  <c r="C28" i="129"/>
  <c r="C27" i="129" s="1"/>
  <c r="K26" i="45"/>
  <c r="M33" i="93"/>
  <c r="M34" i="129"/>
  <c r="M33" i="129" s="1"/>
  <c r="G2" i="75"/>
  <c r="O9" i="129"/>
  <c r="O8" i="129" s="1"/>
  <c r="O8" i="93"/>
  <c r="I95" i="157"/>
  <c r="G23" i="129"/>
  <c r="G22" i="129" s="1"/>
  <c r="G22" i="93"/>
  <c r="O5" i="129"/>
  <c r="O4" i="129" s="1"/>
  <c r="O4" i="93"/>
  <c r="D8" i="93"/>
  <c r="D9" i="129"/>
  <c r="D8" i="129" s="1"/>
  <c r="W28" i="129"/>
  <c r="W27" i="129" s="1"/>
  <c r="W27" i="93"/>
  <c r="W26" i="93" s="1"/>
  <c r="P26" i="45"/>
  <c r="U23" i="129"/>
  <c r="U22" i="129" s="1"/>
  <c r="U22" i="93"/>
  <c r="J33" i="93"/>
  <c r="J34" i="129"/>
  <c r="J33" i="129" s="1"/>
  <c r="F71" i="93"/>
  <c r="F72" i="129"/>
  <c r="F71" i="129" s="1"/>
  <c r="C26" i="45"/>
  <c r="L27" i="129"/>
  <c r="O9" i="157"/>
  <c r="D17" i="93"/>
  <c r="J4" i="93"/>
  <c r="J5" i="129"/>
  <c r="J4" i="129" s="1"/>
  <c r="T4" i="93"/>
  <c r="T5" i="129"/>
  <c r="T4" i="129" s="1"/>
  <c r="J52" i="129"/>
  <c r="P53" i="129"/>
  <c r="P52" i="129" s="1"/>
  <c r="P52" i="93"/>
  <c r="L4" i="93"/>
  <c r="L5" i="129"/>
  <c r="L4" i="129" s="1"/>
  <c r="H17" i="93"/>
  <c r="H18" i="129"/>
  <c r="H17" i="129" s="1"/>
  <c r="D17" i="129"/>
  <c r="U72" i="129"/>
  <c r="U71" i="129" s="1"/>
  <c r="U71" i="93"/>
  <c r="E12" i="129"/>
  <c r="E11" i="129" s="1"/>
  <c r="E11" i="93"/>
  <c r="I5" i="129"/>
  <c r="I4" i="129" s="1"/>
  <c r="I4" i="93"/>
  <c r="J8" i="93"/>
  <c r="J9" i="129"/>
  <c r="J8" i="129" s="1"/>
  <c r="G18" i="129"/>
  <c r="G17" i="129" s="1"/>
  <c r="G17" i="93"/>
  <c r="E23" i="129"/>
  <c r="E22" i="129" s="1"/>
  <c r="E22" i="93"/>
  <c r="T18" i="129"/>
  <c r="T17" i="129" s="1"/>
  <c r="T17" i="93"/>
  <c r="Q28" i="129"/>
  <c r="Q27" i="129" s="1"/>
  <c r="Q27" i="93"/>
  <c r="P71" i="93"/>
  <c r="P72" i="129"/>
  <c r="P71" i="129" s="1"/>
  <c r="V9" i="129"/>
  <c r="V8" i="129" s="1"/>
  <c r="V8" i="93"/>
  <c r="S23" i="129"/>
  <c r="S22" i="129" s="1"/>
  <c r="S22" i="93"/>
  <c r="S72" i="129"/>
  <c r="S71" i="129" s="1"/>
  <c r="S71" i="93"/>
  <c r="C22" i="93"/>
  <c r="C3" i="45"/>
  <c r="N11" i="93"/>
  <c r="N12" i="129"/>
  <c r="N11" i="129" s="1"/>
  <c r="N33" i="93"/>
  <c r="N34" i="129"/>
  <c r="N33" i="129" s="1"/>
  <c r="V5" i="129"/>
  <c r="V4" i="129" s="1"/>
  <c r="V4" i="93"/>
  <c r="E2" i="9"/>
  <c r="U5" i="129"/>
  <c r="U4" i="129" s="1"/>
  <c r="U4" i="93"/>
  <c r="Q33" i="93"/>
  <c r="Q34" i="129"/>
  <c r="Q33" i="129" s="1"/>
  <c r="T8" i="93"/>
  <c r="T9" i="129"/>
  <c r="T8" i="129" s="1"/>
  <c r="V2" i="11"/>
  <c r="L11" i="129"/>
  <c r="C18" i="129"/>
  <c r="C17" i="129" s="1"/>
  <c r="C17" i="93"/>
  <c r="U2" i="60"/>
  <c r="D22" i="93"/>
  <c r="D23" i="129"/>
  <c r="D22" i="129" s="1"/>
  <c r="N52" i="129"/>
  <c r="L8" i="93"/>
  <c r="L9" i="129"/>
  <c r="L8" i="129" s="1"/>
  <c r="K52" i="93"/>
  <c r="O26" i="45"/>
  <c r="T11" i="93"/>
  <c r="H33" i="93"/>
  <c r="H34" i="129"/>
  <c r="H33" i="129" s="1"/>
  <c r="W9" i="129"/>
  <c r="W8" i="129" s="1"/>
  <c r="W8" i="93"/>
  <c r="Q53" i="129"/>
  <c r="Q52" i="129" s="1"/>
  <c r="Q52" i="93"/>
  <c r="H26" i="45"/>
  <c r="H2" i="45" s="1"/>
  <c r="P27" i="93"/>
  <c r="P28" i="129"/>
  <c r="P27" i="129" s="1"/>
  <c r="U34" i="129"/>
  <c r="U33" i="129" s="1"/>
  <c r="U33" i="93"/>
  <c r="C11" i="93"/>
  <c r="T11" i="129"/>
  <c r="O71" i="93"/>
  <c r="O72" i="129"/>
  <c r="O71" i="129" s="1"/>
  <c r="C33" i="129"/>
  <c r="S26" i="15"/>
  <c r="U12" i="129"/>
  <c r="U11" i="129" s="1"/>
  <c r="U11" i="93"/>
  <c r="C5" i="129"/>
  <c r="C4" i="129" s="1"/>
  <c r="C4" i="93"/>
  <c r="G71" i="93"/>
  <c r="G72" i="129"/>
  <c r="G71" i="129" s="1"/>
  <c r="D12" i="129"/>
  <c r="D11" i="129" s="1"/>
  <c r="D11" i="93"/>
  <c r="I18" i="129"/>
  <c r="I17" i="129" s="1"/>
  <c r="I17" i="93"/>
  <c r="E52" i="129"/>
  <c r="G61" i="157"/>
  <c r="K72" i="129"/>
  <c r="K71" i="129" s="1"/>
  <c r="K71" i="93"/>
  <c r="M72" i="129"/>
  <c r="M71" i="129" s="1"/>
  <c r="M71" i="93"/>
  <c r="E2" i="75"/>
  <c r="D26" i="101"/>
  <c r="U52" i="157"/>
  <c r="F23" i="129"/>
  <c r="F22" i="129" s="1"/>
  <c r="F22" i="93"/>
  <c r="L2" i="75"/>
  <c r="C95" i="157"/>
  <c r="F52" i="129"/>
  <c r="N9" i="129"/>
  <c r="N8" i="129" s="1"/>
  <c r="N8" i="93"/>
  <c r="V27" i="93"/>
  <c r="V28" i="129"/>
  <c r="V27" i="129" s="1"/>
  <c r="W3" i="101"/>
  <c r="R22" i="93"/>
  <c r="R23" i="129"/>
  <c r="R22" i="129" s="1"/>
  <c r="N71" i="93"/>
  <c r="N72" i="129"/>
  <c r="N71" i="129" s="1"/>
  <c r="L33" i="93"/>
  <c r="N5" i="129"/>
  <c r="N4" i="129" s="1"/>
  <c r="N4" i="93"/>
  <c r="C2" i="30"/>
  <c r="H35" i="157"/>
  <c r="J18" i="129"/>
  <c r="J17" i="129" s="1"/>
  <c r="J17" i="93"/>
  <c r="H23" i="129"/>
  <c r="H22" i="129" s="1"/>
  <c r="H22" i="93"/>
  <c r="D72" i="129"/>
  <c r="D71" i="129" s="1"/>
  <c r="D71" i="93"/>
  <c r="K18" i="129"/>
  <c r="K17" i="129" s="1"/>
  <c r="K17" i="93"/>
  <c r="H11" i="93"/>
  <c r="H12" i="129"/>
  <c r="H11" i="129" s="1"/>
  <c r="Q25" i="157"/>
  <c r="G26" i="101"/>
  <c r="I28" i="129"/>
  <c r="I27" i="129" s="1"/>
  <c r="I27" i="93"/>
  <c r="R2" i="7"/>
  <c r="S12" i="129"/>
  <c r="S11" i="129" s="1"/>
  <c r="S11" i="93"/>
  <c r="E5" i="129"/>
  <c r="E4" i="129" s="1"/>
  <c r="E4" i="93"/>
  <c r="S53" i="129"/>
  <c r="S52" i="129" s="1"/>
  <c r="S52" i="93"/>
  <c r="I12" i="129"/>
  <c r="I11" i="129" s="1"/>
  <c r="I11" i="93"/>
  <c r="I35" i="157"/>
  <c r="M5" i="129"/>
  <c r="M4" i="129" s="1"/>
  <c r="M4" i="93"/>
  <c r="N17" i="129"/>
  <c r="F3" i="15"/>
  <c r="C52" i="93"/>
  <c r="T33" i="93"/>
  <c r="T34" i="129"/>
  <c r="T33" i="129" s="1"/>
  <c r="V25" i="157"/>
  <c r="M9" i="129"/>
  <c r="M8" i="129" s="1"/>
  <c r="M8" i="93"/>
  <c r="U53" i="129"/>
  <c r="U52" i="129" s="1"/>
  <c r="U52" i="93"/>
  <c r="E28" i="129"/>
  <c r="E27" i="129" s="1"/>
  <c r="E27" i="93"/>
  <c r="T22" i="93"/>
  <c r="T23" i="129"/>
  <c r="T22" i="129" s="1"/>
  <c r="K2" i="30"/>
  <c r="O2" i="94"/>
  <c r="E33" i="93"/>
  <c r="E34" i="129"/>
  <c r="E33" i="129" s="1"/>
  <c r="R72" i="129"/>
  <c r="R71" i="129" s="1"/>
  <c r="R71" i="93"/>
  <c r="S33" i="129"/>
  <c r="M28" i="129"/>
  <c r="M27" i="129" s="1"/>
  <c r="M27" i="93"/>
  <c r="S18" i="129"/>
  <c r="S17" i="129" s="1"/>
  <c r="S17" i="93"/>
  <c r="P11" i="93"/>
  <c r="P12" i="129"/>
  <c r="P11" i="129" s="1"/>
  <c r="N52" i="93"/>
  <c r="G12" i="129"/>
  <c r="G11" i="129" s="1"/>
  <c r="G11" i="93"/>
  <c r="V71" i="93"/>
  <c r="V72" i="129"/>
  <c r="V71" i="129" s="1"/>
  <c r="W52" i="129"/>
  <c r="Q9" i="129"/>
  <c r="Q8" i="129" s="1"/>
  <c r="Q8" i="93"/>
  <c r="U9" i="129"/>
  <c r="U8" i="129" s="1"/>
  <c r="U8" i="93"/>
  <c r="F52" i="93"/>
  <c r="Q23" i="129"/>
  <c r="Q22" i="129" s="1"/>
  <c r="Q22" i="93"/>
  <c r="V3" i="101"/>
  <c r="W76" i="157"/>
  <c r="I52" i="129"/>
  <c r="Q5" i="129"/>
  <c r="Q4" i="129" s="1"/>
  <c r="Q4" i="93"/>
  <c r="V33" i="93"/>
  <c r="V34" i="129"/>
  <c r="V33" i="129" s="1"/>
  <c r="T28" i="129"/>
  <c r="T27" i="129" s="1"/>
  <c r="T27" i="93"/>
  <c r="S13" i="157"/>
  <c r="R28" i="129"/>
  <c r="R27" i="129" s="1"/>
  <c r="R27" i="93"/>
  <c r="C2" i="16"/>
  <c r="S5" i="129"/>
  <c r="S4" i="129" s="1"/>
  <c r="S4" i="93"/>
  <c r="L26" i="101"/>
  <c r="K9" i="129"/>
  <c r="K8" i="129" s="1"/>
  <c r="K8" i="93"/>
  <c r="K2" i="45" l="1"/>
  <c r="I2" i="45"/>
  <c r="E2" i="45"/>
  <c r="T2" i="15"/>
  <c r="V95" i="157"/>
  <c r="S2" i="45"/>
  <c r="E2" i="15"/>
  <c r="P152" i="157"/>
  <c r="I9" i="157"/>
  <c r="O2" i="45"/>
  <c r="S2" i="15"/>
  <c r="G9" i="157"/>
  <c r="C61" i="157"/>
  <c r="T20" i="157"/>
  <c r="Q152" i="157"/>
  <c r="T51" i="157"/>
  <c r="R2" i="45"/>
  <c r="O35" i="157"/>
  <c r="N51" i="157"/>
  <c r="E35" i="157"/>
  <c r="I13" i="157"/>
  <c r="H95" i="157"/>
  <c r="W2" i="45"/>
  <c r="P2" i="15"/>
  <c r="M61" i="157"/>
  <c r="G2" i="15"/>
  <c r="L9" i="157"/>
  <c r="M13" i="157"/>
  <c r="V24" i="157"/>
  <c r="N13" i="157"/>
  <c r="N26" i="93"/>
  <c r="R19" i="157"/>
  <c r="G26" i="93"/>
  <c r="F26" i="93"/>
  <c r="K24" i="157"/>
  <c r="K13" i="157"/>
  <c r="H2" i="13"/>
  <c r="D133" i="157"/>
  <c r="H20" i="157"/>
  <c r="E19" i="157"/>
  <c r="H26" i="93"/>
  <c r="F24" i="157"/>
  <c r="H2" i="15"/>
  <c r="U2" i="15"/>
  <c r="V9" i="157"/>
  <c r="C20" i="157"/>
  <c r="Q2" i="15"/>
  <c r="E95" i="157"/>
  <c r="L26" i="93"/>
  <c r="O2" i="15"/>
  <c r="P9" i="157"/>
  <c r="M20" i="157"/>
  <c r="H9" i="157"/>
  <c r="Q2" i="45"/>
  <c r="O76" i="157"/>
  <c r="Q2" i="13"/>
  <c r="Q20" i="157"/>
  <c r="W20" i="157"/>
  <c r="L95" i="157"/>
  <c r="R2" i="15"/>
  <c r="K104" i="157"/>
  <c r="L2" i="13"/>
  <c r="N2" i="15"/>
  <c r="L20" i="157"/>
  <c r="T61" i="157"/>
  <c r="K2" i="15"/>
  <c r="F2" i="45"/>
  <c r="S51" i="157"/>
  <c r="J19" i="157"/>
  <c r="G2" i="45"/>
  <c r="V20" i="157"/>
  <c r="U19" i="157"/>
  <c r="V2" i="13"/>
  <c r="V2" i="45"/>
  <c r="Q61" i="157"/>
  <c r="S35" i="157"/>
  <c r="Q35" i="157"/>
  <c r="R76" i="157"/>
  <c r="F2" i="13"/>
  <c r="F20" i="157"/>
  <c r="S76" i="157"/>
  <c r="U2" i="45"/>
  <c r="K95" i="157"/>
  <c r="C13" i="157"/>
  <c r="F61" i="157"/>
  <c r="N35" i="157"/>
  <c r="O20" i="157"/>
  <c r="T19" i="157"/>
  <c r="V61" i="157"/>
  <c r="K26" i="93"/>
  <c r="M35" i="157"/>
  <c r="F19" i="157"/>
  <c r="J104" i="157"/>
  <c r="M152" i="157"/>
  <c r="K19" i="157"/>
  <c r="M2" i="45"/>
  <c r="G13" i="157"/>
  <c r="Q95" i="157"/>
  <c r="G19" i="157"/>
  <c r="N61" i="157"/>
  <c r="J9" i="157"/>
  <c r="W35" i="157"/>
  <c r="H76" i="157"/>
  <c r="F35" i="157"/>
  <c r="O152" i="157"/>
  <c r="M19" i="157"/>
  <c r="I76" i="157"/>
  <c r="V51" i="157"/>
  <c r="C19" i="157"/>
  <c r="M2" i="13"/>
  <c r="M104" i="157"/>
  <c r="M95" i="157"/>
  <c r="L2" i="15"/>
  <c r="J20" i="157"/>
  <c r="I152" i="157"/>
  <c r="H19" i="157"/>
  <c r="Q76" i="157"/>
  <c r="R152" i="157"/>
  <c r="T35" i="157"/>
  <c r="M9" i="157"/>
  <c r="U24" i="157"/>
  <c r="H61" i="157"/>
  <c r="M2" i="15"/>
  <c r="W9" i="157"/>
  <c r="N20" i="157"/>
  <c r="M24" i="157"/>
  <c r="D24" i="157"/>
  <c r="P35" i="157"/>
  <c r="D76" i="157"/>
  <c r="E51" i="157"/>
  <c r="O26" i="93"/>
  <c r="U76" i="157"/>
  <c r="D2" i="13"/>
  <c r="D152" i="157"/>
  <c r="F2" i="15"/>
  <c r="G2" i="13"/>
  <c r="G20" i="157"/>
  <c r="G95" i="157"/>
  <c r="K76" i="157"/>
  <c r="C9" i="157"/>
  <c r="R61" i="157"/>
  <c r="I20" i="157"/>
  <c r="W2" i="15"/>
  <c r="I2" i="13"/>
  <c r="R20" i="157"/>
  <c r="N2" i="45"/>
  <c r="P104" i="157"/>
  <c r="F76" i="157"/>
  <c r="Q13" i="157"/>
  <c r="U104" i="157"/>
  <c r="T76" i="157"/>
  <c r="J13" i="157"/>
  <c r="Q9" i="157"/>
  <c r="D104" i="157"/>
  <c r="K61" i="157"/>
  <c r="L152" i="157"/>
  <c r="E152" i="157"/>
  <c r="L13" i="157"/>
  <c r="N2" i="13"/>
  <c r="R35" i="157"/>
  <c r="D20" i="157"/>
  <c r="Q19" i="157"/>
  <c r="J51" i="157"/>
  <c r="K2" i="13"/>
  <c r="S20" i="157"/>
  <c r="I133" i="157"/>
  <c r="F9" i="157"/>
  <c r="S9" i="157"/>
  <c r="E24" i="157"/>
  <c r="J76" i="157"/>
  <c r="E133" i="157"/>
  <c r="I24" i="157"/>
  <c r="P26" i="93"/>
  <c r="P61" i="157"/>
  <c r="G24" i="157"/>
  <c r="W51" i="157"/>
  <c r="N95" i="157"/>
  <c r="C2" i="15"/>
  <c r="N24" i="157"/>
  <c r="P2" i="45"/>
  <c r="S19" i="157"/>
  <c r="D13" i="157"/>
  <c r="I26" i="93"/>
  <c r="W95" i="157"/>
  <c r="U35" i="157"/>
  <c r="P24" i="157"/>
  <c r="W2" i="13"/>
  <c r="T9" i="157"/>
  <c r="W13" i="157"/>
  <c r="L35" i="157"/>
  <c r="F13" i="157"/>
  <c r="K51" i="157"/>
  <c r="O61" i="157"/>
  <c r="C133" i="157"/>
  <c r="E2" i="101"/>
  <c r="W24" i="157"/>
  <c r="W104" i="157"/>
  <c r="S152" i="157"/>
  <c r="T104" i="157"/>
  <c r="O104" i="157"/>
  <c r="N104" i="157"/>
  <c r="R2" i="101"/>
  <c r="G104" i="157"/>
  <c r="Q104" i="157"/>
  <c r="Q2" i="101"/>
  <c r="S104" i="157"/>
  <c r="D61" i="157"/>
  <c r="M133" i="157"/>
  <c r="N133" i="157"/>
  <c r="P20" i="157"/>
  <c r="S61" i="157"/>
  <c r="I61" i="157"/>
  <c r="W61" i="157"/>
  <c r="V13" i="157"/>
  <c r="W133" i="157"/>
  <c r="P13" i="157"/>
  <c r="L61" i="157"/>
  <c r="E61" i="157"/>
  <c r="S95" i="157"/>
  <c r="O133" i="157"/>
  <c r="D35" i="157"/>
  <c r="U9" i="157"/>
  <c r="C76" i="157"/>
  <c r="F95" i="157"/>
  <c r="N76" i="157"/>
  <c r="F152" i="157"/>
  <c r="R13" i="157"/>
  <c r="W19" i="157"/>
  <c r="T2" i="13"/>
  <c r="C2" i="13"/>
  <c r="O2" i="13"/>
  <c r="J35" i="157"/>
  <c r="G152" i="157"/>
  <c r="G51" i="157"/>
  <c r="L133" i="157"/>
  <c r="H13" i="157"/>
  <c r="U95" i="157"/>
  <c r="E9" i="157"/>
  <c r="R2" i="13"/>
  <c r="U133" i="157"/>
  <c r="T95" i="157"/>
  <c r="R133" i="157"/>
  <c r="M51" i="157"/>
  <c r="O24" i="157"/>
  <c r="L104" i="157"/>
  <c r="C152" i="157"/>
  <c r="T152" i="157"/>
  <c r="O2" i="101"/>
  <c r="H152" i="157"/>
  <c r="S2" i="101"/>
  <c r="J26" i="129"/>
  <c r="O51" i="157"/>
  <c r="P2" i="13"/>
  <c r="J2" i="101"/>
  <c r="I51" i="157"/>
  <c r="S24" i="157"/>
  <c r="J2" i="13"/>
  <c r="J95" i="157"/>
  <c r="K20" i="157"/>
  <c r="G3" i="93"/>
  <c r="S26" i="129"/>
  <c r="S2" i="13"/>
  <c r="V2" i="101"/>
  <c r="M2" i="101"/>
  <c r="L2" i="45"/>
  <c r="H2" i="101"/>
  <c r="N2" i="101"/>
  <c r="C2" i="101"/>
  <c r="N152" i="157"/>
  <c r="E2" i="13"/>
  <c r="E20" i="157"/>
  <c r="S133" i="157"/>
  <c r="G133" i="157"/>
  <c r="U2" i="101"/>
  <c r="N9" i="157"/>
  <c r="V23" i="157"/>
  <c r="E104" i="157"/>
  <c r="U26" i="129"/>
  <c r="L2" i="101"/>
  <c r="J152" i="157"/>
  <c r="W152" i="157"/>
  <c r="L51" i="157"/>
  <c r="R95" i="157"/>
  <c r="G3" i="129"/>
  <c r="Q133" i="157"/>
  <c r="F2" i="101"/>
  <c r="J133" i="157"/>
  <c r="V35" i="157"/>
  <c r="G35" i="157"/>
  <c r="T133" i="157"/>
  <c r="O26" i="129"/>
  <c r="C51" i="157"/>
  <c r="D26" i="93"/>
  <c r="F133" i="157"/>
  <c r="C104" i="157"/>
  <c r="H133" i="157"/>
  <c r="T2" i="101"/>
  <c r="U2" i="13"/>
  <c r="F3" i="93"/>
  <c r="T24" i="157"/>
  <c r="H51" i="157"/>
  <c r="J2" i="45"/>
  <c r="J61" i="157"/>
  <c r="R26" i="93"/>
  <c r="U20" i="157"/>
  <c r="D19" i="157"/>
  <c r="T13" i="157"/>
  <c r="V104" i="157"/>
  <c r="P2" i="101"/>
  <c r="P95" i="157"/>
  <c r="W2" i="101"/>
  <c r="D2" i="101"/>
  <c r="R104" i="157"/>
  <c r="W3" i="129"/>
  <c r="D26" i="129"/>
  <c r="D2" i="45"/>
  <c r="W3" i="93"/>
  <c r="W2" i="93" s="1"/>
  <c r="E23" i="157"/>
  <c r="K133" i="157"/>
  <c r="K152" i="157"/>
  <c r="L19" i="157"/>
  <c r="V152" i="157"/>
  <c r="J2" i="15"/>
  <c r="H104" i="157"/>
  <c r="G2" i="101"/>
  <c r="I2" i="14"/>
  <c r="N26" i="129"/>
  <c r="I103" i="157"/>
  <c r="M76" i="157"/>
  <c r="P3" i="93"/>
  <c r="S26" i="93"/>
  <c r="F3" i="129"/>
  <c r="J26" i="93"/>
  <c r="C26" i="93"/>
  <c r="U26" i="93"/>
  <c r="E50" i="157"/>
  <c r="H3" i="93"/>
  <c r="K26" i="129"/>
  <c r="R26" i="129"/>
  <c r="L26" i="129"/>
  <c r="I23" i="157"/>
  <c r="H3" i="129"/>
  <c r="V3" i="93"/>
  <c r="E26" i="129"/>
  <c r="O3" i="93"/>
  <c r="P26" i="129"/>
  <c r="N19" i="157"/>
  <c r="L3" i="93"/>
  <c r="I19" i="157"/>
  <c r="R3" i="129"/>
  <c r="U3" i="93"/>
  <c r="U13" i="157"/>
  <c r="R3" i="93"/>
  <c r="O19" i="157"/>
  <c r="E26" i="93"/>
  <c r="M3" i="129"/>
  <c r="E3" i="93"/>
  <c r="M26" i="93"/>
  <c r="F26" i="129"/>
  <c r="L3" i="129"/>
  <c r="H26" i="129"/>
  <c r="V3" i="129"/>
  <c r="G26" i="129"/>
  <c r="E3" i="129"/>
  <c r="Q26" i="129"/>
  <c r="P3" i="129"/>
  <c r="T26" i="129"/>
  <c r="C3" i="129"/>
  <c r="K2" i="101"/>
  <c r="C26" i="129"/>
  <c r="G76" i="157"/>
  <c r="D23" i="157"/>
  <c r="C2" i="45"/>
  <c r="O3" i="129"/>
  <c r="P76" i="157"/>
  <c r="D51" i="157"/>
  <c r="J24" i="157"/>
  <c r="H50" i="157"/>
  <c r="O50" i="157"/>
  <c r="U61" i="157"/>
  <c r="K50" i="157"/>
  <c r="M26" i="129"/>
  <c r="Q3" i="129"/>
  <c r="U3" i="129"/>
  <c r="K3" i="129"/>
  <c r="U51" i="157"/>
  <c r="C3" i="93"/>
  <c r="P51" i="157"/>
  <c r="L24" i="157"/>
  <c r="E76" i="157"/>
  <c r="E13" i="157"/>
  <c r="V133" i="157"/>
  <c r="R51" i="157"/>
  <c r="F51" i="157"/>
  <c r="I3" i="93"/>
  <c r="T23" i="157"/>
  <c r="V19" i="157"/>
  <c r="I3" i="129"/>
  <c r="T3" i="129"/>
  <c r="V26" i="129"/>
  <c r="T26" i="93"/>
  <c r="K3" i="93"/>
  <c r="O95" i="157"/>
  <c r="Q51" i="157"/>
  <c r="H24" i="157"/>
  <c r="T3" i="93"/>
  <c r="D3" i="129"/>
  <c r="V26" i="93"/>
  <c r="Q26" i="93"/>
  <c r="R9" i="157"/>
  <c r="T50" i="157"/>
  <c r="S50" i="157"/>
  <c r="I104" i="157"/>
  <c r="Q24" i="157"/>
  <c r="P133" i="157"/>
  <c r="W26" i="129"/>
  <c r="D3" i="93"/>
  <c r="Q3" i="93"/>
  <c r="I50" i="157"/>
  <c r="I26" i="129"/>
  <c r="C35" i="157"/>
  <c r="S3" i="93"/>
  <c r="R24" i="157"/>
  <c r="S3" i="129"/>
  <c r="N3" i="93"/>
  <c r="J3" i="129"/>
  <c r="F104" i="157"/>
  <c r="C24" i="157"/>
  <c r="K35" i="157"/>
  <c r="M3" i="93"/>
  <c r="N3" i="129"/>
  <c r="L76" i="157"/>
  <c r="J3" i="93"/>
  <c r="S23" i="157" l="1"/>
  <c r="P23" i="157"/>
  <c r="R50" i="157"/>
  <c r="N2" i="93"/>
  <c r="W50" i="157"/>
  <c r="G2" i="93"/>
  <c r="H21" i="157"/>
  <c r="F2" i="93"/>
  <c r="G23" i="157"/>
  <c r="Q23" i="157"/>
  <c r="V50" i="157"/>
  <c r="H23" i="157"/>
  <c r="F50" i="157"/>
  <c r="H2" i="93"/>
  <c r="O23" i="157"/>
  <c r="Q50" i="157"/>
  <c r="U23" i="157"/>
  <c r="R23" i="157"/>
  <c r="L2" i="93"/>
  <c r="Q21" i="157"/>
  <c r="L23" i="157"/>
  <c r="F21" i="157"/>
  <c r="O103" i="157"/>
  <c r="N23" i="157"/>
  <c r="L21" i="157"/>
  <c r="K23" i="157"/>
  <c r="U50" i="157"/>
  <c r="V21" i="157"/>
  <c r="G50" i="157"/>
  <c r="K2" i="93"/>
  <c r="M50" i="157"/>
  <c r="G21" i="157"/>
  <c r="I21" i="157"/>
  <c r="M21" i="157"/>
  <c r="K21" i="157"/>
  <c r="D21" i="157"/>
  <c r="M23" i="157"/>
  <c r="O2" i="93"/>
  <c r="T21" i="157"/>
  <c r="W23" i="157"/>
  <c r="N50" i="157"/>
  <c r="F23" i="157"/>
  <c r="P2" i="93"/>
  <c r="N21" i="157"/>
  <c r="C23" i="157"/>
  <c r="J21" i="157"/>
  <c r="W21" i="157"/>
  <c r="P50" i="157"/>
  <c r="E103" i="157"/>
  <c r="J2" i="129"/>
  <c r="R103" i="157"/>
  <c r="O21" i="157"/>
  <c r="R2" i="14"/>
  <c r="C21" i="157"/>
  <c r="E2" i="14"/>
  <c r="Q2" i="14"/>
  <c r="I2" i="93"/>
  <c r="Q103" i="157"/>
  <c r="D103" i="157"/>
  <c r="J103" i="157"/>
  <c r="W2" i="14"/>
  <c r="P21" i="157"/>
  <c r="J50" i="157"/>
  <c r="D50" i="157"/>
  <c r="N103" i="157"/>
  <c r="U103" i="157"/>
  <c r="H103" i="157"/>
  <c r="L50" i="157"/>
  <c r="R21" i="157"/>
  <c r="M103" i="157"/>
  <c r="O2" i="14"/>
  <c r="I22" i="157"/>
  <c r="T2" i="14"/>
  <c r="V103" i="157"/>
  <c r="C2" i="14"/>
  <c r="J2" i="14"/>
  <c r="S2" i="14"/>
  <c r="S103" i="157"/>
  <c r="C103" i="157"/>
  <c r="M2" i="14"/>
  <c r="S21" i="157"/>
  <c r="V2" i="14"/>
  <c r="E21" i="157"/>
  <c r="S2" i="129"/>
  <c r="H2" i="14"/>
  <c r="N2" i="14"/>
  <c r="L2" i="14"/>
  <c r="L103" i="157"/>
  <c r="G2" i="129"/>
  <c r="F103" i="157"/>
  <c r="D2" i="93"/>
  <c r="U2" i="14"/>
  <c r="U21" i="157"/>
  <c r="U2" i="129"/>
  <c r="F2" i="14"/>
  <c r="W103" i="157"/>
  <c r="W2" i="129"/>
  <c r="P2" i="14"/>
  <c r="O2" i="129"/>
  <c r="P103" i="157"/>
  <c r="G2" i="14"/>
  <c r="E2" i="93"/>
  <c r="H2" i="129"/>
  <c r="T103" i="157"/>
  <c r="R2" i="93"/>
  <c r="J23" i="157"/>
  <c r="K2" i="129"/>
  <c r="R2" i="129"/>
  <c r="D2" i="14"/>
  <c r="D2" i="129"/>
  <c r="G103" i="157"/>
  <c r="C2" i="93"/>
  <c r="J2" i="93"/>
  <c r="U2" i="93"/>
  <c r="N2" i="129"/>
  <c r="S2" i="93"/>
  <c r="F2" i="129"/>
  <c r="E2" i="129"/>
  <c r="L2" i="129"/>
  <c r="T2" i="129"/>
  <c r="V2" i="93"/>
  <c r="W94" i="157"/>
  <c r="P2" i="129"/>
  <c r="Q2" i="129"/>
  <c r="M2" i="93"/>
  <c r="M2" i="129"/>
  <c r="T2" i="93"/>
  <c r="C2" i="129"/>
  <c r="V2" i="129"/>
  <c r="K103" i="157"/>
  <c r="K2" i="14"/>
  <c r="C50" i="157"/>
  <c r="N94" i="157"/>
  <c r="I2" i="129"/>
  <c r="Q2" i="93"/>
  <c r="G94" i="157" l="1"/>
  <c r="F94" i="157"/>
  <c r="H94" i="157"/>
  <c r="L94" i="157"/>
  <c r="K94" i="157"/>
  <c r="O94" i="157"/>
  <c r="I94" i="157"/>
  <c r="J178" i="157"/>
  <c r="P94" i="157"/>
  <c r="E22" i="157"/>
  <c r="Q22" i="157"/>
  <c r="C22" i="157"/>
  <c r="D94" i="157"/>
  <c r="R22" i="157"/>
  <c r="W22" i="157"/>
  <c r="T22" i="157"/>
  <c r="M178" i="157"/>
  <c r="M22" i="157"/>
  <c r="F22" i="157"/>
  <c r="L22" i="157"/>
  <c r="F178" i="157"/>
  <c r="J94" i="157"/>
  <c r="G178" i="157"/>
  <c r="H22" i="157"/>
  <c r="S178" i="157"/>
  <c r="O22" i="157"/>
  <c r="V94" i="157"/>
  <c r="U94" i="157"/>
  <c r="K178" i="157"/>
  <c r="S22" i="157"/>
  <c r="J22" i="157"/>
  <c r="N22" i="157"/>
  <c r="V22" i="157"/>
  <c r="W178" i="157"/>
  <c r="U178" i="157"/>
  <c r="U22" i="157"/>
  <c r="P22" i="157"/>
  <c r="O178" i="157"/>
  <c r="R94" i="157"/>
  <c r="S94" i="157"/>
  <c r="E94" i="157"/>
  <c r="G22" i="157"/>
  <c r="D22" i="157"/>
  <c r="H178" i="157"/>
  <c r="L178" i="157"/>
  <c r="D178" i="157"/>
  <c r="R178" i="157"/>
  <c r="T178" i="157"/>
  <c r="N178" i="157"/>
  <c r="M94" i="157"/>
  <c r="E178" i="157"/>
  <c r="T94" i="157"/>
  <c r="P178" i="157"/>
  <c r="Q178" i="157"/>
  <c r="C94" i="157"/>
  <c r="V178" i="157"/>
  <c r="C178" i="157"/>
  <c r="K22" i="157"/>
  <c r="Q94" i="157"/>
  <c r="I178" i="157"/>
</calcChain>
</file>

<file path=xl/sharedStrings.xml><?xml version="1.0" encoding="utf-8"?>
<sst xmlns="http://schemas.openxmlformats.org/spreadsheetml/2006/main" count="26791" uniqueCount="495">
  <si>
    <t>Primary production</t>
  </si>
  <si>
    <t>Total</t>
  </si>
  <si>
    <t>TOTAL</t>
  </si>
  <si>
    <t>Solid fossil fuels</t>
  </si>
  <si>
    <t>C0000X0350-0370</t>
  </si>
  <si>
    <t>Anthracite</t>
  </si>
  <si>
    <t>C0110</t>
  </si>
  <si>
    <t>Coking coal</t>
  </si>
  <si>
    <t>C0121</t>
  </si>
  <si>
    <t>Other bituminous coal</t>
  </si>
  <si>
    <t>C0129</t>
  </si>
  <si>
    <t>Sub-bituminous coal</t>
  </si>
  <si>
    <t>C0210</t>
  </si>
  <si>
    <t>Lignite</t>
  </si>
  <si>
    <t>C0220</t>
  </si>
  <si>
    <t>Patent fuel</t>
  </si>
  <si>
    <t>C0320</t>
  </si>
  <si>
    <t>Coke oven coke</t>
  </si>
  <si>
    <t>C0311</t>
  </si>
  <si>
    <t>Gas coke</t>
  </si>
  <si>
    <t>C0312</t>
  </si>
  <si>
    <t>Coal tar</t>
  </si>
  <si>
    <t>C0340</t>
  </si>
  <si>
    <t>Brown coal briquettes</t>
  </si>
  <si>
    <t>C0330</t>
  </si>
  <si>
    <t>Manufactured gases</t>
  </si>
  <si>
    <t>C0350-0370</t>
  </si>
  <si>
    <t>Gas works gas</t>
  </si>
  <si>
    <t>C0360</t>
  </si>
  <si>
    <t>Coke oven gas</t>
  </si>
  <si>
    <t>C0350</t>
  </si>
  <si>
    <t>Blast furnace gas</t>
  </si>
  <si>
    <t>C0371</t>
  </si>
  <si>
    <t>Other recovered gases</t>
  </si>
  <si>
    <t>C0379</t>
  </si>
  <si>
    <t>Peat and peat products</t>
  </si>
  <si>
    <t>P1000</t>
  </si>
  <si>
    <t>Peat</t>
  </si>
  <si>
    <t>P1100</t>
  </si>
  <si>
    <t>Peat products</t>
  </si>
  <si>
    <t>P1200</t>
  </si>
  <si>
    <t>Oil shale and oil sands</t>
  </si>
  <si>
    <t>S2000</t>
  </si>
  <si>
    <t>Oil and petroleum products</t>
  </si>
  <si>
    <t>O4000XBIO</t>
  </si>
  <si>
    <t>Crude oil</t>
  </si>
  <si>
    <t>O4100_TOT</t>
  </si>
  <si>
    <t>Natural gas liquids</t>
  </si>
  <si>
    <t>O4200</t>
  </si>
  <si>
    <t>Refinery feedstocks</t>
  </si>
  <si>
    <t>O4300</t>
  </si>
  <si>
    <t>Additives and oxygenates (excluding biofuel portion)</t>
  </si>
  <si>
    <t>O4400X4410</t>
  </si>
  <si>
    <t>Other hydrocarbons</t>
  </si>
  <si>
    <t>O4500</t>
  </si>
  <si>
    <t>Refinery gas</t>
  </si>
  <si>
    <t>O4610</t>
  </si>
  <si>
    <t>Ethane</t>
  </si>
  <si>
    <t>O4620</t>
  </si>
  <si>
    <t>Liquefied petroleum gases</t>
  </si>
  <si>
    <t>O4630</t>
  </si>
  <si>
    <t>Motor gasoline (excluding biofuel portion)</t>
  </si>
  <si>
    <t>O4652XR5210B</t>
  </si>
  <si>
    <t>Aviation gasoline</t>
  </si>
  <si>
    <t>O4651</t>
  </si>
  <si>
    <t>Gasoline-type jet fuel</t>
  </si>
  <si>
    <t>O4653</t>
  </si>
  <si>
    <t>Kerosene-type jet fuel (excluding biofuel portion)</t>
  </si>
  <si>
    <t>O4661XR5230B</t>
  </si>
  <si>
    <t>Other kerosene</t>
  </si>
  <si>
    <t>O4669</t>
  </si>
  <si>
    <t>Naphtha</t>
  </si>
  <si>
    <t>O4640</t>
  </si>
  <si>
    <t>Gas oil and diesel oil (excluding biofuel portion)</t>
  </si>
  <si>
    <t>O4671XR5220B</t>
  </si>
  <si>
    <t>Fuel oil</t>
  </si>
  <si>
    <t>O4680</t>
  </si>
  <si>
    <t>White spirit and special boiling point industrial spirits</t>
  </si>
  <si>
    <t>O4691</t>
  </si>
  <si>
    <t>Lubricants</t>
  </si>
  <si>
    <t>O4692</t>
  </si>
  <si>
    <t>Bitumen</t>
  </si>
  <si>
    <t>O4695</t>
  </si>
  <si>
    <t>Petroleum coke</t>
  </si>
  <si>
    <t>O4694</t>
  </si>
  <si>
    <t>Paraffin waxes</t>
  </si>
  <si>
    <t>O4693</t>
  </si>
  <si>
    <t>Other oil products</t>
  </si>
  <si>
    <t>O4699</t>
  </si>
  <si>
    <t>Natural gas</t>
  </si>
  <si>
    <t>G3000</t>
  </si>
  <si>
    <t>Renewables and biofuels</t>
  </si>
  <si>
    <t>RA000</t>
  </si>
  <si>
    <t>Hydro</t>
  </si>
  <si>
    <t>RA100</t>
  </si>
  <si>
    <t>Tide, wave, ocean</t>
  </si>
  <si>
    <t>RA500</t>
  </si>
  <si>
    <t>Wind</t>
  </si>
  <si>
    <t>RA300</t>
  </si>
  <si>
    <t>Solar photovoltaic</t>
  </si>
  <si>
    <t>RA420</t>
  </si>
  <si>
    <t>Solar thermal</t>
  </si>
  <si>
    <t>RA410</t>
  </si>
  <si>
    <t>Geothermal</t>
  </si>
  <si>
    <t>RA200</t>
  </si>
  <si>
    <t>Primary solid biofuels</t>
  </si>
  <si>
    <t>R5110-5150_W6000RI</t>
  </si>
  <si>
    <t>Charcoal</t>
  </si>
  <si>
    <t>R5160</t>
  </si>
  <si>
    <t>Biogases</t>
  </si>
  <si>
    <t>R5300</t>
  </si>
  <si>
    <t>Renewable municipal waste</t>
  </si>
  <si>
    <t>W6210</t>
  </si>
  <si>
    <t>Pure biogasoline</t>
  </si>
  <si>
    <t>R5210P</t>
  </si>
  <si>
    <t>Blended biogasoline</t>
  </si>
  <si>
    <t>R5210B</t>
  </si>
  <si>
    <t>Pure biodiesels</t>
  </si>
  <si>
    <t>R5220P</t>
  </si>
  <si>
    <t>Blended biodiesels</t>
  </si>
  <si>
    <t>R5220B</t>
  </si>
  <si>
    <t>Pure bio jet kerosene</t>
  </si>
  <si>
    <t>R5230P</t>
  </si>
  <si>
    <t>Blended bio jet kerosene</t>
  </si>
  <si>
    <t>R5230B</t>
  </si>
  <si>
    <t>Other liquid biofuels</t>
  </si>
  <si>
    <t>R5290</t>
  </si>
  <si>
    <t>Ambient heat (heat pumps)</t>
  </si>
  <si>
    <t>RA600</t>
  </si>
  <si>
    <t>Non-renewable waste</t>
  </si>
  <si>
    <t>W6100_6220</t>
  </si>
  <si>
    <t>Industrial waste (non-renewable)</t>
  </si>
  <si>
    <t>W6100</t>
  </si>
  <si>
    <t>Non-renewable municipal waste</t>
  </si>
  <si>
    <t>W6220</t>
  </si>
  <si>
    <t>Nuclear heat</t>
  </si>
  <si>
    <t>N900H</t>
  </si>
  <si>
    <t>Heat</t>
  </si>
  <si>
    <t>H8000</t>
  </si>
  <si>
    <t>Electricity</t>
  </si>
  <si>
    <t>E7000</t>
  </si>
  <si>
    <t>Recovered &amp; recycled products</t>
  </si>
  <si>
    <t>Imports</t>
  </si>
  <si>
    <t>Exports</t>
  </si>
  <si>
    <t>Change in stock</t>
  </si>
  <si>
    <t>Gross available energy</t>
  </si>
  <si>
    <t>International maritime bunkers</t>
  </si>
  <si>
    <t>Gross inland consumption</t>
  </si>
  <si>
    <t>International aviation</t>
  </si>
  <si>
    <t>Total energy supply</t>
  </si>
  <si>
    <t>Gross inland consumption (Europe 2020-2030)</t>
  </si>
  <si>
    <t>Primary energy consumption (Europe 2020-2030)</t>
  </si>
  <si>
    <t>Final energy consumption (Europe 2020-2030)</t>
  </si>
  <si>
    <t>Transformation input</t>
  </si>
  <si>
    <t>Transformation output</t>
  </si>
  <si>
    <t>Energy sector</t>
  </si>
  <si>
    <t>Own use in electricity &amp; heat generation</t>
  </si>
  <si>
    <t>Coal mines</t>
  </si>
  <si>
    <t>Oil &amp; natural gas extraction plants</t>
  </si>
  <si>
    <t>Patent fuel plants</t>
  </si>
  <si>
    <t>Coke ovens</t>
  </si>
  <si>
    <t>BKB &amp; PB plants</t>
  </si>
  <si>
    <t>Gas works</t>
  </si>
  <si>
    <t>Blast furnaces</t>
  </si>
  <si>
    <t>Petroleum refineries (oil refineries)</t>
  </si>
  <si>
    <t>Nuclear industry</t>
  </si>
  <si>
    <t>Coal liquefaction plants</t>
  </si>
  <si>
    <t>Liquefaction &amp; regasification plants (LNG)</t>
  </si>
  <si>
    <t>Gasification plants for biogas</t>
  </si>
  <si>
    <t>Gas-to-liquids (GTL) plants</t>
  </si>
  <si>
    <t>Charcoal production plants</t>
  </si>
  <si>
    <t>Not elsewhere specified (energy)</t>
  </si>
  <si>
    <t>Distribution losses</t>
  </si>
  <si>
    <t>Available for final consumption</t>
  </si>
  <si>
    <t>Final non-energy consumption</t>
  </si>
  <si>
    <t>Non-energy use industry/transformation/energy</t>
  </si>
  <si>
    <t>Non-energy use in transformation sector</t>
  </si>
  <si>
    <t>Non-energy use in energy sector</t>
  </si>
  <si>
    <t>Non-energy use in industry sector</t>
  </si>
  <si>
    <t>Non-energy use in transport sector</t>
  </si>
  <si>
    <t>Non-energy use in other sectors</t>
  </si>
  <si>
    <t>Final energy consumption</t>
  </si>
  <si>
    <t>Industry sector</t>
  </si>
  <si>
    <t>Iron &amp; steel</t>
  </si>
  <si>
    <t>Chemical &amp; petrochemical</t>
  </si>
  <si>
    <t>Non-ferrous metals</t>
  </si>
  <si>
    <t>Non-metallic minerals</t>
  </si>
  <si>
    <t>Transport equipment</t>
  </si>
  <si>
    <t>Machinery</t>
  </si>
  <si>
    <t>Mining &amp; quarrying</t>
  </si>
  <si>
    <t>Food, beverages &amp; tobacco</t>
  </si>
  <si>
    <t>Paper, pulp &amp; printing</t>
  </si>
  <si>
    <t>Wood &amp; wood products</t>
  </si>
  <si>
    <t>Construction</t>
  </si>
  <si>
    <t>Textile &amp; leather</t>
  </si>
  <si>
    <t>Not elsewhere specified (industry)</t>
  </si>
  <si>
    <t>Transport sector</t>
  </si>
  <si>
    <t>Rail</t>
  </si>
  <si>
    <t>Road</t>
  </si>
  <si>
    <t>Domestic aviation</t>
  </si>
  <si>
    <t>Domestic navigation</t>
  </si>
  <si>
    <t>Pipeline transport</t>
  </si>
  <si>
    <t>Other sectors</t>
  </si>
  <si>
    <t>Commercial &amp; public services</t>
  </si>
  <si>
    <t>Households</t>
  </si>
  <si>
    <t>Statistical differences</t>
  </si>
  <si>
    <t>Electricity &amp; heat generation</t>
  </si>
  <si>
    <t>Electrically driven heat pumps</t>
  </si>
  <si>
    <t>Electric boilers</t>
  </si>
  <si>
    <t>Electricity for pumped storage</t>
  </si>
  <si>
    <t>Derived heat for electricity production</t>
  </si>
  <si>
    <t>Refineries &amp; petrochemical industry</t>
  </si>
  <si>
    <t>Refinery intake</t>
  </si>
  <si>
    <t>Backflows from petrochemical industry</t>
  </si>
  <si>
    <t>Products transferred</t>
  </si>
  <si>
    <t>Interproduct transfers</t>
  </si>
  <si>
    <t>Direct use</t>
  </si>
  <si>
    <t>Petrochemical industry intake</t>
  </si>
  <si>
    <t>For blended natural gas</t>
  </si>
  <si>
    <t>Liquid biofuels blended</t>
  </si>
  <si>
    <t>Gas-to-liquids plants</t>
  </si>
  <si>
    <t>Not elsewhere specified</t>
  </si>
  <si>
    <t>Electricity &amp; heat generation TO</t>
  </si>
  <si>
    <t>Pumped hydro</t>
  </si>
  <si>
    <t>Refinery output</t>
  </si>
  <si>
    <t>Backflows</t>
  </si>
  <si>
    <t>Primary product receipts</t>
  </si>
  <si>
    <t>Petrochemical industry returns</t>
  </si>
  <si>
    <t>Blended in natural gas</t>
  </si>
  <si>
    <t>PPRD</t>
  </si>
  <si>
    <t>STATDIFF</t>
  </si>
  <si>
    <t>FC_OTH_HH_E</t>
  </si>
  <si>
    <t>FC_OTH_CP_E</t>
  </si>
  <si>
    <t>FC_OTH_E</t>
  </si>
  <si>
    <t>FC_TRA_PIPE_E</t>
  </si>
  <si>
    <t>FC_TRA_DNAVI_E</t>
  </si>
  <si>
    <t>FC_TRA_DAVI_E</t>
  </si>
  <si>
    <t>FC_TRA_ROAD_E</t>
  </si>
  <si>
    <t>FC_TRA_RAIL_E</t>
  </si>
  <si>
    <t>FC_TRA_E</t>
  </si>
  <si>
    <t>FC_IND_NSP_E</t>
  </si>
  <si>
    <t>FC_IND_TL_E</t>
  </si>
  <si>
    <t>FC_IND_CON_E</t>
  </si>
  <si>
    <t>FC_IND_WP_E</t>
  </si>
  <si>
    <t>FC_IND_PPP_E</t>
  </si>
  <si>
    <t>FC_IND_FBT_E</t>
  </si>
  <si>
    <t>FC_IND_MQ_E</t>
  </si>
  <si>
    <t>FC_IND_MAC_E</t>
  </si>
  <si>
    <t>FC_IND_TE_E</t>
  </si>
  <si>
    <t>FC_IND_NMM_E</t>
  </si>
  <si>
    <t>FC_IND_NFM_E</t>
  </si>
  <si>
    <t>FC_IND_CPC_E</t>
  </si>
  <si>
    <t>FC_IND_IS_E</t>
  </si>
  <si>
    <t>FC_IND_E</t>
  </si>
  <si>
    <t>FC_E</t>
  </si>
  <si>
    <t>FC_OTH_NE</t>
  </si>
  <si>
    <t>FC_TRA_NE</t>
  </si>
  <si>
    <t>FC_IND_NE</t>
  </si>
  <si>
    <t>NRG_NE</t>
  </si>
  <si>
    <t>TI_NE</t>
  </si>
  <si>
    <t>TI_NRG_FC_IND_NE</t>
  </si>
  <si>
    <t>FC_NE</t>
  </si>
  <si>
    <t>AFC</t>
  </si>
  <si>
    <t>DL</t>
  </si>
  <si>
    <t>NRG_NSP_E</t>
  </si>
  <si>
    <t>NRG_CPP_E</t>
  </si>
  <si>
    <t>NRG_GTL_E</t>
  </si>
  <si>
    <t>NRG_BIOG_E</t>
  </si>
  <si>
    <t>NRG_LNG_E</t>
  </si>
  <si>
    <t>NRG_CL_E</t>
  </si>
  <si>
    <t>NRG_NI_E</t>
  </si>
  <si>
    <t>NRG_PR_E</t>
  </si>
  <si>
    <t>NRG_BF_E</t>
  </si>
  <si>
    <t>NRG_GW_E</t>
  </si>
  <si>
    <t>NRG_BKBPB_E</t>
  </si>
  <si>
    <t>NRG_CO_E</t>
  </si>
  <si>
    <t>NRG_PF_E</t>
  </si>
  <si>
    <t>NRG_OIL_NG_E</t>
  </si>
  <si>
    <t>NRG_CM_E</t>
  </si>
  <si>
    <t>NRG_EHG_E</t>
  </si>
  <si>
    <t>NRG_E</t>
  </si>
  <si>
    <t xml:space="preserve">Not elsewhere specified </t>
  </si>
  <si>
    <t>TO_NSP</t>
  </si>
  <si>
    <t>TO_GTL</t>
  </si>
  <si>
    <t>TO_CPP</t>
  </si>
  <si>
    <t>TO_LBB</t>
  </si>
  <si>
    <t>TO_BNG</t>
  </si>
  <si>
    <t>TO_CL</t>
  </si>
  <si>
    <t>TO_BKBPB</t>
  </si>
  <si>
    <t>TO_PF</t>
  </si>
  <si>
    <t>TO_RPI_PIR</t>
  </si>
  <si>
    <t>TO_RPI_PPR</t>
  </si>
  <si>
    <t>TO_RPI_IT</t>
  </si>
  <si>
    <t>TO_RPI_PT</t>
  </si>
  <si>
    <t>TO_RPI_BKFLOW</t>
  </si>
  <si>
    <t>TO_RPI_RO</t>
  </si>
  <si>
    <t>TO_RPI</t>
  </si>
  <si>
    <t>TO_GW</t>
  </si>
  <si>
    <t>TO_BF</t>
  </si>
  <si>
    <t>TO_CO</t>
  </si>
  <si>
    <t>TO_EHG_PH</t>
  </si>
  <si>
    <t>TO_EHG_EB</t>
  </si>
  <si>
    <t>TO_EHG_EDHP</t>
  </si>
  <si>
    <t>TO_EHG</t>
  </si>
  <si>
    <t>TO</t>
  </si>
  <si>
    <t>TI_NSP_E</t>
  </si>
  <si>
    <t>TI_GTL_E</t>
  </si>
  <si>
    <t>TI_CPP_E</t>
  </si>
  <si>
    <t>TI_LBB_E</t>
  </si>
  <si>
    <t>TI_BNG_E</t>
  </si>
  <si>
    <t>TI_CL_E</t>
  </si>
  <si>
    <t>TI_BKBPB_E</t>
  </si>
  <si>
    <t>TI_PF_E</t>
  </si>
  <si>
    <t>TI_RPI_PII_E</t>
  </si>
  <si>
    <t>TI_RPI_DU_E</t>
  </si>
  <si>
    <t>TI_RPI_IT_E</t>
  </si>
  <si>
    <t>TI_RPI_PT_E</t>
  </si>
  <si>
    <t>TI_RPI_BPI_E</t>
  </si>
  <si>
    <t>TI_RPI_RI_E</t>
  </si>
  <si>
    <t>TI_RPI_E</t>
  </si>
  <si>
    <t>TI_GW_E</t>
  </si>
  <si>
    <t>TI_BF_E</t>
  </si>
  <si>
    <t>TI_CO_E</t>
  </si>
  <si>
    <t>TI_EHG_DHEP</t>
  </si>
  <si>
    <t>TI_EHG_EPS</t>
  </si>
  <si>
    <t>TI_EHG_EB</t>
  </si>
  <si>
    <t>TI_EHG_EDHP</t>
  </si>
  <si>
    <t>TI_EHG_E</t>
  </si>
  <si>
    <t>TI_E</t>
  </si>
  <si>
    <t>FEC2020-2030</t>
  </si>
  <si>
    <t>PEC2020-2030</t>
  </si>
  <si>
    <t>GIC2020-2030</t>
  </si>
  <si>
    <t>NRGSUP</t>
  </si>
  <si>
    <t>INTAVI</t>
  </si>
  <si>
    <t>GIC</t>
  </si>
  <si>
    <t>INTMARB</t>
  </si>
  <si>
    <t>GAE</t>
  </si>
  <si>
    <t>STK_CHG</t>
  </si>
  <si>
    <t>EXP</t>
  </si>
  <si>
    <t>IMP</t>
  </si>
  <si>
    <t>RCV_RCY</t>
  </si>
  <si>
    <t>Hard coal</t>
  </si>
  <si>
    <t>C0100</t>
  </si>
  <si>
    <t>Brown coal</t>
  </si>
  <si>
    <t>C0200</t>
  </si>
  <si>
    <t>Coal products</t>
  </si>
  <si>
    <t>C0300</t>
  </si>
  <si>
    <t>Crude oil, NGL, refinery feedstocks, additives and oxygenates and other hydrocarbons (excluding biofuel portion)</t>
  </si>
  <si>
    <t>O4100_TOT_4200-4500XBIO</t>
  </si>
  <si>
    <t>Oil products (excluding biofuel portion)</t>
  </si>
  <si>
    <t>O4600XBIO</t>
  </si>
  <si>
    <t>ktoe</t>
  </si>
  <si>
    <t>International Intra-EU passenger aviation</t>
  </si>
  <si>
    <t>INTAVI_PA_INEU</t>
  </si>
  <si>
    <t>International Extra-EU passenger aviation</t>
  </si>
  <si>
    <t>INTAVI_PA_EXEU</t>
  </si>
  <si>
    <t>International Intra-EU freight aviation</t>
  </si>
  <si>
    <t>INTAVI_FR_INEU</t>
  </si>
  <si>
    <t>International Extra-EU freight aviation</t>
  </si>
  <si>
    <t>INTAVI_FR_EXEU</t>
  </si>
  <si>
    <t>Domestic passenger aviation</t>
  </si>
  <si>
    <t>FC_TRA_DAVI_PA_E</t>
  </si>
  <si>
    <t>Domestic freight aviation</t>
  </si>
  <si>
    <t>FC_TRA_DAVI_FR_E</t>
  </si>
  <si>
    <t>Energy balances</t>
  </si>
  <si>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</si>
  <si>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</si>
  <si>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</si>
  <si>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</si>
  <si>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</si>
  <si>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</si>
  <si>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</si>
  <si>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Click on the link to jump to the sheet</t>
  </si>
  <si>
    <t>Inland waterways</t>
  </si>
  <si>
    <t>FC_TRA_DNAVI_IWW_E</t>
  </si>
  <si>
    <t>International Intra-EU maritime bunkers</t>
  </si>
  <si>
    <t>INTMARB_INEU</t>
  </si>
  <si>
    <t>International Extra-EU maritime bunkers</t>
  </si>
  <si>
    <t>INTMARB_EXEU</t>
  </si>
  <si>
    <t>Domestic coastal shipping</t>
  </si>
  <si>
    <t>TI_EHG_E_E</t>
  </si>
  <si>
    <t>Electricity only</t>
  </si>
  <si>
    <t>TI_EHG_CHP_E</t>
  </si>
  <si>
    <t>CHP</t>
  </si>
  <si>
    <t>Heat only</t>
  </si>
  <si>
    <t>TO_EHG_E</t>
  </si>
  <si>
    <t>TO_EHG_CHP</t>
  </si>
  <si>
    <t>TO_EHG_H</t>
  </si>
  <si>
    <t>TI_EHG_H_E</t>
  </si>
  <si>
    <t>Metro and tram, urban light rail</t>
  </si>
  <si>
    <t>FC_TRA_RAIL_MTU_E</t>
  </si>
  <si>
    <t>Conventional passenger trains</t>
  </si>
  <si>
    <t>FC_TRA_RAIL_CPT_E</t>
  </si>
  <si>
    <t>High speed passenger trains</t>
  </si>
  <si>
    <t>FC_TRA_RAIL_HST_E</t>
  </si>
  <si>
    <t>Freight trains</t>
  </si>
  <si>
    <t>FC_TRA_RAIL_FRT_E</t>
  </si>
  <si>
    <t>FC_TRA_ROAD_P2W_E</t>
  </si>
  <si>
    <t>Passenger cars</t>
  </si>
  <si>
    <t>FC_TRA_ROAD_CAR_E</t>
  </si>
  <si>
    <t>Motor coaches, buses and trolley buses</t>
  </si>
  <si>
    <t>FC_TRA_ROAD_BUS_E</t>
  </si>
  <si>
    <t>Light commercial vehicles</t>
  </si>
  <si>
    <t>FC_TRA_ROAD_LCV_E</t>
  </si>
  <si>
    <t>Heavy goods vehicles</t>
  </si>
  <si>
    <t>FC_TRA_ROAD_HGV_E</t>
  </si>
  <si>
    <t>Refrigerators and freezers</t>
  </si>
  <si>
    <t>Washing machines</t>
  </si>
  <si>
    <t>Clothes dryers</t>
  </si>
  <si>
    <t>Dishwashers</t>
  </si>
  <si>
    <t>TV and multimedia</t>
  </si>
  <si>
    <t>FC_OTH_HH_SH_E</t>
  </si>
  <si>
    <t>FC_OTH_HH_SC_E</t>
  </si>
  <si>
    <t>FC_OTH_HH_WH_E</t>
  </si>
  <si>
    <t>FC_OTH_HH_CO_E</t>
  </si>
  <si>
    <t>FC_OTH_HH_RF_E</t>
  </si>
  <si>
    <t>FC_OTH_HH_WM_E</t>
  </si>
  <si>
    <t>FC_OTH_HH_DR_E</t>
  </si>
  <si>
    <t>FC_OTH_HH_DW_E</t>
  </si>
  <si>
    <t>FC_OTH_HH_TV_E</t>
  </si>
  <si>
    <t>FC_OTH_HH_IT_E</t>
  </si>
  <si>
    <t>FC_OTH_HH_LI_E</t>
  </si>
  <si>
    <t>FC_OTH_HH_OA_E</t>
  </si>
  <si>
    <t>FC_OTH_AFF_E</t>
  </si>
  <si>
    <t>Agriculture, forestry and fishing</t>
  </si>
  <si>
    <t>Non-energy use in chemical industry</t>
  </si>
  <si>
    <t>FC_IND_CPC_NE</t>
  </si>
  <si>
    <t>Space heating (households)</t>
  </si>
  <si>
    <t>Space cooling (households)</t>
  </si>
  <si>
    <t>Water heating (households)</t>
  </si>
  <si>
    <t>Cooking (households)</t>
  </si>
  <si>
    <t>Lighting (households)</t>
  </si>
  <si>
    <t>Other appliances (households)</t>
  </si>
  <si>
    <t>ICT equipment (households)</t>
  </si>
  <si>
    <t>Iron &amp; steel - Integrated steelworks</t>
  </si>
  <si>
    <t>FC_IND_IS_BF_E</t>
  </si>
  <si>
    <t>Iron &amp; steel - Electric arc</t>
  </si>
  <si>
    <t>FC_IND_IS_EA_E</t>
  </si>
  <si>
    <t>Alumina production</t>
  </si>
  <si>
    <t>FC_IND_NFM_AM_E</t>
  </si>
  <si>
    <t>Aluminium production - Primary</t>
  </si>
  <si>
    <t>FC_IND_NFM_PA_E</t>
  </si>
  <si>
    <t>Aluminium production - Secondary</t>
  </si>
  <si>
    <t>FC_IND_NFM_SA_E</t>
  </si>
  <si>
    <t>Other non-ferrous metals</t>
  </si>
  <si>
    <t>FC_IND_NFM_OM_E</t>
  </si>
  <si>
    <t>Basic chemicals</t>
  </si>
  <si>
    <t>FC_IND_CPC_BC_E</t>
  </si>
  <si>
    <t>Other chemicals</t>
  </si>
  <si>
    <t>FC_IND_CPC_OC_E</t>
  </si>
  <si>
    <t>Basic pharmaceutical products</t>
  </si>
  <si>
    <t>FC_IND_CPC_PH_E</t>
  </si>
  <si>
    <t>Cement</t>
  </si>
  <si>
    <t>FC_IND_NMM_CM_E</t>
  </si>
  <si>
    <t>Ceramics &amp; other non-metallic minerals</t>
  </si>
  <si>
    <t>FC_IND_NMM_CR_E</t>
  </si>
  <si>
    <t>Glass</t>
  </si>
  <si>
    <t>FC_IND_NMM_GL_E</t>
  </si>
  <si>
    <t>Pulp</t>
  </si>
  <si>
    <t>FC_IND_PPP_PU_E</t>
  </si>
  <si>
    <t>Paper</t>
  </si>
  <si>
    <t>FC_IND_PPP_PA_E</t>
  </si>
  <si>
    <t>Printing and reproduction of recorded media</t>
  </si>
  <si>
    <t>FC_IND_PPP_PR_E</t>
  </si>
  <si>
    <t>Space heating (services)</t>
  </si>
  <si>
    <t>FC_OTH_CP_SH_E</t>
  </si>
  <si>
    <t>Space cooling (services)</t>
  </si>
  <si>
    <t>FC_OTH_CP_SC_E</t>
  </si>
  <si>
    <t>Hot water (services)</t>
  </si>
  <si>
    <t>FC_OTH_CP_HW_E</t>
  </si>
  <si>
    <t>Catering (services)</t>
  </si>
  <si>
    <t>FC_OTH_CP_CA_E</t>
  </si>
  <si>
    <t>Ventilation</t>
  </si>
  <si>
    <t>FC_OTH_CP_VE_E</t>
  </si>
  <si>
    <t>Street lighting</t>
  </si>
  <si>
    <t>FC_OTH_CP_SL_E</t>
  </si>
  <si>
    <t>Building lighting</t>
  </si>
  <si>
    <t>FC_OTH_CP_BL_E</t>
  </si>
  <si>
    <t>Commercial refrigeration</t>
  </si>
  <si>
    <t>FC_OTH_CP_CR_E</t>
  </si>
  <si>
    <t>Miscellaneous building technologies</t>
  </si>
  <si>
    <t>FC_OTH_CP_BT_E</t>
  </si>
  <si>
    <t>ICT and multimedia (services)</t>
  </si>
  <si>
    <t>FC_OTH_CP_IT_E</t>
  </si>
  <si>
    <t>International Intra-EEA maritime bunkers</t>
  </si>
  <si>
    <t>International Extra-EEA maritime bunkers</t>
  </si>
  <si>
    <t>International Intra-EEAwUK passenger aviation</t>
  </si>
  <si>
    <t>International Extra-EEAwUK passenger aviation</t>
  </si>
  <si>
    <t>International Intra-EEAwUK freight aviation</t>
  </si>
  <si>
    <t>International Extra-EEAwUK freight aviation</t>
  </si>
  <si>
    <t>JRC-IDEES-2021 - Integrated Database of the European Energy System</t>
  </si>
  <si>
    <t>Powered two-wheelers</t>
  </si>
  <si>
    <t>European Union (27 countries from 2020)</t>
  </si>
  <si>
    <t>EU27</t>
  </si>
  <si>
    <t>v2021-1.00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</si>
</sst>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-#,##0.00;&quot;-&quot;"/>
    <numFmt numFmtId="165" formatCode="#,##0.0;\-#,##0.0;&quot;-&quot;"/>
    <numFmt numFmtId="166" formatCode="mmmm\ yyyy"/>
  </numFmts>
  <fonts count="27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indexed="16"/>
      <name val="Calibri"/>
      <family val="2"/>
      <scheme val="minor"/>
    </font>
    <font>
      <sz val="8"/>
      <color indexed="21"/>
      <name val="Calibri"/>
      <family val="2"/>
      <scheme val="minor"/>
    </font>
    <font>
      <sz val="8"/>
      <color indexed="12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8"/>
      <name val="Calibri"/>
      <family val="2"/>
      <scheme val="minor"/>
    </font>
    <font>
      <sz val="8"/>
      <color rgb="FF800000"/>
      <name val="Calibri"/>
      <family val="2"/>
      <scheme val="minor"/>
    </font>
    <font>
      <b/>
      <sz val="8"/>
      <color rgb="FF800000"/>
      <name val="Calibri"/>
      <family val="2"/>
      <scheme val="minor"/>
    </font>
    <font>
      <sz val="8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i/>
      <sz val="8"/>
      <color indexed="8"/>
      <name val="Calibri"/>
      <family val="2"/>
      <scheme val="minor"/>
    </font>
    <font>
      <sz val="8"/>
      <color rgb="FF323232"/>
      <name val="Calibri"/>
      <family val="2"/>
      <scheme val="minor"/>
    </font>
    <font>
      <sz val="16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0" fontId="12" fillId="0" borderId="0" applyNumberFormat="0" applyFill="0" applyBorder="0" applyAlignment="0" applyProtection="0"/>
    <xf numFmtId="0" fontId="13" fillId="0" borderId="0"/>
    <xf numFmtId="0" fontId="1" fillId="0" borderId="0"/>
  </cellStyleXfs>
  <cellXfs count="61">
    <xf numFmtId="0" fontId="0" fillId="0" borderId="0" xfId="0"/>
    <xf numFmtId="164" fontId="3" fillId="0" borderId="0" xfId="0" applyNumberFormat="1" applyFont="1" applyBorder="1"/>
    <xf numFmtId="164" fontId="4" fillId="0" borderId="0" xfId="0" applyNumberFormat="1" applyFont="1" applyBorder="1" applyAlignment="1">
      <alignment indent="1"/>
    </xf>
    <xf numFmtId="164" fontId="4" fillId="0" borderId="0" xfId="0" applyNumberFormat="1" applyFont="1" applyBorder="1"/>
    <xf numFmtId="164" fontId="5" fillId="0" borderId="0" xfId="0" applyNumberFormat="1" applyFont="1" applyBorder="1" applyAlignment="1">
      <alignment indent="2"/>
    </xf>
    <xf numFmtId="164" fontId="5" fillId="0" borderId="0" xfId="0" applyNumberFormat="1" applyFont="1" applyBorder="1"/>
    <xf numFmtId="0" fontId="3" fillId="0" borderId="0" xfId="0" applyFont="1" applyBorder="1"/>
    <xf numFmtId="0" fontId="8" fillId="2" borderId="1" xfId="0" applyFont="1" applyFill="1" applyBorder="1"/>
    <xf numFmtId="0" fontId="7" fillId="2" borderId="1" xfId="0" applyFont="1" applyFill="1" applyBorder="1"/>
    <xf numFmtId="0" fontId="2" fillId="3" borderId="1" xfId="0" applyFont="1" applyFill="1" applyBorder="1"/>
    <xf numFmtId="0" fontId="3" fillId="3" borderId="1" xfId="0" applyFont="1" applyFill="1" applyBorder="1"/>
    <xf numFmtId="164" fontId="3" fillId="0" borderId="5" xfId="0" applyNumberFormat="1" applyFont="1" applyBorder="1"/>
    <xf numFmtId="164" fontId="4" fillId="0" borderId="6" xfId="0" applyNumberFormat="1" applyFont="1" applyBorder="1" applyAlignment="1">
      <alignment indent="1"/>
    </xf>
    <xf numFmtId="164" fontId="4" fillId="0" borderId="6" xfId="0" applyNumberFormat="1" applyFont="1" applyBorder="1"/>
    <xf numFmtId="164" fontId="3" fillId="3" borderId="1" xfId="0" applyNumberFormat="1" applyFont="1" applyFill="1" applyBorder="1"/>
    <xf numFmtId="164" fontId="6" fillId="0" borderId="0" xfId="0" applyNumberFormat="1" applyFont="1" applyBorder="1" applyAlignment="1">
      <alignment indent="3"/>
    </xf>
    <xf numFmtId="164" fontId="6" fillId="0" borderId="0" xfId="0" applyNumberFormat="1" applyFont="1" applyBorder="1"/>
    <xf numFmtId="0" fontId="8" fillId="4" borderId="1" xfId="0" applyFont="1" applyFill="1" applyBorder="1"/>
    <xf numFmtId="0" fontId="7" fillId="4" borderId="1" xfId="0" applyFont="1" applyFill="1" applyBorder="1"/>
    <xf numFmtId="164" fontId="10" fillId="5" borderId="1" xfId="0" applyNumberFormat="1" applyFont="1" applyFill="1" applyBorder="1"/>
    <xf numFmtId="164" fontId="9" fillId="5" borderId="2" xfId="0" applyNumberFormat="1" applyFont="1" applyFill="1" applyBorder="1" applyAlignment="1">
      <alignment indent="1"/>
    </xf>
    <xf numFmtId="164" fontId="9" fillId="5" borderId="2" xfId="0" applyNumberFormat="1" applyFont="1" applyFill="1" applyBorder="1"/>
    <xf numFmtId="164" fontId="2" fillId="0" borderId="0" xfId="0" applyNumberFormat="1" applyFont="1" applyBorder="1" applyAlignment="1">
      <alignment indent="2"/>
    </xf>
    <xf numFmtId="164" fontId="2" fillId="0" borderId="0" xfId="0" applyNumberFormat="1" applyFont="1" applyBorder="1"/>
    <xf numFmtId="164" fontId="9" fillId="5" borderId="3" xfId="0" applyNumberFormat="1" applyFont="1" applyFill="1" applyBorder="1" applyAlignment="1">
      <alignment indent="1"/>
    </xf>
    <xf numFmtId="164" fontId="9" fillId="5" borderId="3" xfId="0" applyNumberFormat="1" applyFont="1" applyFill="1" applyBorder="1"/>
    <xf numFmtId="164" fontId="9" fillId="5" borderId="4" xfId="0" applyNumberFormat="1" applyFont="1" applyFill="1" applyBorder="1" applyAlignment="1">
      <alignment indent="1"/>
    </xf>
    <xf numFmtId="164" fontId="9" fillId="5" borderId="4" xfId="0" applyNumberFormat="1" applyFont="1" applyFill="1" applyBorder="1"/>
    <xf numFmtId="165" fontId="10" fillId="5" borderId="1" xfId="0" applyNumberFormat="1" applyFont="1" applyFill="1" applyBorder="1"/>
    <xf numFmtId="165" fontId="9" fillId="5" borderId="2" xfId="0" applyNumberFormat="1" applyFont="1" applyFill="1" applyBorder="1"/>
    <xf numFmtId="165" fontId="2" fillId="0" borderId="0" xfId="0" applyNumberFormat="1" applyFont="1" applyBorder="1"/>
    <xf numFmtId="165" fontId="9" fillId="5" borderId="3" xfId="0" applyNumberFormat="1" applyFont="1" applyFill="1" applyBorder="1"/>
    <xf numFmtId="165" fontId="9" fillId="5" borderId="4" xfId="0" applyNumberFormat="1" applyFont="1" applyFill="1" applyBorder="1"/>
    <xf numFmtId="165" fontId="3" fillId="0" borderId="5" xfId="0" applyNumberFormat="1" applyFont="1" applyBorder="1"/>
    <xf numFmtId="165" fontId="3" fillId="0" borderId="0" xfId="0" applyNumberFormat="1" applyFont="1" applyBorder="1"/>
    <xf numFmtId="165" fontId="4" fillId="0" borderId="0" xfId="0" applyNumberFormat="1" applyFont="1" applyBorder="1"/>
    <xf numFmtId="165" fontId="5" fillId="0" borderId="0" xfId="0" applyNumberFormat="1" applyFont="1" applyBorder="1"/>
    <xf numFmtId="165" fontId="6" fillId="0" borderId="0" xfId="0" applyNumberFormat="1" applyFont="1" applyBorder="1"/>
    <xf numFmtId="165" fontId="4" fillId="0" borderId="6" xfId="0" applyNumberFormat="1" applyFont="1" applyBorder="1"/>
    <xf numFmtId="164" fontId="2" fillId="0" borderId="0" xfId="0" applyNumberFormat="1" applyFont="1" applyBorder="1" applyAlignment="1">
      <alignment horizontal="left" indent="3"/>
    </xf>
    <xf numFmtId="164" fontId="11" fillId="0" borderId="3" xfId="0" applyNumberFormat="1" applyFont="1" applyFill="1" applyBorder="1" applyAlignment="1">
      <alignment horizontal="left" indent="2"/>
    </xf>
    <xf numFmtId="164" fontId="11" fillId="0" borderId="3" xfId="0" applyNumberFormat="1" applyFont="1" applyFill="1" applyBorder="1"/>
    <xf numFmtId="165" fontId="11" fillId="0" borderId="3" xfId="0" applyNumberFormat="1" applyFont="1" applyFill="1" applyBorder="1"/>
    <xf numFmtId="0" fontId="14" fillId="0" borderId="0" xfId="0" applyFont="1" applyBorder="1" applyAlignment="1">
      <alignment horizontal="right"/>
    </xf>
    <xf numFmtId="164" fontId="15" fillId="0" borderId="0" xfId="0" applyNumberFormat="1" applyFont="1" applyBorder="1" applyAlignment="1">
      <alignment horizontal="left" indent="4"/>
    </xf>
    <xf numFmtId="164" fontId="15" fillId="0" borderId="0" xfId="0" applyNumberFormat="1" applyFont="1" applyBorder="1"/>
    <xf numFmtId="165" fontId="15" fillId="0" borderId="0" xfId="0" applyNumberFormat="1" applyFont="1" applyBorder="1"/>
    <xf numFmtId="164" fontId="15" fillId="0" borderId="0" xfId="0" applyNumberFormat="1" applyFont="1" applyBorder="1" applyAlignment="1">
      <alignment horizontal="left" indent="3"/>
    </xf>
    <xf numFmtId="0" fontId="16" fillId="6" borderId="0" xfId="2" applyFont="1" applyFill="1"/>
    <xf numFmtId="0" fontId="17" fillId="6" borderId="0" xfId="2" applyFont="1" applyFill="1" applyAlignment="1">
      <alignment vertical="center"/>
    </xf>
    <xf numFmtId="0" fontId="17" fillId="6" borderId="0" xfId="2" applyFont="1" applyFill="1" applyAlignment="1">
      <alignment horizontal="center" vertical="center"/>
    </xf>
    <xf numFmtId="0" fontId="18" fillId="6" borderId="1" xfId="2" applyFont="1" applyFill="1" applyBorder="1" applyAlignment="1">
      <alignment vertical="center"/>
    </xf>
    <xf numFmtId="0" fontId="19" fillId="6" borderId="1" xfId="2" applyFont="1" applyFill="1" applyBorder="1" applyAlignment="1">
      <alignment vertical="center"/>
    </xf>
    <xf numFmtId="0" fontId="20" fillId="6" borderId="0" xfId="2" applyFont="1" applyFill="1" applyAlignment="1">
      <alignment vertical="center"/>
    </xf>
    <xf numFmtId="0" fontId="19" fillId="6" borderId="0" xfId="2" applyFont="1" applyFill="1" applyAlignment="1">
      <alignment vertical="center"/>
    </xf>
    <xf numFmtId="0" fontId="23" fillId="6" borderId="0" xfId="2" applyFont="1" applyFill="1" applyAlignment="1">
      <alignment vertical="center"/>
    </xf>
    <xf numFmtId="0" fontId="24" fillId="6" borderId="0" xfId="2" applyFont="1" applyFill="1" applyAlignment="1">
      <alignment vertical="center"/>
    </xf>
    <xf numFmtId="0" fontId="25" fillId="6" borderId="0" xfId="3" applyFont="1" applyFill="1" applyAlignment="1">
      <alignment vertical="center"/>
    </xf>
    <xf numFmtId="0" fontId="26" fillId="6" borderId="0" xfId="1" applyFont="1" applyFill="1" applyAlignment="1">
      <alignment horizontal="left" vertical="center" indent="1"/>
    </xf>
    <xf numFmtId="0" fontId="21" fillId="6" borderId="0" xfId="2" applyFont="1" applyFill="1" applyAlignment="1">
      <alignment horizontal="left" vertical="center"/>
    </xf>
    <xf numFmtId="166" fontId="22" fillId="6" borderId="0" xfId="2" quotePrefix="1" applyNumberFormat="1" applyFont="1" applyFill="1" applyAlignment="1">
      <alignment horizontal="left" vertical="center"/>
    </xf>
  </cellXfs>
  <cellStyles count="4">
    <cellStyle name="Hyperlink" xfId="1" builtinId="8"/>
    <cellStyle name="Normal" xfId="0" builtinId="0"/>
    <cellStyle name="Normal 2" xfId="3"/>
    <cellStyle name="Normal 3" xfId="2"/>
  </cellStyles>
  <dxfs count="0"/>
  <tableStyles count="0" defaultTableStyle="TableStyleMedium2" defaultPivotStyle="PivotStyleLight16"/>
  <colors>
    <mruColors>
      <color rgb="FF050505"/>
      <color rgb="FF0000FF"/>
      <color rgb="FF800000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calcChain" Target="calcChain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72" Type="http://schemas.openxmlformats.org/officeDocument/2006/relationships/worksheet" Target="worksheets/sheet172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18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theme" Target="theme/theme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styles" Target="styles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sharedStrings" Target="sharedStrings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" Type="http://schemas.openxmlformats.org/officeDocument/2006/relationships/worksheet" Target="worksheets/sheet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1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2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3.bin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4.bin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5.bin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6.bin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7.bin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8.bin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9.bin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0.bin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1.bin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2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3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4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5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6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7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8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9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0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1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2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3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4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5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6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7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8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9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0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1.bin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2.bin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3.bin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4.bin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5.bin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6.bin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7.bin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8.bin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9.bin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0.bin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1.bin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2.bin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3.bin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4.bin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5.bin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6.bin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49"/>
    <col min="5" max="21" width="9.7109375" style="49" customWidth="1"/>
    <col min="22" max="22" width="9.7109375" style="50" customWidth="1"/>
    <col min="23" max="23" width="107.42578125" style="49" customWidth="1"/>
    <col min="24" max="24" width="44.7109375" style="49" customWidth="1"/>
    <col min="25" max="26" width="9.7109375" style="49" customWidth="1"/>
    <col min="27" max="16384" width="9.140625" style="49"/>
  </cols>
  <sheetData>
    <row r="2" spans="1:23" ht="21" x14ac:dyDescent="0.35">
      <c r="A2" s="48"/>
    </row>
    <row r="6" spans="1:23" ht="31.5" x14ac:dyDescent="0.25">
      <c r="A6" s="51"/>
      <c r="B6" s="52" t="s">
        <v>490</v>
      </c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V6" s="49"/>
    </row>
    <row r="7" spans="1:23" ht="15" customHeight="1" x14ac:dyDescent="0.25">
      <c r="V7" s="49"/>
    </row>
    <row r="8" spans="1:23" ht="15" customHeight="1" x14ac:dyDescent="0.25">
      <c r="V8" s="49"/>
    </row>
    <row r="9" spans="1:23" ht="15" customHeight="1" x14ac:dyDescent="0.25">
      <c r="V9" s="49"/>
    </row>
    <row r="10" spans="1:23" ht="28.5" x14ac:dyDescent="0.25">
      <c r="C10" s="53" t="s">
        <v>492</v>
      </c>
      <c r="V10" s="49"/>
    </row>
    <row r="11" spans="1:23" ht="15" customHeight="1" x14ac:dyDescent="0.25">
      <c r="V11" s="49"/>
    </row>
    <row r="15" spans="1:23" ht="30" customHeight="1" x14ac:dyDescent="0.25">
      <c r="C15" s="53" t="s">
        <v>364</v>
      </c>
    </row>
    <row r="16" spans="1:23" ht="15" customHeight="1" x14ac:dyDescent="0.25">
      <c r="W16" s="54"/>
    </row>
    <row r="17" spans="12:32" ht="15" customHeight="1" x14ac:dyDescent="0.25">
      <c r="W17" s="54"/>
    </row>
    <row r="28" spans="12:32" ht="21" x14ac:dyDescent="0.25">
      <c r="L28" s="59" t="s">
        <v>365</v>
      </c>
      <c r="M28" s="59"/>
      <c r="N28" s="59"/>
      <c r="O28" s="59"/>
    </row>
    <row r="29" spans="12:32" ht="15" customHeight="1" x14ac:dyDescent="0.25">
      <c r="V29" s="49"/>
    </row>
    <row r="30" spans="12:32" ht="18.75" x14ac:dyDescent="0.25">
      <c r="L30" s="60">
        <v>45432.789710648147</v>
      </c>
      <c r="M30" s="60"/>
      <c r="N30" s="60"/>
      <c r="O30" s="60"/>
      <c r="V30" s="49"/>
    </row>
    <row r="31" spans="12:32" ht="15" customHeight="1" x14ac:dyDescent="0.25">
      <c r="L31" s="55" t="s">
        <v>494</v>
      </c>
      <c r="V31" s="49"/>
      <c r="AA31" s="56"/>
      <c r="AB31" s="56"/>
      <c r="AC31" s="56"/>
      <c r="AD31" s="56"/>
      <c r="AE31" s="56"/>
      <c r="AF31" s="56"/>
    </row>
    <row r="32" spans="12:32" ht="15" customHeight="1" x14ac:dyDescent="0.25">
      <c r="V32" s="49"/>
    </row>
    <row r="33" spans="2:32" ht="15" customHeight="1" x14ac:dyDescent="0.25">
      <c r="B33" s="57" t="s">
        <v>366</v>
      </c>
      <c r="V33" s="49"/>
    </row>
    <row r="34" spans="2:32" ht="15" customHeight="1" x14ac:dyDescent="0.25">
      <c r="B34" s="57"/>
      <c r="V34" s="57"/>
    </row>
    <row r="35" spans="2:32" ht="15" customHeight="1" x14ac:dyDescent="0.25">
      <c r="B35" s="57" t="s">
        <v>367</v>
      </c>
      <c r="V35" s="57"/>
    </row>
    <row r="36" spans="2:32" ht="15" customHeight="1" x14ac:dyDescent="0.25">
      <c r="B36" s="57" t="s">
        <v>368</v>
      </c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W36" s="56"/>
      <c r="X36" s="56"/>
      <c r="Y36" s="56"/>
      <c r="Z36" s="56"/>
    </row>
    <row r="38" spans="2:32" ht="15" customHeight="1" x14ac:dyDescent="0.25">
      <c r="B38" s="57" t="s">
        <v>369</v>
      </c>
    </row>
    <row r="39" spans="2:32" ht="15" customHeight="1" x14ac:dyDescent="0.25">
      <c r="B39" s="57" t="s">
        <v>370</v>
      </c>
    </row>
    <row r="40" spans="2:32" ht="15" customHeight="1" x14ac:dyDescent="0.25">
      <c r="B40" s="58" t="s">
        <v>371</v>
      </c>
      <c r="AA40" s="56"/>
      <c r="AB40" s="56"/>
      <c r="AC40" s="56"/>
      <c r="AD40" s="56"/>
      <c r="AE40" s="56"/>
      <c r="AF40" s="56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X178"/>
  <sheetViews>
    <sheetView showGridLines="0" workbookViewId="0">
      <pane xSplit="2" ySplit="1" topLeftCell="D2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36.140625" style="6" bestFit="1" customWidth="1"/>
    <col min="2" max="2" width="20" style="6" customWidth="1"/>
    <col min="3" max="24" width="9.7109375" style="6" customWidth="1"/>
    <col min="25" max="16384" width="9.140625" style="6"/>
  </cols>
  <sheetData>
    <row r="1" spans="1:24" ht="11.25" customHeight="1" x14ac:dyDescent="0.2">
      <c r="A1" s="17" t="s">
        <v>492</v>
      </c>
      <c r="B1" s="18" t="s">
        <v>493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B2" s="43" t="s">
        <v>372</v>
      </c>
    </row>
    <row r="3" spans="1:24" ht="11.25" customHeight="1" x14ac:dyDescent="0.2">
      <c r="A3" s="9" t="s">
        <v>1</v>
      </c>
      <c r="B3" s="10" t="s">
        <v>351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</row>
    <row r="4" spans="1:24" ht="11.25" customHeight="1" x14ac:dyDescent="0.2">
      <c r="A4" s="11" t="s">
        <v>0</v>
      </c>
      <c r="B4" s="11" t="str">
        <f ca="1">HYPERLINK("#"&amp;CELL("address",PPRD!$W$2),"PPRD")</f>
        <v>PPRD</v>
      </c>
      <c r="C4" s="33">
        <f>PPRD!C$2</f>
        <v>675865.22106620809</v>
      </c>
      <c r="D4" s="33">
        <f>PPRD!D$2</f>
        <v>685360.7252794496</v>
      </c>
      <c r="E4" s="33">
        <f>PPRD!E$2</f>
        <v>689533.43791917444</v>
      </c>
      <c r="F4" s="33">
        <f>PPRD!F$2</f>
        <v>694347.83439380908</v>
      </c>
      <c r="G4" s="33">
        <f>PPRD!G$2</f>
        <v>710302.95253654325</v>
      </c>
      <c r="H4" s="33">
        <f>PPRD!H$2</f>
        <v>703209.69011177984</v>
      </c>
      <c r="I4" s="33">
        <f>PPRD!I$2</f>
        <v>703762.08529664646</v>
      </c>
      <c r="J4" s="33">
        <f>PPRD!J$2</f>
        <v>690378.62201203778</v>
      </c>
      <c r="K4" s="33">
        <f>PPRD!K$2</f>
        <v>698804.51367153903</v>
      </c>
      <c r="L4" s="33">
        <f>PPRD!L$2</f>
        <v>668453.14024075668</v>
      </c>
      <c r="M4" s="33">
        <f>PPRD!M$2</f>
        <v>696110.48503869295</v>
      </c>
      <c r="N4" s="33">
        <f>PPRD!N$2</f>
        <v>683176.04350816854</v>
      </c>
      <c r="O4" s="33">
        <f>PPRD!O$2</f>
        <v>689703.45288048149</v>
      </c>
      <c r="P4" s="33">
        <f>PPRD!P$2</f>
        <v>690624.09982803091</v>
      </c>
      <c r="Q4" s="33">
        <f>PPRD!Q$2</f>
        <v>673692.02527944976</v>
      </c>
      <c r="R4" s="33">
        <f>PPRD!R$2</f>
        <v>658073.49527085118</v>
      </c>
      <c r="S4" s="33">
        <f>PPRD!S$2</f>
        <v>642415.77437661216</v>
      </c>
      <c r="T4" s="33">
        <f>PPRD!T$2</f>
        <v>640810.68761822872</v>
      </c>
      <c r="U4" s="33">
        <f>PPRD!U$2</f>
        <v>637378.97291487525</v>
      </c>
      <c r="V4" s="33">
        <f>PPRD!V$2</f>
        <v>618052.73516766971</v>
      </c>
      <c r="W4" s="33">
        <f>PPRD!W$2</f>
        <v>573093.78039552877</v>
      </c>
      <c r="X4" s="33">
        <f>PPRD!X$2</f>
        <v>598126.73594153044</v>
      </c>
    </row>
    <row r="5" spans="1:24" ht="11.25" customHeight="1" x14ac:dyDescent="0.2">
      <c r="A5" s="1" t="s">
        <v>141</v>
      </c>
      <c r="B5" s="1" t="str">
        <f ca="1">HYPERLINK("#"&amp;CELL("address",RCV_RCY!$W$2),"RCV_RCY")</f>
        <v>RCV_RCY</v>
      </c>
      <c r="C5" s="34">
        <f>RCV_RCY!C$2</f>
        <v>2215.6619088564057</v>
      </c>
      <c r="D5" s="34">
        <f>RCV_RCY!D$2</f>
        <v>1861.5355975924331</v>
      </c>
      <c r="E5" s="34">
        <f>RCV_RCY!E$2</f>
        <v>2024.4977644024075</v>
      </c>
      <c r="F5" s="34">
        <f>RCV_RCY!F$2</f>
        <v>2142.2031814273432</v>
      </c>
      <c r="G5" s="34">
        <f>RCV_RCY!G$2</f>
        <v>3242.379449699054</v>
      </c>
      <c r="H5" s="34">
        <f>RCV_RCY!H$2</f>
        <v>1835.6798796216679</v>
      </c>
      <c r="I5" s="34">
        <f>RCV_RCY!I$2</f>
        <v>1740.9142734307823</v>
      </c>
      <c r="J5" s="34">
        <f>RCV_RCY!J$2</f>
        <v>1928.6833190025795</v>
      </c>
      <c r="K5" s="34">
        <f>RCV_RCY!K$2</f>
        <v>1668.0254514187448</v>
      </c>
      <c r="L5" s="34">
        <f>RCV_RCY!L$2</f>
        <v>1452.0516766981941</v>
      </c>
      <c r="M5" s="34">
        <f>RCV_RCY!M$2</f>
        <v>1544.7303525365433</v>
      </c>
      <c r="N5" s="34">
        <f>RCV_RCY!N$2</f>
        <v>1673.2542562338781</v>
      </c>
      <c r="O5" s="34">
        <f>RCV_RCY!O$2</f>
        <v>1780.1177987962167</v>
      </c>
      <c r="P5" s="34">
        <f>RCV_RCY!P$2</f>
        <v>1771.5445399828029</v>
      </c>
      <c r="Q5" s="34">
        <f>RCV_RCY!Q$2</f>
        <v>2121.2336199484089</v>
      </c>
      <c r="R5" s="34">
        <f>RCV_RCY!R$2</f>
        <v>1603.415993121238</v>
      </c>
      <c r="S5" s="34">
        <f>RCV_RCY!S$2</f>
        <v>1557.7883920894242</v>
      </c>
      <c r="T5" s="34">
        <f>RCV_RCY!T$2</f>
        <v>1654.2898538263116</v>
      </c>
      <c r="U5" s="34">
        <f>RCV_RCY!U$2</f>
        <v>1630.2480653482373</v>
      </c>
      <c r="V5" s="34">
        <f>RCV_RCY!V$2</f>
        <v>1648.6122098022352</v>
      </c>
      <c r="W5" s="34">
        <f>RCV_RCY!W$2</f>
        <v>1463.9747205503008</v>
      </c>
      <c r="X5" s="34">
        <f>RCV_RCY!X$2</f>
        <v>1447.3627687016333</v>
      </c>
    </row>
    <row r="6" spans="1:24" ht="11.25" customHeight="1" x14ac:dyDescent="0.2">
      <c r="A6" s="1" t="s">
        <v>142</v>
      </c>
      <c r="B6" s="1" t="str">
        <f ca="1">HYPERLINK("#"&amp;CELL("address",IMP!$W$2),"IMP")</f>
        <v>IMP</v>
      </c>
      <c r="C6" s="34">
        <f>IMP!C$2</f>
        <v>1172344.9746345654</v>
      </c>
      <c r="D6" s="34">
        <f>IMP!D$2</f>
        <v>1190822.5974204643</v>
      </c>
      <c r="E6" s="34">
        <f>IMP!E$2</f>
        <v>1206557.4653482372</v>
      </c>
      <c r="F6" s="34">
        <f>IMP!F$2</f>
        <v>1249419.6237317284</v>
      </c>
      <c r="G6" s="34">
        <f>IMP!G$2</f>
        <v>1296364.6362854689</v>
      </c>
      <c r="H6" s="34">
        <f>IMP!H$2</f>
        <v>1339489.5075666376</v>
      </c>
      <c r="I6" s="34">
        <f>IMP!I$2</f>
        <v>1361921.6210662078</v>
      </c>
      <c r="J6" s="34">
        <f>IMP!J$2</f>
        <v>1327293.0695614789</v>
      </c>
      <c r="K6" s="34">
        <f>IMP!K$2</f>
        <v>1354892.686844368</v>
      </c>
      <c r="L6" s="34">
        <f>IMP!L$2</f>
        <v>1267510.1825451418</v>
      </c>
      <c r="M6" s="34">
        <f>IMP!M$2</f>
        <v>1304729.3972484949</v>
      </c>
      <c r="N6" s="34">
        <f>IMP!N$2</f>
        <v>1286964.4354256233</v>
      </c>
      <c r="O6" s="34">
        <f>IMP!O$2</f>
        <v>1279510.115821152</v>
      </c>
      <c r="P6" s="34">
        <f>IMP!P$2</f>
        <v>1270226.8214961309</v>
      </c>
      <c r="Q6" s="34">
        <f>IMP!Q$2</f>
        <v>1249342.8421324163</v>
      </c>
      <c r="R6" s="34">
        <f>IMP!R$2</f>
        <v>1312501.2890799656</v>
      </c>
      <c r="S6" s="34">
        <f>IMP!S$2</f>
        <v>1324084.0379191744</v>
      </c>
      <c r="T6" s="34">
        <f>IMP!T$2</f>
        <v>1350092.7208082541</v>
      </c>
      <c r="U6" s="34">
        <f>IMP!U$2</f>
        <v>1311588.3331040409</v>
      </c>
      <c r="V6" s="34">
        <f>IMP!V$2</f>
        <v>1327062.3264832329</v>
      </c>
      <c r="W6" s="34">
        <f>IMP!W$2</f>
        <v>1171787.874634566</v>
      </c>
      <c r="X6" s="34">
        <f>IMP!X$2</f>
        <v>1224290.6769561479</v>
      </c>
    </row>
    <row r="7" spans="1:24" ht="11.25" customHeight="1" x14ac:dyDescent="0.2">
      <c r="A7" s="1" t="s">
        <v>143</v>
      </c>
      <c r="B7" s="1" t="str">
        <f ca="1">HYPERLINK("#"&amp;CELL("address",EXP!$W$2),"EXP")</f>
        <v>EXP</v>
      </c>
      <c r="C7" s="34">
        <f>EXP!C$2</f>
        <v>306387.76655202068</v>
      </c>
      <c r="D7" s="34">
        <f>EXP!D$2</f>
        <v>310943.30782459158</v>
      </c>
      <c r="E7" s="34">
        <f>EXP!E$2</f>
        <v>317179.42734307819</v>
      </c>
      <c r="F7" s="34">
        <f>EXP!F$2</f>
        <v>328023.63490971626</v>
      </c>
      <c r="G7" s="34">
        <f>EXP!G$2</f>
        <v>362134.61006018921</v>
      </c>
      <c r="H7" s="34">
        <f>EXP!H$2</f>
        <v>384902.62940670678</v>
      </c>
      <c r="I7" s="34">
        <f>EXP!I$2</f>
        <v>390436.26053310401</v>
      </c>
      <c r="J7" s="34">
        <f>EXP!J$2</f>
        <v>383641.09853826294</v>
      </c>
      <c r="K7" s="34">
        <f>EXP!K$2</f>
        <v>394889.84196044703</v>
      </c>
      <c r="L7" s="34">
        <f>EXP!L$2</f>
        <v>384110.99871023209</v>
      </c>
      <c r="M7" s="34">
        <f>EXP!M$2</f>
        <v>409305.2818572658</v>
      </c>
      <c r="N7" s="34">
        <f>EXP!N$2</f>
        <v>407922.75184866722</v>
      </c>
      <c r="O7" s="34">
        <f>EXP!O$2</f>
        <v>435230.00137575233</v>
      </c>
      <c r="P7" s="34">
        <f>EXP!P$2</f>
        <v>450440.1755803955</v>
      </c>
      <c r="Q7" s="34">
        <f>EXP!Q$2</f>
        <v>450467.21917454858</v>
      </c>
      <c r="R7" s="34">
        <f>EXP!R$2</f>
        <v>483947.9503009459</v>
      </c>
      <c r="S7" s="34">
        <f>EXP!S$2</f>
        <v>483045.48796216678</v>
      </c>
      <c r="T7" s="34">
        <f>EXP!T$2</f>
        <v>471756.88641444535</v>
      </c>
      <c r="U7" s="34">
        <f>EXP!U$2</f>
        <v>431051.02742906264</v>
      </c>
      <c r="V7" s="34">
        <f>EXP!V$2</f>
        <v>418826.30980223557</v>
      </c>
      <c r="W7" s="34">
        <f>EXP!W$2</f>
        <v>379233.93301805668</v>
      </c>
      <c r="X7" s="34">
        <f>EXP!X$2</f>
        <v>412377.38899398112</v>
      </c>
    </row>
    <row r="8" spans="1:24" ht="11.25" customHeight="1" x14ac:dyDescent="0.2">
      <c r="A8" s="1" t="s">
        <v>144</v>
      </c>
      <c r="B8" s="1" t="str">
        <f ca="1">HYPERLINK("#"&amp;CELL("address",STK_CHG!$W$2),"STK_CHG")</f>
        <v>STK_CHG</v>
      </c>
      <c r="C8" s="34">
        <f>STK_CHG!C$2</f>
        <v>-5503.1858985382614</v>
      </c>
      <c r="D8" s="34">
        <f>STK_CHG!D$2</f>
        <v>10616.241014617366</v>
      </c>
      <c r="E8" s="34">
        <f>STK_CHG!E$2</f>
        <v>3.904815133274484</v>
      </c>
      <c r="F8" s="34">
        <f>STK_CHG!F$2</f>
        <v>2063.333276010319</v>
      </c>
      <c r="G8" s="34">
        <f>STK_CHG!G$2</f>
        <v>-4569.1306104901123</v>
      </c>
      <c r="H8" s="34">
        <f>STK_CHG!H$2</f>
        <v>-8643.3815993121243</v>
      </c>
      <c r="I8" s="34">
        <f>STK_CHG!I$2</f>
        <v>-9035.8090283748916</v>
      </c>
      <c r="J8" s="34">
        <f>STK_CHG!J$2</f>
        <v>13230.007050730865</v>
      </c>
      <c r="K8" s="34">
        <f>STK_CHG!K$2</f>
        <v>-15793.425881341356</v>
      </c>
      <c r="L8" s="34">
        <f>STK_CHG!L$2</f>
        <v>-8140.3796216680994</v>
      </c>
      <c r="M8" s="34">
        <f>STK_CHG!M$2</f>
        <v>13304.340154772142</v>
      </c>
      <c r="N8" s="34">
        <f>STK_CHG!N$2</f>
        <v>-3430.118400687878</v>
      </c>
      <c r="O8" s="34">
        <f>STK_CHG!O$2</f>
        <v>2471.2468615649186</v>
      </c>
      <c r="P8" s="34">
        <f>STK_CHG!P$2</f>
        <v>8625.9474634565777</v>
      </c>
      <c r="Q8" s="34">
        <f>STK_CHG!Q$2</f>
        <v>-6092.9059329320726</v>
      </c>
      <c r="R8" s="34">
        <f>STK_CHG!R$2</f>
        <v>-4678.6604471195178</v>
      </c>
      <c r="S8" s="34">
        <f>STK_CHG!S$2</f>
        <v>15311.486070507306</v>
      </c>
      <c r="T8" s="34">
        <f>STK_CHG!T$2</f>
        <v>9558.451074806535</v>
      </c>
      <c r="U8" s="34">
        <f>STK_CHG!U$2</f>
        <v>-96.877128116938778</v>
      </c>
      <c r="V8" s="34">
        <f>STK_CHG!V$2</f>
        <v>-26110.12510748065</v>
      </c>
      <c r="W8" s="34">
        <f>STK_CHG!W$2</f>
        <v>12112.832932072228</v>
      </c>
      <c r="X8" s="34">
        <f>STK_CHG!X$2</f>
        <v>50854.820894239034</v>
      </c>
    </row>
    <row r="9" spans="1:24" ht="11.25" customHeight="1" x14ac:dyDescent="0.2">
      <c r="A9" s="1" t="s">
        <v>145</v>
      </c>
      <c r="B9" s="1" t="str">
        <f ca="1">HYPERLINK("#"&amp;CELL("address",GAE!$W$2),"GAE")</f>
        <v>GAE</v>
      </c>
      <c r="C9" s="34">
        <f>GAE!C$2</f>
        <v>1538534.9051590713</v>
      </c>
      <c r="D9" s="34">
        <f>GAE!D$2</f>
        <v>1577717.791487532</v>
      </c>
      <c r="E9" s="34">
        <f>GAE!E$2</f>
        <v>1580939.8785038691</v>
      </c>
      <c r="F9" s="34">
        <f>GAE!F$2</f>
        <v>1619949.3596732591</v>
      </c>
      <c r="G9" s="34">
        <f>GAE!G$2</f>
        <v>1643206.2276010318</v>
      </c>
      <c r="H9" s="34">
        <f>GAE!H$2</f>
        <v>1650988.8665520204</v>
      </c>
      <c r="I9" s="34">
        <f>GAE!I$2</f>
        <v>1667952.5510748061</v>
      </c>
      <c r="J9" s="34">
        <f>GAE!J$2</f>
        <v>1649189.2834049868</v>
      </c>
      <c r="K9" s="34">
        <f>GAE!K$2</f>
        <v>1644681.9581255368</v>
      </c>
      <c r="L9" s="34">
        <f>GAE!L$2</f>
        <v>1545163.9961306963</v>
      </c>
      <c r="M9" s="34">
        <f>GAE!M$2</f>
        <v>1606383.6709372313</v>
      </c>
      <c r="N9" s="34">
        <f>GAE!N$2</f>
        <v>1560460.8629406707</v>
      </c>
      <c r="O9" s="34">
        <f>GAE!O$2</f>
        <v>1538234.9319862423</v>
      </c>
      <c r="P9" s="34">
        <f>GAE!P$2</f>
        <v>1520808.2377472057</v>
      </c>
      <c r="Q9" s="34">
        <f>GAE!Q$2</f>
        <v>1468595.9759243333</v>
      </c>
      <c r="R9" s="34">
        <f>GAE!R$2</f>
        <v>1483551.5895958727</v>
      </c>
      <c r="S9" s="34">
        <f>GAE!S$2</f>
        <v>1500323.5987962168</v>
      </c>
      <c r="T9" s="34">
        <f>GAE!T$2</f>
        <v>1530359.2629406704</v>
      </c>
      <c r="U9" s="34">
        <f>GAE!U$2</f>
        <v>1519449.6495270852</v>
      </c>
      <c r="V9" s="34">
        <f>GAE!V$2</f>
        <v>1501827.238950989</v>
      </c>
      <c r="W9" s="34">
        <f>GAE!W$2</f>
        <v>1379224.5296646603</v>
      </c>
      <c r="X9" s="34">
        <f>GAE!X$2</f>
        <v>1462342.207566638</v>
      </c>
    </row>
    <row r="10" spans="1:24" ht="11.25" customHeight="1" x14ac:dyDescent="0.2">
      <c r="A10" s="1" t="s">
        <v>146</v>
      </c>
      <c r="B10" s="1" t="str">
        <f ca="1">HYPERLINK("#"&amp;CELL("address",INTMARB!$W$2),"INTMARB")</f>
        <v>INTMARB</v>
      </c>
      <c r="C10" s="34">
        <f>INTMARB!C$2</f>
        <v>40355.42674118658</v>
      </c>
      <c r="D10" s="34">
        <f>INTMARB!D$2</f>
        <v>41594.502149613065</v>
      </c>
      <c r="E10" s="34">
        <f>INTMARB!E$2</f>
        <v>42789.174978503863</v>
      </c>
      <c r="F10" s="34">
        <f>INTMARB!F$2</f>
        <v>44042.576182287186</v>
      </c>
      <c r="G10" s="34">
        <f>INTMARB!G$2</f>
        <v>46270.016423043846</v>
      </c>
      <c r="H10" s="34">
        <f>INTMARB!H$2</f>
        <v>47173.609630266568</v>
      </c>
      <c r="I10" s="34">
        <f>INTMARB!I$2</f>
        <v>50290.715133276004</v>
      </c>
      <c r="J10" s="34">
        <f>INTMARB!J$2</f>
        <v>52441.627601031811</v>
      </c>
      <c r="K10" s="34">
        <f>INTMARB!K$2</f>
        <v>51863.230696474631</v>
      </c>
      <c r="L10" s="34">
        <f>INTMARB!L$2</f>
        <v>46316.960103181424</v>
      </c>
      <c r="M10" s="34">
        <f>INTMARB!M$2</f>
        <v>46679.747893379201</v>
      </c>
      <c r="N10" s="34">
        <f>INTMARB!N$2</f>
        <v>46542.884522785898</v>
      </c>
      <c r="O10" s="34">
        <f>INTMARB!O$2</f>
        <v>43494.096646603604</v>
      </c>
      <c r="P10" s="34">
        <f>INTMARB!P$2</f>
        <v>41036.854256233884</v>
      </c>
      <c r="Q10" s="34">
        <f>INTMARB!Q$2</f>
        <v>39843.793895098868</v>
      </c>
      <c r="R10" s="34">
        <f>INTMARB!R$2</f>
        <v>39590.7807394669</v>
      </c>
      <c r="S10" s="34">
        <f>INTMARB!S$2</f>
        <v>41549.9347377472</v>
      </c>
      <c r="T10" s="34">
        <f>INTMARB!T$2</f>
        <v>42190.327343078236</v>
      </c>
      <c r="U10" s="34">
        <f>INTMARB!U$2</f>
        <v>43425.134995700777</v>
      </c>
      <c r="V10" s="34">
        <f>INTMARB!V$2</f>
        <v>43115.967927772996</v>
      </c>
      <c r="W10" s="34">
        <f>INTMARB!W$2</f>
        <v>39007.507996560613</v>
      </c>
      <c r="X10" s="34">
        <f>INTMARB!X$2</f>
        <v>40756.204643164237</v>
      </c>
    </row>
    <row r="11" spans="1:24" ht="11.25" customHeight="1" x14ac:dyDescent="0.2">
      <c r="A11" s="2" t="s">
        <v>484</v>
      </c>
      <c r="B11" s="3" t="str">
        <f ca="1">HYPERLINK("#"&amp;CELL("address",INTMARB_IN!$W$2),"INTMARB_IN")</f>
        <v>INTMARB_IN</v>
      </c>
      <c r="C11" s="35">
        <f>INTMARB_IN!C$2</f>
        <v>12349.039423271761</v>
      </c>
      <c r="D11" s="35">
        <f>INTMARB_IN!D$2</f>
        <v>12250.784679580453</v>
      </c>
      <c r="E11" s="35">
        <f>INTMARB_IN!E$2</f>
        <v>12230.39329631773</v>
      </c>
      <c r="F11" s="35">
        <f>INTMARB_IN!F$2</f>
        <v>12685.051060965727</v>
      </c>
      <c r="G11" s="35">
        <f>INTMARB_IN!G$2</f>
        <v>12932.514719410672</v>
      </c>
      <c r="H11" s="35">
        <f>INTMARB_IN!H$2</f>
        <v>12476.202362295635</v>
      </c>
      <c r="I11" s="35">
        <f>INTMARB_IN!I$2</f>
        <v>12775.809333697394</v>
      </c>
      <c r="J11" s="35">
        <f>INTMARB_IN!J$2</f>
        <v>13049.183865195906</v>
      </c>
      <c r="K11" s="35">
        <f>INTMARB_IN!K$2</f>
        <v>12896.268788558102</v>
      </c>
      <c r="L11" s="35">
        <f>INTMARB_IN!L$2</f>
        <v>12354.868272396658</v>
      </c>
      <c r="M11" s="35">
        <f>INTMARB_IN!M$2</f>
        <v>12763.872799317067</v>
      </c>
      <c r="N11" s="35">
        <f>INTMARB_IN!N$2</f>
        <v>11993.001595663392</v>
      </c>
      <c r="O11" s="35">
        <f>INTMARB_IN!O$2</f>
        <v>11306.772589684682</v>
      </c>
      <c r="P11" s="35">
        <f>INTMARB_IN!P$2</f>
        <v>10939.959494800925</v>
      </c>
      <c r="Q11" s="35">
        <f>INTMARB_IN!Q$2</f>
        <v>10701.272849770812</v>
      </c>
      <c r="R11" s="35">
        <f>INTMARB_IN!R$2</f>
        <v>10844.925164647615</v>
      </c>
      <c r="S11" s="35">
        <f>INTMARB_IN!S$2</f>
        <v>11658.333894555595</v>
      </c>
      <c r="T11" s="35">
        <f>INTMARB_IN!T$2</f>
        <v>11849.003118768058</v>
      </c>
      <c r="U11" s="35">
        <f>INTMARB_IN!U$2</f>
        <v>12203.374757402347</v>
      </c>
      <c r="V11" s="35">
        <f>INTMARB_IN!V$2</f>
        <v>12329.466649259128</v>
      </c>
      <c r="W11" s="35">
        <f>INTMARB_IN!W$2</f>
        <v>10328.573058631046</v>
      </c>
      <c r="X11" s="35">
        <f>INTMARB_IN!X$2</f>
        <v>10796.207158660443</v>
      </c>
    </row>
    <row r="12" spans="1:24" ht="11.25" customHeight="1" x14ac:dyDescent="0.2">
      <c r="A12" s="2" t="s">
        <v>485</v>
      </c>
      <c r="B12" s="3" t="str">
        <f ca="1">HYPERLINK("#"&amp;CELL("address",INTMARB_EX!$W$2),"INTMARB_EX")</f>
        <v>INTMARB_EX</v>
      </c>
      <c r="C12" s="35">
        <f>INTMARB_EX!C$2</f>
        <v>28006.387317914825</v>
      </c>
      <c r="D12" s="35">
        <f>INTMARB_EX!D$2</f>
        <v>29343.717470032614</v>
      </c>
      <c r="E12" s="35">
        <f>INTMARB_EX!E$2</f>
        <v>30558.781682186134</v>
      </c>
      <c r="F12" s="35">
        <f>INTMARB_EX!F$2</f>
        <v>31357.525121321458</v>
      </c>
      <c r="G12" s="35">
        <f>INTMARB_EX!G$2</f>
        <v>33337.501703633163</v>
      </c>
      <c r="H12" s="35">
        <f>INTMARB_EX!H$2</f>
        <v>34697.407267970921</v>
      </c>
      <c r="I12" s="35">
        <f>INTMARB_EX!I$2</f>
        <v>37514.905799578606</v>
      </c>
      <c r="J12" s="35">
        <f>INTMARB_EX!J$2</f>
        <v>39392.443735835899</v>
      </c>
      <c r="K12" s="35">
        <f>INTMARB_EX!K$2</f>
        <v>38966.961907916528</v>
      </c>
      <c r="L12" s="35">
        <f>INTMARB_EX!L$2</f>
        <v>33962.091830784761</v>
      </c>
      <c r="M12" s="35">
        <f>INTMARB_EX!M$2</f>
        <v>33915.875094062125</v>
      </c>
      <c r="N12" s="35">
        <f>INTMARB_EX!N$2</f>
        <v>34549.882927122497</v>
      </c>
      <c r="O12" s="35">
        <f>INTMARB_EX!O$2</f>
        <v>32187.324056918915</v>
      </c>
      <c r="P12" s="35">
        <f>INTMARB_EX!P$2</f>
        <v>30096.894761432952</v>
      </c>
      <c r="Q12" s="35">
        <f>INTMARB_EX!Q$2</f>
        <v>29142.52104532806</v>
      </c>
      <c r="R12" s="35">
        <f>INTMARB_EX!R$2</f>
        <v>28745.855574819278</v>
      </c>
      <c r="S12" s="35">
        <f>INTMARB_EX!S$2</f>
        <v>29891.600843191613</v>
      </c>
      <c r="T12" s="35">
        <f>INTMARB_EX!T$2</f>
        <v>30341.324224310178</v>
      </c>
      <c r="U12" s="35">
        <f>INTMARB_EX!U$2</f>
        <v>31221.760238298426</v>
      </c>
      <c r="V12" s="35">
        <f>INTMARB_EX!V$2</f>
        <v>30786.501278513872</v>
      </c>
      <c r="W12" s="35">
        <f>INTMARB_EX!W$2</f>
        <v>28678.934937929567</v>
      </c>
      <c r="X12" s="35">
        <f>INTMARB_EX!X$2</f>
        <v>29959.997484503787</v>
      </c>
    </row>
    <row r="13" spans="1:24" ht="11.25" customHeight="1" x14ac:dyDescent="0.2">
      <c r="A13" s="1" t="s">
        <v>147</v>
      </c>
      <c r="B13" s="1" t="str">
        <f ca="1">HYPERLINK("#"&amp;CELL("address",GIC!$W$2),"GIC")</f>
        <v>GIC</v>
      </c>
      <c r="C13" s="34">
        <f>GIC!C$2</f>
        <v>1498179.4784178843</v>
      </c>
      <c r="D13" s="34">
        <f>GIC!D$2</f>
        <v>1536123.2893379189</v>
      </c>
      <c r="E13" s="34">
        <f>GIC!E$2</f>
        <v>1538150.7035253651</v>
      </c>
      <c r="F13" s="34">
        <f>GIC!F$2</f>
        <v>1575906.7834909719</v>
      </c>
      <c r="G13" s="34">
        <f>GIC!G$2</f>
        <v>1596936.211177988</v>
      </c>
      <c r="H13" s="34">
        <f>GIC!H$2</f>
        <v>1603815.2569217538</v>
      </c>
      <c r="I13" s="34">
        <f>GIC!I$2</f>
        <v>1617661.8359415303</v>
      </c>
      <c r="J13" s="34">
        <f>GIC!J$2</f>
        <v>1596747.6558039552</v>
      </c>
      <c r="K13" s="34">
        <f>GIC!K$2</f>
        <v>1592818.7274290621</v>
      </c>
      <c r="L13" s="34">
        <f>GIC!L$2</f>
        <v>1498847.0360275148</v>
      </c>
      <c r="M13" s="34">
        <f>GIC!M$2</f>
        <v>1559703.923043852</v>
      </c>
      <c r="N13" s="34">
        <f>GIC!N$2</f>
        <v>1513917.9784178846</v>
      </c>
      <c r="O13" s="34">
        <f>GIC!O$2</f>
        <v>1494740.8353396386</v>
      </c>
      <c r="P13" s="34">
        <f>GIC!P$2</f>
        <v>1479771.3834909718</v>
      </c>
      <c r="Q13" s="34">
        <f>GIC!Q$2</f>
        <v>1428752.1820292342</v>
      </c>
      <c r="R13" s="34">
        <f>GIC!R$2</f>
        <v>1443960.808856406</v>
      </c>
      <c r="S13" s="34">
        <f>GIC!S$2</f>
        <v>1458773.6640584695</v>
      </c>
      <c r="T13" s="34">
        <f>GIC!T$2</f>
        <v>1488168.935597592</v>
      </c>
      <c r="U13" s="34">
        <f>GIC!U$2</f>
        <v>1476024.5145313847</v>
      </c>
      <c r="V13" s="34">
        <f>GIC!V$2</f>
        <v>1458711.271023216</v>
      </c>
      <c r="W13" s="34">
        <f>GIC!W$2</f>
        <v>1340217.0216680998</v>
      </c>
      <c r="X13" s="34">
        <f>GIC!X$2</f>
        <v>1421586.0029234737</v>
      </c>
    </row>
    <row r="14" spans="1:24" ht="11.25" customHeight="1" x14ac:dyDescent="0.2">
      <c r="A14" s="1" t="s">
        <v>148</v>
      </c>
      <c r="B14" s="1" t="str">
        <f ca="1">HYPERLINK("#"&amp;CELL("address",INTAVI!$W$2),"INTAVI")</f>
        <v>INTAVI</v>
      </c>
      <c r="C14" s="34">
        <f>INTAVI!C$2</f>
        <v>28574.846173688726</v>
      </c>
      <c r="D14" s="34">
        <f>INTAVI!D$2</f>
        <v>27914.304471195188</v>
      </c>
      <c r="E14" s="34">
        <f>INTAVI!E$2</f>
        <v>27431.284436801372</v>
      </c>
      <c r="F14" s="34">
        <f>INTAVI!F$2</f>
        <v>27956.277558039557</v>
      </c>
      <c r="G14" s="34">
        <f>INTAVI!G$2</f>
        <v>29937.816251074797</v>
      </c>
      <c r="H14" s="34">
        <f>INTAVI!H$2</f>
        <v>31148.20128976784</v>
      </c>
      <c r="I14" s="34">
        <f>INTAVI!I$2</f>
        <v>32737.146861564917</v>
      </c>
      <c r="J14" s="34">
        <f>INTAVI!J$2</f>
        <v>34156.136629406705</v>
      </c>
      <c r="K14" s="34">
        <f>INTAVI!K$2</f>
        <v>34790.874462596716</v>
      </c>
      <c r="L14" s="34">
        <f>INTAVI!L$2</f>
        <v>31853.638349097164</v>
      </c>
      <c r="M14" s="34">
        <f>INTAVI!M$2</f>
        <v>32120.036543422182</v>
      </c>
      <c r="N14" s="34">
        <f>INTAVI!N$2</f>
        <v>33070.272828890804</v>
      </c>
      <c r="O14" s="34">
        <f>INTAVI!O$2</f>
        <v>32613.42562338779</v>
      </c>
      <c r="P14" s="34">
        <f>INTAVI!P$2</f>
        <v>32756.395012897672</v>
      </c>
      <c r="Q14" s="34">
        <f>INTAVI!Q$2</f>
        <v>33171.780825451409</v>
      </c>
      <c r="R14" s="34">
        <f>INTAVI!R$2</f>
        <v>34567.980739466882</v>
      </c>
      <c r="S14" s="34">
        <f>INTAVI!S$2</f>
        <v>36227.784952708513</v>
      </c>
      <c r="T14" s="34">
        <f>INTAVI!T$2</f>
        <v>38957.284694754933</v>
      </c>
      <c r="U14" s="34">
        <f>INTAVI!U$2</f>
        <v>41014.94256233878</v>
      </c>
      <c r="V14" s="34">
        <f>INTAVI!V$2</f>
        <v>41791.932330180563</v>
      </c>
      <c r="W14" s="34">
        <f>INTAVI!W$2</f>
        <v>18039.646947549441</v>
      </c>
      <c r="X14" s="34">
        <f>INTAVI!X$2</f>
        <v>21528.600085984515</v>
      </c>
    </row>
    <row r="15" spans="1:24" ht="11.25" customHeight="1" x14ac:dyDescent="0.2">
      <c r="A15" s="2" t="s">
        <v>486</v>
      </c>
      <c r="B15" s="3" t="str">
        <f ca="1">HYPERLINK("#"&amp;CELL("address",INTAVI_PA_IN!$W$2),"INTAVI_PA_IN")</f>
        <v>INTAVI_PA_IN</v>
      </c>
      <c r="C15" s="35">
        <f>INTAVI_PA_IN!C$2</f>
        <v>10936.747853450282</v>
      </c>
      <c r="D15" s="35">
        <f>INTAVI_PA_IN!D$2</f>
        <v>10960.315970801796</v>
      </c>
      <c r="E15" s="35">
        <f>INTAVI_PA_IN!E$2</f>
        <v>10424.234189278601</v>
      </c>
      <c r="F15" s="35">
        <f>INTAVI_PA_IN!F$2</f>
        <v>11161.415837080171</v>
      </c>
      <c r="G15" s="35">
        <f>INTAVI_PA_IN!G$2</f>
        <v>11738.626346383646</v>
      </c>
      <c r="H15" s="35">
        <f>INTAVI_PA_IN!H$2</f>
        <v>12212.729039314214</v>
      </c>
      <c r="I15" s="35">
        <f>INTAVI_PA_IN!I$2</f>
        <v>13011.081264034628</v>
      </c>
      <c r="J15" s="35">
        <f>INTAVI_PA_IN!J$2</f>
        <v>13800.912886125303</v>
      </c>
      <c r="K15" s="35">
        <f>INTAVI_PA_IN!K$2</f>
        <v>13957.049831363765</v>
      </c>
      <c r="L15" s="35">
        <f>INTAVI_PA_IN!L$2</f>
        <v>12320.264232748901</v>
      </c>
      <c r="M15" s="35">
        <f>INTAVI_PA_IN!M$2</f>
        <v>12232.329292562048</v>
      </c>
      <c r="N15" s="35">
        <f>INTAVI_PA_IN!N$2</f>
        <v>12922.598345526765</v>
      </c>
      <c r="O15" s="35">
        <f>INTAVI_PA_IN!O$2</f>
        <v>12561.109070446266</v>
      </c>
      <c r="P15" s="35">
        <f>INTAVI_PA_IN!P$2</f>
        <v>12649.60427062501</v>
      </c>
      <c r="Q15" s="35">
        <f>INTAVI_PA_IN!Q$2</f>
        <v>13080.338126802539</v>
      </c>
      <c r="R15" s="35">
        <f>INTAVI_PA_IN!R$2</f>
        <v>13745.73099236145</v>
      </c>
      <c r="S15" s="35">
        <f>INTAVI_PA_IN!S$2</f>
        <v>15123.525996034155</v>
      </c>
      <c r="T15" s="35">
        <f>INTAVI_PA_IN!T$2</f>
        <v>16746.845312164194</v>
      </c>
      <c r="U15" s="35">
        <f>INTAVI_PA_IN!U$2</f>
        <v>17679.091386137945</v>
      </c>
      <c r="V15" s="35">
        <f>INTAVI_PA_IN!V$2</f>
        <v>17850.446564115435</v>
      </c>
      <c r="W15" s="35">
        <f>INTAVI_PA_IN!W$2</f>
        <v>5388.7950483613349</v>
      </c>
      <c r="X15" s="35">
        <f>INTAVI_PA_IN!X$2</f>
        <v>7236.0424200724938</v>
      </c>
    </row>
    <row r="16" spans="1:24" ht="11.25" customHeight="1" x14ac:dyDescent="0.2">
      <c r="A16" s="2" t="s">
        <v>487</v>
      </c>
      <c r="B16" s="3" t="str">
        <f ca="1">HYPERLINK("#"&amp;CELL("address",INTAVI_PA_EX!$W$2),"INTAVI_PA_EX")</f>
        <v>INTAVI_PA_EX</v>
      </c>
      <c r="C16" s="35">
        <f>INTAVI_PA_EX!C$2</f>
        <v>15185.273560143582</v>
      </c>
      <c r="D16" s="35">
        <f>INTAVI_PA_EX!D$2</f>
        <v>14688.635448728985</v>
      </c>
      <c r="E16" s="35">
        <f>INTAVI_PA_EX!E$2</f>
        <v>14535.747914405998</v>
      </c>
      <c r="F16" s="35">
        <f>INTAVI_PA_EX!F$2</f>
        <v>14141.299236410157</v>
      </c>
      <c r="G16" s="35">
        <f>INTAVI_PA_EX!G$2</f>
        <v>15305.231286232596</v>
      </c>
      <c r="H16" s="35">
        <f>INTAVI_PA_EX!H$2</f>
        <v>15769.753435929108</v>
      </c>
      <c r="I16" s="35">
        <f>INTAVI_PA_EX!I$2</f>
        <v>16219.544080000627</v>
      </c>
      <c r="J16" s="35">
        <f>INTAVI_PA_EX!J$2</f>
        <v>16669.854584985129</v>
      </c>
      <c r="K16" s="35">
        <f>INTAVI_PA_EX!K$2</f>
        <v>17028.373593966211</v>
      </c>
      <c r="L16" s="35">
        <f>INTAVI_PA_EX!L$2</f>
        <v>16361.242618321956</v>
      </c>
      <c r="M16" s="35">
        <f>INTAVI_PA_EX!M$2</f>
        <v>16320.391545699695</v>
      </c>
      <c r="N16" s="35">
        <f>INTAVI_PA_EX!N$2</f>
        <v>16656.507424350868</v>
      </c>
      <c r="O16" s="35">
        <f>INTAVI_PA_EX!O$2</f>
        <v>16819.761105694175</v>
      </c>
      <c r="P16" s="35">
        <f>INTAVI_PA_EX!P$2</f>
        <v>16873.738375746176</v>
      </c>
      <c r="Q16" s="35">
        <f>INTAVI_PA_EX!Q$2</f>
        <v>16968.25426145989</v>
      </c>
      <c r="R16" s="35">
        <f>INTAVI_PA_EX!R$2</f>
        <v>17530.550345461477</v>
      </c>
      <c r="S16" s="35">
        <f>INTAVI_PA_EX!S$2</f>
        <v>17940.709543282406</v>
      </c>
      <c r="T16" s="35">
        <f>INTAVI_PA_EX!T$2</f>
        <v>18717.967130169975</v>
      </c>
      <c r="U16" s="35">
        <f>INTAVI_PA_EX!U$2</f>
        <v>19814.411476240792</v>
      </c>
      <c r="V16" s="35">
        <f>INTAVI_PA_EX!V$2</f>
        <v>20649.507627636347</v>
      </c>
      <c r="W16" s="35">
        <f>INTAVI_PA_EX!W$2</f>
        <v>8335.8259485733943</v>
      </c>
      <c r="X16" s="35">
        <f>INTAVI_PA_EX!X$2</f>
        <v>9549.3650091801283</v>
      </c>
    </row>
    <row r="17" spans="1:24" ht="11.25" customHeight="1" x14ac:dyDescent="0.2">
      <c r="A17" s="2" t="s">
        <v>488</v>
      </c>
      <c r="B17" s="3" t="str">
        <f ca="1">HYPERLINK("#"&amp;CELL("address",INTAVI_FR_IN!$W$2),"INTAVI_FR_IN")</f>
        <v>INTAVI_FR_IN</v>
      </c>
      <c r="C17" s="35">
        <f>INTAVI_FR_IN!C$2</f>
        <v>287.54705812223074</v>
      </c>
      <c r="D17" s="35">
        <f>INTAVI_FR_IN!D$2</f>
        <v>257.2144040819453</v>
      </c>
      <c r="E17" s="35">
        <f>INTAVI_FR_IN!E$2</f>
        <v>274.56749577687981</v>
      </c>
      <c r="F17" s="35">
        <f>INTAVI_FR_IN!F$2</f>
        <v>272.93932121458755</v>
      </c>
      <c r="G17" s="35">
        <f>INTAVI_FR_IN!G$2</f>
        <v>306.20405967021554</v>
      </c>
      <c r="H17" s="35">
        <f>INTAVI_FR_IN!H$2</f>
        <v>327.71215960347109</v>
      </c>
      <c r="I17" s="35">
        <f>INTAVI_FR_IN!I$2</f>
        <v>414.10973422508692</v>
      </c>
      <c r="J17" s="35">
        <f>INTAVI_FR_IN!J$2</f>
        <v>444.18586720366085</v>
      </c>
      <c r="K17" s="35">
        <f>INTAVI_FR_IN!K$2</f>
        <v>450.73718178968414</v>
      </c>
      <c r="L17" s="35">
        <f>INTAVI_FR_IN!L$2</f>
        <v>398.00757394654431</v>
      </c>
      <c r="M17" s="35">
        <f>INTAVI_FR_IN!M$2</f>
        <v>403.93821239151777</v>
      </c>
      <c r="N17" s="35">
        <f>INTAVI_FR_IN!N$2</f>
        <v>378.64036324216943</v>
      </c>
      <c r="O17" s="35">
        <f>INTAVI_FR_IN!O$2</f>
        <v>359.95522042717357</v>
      </c>
      <c r="P17" s="35">
        <f>INTAVI_FR_IN!P$2</f>
        <v>364.74717733311093</v>
      </c>
      <c r="Q17" s="35">
        <f>INTAVI_FR_IN!Q$2</f>
        <v>358.54034964985482</v>
      </c>
      <c r="R17" s="35">
        <f>INTAVI_FR_IN!R$2</f>
        <v>373.42222285775102</v>
      </c>
      <c r="S17" s="35">
        <f>INTAVI_FR_IN!S$2</f>
        <v>349.10279451208959</v>
      </c>
      <c r="T17" s="35">
        <f>INTAVI_FR_IN!T$2</f>
        <v>412.2163670920458</v>
      </c>
      <c r="U17" s="35">
        <f>INTAVI_FR_IN!U$2</f>
        <v>423.57614129015917</v>
      </c>
      <c r="V17" s="35">
        <f>INTAVI_FR_IN!V$2</f>
        <v>425.69068473532889</v>
      </c>
      <c r="W17" s="35">
        <f>INTAVI_FR_IN!W$2</f>
        <v>434.93559291337158</v>
      </c>
      <c r="X17" s="35">
        <f>INTAVI_FR_IN!X$2</f>
        <v>581.77801285750206</v>
      </c>
    </row>
    <row r="18" spans="1:24" ht="11.25" customHeight="1" x14ac:dyDescent="0.2">
      <c r="A18" s="2" t="s">
        <v>489</v>
      </c>
      <c r="B18" s="3" t="str">
        <f ca="1">HYPERLINK("#"&amp;CELL("address",INTAVI_FR_EX!$W$2),"INTAVI_FR_EX")</f>
        <v>INTAVI_FR_EX</v>
      </c>
      <c r="C18" s="35">
        <f>INTAVI_FR_EX!C$2</f>
        <v>2165.2777019726354</v>
      </c>
      <c r="D18" s="35">
        <f>INTAVI_FR_EX!D$2</f>
        <v>2008.1386475824606</v>
      </c>
      <c r="E18" s="35">
        <f>INTAVI_FR_EX!E$2</f>
        <v>2196.7348373398895</v>
      </c>
      <c r="F18" s="35">
        <f>INTAVI_FR_EX!F$2</f>
        <v>2380.6231633346424</v>
      </c>
      <c r="G18" s="35">
        <f>INTAVI_FR_EX!G$2</f>
        <v>2587.7545587883437</v>
      </c>
      <c r="H18" s="35">
        <f>INTAVI_FR_EX!H$2</f>
        <v>2838.0066549210487</v>
      </c>
      <c r="I18" s="35">
        <f>INTAVI_FR_EX!I$2</f>
        <v>3092.4117833045702</v>
      </c>
      <c r="J18" s="35">
        <f>INTAVI_FR_EX!J$2</f>
        <v>3241.1832910926119</v>
      </c>
      <c r="K18" s="35">
        <f>INTAVI_FR_EX!K$2</f>
        <v>3354.7138554770581</v>
      </c>
      <c r="L18" s="35">
        <f>INTAVI_FR_EX!L$2</f>
        <v>2774.1239240797604</v>
      </c>
      <c r="M18" s="35">
        <f>INTAVI_FR_EX!M$2</f>
        <v>3163.3774927689224</v>
      </c>
      <c r="N18" s="35">
        <f>INTAVI_FR_EX!N$2</f>
        <v>3112.5266957710014</v>
      </c>
      <c r="O18" s="35">
        <f>INTAVI_FR_EX!O$2</f>
        <v>2872.6002268201755</v>
      </c>
      <c r="P18" s="35">
        <f>INTAVI_FR_EX!P$2</f>
        <v>2868.3051891933719</v>
      </c>
      <c r="Q18" s="35">
        <f>INTAVI_FR_EX!Q$2</f>
        <v>2764.6480875391294</v>
      </c>
      <c r="R18" s="35">
        <f>INTAVI_FR_EX!R$2</f>
        <v>2918.2771787862066</v>
      </c>
      <c r="S18" s="35">
        <f>INTAVI_FR_EX!S$2</f>
        <v>2814.4466188798638</v>
      </c>
      <c r="T18" s="35">
        <f>INTAVI_FR_EX!T$2</f>
        <v>3080.2558853287173</v>
      </c>
      <c r="U18" s="35">
        <f>INTAVI_FR_EX!U$2</f>
        <v>3097.8635586698861</v>
      </c>
      <c r="V18" s="35">
        <f>INTAVI_FR_EX!V$2</f>
        <v>2866.2874536934587</v>
      </c>
      <c r="W18" s="35">
        <f>INTAVI_FR_EX!W$2</f>
        <v>3880.0903577013428</v>
      </c>
      <c r="X18" s="35">
        <f>INTAVI_FR_EX!X$2</f>
        <v>4161.4146438743946</v>
      </c>
    </row>
    <row r="19" spans="1:24" ht="11.25" customHeight="1" x14ac:dyDescent="0.2">
      <c r="A19" s="1" t="s">
        <v>149</v>
      </c>
      <c r="B19" s="1" t="str">
        <f ca="1">HYPERLINK("#"&amp;CELL("address",NRGSUP!$W$2),"NRGSUP")</f>
        <v>NRGSUP</v>
      </c>
      <c r="C19" s="34">
        <f>NRGSUP!C$2</f>
        <v>1469604.632244196</v>
      </c>
      <c r="D19" s="34">
        <f>NRGSUP!D$2</f>
        <v>1508208.9848667237</v>
      </c>
      <c r="E19" s="34">
        <f>NRGSUP!E$2</f>
        <v>1510719.4190885636</v>
      </c>
      <c r="F19" s="34">
        <f>NRGSUP!F$2</f>
        <v>1547950.5059329325</v>
      </c>
      <c r="G19" s="34">
        <f>NRGSUP!G$2</f>
        <v>1566998.3949269131</v>
      </c>
      <c r="H19" s="34">
        <f>NRGSUP!H$2</f>
        <v>1572667.0556319859</v>
      </c>
      <c r="I19" s="34">
        <f>NRGSUP!I$2</f>
        <v>1584924.6890799655</v>
      </c>
      <c r="J19" s="34">
        <f>NRGSUP!J$2</f>
        <v>1562591.5191745483</v>
      </c>
      <c r="K19" s="34">
        <f>NRGSUP!K$2</f>
        <v>1558027.8529664655</v>
      </c>
      <c r="L19" s="34">
        <f>NRGSUP!L$2</f>
        <v>1466993.3976784176</v>
      </c>
      <c r="M19" s="34">
        <f>NRGSUP!M$2</f>
        <v>1527583.8865004298</v>
      </c>
      <c r="N19" s="34">
        <f>NRGSUP!N$2</f>
        <v>1480847.7055889941</v>
      </c>
      <c r="O19" s="34">
        <f>NRGSUP!O$2</f>
        <v>1462127.4097162508</v>
      </c>
      <c r="P19" s="34">
        <f>NRGSUP!P$2</f>
        <v>1447014.9884780739</v>
      </c>
      <c r="Q19" s="34">
        <f>NRGSUP!Q$2</f>
        <v>1395580.401203783</v>
      </c>
      <c r="R19" s="34">
        <f>NRGSUP!R$2</f>
        <v>1409392.8281169392</v>
      </c>
      <c r="S19" s="34">
        <f>NRGSUP!S$2</f>
        <v>1422545.8791057609</v>
      </c>
      <c r="T19" s="34">
        <f>NRGSUP!T$2</f>
        <v>1449211.650902837</v>
      </c>
      <c r="U19" s="34">
        <f>NRGSUP!U$2</f>
        <v>1435009.5719690458</v>
      </c>
      <c r="V19" s="34">
        <f>NRGSUP!V$2</f>
        <v>1416919.3386930351</v>
      </c>
      <c r="W19" s="34">
        <f>NRGSUP!W$2</f>
        <v>1322177.3747205504</v>
      </c>
      <c r="X19" s="34">
        <f>NRGSUP!X$2</f>
        <v>1400057.4028374893</v>
      </c>
    </row>
    <row r="20" spans="1:24" ht="11.25" customHeight="1" x14ac:dyDescent="0.2">
      <c r="A20" s="1" t="s">
        <v>150</v>
      </c>
      <c r="B20" s="1" t="str">
        <f ca="1">HYPERLINK("#"&amp;CELL("address",'GIC2020-2030'!$W$2),"GIC2020-2030")</f>
        <v>GIC2020-2030</v>
      </c>
      <c r="C20" s="34">
        <f>'GIC2020-2030'!C$2</f>
        <v>1498093.6168529661</v>
      </c>
      <c r="D20" s="34">
        <f>'GIC2020-2030'!D$2</f>
        <v>1536033.1659501286</v>
      </c>
      <c r="E20" s="34">
        <f>'GIC2020-2030'!E$2</f>
        <v>1538054.9491831467</v>
      </c>
      <c r="F20" s="34">
        <f>'GIC2020-2030'!F$2</f>
        <v>1575626.9064488395</v>
      </c>
      <c r="G20" s="34">
        <f>'GIC2020-2030'!G$2</f>
        <v>1596516.0175408428</v>
      </c>
      <c r="H20" s="34">
        <f>'GIC2020-2030'!H$2</f>
        <v>1603184.0757523645</v>
      </c>
      <c r="I20" s="34">
        <f>'GIC2020-2030'!I$2</f>
        <v>1616802.4696474632</v>
      </c>
      <c r="J20" s="34">
        <f>'GIC2020-2030'!J$2</f>
        <v>1595610.8736887358</v>
      </c>
      <c r="K20" s="34">
        <f>'GIC2020-2030'!K$2</f>
        <v>1591299.3408426477</v>
      </c>
      <c r="L20" s="34">
        <f>'GIC2020-2030'!L$2</f>
        <v>1496937.8762682716</v>
      </c>
      <c r="M20" s="34">
        <f>'GIC2020-2030'!M$2</f>
        <v>1557325.4391229576</v>
      </c>
      <c r="N20" s="34">
        <f>'GIC2020-2030'!N$2</f>
        <v>1510077.0987102317</v>
      </c>
      <c r="O20" s="34">
        <f>'GIC2020-2030'!O$2</f>
        <v>1490339.3935511603</v>
      </c>
      <c r="P20" s="34">
        <f>'GIC2020-2030'!P$2</f>
        <v>1474951.1522785898</v>
      </c>
      <c r="Q20" s="34">
        <f>'GIC2020-2030'!Q$2</f>
        <v>1423057.8226999135</v>
      </c>
      <c r="R20" s="34">
        <f>'GIC2020-2030'!R$2</f>
        <v>1437669.9227858987</v>
      </c>
      <c r="S20" s="34">
        <f>'GIC2020-2030'!S$2</f>
        <v>1451670.8021496129</v>
      </c>
      <c r="T20" s="34">
        <f>'GIC2020-2030'!T$2</f>
        <v>1477117.5963026653</v>
      </c>
      <c r="U20" s="34">
        <f>'GIC2020-2030'!U$2</f>
        <v>1464249.6358555462</v>
      </c>
      <c r="V20" s="34">
        <f>'GIC2020-2030'!V$2</f>
        <v>1446107.9869303526</v>
      </c>
      <c r="W20" s="34">
        <f>'GIC2020-2030'!W$2</f>
        <v>1326851.6015477215</v>
      </c>
      <c r="X20" s="34">
        <f>'GIC2020-2030'!X$2</f>
        <v>1406340.2124677561</v>
      </c>
    </row>
    <row r="21" spans="1:24" ht="11.25" customHeight="1" x14ac:dyDescent="0.2">
      <c r="A21" s="1" t="s">
        <v>151</v>
      </c>
      <c r="B21" s="1" t="str">
        <f ca="1">HYPERLINK("#"&amp;CELL("address",'PEC2020-2030'!$W$2),"PEC2020-2030")</f>
        <v>PEC2020-2030</v>
      </c>
      <c r="C21" s="34">
        <f>'PEC2020-2030'!C$2</f>
        <v>1395242.297420464</v>
      </c>
      <c r="D21" s="34">
        <f>'PEC2020-2030'!D$2</f>
        <v>1433372.9828030951</v>
      </c>
      <c r="E21" s="34">
        <f>'PEC2020-2030'!E$2</f>
        <v>1435902.2421324158</v>
      </c>
      <c r="F21" s="34">
        <f>'PEC2020-2030'!F$2</f>
        <v>1474790.9267411868</v>
      </c>
      <c r="G21" s="34">
        <f>'PEC2020-2030'!G$2</f>
        <v>1493686.9503009459</v>
      </c>
      <c r="H21" s="34">
        <f>'PEC2020-2030'!H$2</f>
        <v>1498149.0527085124</v>
      </c>
      <c r="I21" s="34">
        <f>'PEC2020-2030'!I$2</f>
        <v>1511936.2681857264</v>
      </c>
      <c r="J21" s="34">
        <f>'PEC2020-2030'!J$2</f>
        <v>1490756.155631986</v>
      </c>
      <c r="K21" s="34">
        <f>'PEC2020-2030'!K$2</f>
        <v>1489457.8683576949</v>
      </c>
      <c r="L21" s="34">
        <f>'PEC2020-2030'!L$2</f>
        <v>1403915.2024075666</v>
      </c>
      <c r="M21" s="34">
        <f>'PEC2020-2030'!M$2</f>
        <v>1459018.2484092861</v>
      </c>
      <c r="N21" s="34">
        <f>'PEC2020-2030'!N$2</f>
        <v>1413576.9817712808</v>
      </c>
      <c r="O21" s="34">
        <f>'PEC2020-2030'!O$2</f>
        <v>1397818.2135855542</v>
      </c>
      <c r="P21" s="34">
        <f>'PEC2020-2030'!P$2</f>
        <v>1385642.2449699054</v>
      </c>
      <c r="Q21" s="34">
        <f>'PEC2020-2030'!Q$2</f>
        <v>1331737.3609630261</v>
      </c>
      <c r="R21" s="34">
        <f>'PEC2020-2030'!R$2</f>
        <v>1349378.7155631988</v>
      </c>
      <c r="S21" s="34">
        <f>'PEC2020-2030'!S$2</f>
        <v>1363593.5202923473</v>
      </c>
      <c r="T21" s="34">
        <f>'PEC2020-2030'!T$2</f>
        <v>1382136.1939810831</v>
      </c>
      <c r="U21" s="34">
        <f>'PEC2020-2030'!U$2</f>
        <v>1373010.5103181431</v>
      </c>
      <c r="V21" s="34">
        <f>'PEC2020-2030'!V$2</f>
        <v>1355531.4010318143</v>
      </c>
      <c r="W21" s="34">
        <f>'PEC2020-2030'!W$2</f>
        <v>1236914.3221840069</v>
      </c>
      <c r="X21" s="34">
        <f>'PEC2020-2030'!X$2</f>
        <v>1314355.2955288051</v>
      </c>
    </row>
    <row r="22" spans="1:24" ht="11.25" customHeight="1" x14ac:dyDescent="0.2">
      <c r="A22" s="1" t="s">
        <v>152</v>
      </c>
      <c r="B22" s="1" t="str">
        <f ca="1">HYPERLINK("#"&amp;CELL("address",'FEC2020-2030'!$W$2),"FEC2020-2030")</f>
        <v>FEC2020-2030</v>
      </c>
      <c r="C22" s="34">
        <f>'FEC2020-2030'!C$2</f>
        <v>978447.29888220131</v>
      </c>
      <c r="D22" s="34">
        <f>'FEC2020-2030'!D$2</f>
        <v>1001740.8020636288</v>
      </c>
      <c r="E22" s="34">
        <f>'FEC2020-2030'!E$2</f>
        <v>995297.44548581296</v>
      </c>
      <c r="F22" s="34">
        <f>'FEC2020-2030'!F$2</f>
        <v>1025756.8908856404</v>
      </c>
      <c r="G22" s="34">
        <f>'FEC2020-2030'!G$2</f>
        <v>1035910.730008599</v>
      </c>
      <c r="H22" s="34">
        <f>'FEC2020-2030'!H$2</f>
        <v>1041109.9494411012</v>
      </c>
      <c r="I22" s="34">
        <f>'FEC2020-2030'!I$2</f>
        <v>1045837.3005159072</v>
      </c>
      <c r="J22" s="34">
        <f>'FEC2020-2030'!J$2</f>
        <v>1028508.8902837492</v>
      </c>
      <c r="K22" s="34">
        <f>'FEC2020-2030'!K$2</f>
        <v>1036698.9644883925</v>
      </c>
      <c r="L22" s="34">
        <f>'FEC2020-2030'!L$2</f>
        <v>980849.66870163463</v>
      </c>
      <c r="M22" s="34">
        <f>'FEC2020-2030'!M$2</f>
        <v>1025243.4757523647</v>
      </c>
      <c r="N22" s="34">
        <f>'FEC2020-2030'!N$2</f>
        <v>985293.24711951881</v>
      </c>
      <c r="O22" s="34">
        <f>'FEC2020-2030'!O$2</f>
        <v>983233.53826311289</v>
      </c>
      <c r="P22" s="34">
        <f>'FEC2020-2030'!P$2</f>
        <v>981070.51410146186</v>
      </c>
      <c r="Q22" s="34">
        <f>'FEC2020-2030'!Q$2</f>
        <v>939195.75881341391</v>
      </c>
      <c r="R22" s="34">
        <f>'FEC2020-2030'!R$2</f>
        <v>958671.96104901144</v>
      </c>
      <c r="S22" s="34">
        <f>'FEC2020-2030'!S$2</f>
        <v>977676.05331040453</v>
      </c>
      <c r="T22" s="34">
        <f>'FEC2020-2030'!T$2</f>
        <v>990198.39638560894</v>
      </c>
      <c r="U22" s="34">
        <f>'FEC2020-2030'!U$2</f>
        <v>992709.38744626008</v>
      </c>
      <c r="V22" s="34">
        <f>'FEC2020-2030'!V$2</f>
        <v>986758.59423903748</v>
      </c>
      <c r="W22" s="34">
        <f>'FEC2020-2030'!W$2</f>
        <v>906530.01100601908</v>
      </c>
      <c r="X22" s="34">
        <f>'FEC2020-2030'!X$2</f>
        <v>967454.33645743807</v>
      </c>
    </row>
    <row r="23" spans="1:24" ht="11.25" customHeight="1" x14ac:dyDescent="0.2">
      <c r="A23" s="1" t="s">
        <v>153</v>
      </c>
      <c r="B23" s="1" t="str">
        <f ca="1">HYPERLINK("#"&amp;CELL("address",TI_E!$W$2),"TI_E")</f>
        <v>TI_E</v>
      </c>
      <c r="C23" s="34">
        <f>TI_E!C$2</f>
        <v>1385181.7712811695</v>
      </c>
      <c r="D23" s="34">
        <f>TI_E!D$2</f>
        <v>1399621.4257523643</v>
      </c>
      <c r="E23" s="34">
        <f>TI_E!E$2</f>
        <v>1409382.2134995696</v>
      </c>
      <c r="F23" s="34">
        <f>TI_E!F$2</f>
        <v>1444173.0368013757</v>
      </c>
      <c r="G23" s="34">
        <f>TI_E!G$2</f>
        <v>1472582.9771281171</v>
      </c>
      <c r="H23" s="34">
        <f>TI_E!H$2</f>
        <v>1471893.7371453138</v>
      </c>
      <c r="I23" s="34">
        <f>TI_E!I$2</f>
        <v>1489133.2719690455</v>
      </c>
      <c r="J23" s="34">
        <f>TI_E!J$2</f>
        <v>1481136.1666380048</v>
      </c>
      <c r="K23" s="34">
        <f>TI_E!K$2</f>
        <v>1465506.9261392949</v>
      </c>
      <c r="L23" s="34">
        <f>TI_E!L$2</f>
        <v>1369513.8282889072</v>
      </c>
      <c r="M23" s="34">
        <f>TI_E!M$2</f>
        <v>1414534.2579535691</v>
      </c>
      <c r="N23" s="34">
        <f>TI_E!N$2</f>
        <v>1385546.1759243337</v>
      </c>
      <c r="O23" s="34">
        <f>TI_E!O$2</f>
        <v>1385487.0987962165</v>
      </c>
      <c r="P23" s="34">
        <f>TI_E!P$2</f>
        <v>1344608.7962166809</v>
      </c>
      <c r="Q23" s="34">
        <f>TI_E!Q$2</f>
        <v>1340698.2351676701</v>
      </c>
      <c r="R23" s="34">
        <f>TI_E!R$2</f>
        <v>1372603.5693895097</v>
      </c>
      <c r="S23" s="34">
        <f>TI_E!S$2</f>
        <v>1368081.6994840926</v>
      </c>
      <c r="T23" s="34">
        <f>TI_E!T$2</f>
        <v>1390648.7205503008</v>
      </c>
      <c r="U23" s="34">
        <f>TI_E!U$2</f>
        <v>1374180.9546001721</v>
      </c>
      <c r="V23" s="34">
        <f>TI_E!V$2</f>
        <v>1351082.5693035256</v>
      </c>
      <c r="W23" s="34">
        <f>TI_E!W$2</f>
        <v>1224776.3507308685</v>
      </c>
      <c r="X23" s="34">
        <f>TI_E!X$2</f>
        <v>1291089.3012037829</v>
      </c>
    </row>
    <row r="24" spans="1:24" ht="11.25" customHeight="1" x14ac:dyDescent="0.2">
      <c r="A24" s="2" t="s">
        <v>206</v>
      </c>
      <c r="B24" s="3" t="str">
        <f ca="1">HYPERLINK("#"&amp;CELL("address",TI_EHG_E!$W$2),"TI_EHG_E")</f>
        <v>TI_EHG_E</v>
      </c>
      <c r="C24" s="35">
        <f>TI_EHG_E!C$2</f>
        <v>604018.5942390369</v>
      </c>
      <c r="D24" s="35">
        <f>TI_EHG_E!D$2</f>
        <v>620989.38039552886</v>
      </c>
      <c r="E24" s="35">
        <f>TI_EHG_E!E$2</f>
        <v>630130.49466895952</v>
      </c>
      <c r="F24" s="35">
        <f>TI_EHG_E!F$2</f>
        <v>650462.93852106621</v>
      </c>
      <c r="G24" s="35">
        <f>TI_EHG_E!G$2</f>
        <v>663245.53061049001</v>
      </c>
      <c r="H24" s="35">
        <f>TI_EHG_E!H$2</f>
        <v>663486.81418744614</v>
      </c>
      <c r="I24" s="35">
        <f>TI_EHG_E!I$2</f>
        <v>672114.01109200332</v>
      </c>
      <c r="J24" s="35">
        <f>TI_EHG_E!J$2</f>
        <v>667636.79320722271</v>
      </c>
      <c r="K24" s="35">
        <f>TI_EHG_E!K$2</f>
        <v>660941.83834909718</v>
      </c>
      <c r="L24" s="35">
        <f>TI_EHG_E!L$2</f>
        <v>623654.72115219268</v>
      </c>
      <c r="M24" s="35">
        <f>TI_EHG_E!M$2</f>
        <v>648287.97850386926</v>
      </c>
      <c r="N24" s="35">
        <f>TI_EHG_E!N$2</f>
        <v>635781.32175408409</v>
      </c>
      <c r="O24" s="35">
        <f>TI_EHG_E!O$2</f>
        <v>632941.23886500415</v>
      </c>
      <c r="P24" s="35">
        <f>TI_EHG_E!P$2</f>
        <v>618416.96921754093</v>
      </c>
      <c r="Q24" s="35">
        <f>TI_EHG_E!Q$2</f>
        <v>604025.61255374015</v>
      </c>
      <c r="R24" s="35">
        <f>TI_EHG_E!R$2</f>
        <v>607978.56895958714</v>
      </c>
      <c r="S24" s="35">
        <f>TI_EHG_E!S$2</f>
        <v>603409.24067067914</v>
      </c>
      <c r="T24" s="35">
        <f>TI_EHG_E!T$2</f>
        <v>606602.21650902845</v>
      </c>
      <c r="U24" s="35">
        <f>TI_EHG_E!U$2</f>
        <v>594037.84660361125</v>
      </c>
      <c r="V24" s="35">
        <f>TI_EHG_E!V$2</f>
        <v>575767.07437661232</v>
      </c>
      <c r="W24" s="35">
        <f>TI_EHG_E!W$2</f>
        <v>534905.81771281164</v>
      </c>
      <c r="X24" s="35">
        <f>TI_EHG_E!X$2</f>
        <v>565926.15692175413</v>
      </c>
    </row>
    <row r="25" spans="1:24" ht="11.25" customHeight="1" x14ac:dyDescent="0.2">
      <c r="A25" s="4" t="s">
        <v>381</v>
      </c>
      <c r="B25" s="5" t="str">
        <f ca="1">HYPERLINK("#"&amp;CELL("address",TI_EHG_E_E!$W$2),"TI_EHG_E_E")</f>
        <v>TI_EHG_E_E</v>
      </c>
      <c r="C25" s="36">
        <f>TI_EHG_E_E!C$2</f>
        <v>456710.68851502507</v>
      </c>
      <c r="D25" s="36">
        <f>TI_EHG_E_E!D$2</f>
        <v>469181.29539776454</v>
      </c>
      <c r="E25" s="36">
        <f>TI_EHG_E_E!E$2</f>
        <v>475266.73544119118</v>
      </c>
      <c r="F25" s="36">
        <f>TI_EHG_E_E!F$2</f>
        <v>475034.57103727374</v>
      </c>
      <c r="G25" s="36">
        <f>TI_EHG_E_E!G$2</f>
        <v>488254.2264973647</v>
      </c>
      <c r="H25" s="36">
        <f>TI_EHG_E_E!H$2</f>
        <v>486142.85917917127</v>
      </c>
      <c r="I25" s="36">
        <f>TI_EHG_E_E!I$2</f>
        <v>489573.74450603651</v>
      </c>
      <c r="J25" s="36">
        <f>TI_EHG_E_E!J$2</f>
        <v>487319.15486773255</v>
      </c>
      <c r="K25" s="36">
        <f>TI_EHG_E_E!K$2</f>
        <v>481805.72902880318</v>
      </c>
      <c r="L25" s="36">
        <f>TI_EHG_E_E!L$2</f>
        <v>448498.54537259263</v>
      </c>
      <c r="M25" s="36">
        <f>TI_EHG_E_E!M$2</f>
        <v>459427.16069329367</v>
      </c>
      <c r="N25" s="36">
        <f>TI_EHG_E_E!N$2</f>
        <v>456351.82707386953</v>
      </c>
      <c r="O25" s="36">
        <f>TI_EHG_E_E!O$2</f>
        <v>454579.38758436858</v>
      </c>
      <c r="P25" s="36">
        <f>TI_EHG_E_E!P$2</f>
        <v>445200.90577244398</v>
      </c>
      <c r="Q25" s="36">
        <f>TI_EHG_E_E!Q$2</f>
        <v>440154.59003884776</v>
      </c>
      <c r="R25" s="36">
        <f>TI_EHG_E_E!R$2</f>
        <v>440290.50123119139</v>
      </c>
      <c r="S25" s="36">
        <f>TI_EHG_E_E!S$2</f>
        <v>430353.94966383599</v>
      </c>
      <c r="T25" s="36">
        <f>TI_EHG_E_E!T$2</f>
        <v>430973.61866503151</v>
      </c>
      <c r="U25" s="36">
        <f>TI_EHG_E_E!U$2</f>
        <v>424098.26236046595</v>
      </c>
      <c r="V25" s="36">
        <f>TI_EHG_E_E!V$2</f>
        <v>409795.58266551222</v>
      </c>
      <c r="W25" s="36">
        <f>TI_EHG_E_E!W$2</f>
        <v>375541.56567236059</v>
      </c>
      <c r="X25" s="36">
        <f>TI_EHG_E_E!X$2</f>
        <v>395862.61834224663</v>
      </c>
    </row>
    <row r="26" spans="1:24" ht="11.25" customHeight="1" x14ac:dyDescent="0.2">
      <c r="A26" s="4" t="s">
        <v>383</v>
      </c>
      <c r="B26" s="5" t="str">
        <f ca="1">HYPERLINK("#"&amp;CELL("address",TI_EHG_CHP_E!$W$2),"TI_EHG_CHP_E")</f>
        <v>TI_EHG_CHP_E</v>
      </c>
      <c r="C26" s="36">
        <f>TI_EHG_CHP_E!C$2</f>
        <v>123915.62073122451</v>
      </c>
      <c r="D26" s="36">
        <f>TI_EHG_CHP_E!D$2</f>
        <v>127904.81360932594</v>
      </c>
      <c r="E26" s="36">
        <f>TI_EHG_CHP_E!E$2</f>
        <v>130703.97063148483</v>
      </c>
      <c r="F26" s="36">
        <f>TI_EHG_CHP_E!F$2</f>
        <v>150109.96172410439</v>
      </c>
      <c r="G26" s="36">
        <f>TI_EHG_CHP_E!G$2</f>
        <v>151150.04512976305</v>
      </c>
      <c r="H26" s="36">
        <f>TI_EHG_CHP_E!H$2</f>
        <v>154141.3706057012</v>
      </c>
      <c r="I26" s="36">
        <f>TI_EHG_CHP_E!I$2</f>
        <v>160368.83412614875</v>
      </c>
      <c r="J26" s="36">
        <f>TI_EHG_CHP_E!J$2</f>
        <v>158646.77172820305</v>
      </c>
      <c r="K26" s="36">
        <f>TI_EHG_CHP_E!K$2</f>
        <v>157672.13729045109</v>
      </c>
      <c r="L26" s="36">
        <f>TI_EHG_CHP_E!L$2</f>
        <v>153012.84012468555</v>
      </c>
      <c r="M26" s="36">
        <f>TI_EHG_CHP_E!M$2</f>
        <v>163682.91082634166</v>
      </c>
      <c r="N26" s="36">
        <f>TI_EHG_CHP_E!N$2</f>
        <v>157158.19911467875</v>
      </c>
      <c r="O26" s="36">
        <f>TI_EHG_CHP_E!O$2</f>
        <v>154714.14569829684</v>
      </c>
      <c r="P26" s="36">
        <f>TI_EHG_CHP_E!P$2</f>
        <v>149983.61374579591</v>
      </c>
      <c r="Q26" s="36">
        <f>TI_EHG_CHP_E!Q$2</f>
        <v>141752.93038394008</v>
      </c>
      <c r="R26" s="36">
        <f>TI_EHG_CHP_E!R$2</f>
        <v>145236.40589077669</v>
      </c>
      <c r="S26" s="36">
        <f>TI_EHG_CHP_E!S$2</f>
        <v>149929.9121589117</v>
      </c>
      <c r="T26" s="36">
        <f>TI_EHG_CHP_E!T$2</f>
        <v>151979.10012548289</v>
      </c>
      <c r="U26" s="36">
        <f>TI_EHG_CHP_E!U$2</f>
        <v>147833.17340486488</v>
      </c>
      <c r="V26" s="36">
        <f>TI_EHG_CHP_E!V$2</f>
        <v>144375.10694930181</v>
      </c>
      <c r="W26" s="36">
        <f>TI_EHG_CHP_E!W$2</f>
        <v>137528.77669199681</v>
      </c>
      <c r="X26" s="36">
        <f>TI_EHG_CHP_E!X$2</f>
        <v>145739.12664095472</v>
      </c>
    </row>
    <row r="27" spans="1:24" ht="11.25" customHeight="1" x14ac:dyDescent="0.2">
      <c r="A27" s="4" t="s">
        <v>384</v>
      </c>
      <c r="B27" s="5" t="str">
        <f ca="1">HYPERLINK("#"&amp;CELL("address",TI_EHG_H_E!$W$2),"TI_EHG_H_E")</f>
        <v>TI_EHG_H_E</v>
      </c>
      <c r="C27" s="36">
        <f>TI_EHG_H_E!C$2</f>
        <v>19198.800470001457</v>
      </c>
      <c r="D27" s="36">
        <f>TI_EHG_H_E!D$2</f>
        <v>19862.927020424529</v>
      </c>
      <c r="E27" s="36">
        <f>TI_EHG_H_E!E$2</f>
        <v>19553.997452689273</v>
      </c>
      <c r="F27" s="36">
        <f>TI_EHG_H_E!F$2</f>
        <v>20831.39097035017</v>
      </c>
      <c r="G27" s="36">
        <f>TI_EHG_H_E!G$2</f>
        <v>18986.120032373507</v>
      </c>
      <c r="H27" s="36">
        <f>TI_EHG_H_E!H$2</f>
        <v>18261.60452295205</v>
      </c>
      <c r="I27" s="36">
        <f>TI_EHG_H_E!I$2</f>
        <v>17349.696260334113</v>
      </c>
      <c r="J27" s="36">
        <f>TI_EHG_H_E!J$2</f>
        <v>17037.281830547607</v>
      </c>
      <c r="K27" s="36">
        <f>TI_EHG_H_E!K$2</f>
        <v>16873.630671287454</v>
      </c>
      <c r="L27" s="36">
        <f>TI_EHG_H_E!L$2</f>
        <v>17780.362310116554</v>
      </c>
      <c r="M27" s="36">
        <f>TI_EHG_H_E!M$2</f>
        <v>20435.584370304368</v>
      </c>
      <c r="N27" s="36">
        <f>TI_EHG_H_E!N$2</f>
        <v>18082.165298983895</v>
      </c>
      <c r="O27" s="36">
        <f>TI_EHG_H_E!O$2</f>
        <v>18949.23008792783</v>
      </c>
      <c r="P27" s="36">
        <f>TI_EHG_H_E!P$2</f>
        <v>18357.051333006879</v>
      </c>
      <c r="Q27" s="36">
        <f>TI_EHG_H_E!Q$2</f>
        <v>17228.686198020401</v>
      </c>
      <c r="R27" s="36">
        <f>TI_EHG_H_E!R$2</f>
        <v>17621.382387920137</v>
      </c>
      <c r="S27" s="36">
        <f>TI_EHG_H_E!S$2</f>
        <v>18260.800688000349</v>
      </c>
      <c r="T27" s="36">
        <f>TI_EHG_H_E!T$2</f>
        <v>18586.608552563877</v>
      </c>
      <c r="U27" s="36">
        <f>TI_EHG_H_E!U$2</f>
        <v>17533.792867515273</v>
      </c>
      <c r="V27" s="36">
        <f>TI_EHG_H_E!V$2</f>
        <v>17140.129645719055</v>
      </c>
      <c r="W27" s="36">
        <f>TI_EHG_H_E!W$2</f>
        <v>16914.018684653722</v>
      </c>
      <c r="X27" s="36">
        <f>TI_EHG_H_E!X$2</f>
        <v>19501.770322043732</v>
      </c>
    </row>
    <row r="28" spans="1:24" ht="11.25" customHeight="1" x14ac:dyDescent="0.2">
      <c r="A28" s="4" t="s">
        <v>207</v>
      </c>
      <c r="B28" s="5" t="str">
        <f ca="1">HYPERLINK("#"&amp;CELL("address",TI_EHG_EDHP!$W$2),"TI_EHG_EDHP")</f>
        <v>TI_EHG_EDHP</v>
      </c>
      <c r="C28" s="36">
        <f>TI_EHG_EDHP!C$2</f>
        <v>191.6595012897678</v>
      </c>
      <c r="D28" s="36">
        <f>TI_EHG_EDHP!D$2</f>
        <v>190.79965606190882</v>
      </c>
      <c r="E28" s="36">
        <f>TI_EHG_EDHP!E$2</f>
        <v>184.0928632846088</v>
      </c>
      <c r="F28" s="36">
        <f>TI_EHG_EDHP!F$2</f>
        <v>174.63456577815992</v>
      </c>
      <c r="G28" s="36">
        <f>TI_EHG_EDHP!G$2</f>
        <v>165.52020636285471</v>
      </c>
      <c r="H28" s="36">
        <f>TI_EHG_EDHP!H$2</f>
        <v>160.6190885640585</v>
      </c>
      <c r="I28" s="36">
        <f>TI_EHG_EDHP!I$2</f>
        <v>142.3043852106621</v>
      </c>
      <c r="J28" s="36">
        <f>TI_EHG_EDHP!J$2</f>
        <v>145.82889079965608</v>
      </c>
      <c r="K28" s="36">
        <f>TI_EHG_EDHP!K$2</f>
        <v>143.70988822012038</v>
      </c>
      <c r="L28" s="36">
        <f>TI_EHG_EDHP!L$2</f>
        <v>130.84230438521067</v>
      </c>
      <c r="M28" s="36">
        <f>TI_EHG_EDHP!M$2</f>
        <v>139.53439380911433</v>
      </c>
      <c r="N28" s="36">
        <f>TI_EHG_EDHP!N$2</f>
        <v>117.49991401547722</v>
      </c>
      <c r="O28" s="36">
        <f>TI_EHG_EDHP!O$2</f>
        <v>151.54204643164229</v>
      </c>
      <c r="P28" s="36">
        <f>TI_EHG_EDHP!P$2</f>
        <v>118.11573516766985</v>
      </c>
      <c r="Q28" s="36">
        <f>TI_EHG_EDHP!Q$2</f>
        <v>153.55064488392085</v>
      </c>
      <c r="R28" s="36">
        <f>TI_EHG_EDHP!R$2</f>
        <v>137.9042132416165</v>
      </c>
      <c r="S28" s="36">
        <f>TI_EHG_EDHP!S$2</f>
        <v>133.75932932072226</v>
      </c>
      <c r="T28" s="36">
        <f>TI_EHG_EDHP!T$2</f>
        <v>149.15967325881346</v>
      </c>
      <c r="U28" s="36">
        <f>TI_EHG_EDHP!U$2</f>
        <v>138.58684436801374</v>
      </c>
      <c r="V28" s="36">
        <f>TI_EHG_EDHP!V$2</f>
        <v>137.79630266552022</v>
      </c>
      <c r="W28" s="36">
        <f>TI_EHG_EDHP!W$2</f>
        <v>156.61014617368875</v>
      </c>
      <c r="X28" s="36">
        <f>TI_EHG_EDHP!X$2</f>
        <v>176.35975924333619</v>
      </c>
    </row>
    <row r="29" spans="1:24" ht="11.25" customHeight="1" x14ac:dyDescent="0.2">
      <c r="A29" s="4" t="s">
        <v>208</v>
      </c>
      <c r="B29" s="5" t="str">
        <f ca="1">HYPERLINK("#"&amp;CELL("address",TI_EHG_EB!$W$2),"TI_EHG_EB")</f>
        <v>TI_EHG_EB</v>
      </c>
      <c r="C29" s="36">
        <f>TI_EHG_EB!C$2</f>
        <v>186.32846087704212</v>
      </c>
      <c r="D29" s="36">
        <f>TI_EHG_EB!D$2</f>
        <v>154.34221840068787</v>
      </c>
      <c r="E29" s="36">
        <f>TI_EHG_EB!E$2</f>
        <v>119.34651762682718</v>
      </c>
      <c r="F29" s="36">
        <f>TI_EHG_EB!F$2</f>
        <v>48.581255374032672</v>
      </c>
      <c r="G29" s="36">
        <f>TI_EHG_EB!G$2</f>
        <v>39.466895958727427</v>
      </c>
      <c r="H29" s="36">
        <f>TI_EHG_EB!H$2</f>
        <v>31.12639724849527</v>
      </c>
      <c r="I29" s="36">
        <f>TI_EHG_EB!I$2</f>
        <v>26.139294926913148</v>
      </c>
      <c r="J29" s="36">
        <f>TI_EHG_EB!J$2</f>
        <v>26.053310404127252</v>
      </c>
      <c r="K29" s="36">
        <f>TI_EHG_EB!K$2</f>
        <v>18.486672398968182</v>
      </c>
      <c r="L29" s="36">
        <f>TI_EHG_EB!L$2</f>
        <v>23.255460017196906</v>
      </c>
      <c r="M29" s="36">
        <f>TI_EHG_EB!M$2</f>
        <v>20.936027515047293</v>
      </c>
      <c r="N29" s="36">
        <f>TI_EHG_EB!N$2</f>
        <v>20.286414445399824</v>
      </c>
      <c r="O29" s="36">
        <f>TI_EHG_EB!O$2</f>
        <v>41.618228718830615</v>
      </c>
      <c r="P29" s="36">
        <f>TI_EHG_EB!P$2</f>
        <v>40.823215821152196</v>
      </c>
      <c r="Q29" s="36">
        <f>TI_EHG_EB!Q$2</f>
        <v>35.742476354256233</v>
      </c>
      <c r="R29" s="36">
        <f>TI_EHG_EB!R$2</f>
        <v>54.05735167669819</v>
      </c>
      <c r="S29" s="36">
        <f>TI_EHG_EB!S$2</f>
        <v>46.631728288907993</v>
      </c>
      <c r="T29" s="36">
        <f>TI_EHG_EB!T$2</f>
        <v>52.558985382631128</v>
      </c>
      <c r="U29" s="36">
        <f>TI_EHG_EB!U$2</f>
        <v>48.166723989681856</v>
      </c>
      <c r="V29" s="36">
        <f>TI_EHG_EB!V$2</f>
        <v>59.100171969045569</v>
      </c>
      <c r="W29" s="36">
        <f>TI_EHG_EB!W$2</f>
        <v>104.94892519346519</v>
      </c>
      <c r="X29" s="36">
        <f>TI_EHG_EB!X$2</f>
        <v>113.15709372312983</v>
      </c>
    </row>
    <row r="30" spans="1:24" ht="11.25" customHeight="1" x14ac:dyDescent="0.2">
      <c r="A30" s="4" t="s">
        <v>209</v>
      </c>
      <c r="B30" s="5" t="str">
        <f ca="1">HYPERLINK("#"&amp;CELL("address",TI_EHG_EPS!$W$2),"TI_EHG_EPS")</f>
        <v>TI_EHG_EPS</v>
      </c>
      <c r="C30" s="36">
        <f>TI_EHG_EPS!C$2</f>
        <v>3444.3824591573516</v>
      </c>
      <c r="D30" s="36">
        <f>TI_EHG_EPS!D$2</f>
        <v>3359.4711092003436</v>
      </c>
      <c r="E30" s="36">
        <f>TI_EHG_EPS!E$2</f>
        <v>3915.6840928632846</v>
      </c>
      <c r="F30" s="36">
        <f>TI_EHG_EPS!F$2</f>
        <v>3827.8383490971628</v>
      </c>
      <c r="G30" s="36">
        <f>TI_EHG_EPS!G$2</f>
        <v>3929.5395528804816</v>
      </c>
      <c r="H30" s="36">
        <f>TI_EHG_EPS!H$2</f>
        <v>3994.8987102321585</v>
      </c>
      <c r="I30" s="36">
        <f>TI_EHG_EPS!I$2</f>
        <v>3861.3124677558039</v>
      </c>
      <c r="J30" s="36">
        <f>TI_EHG_EPS!J$2</f>
        <v>3675.8727429062769</v>
      </c>
      <c r="K30" s="36">
        <f>TI_EHG_EPS!K$2</f>
        <v>3446.3577815993117</v>
      </c>
      <c r="L30" s="36">
        <f>TI_EHG_EPS!L$2</f>
        <v>3385.6081685296649</v>
      </c>
      <c r="M30" s="36">
        <f>TI_EHG_EPS!M$2</f>
        <v>3487.3827171109197</v>
      </c>
      <c r="N30" s="36">
        <f>TI_EHG_EPS!N$2</f>
        <v>2993.1619088564053</v>
      </c>
      <c r="O30" s="36">
        <f>TI_EHG_EPS!O$2</f>
        <v>3292.8558899398108</v>
      </c>
      <c r="P30" s="36">
        <f>TI_EHG_EPS!P$2</f>
        <v>3410.8216680997425</v>
      </c>
      <c r="Q30" s="36">
        <f>TI_EHG_EPS!Q$2</f>
        <v>3391.282889079966</v>
      </c>
      <c r="R30" s="36">
        <f>TI_EHG_EPS!R$2</f>
        <v>3242.4467755803953</v>
      </c>
      <c r="S30" s="36">
        <f>TI_EHG_EPS!S$2</f>
        <v>3199.7420464316419</v>
      </c>
      <c r="T30" s="36">
        <f>TI_EHG_EPS!T$2</f>
        <v>3326.7077386070505</v>
      </c>
      <c r="U30" s="36">
        <f>TI_EHG_EPS!U$2</f>
        <v>3114.8717970765251</v>
      </c>
      <c r="V30" s="36">
        <f>TI_EHG_EPS!V$2</f>
        <v>3009.8375752364577</v>
      </c>
      <c r="W30" s="36">
        <f>TI_EHG_EPS!W$2</f>
        <v>3331.7436801375752</v>
      </c>
      <c r="X30" s="36">
        <f>TI_EHG_EPS!X$2</f>
        <v>3219.7358555460009</v>
      </c>
    </row>
    <row r="31" spans="1:24" ht="11.25" customHeight="1" x14ac:dyDescent="0.2">
      <c r="A31" s="4" t="s">
        <v>210</v>
      </c>
      <c r="B31" s="5" t="str">
        <f ca="1">HYPERLINK("#"&amp;CELL("address",TI_EHG_DHEP!$W$2),"TI_EHG_DHEP")</f>
        <v>TI_EHG_DHEP</v>
      </c>
      <c r="C31" s="36">
        <f>TI_EHG_DHEP!C$2</f>
        <v>371.11410146173682</v>
      </c>
      <c r="D31" s="36">
        <f>TI_EHG_DHEP!D$2</f>
        <v>335.73138435081682</v>
      </c>
      <c r="E31" s="36">
        <f>TI_EHG_DHEP!E$2</f>
        <v>386.66766981943243</v>
      </c>
      <c r="F31" s="36">
        <f>TI_EHG_DHEP!F$2</f>
        <v>435.96061908856404</v>
      </c>
      <c r="G31" s="36">
        <f>TI_EHG_DHEP!G$2</f>
        <v>720.61229578675841</v>
      </c>
      <c r="H31" s="36">
        <f>TI_EHG_DHEP!H$2</f>
        <v>754.33568357695617</v>
      </c>
      <c r="I31" s="36">
        <f>TI_EHG_DHEP!I$2</f>
        <v>791.98005159071363</v>
      </c>
      <c r="J31" s="36">
        <f>TI_EHG_DHEP!J$2</f>
        <v>785.8298366294066</v>
      </c>
      <c r="K31" s="36">
        <f>TI_EHG_DHEP!K$2</f>
        <v>981.7870163370593</v>
      </c>
      <c r="L31" s="36">
        <f>TI_EHG_DHEP!L$2</f>
        <v>823.26741186586401</v>
      </c>
      <c r="M31" s="36">
        <f>TI_EHG_DHEP!M$2</f>
        <v>1094.469475494411</v>
      </c>
      <c r="N31" s="36">
        <f>TI_EHG_DHEP!N$2</f>
        <v>1058.1820292347377</v>
      </c>
      <c r="O31" s="36">
        <f>TI_EHG_DHEP!O$2</f>
        <v>1212.4593293207222</v>
      </c>
      <c r="P31" s="36">
        <f>TI_EHG_DHEP!P$2</f>
        <v>1305.637747205503</v>
      </c>
      <c r="Q31" s="36">
        <f>TI_EHG_DHEP!Q$2</f>
        <v>1308.8299226139293</v>
      </c>
      <c r="R31" s="36">
        <f>TI_EHG_DHEP!R$2</f>
        <v>1395.8711092003439</v>
      </c>
      <c r="S31" s="36">
        <f>TI_EHG_DHEP!S$2</f>
        <v>1484.4450558899396</v>
      </c>
      <c r="T31" s="36">
        <f>TI_EHG_DHEP!T$2</f>
        <v>1534.4627687016336</v>
      </c>
      <c r="U31" s="36">
        <f>TI_EHG_DHEP!U$2</f>
        <v>1270.9926053310403</v>
      </c>
      <c r="V31" s="36">
        <f>TI_EHG_DHEP!V$2</f>
        <v>1249.5210662080824</v>
      </c>
      <c r="W31" s="36">
        <f>TI_EHG_DHEP!W$2</f>
        <v>1328.1539122957868</v>
      </c>
      <c r="X31" s="36">
        <f>TI_EHG_DHEP!X$2</f>
        <v>1313.3889079965604</v>
      </c>
    </row>
    <row r="32" spans="1:24" ht="11.25" customHeight="1" x14ac:dyDescent="0.2">
      <c r="A32" s="2" t="s">
        <v>160</v>
      </c>
      <c r="B32" s="3" t="str">
        <f ca="1">HYPERLINK("#"&amp;CELL("address",TI_CO_E!$W$2),"TI_CO_E")</f>
        <v>TI_CO_E</v>
      </c>
      <c r="C32" s="35">
        <f>TI_CO_E!C$2</f>
        <v>45980.790111779876</v>
      </c>
      <c r="D32" s="35">
        <f>TI_CO_E!D$2</f>
        <v>43845.765262252782</v>
      </c>
      <c r="E32" s="35">
        <f>TI_CO_E!E$2</f>
        <v>42325.601117798789</v>
      </c>
      <c r="F32" s="35">
        <f>TI_CO_E!F$2</f>
        <v>43592.605073086845</v>
      </c>
      <c r="G32" s="35">
        <f>TI_CO_E!G$2</f>
        <v>43998.198796216675</v>
      </c>
      <c r="H32" s="35">
        <f>TI_CO_E!H$2</f>
        <v>41814.70085984523</v>
      </c>
      <c r="I32" s="35">
        <f>TI_CO_E!I$2</f>
        <v>44685.420550300943</v>
      </c>
      <c r="J32" s="35">
        <f>TI_CO_E!J$2</f>
        <v>44799.526139294932</v>
      </c>
      <c r="K32" s="35">
        <f>TI_CO_E!K$2</f>
        <v>42875.740240756662</v>
      </c>
      <c r="L32" s="35">
        <f>TI_CO_E!L$2</f>
        <v>31136.552708512463</v>
      </c>
      <c r="M32" s="35">
        <f>TI_CO_E!M$2</f>
        <v>38214.468701633712</v>
      </c>
      <c r="N32" s="35">
        <f>TI_CO_E!N$2</f>
        <v>37876.666122098031</v>
      </c>
      <c r="O32" s="35">
        <f>TI_CO_E!O$2</f>
        <v>36505.703009458295</v>
      </c>
      <c r="P32" s="35">
        <f>TI_CO_E!P$2</f>
        <v>35307.165176268267</v>
      </c>
      <c r="Q32" s="35">
        <f>TI_CO_E!Q$2</f>
        <v>34999.186930352531</v>
      </c>
      <c r="R32" s="35">
        <f>TI_CO_E!R$2</f>
        <v>34887.785726569215</v>
      </c>
      <c r="S32" s="35">
        <f>TI_CO_E!S$2</f>
        <v>35133.926913155621</v>
      </c>
      <c r="T32" s="35">
        <f>TI_CO_E!T$2</f>
        <v>35057.153654342212</v>
      </c>
      <c r="U32" s="35">
        <f>TI_CO_E!U$2</f>
        <v>34944.376182287189</v>
      </c>
      <c r="V32" s="35">
        <f>TI_CO_E!V$2</f>
        <v>32690.247893379194</v>
      </c>
      <c r="W32" s="35">
        <f>TI_CO_E!W$2</f>
        <v>28527.901375752361</v>
      </c>
      <c r="X32" s="35">
        <f>TI_CO_E!X$2</f>
        <v>29326.275322441961</v>
      </c>
    </row>
    <row r="33" spans="1:24" ht="11.25" customHeight="1" x14ac:dyDescent="0.2">
      <c r="A33" s="2" t="s">
        <v>163</v>
      </c>
      <c r="B33" s="3" t="str">
        <f ca="1">HYPERLINK("#"&amp;CELL("address",TI_BF_E!$W$2),"TI_BF_E")</f>
        <v>TI_BF_E</v>
      </c>
      <c r="C33" s="35">
        <f>TI_BF_E!C$2</f>
        <v>36614.898538263107</v>
      </c>
      <c r="D33" s="35">
        <f>TI_BF_E!D$2</f>
        <v>36169.858168529659</v>
      </c>
      <c r="E33" s="35">
        <f>TI_BF_E!E$2</f>
        <v>35145.872914875319</v>
      </c>
      <c r="F33" s="35">
        <f>TI_BF_E!F$2</f>
        <v>36624.455717970763</v>
      </c>
      <c r="G33" s="35">
        <f>TI_BF_E!G$2</f>
        <v>36991.626139294924</v>
      </c>
      <c r="H33" s="35">
        <f>TI_BF_E!H$2</f>
        <v>35412.154170249356</v>
      </c>
      <c r="I33" s="35">
        <f>TI_BF_E!I$2</f>
        <v>35764.070249355114</v>
      </c>
      <c r="J33" s="35">
        <f>TI_BF_E!J$2</f>
        <v>36250.257265692169</v>
      </c>
      <c r="K33" s="35">
        <f>TI_BF_E!K$2</f>
        <v>33957.771711092006</v>
      </c>
      <c r="L33" s="35">
        <f>TI_BF_E!L$2</f>
        <v>23181.706534823727</v>
      </c>
      <c r="M33" s="35">
        <f>TI_BF_E!M$2</f>
        <v>31528.704901117795</v>
      </c>
      <c r="N33" s="35">
        <f>TI_BF_E!N$2</f>
        <v>30715.052106620802</v>
      </c>
      <c r="O33" s="35">
        <f>TI_BF_E!O$2</f>
        <v>30098.903439380912</v>
      </c>
      <c r="P33" s="35">
        <f>TI_BF_E!P$2</f>
        <v>29821.618916595013</v>
      </c>
      <c r="Q33" s="35">
        <f>TI_BF_E!Q$2</f>
        <v>30697.083662940673</v>
      </c>
      <c r="R33" s="35">
        <f>TI_BF_E!R$2</f>
        <v>29946.754514187443</v>
      </c>
      <c r="S33" s="35">
        <f>TI_BF_E!S$2</f>
        <v>29898.088134135858</v>
      </c>
      <c r="T33" s="35">
        <f>TI_BF_E!T$2</f>
        <v>30617.523387790203</v>
      </c>
      <c r="U33" s="35">
        <f>TI_BF_E!U$2</f>
        <v>30281.981771281175</v>
      </c>
      <c r="V33" s="35">
        <f>TI_BF_E!V$2</f>
        <v>28709.160017196908</v>
      </c>
      <c r="W33" s="35">
        <f>TI_BF_E!W$2</f>
        <v>24342.430352536543</v>
      </c>
      <c r="X33" s="35">
        <f>TI_BF_E!X$2</f>
        <v>31164.416509028371</v>
      </c>
    </row>
    <row r="34" spans="1:24" ht="11.25" customHeight="1" x14ac:dyDescent="0.2">
      <c r="A34" s="2" t="s">
        <v>162</v>
      </c>
      <c r="B34" s="3" t="str">
        <f ca="1">HYPERLINK("#"&amp;CELL("address",TI_GW_E!$W$2),"TI_GW_E")</f>
        <v>TI_GW_E</v>
      </c>
      <c r="C34" s="35">
        <f>TI_GW_E!C$2</f>
        <v>741.55296646603597</v>
      </c>
      <c r="D34" s="35">
        <f>TI_GW_E!D$2</f>
        <v>657.93611349957007</v>
      </c>
      <c r="E34" s="35">
        <f>TI_GW_E!E$2</f>
        <v>652.43645743766115</v>
      </c>
      <c r="F34" s="35">
        <f>TI_GW_E!F$2</f>
        <v>651.45546001719686</v>
      </c>
      <c r="G34" s="35">
        <f>TI_GW_E!G$2</f>
        <v>625.55838349097166</v>
      </c>
      <c r="H34" s="35">
        <f>TI_GW_E!H$2</f>
        <v>609.71006018916592</v>
      </c>
      <c r="I34" s="35">
        <f>TI_GW_E!I$2</f>
        <v>664.98185726569204</v>
      </c>
      <c r="J34" s="35">
        <f>TI_GW_E!J$2</f>
        <v>562.79518486672396</v>
      </c>
      <c r="K34" s="35">
        <f>TI_GW_E!K$2</f>
        <v>618.6410146173688</v>
      </c>
      <c r="L34" s="35">
        <f>TI_GW_E!L$2</f>
        <v>583.44428202923461</v>
      </c>
      <c r="M34" s="35">
        <f>TI_GW_E!M$2</f>
        <v>707.33508168529647</v>
      </c>
      <c r="N34" s="35">
        <f>TI_GW_E!N$2</f>
        <v>699.7918314703353</v>
      </c>
      <c r="O34" s="35">
        <f>TI_GW_E!O$2</f>
        <v>661.20214961306965</v>
      </c>
      <c r="P34" s="35">
        <f>TI_GW_E!P$2</f>
        <v>587.59363714531389</v>
      </c>
      <c r="Q34" s="35">
        <f>TI_GW_E!Q$2</f>
        <v>595.16603611349944</v>
      </c>
      <c r="R34" s="35">
        <f>TI_GW_E!R$2</f>
        <v>596.0693895098882</v>
      </c>
      <c r="S34" s="35">
        <f>TI_GW_E!S$2</f>
        <v>610.32012037833192</v>
      </c>
      <c r="T34" s="35">
        <f>TI_GW_E!T$2</f>
        <v>523.11926053310401</v>
      </c>
      <c r="U34" s="35">
        <f>TI_GW_E!U$2</f>
        <v>518.18228718830608</v>
      </c>
      <c r="V34" s="35">
        <f>TI_GW_E!V$2</f>
        <v>485.61324161650901</v>
      </c>
      <c r="W34" s="35">
        <f>TI_GW_E!W$2</f>
        <v>355.44256233877911</v>
      </c>
      <c r="X34" s="35">
        <f>TI_GW_E!X$2</f>
        <v>1.1306964746345656</v>
      </c>
    </row>
    <row r="35" spans="1:24" ht="11.25" customHeight="1" x14ac:dyDescent="0.2">
      <c r="A35" s="2" t="s">
        <v>211</v>
      </c>
      <c r="B35" s="3" t="str">
        <f ca="1">HYPERLINK("#"&amp;CELL("address",TI_RPI_E!$W$2),"TI_RPI_E")</f>
        <v>TI_RPI_E</v>
      </c>
      <c r="C35" s="35">
        <f>TI_RPI_E!C$2</f>
        <v>692193.35477214085</v>
      </c>
      <c r="D35" s="35">
        <f>TI_RPI_E!D$2</f>
        <v>692330.43895098881</v>
      </c>
      <c r="E35" s="35">
        <f>TI_RPI_E!E$2</f>
        <v>695421.6987962164</v>
      </c>
      <c r="F35" s="35">
        <f>TI_RPI_E!F$2</f>
        <v>707035.47265692172</v>
      </c>
      <c r="G35" s="35">
        <f>TI_RPI_E!G$2</f>
        <v>721381.98314703361</v>
      </c>
      <c r="H35" s="35">
        <f>TI_RPI_E!H$2</f>
        <v>723425.27196904575</v>
      </c>
      <c r="I35" s="35">
        <f>TI_RPI_E!I$2</f>
        <v>727357.51969045564</v>
      </c>
      <c r="J35" s="35">
        <f>TI_RPI_E!J$2</f>
        <v>721427.64557179715</v>
      </c>
      <c r="K35" s="35">
        <f>TI_RPI_E!K$2</f>
        <v>713559.79664660373</v>
      </c>
      <c r="L35" s="35">
        <f>TI_RPI_E!L$2</f>
        <v>675048.07738607028</v>
      </c>
      <c r="M35" s="35">
        <f>TI_RPI_E!M$2</f>
        <v>678263.01100601908</v>
      </c>
      <c r="N35" s="35">
        <f>TI_RPI_E!N$2</f>
        <v>661765.29492691322</v>
      </c>
      <c r="O35" s="35">
        <f>TI_RPI_E!O$2</f>
        <v>664839.04445399821</v>
      </c>
      <c r="P35" s="35">
        <f>TI_RPI_E!P$2</f>
        <v>640927.53852106608</v>
      </c>
      <c r="Q35" s="35">
        <f>TI_RPI_E!Q$2</f>
        <v>649760.43628546852</v>
      </c>
      <c r="R35" s="35">
        <f>TI_RPI_E!R$2</f>
        <v>678340.11582115199</v>
      </c>
      <c r="S35" s="35">
        <f>TI_RPI_E!S$2</f>
        <v>678700.181599312</v>
      </c>
      <c r="T35" s="35">
        <f>TI_RPI_E!T$2</f>
        <v>696099.34780739469</v>
      </c>
      <c r="U35" s="35">
        <f>TI_RPI_E!U$2</f>
        <v>690368.18830610474</v>
      </c>
      <c r="V35" s="35">
        <f>TI_RPI_E!V$2</f>
        <v>689151.76749785047</v>
      </c>
      <c r="W35" s="35">
        <f>TI_RPI_E!W$2</f>
        <v>612074.7417024934</v>
      </c>
      <c r="X35" s="35">
        <f>TI_RPI_E!X$2</f>
        <v>638244.55855545995</v>
      </c>
    </row>
    <row r="36" spans="1:24" ht="11.25" customHeight="1" x14ac:dyDescent="0.2">
      <c r="A36" s="4" t="s">
        <v>212</v>
      </c>
      <c r="B36" s="5" t="str">
        <f ca="1">HYPERLINK("#"&amp;CELL("address",TI_RPI_RI_E!$W$2),"TI_RPI_RI_E")</f>
        <v>TI_RPI_RI_E</v>
      </c>
      <c r="C36" s="36">
        <f>TI_RPI_RI_E!C$2</f>
        <v>623669.44789337891</v>
      </c>
      <c r="D36" s="36">
        <f>TI_RPI_RI_E!D$2</f>
        <v>626320.99303525372</v>
      </c>
      <c r="E36" s="36">
        <f>TI_RPI_RI_E!E$2</f>
        <v>620043.88779019751</v>
      </c>
      <c r="F36" s="36">
        <f>TI_RPI_RI_E!F$2</f>
        <v>633314.65322441969</v>
      </c>
      <c r="G36" s="36">
        <f>TI_RPI_RI_E!G$2</f>
        <v>644612.66603611363</v>
      </c>
      <c r="H36" s="36">
        <f>TI_RPI_RI_E!H$2</f>
        <v>646854.49690455722</v>
      </c>
      <c r="I36" s="36">
        <f>TI_RPI_RI_E!I$2</f>
        <v>648954.00378331891</v>
      </c>
      <c r="J36" s="36">
        <f>TI_RPI_RI_E!J$2</f>
        <v>641859.52846087702</v>
      </c>
      <c r="K36" s="36">
        <f>TI_RPI_RI_E!K$2</f>
        <v>639920.46122098039</v>
      </c>
      <c r="L36" s="36">
        <f>TI_RPI_RI_E!L$2</f>
        <v>595604.92519346508</v>
      </c>
      <c r="M36" s="36">
        <f>TI_RPI_RI_E!M$2</f>
        <v>591123.86113499582</v>
      </c>
      <c r="N36" s="36">
        <f>TI_RPI_RI_E!N$2</f>
        <v>577395.81435941521</v>
      </c>
      <c r="O36" s="36">
        <f>TI_RPI_RI_E!O$2</f>
        <v>577768.87446259672</v>
      </c>
      <c r="P36" s="36">
        <f>TI_RPI_RI_E!P$2</f>
        <v>553522.34746345645</v>
      </c>
      <c r="Q36" s="36">
        <f>TI_RPI_RI_E!Q$2</f>
        <v>556552.97386070504</v>
      </c>
      <c r="R36" s="36">
        <f>TI_RPI_RI_E!R$2</f>
        <v>583480.36981943238</v>
      </c>
      <c r="S36" s="36">
        <f>TI_RPI_RI_E!S$2</f>
        <v>583099.18942390359</v>
      </c>
      <c r="T36" s="36">
        <f>TI_RPI_RI_E!T$2</f>
        <v>594920.25262252777</v>
      </c>
      <c r="U36" s="36">
        <f>TI_RPI_RI_E!U$2</f>
        <v>587311.26775580388</v>
      </c>
      <c r="V36" s="36">
        <f>TI_RPI_RI_E!V$2</f>
        <v>577317.21367153898</v>
      </c>
      <c r="W36" s="36">
        <f>TI_RPI_RI_E!W$2</f>
        <v>509068.19097162504</v>
      </c>
      <c r="X36" s="36">
        <f>TI_RPI_RI_E!X$2</f>
        <v>525567.90249355102</v>
      </c>
    </row>
    <row r="37" spans="1:24" ht="11.25" customHeight="1" x14ac:dyDescent="0.2">
      <c r="A37" s="4" t="s">
        <v>213</v>
      </c>
      <c r="B37" s="5" t="str">
        <f ca="1">HYPERLINK("#"&amp;CELL("address",TI_RPI_BPI_E!$W$2),"TI_RPI_BPI_E")</f>
        <v>TI_RPI_BPI_E</v>
      </c>
      <c r="C37" s="36">
        <f>TI_RPI_BPI_E!C$2</f>
        <v>15723.230696474631</v>
      </c>
      <c r="D37" s="36">
        <f>TI_RPI_BPI_E!D$2</f>
        <v>15204.244024075668</v>
      </c>
      <c r="E37" s="36">
        <f>TI_RPI_BPI_E!E$2</f>
        <v>15415.996388650041</v>
      </c>
      <c r="F37" s="36">
        <f>TI_RPI_BPI_E!F$2</f>
        <v>15850.398022355979</v>
      </c>
      <c r="G37" s="36">
        <f>TI_RPI_BPI_E!G$2</f>
        <v>15934.655116079104</v>
      </c>
      <c r="H37" s="36">
        <f>TI_RPI_BPI_E!H$2</f>
        <v>16114.53465176268</v>
      </c>
      <c r="I37" s="36">
        <f>TI_RPI_BPI_E!I$2</f>
        <v>15997.740240756662</v>
      </c>
      <c r="J37" s="36">
        <f>TI_RPI_BPI_E!J$2</f>
        <v>16192.054342218398</v>
      </c>
      <c r="K37" s="36">
        <f>TI_RPI_BPI_E!K$2</f>
        <v>14413.843594153055</v>
      </c>
      <c r="L37" s="36">
        <f>TI_RPI_BPI_E!L$2</f>
        <v>15176.155803955287</v>
      </c>
      <c r="M37" s="36">
        <f>TI_RPI_BPI_E!M$2</f>
        <v>16392.702149613073</v>
      </c>
      <c r="N37" s="36">
        <f>TI_RPI_BPI_E!N$2</f>
        <v>16289.541444539986</v>
      </c>
      <c r="O37" s="36">
        <f>TI_RPI_BPI_E!O$2</f>
        <v>15757.881771281167</v>
      </c>
      <c r="P37" s="36">
        <f>TI_RPI_BPI_E!P$2</f>
        <v>14390.661220980224</v>
      </c>
      <c r="Q37" s="36">
        <f>TI_RPI_BPI_E!Q$2</f>
        <v>15705.133963886499</v>
      </c>
      <c r="R37" s="36">
        <f>TI_RPI_BPI_E!R$2</f>
        <v>16222.831556319861</v>
      </c>
      <c r="S37" s="36">
        <f>TI_RPI_BPI_E!S$2</f>
        <v>15651.713757523645</v>
      </c>
      <c r="T37" s="36">
        <f>TI_RPI_BPI_E!T$2</f>
        <v>16254.423989681856</v>
      </c>
      <c r="U37" s="36">
        <f>TI_RPI_BPI_E!U$2</f>
        <v>14860.707652622525</v>
      </c>
      <c r="V37" s="36">
        <f>TI_RPI_BPI_E!V$2</f>
        <v>15300.659759243332</v>
      </c>
      <c r="W37" s="36">
        <f>TI_RPI_BPI_E!W$2</f>
        <v>15230.42012037833</v>
      </c>
      <c r="X37" s="36">
        <f>TI_RPI_BPI_E!X$2</f>
        <v>15254.406706792779</v>
      </c>
    </row>
    <row r="38" spans="1:24" ht="11.25" customHeight="1" x14ac:dyDescent="0.2">
      <c r="A38" s="4" t="s">
        <v>214</v>
      </c>
      <c r="B38" s="5" t="str">
        <f ca="1">HYPERLINK("#"&amp;CELL("address",TI_RPI_PT_E!$W$2),"TI_RPI_PT_E")</f>
        <v>TI_RPI_PT_E</v>
      </c>
      <c r="C38" s="36">
        <f>TI_RPI_PT_E!C$2</f>
        <v>20720.092261392947</v>
      </c>
      <c r="D38" s="36">
        <f>TI_RPI_PT_E!D$2</f>
        <v>17982.263198624249</v>
      </c>
      <c r="E38" s="36">
        <f>TI_RPI_PT_E!E$2</f>
        <v>24110.062080825446</v>
      </c>
      <c r="F38" s="36">
        <f>TI_RPI_PT_E!F$2</f>
        <v>18909.377042132415</v>
      </c>
      <c r="G38" s="36">
        <f>TI_RPI_PT_E!G$2</f>
        <v>18630.411521926049</v>
      </c>
      <c r="H38" s="36">
        <f>TI_RPI_PT_E!H$2</f>
        <v>16684.338607050733</v>
      </c>
      <c r="I38" s="36">
        <f>TI_RPI_PT_E!I$2</f>
        <v>20099.012467755798</v>
      </c>
      <c r="J38" s="36">
        <f>TI_RPI_PT_E!J$2</f>
        <v>21726.134307824592</v>
      </c>
      <c r="K38" s="36">
        <f>TI_RPI_PT_E!K$2</f>
        <v>21254.865090283743</v>
      </c>
      <c r="L38" s="36">
        <f>TI_RPI_PT_E!L$2</f>
        <v>23287.676526225281</v>
      </c>
      <c r="M38" s="36">
        <f>TI_RPI_PT_E!M$2</f>
        <v>24250.220808254511</v>
      </c>
      <c r="N38" s="36">
        <f>TI_RPI_PT_E!N$2</f>
        <v>23932.238005159074</v>
      </c>
      <c r="O38" s="36">
        <f>TI_RPI_PT_E!O$2</f>
        <v>22777.823043852106</v>
      </c>
      <c r="P38" s="36">
        <f>TI_RPI_PT_E!P$2</f>
        <v>22319.363026655199</v>
      </c>
      <c r="Q38" s="36">
        <f>TI_RPI_PT_E!Q$2</f>
        <v>23234.748409286327</v>
      </c>
      <c r="R38" s="36">
        <f>TI_RPI_PT_E!R$2</f>
        <v>20143.59079965606</v>
      </c>
      <c r="S38" s="36">
        <f>TI_RPI_PT_E!S$2</f>
        <v>22250.327687016332</v>
      </c>
      <c r="T38" s="36">
        <f>TI_RPI_PT_E!T$2</f>
        <v>22468.183061049011</v>
      </c>
      <c r="U38" s="36">
        <f>TI_RPI_PT_E!U$2</f>
        <v>24941.226053310398</v>
      </c>
      <c r="V38" s="36">
        <f>TI_RPI_PT_E!V$2</f>
        <v>27847.566638005159</v>
      </c>
      <c r="W38" s="36">
        <f>TI_RPI_PT_E!W$2</f>
        <v>25196.752794496988</v>
      </c>
      <c r="X38" s="36">
        <f>TI_RPI_PT_E!X$2</f>
        <v>30263.849183147035</v>
      </c>
    </row>
    <row r="39" spans="1:24" ht="11.25" customHeight="1" x14ac:dyDescent="0.2">
      <c r="A39" s="4" t="s">
        <v>215</v>
      </c>
      <c r="B39" s="5" t="str">
        <f ca="1">HYPERLINK("#"&amp;CELL("address",TI_RPI_IT_E!$W$2),"TI_RPI_IT_E")</f>
        <v>TI_RPI_IT_E</v>
      </c>
      <c r="C39" s="36">
        <f>TI_RPI_IT_E!C$2</f>
        <v>5747.4937231298363</v>
      </c>
      <c r="D39" s="36">
        <f>TI_RPI_IT_E!D$2</f>
        <v>6538.5915735167664</v>
      </c>
      <c r="E39" s="36">
        <f>TI_RPI_IT_E!E$2</f>
        <v>7351.4546861564932</v>
      </c>
      <c r="F39" s="36">
        <f>TI_RPI_IT_E!F$2</f>
        <v>10436.036199484091</v>
      </c>
      <c r="G39" s="36">
        <f>TI_RPI_IT_E!G$2</f>
        <v>13129.32785898538</v>
      </c>
      <c r="H39" s="36">
        <f>TI_RPI_IT_E!H$2</f>
        <v>15420.982545141876</v>
      </c>
      <c r="I39" s="36">
        <f>TI_RPI_IT_E!I$2</f>
        <v>14243.144453998282</v>
      </c>
      <c r="J39" s="36">
        <f>TI_RPI_IT_E!J$2</f>
        <v>13669.685898538264</v>
      </c>
      <c r="K39" s="36">
        <f>TI_RPI_IT_E!K$2</f>
        <v>12558.285038693033</v>
      </c>
      <c r="L39" s="36">
        <f>TI_RPI_IT_E!L$2</f>
        <v>13318.409458297505</v>
      </c>
      <c r="M39" s="36">
        <f>TI_RPI_IT_E!M$2</f>
        <v>16646.676268271713</v>
      </c>
      <c r="N39" s="36">
        <f>TI_RPI_IT_E!N$2</f>
        <v>15686.93112639725</v>
      </c>
      <c r="O39" s="36">
        <f>TI_RPI_IT_E!O$2</f>
        <v>19912.195528804808</v>
      </c>
      <c r="P39" s="36">
        <f>TI_RPI_IT_E!P$2</f>
        <v>22973.145571797071</v>
      </c>
      <c r="Q39" s="36">
        <f>TI_RPI_IT_E!Q$2</f>
        <v>24532.157953568356</v>
      </c>
      <c r="R39" s="36">
        <f>TI_RPI_IT_E!R$2</f>
        <v>28108.255202063629</v>
      </c>
      <c r="S39" s="36">
        <f>TI_RPI_IT_E!S$2</f>
        <v>28098.772828890797</v>
      </c>
      <c r="T39" s="36">
        <f>TI_RPI_IT_E!T$2</f>
        <v>32121.489853826308</v>
      </c>
      <c r="U39" s="36">
        <f>TI_RPI_IT_E!U$2</f>
        <v>35482.77979363715</v>
      </c>
      <c r="V39" s="36">
        <f>TI_RPI_IT_E!V$2</f>
        <v>40731.385038693035</v>
      </c>
      <c r="W39" s="36">
        <f>TI_RPI_IT_E!W$2</f>
        <v>34309.788478073948</v>
      </c>
      <c r="X39" s="36">
        <f>TI_RPI_IT_E!X$2</f>
        <v>37737.857265692161</v>
      </c>
    </row>
    <row r="40" spans="1:24" ht="11.25" customHeight="1" x14ac:dyDescent="0.2">
      <c r="A40" s="4" t="s">
        <v>216</v>
      </c>
      <c r="B40" s="5" t="str">
        <f ca="1">HYPERLINK("#"&amp;CELL("address",TI_RPI_DU_E!$W$2),"TI_RPI_DU_E")</f>
        <v>TI_RPI_DU_E</v>
      </c>
      <c r="C40" s="36">
        <f>TI_RPI_DU_E!C$2</f>
        <v>10731.407050730868</v>
      </c>
      <c r="D40" s="36">
        <f>TI_RPI_DU_E!D$2</f>
        <v>11218.237403267412</v>
      </c>
      <c r="E40" s="36">
        <f>TI_RPI_DU_E!E$2</f>
        <v>13193.352192605333</v>
      </c>
      <c r="F40" s="36">
        <f>TI_RPI_DU_E!F$2</f>
        <v>12764.910318142734</v>
      </c>
      <c r="G40" s="36">
        <f>TI_RPI_DU_E!G$2</f>
        <v>13230.107394668961</v>
      </c>
      <c r="H40" s="36">
        <f>TI_RPI_DU_E!H$2</f>
        <v>12536.956147893379</v>
      </c>
      <c r="I40" s="36">
        <f>TI_RPI_DU_E!I$2</f>
        <v>12445.814789337917</v>
      </c>
      <c r="J40" s="36">
        <f>TI_RPI_DU_E!J$2</f>
        <v>11896.974720550301</v>
      </c>
      <c r="K40" s="36">
        <f>TI_RPI_DU_E!K$2</f>
        <v>11114.693035253655</v>
      </c>
      <c r="L40" s="36">
        <f>TI_RPI_DU_E!L$2</f>
        <v>12999.498968185724</v>
      </c>
      <c r="M40" s="36">
        <f>TI_RPI_DU_E!M$2</f>
        <v>14044.447033533963</v>
      </c>
      <c r="N40" s="36">
        <f>TI_RPI_DU_E!N$2</f>
        <v>12666.320722269991</v>
      </c>
      <c r="O40" s="36">
        <f>TI_RPI_DU_E!O$2</f>
        <v>12882.893207222702</v>
      </c>
      <c r="P40" s="36">
        <f>TI_RPI_DU_E!P$2</f>
        <v>13318.562768701633</v>
      </c>
      <c r="Q40" s="36">
        <f>TI_RPI_DU_E!Q$2</f>
        <v>13992.899484092864</v>
      </c>
      <c r="R40" s="36">
        <f>TI_RPI_DU_E!R$2</f>
        <v>13769.397162510746</v>
      </c>
      <c r="S40" s="36">
        <f>TI_RPI_DU_E!S$2</f>
        <v>13717.670249355115</v>
      </c>
      <c r="T40" s="36">
        <f>TI_RPI_DU_E!T$2</f>
        <v>13851.772141014615</v>
      </c>
      <c r="U40" s="36">
        <f>TI_RPI_DU_E!U$2</f>
        <v>12777.649527085123</v>
      </c>
      <c r="V40" s="36">
        <f>TI_RPI_DU_E!V$2</f>
        <v>12504.152450558899</v>
      </c>
      <c r="W40" s="36">
        <f>TI_RPI_DU_E!W$2</f>
        <v>12884.399914015477</v>
      </c>
      <c r="X40" s="36">
        <f>TI_RPI_DU_E!X$2</f>
        <v>14012.228288907996</v>
      </c>
    </row>
    <row r="41" spans="1:24" ht="11.25" customHeight="1" x14ac:dyDescent="0.2">
      <c r="A41" s="4" t="s">
        <v>217</v>
      </c>
      <c r="B41" s="5" t="str">
        <f ca="1">HYPERLINK("#"&amp;CELL("address",TI_RPI_PII_E!$W$2),"TI_RPI_PII_E")</f>
        <v>TI_RPI_PII_E</v>
      </c>
      <c r="C41" s="36">
        <f>TI_RPI_PII_E!C$2</f>
        <v>15601.683147033535</v>
      </c>
      <c r="D41" s="36">
        <f>TI_RPI_PII_E!D$2</f>
        <v>15066.109716251074</v>
      </c>
      <c r="E41" s="36">
        <f>TI_RPI_PII_E!E$2</f>
        <v>15306.945657781598</v>
      </c>
      <c r="F41" s="36">
        <f>TI_RPI_PII_E!F$2</f>
        <v>15760.09785038693</v>
      </c>
      <c r="G41" s="36">
        <f>TI_RPI_PII_E!G$2</f>
        <v>15844.815219260534</v>
      </c>
      <c r="H41" s="36">
        <f>TI_RPI_PII_E!H$2</f>
        <v>15813.963112639722</v>
      </c>
      <c r="I41" s="36">
        <f>TI_RPI_PII_E!I$2</f>
        <v>15617.803955288049</v>
      </c>
      <c r="J41" s="36">
        <f>TI_RPI_PII_E!J$2</f>
        <v>16083.267841788478</v>
      </c>
      <c r="K41" s="36">
        <f>TI_RPI_PII_E!K$2</f>
        <v>14297.648667239897</v>
      </c>
      <c r="L41" s="36">
        <f>TI_RPI_PII_E!L$2</f>
        <v>14661.411435941531</v>
      </c>
      <c r="M41" s="36">
        <f>TI_RPI_PII_E!M$2</f>
        <v>15805.103611349956</v>
      </c>
      <c r="N41" s="36">
        <f>TI_RPI_PII_E!N$2</f>
        <v>15794.449269131557</v>
      </c>
      <c r="O41" s="36">
        <f>TI_RPI_PII_E!O$2</f>
        <v>15739.376440240754</v>
      </c>
      <c r="P41" s="36">
        <f>TI_RPI_PII_E!P$2</f>
        <v>14403.45846947549</v>
      </c>
      <c r="Q41" s="36">
        <f>TI_RPI_PII_E!Q$2</f>
        <v>15742.52261392949</v>
      </c>
      <c r="R41" s="36">
        <f>TI_RPI_PII_E!R$2</f>
        <v>16615.671281169387</v>
      </c>
      <c r="S41" s="36">
        <f>TI_RPI_PII_E!S$2</f>
        <v>15882.507652622524</v>
      </c>
      <c r="T41" s="36">
        <f>TI_RPI_PII_E!T$2</f>
        <v>16483.226139294926</v>
      </c>
      <c r="U41" s="36">
        <f>TI_RPI_PII_E!U$2</f>
        <v>14994.557523645743</v>
      </c>
      <c r="V41" s="36">
        <f>TI_RPI_PII_E!V$2</f>
        <v>15450.789939810831</v>
      </c>
      <c r="W41" s="36">
        <f>TI_RPI_PII_E!W$2</f>
        <v>15385.189423903694</v>
      </c>
      <c r="X41" s="36">
        <f>TI_RPI_PII_E!X$2</f>
        <v>15408.314617368873</v>
      </c>
    </row>
    <row r="42" spans="1:24" ht="11.25" customHeight="1" x14ac:dyDescent="0.2">
      <c r="A42" s="2" t="s">
        <v>159</v>
      </c>
      <c r="B42" s="3" t="str">
        <f ca="1">HYPERLINK("#"&amp;CELL("address",TI_PF_E!$W$2),"TI_PF_E")</f>
        <v>TI_PF_E</v>
      </c>
      <c r="C42" s="35">
        <f>TI_PF_E!C$2</f>
        <v>200.02553740326741</v>
      </c>
      <c r="D42" s="35">
        <f>TI_PF_E!D$2</f>
        <v>163.15580395528804</v>
      </c>
      <c r="E42" s="35">
        <f>TI_PF_E!E$2</f>
        <v>126.77274290627687</v>
      </c>
      <c r="F42" s="35">
        <f>TI_PF_E!F$2</f>
        <v>127.76792777300084</v>
      </c>
      <c r="G42" s="35">
        <f>TI_PF_E!G$2</f>
        <v>121.23190025795355</v>
      </c>
      <c r="H42" s="35">
        <f>TI_PF_E!H$2</f>
        <v>107.22906276870161</v>
      </c>
      <c r="I42" s="35">
        <f>TI_PF_E!I$2</f>
        <v>101.05468615649183</v>
      </c>
      <c r="J42" s="35">
        <f>TI_PF_E!J$2</f>
        <v>83.757007738607058</v>
      </c>
      <c r="K42" s="35">
        <f>TI_PF_E!K$2</f>
        <v>16.912553740326739</v>
      </c>
      <c r="L42" s="35">
        <f>TI_PF_E!L$2</f>
        <v>7.1649183147033524</v>
      </c>
      <c r="M42" s="35">
        <f>TI_PF_E!M$2</f>
        <v>0</v>
      </c>
      <c r="N42" s="35">
        <f>TI_PF_E!N$2</f>
        <v>2.304385210662081</v>
      </c>
      <c r="O42" s="35">
        <f>TI_PF_E!O$2</f>
        <v>0</v>
      </c>
      <c r="P42" s="35">
        <f>TI_PF_E!P$2</f>
        <v>0</v>
      </c>
      <c r="Q42" s="35">
        <f>TI_PF_E!Q$2</f>
        <v>2.122699914015477</v>
      </c>
      <c r="R42" s="35">
        <f>TI_PF_E!R$2</f>
        <v>2.8276870163370589</v>
      </c>
      <c r="S42" s="35">
        <f>TI_PF_E!S$2</f>
        <v>1.3958727429062769</v>
      </c>
      <c r="T42" s="35">
        <f>TI_PF_E!T$2</f>
        <v>2.0083404987102327</v>
      </c>
      <c r="U42" s="35">
        <f>TI_PF_E!U$2</f>
        <v>11.869045571797081</v>
      </c>
      <c r="V42" s="35">
        <f>TI_PF_E!V$2</f>
        <v>5.4945829750644881</v>
      </c>
      <c r="W42" s="35">
        <f>TI_PF_E!W$2</f>
        <v>7.7287188306104895</v>
      </c>
      <c r="X42" s="35">
        <f>TI_PF_E!X$2</f>
        <v>6.9741186586414434</v>
      </c>
    </row>
    <row r="43" spans="1:24" ht="11.25" customHeight="1" x14ac:dyDescent="0.2">
      <c r="A43" s="2" t="s">
        <v>161</v>
      </c>
      <c r="B43" s="3" t="str">
        <f ca="1">HYPERLINK("#"&amp;CELL("address",TI_BKBPB_E!$W$2),"TI_BKBPB_E")</f>
        <v>TI_BKBPB_E</v>
      </c>
      <c r="C43" s="35">
        <f>TI_BKBPB_E!C$2</f>
        <v>3660.7981083404979</v>
      </c>
      <c r="D43" s="35">
        <f>TI_BKBPB_E!D$2</f>
        <v>3632.7288907996553</v>
      </c>
      <c r="E43" s="35">
        <f>TI_BKBPB_E!E$2</f>
        <v>3609.5217540842641</v>
      </c>
      <c r="F43" s="35">
        <f>TI_BKBPB_E!F$2</f>
        <v>3563.8126397248493</v>
      </c>
      <c r="G43" s="35">
        <f>TI_BKBPB_E!G$2</f>
        <v>3485.1639724849529</v>
      </c>
      <c r="H43" s="35">
        <f>TI_BKBPB_E!H$2</f>
        <v>3500.7943250214953</v>
      </c>
      <c r="I43" s="35">
        <f>TI_BKBPB_E!I$2</f>
        <v>3896.818142734307</v>
      </c>
      <c r="J43" s="35">
        <f>TI_BKBPB_E!J$2</f>
        <v>3818.9532244196039</v>
      </c>
      <c r="K43" s="35">
        <f>TI_BKBPB_E!K$2</f>
        <v>3841.5293207222708</v>
      </c>
      <c r="L43" s="35">
        <f>TI_BKBPB_E!L$2</f>
        <v>3710.0240756663798</v>
      </c>
      <c r="M43" s="35">
        <f>TI_BKBPB_E!M$2</f>
        <v>3657.5503869303525</v>
      </c>
      <c r="N43" s="35">
        <f>TI_BKBPB_E!N$2</f>
        <v>3916.1049011177984</v>
      </c>
      <c r="O43" s="35">
        <f>TI_BKBPB_E!O$2</f>
        <v>3955.0653482373164</v>
      </c>
      <c r="P43" s="35">
        <f>TI_BKBPB_E!P$2</f>
        <v>4127.0455717970763</v>
      </c>
      <c r="Q43" s="35">
        <f>TI_BKBPB_E!Q$2</f>
        <v>4271.8950128976776</v>
      </c>
      <c r="R43" s="35">
        <f>TI_BKBPB_E!R$2</f>
        <v>4224.315649183146</v>
      </c>
      <c r="S43" s="35">
        <f>TI_BKBPB_E!S$2</f>
        <v>3918.9955288048145</v>
      </c>
      <c r="T43" s="35">
        <f>TI_BKBPB_E!T$2</f>
        <v>3807.0616509028378</v>
      </c>
      <c r="U43" s="35">
        <f>TI_BKBPB_E!U$2</f>
        <v>4243.2005159071359</v>
      </c>
      <c r="V43" s="35">
        <f>TI_BKBPB_E!V$2</f>
        <v>3823.9621668099735</v>
      </c>
      <c r="W43" s="35">
        <f>TI_BKBPB_E!W$2</f>
        <v>3445.5649183147029</v>
      </c>
      <c r="X43" s="35">
        <f>TI_BKBPB_E!X$2</f>
        <v>3712.117282889079</v>
      </c>
    </row>
    <row r="44" spans="1:24" ht="11.25" customHeight="1" x14ac:dyDescent="0.2">
      <c r="A44" s="2" t="s">
        <v>166</v>
      </c>
      <c r="B44" s="3" t="str">
        <f ca="1">HYPERLINK("#"&amp;CELL("address",TI_CL_E!$W$2),"TI_CL_E")</f>
        <v>TI_CL_E</v>
      </c>
      <c r="C44" s="35">
        <f>TI_CL_E!C$2</f>
        <v>577.79200343938078</v>
      </c>
      <c r="D44" s="35">
        <f>TI_CL_E!D$2</f>
        <v>627.55012897678421</v>
      </c>
      <c r="E44" s="35">
        <f>TI_CL_E!E$2</f>
        <v>663.16182287188303</v>
      </c>
      <c r="F44" s="35">
        <f>TI_CL_E!F$2</f>
        <v>702.96672398968178</v>
      </c>
      <c r="G44" s="35">
        <f>TI_CL_E!G$2</f>
        <v>714.95038693035247</v>
      </c>
      <c r="H44" s="35">
        <f>TI_CL_E!H$2</f>
        <v>724.2870163370593</v>
      </c>
      <c r="I44" s="35">
        <f>TI_CL_E!I$2</f>
        <v>758.81169389509876</v>
      </c>
      <c r="J44" s="35">
        <f>TI_CL_E!J$2</f>
        <v>771.91263972484944</v>
      </c>
      <c r="K44" s="35">
        <f>TI_CL_E!K$2</f>
        <v>814.30627687016329</v>
      </c>
      <c r="L44" s="35">
        <f>TI_CL_E!L$2</f>
        <v>885.94419604471193</v>
      </c>
      <c r="M44" s="35">
        <f>TI_CL_E!M$2</f>
        <v>994.11883061049014</v>
      </c>
      <c r="N44" s="35">
        <f>TI_CL_E!N$2</f>
        <v>1048.665520206363</v>
      </c>
      <c r="O44" s="35">
        <f>TI_CL_E!O$2</f>
        <v>1093.7250214961309</v>
      </c>
      <c r="P44" s="35">
        <f>TI_CL_E!P$2</f>
        <v>1120.1436801375751</v>
      </c>
      <c r="Q44" s="35">
        <f>TI_CL_E!Q$2</f>
        <v>1271.808426483233</v>
      </c>
      <c r="R44" s="35">
        <f>TI_CL_E!R$2</f>
        <v>1486.9201203783321</v>
      </c>
      <c r="S44" s="35">
        <f>TI_CL_E!S$2</f>
        <v>1355.182803095443</v>
      </c>
      <c r="T44" s="35">
        <f>TI_CL_E!T$2</f>
        <v>1690.0103181427339</v>
      </c>
      <c r="U44" s="35">
        <f>TI_CL_E!U$2</f>
        <v>1826.1942390369729</v>
      </c>
      <c r="V44" s="35">
        <f>TI_CL_E!V$2</f>
        <v>1909.154256233878</v>
      </c>
      <c r="W44" s="35">
        <f>TI_CL_E!W$2</f>
        <v>1852.7488392089419</v>
      </c>
      <c r="X44" s="35">
        <f>TI_CL_E!X$2</f>
        <v>1789.063972484953</v>
      </c>
    </row>
    <row r="45" spans="1:24" ht="11.25" customHeight="1" x14ac:dyDescent="0.2">
      <c r="A45" s="2" t="s">
        <v>218</v>
      </c>
      <c r="B45" s="3" t="str">
        <f ca="1">HYPERLINK("#"&amp;CELL("address",TI_BNG_E!$W$2),"TI_BNG_E")</f>
        <v>TI_BNG_E</v>
      </c>
      <c r="C45" s="35">
        <f>TI_BNG_E!C$2</f>
        <v>13.112639724849529</v>
      </c>
      <c r="D45" s="35">
        <f>TI_BNG_E!D$2</f>
        <v>11.51238177128117</v>
      </c>
      <c r="E45" s="35">
        <f>TI_BNG_E!E$2</f>
        <v>9.8882201203783318</v>
      </c>
      <c r="F45" s="35">
        <f>TI_BNG_E!F$2</f>
        <v>7.5475494411006014</v>
      </c>
      <c r="G45" s="35">
        <f>TI_BNG_E!G$2</f>
        <v>10.41367153912296</v>
      </c>
      <c r="H45" s="35">
        <f>TI_BNG_E!H$2</f>
        <v>10.65253654342218</v>
      </c>
      <c r="I45" s="35">
        <f>TI_BNG_E!I$2</f>
        <v>51.649183147033526</v>
      </c>
      <c r="J45" s="35">
        <f>TI_BNG_E!J$2</f>
        <v>76.888134135855552</v>
      </c>
      <c r="K45" s="35">
        <f>TI_BNG_E!K$2</f>
        <v>121.72502149613075</v>
      </c>
      <c r="L45" s="35">
        <f>TI_BNG_E!L$2</f>
        <v>117.1920894239037</v>
      </c>
      <c r="M45" s="35">
        <f>TI_BNG_E!M$2</f>
        <v>101.0760963026655</v>
      </c>
      <c r="N45" s="35">
        <f>TI_BNG_E!N$2</f>
        <v>115.17205503009457</v>
      </c>
      <c r="O45" s="35">
        <f>TI_BNG_E!O$2</f>
        <v>216.54720550300942</v>
      </c>
      <c r="P45" s="35">
        <f>TI_BNG_E!P$2</f>
        <v>188.01255374032678</v>
      </c>
      <c r="Q45" s="35">
        <f>TI_BNG_E!Q$2</f>
        <v>239.06405846947541</v>
      </c>
      <c r="R45" s="35">
        <f>TI_BNG_E!R$2</f>
        <v>132.17609630266551</v>
      </c>
      <c r="S45" s="35">
        <f>TI_BNG_E!S$2</f>
        <v>200.24127257093721</v>
      </c>
      <c r="T45" s="35">
        <f>TI_BNG_E!T$2</f>
        <v>293.22639724849523</v>
      </c>
      <c r="U45" s="35">
        <f>TI_BNG_E!U$2</f>
        <v>385.63645743766125</v>
      </c>
      <c r="V45" s="35">
        <f>TI_BNG_E!V$2</f>
        <v>546.01083404987094</v>
      </c>
      <c r="W45" s="35">
        <f>TI_BNG_E!W$2</f>
        <v>858.48177128116947</v>
      </c>
      <c r="X45" s="35">
        <f>TI_BNG_E!X$2</f>
        <v>2097.721582115219</v>
      </c>
    </row>
    <row r="46" spans="1:24" ht="11.25" customHeight="1" x14ac:dyDescent="0.2">
      <c r="A46" s="2" t="s">
        <v>219</v>
      </c>
      <c r="B46" s="3" t="str">
        <f ca="1">HYPERLINK("#"&amp;CELL("address",TI_LBB_E!$W$2),"TI_LBB_E")</f>
        <v>TI_LBB_E</v>
      </c>
      <c r="C46" s="35">
        <f>TI_LBB_E!C$2</f>
        <v>459.01401547721406</v>
      </c>
      <c r="D46" s="35">
        <f>TI_LBB_E!D$2</f>
        <v>490.05477214101461</v>
      </c>
      <c r="E46" s="35">
        <f>TI_LBB_E!E$2</f>
        <v>582.84118658641455</v>
      </c>
      <c r="F46" s="35">
        <f>TI_LBB_E!F$2</f>
        <v>695.33594153052445</v>
      </c>
      <c r="G46" s="35">
        <f>TI_LBB_E!G$2</f>
        <v>1279.287532244196</v>
      </c>
      <c r="H46" s="35">
        <f>TI_LBB_E!H$2</f>
        <v>2070.0993121238175</v>
      </c>
      <c r="I46" s="35">
        <f>TI_LBB_E!I$2</f>
        <v>2944.2169389509886</v>
      </c>
      <c r="J46" s="35">
        <f>TI_LBB_E!J$2</f>
        <v>4809.9183147033527</v>
      </c>
      <c r="K46" s="35">
        <f>TI_LBB_E!K$2</f>
        <v>7754.3638865004305</v>
      </c>
      <c r="L46" s="35">
        <f>TI_LBB_E!L$2</f>
        <v>10116.733190025792</v>
      </c>
      <c r="M46" s="35">
        <f>TI_LBB_E!M$2</f>
        <v>11408.072656921755</v>
      </c>
      <c r="N46" s="35">
        <f>TI_LBB_E!N$2</f>
        <v>12107.598624247632</v>
      </c>
      <c r="O46" s="35">
        <f>TI_LBB_E!O$2</f>
        <v>13269.043336199484</v>
      </c>
      <c r="P46" s="35">
        <f>TI_LBB_E!P$2</f>
        <v>11835.260017196902</v>
      </c>
      <c r="Q46" s="35">
        <f>TI_LBB_E!Q$2</f>
        <v>12645.599656061908</v>
      </c>
      <c r="R46" s="35">
        <f>TI_LBB_E!R$2</f>
        <v>12608.606276870161</v>
      </c>
      <c r="S46" s="35">
        <f>TI_LBB_E!S$2</f>
        <v>12422.435081685297</v>
      </c>
      <c r="T46" s="35">
        <f>TI_LBB_E!T$2</f>
        <v>13545.59982803095</v>
      </c>
      <c r="U46" s="35">
        <f>TI_LBB_E!U$2</f>
        <v>15188.641702493551</v>
      </c>
      <c r="V46" s="35">
        <f>TI_LBB_E!V$2</f>
        <v>15636.088306104903</v>
      </c>
      <c r="W46" s="35">
        <f>TI_LBB_E!W$2</f>
        <v>16170.630524505588</v>
      </c>
      <c r="X46" s="35">
        <f>TI_LBB_E!X$2</f>
        <v>16725.300171969047</v>
      </c>
    </row>
    <row r="47" spans="1:24" ht="11.25" customHeight="1" x14ac:dyDescent="0.2">
      <c r="A47" s="2" t="s">
        <v>170</v>
      </c>
      <c r="B47" s="3" t="str">
        <f ca="1">HYPERLINK("#"&amp;CELL("address",TI_CPP_E!$W$2),"TI_CPP_E")</f>
        <v>TI_CPP_E</v>
      </c>
      <c r="C47" s="35">
        <f>TI_CPP_E!C$2</f>
        <v>147.46345657781603</v>
      </c>
      <c r="D47" s="35">
        <f>TI_CPP_E!D$2</f>
        <v>122.19355116079106</v>
      </c>
      <c r="E47" s="35">
        <f>TI_CPP_E!E$2</f>
        <v>103.99355116079104</v>
      </c>
      <c r="F47" s="35">
        <f>TI_CPP_E!F$2</f>
        <v>131.19802235597592</v>
      </c>
      <c r="G47" s="35">
        <f>TI_CPP_E!G$2</f>
        <v>119.8767841788478</v>
      </c>
      <c r="H47" s="35">
        <f>TI_CPP_E!H$2</f>
        <v>101.76852966466035</v>
      </c>
      <c r="I47" s="35">
        <f>TI_CPP_E!I$2</f>
        <v>93.702579535683554</v>
      </c>
      <c r="J47" s="35">
        <f>TI_CPP_E!J$2</f>
        <v>95.863542562338779</v>
      </c>
      <c r="K47" s="35">
        <f>TI_CPP_E!K$2</f>
        <v>109.07463456577815</v>
      </c>
      <c r="L47" s="35">
        <f>TI_CPP_E!L$2</f>
        <v>245.30662080825442</v>
      </c>
      <c r="M47" s="35">
        <f>TI_CPP_E!M$2</f>
        <v>231.99355116079096</v>
      </c>
      <c r="N47" s="35">
        <f>TI_CPP_E!N$2</f>
        <v>232.71160791057602</v>
      </c>
      <c r="O47" s="35">
        <f>TI_CPP_E!O$2</f>
        <v>323.94883920894227</v>
      </c>
      <c r="P47" s="35">
        <f>TI_CPP_E!P$2</f>
        <v>297.20154772141001</v>
      </c>
      <c r="Q47" s="35">
        <f>TI_CPP_E!Q$2</f>
        <v>314.82828890799652</v>
      </c>
      <c r="R47" s="35">
        <f>TI_CPP_E!R$2</f>
        <v>300.89673258813406</v>
      </c>
      <c r="S47" s="35">
        <f>TI_CPP_E!S$2</f>
        <v>244.7553740326741</v>
      </c>
      <c r="T47" s="35">
        <f>TI_CPP_E!T$2</f>
        <v>270.27910576096303</v>
      </c>
      <c r="U47" s="35">
        <f>TI_CPP_E!U$2</f>
        <v>237.84084264832325</v>
      </c>
      <c r="V47" s="35">
        <f>TI_CPP_E!V$2</f>
        <v>214.2257953568357</v>
      </c>
      <c r="W47" s="35">
        <f>TI_CPP_E!W$2</f>
        <v>209.00902837489247</v>
      </c>
      <c r="X47" s="35">
        <f>TI_CPP_E!X$2</f>
        <v>217.56139294926908</v>
      </c>
    </row>
    <row r="48" spans="1:24" ht="11.25" customHeight="1" x14ac:dyDescent="0.2">
      <c r="A48" s="2" t="s">
        <v>220</v>
      </c>
      <c r="B48" s="3" t="str">
        <f ca="1">HYPERLINK("#"&amp;CELL("address",TI_GTL_E!$W$2),"TI_GTL_E")</f>
        <v>TI_GTL_E</v>
      </c>
      <c r="C48" s="35">
        <f>TI_GTL_E!C$2</f>
        <v>0</v>
      </c>
      <c r="D48" s="35">
        <f>TI_GTL_E!D$2</f>
        <v>0</v>
      </c>
      <c r="E48" s="35">
        <f>TI_GTL_E!E$2</f>
        <v>0</v>
      </c>
      <c r="F48" s="35">
        <f>TI_GTL_E!F$2</f>
        <v>0</v>
      </c>
      <c r="G48" s="35">
        <f>TI_GTL_E!G$2</f>
        <v>0</v>
      </c>
      <c r="H48" s="35">
        <f>TI_GTL_E!H$2</f>
        <v>0</v>
      </c>
      <c r="I48" s="35">
        <f>TI_GTL_E!I$2</f>
        <v>0</v>
      </c>
      <c r="J48" s="35">
        <f>TI_GTL_E!J$2</f>
        <v>0</v>
      </c>
      <c r="K48" s="35">
        <f>TI_GTL_E!K$2</f>
        <v>0</v>
      </c>
      <c r="L48" s="35">
        <f>TI_GTL_E!L$2</f>
        <v>0</v>
      </c>
      <c r="M48" s="35">
        <f>TI_GTL_E!M$2</f>
        <v>0</v>
      </c>
      <c r="N48" s="35">
        <f>TI_GTL_E!N$2</f>
        <v>0</v>
      </c>
      <c r="O48" s="35">
        <f>TI_GTL_E!O$2</f>
        <v>0</v>
      </c>
      <c r="P48" s="35">
        <f>TI_GTL_E!P$2</f>
        <v>0</v>
      </c>
      <c r="Q48" s="35">
        <f>TI_GTL_E!Q$2</f>
        <v>0</v>
      </c>
      <c r="R48" s="35">
        <f>TI_GTL_E!R$2</f>
        <v>0</v>
      </c>
      <c r="S48" s="35">
        <f>TI_GTL_E!S$2</f>
        <v>0</v>
      </c>
      <c r="T48" s="35">
        <f>TI_GTL_E!T$2</f>
        <v>0</v>
      </c>
      <c r="U48" s="35">
        <f>TI_GTL_E!U$2</f>
        <v>0</v>
      </c>
      <c r="V48" s="35">
        <f>TI_GTL_E!V$2</f>
        <v>0</v>
      </c>
      <c r="W48" s="35">
        <f>TI_GTL_E!W$2</f>
        <v>0</v>
      </c>
      <c r="X48" s="35">
        <f>TI_GTL_E!X$2</f>
        <v>0</v>
      </c>
    </row>
    <row r="49" spans="1:24" ht="11.25" customHeight="1" x14ac:dyDescent="0.2">
      <c r="A49" s="2" t="s">
        <v>221</v>
      </c>
      <c r="B49" s="3" t="str">
        <f ca="1">HYPERLINK("#"&amp;CELL("address",TI_NSP_E!$W$2),"TI_NSP_E")</f>
        <v>TI_NSP_E</v>
      </c>
      <c r="C49" s="35">
        <f>TI_NSP_E!C$2</f>
        <v>574.37489251934642</v>
      </c>
      <c r="D49" s="35">
        <f>TI_NSP_E!D$2</f>
        <v>580.85133276010322</v>
      </c>
      <c r="E49" s="35">
        <f>TI_NSP_E!E$2</f>
        <v>609.9302665520205</v>
      </c>
      <c r="F49" s="35">
        <f>TI_NSP_E!F$2</f>
        <v>577.48056749785042</v>
      </c>
      <c r="G49" s="35">
        <f>TI_NSP_E!G$2</f>
        <v>609.15580395528809</v>
      </c>
      <c r="H49" s="35">
        <f>TI_NSP_E!H$2</f>
        <v>630.25511607910562</v>
      </c>
      <c r="I49" s="35">
        <f>TI_NSP_E!I$2</f>
        <v>701.01530524505597</v>
      </c>
      <c r="J49" s="35">
        <f>TI_NSP_E!J$2</f>
        <v>801.85640584694761</v>
      </c>
      <c r="K49" s="35">
        <f>TI_NSP_E!K$2</f>
        <v>895.22648323301814</v>
      </c>
      <c r="L49" s="35">
        <f>TI_NSP_E!L$2</f>
        <v>826.9611349957006</v>
      </c>
      <c r="M49" s="35">
        <f>TI_NSP_E!M$2</f>
        <v>1139.9482373172825</v>
      </c>
      <c r="N49" s="35">
        <f>TI_NSP_E!N$2</f>
        <v>1285.4920894239035</v>
      </c>
      <c r="O49" s="35">
        <f>TI_NSP_E!O$2</f>
        <v>1582.6771281169388</v>
      </c>
      <c r="P49" s="35">
        <f>TI_NSP_E!P$2</f>
        <v>1980.2473774720549</v>
      </c>
      <c r="Q49" s="35">
        <f>TI_NSP_E!Q$2</f>
        <v>1875.4315563198622</v>
      </c>
      <c r="R49" s="35">
        <f>TI_NSP_E!R$2</f>
        <v>2098.5324161650901</v>
      </c>
      <c r="S49" s="35">
        <f>TI_NSP_E!S$2</f>
        <v>2186.9361134995702</v>
      </c>
      <c r="T49" s="35">
        <f>TI_NSP_E!T$2</f>
        <v>2141.1742906276868</v>
      </c>
      <c r="U49" s="35">
        <f>TI_NSP_E!U$2</f>
        <v>2136.9966466036112</v>
      </c>
      <c r="V49" s="35">
        <f>TI_NSP_E!V$2</f>
        <v>2143.7703353396387</v>
      </c>
      <c r="W49" s="35">
        <f>TI_NSP_E!W$2</f>
        <v>2025.8532244196042</v>
      </c>
      <c r="X49" s="35">
        <f>TI_NSP_E!X$2</f>
        <v>1878.0246775580399</v>
      </c>
    </row>
    <row r="50" spans="1:24" ht="11.25" customHeight="1" x14ac:dyDescent="0.2">
      <c r="A50" s="1" t="s">
        <v>154</v>
      </c>
      <c r="B50" s="1" t="str">
        <f ca="1">HYPERLINK("#"&amp;CELL("address",TO!$W$2),"TO")</f>
        <v>TO</v>
      </c>
      <c r="C50" s="34">
        <f>TO!C$2</f>
        <v>1032273.0760767143</v>
      </c>
      <c r="D50" s="34">
        <f>TO!D$2</f>
        <v>1039533.1920397079</v>
      </c>
      <c r="E50" s="34">
        <f>TO!E$2</f>
        <v>1041328.3647694115</v>
      </c>
      <c r="F50" s="34">
        <f>TO!F$2</f>
        <v>1061653.9839226657</v>
      </c>
      <c r="G50" s="34">
        <f>TO!G$2</f>
        <v>1087040.5101765147</v>
      </c>
      <c r="H50" s="34">
        <f>TO!H$2</f>
        <v>1089540.4528538859</v>
      </c>
      <c r="I50" s="34">
        <f>TO!I$2</f>
        <v>1099658.688078074</v>
      </c>
      <c r="J50" s="34">
        <f>TO!J$2</f>
        <v>1094729.9134677961</v>
      </c>
      <c r="K50" s="34">
        <f>TO!K$2</f>
        <v>1090344.6772902845</v>
      </c>
      <c r="L50" s="34">
        <f>TO!L$2</f>
        <v>1026821.1136997625</v>
      </c>
      <c r="M50" s="34">
        <f>TO!M$2</f>
        <v>1058031.2339175418</v>
      </c>
      <c r="N50" s="34">
        <f>TO!N$2</f>
        <v>1033258.3905287917</v>
      </c>
      <c r="O50" s="34">
        <f>TO!O$2</f>
        <v>1036145.3949596367</v>
      </c>
      <c r="P50" s="34">
        <f>TO!P$2</f>
        <v>1009300.8792200136</v>
      </c>
      <c r="Q50" s="34">
        <f>TO!Q$2</f>
        <v>1010468.661999146</v>
      </c>
      <c r="R50" s="34">
        <f>TO!R$2</f>
        <v>1043416.7715268743</v>
      </c>
      <c r="S50" s="34">
        <f>TO!S$2</f>
        <v>1047809.0747561583</v>
      </c>
      <c r="T50" s="34">
        <f>TO!T$2</f>
        <v>1068691.5708258082</v>
      </c>
      <c r="U50" s="34">
        <f>TO!U$2</f>
        <v>1062618.4751866078</v>
      </c>
      <c r="V50" s="34">
        <f>TO!V$2</f>
        <v>1055437.1912208858</v>
      </c>
      <c r="W50" s="34">
        <f>TO!W$2</f>
        <v>960726.66790174635</v>
      </c>
      <c r="X50" s="34">
        <f>TO!X$2</f>
        <v>1006104.8203783317</v>
      </c>
    </row>
    <row r="51" spans="1:24" ht="11.25" customHeight="1" x14ac:dyDescent="0.2">
      <c r="A51" s="2" t="s">
        <v>222</v>
      </c>
      <c r="B51" s="3" t="str">
        <f ca="1">HYPERLINK("#"&amp;CELL("address",TO_EHG!$W$2),"TO_EHG")</f>
        <v>TO_EHG</v>
      </c>
      <c r="C51" s="35">
        <f>TO_EHG!C$2</f>
        <v>277710.38243956899</v>
      </c>
      <c r="D51" s="35">
        <f>TO_EHG!D$2</f>
        <v>287446.27914202958</v>
      </c>
      <c r="E51" s="35">
        <f>TO_EHG!E$2</f>
        <v>288392.02814000513</v>
      </c>
      <c r="F51" s="35">
        <f>TO_EHG!F$2</f>
        <v>300044.168359467</v>
      </c>
      <c r="G51" s="35">
        <f>TO_EHG!G$2</f>
        <v>310401.81963481219</v>
      </c>
      <c r="H51" s="35">
        <f>TO_EHG!H$2</f>
        <v>311848.83290547674</v>
      </c>
      <c r="I51" s="35">
        <f>TO_EHG!I$2</f>
        <v>315096.7188605332</v>
      </c>
      <c r="J51" s="35">
        <f>TO_EHG!J$2</f>
        <v>314081.72576358274</v>
      </c>
      <c r="K51" s="35">
        <f>TO_EHG!K$2</f>
        <v>315258.05974944209</v>
      </c>
      <c r="L51" s="35">
        <f>TO_EHG!L$2</f>
        <v>301167.1772423248</v>
      </c>
      <c r="M51" s="35">
        <f>TO_EHG!M$2</f>
        <v>318315.18301470438</v>
      </c>
      <c r="N51" s="35">
        <f>TO_EHG!N$2</f>
        <v>309644.31434650451</v>
      </c>
      <c r="O51" s="35">
        <f>TO_EHG!O$2</f>
        <v>310625.96262945619</v>
      </c>
      <c r="P51" s="35">
        <f>TO_EHG!P$2</f>
        <v>308852.46855793294</v>
      </c>
      <c r="Q51" s="35">
        <f>TO_EHG!Q$2</f>
        <v>299298.38994411577</v>
      </c>
      <c r="R51" s="35">
        <f>TO_EHG!R$2</f>
        <v>304107.58880976331</v>
      </c>
      <c r="S51" s="35">
        <f>TO_EHG!S$2</f>
        <v>308287.22419725871</v>
      </c>
      <c r="T51" s="35">
        <f>TO_EHG!T$2</f>
        <v>311300.72533999564</v>
      </c>
      <c r="U51" s="35">
        <f>TO_EHG!U$2</f>
        <v>308277.53400002164</v>
      </c>
      <c r="V51" s="35">
        <f>TO_EHG!V$2</f>
        <v>304640.24341349135</v>
      </c>
      <c r="W51" s="35">
        <f>TO_EHG!W$2</f>
        <v>292476.53582951945</v>
      </c>
      <c r="X51" s="35">
        <f>TO_EHG!X$2</f>
        <v>307665.12132416165</v>
      </c>
    </row>
    <row r="52" spans="1:24" ht="11.25" customHeight="1" x14ac:dyDescent="0.2">
      <c r="A52" s="4" t="s">
        <v>381</v>
      </c>
      <c r="B52" s="5" t="str">
        <f ca="1">HYPERLINK("#"&amp;CELL("address",TO_EHG_E!$W$2),"TO_EHG_E")</f>
        <v>TO_EHG_E</v>
      </c>
      <c r="C52" s="36">
        <f>TO_EHG_E!C$2</f>
        <v>184952.96463389107</v>
      </c>
      <c r="D52" s="36">
        <f>TO_EHG_E!D$2</f>
        <v>189987.75235638287</v>
      </c>
      <c r="E52" s="36">
        <f>TO_EHG_E!E$2</f>
        <v>190351.72034130807</v>
      </c>
      <c r="F52" s="36">
        <f>TO_EHG_E!F$2</f>
        <v>192123.50865504146</v>
      </c>
      <c r="G52" s="36">
        <f>TO_EHG_E!G$2</f>
        <v>196846.85803655678</v>
      </c>
      <c r="H52" s="36">
        <f>TO_EHG_E!H$2</f>
        <v>196153.05486414165</v>
      </c>
      <c r="I52" s="36">
        <f>TO_EHG_E!I$2</f>
        <v>197718.04456425193</v>
      </c>
      <c r="J52" s="36">
        <f>TO_EHG_E!J$2</f>
        <v>198958.64030405547</v>
      </c>
      <c r="K52" s="36">
        <f>TO_EHG_E!K$2</f>
        <v>200335.43130477075</v>
      </c>
      <c r="L52" s="36">
        <f>TO_EHG_E!L$2</f>
        <v>188561.95163115303</v>
      </c>
      <c r="M52" s="36">
        <f>TO_EHG_E!M$2</f>
        <v>196306.45487105192</v>
      </c>
      <c r="N52" s="36">
        <f>TO_EHG_E!N$2</f>
        <v>195175.83478006269</v>
      </c>
      <c r="O52" s="36">
        <f>TO_EHG_E!O$2</f>
        <v>195984.4646145044</v>
      </c>
      <c r="P52" s="36">
        <f>TO_EHG_E!P$2</f>
        <v>195840.46747465854</v>
      </c>
      <c r="Q52" s="36">
        <f>TO_EHG_E!Q$2</f>
        <v>193991.91052661487</v>
      </c>
      <c r="R52" s="36">
        <f>TO_EHG_E!R$2</f>
        <v>195948.15130887745</v>
      </c>
      <c r="S52" s="36">
        <f>TO_EHG_E!S$2</f>
        <v>195504.1833244196</v>
      </c>
      <c r="T52" s="36">
        <f>TO_EHG_E!T$2</f>
        <v>196630.94176231558</v>
      </c>
      <c r="U52" s="36">
        <f>TO_EHG_E!U$2</f>
        <v>196355.21389295912</v>
      </c>
      <c r="V52" s="36">
        <f>TO_EHG_E!V$2</f>
        <v>194164.1182295449</v>
      </c>
      <c r="W52" s="36">
        <f>TO_EHG_E!W$2</f>
        <v>185992.57754305968</v>
      </c>
      <c r="X52" s="36">
        <f>TO_EHG_E!X$2</f>
        <v>194175.75191375904</v>
      </c>
    </row>
    <row r="53" spans="1:24" ht="11.25" customHeight="1" x14ac:dyDescent="0.2">
      <c r="A53" s="4" t="s">
        <v>383</v>
      </c>
      <c r="B53" s="5" t="str">
        <f ca="1">HYPERLINK("#"&amp;CELL("address",TO_EHG_CHP!$W$2),"TO_EHG_CHP")</f>
        <v>TO_EHG_CHP</v>
      </c>
      <c r="C53" s="36">
        <f>TO_EHG_CHP!C$2</f>
        <v>75933.933423875889</v>
      </c>
      <c r="D53" s="36">
        <f>TO_EHG_CHP!D$2</f>
        <v>80061.195667401742</v>
      </c>
      <c r="E53" s="36">
        <f>TO_EHG_CHP!E$2</f>
        <v>80834.892604487919</v>
      </c>
      <c r="F53" s="36">
        <f>TO_EHG_CHP!F$2</f>
        <v>89164.595132388728</v>
      </c>
      <c r="G53" s="36">
        <f>TO_EHG_CHP!G$2</f>
        <v>95602.85119725093</v>
      </c>
      <c r="H53" s="36">
        <f>TO_EHG_CHP!H$2</f>
        <v>97680.49235586678</v>
      </c>
      <c r="I53" s="36">
        <f>TO_EHG_CHP!I$2</f>
        <v>100437.08015136857</v>
      </c>
      <c r="J53" s="36">
        <f>TO_EHG_CHP!J$2</f>
        <v>98350.547808861156</v>
      </c>
      <c r="K53" s="36">
        <f>TO_EHG_CHP!K$2</f>
        <v>98183.016258961929</v>
      </c>
      <c r="L53" s="36">
        <f>TO_EHG_CHP!L$2</f>
        <v>95272.227131111344</v>
      </c>
      <c r="M53" s="36">
        <f>TO_EHG_CHP!M$2</f>
        <v>102687.56009278802</v>
      </c>
      <c r="N53" s="36">
        <f>TO_EHG_CHP!N$2</f>
        <v>97902.390358073637</v>
      </c>
      <c r="O53" s="36">
        <f>TO_EHG_CHP!O$2</f>
        <v>96892.525506881066</v>
      </c>
      <c r="P53" s="36">
        <f>TO_EHG_CHP!P$2</f>
        <v>95470.143997919746</v>
      </c>
      <c r="Q53" s="36">
        <f>TO_EHG_CHP!Q$2</f>
        <v>88811.358008131123</v>
      </c>
      <c r="R53" s="36">
        <f>TO_EHG_CHP!R$2</f>
        <v>91402.511016599674</v>
      </c>
      <c r="S53" s="36">
        <f>TO_EHG_CHP!S$2</f>
        <v>95262.180768185557</v>
      </c>
      <c r="T53" s="36">
        <f>TO_EHG_CHP!T$2</f>
        <v>96713.55385291393</v>
      </c>
      <c r="U53" s="36">
        <f>TO_EHG_CHP!U$2</f>
        <v>94721.338730878226</v>
      </c>
      <c r="V53" s="36">
        <f>TO_EHG_CHP!V$2</f>
        <v>93676.486254040559</v>
      </c>
      <c r="W53" s="36">
        <f>TO_EHG_CHP!W$2</f>
        <v>89576.44124975249</v>
      </c>
      <c r="X53" s="36">
        <f>TO_EHG_CHP!X$2</f>
        <v>94579.934660541345</v>
      </c>
    </row>
    <row r="54" spans="1:24" ht="11.25" customHeight="1" x14ac:dyDescent="0.2">
      <c r="A54" s="4" t="s">
        <v>384</v>
      </c>
      <c r="B54" s="5" t="str">
        <f ca="1">HYPERLINK("#"&amp;CELL("address",TO_EHG_H!$W$2),"TO_EHG_H")</f>
        <v>TO_EHG_H</v>
      </c>
      <c r="C54" s="36">
        <f>TO_EHG_H!C$2</f>
        <v>13170.080309699169</v>
      </c>
      <c r="D54" s="36">
        <f>TO_EHG_H!D$2</f>
        <v>13834.584043718149</v>
      </c>
      <c r="E54" s="36">
        <f>TO_EHG_H!E$2</f>
        <v>13248.540629472347</v>
      </c>
      <c r="F54" s="36">
        <f>TO_EHG_H!F$2</f>
        <v>15198.398841110604</v>
      </c>
      <c r="G54" s="36">
        <f>TO_EHG_H!G$2</f>
        <v>14288.468960451381</v>
      </c>
      <c r="H54" s="36">
        <f>TO_EHG_H!H$2</f>
        <v>14337.44054923053</v>
      </c>
      <c r="I54" s="36">
        <f>TO_EHG_H!I$2</f>
        <v>13406.513240027003</v>
      </c>
      <c r="J54" s="36">
        <f>TO_EHG_H!J$2</f>
        <v>13348.198893150264</v>
      </c>
      <c r="K54" s="36">
        <f>TO_EHG_H!K$2</f>
        <v>13479.32110324002</v>
      </c>
      <c r="L54" s="36">
        <f>TO_EHG_H!L$2</f>
        <v>14174.25309443711</v>
      </c>
      <c r="M54" s="36">
        <f>TO_EHG_H!M$2</f>
        <v>16100.367983558785</v>
      </c>
      <c r="N54" s="36">
        <f>TO_EHG_H!N$2</f>
        <v>13704.782164454607</v>
      </c>
      <c r="O54" s="36">
        <f>TO_EHG_H!O$2</f>
        <v>14541.388828614639</v>
      </c>
      <c r="P54" s="36">
        <f>TO_EHG_H!P$2</f>
        <v>14460.279697552602</v>
      </c>
      <c r="Q54" s="36">
        <f>TO_EHG_H!Q$2</f>
        <v>13300.25642736486</v>
      </c>
      <c r="R54" s="36">
        <f>TO_EHG_H!R$2</f>
        <v>13622.60394651911</v>
      </c>
      <c r="S54" s="36">
        <f>TO_EHG_H!S$2</f>
        <v>14475.592674526219</v>
      </c>
      <c r="T54" s="36">
        <f>TO_EHG_H!T$2</f>
        <v>14821.649900435485</v>
      </c>
      <c r="U54" s="36">
        <f>TO_EHG_H!U$2</f>
        <v>14193.157742764879</v>
      </c>
      <c r="V54" s="36">
        <f>TO_EHG_H!V$2</f>
        <v>13838.88421172647</v>
      </c>
      <c r="W54" s="36">
        <f>TO_EHG_H!W$2</f>
        <v>13559.925787769904</v>
      </c>
      <c r="X54" s="36">
        <f>TO_EHG_H!X$2</f>
        <v>15672.136634424467</v>
      </c>
    </row>
    <row r="55" spans="1:24" ht="11.25" customHeight="1" x14ac:dyDescent="0.2">
      <c r="A55" s="4" t="s">
        <v>207</v>
      </c>
      <c r="B55" s="5" t="str">
        <f ca="1">HYPERLINK("#"&amp;CELL("address",TO_EHG_EDHP!$W$2),"TO_EHG_EDHP")</f>
        <v>TO_EHG_EDHP</v>
      </c>
      <c r="C55" s="36">
        <f>TO_EHG_EDHP!C$2</f>
        <v>983.46285771476096</v>
      </c>
      <c r="D55" s="36">
        <f>TO_EHG_EDHP!D$2</f>
        <v>953.0738623946977</v>
      </c>
      <c r="E55" s="36">
        <f>TO_EHG_EDHP!E$2</f>
        <v>995.28255993462471</v>
      </c>
      <c r="F55" s="36">
        <f>TO_EHG_EDHP!F$2</f>
        <v>838.98644123033944</v>
      </c>
      <c r="G55" s="36">
        <f>TO_EHG_EDHP!G$2</f>
        <v>868.33954169452818</v>
      </c>
      <c r="H55" s="36">
        <f>TO_EHG_EDHP!H$2</f>
        <v>763.95861832429466</v>
      </c>
      <c r="I55" s="36">
        <f>TO_EHG_EDHP!I$2</f>
        <v>696.06575079689173</v>
      </c>
      <c r="J55" s="36">
        <f>TO_EHG_EDHP!J$2</f>
        <v>717.08157542530728</v>
      </c>
      <c r="K55" s="36">
        <f>TO_EHG_EDHP!K$2</f>
        <v>725.08994452629383</v>
      </c>
      <c r="L55" s="36">
        <f>TO_EHG_EDHP!L$2</f>
        <v>671.43566431743318</v>
      </c>
      <c r="M55" s="36">
        <f>TO_EHG_EDHP!M$2</f>
        <v>667.76342089886339</v>
      </c>
      <c r="N55" s="36">
        <f>TO_EHG_EDHP!N$2</f>
        <v>655.50001910735466</v>
      </c>
      <c r="O55" s="36">
        <f>TO_EHG_EDHP!O$2</f>
        <v>770.5519569315511</v>
      </c>
      <c r="P55" s="36">
        <f>TO_EHG_EDHP!P$2</f>
        <v>579.65305255340286</v>
      </c>
      <c r="Q55" s="36">
        <f>TO_EHG_EDHP!Q$2</f>
        <v>704.40027793345985</v>
      </c>
      <c r="R55" s="36">
        <f>TO_EHG_EDHP!R$2</f>
        <v>738.1838961101862</v>
      </c>
      <c r="S55" s="36">
        <f>TO_EHG_EDHP!S$2</f>
        <v>667.67956423761427</v>
      </c>
      <c r="T55" s="36">
        <f>TO_EHG_EDHP!T$2</f>
        <v>665.58396218590588</v>
      </c>
      <c r="U55" s="36">
        <f>TO_EHG_EDHP!U$2</f>
        <v>695.36903803728205</v>
      </c>
      <c r="V55" s="36">
        <f>TO_EHG_EDHP!V$2</f>
        <v>720.63134520853612</v>
      </c>
      <c r="W55" s="36">
        <f>TO_EHG_EDHP!W$2</f>
        <v>810.43242319150647</v>
      </c>
      <c r="X55" s="36">
        <f>TO_EHG_EDHP!X$2</f>
        <v>844.87142599837148</v>
      </c>
    </row>
    <row r="56" spans="1:24" ht="11.25" customHeight="1" x14ac:dyDescent="0.2">
      <c r="A56" s="4" t="s">
        <v>208</v>
      </c>
      <c r="B56" s="5" t="str">
        <f ca="1">HYPERLINK("#"&amp;CELL("address",TO_EHG_EB!$W$2),"TO_EHG_EB")</f>
        <v>TO_EHG_EB</v>
      </c>
      <c r="C56" s="36">
        <f>TO_EHG_EB!C$2</f>
        <v>183.27758584125763</v>
      </c>
      <c r="D56" s="36">
        <f>TO_EHG_EB!D$2</f>
        <v>151.83529295756114</v>
      </c>
      <c r="E56" s="36">
        <f>TO_EHG_EB!E$2</f>
        <v>117.4638018787094</v>
      </c>
      <c r="F56" s="36">
        <f>TO_EHG_EB!F$2</f>
        <v>47.511189953840287</v>
      </c>
      <c r="G56" s="36">
        <f>TO_EHG_EB!G$2</f>
        <v>38.666473235204023</v>
      </c>
      <c r="H56" s="36">
        <f>TO_EHG_EB!H$2</f>
        <v>30.305434508481007</v>
      </c>
      <c r="I56" s="36">
        <f>TO_EHG_EB!I$2</f>
        <v>25.55823233475062</v>
      </c>
      <c r="J56" s="36">
        <f>TO_EHG_EB!J$2</f>
        <v>25.455462400084937</v>
      </c>
      <c r="K56" s="36">
        <f>TO_EHG_EB!K$2</f>
        <v>18.001911803823074</v>
      </c>
      <c r="L56" s="36">
        <f>TO_EHG_EB!L$2</f>
        <v>22.715482268909899</v>
      </c>
      <c r="M56" s="36">
        <f>TO_EHG_EB!M$2</f>
        <v>20.390472718102618</v>
      </c>
      <c r="N56" s="36">
        <f>TO_EHG_EB!N$2</f>
        <v>19.786302536255572</v>
      </c>
      <c r="O56" s="36">
        <f>TO_EHG_EB!O$2</f>
        <v>39.891395783372182</v>
      </c>
      <c r="P56" s="36">
        <f>TO_EHG_EB!P$2</f>
        <v>39.546347286471956</v>
      </c>
      <c r="Q56" s="36">
        <f>TO_EHG_EB!Q$2</f>
        <v>34.808384208995797</v>
      </c>
      <c r="R56" s="36">
        <f>TO_EHG_EB!R$2</f>
        <v>53.110008810794589</v>
      </c>
      <c r="S56" s="36">
        <f>TO_EHG_EB!S$2</f>
        <v>45.742895984266433</v>
      </c>
      <c r="T56" s="36">
        <f>TO_EHG_EB!T$2</f>
        <v>51.33068587650893</v>
      </c>
      <c r="U56" s="36">
        <f>TO_EHG_EB!U$2</f>
        <v>46.503950498249935</v>
      </c>
      <c r="V56" s="36">
        <f>TO_EHG_EB!V$2</f>
        <v>57.562409944249296</v>
      </c>
      <c r="W56" s="36">
        <f>TO_EHG_EB!W$2</f>
        <v>103.24678791268654</v>
      </c>
      <c r="X56" s="36">
        <f>TO_EHG_EB!X$2</f>
        <v>111.15179691908789</v>
      </c>
    </row>
    <row r="57" spans="1:24" ht="11.25" customHeight="1" x14ac:dyDescent="0.2">
      <c r="A57" s="4" t="s">
        <v>223</v>
      </c>
      <c r="B57" s="5" t="str">
        <f ca="1">HYPERLINK("#"&amp;CELL("address",TO_EHG_PH!$W$2),"TO_EHG_PH")</f>
        <v>TO_EHG_PH</v>
      </c>
      <c r="C57" s="36">
        <f>TO_EHG_PH!C$2</f>
        <v>2486.6636285468617</v>
      </c>
      <c r="D57" s="36">
        <f>TO_EHG_PH!D$2</f>
        <v>2457.8379191745485</v>
      </c>
      <c r="E57" s="36">
        <f>TO_EHG_PH!E$2</f>
        <v>2844.1282029234735</v>
      </c>
      <c r="F57" s="36">
        <f>TO_EHG_PH!F$2</f>
        <v>2671.1680997420458</v>
      </c>
      <c r="G57" s="36">
        <f>TO_EHG_PH!G$2</f>
        <v>2756.6354256233867</v>
      </c>
      <c r="H57" s="36">
        <f>TO_EHG_PH!H$2</f>
        <v>2883.5810834049867</v>
      </c>
      <c r="I57" s="36">
        <f>TO_EHG_PH!I$2</f>
        <v>2813.4569217540834</v>
      </c>
      <c r="J57" s="36">
        <f>TO_EHG_PH!J$2</f>
        <v>2681.8017196904552</v>
      </c>
      <c r="K57" s="36">
        <f>TO_EHG_PH!K$2</f>
        <v>2517.1992261392952</v>
      </c>
      <c r="L57" s="36">
        <f>TO_EHG_PH!L$2</f>
        <v>2464.5942390369728</v>
      </c>
      <c r="M57" s="36">
        <f>TO_EHG_PH!M$2</f>
        <v>2532.6461736887354</v>
      </c>
      <c r="N57" s="36">
        <f>TO_EHG_PH!N$2</f>
        <v>2186.020722269991</v>
      </c>
      <c r="O57" s="36">
        <f>TO_EHG_PH!O$2</f>
        <v>2397.1403267411865</v>
      </c>
      <c r="P57" s="36">
        <f>TO_EHG_PH!P$2</f>
        <v>2462.3779879621666</v>
      </c>
      <c r="Q57" s="36">
        <f>TO_EHG_PH!Q$2</f>
        <v>2455.6563198624249</v>
      </c>
      <c r="R57" s="36">
        <f>TO_EHG_PH!R$2</f>
        <v>2343.028632846087</v>
      </c>
      <c r="S57" s="36">
        <f>TO_EHG_PH!S$2</f>
        <v>2331.8449699054172</v>
      </c>
      <c r="T57" s="36">
        <f>TO_EHG_PH!T$2</f>
        <v>2417.6651762682718</v>
      </c>
      <c r="U57" s="36">
        <f>TO_EHG_PH!U$2</f>
        <v>2265.9506448839206</v>
      </c>
      <c r="V57" s="36">
        <f>TO_EHG_PH!V$2</f>
        <v>2182.5609630266554</v>
      </c>
      <c r="W57" s="36">
        <f>TO_EHG_PH!W$2</f>
        <v>2433.9120378331895</v>
      </c>
      <c r="X57" s="36">
        <f>TO_EHG_PH!X$2</f>
        <v>2281.2748925193464</v>
      </c>
    </row>
    <row r="58" spans="1:24" ht="11.25" customHeight="1" x14ac:dyDescent="0.2">
      <c r="A58" s="2" t="s">
        <v>160</v>
      </c>
      <c r="B58" s="3" t="str">
        <f ca="1">HYPERLINK("#"&amp;CELL("address",TO_CO!$W$2),"TO_CO")</f>
        <v>TO_CO</v>
      </c>
      <c r="C58" s="35">
        <f>TO_CO!C$2</f>
        <v>41350.311607910575</v>
      </c>
      <c r="D58" s="35">
        <f>TO_CO!D$2</f>
        <v>39195.541100601891</v>
      </c>
      <c r="E58" s="35">
        <f>TO_CO!E$2</f>
        <v>37914.637919174551</v>
      </c>
      <c r="F58" s="35">
        <f>TO_CO!F$2</f>
        <v>39367.788822012037</v>
      </c>
      <c r="G58" s="35">
        <f>TO_CO!G$2</f>
        <v>40827.03723129836</v>
      </c>
      <c r="H58" s="35">
        <f>TO_CO!H$2</f>
        <v>39269.852622527942</v>
      </c>
      <c r="I58" s="35">
        <f>TO_CO!I$2</f>
        <v>40917.710404127254</v>
      </c>
      <c r="J58" s="35">
        <f>TO_CO!J$2</f>
        <v>40889.371969045569</v>
      </c>
      <c r="K58" s="35">
        <f>TO_CO!K$2</f>
        <v>39196.730008598453</v>
      </c>
      <c r="L58" s="35">
        <f>TO_CO!L$2</f>
        <v>28815.373602751504</v>
      </c>
      <c r="M58" s="35">
        <f>TO_CO!M$2</f>
        <v>34919.072656921759</v>
      </c>
      <c r="N58" s="35">
        <f>TO_CO!N$2</f>
        <v>34660.986500429921</v>
      </c>
      <c r="O58" s="35">
        <f>TO_CO!O$2</f>
        <v>33662.109888220111</v>
      </c>
      <c r="P58" s="35">
        <f>TO_CO!P$2</f>
        <v>32695.84471195185</v>
      </c>
      <c r="Q58" s="35">
        <f>TO_CO!Q$2</f>
        <v>32392.050042992254</v>
      </c>
      <c r="R58" s="35">
        <f>TO_CO!R$2</f>
        <v>32559.881771281169</v>
      </c>
      <c r="S58" s="35">
        <f>TO_CO!S$2</f>
        <v>32649.681513327603</v>
      </c>
      <c r="T58" s="35">
        <f>TO_CO!T$2</f>
        <v>32564.274462596728</v>
      </c>
      <c r="U58" s="35">
        <f>TO_CO!U$2</f>
        <v>31902.588392089416</v>
      </c>
      <c r="V58" s="35">
        <f>TO_CO!V$2</f>
        <v>30099.639380911431</v>
      </c>
      <c r="W58" s="35">
        <f>TO_CO!W$2</f>
        <v>26463.896560619087</v>
      </c>
      <c r="X58" s="35">
        <f>TO_CO!X$2</f>
        <v>27707.475924333619</v>
      </c>
    </row>
    <row r="59" spans="1:24" ht="11.25" customHeight="1" x14ac:dyDescent="0.2">
      <c r="A59" s="2" t="s">
        <v>163</v>
      </c>
      <c r="B59" s="3" t="str">
        <f ca="1">HYPERLINK("#"&amp;CELL("address",TO_BF!$W$2),"TO_BF")</f>
        <v>TO_BF</v>
      </c>
      <c r="C59" s="35">
        <f>TO_BF!C$2</f>
        <v>13554.385124677559</v>
      </c>
      <c r="D59" s="35">
        <f>TO_BF!D$2</f>
        <v>12866.700085984521</v>
      </c>
      <c r="E59" s="35">
        <f>TO_BF!E$2</f>
        <v>13180.78254514187</v>
      </c>
      <c r="F59" s="35">
        <f>TO_BF!F$2</f>
        <v>13641.635597592433</v>
      </c>
      <c r="G59" s="35">
        <f>TO_BF!G$2</f>
        <v>14145.791315563198</v>
      </c>
      <c r="H59" s="35">
        <f>TO_BF!H$2</f>
        <v>13766.918142734308</v>
      </c>
      <c r="I59" s="35">
        <f>TO_BF!I$2</f>
        <v>14137.205503009458</v>
      </c>
      <c r="J59" s="35">
        <f>TO_BF!J$2</f>
        <v>14468.661392949269</v>
      </c>
      <c r="K59" s="35">
        <f>TO_BF!K$2</f>
        <v>13407.084866723988</v>
      </c>
      <c r="L59" s="35">
        <f>TO_BF!L$2</f>
        <v>9163.10163370593</v>
      </c>
      <c r="M59" s="35">
        <f>TO_BF!M$2</f>
        <v>12256.746947549442</v>
      </c>
      <c r="N59" s="35">
        <f>TO_BF!N$2</f>
        <v>12018.85064488392</v>
      </c>
      <c r="O59" s="35">
        <f>TO_BF!O$2</f>
        <v>11784.755374032675</v>
      </c>
      <c r="P59" s="35">
        <f>TO_BF!P$2</f>
        <v>11763.838435081683</v>
      </c>
      <c r="Q59" s="35">
        <f>TO_BF!Q$2</f>
        <v>12204.075838349099</v>
      </c>
      <c r="R59" s="35">
        <f>TO_BF!R$2</f>
        <v>12134.909888220118</v>
      </c>
      <c r="S59" s="35">
        <f>TO_BF!S$2</f>
        <v>11910.169217540841</v>
      </c>
      <c r="T59" s="35">
        <f>TO_BF!T$2</f>
        <v>12253.337403267411</v>
      </c>
      <c r="U59" s="35">
        <f>TO_BF!U$2</f>
        <v>12749.36595012898</v>
      </c>
      <c r="V59" s="35">
        <f>TO_BF!V$2</f>
        <v>12027.257953568356</v>
      </c>
      <c r="W59" s="35">
        <f>TO_BF!W$2</f>
        <v>10065.649527085126</v>
      </c>
      <c r="X59" s="35">
        <f>TO_BF!X$2</f>
        <v>11648.053740326739</v>
      </c>
    </row>
    <row r="60" spans="1:24" ht="11.25" customHeight="1" x14ac:dyDescent="0.2">
      <c r="A60" s="2" t="s">
        <v>162</v>
      </c>
      <c r="B60" s="3" t="str">
        <f ca="1">HYPERLINK("#"&amp;CELL("address",TO_GW!$W$2),"TO_GW")</f>
        <v>TO_GW</v>
      </c>
      <c r="C60" s="35">
        <f>TO_GW!C$2</f>
        <v>357.28486672398964</v>
      </c>
      <c r="D60" s="35">
        <f>TO_GW!D$2</f>
        <v>356.21057609630259</v>
      </c>
      <c r="E60" s="35">
        <f>TO_GW!E$2</f>
        <v>364.86079105760962</v>
      </c>
      <c r="F60" s="35">
        <f>TO_GW!F$2</f>
        <v>384.5227858985383</v>
      </c>
      <c r="G60" s="35">
        <f>TO_GW!G$2</f>
        <v>379.60610490111782</v>
      </c>
      <c r="H60" s="35">
        <f>TO_GW!H$2</f>
        <v>400.64092863284611</v>
      </c>
      <c r="I60" s="35">
        <f>TO_GW!I$2</f>
        <v>421.24006878761827</v>
      </c>
      <c r="J60" s="35">
        <f>TO_GW!J$2</f>
        <v>410.88271711092005</v>
      </c>
      <c r="K60" s="35">
        <f>TO_GW!K$2</f>
        <v>453.07463456577818</v>
      </c>
      <c r="L60" s="35">
        <f>TO_GW!L$2</f>
        <v>444.85339638865003</v>
      </c>
      <c r="M60" s="35">
        <f>TO_GW!M$2</f>
        <v>456.5298366294067</v>
      </c>
      <c r="N60" s="35">
        <f>TO_GW!N$2</f>
        <v>459.95537403267411</v>
      </c>
      <c r="O60" s="35">
        <f>TO_GW!O$2</f>
        <v>438.98529664660367</v>
      </c>
      <c r="P60" s="35">
        <f>TO_GW!P$2</f>
        <v>425.70963026655204</v>
      </c>
      <c r="Q60" s="35">
        <f>TO_GW!Q$2</f>
        <v>440.09475494410998</v>
      </c>
      <c r="R60" s="35">
        <f>TO_GW!R$2</f>
        <v>438.31478933791902</v>
      </c>
      <c r="S60" s="35">
        <f>TO_GW!S$2</f>
        <v>393.87773000859835</v>
      </c>
      <c r="T60" s="35">
        <f>TO_GW!T$2</f>
        <v>372.59888220120376</v>
      </c>
      <c r="U60" s="35">
        <f>TO_GW!U$2</f>
        <v>368.86036113499574</v>
      </c>
      <c r="V60" s="35">
        <f>TO_GW!V$2</f>
        <v>342.15588993981078</v>
      </c>
      <c r="W60" s="35">
        <f>TO_GW!W$2</f>
        <v>257.28357695614784</v>
      </c>
      <c r="X60" s="35">
        <f>TO_GW!X$2</f>
        <v>56.888564058469477</v>
      </c>
    </row>
    <row r="61" spans="1:24" ht="11.25" customHeight="1" x14ac:dyDescent="0.2">
      <c r="A61" s="2" t="s">
        <v>211</v>
      </c>
      <c r="B61" s="3" t="str">
        <f ca="1">HYPERLINK("#"&amp;CELL("address",TO_RPI!$W$2),"TO_RPI")</f>
        <v>TO_RPI</v>
      </c>
      <c r="C61" s="35">
        <f>TO_RPI!C$2</f>
        <v>694224.34531384357</v>
      </c>
      <c r="D61" s="35">
        <f>TO_RPI!D$2</f>
        <v>694578.84496990533</v>
      </c>
      <c r="E61" s="35">
        <f>TO_RPI!E$2</f>
        <v>696204.89862424729</v>
      </c>
      <c r="F61" s="35">
        <f>TO_RPI!F$2</f>
        <v>702944.43164230464</v>
      </c>
      <c r="G61" s="35">
        <f>TO_RPI!G$2</f>
        <v>715372.02992261399</v>
      </c>
      <c r="H61" s="35">
        <f>TO_RPI!H$2</f>
        <v>717288.94608770404</v>
      </c>
      <c r="I61" s="35">
        <f>TO_RPI!I$2</f>
        <v>721073.08125537389</v>
      </c>
      <c r="J61" s="35">
        <f>TO_RPI!J$2</f>
        <v>714923.50937231292</v>
      </c>
      <c r="K61" s="35">
        <f>TO_RPI!K$2</f>
        <v>708903.58426483208</v>
      </c>
      <c r="L61" s="35">
        <f>TO_RPI!L$2</f>
        <v>671946.36921754084</v>
      </c>
      <c r="M61" s="35">
        <f>TO_RPI!M$2</f>
        <v>675104.820894239</v>
      </c>
      <c r="N61" s="35">
        <f>TO_RPI!N$2</f>
        <v>658644.6073086845</v>
      </c>
      <c r="O61" s="35">
        <f>TO_RPI!O$2</f>
        <v>660384.13310404134</v>
      </c>
      <c r="P61" s="35">
        <f>TO_RPI!P$2</f>
        <v>637119.58847807383</v>
      </c>
      <c r="Q61" s="35">
        <f>TO_RPI!Q$2</f>
        <v>646854.94763542572</v>
      </c>
      <c r="R61" s="35">
        <f>TO_RPI!R$2</f>
        <v>674875.40679277724</v>
      </c>
      <c r="S61" s="35">
        <f>TO_RPI!S$2</f>
        <v>675448.85967325896</v>
      </c>
      <c r="T61" s="35">
        <f>TO_RPI!T$2</f>
        <v>691467.16104901105</v>
      </c>
      <c r="U61" s="35">
        <f>TO_RPI!U$2</f>
        <v>686819.15021496115</v>
      </c>
      <c r="V61" s="35">
        <f>TO_RPI!V$2</f>
        <v>685422.47188306099</v>
      </c>
      <c r="W61" s="35">
        <f>TO_RPI!W$2</f>
        <v>608206.60696474626</v>
      </c>
      <c r="X61" s="35">
        <f>TO_RPI!X$2</f>
        <v>634018.48813413584</v>
      </c>
    </row>
    <row r="62" spans="1:24" ht="11.25" customHeight="1" x14ac:dyDescent="0.2">
      <c r="A62" s="4" t="s">
        <v>224</v>
      </c>
      <c r="B62" s="5" t="str">
        <f ca="1">HYPERLINK("#"&amp;CELL("address",TO_RPI_RO!$W$2),"TO_RPI_RO")</f>
        <v>TO_RPI_RO</v>
      </c>
      <c r="C62" s="36">
        <f>TO_RPI_RO!C$2</f>
        <v>624449.350816853</v>
      </c>
      <c r="D62" s="36">
        <f>TO_RPI_RO!D$2</f>
        <v>626937.43929492682</v>
      </c>
      <c r="E62" s="36">
        <f>TO_RPI_RO!E$2</f>
        <v>619697.23404987075</v>
      </c>
      <c r="F62" s="36">
        <f>TO_RPI_RO!F$2</f>
        <v>628642.2719690454</v>
      </c>
      <c r="G62" s="36">
        <f>TO_RPI_RO!G$2</f>
        <v>638286.24316423049</v>
      </c>
      <c r="H62" s="36">
        <f>TO_RPI_RO!H$2</f>
        <v>640258.60653482354</v>
      </c>
      <c r="I62" s="36">
        <f>TO_RPI_RO!I$2</f>
        <v>642210.71272570931</v>
      </c>
      <c r="J62" s="36">
        <f>TO_RPI_RO!J$2</f>
        <v>634987.80980223569</v>
      </c>
      <c r="K62" s="36">
        <f>TO_RPI_RO!K$2</f>
        <v>634786.85709372314</v>
      </c>
      <c r="L62" s="36">
        <f>TO_RPI_RO!L$2</f>
        <v>591494.81951848639</v>
      </c>
      <c r="M62" s="36">
        <f>TO_RPI_RO!M$2</f>
        <v>586632.10997420456</v>
      </c>
      <c r="N62" s="36">
        <f>TO_RPI_RO!N$2</f>
        <v>572868.1267411866</v>
      </c>
      <c r="O62" s="36">
        <f>TO_RPI_RO!O$2</f>
        <v>572377.67196904554</v>
      </c>
      <c r="P62" s="36">
        <f>TO_RPI_RO!P$2</f>
        <v>548777.04926913162</v>
      </c>
      <c r="Q62" s="36">
        <f>TO_RPI_RO!Q$2</f>
        <v>552691.53516766976</v>
      </c>
      <c r="R62" s="36">
        <f>TO_RPI_RO!R$2</f>
        <v>579152.07652622531</v>
      </c>
      <c r="S62" s="36">
        <f>TO_RPI_RO!S$2</f>
        <v>579162.65571797069</v>
      </c>
      <c r="T62" s="36">
        <f>TO_RPI_RO!T$2</f>
        <v>590064.76233877882</v>
      </c>
      <c r="U62" s="36">
        <f>TO_RPI_RO!U$2</f>
        <v>583491.64591573516</v>
      </c>
      <c r="V62" s="36">
        <f>TO_RPI_RO!V$2</f>
        <v>572586.29957007733</v>
      </c>
      <c r="W62" s="36">
        <f>TO_RPI_RO!W$2</f>
        <v>504522.09810834046</v>
      </c>
      <c r="X62" s="36">
        <f>TO_RPI_RO!X$2</f>
        <v>520936.4530524505</v>
      </c>
    </row>
    <row r="63" spans="1:24" ht="11.25" customHeight="1" x14ac:dyDescent="0.2">
      <c r="A63" s="4" t="s">
        <v>225</v>
      </c>
      <c r="B63" s="5" t="str">
        <f ca="1">HYPERLINK("#"&amp;CELL("address",TO_RPI_BKFLOW!$W$2),"TO_RPI_BKFLOW")</f>
        <v>TO_RPI_BKFLOW</v>
      </c>
      <c r="C63" s="36">
        <f>TO_RPI_BKFLOW!C$2</f>
        <v>15509.412295786758</v>
      </c>
      <c r="D63" s="36">
        <f>TO_RPI_BKFLOW!D$2</f>
        <v>15383.73336199484</v>
      </c>
      <c r="E63" s="36">
        <f>TO_RPI_BKFLOW!E$2</f>
        <v>14945.331986242476</v>
      </c>
      <c r="F63" s="36">
        <f>TO_RPI_BKFLOW!F$2</f>
        <v>15424.427773000858</v>
      </c>
      <c r="G63" s="36">
        <f>TO_RPI_BKFLOW!G$2</f>
        <v>15503.67618228719</v>
      </c>
      <c r="H63" s="36">
        <f>TO_RPI_BKFLOW!H$2</f>
        <v>15671.726655202065</v>
      </c>
      <c r="I63" s="36">
        <f>TO_RPI_BKFLOW!I$2</f>
        <v>15553.004901117796</v>
      </c>
      <c r="J63" s="36">
        <f>TO_RPI_BKFLOW!J$2</f>
        <v>15767.02751504729</v>
      </c>
      <c r="K63" s="36">
        <f>TO_RPI_BKFLOW!K$2</f>
        <v>14047.840154772141</v>
      </c>
      <c r="L63" s="36">
        <f>TO_RPI_BKFLOW!L$2</f>
        <v>14893.769131556319</v>
      </c>
      <c r="M63" s="36">
        <f>TO_RPI_BKFLOW!M$2</f>
        <v>16103.72631126397</v>
      </c>
      <c r="N63" s="36">
        <f>TO_RPI_BKFLOW!N$2</f>
        <v>16023.974032674116</v>
      </c>
      <c r="O63" s="36">
        <f>TO_RPI_BKFLOW!O$2</f>
        <v>15495.937833190023</v>
      </c>
      <c r="P63" s="36">
        <f>TO_RPI_BKFLOW!P$2</f>
        <v>14180.492089423902</v>
      </c>
      <c r="Q63" s="36">
        <f>TO_RPI_BKFLOW!Q$2</f>
        <v>15475.894926913155</v>
      </c>
      <c r="R63" s="36">
        <f>TO_RPI_BKFLOW!R$2</f>
        <v>16179.580739466894</v>
      </c>
      <c r="S63" s="36">
        <f>TO_RPI_BKFLOW!S$2</f>
        <v>15412.84694754944</v>
      </c>
      <c r="T63" s="36">
        <f>TO_RPI_BKFLOW!T$2</f>
        <v>16073.179105760964</v>
      </c>
      <c r="U63" s="36">
        <f>TO_RPI_BKFLOW!U$2</f>
        <v>14574.475408426482</v>
      </c>
      <c r="V63" s="36">
        <f>TO_RPI_BKFLOW!V$2</f>
        <v>15035.326913155632</v>
      </c>
      <c r="W63" s="36">
        <f>TO_RPI_BKFLOW!W$2</f>
        <v>14983.326311263969</v>
      </c>
      <c r="X63" s="36">
        <f>TO_RPI_BKFLOW!X$2</f>
        <v>14976.147549441095</v>
      </c>
    </row>
    <row r="64" spans="1:24" ht="11.25" customHeight="1" x14ac:dyDescent="0.2">
      <c r="A64" s="4" t="s">
        <v>214</v>
      </c>
      <c r="B64" s="5" t="str">
        <f ca="1">HYPERLINK("#"&amp;CELL("address",TO_RPI_PT!$W$2),"TO_RPI_PT")</f>
        <v>TO_RPI_PT</v>
      </c>
      <c r="C64" s="36">
        <f>TO_RPI_PT!C$2</f>
        <v>21516.845313843503</v>
      </c>
      <c r="D64" s="36">
        <f>TO_RPI_PT!D$2</f>
        <v>18757.270593293204</v>
      </c>
      <c r="E64" s="36">
        <f>TO_RPI_PT!E$2</f>
        <v>25103.171711092007</v>
      </c>
      <c r="F64" s="36">
        <f>TO_RPI_PT!F$2</f>
        <v>19569.401633705929</v>
      </c>
      <c r="G64" s="36">
        <f>TO_RPI_PT!G$2</f>
        <v>19256.107824591574</v>
      </c>
      <c r="H64" s="36">
        <f>TO_RPI_PT!H$2</f>
        <v>17200.108598452272</v>
      </c>
      <c r="I64" s="36">
        <f>TO_RPI_PT!I$2</f>
        <v>20733.420034393806</v>
      </c>
      <c r="J64" s="36">
        <f>TO_RPI_PT!J$2</f>
        <v>22389.825279449698</v>
      </c>
      <c r="K64" s="36">
        <f>TO_RPI_PT!K$2</f>
        <v>21930.08572656921</v>
      </c>
      <c r="L64" s="36">
        <f>TO_RPI_PT!L$2</f>
        <v>24080.123731728287</v>
      </c>
      <c r="M64" s="36">
        <f>TO_RPI_PT!M$2</f>
        <v>25221.553740326741</v>
      </c>
      <c r="N64" s="36">
        <f>TO_RPI_PT!N$2</f>
        <v>24957.205674978504</v>
      </c>
      <c r="O64" s="36">
        <f>TO_RPI_PT!O$2</f>
        <v>23801.325279449695</v>
      </c>
      <c r="P64" s="36">
        <f>TO_RPI_PT!P$2</f>
        <v>23362.049183147032</v>
      </c>
      <c r="Q64" s="36">
        <f>TO_RPI_PT!Q$2</f>
        <v>24334.619346517629</v>
      </c>
      <c r="R64" s="36">
        <f>TO_RPI_PT!R$2</f>
        <v>21154.914101461731</v>
      </c>
      <c r="S64" s="36">
        <f>TO_RPI_PT!S$2</f>
        <v>23325.917282889077</v>
      </c>
      <c r="T64" s="36">
        <f>TO_RPI_PT!T$2</f>
        <v>23464.548925193467</v>
      </c>
      <c r="U64" s="36">
        <f>TO_RPI_PT!U$2</f>
        <v>25588.322527944965</v>
      </c>
      <c r="V64" s="36">
        <f>TO_RPI_PT!V$2</f>
        <v>28717.337747205504</v>
      </c>
      <c r="W64" s="36">
        <f>TO_RPI_PT!W$2</f>
        <v>25705.781771281167</v>
      </c>
      <c r="X64" s="36">
        <f>TO_RPI_PT!X$2</f>
        <v>30781.92338779019</v>
      </c>
    </row>
    <row r="65" spans="1:24" ht="11.25" customHeight="1" x14ac:dyDescent="0.2">
      <c r="A65" s="4" t="s">
        <v>215</v>
      </c>
      <c r="B65" s="5" t="str">
        <f ca="1">HYPERLINK("#"&amp;CELL("address",TO_RPI_IT!$W$2),"TO_RPI_IT")</f>
        <v>TO_RPI_IT</v>
      </c>
      <c r="C65" s="36">
        <f>TO_RPI_IT!C$2</f>
        <v>5784.6372312983649</v>
      </c>
      <c r="D65" s="36">
        <f>TO_RPI_IT!D$2</f>
        <v>6588.5842648323296</v>
      </c>
      <c r="E65" s="36">
        <f>TO_RPI_IT!E$2</f>
        <v>7444.8090283748925</v>
      </c>
      <c r="F65" s="36">
        <f>TO_RPI_IT!F$2</f>
        <v>10501.233791917455</v>
      </c>
      <c r="G65" s="36">
        <f>TO_RPI_IT!G$2</f>
        <v>13009.646689595873</v>
      </c>
      <c r="H65" s="36">
        <f>TO_RPI_IT!H$2</f>
        <v>15307.230696474637</v>
      </c>
      <c r="I65" s="36">
        <f>TO_RPI_IT!I$2</f>
        <v>13951.655631986245</v>
      </c>
      <c r="J65" s="36">
        <f>TO_RPI_IT!J$2</f>
        <v>13479.693723129834</v>
      </c>
      <c r="K65" s="36">
        <f>TO_RPI_IT!K$2</f>
        <v>12412.040154772141</v>
      </c>
      <c r="L65" s="36">
        <f>TO_RPI_IT!L$2</f>
        <v>13138.747893379188</v>
      </c>
      <c r="M65" s="36">
        <f>TO_RPI_IT!M$2</f>
        <v>16521.521238177127</v>
      </c>
      <c r="N65" s="36">
        <f>TO_RPI_IT!N$2</f>
        <v>15627.032244196043</v>
      </c>
      <c r="O65" s="36">
        <f>TO_RPI_IT!O$2</f>
        <v>19851.168701633702</v>
      </c>
      <c r="P65" s="36">
        <f>TO_RPI_IT!P$2</f>
        <v>22944.037403267408</v>
      </c>
      <c r="Q65" s="36">
        <f>TO_RPI_IT!Q$2</f>
        <v>24512.749269131553</v>
      </c>
      <c r="R65" s="36">
        <f>TO_RPI_IT!R$2</f>
        <v>28253.280051590718</v>
      </c>
      <c r="S65" s="36">
        <f>TO_RPI_IT!S$2</f>
        <v>27928.868701633703</v>
      </c>
      <c r="T65" s="36">
        <f>TO_RPI_IT!T$2</f>
        <v>31559.200000000004</v>
      </c>
      <c r="U65" s="36">
        <f>TO_RPI_IT!U$2</f>
        <v>35238.837489251928</v>
      </c>
      <c r="V65" s="36">
        <f>TO_RPI_IT!V$2</f>
        <v>40988.949871023207</v>
      </c>
      <c r="W65" s="36">
        <f>TO_RPI_IT!W$2</f>
        <v>34615.646861564928</v>
      </c>
      <c r="X65" s="36">
        <f>TO_RPI_IT!X$2</f>
        <v>37739.400429922614</v>
      </c>
    </row>
    <row r="66" spans="1:24" ht="11.25" customHeight="1" x14ac:dyDescent="0.2">
      <c r="A66" s="4" t="s">
        <v>226</v>
      </c>
      <c r="B66" s="5" t="str">
        <f ca="1">HYPERLINK("#"&amp;CELL("address",TO_RPI_PPR!$W$2),"TO_RPI_PPR")</f>
        <v>TO_RPI_PPR</v>
      </c>
      <c r="C66" s="36">
        <f>TO_RPI_PPR!C$2</f>
        <v>11240.868959587275</v>
      </c>
      <c r="D66" s="36">
        <f>TO_RPI_PPR!D$2</f>
        <v>11707.573430782457</v>
      </c>
      <c r="E66" s="36">
        <f>TO_RPI_PPR!E$2</f>
        <v>13598.355460017199</v>
      </c>
      <c r="F66" s="36">
        <f>TO_RPI_PPR!F$2</f>
        <v>12956.698452278586</v>
      </c>
      <c r="G66" s="36">
        <f>TO_RPI_PPR!G$2</f>
        <v>13381.700945829751</v>
      </c>
      <c r="H66" s="36">
        <f>TO_RPI_PPR!H$2</f>
        <v>12736.73895098882</v>
      </c>
      <c r="I66" s="36">
        <f>TO_RPI_PPR!I$2</f>
        <v>12626.547721410145</v>
      </c>
      <c r="J66" s="36">
        <f>TO_RPI_PPR!J$2</f>
        <v>12107.098710232158</v>
      </c>
      <c r="K66" s="36">
        <f>TO_RPI_PPR!K$2</f>
        <v>11312.917540842645</v>
      </c>
      <c r="L66" s="36">
        <f>TO_RPI_PPR!L$2</f>
        <v>13162.753138435082</v>
      </c>
      <c r="M66" s="36">
        <f>TO_RPI_PPR!M$2</f>
        <v>14233.20748065348</v>
      </c>
      <c r="N66" s="36">
        <f>TO_RPI_PPR!N$2</f>
        <v>12878.7271711092</v>
      </c>
      <c r="O66" s="36">
        <f>TO_RPI_PPR!O$2</f>
        <v>13100.147549441102</v>
      </c>
      <c r="P66" s="36">
        <f>TO_RPI_PPR!P$2</f>
        <v>13465.299312123818</v>
      </c>
      <c r="Q66" s="36">
        <f>TO_RPI_PPR!Q$2</f>
        <v>14135.014961306964</v>
      </c>
      <c r="R66" s="36">
        <f>TO_RPI_PPR!R$2</f>
        <v>13912.723817712811</v>
      </c>
      <c r="S66" s="36">
        <f>TO_RPI_PPR!S$2</f>
        <v>13966.857265692171</v>
      </c>
      <c r="T66" s="36">
        <f>TO_RPI_PPR!T$2</f>
        <v>14051.046689595873</v>
      </c>
      <c r="U66" s="36">
        <f>TO_RPI_PPR!U$2</f>
        <v>13065.161220980222</v>
      </c>
      <c r="V66" s="36">
        <f>TO_RPI_PPR!V$2</f>
        <v>12793.898022355977</v>
      </c>
      <c r="W66" s="36">
        <f>TO_RPI_PPR!W$2</f>
        <v>13149.333791917456</v>
      </c>
      <c r="X66" s="36">
        <f>TO_RPI_PPR!X$2</f>
        <v>14332.897162510746</v>
      </c>
    </row>
    <row r="67" spans="1:24" ht="11.25" customHeight="1" x14ac:dyDescent="0.2">
      <c r="A67" s="4" t="s">
        <v>227</v>
      </c>
      <c r="B67" s="5" t="str">
        <f ca="1">HYPERLINK("#"&amp;CELL("address",TO_RPI_PIR!$W$2),"TO_RPI_PIR")</f>
        <v>TO_RPI_PIR</v>
      </c>
      <c r="C67" s="36">
        <f>TO_RPI_PIR!C$2</f>
        <v>15723.230696474631</v>
      </c>
      <c r="D67" s="36">
        <f>TO_RPI_PIR!D$2</f>
        <v>15204.244024075668</v>
      </c>
      <c r="E67" s="36">
        <f>TO_RPI_PIR!E$2</f>
        <v>15415.996388650041</v>
      </c>
      <c r="F67" s="36">
        <f>TO_RPI_PIR!F$2</f>
        <v>15850.398022355979</v>
      </c>
      <c r="G67" s="36">
        <f>TO_RPI_PIR!G$2</f>
        <v>15934.655116079104</v>
      </c>
      <c r="H67" s="36">
        <f>TO_RPI_PIR!H$2</f>
        <v>16114.53465176268</v>
      </c>
      <c r="I67" s="36">
        <f>TO_RPI_PIR!I$2</f>
        <v>15997.740240756662</v>
      </c>
      <c r="J67" s="36">
        <f>TO_RPI_PIR!J$2</f>
        <v>16192.054342218398</v>
      </c>
      <c r="K67" s="36">
        <f>TO_RPI_PIR!K$2</f>
        <v>14413.843594153055</v>
      </c>
      <c r="L67" s="36">
        <f>TO_RPI_PIR!L$2</f>
        <v>15176.155803955287</v>
      </c>
      <c r="M67" s="36">
        <f>TO_RPI_PIR!M$2</f>
        <v>16392.702149613073</v>
      </c>
      <c r="N67" s="36">
        <f>TO_RPI_PIR!N$2</f>
        <v>16289.541444539986</v>
      </c>
      <c r="O67" s="36">
        <f>TO_RPI_PIR!O$2</f>
        <v>15757.881771281167</v>
      </c>
      <c r="P67" s="36">
        <f>TO_RPI_PIR!P$2</f>
        <v>14390.661220980224</v>
      </c>
      <c r="Q67" s="36">
        <f>TO_RPI_PIR!Q$2</f>
        <v>15705.133963886499</v>
      </c>
      <c r="R67" s="36">
        <f>TO_RPI_PIR!R$2</f>
        <v>16222.831556319861</v>
      </c>
      <c r="S67" s="36">
        <f>TO_RPI_PIR!S$2</f>
        <v>15651.713757523645</v>
      </c>
      <c r="T67" s="36">
        <f>TO_RPI_PIR!T$2</f>
        <v>16254.423989681856</v>
      </c>
      <c r="U67" s="36">
        <f>TO_RPI_PIR!U$2</f>
        <v>14860.707652622525</v>
      </c>
      <c r="V67" s="36">
        <f>TO_RPI_PIR!V$2</f>
        <v>15300.659759243332</v>
      </c>
      <c r="W67" s="36">
        <f>TO_RPI_PIR!W$2</f>
        <v>15230.42012037833</v>
      </c>
      <c r="X67" s="36">
        <f>TO_RPI_PIR!X$2</f>
        <v>15251.666552020639</v>
      </c>
    </row>
    <row r="68" spans="1:24" ht="11.25" customHeight="1" x14ac:dyDescent="0.2">
      <c r="A68" s="2" t="s">
        <v>159</v>
      </c>
      <c r="B68" s="3" t="str">
        <f ca="1">HYPERLINK("#"&amp;CELL("address",TO_PF!$W$2),"TO_PF")</f>
        <v>TO_PF</v>
      </c>
      <c r="C68" s="35">
        <f>TO_PF!C$2</f>
        <v>251.46981943250216</v>
      </c>
      <c r="D68" s="35">
        <f>TO_PF!D$2</f>
        <v>214.2698194325022</v>
      </c>
      <c r="E68" s="35">
        <f>TO_PF!E$2</f>
        <v>156.1542562338779</v>
      </c>
      <c r="F68" s="35">
        <f>TO_PF!F$2</f>
        <v>139.28736027515046</v>
      </c>
      <c r="G68" s="35">
        <f>TO_PF!G$2</f>
        <v>128.38873602751505</v>
      </c>
      <c r="H68" s="35">
        <f>TO_PF!H$2</f>
        <v>112.99699054170249</v>
      </c>
      <c r="I68" s="35">
        <f>TO_PF!I$2</f>
        <v>107.78968185726568</v>
      </c>
      <c r="J68" s="35">
        <f>TO_PF!J$2</f>
        <v>86.954944110060168</v>
      </c>
      <c r="K68" s="35">
        <f>TO_PF!K$2</f>
        <v>19.833276010318141</v>
      </c>
      <c r="L68" s="35">
        <f>TO_PF!L$2</f>
        <v>10.079277730008599</v>
      </c>
      <c r="M68" s="35">
        <f>TO_PF!M$2</f>
        <v>0</v>
      </c>
      <c r="N68" s="35">
        <f>TO_PF!N$2</f>
        <v>2.6273430782459162</v>
      </c>
      <c r="O68" s="35">
        <f>TO_PF!O$2</f>
        <v>0</v>
      </c>
      <c r="P68" s="35">
        <f>TO_PF!P$2</f>
        <v>0</v>
      </c>
      <c r="Q68" s="35">
        <f>TO_PF!Q$2</f>
        <v>1.6623387790197759</v>
      </c>
      <c r="R68" s="35">
        <f>TO_PF!R$2</f>
        <v>1.7073086844368019</v>
      </c>
      <c r="S68" s="35">
        <f>TO_PF!S$2</f>
        <v>1.1060189165950129</v>
      </c>
      <c r="T68" s="35">
        <f>TO_PF!T$2</f>
        <v>1.2927773000859839</v>
      </c>
      <c r="U68" s="35">
        <f>TO_PF!U$2</f>
        <v>7.9161650902837479</v>
      </c>
      <c r="V68" s="35">
        <f>TO_PF!V$2</f>
        <v>3.667583834909717</v>
      </c>
      <c r="W68" s="35">
        <f>TO_PF!W$2</f>
        <v>6.8661220980223554</v>
      </c>
      <c r="X68" s="35">
        <f>TO_PF!X$2</f>
        <v>6.096130696474634</v>
      </c>
    </row>
    <row r="69" spans="1:24" ht="11.25" customHeight="1" x14ac:dyDescent="0.2">
      <c r="A69" s="2" t="s">
        <v>161</v>
      </c>
      <c r="B69" s="3" t="str">
        <f ca="1">HYPERLINK("#"&amp;CELL("address",TO_BKBPB!$W$2),"TO_BKBPB")</f>
        <v>TO_BKBPB</v>
      </c>
      <c r="C69" s="35">
        <f>TO_BKBPB!C$2</f>
        <v>3456.4869303525356</v>
      </c>
      <c r="D69" s="35">
        <f>TO_BKBPB!D$2</f>
        <v>3398.3813413585558</v>
      </c>
      <c r="E69" s="35">
        <f>TO_BKBPB!E$2</f>
        <v>3445.4227858985382</v>
      </c>
      <c r="F69" s="35">
        <f>TO_BKBPB!F$2</f>
        <v>3388.2784178847805</v>
      </c>
      <c r="G69" s="35">
        <f>TO_BKBPB!G$2</f>
        <v>3441.0923473774719</v>
      </c>
      <c r="H69" s="35">
        <f>TO_BKBPB!H$2</f>
        <v>3547.0663800515908</v>
      </c>
      <c r="I69" s="35">
        <f>TO_BKBPB!I$2</f>
        <v>3752.5378331900265</v>
      </c>
      <c r="J69" s="35">
        <f>TO_BKBPB!J$2</f>
        <v>3616.2345657781602</v>
      </c>
      <c r="K69" s="35">
        <f>TO_BKBPB!K$2</f>
        <v>3825.6429062768693</v>
      </c>
      <c r="L69" s="35">
        <f>TO_BKBPB!L$2</f>
        <v>3627.7022355975919</v>
      </c>
      <c r="M69" s="35">
        <f>TO_BKBPB!M$2</f>
        <v>3862.323387790198</v>
      </c>
      <c r="N69" s="35">
        <f>TO_BKBPB!N$2</f>
        <v>3972.4214101461739</v>
      </c>
      <c r="O69" s="35">
        <f>TO_BKBPB!O$2</f>
        <v>3922.986156491831</v>
      </c>
      <c r="P69" s="35">
        <f>TO_BKBPB!P$2</f>
        <v>4137.129922613929</v>
      </c>
      <c r="Q69" s="35">
        <f>TO_BKBPB!Q$2</f>
        <v>4116.9920034393799</v>
      </c>
      <c r="R69" s="35">
        <f>TO_BKBPB!R$2</f>
        <v>3816.8066208082541</v>
      </c>
      <c r="S69" s="35">
        <f>TO_BKBPB!S$2</f>
        <v>3801.8069647463458</v>
      </c>
      <c r="T69" s="35">
        <f>TO_BKBPB!T$2</f>
        <v>3879.5092863284613</v>
      </c>
      <c r="U69" s="35">
        <f>TO_BKBPB!U$2</f>
        <v>3805.8532244196035</v>
      </c>
      <c r="V69" s="35">
        <f>TO_BKBPB!V$2</f>
        <v>3361.610404127257</v>
      </c>
      <c r="W69" s="35">
        <f>TO_BKBPB!W$2</f>
        <v>2986.3785898538267</v>
      </c>
      <c r="X69" s="35">
        <f>TO_BKBPB!X$2</f>
        <v>3164.4717970765259</v>
      </c>
    </row>
    <row r="70" spans="1:24" ht="11.25" customHeight="1" x14ac:dyDescent="0.2">
      <c r="A70" s="2" t="s">
        <v>166</v>
      </c>
      <c r="B70" s="3" t="str">
        <f ca="1">HYPERLINK("#"&amp;CELL("address",TO_CL!$W$2),"TO_CL")</f>
        <v>TO_CL</v>
      </c>
      <c r="C70" s="35">
        <f>TO_CL!C$2</f>
        <v>281.79595872742902</v>
      </c>
      <c r="D70" s="35">
        <f>TO_CL!D$2</f>
        <v>289.48538263112636</v>
      </c>
      <c r="E70" s="35">
        <f>TO_CL!E$2</f>
        <v>322.84402407566637</v>
      </c>
      <c r="F70" s="35">
        <f>TO_CL!F$2</f>
        <v>340.89604471195184</v>
      </c>
      <c r="G70" s="35">
        <f>TO_CL!G$2</f>
        <v>357.39991401547712</v>
      </c>
      <c r="H70" s="35">
        <f>TO_CL!H$2</f>
        <v>368.26577815993113</v>
      </c>
      <c r="I70" s="35">
        <f>TO_CL!I$2</f>
        <v>384.15640584694751</v>
      </c>
      <c r="J70" s="35">
        <f>TO_CL!J$2</f>
        <v>425.28486672398964</v>
      </c>
      <c r="K70" s="35">
        <f>TO_CL!K$2</f>
        <v>412.21977644024071</v>
      </c>
      <c r="L70" s="35">
        <f>TO_CL!L$2</f>
        <v>453.34832330180558</v>
      </c>
      <c r="M70" s="35">
        <f>TO_CL!M$2</f>
        <v>490.20980223559758</v>
      </c>
      <c r="N70" s="35">
        <f>TO_CL!N$2</f>
        <v>523.99002579535681</v>
      </c>
      <c r="O70" s="35">
        <f>TO_CL!O$2</f>
        <v>560.41685296646597</v>
      </c>
      <c r="P70" s="35">
        <f>TO_CL!P$2</f>
        <v>582.27867583834905</v>
      </c>
      <c r="Q70" s="35">
        <f>TO_CL!Q$2</f>
        <v>651.99062768701629</v>
      </c>
      <c r="R70" s="35">
        <f>TO_CL!R$2</f>
        <v>803.01074806534814</v>
      </c>
      <c r="S70" s="35">
        <f>TO_CL!S$2</f>
        <v>681.27953568357691</v>
      </c>
      <c r="T70" s="35">
        <f>TO_CL!T$2</f>
        <v>954.77248495270851</v>
      </c>
      <c r="U70" s="35">
        <f>TO_CL!U$2</f>
        <v>1043.6727429062771</v>
      </c>
      <c r="V70" s="35">
        <f>TO_CL!V$2</f>
        <v>1087.3</v>
      </c>
      <c r="W70" s="35">
        <f>TO_CL!W$2</f>
        <v>1092.5479793637151</v>
      </c>
      <c r="X70" s="35">
        <f>TO_CL!X$2</f>
        <v>1135.7262252794501</v>
      </c>
    </row>
    <row r="71" spans="1:24" ht="11.25" customHeight="1" x14ac:dyDescent="0.2">
      <c r="A71" s="2" t="s">
        <v>228</v>
      </c>
      <c r="B71" s="3" t="str">
        <f ca="1">HYPERLINK("#"&amp;CELL("address",TO_BNG!$W$2),"TO_BNG")</f>
        <v>TO_BNG</v>
      </c>
      <c r="C71" s="35">
        <f>TO_BNG!C$2</f>
        <v>13.11255374032674</v>
      </c>
      <c r="D71" s="35">
        <f>TO_BNG!D$2</f>
        <v>11.5219260533104</v>
      </c>
      <c r="E71" s="35">
        <f>TO_BNG!E$2</f>
        <v>9.8882201203783318</v>
      </c>
      <c r="F71" s="35">
        <f>TO_BNG!F$2</f>
        <v>7.5451418744625967</v>
      </c>
      <c r="G71" s="35">
        <f>TO_BNG!G$2</f>
        <v>10.40412725709372</v>
      </c>
      <c r="H71" s="35">
        <f>TO_BNG!H$2</f>
        <v>10.662080825451421</v>
      </c>
      <c r="I71" s="35">
        <f>TO_BNG!I$2</f>
        <v>21.4530524505589</v>
      </c>
      <c r="J71" s="35">
        <f>TO_BNG!J$2</f>
        <v>27.944883920894242</v>
      </c>
      <c r="K71" s="35">
        <f>TO_BNG!K$2</f>
        <v>37.016251074806533</v>
      </c>
      <c r="L71" s="35">
        <f>TO_BNG!L$2</f>
        <v>36.801289767841787</v>
      </c>
      <c r="M71" s="35">
        <f>TO_BNG!M$2</f>
        <v>31.018830610490109</v>
      </c>
      <c r="N71" s="35">
        <f>TO_BNG!N$2</f>
        <v>48.442476354256236</v>
      </c>
      <c r="O71" s="35">
        <f>TO_BNG!O$2</f>
        <v>72.131986242476358</v>
      </c>
      <c r="P71" s="35">
        <f>TO_BNG!P$2</f>
        <v>99.572398968185723</v>
      </c>
      <c r="Q71" s="35">
        <f>TO_BNG!Q$2</f>
        <v>129.94333619948407</v>
      </c>
      <c r="R71" s="35">
        <f>TO_BNG!R$2</f>
        <v>132.16930352536542</v>
      </c>
      <c r="S71" s="35">
        <f>TO_BNG!S$2</f>
        <v>200.24041272570938</v>
      </c>
      <c r="T71" s="35">
        <f>TO_BNG!T$2</f>
        <v>292.95631986242472</v>
      </c>
      <c r="U71" s="35">
        <f>TO_BNG!U$2</f>
        <v>385.64221840068785</v>
      </c>
      <c r="V71" s="35">
        <f>TO_BNG!V$2</f>
        <v>546.00146173688722</v>
      </c>
      <c r="W71" s="35">
        <f>TO_BNG!W$2</f>
        <v>828.19862424763528</v>
      </c>
      <c r="X71" s="35">
        <f>TO_BNG!X$2</f>
        <v>2028.0060189165949</v>
      </c>
    </row>
    <row r="72" spans="1:24" ht="11.25" customHeight="1" x14ac:dyDescent="0.2">
      <c r="A72" s="2" t="s">
        <v>219</v>
      </c>
      <c r="B72" s="3" t="str">
        <f ca="1">HYPERLINK("#"&amp;CELL("address",TO_LBB!$W$2),"TO_LBB")</f>
        <v>TO_LBB</v>
      </c>
      <c r="C72" s="35">
        <f>TO_LBB!C$2</f>
        <v>459.01401547721406</v>
      </c>
      <c r="D72" s="35">
        <f>TO_LBB!D$2</f>
        <v>491.70283748925192</v>
      </c>
      <c r="E72" s="35">
        <f>TO_LBB!E$2</f>
        <v>583.04539982803101</v>
      </c>
      <c r="F72" s="35">
        <f>TO_LBB!F$2</f>
        <v>672.17394668959594</v>
      </c>
      <c r="G72" s="35">
        <f>TO_LBB!G$2</f>
        <v>1235.1877901977643</v>
      </c>
      <c r="H72" s="35">
        <f>TO_LBB!H$2</f>
        <v>2067.3459157351672</v>
      </c>
      <c r="I72" s="35">
        <f>TO_LBB!I$2</f>
        <v>2936.5197764402405</v>
      </c>
      <c r="J72" s="35">
        <f>TO_LBB!J$2</f>
        <v>4798.994582975065</v>
      </c>
      <c r="K72" s="35">
        <f>TO_LBB!K$2</f>
        <v>7747.0367153912302</v>
      </c>
      <c r="L72" s="35">
        <f>TO_LBB!L$2</f>
        <v>10113.908684436798</v>
      </c>
      <c r="M72" s="35">
        <f>TO_LBB!M$2</f>
        <v>11405.498968185728</v>
      </c>
      <c r="N72" s="35">
        <f>TO_LBB!N$2</f>
        <v>12105.990111779876</v>
      </c>
      <c r="O72" s="35">
        <f>TO_LBB!O$2</f>
        <v>13240.950300945831</v>
      </c>
      <c r="P72" s="35">
        <f>TO_LBB!P$2</f>
        <v>11833.204557179706</v>
      </c>
      <c r="Q72" s="35">
        <f>TO_LBB!Q$2</f>
        <v>12640.635081685297</v>
      </c>
      <c r="R72" s="35">
        <f>TO_LBB!R$2</f>
        <v>12602.459501289766</v>
      </c>
      <c r="S72" s="35">
        <f>TO_LBB!S$2</f>
        <v>12415.02252794497</v>
      </c>
      <c r="T72" s="35">
        <f>TO_LBB!T$2</f>
        <v>13536.604299226135</v>
      </c>
      <c r="U72" s="35">
        <f>TO_LBB!U$2</f>
        <v>15183.287962166809</v>
      </c>
      <c r="V72" s="35">
        <f>TO_LBB!V$2</f>
        <v>15624.637145313844</v>
      </c>
      <c r="W72" s="35">
        <f>TO_LBB!W$2</f>
        <v>16106.186500429918</v>
      </c>
      <c r="X72" s="35">
        <f>TO_LBB!X$2</f>
        <v>16711.192777300086</v>
      </c>
    </row>
    <row r="73" spans="1:24" ht="11.25" customHeight="1" x14ac:dyDescent="0.2">
      <c r="A73" s="2" t="s">
        <v>170</v>
      </c>
      <c r="B73" s="3" t="str">
        <f ca="1">HYPERLINK("#"&amp;CELL("address",TO_CPP!$W$2),"TO_CPP")</f>
        <v>TO_CPP</v>
      </c>
      <c r="C73" s="35">
        <f>TO_CPP!C$2</f>
        <v>63.793293207222689</v>
      </c>
      <c r="D73" s="35">
        <f>TO_CPP!D$2</f>
        <v>59.250472914875317</v>
      </c>
      <c r="E73" s="35">
        <f>TO_CPP!E$2</f>
        <v>51.139294926913152</v>
      </c>
      <c r="F73" s="35">
        <f>TO_CPP!F$2</f>
        <v>70.437919174548583</v>
      </c>
      <c r="G73" s="35">
        <f>TO_CPP!G$2</f>
        <v>64.561134995700783</v>
      </c>
      <c r="H73" s="35">
        <f>TO_CPP!H$2</f>
        <v>58.789079965606192</v>
      </c>
      <c r="I73" s="35">
        <f>TO_CPP!I$2</f>
        <v>54.482373172828886</v>
      </c>
      <c r="J73" s="35">
        <f>TO_CPP!J$2</f>
        <v>55.87239896818572</v>
      </c>
      <c r="K73" s="35">
        <f>TO_CPP!K$2</f>
        <v>62.249011177987967</v>
      </c>
      <c r="L73" s="35">
        <f>TO_CPP!L$2</f>
        <v>90.303095442820293</v>
      </c>
      <c r="M73" s="35">
        <f>TO_CPP!M$2</f>
        <v>87.176612209802244</v>
      </c>
      <c r="N73" s="35">
        <f>TO_CPP!N$2</f>
        <v>114.02115219260536</v>
      </c>
      <c r="O73" s="35">
        <f>TO_CPP!O$2</f>
        <v>115.39114359415306</v>
      </c>
      <c r="P73" s="35">
        <f>TO_CPP!P$2</f>
        <v>116.55356835769561</v>
      </c>
      <c r="Q73" s="35">
        <f>TO_CPP!Q$2</f>
        <v>111.14754944110061</v>
      </c>
      <c r="R73" s="35">
        <f>TO_CPP!R$2</f>
        <v>116.99690455717973</v>
      </c>
      <c r="S73" s="35">
        <f>TO_CPP!S$2</f>
        <v>111.17609630266553</v>
      </c>
      <c r="T73" s="35">
        <f>TO_CPP!T$2</f>
        <v>100.75881341358554</v>
      </c>
      <c r="U73" s="35">
        <f>TO_CPP!U$2</f>
        <v>86.24711951848667</v>
      </c>
      <c r="V73" s="35">
        <f>TO_CPP!V$2</f>
        <v>87.881255374032676</v>
      </c>
      <c r="W73" s="35">
        <f>TO_CPP!W$2</f>
        <v>87.951160791057632</v>
      </c>
      <c r="X73" s="35">
        <f>TO_CPP!X$2</f>
        <v>87.46027515047291</v>
      </c>
    </row>
    <row r="74" spans="1:24" ht="11.25" customHeight="1" x14ac:dyDescent="0.2">
      <c r="A74" s="2" t="s">
        <v>220</v>
      </c>
      <c r="B74" s="3" t="str">
        <f ca="1">HYPERLINK("#"&amp;CELL("address",TO_GTL!$W$2),"TO_GTL")</f>
        <v>TO_GTL</v>
      </c>
      <c r="C74" s="35">
        <f>TO_GTL!C$2</f>
        <v>347.42674118658641</v>
      </c>
      <c r="D74" s="35">
        <f>TO_GTL!D$2</f>
        <v>348.45270851246778</v>
      </c>
      <c r="E74" s="35">
        <f>TO_GTL!E$2</f>
        <v>372.52476354256237</v>
      </c>
      <c r="F74" s="35">
        <f>TO_GTL!F$2</f>
        <v>346.20662080825446</v>
      </c>
      <c r="G74" s="35">
        <f>TO_GTL!G$2</f>
        <v>372.51599312123818</v>
      </c>
      <c r="H74" s="35">
        <f>TO_GTL!H$2</f>
        <v>399.03705932932064</v>
      </c>
      <c r="I74" s="35">
        <f>TO_GTL!I$2</f>
        <v>461.67119518486675</v>
      </c>
      <c r="J74" s="35">
        <f>TO_GTL!J$2</f>
        <v>619.49879621668094</v>
      </c>
      <c r="K74" s="35">
        <f>TO_GTL!K$2</f>
        <v>728.10670679277735</v>
      </c>
      <c r="L74" s="35">
        <f>TO_GTL!L$2</f>
        <v>699.95640584694752</v>
      </c>
      <c r="M74" s="35">
        <f>TO_GTL!M$2</f>
        <v>832.50825451418723</v>
      </c>
      <c r="N74" s="35">
        <f>TO_GTL!N$2</f>
        <v>839.57790197764382</v>
      </c>
      <c r="O74" s="35">
        <f>TO_GTL!O$2</f>
        <v>1156.8779019776441</v>
      </c>
      <c r="P74" s="35">
        <f>TO_GTL!P$2</f>
        <v>1454.8662080825452</v>
      </c>
      <c r="Q74" s="35">
        <f>TO_GTL!Q$2</f>
        <v>1401.4134135855545</v>
      </c>
      <c r="R74" s="35">
        <f>TO_GTL!R$2</f>
        <v>1587.8103181427343</v>
      </c>
      <c r="S74" s="35">
        <f>TO_GTL!S$2</f>
        <v>1687.707996560619</v>
      </c>
      <c r="T74" s="35">
        <f>TO_GTL!T$2</f>
        <v>1738.7892519346515</v>
      </c>
      <c r="U74" s="35">
        <f>TO_GTL!U$2</f>
        <v>1689.2876182287189</v>
      </c>
      <c r="V74" s="35">
        <f>TO_GTL!V$2</f>
        <v>1870.4065348237314</v>
      </c>
      <c r="W74" s="35">
        <f>TO_GTL!W$2</f>
        <v>1827.6798796216679</v>
      </c>
      <c r="X74" s="35">
        <f>TO_GTL!X$2</f>
        <v>1566.9375752364574</v>
      </c>
    </row>
    <row r="75" spans="1:24" ht="11.25" customHeight="1" x14ac:dyDescent="0.2">
      <c r="A75" s="2" t="s">
        <v>221</v>
      </c>
      <c r="B75" s="3" t="str">
        <f ca="1">HYPERLINK("#"&amp;CELL("address",TO_NSP!$W$2),"TO_NSP")</f>
        <v>TO_NSP</v>
      </c>
      <c r="C75" s="35">
        <f>TO_NSP!C$2</f>
        <v>203.26741186586412</v>
      </c>
      <c r="D75" s="35">
        <f>TO_NSP!D$2</f>
        <v>276.55167669819434</v>
      </c>
      <c r="E75" s="35">
        <f>TO_NSP!E$2</f>
        <v>330.13800515907133</v>
      </c>
      <c r="F75" s="35">
        <f>TO_NSP!F$2</f>
        <v>306.61126397248495</v>
      </c>
      <c r="G75" s="35">
        <f>TO_NSP!G$2</f>
        <v>304.67592433361989</v>
      </c>
      <c r="H75" s="35">
        <f>TO_NSP!H$2</f>
        <v>401.09888220120382</v>
      </c>
      <c r="I75" s="35">
        <f>TO_NSP!I$2</f>
        <v>294.12166809974201</v>
      </c>
      <c r="J75" s="35">
        <f>TO_NSP!J$2</f>
        <v>324.9772141014617</v>
      </c>
      <c r="K75" s="35">
        <f>TO_NSP!K$2</f>
        <v>294.03912295786756</v>
      </c>
      <c r="L75" s="35">
        <f>TO_NSP!L$2</f>
        <v>252.13929492691315</v>
      </c>
      <c r="M75" s="35">
        <f>TO_NSP!M$2</f>
        <v>270.14471195184859</v>
      </c>
      <c r="N75" s="35">
        <f>TO_NSP!N$2</f>
        <v>222.60593293207219</v>
      </c>
      <c r="O75" s="35">
        <f>TO_NSP!O$2</f>
        <v>180.69432502149613</v>
      </c>
      <c r="P75" s="35">
        <f>TO_NSP!P$2</f>
        <v>219.82407566638005</v>
      </c>
      <c r="Q75" s="35">
        <f>TO_NSP!Q$2</f>
        <v>225.31943250214962</v>
      </c>
      <c r="R75" s="35">
        <f>TO_NSP!R$2</f>
        <v>239.70877042132418</v>
      </c>
      <c r="S75" s="35">
        <f>TO_NSP!S$2</f>
        <v>220.92287188306099</v>
      </c>
      <c r="T75" s="35">
        <f>TO_NSP!T$2</f>
        <v>228.7904557179707</v>
      </c>
      <c r="U75" s="35">
        <f>TO_NSP!U$2</f>
        <v>299.0692175408426</v>
      </c>
      <c r="V75" s="35">
        <f>TO_NSP!V$2</f>
        <v>323.9183147033533</v>
      </c>
      <c r="W75" s="35">
        <f>TO_NSP!W$2</f>
        <v>320.88658641444539</v>
      </c>
      <c r="X75" s="35">
        <f>TO_NSP!X$2</f>
        <v>308.9018916595013</v>
      </c>
    </row>
    <row r="76" spans="1:24" ht="11.25" customHeight="1" x14ac:dyDescent="0.2">
      <c r="A76" s="1" t="s">
        <v>155</v>
      </c>
      <c r="B76" s="1" t="str">
        <f ca="1">HYPERLINK("#"&amp;CELL("address",NRG_E!$W$2),"NRG_E")</f>
        <v>NRG_E</v>
      </c>
      <c r="C76" s="34">
        <f>NRG_E!C$2</f>
        <v>70848.147463456567</v>
      </c>
      <c r="D76" s="34">
        <f>NRG_E!D$2</f>
        <v>70036.739466895946</v>
      </c>
      <c r="E76" s="34">
        <f>NRG_E!E$2</f>
        <v>70764.675924333627</v>
      </c>
      <c r="F76" s="34">
        <f>NRG_E!F$2</f>
        <v>70368.810490111777</v>
      </c>
      <c r="G76" s="34">
        <f>NRG_E!G$2</f>
        <v>72377.604213241619</v>
      </c>
      <c r="H76" s="34">
        <f>NRG_E!H$2</f>
        <v>72945.054256233867</v>
      </c>
      <c r="I76" s="34">
        <f>NRG_E!I$2</f>
        <v>73755.401719690446</v>
      </c>
      <c r="J76" s="34">
        <f>NRG_E!J$2</f>
        <v>75017.03301805674</v>
      </c>
      <c r="K76" s="34">
        <f>NRG_E!K$2</f>
        <v>74631.606276870152</v>
      </c>
      <c r="L76" s="34">
        <f>NRG_E!L$2</f>
        <v>70458.923387790186</v>
      </c>
      <c r="M76" s="34">
        <f>NRG_E!M$2</f>
        <v>72103.27790197765</v>
      </c>
      <c r="N76" s="34">
        <f>NRG_E!N$2</f>
        <v>70366.320980223565</v>
      </c>
      <c r="O76" s="34">
        <f>NRG_E!O$2</f>
        <v>68235.451676698198</v>
      </c>
      <c r="P76" s="34">
        <f>NRG_E!P$2</f>
        <v>65916.260189165943</v>
      </c>
      <c r="Q76" s="34">
        <f>NRG_E!Q$2</f>
        <v>64451.991745485793</v>
      </c>
      <c r="R76" s="34">
        <f>NRG_E!R$2</f>
        <v>67021.26758383491</v>
      </c>
      <c r="S76" s="34">
        <f>NRG_E!S$2</f>
        <v>66660.145485812551</v>
      </c>
      <c r="T76" s="34">
        <f>NRG_E!T$2</f>
        <v>67317.137231298359</v>
      </c>
      <c r="U76" s="34">
        <f>NRG_E!U$2</f>
        <v>66727.121926053311</v>
      </c>
      <c r="V76" s="34">
        <f>NRG_E!V$2</f>
        <v>65050.254342218395</v>
      </c>
      <c r="W76" s="34">
        <f>NRG_E!W$2</f>
        <v>60645.582545141879</v>
      </c>
      <c r="X76" s="34">
        <f>NRG_E!X$2</f>
        <v>62203.00326741187</v>
      </c>
    </row>
    <row r="77" spans="1:24" ht="11.25" customHeight="1" x14ac:dyDescent="0.2">
      <c r="A77" s="2" t="s">
        <v>156</v>
      </c>
      <c r="B77" s="3" t="str">
        <f ca="1">HYPERLINK("#"&amp;CELL("address",NRG_EHG_E!$W$2),"NRG_EHG_E")</f>
        <v>NRG_EHG_E</v>
      </c>
      <c r="C77" s="35">
        <f>NRG_EHG_E!C$2</f>
        <v>12585.736801375748</v>
      </c>
      <c r="D77" s="35">
        <f>NRG_EHG_E!D$2</f>
        <v>12658.750644883916</v>
      </c>
      <c r="E77" s="35">
        <f>NRG_EHG_E!E$2</f>
        <v>13008.581857265694</v>
      </c>
      <c r="F77" s="35">
        <f>NRG_EHG_E!F$2</f>
        <v>13186.684780739468</v>
      </c>
      <c r="G77" s="35">
        <f>NRG_EHG_E!G$2</f>
        <v>13179.680395528805</v>
      </c>
      <c r="H77" s="35">
        <f>NRG_EHG_E!H$2</f>
        <v>13332.841960447118</v>
      </c>
      <c r="I77" s="35">
        <f>NRG_EHG_E!I$2</f>
        <v>13589.55898538263</v>
      </c>
      <c r="J77" s="35">
        <f>NRG_EHG_E!J$2</f>
        <v>13640.149613069647</v>
      </c>
      <c r="K77" s="35">
        <f>NRG_EHG_E!K$2</f>
        <v>13395.11272570937</v>
      </c>
      <c r="L77" s="35">
        <f>NRG_EHG_E!L$2</f>
        <v>12964.598538263115</v>
      </c>
      <c r="M77" s="35">
        <f>NRG_EHG_E!M$2</f>
        <v>13170.258469475493</v>
      </c>
      <c r="N77" s="35">
        <f>NRG_EHG_E!N$2</f>
        <v>13249.946259673257</v>
      </c>
      <c r="O77" s="35">
        <f>NRG_EHG_E!O$2</f>
        <v>13132.569131556322</v>
      </c>
      <c r="P77" s="35">
        <f>NRG_EHG_E!P$2</f>
        <v>12681.405846947548</v>
      </c>
      <c r="Q77" s="35">
        <f>NRG_EHG_E!Q$2</f>
        <v>12467.877300085984</v>
      </c>
      <c r="R77" s="35">
        <f>NRG_EHG_E!R$2</f>
        <v>12573.661564918315</v>
      </c>
      <c r="S77" s="35">
        <f>NRG_EHG_E!S$2</f>
        <v>12439.73989681857</v>
      </c>
      <c r="T77" s="35">
        <f>NRG_EHG_E!T$2</f>
        <v>12626.162166809972</v>
      </c>
      <c r="U77" s="35">
        <f>NRG_EHG_E!U$2</f>
        <v>12181.751074806536</v>
      </c>
      <c r="V77" s="35">
        <f>NRG_EHG_E!V$2</f>
        <v>11378.487188306106</v>
      </c>
      <c r="W77" s="35">
        <f>NRG_EHG_E!W$2</f>
        <v>10582.143766122097</v>
      </c>
      <c r="X77" s="35">
        <f>NRG_EHG_E!X$2</f>
        <v>11000.506276870159</v>
      </c>
    </row>
    <row r="78" spans="1:24" ht="11.25" customHeight="1" x14ac:dyDescent="0.2">
      <c r="A78" s="2" t="s">
        <v>157</v>
      </c>
      <c r="B78" s="3" t="str">
        <f ca="1">HYPERLINK("#"&amp;CELL("address",NRG_CM_E!$W$2),"NRG_CM_E")</f>
        <v>NRG_CM_E</v>
      </c>
      <c r="C78" s="35">
        <f>NRG_CM_E!C$2</f>
        <v>3735.603267411866</v>
      </c>
      <c r="D78" s="35">
        <f>NRG_CM_E!D$2</f>
        <v>3679.1779019776432</v>
      </c>
      <c r="E78" s="35">
        <f>NRG_CM_E!E$2</f>
        <v>3277.5450558899392</v>
      </c>
      <c r="F78" s="35">
        <f>NRG_CM_E!F$2</f>
        <v>3354.6645743766121</v>
      </c>
      <c r="G78" s="35">
        <f>NRG_CM_E!G$2</f>
        <v>2947.415993121238</v>
      </c>
      <c r="H78" s="35">
        <f>NRG_CM_E!H$2</f>
        <v>2708.4446259673255</v>
      </c>
      <c r="I78" s="35">
        <f>NRG_CM_E!I$2</f>
        <v>2628.5036113499568</v>
      </c>
      <c r="J78" s="35">
        <f>NRG_CM_E!J$2</f>
        <v>2777.0197764402401</v>
      </c>
      <c r="K78" s="35">
        <f>NRG_CM_E!K$2</f>
        <v>2537.7091143594153</v>
      </c>
      <c r="L78" s="35">
        <f>NRG_CM_E!L$2</f>
        <v>2366.7914015477209</v>
      </c>
      <c r="M78" s="35">
        <f>NRG_CM_E!M$2</f>
        <v>2436.2607910576094</v>
      </c>
      <c r="N78" s="35">
        <f>NRG_CM_E!N$2</f>
        <v>2429.0212381771275</v>
      </c>
      <c r="O78" s="35">
        <f>NRG_CM_E!O$2</f>
        <v>2311.1866723989683</v>
      </c>
      <c r="P78" s="35">
        <f>NRG_CM_E!P$2</f>
        <v>2178.6807394668958</v>
      </c>
      <c r="Q78" s="35">
        <f>NRG_CM_E!Q$2</f>
        <v>2089.2214961306963</v>
      </c>
      <c r="R78" s="35">
        <f>NRG_CM_E!R$2</f>
        <v>2172.6407566638009</v>
      </c>
      <c r="S78" s="35">
        <f>NRG_CM_E!S$2</f>
        <v>2125.3654342218397</v>
      </c>
      <c r="T78" s="35">
        <f>NRG_CM_E!T$2</f>
        <v>2028.1481513327597</v>
      </c>
      <c r="U78" s="35">
        <f>NRG_CM_E!U$2</f>
        <v>2037.5098882201205</v>
      </c>
      <c r="V78" s="35">
        <f>NRG_CM_E!V$2</f>
        <v>2044.8895098882197</v>
      </c>
      <c r="W78" s="35">
        <f>NRG_CM_E!W$2</f>
        <v>1825.2934651762685</v>
      </c>
      <c r="X78" s="35">
        <f>NRG_CM_E!X$2</f>
        <v>1822.7584694754942</v>
      </c>
    </row>
    <row r="79" spans="1:24" ht="11.25" customHeight="1" x14ac:dyDescent="0.2">
      <c r="A79" s="2" t="s">
        <v>158</v>
      </c>
      <c r="B79" s="3" t="str">
        <f ca="1">HYPERLINK("#"&amp;CELL("address",NRG_OIL_NG_E!$W$2),"NRG_OIL_NG_E")</f>
        <v>NRG_OIL_NG_E</v>
      </c>
      <c r="C79" s="35">
        <f>NRG_OIL_NG_E!C$2</f>
        <v>4741.0211521926049</v>
      </c>
      <c r="D79" s="35">
        <f>NRG_OIL_NG_E!D$2</f>
        <v>4112.0232158211529</v>
      </c>
      <c r="E79" s="35">
        <f>NRG_OIL_NG_E!E$2</f>
        <v>4278.0714531384347</v>
      </c>
      <c r="F79" s="35">
        <f>NRG_OIL_NG_E!F$2</f>
        <v>3740.1705073086846</v>
      </c>
      <c r="G79" s="35">
        <f>NRG_OIL_NG_E!G$2</f>
        <v>4022.994840928633</v>
      </c>
      <c r="H79" s="35">
        <f>NRG_OIL_NG_E!H$2</f>
        <v>4078.6747205503007</v>
      </c>
      <c r="I79" s="35">
        <f>NRG_OIL_NG_E!I$2</f>
        <v>3509.5645743766122</v>
      </c>
      <c r="J79" s="35">
        <f>NRG_OIL_NG_E!J$2</f>
        <v>3045.5462596732582</v>
      </c>
      <c r="K79" s="35">
        <f>NRG_OIL_NG_E!K$2</f>
        <v>3098.1119518486666</v>
      </c>
      <c r="L79" s="35">
        <f>NRG_OIL_NG_E!L$2</f>
        <v>2954.4344797936374</v>
      </c>
      <c r="M79" s="35">
        <f>NRG_OIL_NG_E!M$2</f>
        <v>3273.7343938091144</v>
      </c>
      <c r="N79" s="35">
        <f>NRG_OIL_NG_E!N$2</f>
        <v>3026.3847807394668</v>
      </c>
      <c r="O79" s="35">
        <f>NRG_OIL_NG_E!O$2</f>
        <v>3031.3256233877905</v>
      </c>
      <c r="P79" s="35">
        <f>NRG_OIL_NG_E!P$2</f>
        <v>3240.6124677558032</v>
      </c>
      <c r="Q79" s="35">
        <f>NRG_OIL_NG_E!Q$2</f>
        <v>3145.7763542562334</v>
      </c>
      <c r="R79" s="35">
        <f>NRG_OIL_NG_E!R$2</f>
        <v>3330.1619948409279</v>
      </c>
      <c r="S79" s="35">
        <f>NRG_OIL_NG_E!S$2</f>
        <v>3154.8368013757522</v>
      </c>
      <c r="T79" s="35">
        <f>NRG_OIL_NG_E!T$2</f>
        <v>3196.4393809114358</v>
      </c>
      <c r="U79" s="35">
        <f>NRG_OIL_NG_E!U$2</f>
        <v>2998.62252794497</v>
      </c>
      <c r="V79" s="35">
        <f>NRG_OIL_NG_E!V$2</f>
        <v>2728.8654342218406</v>
      </c>
      <c r="W79" s="35">
        <f>NRG_OIL_NG_E!W$2</f>
        <v>2528.3576096302668</v>
      </c>
      <c r="X79" s="35">
        <f>NRG_OIL_NG_E!X$2</f>
        <v>2488.1912295786751</v>
      </c>
    </row>
    <row r="80" spans="1:24" ht="11.25" customHeight="1" x14ac:dyDescent="0.2">
      <c r="A80" s="2" t="s">
        <v>159</v>
      </c>
      <c r="B80" s="3" t="str">
        <f ca="1">HYPERLINK("#"&amp;CELL("address",NRG_PF_E!$W$2),"NRG_PF_E")</f>
        <v>NRG_PF_E</v>
      </c>
      <c r="C80" s="35">
        <f>NRG_PF_E!C$2</f>
        <v>0.25795356835769562</v>
      </c>
      <c r="D80" s="35">
        <f>NRG_PF_E!D$2</f>
        <v>0.25795356835769562</v>
      </c>
      <c r="E80" s="35">
        <f>NRG_PF_E!E$2</f>
        <v>1.2357695614789337</v>
      </c>
      <c r="F80" s="35">
        <f>NRG_PF_E!F$2</f>
        <v>0.25795356835769562</v>
      </c>
      <c r="G80" s="35">
        <f>NRG_PF_E!G$2</f>
        <v>0.25795356835769562</v>
      </c>
      <c r="H80" s="35">
        <f>NRG_PF_E!H$2</f>
        <v>0.25795356835769562</v>
      </c>
      <c r="I80" s="35">
        <f>NRG_PF_E!I$2</f>
        <v>8.5984522785898534E-2</v>
      </c>
      <c r="J80" s="35">
        <f>NRG_PF_E!J$2</f>
        <v>8.5984522785898534E-2</v>
      </c>
      <c r="K80" s="35">
        <f>NRG_PF_E!K$2</f>
        <v>8.5984522785898534E-2</v>
      </c>
      <c r="L80" s="35">
        <f>NRG_PF_E!L$2</f>
        <v>0.1719690455717971</v>
      </c>
      <c r="M80" s="35">
        <f>NRG_PF_E!M$2</f>
        <v>8.5984522785898534E-2</v>
      </c>
      <c r="N80" s="35">
        <f>NRG_PF_E!N$2</f>
        <v>0.61143594153052439</v>
      </c>
      <c r="O80" s="35">
        <f>NRG_PF_E!O$2</f>
        <v>0</v>
      </c>
      <c r="P80" s="35">
        <f>NRG_PF_E!P$2</f>
        <v>0</v>
      </c>
      <c r="Q80" s="35">
        <f>NRG_PF_E!Q$2</f>
        <v>0.45382631126397238</v>
      </c>
      <c r="R80" s="35">
        <f>NRG_PF_E!R$2</f>
        <v>0.57325881341358553</v>
      </c>
      <c r="S80" s="35">
        <f>NRG_PF_E!S$2</f>
        <v>0.31049011177987962</v>
      </c>
      <c r="T80" s="35">
        <f>NRG_PF_E!T$2</f>
        <v>0.37480653482373166</v>
      </c>
      <c r="U80" s="35">
        <f>NRG_PF_E!U$2</f>
        <v>0.86646603611349948</v>
      </c>
      <c r="V80" s="35">
        <f>NRG_PF_E!V$2</f>
        <v>0.2240756663800515</v>
      </c>
      <c r="W80" s="35">
        <f>NRG_PF_E!W$2</f>
        <v>7.9105760963026656E-2</v>
      </c>
      <c r="X80" s="35">
        <f>NRG_PF_E!X$2</f>
        <v>0.1473774720550301</v>
      </c>
    </row>
    <row r="81" spans="1:24" ht="11.25" customHeight="1" x14ac:dyDescent="0.2">
      <c r="A81" s="2" t="s">
        <v>160</v>
      </c>
      <c r="B81" s="3" t="str">
        <f ca="1">HYPERLINK("#"&amp;CELL("address",NRG_CO_E!$W$2),"NRG_CO_E")</f>
        <v>NRG_CO_E</v>
      </c>
      <c r="C81" s="35">
        <f>NRG_CO_E!C$2</f>
        <v>4840.6892519346511</v>
      </c>
      <c r="D81" s="35">
        <f>NRG_CO_E!D$2</f>
        <v>4667.2700773860697</v>
      </c>
      <c r="E81" s="35">
        <f>NRG_CO_E!E$2</f>
        <v>4710.2773000859843</v>
      </c>
      <c r="F81" s="35">
        <f>NRG_CO_E!F$2</f>
        <v>4381.2083404987097</v>
      </c>
      <c r="G81" s="35">
        <f>NRG_CO_E!G$2</f>
        <v>4230.0589853826314</v>
      </c>
      <c r="H81" s="35">
        <f>NRG_CO_E!H$2</f>
        <v>4405.5380911435941</v>
      </c>
      <c r="I81" s="35">
        <f>NRG_CO_E!I$2</f>
        <v>4227.2995700773863</v>
      </c>
      <c r="J81" s="35">
        <f>NRG_CO_E!J$2</f>
        <v>4347.3427343078247</v>
      </c>
      <c r="K81" s="35">
        <f>NRG_CO_E!K$2</f>
        <v>4261.8209802235579</v>
      </c>
      <c r="L81" s="35">
        <f>NRG_CO_E!L$2</f>
        <v>3326.5543422184001</v>
      </c>
      <c r="M81" s="35">
        <f>NRG_CO_E!M$2</f>
        <v>3810.0214961306961</v>
      </c>
      <c r="N81" s="35">
        <f>NRG_CO_E!N$2</f>
        <v>3578.7895958727427</v>
      </c>
      <c r="O81" s="35">
        <f>NRG_CO_E!O$2</f>
        <v>3630.3533104041267</v>
      </c>
      <c r="P81" s="35">
        <f>NRG_CO_E!P$2</f>
        <v>3338.7797076526222</v>
      </c>
      <c r="Q81" s="35">
        <f>NRG_CO_E!Q$2</f>
        <v>3257.4139294926908</v>
      </c>
      <c r="R81" s="35">
        <f>NRG_CO_E!R$2</f>
        <v>3208.6265692175402</v>
      </c>
      <c r="S81" s="35">
        <f>NRG_CO_E!S$2</f>
        <v>3298.7818572656915</v>
      </c>
      <c r="T81" s="35">
        <f>NRG_CO_E!T$2</f>
        <v>3532.415735167669</v>
      </c>
      <c r="U81" s="35">
        <f>NRG_CO_E!U$2</f>
        <v>3535.4375752364585</v>
      </c>
      <c r="V81" s="35">
        <f>NRG_CO_E!V$2</f>
        <v>3415.4114359415307</v>
      </c>
      <c r="W81" s="35">
        <f>NRG_CO_E!W$2</f>
        <v>3003.7800515907134</v>
      </c>
      <c r="X81" s="35">
        <f>NRG_CO_E!X$2</f>
        <v>3341.2587274290631</v>
      </c>
    </row>
    <row r="82" spans="1:24" ht="11.25" customHeight="1" x14ac:dyDescent="0.2">
      <c r="A82" s="2" t="s">
        <v>161</v>
      </c>
      <c r="B82" s="3" t="str">
        <f ca="1">HYPERLINK("#"&amp;CELL("address",NRG_BKBPB_E!$W$2),"NRG_BKBPB_E")</f>
        <v>NRG_BKBPB_E</v>
      </c>
      <c r="C82" s="35">
        <f>NRG_BKBPB_E!C$2</f>
        <v>722.25889939810838</v>
      </c>
      <c r="D82" s="35">
        <f>NRG_BKBPB_E!D$2</f>
        <v>727.54342218400689</v>
      </c>
      <c r="E82" s="35">
        <f>NRG_BKBPB_E!E$2</f>
        <v>816.75657781599307</v>
      </c>
      <c r="F82" s="35">
        <f>NRG_BKBPB_E!F$2</f>
        <v>877.7012897678419</v>
      </c>
      <c r="G82" s="35">
        <f>NRG_BKBPB_E!G$2</f>
        <v>947.43748925193472</v>
      </c>
      <c r="H82" s="35">
        <f>NRG_BKBPB_E!H$2</f>
        <v>835.19871023215819</v>
      </c>
      <c r="I82" s="35">
        <f>NRG_BKBPB_E!I$2</f>
        <v>925.02674118658638</v>
      </c>
      <c r="J82" s="35">
        <f>NRG_BKBPB_E!J$2</f>
        <v>967.32003439380901</v>
      </c>
      <c r="K82" s="35">
        <f>NRG_BKBPB_E!K$2</f>
        <v>1013.0042132416165</v>
      </c>
      <c r="L82" s="35">
        <f>NRG_BKBPB_E!L$2</f>
        <v>936.86947549441084</v>
      </c>
      <c r="M82" s="35">
        <f>NRG_BKBPB_E!M$2</f>
        <v>878.24677558039548</v>
      </c>
      <c r="N82" s="35">
        <f>NRG_BKBPB_E!N$2</f>
        <v>943.51212381771279</v>
      </c>
      <c r="O82" s="35">
        <f>NRG_BKBPB_E!O$2</f>
        <v>972.21848667239885</v>
      </c>
      <c r="P82" s="35">
        <f>NRG_BKBPB_E!P$2</f>
        <v>949.67437661220981</v>
      </c>
      <c r="Q82" s="35">
        <f>NRG_BKBPB_E!Q$2</f>
        <v>967.42347377472049</v>
      </c>
      <c r="R82" s="35">
        <f>NRG_BKBPB_E!R$2</f>
        <v>1053.9883061049011</v>
      </c>
      <c r="S82" s="35">
        <f>NRG_BKBPB_E!S$2</f>
        <v>997.41762682717103</v>
      </c>
      <c r="T82" s="35">
        <f>NRG_BKBPB_E!T$2</f>
        <v>1019.0523645743766</v>
      </c>
      <c r="U82" s="35">
        <f>NRG_BKBPB_E!U$2</f>
        <v>995.05270851246769</v>
      </c>
      <c r="V82" s="35">
        <f>NRG_BKBPB_E!V$2</f>
        <v>890.43697334479816</v>
      </c>
      <c r="W82" s="35">
        <f>NRG_BKBPB_E!W$2</f>
        <v>817.56079105760955</v>
      </c>
      <c r="X82" s="35">
        <f>NRG_BKBPB_E!X$2</f>
        <v>784.76930352536533</v>
      </c>
    </row>
    <row r="83" spans="1:24" ht="11.25" customHeight="1" x14ac:dyDescent="0.2">
      <c r="A83" s="2" t="s">
        <v>162</v>
      </c>
      <c r="B83" s="3" t="str">
        <f ca="1">HYPERLINK("#"&amp;CELL("address",NRG_GW_E!$W$2),"NRG_GW_E")</f>
        <v>NRG_GW_E</v>
      </c>
      <c r="C83" s="35">
        <f>NRG_GW_E!C$2</f>
        <v>110.70025795356835</v>
      </c>
      <c r="D83" s="35">
        <f>NRG_GW_E!D$2</f>
        <v>106.87635425623387</v>
      </c>
      <c r="E83" s="35">
        <f>NRG_GW_E!E$2</f>
        <v>114.68030954428201</v>
      </c>
      <c r="F83" s="35">
        <f>NRG_GW_E!F$2</f>
        <v>153.22906276870162</v>
      </c>
      <c r="G83" s="35">
        <f>NRG_GW_E!G$2</f>
        <v>81.354772141014621</v>
      </c>
      <c r="H83" s="35">
        <f>NRG_GW_E!H$2</f>
        <v>70.214101461736874</v>
      </c>
      <c r="I83" s="35">
        <f>NRG_GW_E!I$2</f>
        <v>56.115219260533109</v>
      </c>
      <c r="J83" s="35">
        <f>NRG_GW_E!J$2</f>
        <v>52.461478933791916</v>
      </c>
      <c r="K83" s="35">
        <f>NRG_GW_E!K$2</f>
        <v>86.679535683576944</v>
      </c>
      <c r="L83" s="35">
        <f>NRG_GW_E!L$2</f>
        <v>97.705503009458283</v>
      </c>
      <c r="M83" s="35">
        <f>NRG_GW_E!M$2</f>
        <v>22.403783319002578</v>
      </c>
      <c r="N83" s="35">
        <f>NRG_GW_E!N$2</f>
        <v>19.055116079105762</v>
      </c>
      <c r="O83" s="35">
        <f>NRG_GW_E!O$2</f>
        <v>18.899914015477211</v>
      </c>
      <c r="P83" s="35">
        <f>NRG_GW_E!P$2</f>
        <v>18.914187446259675</v>
      </c>
      <c r="Q83" s="35">
        <f>NRG_GW_E!Q$2</f>
        <v>20.494582975064489</v>
      </c>
      <c r="R83" s="35">
        <f>NRG_GW_E!R$2</f>
        <v>13.257437661220978</v>
      </c>
      <c r="S83" s="35">
        <f>NRG_GW_E!S$2</f>
        <v>14.127944969905418</v>
      </c>
      <c r="T83" s="35">
        <f>NRG_GW_E!T$2</f>
        <v>13.110146173688733</v>
      </c>
      <c r="U83" s="35">
        <f>NRG_GW_E!U$2</f>
        <v>11.106362854686157</v>
      </c>
      <c r="V83" s="35">
        <f>NRG_GW_E!V$2</f>
        <v>11.339552880481513</v>
      </c>
      <c r="W83" s="35">
        <f>NRG_GW_E!W$2</f>
        <v>17.532416165090286</v>
      </c>
      <c r="X83" s="35">
        <f>NRG_GW_E!X$2</f>
        <v>4.887790197764402</v>
      </c>
    </row>
    <row r="84" spans="1:24" ht="11.25" customHeight="1" x14ac:dyDescent="0.2">
      <c r="A84" s="2" t="s">
        <v>163</v>
      </c>
      <c r="B84" s="3" t="str">
        <f ca="1">HYPERLINK("#"&amp;CELL("address",NRG_BF_E!$W$2),"NRG_BF_E")</f>
        <v>NRG_BF_E</v>
      </c>
      <c r="C84" s="35">
        <f>NRG_BF_E!C$2</f>
        <v>2237.8494411006022</v>
      </c>
      <c r="D84" s="35">
        <f>NRG_BF_E!D$2</f>
        <v>2086.5151332760101</v>
      </c>
      <c r="E84" s="35">
        <f>NRG_BF_E!E$2</f>
        <v>2277.6918314703357</v>
      </c>
      <c r="F84" s="35">
        <f>NRG_BF_E!F$2</f>
        <v>2467.4150472914876</v>
      </c>
      <c r="G84" s="35">
        <f>NRG_BF_E!G$2</f>
        <v>2483.9608770421323</v>
      </c>
      <c r="H84" s="35">
        <f>NRG_BF_E!H$2</f>
        <v>2548.8100601891651</v>
      </c>
      <c r="I84" s="35">
        <f>NRG_BF_E!I$2</f>
        <v>2528.6156491831466</v>
      </c>
      <c r="J84" s="35">
        <f>NRG_BF_E!J$2</f>
        <v>2553.0738607050725</v>
      </c>
      <c r="K84" s="35">
        <f>NRG_BF_E!K$2</f>
        <v>2399.5325021496128</v>
      </c>
      <c r="L84" s="35">
        <f>NRG_BF_E!L$2</f>
        <v>1804.5463456577818</v>
      </c>
      <c r="M84" s="35">
        <f>NRG_BF_E!M$2</f>
        <v>2420.4182287188305</v>
      </c>
      <c r="N84" s="35">
        <f>NRG_BF_E!N$2</f>
        <v>2623.6797076526223</v>
      </c>
      <c r="O84" s="35">
        <f>NRG_BF_E!O$2</f>
        <v>2565.560533104041</v>
      </c>
      <c r="P84" s="35">
        <f>NRG_BF_E!P$2</f>
        <v>2731.9834909716251</v>
      </c>
      <c r="Q84" s="35">
        <f>NRG_BF_E!Q$2</f>
        <v>2561.3073946689601</v>
      </c>
      <c r="R84" s="35">
        <f>NRG_BF_E!R$2</f>
        <v>2530.8626827171111</v>
      </c>
      <c r="S84" s="35">
        <f>NRG_BF_E!S$2</f>
        <v>2254.2088564058467</v>
      </c>
      <c r="T84" s="35">
        <f>NRG_BF_E!T$2</f>
        <v>2636.2951848667235</v>
      </c>
      <c r="U84" s="35">
        <f>NRG_BF_E!U$2</f>
        <v>2849.0069647463456</v>
      </c>
      <c r="V84" s="35">
        <f>NRG_BF_E!V$2</f>
        <v>2749.813241616509</v>
      </c>
      <c r="W84" s="35">
        <f>NRG_BF_E!W$2</f>
        <v>2276.4007738607052</v>
      </c>
      <c r="X84" s="35">
        <f>NRG_BF_E!X$2</f>
        <v>2650.7174548581252</v>
      </c>
    </row>
    <row r="85" spans="1:24" ht="11.25" customHeight="1" x14ac:dyDescent="0.2">
      <c r="A85" s="2" t="s">
        <v>164</v>
      </c>
      <c r="B85" s="3" t="str">
        <f ca="1">HYPERLINK("#"&amp;CELL("address",NRG_PR_E!$W$2),"NRG_PR_E")</f>
        <v>NRG_PR_E</v>
      </c>
      <c r="C85" s="35">
        <f>NRG_PR_E!C$2</f>
        <v>40078.826483233002</v>
      </c>
      <c r="D85" s="35">
        <f>NRG_PR_E!D$2</f>
        <v>40227.769733447982</v>
      </c>
      <c r="E85" s="35">
        <f>NRG_PR_E!E$2</f>
        <v>40465.963542562349</v>
      </c>
      <c r="F85" s="35">
        <f>NRG_PR_E!F$2</f>
        <v>40151.374032674124</v>
      </c>
      <c r="G85" s="35">
        <f>NRG_PR_E!G$2</f>
        <v>42380.756405846958</v>
      </c>
      <c r="H85" s="35">
        <f>NRG_PR_E!H$2</f>
        <v>42797.911779879614</v>
      </c>
      <c r="I85" s="35">
        <f>NRG_PR_E!I$2</f>
        <v>44820.131556319851</v>
      </c>
      <c r="J85" s="35">
        <f>NRG_PR_E!J$2</f>
        <v>45771.09165950129</v>
      </c>
      <c r="K85" s="35">
        <f>NRG_PR_E!K$2</f>
        <v>45518.021324161658</v>
      </c>
      <c r="L85" s="35">
        <f>NRG_PR_E!L$2</f>
        <v>43459.858813413579</v>
      </c>
      <c r="M85" s="35">
        <f>NRG_PR_E!M$2</f>
        <v>43545.407824591566</v>
      </c>
      <c r="N85" s="35">
        <f>NRG_PR_E!N$2</f>
        <v>43005.407050730864</v>
      </c>
      <c r="O85" s="35">
        <f>NRG_PR_E!O$2</f>
        <v>41459.488993981082</v>
      </c>
      <c r="P85" s="35">
        <f>NRG_PR_E!P$2</f>
        <v>39805.217196904552</v>
      </c>
      <c r="Q85" s="35">
        <f>NRG_PR_E!Q$2</f>
        <v>38946.59793637145</v>
      </c>
      <c r="R85" s="35">
        <f>NRG_PR_E!R$2</f>
        <v>41097.89518486672</v>
      </c>
      <c r="S85" s="35">
        <f>NRG_PR_E!S$2</f>
        <v>41285.265090283749</v>
      </c>
      <c r="T85" s="35">
        <f>NRG_PR_E!T$2</f>
        <v>41156.154858125527</v>
      </c>
      <c r="U85" s="35">
        <f>NRG_PR_E!U$2</f>
        <v>40967.196388650053</v>
      </c>
      <c r="V85" s="35">
        <f>NRG_PR_E!V$2</f>
        <v>40597.72631126397</v>
      </c>
      <c r="W85" s="35">
        <f>NRG_PR_E!W$2</f>
        <v>38329.356663800514</v>
      </c>
      <c r="X85" s="35">
        <f>NRG_PR_E!X$2</f>
        <v>38850.227773000872</v>
      </c>
    </row>
    <row r="86" spans="1:24" ht="11.25" customHeight="1" x14ac:dyDescent="0.2">
      <c r="A86" s="2" t="s">
        <v>165</v>
      </c>
      <c r="B86" s="3" t="str">
        <f ca="1">HYPERLINK("#"&amp;CELL("address",NRG_NI_E!$W$2),"NRG_NI_E")</f>
        <v>NRG_NI_E</v>
      </c>
      <c r="C86" s="35">
        <f>NRG_NI_E!C$2</f>
        <v>1437.9907996560614</v>
      </c>
      <c r="D86" s="35">
        <f>NRG_NI_E!D$2</f>
        <v>1457.0889079965607</v>
      </c>
      <c r="E86" s="35">
        <f>NRG_NI_E!E$2</f>
        <v>1568.0376612209798</v>
      </c>
      <c r="F86" s="35">
        <f>NRG_NI_E!F$2</f>
        <v>34.317368873602746</v>
      </c>
      <c r="G86" s="35">
        <f>NRG_NI_E!G$2</f>
        <v>33.113585554600164</v>
      </c>
      <c r="H86" s="35">
        <f>NRG_NI_E!H$2</f>
        <v>30.796818572656917</v>
      </c>
      <c r="I86" s="35">
        <f>NRG_NI_E!I$2</f>
        <v>31.088220120378324</v>
      </c>
      <c r="J86" s="35">
        <f>NRG_NI_E!J$2</f>
        <v>33.10885640584695</v>
      </c>
      <c r="K86" s="35">
        <f>NRG_NI_E!K$2</f>
        <v>20.884694754944107</v>
      </c>
      <c r="L86" s="35">
        <f>NRG_NI_E!L$2</f>
        <v>30.452880481513329</v>
      </c>
      <c r="M86" s="35">
        <f>NRG_NI_E!M$2</f>
        <v>37.441444539982797</v>
      </c>
      <c r="N86" s="35">
        <f>NRG_NI_E!N$2</f>
        <v>711.13654342218399</v>
      </c>
      <c r="O86" s="35">
        <f>NRG_NI_E!O$2</f>
        <v>291.85004299226136</v>
      </c>
      <c r="P86" s="35">
        <f>NRG_NI_E!P$2</f>
        <v>144.74471195184864</v>
      </c>
      <c r="Q86" s="35">
        <f>NRG_NI_E!Q$2</f>
        <v>150.70885640584692</v>
      </c>
      <c r="R86" s="35">
        <f>NRG_NI_E!R$2</f>
        <v>135.17308684436799</v>
      </c>
      <c r="S86" s="35">
        <f>NRG_NI_E!S$2</f>
        <v>124.41831470335336</v>
      </c>
      <c r="T86" s="35">
        <f>NRG_NI_E!T$2</f>
        <v>118.10060189165947</v>
      </c>
      <c r="U86" s="35">
        <f>NRG_NI_E!U$2</f>
        <v>112.43344797936372</v>
      </c>
      <c r="V86" s="35">
        <f>NRG_NI_E!V$2</f>
        <v>119.6853826311264</v>
      </c>
      <c r="W86" s="35">
        <f>NRG_NI_E!W$2</f>
        <v>108.81960447119513</v>
      </c>
      <c r="X86" s="35">
        <f>NRG_NI_E!X$2</f>
        <v>103.32588134135855</v>
      </c>
    </row>
    <row r="87" spans="1:24" ht="11.25" customHeight="1" x14ac:dyDescent="0.2">
      <c r="A87" s="2" t="s">
        <v>166</v>
      </c>
      <c r="B87" s="3" t="str">
        <f ca="1">HYPERLINK("#"&amp;CELL("address",NRG_CL_E!$W$2),"NRG_CL_E")</f>
        <v>NRG_CL_E</v>
      </c>
      <c r="C87" s="35">
        <f>NRG_CL_E!C$2</f>
        <v>5.1590713671539117</v>
      </c>
      <c r="D87" s="35">
        <f>NRG_CL_E!D$2</f>
        <v>16.580653482373172</v>
      </c>
      <c r="E87" s="35">
        <f>NRG_CL_E!E$2</f>
        <v>17.005846947549436</v>
      </c>
      <c r="F87" s="35">
        <f>NRG_CL_E!F$2</f>
        <v>16.098194325021495</v>
      </c>
      <c r="G87" s="35">
        <f>NRG_CL_E!G$2</f>
        <v>12.916766981943248</v>
      </c>
      <c r="H87" s="35">
        <f>NRG_CL_E!H$2</f>
        <v>13.294153052450557</v>
      </c>
      <c r="I87" s="35">
        <f>NRG_CL_E!I$2</f>
        <v>12.539380911435941</v>
      </c>
      <c r="J87" s="35">
        <f>NRG_CL_E!J$2</f>
        <v>12.539380911435941</v>
      </c>
      <c r="K87" s="35">
        <f>NRG_CL_E!K$2</f>
        <v>13.661994840928632</v>
      </c>
      <c r="L87" s="35">
        <f>NRG_CL_E!L$2</f>
        <v>15.57274290627687</v>
      </c>
      <c r="M87" s="35">
        <f>NRG_CL_E!M$2</f>
        <v>23.38985382631126</v>
      </c>
      <c r="N87" s="35">
        <f>NRG_CL_E!N$2</f>
        <v>35.31814273430782</v>
      </c>
      <c r="O87" s="35">
        <f>NRG_CL_E!O$2</f>
        <v>26.562080825451417</v>
      </c>
      <c r="P87" s="35">
        <f>NRG_CL_E!P$2</f>
        <v>30.952020636285457</v>
      </c>
      <c r="Q87" s="35">
        <f>NRG_CL_E!Q$2</f>
        <v>33.832330180567489</v>
      </c>
      <c r="R87" s="35">
        <f>NRG_CL_E!R$2</f>
        <v>39.898108340498709</v>
      </c>
      <c r="S87" s="35">
        <f>NRG_CL_E!S$2</f>
        <v>40.33181427343078</v>
      </c>
      <c r="T87" s="35">
        <f>NRG_CL_E!T$2</f>
        <v>40.99226139294926</v>
      </c>
      <c r="U87" s="35">
        <f>NRG_CL_E!U$2</f>
        <v>39.547033533963884</v>
      </c>
      <c r="V87" s="35">
        <f>NRG_CL_E!V$2</f>
        <v>41.80558899398109</v>
      </c>
      <c r="W87" s="35">
        <f>NRG_CL_E!W$2</f>
        <v>36.101031814273426</v>
      </c>
      <c r="X87" s="35">
        <f>NRG_CL_E!X$2</f>
        <v>31.961736887360267</v>
      </c>
    </row>
    <row r="88" spans="1:24" ht="11.25" customHeight="1" x14ac:dyDescent="0.2">
      <c r="A88" s="2" t="s">
        <v>167</v>
      </c>
      <c r="B88" s="3" t="str">
        <f ca="1">HYPERLINK("#"&amp;CELL("address",NRG_LNG_E!$W$2),"NRG_LNG_E")</f>
        <v>NRG_LNG_E</v>
      </c>
      <c r="C88" s="35">
        <f>NRG_LNG_E!C$2</f>
        <v>0</v>
      </c>
      <c r="D88" s="35">
        <f>NRG_LNG_E!D$2</f>
        <v>0</v>
      </c>
      <c r="E88" s="35">
        <f>NRG_LNG_E!E$2</f>
        <v>0</v>
      </c>
      <c r="F88" s="35">
        <f>NRG_LNG_E!F$2</f>
        <v>0</v>
      </c>
      <c r="G88" s="35">
        <f>NRG_LNG_E!G$2</f>
        <v>34.750816852966459</v>
      </c>
      <c r="H88" s="35">
        <f>NRG_LNG_E!H$2</f>
        <v>31.975494411006018</v>
      </c>
      <c r="I88" s="35">
        <f>NRG_LNG_E!I$2</f>
        <v>41.656835769561482</v>
      </c>
      <c r="J88" s="35">
        <f>NRG_LNG_E!J$2</f>
        <v>80.586844368013743</v>
      </c>
      <c r="K88" s="35">
        <f>NRG_LNG_E!K$2</f>
        <v>81.218744625967318</v>
      </c>
      <c r="L88" s="35">
        <f>NRG_LNG_E!L$2</f>
        <v>108.69888220120379</v>
      </c>
      <c r="M88" s="35">
        <f>NRG_LNG_E!M$2</f>
        <v>115.00163370593293</v>
      </c>
      <c r="N88" s="35">
        <f>NRG_LNG_E!N$2</f>
        <v>118.53181427343077</v>
      </c>
      <c r="O88" s="35">
        <f>NRG_LNG_E!O$2</f>
        <v>69.144969905417014</v>
      </c>
      <c r="P88" s="35">
        <f>NRG_LNG_E!P$2</f>
        <v>54.758899398108348</v>
      </c>
      <c r="Q88" s="35">
        <f>NRG_LNG_E!Q$2</f>
        <v>61.377300085984523</v>
      </c>
      <c r="R88" s="35">
        <f>NRG_LNG_E!R$2</f>
        <v>95.539208942390346</v>
      </c>
      <c r="S88" s="35">
        <f>NRG_LNG_E!S$2</f>
        <v>91.807394668959589</v>
      </c>
      <c r="T88" s="35">
        <f>NRG_LNG_E!T$2</f>
        <v>112.87050730868444</v>
      </c>
      <c r="U88" s="35">
        <f>NRG_LNG_E!U$2</f>
        <v>144.50223559759246</v>
      </c>
      <c r="V88" s="35">
        <f>NRG_LNG_E!V$2</f>
        <v>206.8143594153052</v>
      </c>
      <c r="W88" s="35">
        <f>NRG_LNG_E!W$2</f>
        <v>201.05296646603608</v>
      </c>
      <c r="X88" s="35">
        <f>NRG_LNG_E!X$2</f>
        <v>211.30490111779881</v>
      </c>
    </row>
    <row r="89" spans="1:24" ht="11.25" customHeight="1" x14ac:dyDescent="0.2">
      <c r="A89" s="2" t="s">
        <v>168</v>
      </c>
      <c r="B89" s="3" t="str">
        <f ca="1">HYPERLINK("#"&amp;CELL("address",NRG_BIOG_E!$W$2),"NRG_BIOG_E")</f>
        <v>NRG_BIOG_E</v>
      </c>
      <c r="C89" s="35">
        <f>NRG_BIOG_E!C$2</f>
        <v>0.9792777300085983</v>
      </c>
      <c r="D89" s="35">
        <f>NRG_BIOG_E!D$2</f>
        <v>0.66878761822871879</v>
      </c>
      <c r="E89" s="35">
        <f>NRG_BIOG_E!E$2</f>
        <v>2.1735167669819435</v>
      </c>
      <c r="F89" s="35">
        <f>NRG_BIOG_E!F$2</f>
        <v>32.602493551160791</v>
      </c>
      <c r="G89" s="35">
        <f>NRG_BIOG_E!G$2</f>
        <v>24.195098882201201</v>
      </c>
      <c r="H89" s="35">
        <f>NRG_BIOG_E!H$2</f>
        <v>34.823731728288898</v>
      </c>
      <c r="I89" s="35">
        <f>NRG_BIOG_E!I$2</f>
        <v>66.27970765262252</v>
      </c>
      <c r="J89" s="35">
        <f>NRG_BIOG_E!J$2</f>
        <v>167.23989681857259</v>
      </c>
      <c r="K89" s="35">
        <f>NRG_BIOG_E!K$2</f>
        <v>209.75227858985389</v>
      </c>
      <c r="L89" s="35">
        <f>NRG_BIOG_E!L$2</f>
        <v>254.57368873602746</v>
      </c>
      <c r="M89" s="35">
        <f>NRG_BIOG_E!M$2</f>
        <v>293.13490971625106</v>
      </c>
      <c r="N89" s="35">
        <f>NRG_BIOG_E!N$2</f>
        <v>350.35339638865008</v>
      </c>
      <c r="O89" s="35">
        <f>NRG_BIOG_E!O$2</f>
        <v>440.39587274290625</v>
      </c>
      <c r="P89" s="35">
        <f>NRG_BIOG_E!P$2</f>
        <v>464.6973344797936</v>
      </c>
      <c r="Q89" s="35">
        <f>NRG_BIOG_E!Q$2</f>
        <v>483.84058469475491</v>
      </c>
      <c r="R89" s="35">
        <f>NRG_BIOG_E!R$2</f>
        <v>507.62742906276861</v>
      </c>
      <c r="S89" s="35">
        <f>NRG_BIOG_E!S$2</f>
        <v>521.88082545141856</v>
      </c>
      <c r="T89" s="35">
        <f>NRG_BIOG_E!T$2</f>
        <v>528.90507308684437</v>
      </c>
      <c r="U89" s="35">
        <f>NRG_BIOG_E!U$2</f>
        <v>483.8134135855546</v>
      </c>
      <c r="V89" s="35">
        <f>NRG_BIOG_E!V$2</f>
        <v>478.99509888220109</v>
      </c>
      <c r="W89" s="35">
        <f>NRG_BIOG_E!W$2</f>
        <v>483.82665520206365</v>
      </c>
      <c r="X89" s="35">
        <f>NRG_BIOG_E!X$2</f>
        <v>419.29595872742902</v>
      </c>
    </row>
    <row r="90" spans="1:24" ht="11.25" customHeight="1" x14ac:dyDescent="0.2">
      <c r="A90" s="2" t="s">
        <v>169</v>
      </c>
      <c r="B90" s="3" t="str">
        <f ca="1">HYPERLINK("#"&amp;CELL("address",NRG_GTL_E!$W$2),"NRG_GTL_E")</f>
        <v>NRG_GTL_E</v>
      </c>
      <c r="C90" s="35">
        <f>NRG_GTL_E!C$2</f>
        <v>0</v>
      </c>
      <c r="D90" s="35">
        <f>NRG_GTL_E!D$2</f>
        <v>0</v>
      </c>
      <c r="E90" s="35">
        <f>NRG_GTL_E!E$2</f>
        <v>0</v>
      </c>
      <c r="F90" s="35">
        <f>NRG_GTL_E!F$2</f>
        <v>0</v>
      </c>
      <c r="G90" s="35">
        <f>NRG_GTL_E!G$2</f>
        <v>0</v>
      </c>
      <c r="H90" s="35">
        <f>NRG_GTL_E!H$2</f>
        <v>0</v>
      </c>
      <c r="I90" s="35">
        <f>NRG_GTL_E!I$2</f>
        <v>0</v>
      </c>
      <c r="J90" s="35">
        <f>NRG_GTL_E!J$2</f>
        <v>0</v>
      </c>
      <c r="K90" s="35">
        <f>NRG_GTL_E!K$2</f>
        <v>0</v>
      </c>
      <c r="L90" s="35">
        <f>NRG_GTL_E!L$2</f>
        <v>0</v>
      </c>
      <c r="M90" s="35">
        <f>NRG_GTL_E!M$2</f>
        <v>0</v>
      </c>
      <c r="N90" s="35">
        <f>NRG_GTL_E!N$2</f>
        <v>0</v>
      </c>
      <c r="O90" s="35">
        <f>NRG_GTL_E!O$2</f>
        <v>0</v>
      </c>
      <c r="P90" s="35">
        <f>NRG_GTL_E!P$2</f>
        <v>0</v>
      </c>
      <c r="Q90" s="35">
        <f>NRG_GTL_E!Q$2</f>
        <v>0</v>
      </c>
      <c r="R90" s="35">
        <f>NRG_GTL_E!R$2</f>
        <v>0</v>
      </c>
      <c r="S90" s="35">
        <f>NRG_GTL_E!S$2</f>
        <v>0</v>
      </c>
      <c r="T90" s="35">
        <f>NRG_GTL_E!T$2</f>
        <v>0</v>
      </c>
      <c r="U90" s="35">
        <f>NRG_GTL_E!U$2</f>
        <v>0</v>
      </c>
      <c r="V90" s="35">
        <f>NRG_GTL_E!V$2</f>
        <v>0</v>
      </c>
      <c r="W90" s="35">
        <f>NRG_GTL_E!W$2</f>
        <v>0</v>
      </c>
      <c r="X90" s="35">
        <f>NRG_GTL_E!X$2</f>
        <v>0</v>
      </c>
    </row>
    <row r="91" spans="1:24" ht="11.25" customHeight="1" x14ac:dyDescent="0.2">
      <c r="A91" s="2" t="s">
        <v>170</v>
      </c>
      <c r="B91" s="3" t="str">
        <f ca="1">HYPERLINK("#"&amp;CELL("address",NRG_CPP_E!$W$2),"NRG_CPP_E")</f>
        <v>NRG_CPP_E</v>
      </c>
      <c r="C91" s="35">
        <f>NRG_CPP_E!C$2</f>
        <v>0</v>
      </c>
      <c r="D91" s="35">
        <f>NRG_CPP_E!D$2</f>
        <v>0</v>
      </c>
      <c r="E91" s="35">
        <f>NRG_CPP_E!E$2</f>
        <v>0</v>
      </c>
      <c r="F91" s="35">
        <f>NRG_CPP_E!F$2</f>
        <v>0</v>
      </c>
      <c r="G91" s="35">
        <f>NRG_CPP_E!G$2</f>
        <v>0</v>
      </c>
      <c r="H91" s="35">
        <f>NRG_CPP_E!H$2</f>
        <v>0</v>
      </c>
      <c r="I91" s="35">
        <f>NRG_CPP_E!I$2</f>
        <v>0</v>
      </c>
      <c r="J91" s="35">
        <f>NRG_CPP_E!J$2</f>
        <v>0</v>
      </c>
      <c r="K91" s="35">
        <f>NRG_CPP_E!K$2</f>
        <v>0</v>
      </c>
      <c r="L91" s="35">
        <f>NRG_CPP_E!L$2</f>
        <v>0</v>
      </c>
      <c r="M91" s="35">
        <f>NRG_CPP_E!M$2</f>
        <v>0</v>
      </c>
      <c r="N91" s="35">
        <f>NRG_CPP_E!N$2</f>
        <v>0</v>
      </c>
      <c r="O91" s="35">
        <f>NRG_CPP_E!O$2</f>
        <v>0</v>
      </c>
      <c r="P91" s="35">
        <f>NRG_CPP_E!P$2</f>
        <v>0</v>
      </c>
      <c r="Q91" s="35">
        <f>NRG_CPP_E!Q$2</f>
        <v>0</v>
      </c>
      <c r="R91" s="35">
        <f>NRG_CPP_E!R$2</f>
        <v>0</v>
      </c>
      <c r="S91" s="35">
        <f>NRG_CPP_E!S$2</f>
        <v>0</v>
      </c>
      <c r="T91" s="35">
        <f>NRG_CPP_E!T$2</f>
        <v>0</v>
      </c>
      <c r="U91" s="35">
        <f>NRG_CPP_E!U$2</f>
        <v>0</v>
      </c>
      <c r="V91" s="35">
        <f>NRG_CPP_E!V$2</f>
        <v>0</v>
      </c>
      <c r="W91" s="35">
        <f>NRG_CPP_E!W$2</f>
        <v>0</v>
      </c>
      <c r="X91" s="35">
        <f>NRG_CPP_E!X$2</f>
        <v>0</v>
      </c>
    </row>
    <row r="92" spans="1:24" ht="11.25" customHeight="1" x14ac:dyDescent="0.2">
      <c r="A92" s="2" t="s">
        <v>171</v>
      </c>
      <c r="B92" s="3" t="str">
        <f ca="1">HYPERLINK("#"&amp;CELL("address",NRG_NSP_E!$W$2),"NRG_NSP_E")</f>
        <v>NRG_NSP_E</v>
      </c>
      <c r="C92" s="35">
        <f>NRG_NSP_E!C$2</f>
        <v>351.07480653482372</v>
      </c>
      <c r="D92" s="35">
        <f>NRG_NSP_E!D$2</f>
        <v>296.21668099742038</v>
      </c>
      <c r="E92" s="35">
        <f>NRG_NSP_E!E$2</f>
        <v>226.65520206362851</v>
      </c>
      <c r="F92" s="35">
        <f>NRG_NSP_E!F$2</f>
        <v>1973.086844368014</v>
      </c>
      <c r="G92" s="35">
        <f>NRG_NSP_E!G$2</f>
        <v>1998.7102321582111</v>
      </c>
      <c r="H92" s="35">
        <f>NRG_NSP_E!H$2</f>
        <v>2056.2720550300946</v>
      </c>
      <c r="I92" s="35">
        <f>NRG_NSP_E!I$2</f>
        <v>1318.9356835769561</v>
      </c>
      <c r="J92" s="35">
        <f>NRG_NSP_E!J$2</f>
        <v>1569.4666380051588</v>
      </c>
      <c r="K92" s="35">
        <f>NRG_NSP_E!K$2</f>
        <v>1996.0102321582119</v>
      </c>
      <c r="L92" s="35">
        <f>NRG_NSP_E!L$2</f>
        <v>2138.0943250214964</v>
      </c>
      <c r="M92" s="35">
        <f>NRG_NSP_E!M$2</f>
        <v>2077.4723129836621</v>
      </c>
      <c r="N92" s="35">
        <f>NRG_NSP_E!N$2</f>
        <v>274.57377472055032</v>
      </c>
      <c r="O92" s="35">
        <f>NRG_NSP_E!O$2</f>
        <v>285.89604471195179</v>
      </c>
      <c r="P92" s="35">
        <f>NRG_NSP_E!P$2</f>
        <v>275.83920894239043</v>
      </c>
      <c r="Q92" s="35">
        <f>NRG_NSP_E!Q$2</f>
        <v>265.66638005159069</v>
      </c>
      <c r="R92" s="35">
        <f>NRG_NSP_E!R$2</f>
        <v>261.36199484092862</v>
      </c>
      <c r="S92" s="35">
        <f>NRG_NSP_E!S$2</f>
        <v>311.65313843508159</v>
      </c>
      <c r="T92" s="35">
        <f>NRG_NSP_E!T$2</f>
        <v>308.11599312123809</v>
      </c>
      <c r="U92" s="35">
        <f>NRG_NSP_E!U$2</f>
        <v>370.27583834909711</v>
      </c>
      <c r="V92" s="35">
        <f>NRG_NSP_E!V$2</f>
        <v>385.76018916595012</v>
      </c>
      <c r="W92" s="35">
        <f>NRG_NSP_E!W$2</f>
        <v>435.2776440240757</v>
      </c>
      <c r="X92" s="35">
        <f>NRG_NSP_E!X$2</f>
        <v>493.65038693035262</v>
      </c>
    </row>
    <row r="93" spans="1:24" ht="11.25" customHeight="1" x14ac:dyDescent="0.2">
      <c r="A93" s="1" t="s">
        <v>172</v>
      </c>
      <c r="B93" s="1" t="str">
        <f ca="1">HYPERLINK("#"&amp;CELL("address",DL!$W$2),"DL")</f>
        <v>DL</v>
      </c>
      <c r="C93" s="34">
        <f>DL!C$2</f>
        <v>23386.413499570073</v>
      </c>
      <c r="D93" s="34">
        <f>DL!D$2</f>
        <v>23524.338349097157</v>
      </c>
      <c r="E93" s="34">
        <f>DL!E$2</f>
        <v>22644.74591573517</v>
      </c>
      <c r="F93" s="34">
        <f>DL!F$2</f>
        <v>24421.239208942388</v>
      </c>
      <c r="G93" s="34">
        <f>DL!G$2</f>
        <v>25698.806276870164</v>
      </c>
      <c r="H93" s="34">
        <f>DL!H$2</f>
        <v>25866.856835769562</v>
      </c>
      <c r="I93" s="34">
        <f>DL!I$2</f>
        <v>25535.661306964739</v>
      </c>
      <c r="J93" s="34">
        <f>DL!J$2</f>
        <v>25694.914359415299</v>
      </c>
      <c r="K93" s="34">
        <f>DL!K$2</f>
        <v>25053.69853826311</v>
      </c>
      <c r="L93" s="34">
        <f>DL!L$2</f>
        <v>23602.635855545999</v>
      </c>
      <c r="M93" s="34">
        <f>DL!M$2</f>
        <v>25112.722871883059</v>
      </c>
      <c r="N93" s="34">
        <f>DL!N$2</f>
        <v>23548.743422184001</v>
      </c>
      <c r="O93" s="34">
        <f>DL!O$2</f>
        <v>23953.373000859843</v>
      </c>
      <c r="P93" s="34">
        <f>DL!P$2</f>
        <v>23682.051676698196</v>
      </c>
      <c r="Q93" s="34">
        <f>DL!Q$2</f>
        <v>22614.351160791055</v>
      </c>
      <c r="R93" s="34">
        <f>DL!R$2</f>
        <v>23469.085038693036</v>
      </c>
      <c r="S93" s="34">
        <f>DL!S$2</f>
        <v>23785.304987102321</v>
      </c>
      <c r="T93" s="34">
        <f>DL!T$2</f>
        <v>23502.374806534819</v>
      </c>
      <c r="U93" s="34">
        <f>DL!U$2</f>
        <v>23512.161220980222</v>
      </c>
      <c r="V93" s="34">
        <f>DL!V$2</f>
        <v>22860.760017196902</v>
      </c>
      <c r="W93" s="34">
        <f>DL!W$2</f>
        <v>21948.005846947548</v>
      </c>
      <c r="X93" s="34">
        <f>DL!X$2</f>
        <v>24214.540928632843</v>
      </c>
    </row>
    <row r="94" spans="1:24" ht="11.25" customHeight="1" x14ac:dyDescent="0.2">
      <c r="A94" s="1" t="s">
        <v>173</v>
      </c>
      <c r="B94" s="1" t="str">
        <f ca="1">HYPERLINK("#"&amp;CELL("address",AFC!$W$2),"AFC")</f>
        <v>AFC</v>
      </c>
      <c r="C94" s="34">
        <f>AFC!C$2</f>
        <v>1022461.3760767145</v>
      </c>
      <c r="D94" s="34">
        <f>AFC!D$2</f>
        <v>1054559.6733380742</v>
      </c>
      <c r="E94" s="34">
        <f>AFC!E$2</f>
        <v>1049256.1485183369</v>
      </c>
      <c r="F94" s="34">
        <f>AFC!F$2</f>
        <v>1070641.4033551682</v>
      </c>
      <c r="G94" s="34">
        <f>AFC!G$2</f>
        <v>1083379.5174851993</v>
      </c>
      <c r="H94" s="34">
        <f>AFC!H$2</f>
        <v>1091501.8602485545</v>
      </c>
      <c r="I94" s="34">
        <f>AFC!I$2</f>
        <v>1096159.042162339</v>
      </c>
      <c r="J94" s="34">
        <f>AFC!J$2</f>
        <v>1075473.3186268674</v>
      </c>
      <c r="K94" s="34">
        <f>AFC!K$2</f>
        <v>1083180.2993023223</v>
      </c>
      <c r="L94" s="34">
        <f>AFC!L$2</f>
        <v>1030239.1238459357</v>
      </c>
      <c r="M94" s="34">
        <f>AFC!M$2</f>
        <v>1073864.8616905427</v>
      </c>
      <c r="N94" s="34">
        <f>AFC!N$2</f>
        <v>1034644.8557910444</v>
      </c>
      <c r="O94" s="34">
        <f>AFC!O$2</f>
        <v>1020596.8812021132</v>
      </c>
      <c r="P94" s="34">
        <f>AFC!P$2</f>
        <v>1022108.7596155427</v>
      </c>
      <c r="Q94" s="34">
        <f>AFC!Q$2</f>
        <v>978284.48512898234</v>
      </c>
      <c r="R94" s="34">
        <f>AFC!R$2</f>
        <v>989715.67763177562</v>
      </c>
      <c r="S94" s="34">
        <f>AFC!S$2</f>
        <v>1011827.8039049114</v>
      </c>
      <c r="T94" s="34">
        <f>AFC!T$2</f>
        <v>1036434.9891405114</v>
      </c>
      <c r="U94" s="34">
        <f>AFC!U$2</f>
        <v>1033207.8094084483</v>
      </c>
      <c r="V94" s="34">
        <f>AFC!V$2</f>
        <v>1033362.9462509806</v>
      </c>
      <c r="W94" s="34">
        <f>AFC!W$2</f>
        <v>975534.10349933873</v>
      </c>
      <c r="X94" s="34">
        <f>AFC!X$2</f>
        <v>1028655.377815993</v>
      </c>
    </row>
    <row r="95" spans="1:24" ht="11.25" customHeight="1" x14ac:dyDescent="0.2">
      <c r="A95" s="2" t="s">
        <v>174</v>
      </c>
      <c r="B95" s="3" t="str">
        <f ca="1">HYPERLINK("#"&amp;CELL("address",FC_NE!$W$2),"FC_NE")</f>
        <v>FC_NE</v>
      </c>
      <c r="C95" s="35">
        <f>FC_NE!C$2</f>
        <v>102851.31943250213</v>
      </c>
      <c r="D95" s="35">
        <f>FC_NE!D$2</f>
        <v>102660.18314703355</v>
      </c>
      <c r="E95" s="35">
        <f>FC_NE!E$2</f>
        <v>102152.70705073085</v>
      </c>
      <c r="F95" s="35">
        <f>FC_NE!F$2</f>
        <v>100835.97970765263</v>
      </c>
      <c r="G95" s="35">
        <f>FC_NE!G$2</f>
        <v>102829.06723989682</v>
      </c>
      <c r="H95" s="35">
        <f>FC_NE!H$2</f>
        <v>105035.02304385211</v>
      </c>
      <c r="I95" s="35">
        <f>FC_NE!I$2</f>
        <v>104866.20146173687</v>
      </c>
      <c r="J95" s="35">
        <f>FC_NE!J$2</f>
        <v>104854.71805674977</v>
      </c>
      <c r="K95" s="35">
        <f>FC_NE!K$2</f>
        <v>101841.4724849527</v>
      </c>
      <c r="L95" s="35">
        <f>FC_NE!L$2</f>
        <v>93022.673860705065</v>
      </c>
      <c r="M95" s="35">
        <f>FC_NE!M$2</f>
        <v>98307.190713671531</v>
      </c>
      <c r="N95" s="35">
        <f>FC_NE!N$2</f>
        <v>96500.116938950989</v>
      </c>
      <c r="O95" s="35">
        <f>FC_NE!O$2</f>
        <v>92521.179965606192</v>
      </c>
      <c r="P95" s="35">
        <f>FC_NE!P$2</f>
        <v>89308.907308684444</v>
      </c>
      <c r="Q95" s="35">
        <f>FC_NE!Q$2</f>
        <v>91320.461736887359</v>
      </c>
      <c r="R95" s="35">
        <f>FC_NE!R$2</f>
        <v>88291.207222699944</v>
      </c>
      <c r="S95" s="35">
        <f>FC_NE!S$2</f>
        <v>88077.281857265669</v>
      </c>
      <c r="T95" s="35">
        <f>FC_NE!T$2</f>
        <v>94981.402321582107</v>
      </c>
      <c r="U95" s="35">
        <f>FC_NE!U$2</f>
        <v>91239.125537403248</v>
      </c>
      <c r="V95" s="35">
        <f>FC_NE!V$2</f>
        <v>90576.585898538251</v>
      </c>
      <c r="W95" s="35">
        <f>FC_NE!W$2</f>
        <v>89937.279363714522</v>
      </c>
      <c r="X95" s="35">
        <f>FC_NE!X$2</f>
        <v>91984.916938951006</v>
      </c>
    </row>
    <row r="96" spans="1:24" ht="11.25" customHeight="1" x14ac:dyDescent="0.2">
      <c r="A96" s="4" t="s">
        <v>175</v>
      </c>
      <c r="B96" s="5" t="str">
        <f ca="1">HYPERLINK("#"&amp;CELL("address",TI_NRG_FC_IND_NE!$W$2),"TI_NRG_FC_IND_NE")</f>
        <v>TI_NRG_FC_IND_NE</v>
      </c>
      <c r="C96" s="36">
        <f>TI_NRG_FC_IND_NE!C$2</f>
        <v>99359.169647463452</v>
      </c>
      <c r="D96" s="36">
        <f>TI_NRG_FC_IND_NE!D$2</f>
        <v>99453.771281169407</v>
      </c>
      <c r="E96" s="36">
        <f>TI_NRG_FC_IND_NE!E$2</f>
        <v>99055.82502149613</v>
      </c>
      <c r="F96" s="36">
        <f>TI_NRG_FC_IND_NE!F$2</f>
        <v>97790.273946689587</v>
      </c>
      <c r="G96" s="36">
        <f>TI_NRG_FC_IND_NE!G$2</f>
        <v>99497.237317282867</v>
      </c>
      <c r="H96" s="36">
        <f>TI_NRG_FC_IND_NE!H$2</f>
        <v>101543.07850386931</v>
      </c>
      <c r="I96" s="36">
        <f>TI_NRG_FC_IND_NE!I$2</f>
        <v>101637.94591573515</v>
      </c>
      <c r="J96" s="36">
        <f>TI_NRG_FC_IND_NE!J$2</f>
        <v>101551.41134995699</v>
      </c>
      <c r="K96" s="36">
        <f>TI_NRG_FC_IND_NE!K$2</f>
        <v>99014.810146173666</v>
      </c>
      <c r="L96" s="36">
        <f>TI_NRG_FC_IND_NE!L$2</f>
        <v>90223.144024075678</v>
      </c>
      <c r="M96" s="36">
        <f>TI_NRG_FC_IND_NE!M$2</f>
        <v>95138.701719690449</v>
      </c>
      <c r="N96" s="36">
        <f>TI_NRG_FC_IND_NE!N$2</f>
        <v>93368.359071367144</v>
      </c>
      <c r="O96" s="36">
        <f>TI_NRG_FC_IND_NE!O$2</f>
        <v>89460.548323301802</v>
      </c>
      <c r="P96" s="36">
        <f>TI_NRG_FC_IND_NE!P$2</f>
        <v>86807.68142734305</v>
      </c>
      <c r="Q96" s="36">
        <f>TI_NRG_FC_IND_NE!Q$2</f>
        <v>88771.024505588983</v>
      </c>
      <c r="R96" s="36">
        <f>TI_NRG_FC_IND_NE!R$2</f>
        <v>86040.698194325028</v>
      </c>
      <c r="S96" s="36">
        <f>TI_NRG_FC_IND_NE!S$2</f>
        <v>85803.26835769559</v>
      </c>
      <c r="T96" s="36">
        <f>TI_NRG_FC_IND_NE!T$2</f>
        <v>92506.559931212381</v>
      </c>
      <c r="U96" s="36">
        <f>TI_NRG_FC_IND_NE!U$2</f>
        <v>88954.903439380912</v>
      </c>
      <c r="V96" s="36">
        <f>TI_NRG_FC_IND_NE!V$2</f>
        <v>88433.758555460008</v>
      </c>
      <c r="W96" s="36">
        <f>TI_NRG_FC_IND_NE!W$2</f>
        <v>87892.306964746342</v>
      </c>
      <c r="X96" s="36">
        <f>TI_NRG_FC_IND_NE!X$2</f>
        <v>89500.924419604475</v>
      </c>
    </row>
    <row r="97" spans="1:24" ht="11.25" customHeight="1" x14ac:dyDescent="0.2">
      <c r="A97" s="15" t="s">
        <v>176</v>
      </c>
      <c r="B97" s="16" t="str">
        <f ca="1">HYPERLINK("#"&amp;CELL("address",TI_NE!$W$2),"TI_NE")</f>
        <v>TI_NE</v>
      </c>
      <c r="C97" s="37">
        <f>TI_NE!C$2</f>
        <v>55.653396388650037</v>
      </c>
      <c r="D97" s="37">
        <f>TI_NE!D$2</f>
        <v>36.909544282029231</v>
      </c>
      <c r="E97" s="37">
        <f>TI_NE!E$2</f>
        <v>8.2306104901117791</v>
      </c>
      <c r="F97" s="37">
        <f>TI_NE!F$2</f>
        <v>24.768787618228718</v>
      </c>
      <c r="G97" s="37">
        <f>TI_NE!G$2</f>
        <v>19.965090283748925</v>
      </c>
      <c r="H97" s="37">
        <f>TI_NE!H$2</f>
        <v>226.83121238177128</v>
      </c>
      <c r="I97" s="37">
        <f>TI_NE!I$2</f>
        <v>323.72381771281164</v>
      </c>
      <c r="J97" s="37">
        <f>TI_NE!J$2</f>
        <v>54.874204643164227</v>
      </c>
      <c r="K97" s="37">
        <f>TI_NE!K$2</f>
        <v>72.608426483233018</v>
      </c>
      <c r="L97" s="37">
        <f>TI_NE!L$2</f>
        <v>576.82493551160792</v>
      </c>
      <c r="M97" s="37">
        <f>TI_NE!M$2</f>
        <v>658.90318142734316</v>
      </c>
      <c r="N97" s="37">
        <f>TI_NE!N$2</f>
        <v>555.2488392089424</v>
      </c>
      <c r="O97" s="37">
        <f>TI_NE!O$2</f>
        <v>66.622785898538254</v>
      </c>
      <c r="P97" s="37">
        <f>TI_NE!P$2</f>
        <v>74.067669819432496</v>
      </c>
      <c r="Q97" s="37">
        <f>TI_NE!Q$2</f>
        <v>87.997076526225271</v>
      </c>
      <c r="R97" s="37">
        <f>TI_NE!R$2</f>
        <v>77.094239036973349</v>
      </c>
      <c r="S97" s="37">
        <f>TI_NE!S$2</f>
        <v>47.907308684436799</v>
      </c>
      <c r="T97" s="37">
        <f>TI_NE!T$2</f>
        <v>76.847033533963881</v>
      </c>
      <c r="U97" s="37">
        <f>TI_NE!U$2</f>
        <v>72.882029234737743</v>
      </c>
      <c r="V97" s="37">
        <f>TI_NE!V$2</f>
        <v>54.958469475494418</v>
      </c>
      <c r="W97" s="37">
        <f>TI_NE!W$2</f>
        <v>114.03963886500425</v>
      </c>
      <c r="X97" s="37">
        <f>TI_NE!X$2</f>
        <v>130.67153912295785</v>
      </c>
    </row>
    <row r="98" spans="1:24" ht="11.25" customHeight="1" x14ac:dyDescent="0.2">
      <c r="A98" s="15" t="s">
        <v>177</v>
      </c>
      <c r="B98" s="16" t="str">
        <f ca="1">HYPERLINK("#"&amp;CELL("address",NRG_NE!$W$2),"NRG_NE")</f>
        <v>NRG_NE</v>
      </c>
      <c r="C98" s="37">
        <f>NRG_NE!C$2</f>
        <v>34.064144453998274</v>
      </c>
      <c r="D98" s="37">
        <f>NRG_NE!D$2</f>
        <v>40.369647463456573</v>
      </c>
      <c r="E98" s="37">
        <f>NRG_NE!E$2</f>
        <v>32.067411865864131</v>
      </c>
      <c r="F98" s="37">
        <f>NRG_NE!F$2</f>
        <v>19.585382631126397</v>
      </c>
      <c r="G98" s="37">
        <f>NRG_NE!G$2</f>
        <v>17.58865004299226</v>
      </c>
      <c r="H98" s="37">
        <f>NRG_NE!H$2</f>
        <v>20.461908856405849</v>
      </c>
      <c r="I98" s="37">
        <f>NRG_NE!I$2</f>
        <v>19.342992261392947</v>
      </c>
      <c r="J98" s="37">
        <f>NRG_NE!J$2</f>
        <v>20.716938950988823</v>
      </c>
      <c r="K98" s="37">
        <f>NRG_NE!K$2</f>
        <v>18.51315563198624</v>
      </c>
      <c r="L98" s="37">
        <f>NRG_NE!L$2</f>
        <v>17.145313843508166</v>
      </c>
      <c r="M98" s="37">
        <f>NRG_NE!M$2</f>
        <v>24.989079965606187</v>
      </c>
      <c r="N98" s="37">
        <f>NRG_NE!N$2</f>
        <v>26.557265692175406</v>
      </c>
      <c r="O98" s="37">
        <f>NRG_NE!O$2</f>
        <v>24.463628546861564</v>
      </c>
      <c r="P98" s="37">
        <f>NRG_NE!P$2</f>
        <v>21.493121238177132</v>
      </c>
      <c r="Q98" s="37">
        <f>NRG_NE!Q$2</f>
        <v>26.043250214961311</v>
      </c>
      <c r="R98" s="37">
        <f>NRG_NE!R$2</f>
        <v>31.818572656921745</v>
      </c>
      <c r="S98" s="37">
        <f>NRG_NE!S$2</f>
        <v>41.395012897678413</v>
      </c>
      <c r="T98" s="37">
        <f>NRG_NE!T$2</f>
        <v>47.811263972484952</v>
      </c>
      <c r="U98" s="37">
        <f>NRG_NE!U$2</f>
        <v>55.496388650042988</v>
      </c>
      <c r="V98" s="37">
        <f>NRG_NE!V$2</f>
        <v>73.661478933791898</v>
      </c>
      <c r="W98" s="37">
        <f>NRG_NE!W$2</f>
        <v>61.220550300945838</v>
      </c>
      <c r="X98" s="37">
        <f>NRG_NE!X$2</f>
        <v>50.990111779879619</v>
      </c>
    </row>
    <row r="99" spans="1:24" ht="11.25" customHeight="1" x14ac:dyDescent="0.2">
      <c r="A99" s="15" t="s">
        <v>178</v>
      </c>
      <c r="B99" s="16" t="str">
        <f ca="1">HYPERLINK("#"&amp;CELL("address",FC_IND_NE!$W$2),"FC_IND_NE")</f>
        <v>FC_IND_NE</v>
      </c>
      <c r="C99" s="37">
        <f>FC_IND_NE!C$2</f>
        <v>98557.05176268272</v>
      </c>
      <c r="D99" s="37">
        <f>FC_IND_NE!D$2</f>
        <v>98645.897076526249</v>
      </c>
      <c r="E99" s="37">
        <f>FC_IND_NE!E$2</f>
        <v>98006.469733447972</v>
      </c>
      <c r="F99" s="37">
        <f>FC_IND_NE!F$2</f>
        <v>96755.171023215808</v>
      </c>
      <c r="G99" s="37">
        <f>FC_IND_NE!G$2</f>
        <v>98286.285898538248</v>
      </c>
      <c r="H99" s="37">
        <f>FC_IND_NE!H$2</f>
        <v>100159.62055030094</v>
      </c>
      <c r="I99" s="37">
        <f>FC_IND_NE!I$2</f>
        <v>100028.01332760105</v>
      </c>
      <c r="J99" s="37">
        <f>FC_IND_NE!J$2</f>
        <v>100119.04711951848</v>
      </c>
      <c r="K99" s="37">
        <f>FC_IND_NE!K$2</f>
        <v>97508.479621668084</v>
      </c>
      <c r="L99" s="37">
        <f>FC_IND_NE!L$2</f>
        <v>88569.504901117805</v>
      </c>
      <c r="M99" s="37">
        <f>FC_IND_NE!M$2</f>
        <v>93214.569389509881</v>
      </c>
      <c r="N99" s="37">
        <f>FC_IND_NE!N$2</f>
        <v>91250.169045571805</v>
      </c>
      <c r="O99" s="37">
        <f>FC_IND_NE!O$2</f>
        <v>87860.123473774715</v>
      </c>
      <c r="P99" s="37">
        <f>FC_IND_NE!P$2</f>
        <v>85120.677386070514</v>
      </c>
      <c r="Q99" s="37">
        <f>FC_IND_NE!Q$2</f>
        <v>87033.581255374025</v>
      </c>
      <c r="R99" s="37">
        <f>FC_IND_NE!R$2</f>
        <v>84277.30662080826</v>
      </c>
      <c r="S99" s="37">
        <f>FC_IND_NE!S$2</f>
        <v>84030.634393809101</v>
      </c>
      <c r="T99" s="37">
        <f>FC_IND_NE!T$2</f>
        <v>90631.23834909717</v>
      </c>
      <c r="U99" s="37">
        <f>FC_IND_NE!U$2</f>
        <v>87051.117970765248</v>
      </c>
      <c r="V99" s="37">
        <f>FC_IND_NE!V$2</f>
        <v>86646.959587274279</v>
      </c>
      <c r="W99" s="37">
        <f>FC_IND_NE!W$2</f>
        <v>86179.823559759228</v>
      </c>
      <c r="X99" s="37">
        <f>FC_IND_NE!X$2</f>
        <v>87711.73430782459</v>
      </c>
    </row>
    <row r="100" spans="1:24" ht="11.25" customHeight="1" x14ac:dyDescent="0.2">
      <c r="A100" s="47" t="s">
        <v>425</v>
      </c>
      <c r="B100" s="45" t="str">
        <f ca="1">HYPERLINK("#"&amp;CELL("address",FC_IND_CPC_NE!$W$2),"FC_IND_CPC_NE")</f>
        <v>FC_IND_CPC_NE</v>
      </c>
      <c r="C100" s="46">
        <f>FC_IND_CPC_NE!C$2</f>
        <v>76239.28709696373</v>
      </c>
      <c r="D100" s="46">
        <f>FC_IND_CPC_NE!D$2</f>
        <v>76594.247751351329</v>
      </c>
      <c r="E100" s="46">
        <f>FC_IND_CPC_NE!E$2</f>
        <v>75853.251250571571</v>
      </c>
      <c r="F100" s="46">
        <f>FC_IND_CPC_NE!F$2</f>
        <v>75729.977654837887</v>
      </c>
      <c r="G100" s="46">
        <f>FC_IND_CPC_NE!G$2</f>
        <v>76710.206790145952</v>
      </c>
      <c r="H100" s="46">
        <f>FC_IND_CPC_NE!H$2</f>
        <v>77972.239985124164</v>
      </c>
      <c r="I100" s="46">
        <f>FC_IND_CPC_NE!I$2</f>
        <v>77057.807288896947</v>
      </c>
      <c r="J100" s="46">
        <f>FC_IND_CPC_NE!J$2</f>
        <v>78083.764481033693</v>
      </c>
      <c r="K100" s="46">
        <f>FC_IND_CPC_NE!K$2</f>
        <v>75827.561701238534</v>
      </c>
      <c r="L100" s="46">
        <f>FC_IND_CPC_NE!L$2</f>
        <v>68132.160573993344</v>
      </c>
      <c r="M100" s="46">
        <f>FC_IND_CPC_NE!M$2</f>
        <v>72693.256902036548</v>
      </c>
      <c r="N100" s="46">
        <f>FC_IND_CPC_NE!N$2</f>
        <v>71202.080829141123</v>
      </c>
      <c r="O100" s="46">
        <f>FC_IND_CPC_NE!O$2</f>
        <v>70379.176787939039</v>
      </c>
      <c r="P100" s="46">
        <f>FC_IND_CPC_NE!P$2</f>
        <v>69197.853305542696</v>
      </c>
      <c r="Q100" s="46">
        <f>FC_IND_CPC_NE!Q$2</f>
        <v>72448.882888599313</v>
      </c>
      <c r="R100" s="46">
        <f>FC_IND_CPC_NE!R$2</f>
        <v>69109.574303970076</v>
      </c>
      <c r="S100" s="46">
        <f>FC_IND_CPC_NE!S$2</f>
        <v>69167.982226182008</v>
      </c>
      <c r="T100" s="46">
        <f>FC_IND_CPC_NE!T$2</f>
        <v>75756.250646900386</v>
      </c>
      <c r="U100" s="46">
        <f>FC_IND_CPC_NE!U$2</f>
        <v>72319.575295113507</v>
      </c>
      <c r="V100" s="46">
        <f>FC_IND_CPC_NE!V$2</f>
        <v>71629.818553216857</v>
      </c>
      <c r="W100" s="46">
        <f>FC_IND_CPC_NE!W$2</f>
        <v>71097.670386347585</v>
      </c>
      <c r="X100" s="46">
        <f>FC_IND_CPC_NE!X$2</f>
        <v>72031.899736361403</v>
      </c>
    </row>
    <row r="101" spans="1:24" ht="11.25" customHeight="1" x14ac:dyDescent="0.2">
      <c r="A101" s="4" t="s">
        <v>179</v>
      </c>
      <c r="B101" s="5" t="str">
        <f ca="1">HYPERLINK("#"&amp;CELL("address",FC_TRA_NE!$W$2),"FC_TRA_NE")</f>
        <v>FC_TRA_NE</v>
      </c>
      <c r="C101" s="36">
        <f>FC_TRA_NE!C$2</f>
        <v>2665.6665520206357</v>
      </c>
      <c r="D101" s="36">
        <f>FC_TRA_NE!D$2</f>
        <v>2427.9240756663803</v>
      </c>
      <c r="E101" s="36">
        <f>FC_TRA_NE!E$2</f>
        <v>2304.6644024075667</v>
      </c>
      <c r="F101" s="36">
        <f>FC_TRA_NE!F$2</f>
        <v>2296.2186586414441</v>
      </c>
      <c r="G101" s="36">
        <f>FC_TRA_NE!G$2</f>
        <v>2459.974548581255</v>
      </c>
      <c r="H101" s="36">
        <f>FC_TRA_NE!H$2</f>
        <v>2585.9694754944112</v>
      </c>
      <c r="I101" s="36">
        <f>FC_TRA_NE!I$2</f>
        <v>2385.8158211521923</v>
      </c>
      <c r="J101" s="36">
        <f>FC_TRA_NE!J$2</f>
        <v>2425.3886500429921</v>
      </c>
      <c r="K101" s="36">
        <f>FC_TRA_NE!K$2</f>
        <v>2040.0889079965602</v>
      </c>
      <c r="L101" s="36">
        <f>FC_TRA_NE!L$2</f>
        <v>1663.8110920034387</v>
      </c>
      <c r="M101" s="36">
        <f>FC_TRA_NE!M$2</f>
        <v>1697.8172828890795</v>
      </c>
      <c r="N101" s="36">
        <f>FC_TRA_NE!N$2</f>
        <v>1650.5590713671538</v>
      </c>
      <c r="O101" s="36">
        <f>FC_TRA_NE!O$2</f>
        <v>1680.1482373172826</v>
      </c>
      <c r="P101" s="36">
        <f>FC_TRA_NE!P$2</f>
        <v>1620.4215821152193</v>
      </c>
      <c r="Q101" s="36">
        <f>FC_TRA_NE!Q$2</f>
        <v>1640.622871883061</v>
      </c>
      <c r="R101" s="36">
        <f>FC_TRA_NE!R$2</f>
        <v>1692.7588134135856</v>
      </c>
      <c r="S101" s="36">
        <f>FC_TRA_NE!S$2</f>
        <v>1750.8238177128114</v>
      </c>
      <c r="T101" s="36">
        <f>FC_TRA_NE!T$2</f>
        <v>1848.5954428202922</v>
      </c>
      <c r="U101" s="36">
        <f>FC_TRA_NE!U$2</f>
        <v>1770.4164230438519</v>
      </c>
      <c r="V101" s="36">
        <f>FC_TRA_NE!V$2</f>
        <v>1633.441702493551</v>
      </c>
      <c r="W101" s="36">
        <f>FC_TRA_NE!W$2</f>
        <v>1508.9879621668099</v>
      </c>
      <c r="X101" s="36">
        <f>FC_TRA_NE!X$2</f>
        <v>1618.9547721410149</v>
      </c>
    </row>
    <row r="102" spans="1:24" ht="11.25" customHeight="1" x14ac:dyDescent="0.2">
      <c r="A102" s="4" t="s">
        <v>180</v>
      </c>
      <c r="B102" s="5" t="str">
        <f ca="1">HYPERLINK("#"&amp;CELL("address",FC_OTH_NE!$W$2),"FC_OTH_NE")</f>
        <v>FC_OTH_NE</v>
      </c>
      <c r="C102" s="36">
        <f>FC_OTH_NE!C$2</f>
        <v>826.48323301805681</v>
      </c>
      <c r="D102" s="36">
        <f>FC_OTH_NE!D$2</f>
        <v>778.4877901977643</v>
      </c>
      <c r="E102" s="36">
        <f>FC_OTH_NE!E$2</f>
        <v>792.21762682717099</v>
      </c>
      <c r="F102" s="36">
        <f>FC_OTH_NE!F$2</f>
        <v>749.48710232158214</v>
      </c>
      <c r="G102" s="36">
        <f>FC_OTH_NE!G$2</f>
        <v>871.85537403267415</v>
      </c>
      <c r="H102" s="36">
        <f>FC_OTH_NE!H$2</f>
        <v>905.97506448839204</v>
      </c>
      <c r="I102" s="36">
        <f>FC_OTH_NE!I$2</f>
        <v>842.43972484952701</v>
      </c>
      <c r="J102" s="36">
        <f>FC_OTH_NE!J$2</f>
        <v>877.91805674978491</v>
      </c>
      <c r="K102" s="36">
        <f>FC_OTH_NE!K$2</f>
        <v>786.57343078245913</v>
      </c>
      <c r="L102" s="36">
        <f>FC_OTH_NE!L$2</f>
        <v>1135.7187446259672</v>
      </c>
      <c r="M102" s="36">
        <f>FC_OTH_NE!M$2</f>
        <v>1470.6717110920035</v>
      </c>
      <c r="N102" s="36">
        <f>FC_OTH_NE!N$2</f>
        <v>1481.1987962166809</v>
      </c>
      <c r="O102" s="36">
        <f>FC_OTH_NE!O$2</f>
        <v>1380.4834049871022</v>
      </c>
      <c r="P102" s="36">
        <f>FC_OTH_NE!P$2</f>
        <v>880.80429922613916</v>
      </c>
      <c r="Q102" s="36">
        <f>FC_OTH_NE!Q$2</f>
        <v>908.81435941530503</v>
      </c>
      <c r="R102" s="36">
        <f>FC_OTH_NE!R$2</f>
        <v>557.75021496130694</v>
      </c>
      <c r="S102" s="36">
        <f>FC_OTH_NE!S$2</f>
        <v>523.18968185726578</v>
      </c>
      <c r="T102" s="36">
        <f>FC_OTH_NE!T$2</f>
        <v>626.24694754944096</v>
      </c>
      <c r="U102" s="36">
        <f>FC_OTH_NE!U$2</f>
        <v>513.80567497850393</v>
      </c>
      <c r="V102" s="36">
        <f>FC_OTH_NE!V$2</f>
        <v>509.38564058469478</v>
      </c>
      <c r="W102" s="36">
        <f>FC_OTH_NE!W$2</f>
        <v>535.98443680137575</v>
      </c>
      <c r="X102" s="36">
        <f>FC_OTH_NE!X$2</f>
        <v>865.03774720550291</v>
      </c>
    </row>
    <row r="103" spans="1:24" ht="11.25" customHeight="1" x14ac:dyDescent="0.2">
      <c r="A103" s="2" t="s">
        <v>181</v>
      </c>
      <c r="B103" s="3" t="str">
        <f ca="1">HYPERLINK("#"&amp;CELL("address",FC_E!$W$2),"FC_E")</f>
        <v>FC_E</v>
      </c>
      <c r="C103" s="35">
        <f>FC_E!C$2</f>
        <v>924682.01169389521</v>
      </c>
      <c r="D103" s="35">
        <f>FC_E!D$2</f>
        <v>948548.9058899401</v>
      </c>
      <c r="E103" s="35">
        <f>FC_E!E$2</f>
        <v>943741.79174548632</v>
      </c>
      <c r="F103" s="35">
        <f>FC_E!F$2</f>
        <v>972660.86388650036</v>
      </c>
      <c r="G103" s="35">
        <f>FC_E!G$2</f>
        <v>981092.64694754989</v>
      </c>
      <c r="H103" s="35">
        <f>FC_E!H$2</f>
        <v>986515.70722270058</v>
      </c>
      <c r="I103" s="35">
        <f>FC_E!I$2</f>
        <v>989936.512639725</v>
      </c>
      <c r="J103" s="35">
        <f>FC_E!J$2</f>
        <v>971306.38538263156</v>
      </c>
      <c r="K103" s="35">
        <f>FC_E!K$2</f>
        <v>980647.24024075712</v>
      </c>
      <c r="L103" s="35">
        <f>FC_E!L$2</f>
        <v>935213.71263972565</v>
      </c>
      <c r="M103" s="35">
        <f>FC_E!M$2</f>
        <v>973974.47179707675</v>
      </c>
      <c r="N103" s="35">
        <f>FC_E!N$2</f>
        <v>934596.21487532288</v>
      </c>
      <c r="O103" s="35">
        <f>FC_E!O$2</f>
        <v>933967.04496990563</v>
      </c>
      <c r="P103" s="35">
        <f>FC_E!P$2</f>
        <v>932248.34411006037</v>
      </c>
      <c r="Q103" s="35">
        <f>FC_E!Q$2</f>
        <v>890547.89699054207</v>
      </c>
      <c r="R103" s="35">
        <f>FC_E!R$2</f>
        <v>909913.44737747242</v>
      </c>
      <c r="S103" s="35">
        <f>FC_E!S$2</f>
        <v>928199.35356835823</v>
      </c>
      <c r="T103" s="35">
        <f>FC_E!T$2</f>
        <v>941207.52097718243</v>
      </c>
      <c r="U103" s="35">
        <f>FC_E!U$2</f>
        <v>942941.01427343115</v>
      </c>
      <c r="V103" s="35">
        <f>FC_E!V$2</f>
        <v>937993.9865004305</v>
      </c>
      <c r="W103" s="35">
        <f>FC_E!W$2</f>
        <v>885133.00825451443</v>
      </c>
      <c r="X103" s="35">
        <f>FC_E!X$2</f>
        <v>938829.39183147065</v>
      </c>
    </row>
    <row r="104" spans="1:24" ht="11.25" customHeight="1" x14ac:dyDescent="0.2">
      <c r="A104" s="4" t="s">
        <v>182</v>
      </c>
      <c r="B104" s="5" t="str">
        <f ca="1">HYPERLINK("#"&amp;CELL("address",FC_IND_E!$W$2),"FC_IND_E")</f>
        <v>FC_IND_E</v>
      </c>
      <c r="C104" s="36">
        <f>FC_IND_E!C$2</f>
        <v>269384.1220419007</v>
      </c>
      <c r="D104" s="36">
        <f>FC_IND_E!D$2</f>
        <v>268427.73490774393</v>
      </c>
      <c r="E104" s="36">
        <f>FC_IND_E!E$2</f>
        <v>268305.00206002162</v>
      </c>
      <c r="F104" s="36">
        <f>FC_IND_E!F$2</f>
        <v>275070.63350893382</v>
      </c>
      <c r="G104" s="36">
        <f>FC_IND_E!G$2</f>
        <v>274409.77516739798</v>
      </c>
      <c r="H104" s="36">
        <f>FC_IND_E!H$2</f>
        <v>274930.28112086223</v>
      </c>
      <c r="I104" s="36">
        <f>FC_IND_E!I$2</f>
        <v>269540.86558459135</v>
      </c>
      <c r="J104" s="36">
        <f>FC_IND_E!J$2</f>
        <v>274240.64951933885</v>
      </c>
      <c r="K104" s="36">
        <f>FC_IND_E!K$2</f>
        <v>265072.24574376672</v>
      </c>
      <c r="L104" s="36">
        <f>FC_IND_E!L$2</f>
        <v>229181.37420464389</v>
      </c>
      <c r="M104" s="36">
        <f>FC_IND_E!M$2</f>
        <v>243878.3684436804</v>
      </c>
      <c r="N104" s="36">
        <f>FC_IND_E!N$2</f>
        <v>244386.22132416206</v>
      </c>
      <c r="O104" s="36">
        <f>FC_IND_E!O$2</f>
        <v>239836.10679277766</v>
      </c>
      <c r="P104" s="36">
        <f>FC_IND_E!P$2</f>
        <v>236914.08761822904</v>
      </c>
      <c r="Q104" s="36">
        <f>FC_IND_E!Q$2</f>
        <v>233441.63912295824</v>
      </c>
      <c r="R104" s="36">
        <f>FC_IND_E!R$2</f>
        <v>233475.93740326777</v>
      </c>
      <c r="S104" s="36">
        <f>FC_IND_E!S$2</f>
        <v>237760.30068787682</v>
      </c>
      <c r="T104" s="36">
        <f>FC_IND_E!T$2</f>
        <v>239973.73955288096</v>
      </c>
      <c r="U104" s="36">
        <f>FC_IND_E!U$2</f>
        <v>241772.61891659547</v>
      </c>
      <c r="V104" s="36">
        <f>FC_IND_E!V$2</f>
        <v>238971.386586415</v>
      </c>
      <c r="W104" s="36">
        <f>FC_IND_E!W$2</f>
        <v>230303.27162510785</v>
      </c>
      <c r="X104" s="36">
        <f>FC_IND_E!X$2</f>
        <v>243631.82459157397</v>
      </c>
    </row>
    <row r="105" spans="1:24" ht="11.25" customHeight="1" x14ac:dyDescent="0.2">
      <c r="A105" s="15" t="s">
        <v>183</v>
      </c>
      <c r="B105" s="16" t="str">
        <f ca="1">HYPERLINK("#"&amp;CELL("address",FC_IND_IS_E!$W$2),"FC_IND_IS_E")</f>
        <v>FC_IND_IS_E</v>
      </c>
      <c r="C105" s="37">
        <f>FC_IND_IS_E!C$2</f>
        <v>34962.264098184824</v>
      </c>
      <c r="D105" s="37">
        <f>FC_IND_IS_E!D$2</f>
        <v>33652.877643078362</v>
      </c>
      <c r="E105" s="37">
        <f>FC_IND_IS_E!E$2</f>
        <v>33212.353056094064</v>
      </c>
      <c r="F105" s="37">
        <f>FC_IND_IS_E!F$2</f>
        <v>34789.524364637749</v>
      </c>
      <c r="G105" s="37">
        <f>FC_IND_IS_E!G$2</f>
        <v>35078.789582570389</v>
      </c>
      <c r="H105" s="37">
        <f>FC_IND_IS_E!H$2</f>
        <v>33523.186013506776</v>
      </c>
      <c r="I105" s="37">
        <f>FC_IND_IS_E!I$2</f>
        <v>34387.137753816314</v>
      </c>
      <c r="J105" s="37">
        <f>FC_IND_IS_E!J$2</f>
        <v>33041.719737974658</v>
      </c>
      <c r="K105" s="37">
        <f>FC_IND_IS_E!K$2</f>
        <v>30966.523377020942</v>
      </c>
      <c r="L105" s="37">
        <f>FC_IND_IS_E!L$2</f>
        <v>23100.011326961867</v>
      </c>
      <c r="M105" s="37">
        <f>FC_IND_IS_E!M$2</f>
        <v>26441.36150131308</v>
      </c>
      <c r="N105" s="37">
        <f>FC_IND_IS_E!N$2</f>
        <v>27812.683710966288</v>
      </c>
      <c r="O105" s="37">
        <f>FC_IND_IS_E!O$2</f>
        <v>26665.897282986218</v>
      </c>
      <c r="P105" s="37">
        <f>FC_IND_IS_E!P$2</f>
        <v>25519.467655171014</v>
      </c>
      <c r="Q105" s="37">
        <f>FC_IND_IS_E!Q$2</f>
        <v>25235.1478516391</v>
      </c>
      <c r="R105" s="37">
        <f>FC_IND_IS_E!R$2</f>
        <v>25786.541193339632</v>
      </c>
      <c r="S105" s="37">
        <f>FC_IND_IS_E!S$2</f>
        <v>25840.484054477776</v>
      </c>
      <c r="T105" s="37">
        <f>FC_IND_IS_E!T$2</f>
        <v>26251.879819119134</v>
      </c>
      <c r="U105" s="37">
        <f>FC_IND_IS_E!U$2</f>
        <v>26180.738296116571</v>
      </c>
      <c r="V105" s="37">
        <f>FC_IND_IS_E!V$2</f>
        <v>24586.489618657222</v>
      </c>
      <c r="W105" s="37">
        <f>FC_IND_IS_E!W$2</f>
        <v>22361.425337517809</v>
      </c>
      <c r="X105" s="37">
        <f>FC_IND_IS_E!X$2</f>
        <v>24254.125065189561</v>
      </c>
    </row>
    <row r="106" spans="1:24" ht="11.25" customHeight="1" x14ac:dyDescent="0.2">
      <c r="A106" s="44" t="s">
        <v>434</v>
      </c>
      <c r="B106" s="45" t="str">
        <f ca="1">HYPERLINK("#"&amp;CELL("address",FC_IND_IS_BF_E!$W$2),"FC_IND_IS_BF_E")</f>
        <v>FC_IND_IS_BF_E</v>
      </c>
      <c r="C106" s="46">
        <f>FC_IND_IS_BF_E!C$2</f>
        <v>26202.168660860792</v>
      </c>
      <c r="D106" s="46">
        <f>FC_IND_IS_BF_E!D$2</f>
        <v>24768.911051157706</v>
      </c>
      <c r="E106" s="46">
        <f>FC_IND_IS_BF_E!E$2</f>
        <v>24553.494458047968</v>
      </c>
      <c r="F106" s="46">
        <f>FC_IND_IS_BF_E!F$2</f>
        <v>25724.244758253866</v>
      </c>
      <c r="G106" s="46">
        <f>FC_IND_IS_BF_E!G$2</f>
        <v>25703.507552218813</v>
      </c>
      <c r="H106" s="46">
        <f>FC_IND_IS_BF_E!H$2</f>
        <v>24470.214407688643</v>
      </c>
      <c r="I106" s="46">
        <f>FC_IND_IS_BF_E!I$2</f>
        <v>24803.043508239309</v>
      </c>
      <c r="J106" s="46">
        <f>FC_IND_IS_BF_E!J$2</f>
        <v>23652.60669953817</v>
      </c>
      <c r="K106" s="46">
        <f>FC_IND_IS_BF_E!K$2</f>
        <v>21774.052545312672</v>
      </c>
      <c r="L106" s="46">
        <f>FC_IND_IS_BF_E!L$2</f>
        <v>15873.528280912989</v>
      </c>
      <c r="M106" s="46">
        <f>FC_IND_IS_BF_E!M$2</f>
        <v>18701.270857817024</v>
      </c>
      <c r="N106" s="46">
        <f>FC_IND_IS_BF_E!N$2</f>
        <v>19676.640032108982</v>
      </c>
      <c r="O106" s="46">
        <f>FC_IND_IS_BF_E!O$2</f>
        <v>18812.090057506233</v>
      </c>
      <c r="P106" s="46">
        <f>FC_IND_IS_BF_E!P$2</f>
        <v>18277.990026700063</v>
      </c>
      <c r="Q106" s="46">
        <f>FC_IND_IS_BF_E!Q$2</f>
        <v>18085.027321263402</v>
      </c>
      <c r="R106" s="46">
        <f>FC_IND_IS_BF_E!R$2</f>
        <v>18424.395440165648</v>
      </c>
      <c r="S106" s="46">
        <f>FC_IND_IS_BF_E!S$2</f>
        <v>18558.419864087096</v>
      </c>
      <c r="T106" s="46">
        <f>FC_IND_IS_BF_E!T$2</f>
        <v>18634.942917661258</v>
      </c>
      <c r="U106" s="46">
        <f>FC_IND_IS_BF_E!U$2</f>
        <v>18311.688058821303</v>
      </c>
      <c r="V106" s="46">
        <f>FC_IND_IS_BF_E!V$2</f>
        <v>17100.231708106861</v>
      </c>
      <c r="W106" s="46">
        <f>FC_IND_IS_BF_E!W$2</f>
        <v>15346.921489488115</v>
      </c>
      <c r="X106" s="46">
        <f>FC_IND_IS_BF_E!X$2</f>
        <v>16627.144498675232</v>
      </c>
    </row>
    <row r="107" spans="1:24" ht="11.25" customHeight="1" x14ac:dyDescent="0.2">
      <c r="A107" s="44" t="s">
        <v>436</v>
      </c>
      <c r="B107" s="45" t="str">
        <f ca="1">HYPERLINK("#"&amp;CELL("address",FC_IND_IS_EA_E!$W$2),"FC_IND_IS_EA_E")</f>
        <v>FC_IND_IS_EA_E</v>
      </c>
      <c r="C107" s="46">
        <f>FC_IND_IS_EA_E!C$2</f>
        <v>8760.0954373240274</v>
      </c>
      <c r="D107" s="46">
        <f>FC_IND_IS_EA_E!D$2</f>
        <v>8883.9665919206454</v>
      </c>
      <c r="E107" s="46">
        <f>FC_IND_IS_EA_E!E$2</f>
        <v>8658.8585980460939</v>
      </c>
      <c r="F107" s="46">
        <f>FC_IND_IS_EA_E!F$2</f>
        <v>9065.279606383885</v>
      </c>
      <c r="G107" s="46">
        <f>FC_IND_IS_EA_E!G$2</f>
        <v>9375.28203035158</v>
      </c>
      <c r="H107" s="46">
        <f>FC_IND_IS_EA_E!H$2</f>
        <v>9052.971605818133</v>
      </c>
      <c r="I107" s="46">
        <f>FC_IND_IS_EA_E!I$2</f>
        <v>9584.0942455770055</v>
      </c>
      <c r="J107" s="46">
        <f>FC_IND_IS_EA_E!J$2</f>
        <v>9389.1130384364842</v>
      </c>
      <c r="K107" s="46">
        <f>FC_IND_IS_EA_E!K$2</f>
        <v>9192.4708317082641</v>
      </c>
      <c r="L107" s="46">
        <f>FC_IND_IS_EA_E!L$2</f>
        <v>7226.4830460488793</v>
      </c>
      <c r="M107" s="46">
        <f>FC_IND_IS_EA_E!M$2</f>
        <v>7740.0906434960543</v>
      </c>
      <c r="N107" s="46">
        <f>FC_IND_IS_EA_E!N$2</f>
        <v>8136.0436788573115</v>
      </c>
      <c r="O107" s="46">
        <f>FC_IND_IS_EA_E!O$2</f>
        <v>7853.8072254799899</v>
      </c>
      <c r="P107" s="46">
        <f>FC_IND_IS_EA_E!P$2</f>
        <v>7241.4776284709505</v>
      </c>
      <c r="Q107" s="46">
        <f>FC_IND_IS_EA_E!Q$2</f>
        <v>7150.1205303756979</v>
      </c>
      <c r="R107" s="46">
        <f>FC_IND_IS_EA_E!R$2</f>
        <v>7362.145753173987</v>
      </c>
      <c r="S107" s="46">
        <f>FC_IND_IS_EA_E!S$2</f>
        <v>7282.0641903906808</v>
      </c>
      <c r="T107" s="46">
        <f>FC_IND_IS_EA_E!T$2</f>
        <v>7616.9369014578751</v>
      </c>
      <c r="U107" s="46">
        <f>FC_IND_IS_EA_E!U$2</f>
        <v>7869.0502372952669</v>
      </c>
      <c r="V107" s="46">
        <f>FC_IND_IS_EA_E!V$2</f>
        <v>7486.2579105503637</v>
      </c>
      <c r="W107" s="46">
        <f>FC_IND_IS_EA_E!W$2</f>
        <v>7014.5038480296935</v>
      </c>
      <c r="X107" s="46">
        <f>FC_IND_IS_EA_E!X$2</f>
        <v>7626.9805665143285</v>
      </c>
    </row>
    <row r="108" spans="1:24" ht="11.25" customHeight="1" x14ac:dyDescent="0.2">
      <c r="A108" s="15" t="s">
        <v>185</v>
      </c>
      <c r="B108" s="16" t="str">
        <f ca="1">HYPERLINK("#"&amp;CELL("address",FC_IND_NFM_E!$W$2),"FC_IND_NFM_E")</f>
        <v>FC_IND_NFM_E</v>
      </c>
      <c r="C108" s="37">
        <f>FC_IND_NFM_E!C$2</f>
        <v>11105.870302876563</v>
      </c>
      <c r="D108" s="37">
        <f>FC_IND_NFM_E!D$2</f>
        <v>11130.396272180151</v>
      </c>
      <c r="E108" s="37">
        <f>FC_IND_NFM_E!E$2</f>
        <v>11288.319766475644</v>
      </c>
      <c r="F108" s="37">
        <f>FC_IND_NFM_E!F$2</f>
        <v>11083.68097761364</v>
      </c>
      <c r="G108" s="37">
        <f>FC_IND_NFM_E!G$2</f>
        <v>11541.52337626404</v>
      </c>
      <c r="H108" s="37">
        <f>FC_IND_NFM_E!H$2</f>
        <v>11272.434606931631</v>
      </c>
      <c r="I108" s="37">
        <f>FC_IND_NFM_E!I$2</f>
        <v>10805.985759324183</v>
      </c>
      <c r="J108" s="37">
        <f>FC_IND_NFM_E!J$2</f>
        <v>10876.383432142233</v>
      </c>
      <c r="K108" s="37">
        <f>FC_IND_NFM_E!K$2</f>
        <v>10447.052114252663</v>
      </c>
      <c r="L108" s="37">
        <f>FC_IND_NFM_E!L$2</f>
        <v>8619.8743556194095</v>
      </c>
      <c r="M108" s="37">
        <f>FC_IND_NFM_E!M$2</f>
        <v>9441.7221252830113</v>
      </c>
      <c r="N108" s="37">
        <f>FC_IND_NFM_E!N$2</f>
        <v>9816.5569498235982</v>
      </c>
      <c r="O108" s="37">
        <f>FC_IND_NFM_E!O$2</f>
        <v>9025.0935388435428</v>
      </c>
      <c r="P108" s="37">
        <f>FC_IND_NFM_E!P$2</f>
        <v>8860.37638635025</v>
      </c>
      <c r="Q108" s="37">
        <f>FC_IND_NFM_E!Q$2</f>
        <v>8730.4657211224712</v>
      </c>
      <c r="R108" s="37">
        <f>FC_IND_NFM_E!R$2</f>
        <v>9247.041387362382</v>
      </c>
      <c r="S108" s="37">
        <f>FC_IND_NFM_E!S$2</f>
        <v>9414.6104572423574</v>
      </c>
      <c r="T108" s="37">
        <f>FC_IND_NFM_E!T$2</f>
        <v>9511.2345680311537</v>
      </c>
      <c r="U108" s="37">
        <f>FC_IND_NFM_E!U$2</f>
        <v>9710.8916211729993</v>
      </c>
      <c r="V108" s="37">
        <f>FC_IND_NFM_E!V$2</f>
        <v>9440.8298287057078</v>
      </c>
      <c r="W108" s="37">
        <f>FC_IND_NFM_E!W$2</f>
        <v>9042.2427071057718</v>
      </c>
      <c r="X108" s="37">
        <f>FC_IND_NFM_E!X$2</f>
        <v>9497.2515663914673</v>
      </c>
    </row>
    <row r="109" spans="1:24" ht="11.25" customHeight="1" x14ac:dyDescent="0.2">
      <c r="A109" s="44" t="s">
        <v>438</v>
      </c>
      <c r="B109" s="45" t="str">
        <f ca="1">HYPERLINK("#"&amp;CELL("address",FC_IND_NFM_AM_E!$W$2),"FC_IND_NFM_AM_E")</f>
        <v>FC_IND_NFM_AM_E</v>
      </c>
      <c r="C109" s="46">
        <f>FC_IND_NFM_AM_E!C$2</f>
        <v>2096.8087617912374</v>
      </c>
      <c r="D109" s="46">
        <f>FC_IND_NFM_AM_E!D$2</f>
        <v>1865.7610703496207</v>
      </c>
      <c r="E109" s="46">
        <f>FC_IND_NFM_AM_E!E$2</f>
        <v>2186.8933276815433</v>
      </c>
      <c r="F109" s="46">
        <f>FC_IND_NFM_AM_E!F$2</f>
        <v>2244.3132319075862</v>
      </c>
      <c r="G109" s="46">
        <f>FC_IND_NFM_AM_E!G$2</f>
        <v>2441.3270845584289</v>
      </c>
      <c r="H109" s="46">
        <f>FC_IND_NFM_AM_E!H$2</f>
        <v>2327.7644789261271</v>
      </c>
      <c r="I109" s="46">
        <f>FC_IND_NFM_AM_E!I$2</f>
        <v>2394.5086250958198</v>
      </c>
      <c r="J109" s="46">
        <f>FC_IND_NFM_AM_E!J$2</f>
        <v>2170.0964898254165</v>
      </c>
      <c r="K109" s="46">
        <f>FC_IND_NFM_AM_E!K$2</f>
        <v>2112.7068844815244</v>
      </c>
      <c r="L109" s="46">
        <f>FC_IND_NFM_AM_E!L$2</f>
        <v>1631.102771629668</v>
      </c>
      <c r="M109" s="46">
        <f>FC_IND_NFM_AM_E!M$2</f>
        <v>1983.3234794586272</v>
      </c>
      <c r="N109" s="46">
        <f>FC_IND_NFM_AM_E!N$2</f>
        <v>2111.7717261551302</v>
      </c>
      <c r="O109" s="46">
        <f>FC_IND_NFM_AM_E!O$2</f>
        <v>1902.3250051875739</v>
      </c>
      <c r="P109" s="46">
        <f>FC_IND_NFM_AM_E!P$2</f>
        <v>1982.9434566552034</v>
      </c>
      <c r="Q109" s="46">
        <f>FC_IND_NFM_AM_E!Q$2</f>
        <v>1887.2809909910063</v>
      </c>
      <c r="R109" s="46">
        <f>FC_IND_NFM_AM_E!R$2</f>
        <v>1984.187346924645</v>
      </c>
      <c r="S109" s="46">
        <f>FC_IND_NFM_AM_E!S$2</f>
        <v>1975.8061820160435</v>
      </c>
      <c r="T109" s="46">
        <f>FC_IND_NFM_AM_E!T$2</f>
        <v>1945.2773188410392</v>
      </c>
      <c r="U109" s="46">
        <f>FC_IND_NFM_AM_E!U$2</f>
        <v>2090.2194505784764</v>
      </c>
      <c r="V109" s="46">
        <f>FC_IND_NFM_AM_E!V$2</f>
        <v>2053.7991241955915</v>
      </c>
      <c r="W109" s="46">
        <f>FC_IND_NFM_AM_E!W$2</f>
        <v>1952.5073657928199</v>
      </c>
      <c r="X109" s="46">
        <f>FC_IND_NFM_AM_E!X$2</f>
        <v>2038.6081676679178</v>
      </c>
    </row>
    <row r="110" spans="1:24" ht="11.25" customHeight="1" x14ac:dyDescent="0.2">
      <c r="A110" s="44" t="s">
        <v>440</v>
      </c>
      <c r="B110" s="45" t="str">
        <f ca="1">HYPERLINK("#"&amp;CELL("address",FC_IND_NFM_PA_E!$W$2),"FC_IND_NFM_PA_E")</f>
        <v>FC_IND_NFM_PA_E</v>
      </c>
      <c r="C110" s="46">
        <f>FC_IND_NFM_PA_E!C$2</f>
        <v>3650.2451818376403</v>
      </c>
      <c r="D110" s="46">
        <f>FC_IND_NFM_PA_E!D$2</f>
        <v>3728.0313704286482</v>
      </c>
      <c r="E110" s="46">
        <f>FC_IND_NFM_PA_E!E$2</f>
        <v>3722.2949622978854</v>
      </c>
      <c r="F110" s="46">
        <f>FC_IND_NFM_PA_E!F$2</f>
        <v>3726.9381657628874</v>
      </c>
      <c r="G110" s="46">
        <f>FC_IND_NFM_PA_E!G$2</f>
        <v>3884.4993678799306</v>
      </c>
      <c r="H110" s="46">
        <f>FC_IND_NFM_PA_E!H$2</f>
        <v>3850.5063446858912</v>
      </c>
      <c r="I110" s="46">
        <f>FC_IND_NFM_PA_E!I$2</f>
        <v>3530.8046794116685</v>
      </c>
      <c r="J110" s="46">
        <f>FC_IND_NFM_PA_E!J$2</f>
        <v>3685.4669226104384</v>
      </c>
      <c r="K110" s="46">
        <f>FC_IND_NFM_PA_E!K$2</f>
        <v>3648.2210848391255</v>
      </c>
      <c r="L110" s="46">
        <f>FC_IND_NFM_PA_E!L$2</f>
        <v>2679.0053636796624</v>
      </c>
      <c r="M110" s="46">
        <f>FC_IND_NFM_PA_E!M$2</f>
        <v>2855.4361959378962</v>
      </c>
      <c r="N110" s="46">
        <f>FC_IND_NFM_PA_E!N$2</f>
        <v>3111.8769432685604</v>
      </c>
      <c r="O110" s="46">
        <f>FC_IND_NFM_PA_E!O$2</f>
        <v>2636.2585436277664</v>
      </c>
      <c r="P110" s="46">
        <f>FC_IND_NFM_PA_E!P$2</f>
        <v>2410.9881818286121</v>
      </c>
      <c r="Q110" s="46">
        <f>FC_IND_NFM_PA_E!Q$2</f>
        <v>2315.2157619934865</v>
      </c>
      <c r="R110" s="46">
        <f>FC_IND_NFM_PA_E!R$2</f>
        <v>2513.0540182096565</v>
      </c>
      <c r="S110" s="46">
        <f>FC_IND_NFM_PA_E!S$2</f>
        <v>2529.7023875193131</v>
      </c>
      <c r="T110" s="46">
        <f>FC_IND_NFM_PA_E!T$2</f>
        <v>2777.7821048255109</v>
      </c>
      <c r="U110" s="46">
        <f>FC_IND_NFM_PA_E!U$2</f>
        <v>2796.5048943954416</v>
      </c>
      <c r="V110" s="46">
        <f>FC_IND_NFM_PA_E!V$2</f>
        <v>2638.1758994242373</v>
      </c>
      <c r="W110" s="46">
        <f>FC_IND_NFM_PA_E!W$2</f>
        <v>2530.9960379638087</v>
      </c>
      <c r="X110" s="46">
        <f>FC_IND_NFM_PA_E!X$2</f>
        <v>2572.7921146981084</v>
      </c>
    </row>
    <row r="111" spans="1:24" ht="11.25" customHeight="1" x14ac:dyDescent="0.2">
      <c r="A111" s="44" t="s">
        <v>442</v>
      </c>
      <c r="B111" s="45" t="str">
        <f ca="1">HYPERLINK("#"&amp;CELL("address",FC_IND_NFM_SA_E!$W$2),"FC_IND_NFM_SA_E")</f>
        <v>FC_IND_NFM_SA_E</v>
      </c>
      <c r="C111" s="46">
        <f>FC_IND_NFM_SA_E!C$2</f>
        <v>419.70478863711173</v>
      </c>
      <c r="D111" s="46">
        <f>FC_IND_NFM_SA_E!D$2</f>
        <v>423.26591689112445</v>
      </c>
      <c r="E111" s="46">
        <f>FC_IND_NFM_SA_E!E$2</f>
        <v>435.83700697888565</v>
      </c>
      <c r="F111" s="46">
        <f>FC_IND_NFM_SA_E!F$2</f>
        <v>408.81456541171815</v>
      </c>
      <c r="G111" s="46">
        <f>FC_IND_NFM_SA_E!G$2</f>
        <v>421.44234307715715</v>
      </c>
      <c r="H111" s="46">
        <f>FC_IND_NFM_SA_E!H$2</f>
        <v>462.96750613471346</v>
      </c>
      <c r="I111" s="46">
        <f>FC_IND_NFM_SA_E!I$2</f>
        <v>501.36869619178447</v>
      </c>
      <c r="J111" s="46">
        <f>FC_IND_NFM_SA_E!J$2</f>
        <v>524.27702771222289</v>
      </c>
      <c r="K111" s="46">
        <f>FC_IND_NFM_SA_E!K$2</f>
        <v>490.43001526510034</v>
      </c>
      <c r="L111" s="46">
        <f>FC_IND_NFM_SA_E!L$2</f>
        <v>385.95552674018984</v>
      </c>
      <c r="M111" s="46">
        <f>FC_IND_NFM_SA_E!M$2</f>
        <v>477.3828514447182</v>
      </c>
      <c r="N111" s="46">
        <f>FC_IND_NFM_SA_E!N$2</f>
        <v>461.1460348976276</v>
      </c>
      <c r="O111" s="46">
        <f>FC_IND_NFM_SA_E!O$2</f>
        <v>464.97224286351286</v>
      </c>
      <c r="P111" s="46">
        <f>FC_IND_NFM_SA_E!P$2</f>
        <v>455.85353055115309</v>
      </c>
      <c r="Q111" s="46">
        <f>FC_IND_NFM_SA_E!Q$2</f>
        <v>406.286003803092</v>
      </c>
      <c r="R111" s="46">
        <f>FC_IND_NFM_SA_E!R$2</f>
        <v>402.59580264719335</v>
      </c>
      <c r="S111" s="46">
        <f>FC_IND_NFM_SA_E!S$2</f>
        <v>429.74274556013768</v>
      </c>
      <c r="T111" s="46">
        <f>FC_IND_NFM_SA_E!T$2</f>
        <v>462.24597937522424</v>
      </c>
      <c r="U111" s="46">
        <f>FC_IND_NFM_SA_E!U$2</f>
        <v>480.73762357746341</v>
      </c>
      <c r="V111" s="46">
        <f>FC_IND_NFM_SA_E!V$2</f>
        <v>455.40296935554863</v>
      </c>
      <c r="W111" s="46">
        <f>FC_IND_NFM_SA_E!W$2</f>
        <v>387.34990252745689</v>
      </c>
      <c r="X111" s="46">
        <f>FC_IND_NFM_SA_E!X$2</f>
        <v>426.00928665090441</v>
      </c>
    </row>
    <row r="112" spans="1:24" ht="11.25" customHeight="1" x14ac:dyDescent="0.2">
      <c r="A112" s="44" t="s">
        <v>444</v>
      </c>
      <c r="B112" s="45" t="str">
        <f ca="1">HYPERLINK("#"&amp;CELL("address",FC_IND_NFM_OM_E!$W$2),"FC_IND_NFM_OM_E")</f>
        <v>FC_IND_NFM_OM_E</v>
      </c>
      <c r="C112" s="46">
        <f>FC_IND_NFM_OM_E!C$2</f>
        <v>4939.1115706105738</v>
      </c>
      <c r="D112" s="46">
        <f>FC_IND_NFM_OM_E!D$2</f>
        <v>5113.3379145107574</v>
      </c>
      <c r="E112" s="46">
        <f>FC_IND_NFM_OM_E!E$2</f>
        <v>4943.2944695173292</v>
      </c>
      <c r="F112" s="46">
        <f>FC_IND_NFM_OM_E!F$2</f>
        <v>4703.6150145314496</v>
      </c>
      <c r="G112" s="46">
        <f>FC_IND_NFM_OM_E!G$2</f>
        <v>4794.2545807485249</v>
      </c>
      <c r="H112" s="46">
        <f>FC_IND_NFM_OM_E!H$2</f>
        <v>4631.1962771848985</v>
      </c>
      <c r="I112" s="46">
        <f>FC_IND_NFM_OM_E!I$2</f>
        <v>4379.3037586249102</v>
      </c>
      <c r="J112" s="46">
        <f>FC_IND_NFM_OM_E!J$2</f>
        <v>4496.5429919941562</v>
      </c>
      <c r="K112" s="46">
        <f>FC_IND_NFM_OM_E!K$2</f>
        <v>4195.6941296669129</v>
      </c>
      <c r="L112" s="46">
        <f>FC_IND_NFM_OM_E!L$2</f>
        <v>3923.8106935698893</v>
      </c>
      <c r="M112" s="46">
        <f>FC_IND_NFM_OM_E!M$2</f>
        <v>4125.5795984417691</v>
      </c>
      <c r="N112" s="46">
        <f>FC_IND_NFM_OM_E!N$2</f>
        <v>4131.7622455022802</v>
      </c>
      <c r="O112" s="46">
        <f>FC_IND_NFM_OM_E!O$2</f>
        <v>4021.5377471646907</v>
      </c>
      <c r="P112" s="46">
        <f>FC_IND_NFM_OM_E!P$2</f>
        <v>4010.5912173152819</v>
      </c>
      <c r="Q112" s="46">
        <f>FC_IND_NFM_OM_E!Q$2</f>
        <v>4121.6829643348847</v>
      </c>
      <c r="R112" s="46">
        <f>FC_IND_NFM_OM_E!R$2</f>
        <v>4347.2042195808863</v>
      </c>
      <c r="S112" s="46">
        <f>FC_IND_NFM_OM_E!S$2</f>
        <v>4479.3591421468627</v>
      </c>
      <c r="T112" s="46">
        <f>FC_IND_NFM_OM_E!T$2</f>
        <v>4325.9291649893794</v>
      </c>
      <c r="U112" s="46">
        <f>FC_IND_NFM_OM_E!U$2</f>
        <v>4343.4296526216176</v>
      </c>
      <c r="V112" s="46">
        <f>FC_IND_NFM_OM_E!V$2</f>
        <v>4293.4518357303295</v>
      </c>
      <c r="W112" s="46">
        <f>FC_IND_NFM_OM_E!W$2</f>
        <v>4171.3894008216866</v>
      </c>
      <c r="X112" s="46">
        <f>FC_IND_NFM_OM_E!X$2</f>
        <v>4459.8419973745367</v>
      </c>
    </row>
    <row r="113" spans="1:24" ht="11.25" customHeight="1" x14ac:dyDescent="0.2">
      <c r="A113" s="15" t="s">
        <v>184</v>
      </c>
      <c r="B113" s="16" t="str">
        <f ca="1">HYPERLINK("#"&amp;CELL("address",FC_IND_CPC_E!$W$2),"FC_IND_CPC_E")</f>
        <v>FC_IND_CPC_E</v>
      </c>
      <c r="C113" s="37">
        <f>FC_IND_CPC_E!C$2</f>
        <v>50351.464982567515</v>
      </c>
      <c r="D113" s="37">
        <f>FC_IND_CPC_E!D$2</f>
        <v>50175.39794007648</v>
      </c>
      <c r="E113" s="37">
        <f>FC_IND_CPC_E!E$2</f>
        <v>50513.305068779431</v>
      </c>
      <c r="F113" s="37">
        <f>FC_IND_CPC_E!F$2</f>
        <v>53775.491537522401</v>
      </c>
      <c r="G113" s="37">
        <f>FC_IND_CPC_E!G$2</f>
        <v>51400.298225349958</v>
      </c>
      <c r="H113" s="37">
        <f>FC_IND_CPC_E!H$2</f>
        <v>52023.376103883304</v>
      </c>
      <c r="I113" s="37">
        <f>FC_IND_CPC_E!I$2</f>
        <v>50492.00775212334</v>
      </c>
      <c r="J113" s="37">
        <f>FC_IND_CPC_E!J$2</f>
        <v>52898.152313517348</v>
      </c>
      <c r="K113" s="37">
        <f>FC_IND_CPC_E!K$2</f>
        <v>51744.69791358427</v>
      </c>
      <c r="L113" s="37">
        <f>FC_IND_CPC_E!L$2</f>
        <v>47020.029020361944</v>
      </c>
      <c r="M113" s="37">
        <f>FC_IND_CPC_E!M$2</f>
        <v>49156.835011272618</v>
      </c>
      <c r="N113" s="37">
        <f>FC_IND_CPC_E!N$2</f>
        <v>52870.848457042332</v>
      </c>
      <c r="O113" s="37">
        <f>FC_IND_CPC_E!O$2</f>
        <v>53263.356728298342</v>
      </c>
      <c r="P113" s="37">
        <f>FC_IND_CPC_E!P$2</f>
        <v>53130.324112897513</v>
      </c>
      <c r="Q113" s="37">
        <f>FC_IND_CPC_E!Q$2</f>
        <v>51856.082745756146</v>
      </c>
      <c r="R113" s="37">
        <f>FC_IND_CPC_E!R$2</f>
        <v>50567.914384924799</v>
      </c>
      <c r="S113" s="37">
        <f>FC_IND_CPC_E!S$2</f>
        <v>51336.52940284284</v>
      </c>
      <c r="T113" s="37">
        <f>FC_IND_CPC_E!T$2</f>
        <v>51677.178738680268</v>
      </c>
      <c r="U113" s="37">
        <f>FC_IND_CPC_E!U$2</f>
        <v>51144.796225824539</v>
      </c>
      <c r="V113" s="37">
        <f>FC_IND_CPC_E!V$2</f>
        <v>50527.488678706373</v>
      </c>
      <c r="W113" s="37">
        <f>FC_IND_CPC_E!W$2</f>
        <v>50318.822870054879</v>
      </c>
      <c r="X113" s="37">
        <f>FC_IND_CPC_E!X$2</f>
        <v>51763.233029601673</v>
      </c>
    </row>
    <row r="114" spans="1:24" ht="11.25" customHeight="1" x14ac:dyDescent="0.2">
      <c r="A114" s="44" t="s">
        <v>446</v>
      </c>
      <c r="B114" s="45" t="str">
        <f ca="1">HYPERLINK("#"&amp;CELL("address",FC_IND_CPC_BC_E!$W$2),"FC_IND_CPC_BC_E")</f>
        <v>FC_IND_CPC_BC_E</v>
      </c>
      <c r="C114" s="46">
        <f>FC_IND_CPC_BC_E!C$2</f>
        <v>29023.405762797483</v>
      </c>
      <c r="D114" s="46">
        <f>FC_IND_CPC_BC_E!D$2</f>
        <v>28883.147223304532</v>
      </c>
      <c r="E114" s="46">
        <f>FC_IND_CPC_BC_E!E$2</f>
        <v>30079.248209629426</v>
      </c>
      <c r="F114" s="46">
        <f>FC_IND_CPC_BC_E!F$2</f>
        <v>32198.120431566003</v>
      </c>
      <c r="G114" s="46">
        <f>FC_IND_CPC_BC_E!G$2</f>
        <v>30879.451056856604</v>
      </c>
      <c r="H114" s="46">
        <f>FC_IND_CPC_BC_E!H$2</f>
        <v>31467.312157718981</v>
      </c>
      <c r="I114" s="46">
        <f>FC_IND_CPC_BC_E!I$2</f>
        <v>30959.746055473654</v>
      </c>
      <c r="J114" s="46">
        <f>FC_IND_CPC_BC_E!J$2</f>
        <v>32315.036282297267</v>
      </c>
      <c r="K114" s="46">
        <f>FC_IND_CPC_BC_E!K$2</f>
        <v>32668.985312397745</v>
      </c>
      <c r="L114" s="46">
        <f>FC_IND_CPC_BC_E!L$2</f>
        <v>29657.696491186249</v>
      </c>
      <c r="M114" s="46">
        <f>FC_IND_CPC_BC_E!M$2</f>
        <v>32093.249606209123</v>
      </c>
      <c r="N114" s="46">
        <f>FC_IND_CPC_BC_E!N$2</f>
        <v>34208.686758244614</v>
      </c>
      <c r="O114" s="46">
        <f>FC_IND_CPC_BC_E!O$2</f>
        <v>34481.081745703064</v>
      </c>
      <c r="P114" s="46">
        <f>FC_IND_CPC_BC_E!P$2</f>
        <v>35417.197790923383</v>
      </c>
      <c r="Q114" s="46">
        <f>FC_IND_CPC_BC_E!Q$2</f>
        <v>33882.948790705137</v>
      </c>
      <c r="R114" s="46">
        <f>FC_IND_CPC_BC_E!R$2</f>
        <v>34311.057373956384</v>
      </c>
      <c r="S114" s="46">
        <f>FC_IND_CPC_BC_E!S$2</f>
        <v>34424.464777542504</v>
      </c>
      <c r="T114" s="46">
        <f>FC_IND_CPC_BC_E!T$2</f>
        <v>35626.55293895553</v>
      </c>
      <c r="U114" s="46">
        <f>FC_IND_CPC_BC_E!U$2</f>
        <v>33913.458528150106</v>
      </c>
      <c r="V114" s="46">
        <f>FC_IND_CPC_BC_E!V$2</f>
        <v>33689.653291975541</v>
      </c>
      <c r="W114" s="46">
        <f>FC_IND_CPC_BC_E!W$2</f>
        <v>32740.038523308503</v>
      </c>
      <c r="X114" s="46">
        <f>FC_IND_CPC_BC_E!X$2</f>
        <v>33940.034230485428</v>
      </c>
    </row>
    <row r="115" spans="1:24" ht="11.25" customHeight="1" x14ac:dyDescent="0.2">
      <c r="A115" s="44" t="s">
        <v>448</v>
      </c>
      <c r="B115" s="45" t="str">
        <f ca="1">HYPERLINK("#"&amp;CELL("address",FC_IND_CPC_OC_E!$W$2),"FC_IND_CPC_OC_E")</f>
        <v>FC_IND_CPC_OC_E</v>
      </c>
      <c r="C115" s="46">
        <f>FC_IND_CPC_OC_E!C$2</f>
        <v>17694.748222206908</v>
      </c>
      <c r="D115" s="46">
        <f>FC_IND_CPC_OC_E!D$2</f>
        <v>17375.007840842882</v>
      </c>
      <c r="E115" s="46">
        <f>FC_IND_CPC_OC_E!E$2</f>
        <v>16371.507781555858</v>
      </c>
      <c r="F115" s="46">
        <f>FC_IND_CPC_OC_E!F$2</f>
        <v>17459.757004044161</v>
      </c>
      <c r="G115" s="46">
        <f>FC_IND_CPC_OC_E!G$2</f>
        <v>16528.289139844826</v>
      </c>
      <c r="H115" s="46">
        <f>FC_IND_CPC_OC_E!H$2</f>
        <v>16537.043197572559</v>
      </c>
      <c r="I115" s="46">
        <f>FC_IND_CPC_OC_E!I$2</f>
        <v>15456.133551197556</v>
      </c>
      <c r="J115" s="46">
        <f>FC_IND_CPC_OC_E!J$2</f>
        <v>16463.295661780729</v>
      </c>
      <c r="K115" s="46">
        <f>FC_IND_CPC_OC_E!K$2</f>
        <v>14979.294264754422</v>
      </c>
      <c r="L115" s="46">
        <f>FC_IND_CPC_OC_E!L$2</f>
        <v>13403.30829750219</v>
      </c>
      <c r="M115" s="46">
        <f>FC_IND_CPC_OC_E!M$2</f>
        <v>13133.08639657893</v>
      </c>
      <c r="N115" s="46">
        <f>FC_IND_CPC_OC_E!N$2</f>
        <v>14655.155322382479</v>
      </c>
      <c r="O115" s="46">
        <f>FC_IND_CPC_OC_E!O$2</f>
        <v>14801.767569231008</v>
      </c>
      <c r="P115" s="46">
        <f>FC_IND_CPC_OC_E!P$2</f>
        <v>13746.618026852806</v>
      </c>
      <c r="Q115" s="46">
        <f>FC_IND_CPC_OC_E!Q$2</f>
        <v>13124.867770675764</v>
      </c>
      <c r="R115" s="46">
        <f>FC_IND_CPC_OC_E!R$2</f>
        <v>11723.0736080645</v>
      </c>
      <c r="S115" s="46">
        <f>FC_IND_CPC_OC_E!S$2</f>
        <v>12110.514225957961</v>
      </c>
      <c r="T115" s="46">
        <f>FC_IND_CPC_OC_E!T$2</f>
        <v>11541.316979983449</v>
      </c>
      <c r="U115" s="46">
        <f>FC_IND_CPC_OC_E!U$2</f>
        <v>12781.551824901784</v>
      </c>
      <c r="V115" s="46">
        <f>FC_IND_CPC_OC_E!V$2</f>
        <v>12231.146538647681</v>
      </c>
      <c r="W115" s="46">
        <f>FC_IND_CPC_OC_E!W$2</f>
        <v>13089.524185027305</v>
      </c>
      <c r="X115" s="46">
        <f>FC_IND_CPC_OC_E!X$2</f>
        <v>13297.35380413247</v>
      </c>
    </row>
    <row r="116" spans="1:24" ht="11.25" customHeight="1" x14ac:dyDescent="0.2">
      <c r="A116" s="44" t="s">
        <v>450</v>
      </c>
      <c r="B116" s="45" t="str">
        <f ca="1">HYPERLINK("#"&amp;CELL("address",FC_IND_CPC_PH_E!$W$2),"FC_IND_CPC_PH_E")</f>
        <v>FC_IND_CPC_PH_E</v>
      </c>
      <c r="C116" s="46">
        <f>FC_IND_CPC_PH_E!C$2</f>
        <v>3633.3109975631314</v>
      </c>
      <c r="D116" s="46">
        <f>FC_IND_CPC_PH_E!D$2</f>
        <v>3917.2428759290692</v>
      </c>
      <c r="E116" s="46">
        <f>FC_IND_CPC_PH_E!E$2</f>
        <v>4062.5490775941503</v>
      </c>
      <c r="F116" s="46">
        <f>FC_IND_CPC_PH_E!F$2</f>
        <v>4117.6141019122306</v>
      </c>
      <c r="G116" s="46">
        <f>FC_IND_CPC_PH_E!G$2</f>
        <v>3992.558028648531</v>
      </c>
      <c r="H116" s="46">
        <f>FC_IND_CPC_PH_E!H$2</f>
        <v>4019.0207485917699</v>
      </c>
      <c r="I116" s="46">
        <f>FC_IND_CPC_PH_E!I$2</f>
        <v>4076.1281454521386</v>
      </c>
      <c r="J116" s="46">
        <f>FC_IND_CPC_PH_E!J$2</f>
        <v>4119.8203694393551</v>
      </c>
      <c r="K116" s="46">
        <f>FC_IND_CPC_PH_E!K$2</f>
        <v>4096.4183364321088</v>
      </c>
      <c r="L116" s="46">
        <f>FC_IND_CPC_PH_E!L$2</f>
        <v>3959.0242316735057</v>
      </c>
      <c r="M116" s="46">
        <f>FC_IND_CPC_PH_E!M$2</f>
        <v>3930.4990084845713</v>
      </c>
      <c r="N116" s="46">
        <f>FC_IND_CPC_PH_E!N$2</f>
        <v>4007.0063764152324</v>
      </c>
      <c r="O116" s="46">
        <f>FC_IND_CPC_PH_E!O$2</f>
        <v>3980.5074133642829</v>
      </c>
      <c r="P116" s="46">
        <f>FC_IND_CPC_PH_E!P$2</f>
        <v>3966.508295121324</v>
      </c>
      <c r="Q116" s="46">
        <f>FC_IND_CPC_PH_E!Q$2</f>
        <v>4848.2661843752512</v>
      </c>
      <c r="R116" s="46">
        <f>FC_IND_CPC_PH_E!R$2</f>
        <v>4533.7834029039168</v>
      </c>
      <c r="S116" s="46">
        <f>FC_IND_CPC_PH_E!S$2</f>
        <v>4801.5503993423818</v>
      </c>
      <c r="T116" s="46">
        <f>FC_IND_CPC_PH_E!T$2</f>
        <v>4509.3088197412844</v>
      </c>
      <c r="U116" s="46">
        <f>FC_IND_CPC_PH_E!U$2</f>
        <v>4449.7858727726525</v>
      </c>
      <c r="V116" s="46">
        <f>FC_IND_CPC_PH_E!V$2</f>
        <v>4606.6888480831421</v>
      </c>
      <c r="W116" s="46">
        <f>FC_IND_CPC_PH_E!W$2</f>
        <v>4489.2601617190721</v>
      </c>
      <c r="X116" s="46">
        <f>FC_IND_CPC_PH_E!X$2</f>
        <v>4525.8449949837741</v>
      </c>
    </row>
    <row r="117" spans="1:24" ht="11.25" customHeight="1" x14ac:dyDescent="0.2">
      <c r="A117" s="15" t="s">
        <v>186</v>
      </c>
      <c r="B117" s="16" t="str">
        <f ca="1">HYPERLINK("#"&amp;CELL("address",FC_IND_NMM_E!$W$2),"FC_IND_NMM_E")</f>
        <v>FC_IND_NMM_E</v>
      </c>
      <c r="C117" s="37">
        <f>FC_IND_NMM_E!C$2</f>
        <v>41959.502474002024</v>
      </c>
      <c r="D117" s="37">
        <f>FC_IND_NMM_E!D$2</f>
        <v>42111.030462118506</v>
      </c>
      <c r="E117" s="37">
        <f>FC_IND_NMM_E!E$2</f>
        <v>41155.706408796133</v>
      </c>
      <c r="F117" s="37">
        <f>FC_IND_NMM_E!F$2</f>
        <v>42493.504591744488</v>
      </c>
      <c r="G117" s="37">
        <f>FC_IND_NMM_E!G$2</f>
        <v>43194.17677882142</v>
      </c>
      <c r="H117" s="37">
        <f>FC_IND_NMM_E!H$2</f>
        <v>43838.53020478932</v>
      </c>
      <c r="I117" s="37">
        <f>FC_IND_NMM_E!I$2</f>
        <v>42620.655301879531</v>
      </c>
      <c r="J117" s="37">
        <f>FC_IND_NMM_E!J$2</f>
        <v>43766.501933284591</v>
      </c>
      <c r="K117" s="37">
        <f>FC_IND_NMM_E!K$2</f>
        <v>41996.346892353504</v>
      </c>
      <c r="L117" s="37">
        <f>FC_IND_NMM_E!L$2</f>
        <v>34058.263878764526</v>
      </c>
      <c r="M117" s="37">
        <f>FC_IND_NMM_E!M$2</f>
        <v>34876.794389534974</v>
      </c>
      <c r="N117" s="37">
        <f>FC_IND_NMM_E!N$2</f>
        <v>35615.234520916492</v>
      </c>
      <c r="O117" s="37">
        <f>FC_IND_NMM_E!O$2</f>
        <v>32962.389674786878</v>
      </c>
      <c r="P117" s="37">
        <f>FC_IND_NMM_E!P$2</f>
        <v>31836.45604138021</v>
      </c>
      <c r="Q117" s="37">
        <f>FC_IND_NMM_E!Q$2</f>
        <v>31742.600594679985</v>
      </c>
      <c r="R117" s="37">
        <f>FC_IND_NMM_E!R$2</f>
        <v>32393.32842394719</v>
      </c>
      <c r="S117" s="37">
        <f>FC_IND_NMM_E!S$2</f>
        <v>33011.531422778069</v>
      </c>
      <c r="T117" s="37">
        <f>FC_IND_NMM_E!T$2</f>
        <v>32904.709170734102</v>
      </c>
      <c r="U117" s="37">
        <f>FC_IND_NMM_E!U$2</f>
        <v>33886.727212036429</v>
      </c>
      <c r="V117" s="37">
        <f>FC_IND_NMM_E!V$2</f>
        <v>33547.032616802004</v>
      </c>
      <c r="W117" s="37">
        <f>FC_IND_NMM_E!W$2</f>
        <v>33047.626405184696</v>
      </c>
      <c r="X117" s="37">
        <f>FC_IND_NMM_E!X$2</f>
        <v>34360.789600544609</v>
      </c>
    </row>
    <row r="118" spans="1:24" ht="11.25" customHeight="1" x14ac:dyDescent="0.2">
      <c r="A118" s="44" t="s">
        <v>452</v>
      </c>
      <c r="B118" s="45" t="str">
        <f ca="1">HYPERLINK("#"&amp;CELL("address",FC_IND_NMM_CM_E!$W$2),"FC_IND_NMM_CM_E")</f>
        <v>FC_IND_NMM_CM_E</v>
      </c>
      <c r="C118" s="46">
        <f>FC_IND_NMM_CM_E!C$2</f>
        <v>18262.727712897336</v>
      </c>
      <c r="D118" s="46">
        <f>FC_IND_NMM_CM_E!D$2</f>
        <v>17905.354459349091</v>
      </c>
      <c r="E118" s="46">
        <f>FC_IND_NMM_CM_E!E$2</f>
        <v>17666.657483666801</v>
      </c>
      <c r="F118" s="46">
        <f>FC_IND_NMM_CM_E!F$2</f>
        <v>18042.231732802858</v>
      </c>
      <c r="G118" s="46">
        <f>FC_IND_NMM_CM_E!G$2</f>
        <v>18543.962697435993</v>
      </c>
      <c r="H118" s="46">
        <f>FC_IND_NMM_CM_E!H$2</f>
        <v>18439.647741826982</v>
      </c>
      <c r="I118" s="46">
        <f>FC_IND_NMM_CM_E!I$2</f>
        <v>19831.911971093803</v>
      </c>
      <c r="J118" s="46">
        <f>FC_IND_NMM_CM_E!J$2</f>
        <v>20042.656615897638</v>
      </c>
      <c r="K118" s="46">
        <f>FC_IND_NMM_CM_E!K$2</f>
        <v>18283.066017274006</v>
      </c>
      <c r="L118" s="46">
        <f>FC_IND_NMM_CM_E!L$2</f>
        <v>14682.918152036867</v>
      </c>
      <c r="M118" s="46">
        <f>FC_IND_NMM_CM_E!M$2</f>
        <v>14199.484412496844</v>
      </c>
      <c r="N118" s="46">
        <f>FC_IND_NMM_CM_E!N$2</f>
        <v>14251.064213821044</v>
      </c>
      <c r="O118" s="46">
        <f>FC_IND_NMM_CM_E!O$2</f>
        <v>12813.058428222852</v>
      </c>
      <c r="P118" s="46">
        <f>FC_IND_NMM_CM_E!P$2</f>
        <v>12109.806841751943</v>
      </c>
      <c r="Q118" s="46">
        <f>FC_IND_NMM_CM_E!Q$2</f>
        <v>12316.185034027096</v>
      </c>
      <c r="R118" s="46">
        <f>FC_IND_NMM_CM_E!R$2</f>
        <v>12245.908458804115</v>
      </c>
      <c r="S118" s="46">
        <f>FC_IND_NMM_CM_E!S$2</f>
        <v>12238.14803916386</v>
      </c>
      <c r="T118" s="46">
        <f>FC_IND_NMM_CM_E!T$2</f>
        <v>12722.281888651049</v>
      </c>
      <c r="U118" s="46">
        <f>FC_IND_NMM_CM_E!U$2</f>
        <v>13056.547545507072</v>
      </c>
      <c r="V118" s="46">
        <f>FC_IND_NMM_CM_E!V$2</f>
        <v>12944.308438230541</v>
      </c>
      <c r="W118" s="46">
        <f>FC_IND_NMM_CM_E!W$2</f>
        <v>12824.896242264138</v>
      </c>
      <c r="X118" s="46">
        <f>FC_IND_NMM_CM_E!X$2</f>
        <v>12931.980560278351</v>
      </c>
    </row>
    <row r="119" spans="1:24" ht="11.25" customHeight="1" x14ac:dyDescent="0.2">
      <c r="A119" s="44" t="s">
        <v>454</v>
      </c>
      <c r="B119" s="45" t="str">
        <f ca="1">HYPERLINK("#"&amp;CELL("address",FC_IND_NMM_CR_E!$W$2),"FC_IND_NMM_CR_E")</f>
        <v>FC_IND_NMM_CR_E</v>
      </c>
      <c r="C119" s="46">
        <f>FC_IND_NMM_CR_E!C$2</f>
        <v>17090.493171852391</v>
      </c>
      <c r="D119" s="46">
        <f>FC_IND_NMM_CR_E!D$2</f>
        <v>17556.200216103985</v>
      </c>
      <c r="E119" s="46">
        <f>FC_IND_NMM_CR_E!E$2</f>
        <v>16882.715006404644</v>
      </c>
      <c r="F119" s="46">
        <f>FC_IND_NMM_CR_E!F$2</f>
        <v>17889.111857796277</v>
      </c>
      <c r="G119" s="46">
        <f>FC_IND_NMM_CR_E!G$2</f>
        <v>18019.256406226112</v>
      </c>
      <c r="H119" s="46">
        <f>FC_IND_NMM_CR_E!H$2</f>
        <v>18967.153542134689</v>
      </c>
      <c r="I119" s="46">
        <f>FC_IND_NMM_CR_E!I$2</f>
        <v>16157.992446414577</v>
      </c>
      <c r="J119" s="46">
        <f>FC_IND_NMM_CR_E!J$2</f>
        <v>17150.997373491318</v>
      </c>
      <c r="K119" s="46">
        <f>FC_IND_NMM_CR_E!K$2</f>
        <v>17285.43954597324</v>
      </c>
      <c r="L119" s="46">
        <f>FC_IND_NMM_CR_E!L$2</f>
        <v>13688.55272737156</v>
      </c>
      <c r="M119" s="46">
        <f>FC_IND_NMM_CR_E!M$2</f>
        <v>14824.217761410215</v>
      </c>
      <c r="N119" s="46">
        <f>FC_IND_NMM_CR_E!N$2</f>
        <v>15514.208808397547</v>
      </c>
      <c r="O119" s="46">
        <f>FC_IND_NMM_CR_E!O$2</f>
        <v>14535.307361912723</v>
      </c>
      <c r="P119" s="46">
        <f>FC_IND_NMM_CR_E!P$2</f>
        <v>14354.968914989846</v>
      </c>
      <c r="Q119" s="46">
        <f>FC_IND_NMM_CR_E!Q$2</f>
        <v>13995.05409726787</v>
      </c>
      <c r="R119" s="46">
        <f>FC_IND_NMM_CR_E!R$2</f>
        <v>14707.517245550307</v>
      </c>
      <c r="S119" s="46">
        <f>FC_IND_NMM_CR_E!S$2</f>
        <v>15218.039992110926</v>
      </c>
      <c r="T119" s="46">
        <f>FC_IND_NMM_CR_E!T$2</f>
        <v>14492.765449583381</v>
      </c>
      <c r="U119" s="46">
        <f>FC_IND_NMM_CR_E!U$2</f>
        <v>15122.580478767657</v>
      </c>
      <c r="V119" s="46">
        <f>FC_IND_NMM_CR_E!V$2</f>
        <v>15083.070676512616</v>
      </c>
      <c r="W119" s="46">
        <f>FC_IND_NMM_CR_E!W$2</f>
        <v>14935.41349545171</v>
      </c>
      <c r="X119" s="46">
        <f>FC_IND_NMM_CR_E!X$2</f>
        <v>16143.532028954412</v>
      </c>
    </row>
    <row r="120" spans="1:24" ht="11.25" customHeight="1" x14ac:dyDescent="0.2">
      <c r="A120" s="44" t="s">
        <v>456</v>
      </c>
      <c r="B120" s="45" t="str">
        <f ca="1">HYPERLINK("#"&amp;CELL("address",FC_IND_NMM_GL_E!$W$2),"FC_IND_NMM_GL_E")</f>
        <v>FC_IND_NMM_GL_E</v>
      </c>
      <c r="C120" s="46">
        <f>FC_IND_NMM_GL_E!C$2</f>
        <v>6606.2815892522931</v>
      </c>
      <c r="D120" s="46">
        <f>FC_IND_NMM_GL_E!D$2</f>
        <v>6649.4757866654272</v>
      </c>
      <c r="E120" s="46">
        <f>FC_IND_NMM_GL_E!E$2</f>
        <v>6606.3339187246866</v>
      </c>
      <c r="F120" s="46">
        <f>FC_IND_NMM_GL_E!F$2</f>
        <v>6562.1610011453486</v>
      </c>
      <c r="G120" s="46">
        <f>FC_IND_NMM_GL_E!G$2</f>
        <v>6630.9576751593104</v>
      </c>
      <c r="H120" s="46">
        <f>FC_IND_NMM_GL_E!H$2</f>
        <v>6431.7289208276516</v>
      </c>
      <c r="I120" s="46">
        <f>FC_IND_NMM_GL_E!I$2</f>
        <v>6630.7508843711657</v>
      </c>
      <c r="J120" s="46">
        <f>FC_IND_NMM_GL_E!J$2</f>
        <v>6572.8479438956319</v>
      </c>
      <c r="K120" s="46">
        <f>FC_IND_NMM_GL_E!K$2</f>
        <v>6427.841329106257</v>
      </c>
      <c r="L120" s="46">
        <f>FC_IND_NMM_GL_E!L$2</f>
        <v>5686.7929993561011</v>
      </c>
      <c r="M120" s="46">
        <f>FC_IND_NMM_GL_E!M$2</f>
        <v>5853.0922156279157</v>
      </c>
      <c r="N120" s="46">
        <f>FC_IND_NMM_GL_E!N$2</f>
        <v>5849.9614986979041</v>
      </c>
      <c r="O120" s="46">
        <f>FC_IND_NMM_GL_E!O$2</f>
        <v>5614.0238846513075</v>
      </c>
      <c r="P120" s="46">
        <f>FC_IND_NMM_GL_E!P$2</f>
        <v>5371.6802846384271</v>
      </c>
      <c r="Q120" s="46">
        <f>FC_IND_NMM_GL_E!Q$2</f>
        <v>5431.3614633850193</v>
      </c>
      <c r="R120" s="46">
        <f>FC_IND_NMM_GL_E!R$2</f>
        <v>5439.9027195927683</v>
      </c>
      <c r="S120" s="46">
        <f>FC_IND_NMM_GL_E!S$2</f>
        <v>5555.3433915032911</v>
      </c>
      <c r="T120" s="46">
        <f>FC_IND_NMM_GL_E!T$2</f>
        <v>5689.6618324996662</v>
      </c>
      <c r="U120" s="46">
        <f>FC_IND_NMM_GL_E!U$2</f>
        <v>5707.5991877617043</v>
      </c>
      <c r="V120" s="46">
        <f>FC_IND_NMM_GL_E!V$2</f>
        <v>5519.6535020588453</v>
      </c>
      <c r="W120" s="46">
        <f>FC_IND_NMM_GL_E!W$2</f>
        <v>5287.3166674688455</v>
      </c>
      <c r="X120" s="46">
        <f>FC_IND_NMM_GL_E!X$2</f>
        <v>5285.2770113118395</v>
      </c>
    </row>
    <row r="121" spans="1:24" ht="11.25" customHeight="1" x14ac:dyDescent="0.2">
      <c r="A121" s="15" t="s">
        <v>191</v>
      </c>
      <c r="B121" s="16" t="str">
        <f ca="1">HYPERLINK("#"&amp;CELL("address",FC_IND_PPP_E!$W$2),"FC_IND_PPP_E")</f>
        <v>FC_IND_PPP_E</v>
      </c>
      <c r="C121" s="37">
        <f>FC_IND_PPP_E!C$2</f>
        <v>32882.449742489604</v>
      </c>
      <c r="D121" s="37">
        <f>FC_IND_PPP_E!D$2</f>
        <v>32066.054632213112</v>
      </c>
      <c r="E121" s="37">
        <f>FC_IND_PPP_E!E$2</f>
        <v>32526.408978914107</v>
      </c>
      <c r="F121" s="37">
        <f>FC_IND_PPP_E!F$2</f>
        <v>33594.82045066588</v>
      </c>
      <c r="G121" s="37">
        <f>FC_IND_PPP_E!G$2</f>
        <v>33703.983448336716</v>
      </c>
      <c r="H121" s="37">
        <f>FC_IND_PPP_E!H$2</f>
        <v>34234.452109585</v>
      </c>
      <c r="I121" s="37">
        <f>FC_IND_PPP_E!I$2</f>
        <v>35078.519405896848</v>
      </c>
      <c r="J121" s="37">
        <f>FC_IND_PPP_E!J$2</f>
        <v>36049.972855656706</v>
      </c>
      <c r="K121" s="37">
        <f>FC_IND_PPP_E!K$2</f>
        <v>33835.767764447344</v>
      </c>
      <c r="L121" s="37">
        <f>FC_IND_PPP_E!L$2</f>
        <v>31301.28072822763</v>
      </c>
      <c r="M121" s="37">
        <f>FC_IND_PPP_E!M$2</f>
        <v>32964.446548669308</v>
      </c>
      <c r="N121" s="37">
        <f>FC_IND_PPP_E!N$2</f>
        <v>32476.649304123624</v>
      </c>
      <c r="O121" s="37">
        <f>FC_IND_PPP_E!O$2</f>
        <v>32231.274169951103</v>
      </c>
      <c r="P121" s="37">
        <f>FC_IND_PPP_E!P$2</f>
        <v>32278.291351086282</v>
      </c>
      <c r="Q121" s="37">
        <f>FC_IND_PPP_E!Q$2</f>
        <v>31932.811617104693</v>
      </c>
      <c r="R121" s="37">
        <f>FC_IND_PPP_E!R$2</f>
        <v>31947.26078303036</v>
      </c>
      <c r="S121" s="37">
        <f>FC_IND_PPP_E!S$2</f>
        <v>32180.212145171514</v>
      </c>
      <c r="T121" s="37">
        <f>FC_IND_PPP_E!T$2</f>
        <v>32506.097948250965</v>
      </c>
      <c r="U121" s="37">
        <f>FC_IND_PPP_E!U$2</f>
        <v>32307.222146041917</v>
      </c>
      <c r="V121" s="37">
        <f>FC_IND_PPP_E!V$2</f>
        <v>32514.902793954137</v>
      </c>
      <c r="W121" s="37">
        <f>FC_IND_PPP_E!W$2</f>
        <v>31397.222693106552</v>
      </c>
      <c r="X121" s="37">
        <f>FC_IND_PPP_E!X$2</f>
        <v>32932.051682794765</v>
      </c>
    </row>
    <row r="122" spans="1:24" ht="11.25" customHeight="1" x14ac:dyDescent="0.2">
      <c r="A122" s="44" t="s">
        <v>458</v>
      </c>
      <c r="B122" s="45" t="str">
        <f ca="1">HYPERLINK("#"&amp;CELL("address",FC_IND_PPP_PU_E!$W$2),"FC_IND_PPP_PU_E")</f>
        <v>FC_IND_PPP_PU_E</v>
      </c>
      <c r="C122" s="46">
        <f>FC_IND_PPP_PU_E!C$2</f>
        <v>11402.536074444164</v>
      </c>
      <c r="D122" s="46">
        <f>FC_IND_PPP_PU_E!D$2</f>
        <v>10875.656747419282</v>
      </c>
      <c r="E122" s="46">
        <f>FC_IND_PPP_PU_E!E$2</f>
        <v>10997.329301846996</v>
      </c>
      <c r="F122" s="46">
        <f>FC_IND_PPP_PU_E!F$2</f>
        <v>11336.454684213149</v>
      </c>
      <c r="G122" s="46">
        <f>FC_IND_PPP_PU_E!G$2</f>
        <v>11180.016198485639</v>
      </c>
      <c r="H122" s="46">
        <f>FC_IND_PPP_PU_E!H$2</f>
        <v>11193.386215438732</v>
      </c>
      <c r="I122" s="46">
        <f>FC_IND_PPP_PU_E!I$2</f>
        <v>11657.384502465426</v>
      </c>
      <c r="J122" s="46">
        <f>FC_IND_PPP_PU_E!J$2</f>
        <v>12202.246312804575</v>
      </c>
      <c r="K122" s="46">
        <f>FC_IND_PPP_PU_E!K$2</f>
        <v>11581.109890083659</v>
      </c>
      <c r="L122" s="46">
        <f>FC_IND_PPP_PU_E!L$2</f>
        <v>10418.991145141041</v>
      </c>
      <c r="M122" s="46">
        <f>FC_IND_PPP_PU_E!M$2</f>
        <v>11051.951415066547</v>
      </c>
      <c r="N122" s="46">
        <f>FC_IND_PPP_PU_E!N$2</f>
        <v>10999.902158156961</v>
      </c>
      <c r="O122" s="46">
        <f>FC_IND_PPP_PU_E!O$2</f>
        <v>10954.90807099511</v>
      </c>
      <c r="P122" s="46">
        <f>FC_IND_PPP_PU_E!P$2</f>
        <v>11013.078373248351</v>
      </c>
      <c r="Q122" s="46">
        <f>FC_IND_PPP_PU_E!Q$2</f>
        <v>10961.103648872901</v>
      </c>
      <c r="R122" s="46">
        <f>FC_IND_PPP_PU_E!R$2</f>
        <v>10890.191207175791</v>
      </c>
      <c r="S122" s="46">
        <f>FC_IND_PPP_PU_E!S$2</f>
        <v>11013.455170628165</v>
      </c>
      <c r="T122" s="46">
        <f>FC_IND_PPP_PU_E!T$2</f>
        <v>11260.656354319737</v>
      </c>
      <c r="U122" s="46">
        <f>FC_IND_PPP_PU_E!U$2</f>
        <v>11360.387473771672</v>
      </c>
      <c r="V122" s="46">
        <f>FC_IND_PPP_PU_E!V$2</f>
        <v>11729.976843209184</v>
      </c>
      <c r="W122" s="46">
        <f>FC_IND_PPP_PU_E!W$2</f>
        <v>11552.30770755646</v>
      </c>
      <c r="X122" s="46">
        <f>FC_IND_PPP_PU_E!X$2</f>
        <v>11469.13449768614</v>
      </c>
    </row>
    <row r="123" spans="1:24" ht="11.25" customHeight="1" x14ac:dyDescent="0.2">
      <c r="A123" s="44" t="s">
        <v>460</v>
      </c>
      <c r="B123" s="45" t="str">
        <f ca="1">HYPERLINK("#"&amp;CELL("address",FC_IND_PPP_PA_E!$W$2),"FC_IND_PPP_PA_E")</f>
        <v>FC_IND_PPP_PA_E</v>
      </c>
      <c r="C123" s="46">
        <f>FC_IND_PPP_PA_E!C$2</f>
        <v>19354.06018927319</v>
      </c>
      <c r="D123" s="46">
        <f>FC_IND_PPP_PA_E!D$2</f>
        <v>19094.398254083619</v>
      </c>
      <c r="E123" s="46">
        <f>FC_IND_PPP_PA_E!E$2</f>
        <v>19381.661263448776</v>
      </c>
      <c r="F123" s="46">
        <f>FC_IND_PPP_PA_E!F$2</f>
        <v>20003.926865821053</v>
      </c>
      <c r="G123" s="46">
        <f>FC_IND_PPP_PA_E!G$2</f>
        <v>20280.713725600523</v>
      </c>
      <c r="H123" s="46">
        <f>FC_IND_PPP_PA_E!H$2</f>
        <v>20738.535509741552</v>
      </c>
      <c r="I123" s="46">
        <f>FC_IND_PPP_PA_E!I$2</f>
        <v>21153.930533197643</v>
      </c>
      <c r="J123" s="46">
        <f>FC_IND_PPP_PA_E!J$2</f>
        <v>21559.856966057752</v>
      </c>
      <c r="K123" s="46">
        <f>FC_IND_PPP_PA_E!K$2</f>
        <v>20155.186951107476</v>
      </c>
      <c r="L123" s="46">
        <f>FC_IND_PPP_PA_E!L$2</f>
        <v>18924.81950603571</v>
      </c>
      <c r="M123" s="46">
        <f>FC_IND_PPP_PA_E!M$2</f>
        <v>19888.812745077375</v>
      </c>
      <c r="N123" s="46">
        <f>FC_IND_PPP_PA_E!N$2</f>
        <v>19519.239544854143</v>
      </c>
      <c r="O123" s="46">
        <f>FC_IND_PPP_PA_E!O$2</f>
        <v>19321.318110158405</v>
      </c>
      <c r="P123" s="46">
        <f>FC_IND_PPP_PA_E!P$2</f>
        <v>19357.547057923548</v>
      </c>
      <c r="Q123" s="46">
        <f>FC_IND_PPP_PA_E!Q$2</f>
        <v>19138.471337042829</v>
      </c>
      <c r="R123" s="46">
        <f>FC_IND_PPP_PA_E!R$2</f>
        <v>19294.021427328375</v>
      </c>
      <c r="S123" s="46">
        <f>FC_IND_PPP_PA_E!S$2</f>
        <v>19334.268777225894</v>
      </c>
      <c r="T123" s="46">
        <f>FC_IND_PPP_PA_E!T$2</f>
        <v>19448.883396289431</v>
      </c>
      <c r="U123" s="46">
        <f>FC_IND_PPP_PA_E!U$2</f>
        <v>19191.177563581921</v>
      </c>
      <c r="V123" s="46">
        <f>FC_IND_PPP_PA_E!V$2</f>
        <v>19180.910626288161</v>
      </c>
      <c r="W123" s="46">
        <f>FC_IND_PPP_PA_E!W$2</f>
        <v>18330.926193790157</v>
      </c>
      <c r="X123" s="46">
        <f>FC_IND_PPP_PA_E!X$2</f>
        <v>19702.79271827023</v>
      </c>
    </row>
    <row r="124" spans="1:24" ht="11.25" customHeight="1" x14ac:dyDescent="0.2">
      <c r="A124" s="44" t="s">
        <v>462</v>
      </c>
      <c r="B124" s="45" t="str">
        <f ca="1">HYPERLINK("#"&amp;CELL("address",FC_IND_PPP_PR_E!$W$2),"FC_IND_PPP_PR_E")</f>
        <v>FC_IND_PPP_PR_E</v>
      </c>
      <c r="C124" s="46">
        <f>FC_IND_PPP_PR_E!C$2</f>
        <v>2125.8534787722415</v>
      </c>
      <c r="D124" s="46">
        <f>FC_IND_PPP_PR_E!D$2</f>
        <v>2095.9996307102092</v>
      </c>
      <c r="E124" s="46">
        <f>FC_IND_PPP_PR_E!E$2</f>
        <v>2147.4184136183385</v>
      </c>
      <c r="F124" s="46">
        <f>FC_IND_PPP_PR_E!F$2</f>
        <v>2254.4389006316824</v>
      </c>
      <c r="G124" s="46">
        <f>FC_IND_PPP_PR_E!G$2</f>
        <v>2243.2535242505633</v>
      </c>
      <c r="H124" s="46">
        <f>FC_IND_PPP_PR_E!H$2</f>
        <v>2302.5303844047194</v>
      </c>
      <c r="I124" s="46">
        <f>FC_IND_PPP_PR_E!I$2</f>
        <v>2267.2043702337769</v>
      </c>
      <c r="J124" s="46">
        <f>FC_IND_PPP_PR_E!J$2</f>
        <v>2287.8695767943809</v>
      </c>
      <c r="K124" s="46">
        <f>FC_IND_PPP_PR_E!K$2</f>
        <v>2099.4709232562095</v>
      </c>
      <c r="L124" s="46">
        <f>FC_IND_PPP_PR_E!L$2</f>
        <v>1957.4700770508734</v>
      </c>
      <c r="M124" s="46">
        <f>FC_IND_PPP_PR_E!M$2</f>
        <v>2023.6823885253764</v>
      </c>
      <c r="N124" s="46">
        <f>FC_IND_PPP_PR_E!N$2</f>
        <v>1957.5076011125243</v>
      </c>
      <c r="O124" s="46">
        <f>FC_IND_PPP_PR_E!O$2</f>
        <v>1955.0479887975846</v>
      </c>
      <c r="P124" s="46">
        <f>FC_IND_PPP_PR_E!P$2</f>
        <v>1907.6659199143874</v>
      </c>
      <c r="Q124" s="46">
        <f>FC_IND_PPP_PR_E!Q$2</f>
        <v>1833.2366311889618</v>
      </c>
      <c r="R124" s="46">
        <f>FC_IND_PPP_PR_E!R$2</f>
        <v>1763.0481485262007</v>
      </c>
      <c r="S124" s="46">
        <f>FC_IND_PPP_PR_E!S$2</f>
        <v>1832.4881973174522</v>
      </c>
      <c r="T124" s="46">
        <f>FC_IND_PPP_PR_E!T$2</f>
        <v>1796.5581976417966</v>
      </c>
      <c r="U124" s="46">
        <f>FC_IND_PPP_PR_E!U$2</f>
        <v>1755.6571086883271</v>
      </c>
      <c r="V124" s="46">
        <f>FC_IND_PPP_PR_E!V$2</f>
        <v>1604.01532445679</v>
      </c>
      <c r="W124" s="46">
        <f>FC_IND_PPP_PR_E!W$2</f>
        <v>1513.9887917599326</v>
      </c>
      <c r="X124" s="46">
        <f>FC_IND_PPP_PR_E!X$2</f>
        <v>1760.1244668383956</v>
      </c>
    </row>
    <row r="125" spans="1:24" ht="11.25" customHeight="1" x14ac:dyDescent="0.2">
      <c r="A125" s="15" t="s">
        <v>190</v>
      </c>
      <c r="B125" s="16" t="str">
        <f ca="1">HYPERLINK("#"&amp;CELL("address",FC_IND_FBT_E!$W$2),"FC_IND_FBT_E")</f>
        <v>FC_IND_FBT_E</v>
      </c>
      <c r="C125" s="37">
        <f>FC_IND_FBT_E!C$2</f>
        <v>27523.258169299803</v>
      </c>
      <c r="D125" s="37">
        <f>FC_IND_FBT_E!D$2</f>
        <v>28034.955352477238</v>
      </c>
      <c r="E125" s="37">
        <f>FC_IND_FBT_E!E$2</f>
        <v>29053.043923497724</v>
      </c>
      <c r="F125" s="37">
        <f>FC_IND_FBT_E!F$2</f>
        <v>29365.400563834621</v>
      </c>
      <c r="G125" s="37">
        <f>FC_IND_FBT_E!G$2</f>
        <v>29139.458361590685</v>
      </c>
      <c r="H125" s="37">
        <f>FC_IND_FBT_E!H$2</f>
        <v>27792.686394242239</v>
      </c>
      <c r="I125" s="37">
        <f>FC_IND_FBT_E!I$2</f>
        <v>26413.492767191179</v>
      </c>
      <c r="J125" s="37">
        <f>FC_IND_FBT_E!J$2</f>
        <v>26711.057493967448</v>
      </c>
      <c r="K125" s="37">
        <f>FC_IND_FBT_E!K$2</f>
        <v>26302.938714967459</v>
      </c>
      <c r="L125" s="37">
        <f>FC_IND_FBT_E!L$2</f>
        <v>25165.32891267577</v>
      </c>
      <c r="M125" s="37">
        <f>FC_IND_FBT_E!M$2</f>
        <v>25924.703475934453</v>
      </c>
      <c r="N125" s="37">
        <f>FC_IND_FBT_E!N$2</f>
        <v>26021.623806725227</v>
      </c>
      <c r="O125" s="37">
        <f>FC_IND_FBT_E!O$2</f>
        <v>26285.649636682072</v>
      </c>
      <c r="P125" s="37">
        <f>FC_IND_FBT_E!P$2</f>
        <v>25946.134722190316</v>
      </c>
      <c r="Q125" s="37">
        <f>FC_IND_FBT_E!Q$2</f>
        <v>26314.230365099051</v>
      </c>
      <c r="R125" s="37">
        <f>FC_IND_FBT_E!R$2</f>
        <v>26517.303641992257</v>
      </c>
      <c r="S125" s="37">
        <f>FC_IND_FBT_E!S$2</f>
        <v>27419.808264109084</v>
      </c>
      <c r="T125" s="37">
        <f>FC_IND_FBT_E!T$2</f>
        <v>27542.163707114749</v>
      </c>
      <c r="U125" s="37">
        <f>FC_IND_FBT_E!U$2</f>
        <v>28005.022091253813</v>
      </c>
      <c r="V125" s="37">
        <f>FC_IND_FBT_E!V$2</f>
        <v>27554.679901158666</v>
      </c>
      <c r="W125" s="37">
        <f>FC_IND_FBT_E!W$2</f>
        <v>27240.013923044324</v>
      </c>
      <c r="X125" s="37">
        <f>FC_IND_FBT_E!X$2</f>
        <v>28856.389928361197</v>
      </c>
    </row>
    <row r="126" spans="1:24" ht="11.25" customHeight="1" x14ac:dyDescent="0.2">
      <c r="A126" s="15" t="s">
        <v>187</v>
      </c>
      <c r="B126" s="16" t="str">
        <f ca="1">HYPERLINK("#"&amp;CELL("address",FC_IND_TE_E!$W$2),"FC_IND_TE_E")</f>
        <v>FC_IND_TE_E</v>
      </c>
      <c r="C126" s="37">
        <f>FC_IND_TE_E!C$2</f>
        <v>7903.114265648991</v>
      </c>
      <c r="D126" s="37">
        <f>FC_IND_TE_E!D$2</f>
        <v>8116.6777554290147</v>
      </c>
      <c r="E126" s="37">
        <f>FC_IND_TE_E!E$2</f>
        <v>7786.955549445137</v>
      </c>
      <c r="F126" s="37">
        <f>FC_IND_TE_E!F$2</f>
        <v>8372.7357654130192</v>
      </c>
      <c r="G126" s="37">
        <f>FC_IND_TE_E!G$2</f>
        <v>8534.5876614076114</v>
      </c>
      <c r="H126" s="37">
        <f>FC_IND_TE_E!H$2</f>
        <v>8168.2974040075924</v>
      </c>
      <c r="I126" s="37">
        <f>FC_IND_TE_E!I$2</f>
        <v>7960.6090500287291</v>
      </c>
      <c r="J126" s="37">
        <f>FC_IND_TE_E!J$2</f>
        <v>8048.9764396013661</v>
      </c>
      <c r="K126" s="37">
        <f>FC_IND_TE_E!K$2</f>
        <v>7620.316686491853</v>
      </c>
      <c r="L126" s="37">
        <f>FC_IND_TE_E!L$2</f>
        <v>6609.572050763205</v>
      </c>
      <c r="M126" s="37">
        <f>FC_IND_TE_E!M$2</f>
        <v>7209.1986953616888</v>
      </c>
      <c r="N126" s="37">
        <f>FC_IND_TE_E!N$2</f>
        <v>6970.2776744777766</v>
      </c>
      <c r="O126" s="37">
        <f>FC_IND_TE_E!O$2</f>
        <v>6990.5928031038948</v>
      </c>
      <c r="P126" s="37">
        <f>FC_IND_TE_E!P$2</f>
        <v>7157.1658580446401</v>
      </c>
      <c r="Q126" s="37">
        <f>FC_IND_TE_E!Q$2</f>
        <v>6819.5574207925956</v>
      </c>
      <c r="R126" s="37">
        <f>FC_IND_TE_E!R$2</f>
        <v>6848.1310827617863</v>
      </c>
      <c r="S126" s="37">
        <f>FC_IND_TE_E!S$2</f>
        <v>7312.2467199409093</v>
      </c>
      <c r="T126" s="37">
        <f>FC_IND_TE_E!T$2</f>
        <v>7407.4817893164336</v>
      </c>
      <c r="U126" s="37">
        <f>FC_IND_TE_E!U$2</f>
        <v>7541.5283091164929</v>
      </c>
      <c r="V126" s="37">
        <f>FC_IND_TE_E!V$2</f>
        <v>7418.4927259860069</v>
      </c>
      <c r="W126" s="37">
        <f>FC_IND_TE_E!W$2</f>
        <v>6740.0749777418823</v>
      </c>
      <c r="X126" s="37">
        <f>FC_IND_TE_E!X$2</f>
        <v>7101.3573241381127</v>
      </c>
    </row>
    <row r="127" spans="1:24" ht="11.25" customHeight="1" x14ac:dyDescent="0.2">
      <c r="A127" s="15" t="s">
        <v>188</v>
      </c>
      <c r="B127" s="16" t="str">
        <f ca="1">HYPERLINK("#"&amp;CELL("address",FC_IND_MAC_E!$W$2),"FC_IND_MAC_E")</f>
        <v>FC_IND_MAC_E</v>
      </c>
      <c r="C127" s="37">
        <f>FC_IND_MAC_E!C$2</f>
        <v>16979.065129156948</v>
      </c>
      <c r="D127" s="37">
        <f>FC_IND_MAC_E!D$2</f>
        <v>17468.02990151526</v>
      </c>
      <c r="E127" s="37">
        <f>FC_IND_MAC_E!E$2</f>
        <v>17198.763323457719</v>
      </c>
      <c r="F127" s="37">
        <f>FC_IND_MAC_E!F$2</f>
        <v>18906.962616392055</v>
      </c>
      <c r="G127" s="37">
        <f>FC_IND_MAC_E!G$2</f>
        <v>19102.152387673676</v>
      </c>
      <c r="H127" s="37">
        <f>FC_IND_MAC_E!H$2</f>
        <v>18915.426755402848</v>
      </c>
      <c r="I127" s="37">
        <f>FC_IND_MAC_E!I$2</f>
        <v>18976.043585007807</v>
      </c>
      <c r="J127" s="37">
        <f>FC_IND_MAC_E!J$2</f>
        <v>18962.08405100026</v>
      </c>
      <c r="K127" s="37">
        <f>FC_IND_MAC_E!K$2</f>
        <v>19855.489421689024</v>
      </c>
      <c r="L127" s="37">
        <f>FC_IND_MAC_E!L$2</f>
        <v>17118.529826000668</v>
      </c>
      <c r="M127" s="37">
        <f>FC_IND_MAC_E!M$2</f>
        <v>18413.480829242326</v>
      </c>
      <c r="N127" s="37">
        <f>FC_IND_MAC_E!N$2</f>
        <v>17949.656679729982</v>
      </c>
      <c r="O127" s="37">
        <f>FC_IND_MAC_E!O$2</f>
        <v>17477.503218557518</v>
      </c>
      <c r="P127" s="37">
        <f>FC_IND_MAC_E!P$2</f>
        <v>17722.459628901888</v>
      </c>
      <c r="Q127" s="37">
        <f>FC_IND_MAC_E!Q$2</f>
        <v>17059.180117630032</v>
      </c>
      <c r="R127" s="37">
        <f>FC_IND_MAC_E!R$2</f>
        <v>16690.72087495833</v>
      </c>
      <c r="S127" s="37">
        <f>FC_IND_MAC_E!S$2</f>
        <v>16920.817248715583</v>
      </c>
      <c r="T127" s="37">
        <f>FC_IND_MAC_E!T$2</f>
        <v>17271.152734752603</v>
      </c>
      <c r="U127" s="37">
        <f>FC_IND_MAC_E!U$2</f>
        <v>17197.301842514069</v>
      </c>
      <c r="V127" s="37">
        <f>FC_IND_MAC_E!V$2</f>
        <v>16962.770537237862</v>
      </c>
      <c r="W127" s="37">
        <f>FC_IND_MAC_E!W$2</f>
        <v>15701.61806572388</v>
      </c>
      <c r="X127" s="37">
        <f>FC_IND_MAC_E!X$2</f>
        <v>17200.31978595928</v>
      </c>
    </row>
    <row r="128" spans="1:24" ht="11.25" customHeight="1" x14ac:dyDescent="0.2">
      <c r="A128" s="15" t="s">
        <v>194</v>
      </c>
      <c r="B128" s="16" t="str">
        <f ca="1">HYPERLINK("#"&amp;CELL("address",FC_IND_TL_E!$W$2),"FC_IND_TL_E")</f>
        <v>FC_IND_TL_E</v>
      </c>
      <c r="C128" s="37">
        <f>FC_IND_TL_E!C$2</f>
        <v>9756.8662398830947</v>
      </c>
      <c r="D128" s="37">
        <f>FC_IND_TL_E!D$2</f>
        <v>9639.1340192065236</v>
      </c>
      <c r="E128" s="37">
        <f>FC_IND_TL_E!E$2</f>
        <v>9577.9514878856553</v>
      </c>
      <c r="F128" s="37">
        <f>FC_IND_TL_E!F$2</f>
        <v>9479.1234255713989</v>
      </c>
      <c r="G128" s="37">
        <f>FC_IND_TL_E!G$2</f>
        <v>8837.7845369247043</v>
      </c>
      <c r="H128" s="37">
        <f>FC_IND_TL_E!H$2</f>
        <v>7195.1620461023522</v>
      </c>
      <c r="I128" s="37">
        <f>FC_IND_TL_E!I$2</f>
        <v>6577.9182499998969</v>
      </c>
      <c r="J128" s="37">
        <f>FC_IND_TL_E!J$2</f>
        <v>5987.7417663941942</v>
      </c>
      <c r="K128" s="37">
        <f>FC_IND_TL_E!K$2</f>
        <v>5302.7821912963345</v>
      </c>
      <c r="L128" s="37">
        <f>FC_IND_TL_E!L$2</f>
        <v>4491.0012738593714</v>
      </c>
      <c r="M128" s="37">
        <f>FC_IND_TL_E!M$2</f>
        <v>4438.2117314182751</v>
      </c>
      <c r="N128" s="37">
        <f>FC_IND_TL_E!N$2</f>
        <v>4203.9990079951294</v>
      </c>
      <c r="O128" s="37">
        <f>FC_IND_TL_E!O$2</f>
        <v>3998.9402781878398</v>
      </c>
      <c r="P128" s="37">
        <f>FC_IND_TL_E!P$2</f>
        <v>3858.8471079985643</v>
      </c>
      <c r="Q128" s="37">
        <f>FC_IND_TL_E!Q$2</f>
        <v>3713.952911655902</v>
      </c>
      <c r="R128" s="37">
        <f>FC_IND_TL_E!R$2</f>
        <v>3698.6624453949726</v>
      </c>
      <c r="S128" s="37">
        <f>FC_IND_TL_E!S$2</f>
        <v>3691.6152720225873</v>
      </c>
      <c r="T128" s="37">
        <f>FC_IND_TL_E!T$2</f>
        <v>3718.8140354366369</v>
      </c>
      <c r="U128" s="37">
        <f>FC_IND_TL_E!U$2</f>
        <v>3698.3110142804039</v>
      </c>
      <c r="V128" s="37">
        <f>FC_IND_TL_E!V$2</f>
        <v>3612.7445365838248</v>
      </c>
      <c r="W128" s="37">
        <f>FC_IND_TL_E!W$2</f>
        <v>3216.7386299486652</v>
      </c>
      <c r="X128" s="37">
        <f>FC_IND_TL_E!X$2</f>
        <v>3385.3200318119311</v>
      </c>
    </row>
    <row r="129" spans="1:24" ht="11.25" customHeight="1" x14ac:dyDescent="0.2">
      <c r="A129" s="15" t="s">
        <v>192</v>
      </c>
      <c r="B129" s="16" t="str">
        <f ca="1">HYPERLINK("#"&amp;CELL("address",FC_IND_WP_E!$W$2),"FC_IND_WP_E")</f>
        <v>FC_IND_WP_E</v>
      </c>
      <c r="C129" s="37">
        <f>FC_IND_WP_E!C$2</f>
        <v>6474.7755301560637</v>
      </c>
      <c r="D129" s="37">
        <f>FC_IND_WP_E!D$2</f>
        <v>6176.1692112769651</v>
      </c>
      <c r="E129" s="37">
        <f>FC_IND_WP_E!E$2</f>
        <v>6287.0275884817311</v>
      </c>
      <c r="F129" s="37">
        <f>FC_IND_WP_E!F$2</f>
        <v>6877.9886103523459</v>
      </c>
      <c r="G129" s="37">
        <f>FC_IND_WP_E!G$2</f>
        <v>7619.9660389226883</v>
      </c>
      <c r="H129" s="37">
        <f>FC_IND_WP_E!H$2</f>
        <v>7275.2361060954663</v>
      </c>
      <c r="I129" s="37">
        <f>FC_IND_WP_E!I$2</f>
        <v>7003.2611046532238</v>
      </c>
      <c r="J129" s="37">
        <f>FC_IND_WP_E!J$2</f>
        <v>7567.0061565355154</v>
      </c>
      <c r="K129" s="37">
        <f>FC_IND_WP_E!K$2</f>
        <v>7440.060600195141</v>
      </c>
      <c r="L129" s="37">
        <f>FC_IND_WP_E!L$2</f>
        <v>7165.6224752455673</v>
      </c>
      <c r="M129" s="37">
        <f>FC_IND_WP_E!M$2</f>
        <v>7749.0222135149688</v>
      </c>
      <c r="N129" s="37">
        <f>FC_IND_WP_E!N$2</f>
        <v>7893.7930108545006</v>
      </c>
      <c r="O129" s="37">
        <f>FC_IND_WP_E!O$2</f>
        <v>7874.208526221385</v>
      </c>
      <c r="P129" s="37">
        <f>FC_IND_WP_E!P$2</f>
        <v>7987.5182532552262</v>
      </c>
      <c r="Q129" s="37">
        <f>FC_IND_WP_E!Q$2</f>
        <v>7834.0084376980449</v>
      </c>
      <c r="R129" s="37">
        <f>FC_IND_WP_E!R$2</f>
        <v>8092.0054261134956</v>
      </c>
      <c r="S129" s="37">
        <f>FC_IND_WP_E!S$2</f>
        <v>8503.8499268441774</v>
      </c>
      <c r="T129" s="37">
        <f>FC_IND_WP_E!T$2</f>
        <v>8635.4569872914635</v>
      </c>
      <c r="U129" s="37">
        <f>FC_IND_WP_E!U$2</f>
        <v>8757.0608868728705</v>
      </c>
      <c r="V129" s="37">
        <f>FC_IND_WP_E!V$2</f>
        <v>8542.6088777990735</v>
      </c>
      <c r="W129" s="37">
        <f>FC_IND_WP_E!W$2</f>
        <v>8609.5844353380635</v>
      </c>
      <c r="X129" s="37">
        <f>FC_IND_WP_E!X$2</f>
        <v>9358.8496214730239</v>
      </c>
    </row>
    <row r="130" spans="1:24" ht="11.25" customHeight="1" x14ac:dyDescent="0.2">
      <c r="A130" s="15" t="s">
        <v>189</v>
      </c>
      <c r="B130" s="16" t="str">
        <f ca="1">HYPERLINK("#"&amp;CELL("address",FC_IND_MQ_E!$W$2),"FC_IND_MQ_E")</f>
        <v>FC_IND_MQ_E</v>
      </c>
      <c r="C130" s="37">
        <f>FC_IND_MQ_E!C$2</f>
        <v>3324.2306713111921</v>
      </c>
      <c r="D130" s="37">
        <f>FC_IND_MQ_E!D$2</f>
        <v>3161.486506768339</v>
      </c>
      <c r="E130" s="37">
        <f>FC_IND_MQ_E!E$2</f>
        <v>3180.8249141214364</v>
      </c>
      <c r="F130" s="37">
        <f>FC_IND_MQ_E!F$2</f>
        <v>3221.1726831343503</v>
      </c>
      <c r="G130" s="37">
        <f>FC_IND_MQ_E!G$2</f>
        <v>3344.2118376068288</v>
      </c>
      <c r="H130" s="37">
        <f>FC_IND_MQ_E!H$2</f>
        <v>3305.641772561677</v>
      </c>
      <c r="I130" s="37">
        <f>FC_IND_MQ_E!I$2</f>
        <v>3114.6104346355196</v>
      </c>
      <c r="J130" s="37">
        <f>FC_IND_MQ_E!J$2</f>
        <v>3177.8104343602413</v>
      </c>
      <c r="K130" s="37">
        <f>FC_IND_MQ_E!K$2</f>
        <v>3321.2863334113663</v>
      </c>
      <c r="L130" s="37">
        <f>FC_IND_MQ_E!L$2</f>
        <v>2747.5952158809459</v>
      </c>
      <c r="M130" s="37">
        <f>FC_IND_MQ_E!M$2</f>
        <v>3217.4674533915131</v>
      </c>
      <c r="N130" s="37">
        <f>FC_IND_MQ_E!N$2</f>
        <v>3397.7411574219095</v>
      </c>
      <c r="O130" s="37">
        <f>FC_IND_MQ_E!O$2</f>
        <v>3321.7743364784278</v>
      </c>
      <c r="P130" s="37">
        <f>FC_IND_MQ_E!P$2</f>
        <v>3651.3248895946035</v>
      </c>
      <c r="Q130" s="37">
        <f>FC_IND_MQ_E!Q$2</f>
        <v>3554.680887982563</v>
      </c>
      <c r="R130" s="37">
        <f>FC_IND_MQ_E!R$2</f>
        <v>3524.9721738362223</v>
      </c>
      <c r="S130" s="37">
        <f>FC_IND_MQ_E!S$2</f>
        <v>3614.2105797528002</v>
      </c>
      <c r="T130" s="37">
        <f>FC_IND_MQ_E!T$2</f>
        <v>3804.2645745898953</v>
      </c>
      <c r="U130" s="37">
        <f>FC_IND_MQ_E!U$2</f>
        <v>3855.3077021862846</v>
      </c>
      <c r="V130" s="37">
        <f>FC_IND_MQ_E!V$2</f>
        <v>3749.0541475629361</v>
      </c>
      <c r="W130" s="37">
        <f>FC_IND_MQ_E!W$2</f>
        <v>3598.440321478869</v>
      </c>
      <c r="X130" s="37">
        <f>FC_IND_MQ_E!X$2</f>
        <v>3700.6755319185454</v>
      </c>
    </row>
    <row r="131" spans="1:24" ht="11.25" customHeight="1" x14ac:dyDescent="0.2">
      <c r="A131" s="15" t="s">
        <v>193</v>
      </c>
      <c r="B131" s="16" t="str">
        <f ca="1">HYPERLINK("#"&amp;CELL("address",FC_IND_CON_E!$W$2),"FC_IND_CON_E")</f>
        <v>FC_IND_CON_E</v>
      </c>
      <c r="C131" s="37">
        <f>FC_IND_CON_E!C$2</f>
        <v>6193.5031215450572</v>
      </c>
      <c r="D131" s="37">
        <f>FC_IND_CON_E!D$2</f>
        <v>6365.7885016998343</v>
      </c>
      <c r="E131" s="37">
        <f>FC_IND_CON_E!E$2</f>
        <v>6844.8642100409543</v>
      </c>
      <c r="F131" s="37">
        <f>FC_IND_CON_E!F$2</f>
        <v>6086.6851376378499</v>
      </c>
      <c r="G131" s="37">
        <f>FC_IND_CON_E!G$2</f>
        <v>6223.504507482925</v>
      </c>
      <c r="H131" s="37">
        <f>FC_IND_CON_E!H$2</f>
        <v>6614.1989042206551</v>
      </c>
      <c r="I131" s="37">
        <f>FC_IND_CON_E!I$2</f>
        <v>6717.0615204534915</v>
      </c>
      <c r="J131" s="37">
        <f>FC_IND_CON_E!J$2</f>
        <v>6428.5952764514414</v>
      </c>
      <c r="K131" s="37">
        <f>FC_IND_CON_E!K$2</f>
        <v>6602.8262214412653</v>
      </c>
      <c r="L131" s="37">
        <f>FC_IND_CON_E!L$2</f>
        <v>6144.9369892741252</v>
      </c>
      <c r="M131" s="37">
        <f>FC_IND_CON_E!M$2</f>
        <v>5904.1620680190608</v>
      </c>
      <c r="N131" s="37">
        <f>FC_IND_CON_E!N$2</f>
        <v>6526.8586414778611</v>
      </c>
      <c r="O131" s="37">
        <f>FC_IND_CON_E!O$2</f>
        <v>6936.221562022155</v>
      </c>
      <c r="P131" s="37">
        <f>FC_IND_CON_E!P$2</f>
        <v>6885.5512433555277</v>
      </c>
      <c r="Q131" s="37">
        <f>FC_IND_CON_E!Q$2</f>
        <v>6700.1245323053608</v>
      </c>
      <c r="R131" s="37">
        <f>FC_IND_CON_E!R$2</f>
        <v>6346.8112394144318</v>
      </c>
      <c r="S131" s="37">
        <f>FC_IND_CON_E!S$2</f>
        <v>6503.3454517722057</v>
      </c>
      <c r="T131" s="37">
        <f>FC_IND_CON_E!T$2</f>
        <v>6762.7285769320642</v>
      </c>
      <c r="U131" s="37">
        <f>FC_IND_CON_E!U$2</f>
        <v>7047.3058207639879</v>
      </c>
      <c r="V131" s="37">
        <f>FC_IND_CON_E!V$2</f>
        <v>7245.5114247077672</v>
      </c>
      <c r="W131" s="37">
        <f>FC_IND_CON_E!W$2</f>
        <v>6628.6477180721176</v>
      </c>
      <c r="X131" s="37">
        <f>FC_IND_CON_E!X$2</f>
        <v>7823.4860215874569</v>
      </c>
    </row>
    <row r="132" spans="1:24" ht="11.25" customHeight="1" x14ac:dyDescent="0.2">
      <c r="A132" s="15" t="s">
        <v>195</v>
      </c>
      <c r="B132" s="16" t="str">
        <f ca="1">HYPERLINK("#"&amp;CELL("address",FC_IND_NSP_E!$W$2),"FC_IND_NSP_E")</f>
        <v>FC_IND_NSP_E</v>
      </c>
      <c r="C132" s="37">
        <f>FC_IND_NSP_E!C$2</f>
        <v>19967.757314779043</v>
      </c>
      <c r="D132" s="37">
        <f>FC_IND_NSP_E!D$2</f>
        <v>20329.73670970411</v>
      </c>
      <c r="E132" s="37">
        <f>FC_IND_NSP_E!E$2</f>
        <v>19679.477784031871</v>
      </c>
      <c r="F132" s="37">
        <f>FC_IND_NSP_E!F$2</f>
        <v>17023.542784414007</v>
      </c>
      <c r="G132" s="37">
        <f>FC_IND_NSP_E!G$2</f>
        <v>16689.338424446309</v>
      </c>
      <c r="H132" s="37">
        <f>FC_IND_NSP_E!H$2</f>
        <v>20771.652699533341</v>
      </c>
      <c r="I132" s="37">
        <f>FC_IND_NSP_E!I$2</f>
        <v>19393.562899581266</v>
      </c>
      <c r="J132" s="37">
        <f>FC_IND_NSP_E!J$2</f>
        <v>20724.647628452851</v>
      </c>
      <c r="K132" s="37">
        <f>FC_IND_NSP_E!K$2</f>
        <v>19636.157512615555</v>
      </c>
      <c r="L132" s="37">
        <f>FC_IND_NSP_E!L$2</f>
        <v>15639.328151008885</v>
      </c>
      <c r="M132" s="37">
        <f>FC_IND_NSP_E!M$2</f>
        <v>18140.962400725137</v>
      </c>
      <c r="N132" s="37">
        <f>FC_IND_NSP_E!N$2</f>
        <v>12830.298402607346</v>
      </c>
      <c r="O132" s="37">
        <f>FC_IND_NSP_E!O$2</f>
        <v>12803.205036658299</v>
      </c>
      <c r="P132" s="37">
        <f>FC_IND_NSP_E!P$2</f>
        <v>12080.170368002993</v>
      </c>
      <c r="Q132" s="37">
        <f>FC_IND_NSP_E!Q$2</f>
        <v>11948.795919492335</v>
      </c>
      <c r="R132" s="37">
        <f>FC_IND_NSP_E!R$2</f>
        <v>11815.24434619191</v>
      </c>
      <c r="S132" s="37">
        <f>FC_IND_NSP_E!S$2</f>
        <v>12011.039742206891</v>
      </c>
      <c r="T132" s="37">
        <f>FC_IND_NSP_E!T$2</f>
        <v>11980.57690263149</v>
      </c>
      <c r="U132" s="37">
        <f>FC_IND_NSP_E!U$2</f>
        <v>12440.405748415065</v>
      </c>
      <c r="V132" s="37">
        <f>FC_IND_NSP_E!V$2</f>
        <v>13268.780898553407</v>
      </c>
      <c r="W132" s="37">
        <f>FC_IND_NSP_E!W$2</f>
        <v>12400.813540790296</v>
      </c>
      <c r="X132" s="37">
        <f>FC_IND_NSP_E!X$2</f>
        <v>13397.975401802349</v>
      </c>
    </row>
    <row r="133" spans="1:24" ht="11.25" customHeight="1" x14ac:dyDescent="0.2">
      <c r="A133" s="4" t="s">
        <v>196</v>
      </c>
      <c r="B133" s="5" t="str">
        <f ca="1">HYPERLINK("#"&amp;CELL("address",FC_TRA_E!$W$2),"FC_TRA_E")</f>
        <v>FC_TRA_E</v>
      </c>
      <c r="C133" s="36">
        <f>FC_TRA_E!C$2</f>
        <v>262163.17701604188</v>
      </c>
      <c r="D133" s="36">
        <f>FC_TRA_E!D$2</f>
        <v>267033.88053653733</v>
      </c>
      <c r="E133" s="36">
        <f>FC_TRA_E!E$2</f>
        <v>269861.29746678495</v>
      </c>
      <c r="F133" s="36">
        <f>FC_TRA_E!F$2</f>
        <v>273578.68577536586</v>
      </c>
      <c r="G133" s="36">
        <f>FC_TRA_E!G$2</f>
        <v>280423.64304689917</v>
      </c>
      <c r="H133" s="36">
        <f>FC_TRA_E!H$2</f>
        <v>280830.16295003338</v>
      </c>
      <c r="I133" s="36">
        <f>FC_TRA_E!I$2</f>
        <v>286479.83708217822</v>
      </c>
      <c r="J133" s="36">
        <f>FC_TRA_E!J$2</f>
        <v>291190.78340135154</v>
      </c>
      <c r="K133" s="36">
        <f>FC_TRA_E!K$2</f>
        <v>287207.40210084734</v>
      </c>
      <c r="L133" s="36">
        <f>FC_TRA_E!L$2</f>
        <v>279992.6548012406</v>
      </c>
      <c r="M133" s="36">
        <f>FC_TRA_E!M$2</f>
        <v>279371.33230105118</v>
      </c>
      <c r="N133" s="36">
        <f>FC_TRA_E!N$2</f>
        <v>278253.32643023785</v>
      </c>
      <c r="O133" s="36">
        <f>FC_TRA_E!O$2</f>
        <v>268517.79120853962</v>
      </c>
      <c r="P133" s="36">
        <f>FC_TRA_E!P$2</f>
        <v>264813.50756618468</v>
      </c>
      <c r="Q133" s="36">
        <f>FC_TRA_E!Q$2</f>
        <v>268209.65335626574</v>
      </c>
      <c r="R133" s="36">
        <f>FC_TRA_E!R$2</f>
        <v>271843.09371107194</v>
      </c>
      <c r="S133" s="36">
        <f>FC_TRA_E!S$2</f>
        <v>278125.21269335685</v>
      </c>
      <c r="T133" s="36">
        <f>FC_TRA_E!T$2</f>
        <v>283989.00729053427</v>
      </c>
      <c r="U133" s="36">
        <f>FC_TRA_E!U$2</f>
        <v>285450.72905298066</v>
      </c>
      <c r="V133" s="36">
        <f>FC_TRA_E!V$2</f>
        <v>288174.16275709966</v>
      </c>
      <c r="W133" s="36">
        <f>FC_TRA_E!W$2</f>
        <v>251037.93508991378</v>
      </c>
      <c r="X133" s="36">
        <f>FC_TRA_E!X$2</f>
        <v>271864.738069946</v>
      </c>
    </row>
    <row r="134" spans="1:24" ht="11.25" customHeight="1" x14ac:dyDescent="0.2">
      <c r="A134" s="15" t="s">
        <v>197</v>
      </c>
      <c r="B134" s="16" t="str">
        <f ca="1">HYPERLINK("#"&amp;CELL("address",FC_TRA_RAIL_E!$W$2),"FC_TRA_RAIL_E")</f>
        <v>FC_TRA_RAIL_E</v>
      </c>
      <c r="C134" s="37">
        <f>FC_TRA_RAIL_E!C$2</f>
        <v>7384.1324161650891</v>
      </c>
      <c r="D134" s="37">
        <f>FC_TRA_RAIL_E!D$2</f>
        <v>7084.4813413585553</v>
      </c>
      <c r="E134" s="37">
        <f>FC_TRA_RAIL_E!E$2</f>
        <v>7143.4728288907991</v>
      </c>
      <c r="F134" s="37">
        <f>FC_TRA_RAIL_E!F$2</f>
        <v>6916.7873602751497</v>
      </c>
      <c r="G134" s="37">
        <f>FC_TRA_RAIL_E!G$2</f>
        <v>7003.0159931212384</v>
      </c>
      <c r="H134" s="37">
        <f>FC_TRA_RAIL_E!H$2</f>
        <v>6810.5249355116084</v>
      </c>
      <c r="I134" s="37">
        <f>FC_TRA_RAIL_E!I$2</f>
        <v>6535.7092003439393</v>
      </c>
      <c r="J134" s="37">
        <f>FC_TRA_RAIL_E!J$2</f>
        <v>6737.8711951848663</v>
      </c>
      <c r="K134" s="37">
        <f>FC_TRA_RAIL_E!K$2</f>
        <v>6562.4524505588997</v>
      </c>
      <c r="L134" s="37">
        <f>FC_TRA_RAIL_E!L$2</f>
        <v>6198.4172828890787</v>
      </c>
      <c r="M134" s="37">
        <f>FC_TRA_RAIL_E!M$2</f>
        <v>6298.3396388650053</v>
      </c>
      <c r="N134" s="37">
        <f>FC_TRA_RAIL_E!N$2</f>
        <v>6240.0182287188309</v>
      </c>
      <c r="O134" s="37">
        <f>FC_TRA_RAIL_E!O$2</f>
        <v>6242.3617368873602</v>
      </c>
      <c r="P134" s="37">
        <f>FC_TRA_RAIL_E!P$2</f>
        <v>5654.4547721410154</v>
      </c>
      <c r="Q134" s="37">
        <f>FC_TRA_RAIL_E!Q$2</f>
        <v>5460.8515047291476</v>
      </c>
      <c r="R134" s="37">
        <f>FC_TRA_RAIL_E!R$2</f>
        <v>5445.5389509888209</v>
      </c>
      <c r="S134" s="37">
        <f>FC_TRA_RAIL_E!S$2</f>
        <v>5491.7503009458287</v>
      </c>
      <c r="T134" s="37">
        <f>FC_TRA_RAIL_E!T$2</f>
        <v>5511.0966466036116</v>
      </c>
      <c r="U134" s="37">
        <f>FC_TRA_RAIL_E!U$2</f>
        <v>5465.3904557179703</v>
      </c>
      <c r="V134" s="37">
        <f>FC_TRA_RAIL_E!V$2</f>
        <v>5361.7975924333623</v>
      </c>
      <c r="W134" s="37">
        <f>FC_TRA_RAIL_E!W$2</f>
        <v>4785.3570077386075</v>
      </c>
      <c r="X134" s="37">
        <f>FC_TRA_RAIL_E!X$2</f>
        <v>5247.2946689595874</v>
      </c>
    </row>
    <row r="135" spans="1:24" ht="11.25" customHeight="1" x14ac:dyDescent="0.2">
      <c r="A135" s="44" t="s">
        <v>389</v>
      </c>
      <c r="B135" s="45" t="str">
        <f ca="1">HYPERLINK("#"&amp;CELL("address",FC_TRA_RAIL_MTU_E!$W$2),"FC_TRA_RAIL_MTU_E")</f>
        <v>FC_TRA_RAIL_MTU_E</v>
      </c>
      <c r="C135" s="46">
        <f>FC_TRA_RAIL_MTU_E!C$2</f>
        <v>374.66872104241804</v>
      </c>
      <c r="D135" s="46">
        <f>FC_TRA_RAIL_MTU_E!D$2</f>
        <v>377.04704357921105</v>
      </c>
      <c r="E135" s="46">
        <f>FC_TRA_RAIL_MTU_E!E$2</f>
        <v>378.1660251198125</v>
      </c>
      <c r="F135" s="46">
        <f>FC_TRA_RAIL_MTU_E!F$2</f>
        <v>385.24981657032123</v>
      </c>
      <c r="G135" s="46">
        <f>FC_TRA_RAIL_MTU_E!G$2</f>
        <v>390.64880592324772</v>
      </c>
      <c r="H135" s="46">
        <f>FC_TRA_RAIL_MTU_E!H$2</f>
        <v>374.70225754876498</v>
      </c>
      <c r="I135" s="46">
        <f>FC_TRA_RAIL_MTU_E!I$2</f>
        <v>374.42952450614354</v>
      </c>
      <c r="J135" s="46">
        <f>FC_TRA_RAIL_MTU_E!J$2</f>
        <v>377.42842663054017</v>
      </c>
      <c r="K135" s="46">
        <f>FC_TRA_RAIL_MTU_E!K$2</f>
        <v>382.08405171197381</v>
      </c>
      <c r="L135" s="46">
        <f>FC_TRA_RAIL_MTU_E!L$2</f>
        <v>380.45795455253108</v>
      </c>
      <c r="M135" s="46">
        <f>FC_TRA_RAIL_MTU_E!M$2</f>
        <v>386.16577570279526</v>
      </c>
      <c r="N135" s="46">
        <f>FC_TRA_RAIL_MTU_E!N$2</f>
        <v>381.84666294815349</v>
      </c>
      <c r="O135" s="46">
        <f>FC_TRA_RAIL_MTU_E!O$2</f>
        <v>379.94087539024457</v>
      </c>
      <c r="P135" s="46">
        <f>FC_TRA_RAIL_MTU_E!P$2</f>
        <v>372.96428376314304</v>
      </c>
      <c r="Q135" s="46">
        <f>FC_TRA_RAIL_MTU_E!Q$2</f>
        <v>364.77742716565609</v>
      </c>
      <c r="R135" s="46">
        <f>FC_TRA_RAIL_MTU_E!R$2</f>
        <v>344.84436868026637</v>
      </c>
      <c r="S135" s="46">
        <f>FC_TRA_RAIL_MTU_E!S$2</f>
        <v>347.75370205092463</v>
      </c>
      <c r="T135" s="46">
        <f>FC_TRA_RAIL_MTU_E!T$2</f>
        <v>347.20108610157888</v>
      </c>
      <c r="U135" s="46">
        <f>FC_TRA_RAIL_MTU_E!U$2</f>
        <v>347.0700085323312</v>
      </c>
      <c r="V135" s="46">
        <f>FC_TRA_RAIL_MTU_E!V$2</f>
        <v>344.73801871007441</v>
      </c>
      <c r="W135" s="46">
        <f>FC_TRA_RAIL_MTU_E!W$2</f>
        <v>298.67933256064413</v>
      </c>
      <c r="X135" s="46">
        <f>FC_TRA_RAIL_MTU_E!X$2</f>
        <v>305.65638544534727</v>
      </c>
    </row>
    <row r="136" spans="1:24" ht="11.25" customHeight="1" x14ac:dyDescent="0.2">
      <c r="A136" s="44" t="s">
        <v>391</v>
      </c>
      <c r="B136" s="45" t="str">
        <f ca="1">HYPERLINK("#"&amp;CELL("address",FC_TRA_RAIL_CPT_E!$W$2),"FC_TRA_RAIL_CPT_E")</f>
        <v>FC_TRA_RAIL_CPT_E</v>
      </c>
      <c r="C136" s="46">
        <f>FC_TRA_RAIL_CPT_E!C$2</f>
        <v>4377.187393385233</v>
      </c>
      <c r="D136" s="46">
        <f>FC_TRA_RAIL_CPT_E!D$2</f>
        <v>4069.2162929653396</v>
      </c>
      <c r="E136" s="46">
        <f>FC_TRA_RAIL_CPT_E!E$2</f>
        <v>4103.9354714460915</v>
      </c>
      <c r="F136" s="46">
        <f>FC_TRA_RAIL_CPT_E!F$2</f>
        <v>4034.3981941345273</v>
      </c>
      <c r="G136" s="46">
        <f>FC_TRA_RAIL_CPT_E!G$2</f>
        <v>4066.2076440824549</v>
      </c>
      <c r="H136" s="46">
        <f>FC_TRA_RAIL_CPT_E!H$2</f>
        <v>4030.2290830179209</v>
      </c>
      <c r="I136" s="46">
        <f>FC_TRA_RAIL_CPT_E!I$2</f>
        <v>3721.8386692902977</v>
      </c>
      <c r="J136" s="46">
        <f>FC_TRA_RAIL_CPT_E!J$2</f>
        <v>3831.0585494035668</v>
      </c>
      <c r="K136" s="46">
        <f>FC_TRA_RAIL_CPT_E!K$2</f>
        <v>3745.6188106764689</v>
      </c>
      <c r="L136" s="46">
        <f>FC_TRA_RAIL_CPT_E!L$2</f>
        <v>3559.2225405386112</v>
      </c>
      <c r="M136" s="46">
        <f>FC_TRA_RAIL_CPT_E!M$2</f>
        <v>3538.9223926111135</v>
      </c>
      <c r="N136" s="46">
        <f>FC_TRA_RAIL_CPT_E!N$2</f>
        <v>3545.2566891225865</v>
      </c>
      <c r="O136" s="46">
        <f>FC_TRA_RAIL_CPT_E!O$2</f>
        <v>3608.9135706616007</v>
      </c>
      <c r="P136" s="46">
        <f>FC_TRA_RAIL_CPT_E!P$2</f>
        <v>3153.0088339514432</v>
      </c>
      <c r="Q136" s="46">
        <f>FC_TRA_RAIL_CPT_E!Q$2</f>
        <v>3049.2537911537975</v>
      </c>
      <c r="R136" s="46">
        <f>FC_TRA_RAIL_CPT_E!R$2</f>
        <v>3087.8374450898755</v>
      </c>
      <c r="S136" s="46">
        <f>FC_TRA_RAIL_CPT_E!S$2</f>
        <v>3142.9325354542343</v>
      </c>
      <c r="T136" s="46">
        <f>FC_TRA_RAIL_CPT_E!T$2</f>
        <v>3096.2500451517567</v>
      </c>
      <c r="U136" s="46">
        <f>FC_TRA_RAIL_CPT_E!U$2</f>
        <v>3043.4838193717096</v>
      </c>
      <c r="V136" s="46">
        <f>FC_TRA_RAIL_CPT_E!V$2</f>
        <v>2978.8895247333535</v>
      </c>
      <c r="W136" s="46">
        <f>FC_TRA_RAIL_CPT_E!W$2</f>
        <v>2588.0215319679928</v>
      </c>
      <c r="X136" s="46">
        <f>FC_TRA_RAIL_CPT_E!X$2</f>
        <v>2908.9141488829359</v>
      </c>
    </row>
    <row r="137" spans="1:24" ht="11.25" customHeight="1" x14ac:dyDescent="0.2">
      <c r="A137" s="44" t="s">
        <v>393</v>
      </c>
      <c r="B137" s="45" t="str">
        <f ca="1">HYPERLINK("#"&amp;CELL("address",FC_TRA_RAIL_HST_E!$W$2),"FC_TRA_RAIL_HST_E")</f>
        <v>FC_TRA_RAIL_HST_E</v>
      </c>
      <c r="C137" s="46">
        <f>FC_TRA_RAIL_HST_E!C$2</f>
        <v>450.59076546159241</v>
      </c>
      <c r="D137" s="46">
        <f>FC_TRA_RAIL_HST_E!D$2</f>
        <v>511.43616650527105</v>
      </c>
      <c r="E137" s="46">
        <f>FC_TRA_RAIL_HST_E!E$2</f>
        <v>529.03125130670401</v>
      </c>
      <c r="F137" s="46">
        <f>FC_TRA_RAIL_HST_E!F$2</f>
        <v>539.78628156397451</v>
      </c>
      <c r="G137" s="46">
        <f>FC_TRA_RAIL_HST_E!G$2</f>
        <v>578.0819719920255</v>
      </c>
      <c r="H137" s="46">
        <f>FC_TRA_RAIL_HST_E!H$2</f>
        <v>588.38985153488295</v>
      </c>
      <c r="I137" s="46">
        <f>FC_TRA_RAIL_HST_E!I$2</f>
        <v>588.95529445343516</v>
      </c>
      <c r="J137" s="46">
        <f>FC_TRA_RAIL_HST_E!J$2</f>
        <v>597.06847486901859</v>
      </c>
      <c r="K137" s="46">
        <f>FC_TRA_RAIL_HST_E!K$2</f>
        <v>666.23278418266625</v>
      </c>
      <c r="L137" s="46">
        <f>FC_TRA_RAIL_HST_E!L$2</f>
        <v>755.28279336188405</v>
      </c>
      <c r="M137" s="46">
        <f>FC_TRA_RAIL_HST_E!M$2</f>
        <v>752.17837601567794</v>
      </c>
      <c r="N137" s="46">
        <f>FC_TRA_RAIL_HST_E!N$2</f>
        <v>728.44185674076346</v>
      </c>
      <c r="O137" s="46">
        <f>FC_TRA_RAIL_HST_E!O$2</f>
        <v>737.77661142698287</v>
      </c>
      <c r="P137" s="46">
        <f>FC_TRA_RAIL_HST_E!P$2</f>
        <v>733.88994988321099</v>
      </c>
      <c r="Q137" s="46">
        <f>FC_TRA_RAIL_HST_E!Q$2</f>
        <v>712.04345065343853</v>
      </c>
      <c r="R137" s="46">
        <f>FC_TRA_RAIL_HST_E!R$2</f>
        <v>721.72513049673842</v>
      </c>
      <c r="S137" s="46">
        <f>FC_TRA_RAIL_HST_E!S$2</f>
        <v>713.17210541401482</v>
      </c>
      <c r="T137" s="46">
        <f>FC_TRA_RAIL_HST_E!T$2</f>
        <v>732.27619749196208</v>
      </c>
      <c r="U137" s="46">
        <f>FC_TRA_RAIL_HST_E!U$2</f>
        <v>712.66940211238898</v>
      </c>
      <c r="V137" s="46">
        <f>FC_TRA_RAIL_HST_E!V$2</f>
        <v>737.45602024516063</v>
      </c>
      <c r="W137" s="46">
        <f>FC_TRA_RAIL_HST_E!W$2</f>
        <v>577.67636057133052</v>
      </c>
      <c r="X137" s="46">
        <f>FC_TRA_RAIL_HST_E!X$2</f>
        <v>646.60797049325572</v>
      </c>
    </row>
    <row r="138" spans="1:24" ht="11.25" customHeight="1" x14ac:dyDescent="0.2">
      <c r="A138" s="44" t="s">
        <v>395</v>
      </c>
      <c r="B138" s="45" t="str">
        <f ca="1">HYPERLINK("#"&amp;CELL("address",FC_TRA_RAIL_FRT_E!$W$2),"FC_TRA_RAIL_FRT_E")</f>
        <v>FC_TRA_RAIL_FRT_E</v>
      </c>
      <c r="C138" s="46">
        <f>FC_TRA_RAIL_FRT_E!C$2</f>
        <v>2181.6855362758456</v>
      </c>
      <c r="D138" s="46">
        <f>FC_TRA_RAIL_FRT_E!D$2</f>
        <v>2126.7818383087329</v>
      </c>
      <c r="E138" s="46">
        <f>FC_TRA_RAIL_FRT_E!E$2</f>
        <v>2132.340081018192</v>
      </c>
      <c r="F138" s="46">
        <f>FC_TRA_RAIL_FRT_E!F$2</f>
        <v>1957.3530680063263</v>
      </c>
      <c r="G138" s="46">
        <f>FC_TRA_RAIL_FRT_E!G$2</f>
        <v>1968.0775711235096</v>
      </c>
      <c r="H138" s="46">
        <f>FC_TRA_RAIL_FRT_E!H$2</f>
        <v>1817.2037434100394</v>
      </c>
      <c r="I138" s="46">
        <f>FC_TRA_RAIL_FRT_E!I$2</f>
        <v>1850.4857120940619</v>
      </c>
      <c r="J138" s="46">
        <f>FC_TRA_RAIL_FRT_E!J$2</f>
        <v>1932.3157442817408</v>
      </c>
      <c r="K138" s="46">
        <f>FC_TRA_RAIL_FRT_E!K$2</f>
        <v>1768.5168039877904</v>
      </c>
      <c r="L138" s="46">
        <f>FC_TRA_RAIL_FRT_E!L$2</f>
        <v>1503.4539944360531</v>
      </c>
      <c r="M138" s="46">
        <f>FC_TRA_RAIL_FRT_E!M$2</f>
        <v>1621.0730945354185</v>
      </c>
      <c r="N138" s="46">
        <f>FC_TRA_RAIL_FRT_E!N$2</f>
        <v>1584.4730199073274</v>
      </c>
      <c r="O138" s="46">
        <f>FC_TRA_RAIL_FRT_E!O$2</f>
        <v>1515.7306794085321</v>
      </c>
      <c r="P138" s="46">
        <f>FC_TRA_RAIL_FRT_E!P$2</f>
        <v>1394.5917045432179</v>
      </c>
      <c r="Q138" s="46">
        <f>FC_TRA_RAIL_FRT_E!Q$2</f>
        <v>1334.7768357562557</v>
      </c>
      <c r="R138" s="46">
        <f>FC_TRA_RAIL_FRT_E!R$2</f>
        <v>1291.1320067219408</v>
      </c>
      <c r="S138" s="46">
        <f>FC_TRA_RAIL_FRT_E!S$2</f>
        <v>1287.8919580266554</v>
      </c>
      <c r="T138" s="46">
        <f>FC_TRA_RAIL_FRT_E!T$2</f>
        <v>1335.3693178583139</v>
      </c>
      <c r="U138" s="46">
        <f>FC_TRA_RAIL_FRT_E!U$2</f>
        <v>1362.1672257015412</v>
      </c>
      <c r="V138" s="46">
        <f>FC_TRA_RAIL_FRT_E!V$2</f>
        <v>1300.7140287447733</v>
      </c>
      <c r="W138" s="46">
        <f>FC_TRA_RAIL_FRT_E!W$2</f>
        <v>1320.9797826386398</v>
      </c>
      <c r="X138" s="46">
        <f>FC_TRA_RAIL_FRT_E!X$2</f>
        <v>1386.1161641380486</v>
      </c>
    </row>
    <row r="139" spans="1:24" ht="11.25" customHeight="1" x14ac:dyDescent="0.2">
      <c r="A139" s="15" t="s">
        <v>198</v>
      </c>
      <c r="B139" s="16" t="str">
        <f ca="1">HYPERLINK("#"&amp;CELL("address",FC_TRA_ROAD_E!$W$2),"FC_TRA_ROAD_E")</f>
        <v>FC_TRA_ROAD_E</v>
      </c>
      <c r="C139" s="37">
        <f>FC_TRA_ROAD_E!C$2</f>
        <v>243239.17468242193</v>
      </c>
      <c r="D139" s="37">
        <f>FC_TRA_ROAD_E!D$2</f>
        <v>247654.06200515295</v>
      </c>
      <c r="E139" s="37">
        <f>FC_TRA_ROAD_E!E$2</f>
        <v>251023.04901718048</v>
      </c>
      <c r="F139" s="37">
        <f>FC_TRA_ROAD_E!F$2</f>
        <v>253736.2588037407</v>
      </c>
      <c r="G139" s="37">
        <f>FC_TRA_ROAD_E!G$2</f>
        <v>259911.4799428579</v>
      </c>
      <c r="H139" s="37">
        <f>FC_TRA_ROAD_E!H$2</f>
        <v>260241.00154504622</v>
      </c>
      <c r="I139" s="37">
        <f>FC_TRA_ROAD_E!I$2</f>
        <v>266128.09950952133</v>
      </c>
      <c r="J139" s="37">
        <f>FC_TRA_ROAD_E!J$2</f>
        <v>270497.91317865165</v>
      </c>
      <c r="K139" s="37">
        <f>FC_TRA_ROAD_E!K$2</f>
        <v>266898.08392715856</v>
      </c>
      <c r="L139" s="37">
        <f>FC_TRA_ROAD_E!L$2</f>
        <v>261255.77045300329</v>
      </c>
      <c r="M139" s="37">
        <f>FC_TRA_ROAD_E!M$2</f>
        <v>260656.65756072433</v>
      </c>
      <c r="N139" s="37">
        <f>FC_TRA_ROAD_E!N$2</f>
        <v>259430.63309919747</v>
      </c>
      <c r="O139" s="37">
        <f>FC_TRA_ROAD_E!O$2</f>
        <v>250542.29793596864</v>
      </c>
      <c r="P139" s="37">
        <f>FC_TRA_ROAD_E!P$2</f>
        <v>247993.65546042367</v>
      </c>
      <c r="Q139" s="37">
        <f>FC_TRA_ROAD_E!Q$2</f>
        <v>252081.26985067682</v>
      </c>
      <c r="R139" s="37">
        <f>FC_TRA_ROAD_E!R$2</f>
        <v>255365.44917366863</v>
      </c>
      <c r="S139" s="37">
        <f>FC_TRA_ROAD_E!S$2</f>
        <v>260996.2368739243</v>
      </c>
      <c r="T139" s="37">
        <f>FC_TRA_ROAD_E!T$2</f>
        <v>266223.52976172947</v>
      </c>
      <c r="U139" s="37">
        <f>FC_TRA_ROAD_E!U$2</f>
        <v>267422.52567292907</v>
      </c>
      <c r="V139" s="37">
        <f>FC_TRA_ROAD_E!V$2</f>
        <v>269985.37066853559</v>
      </c>
      <c r="W139" s="37">
        <f>FC_TRA_ROAD_E!W$2</f>
        <v>238058.54696093698</v>
      </c>
      <c r="X139" s="37">
        <f>FC_TRA_ROAD_E!X$2</f>
        <v>256834.98777587889</v>
      </c>
    </row>
    <row r="140" spans="1:24" ht="11.25" customHeight="1" x14ac:dyDescent="0.2">
      <c r="A140" s="44" t="s">
        <v>491</v>
      </c>
      <c r="B140" s="45" t="str">
        <f ca="1">HYPERLINK("#"&amp;CELL("address",FC_TRA_ROAD_P2W_E!$W$2),"FC_TRA_ROAD_P2W_E")</f>
        <v>FC_TRA_ROAD_P2W_E</v>
      </c>
      <c r="C140" s="46">
        <f>FC_TRA_ROAD_P2W_E!C$2</f>
        <v>3405.2524978711276</v>
      </c>
      <c r="D140" s="46">
        <f>FC_TRA_ROAD_P2W_E!D$2</f>
        <v>3482.846231253593</v>
      </c>
      <c r="E140" s="46">
        <f>FC_TRA_ROAD_P2W_E!E$2</f>
        <v>3502.2502177883889</v>
      </c>
      <c r="F140" s="46">
        <f>FC_TRA_ROAD_P2W_E!F$2</f>
        <v>3559.2388570995472</v>
      </c>
      <c r="G140" s="46">
        <f>FC_TRA_ROAD_P2W_E!G$2</f>
        <v>3625.4333148614178</v>
      </c>
      <c r="H140" s="46">
        <f>FC_TRA_ROAD_P2W_E!H$2</f>
        <v>3699.6045614803447</v>
      </c>
      <c r="I140" s="46">
        <f>FC_TRA_ROAD_P2W_E!I$2</f>
        <v>3624.2287889147101</v>
      </c>
      <c r="J140" s="46">
        <f>FC_TRA_ROAD_P2W_E!J$2</f>
        <v>3473.6671831717799</v>
      </c>
      <c r="K140" s="46">
        <f>FC_TRA_ROAD_P2W_E!K$2</f>
        <v>3580.4361790254543</v>
      </c>
      <c r="L140" s="46">
        <f>FC_TRA_ROAD_P2W_E!L$2</f>
        <v>3516.4558454765847</v>
      </c>
      <c r="M140" s="46">
        <f>FC_TRA_ROAD_P2W_E!M$2</f>
        <v>3577.9422822922197</v>
      </c>
      <c r="N140" s="46">
        <f>FC_TRA_ROAD_P2W_E!N$2</f>
        <v>3572.5989157514641</v>
      </c>
      <c r="O140" s="46">
        <f>FC_TRA_ROAD_P2W_E!O$2</f>
        <v>3484.1139694852895</v>
      </c>
      <c r="P140" s="46">
        <f>FC_TRA_ROAD_P2W_E!P$2</f>
        <v>3445.9145597869738</v>
      </c>
      <c r="Q140" s="46">
        <f>FC_TRA_ROAD_P2W_E!Q$2</f>
        <v>3528.1513822885358</v>
      </c>
      <c r="R140" s="46">
        <f>FC_TRA_ROAD_P2W_E!R$2</f>
        <v>3563.4150863828186</v>
      </c>
      <c r="S140" s="46">
        <f>FC_TRA_ROAD_P2W_E!S$2</f>
        <v>3564.8188872358646</v>
      </c>
      <c r="T140" s="46">
        <f>FC_TRA_ROAD_P2W_E!T$2</f>
        <v>3381.256929003092</v>
      </c>
      <c r="U140" s="46">
        <f>FC_TRA_ROAD_P2W_E!U$2</f>
        <v>3226.1397661589663</v>
      </c>
      <c r="V140" s="46">
        <f>FC_TRA_ROAD_P2W_E!V$2</f>
        <v>3368.9220758774613</v>
      </c>
      <c r="W140" s="46">
        <f>FC_TRA_ROAD_P2W_E!W$2</f>
        <v>2954.9556918445383</v>
      </c>
      <c r="X140" s="46">
        <f>FC_TRA_ROAD_P2W_E!X$2</f>
        <v>2939.8796506624853</v>
      </c>
    </row>
    <row r="141" spans="1:24" ht="11.25" customHeight="1" x14ac:dyDescent="0.2">
      <c r="A141" s="44" t="s">
        <v>398</v>
      </c>
      <c r="B141" s="45" t="str">
        <f ca="1">HYPERLINK("#"&amp;CELL("address",FC_TRA_ROAD_CAR_E!$W$2),"FC_TRA_ROAD_CAR_E")</f>
        <v>FC_TRA_ROAD_CAR_E</v>
      </c>
      <c r="C141" s="46">
        <f>FC_TRA_ROAD_CAR_E!C$2</f>
        <v>149935.38249775683</v>
      </c>
      <c r="D141" s="46">
        <f>FC_TRA_ROAD_CAR_E!D$2</f>
        <v>152093.15745184774</v>
      </c>
      <c r="E141" s="46">
        <f>FC_TRA_ROAD_CAR_E!E$2</f>
        <v>155147.7300060472</v>
      </c>
      <c r="F141" s="46">
        <f>FC_TRA_ROAD_CAR_E!F$2</f>
        <v>155902.75206987155</v>
      </c>
      <c r="G141" s="46">
        <f>FC_TRA_ROAD_CAR_E!G$2</f>
        <v>158342.91626938016</v>
      </c>
      <c r="H141" s="46">
        <f>FC_TRA_ROAD_CAR_E!H$2</f>
        <v>157061.47452220417</v>
      </c>
      <c r="I141" s="46">
        <f>FC_TRA_ROAD_CAR_E!I$2</f>
        <v>159856.05305984779</v>
      </c>
      <c r="J141" s="46">
        <f>FC_TRA_ROAD_CAR_E!J$2</f>
        <v>162101.71126591717</v>
      </c>
      <c r="K141" s="46">
        <f>FC_TRA_ROAD_CAR_E!K$2</f>
        <v>161053.33715289607</v>
      </c>
      <c r="L141" s="46">
        <f>FC_TRA_ROAD_CAR_E!L$2</f>
        <v>161282.3009445268</v>
      </c>
      <c r="M141" s="46">
        <f>FC_TRA_ROAD_CAR_E!M$2</f>
        <v>158883.98056794287</v>
      </c>
      <c r="N141" s="46">
        <f>FC_TRA_ROAD_CAR_E!N$2</f>
        <v>158234.47650428396</v>
      </c>
      <c r="O141" s="46">
        <f>FC_TRA_ROAD_CAR_E!O$2</f>
        <v>153403.2166044389</v>
      </c>
      <c r="P141" s="46">
        <f>FC_TRA_ROAD_CAR_E!P$2</f>
        <v>152974.29983633506</v>
      </c>
      <c r="Q141" s="46">
        <f>FC_TRA_ROAD_CAR_E!Q$2</f>
        <v>157076.63887012235</v>
      </c>
      <c r="R141" s="46">
        <f>FC_TRA_ROAD_CAR_E!R$2</f>
        <v>159218.7923763422</v>
      </c>
      <c r="S141" s="46">
        <f>FC_TRA_ROAD_CAR_E!S$2</f>
        <v>161556.8392505681</v>
      </c>
      <c r="T141" s="46">
        <f>FC_TRA_ROAD_CAR_E!T$2</f>
        <v>163869.88804132355</v>
      </c>
      <c r="U141" s="46">
        <f>FC_TRA_ROAD_CAR_E!U$2</f>
        <v>163300.3413191798</v>
      </c>
      <c r="V141" s="46">
        <f>FC_TRA_ROAD_CAR_E!V$2</f>
        <v>164672.37057016956</v>
      </c>
      <c r="W141" s="46">
        <f>FC_TRA_ROAD_CAR_E!W$2</f>
        <v>140478.30527407251</v>
      </c>
      <c r="X141" s="46">
        <f>FC_TRA_ROAD_CAR_E!X$2</f>
        <v>150346.72987449047</v>
      </c>
    </row>
    <row r="142" spans="1:24" ht="11.25" customHeight="1" x14ac:dyDescent="0.2">
      <c r="A142" s="44" t="s">
        <v>400</v>
      </c>
      <c r="B142" s="45" t="str">
        <f ca="1">HYPERLINK("#"&amp;CELL("address",FC_TRA_ROAD_BUS_E!$W$2),"FC_TRA_ROAD_BUS_E")</f>
        <v>FC_TRA_ROAD_BUS_E</v>
      </c>
      <c r="C142" s="46">
        <f>FC_TRA_ROAD_BUS_E!C$2</f>
        <v>13708.833394444269</v>
      </c>
      <c r="D142" s="46">
        <f>FC_TRA_ROAD_BUS_E!D$2</f>
        <v>13617.652472338956</v>
      </c>
      <c r="E142" s="46">
        <f>FC_TRA_ROAD_BUS_E!E$2</f>
        <v>13505.931069973929</v>
      </c>
      <c r="F142" s="46">
        <f>FC_TRA_ROAD_BUS_E!F$2</f>
        <v>13627.116228714376</v>
      </c>
      <c r="G142" s="46">
        <f>FC_TRA_ROAD_BUS_E!G$2</f>
        <v>13529.002121841855</v>
      </c>
      <c r="H142" s="46">
        <f>FC_TRA_ROAD_BUS_E!H$2</f>
        <v>13293.969215746589</v>
      </c>
      <c r="I142" s="46">
        <f>FC_TRA_ROAD_BUS_E!I$2</f>
        <v>13418.894030598103</v>
      </c>
      <c r="J142" s="46">
        <f>FC_TRA_ROAD_BUS_E!J$2</f>
        <v>13476.852148225673</v>
      </c>
      <c r="K142" s="46">
        <f>FC_TRA_ROAD_BUS_E!K$2</f>
        <v>13540.856841740113</v>
      </c>
      <c r="L142" s="46">
        <f>FC_TRA_ROAD_BUS_E!L$2</f>
        <v>13553.45817911602</v>
      </c>
      <c r="M142" s="46">
        <f>FC_TRA_ROAD_BUS_E!M$2</f>
        <v>13617.040419110974</v>
      </c>
      <c r="N142" s="46">
        <f>FC_TRA_ROAD_BUS_E!N$2</f>
        <v>13810.195610602032</v>
      </c>
      <c r="O142" s="46">
        <f>FC_TRA_ROAD_BUS_E!O$2</f>
        <v>13611.258360042682</v>
      </c>
      <c r="P142" s="46">
        <f>FC_TRA_ROAD_BUS_E!P$2</f>
        <v>13614.142847325476</v>
      </c>
      <c r="Q142" s="46">
        <f>FC_TRA_ROAD_BUS_E!Q$2</f>
        <v>13861.80468135951</v>
      </c>
      <c r="R142" s="46">
        <f>FC_TRA_ROAD_BUS_E!R$2</f>
        <v>14303.877053568222</v>
      </c>
      <c r="S142" s="46">
        <f>FC_TRA_ROAD_BUS_E!S$2</f>
        <v>14555.805398975506</v>
      </c>
      <c r="T142" s="46">
        <f>FC_TRA_ROAD_BUS_E!T$2</f>
        <v>14345.350620011697</v>
      </c>
      <c r="U142" s="46">
        <f>FC_TRA_ROAD_BUS_E!U$2</f>
        <v>14425.428607203208</v>
      </c>
      <c r="V142" s="46">
        <f>FC_TRA_ROAD_BUS_E!V$2</f>
        <v>14615.553511508029</v>
      </c>
      <c r="W142" s="46">
        <f>FC_TRA_ROAD_BUS_E!W$2</f>
        <v>13308.57300282558</v>
      </c>
      <c r="X142" s="46">
        <f>FC_TRA_ROAD_BUS_E!X$2</f>
        <v>13712.698944219925</v>
      </c>
    </row>
    <row r="143" spans="1:24" ht="11.25" customHeight="1" x14ac:dyDescent="0.2">
      <c r="A143" s="44" t="s">
        <v>402</v>
      </c>
      <c r="B143" s="45" t="str">
        <f ca="1">HYPERLINK("#"&amp;CELL("address",FC_TRA_ROAD_LCV_E!$W$2),"FC_TRA_ROAD_LCV_E")</f>
        <v>FC_TRA_ROAD_LCV_E</v>
      </c>
      <c r="C143" s="46">
        <f>FC_TRA_ROAD_LCV_E!C$2</f>
        <v>31812.205057209605</v>
      </c>
      <c r="D143" s="46">
        <f>FC_TRA_ROAD_LCV_E!D$2</f>
        <v>31766.738819263686</v>
      </c>
      <c r="E143" s="46">
        <f>FC_TRA_ROAD_LCV_E!E$2</f>
        <v>31587.176432468867</v>
      </c>
      <c r="F143" s="46">
        <f>FC_TRA_ROAD_LCV_E!F$2</f>
        <v>32035.041011913683</v>
      </c>
      <c r="G143" s="46">
        <f>FC_TRA_ROAD_LCV_E!G$2</f>
        <v>32341.027680656523</v>
      </c>
      <c r="H143" s="46">
        <f>FC_TRA_ROAD_LCV_E!H$2</f>
        <v>32551.874871227563</v>
      </c>
      <c r="I143" s="46">
        <f>FC_TRA_ROAD_LCV_E!I$2</f>
        <v>31866.559651522992</v>
      </c>
      <c r="J143" s="46">
        <f>FC_TRA_ROAD_LCV_E!J$2</f>
        <v>32807.128033931942</v>
      </c>
      <c r="K143" s="46">
        <f>FC_TRA_ROAD_LCV_E!K$2</f>
        <v>32290.385163912633</v>
      </c>
      <c r="L143" s="46">
        <f>FC_TRA_ROAD_LCV_E!L$2</f>
        <v>31566.992668406667</v>
      </c>
      <c r="M143" s="46">
        <f>FC_TRA_ROAD_LCV_E!M$2</f>
        <v>32161.594723381044</v>
      </c>
      <c r="N143" s="46">
        <f>FC_TRA_ROAD_LCV_E!N$2</f>
        <v>32439.042554579049</v>
      </c>
      <c r="O143" s="46">
        <f>FC_TRA_ROAD_LCV_E!O$2</f>
        <v>30775.708433331587</v>
      </c>
      <c r="P143" s="46">
        <f>FC_TRA_ROAD_LCV_E!P$2</f>
        <v>30007.388235604794</v>
      </c>
      <c r="Q143" s="46">
        <f>FC_TRA_ROAD_LCV_E!Q$2</f>
        <v>30477.587455624049</v>
      </c>
      <c r="R143" s="46">
        <f>FC_TRA_ROAD_LCV_E!R$2</f>
        <v>30271.176685667415</v>
      </c>
      <c r="S143" s="46">
        <f>FC_TRA_ROAD_LCV_E!S$2</f>
        <v>30038.90585242126</v>
      </c>
      <c r="T143" s="46">
        <f>FC_TRA_ROAD_LCV_E!T$2</f>
        <v>30620.535658885732</v>
      </c>
      <c r="U143" s="46">
        <f>FC_TRA_ROAD_LCV_E!U$2</f>
        <v>30870.983134985097</v>
      </c>
      <c r="V143" s="46">
        <f>FC_TRA_ROAD_LCV_E!V$2</f>
        <v>31217.739868472294</v>
      </c>
      <c r="W143" s="46">
        <f>FC_TRA_ROAD_LCV_E!W$2</f>
        <v>28979.820811697777</v>
      </c>
      <c r="X143" s="46">
        <f>FC_TRA_ROAD_LCV_E!X$2</f>
        <v>32318.074680845119</v>
      </c>
    </row>
    <row r="144" spans="1:24" ht="11.25" customHeight="1" x14ac:dyDescent="0.2">
      <c r="A144" s="44" t="s">
        <v>404</v>
      </c>
      <c r="B144" s="45" t="str">
        <f ca="1">HYPERLINK("#"&amp;CELL("address",FC_TRA_ROAD_HGV_E!$W$2),"FC_TRA_ROAD_HGV_E")</f>
        <v>FC_TRA_ROAD_HGV_E</v>
      </c>
      <c r="C144" s="46">
        <f>FC_TRA_ROAD_HGV_E!C$2</f>
        <v>44377.501235140007</v>
      </c>
      <c r="D144" s="46">
        <f>FC_TRA_ROAD_HGV_E!D$2</f>
        <v>46693.667030448916</v>
      </c>
      <c r="E144" s="46">
        <f>FC_TRA_ROAD_HGV_E!E$2</f>
        <v>47279.961290902065</v>
      </c>
      <c r="F144" s="46">
        <f>FC_TRA_ROAD_HGV_E!F$2</f>
        <v>48612.110636141464</v>
      </c>
      <c r="G144" s="46">
        <f>FC_TRA_ROAD_HGV_E!G$2</f>
        <v>52073.100556117824</v>
      </c>
      <c r="H144" s="46">
        <f>FC_TRA_ROAD_HGV_E!H$2</f>
        <v>53634.078374387573</v>
      </c>
      <c r="I144" s="46">
        <f>FC_TRA_ROAD_HGV_E!I$2</f>
        <v>57362.363978637768</v>
      </c>
      <c r="J144" s="46">
        <f>FC_TRA_ROAD_HGV_E!J$2</f>
        <v>58638.55454740503</v>
      </c>
      <c r="K144" s="46">
        <f>FC_TRA_ROAD_HGV_E!K$2</f>
        <v>56433.068589584203</v>
      </c>
      <c r="L144" s="46">
        <f>FC_TRA_ROAD_HGV_E!L$2</f>
        <v>51336.56281547722</v>
      </c>
      <c r="M144" s="46">
        <f>FC_TRA_ROAD_HGV_E!M$2</f>
        <v>52416.099567997306</v>
      </c>
      <c r="N144" s="46">
        <f>FC_TRA_ROAD_HGV_E!N$2</f>
        <v>51374.319513980903</v>
      </c>
      <c r="O144" s="46">
        <f>FC_TRA_ROAD_HGV_E!O$2</f>
        <v>49268.000568670243</v>
      </c>
      <c r="P144" s="46">
        <f>FC_TRA_ROAD_HGV_E!P$2</f>
        <v>47951.909981371391</v>
      </c>
      <c r="Q144" s="46">
        <f>FC_TRA_ROAD_HGV_E!Q$2</f>
        <v>47137.087461282419</v>
      </c>
      <c r="R144" s="46">
        <f>FC_TRA_ROAD_HGV_E!R$2</f>
        <v>48008.187971708016</v>
      </c>
      <c r="S144" s="46">
        <f>FC_TRA_ROAD_HGV_E!S$2</f>
        <v>51279.867484723589</v>
      </c>
      <c r="T144" s="46">
        <f>FC_TRA_ROAD_HGV_E!T$2</f>
        <v>54006.498512505452</v>
      </c>
      <c r="U144" s="46">
        <f>FC_TRA_ROAD_HGV_E!U$2</f>
        <v>55599.63284540196</v>
      </c>
      <c r="V144" s="46">
        <f>FC_TRA_ROAD_HGV_E!V$2</f>
        <v>56110.784642508304</v>
      </c>
      <c r="W144" s="46">
        <f>FC_TRA_ROAD_HGV_E!W$2</f>
        <v>52336.89218049655</v>
      </c>
      <c r="X144" s="46">
        <f>FC_TRA_ROAD_HGV_E!X$2</f>
        <v>57517.604625660955</v>
      </c>
    </row>
    <row r="145" spans="1:24" ht="11.25" customHeight="1" x14ac:dyDescent="0.2">
      <c r="A145" s="15" t="s">
        <v>199</v>
      </c>
      <c r="B145" s="16" t="str">
        <f ca="1">HYPERLINK("#"&amp;CELL("address",FC_TRA_DAVI_E!$W$2),"FC_TRA_DAVI_E")</f>
        <v>FC_TRA_DAVI_E</v>
      </c>
      <c r="C145" s="37">
        <f>FC_TRA_DAVI_E!C$2</f>
        <v>5686.3791057609633</v>
      </c>
      <c r="D145" s="37">
        <f>FC_TRA_DAVI_E!D$2</f>
        <v>5545.0557179707657</v>
      </c>
      <c r="E145" s="37">
        <f>FC_TRA_DAVI_E!E$2</f>
        <v>5200.7050730868441</v>
      </c>
      <c r="F145" s="37">
        <f>FC_TRA_DAVI_E!F$2</f>
        <v>5240.63430782459</v>
      </c>
      <c r="G145" s="37">
        <f>FC_TRA_DAVI_E!G$2</f>
        <v>5429.479707652622</v>
      </c>
      <c r="H145" s="37">
        <f>FC_TRA_DAVI_E!H$2</f>
        <v>5803.8972484952692</v>
      </c>
      <c r="I145" s="37">
        <f>FC_TRA_DAVI_E!I$2</f>
        <v>5939.7905417024931</v>
      </c>
      <c r="J145" s="37">
        <f>FC_TRA_DAVI_E!J$2</f>
        <v>6224.5831470335324</v>
      </c>
      <c r="K145" s="37">
        <f>FC_TRA_DAVI_E!K$2</f>
        <v>6026.92287188306</v>
      </c>
      <c r="L145" s="37">
        <f>FC_TRA_DAVI_E!L$2</f>
        <v>5465.6849527085124</v>
      </c>
      <c r="M145" s="37">
        <f>FC_TRA_DAVI_E!M$2</f>
        <v>5623.6128976784166</v>
      </c>
      <c r="N145" s="37">
        <f>FC_TRA_DAVI_E!N$2</f>
        <v>5975.4164230438528</v>
      </c>
      <c r="O145" s="37">
        <f>FC_TRA_DAVI_E!O$2</f>
        <v>5532.8680137575247</v>
      </c>
      <c r="P145" s="37">
        <f>FC_TRA_DAVI_E!P$2</f>
        <v>5170.4983662940658</v>
      </c>
      <c r="Q145" s="37">
        <f>FC_TRA_DAVI_E!Q$2</f>
        <v>5195.4834049871015</v>
      </c>
      <c r="R145" s="37">
        <f>FC_TRA_DAVI_E!R$2</f>
        <v>5397.1139294926916</v>
      </c>
      <c r="S145" s="37">
        <f>FC_TRA_DAVI_E!S$2</f>
        <v>5718.8696474634571</v>
      </c>
      <c r="T145" s="37">
        <f>FC_TRA_DAVI_E!T$2</f>
        <v>5977.528632846087</v>
      </c>
      <c r="U145" s="37">
        <f>FC_TRA_DAVI_E!U$2</f>
        <v>6242.2380911435948</v>
      </c>
      <c r="V145" s="37">
        <f>FC_TRA_DAVI_E!V$2</f>
        <v>6481.0827171109186</v>
      </c>
      <c r="W145" s="37">
        <f>FC_TRA_DAVI_E!W$2</f>
        <v>3011.3116938950989</v>
      </c>
      <c r="X145" s="37">
        <f>FC_TRA_DAVI_E!X$2</f>
        <v>4256.1234737747209</v>
      </c>
    </row>
    <row r="146" spans="1:24" ht="11.25" customHeight="1" x14ac:dyDescent="0.2">
      <c r="A146" s="44" t="s">
        <v>360</v>
      </c>
      <c r="B146" s="45" t="str">
        <f ca="1">HYPERLINK("#"&amp;CELL("address",FC_TRA_DAVI_PA_E!$W$2),"FC_TRA_DAVI_PA_E")</f>
        <v>FC_TRA_DAVI_PA_E</v>
      </c>
      <c r="C146" s="46">
        <f>FC_TRA_DAVI_PA_E!C$2</f>
        <v>5480.6112647712835</v>
      </c>
      <c r="D146" s="46">
        <f>FC_TRA_DAVI_PA_E!D$2</f>
        <v>5323.5778538382374</v>
      </c>
      <c r="E146" s="46">
        <f>FC_TRA_DAVI_PA_E!E$2</f>
        <v>5008.5835954514569</v>
      </c>
      <c r="F146" s="46">
        <f>FC_TRA_DAVI_PA_E!F$2</f>
        <v>5079.1841298094923</v>
      </c>
      <c r="G146" s="46">
        <f>FC_TRA_DAVI_PA_E!G$2</f>
        <v>5256.7915018685862</v>
      </c>
      <c r="H146" s="46">
        <f>FC_TRA_DAVI_PA_E!H$2</f>
        <v>5631.1969421902995</v>
      </c>
      <c r="I146" s="46">
        <f>FC_TRA_DAVI_PA_E!I$2</f>
        <v>5768.5374825181034</v>
      </c>
      <c r="J146" s="46">
        <f>FC_TRA_DAVI_PA_E!J$2</f>
        <v>6063.2672255694069</v>
      </c>
      <c r="K146" s="46">
        <f>FC_TRA_DAVI_PA_E!K$2</f>
        <v>5868.7442355897792</v>
      </c>
      <c r="L146" s="46">
        <f>FC_TRA_DAVI_PA_E!L$2</f>
        <v>5334.3214076825479</v>
      </c>
      <c r="M146" s="46">
        <f>FC_TRA_DAVI_PA_E!M$2</f>
        <v>5501.6319934655976</v>
      </c>
      <c r="N146" s="46">
        <f>FC_TRA_DAVI_PA_E!N$2</f>
        <v>5860.9231616247534</v>
      </c>
      <c r="O146" s="46">
        <f>FC_TRA_DAVI_PA_E!O$2</f>
        <v>5425.7097119113114</v>
      </c>
      <c r="P146" s="46">
        <f>FC_TRA_DAVI_PA_E!P$2</f>
        <v>5069.9466234149368</v>
      </c>
      <c r="Q146" s="46">
        <f>FC_TRA_DAVI_PA_E!Q$2</f>
        <v>5090.3053933896445</v>
      </c>
      <c r="R146" s="46">
        <f>FC_TRA_DAVI_PA_E!R$2</f>
        <v>5294.1040088697391</v>
      </c>
      <c r="S146" s="46">
        <f>FC_TRA_DAVI_PA_E!S$2</f>
        <v>5625.4624860920749</v>
      </c>
      <c r="T146" s="46">
        <f>FC_TRA_DAVI_PA_E!T$2</f>
        <v>5876.3172045975825</v>
      </c>
      <c r="U146" s="46">
        <f>FC_TRA_DAVI_PA_E!U$2</f>
        <v>6141.975193146287</v>
      </c>
      <c r="V146" s="46">
        <f>FC_TRA_DAVI_PA_E!V$2</f>
        <v>6379.1943640533091</v>
      </c>
      <c r="W146" s="46">
        <f>FC_TRA_DAVI_PA_E!W$2</f>
        <v>2915.0848518675402</v>
      </c>
      <c r="X146" s="46">
        <f>FC_TRA_DAVI_PA_E!X$2</f>
        <v>4152.5020121266025</v>
      </c>
    </row>
    <row r="147" spans="1:24" ht="11.25" customHeight="1" x14ac:dyDescent="0.2">
      <c r="A147" s="44" t="s">
        <v>362</v>
      </c>
      <c r="B147" s="45" t="str">
        <f ca="1">HYPERLINK("#"&amp;CELL("address",FC_TRA_DAVI_FR_E!$W$2),"FC_TRA_DAVI_FR_E")</f>
        <v>FC_TRA_DAVI_FR_E</v>
      </c>
      <c r="C147" s="46">
        <f>FC_TRA_DAVI_FR_E!C$2</f>
        <v>205.76784098968031</v>
      </c>
      <c r="D147" s="46">
        <f>FC_TRA_DAVI_FR_E!D$2</f>
        <v>221.47786413252865</v>
      </c>
      <c r="E147" s="46">
        <f>FC_TRA_DAVI_FR_E!E$2</f>
        <v>192.12147763538653</v>
      </c>
      <c r="F147" s="46">
        <f>FC_TRA_DAVI_FR_E!F$2</f>
        <v>161.45017801509857</v>
      </c>
      <c r="G147" s="46">
        <f>FC_TRA_DAVI_FR_E!G$2</f>
        <v>172.68820578403634</v>
      </c>
      <c r="H147" s="46">
        <f>FC_TRA_DAVI_FR_E!H$2</f>
        <v>172.70030630496962</v>
      </c>
      <c r="I147" s="46">
        <f>FC_TRA_DAVI_FR_E!I$2</f>
        <v>171.25305918438957</v>
      </c>
      <c r="J147" s="46">
        <f>FC_TRA_DAVI_FR_E!J$2</f>
        <v>161.31592146412564</v>
      </c>
      <c r="K147" s="46">
        <f>FC_TRA_DAVI_FR_E!K$2</f>
        <v>158.17863629328096</v>
      </c>
      <c r="L147" s="46">
        <f>FC_TRA_DAVI_FR_E!L$2</f>
        <v>131.36354502596473</v>
      </c>
      <c r="M147" s="46">
        <f>FC_TRA_DAVI_FR_E!M$2</f>
        <v>121.98090421281934</v>
      </c>
      <c r="N147" s="46">
        <f>FC_TRA_DAVI_FR_E!N$2</f>
        <v>114.493261419099</v>
      </c>
      <c r="O147" s="46">
        <f>FC_TRA_DAVI_FR_E!O$2</f>
        <v>107.15830184621296</v>
      </c>
      <c r="P147" s="46">
        <f>FC_TRA_DAVI_FR_E!P$2</f>
        <v>100.55174287912892</v>
      </c>
      <c r="Q147" s="46">
        <f>FC_TRA_DAVI_FR_E!Q$2</f>
        <v>105.17801159745675</v>
      </c>
      <c r="R147" s="46">
        <f>FC_TRA_DAVI_FR_E!R$2</f>
        <v>103.00992062295227</v>
      </c>
      <c r="S147" s="46">
        <f>FC_TRA_DAVI_FR_E!S$2</f>
        <v>93.407161371381903</v>
      </c>
      <c r="T147" s="46">
        <f>FC_TRA_DAVI_FR_E!T$2</f>
        <v>101.21142824850465</v>
      </c>
      <c r="U147" s="46">
        <f>FC_TRA_DAVI_FR_E!U$2</f>
        <v>100.26289799730766</v>
      </c>
      <c r="V147" s="46">
        <f>FC_TRA_DAVI_FR_E!V$2</f>
        <v>101.88835305760972</v>
      </c>
      <c r="W147" s="46">
        <f>FC_TRA_DAVI_FR_E!W$2</f>
        <v>96.226842027558845</v>
      </c>
      <c r="X147" s="46">
        <f>FC_TRA_DAVI_FR_E!X$2</f>
        <v>103.62146164811844</v>
      </c>
    </row>
    <row r="148" spans="1:24" ht="11.25" customHeight="1" x14ac:dyDescent="0.2">
      <c r="A148" s="15" t="s">
        <v>200</v>
      </c>
      <c r="B148" s="16" t="str">
        <f ca="1">HYPERLINK("#"&amp;CELL("address",FC_TRA_DNAVI_E!$W$2),"FC_TRA_DNAVI_E")</f>
        <v>FC_TRA_DNAVI_E</v>
      </c>
      <c r="C148" s="37">
        <f>FC_TRA_DNAVI_E!C$2</f>
        <v>5265.3448099742036</v>
      </c>
      <c r="D148" s="37">
        <f>FC_TRA_DNAVI_E!D$2</f>
        <v>5427.3796663800513</v>
      </c>
      <c r="E148" s="37">
        <f>FC_TRA_DNAVI_E!E$2</f>
        <v>5376.4868846861555</v>
      </c>
      <c r="F148" s="37">
        <f>FC_TRA_DNAVI_E!F$2</f>
        <v>5649.0462321582108</v>
      </c>
      <c r="G148" s="37">
        <f>FC_TRA_DNAVI_E!G$2</f>
        <v>5747.7189939810833</v>
      </c>
      <c r="H148" s="37">
        <f>FC_TRA_DNAVI_E!H$2</f>
        <v>5644.3219380911432</v>
      </c>
      <c r="I148" s="37">
        <f>FC_TRA_DNAVI_E!I$2</f>
        <v>5769.4096276870168</v>
      </c>
      <c r="J148" s="37">
        <f>FC_TRA_DNAVI_E!J$2</f>
        <v>5625.9517360275149</v>
      </c>
      <c r="K148" s="37">
        <f>FC_TRA_DNAVI_E!K$2</f>
        <v>5546.8597042132405</v>
      </c>
      <c r="L148" s="37">
        <f>FC_TRA_DNAVI_E!L$2</f>
        <v>5395.2685270851243</v>
      </c>
      <c r="M148" s="37">
        <f>FC_TRA_DNAVI_E!M$2</f>
        <v>5129.5060386930345</v>
      </c>
      <c r="N148" s="37">
        <f>FC_TRA_DNAVI_E!N$2</f>
        <v>4606.5414823731726</v>
      </c>
      <c r="O148" s="37">
        <f>FC_TRA_DNAVI_E!O$2</f>
        <v>4470.4849320722269</v>
      </c>
      <c r="P148" s="37">
        <f>FC_TRA_DNAVI_E!P$2</f>
        <v>4065.7631977644014</v>
      </c>
      <c r="Q148" s="37">
        <f>FC_TRA_DNAVI_E!Q$2</f>
        <v>3773.4992407566638</v>
      </c>
      <c r="R148" s="37">
        <f>FC_TRA_DNAVI_E!R$2</f>
        <v>4009.2972459157349</v>
      </c>
      <c r="S148" s="37">
        <f>FC_TRA_DNAVI_E!S$2</f>
        <v>4161.3346328460866</v>
      </c>
      <c r="T148" s="37">
        <f>FC_TRA_DNAVI_E!T$2</f>
        <v>4367.4268839208935</v>
      </c>
      <c r="U148" s="37">
        <f>FC_TRA_DNAVI_E!U$2</f>
        <v>4232.9180834049866</v>
      </c>
      <c r="V148" s="37">
        <f>FC_TRA_DNAVI_E!V$2</f>
        <v>4293.2950120378327</v>
      </c>
      <c r="W148" s="37">
        <f>FC_TRA_DNAVI_E!W$2</f>
        <v>3668.8811642304386</v>
      </c>
      <c r="X148" s="37">
        <f>FC_TRA_DNAVI_E!X$2</f>
        <v>3978.0523576956143</v>
      </c>
    </row>
    <row r="149" spans="1:24" ht="11.25" customHeight="1" x14ac:dyDescent="0.2">
      <c r="A149" s="44" t="s">
        <v>379</v>
      </c>
      <c r="B149" s="45" t="str">
        <f ca="1">HYPERLINK("#"&amp;CELL("address",FC_TRA_DNAVI_DCS_E!$W$2),"FC_TRA_DNAVI_DCS_E")</f>
        <v>FC_TRA_DNAVI_DCS_E</v>
      </c>
      <c r="C149" s="46">
        <f>FC_TRA_DNAVI_DCS_E!C$2</f>
        <v>4168.4487887096711</v>
      </c>
      <c r="D149" s="46">
        <f>FC_TRA_DNAVI_DCS_E!D$2</f>
        <v>4330.5174690010672</v>
      </c>
      <c r="E149" s="46">
        <f>FC_TRA_DNAVI_DCS_E!E$2</f>
        <v>4336.8269894484692</v>
      </c>
      <c r="F149" s="46">
        <f>FC_TRA_DNAVI_DCS_E!F$2</f>
        <v>4591.317381422049</v>
      </c>
      <c r="G149" s="46">
        <f>FC_TRA_DNAVI_DCS_E!G$2</f>
        <v>4664.825581959165</v>
      </c>
      <c r="H149" s="46">
        <f>FC_TRA_DNAVI_DCS_E!H$2</f>
        <v>4560.8716004743055</v>
      </c>
      <c r="I149" s="46">
        <f>FC_TRA_DNAVI_DCS_E!I$2</f>
        <v>4840.118827299133</v>
      </c>
      <c r="J149" s="46">
        <f>FC_TRA_DNAVI_DCS_E!J$2</f>
        <v>4552.125678496569</v>
      </c>
      <c r="K149" s="46">
        <f>FC_TRA_DNAVI_DCS_E!K$2</f>
        <v>4485.4879053790319</v>
      </c>
      <c r="L149" s="46">
        <f>FC_TRA_DNAVI_DCS_E!L$2</f>
        <v>4337.2265272388267</v>
      </c>
      <c r="M149" s="46">
        <f>FC_TRA_DNAVI_DCS_E!M$2</f>
        <v>4025.8101965393125</v>
      </c>
      <c r="N149" s="46">
        <f>FC_TRA_DNAVI_DCS_E!N$2</f>
        <v>3503.3222278893672</v>
      </c>
      <c r="O149" s="46">
        <f>FC_TRA_DNAVI_DCS_E!O$2</f>
        <v>3393.9620425810303</v>
      </c>
      <c r="P149" s="46">
        <f>FC_TRA_DNAVI_DCS_E!P$2</f>
        <v>2893.4427922941404</v>
      </c>
      <c r="Q149" s="46">
        <f>FC_TRA_DNAVI_DCS_E!Q$2</f>
        <v>2703.094129002784</v>
      </c>
      <c r="R149" s="46">
        <f>FC_TRA_DNAVI_DCS_E!R$2</f>
        <v>2894.824639511171</v>
      </c>
      <c r="S149" s="46">
        <f>FC_TRA_DNAVI_DCS_E!S$2</f>
        <v>3105.5765870557725</v>
      </c>
      <c r="T149" s="46">
        <f>FC_TRA_DNAVI_DCS_E!T$2</f>
        <v>3363.776059342566</v>
      </c>
      <c r="U149" s="46">
        <f>FC_TRA_DNAVI_DCS_E!U$2</f>
        <v>3233.7281006838825</v>
      </c>
      <c r="V149" s="46">
        <f>FC_TRA_DNAVI_DCS_E!V$2</f>
        <v>3283.5886017829621</v>
      </c>
      <c r="W149" s="46">
        <f>FC_TRA_DNAVI_DCS_E!W$2</f>
        <v>2771.1539409265265</v>
      </c>
      <c r="X149" s="46">
        <f>FC_TRA_DNAVI_DCS_E!X$2</f>
        <v>2999.9797285867107</v>
      </c>
    </row>
    <row r="150" spans="1:24" ht="11.25" customHeight="1" x14ac:dyDescent="0.2">
      <c r="A150" s="44" t="s">
        <v>373</v>
      </c>
      <c r="B150" s="45" t="str">
        <f ca="1">HYPERLINK("#"&amp;CELL("address",FC_TRA_DNAVI_IWW_E!$W$2),"FC_TRA_DNAVI_IWW_E")</f>
        <v>FC_TRA_DNAVI_IWW_E</v>
      </c>
      <c r="C150" s="46">
        <f>FC_TRA_DNAVI_IWW_E!C$2</f>
        <v>1096.8960212645331</v>
      </c>
      <c r="D150" s="46">
        <f>FC_TRA_DNAVI_IWW_E!D$2</f>
        <v>1096.8621973789841</v>
      </c>
      <c r="E150" s="46">
        <f>FC_TRA_DNAVI_IWW_E!E$2</f>
        <v>1039.6598952376862</v>
      </c>
      <c r="F150" s="46">
        <f>FC_TRA_DNAVI_IWW_E!F$2</f>
        <v>1057.7288507361618</v>
      </c>
      <c r="G150" s="46">
        <f>FC_TRA_DNAVI_IWW_E!G$2</f>
        <v>1082.8934120219192</v>
      </c>
      <c r="H150" s="46">
        <f>FC_TRA_DNAVI_IWW_E!H$2</f>
        <v>1083.4503376168373</v>
      </c>
      <c r="I150" s="46">
        <f>FC_TRA_DNAVI_IWW_E!I$2</f>
        <v>929.29080038788356</v>
      </c>
      <c r="J150" s="46">
        <f>FC_TRA_DNAVI_IWW_E!J$2</f>
        <v>1073.8260575309457</v>
      </c>
      <c r="K150" s="46">
        <f>FC_TRA_DNAVI_IWW_E!K$2</f>
        <v>1061.3717988342091</v>
      </c>
      <c r="L150" s="46">
        <f>FC_TRA_DNAVI_IWW_E!L$2</f>
        <v>1058.0419998462985</v>
      </c>
      <c r="M150" s="46">
        <f>FC_TRA_DNAVI_IWW_E!M$2</f>
        <v>1103.6958421537227</v>
      </c>
      <c r="N150" s="46">
        <f>FC_TRA_DNAVI_IWW_E!N$2</f>
        <v>1103.2192544838056</v>
      </c>
      <c r="O150" s="46">
        <f>FC_TRA_DNAVI_IWW_E!O$2</f>
        <v>1076.5228894911963</v>
      </c>
      <c r="P150" s="46">
        <f>FC_TRA_DNAVI_IWW_E!P$2</f>
        <v>1172.3204054702617</v>
      </c>
      <c r="Q150" s="46">
        <f>FC_TRA_DNAVI_IWW_E!Q$2</f>
        <v>1070.40511175388</v>
      </c>
      <c r="R150" s="46">
        <f>FC_TRA_DNAVI_IWW_E!R$2</f>
        <v>1114.4726064045644</v>
      </c>
      <c r="S150" s="46">
        <f>FC_TRA_DNAVI_IWW_E!S$2</f>
        <v>1055.7580457903146</v>
      </c>
      <c r="T150" s="46">
        <f>FC_TRA_DNAVI_IWW_E!T$2</f>
        <v>1003.6508245783275</v>
      </c>
      <c r="U150" s="46">
        <f>FC_TRA_DNAVI_IWW_E!U$2</f>
        <v>999.18998272110423</v>
      </c>
      <c r="V150" s="46">
        <f>FC_TRA_DNAVI_IWW_E!V$2</f>
        <v>1009.7064102548705</v>
      </c>
      <c r="W150" s="46">
        <f>FC_TRA_DNAVI_IWW_E!W$2</f>
        <v>897.72722330391161</v>
      </c>
      <c r="X150" s="46">
        <f>FC_TRA_DNAVI_IWW_E!X$2</f>
        <v>978.07262910890347</v>
      </c>
    </row>
    <row r="151" spans="1:24" ht="11.25" customHeight="1" x14ac:dyDescent="0.2">
      <c r="A151" s="15" t="s">
        <v>201</v>
      </c>
      <c r="B151" s="16" t="str">
        <f ca="1">HYPERLINK("#"&amp;CELL("address",FC_TRA_PIPE_E!$W$2),"FC_TRA_PIPE_E")</f>
        <v>FC_TRA_PIPE_E</v>
      </c>
      <c r="C151" s="37">
        <f>FC_TRA_PIPE_E!C$2</f>
        <v>588.1460017196905</v>
      </c>
      <c r="D151" s="37">
        <f>FC_TRA_PIPE_E!D$2</f>
        <v>1322.9018056749783</v>
      </c>
      <c r="E151" s="37">
        <f>FC_TRA_PIPE_E!E$2</f>
        <v>1117.5836629406706</v>
      </c>
      <c r="F151" s="37">
        <f>FC_TRA_PIPE_E!F$2</f>
        <v>2035.9590713671535</v>
      </c>
      <c r="G151" s="37">
        <f>FC_TRA_PIPE_E!G$2</f>
        <v>2331.9484092863281</v>
      </c>
      <c r="H151" s="37">
        <f>FC_TRA_PIPE_E!H$2</f>
        <v>2330.4172828890792</v>
      </c>
      <c r="I151" s="37">
        <f>FC_TRA_PIPE_E!I$2</f>
        <v>2106.8282029234738</v>
      </c>
      <c r="J151" s="37">
        <f>FC_TRA_PIPE_E!J$2</f>
        <v>2104.464144453998</v>
      </c>
      <c r="K151" s="37">
        <f>FC_TRA_PIPE_E!K$2</f>
        <v>2173.0831470335338</v>
      </c>
      <c r="L151" s="37">
        <f>FC_TRA_PIPE_E!L$2</f>
        <v>1677.5135855546</v>
      </c>
      <c r="M151" s="37">
        <f>FC_TRA_PIPE_E!M$2</f>
        <v>1663.2161650902833</v>
      </c>
      <c r="N151" s="37">
        <f>FC_TRA_PIPE_E!N$2</f>
        <v>2000.7171969045569</v>
      </c>
      <c r="O151" s="37">
        <f>FC_TRA_PIPE_E!O$2</f>
        <v>1729.7785898538261</v>
      </c>
      <c r="P151" s="37">
        <f>FC_TRA_PIPE_E!P$2</f>
        <v>1929.1357695614786</v>
      </c>
      <c r="Q151" s="37">
        <f>FC_TRA_PIPE_E!Q$2</f>
        <v>1698.5493551160789</v>
      </c>
      <c r="R151" s="37">
        <f>FC_TRA_PIPE_E!R$2</f>
        <v>1625.694411006019</v>
      </c>
      <c r="S151" s="37">
        <f>FC_TRA_PIPE_E!S$2</f>
        <v>1757.021238177128</v>
      </c>
      <c r="T151" s="37">
        <f>FC_TRA_PIPE_E!T$2</f>
        <v>1909.4253654342215</v>
      </c>
      <c r="U151" s="37">
        <f>FC_TRA_PIPE_E!U$2</f>
        <v>2087.6567497850388</v>
      </c>
      <c r="V151" s="37">
        <f>FC_TRA_PIPE_E!V$2</f>
        <v>2052.6167669819429</v>
      </c>
      <c r="W151" s="37">
        <f>FC_TRA_PIPE_E!W$2</f>
        <v>1513.8382631126397</v>
      </c>
      <c r="X151" s="37">
        <f>FC_TRA_PIPE_E!X$2</f>
        <v>1548.2797936371453</v>
      </c>
    </row>
    <row r="152" spans="1:24" ht="11.25" customHeight="1" x14ac:dyDescent="0.2">
      <c r="A152" s="4" t="s">
        <v>202</v>
      </c>
      <c r="B152" s="5" t="str">
        <f ca="1">HYPERLINK("#"&amp;CELL("address",FC_OTH_E!$W$2),"FC_OTH_E")</f>
        <v>FC_OTH_E</v>
      </c>
      <c r="C152" s="36">
        <f>FC_OTH_E!C$2</f>
        <v>393134.71263595251</v>
      </c>
      <c r="D152" s="36">
        <f>FC_OTH_E!D$2</f>
        <v>413087.2904456589</v>
      </c>
      <c r="E152" s="36">
        <f>FC_OTH_E!E$2</f>
        <v>405575.49221867975</v>
      </c>
      <c r="F152" s="36">
        <f>FC_OTH_E!F$2</f>
        <v>424011.54460220097</v>
      </c>
      <c r="G152" s="36">
        <f>FC_OTH_E!G$2</f>
        <v>426259.22873325279</v>
      </c>
      <c r="H152" s="36">
        <f>FC_OTH_E!H$2</f>
        <v>430755.26315180497</v>
      </c>
      <c r="I152" s="36">
        <f>FC_OTH_E!I$2</f>
        <v>433915.8099729555</v>
      </c>
      <c r="J152" s="36">
        <f>FC_OTH_E!J$2</f>
        <v>405874.95246194111</v>
      </c>
      <c r="K152" s="36">
        <f>FC_OTH_E!K$2</f>
        <v>428367.5923961433</v>
      </c>
      <c r="L152" s="36">
        <f>FC_OTH_E!L$2</f>
        <v>426039.68363384105</v>
      </c>
      <c r="M152" s="36">
        <f>FC_OTH_E!M$2</f>
        <v>450724.77105234523</v>
      </c>
      <c r="N152" s="36">
        <f>FC_OTH_E!N$2</f>
        <v>411956.66712092288</v>
      </c>
      <c r="O152" s="36">
        <f>FC_OTH_E!O$2</f>
        <v>425613.14696858847</v>
      </c>
      <c r="P152" s="36">
        <f>FC_OTH_E!P$2</f>
        <v>430520.74892564677</v>
      </c>
      <c r="Q152" s="36">
        <f>FC_OTH_E!Q$2</f>
        <v>388896.60451131803</v>
      </c>
      <c r="R152" s="36">
        <f>FC_OTH_E!R$2</f>
        <v>404594.41626313259</v>
      </c>
      <c r="S152" s="36">
        <f>FC_OTH_E!S$2</f>
        <v>412313.84018712462</v>
      </c>
      <c r="T152" s="36">
        <f>FC_OTH_E!T$2</f>
        <v>417244.77413376712</v>
      </c>
      <c r="U152" s="36">
        <f>FC_OTH_E!U$2</f>
        <v>415717.66630385513</v>
      </c>
      <c r="V152" s="36">
        <f>FC_OTH_E!V$2</f>
        <v>410848.43715691578</v>
      </c>
      <c r="W152" s="36">
        <f>FC_OTH_E!W$2</f>
        <v>403791.80153949291</v>
      </c>
      <c r="X152" s="36">
        <f>FC_OTH_E!X$2</f>
        <v>423332.8291699508</v>
      </c>
    </row>
    <row r="153" spans="1:24" ht="11.25" customHeight="1" x14ac:dyDescent="0.2">
      <c r="A153" s="15" t="s">
        <v>203</v>
      </c>
      <c r="B153" s="16" t="str">
        <f ca="1">HYPERLINK("#"&amp;CELL("address",FC_OTH_CP_E!$W$2),"FC_OTH_CP_E")</f>
        <v>FC_OTH_CP_E</v>
      </c>
      <c r="C153" s="37">
        <f>FC_OTH_CP_E!C$2</f>
        <v>112962.30503013768</v>
      </c>
      <c r="D153" s="37">
        <f>FC_OTH_CP_E!D$2</f>
        <v>119190.33023227533</v>
      </c>
      <c r="E153" s="37">
        <f>FC_OTH_CP_E!E$2</f>
        <v>117809.78528270982</v>
      </c>
      <c r="F153" s="37">
        <f>FC_OTH_CP_E!F$2</f>
        <v>126383.35903515953</v>
      </c>
      <c r="G153" s="37">
        <f>FC_OTH_CP_E!G$2</f>
        <v>129618.4325570598</v>
      </c>
      <c r="H153" s="37">
        <f>FC_OTH_CP_E!H$2</f>
        <v>131008.9913045007</v>
      </c>
      <c r="I153" s="37">
        <f>FC_OTH_CP_E!I$2</f>
        <v>137435.6021947455</v>
      </c>
      <c r="J153" s="37">
        <f>FC_OTH_CP_E!J$2</f>
        <v>128653.11653892641</v>
      </c>
      <c r="K153" s="37">
        <f>FC_OTH_CP_E!K$2</f>
        <v>136441.41334170051</v>
      </c>
      <c r="L153" s="37">
        <f>FC_OTH_CP_E!L$2</f>
        <v>136500.60135800959</v>
      </c>
      <c r="M153" s="37">
        <f>FC_OTH_CP_E!M$2</f>
        <v>143150.88515891795</v>
      </c>
      <c r="N153" s="37">
        <f>FC_OTH_CP_E!N$2</f>
        <v>130883.54961833815</v>
      </c>
      <c r="O153" s="37">
        <f>FC_OTH_CP_E!O$2</f>
        <v>133357.1610498713</v>
      </c>
      <c r="P153" s="37">
        <f>FC_OTH_CP_E!P$2</f>
        <v>134779.62808417578</v>
      </c>
      <c r="Q153" s="37">
        <f>FC_OTH_CP_E!Q$2</f>
        <v>125490.20483025699</v>
      </c>
      <c r="R153" s="37">
        <f>FC_OTH_CP_E!R$2</f>
        <v>130601.72925569183</v>
      </c>
      <c r="S153" s="37">
        <f>FC_OTH_CP_E!S$2</f>
        <v>131944.4065420824</v>
      </c>
      <c r="T153" s="37">
        <f>FC_OTH_CP_E!T$2</f>
        <v>135649.83047832578</v>
      </c>
      <c r="U153" s="37">
        <f>FC_OTH_CP_E!U$2</f>
        <v>133340.13195539755</v>
      </c>
      <c r="V153" s="37">
        <f>FC_OTH_CP_E!V$2</f>
        <v>130479.60399532644</v>
      </c>
      <c r="W153" s="37">
        <f>FC_OTH_CP_E!W$2</f>
        <v>122840.10501847902</v>
      </c>
      <c r="X153" s="37">
        <f>FC_OTH_CP_E!X$2</f>
        <v>131104.34052525368</v>
      </c>
    </row>
    <row r="154" spans="1:24" ht="11.25" customHeight="1" x14ac:dyDescent="0.2">
      <c r="A154" s="44" t="s">
        <v>464</v>
      </c>
      <c r="B154" s="45" t="str">
        <f ca="1">HYPERLINK("#"&amp;CELL("address",FC_OTH_CP_SH_E!$W$2),"FC_OTH_CP_SH_E")</f>
        <v>FC_OTH_CP_SH_E</v>
      </c>
      <c r="C154" s="46">
        <f>FC_OTH_CP_SH_E!C$2</f>
        <v>64191.619048425462</v>
      </c>
      <c r="D154" s="46">
        <f>FC_OTH_CP_SH_E!D$2</f>
        <v>68814.309693163828</v>
      </c>
      <c r="E154" s="46">
        <f>FC_OTH_CP_SH_E!E$2</f>
        <v>65969.371202720096</v>
      </c>
      <c r="F154" s="46">
        <f>FC_OTH_CP_SH_E!F$2</f>
        <v>72384.580847550824</v>
      </c>
      <c r="G154" s="46">
        <f>FC_OTH_CP_SH_E!G$2</f>
        <v>74377.065038366301</v>
      </c>
      <c r="H154" s="46">
        <f>FC_OTH_CP_SH_E!H$2</f>
        <v>74230.559365480178</v>
      </c>
      <c r="I154" s="46">
        <f>FC_OTH_CP_SH_E!I$2</f>
        <v>78636.484136130326</v>
      </c>
      <c r="J154" s="46">
        <f>FC_OTH_CP_SH_E!J$2</f>
        <v>68424.202258232341</v>
      </c>
      <c r="K154" s="46">
        <f>FC_OTH_CP_SH_E!K$2</f>
        <v>74770.390037046309</v>
      </c>
      <c r="L154" s="46">
        <f>FC_OTH_CP_SH_E!L$2</f>
        <v>73814.149372572501</v>
      </c>
      <c r="M154" s="46">
        <f>FC_OTH_CP_SH_E!M$2</f>
        <v>79583.183016283379</v>
      </c>
      <c r="N154" s="46">
        <f>FC_OTH_CP_SH_E!N$2</f>
        <v>66974.711194160365</v>
      </c>
      <c r="O154" s="46">
        <f>FC_OTH_CP_SH_E!O$2</f>
        <v>68537.960461804018</v>
      </c>
      <c r="P154" s="46">
        <f>FC_OTH_CP_SH_E!P$2</f>
        <v>69686.945361257051</v>
      </c>
      <c r="Q154" s="46">
        <f>FC_OTH_CP_SH_E!Q$2</f>
        <v>59378.867743933617</v>
      </c>
      <c r="R154" s="46">
        <f>FC_OTH_CP_SH_E!R$2</f>
        <v>62982.718149905777</v>
      </c>
      <c r="S154" s="46">
        <f>FC_OTH_CP_SH_E!S$2</f>
        <v>64292.241764758925</v>
      </c>
      <c r="T154" s="46">
        <f>FC_OTH_CP_SH_E!T$2</f>
        <v>67386.063644830429</v>
      </c>
      <c r="U154" s="46">
        <f>FC_OTH_CP_SH_E!U$2</f>
        <v>65631.852453119718</v>
      </c>
      <c r="V154" s="46">
        <f>FC_OTH_CP_SH_E!V$2</f>
        <v>63300.092116227046</v>
      </c>
      <c r="W154" s="46">
        <f>FC_OTH_CP_SH_E!W$2</f>
        <v>59972.02223796137</v>
      </c>
      <c r="X154" s="46">
        <f>FC_OTH_CP_SH_E!X$2</f>
        <v>66722.532209181547</v>
      </c>
    </row>
    <row r="155" spans="1:24" ht="11.25" customHeight="1" x14ac:dyDescent="0.2">
      <c r="A155" s="44" t="s">
        <v>466</v>
      </c>
      <c r="B155" s="45" t="str">
        <f ca="1">HYPERLINK("#"&amp;CELL("address",FC_OTH_CP_SC_E!$W$2),"FC_OTH_CP_SC_E")</f>
        <v>FC_OTH_CP_SC_E</v>
      </c>
      <c r="C155" s="46">
        <f>FC_OTH_CP_SC_E!C$2</f>
        <v>1412.8028874325219</v>
      </c>
      <c r="D155" s="46">
        <f>FC_OTH_CP_SC_E!D$2</f>
        <v>1531.9954977534271</v>
      </c>
      <c r="E155" s="46">
        <f>FC_OTH_CP_SC_E!E$2</f>
        <v>1522.5347133706177</v>
      </c>
      <c r="F155" s="46">
        <f>FC_OTH_CP_SC_E!F$2</f>
        <v>2287.0248778493547</v>
      </c>
      <c r="G155" s="46">
        <f>FC_OTH_CP_SC_E!G$2</f>
        <v>1699.3206190631865</v>
      </c>
      <c r="H155" s="46">
        <f>FC_OTH_CP_SC_E!H$2</f>
        <v>1837.293425156206</v>
      </c>
      <c r="I155" s="46">
        <f>FC_OTH_CP_SC_E!I$2</f>
        <v>2204.1558362481956</v>
      </c>
      <c r="J155" s="46">
        <f>FC_OTH_CP_SC_E!J$2</f>
        <v>2029.60747778829</v>
      </c>
      <c r="K155" s="46">
        <f>FC_OTH_CP_SC_E!K$2</f>
        <v>2151.5819056603568</v>
      </c>
      <c r="L155" s="46">
        <f>FC_OTH_CP_SC_E!L$2</f>
        <v>2471.0828725612059</v>
      </c>
      <c r="M155" s="46">
        <f>FC_OTH_CP_SC_E!M$2</f>
        <v>2581.2389229958185</v>
      </c>
      <c r="N155" s="46">
        <f>FC_OTH_CP_SC_E!N$2</f>
        <v>2460.4215244593406</v>
      </c>
      <c r="O155" s="46">
        <f>FC_OTH_CP_SC_E!O$2</f>
        <v>2894.8700524573674</v>
      </c>
      <c r="P155" s="46">
        <f>FC_OTH_CP_SC_E!P$2</f>
        <v>2535.4648544374036</v>
      </c>
      <c r="Q155" s="46">
        <f>FC_OTH_CP_SC_E!Q$2</f>
        <v>2323.821385596872</v>
      </c>
      <c r="R155" s="46">
        <f>FC_OTH_CP_SC_E!R$2</f>
        <v>3010.8285336082104</v>
      </c>
      <c r="S155" s="46">
        <f>FC_OTH_CP_SC_E!S$2</f>
        <v>2718.365525602414</v>
      </c>
      <c r="T155" s="46">
        <f>FC_OTH_CP_SC_E!T$2</f>
        <v>2976.4624278318988</v>
      </c>
      <c r="U155" s="46">
        <f>FC_OTH_CP_SC_E!U$2</f>
        <v>2679.8795888292398</v>
      </c>
      <c r="V155" s="46">
        <f>FC_OTH_CP_SC_E!V$2</f>
        <v>2770.7205693223104</v>
      </c>
      <c r="W155" s="46">
        <f>FC_OTH_CP_SC_E!W$2</f>
        <v>2668.7632695255329</v>
      </c>
      <c r="X155" s="46">
        <f>FC_OTH_CP_SC_E!X$2</f>
        <v>2488.0502777262609</v>
      </c>
    </row>
    <row r="156" spans="1:24" ht="11.25" customHeight="1" x14ac:dyDescent="0.2">
      <c r="A156" s="44" t="s">
        <v>468</v>
      </c>
      <c r="B156" s="45" t="str">
        <f ca="1">HYPERLINK("#"&amp;CELL("address",FC_OTH_CP_HW_E!$W$2),"FC_OTH_CP_HW_E")</f>
        <v>FC_OTH_CP_HW_E</v>
      </c>
      <c r="C156" s="46">
        <f>FC_OTH_CP_HW_E!C$2</f>
        <v>11434.891072488139</v>
      </c>
      <c r="D156" s="46">
        <f>FC_OTH_CP_HW_E!D$2</f>
        <v>11602.892038582946</v>
      </c>
      <c r="E156" s="46">
        <f>FC_OTH_CP_HW_E!E$2</f>
        <v>11813.954324842678</v>
      </c>
      <c r="F156" s="46">
        <f>FC_OTH_CP_HW_E!F$2</f>
        <v>11943.67091949994</v>
      </c>
      <c r="G156" s="46">
        <f>FC_OTH_CP_HW_E!G$2</f>
        <v>12234.242418340924</v>
      </c>
      <c r="H156" s="46">
        <f>FC_OTH_CP_HW_E!H$2</f>
        <v>12330.994253353638</v>
      </c>
      <c r="I156" s="46">
        <f>FC_OTH_CP_HW_E!I$2</f>
        <v>12630.12207005687</v>
      </c>
      <c r="J156" s="46">
        <f>FC_OTH_CP_HW_E!J$2</f>
        <v>12826.14775640629</v>
      </c>
      <c r="K156" s="46">
        <f>FC_OTH_CP_HW_E!K$2</f>
        <v>13017.811414276332</v>
      </c>
      <c r="L156" s="46">
        <f>FC_OTH_CP_HW_E!L$2</f>
        <v>13093.930755556383</v>
      </c>
      <c r="M156" s="46">
        <f>FC_OTH_CP_HW_E!M$2</f>
        <v>13080.016781216451</v>
      </c>
      <c r="N156" s="46">
        <f>FC_OTH_CP_HW_E!N$2</f>
        <v>13116.563210363336</v>
      </c>
      <c r="O156" s="46">
        <f>FC_OTH_CP_HW_E!O$2</f>
        <v>13102.914112694489</v>
      </c>
      <c r="P156" s="46">
        <f>FC_OTH_CP_HW_E!P$2</f>
        <v>13147.281684523123</v>
      </c>
      <c r="Q156" s="46">
        <f>FC_OTH_CP_HW_E!Q$2</f>
        <v>13289.807783840366</v>
      </c>
      <c r="R156" s="46">
        <f>FC_OTH_CP_HW_E!R$2</f>
        <v>13257.643151279657</v>
      </c>
      <c r="S156" s="46">
        <f>FC_OTH_CP_HW_E!S$2</f>
        <v>13225.519141407547</v>
      </c>
      <c r="T156" s="46">
        <f>FC_OTH_CP_HW_E!T$2</f>
        <v>13111.962135480786</v>
      </c>
      <c r="U156" s="46">
        <f>FC_OTH_CP_HW_E!U$2</f>
        <v>12940.860801893185</v>
      </c>
      <c r="V156" s="46">
        <f>FC_OTH_CP_HW_E!V$2</f>
        <v>12602.907453331201</v>
      </c>
      <c r="W156" s="46">
        <f>FC_OTH_CP_HW_E!W$2</f>
        <v>11434.877102841176</v>
      </c>
      <c r="X156" s="46">
        <f>FC_OTH_CP_HW_E!X$2</f>
        <v>11955.214067395113</v>
      </c>
    </row>
    <row r="157" spans="1:24" ht="11.25" customHeight="1" x14ac:dyDescent="0.2">
      <c r="A157" s="44" t="s">
        <v>470</v>
      </c>
      <c r="B157" s="45" t="str">
        <f ca="1">HYPERLINK("#"&amp;CELL("address",FC_OTH_CP_CA_E!$W$2),"FC_OTH_CP_CA_E")</f>
        <v>FC_OTH_CP_CA_E</v>
      </c>
      <c r="C157" s="46">
        <f>FC_OTH_CP_CA_E!C$2</f>
        <v>10784.732394965544</v>
      </c>
      <c r="D157" s="46">
        <f>FC_OTH_CP_CA_E!D$2</f>
        <v>11046.966779501392</v>
      </c>
      <c r="E157" s="46">
        <f>FC_OTH_CP_CA_E!E$2</f>
        <v>11297.15328028048</v>
      </c>
      <c r="F157" s="46">
        <f>FC_OTH_CP_CA_E!F$2</f>
        <v>11512.362629614832</v>
      </c>
      <c r="G157" s="46">
        <f>FC_OTH_CP_CA_E!G$2</f>
        <v>11889.380495855232</v>
      </c>
      <c r="H157" s="46">
        <f>FC_OTH_CP_CA_E!H$2</f>
        <v>12112.149026405255</v>
      </c>
      <c r="I157" s="46">
        <f>FC_OTH_CP_CA_E!I$2</f>
        <v>12354.060160800105</v>
      </c>
      <c r="J157" s="46">
        <f>FC_OTH_CP_CA_E!J$2</f>
        <v>12699.898906900005</v>
      </c>
      <c r="K157" s="46">
        <f>FC_OTH_CP_CA_E!K$2</f>
        <v>12985.160085152396</v>
      </c>
      <c r="L157" s="46">
        <f>FC_OTH_CP_CA_E!L$2</f>
        <v>13158.188313922559</v>
      </c>
      <c r="M157" s="46">
        <f>FC_OTH_CP_CA_E!M$2</f>
        <v>13348.728833014722</v>
      </c>
      <c r="N157" s="46">
        <f>FC_OTH_CP_CA_E!N$2</f>
        <v>13452.82834156334</v>
      </c>
      <c r="O157" s="46">
        <f>FC_OTH_CP_CA_E!O$2</f>
        <v>13538.404482037473</v>
      </c>
      <c r="P157" s="46">
        <f>FC_OTH_CP_CA_E!P$2</f>
        <v>13743.523069237641</v>
      </c>
      <c r="Q157" s="46">
        <f>FC_OTH_CP_CA_E!Q$2</f>
        <v>14148.529902638635</v>
      </c>
      <c r="R157" s="46">
        <f>FC_OTH_CP_CA_E!R$2</f>
        <v>14203.66576372557</v>
      </c>
      <c r="S157" s="46">
        <f>FC_OTH_CP_CA_E!S$2</f>
        <v>14334.718729070777</v>
      </c>
      <c r="T157" s="46">
        <f>FC_OTH_CP_CA_E!T$2</f>
        <v>14514.58965800491</v>
      </c>
      <c r="U157" s="46">
        <f>FC_OTH_CP_CA_E!U$2</f>
        <v>14572.370802342037</v>
      </c>
      <c r="V157" s="46">
        <f>FC_OTH_CP_CA_E!V$2</f>
        <v>14738.799745822471</v>
      </c>
      <c r="W157" s="46">
        <f>FC_OTH_CP_CA_E!W$2</f>
        <v>13449.971674403085</v>
      </c>
      <c r="X157" s="46">
        <f>FC_OTH_CP_CA_E!X$2</f>
        <v>14344.93051315338</v>
      </c>
    </row>
    <row r="158" spans="1:24" ht="11.25" customHeight="1" x14ac:dyDescent="0.2">
      <c r="A158" s="44" t="s">
        <v>472</v>
      </c>
      <c r="B158" s="45" t="str">
        <f ca="1">HYPERLINK("#"&amp;CELL("address",FC_OTH_CP_VE_E!$W$2),"FC_OTH_CP_VE_E")</f>
        <v>FC_OTH_CP_VE_E</v>
      </c>
      <c r="C158" s="46">
        <f>FC_OTH_CP_VE_E!C$2</f>
        <v>2014.8530015275885</v>
      </c>
      <c r="D158" s="46">
        <f>FC_OTH_CP_VE_E!D$2</f>
        <v>2067.2536562591713</v>
      </c>
      <c r="E158" s="46">
        <f>FC_OTH_CP_VE_E!E$2</f>
        <v>2109.2391691874245</v>
      </c>
      <c r="F158" s="46">
        <f>FC_OTH_CP_VE_E!F$2</f>
        <v>2151.2813176011523</v>
      </c>
      <c r="G158" s="46">
        <f>FC_OTH_CP_VE_E!G$2</f>
        <v>2200.9051535455524</v>
      </c>
      <c r="H158" s="46">
        <f>FC_OTH_CP_VE_E!H$2</f>
        <v>2248.60075273552</v>
      </c>
      <c r="I158" s="46">
        <f>FC_OTH_CP_VE_E!I$2</f>
        <v>2317.1272093806883</v>
      </c>
      <c r="J158" s="46">
        <f>FC_OTH_CP_VE_E!J$2</f>
        <v>2387.0375399374116</v>
      </c>
      <c r="K158" s="46">
        <f>FC_OTH_CP_VE_E!K$2</f>
        <v>2436.6801543512074</v>
      </c>
      <c r="L158" s="46">
        <f>FC_OTH_CP_VE_E!L$2</f>
        <v>2453.0795815635538</v>
      </c>
      <c r="M158" s="46">
        <f>FC_OTH_CP_VE_E!M$2</f>
        <v>2493.3627075177269</v>
      </c>
      <c r="N158" s="46">
        <f>FC_OTH_CP_VE_E!N$2</f>
        <v>2517.119111836605</v>
      </c>
      <c r="O158" s="46">
        <f>FC_OTH_CP_VE_E!O$2</f>
        <v>2543.5126906775249</v>
      </c>
      <c r="P158" s="46">
        <f>FC_OTH_CP_VE_E!P$2</f>
        <v>2561.8972115955139</v>
      </c>
      <c r="Q158" s="46">
        <f>FC_OTH_CP_VE_E!Q$2</f>
        <v>2588.5346944753928</v>
      </c>
      <c r="R158" s="46">
        <f>FC_OTH_CP_VE_E!R$2</f>
        <v>2612.2795052913275</v>
      </c>
      <c r="S158" s="46">
        <f>FC_OTH_CP_VE_E!S$2</f>
        <v>2627.7389459253286</v>
      </c>
      <c r="T158" s="46">
        <f>FC_OTH_CP_VE_E!T$2</f>
        <v>2640.2984785236426</v>
      </c>
      <c r="U158" s="46">
        <f>FC_OTH_CP_VE_E!U$2</f>
        <v>2648.9658357197395</v>
      </c>
      <c r="V158" s="46">
        <f>FC_OTH_CP_VE_E!V$2</f>
        <v>2664.7353367714181</v>
      </c>
      <c r="W158" s="46">
        <f>FC_OTH_CP_VE_E!W$2</f>
        <v>2678.6186367503869</v>
      </c>
      <c r="X158" s="46">
        <f>FC_OTH_CP_VE_E!X$2</f>
        <v>2688.5223399729343</v>
      </c>
    </row>
    <row r="159" spans="1:24" ht="11.25" customHeight="1" x14ac:dyDescent="0.2">
      <c r="A159" s="44" t="s">
        <v>474</v>
      </c>
      <c r="B159" s="45" t="str">
        <f ca="1">HYPERLINK("#"&amp;CELL("address",FC_OTH_CP_SL_E!$W$2),"FC_OTH_CP_SL_E")</f>
        <v>FC_OTH_CP_SL_E</v>
      </c>
      <c r="C159" s="46">
        <f>FC_OTH_CP_SL_E!C$2</f>
        <v>2955.4336958882454</v>
      </c>
      <c r="D159" s="46">
        <f>FC_OTH_CP_SL_E!D$2</f>
        <v>3001.7400329658853</v>
      </c>
      <c r="E159" s="46">
        <f>FC_OTH_CP_SL_E!E$2</f>
        <v>3059.7363759259215</v>
      </c>
      <c r="F159" s="46">
        <f>FC_OTH_CP_SL_E!F$2</f>
        <v>3118.7201861912208</v>
      </c>
      <c r="G159" s="46">
        <f>FC_OTH_CP_SL_E!G$2</f>
        <v>3171.608832758594</v>
      </c>
      <c r="H159" s="46">
        <f>FC_OTH_CP_SL_E!H$2</f>
        <v>3220.5839853359703</v>
      </c>
      <c r="I159" s="46">
        <f>FC_OTH_CP_SL_E!I$2</f>
        <v>3264.1997579582448</v>
      </c>
      <c r="J159" s="46">
        <f>FC_OTH_CP_SL_E!J$2</f>
        <v>3290.9050013218225</v>
      </c>
      <c r="K159" s="46">
        <f>FC_OTH_CP_SL_E!K$2</f>
        <v>3336.1585523363347</v>
      </c>
      <c r="L159" s="46">
        <f>FC_OTH_CP_SL_E!L$2</f>
        <v>3385.7733615265538</v>
      </c>
      <c r="M159" s="46">
        <f>FC_OTH_CP_SL_E!M$2</f>
        <v>3436.0349359047132</v>
      </c>
      <c r="N159" s="46">
        <f>FC_OTH_CP_SL_E!N$2</f>
        <v>3474.6365152636754</v>
      </c>
      <c r="O159" s="46">
        <f>FC_OTH_CP_SL_E!O$2</f>
        <v>3517.2983945970423</v>
      </c>
      <c r="P159" s="46">
        <f>FC_OTH_CP_SL_E!P$2</f>
        <v>3563.5956687451917</v>
      </c>
      <c r="Q159" s="46">
        <f>FC_OTH_CP_SL_E!Q$2</f>
        <v>3621.3228602729369</v>
      </c>
      <c r="R159" s="46">
        <f>FC_OTH_CP_SL_E!R$2</f>
        <v>3684.0339962759931</v>
      </c>
      <c r="S159" s="46">
        <f>FC_OTH_CP_SL_E!S$2</f>
        <v>3682.2183798547662</v>
      </c>
      <c r="T159" s="46">
        <f>FC_OTH_CP_SL_E!T$2</f>
        <v>3663.8749685136895</v>
      </c>
      <c r="U159" s="46">
        <f>FC_OTH_CP_SL_E!U$2</f>
        <v>3589.0934052349144</v>
      </c>
      <c r="V159" s="46">
        <f>FC_OTH_CP_SL_E!V$2</f>
        <v>3489.46776314714</v>
      </c>
      <c r="W159" s="46">
        <f>FC_OTH_CP_SL_E!W$2</f>
        <v>3374.9720211378012</v>
      </c>
      <c r="X159" s="46">
        <f>FC_OTH_CP_SL_E!X$2</f>
        <v>3272.4195598584333</v>
      </c>
    </row>
    <row r="160" spans="1:24" ht="11.25" customHeight="1" x14ac:dyDescent="0.2">
      <c r="A160" s="44" t="s">
        <v>476</v>
      </c>
      <c r="B160" s="45" t="str">
        <f ca="1">HYPERLINK("#"&amp;CELL("address",FC_OTH_CP_BL_E!$W$2),"FC_OTH_CP_BL_E")</f>
        <v>FC_OTH_CP_BL_E</v>
      </c>
      <c r="C160" s="46">
        <f>FC_OTH_CP_BL_E!C$2</f>
        <v>10368.856646695114</v>
      </c>
      <c r="D160" s="46">
        <f>FC_OTH_CP_BL_E!D$2</f>
        <v>10626.577580118732</v>
      </c>
      <c r="E160" s="46">
        <f>FC_OTH_CP_BL_E!E$2</f>
        <v>10811.980248877717</v>
      </c>
      <c r="F160" s="46">
        <f>FC_OTH_CP_BL_E!F$2</f>
        <v>10960.784276576935</v>
      </c>
      <c r="G160" s="46">
        <f>FC_OTH_CP_BL_E!G$2</f>
        <v>11157.94812597762</v>
      </c>
      <c r="H160" s="46">
        <f>FC_OTH_CP_BL_E!H$2</f>
        <v>11294.717810239328</v>
      </c>
      <c r="I160" s="46">
        <f>FC_OTH_CP_BL_E!I$2</f>
        <v>11514.476773295428</v>
      </c>
      <c r="J160" s="46">
        <f>FC_OTH_CP_BL_E!J$2</f>
        <v>11785.237702091754</v>
      </c>
      <c r="K160" s="46">
        <f>FC_OTH_CP_BL_E!K$2</f>
        <v>11965.11848965637</v>
      </c>
      <c r="L160" s="46">
        <f>FC_OTH_CP_BL_E!L$2</f>
        <v>11955.789246007036</v>
      </c>
      <c r="M160" s="46">
        <f>FC_OTH_CP_BL_E!M$2</f>
        <v>12113.701014286355</v>
      </c>
      <c r="N160" s="46">
        <f>FC_OTH_CP_BL_E!N$2</f>
        <v>12207.193997460276</v>
      </c>
      <c r="O160" s="46">
        <f>FC_OTH_CP_BL_E!O$2</f>
        <v>12260.758062312443</v>
      </c>
      <c r="P160" s="46">
        <f>FC_OTH_CP_BL_E!P$2</f>
        <v>12206.243864127257</v>
      </c>
      <c r="Q160" s="46">
        <f>FC_OTH_CP_BL_E!Q$2</f>
        <v>12287.216765236897</v>
      </c>
      <c r="R160" s="46">
        <f>FC_OTH_CP_BL_E!R$2</f>
        <v>12374.166330304693</v>
      </c>
      <c r="S160" s="46">
        <f>FC_OTH_CP_BL_E!S$2</f>
        <v>12114.656937004216</v>
      </c>
      <c r="T160" s="46">
        <f>FC_OTH_CP_BL_E!T$2</f>
        <v>11883.887616748812</v>
      </c>
      <c r="U160" s="46">
        <f>FC_OTH_CP_BL_E!U$2</f>
        <v>11344.020735131593</v>
      </c>
      <c r="V160" s="46">
        <f>FC_OTH_CP_BL_E!V$2</f>
        <v>10730.566636063997</v>
      </c>
      <c r="W160" s="46">
        <f>FC_OTH_CP_BL_E!W$2</f>
        <v>9510.9964013376757</v>
      </c>
      <c r="X160" s="46">
        <f>FC_OTH_CP_BL_E!X$2</f>
        <v>9263.9212460536837</v>
      </c>
    </row>
    <row r="161" spans="1:24" ht="11.25" customHeight="1" x14ac:dyDescent="0.2">
      <c r="A161" s="44" t="s">
        <v>478</v>
      </c>
      <c r="B161" s="45" t="str">
        <f ca="1">HYPERLINK("#"&amp;CELL("address",FC_OTH_CP_CR_E!$W$2),"FC_OTH_CP_CR_E")</f>
        <v>FC_OTH_CP_CR_E</v>
      </c>
      <c r="C161" s="46">
        <f>FC_OTH_CP_CR_E!C$2</f>
        <v>4191.9568512374171</v>
      </c>
      <c r="D161" s="46">
        <f>FC_OTH_CP_CR_E!D$2</f>
        <v>4306.6863863770568</v>
      </c>
      <c r="E161" s="46">
        <f>FC_OTH_CP_CR_E!E$2</f>
        <v>4430.2780876121014</v>
      </c>
      <c r="F161" s="46">
        <f>FC_OTH_CP_CR_E!F$2</f>
        <v>4583.1626764120711</v>
      </c>
      <c r="G161" s="46">
        <f>FC_OTH_CP_CR_E!G$2</f>
        <v>4742.0011210571438</v>
      </c>
      <c r="H161" s="46">
        <f>FC_OTH_CP_CR_E!H$2</f>
        <v>4895.620694062336</v>
      </c>
      <c r="I161" s="46">
        <f>FC_OTH_CP_CR_E!I$2</f>
        <v>5037.4990996030156</v>
      </c>
      <c r="J161" s="46">
        <f>FC_OTH_CP_CR_E!J$2</f>
        <v>5147.1581754975687</v>
      </c>
      <c r="K161" s="46">
        <f>FC_OTH_CP_CR_E!K$2</f>
        <v>5240.0526083958348</v>
      </c>
      <c r="L161" s="46">
        <f>FC_OTH_CP_CR_E!L$2</f>
        <v>5290.0251506469749</v>
      </c>
      <c r="M161" s="46">
        <f>FC_OTH_CP_CR_E!M$2</f>
        <v>5311.6725489461796</v>
      </c>
      <c r="N161" s="46">
        <f>FC_OTH_CP_CR_E!N$2</f>
        <v>5296.0067702387469</v>
      </c>
      <c r="O161" s="46">
        <f>FC_OTH_CP_CR_E!O$2</f>
        <v>5304.9763534763897</v>
      </c>
      <c r="P161" s="46">
        <f>FC_OTH_CP_CR_E!P$2</f>
        <v>5328.9569451129646</v>
      </c>
      <c r="Q161" s="46">
        <f>FC_OTH_CP_CR_E!Q$2</f>
        <v>5376.3192451053956</v>
      </c>
      <c r="R161" s="46">
        <f>FC_OTH_CP_CR_E!R$2</f>
        <v>5418.0390208199669</v>
      </c>
      <c r="S161" s="46">
        <f>FC_OTH_CP_CR_E!S$2</f>
        <v>5426.8492366611872</v>
      </c>
      <c r="T161" s="46">
        <f>FC_OTH_CP_CR_E!T$2</f>
        <v>5435.7925552047654</v>
      </c>
      <c r="U161" s="46">
        <f>FC_OTH_CP_CR_E!U$2</f>
        <v>5442.2968678108873</v>
      </c>
      <c r="V161" s="46">
        <f>FC_OTH_CP_CR_E!V$2</f>
        <v>5450.7945684224505</v>
      </c>
      <c r="W161" s="46">
        <f>FC_OTH_CP_CR_E!W$2</f>
        <v>5457.8247588141967</v>
      </c>
      <c r="X161" s="46">
        <f>FC_OTH_CP_CR_E!X$2</f>
        <v>5450.4655068976872</v>
      </c>
    </row>
    <row r="162" spans="1:24" ht="11.25" customHeight="1" x14ac:dyDescent="0.2">
      <c r="A162" s="44" t="s">
        <v>480</v>
      </c>
      <c r="B162" s="45" t="str">
        <f ca="1">HYPERLINK("#"&amp;CELL("address",FC_OTH_CP_BT_E!$W$2),"FC_OTH_CP_BT_E")</f>
        <v>FC_OTH_CP_BT_E</v>
      </c>
      <c r="C162" s="46">
        <f>FC_OTH_CP_BT_E!C$2</f>
        <v>1952.7458448565417</v>
      </c>
      <c r="D162" s="46">
        <f>FC_OTH_CP_BT_E!D$2</f>
        <v>2113.8793718767993</v>
      </c>
      <c r="E162" s="46">
        <f>FC_OTH_CP_BT_E!E$2</f>
        <v>2280.29747480164</v>
      </c>
      <c r="F162" s="46">
        <f>FC_OTH_CP_BT_E!F$2</f>
        <v>2468.0026631890632</v>
      </c>
      <c r="G162" s="46">
        <f>FC_OTH_CP_BT_E!G$2</f>
        <v>2677.8928688813216</v>
      </c>
      <c r="H162" s="46">
        <f>FC_OTH_CP_BT_E!H$2</f>
        <v>2899.3111066946103</v>
      </c>
      <c r="I162" s="46">
        <f>FC_OTH_CP_BT_E!I$2</f>
        <v>3141.9022483236772</v>
      </c>
      <c r="J162" s="46">
        <f>FC_OTH_CP_BT_E!J$2</f>
        <v>3372.7843326589373</v>
      </c>
      <c r="K162" s="46">
        <f>FC_OTH_CP_BT_E!K$2</f>
        <v>3558.1851351585628</v>
      </c>
      <c r="L162" s="46">
        <f>FC_OTH_CP_BT_E!L$2</f>
        <v>3667.4115700985967</v>
      </c>
      <c r="M162" s="46">
        <f>FC_OTH_CP_BT_E!M$2</f>
        <v>3792.8650189871632</v>
      </c>
      <c r="N162" s="46">
        <f>FC_OTH_CP_BT_E!N$2</f>
        <v>3875.0056195785755</v>
      </c>
      <c r="O162" s="46">
        <f>FC_OTH_CP_BT_E!O$2</f>
        <v>3947.5629960532333</v>
      </c>
      <c r="P162" s="46">
        <f>FC_OTH_CP_BT_E!P$2</f>
        <v>3992.7122817807294</v>
      </c>
      <c r="Q162" s="46">
        <f>FC_OTH_CP_BT_E!Q$2</f>
        <v>4040.8654164023551</v>
      </c>
      <c r="R162" s="46">
        <f>FC_OTH_CP_BT_E!R$2</f>
        <v>4067.8102324915985</v>
      </c>
      <c r="S162" s="46">
        <f>FC_OTH_CP_BT_E!S$2</f>
        <v>4201.0056687095584</v>
      </c>
      <c r="T162" s="46">
        <f>FC_OTH_CP_BT_E!T$2</f>
        <v>4330.9409964560637</v>
      </c>
      <c r="U162" s="46">
        <f>FC_OTH_CP_BT_E!U$2</f>
        <v>4418.0851186168111</v>
      </c>
      <c r="V162" s="46">
        <f>FC_OTH_CP_BT_E!V$2</f>
        <v>4477.9216030618409</v>
      </c>
      <c r="W162" s="46">
        <f>FC_OTH_CP_BT_E!W$2</f>
        <v>4249.4899607076004</v>
      </c>
      <c r="X162" s="46">
        <f>FC_OTH_CP_BT_E!X$2</f>
        <v>4450.5246149741133</v>
      </c>
    </row>
    <row r="163" spans="1:24" ht="11.25" customHeight="1" x14ac:dyDescent="0.2">
      <c r="A163" s="44" t="s">
        <v>482</v>
      </c>
      <c r="B163" s="45" t="str">
        <f ca="1">HYPERLINK("#"&amp;CELL("address",FC_OTH_CP_IT_E!$W$2),"FC_OTH_CP_IT_E")</f>
        <v>FC_OTH_CP_IT_E</v>
      </c>
      <c r="C163" s="46">
        <f>FC_OTH_CP_IT_E!C$2</f>
        <v>3654.4135866210927</v>
      </c>
      <c r="D163" s="46">
        <f>FC_OTH_CP_IT_E!D$2</f>
        <v>4078.0291956760893</v>
      </c>
      <c r="E163" s="46">
        <f>FC_OTH_CP_IT_E!E$2</f>
        <v>4515.2404050911209</v>
      </c>
      <c r="F163" s="46">
        <f>FC_OTH_CP_IT_E!F$2</f>
        <v>4973.7686406741504</v>
      </c>
      <c r="G163" s="46">
        <f>FC_OTH_CP_IT_E!G$2</f>
        <v>5468.067883213912</v>
      </c>
      <c r="H163" s="46">
        <f>FC_OTH_CP_IT_E!H$2</f>
        <v>5939.1608850376542</v>
      </c>
      <c r="I163" s="46">
        <f>FC_OTH_CP_IT_E!I$2</f>
        <v>6335.5749029489634</v>
      </c>
      <c r="J163" s="46">
        <f>FC_OTH_CP_IT_E!J$2</f>
        <v>6690.1373880919855</v>
      </c>
      <c r="K163" s="46">
        <f>FC_OTH_CP_IT_E!K$2</f>
        <v>6980.2749596668064</v>
      </c>
      <c r="L163" s="46">
        <f>FC_OTH_CP_IT_E!L$2</f>
        <v>7211.1711335542486</v>
      </c>
      <c r="M163" s="46">
        <f>FC_OTH_CP_IT_E!M$2</f>
        <v>7410.0813797654328</v>
      </c>
      <c r="N163" s="46">
        <f>FC_OTH_CP_IT_E!N$2</f>
        <v>7509.0633334138902</v>
      </c>
      <c r="O163" s="46">
        <f>FC_OTH_CP_IT_E!O$2</f>
        <v>7708.9034437613045</v>
      </c>
      <c r="P163" s="46">
        <f>FC_OTH_CP_IT_E!P$2</f>
        <v>8013.0071433589083</v>
      </c>
      <c r="Q163" s="46">
        <f>FC_OTH_CP_IT_E!Q$2</f>
        <v>8434.9190327545257</v>
      </c>
      <c r="R163" s="46">
        <f>FC_OTH_CP_IT_E!R$2</f>
        <v>8990.5445719890322</v>
      </c>
      <c r="S163" s="46">
        <f>FC_OTH_CP_IT_E!S$2</f>
        <v>9321.0922130876697</v>
      </c>
      <c r="T163" s="46">
        <f>FC_OTH_CP_IT_E!T$2</f>
        <v>9705.9579967308018</v>
      </c>
      <c r="U163" s="46">
        <f>FC_OTH_CP_IT_E!U$2</f>
        <v>10072.706346699442</v>
      </c>
      <c r="V163" s="46">
        <f>FC_OTH_CP_IT_E!V$2</f>
        <v>10253.598203156571</v>
      </c>
      <c r="W163" s="46">
        <f>FC_OTH_CP_IT_E!W$2</f>
        <v>10042.568955000188</v>
      </c>
      <c r="X163" s="46">
        <f>FC_OTH_CP_IT_E!X$2</f>
        <v>10467.760190040532</v>
      </c>
    </row>
    <row r="164" spans="1:24" ht="11.25" customHeight="1" x14ac:dyDescent="0.2">
      <c r="A164" s="15" t="s">
        <v>204</v>
      </c>
      <c r="B164" s="16" t="str">
        <f ca="1">HYPERLINK("#"&amp;CELL("address",FC_OTH_HH_E!$W$2),"FC_OTH_HH_E")</f>
        <v>FC_OTH_HH_E</v>
      </c>
      <c r="C164" s="37">
        <f>FC_OTH_HH_E!C$2</f>
        <v>251054.1042115677</v>
      </c>
      <c r="D164" s="37">
        <f>FC_OTH_HH_E!D$2</f>
        <v>264961.87130791461</v>
      </c>
      <c r="E164" s="37">
        <f>FC_OTH_HH_E!E$2</f>
        <v>259472.95814282505</v>
      </c>
      <c r="F164" s="37">
        <f>FC_OTH_HH_E!F$2</f>
        <v>268371.59190930228</v>
      </c>
      <c r="G164" s="37">
        <f>FC_OTH_HH_E!G$2</f>
        <v>266561.39778700366</v>
      </c>
      <c r="H164" s="37">
        <f>FC_OTH_HH_E!H$2</f>
        <v>269372.16841838462</v>
      </c>
      <c r="I164" s="37">
        <f>FC_OTH_HH_E!I$2</f>
        <v>268305.11361087067</v>
      </c>
      <c r="J164" s="37">
        <f>FC_OTH_HH_E!J$2</f>
        <v>249810.09525718307</v>
      </c>
      <c r="K164" s="37">
        <f>FC_OTH_HH_E!K$2</f>
        <v>264873.73020715342</v>
      </c>
      <c r="L164" s="37">
        <f>FC_OTH_HH_E!L$2</f>
        <v>262916.75010082079</v>
      </c>
      <c r="M164" s="37">
        <f>FC_OTH_HH_E!M$2</f>
        <v>280234.97910064994</v>
      </c>
      <c r="N164" s="37">
        <f>FC_OTH_HH_E!N$2</f>
        <v>254289.94914488908</v>
      </c>
      <c r="O164" s="37">
        <f>FC_OTH_HH_E!O$2</f>
        <v>265454.31334777991</v>
      </c>
      <c r="P164" s="37">
        <f>FC_OTH_HH_E!P$2</f>
        <v>268567.56667122163</v>
      </c>
      <c r="Q164" s="37">
        <f>FC_OTH_HH_E!Q$2</f>
        <v>236869.86958647802</v>
      </c>
      <c r="R164" s="37">
        <f>FC_OTH_HH_E!R$2</f>
        <v>247385.15450529123</v>
      </c>
      <c r="S164" s="37">
        <f>FC_OTH_HH_E!S$2</f>
        <v>253442.40346447472</v>
      </c>
      <c r="T164" s="37">
        <f>FC_OTH_HH_E!T$2</f>
        <v>254356.50307074652</v>
      </c>
      <c r="U164" s="37">
        <f>FC_OTH_HH_E!U$2</f>
        <v>252458.33241380579</v>
      </c>
      <c r="V164" s="37">
        <f>FC_OTH_HH_E!V$2</f>
        <v>250300.78698790059</v>
      </c>
      <c r="W164" s="37">
        <f>FC_OTH_HH_E!W$2</f>
        <v>250539.80133614712</v>
      </c>
      <c r="X164" s="37">
        <f>FC_OTH_HH_E!X$2</f>
        <v>261798.02269456812</v>
      </c>
    </row>
    <row r="165" spans="1:24" ht="11.25" customHeight="1" x14ac:dyDescent="0.2">
      <c r="A165" s="44" t="s">
        <v>427</v>
      </c>
      <c r="B165" s="45" t="str">
        <f ca="1">HYPERLINK("#"&amp;CELL("address",FC_OTH_HH_SH_E!$W$2),"FC_OTH_HH_SH_E")</f>
        <v>FC_OTH_HH_SH_E</v>
      </c>
      <c r="C165" s="46">
        <f>FC_OTH_HH_SH_E!C$2</f>
        <v>184298.62764224494</v>
      </c>
      <c r="D165" s="46">
        <f>FC_OTH_HH_SH_E!D$2</f>
        <v>196458.30027289235</v>
      </c>
      <c r="E165" s="46">
        <f>FC_OTH_HH_SH_E!E$2</f>
        <v>189477.59052316102</v>
      </c>
      <c r="F165" s="46">
        <f>FC_OTH_HH_SH_E!F$2</f>
        <v>196031.43449255917</v>
      </c>
      <c r="G165" s="46">
        <f>FC_OTH_HH_SH_E!G$2</f>
        <v>193957.00662634196</v>
      </c>
      <c r="H165" s="46">
        <f>FC_OTH_HH_SH_E!H$2</f>
        <v>195439.54051358582</v>
      </c>
      <c r="I165" s="46">
        <f>FC_OTH_HH_SH_E!I$2</f>
        <v>193219.99120540303</v>
      </c>
      <c r="J165" s="46">
        <f>FC_OTH_HH_SH_E!J$2</f>
        <v>174962.36244486671</v>
      </c>
      <c r="K165" s="46">
        <f>FC_OTH_HH_SH_E!K$2</f>
        <v>189598.84333419375</v>
      </c>
      <c r="L165" s="46">
        <f>FC_OTH_HH_SH_E!L$2</f>
        <v>187170.60869837209</v>
      </c>
      <c r="M165" s="46">
        <f>FC_OTH_HH_SH_E!M$2</f>
        <v>202723.01581083567</v>
      </c>
      <c r="N165" s="46">
        <f>FC_OTH_HH_SH_E!N$2</f>
        <v>177483.03842624443</v>
      </c>
      <c r="O165" s="46">
        <f>FC_OTH_HH_SH_E!O$2</f>
        <v>188781.47441612487</v>
      </c>
      <c r="P165" s="46">
        <f>FC_OTH_HH_SH_E!P$2</f>
        <v>192748.64225278684</v>
      </c>
      <c r="Q165" s="46">
        <f>FC_OTH_HH_SH_E!Q$2</f>
        <v>162026.12027258257</v>
      </c>
      <c r="R165" s="46">
        <f>FC_OTH_HH_SH_E!R$2</f>
        <v>171906.7134473701</v>
      </c>
      <c r="S165" s="46">
        <f>FC_OTH_HH_SH_E!S$2</f>
        <v>177681.83865906319</v>
      </c>
      <c r="T165" s="46">
        <f>FC_OTH_HH_SH_E!T$2</f>
        <v>177667.35079449438</v>
      </c>
      <c r="U165" s="46">
        <f>FC_OTH_HH_SH_E!U$2</f>
        <v>175459.6218280133</v>
      </c>
      <c r="V165" s="46">
        <f>FC_OTH_HH_SH_E!V$2</f>
        <v>173967.54420874524</v>
      </c>
      <c r="W165" s="46">
        <f>FC_OTH_HH_SH_E!W$2</f>
        <v>172978.68380007654</v>
      </c>
      <c r="X165" s="46">
        <f>FC_OTH_HH_SH_E!X$2</f>
        <v>183908.01820736341</v>
      </c>
    </row>
    <row r="166" spans="1:24" ht="11.25" customHeight="1" x14ac:dyDescent="0.2">
      <c r="A166" s="44" t="s">
        <v>428</v>
      </c>
      <c r="B166" s="45" t="str">
        <f ca="1">HYPERLINK("#"&amp;CELL("address",FC_OTH_HH_SC_E!$W$2),"FC_OTH_HH_SC_E")</f>
        <v>FC_OTH_HH_SC_E</v>
      </c>
      <c r="C166" s="46">
        <f>FC_OTH_HH_SC_E!C$2</f>
        <v>384.96136210801785</v>
      </c>
      <c r="D166" s="46">
        <f>FC_OTH_HH_SC_E!D$2</f>
        <v>452.79034348780624</v>
      </c>
      <c r="E166" s="46">
        <f>FC_OTH_HH_SC_E!E$2</f>
        <v>389.59762293888804</v>
      </c>
      <c r="F166" s="46">
        <f>FC_OTH_HH_SC_E!F$2</f>
        <v>889.16877246721049</v>
      </c>
      <c r="G166" s="46">
        <f>FC_OTH_HH_SC_E!G$2</f>
        <v>449.90896449510825</v>
      </c>
      <c r="H166" s="46">
        <f>FC_OTH_HH_SC_E!H$2</f>
        <v>531.93037467202555</v>
      </c>
      <c r="I166" s="46">
        <f>FC_OTH_HH_SC_E!I$2</f>
        <v>702.12822884498132</v>
      </c>
      <c r="J166" s="46">
        <f>FC_OTH_HH_SC_E!J$2</f>
        <v>628.0936767049817</v>
      </c>
      <c r="K166" s="46">
        <f>FC_OTH_HH_SC_E!K$2</f>
        <v>699.6647608628042</v>
      </c>
      <c r="L166" s="46">
        <f>FC_OTH_HH_SC_E!L$2</f>
        <v>756.67295726200632</v>
      </c>
      <c r="M166" s="46">
        <f>FC_OTH_HH_SC_E!M$2</f>
        <v>806.61427311531327</v>
      </c>
      <c r="N166" s="46">
        <f>FC_OTH_HH_SC_E!N$2</f>
        <v>822.86409124114687</v>
      </c>
      <c r="O166" s="46">
        <f>FC_OTH_HH_SC_E!O$2</f>
        <v>1068.958270488806</v>
      </c>
      <c r="P166" s="46">
        <f>FC_OTH_HH_SC_E!P$2</f>
        <v>823.9371838565296</v>
      </c>
      <c r="Q166" s="46">
        <f>FC_OTH_HH_SC_E!Q$2</f>
        <v>705.75690552456751</v>
      </c>
      <c r="R166" s="46">
        <f>FC_OTH_HH_SC_E!R$2</f>
        <v>995.78960189370014</v>
      </c>
      <c r="S166" s="46">
        <f>FC_OTH_HH_SC_E!S$2</f>
        <v>966.36140484699342</v>
      </c>
      <c r="T166" s="46">
        <f>FC_OTH_HH_SC_E!T$2</f>
        <v>1111.7290665612804</v>
      </c>
      <c r="U166" s="46">
        <f>FC_OTH_HH_SC_E!U$2</f>
        <v>981.27518523684421</v>
      </c>
      <c r="V166" s="46">
        <f>FC_OTH_HH_SC_E!V$2</f>
        <v>1128.1738506988995</v>
      </c>
      <c r="W166" s="46">
        <f>FC_OTH_HH_SC_E!W$2</f>
        <v>1092.2622083261072</v>
      </c>
      <c r="X166" s="46">
        <f>FC_OTH_HH_SC_E!X$2</f>
        <v>1199.5476605532419</v>
      </c>
    </row>
    <row r="167" spans="1:24" ht="11.25" customHeight="1" x14ac:dyDescent="0.2">
      <c r="A167" s="44" t="s">
        <v>429</v>
      </c>
      <c r="B167" s="45" t="str">
        <f ca="1">HYPERLINK("#"&amp;CELL("address",FC_OTH_HH_WH_E!$W$2),"FC_OTH_HH_WH_E")</f>
        <v>FC_OTH_HH_WH_E</v>
      </c>
      <c r="C167" s="46">
        <f>FC_OTH_HH_WH_E!C$2</f>
        <v>26098.409587666756</v>
      </c>
      <c r="D167" s="46">
        <f>FC_OTH_HH_WH_E!D$2</f>
        <v>26883.691552124234</v>
      </c>
      <c r="E167" s="46">
        <f>FC_OTH_HH_WH_E!E$2</f>
        <v>27426.420917875665</v>
      </c>
      <c r="F167" s="46">
        <f>FC_OTH_HH_WH_E!F$2</f>
        <v>27983.121942486854</v>
      </c>
      <c r="G167" s="46">
        <f>FC_OTH_HH_WH_E!G$2</f>
        <v>28095.27003742518</v>
      </c>
      <c r="H167" s="46">
        <f>FC_OTH_HH_WH_E!H$2</f>
        <v>28342.815495154202</v>
      </c>
      <c r="I167" s="46">
        <f>FC_OTH_HH_WH_E!I$2</f>
        <v>28680.869241022898</v>
      </c>
      <c r="J167" s="46">
        <f>FC_OTH_HH_WH_E!J$2</f>
        <v>28128.028833179167</v>
      </c>
      <c r="K167" s="46">
        <f>FC_OTH_HH_WH_E!K$2</f>
        <v>28382.129182006993</v>
      </c>
      <c r="L167" s="46">
        <f>FC_OTH_HH_WH_E!L$2</f>
        <v>28486.955632922865</v>
      </c>
      <c r="M167" s="46">
        <f>FC_OTH_HH_WH_E!M$2</f>
        <v>29386.909373256891</v>
      </c>
      <c r="N167" s="46">
        <f>FC_OTH_HH_WH_E!N$2</f>
        <v>29393.035291562919</v>
      </c>
      <c r="O167" s="46">
        <f>FC_OTH_HH_WH_E!O$2</f>
        <v>29320.354657899508</v>
      </c>
      <c r="P167" s="46">
        <f>FC_OTH_HH_WH_E!P$2</f>
        <v>28838.448875359285</v>
      </c>
      <c r="Q167" s="46">
        <f>FC_OTH_HH_WH_E!Q$2</f>
        <v>28420.408784436891</v>
      </c>
      <c r="R167" s="46">
        <f>FC_OTH_HH_WH_E!R$2</f>
        <v>28697.461253892867</v>
      </c>
      <c r="S167" s="46">
        <f>FC_OTH_HH_WH_E!S$2</f>
        <v>28998.109076320223</v>
      </c>
      <c r="T167" s="46">
        <f>FC_OTH_HH_WH_E!T$2</f>
        <v>29543.623203697778</v>
      </c>
      <c r="U167" s="46">
        <f>FC_OTH_HH_WH_E!U$2</f>
        <v>29989.307644415167</v>
      </c>
      <c r="V167" s="46">
        <f>FC_OTH_HH_WH_E!V$2</f>
        <v>29389.924714303383</v>
      </c>
      <c r="W167" s="46">
        <f>FC_OTH_HH_WH_E!W$2</f>
        <v>29398.191470023896</v>
      </c>
      <c r="X167" s="46">
        <f>FC_OTH_HH_WH_E!X$2</f>
        <v>29034.352532612906</v>
      </c>
    </row>
    <row r="168" spans="1:24" ht="11.25" customHeight="1" x14ac:dyDescent="0.2">
      <c r="A168" s="44" t="s">
        <v>430</v>
      </c>
      <c r="B168" s="45" t="str">
        <f ca="1">HYPERLINK("#"&amp;CELL("address",FC_OTH_HH_CO_E!$W$2),"FC_OTH_HH_CO_E")</f>
        <v>FC_OTH_HH_CO_E</v>
      </c>
      <c r="C168" s="46">
        <f>FC_OTH_HH_CO_E!C$2</f>
        <v>11091.648227064848</v>
      </c>
      <c r="D168" s="46">
        <f>FC_OTH_HH_CO_E!D$2</f>
        <v>11373.68334277863</v>
      </c>
      <c r="E168" s="46">
        <f>FC_OTH_HH_CO_E!E$2</f>
        <v>11728.679478012624</v>
      </c>
      <c r="F168" s="46">
        <f>FC_OTH_HH_CO_E!F$2</f>
        <v>12231.836706896913</v>
      </c>
      <c r="G168" s="46">
        <f>FC_OTH_HH_CO_E!G$2</f>
        <v>12133.384615331706</v>
      </c>
      <c r="H168" s="46">
        <f>FC_OTH_HH_CO_E!H$2</f>
        <v>12491.241488269148</v>
      </c>
      <c r="I168" s="46">
        <f>FC_OTH_HH_CO_E!I$2</f>
        <v>12497.466394812996</v>
      </c>
      <c r="J168" s="46">
        <f>FC_OTH_HH_CO_E!J$2</f>
        <v>12313.416814553375</v>
      </c>
      <c r="K168" s="46">
        <f>FC_OTH_HH_CO_E!K$2</f>
        <v>11885.578560946493</v>
      </c>
      <c r="L168" s="46">
        <f>FC_OTH_HH_CO_E!L$2</f>
        <v>11780.353429127335</v>
      </c>
      <c r="M168" s="46">
        <f>FC_OTH_HH_CO_E!M$2</f>
        <v>12344.78241059108</v>
      </c>
      <c r="N168" s="46">
        <f>FC_OTH_HH_CO_E!N$2</f>
        <v>11848.226190679692</v>
      </c>
      <c r="O168" s="46">
        <f>FC_OTH_HH_CO_E!O$2</f>
        <v>11619.112833682861</v>
      </c>
      <c r="P168" s="46">
        <f>FC_OTH_HH_CO_E!P$2</f>
        <v>11535.021148794141</v>
      </c>
      <c r="Q168" s="46">
        <f>FC_OTH_HH_CO_E!Q$2</f>
        <v>11154.786235132153</v>
      </c>
      <c r="R168" s="46">
        <f>FC_OTH_HH_CO_E!R$2</f>
        <v>11290.73850794457</v>
      </c>
      <c r="S168" s="46">
        <f>FC_OTH_HH_CO_E!S$2</f>
        <v>11336.843327214898</v>
      </c>
      <c r="T168" s="46">
        <f>FC_OTH_HH_CO_E!T$2</f>
        <v>11919.543843528998</v>
      </c>
      <c r="U168" s="46">
        <f>FC_OTH_HH_CO_E!U$2</f>
        <v>11967.614374218832</v>
      </c>
      <c r="V168" s="46">
        <f>FC_OTH_HH_CO_E!V$2</f>
        <v>11926.534418068703</v>
      </c>
      <c r="W168" s="46">
        <f>FC_OTH_HH_CO_E!W$2</f>
        <v>12181.648537946916</v>
      </c>
      <c r="X168" s="46">
        <f>FC_OTH_HH_CO_E!X$2</f>
        <v>12139.599791731565</v>
      </c>
    </row>
    <row r="169" spans="1:24" ht="11.25" customHeight="1" x14ac:dyDescent="0.2">
      <c r="A169" s="44" t="s">
        <v>406</v>
      </c>
      <c r="B169" s="45" t="str">
        <f ca="1">HYPERLINK("#"&amp;CELL("address",FC_OTH_HH_RF_E!$W$2),"FC_OTH_HH_RF_E")</f>
        <v>FC_OTH_HH_RF_E</v>
      </c>
      <c r="C169" s="46">
        <f>FC_OTH_HH_RF_E!C$2</f>
        <v>9694.7439484694114</v>
      </c>
      <c r="D169" s="46">
        <f>FC_OTH_HH_RF_E!D$2</f>
        <v>9641.3620304897413</v>
      </c>
      <c r="E169" s="46">
        <f>FC_OTH_HH_RF_E!E$2</f>
        <v>9566.4278200951812</v>
      </c>
      <c r="F169" s="46">
        <f>FC_OTH_HH_RF_E!F$2</f>
        <v>9487.294425740065</v>
      </c>
      <c r="G169" s="46">
        <f>FC_OTH_HH_RF_E!G$2</f>
        <v>9399.5459310848291</v>
      </c>
      <c r="H169" s="46">
        <f>FC_OTH_HH_RF_E!H$2</f>
        <v>9267.6536143591857</v>
      </c>
      <c r="I169" s="46">
        <f>FC_OTH_HH_RF_E!I$2</f>
        <v>9124.1765367150201</v>
      </c>
      <c r="J169" s="46">
        <f>FC_OTH_HH_RF_E!J$2</f>
        <v>8948.6660958228549</v>
      </c>
      <c r="K169" s="46">
        <f>FC_OTH_HH_RF_E!K$2</f>
        <v>8826.3042364301109</v>
      </c>
      <c r="L169" s="46">
        <f>FC_OTH_HH_RF_E!L$2</f>
        <v>8680.4739643581051</v>
      </c>
      <c r="M169" s="46">
        <f>FC_OTH_HH_RF_E!M$2</f>
        <v>8522.0705175467265</v>
      </c>
      <c r="N169" s="46">
        <f>FC_OTH_HH_RF_E!N$2</f>
        <v>8295.1667461418583</v>
      </c>
      <c r="O169" s="46">
        <f>FC_OTH_HH_RF_E!O$2</f>
        <v>8105.7483761821222</v>
      </c>
      <c r="P169" s="46">
        <f>FC_OTH_HH_RF_E!P$2</f>
        <v>7900.0192017267354</v>
      </c>
      <c r="Q169" s="46">
        <f>FC_OTH_HH_RF_E!Q$2</f>
        <v>7682.0553584925528</v>
      </c>
      <c r="R169" s="46">
        <f>FC_OTH_HH_RF_E!R$2</f>
        <v>7429.1750199237295</v>
      </c>
      <c r="S169" s="46">
        <f>FC_OTH_HH_RF_E!S$2</f>
        <v>7160.881326961091</v>
      </c>
      <c r="T169" s="46">
        <f>FC_OTH_HH_RF_E!T$2</f>
        <v>6874.2053575619593</v>
      </c>
      <c r="U169" s="46">
        <f>FC_OTH_HH_RF_E!U$2</f>
        <v>6555.8673950962429</v>
      </c>
      <c r="V169" s="46">
        <f>FC_OTH_HH_RF_E!V$2</f>
        <v>6382.4562468484164</v>
      </c>
      <c r="W169" s="46">
        <f>FC_OTH_HH_RF_E!W$2</f>
        <v>6212.1778090705438</v>
      </c>
      <c r="X169" s="46">
        <f>FC_OTH_HH_RF_E!X$2</f>
        <v>6052.5669834702985</v>
      </c>
    </row>
    <row r="170" spans="1:24" ht="11.25" customHeight="1" x14ac:dyDescent="0.2">
      <c r="A170" s="44" t="s">
        <v>407</v>
      </c>
      <c r="B170" s="45" t="str">
        <f ca="1">HYPERLINK("#"&amp;CELL("address",FC_OTH_HH_WM_E!$W$2),"FC_OTH_HH_WM_E")</f>
        <v>FC_OTH_HH_WM_E</v>
      </c>
      <c r="C170" s="46">
        <f>FC_OTH_HH_WM_E!C$2</f>
        <v>3943.2984255605957</v>
      </c>
      <c r="D170" s="46">
        <f>FC_OTH_HH_WM_E!D$2</f>
        <v>3881.8269050385061</v>
      </c>
      <c r="E170" s="46">
        <f>FC_OTH_HH_WM_E!E$2</f>
        <v>3862.3697706882181</v>
      </c>
      <c r="F170" s="46">
        <f>FC_OTH_HH_WM_E!F$2</f>
        <v>3868.9166887128554</v>
      </c>
      <c r="G170" s="46">
        <f>FC_OTH_HH_WM_E!G$2</f>
        <v>3849.4684491664075</v>
      </c>
      <c r="H170" s="46">
        <f>FC_OTH_HH_WM_E!H$2</f>
        <v>3821.3560001388032</v>
      </c>
      <c r="I170" s="46">
        <f>FC_OTH_HH_WM_E!I$2</f>
        <v>3807.4853794987193</v>
      </c>
      <c r="J170" s="46">
        <f>FC_OTH_HH_WM_E!J$2</f>
        <v>3746.852150524714</v>
      </c>
      <c r="K170" s="46">
        <f>FC_OTH_HH_WM_E!K$2</f>
        <v>3678.3130011461594</v>
      </c>
      <c r="L170" s="46">
        <f>FC_OTH_HH_WM_E!L$2</f>
        <v>3607.5614227229385</v>
      </c>
      <c r="M170" s="46">
        <f>FC_OTH_HH_WM_E!M$2</f>
        <v>3513.3664821756915</v>
      </c>
      <c r="N170" s="46">
        <f>FC_OTH_HH_WM_E!N$2</f>
        <v>3395.9500151383641</v>
      </c>
      <c r="O170" s="46">
        <f>FC_OTH_HH_WM_E!O$2</f>
        <v>3286.9564393622236</v>
      </c>
      <c r="P170" s="46">
        <f>FC_OTH_HH_WM_E!P$2</f>
        <v>3165.6982898133897</v>
      </c>
      <c r="Q170" s="46">
        <f>FC_OTH_HH_WM_E!Q$2</f>
        <v>3030.4450168823801</v>
      </c>
      <c r="R170" s="46">
        <f>FC_OTH_HH_WM_E!R$2</f>
        <v>2917.0125867319966</v>
      </c>
      <c r="S170" s="46">
        <f>FC_OTH_HH_WM_E!S$2</f>
        <v>2850.3445623721555</v>
      </c>
      <c r="T170" s="46">
        <f>FC_OTH_HH_WM_E!T$2</f>
        <v>2780.405269062258</v>
      </c>
      <c r="U170" s="46">
        <f>FC_OTH_HH_WM_E!U$2</f>
        <v>2679.4133073036801</v>
      </c>
      <c r="V170" s="46">
        <f>FC_OTH_HH_WM_E!V$2</f>
        <v>2584.2936942216738</v>
      </c>
      <c r="W170" s="46">
        <f>FC_OTH_HH_WM_E!W$2</f>
        <v>2517.8731853528561</v>
      </c>
      <c r="X170" s="46">
        <f>FC_OTH_HH_WM_E!X$2</f>
        <v>2456.0121165368846</v>
      </c>
    </row>
    <row r="171" spans="1:24" ht="11.25" customHeight="1" x14ac:dyDescent="0.2">
      <c r="A171" s="44" t="s">
        <v>408</v>
      </c>
      <c r="B171" s="45" t="str">
        <f ca="1">HYPERLINK("#"&amp;CELL("address",FC_OTH_HH_DR_E!$W$2),"FC_OTH_HH_DR_E")</f>
        <v>FC_OTH_HH_DR_E</v>
      </c>
      <c r="C171" s="46">
        <f>FC_OTH_HH_DR_E!C$2</f>
        <v>1304.4376806327875</v>
      </c>
      <c r="D171" s="46">
        <f>FC_OTH_HH_DR_E!D$2</f>
        <v>1344.5555490214931</v>
      </c>
      <c r="E171" s="46">
        <f>FC_OTH_HH_DR_E!E$2</f>
        <v>1381.3421924354823</v>
      </c>
      <c r="F171" s="46">
        <f>FC_OTH_HH_DR_E!F$2</f>
        <v>1449.8521834974583</v>
      </c>
      <c r="G171" s="46">
        <f>FC_OTH_HH_DR_E!G$2</f>
        <v>1474.6229134685825</v>
      </c>
      <c r="H171" s="46">
        <f>FC_OTH_HH_DR_E!H$2</f>
        <v>1503.8898868379988</v>
      </c>
      <c r="I171" s="46">
        <f>FC_OTH_HH_DR_E!I$2</f>
        <v>1524.0876860882324</v>
      </c>
      <c r="J171" s="46">
        <f>FC_OTH_HH_DR_E!J$2</f>
        <v>1541.0153696739799</v>
      </c>
      <c r="K171" s="46">
        <f>FC_OTH_HH_DR_E!K$2</f>
        <v>1560.8321726964687</v>
      </c>
      <c r="L171" s="46">
        <f>FC_OTH_HH_DR_E!L$2</f>
        <v>1561.1235133868092</v>
      </c>
      <c r="M171" s="46">
        <f>FC_OTH_HH_DR_E!M$2</f>
        <v>1553.0453921927237</v>
      </c>
      <c r="N171" s="46">
        <f>FC_OTH_HH_DR_E!N$2</f>
        <v>1515.2912880499266</v>
      </c>
      <c r="O171" s="46">
        <f>FC_OTH_HH_DR_E!O$2</f>
        <v>1501.5476105933535</v>
      </c>
      <c r="P171" s="46">
        <f>FC_OTH_HH_DR_E!P$2</f>
        <v>1504.0432068483306</v>
      </c>
      <c r="Q171" s="46">
        <f>FC_OTH_HH_DR_E!Q$2</f>
        <v>1490.0280789775074</v>
      </c>
      <c r="R171" s="46">
        <f>FC_OTH_HH_DR_E!R$2</f>
        <v>1471.0629784384405</v>
      </c>
      <c r="S171" s="46">
        <f>FC_OTH_HH_DR_E!S$2</f>
        <v>1472.5771355155782</v>
      </c>
      <c r="T171" s="46">
        <f>FC_OTH_HH_DR_E!T$2</f>
        <v>1448.8741304350685</v>
      </c>
      <c r="U171" s="46">
        <f>FC_OTH_HH_DR_E!U$2</f>
        <v>1413.0474809675891</v>
      </c>
      <c r="V171" s="46">
        <f>FC_OTH_HH_DR_E!V$2</f>
        <v>1377.8380291676094</v>
      </c>
      <c r="W171" s="46">
        <f>FC_OTH_HH_DR_E!W$2</f>
        <v>1326.391542809326</v>
      </c>
      <c r="X171" s="46">
        <f>FC_OTH_HH_DR_E!X$2</f>
        <v>1294.795573254883</v>
      </c>
    </row>
    <row r="172" spans="1:24" ht="11.25" customHeight="1" x14ac:dyDescent="0.2">
      <c r="A172" s="44" t="s">
        <v>409</v>
      </c>
      <c r="B172" s="45" t="str">
        <f ca="1">HYPERLINK("#"&amp;CELL("address",FC_OTH_HH_DW_E!$W$2),"FC_OTH_HH_DW_E")</f>
        <v>FC_OTH_HH_DW_E</v>
      </c>
      <c r="C172" s="46">
        <f>FC_OTH_HH_DW_E!C$2</f>
        <v>1261.4338723058695</v>
      </c>
      <c r="D172" s="46">
        <f>FC_OTH_HH_DW_E!D$2</f>
        <v>1309.7545450608286</v>
      </c>
      <c r="E172" s="46">
        <f>FC_OTH_HH_DW_E!E$2</f>
        <v>1360.2959365189436</v>
      </c>
      <c r="F172" s="46">
        <f>FC_OTH_HH_DW_E!F$2</f>
        <v>1411.4810812234894</v>
      </c>
      <c r="G172" s="46">
        <f>FC_OTH_HH_DW_E!G$2</f>
        <v>1452.9651429673925</v>
      </c>
      <c r="H172" s="46">
        <f>FC_OTH_HH_DW_E!H$2</f>
        <v>1500.4413542949239</v>
      </c>
      <c r="I172" s="46">
        <f>FC_OTH_HH_DW_E!I$2</f>
        <v>1532.5182740374914</v>
      </c>
      <c r="J172" s="46">
        <f>FC_OTH_HH_DW_E!J$2</f>
        <v>1565.0961796410345</v>
      </c>
      <c r="K172" s="46">
        <f>FC_OTH_HH_DW_E!K$2</f>
        <v>1609.4205939357676</v>
      </c>
      <c r="L172" s="46">
        <f>FC_OTH_HH_DW_E!L$2</f>
        <v>1639.8754745254478</v>
      </c>
      <c r="M172" s="46">
        <f>FC_OTH_HH_DW_E!M$2</f>
        <v>1653.0499008628292</v>
      </c>
      <c r="N172" s="46">
        <f>FC_OTH_HH_DW_E!N$2</f>
        <v>1659.4599485897443</v>
      </c>
      <c r="O172" s="46">
        <f>FC_OTH_HH_DW_E!O$2</f>
        <v>1668.7700647940383</v>
      </c>
      <c r="P172" s="46">
        <f>FC_OTH_HH_DW_E!P$2</f>
        <v>1689.4821464358865</v>
      </c>
      <c r="Q172" s="46">
        <f>FC_OTH_HH_DW_E!Q$2</f>
        <v>1696.477510491899</v>
      </c>
      <c r="R172" s="46">
        <f>FC_OTH_HH_DW_E!R$2</f>
        <v>1708.0107166894688</v>
      </c>
      <c r="S172" s="46">
        <f>FC_OTH_HH_DW_E!S$2</f>
        <v>1711.9107999016267</v>
      </c>
      <c r="T172" s="46">
        <f>FC_OTH_HH_DW_E!T$2</f>
        <v>1723.03692616793</v>
      </c>
      <c r="U172" s="46">
        <f>FC_OTH_HH_DW_E!U$2</f>
        <v>1737.8524172247119</v>
      </c>
      <c r="V172" s="46">
        <f>FC_OTH_HH_DW_E!V$2</f>
        <v>1757.3466365462866</v>
      </c>
      <c r="W172" s="46">
        <f>FC_OTH_HH_DW_E!W$2</f>
        <v>1835.0867694267799</v>
      </c>
      <c r="X172" s="46">
        <f>FC_OTH_HH_DW_E!X$2</f>
        <v>1968.4316654558402</v>
      </c>
    </row>
    <row r="173" spans="1:24" ht="11.25" customHeight="1" x14ac:dyDescent="0.2">
      <c r="A173" s="44" t="s">
        <v>410</v>
      </c>
      <c r="B173" s="45" t="str">
        <f ca="1">HYPERLINK("#"&amp;CELL("address",FC_OTH_HH_TV_E!$W$2),"FC_OTH_HH_TV_E")</f>
        <v>FC_OTH_HH_TV_E</v>
      </c>
      <c r="C173" s="46">
        <f>FC_OTH_HH_TV_E!C$2</f>
        <v>3941.9939894578979</v>
      </c>
      <c r="D173" s="46">
        <f>FC_OTH_HH_TV_E!D$2</f>
        <v>4265.6587740660943</v>
      </c>
      <c r="E173" s="46">
        <f>FC_OTH_HH_TV_E!E$2</f>
        <v>4636.1275302253334</v>
      </c>
      <c r="F173" s="46">
        <f>FC_OTH_HH_TV_E!F$2</f>
        <v>5066.5201368405187</v>
      </c>
      <c r="G173" s="46">
        <f>FC_OTH_HH_TV_E!G$2</f>
        <v>5473.8575907931072</v>
      </c>
      <c r="H173" s="46">
        <f>FC_OTH_HH_TV_E!H$2</f>
        <v>5919.2052563632778</v>
      </c>
      <c r="I173" s="46">
        <f>FC_OTH_HH_TV_E!I$2</f>
        <v>6393.3324840522237</v>
      </c>
      <c r="J173" s="46">
        <f>FC_OTH_HH_TV_E!J$2</f>
        <v>6853.8582356809929</v>
      </c>
      <c r="K173" s="46">
        <f>FC_OTH_HH_TV_E!K$2</f>
        <v>7266.3761786002597</v>
      </c>
      <c r="L173" s="46">
        <f>FC_OTH_HH_TV_E!L$2</f>
        <v>7673.6332056524252</v>
      </c>
      <c r="M173" s="46">
        <f>FC_OTH_HH_TV_E!M$2</f>
        <v>8033.6244409995334</v>
      </c>
      <c r="N173" s="46">
        <f>FC_OTH_HH_TV_E!N$2</f>
        <v>8256.195410254506</v>
      </c>
      <c r="O173" s="46">
        <f>FC_OTH_HH_TV_E!O$2</f>
        <v>8509.1604944973569</v>
      </c>
      <c r="P173" s="46">
        <f>FC_OTH_HH_TV_E!P$2</f>
        <v>8751.4263883357035</v>
      </c>
      <c r="Q173" s="46">
        <f>FC_OTH_HH_TV_E!Q$2</f>
        <v>9024.756452919306</v>
      </c>
      <c r="R173" s="46">
        <f>FC_OTH_HH_TV_E!R$2</f>
        <v>9335.5859585318267</v>
      </c>
      <c r="S173" s="46">
        <f>FC_OTH_HH_TV_E!S$2</f>
        <v>9495.1813516395487</v>
      </c>
      <c r="T173" s="46">
        <f>FC_OTH_HH_TV_E!T$2</f>
        <v>9482.7776928024614</v>
      </c>
      <c r="U173" s="46">
        <f>FC_OTH_HH_TV_E!U$2</f>
        <v>9679.2728128442013</v>
      </c>
      <c r="V173" s="46">
        <f>FC_OTH_HH_TV_E!V$2</f>
        <v>9721.0644398799122</v>
      </c>
      <c r="W173" s="46">
        <f>FC_OTH_HH_TV_E!W$2</f>
        <v>10253.975752554979</v>
      </c>
      <c r="X173" s="46">
        <f>FC_OTH_HH_TV_E!X$2</f>
        <v>10477.563402742973</v>
      </c>
    </row>
    <row r="174" spans="1:24" ht="11.25" customHeight="1" x14ac:dyDescent="0.2">
      <c r="A174" s="44" t="s">
        <v>433</v>
      </c>
      <c r="B174" s="45" t="str">
        <f ca="1">HYPERLINK("#"&amp;CELL("address",FC_OTH_HH_IT_E!$W$2),"FC_OTH_HH_IT_E")</f>
        <v>FC_OTH_HH_IT_E</v>
      </c>
      <c r="C174" s="46">
        <f>FC_OTH_HH_IT_E!C$2</f>
        <v>1012.1362688848443</v>
      </c>
      <c r="D174" s="46">
        <f>FC_OTH_HH_IT_E!D$2</f>
        <v>1100.1234842304373</v>
      </c>
      <c r="E174" s="46">
        <f>FC_OTH_HH_IT_E!E$2</f>
        <v>1191.4850294090706</v>
      </c>
      <c r="F174" s="46">
        <f>FC_OTH_HH_IT_E!F$2</f>
        <v>1309.046410542792</v>
      </c>
      <c r="G174" s="46">
        <f>FC_OTH_HH_IT_E!G$2</f>
        <v>1451.1476106329337</v>
      </c>
      <c r="H174" s="46">
        <f>FC_OTH_HH_IT_E!H$2</f>
        <v>1584.822522074865</v>
      </c>
      <c r="I174" s="46">
        <f>FC_OTH_HH_IT_E!I$2</f>
        <v>1699.6694248519989</v>
      </c>
      <c r="J174" s="46">
        <f>FC_OTH_HH_IT_E!J$2</f>
        <v>1843.2284854965333</v>
      </c>
      <c r="K174" s="46">
        <f>FC_OTH_HH_IT_E!K$2</f>
        <v>1952.7388204370877</v>
      </c>
      <c r="L174" s="46">
        <f>FC_OTH_HH_IT_E!L$2</f>
        <v>2060.536728674841</v>
      </c>
      <c r="M174" s="46">
        <f>FC_OTH_HH_IT_E!M$2</f>
        <v>2176.9877977815026</v>
      </c>
      <c r="N174" s="46">
        <f>FC_OTH_HH_IT_E!N$2</f>
        <v>2243.4890259481153</v>
      </c>
      <c r="O174" s="46">
        <f>FC_OTH_HH_IT_E!O$2</f>
        <v>2324.7843976923045</v>
      </c>
      <c r="P174" s="46">
        <f>FC_OTH_HH_IT_E!P$2</f>
        <v>2417.5355198342636</v>
      </c>
      <c r="Q174" s="46">
        <f>FC_OTH_HH_IT_E!Q$2</f>
        <v>2553.7308378456332</v>
      </c>
      <c r="R174" s="46">
        <f>FC_OTH_HH_IT_E!R$2</f>
        <v>2757.9828136341553</v>
      </c>
      <c r="S174" s="46">
        <f>FC_OTH_HH_IT_E!S$2</f>
        <v>3037.185036479164</v>
      </c>
      <c r="T174" s="46">
        <f>FC_OTH_HH_IT_E!T$2</f>
        <v>3277.890702504124</v>
      </c>
      <c r="U174" s="46">
        <f>FC_OTH_HH_IT_E!U$2</f>
        <v>3624.5212161070476</v>
      </c>
      <c r="V174" s="46">
        <f>FC_OTH_HH_IT_E!V$2</f>
        <v>3915.4665623585183</v>
      </c>
      <c r="W174" s="46">
        <f>FC_OTH_HH_IT_E!W$2</f>
        <v>4405.405267216046</v>
      </c>
      <c r="X174" s="46">
        <f>FC_OTH_HH_IT_E!X$2</f>
        <v>4755.8564540842372</v>
      </c>
    </row>
    <row r="175" spans="1:24" ht="11.25" customHeight="1" x14ac:dyDescent="0.2">
      <c r="A175" s="44" t="s">
        <v>431</v>
      </c>
      <c r="B175" s="45" t="str">
        <f ca="1">HYPERLINK("#"&amp;CELL("address",FC_OTH_HH_LI_E!$W$2),"FC_OTH_HH_LI_E")</f>
        <v>FC_OTH_HH_LI_E</v>
      </c>
      <c r="C175" s="46">
        <f>FC_OTH_HH_LI_E!C$2</f>
        <v>6014.2016660665176</v>
      </c>
      <c r="D175" s="46">
        <f>FC_OTH_HH_LI_E!D$2</f>
        <v>6174.1951621062508</v>
      </c>
      <c r="E175" s="46">
        <f>FC_OTH_HH_LI_E!E$2</f>
        <v>6314.4331736368513</v>
      </c>
      <c r="F175" s="46">
        <f>FC_OTH_HH_LI_E!F$2</f>
        <v>6438.6838880254072</v>
      </c>
      <c r="G175" s="46">
        <f>FC_OTH_HH_LI_E!G$2</f>
        <v>6537.8385813605364</v>
      </c>
      <c r="H175" s="46">
        <f>FC_OTH_HH_LI_E!H$2</f>
        <v>6611.9184329181899</v>
      </c>
      <c r="I175" s="46">
        <f>FC_OTH_HH_LI_E!I$2</f>
        <v>6692.7940271749494</v>
      </c>
      <c r="J175" s="46">
        <f>FC_OTH_HH_LI_E!J$2</f>
        <v>6752.6993581862343</v>
      </c>
      <c r="K175" s="46">
        <f>FC_OTH_HH_LI_E!K$2</f>
        <v>6776.0323772307383</v>
      </c>
      <c r="L175" s="46">
        <f>FC_OTH_HH_LI_E!L$2</f>
        <v>6730.7949104643767</v>
      </c>
      <c r="M175" s="46">
        <f>FC_OTH_HH_LI_E!M$2</f>
        <v>6621.8362349658728</v>
      </c>
      <c r="N175" s="46">
        <f>FC_OTH_HH_LI_E!N$2</f>
        <v>6377.8231321812118</v>
      </c>
      <c r="O175" s="46">
        <f>FC_OTH_HH_LI_E!O$2</f>
        <v>6162.508061836771</v>
      </c>
      <c r="P175" s="46">
        <f>FC_OTH_HH_LI_E!P$2</f>
        <v>5991.2465824059709</v>
      </c>
      <c r="Q175" s="46">
        <f>FC_OTH_HH_LI_E!Q$2</f>
        <v>5788.9789921980928</v>
      </c>
      <c r="R175" s="46">
        <f>FC_OTH_HH_LI_E!R$2</f>
        <v>5482.1815201459494</v>
      </c>
      <c r="S175" s="46">
        <f>FC_OTH_HH_LI_E!S$2</f>
        <v>5201.5934114536831</v>
      </c>
      <c r="T175" s="46">
        <f>FC_OTH_HH_LI_E!T$2</f>
        <v>4924.1808579382314</v>
      </c>
      <c r="U175" s="46">
        <f>FC_OTH_HH_LI_E!U$2</f>
        <v>4627.1877458505187</v>
      </c>
      <c r="V175" s="46">
        <f>FC_OTH_HH_LI_E!V$2</f>
        <v>4311.2079030748473</v>
      </c>
      <c r="W175" s="46">
        <f>FC_OTH_HH_LI_E!W$2</f>
        <v>4222.0499489542799</v>
      </c>
      <c r="X175" s="46">
        <f>FC_OTH_HH_LI_E!X$2</f>
        <v>4226.1712070640597</v>
      </c>
    </row>
    <row r="176" spans="1:24" ht="11.25" customHeight="1" x14ac:dyDescent="0.2">
      <c r="A176" s="44" t="s">
        <v>432</v>
      </c>
      <c r="B176" s="45" t="str">
        <f ca="1">HYPERLINK("#"&amp;CELL("address",FC_OTH_HH_OA_E!$W$2),"FC_OTH_HH_OA_E")</f>
        <v>FC_OTH_HH_OA_E</v>
      </c>
      <c r="C176" s="46">
        <f>FC_OTH_HH_OA_E!C$2</f>
        <v>2008.2115411052121</v>
      </c>
      <c r="D176" s="46">
        <f>FC_OTH_HH_OA_E!D$2</f>
        <v>2075.9293466182667</v>
      </c>
      <c r="E176" s="46">
        <f>FC_OTH_HH_OA_E!E$2</f>
        <v>2138.1881478277651</v>
      </c>
      <c r="F176" s="46">
        <f>FC_OTH_HH_OA_E!F$2</f>
        <v>2204.2351803095312</v>
      </c>
      <c r="G176" s="46">
        <f>FC_OTH_HH_OA_E!G$2</f>
        <v>2286.3813239359301</v>
      </c>
      <c r="H176" s="46">
        <f>FC_OTH_HH_OA_E!H$2</f>
        <v>2357.3534797162133</v>
      </c>
      <c r="I176" s="46">
        <f>FC_OTH_HH_OA_E!I$2</f>
        <v>2430.594728368148</v>
      </c>
      <c r="J176" s="46">
        <f>FC_OTH_HH_OA_E!J$2</f>
        <v>2526.7776128525475</v>
      </c>
      <c r="K176" s="46">
        <f>FC_OTH_HH_OA_E!K$2</f>
        <v>2637.4969886667691</v>
      </c>
      <c r="L176" s="46">
        <f>FC_OTH_HH_OA_E!L$2</f>
        <v>2768.1601633515243</v>
      </c>
      <c r="M176" s="46">
        <f>FC_OTH_HH_OA_E!M$2</f>
        <v>2899.6764663261365</v>
      </c>
      <c r="N176" s="46">
        <f>FC_OTH_HH_OA_E!N$2</f>
        <v>2999.4095788571713</v>
      </c>
      <c r="O176" s="46">
        <f>FC_OTH_HH_OA_E!O$2</f>
        <v>3104.937724625674</v>
      </c>
      <c r="P176" s="46">
        <f>FC_OTH_HH_OA_E!P$2</f>
        <v>3202.065875024573</v>
      </c>
      <c r="Q176" s="46">
        <f>FC_OTH_HH_OA_E!Q$2</f>
        <v>3296.325140994421</v>
      </c>
      <c r="R176" s="46">
        <f>FC_OTH_HH_OA_E!R$2</f>
        <v>3393.4401000943863</v>
      </c>
      <c r="S176" s="46">
        <f>FC_OTH_HH_OA_E!S$2</f>
        <v>3529.5773727066075</v>
      </c>
      <c r="T176" s="46">
        <f>FC_OTH_HH_OA_E!T$2</f>
        <v>3602.8852259920491</v>
      </c>
      <c r="U176" s="46">
        <f>FC_OTH_HH_OA_E!U$2</f>
        <v>3743.35100652766</v>
      </c>
      <c r="V176" s="46">
        <f>FC_OTH_HH_OA_E!V$2</f>
        <v>3838.9362839870892</v>
      </c>
      <c r="W176" s="46">
        <f>FC_OTH_HH_OA_E!W$2</f>
        <v>4116.0550443888351</v>
      </c>
      <c r="X176" s="46">
        <f>FC_OTH_HH_OA_E!X$2</f>
        <v>4285.1070996978451</v>
      </c>
    </row>
    <row r="177" spans="1:24" ht="11.25" customHeight="1" x14ac:dyDescent="0.2">
      <c r="A177" s="15" t="s">
        <v>424</v>
      </c>
      <c r="B177" s="16" t="str">
        <f ca="1">HYPERLINK("#"&amp;CELL("address",FC_OTH_AFF_E!$W$2),"FC_OTH_AFF_E")</f>
        <v>FC_OTH_AFF_E</v>
      </c>
      <c r="C177" s="37">
        <f>FC_OTH_AFF_E!C$2</f>
        <v>29118.303394247152</v>
      </c>
      <c r="D177" s="37">
        <f>FC_OTH_AFF_E!D$2</f>
        <v>28935.088905468903</v>
      </c>
      <c r="E177" s="37">
        <f>FC_OTH_AFF_E!E$2</f>
        <v>28292.748793144863</v>
      </c>
      <c r="F177" s="37">
        <f>FC_OTH_AFF_E!F$2</f>
        <v>29256.593657739202</v>
      </c>
      <c r="G177" s="37">
        <f>FC_OTH_AFF_E!G$2</f>
        <v>30079.398389189271</v>
      </c>
      <c r="H177" s="37">
        <f>FC_OTH_AFF_E!H$2</f>
        <v>30374.103428919629</v>
      </c>
      <c r="I177" s="37">
        <f>FC_OTH_AFF_E!I$2</f>
        <v>28175.094167339263</v>
      </c>
      <c r="J177" s="37">
        <f>FC_OTH_AFF_E!J$2</f>
        <v>27411.740665831603</v>
      </c>
      <c r="K177" s="37">
        <f>FC_OTH_AFF_E!K$2</f>
        <v>27052.44884728927</v>
      </c>
      <c r="L177" s="37">
        <f>FC_OTH_AFF_E!L$2</f>
        <v>26622.332175010666</v>
      </c>
      <c r="M177" s="37">
        <f>FC_OTH_AFF_E!M$2</f>
        <v>27338.906792777292</v>
      </c>
      <c r="N177" s="37">
        <f>FC_OTH_AFF_E!N$2</f>
        <v>26783.168357695613</v>
      </c>
      <c r="O177" s="37">
        <f>FC_OTH_AFF_E!O$2</f>
        <v>26801.672570937226</v>
      </c>
      <c r="P177" s="37">
        <f>FC_OTH_AFF_E!P$2</f>
        <v>27173.55417024935</v>
      </c>
      <c r="Q177" s="37">
        <f>FC_OTH_AFF_E!Q$2</f>
        <v>26536.530094582973</v>
      </c>
      <c r="R177" s="37">
        <f>FC_OTH_AFF_E!R$2</f>
        <v>26607.532502149614</v>
      </c>
      <c r="S177" s="37">
        <f>FC_OTH_AFF_E!S$2</f>
        <v>26927.030180567494</v>
      </c>
      <c r="T177" s="37">
        <f>FC_OTH_AFF_E!T$2</f>
        <v>27238.440584694759</v>
      </c>
      <c r="U177" s="37">
        <f>FC_OTH_AFF_E!U$2</f>
        <v>29919.201934651763</v>
      </c>
      <c r="V177" s="37">
        <f>FC_OTH_AFF_E!V$2</f>
        <v>30068.046173688737</v>
      </c>
      <c r="W177" s="37">
        <f>FC_OTH_AFF_E!W$2</f>
        <v>30411.895184866728</v>
      </c>
      <c r="X177" s="37">
        <f>FC_OTH_AFF_E!X$2</f>
        <v>30430.465950128972</v>
      </c>
    </row>
    <row r="178" spans="1:24" ht="11.25" customHeight="1" x14ac:dyDescent="0.2">
      <c r="A178" s="12" t="s">
        <v>205</v>
      </c>
      <c r="B178" s="13" t="str">
        <f ca="1">HYPERLINK("#"&amp;CELL("address",STATDIFF!$W$2),"STATDIFF")</f>
        <v>STATDIFF</v>
      </c>
      <c r="C178" s="38">
        <f>STATDIFF!C$2</f>
        <v>-5071.9550496827578</v>
      </c>
      <c r="D178" s="38">
        <f>STATDIFF!D$2</f>
        <v>3350.5843011005772</v>
      </c>
      <c r="E178" s="38">
        <f>STATDIFF!E$2</f>
        <v>3361.6497221196737</v>
      </c>
      <c r="F178" s="38">
        <f>STATDIFF!F$2</f>
        <v>-2855.4402389851734</v>
      </c>
      <c r="G178" s="38">
        <f>STATDIFF!G$2</f>
        <v>-542.19670224747915</v>
      </c>
      <c r="H178" s="38">
        <f>STATDIFF!H$2</f>
        <v>-48.870017997989578</v>
      </c>
      <c r="I178" s="38">
        <f>STATDIFF!I$2</f>
        <v>1356.3280608769762</v>
      </c>
      <c r="J178" s="38">
        <f>STATDIFF!J$2</f>
        <v>-687.78481251389235</v>
      </c>
      <c r="K178" s="38">
        <f>STATDIFF!K$2</f>
        <v>691.58657661234201</v>
      </c>
      <c r="L178" s="38">
        <f>STATDIFF!L$2</f>
        <v>2002.7373455051752</v>
      </c>
      <c r="M178" s="38">
        <f>STATDIFF!M$2</f>
        <v>1583.1991797943333</v>
      </c>
      <c r="N178" s="38">
        <f>STATDIFF!N$2</f>
        <v>3548.5239767708345</v>
      </c>
      <c r="O178" s="38">
        <f>STATDIFF!O$2</f>
        <v>-5891.3437333987695</v>
      </c>
      <c r="P178" s="38">
        <f>STATDIFF!P$2</f>
        <v>551.50819679776089</v>
      </c>
      <c r="Q178" s="38">
        <f>STATDIFF!Q$2</f>
        <v>-3583.8735984470259</v>
      </c>
      <c r="R178" s="38">
        <f>STATDIFF!R$2</f>
        <v>-8488.976968396606</v>
      </c>
      <c r="S178" s="38">
        <f>STATDIFF!S$2</f>
        <v>-4448.8315207125679</v>
      </c>
      <c r="T178" s="38">
        <f>STATDIFF!T$2</f>
        <v>246.06584174691926</v>
      </c>
      <c r="U178" s="38">
        <f>STATDIFF!U$2</f>
        <v>-972.33040238615285</v>
      </c>
      <c r="V178" s="38">
        <f>STATDIFF!V$2</f>
        <v>4792.3738520117813</v>
      </c>
      <c r="W178" s="38">
        <f>STATDIFF!W$2</f>
        <v>463.81588110991606</v>
      </c>
      <c r="X178" s="38">
        <f>STATDIFF!X$2</f>
        <v>-2158.9309544283974</v>
      </c>
    </row>
  </sheetData>
  <pageMargins left="0.39370078740157483" right="0.39370078740157483" top="0.39370078740157483" bottom="0.39370078740157483" header="0.31496062992125984" footer="0.31496062992125984"/>
  <pageSetup paperSize="9" scale="5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0</v>
      </c>
      <c r="B1" s="7" t="s">
        <v>229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675865.22106620809</v>
      </c>
      <c r="D2" s="28">
        <f t="shared" ref="D2" si="1">SUM(D3,D17,D22,D25,D26,D51,D52,D71,D74,D75,D76)</f>
        <v>685360.7252794496</v>
      </c>
      <c r="E2" s="28">
        <f t="shared" ref="E2" si="2">SUM(E3,E17,E22,E25,E26,E51,E52,E71,E74,E75,E76)</f>
        <v>689533.43791917444</v>
      </c>
      <c r="F2" s="28">
        <f t="shared" ref="F2" si="3">SUM(F3,F17,F22,F25,F26,F51,F52,F71,F74,F75,F76)</f>
        <v>694347.83439380908</v>
      </c>
      <c r="G2" s="28">
        <f t="shared" ref="G2" si="4">SUM(G3,G17,G22,G25,G26,G51,G52,G71,G74,G75,G76)</f>
        <v>710302.95253654325</v>
      </c>
      <c r="H2" s="28">
        <f t="shared" ref="H2" si="5">SUM(H3,H17,H22,H25,H26,H51,H52,H71,H74,H75,H76)</f>
        <v>703209.69011177984</v>
      </c>
      <c r="I2" s="28">
        <f t="shared" ref="I2" si="6">SUM(I3,I17,I22,I25,I26,I51,I52,I71,I74,I75,I76)</f>
        <v>703762.08529664646</v>
      </c>
      <c r="J2" s="28">
        <f t="shared" ref="J2" si="7">SUM(J3,J17,J22,J25,J26,J51,J52,J71,J74,J75,J76)</f>
        <v>690378.62201203778</v>
      </c>
      <c r="K2" s="28">
        <f t="shared" ref="K2" si="8">SUM(K3,K17,K22,K25,K26,K51,K52,K71,K74,K75,K76)</f>
        <v>698804.51367153903</v>
      </c>
      <c r="L2" s="28">
        <f t="shared" ref="L2" si="9">SUM(L3,L17,L22,L25,L26,L51,L52,L71,L74,L75,L76)</f>
        <v>668453.14024075668</v>
      </c>
      <c r="M2" s="28">
        <f t="shared" ref="M2" si="10">SUM(M3,M17,M22,M25,M26,M51,M52,M71,M74,M75,M76)</f>
        <v>696110.48503869295</v>
      </c>
      <c r="N2" s="28">
        <f t="shared" ref="N2" si="11">SUM(N3,N17,N22,N25,N26,N51,N52,N71,N74,N75,N76)</f>
        <v>683176.04350816854</v>
      </c>
      <c r="O2" s="28">
        <f t="shared" ref="O2" si="12">SUM(O3,O17,O22,O25,O26,O51,O52,O71,O74,O75,O76)</f>
        <v>689703.45288048149</v>
      </c>
      <c r="P2" s="28">
        <f t="shared" ref="P2" si="13">SUM(P3,P17,P22,P25,P26,P51,P52,P71,P74,P75,P76)</f>
        <v>690624.09982803091</v>
      </c>
      <c r="Q2" s="28">
        <f t="shared" ref="Q2" si="14">SUM(Q3,Q17,Q22,Q25,Q26,Q51,Q52,Q71,Q74,Q75,Q76)</f>
        <v>673692.02527944976</v>
      </c>
      <c r="R2" s="28">
        <f t="shared" ref="R2" si="15">SUM(R3,R17,R22,R25,R26,R51,R52,R71,R74,R75,R76)</f>
        <v>658073.49527085118</v>
      </c>
      <c r="S2" s="28">
        <f t="shared" ref="S2" si="16">SUM(S3,S17,S22,S25,S26,S51,S52,S71,S74,S75,S76)</f>
        <v>642415.77437661216</v>
      </c>
      <c r="T2" s="28">
        <f t="shared" ref="T2" si="17">SUM(T3,T17,T22,T25,T26,T51,T52,T71,T74,T75,T76)</f>
        <v>640810.68761822872</v>
      </c>
      <c r="U2" s="28">
        <f t="shared" ref="U2" si="18">SUM(U3,U17,U22,U25,U26,U51,U52,U71,U74,U75,U76)</f>
        <v>637378.97291487525</v>
      </c>
      <c r="V2" s="28">
        <f t="shared" ref="V2" si="19">SUM(V3,V17,V22,V25,V26,V51,V52,V71,V74,V75,V76)</f>
        <v>618052.73516766971</v>
      </c>
      <c r="W2" s="28">
        <f t="shared" ref="W2:X2" si="20">SUM(W3,W17,W22,W25,W26,W51,W52,W71,W74,W75,W76)</f>
        <v>573093.78039552877</v>
      </c>
      <c r="X2" s="28">
        <f t="shared" si="20"/>
        <v>598126.73594153044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21">SUM(C4,C8,C11)</f>
        <v>189777.52218400684</v>
      </c>
      <c r="D3" s="29">
        <f t="shared" ref="D3" si="22">SUM(D4,D8,D11)</f>
        <v>187255.71986242474</v>
      </c>
      <c r="E3" s="29">
        <f t="shared" ref="E3" si="23">SUM(E4,E8,E11)</f>
        <v>186021.87351676697</v>
      </c>
      <c r="F3" s="29">
        <f t="shared" ref="F3" si="24">SUM(F4,F8,F11)</f>
        <v>184797.34496990539</v>
      </c>
      <c r="G3" s="29">
        <f t="shared" ref="G3" si="25">SUM(G4,G8,G11)</f>
        <v>180931.79948409286</v>
      </c>
      <c r="H3" s="29">
        <f t="shared" ref="H3" si="26">SUM(H4,H8,H11)</f>
        <v>176851.48417884781</v>
      </c>
      <c r="I3" s="29">
        <f t="shared" ref="I3" si="27">SUM(I4,I8,I11)</f>
        <v>172733.67901977641</v>
      </c>
      <c r="J3" s="29">
        <f t="shared" ref="J3" si="28">SUM(J4,J8,J11)</f>
        <v>169273.73198624246</v>
      </c>
      <c r="K3" s="29">
        <f t="shared" ref="K3" si="29">SUM(K4,K8,K11)</f>
        <v>161054.20128976784</v>
      </c>
      <c r="L3" s="29">
        <f t="shared" ref="L3" si="30">SUM(L4,L8,L11)</f>
        <v>149858.42467755804</v>
      </c>
      <c r="M3" s="29">
        <f t="shared" ref="M3" si="31">SUM(M4,M8,M11)</f>
        <v>146621.41840068786</v>
      </c>
      <c r="N3" s="29">
        <f t="shared" ref="N3" si="32">SUM(N4,N8,N11)</f>
        <v>149419.49226139294</v>
      </c>
      <c r="O3" s="29">
        <f t="shared" ref="O3" si="33">SUM(O4,O8,O11)</f>
        <v>151021.4634565778</v>
      </c>
      <c r="P3" s="29">
        <f t="shared" ref="P3" si="34">SUM(P4,P8,P11)</f>
        <v>140810.25623387791</v>
      </c>
      <c r="Q3" s="29">
        <f t="shared" ref="Q3" si="35">SUM(Q4,Q8,Q11)</f>
        <v>135227.39664660359</v>
      </c>
      <c r="R3" s="29">
        <f t="shared" ref="R3" si="36">SUM(R4,R8,R11)</f>
        <v>133780.77515047294</v>
      </c>
      <c r="S3" s="29">
        <f t="shared" ref="S3" si="37">SUM(S4,S8,S11)</f>
        <v>124669.36999140153</v>
      </c>
      <c r="T3" s="29">
        <f t="shared" ref="T3" si="38">SUM(T4,T8,T11)</f>
        <v>122628.67601031814</v>
      </c>
      <c r="U3" s="29">
        <f t="shared" ref="U3" si="39">SUM(U4,U8,U11)</f>
        <v>116090.47635425623</v>
      </c>
      <c r="V3" s="29">
        <f t="shared" ref="V3" si="40">SUM(V4,V8,V11)</f>
        <v>100065.77231298367</v>
      </c>
      <c r="W3" s="29">
        <f t="shared" ref="W3:X3" si="41">SUM(W4,W8,W11)</f>
        <v>83590.075666380042</v>
      </c>
      <c r="X3" s="29">
        <f t="shared" si="41"/>
        <v>90966.491487532243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42">SUM(C5:C7)</f>
        <v>99737.750988821994</v>
      </c>
      <c r="D4" s="42">
        <f t="shared" ref="D4" si="43">SUM(D5:D7)</f>
        <v>94607.393895098881</v>
      </c>
      <c r="E4" s="42">
        <f t="shared" ref="E4" si="44">SUM(E5:E7)</f>
        <v>92230.542218400689</v>
      </c>
      <c r="F4" s="42">
        <f t="shared" ref="F4" si="45">SUM(F5:F7)</f>
        <v>90817.471023215796</v>
      </c>
      <c r="G4" s="42">
        <f t="shared" ref="G4" si="46">SUM(G5:G7)</f>
        <v>87454.779363714522</v>
      </c>
      <c r="H4" s="42">
        <f t="shared" ref="H4" si="47">SUM(H5:H7)</f>
        <v>86314.765606190878</v>
      </c>
      <c r="I4" s="42">
        <f t="shared" ref="I4" si="48">SUM(I5:I7)</f>
        <v>82004.232158211496</v>
      </c>
      <c r="J4" s="42">
        <f t="shared" ref="J4" si="49">SUM(J5:J7)</f>
        <v>77738.701289767836</v>
      </c>
      <c r="K4" s="42">
        <f t="shared" ref="K4" si="50">SUM(K5:K7)</f>
        <v>71941.314359415293</v>
      </c>
      <c r="L4" s="42">
        <f t="shared" ref="L4" si="51">SUM(L5:L7)</f>
        <v>64001.913413585564</v>
      </c>
      <c r="M4" s="42">
        <f t="shared" ref="M4" si="52">SUM(M5:M7)</f>
        <v>62774.122098022344</v>
      </c>
      <c r="N4" s="42">
        <f t="shared" ref="N4" si="53">SUM(N5:N7)</f>
        <v>60481.689767841781</v>
      </c>
      <c r="O4" s="42">
        <f t="shared" ref="O4" si="54">SUM(O5:O7)</f>
        <v>61457.4347377472</v>
      </c>
      <c r="P4" s="42">
        <f t="shared" ref="P4" si="55">SUM(P5:P7)</f>
        <v>56135.072141014614</v>
      </c>
      <c r="Q4" s="42">
        <f t="shared" ref="Q4" si="56">SUM(Q5:Q7)</f>
        <v>53576.984780739469</v>
      </c>
      <c r="R4" s="42">
        <f t="shared" ref="R4" si="57">SUM(R5:R7)</f>
        <v>52072.769389509886</v>
      </c>
      <c r="S4" s="42">
        <f t="shared" ref="S4" si="58">SUM(S5:S7)</f>
        <v>48214.551418744617</v>
      </c>
      <c r="T4" s="42">
        <f t="shared" ref="T4" si="59">SUM(T5:T7)</f>
        <v>44001.345743766113</v>
      </c>
      <c r="U4" s="42">
        <f t="shared" ref="U4" si="60">SUM(U5:U7)</f>
        <v>40750.696904557175</v>
      </c>
      <c r="V4" s="42">
        <f t="shared" ref="V4" si="61">SUM(V5:V7)</f>
        <v>37065.232158211526</v>
      </c>
      <c r="W4" s="42">
        <f t="shared" ref="W4:X4" si="62">SUM(W5:W7)</f>
        <v>32580.895700773861</v>
      </c>
      <c r="X4" s="42">
        <f t="shared" si="62"/>
        <v>33163.082287188307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1347.1546001719689</v>
      </c>
      <c r="G5" s="30">
        <v>3138.3833190025798</v>
      </c>
      <c r="H5" s="30">
        <v>3205.9152192605334</v>
      </c>
      <c r="I5" s="30">
        <v>3042.5115219260533</v>
      </c>
      <c r="J5" s="30">
        <v>2971.202321582115</v>
      </c>
      <c r="K5" s="30">
        <v>2760.4196044711953</v>
      </c>
      <c r="L5" s="30">
        <v>3101.2978503869299</v>
      </c>
      <c r="M5" s="30">
        <v>2798.4771281169378</v>
      </c>
      <c r="N5" s="30">
        <v>2569.2797076526222</v>
      </c>
      <c r="O5" s="30">
        <v>2439.5877901977647</v>
      </c>
      <c r="P5" s="30">
        <v>1784.5702493551155</v>
      </c>
      <c r="Q5" s="30">
        <v>2058.072828890799</v>
      </c>
      <c r="R5" s="30">
        <v>1557.7782459157347</v>
      </c>
      <c r="S5" s="30">
        <v>1149.0842648323301</v>
      </c>
      <c r="T5" s="30">
        <v>908.8874462596732</v>
      </c>
      <c r="U5" s="30">
        <v>732.15537403267399</v>
      </c>
      <c r="V5" s="30">
        <v>0</v>
      </c>
      <c r="W5" s="30">
        <v>0</v>
      </c>
      <c r="X5" s="30">
        <v>0</v>
      </c>
    </row>
    <row r="6" spans="1:24" ht="11.25" customHeight="1" x14ac:dyDescent="0.2">
      <c r="A6" s="39" t="s">
        <v>7</v>
      </c>
      <c r="B6" s="23" t="s">
        <v>8</v>
      </c>
      <c r="C6" s="30">
        <v>30685.890799656059</v>
      </c>
      <c r="D6" s="30">
        <v>29255.276612209804</v>
      </c>
      <c r="E6" s="30">
        <v>28790.866809974199</v>
      </c>
      <c r="F6" s="30">
        <v>28677.723731728278</v>
      </c>
      <c r="G6" s="30">
        <v>28178.027687016332</v>
      </c>
      <c r="H6" s="30">
        <v>25300.127085124674</v>
      </c>
      <c r="I6" s="30">
        <v>24655.138521066201</v>
      </c>
      <c r="J6" s="30">
        <v>24369.673000859839</v>
      </c>
      <c r="K6" s="30">
        <v>20928.118056749783</v>
      </c>
      <c r="L6" s="30">
        <v>16346.276440240756</v>
      </c>
      <c r="M6" s="30">
        <v>17969.499226139291</v>
      </c>
      <c r="N6" s="30">
        <v>16681.154256233876</v>
      </c>
      <c r="O6" s="30">
        <v>16165.532932072225</v>
      </c>
      <c r="P6" s="30">
        <v>14992.270163370593</v>
      </c>
      <c r="Q6" s="30">
        <v>15099.456405846946</v>
      </c>
      <c r="R6" s="30">
        <v>14614.987790197763</v>
      </c>
      <c r="S6" s="30">
        <v>13128.826397248495</v>
      </c>
      <c r="T6" s="30">
        <v>12407.597334479793</v>
      </c>
      <c r="U6" s="30">
        <v>11019.176354256233</v>
      </c>
      <c r="V6" s="30">
        <v>9893.9624247635402</v>
      </c>
      <c r="W6" s="30">
        <v>9367.2892519346497</v>
      </c>
      <c r="X6" s="30">
        <v>9902.3477214101458</v>
      </c>
    </row>
    <row r="7" spans="1:24" ht="11.25" customHeight="1" x14ac:dyDescent="0.2">
      <c r="A7" s="39" t="s">
        <v>9</v>
      </c>
      <c r="B7" s="23" t="s">
        <v>10</v>
      </c>
      <c r="C7" s="30">
        <v>69051.860189165935</v>
      </c>
      <c r="D7" s="30">
        <v>65352.117282889085</v>
      </c>
      <c r="E7" s="30">
        <v>63439.675408426483</v>
      </c>
      <c r="F7" s="30">
        <v>60792.592691315556</v>
      </c>
      <c r="G7" s="30">
        <v>56138.36835769561</v>
      </c>
      <c r="H7" s="30">
        <v>57808.723301805672</v>
      </c>
      <c r="I7" s="30">
        <v>54306.582115219251</v>
      </c>
      <c r="J7" s="30">
        <v>50397.825967325887</v>
      </c>
      <c r="K7" s="30">
        <v>48252.77669819432</v>
      </c>
      <c r="L7" s="30">
        <v>44554.339122957877</v>
      </c>
      <c r="M7" s="30">
        <v>42006.145743766116</v>
      </c>
      <c r="N7" s="30">
        <v>41231.255803955282</v>
      </c>
      <c r="O7" s="30">
        <v>42852.314015477212</v>
      </c>
      <c r="P7" s="30">
        <v>39358.231728288905</v>
      </c>
      <c r="Q7" s="30">
        <v>36419.455546001722</v>
      </c>
      <c r="R7" s="30">
        <v>35900.003353396387</v>
      </c>
      <c r="S7" s="30">
        <v>33936.640756663794</v>
      </c>
      <c r="T7" s="30">
        <v>30684.860963026647</v>
      </c>
      <c r="U7" s="30">
        <v>28999.365176268271</v>
      </c>
      <c r="V7" s="30">
        <v>27171.269733447985</v>
      </c>
      <c r="W7" s="30">
        <v>23213.606448839211</v>
      </c>
      <c r="X7" s="30">
        <v>23260.734565778163</v>
      </c>
    </row>
    <row r="8" spans="1:24" ht="11.25" customHeight="1" x14ac:dyDescent="0.2">
      <c r="A8" s="40" t="s">
        <v>343</v>
      </c>
      <c r="B8" s="41" t="s">
        <v>344</v>
      </c>
      <c r="C8" s="42">
        <f t="shared" ref="C8" si="63">SUM(C9:C10)</f>
        <v>90039.771195184847</v>
      </c>
      <c r="D8" s="42">
        <f t="shared" ref="D8" si="64">SUM(D9:D10)</f>
        <v>92648.325967325858</v>
      </c>
      <c r="E8" s="42">
        <f t="shared" ref="E8" si="65">SUM(E9:E10)</f>
        <v>93791.331298366276</v>
      </c>
      <c r="F8" s="42">
        <f t="shared" ref="F8" si="66">SUM(F9:F10)</f>
        <v>93979.873946689608</v>
      </c>
      <c r="G8" s="42">
        <f t="shared" ref="G8" si="67">SUM(G9:G10)</f>
        <v>93477.020120378336</v>
      </c>
      <c r="H8" s="42">
        <f t="shared" ref="H8" si="68">SUM(H9:H10)</f>
        <v>90536.71857265693</v>
      </c>
      <c r="I8" s="42">
        <f t="shared" ref="I8" si="69">SUM(I9:I10)</f>
        <v>90729.446861564909</v>
      </c>
      <c r="J8" s="42">
        <f t="shared" ref="J8" si="70">SUM(J9:J10)</f>
        <v>91535.030696474612</v>
      </c>
      <c r="K8" s="42">
        <f t="shared" ref="K8" si="71">SUM(K9:K10)</f>
        <v>89112.886930352543</v>
      </c>
      <c r="L8" s="42">
        <f t="shared" ref="L8" si="72">SUM(L9:L10)</f>
        <v>85856.511263972468</v>
      </c>
      <c r="M8" s="42">
        <f t="shared" ref="M8" si="73">SUM(M9:M10)</f>
        <v>83847.296302665534</v>
      </c>
      <c r="N8" s="42">
        <f t="shared" ref="N8" si="74">SUM(N9:N10)</f>
        <v>88937.802493551149</v>
      </c>
      <c r="O8" s="42">
        <f t="shared" ref="O8" si="75">SUM(O9:O10)</f>
        <v>89564.02871883061</v>
      </c>
      <c r="P8" s="42">
        <f t="shared" ref="P8" si="76">SUM(P9:P10)</f>
        <v>84675.184092863303</v>
      </c>
      <c r="Q8" s="42">
        <f t="shared" ref="Q8" si="77">SUM(Q9:Q10)</f>
        <v>81650.411865864124</v>
      </c>
      <c r="R8" s="42">
        <f t="shared" ref="R8" si="78">SUM(R9:R10)</f>
        <v>81708.005760963046</v>
      </c>
      <c r="S8" s="42">
        <f t="shared" ref="S8" si="79">SUM(S9:S10)</f>
        <v>76454.818572656921</v>
      </c>
      <c r="T8" s="42">
        <f t="shared" ref="T8" si="80">SUM(T9:T10)</f>
        <v>78627.330266552031</v>
      </c>
      <c r="U8" s="42">
        <f t="shared" ref="U8" si="81">SUM(U9:U10)</f>
        <v>75339.779449699054</v>
      </c>
      <c r="V8" s="42">
        <f t="shared" ref="V8" si="82">SUM(V9:V10)</f>
        <v>63000.540154772134</v>
      </c>
      <c r="W8" s="42">
        <f t="shared" ref="W8:X8" si="83">SUM(W9:W10)</f>
        <v>51009.179965606185</v>
      </c>
      <c r="X8" s="42">
        <f t="shared" si="83"/>
        <v>57803.409200343929</v>
      </c>
    </row>
    <row r="9" spans="1:24" ht="11.25" customHeight="1" x14ac:dyDescent="0.2">
      <c r="A9" s="39" t="s">
        <v>11</v>
      </c>
      <c r="B9" s="23" t="s">
        <v>12</v>
      </c>
      <c r="C9" s="30">
        <v>1054.1981943250209</v>
      </c>
      <c r="D9" s="30">
        <v>1008.400085984523</v>
      </c>
      <c r="E9" s="30">
        <v>1092.6707652622531</v>
      </c>
      <c r="F9" s="30">
        <v>958.45726569217538</v>
      </c>
      <c r="G9" s="30">
        <v>983.06930352536529</v>
      </c>
      <c r="H9" s="30">
        <v>978.52648323301798</v>
      </c>
      <c r="I9" s="30">
        <v>1018.1017196904554</v>
      </c>
      <c r="J9" s="30">
        <v>885.20834049871019</v>
      </c>
      <c r="K9" s="30">
        <v>900.31212381771275</v>
      </c>
      <c r="L9" s="30">
        <v>785.82175408426485</v>
      </c>
      <c r="M9" s="30">
        <v>767.77171109200344</v>
      </c>
      <c r="N9" s="30">
        <v>771.21607910576097</v>
      </c>
      <c r="O9" s="30">
        <v>770.20937231298365</v>
      </c>
      <c r="P9" s="30">
        <v>605.27712811693891</v>
      </c>
      <c r="Q9" s="30">
        <v>448.6519346517627</v>
      </c>
      <c r="R9" s="30">
        <v>427.30472914875321</v>
      </c>
      <c r="S9" s="30">
        <v>235.73138435081691</v>
      </c>
      <c r="T9" s="30">
        <v>586.0380051590713</v>
      </c>
      <c r="U9" s="30">
        <v>522.10378331900256</v>
      </c>
      <c r="V9" s="30">
        <v>0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88985.573000859833</v>
      </c>
      <c r="D10" s="30">
        <v>91639.925881341333</v>
      </c>
      <c r="E10" s="30">
        <v>92698.660533104019</v>
      </c>
      <c r="F10" s="30">
        <v>93021.416680997427</v>
      </c>
      <c r="G10" s="30">
        <v>92493.950816852972</v>
      </c>
      <c r="H10" s="30">
        <v>89558.192089423916</v>
      </c>
      <c r="I10" s="30">
        <v>89711.345141874452</v>
      </c>
      <c r="J10" s="30">
        <v>90649.822355975906</v>
      </c>
      <c r="K10" s="30">
        <v>88212.574806534831</v>
      </c>
      <c r="L10" s="30">
        <v>85070.689509888209</v>
      </c>
      <c r="M10" s="30">
        <v>83079.524591573529</v>
      </c>
      <c r="N10" s="30">
        <v>88166.586414445395</v>
      </c>
      <c r="O10" s="30">
        <v>88793.81934651763</v>
      </c>
      <c r="P10" s="30">
        <v>84069.906964746362</v>
      </c>
      <c r="Q10" s="30">
        <v>81201.759931212364</v>
      </c>
      <c r="R10" s="30">
        <v>81280.701031814286</v>
      </c>
      <c r="S10" s="30">
        <v>76219.087188306105</v>
      </c>
      <c r="T10" s="30">
        <v>78041.292261392955</v>
      </c>
      <c r="U10" s="30">
        <v>74817.675666380048</v>
      </c>
      <c r="V10" s="30">
        <v>63000.540154772134</v>
      </c>
      <c r="W10" s="30">
        <v>51009.179965606185</v>
      </c>
      <c r="X10" s="30">
        <v>57803.409200343929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" si="84">SUM(C12:C16)</f>
        <v>0</v>
      </c>
      <c r="D11" s="42">
        <f t="shared" ref="D11" si="85">SUM(D12:D16)</f>
        <v>0</v>
      </c>
      <c r="E11" s="42">
        <f t="shared" ref="E11" si="86">SUM(E12:E16)</f>
        <v>0</v>
      </c>
      <c r="F11" s="42">
        <f t="shared" ref="F11" si="87">SUM(F12:F16)</f>
        <v>0</v>
      </c>
      <c r="G11" s="42">
        <f t="shared" ref="G11" si="88">SUM(G12:G16)</f>
        <v>0</v>
      </c>
      <c r="H11" s="42">
        <f t="shared" ref="H11" si="89">SUM(H12:H16)</f>
        <v>0</v>
      </c>
      <c r="I11" s="42">
        <f t="shared" ref="I11" si="90">SUM(I12:I16)</f>
        <v>0</v>
      </c>
      <c r="J11" s="42">
        <f t="shared" ref="J11" si="91">SUM(J12:J16)</f>
        <v>0</v>
      </c>
      <c r="K11" s="42">
        <f t="shared" ref="K11" si="92">SUM(K12:K16)</f>
        <v>0</v>
      </c>
      <c r="L11" s="42">
        <f t="shared" ref="L11" si="93">SUM(L12:L16)</f>
        <v>0</v>
      </c>
      <c r="M11" s="42">
        <f t="shared" ref="M11" si="94">SUM(M12:M16)</f>
        <v>0</v>
      </c>
      <c r="N11" s="42">
        <f t="shared" ref="N11" si="95">SUM(N12:N16)</f>
        <v>0</v>
      </c>
      <c r="O11" s="42">
        <f t="shared" ref="O11" si="96">SUM(O12:O16)</f>
        <v>0</v>
      </c>
      <c r="P11" s="42">
        <f t="shared" ref="P11" si="97">SUM(P12:P16)</f>
        <v>0</v>
      </c>
      <c r="Q11" s="42">
        <f t="shared" ref="Q11" si="98">SUM(Q12:Q16)</f>
        <v>0</v>
      </c>
      <c r="R11" s="42">
        <f t="shared" ref="R11" si="99">SUM(R12:R16)</f>
        <v>0</v>
      </c>
      <c r="S11" s="42">
        <f t="shared" ref="S11" si="100">SUM(S12:S16)</f>
        <v>0</v>
      </c>
      <c r="T11" s="42">
        <f t="shared" ref="T11" si="101">SUM(T12:T16)</f>
        <v>0</v>
      </c>
      <c r="U11" s="42">
        <f t="shared" ref="U11" si="102">SUM(U12:U16)</f>
        <v>0</v>
      </c>
      <c r="V11" s="42">
        <f t="shared" ref="V11" si="103">SUM(V12:V16)</f>
        <v>0</v>
      </c>
      <c r="W11" s="42">
        <f t="shared" ref="W11:X11" si="104">SUM(W12:W16)</f>
        <v>0</v>
      </c>
      <c r="X11" s="42">
        <f t="shared" si="104"/>
        <v>0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</row>
    <row r="13" spans="1:24" ht="11.25" customHeight="1" x14ac:dyDescent="0.2">
      <c r="A13" s="39" t="s">
        <v>17</v>
      </c>
      <c r="B13" s="23" t="s">
        <v>18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" si="105">SUM(C18:C21)</f>
        <v>0</v>
      </c>
      <c r="D17" s="31">
        <f t="shared" ref="D17" si="106">SUM(D18:D21)</f>
        <v>0</v>
      </c>
      <c r="E17" s="31">
        <f t="shared" ref="E17" si="107">SUM(E18:E21)</f>
        <v>0</v>
      </c>
      <c r="F17" s="31">
        <f t="shared" ref="F17" si="108">SUM(F18:F21)</f>
        <v>0</v>
      </c>
      <c r="G17" s="31">
        <f t="shared" ref="G17" si="109">SUM(G18:G21)</f>
        <v>0</v>
      </c>
      <c r="H17" s="31">
        <f t="shared" ref="H17" si="110">SUM(H18:H21)</f>
        <v>0</v>
      </c>
      <c r="I17" s="31">
        <f t="shared" ref="I17" si="111">SUM(I18:I21)</f>
        <v>0</v>
      </c>
      <c r="J17" s="31">
        <f t="shared" ref="J17" si="112">SUM(J18:J21)</f>
        <v>0</v>
      </c>
      <c r="K17" s="31">
        <f t="shared" ref="K17" si="113">SUM(K18:K21)</f>
        <v>0</v>
      </c>
      <c r="L17" s="31">
        <f t="shared" ref="L17" si="114">SUM(L18:L21)</f>
        <v>0</v>
      </c>
      <c r="M17" s="31">
        <f t="shared" ref="M17" si="115">SUM(M18:M21)</f>
        <v>0</v>
      </c>
      <c r="N17" s="31">
        <f t="shared" ref="N17" si="116">SUM(N18:N21)</f>
        <v>0</v>
      </c>
      <c r="O17" s="31">
        <f t="shared" ref="O17" si="117">SUM(O18:O21)</f>
        <v>0</v>
      </c>
      <c r="P17" s="31">
        <f t="shared" ref="P17" si="118">SUM(P18:P21)</f>
        <v>0</v>
      </c>
      <c r="Q17" s="31">
        <f t="shared" ref="Q17" si="119">SUM(Q18:Q21)</f>
        <v>0</v>
      </c>
      <c r="R17" s="31">
        <f t="shared" ref="R17" si="120">SUM(R18:R21)</f>
        <v>0</v>
      </c>
      <c r="S17" s="31">
        <f t="shared" ref="S17" si="121">SUM(S18:S21)</f>
        <v>0</v>
      </c>
      <c r="T17" s="31">
        <f t="shared" ref="T17" si="122">SUM(T18:T21)</f>
        <v>0</v>
      </c>
      <c r="U17" s="31">
        <f t="shared" ref="U17" si="123">SUM(U18:U21)</f>
        <v>0</v>
      </c>
      <c r="V17" s="31">
        <f t="shared" ref="V17" si="124">SUM(V18:V21)</f>
        <v>0</v>
      </c>
      <c r="W17" s="31">
        <f t="shared" ref="W17:X17" si="125">SUM(W18:W21)</f>
        <v>0</v>
      </c>
      <c r="X17" s="31">
        <f t="shared" si="125"/>
        <v>0</v>
      </c>
    </row>
    <row r="18" spans="1:24" ht="11.25" customHeight="1" x14ac:dyDescent="0.2">
      <c r="A18" s="22" t="s">
        <v>27</v>
      </c>
      <c r="B18" s="23" t="s">
        <v>28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" si="126">SUM(C23:C24)</f>
        <v>2356.0899398108345</v>
      </c>
      <c r="D22" s="31">
        <f t="shared" ref="D22" si="127">SUM(D23:D24)</f>
        <v>2893.029148753224</v>
      </c>
      <c r="E22" s="31">
        <f t="shared" ref="E22" si="128">SUM(E23:E24)</f>
        <v>3269.5747205503008</v>
      </c>
      <c r="F22" s="31">
        <f t="shared" ref="F22" si="129">SUM(F23:F24)</f>
        <v>3260.8719690455709</v>
      </c>
      <c r="G22" s="31">
        <f t="shared" ref="G22" si="130">SUM(G23:G24)</f>
        <v>2179.8076526225277</v>
      </c>
      <c r="H22" s="31">
        <f t="shared" ref="H22" si="131">SUM(H23:H24)</f>
        <v>3328.5882201203781</v>
      </c>
      <c r="I22" s="31">
        <f t="shared" ref="I22" si="132">SUM(I23:I24)</f>
        <v>4329.3128976784174</v>
      </c>
      <c r="J22" s="31">
        <f t="shared" ref="J22" si="133">SUM(J23:J24)</f>
        <v>2022.6700773860709</v>
      </c>
      <c r="K22" s="31">
        <f t="shared" ref="K22" si="134">SUM(K23:K24)</f>
        <v>2041.2907136715394</v>
      </c>
      <c r="L22" s="31">
        <f t="shared" ref="L22" si="135">SUM(L23:L24)</f>
        <v>3086.3150472914872</v>
      </c>
      <c r="M22" s="31">
        <f t="shared" ref="M22" si="136">SUM(M23:M24)</f>
        <v>3156.9914875322438</v>
      </c>
      <c r="N22" s="31">
        <f t="shared" ref="N22" si="137">SUM(N23:N24)</f>
        <v>2773.2572656921748</v>
      </c>
      <c r="O22" s="31">
        <f t="shared" ref="O22" si="138">SUM(O23:O24)</f>
        <v>1513.4501289767841</v>
      </c>
      <c r="P22" s="31">
        <f t="shared" ref="P22" si="139">SUM(P23:P24)</f>
        <v>3305.5099742046432</v>
      </c>
      <c r="Q22" s="31">
        <f t="shared" ref="Q22" si="140">SUM(Q23:Q24)</f>
        <v>2814.7981083404993</v>
      </c>
      <c r="R22" s="31">
        <f t="shared" ref="R22" si="141">SUM(R23:R24)</f>
        <v>1768.8083404987103</v>
      </c>
      <c r="S22" s="31">
        <f t="shared" ref="S22" si="142">SUM(S23:S24)</f>
        <v>1559.5443680137571</v>
      </c>
      <c r="T22" s="31">
        <f t="shared" ref="T22" si="143">SUM(T23:T24)</f>
        <v>1603.7805674978501</v>
      </c>
      <c r="U22" s="31">
        <f t="shared" ref="U22" si="144">SUM(U23:U24)</f>
        <v>2865.8621668099745</v>
      </c>
      <c r="V22" s="31">
        <f t="shared" ref="V22" si="145">SUM(V23:V24)</f>
        <v>1573.8372312983665</v>
      </c>
      <c r="W22" s="31">
        <f t="shared" ref="W22:X22" si="146">SUM(W23:W24)</f>
        <v>779.57231298366275</v>
      </c>
      <c r="X22" s="31">
        <f t="shared" si="146"/>
        <v>447.99828030954416</v>
      </c>
    </row>
    <row r="23" spans="1:24" ht="11.25" customHeight="1" x14ac:dyDescent="0.2">
      <c r="A23" s="22" t="s">
        <v>37</v>
      </c>
      <c r="B23" s="23" t="s">
        <v>38</v>
      </c>
      <c r="C23" s="30">
        <v>2356.0899398108345</v>
      </c>
      <c r="D23" s="30">
        <v>2893.029148753224</v>
      </c>
      <c r="E23" s="30">
        <v>3269.5747205503008</v>
      </c>
      <c r="F23" s="30">
        <v>3260.8719690455709</v>
      </c>
      <c r="G23" s="30">
        <v>2179.8076526225277</v>
      </c>
      <c r="H23" s="30">
        <v>3328.5882201203781</v>
      </c>
      <c r="I23" s="30">
        <v>4329.3128976784174</v>
      </c>
      <c r="J23" s="30">
        <v>2022.6700773860709</v>
      </c>
      <c r="K23" s="30">
        <v>2041.2907136715394</v>
      </c>
      <c r="L23" s="30">
        <v>3086.3150472914872</v>
      </c>
      <c r="M23" s="30">
        <v>3156.9914875322438</v>
      </c>
      <c r="N23" s="30">
        <v>2773.2572656921748</v>
      </c>
      <c r="O23" s="30">
        <v>1513.4501289767841</v>
      </c>
      <c r="P23" s="30">
        <v>3305.5099742046432</v>
      </c>
      <c r="Q23" s="30">
        <v>2814.7981083404993</v>
      </c>
      <c r="R23" s="30">
        <v>1768.8083404987103</v>
      </c>
      <c r="S23" s="30">
        <v>1559.5443680137571</v>
      </c>
      <c r="T23" s="30">
        <v>1603.7805674978501</v>
      </c>
      <c r="U23" s="30">
        <v>2865.8621668099745</v>
      </c>
      <c r="V23" s="30">
        <v>1573.8372312983665</v>
      </c>
      <c r="W23" s="30">
        <v>779.57231298366275</v>
      </c>
      <c r="X23" s="30">
        <v>447.99828030954416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2788.5256233877899</v>
      </c>
      <c r="D25" s="31">
        <v>2771.5088564058469</v>
      </c>
      <c r="E25" s="31">
        <v>2756.5675838349098</v>
      </c>
      <c r="F25" s="31">
        <v>3177.1509888220121</v>
      </c>
      <c r="G25" s="31">
        <v>3231.9274290627682</v>
      </c>
      <c r="H25" s="31">
        <v>3262.9111779879622</v>
      </c>
      <c r="I25" s="31">
        <v>3248.0420464316421</v>
      </c>
      <c r="J25" s="31">
        <v>3851.957953568357</v>
      </c>
      <c r="K25" s="31">
        <v>3395.8366294067068</v>
      </c>
      <c r="L25" s="31">
        <v>2849.0889939810831</v>
      </c>
      <c r="M25" s="31">
        <v>3975.2725709372312</v>
      </c>
      <c r="N25" s="31">
        <v>4019.8900257953569</v>
      </c>
      <c r="O25" s="31">
        <v>3655.1006018916592</v>
      </c>
      <c r="P25" s="31">
        <v>4111.8911435941527</v>
      </c>
      <c r="Q25" s="31">
        <v>4014.4894239036971</v>
      </c>
      <c r="R25" s="31">
        <v>3514.8617368873602</v>
      </c>
      <c r="S25" s="31">
        <v>3716.0374032674122</v>
      </c>
      <c r="T25" s="31">
        <v>4293.0969905417023</v>
      </c>
      <c r="U25" s="31">
        <v>4179.580051590714</v>
      </c>
      <c r="V25" s="31">
        <v>3177.7142734307813</v>
      </c>
      <c r="W25" s="31">
        <v>2516.5557179707653</v>
      </c>
      <c r="X25" s="31">
        <v>2428.3205503009458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47">SUM(C27,C33)</f>
        <v>44566.879277730011</v>
      </c>
      <c r="D26" s="31">
        <f t="shared" ref="D26" si="148">SUM(D27,D33)</f>
        <v>42388.783834909722</v>
      </c>
      <c r="E26" s="31">
        <f t="shared" ref="E26" si="149">SUM(E27,E33)</f>
        <v>47302.885898538261</v>
      </c>
      <c r="F26" s="31">
        <f t="shared" ref="F26" si="150">SUM(F27,F33)</f>
        <v>47393.578847807396</v>
      </c>
      <c r="G26" s="31">
        <f t="shared" ref="G26" si="151">SUM(G27,G33)</f>
        <v>46923.634737747198</v>
      </c>
      <c r="H26" s="31">
        <f t="shared" ref="H26" si="152">SUM(H27,H33)</f>
        <v>45881.24849527084</v>
      </c>
      <c r="I26" s="31">
        <f t="shared" ref="I26" si="153">SUM(I27,I33)</f>
        <v>42877.687016337062</v>
      </c>
      <c r="J26" s="31">
        <f t="shared" ref="J26" si="154">SUM(J27,J33)</f>
        <v>40664.727944969905</v>
      </c>
      <c r="K26" s="31">
        <f t="shared" ref="K26" si="155">SUM(K27,K33)</f>
        <v>38008.770937231297</v>
      </c>
      <c r="L26" s="31">
        <f t="shared" ref="L26" si="156">SUM(L27,L33)</f>
        <v>34676.045743766117</v>
      </c>
      <c r="M26" s="31">
        <f t="shared" ref="M26" si="157">SUM(M27,M33)</f>
        <v>33103.582889079968</v>
      </c>
      <c r="N26" s="31">
        <f t="shared" ref="N26" si="158">SUM(N27,N33)</f>
        <v>31434.173516766983</v>
      </c>
      <c r="O26" s="31">
        <f t="shared" ref="O26" si="159">SUM(O27,O33)</f>
        <v>30261.827858985373</v>
      </c>
      <c r="P26" s="31">
        <f t="shared" ref="P26" si="160">SUM(P27,P33)</f>
        <v>29392.303095442821</v>
      </c>
      <c r="Q26" s="31">
        <f t="shared" ref="Q26" si="161">SUM(Q27,Q33)</f>
        <v>29001.74694754944</v>
      </c>
      <c r="R26" s="31">
        <f t="shared" ref="R26" si="162">SUM(R27,R33)</f>
        <v>28272.237489251933</v>
      </c>
      <c r="S26" s="31">
        <f t="shared" ref="S26" si="163">SUM(S27,S33)</f>
        <v>25249.154858125537</v>
      </c>
      <c r="T26" s="31">
        <f t="shared" ref="T26" si="164">SUM(T27,T33)</f>
        <v>25056.983748925199</v>
      </c>
      <c r="U26" s="31">
        <f t="shared" ref="U26" si="165">SUM(U27,U33)</f>
        <v>24524.625451418746</v>
      </c>
      <c r="V26" s="31">
        <f t="shared" ref="V26" si="166">SUM(V27,V33)</f>
        <v>22674.761049011173</v>
      </c>
      <c r="W26" s="31">
        <f t="shared" ref="W26:X26" si="167">SUM(W27,W33)</f>
        <v>21325.252450558895</v>
      </c>
      <c r="X26" s="31">
        <f t="shared" si="167"/>
        <v>20149.571711091998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" si="168">SUM(C28:C32)</f>
        <v>44566.879277730011</v>
      </c>
      <c r="D27" s="42">
        <f t="shared" ref="D27" si="169">SUM(D28:D32)</f>
        <v>42388.783834909722</v>
      </c>
      <c r="E27" s="42">
        <f t="shared" ref="E27" si="170">SUM(E28:E32)</f>
        <v>47302.885898538261</v>
      </c>
      <c r="F27" s="42">
        <f t="shared" ref="F27" si="171">SUM(F28:F32)</f>
        <v>47393.578847807396</v>
      </c>
      <c r="G27" s="42">
        <f t="shared" ref="G27" si="172">SUM(G28:G32)</f>
        <v>46923.634737747198</v>
      </c>
      <c r="H27" s="42">
        <f t="shared" ref="H27" si="173">SUM(H28:H32)</f>
        <v>45881.24849527084</v>
      </c>
      <c r="I27" s="42">
        <f t="shared" ref="I27" si="174">SUM(I28:I32)</f>
        <v>42877.687016337062</v>
      </c>
      <c r="J27" s="42">
        <f t="shared" ref="J27" si="175">SUM(J28:J32)</f>
        <v>40664.727944969905</v>
      </c>
      <c r="K27" s="42">
        <f t="shared" ref="K27" si="176">SUM(K28:K32)</f>
        <v>38008.770937231297</v>
      </c>
      <c r="L27" s="42">
        <f t="shared" ref="L27" si="177">SUM(L28:L32)</f>
        <v>34676.045743766117</v>
      </c>
      <c r="M27" s="42">
        <f t="shared" ref="M27" si="178">SUM(M28:M32)</f>
        <v>33103.582889079968</v>
      </c>
      <c r="N27" s="42">
        <f t="shared" ref="N27" si="179">SUM(N28:N32)</f>
        <v>31434.173516766983</v>
      </c>
      <c r="O27" s="42">
        <f t="shared" ref="O27" si="180">SUM(O28:O32)</f>
        <v>30261.827858985373</v>
      </c>
      <c r="P27" s="42">
        <f t="shared" ref="P27" si="181">SUM(P28:P32)</f>
        <v>29392.303095442821</v>
      </c>
      <c r="Q27" s="42">
        <f t="shared" ref="Q27" si="182">SUM(Q28:Q32)</f>
        <v>29001.74694754944</v>
      </c>
      <c r="R27" s="42">
        <f t="shared" ref="R27" si="183">SUM(R28:R32)</f>
        <v>28272.237489251933</v>
      </c>
      <c r="S27" s="42">
        <f t="shared" ref="S27" si="184">SUM(S28:S32)</f>
        <v>25249.154858125537</v>
      </c>
      <c r="T27" s="42">
        <f t="shared" ref="T27" si="185">SUM(T28:T32)</f>
        <v>25056.983748925199</v>
      </c>
      <c r="U27" s="42">
        <f t="shared" ref="U27" si="186">SUM(U28:U32)</f>
        <v>24524.625451418746</v>
      </c>
      <c r="V27" s="42">
        <f t="shared" ref="V27" si="187">SUM(V28:V32)</f>
        <v>22674.761049011173</v>
      </c>
      <c r="W27" s="42">
        <f t="shared" ref="W27:X27" si="188">SUM(W28:W32)</f>
        <v>21325.252450558895</v>
      </c>
      <c r="X27" s="42">
        <f t="shared" si="188"/>
        <v>20149.571711091998</v>
      </c>
    </row>
    <row r="28" spans="1:24" ht="11.25" customHeight="1" x14ac:dyDescent="0.2">
      <c r="A28" s="39" t="s">
        <v>45</v>
      </c>
      <c r="B28" s="23" t="s">
        <v>46</v>
      </c>
      <c r="C28" s="30">
        <v>39980.136887360277</v>
      </c>
      <c r="D28" s="30">
        <v>38446.782373172828</v>
      </c>
      <c r="E28" s="30">
        <v>41985.64393809114</v>
      </c>
      <c r="F28" s="30">
        <v>42051.999226139291</v>
      </c>
      <c r="G28" s="30">
        <v>42493.121066208078</v>
      </c>
      <c r="H28" s="30">
        <v>40701.600601891652</v>
      </c>
      <c r="I28" s="30">
        <v>37731.808340498719</v>
      </c>
      <c r="J28" s="30">
        <v>36216.615477214094</v>
      </c>
      <c r="K28" s="30">
        <v>33728.749527085121</v>
      </c>
      <c r="L28" s="30">
        <v>30808.106878761817</v>
      </c>
      <c r="M28" s="30">
        <v>29624.304729148756</v>
      </c>
      <c r="N28" s="30">
        <v>28303.733791917457</v>
      </c>
      <c r="O28" s="30">
        <v>27274.599742046423</v>
      </c>
      <c r="P28" s="30">
        <v>26680.398366294066</v>
      </c>
      <c r="Q28" s="30">
        <v>26481.386070507309</v>
      </c>
      <c r="R28" s="30">
        <v>25479.531814273429</v>
      </c>
      <c r="S28" s="30">
        <v>22377.327085124678</v>
      </c>
      <c r="T28" s="30">
        <v>22059.905245055896</v>
      </c>
      <c r="U28" s="30">
        <v>21388.427085124677</v>
      </c>
      <c r="V28" s="30">
        <v>19797.011779879616</v>
      </c>
      <c r="W28" s="30">
        <v>18764.890799656059</v>
      </c>
      <c r="X28" s="30">
        <v>17630.138865004294</v>
      </c>
    </row>
    <row r="29" spans="1:24" ht="11.25" customHeight="1" x14ac:dyDescent="0.2">
      <c r="A29" s="39" t="s">
        <v>47</v>
      </c>
      <c r="B29" s="23" t="s">
        <v>48</v>
      </c>
      <c r="C29" s="30">
        <v>2376.1512467755801</v>
      </c>
      <c r="D29" s="30">
        <v>2264.890541702493</v>
      </c>
      <c r="E29" s="30">
        <v>2263.0817712811695</v>
      </c>
      <c r="F29" s="30">
        <v>2062.3949269131558</v>
      </c>
      <c r="G29" s="30">
        <v>2125.2344797936371</v>
      </c>
      <c r="H29" s="30">
        <v>1998.4096302665516</v>
      </c>
      <c r="I29" s="30">
        <v>1774.0504729148749</v>
      </c>
      <c r="J29" s="30">
        <v>1501.3648323301807</v>
      </c>
      <c r="K29" s="30">
        <v>1380.8695614789337</v>
      </c>
      <c r="L29" s="30">
        <v>1276.6995700773859</v>
      </c>
      <c r="M29" s="30">
        <v>1212.0833190025794</v>
      </c>
      <c r="N29" s="30">
        <v>1099.770249355116</v>
      </c>
      <c r="O29" s="30">
        <v>1017.7543422184004</v>
      </c>
      <c r="P29" s="30">
        <v>919.48125537403246</v>
      </c>
      <c r="Q29" s="30">
        <v>829.34763542562348</v>
      </c>
      <c r="R29" s="30">
        <v>864.885124677558</v>
      </c>
      <c r="S29" s="30">
        <v>783.90128976784172</v>
      </c>
      <c r="T29" s="30">
        <v>766.25958727429042</v>
      </c>
      <c r="U29" s="30">
        <v>654.90490111779854</v>
      </c>
      <c r="V29" s="30">
        <v>563.61358555460015</v>
      </c>
      <c r="W29" s="30">
        <v>495.54729148753228</v>
      </c>
      <c r="X29" s="30">
        <v>483.49415305245054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2011.6928632846093</v>
      </c>
      <c r="D31" s="30">
        <v>1499.4843508168531</v>
      </c>
      <c r="E31" s="30">
        <v>1607.64969905417</v>
      </c>
      <c r="F31" s="30">
        <v>1840.7950128976786</v>
      </c>
      <c r="G31" s="30">
        <v>2042.3695614789333</v>
      </c>
      <c r="H31" s="30">
        <v>2620.9058469475494</v>
      </c>
      <c r="I31" s="30">
        <v>2618.627687016336</v>
      </c>
      <c r="J31" s="30">
        <v>2689.5105760963033</v>
      </c>
      <c r="K31" s="30">
        <v>2899.1518486672398</v>
      </c>
      <c r="L31" s="30">
        <v>2591.2392949269124</v>
      </c>
      <c r="M31" s="30">
        <v>2267.1948409286329</v>
      </c>
      <c r="N31" s="30">
        <v>2024.9371453138438</v>
      </c>
      <c r="O31" s="30">
        <v>1904.5076526225275</v>
      </c>
      <c r="P31" s="30">
        <v>1792.4234737747202</v>
      </c>
      <c r="Q31" s="30">
        <v>1687.1917454858126</v>
      </c>
      <c r="R31" s="30">
        <v>1922.0882201203788</v>
      </c>
      <c r="S31" s="30">
        <v>2087.9264832330182</v>
      </c>
      <c r="T31" s="30">
        <v>2230.818916595013</v>
      </c>
      <c r="U31" s="30">
        <v>2481.293465176268</v>
      </c>
      <c r="V31" s="30">
        <v>2314.1356835769561</v>
      </c>
      <c r="W31" s="30">
        <v>2032.0997420464314</v>
      </c>
      <c r="X31" s="30">
        <v>1954.764058469475</v>
      </c>
    </row>
    <row r="32" spans="1:24" ht="11.25" customHeight="1" x14ac:dyDescent="0.2">
      <c r="A32" s="39" t="s">
        <v>53</v>
      </c>
      <c r="B32" s="23" t="s">
        <v>54</v>
      </c>
      <c r="C32" s="30">
        <v>198.89828030954419</v>
      </c>
      <c r="D32" s="30">
        <v>177.6265692175408</v>
      </c>
      <c r="E32" s="30">
        <v>1446.5104901117797</v>
      </c>
      <c r="F32" s="30">
        <v>1438.3896818572659</v>
      </c>
      <c r="G32" s="30">
        <v>262.90963026655203</v>
      </c>
      <c r="H32" s="30">
        <v>560.33241616509031</v>
      </c>
      <c r="I32" s="30">
        <v>753.20051590713672</v>
      </c>
      <c r="J32" s="30">
        <v>257.23705932932069</v>
      </c>
      <c r="K32" s="30">
        <v>0</v>
      </c>
      <c r="L32" s="30">
        <v>0</v>
      </c>
      <c r="M32" s="30">
        <v>0</v>
      </c>
      <c r="N32" s="30">
        <v>5.732330180567498</v>
      </c>
      <c r="O32" s="30">
        <v>64.966122098022353</v>
      </c>
      <c r="P32" s="30">
        <v>0</v>
      </c>
      <c r="Q32" s="30">
        <v>3.8214961306964752</v>
      </c>
      <c r="R32" s="30">
        <v>5.732330180567498</v>
      </c>
      <c r="S32" s="30">
        <v>0</v>
      </c>
      <c r="T32" s="30">
        <v>0</v>
      </c>
      <c r="U32" s="30">
        <v>0</v>
      </c>
      <c r="V32" s="30">
        <v>0</v>
      </c>
      <c r="W32" s="30">
        <v>32.714617368873597</v>
      </c>
      <c r="X32" s="30">
        <v>81.174634565778163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" si="189">SUM(C34:C50)</f>
        <v>0</v>
      </c>
      <c r="D33" s="42">
        <f t="shared" ref="D33" si="190">SUM(D34:D50)</f>
        <v>0</v>
      </c>
      <c r="E33" s="42">
        <f t="shared" ref="E33" si="191">SUM(E34:E50)</f>
        <v>0</v>
      </c>
      <c r="F33" s="42">
        <f t="shared" ref="F33" si="192">SUM(F34:F50)</f>
        <v>0</v>
      </c>
      <c r="G33" s="42">
        <f t="shared" ref="G33" si="193">SUM(G34:G50)</f>
        <v>0</v>
      </c>
      <c r="H33" s="42">
        <f t="shared" ref="H33" si="194">SUM(H34:H50)</f>
        <v>0</v>
      </c>
      <c r="I33" s="42">
        <f t="shared" ref="I33" si="195">SUM(I34:I50)</f>
        <v>0</v>
      </c>
      <c r="J33" s="42">
        <f t="shared" ref="J33" si="196">SUM(J34:J50)</f>
        <v>0</v>
      </c>
      <c r="K33" s="42">
        <f t="shared" ref="K33" si="197">SUM(K34:K50)</f>
        <v>0</v>
      </c>
      <c r="L33" s="42">
        <f t="shared" ref="L33" si="198">SUM(L34:L50)</f>
        <v>0</v>
      </c>
      <c r="M33" s="42">
        <f t="shared" ref="M33" si="199">SUM(M34:M50)</f>
        <v>0</v>
      </c>
      <c r="N33" s="42">
        <f t="shared" ref="N33" si="200">SUM(N34:N50)</f>
        <v>0</v>
      </c>
      <c r="O33" s="42">
        <f t="shared" ref="O33" si="201">SUM(O34:O50)</f>
        <v>0</v>
      </c>
      <c r="P33" s="42">
        <f t="shared" ref="P33" si="202">SUM(P34:P50)</f>
        <v>0</v>
      </c>
      <c r="Q33" s="42">
        <f t="shared" ref="Q33" si="203">SUM(Q34:Q50)</f>
        <v>0</v>
      </c>
      <c r="R33" s="42">
        <f t="shared" ref="R33" si="204">SUM(R34:R50)</f>
        <v>0</v>
      </c>
      <c r="S33" s="42">
        <f t="shared" ref="S33" si="205">SUM(S34:S50)</f>
        <v>0</v>
      </c>
      <c r="T33" s="42">
        <f t="shared" ref="T33" si="206">SUM(T34:T50)</f>
        <v>0</v>
      </c>
      <c r="U33" s="42">
        <f t="shared" ref="U33" si="207">SUM(U34:U50)</f>
        <v>0</v>
      </c>
      <c r="V33" s="42">
        <f t="shared" ref="V33" si="208">SUM(V34:V50)</f>
        <v>0</v>
      </c>
      <c r="W33" s="42">
        <f t="shared" ref="W33:X33" si="209">SUM(W34:W50)</f>
        <v>0</v>
      </c>
      <c r="X33" s="42">
        <f t="shared" si="209"/>
        <v>0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</row>
    <row r="37" spans="1:24" ht="11.25" customHeight="1" x14ac:dyDescent="0.2">
      <c r="A37" s="39" t="s">
        <v>61</v>
      </c>
      <c r="B37" s="23" t="s">
        <v>62</v>
      </c>
      <c r="C37" s="30">
        <v>0</v>
      </c>
      <c r="D37" s="30">
        <v>0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</row>
    <row r="41" spans="1:24" ht="11.25" customHeight="1" x14ac:dyDescent="0.2">
      <c r="A41" s="39" t="s">
        <v>69</v>
      </c>
      <c r="B41" s="23" t="s">
        <v>70</v>
      </c>
      <c r="C41" s="30">
        <v>0</v>
      </c>
      <c r="D41" s="30">
        <v>0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</row>
    <row r="42" spans="1:24" ht="11.25" customHeight="1" x14ac:dyDescent="0.2">
      <c r="A42" s="39" t="s">
        <v>71</v>
      </c>
      <c r="B42" s="23" t="s">
        <v>72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</row>
    <row r="44" spans="1:24" ht="11.25" customHeight="1" x14ac:dyDescent="0.2">
      <c r="A44" s="39" t="s">
        <v>75</v>
      </c>
      <c r="B44" s="23" t="s">
        <v>76</v>
      </c>
      <c r="C44" s="30">
        <v>0</v>
      </c>
      <c r="D44" s="30">
        <v>0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</row>
    <row r="51" spans="1:24" ht="11.25" customHeight="1" x14ac:dyDescent="0.2">
      <c r="A51" s="24" t="s">
        <v>89</v>
      </c>
      <c r="B51" s="25" t="s">
        <v>90</v>
      </c>
      <c r="C51" s="31">
        <v>112230.96423043851</v>
      </c>
      <c r="D51" s="31">
        <v>114442.97334479791</v>
      </c>
      <c r="E51" s="31">
        <v>112950.17506448839</v>
      </c>
      <c r="F51" s="31">
        <v>108839.26147893378</v>
      </c>
      <c r="G51" s="31">
        <v>118010.07300085985</v>
      </c>
      <c r="H51" s="31">
        <v>111118.73061049011</v>
      </c>
      <c r="I51" s="31">
        <v>110485.48202923471</v>
      </c>
      <c r="J51" s="31">
        <v>105167.83645743765</v>
      </c>
      <c r="K51" s="31">
        <v>110471.17764402405</v>
      </c>
      <c r="L51" s="31">
        <v>103191.60498710233</v>
      </c>
      <c r="M51" s="31">
        <v>109503.66552020634</v>
      </c>
      <c r="N51" s="31">
        <v>102873.37962166811</v>
      </c>
      <c r="O51" s="31">
        <v>99404.195012897675</v>
      </c>
      <c r="P51" s="31">
        <v>99461.847205503</v>
      </c>
      <c r="Q51" s="31">
        <v>85866.621152192602</v>
      </c>
      <c r="R51" s="31">
        <v>72381.993379191743</v>
      </c>
      <c r="S51" s="31">
        <v>71442.01788478074</v>
      </c>
      <c r="T51" s="31">
        <v>66607.374634565756</v>
      </c>
      <c r="U51" s="31">
        <v>59332.089681857258</v>
      </c>
      <c r="V51" s="31">
        <v>52177.256663800508</v>
      </c>
      <c r="W51" s="31">
        <v>41223.092261392951</v>
      </c>
      <c r="X51" s="31">
        <v>37944.222871883059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" si="210">SUM(C53:C70)</f>
        <v>95966.884436801352</v>
      </c>
      <c r="D52" s="31">
        <f t="shared" ref="D52" si="211">SUM(D53:D70)</f>
        <v>99198.646173688714</v>
      </c>
      <c r="E52" s="31">
        <f t="shared" ref="E52" si="212">SUM(E53:E70)</f>
        <v>97435.318744625954</v>
      </c>
      <c r="F52" s="31">
        <f t="shared" ref="F52" si="213">SUM(F53:F70)</f>
        <v>106081.07136715391</v>
      </c>
      <c r="G52" s="31">
        <f t="shared" ref="G52" si="214">SUM(G53:G70)</f>
        <v>112049.54539982803</v>
      </c>
      <c r="H52" s="31">
        <f t="shared" ref="H52" si="215">SUM(H53:H70)</f>
        <v>118274.97153912291</v>
      </c>
      <c r="I52" s="31">
        <f t="shared" ref="I52" si="216">SUM(I53:I70)</f>
        <v>125278.81865864141</v>
      </c>
      <c r="J52" s="31">
        <f t="shared" ref="J52" si="217">SUM(J53:J70)</f>
        <v>134974.92846087701</v>
      </c>
      <c r="K52" s="31">
        <f t="shared" ref="K52" si="218">SUM(K53:K70)</f>
        <v>145359.10902837489</v>
      </c>
      <c r="L52" s="31">
        <f t="shared" ref="L52" si="219">SUM(L53:L70)</f>
        <v>151571.35778159928</v>
      </c>
      <c r="M52" s="31">
        <f t="shared" ref="M52" si="220">SUM(M53:M70)</f>
        <v>168775.89303525363</v>
      </c>
      <c r="N52" s="31">
        <f t="shared" ref="N52" si="221">SUM(N53:N70)</f>
        <v>165382.59165950131</v>
      </c>
      <c r="O52" s="31">
        <f t="shared" ref="O52" si="222">SUM(O53:O70)</f>
        <v>183455.62674118663</v>
      </c>
      <c r="P52" s="31">
        <f t="shared" ref="P52" si="223">SUM(P53:P70)</f>
        <v>194561.83422184002</v>
      </c>
      <c r="Q52" s="31">
        <f t="shared" ref="Q52" si="224">SUM(Q53:Q70)</f>
        <v>194772.84574376614</v>
      </c>
      <c r="R52" s="31">
        <f t="shared" ref="R52" si="225">SUM(R53:R70)</f>
        <v>201249.57558039553</v>
      </c>
      <c r="S52" s="31">
        <f t="shared" ref="S52" si="226">SUM(S53:S70)</f>
        <v>204353.99320722269</v>
      </c>
      <c r="T52" s="31">
        <f t="shared" ref="T52" si="227">SUM(T53:T70)</f>
        <v>211231.43430782456</v>
      </c>
      <c r="U52" s="31">
        <f t="shared" ref="U52" si="228">SUM(U53:U70)</f>
        <v>220626.20816852964</v>
      </c>
      <c r="V52" s="31">
        <f t="shared" ref="V52" si="229">SUM(V53:V70)</f>
        <v>227433.92381771278</v>
      </c>
      <c r="W52" s="31">
        <f t="shared" ref="W52:X52" si="230">SUM(W53:W70)</f>
        <v>233481.42536543426</v>
      </c>
      <c r="X52" s="31">
        <f t="shared" si="230"/>
        <v>244468.53834909719</v>
      </c>
    </row>
    <row r="53" spans="1:24" ht="11.25" customHeight="1" x14ac:dyDescent="0.2">
      <c r="A53" s="22" t="s">
        <v>93</v>
      </c>
      <c r="B53" s="23" t="s">
        <v>94</v>
      </c>
      <c r="C53" s="30">
        <v>30110.359071367155</v>
      </c>
      <c r="D53" s="30">
        <v>32107.784780739465</v>
      </c>
      <c r="E53" s="30">
        <v>26879.171797076524</v>
      </c>
      <c r="F53" s="30">
        <v>26195.753654342217</v>
      </c>
      <c r="G53" s="30">
        <v>27790.953654342222</v>
      </c>
      <c r="H53" s="30">
        <v>26398.1200343938</v>
      </c>
      <c r="I53" s="30">
        <v>26654.087790197758</v>
      </c>
      <c r="J53" s="30">
        <v>26457.848151332753</v>
      </c>
      <c r="K53" s="30">
        <v>27996.839724849528</v>
      </c>
      <c r="L53" s="30">
        <v>28288.851074806538</v>
      </c>
      <c r="M53" s="30">
        <v>31971.187274290623</v>
      </c>
      <c r="N53" s="30">
        <v>26433.824247635424</v>
      </c>
      <c r="O53" s="30">
        <v>28518.71496130696</v>
      </c>
      <c r="P53" s="30">
        <v>31643.449613069639</v>
      </c>
      <c r="Q53" s="30">
        <v>31818.50481513327</v>
      </c>
      <c r="R53" s="30">
        <v>28889.785468615646</v>
      </c>
      <c r="S53" s="30">
        <v>29715.549269131556</v>
      </c>
      <c r="T53" s="30">
        <v>25309.197334479788</v>
      </c>
      <c r="U53" s="30">
        <v>29568.480653482373</v>
      </c>
      <c r="V53" s="30">
        <v>27537.359501289768</v>
      </c>
      <c r="W53" s="30">
        <v>29852.042390369737</v>
      </c>
      <c r="X53" s="30">
        <v>29949.094668959588</v>
      </c>
    </row>
    <row r="54" spans="1:24" ht="11.25" customHeight="1" x14ac:dyDescent="0.2">
      <c r="A54" s="22" t="s">
        <v>95</v>
      </c>
      <c r="B54" s="23" t="s">
        <v>96</v>
      </c>
      <c r="C54" s="30">
        <v>43.62055030094583</v>
      </c>
      <c r="D54" s="30">
        <v>41.696732588134132</v>
      </c>
      <c r="E54" s="30">
        <v>42.513585554600169</v>
      </c>
      <c r="F54" s="30">
        <v>42.164058469475492</v>
      </c>
      <c r="G54" s="30">
        <v>40.427858985382628</v>
      </c>
      <c r="H54" s="30">
        <v>41.34952708512467</v>
      </c>
      <c r="I54" s="30">
        <v>39.919604471195179</v>
      </c>
      <c r="J54" s="30">
        <v>40.0079105760963</v>
      </c>
      <c r="K54" s="30">
        <v>39.993035253654341</v>
      </c>
      <c r="L54" s="30">
        <v>38.538005159071368</v>
      </c>
      <c r="M54" s="30">
        <v>40.962768701633699</v>
      </c>
      <c r="N54" s="30">
        <v>41.038521066208077</v>
      </c>
      <c r="O54" s="30">
        <v>39.379965606190879</v>
      </c>
      <c r="P54" s="30">
        <v>35.560963026655202</v>
      </c>
      <c r="Q54" s="30">
        <v>41.318400687876178</v>
      </c>
      <c r="R54" s="30">
        <v>41.91272570937231</v>
      </c>
      <c r="S54" s="30">
        <v>43.04049871023215</v>
      </c>
      <c r="T54" s="30">
        <v>44.859157351676693</v>
      </c>
      <c r="U54" s="30">
        <v>41.266552020636283</v>
      </c>
      <c r="V54" s="30">
        <v>42.903181427343071</v>
      </c>
      <c r="W54" s="30">
        <v>43.74582975064488</v>
      </c>
      <c r="X54" s="30">
        <v>43.232244196044711</v>
      </c>
    </row>
    <row r="55" spans="1:24" ht="11.25" customHeight="1" x14ac:dyDescent="0.2">
      <c r="A55" s="22" t="s">
        <v>97</v>
      </c>
      <c r="B55" s="23" t="s">
        <v>98</v>
      </c>
      <c r="C55" s="30">
        <v>1829.4057609630268</v>
      </c>
      <c r="D55" s="30">
        <v>2213.1109200343931</v>
      </c>
      <c r="E55" s="30">
        <v>3014.8337059329324</v>
      </c>
      <c r="F55" s="30">
        <v>3723.7587274290622</v>
      </c>
      <c r="G55" s="30">
        <v>4946.4044711951847</v>
      </c>
      <c r="H55" s="30">
        <v>5855.0805674978519</v>
      </c>
      <c r="I55" s="30">
        <v>6767.9451418744602</v>
      </c>
      <c r="J55" s="30">
        <v>8590.4925193465133</v>
      </c>
      <c r="K55" s="30">
        <v>9736.4429062768686</v>
      </c>
      <c r="L55" s="30">
        <v>10709.88116938951</v>
      </c>
      <c r="M55" s="30">
        <v>12024.26173688736</v>
      </c>
      <c r="N55" s="30">
        <v>14217.274204643163</v>
      </c>
      <c r="O55" s="30">
        <v>16119.425279449697</v>
      </c>
      <c r="P55" s="30">
        <v>18012.474118658643</v>
      </c>
      <c r="Q55" s="30">
        <v>19119.231212381768</v>
      </c>
      <c r="R55" s="30">
        <v>22631.534221840066</v>
      </c>
      <c r="S55" s="30">
        <v>22941.928374892519</v>
      </c>
      <c r="T55" s="30">
        <v>26854.095356835773</v>
      </c>
      <c r="U55" s="30">
        <v>27568.004987102322</v>
      </c>
      <c r="V55" s="30">
        <v>31566.449957007735</v>
      </c>
      <c r="W55" s="30">
        <v>34220.353654342216</v>
      </c>
      <c r="X55" s="30">
        <v>33251.945313843513</v>
      </c>
    </row>
    <row r="56" spans="1:24" ht="11.25" customHeight="1" x14ac:dyDescent="0.2">
      <c r="A56" s="22" t="s">
        <v>99</v>
      </c>
      <c r="B56" s="23" t="s">
        <v>100</v>
      </c>
      <c r="C56" s="30">
        <v>9.7351676698194325</v>
      </c>
      <c r="D56" s="30">
        <v>15.520378331900254</v>
      </c>
      <c r="E56" s="30">
        <v>22.892175408426482</v>
      </c>
      <c r="F56" s="30">
        <v>35.712381771281152</v>
      </c>
      <c r="G56" s="30">
        <v>59.407824591573515</v>
      </c>
      <c r="H56" s="30">
        <v>125.42459157351674</v>
      </c>
      <c r="I56" s="30">
        <v>214.0558899398109</v>
      </c>
      <c r="J56" s="30">
        <v>323.86216680997416</v>
      </c>
      <c r="K56" s="30">
        <v>638.13190025795359</v>
      </c>
      <c r="L56" s="30">
        <v>1203.8676698194324</v>
      </c>
      <c r="M56" s="30">
        <v>1931.4585554600169</v>
      </c>
      <c r="N56" s="30">
        <v>3897.638263112638</v>
      </c>
      <c r="O56" s="30">
        <v>5706.480137575234</v>
      </c>
      <c r="P56" s="30">
        <v>6824.2461736887362</v>
      </c>
      <c r="Q56" s="30">
        <v>7628.300429922615</v>
      </c>
      <c r="R56" s="30">
        <v>8191.0590713671518</v>
      </c>
      <c r="S56" s="30">
        <v>8207.7483233018047</v>
      </c>
      <c r="T56" s="30">
        <v>8774.7242476354259</v>
      </c>
      <c r="U56" s="30">
        <v>9293.1901977644011</v>
      </c>
      <c r="V56" s="30">
        <v>10148.339724849524</v>
      </c>
      <c r="W56" s="30">
        <v>12022.219260533106</v>
      </c>
      <c r="X56" s="30">
        <v>13679.082975064484</v>
      </c>
    </row>
    <row r="57" spans="1:24" ht="11.25" customHeight="1" x14ac:dyDescent="0.2">
      <c r="A57" s="22" t="s">
        <v>101</v>
      </c>
      <c r="B57" s="23" t="s">
        <v>102</v>
      </c>
      <c r="C57" s="30">
        <v>477.86423043852091</v>
      </c>
      <c r="D57" s="30">
        <v>519.58950988822005</v>
      </c>
      <c r="E57" s="30">
        <v>561.48417884780736</v>
      </c>
      <c r="F57" s="30">
        <v>644.93138435081687</v>
      </c>
      <c r="G57" s="30">
        <v>676.01779879621654</v>
      </c>
      <c r="H57" s="30">
        <v>735.49905417024945</v>
      </c>
      <c r="I57" s="30">
        <v>835.52226999140146</v>
      </c>
      <c r="J57" s="30">
        <v>956.44488392089443</v>
      </c>
      <c r="K57" s="30">
        <v>1118.8521066208079</v>
      </c>
      <c r="L57" s="30">
        <v>1340.4866723989676</v>
      </c>
      <c r="M57" s="30">
        <v>1797.4496990541702</v>
      </c>
      <c r="N57" s="30">
        <v>2177.1017196904563</v>
      </c>
      <c r="O57" s="30">
        <v>3254.7725709372316</v>
      </c>
      <c r="P57" s="30">
        <v>3731.0928632846076</v>
      </c>
      <c r="Q57" s="30">
        <v>4124.3836629406705</v>
      </c>
      <c r="R57" s="30">
        <v>4296.0687876182283</v>
      </c>
      <c r="S57" s="30">
        <v>4356.9684436801363</v>
      </c>
      <c r="T57" s="30">
        <v>4549.006018916597</v>
      </c>
      <c r="U57" s="30">
        <v>4311.4036113499578</v>
      </c>
      <c r="V57" s="30">
        <v>4668.3714531384321</v>
      </c>
      <c r="W57" s="30">
        <v>4501.5144453998273</v>
      </c>
      <c r="X57" s="30">
        <v>3897.6388650042995</v>
      </c>
    </row>
    <row r="58" spans="1:24" ht="11.25" customHeight="1" x14ac:dyDescent="0.2">
      <c r="A58" s="22" t="s">
        <v>103</v>
      </c>
      <c r="B58" s="23" t="s">
        <v>104</v>
      </c>
      <c r="C58" s="30">
        <v>4584.9451418744629</v>
      </c>
      <c r="D58" s="30">
        <v>4454.797936371453</v>
      </c>
      <c r="E58" s="30">
        <v>4603.9235597592433</v>
      </c>
      <c r="F58" s="30">
        <v>5214.2152192605326</v>
      </c>
      <c r="G58" s="30">
        <v>5300.3926053310406</v>
      </c>
      <c r="H58" s="30">
        <v>5304.3396388650026</v>
      </c>
      <c r="I58" s="30">
        <v>5478.5591573516749</v>
      </c>
      <c r="J58" s="30">
        <v>5611.6812553740319</v>
      </c>
      <c r="K58" s="30">
        <v>5609.2465176268279</v>
      </c>
      <c r="L58" s="30">
        <v>5454.4566638005153</v>
      </c>
      <c r="M58" s="30">
        <v>5493.1097162510732</v>
      </c>
      <c r="N58" s="30">
        <v>5789.1515047291477</v>
      </c>
      <c r="O58" s="30">
        <v>5709.8052450558889</v>
      </c>
      <c r="P58" s="30">
        <v>5949.8641444539999</v>
      </c>
      <c r="Q58" s="30">
        <v>6189.6232158211524</v>
      </c>
      <c r="R58" s="30">
        <v>6502.3128976784174</v>
      </c>
      <c r="S58" s="30">
        <v>6696.836371453137</v>
      </c>
      <c r="T58" s="30">
        <v>6771.7765262252778</v>
      </c>
      <c r="U58" s="30">
        <v>6785.1745485812544</v>
      </c>
      <c r="V58" s="30">
        <v>6898.1888220120381</v>
      </c>
      <c r="W58" s="30">
        <v>6898.3974204643164</v>
      </c>
      <c r="X58" s="30">
        <v>6790.4063628546846</v>
      </c>
    </row>
    <row r="59" spans="1:24" ht="11.25" customHeight="1" x14ac:dyDescent="0.2">
      <c r="A59" s="22" t="s">
        <v>105</v>
      </c>
      <c r="B59" s="23" t="s">
        <v>106</v>
      </c>
      <c r="C59" s="30">
        <v>53273.328116938945</v>
      </c>
      <c r="D59" s="30">
        <v>53478.330782459154</v>
      </c>
      <c r="E59" s="30">
        <v>54984.348925193466</v>
      </c>
      <c r="F59" s="30">
        <v>61638.296990541698</v>
      </c>
      <c r="G59" s="30">
        <v>63396.413585554597</v>
      </c>
      <c r="H59" s="30">
        <v>67607.06689595872</v>
      </c>
      <c r="I59" s="30">
        <v>70222.376612209788</v>
      </c>
      <c r="J59" s="30">
        <v>73931.15898538263</v>
      </c>
      <c r="K59" s="30">
        <v>78545.401289767848</v>
      </c>
      <c r="L59" s="30">
        <v>79724.215821152175</v>
      </c>
      <c r="M59" s="30">
        <v>87611.751332760105</v>
      </c>
      <c r="N59" s="30">
        <v>82490.271109200345</v>
      </c>
      <c r="O59" s="30">
        <v>90468.748409286331</v>
      </c>
      <c r="P59" s="30">
        <v>91212.388822011999</v>
      </c>
      <c r="Q59" s="30">
        <v>85409.219260533107</v>
      </c>
      <c r="R59" s="30">
        <v>89269.398882201203</v>
      </c>
      <c r="S59" s="30">
        <v>89940.190541702497</v>
      </c>
      <c r="T59" s="30">
        <v>90795.132846087698</v>
      </c>
      <c r="U59" s="30">
        <v>93604.122527944972</v>
      </c>
      <c r="V59" s="30">
        <v>94913.12459157352</v>
      </c>
      <c r="W59" s="30">
        <v>93269.386156491848</v>
      </c>
      <c r="X59" s="30">
        <v>100830.24213241618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1376.3911435941534</v>
      </c>
      <c r="D61" s="30">
        <v>1772.610662080825</v>
      </c>
      <c r="E61" s="30">
        <v>2349.4914015477211</v>
      </c>
      <c r="F61" s="30">
        <v>2249.7484092863278</v>
      </c>
      <c r="G61" s="30">
        <v>2344.1567497850383</v>
      </c>
      <c r="H61" s="30">
        <v>2679.8423903697326</v>
      </c>
      <c r="I61" s="30">
        <v>3036.2238177128111</v>
      </c>
      <c r="J61" s="30">
        <v>4332.7858125537396</v>
      </c>
      <c r="K61" s="30">
        <v>5151.1205503009451</v>
      </c>
      <c r="L61" s="30">
        <v>5934.1724849527072</v>
      </c>
      <c r="M61" s="30">
        <v>6995.7100601891643</v>
      </c>
      <c r="N61" s="30">
        <v>8668.8515047291494</v>
      </c>
      <c r="O61" s="30">
        <v>10299.637833190027</v>
      </c>
      <c r="P61" s="30">
        <v>11890.305674978508</v>
      </c>
      <c r="Q61" s="30">
        <v>12681.777472055028</v>
      </c>
      <c r="R61" s="30">
        <v>13168.231212381774</v>
      </c>
      <c r="S61" s="30">
        <v>13589.967669819429</v>
      </c>
      <c r="T61" s="30">
        <v>13897.731556319863</v>
      </c>
      <c r="U61" s="30">
        <v>13859.62330180567</v>
      </c>
      <c r="V61" s="30">
        <v>14146.075150472918</v>
      </c>
      <c r="W61" s="30">
        <v>14685.168013757524</v>
      </c>
      <c r="X61" s="30">
        <v>15593.495528804817</v>
      </c>
    </row>
    <row r="62" spans="1:24" ht="11.25" customHeight="1" x14ac:dyDescent="0.2">
      <c r="A62" s="22" t="s">
        <v>111</v>
      </c>
      <c r="B62" s="23" t="s">
        <v>112</v>
      </c>
      <c r="C62" s="30">
        <v>3536.7736887360275</v>
      </c>
      <c r="D62" s="30">
        <v>3712.9193465176277</v>
      </c>
      <c r="E62" s="30">
        <v>3773.303869303526</v>
      </c>
      <c r="F62" s="30">
        <v>4596.4425623387788</v>
      </c>
      <c r="G62" s="30">
        <v>4936.6469475494396</v>
      </c>
      <c r="H62" s="30">
        <v>5668.136371453139</v>
      </c>
      <c r="I62" s="30">
        <v>6134.9682717110927</v>
      </c>
      <c r="J62" s="30">
        <v>6882.3973344797942</v>
      </c>
      <c r="K62" s="30">
        <v>6901.2661220980226</v>
      </c>
      <c r="L62" s="30">
        <v>6973.8926053310406</v>
      </c>
      <c r="M62" s="30">
        <v>7373.5638865004303</v>
      </c>
      <c r="N62" s="30">
        <v>7511.2591573516756</v>
      </c>
      <c r="O62" s="30">
        <v>7826.3398108340489</v>
      </c>
      <c r="P62" s="30">
        <v>8298.7782459157334</v>
      </c>
      <c r="Q62" s="30">
        <v>8539.4226139294915</v>
      </c>
      <c r="R62" s="30">
        <v>8652.0711951848662</v>
      </c>
      <c r="S62" s="30">
        <v>8796.8104901117804</v>
      </c>
      <c r="T62" s="30">
        <v>9074.8354256233852</v>
      </c>
      <c r="U62" s="30">
        <v>8891.3274290627687</v>
      </c>
      <c r="V62" s="30">
        <v>9036.5226999140123</v>
      </c>
      <c r="W62" s="30">
        <v>9171.3003439380918</v>
      </c>
      <c r="X62" s="30">
        <v>9278.4488392089424</v>
      </c>
    </row>
    <row r="63" spans="1:24" ht="11.25" customHeight="1" x14ac:dyDescent="0.2">
      <c r="A63" s="22" t="s">
        <v>113</v>
      </c>
      <c r="B63" s="23" t="s">
        <v>114</v>
      </c>
      <c r="C63" s="30">
        <v>59.651762682717113</v>
      </c>
      <c r="D63" s="30">
        <v>70.5938950988822</v>
      </c>
      <c r="E63" s="30">
        <v>160.2895098882201</v>
      </c>
      <c r="F63" s="30">
        <v>264.05365434221835</v>
      </c>
      <c r="G63" s="30">
        <v>311.7259673258813</v>
      </c>
      <c r="H63" s="30">
        <v>382.97489251934655</v>
      </c>
      <c r="I63" s="30">
        <v>636.29776440240755</v>
      </c>
      <c r="J63" s="30">
        <v>864.66371453138436</v>
      </c>
      <c r="K63" s="30">
        <v>1281.704299226139</v>
      </c>
      <c r="L63" s="30">
        <v>1537.846947549441</v>
      </c>
      <c r="M63" s="30">
        <v>1727.8650902837489</v>
      </c>
      <c r="N63" s="30">
        <v>1823.6434221840068</v>
      </c>
      <c r="O63" s="30">
        <v>2102.8021496130696</v>
      </c>
      <c r="P63" s="30">
        <v>2407.8182287188306</v>
      </c>
      <c r="Q63" s="30">
        <v>2187.6417024935508</v>
      </c>
      <c r="R63" s="30">
        <v>2274.1034393809114</v>
      </c>
      <c r="S63" s="30">
        <v>2240.1348237317284</v>
      </c>
      <c r="T63" s="30">
        <v>2263.7395528804814</v>
      </c>
      <c r="U63" s="30">
        <v>2367.7068787618227</v>
      </c>
      <c r="V63" s="30">
        <v>2363.5940670679279</v>
      </c>
      <c r="W63" s="30">
        <v>2288.9364574376614</v>
      </c>
      <c r="X63" s="30">
        <v>2405.5349957007738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</row>
    <row r="65" spans="1:24" ht="11.25" customHeight="1" x14ac:dyDescent="0.2">
      <c r="A65" s="22" t="s">
        <v>117</v>
      </c>
      <c r="B65" s="23" t="s">
        <v>118</v>
      </c>
      <c r="C65" s="30">
        <v>563.71865864144456</v>
      </c>
      <c r="D65" s="30">
        <v>696.34170249355111</v>
      </c>
      <c r="E65" s="30">
        <v>917.94479793637117</v>
      </c>
      <c r="F65" s="30">
        <v>1145.3123817712813</v>
      </c>
      <c r="G65" s="30">
        <v>1716.3592433361994</v>
      </c>
      <c r="H65" s="30">
        <v>2445.4815133276011</v>
      </c>
      <c r="I65" s="30">
        <v>3298.0711951848662</v>
      </c>
      <c r="J65" s="30">
        <v>4621.1636285468612</v>
      </c>
      <c r="K65" s="30">
        <v>5975.4018916595005</v>
      </c>
      <c r="L65" s="30">
        <v>7520.8005159071345</v>
      </c>
      <c r="M65" s="30">
        <v>8613.9094582975031</v>
      </c>
      <c r="N65" s="30">
        <v>8156.4065348237291</v>
      </c>
      <c r="O65" s="30">
        <v>8703.058899398111</v>
      </c>
      <c r="P65" s="30">
        <v>9398.6944110060176</v>
      </c>
      <c r="Q65" s="30">
        <v>11042.490971625108</v>
      </c>
      <c r="R65" s="30">
        <v>10706.966208082546</v>
      </c>
      <c r="S65" s="30">
        <v>10288.561736887361</v>
      </c>
      <c r="T65" s="30">
        <v>11408.463026655199</v>
      </c>
      <c r="U65" s="30">
        <v>12012.001031814274</v>
      </c>
      <c r="V65" s="30">
        <v>12946.650644883925</v>
      </c>
      <c r="W65" s="30">
        <v>12492.016251074803</v>
      </c>
      <c r="X65" s="30">
        <v>12814.333447979363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1.050902837489252</v>
      </c>
      <c r="O67" s="30">
        <v>0</v>
      </c>
      <c r="P67" s="30">
        <v>0</v>
      </c>
      <c r="Q67" s="30">
        <v>0</v>
      </c>
      <c r="R67" s="30">
        <v>1.029406706792777</v>
      </c>
      <c r="S67" s="30">
        <v>0</v>
      </c>
      <c r="T67" s="30">
        <v>0</v>
      </c>
      <c r="U67" s="30">
        <v>7.2060189165950126</v>
      </c>
      <c r="V67" s="30">
        <v>24.706190885640581</v>
      </c>
      <c r="W67" s="30">
        <v>45.294754944110061</v>
      </c>
      <c r="X67" s="30">
        <v>91.618916595012891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15.229578675838349</v>
      </c>
      <c r="D69" s="30">
        <v>25.226139294926909</v>
      </c>
      <c r="E69" s="30">
        <v>29.366895958727429</v>
      </c>
      <c r="F69" s="30">
        <v>50.804901117798792</v>
      </c>
      <c r="G69" s="30">
        <v>110.44505588993982</v>
      </c>
      <c r="H69" s="30">
        <v>400.4748925193465</v>
      </c>
      <c r="I69" s="30">
        <v>1101.4248495270849</v>
      </c>
      <c r="J69" s="30">
        <v>1225.6399828030953</v>
      </c>
      <c r="K69" s="30">
        <v>845.32209802235616</v>
      </c>
      <c r="L69" s="30">
        <v>935.18839208942381</v>
      </c>
      <c r="M69" s="30">
        <v>816.17953568357677</v>
      </c>
      <c r="N69" s="30">
        <v>334.20085984522791</v>
      </c>
      <c r="O69" s="30">
        <v>305.01969045571803</v>
      </c>
      <c r="P69" s="30">
        <v>336.92975064488382</v>
      </c>
      <c r="Q69" s="30">
        <v>296.572656921754</v>
      </c>
      <c r="R69" s="30">
        <v>334.21599312123811</v>
      </c>
      <c r="S69" s="30">
        <v>433.39475494411005</v>
      </c>
      <c r="T69" s="30">
        <v>436.53396388650032</v>
      </c>
      <c r="U69" s="30">
        <v>541.82175408426474</v>
      </c>
      <c r="V69" s="30">
        <v>538.3537403267411</v>
      </c>
      <c r="W69" s="30">
        <v>625.63026655202054</v>
      </c>
      <c r="X69" s="30">
        <v>597.67360275150475</v>
      </c>
    </row>
    <row r="70" spans="1:24" ht="11.25" customHeight="1" x14ac:dyDescent="0.2">
      <c r="A70" s="22" t="s">
        <v>127</v>
      </c>
      <c r="B70" s="23" t="s">
        <v>128</v>
      </c>
      <c r="C70" s="30">
        <v>85.861564918314699</v>
      </c>
      <c r="D70" s="30">
        <v>90.123387790197768</v>
      </c>
      <c r="E70" s="30">
        <v>95.75434221840068</v>
      </c>
      <c r="F70" s="30">
        <v>279.87704213241608</v>
      </c>
      <c r="G70" s="30">
        <v>420.1936371453138</v>
      </c>
      <c r="H70" s="30">
        <v>631.18116938950982</v>
      </c>
      <c r="I70" s="30">
        <v>859.36629406706788</v>
      </c>
      <c r="J70" s="30">
        <v>1136.7821152192605</v>
      </c>
      <c r="K70" s="30">
        <v>1519.3865864144448</v>
      </c>
      <c r="L70" s="30">
        <v>1909.1597592433357</v>
      </c>
      <c r="M70" s="30">
        <v>2378.4839208942385</v>
      </c>
      <c r="N70" s="30">
        <v>3840.8797076526234</v>
      </c>
      <c r="O70" s="30">
        <v>4401.4417884780732</v>
      </c>
      <c r="P70" s="30">
        <v>4820.2312123817719</v>
      </c>
      <c r="Q70" s="30">
        <v>5694.3593293207214</v>
      </c>
      <c r="R70" s="30">
        <v>6290.8860705073084</v>
      </c>
      <c r="S70" s="30">
        <v>7102.8619088564046</v>
      </c>
      <c r="T70" s="30">
        <v>11051.339294926911</v>
      </c>
      <c r="U70" s="30">
        <v>11774.878675838347</v>
      </c>
      <c r="V70" s="30">
        <v>12603.284092863285</v>
      </c>
      <c r="W70" s="30">
        <v>13365.42012037833</v>
      </c>
      <c r="X70" s="30">
        <v>15245.79045571797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" si="231">SUM(C72:C73)</f>
        <v>5869.0260533104047</v>
      </c>
      <c r="D71" s="31">
        <f t="shared" ref="D71" si="232">SUM(D72:D73)</f>
        <v>6493.2398108340512</v>
      </c>
      <c r="E71" s="31">
        <f t="shared" ref="E71" si="233">SUM(E72:E73)</f>
        <v>6327.1609630266566</v>
      </c>
      <c r="F71" s="31">
        <f t="shared" ref="F71" si="234">SUM(F72:F73)</f>
        <v>6052.1278589853828</v>
      </c>
      <c r="G71" s="31">
        <f t="shared" ref="G71" si="235">SUM(G72:G73)</f>
        <v>6553.5318142734286</v>
      </c>
      <c r="H71" s="31">
        <f t="shared" ref="H71" si="236">SUM(H72:H73)</f>
        <v>7182.1776440240756</v>
      </c>
      <c r="I71" s="31">
        <f t="shared" ref="I71" si="237">SUM(I72:I73)</f>
        <v>7908.1237317282885</v>
      </c>
      <c r="J71" s="31">
        <f t="shared" ref="J71" si="238">SUM(J72:J73)</f>
        <v>8368.8657781599322</v>
      </c>
      <c r="K71" s="31">
        <f t="shared" ref="K71" si="239">SUM(K72:K73)</f>
        <v>9094.3306104901112</v>
      </c>
      <c r="L71" s="31">
        <f t="shared" ref="L71" si="240">SUM(L72:L73)</f>
        <v>9987.6923473774732</v>
      </c>
      <c r="M71" s="31">
        <f t="shared" ref="M71" si="241">SUM(M72:M73)</f>
        <v>10627.060447119518</v>
      </c>
      <c r="N71" s="31">
        <f t="shared" ref="N71" si="242">SUM(N72:N73)</f>
        <v>11190.62321582115</v>
      </c>
      <c r="O71" s="31">
        <f t="shared" ref="O71" si="243">SUM(O72:O73)</f>
        <v>11250.316938950989</v>
      </c>
      <c r="P71" s="31">
        <f t="shared" ref="P71" si="244">SUM(P72:P73)</f>
        <v>11643.679277730007</v>
      </c>
      <c r="Q71" s="31">
        <f t="shared" ref="Q71" si="245">SUM(Q72:Q73)</f>
        <v>12158.647979363714</v>
      </c>
      <c r="R71" s="31">
        <f t="shared" ref="R71" si="246">SUM(R72:R73)</f>
        <v>12354.862596732586</v>
      </c>
      <c r="S71" s="31">
        <f t="shared" ref="S71" si="247">SUM(S72:S73)</f>
        <v>13312.775666380054</v>
      </c>
      <c r="T71" s="31">
        <f t="shared" ref="T71" si="248">SUM(T72:T73)</f>
        <v>13358.305760963027</v>
      </c>
      <c r="U71" s="31">
        <f t="shared" ref="U71" si="249">SUM(U72:U73)</f>
        <v>13436.710404127258</v>
      </c>
      <c r="V71" s="31">
        <f t="shared" ref="V71" si="250">SUM(V72:V73)</f>
        <v>13681.459673258811</v>
      </c>
      <c r="W71" s="31">
        <f t="shared" ref="W71:X71" si="251">SUM(W72:W73)</f>
        <v>13898.752106620808</v>
      </c>
      <c r="X71" s="31">
        <f t="shared" si="251"/>
        <v>13960.816251074804</v>
      </c>
    </row>
    <row r="72" spans="1:24" ht="11.25" customHeight="1" x14ac:dyDescent="0.2">
      <c r="A72" s="22" t="s">
        <v>131</v>
      </c>
      <c r="B72" s="23" t="s">
        <v>132</v>
      </c>
      <c r="C72" s="30">
        <v>2359.6884780739465</v>
      </c>
      <c r="D72" s="30">
        <v>2781.9508168529669</v>
      </c>
      <c r="E72" s="30">
        <v>2549.5519346517635</v>
      </c>
      <c r="F72" s="30">
        <v>1263.9588993981085</v>
      </c>
      <c r="G72" s="30">
        <v>1386.7723989681856</v>
      </c>
      <c r="H72" s="30">
        <v>1253.5772141014618</v>
      </c>
      <c r="I72" s="30">
        <v>1396.7020636285467</v>
      </c>
      <c r="J72" s="30">
        <v>1587.7323301805673</v>
      </c>
      <c r="K72" s="30">
        <v>2324.1244196044713</v>
      </c>
      <c r="L72" s="30">
        <v>3062.0883061049008</v>
      </c>
      <c r="M72" s="30">
        <v>3503.4722269991398</v>
      </c>
      <c r="N72" s="30">
        <v>3959.1353396388649</v>
      </c>
      <c r="O72" s="30">
        <v>3893.3374032674114</v>
      </c>
      <c r="P72" s="30">
        <v>3698.0604471195179</v>
      </c>
      <c r="Q72" s="30">
        <v>3970.0074806534822</v>
      </c>
      <c r="R72" s="30">
        <v>4159.1503869303524</v>
      </c>
      <c r="S72" s="30">
        <v>4567.6042132416169</v>
      </c>
      <c r="T72" s="30">
        <v>4352.4799656061896</v>
      </c>
      <c r="U72" s="30">
        <v>4593.359759243338</v>
      </c>
      <c r="V72" s="30">
        <v>4713.8950988821998</v>
      </c>
      <c r="W72" s="30">
        <v>4804.4838349097154</v>
      </c>
      <c r="X72" s="30">
        <v>4875.4321582115217</v>
      </c>
    </row>
    <row r="73" spans="1:24" ht="11.25" customHeight="1" x14ac:dyDescent="0.2">
      <c r="A73" s="22" t="s">
        <v>133</v>
      </c>
      <c r="B73" s="23" t="s">
        <v>134</v>
      </c>
      <c r="C73" s="30">
        <v>3509.3375752364577</v>
      </c>
      <c r="D73" s="30">
        <v>3711.2889939810839</v>
      </c>
      <c r="E73" s="30">
        <v>3777.6090283748931</v>
      </c>
      <c r="F73" s="30">
        <v>4788.168959587274</v>
      </c>
      <c r="G73" s="30">
        <v>5166.7594153052432</v>
      </c>
      <c r="H73" s="30">
        <v>5928.6004299226133</v>
      </c>
      <c r="I73" s="30">
        <v>6511.4216680997415</v>
      </c>
      <c r="J73" s="30">
        <v>6781.1334479793641</v>
      </c>
      <c r="K73" s="30">
        <v>6770.2061908856404</v>
      </c>
      <c r="L73" s="30">
        <v>6925.6040412725733</v>
      </c>
      <c r="M73" s="30">
        <v>7123.5882201203785</v>
      </c>
      <c r="N73" s="30">
        <v>7231.4878761822856</v>
      </c>
      <c r="O73" s="30">
        <v>7356.9795356835775</v>
      </c>
      <c r="P73" s="30">
        <v>7945.6188306104887</v>
      </c>
      <c r="Q73" s="30">
        <v>8188.6404987102314</v>
      </c>
      <c r="R73" s="30">
        <v>8195.7122098022337</v>
      </c>
      <c r="S73" s="30">
        <v>8745.1714531384368</v>
      </c>
      <c r="T73" s="30">
        <v>9005.8257953568373</v>
      </c>
      <c r="U73" s="30">
        <v>8843.3506448839198</v>
      </c>
      <c r="V73" s="30">
        <v>8967.5645743766108</v>
      </c>
      <c r="W73" s="30">
        <v>9094.2682717110929</v>
      </c>
      <c r="X73" s="30">
        <v>9085.3840928632835</v>
      </c>
    </row>
    <row r="74" spans="1:24" ht="11.25" customHeight="1" x14ac:dyDescent="0.2">
      <c r="A74" s="24" t="s">
        <v>135</v>
      </c>
      <c r="B74" s="25" t="s">
        <v>136</v>
      </c>
      <c r="C74" s="31">
        <v>222051.37575236455</v>
      </c>
      <c r="D74" s="31">
        <v>229690.04006878758</v>
      </c>
      <c r="E74" s="31">
        <v>233158.0538263112</v>
      </c>
      <c r="F74" s="31">
        <v>234409.95993121239</v>
      </c>
      <c r="G74" s="31">
        <v>239962.43912295782</v>
      </c>
      <c r="H74" s="31">
        <v>236774.26190885634</v>
      </c>
      <c r="I74" s="31">
        <v>236349.42674118656</v>
      </c>
      <c r="J74" s="31">
        <v>225455.38830610487</v>
      </c>
      <c r="K74" s="31">
        <v>228671.20954428203</v>
      </c>
      <c r="L74" s="31">
        <v>212636.71289767843</v>
      </c>
      <c r="M74" s="31">
        <v>219620.7174548581</v>
      </c>
      <c r="N74" s="31">
        <v>215345.91324161651</v>
      </c>
      <c r="O74" s="31">
        <v>208372.3958727429</v>
      </c>
      <c r="P74" s="31">
        <v>206514.04625967325</v>
      </c>
      <c r="Q74" s="31">
        <v>208966.14548581257</v>
      </c>
      <c r="R74" s="31">
        <v>203781.65176268274</v>
      </c>
      <c r="S74" s="31">
        <v>197052.7918314703</v>
      </c>
      <c r="T74" s="31">
        <v>194898.85692175414</v>
      </c>
      <c r="U74" s="31">
        <v>195247.61203783323</v>
      </c>
      <c r="V74" s="31">
        <v>196180.92123817714</v>
      </c>
      <c r="W74" s="31">
        <v>175176.12940670675</v>
      </c>
      <c r="X74" s="31">
        <v>186662.50670679274</v>
      </c>
    </row>
    <row r="75" spans="1:24" ht="11.25" customHeight="1" x14ac:dyDescent="0.2">
      <c r="A75" s="24" t="s">
        <v>137</v>
      </c>
      <c r="B75" s="25" t="s">
        <v>138</v>
      </c>
      <c r="C75" s="31">
        <v>257.95356835769559</v>
      </c>
      <c r="D75" s="31">
        <v>226.78417884780737</v>
      </c>
      <c r="E75" s="31">
        <v>311.82760103181431</v>
      </c>
      <c r="F75" s="31">
        <v>336.46698194325018</v>
      </c>
      <c r="G75" s="31">
        <v>460.19389509888225</v>
      </c>
      <c r="H75" s="31">
        <v>535.31633705932927</v>
      </c>
      <c r="I75" s="31">
        <v>551.51315563198614</v>
      </c>
      <c r="J75" s="31">
        <v>598.51504729148758</v>
      </c>
      <c r="K75" s="31">
        <v>708.58727429062765</v>
      </c>
      <c r="L75" s="31">
        <v>595.89776440240757</v>
      </c>
      <c r="M75" s="31">
        <v>725.88323301805679</v>
      </c>
      <c r="N75" s="31">
        <v>736.72269991401549</v>
      </c>
      <c r="O75" s="31">
        <v>769.076268271711</v>
      </c>
      <c r="P75" s="31">
        <v>822.73241616509017</v>
      </c>
      <c r="Q75" s="31">
        <v>869.33379191745485</v>
      </c>
      <c r="R75" s="31">
        <v>968.72923473774711</v>
      </c>
      <c r="S75" s="31">
        <v>1060.0891659501287</v>
      </c>
      <c r="T75" s="31">
        <v>1132.1786758383489</v>
      </c>
      <c r="U75" s="31">
        <v>1075.8085984522786</v>
      </c>
      <c r="V75" s="31">
        <v>1087.0889079965605</v>
      </c>
      <c r="W75" s="31">
        <v>1102.9251074806534</v>
      </c>
      <c r="X75" s="31">
        <v>1098.2697334479794</v>
      </c>
    </row>
    <row r="76" spans="1:24" ht="11.25" customHeight="1" x14ac:dyDescent="0.2">
      <c r="A76" s="26" t="s">
        <v>139</v>
      </c>
      <c r="B76" s="27" t="s">
        <v>140</v>
      </c>
      <c r="C76" s="32">
        <v>0</v>
      </c>
      <c r="D76" s="32">
        <v>0</v>
      </c>
      <c r="E76" s="32">
        <v>0</v>
      </c>
      <c r="F76" s="32">
        <v>0</v>
      </c>
      <c r="G76" s="32">
        <v>0</v>
      </c>
      <c r="H76" s="32">
        <v>0</v>
      </c>
      <c r="I76" s="32">
        <v>0</v>
      </c>
      <c r="J76" s="32">
        <v>0</v>
      </c>
      <c r="K76" s="32">
        <v>0</v>
      </c>
      <c r="L76" s="32">
        <v>0</v>
      </c>
      <c r="M76" s="32">
        <v>0</v>
      </c>
      <c r="N76" s="32">
        <v>0</v>
      </c>
      <c r="O76" s="32">
        <v>0</v>
      </c>
      <c r="P76" s="32">
        <v>0</v>
      </c>
      <c r="Q76" s="32">
        <v>0</v>
      </c>
      <c r="R76" s="32">
        <v>0</v>
      </c>
      <c r="S76" s="32">
        <v>0</v>
      </c>
      <c r="T76" s="32">
        <v>0</v>
      </c>
      <c r="U76" s="32">
        <v>0</v>
      </c>
      <c r="V76" s="32">
        <v>0</v>
      </c>
      <c r="W76" s="32">
        <v>0</v>
      </c>
      <c r="X76" s="32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141</v>
      </c>
      <c r="B1" s="7" t="s">
        <v>340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2215.6619088564057</v>
      </c>
      <c r="D2" s="28">
        <f t="shared" ref="D2" si="1">SUM(D3,D17,D22,D25,D26,D51,D52,D71,D74,D75,D76)</f>
        <v>1861.5355975924331</v>
      </c>
      <c r="E2" s="28">
        <f t="shared" ref="E2" si="2">SUM(E3,E17,E22,E25,E26,E51,E52,E71,E74,E75,E76)</f>
        <v>2024.4977644024075</v>
      </c>
      <c r="F2" s="28">
        <f t="shared" ref="F2" si="3">SUM(F3,F17,F22,F25,F26,F51,F52,F71,F74,F75,F76)</f>
        <v>2142.2031814273432</v>
      </c>
      <c r="G2" s="28">
        <f t="shared" ref="G2" si="4">SUM(G3,G17,G22,G25,G26,G51,G52,G71,G74,G75,G76)</f>
        <v>3242.379449699054</v>
      </c>
      <c r="H2" s="28">
        <f t="shared" ref="H2" si="5">SUM(H3,H17,H22,H25,H26,H51,H52,H71,H74,H75,H76)</f>
        <v>1835.6798796216679</v>
      </c>
      <c r="I2" s="28">
        <f t="shared" ref="I2" si="6">SUM(I3,I17,I22,I25,I26,I51,I52,I71,I74,I75,I76)</f>
        <v>1740.9142734307823</v>
      </c>
      <c r="J2" s="28">
        <f t="shared" ref="J2" si="7">SUM(J3,J17,J22,J25,J26,J51,J52,J71,J74,J75,J76)</f>
        <v>1928.6833190025795</v>
      </c>
      <c r="K2" s="28">
        <f t="shared" ref="K2" si="8">SUM(K3,K17,K22,K25,K26,K51,K52,K71,K74,K75,K76)</f>
        <v>1668.0254514187448</v>
      </c>
      <c r="L2" s="28">
        <f t="shared" ref="L2" si="9">SUM(L3,L17,L22,L25,L26,L51,L52,L71,L74,L75,L76)</f>
        <v>1452.0516766981941</v>
      </c>
      <c r="M2" s="28">
        <f t="shared" ref="M2" si="10">SUM(M3,M17,M22,M25,M26,M51,M52,M71,M74,M75,M76)</f>
        <v>1544.7303525365433</v>
      </c>
      <c r="N2" s="28">
        <f t="shared" ref="N2" si="11">SUM(N3,N17,N22,N25,N26,N51,N52,N71,N74,N75,N76)</f>
        <v>1673.2542562338781</v>
      </c>
      <c r="O2" s="28">
        <f t="shared" ref="O2" si="12">SUM(O3,O17,O22,O25,O26,O51,O52,O71,O74,O75,O76)</f>
        <v>1780.1177987962167</v>
      </c>
      <c r="P2" s="28">
        <f t="shared" ref="P2" si="13">SUM(P3,P17,P22,P25,P26,P51,P52,P71,P74,P75,P76)</f>
        <v>1771.5445399828029</v>
      </c>
      <c r="Q2" s="28">
        <f t="shared" ref="Q2" si="14">SUM(Q3,Q17,Q22,Q25,Q26,Q51,Q52,Q71,Q74,Q75,Q76)</f>
        <v>2121.2336199484089</v>
      </c>
      <c r="R2" s="28">
        <f t="shared" ref="R2" si="15">SUM(R3,R17,R22,R25,R26,R51,R52,R71,R74,R75,R76)</f>
        <v>1603.415993121238</v>
      </c>
      <c r="S2" s="28">
        <f t="shared" ref="S2" si="16">SUM(S3,S17,S22,S25,S26,S51,S52,S71,S74,S75,S76)</f>
        <v>1557.7883920894242</v>
      </c>
      <c r="T2" s="28">
        <f t="shared" ref="T2" si="17">SUM(T3,T17,T22,T25,T26,T51,T52,T71,T74,T75,T76)</f>
        <v>1654.2898538263116</v>
      </c>
      <c r="U2" s="28">
        <f t="shared" ref="U2" si="18">SUM(U3,U17,U22,U25,U26,U51,U52,U71,U74,U75,U76)</f>
        <v>1630.2480653482373</v>
      </c>
      <c r="V2" s="28">
        <f t="shared" ref="V2" si="19">SUM(V3,V17,V22,V25,V26,V51,V52,V71,V74,V75,V76)</f>
        <v>1648.6122098022352</v>
      </c>
      <c r="W2" s="28">
        <f t="shared" ref="W2:X2" si="20">SUM(W3,W17,W22,W25,W26,W51,W52,W71,W74,W75,W76)</f>
        <v>1463.9747205503008</v>
      </c>
      <c r="X2" s="28">
        <f t="shared" si="20"/>
        <v>1447.3627687016333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21">SUM(C4,C8,C11)</f>
        <v>1189.6704213241617</v>
      </c>
      <c r="D3" s="29">
        <f t="shared" ref="D3" si="22">SUM(D4,D8,D11)</f>
        <v>712.26809974204627</v>
      </c>
      <c r="E3" s="29">
        <f t="shared" ref="E3" si="23">SUM(E4,E8,E11)</f>
        <v>878.4760963026655</v>
      </c>
      <c r="F3" s="29">
        <f t="shared" ref="F3" si="24">SUM(F4,F8,F11)</f>
        <v>1043.5072226999139</v>
      </c>
      <c r="G3" s="29">
        <f t="shared" ref="G3" si="25">SUM(G4,G8,G11)</f>
        <v>2228.7134995700771</v>
      </c>
      <c r="H3" s="29">
        <f t="shared" ref="H3" si="26">SUM(H4,H8,H11)</f>
        <v>923.57687016337047</v>
      </c>
      <c r="I3" s="29">
        <f t="shared" ref="I3" si="27">SUM(I4,I8,I11)</f>
        <v>808.41160791057598</v>
      </c>
      <c r="J3" s="29">
        <f t="shared" ref="J3" si="28">SUM(J4,J8,J11)</f>
        <v>905.24677558039548</v>
      </c>
      <c r="K3" s="29">
        <f t="shared" ref="K3" si="29">SUM(K4,K8,K11)</f>
        <v>642.88314703353399</v>
      </c>
      <c r="L3" s="29">
        <f t="shared" ref="L3" si="30">SUM(L4,L8,L11)</f>
        <v>501.69088564058472</v>
      </c>
      <c r="M3" s="29">
        <f t="shared" ref="M3" si="31">SUM(M4,M8,M11)</f>
        <v>654.70937231298353</v>
      </c>
      <c r="N3" s="29">
        <f t="shared" ref="N3" si="32">SUM(N4,N8,N11)</f>
        <v>707.61315563198627</v>
      </c>
      <c r="O3" s="29">
        <f t="shared" ref="O3" si="33">SUM(O4,O8,O11)</f>
        <v>705.93972484952701</v>
      </c>
      <c r="P3" s="29">
        <f t="shared" ref="P3" si="34">SUM(P4,P8,P11)</f>
        <v>677.69501289767845</v>
      </c>
      <c r="Q3" s="29">
        <f t="shared" ref="Q3" si="35">SUM(Q4,Q8,Q11)</f>
        <v>838.70834049871007</v>
      </c>
      <c r="R3" s="29">
        <f t="shared" ref="R3" si="36">SUM(R4,R8,R11)</f>
        <v>497.92734307824583</v>
      </c>
      <c r="S3" s="29">
        <f t="shared" ref="S3" si="37">SUM(S4,S8,S11)</f>
        <v>453.91951848667236</v>
      </c>
      <c r="T3" s="29">
        <f t="shared" ref="T3" si="38">SUM(T4,T8,T11)</f>
        <v>490.25915735167666</v>
      </c>
      <c r="U3" s="29">
        <f t="shared" ref="U3" si="39">SUM(U4,U8,U11)</f>
        <v>501.47927773000856</v>
      </c>
      <c r="V3" s="29">
        <f t="shared" ref="V3" si="40">SUM(V4,V8,V11)</f>
        <v>426.66294067067918</v>
      </c>
      <c r="W3" s="29">
        <f t="shared" ref="W3:X3" si="41">SUM(W4,W8,W11)</f>
        <v>311.11693895098881</v>
      </c>
      <c r="X3" s="29">
        <f t="shared" si="41"/>
        <v>265.76405846947551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42">SUM(C5:C7)</f>
        <v>984.09578675838338</v>
      </c>
      <c r="D4" s="42">
        <f t="shared" ref="D4" si="43">SUM(D5:D7)</f>
        <v>602.46233877901966</v>
      </c>
      <c r="E4" s="42">
        <f t="shared" ref="E4" si="44">SUM(E5:E7)</f>
        <v>787.70773860705071</v>
      </c>
      <c r="F4" s="42">
        <f t="shared" ref="F4" si="45">SUM(F5:F7)</f>
        <v>975.82441960447113</v>
      </c>
      <c r="G4" s="42">
        <f t="shared" ref="G4" si="46">SUM(G5:G7)</f>
        <v>2133.7477214101459</v>
      </c>
      <c r="H4" s="42">
        <f t="shared" ref="H4" si="47">SUM(H5:H7)</f>
        <v>866.38753224419588</v>
      </c>
      <c r="I4" s="42">
        <f t="shared" ref="I4" si="48">SUM(I5:I7)</f>
        <v>793.19613069647448</v>
      </c>
      <c r="J4" s="42">
        <f t="shared" ref="J4" si="49">SUM(J5:J7)</f>
        <v>905.24677558039548</v>
      </c>
      <c r="K4" s="42">
        <f t="shared" ref="K4" si="50">SUM(K5:K7)</f>
        <v>597.1888220120378</v>
      </c>
      <c r="L4" s="42">
        <f t="shared" ref="L4" si="51">SUM(L5:L7)</f>
        <v>501.69088564058472</v>
      </c>
      <c r="M4" s="42">
        <f t="shared" ref="M4" si="52">SUM(M5:M7)</f>
        <v>654.70937231298353</v>
      </c>
      <c r="N4" s="42">
        <f t="shared" ref="N4" si="53">SUM(N5:N7)</f>
        <v>707.61315563198627</v>
      </c>
      <c r="O4" s="42">
        <f t="shared" ref="O4" si="54">SUM(O5:O7)</f>
        <v>705.93972484952701</v>
      </c>
      <c r="P4" s="42">
        <f t="shared" ref="P4" si="55">SUM(P5:P7)</f>
        <v>660.91289767841795</v>
      </c>
      <c r="Q4" s="42">
        <f t="shared" ref="Q4" si="56">SUM(Q5:Q7)</f>
        <v>821.23233018056737</v>
      </c>
      <c r="R4" s="42">
        <f t="shared" ref="R4" si="57">SUM(R5:R7)</f>
        <v>483.42252794496983</v>
      </c>
      <c r="S4" s="42">
        <f t="shared" ref="S4" si="58">SUM(S5:S7)</f>
        <v>429.56173688736027</v>
      </c>
      <c r="T4" s="42">
        <f t="shared" ref="T4" si="59">SUM(T5:T7)</f>
        <v>467.52768701633704</v>
      </c>
      <c r="U4" s="42">
        <f t="shared" ref="U4" si="60">SUM(U5:U7)</f>
        <v>411.38693035253652</v>
      </c>
      <c r="V4" s="42">
        <f t="shared" ref="V4" si="61">SUM(V5:V7)</f>
        <v>339.62717110920028</v>
      </c>
      <c r="W4" s="42">
        <f t="shared" ref="W4:X4" si="62">SUM(W5:W7)</f>
        <v>237.5340498710232</v>
      </c>
      <c r="X4" s="42">
        <f t="shared" si="62"/>
        <v>227.22158211521929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>
        <v>0</v>
      </c>
      <c r="W5" s="30">
        <v>0</v>
      </c>
      <c r="X5" s="30">
        <v>0</v>
      </c>
    </row>
    <row r="6" spans="1:24" ht="11.25" customHeight="1" x14ac:dyDescent="0.2">
      <c r="A6" s="39" t="s">
        <v>7</v>
      </c>
      <c r="B6" s="23" t="s">
        <v>8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11.502751504729151</v>
      </c>
      <c r="O6" s="30">
        <v>25.059501289767841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</row>
    <row r="7" spans="1:24" ht="11.25" customHeight="1" x14ac:dyDescent="0.2">
      <c r="A7" s="39" t="s">
        <v>9</v>
      </c>
      <c r="B7" s="23" t="s">
        <v>10</v>
      </c>
      <c r="C7" s="30">
        <v>984.09578675838338</v>
      </c>
      <c r="D7" s="30">
        <v>602.46233877901966</v>
      </c>
      <c r="E7" s="30">
        <v>787.70773860705071</v>
      </c>
      <c r="F7" s="30">
        <v>975.82441960447113</v>
      </c>
      <c r="G7" s="30">
        <v>2133.7477214101459</v>
      </c>
      <c r="H7" s="30">
        <v>866.38753224419588</v>
      </c>
      <c r="I7" s="30">
        <v>793.19613069647448</v>
      </c>
      <c r="J7" s="30">
        <v>905.24677558039548</v>
      </c>
      <c r="K7" s="30">
        <v>597.1888220120378</v>
      </c>
      <c r="L7" s="30">
        <v>501.69088564058472</v>
      </c>
      <c r="M7" s="30">
        <v>654.70937231298353</v>
      </c>
      <c r="N7" s="30">
        <v>696.11040412725708</v>
      </c>
      <c r="O7" s="30">
        <v>680.8802235597592</v>
      </c>
      <c r="P7" s="30">
        <v>660.91289767841795</v>
      </c>
      <c r="Q7" s="30">
        <v>821.23233018056737</v>
      </c>
      <c r="R7" s="30">
        <v>483.42252794496983</v>
      </c>
      <c r="S7" s="30">
        <v>429.56173688736027</v>
      </c>
      <c r="T7" s="30">
        <v>467.52768701633704</v>
      </c>
      <c r="U7" s="30">
        <v>411.38693035253652</v>
      </c>
      <c r="V7" s="30">
        <v>339.62717110920028</v>
      </c>
      <c r="W7" s="30">
        <v>237.5340498710232</v>
      </c>
      <c r="X7" s="30">
        <v>227.22158211521929</v>
      </c>
    </row>
    <row r="8" spans="1:24" ht="11.25" customHeight="1" x14ac:dyDescent="0.2">
      <c r="A8" s="40" t="s">
        <v>343</v>
      </c>
      <c r="B8" s="41" t="s">
        <v>344</v>
      </c>
      <c r="C8" s="42">
        <f t="shared" ref="C8" si="63">SUM(C9:C10)</f>
        <v>205.57463456577821</v>
      </c>
      <c r="D8" s="42">
        <f t="shared" ref="D8" si="64">SUM(D9:D10)</f>
        <v>109.8057609630266</v>
      </c>
      <c r="E8" s="42">
        <f t="shared" ref="E8" si="65">SUM(E9:E10)</f>
        <v>90.768357695614782</v>
      </c>
      <c r="F8" s="42">
        <f t="shared" ref="F8" si="66">SUM(F9:F10)</f>
        <v>67.682803095442807</v>
      </c>
      <c r="G8" s="42">
        <f t="shared" ref="G8" si="67">SUM(G9:G10)</f>
        <v>94.965778159931205</v>
      </c>
      <c r="H8" s="42">
        <f t="shared" ref="H8" si="68">SUM(H9:H10)</f>
        <v>57.189337919174541</v>
      </c>
      <c r="I8" s="42">
        <f t="shared" ref="I8" si="69">SUM(I9:I10)</f>
        <v>15.21547721410146</v>
      </c>
      <c r="J8" s="42">
        <f t="shared" ref="J8" si="70">SUM(J9:J10)</f>
        <v>0</v>
      </c>
      <c r="K8" s="42">
        <f t="shared" ref="K8" si="71">SUM(K9:K10)</f>
        <v>45.694325021496127</v>
      </c>
      <c r="L8" s="42">
        <f t="shared" ref="L8" si="72">SUM(L9:L10)</f>
        <v>0</v>
      </c>
      <c r="M8" s="42">
        <f t="shared" ref="M8" si="73">SUM(M9:M10)</f>
        <v>0</v>
      </c>
      <c r="N8" s="42">
        <f t="shared" ref="N8" si="74">SUM(N9:N10)</f>
        <v>0</v>
      </c>
      <c r="O8" s="42">
        <f t="shared" ref="O8" si="75">SUM(O9:O10)</f>
        <v>0</v>
      </c>
      <c r="P8" s="42">
        <f t="shared" ref="P8" si="76">SUM(P9:P10)</f>
        <v>16.782115219260529</v>
      </c>
      <c r="Q8" s="42">
        <f t="shared" ref="Q8" si="77">SUM(Q9:Q10)</f>
        <v>17.47601031814273</v>
      </c>
      <c r="R8" s="42">
        <f t="shared" ref="R8" si="78">SUM(R9:R10)</f>
        <v>14.50481513327601</v>
      </c>
      <c r="S8" s="42">
        <f t="shared" ref="S8" si="79">SUM(S9:S10)</f>
        <v>24.357781599312119</v>
      </c>
      <c r="T8" s="42">
        <f t="shared" ref="T8" si="80">SUM(T9:T10)</f>
        <v>22.73147033533964</v>
      </c>
      <c r="U8" s="42">
        <f t="shared" ref="U8" si="81">SUM(U9:U10)</f>
        <v>90.092347377472052</v>
      </c>
      <c r="V8" s="42">
        <f t="shared" ref="V8" si="82">SUM(V9:V10)</f>
        <v>87.035769561478929</v>
      </c>
      <c r="W8" s="42">
        <f t="shared" ref="W8:X8" si="83">SUM(W9:W10)</f>
        <v>73.582889079965597</v>
      </c>
      <c r="X8" s="42">
        <f t="shared" si="83"/>
        <v>38.54247635425623</v>
      </c>
    </row>
    <row r="9" spans="1:24" ht="11.25" customHeight="1" x14ac:dyDescent="0.2">
      <c r="A9" s="39" t="s">
        <v>11</v>
      </c>
      <c r="B9" s="23" t="s">
        <v>12</v>
      </c>
      <c r="C9" s="30">
        <v>205.57463456577821</v>
      </c>
      <c r="D9" s="30">
        <v>109.8057609630266</v>
      </c>
      <c r="E9" s="30">
        <v>90.768357695614782</v>
      </c>
      <c r="F9" s="30">
        <v>67.682803095442807</v>
      </c>
      <c r="G9" s="30">
        <v>94.965778159931205</v>
      </c>
      <c r="H9" s="30">
        <v>57.189337919174541</v>
      </c>
      <c r="I9" s="30">
        <v>15.21547721410146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16.782115219260529</v>
      </c>
      <c r="Q9" s="30">
        <v>17.47601031814273</v>
      </c>
      <c r="R9" s="30">
        <v>14.50481513327601</v>
      </c>
      <c r="S9" s="30">
        <v>24.357781599312119</v>
      </c>
      <c r="T9" s="30">
        <v>22.73147033533964</v>
      </c>
      <c r="U9" s="30">
        <v>27.661306964746341</v>
      </c>
      <c r="V9" s="30">
        <v>29.481513327601029</v>
      </c>
      <c r="W9" s="30">
        <v>31.030954428202921</v>
      </c>
      <c r="X9" s="30">
        <v>24.45253654342218</v>
      </c>
    </row>
    <row r="10" spans="1:24" ht="11.25" customHeight="1" x14ac:dyDescent="0.2">
      <c r="A10" s="39" t="s">
        <v>13</v>
      </c>
      <c r="B10" s="23" t="s">
        <v>14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45.694325021496127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62.431040412725707</v>
      </c>
      <c r="V10" s="30">
        <v>57.554256233877901</v>
      </c>
      <c r="W10" s="30">
        <v>42.551934651762679</v>
      </c>
      <c r="X10" s="30">
        <v>14.08993981083405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" si="84">SUM(C12:C16)</f>
        <v>0</v>
      </c>
      <c r="D11" s="42">
        <f t="shared" ref="D11" si="85">SUM(D12:D16)</f>
        <v>0</v>
      </c>
      <c r="E11" s="42">
        <f t="shared" ref="E11" si="86">SUM(E12:E16)</f>
        <v>0</v>
      </c>
      <c r="F11" s="42">
        <f t="shared" ref="F11" si="87">SUM(F12:F16)</f>
        <v>0</v>
      </c>
      <c r="G11" s="42">
        <f t="shared" ref="G11" si="88">SUM(G12:G16)</f>
        <v>0</v>
      </c>
      <c r="H11" s="42">
        <f t="shared" ref="H11" si="89">SUM(H12:H16)</f>
        <v>0</v>
      </c>
      <c r="I11" s="42">
        <f t="shared" ref="I11" si="90">SUM(I12:I16)</f>
        <v>0</v>
      </c>
      <c r="J11" s="42">
        <f t="shared" ref="J11" si="91">SUM(J12:J16)</f>
        <v>0</v>
      </c>
      <c r="K11" s="42">
        <f t="shared" ref="K11" si="92">SUM(K12:K16)</f>
        <v>0</v>
      </c>
      <c r="L11" s="42">
        <f t="shared" ref="L11" si="93">SUM(L12:L16)</f>
        <v>0</v>
      </c>
      <c r="M11" s="42">
        <f t="shared" ref="M11" si="94">SUM(M12:M16)</f>
        <v>0</v>
      </c>
      <c r="N11" s="42">
        <f t="shared" ref="N11" si="95">SUM(N12:N16)</f>
        <v>0</v>
      </c>
      <c r="O11" s="42">
        <f t="shared" ref="O11" si="96">SUM(O12:O16)</f>
        <v>0</v>
      </c>
      <c r="P11" s="42">
        <f t="shared" ref="P11" si="97">SUM(P12:P16)</f>
        <v>0</v>
      </c>
      <c r="Q11" s="42">
        <f t="shared" ref="Q11" si="98">SUM(Q12:Q16)</f>
        <v>0</v>
      </c>
      <c r="R11" s="42">
        <f t="shared" ref="R11" si="99">SUM(R12:R16)</f>
        <v>0</v>
      </c>
      <c r="S11" s="42">
        <f t="shared" ref="S11" si="100">SUM(S12:S16)</f>
        <v>0</v>
      </c>
      <c r="T11" s="42">
        <f t="shared" ref="T11" si="101">SUM(T12:T16)</f>
        <v>0</v>
      </c>
      <c r="U11" s="42">
        <f t="shared" ref="U11" si="102">SUM(U12:U16)</f>
        <v>0</v>
      </c>
      <c r="V11" s="42">
        <f t="shared" ref="V11" si="103">SUM(V12:V16)</f>
        <v>0</v>
      </c>
      <c r="W11" s="42">
        <f t="shared" ref="W11:X11" si="104">SUM(W12:W16)</f>
        <v>0</v>
      </c>
      <c r="X11" s="42">
        <f t="shared" si="104"/>
        <v>0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</row>
    <row r="13" spans="1:24" ht="11.25" customHeight="1" x14ac:dyDescent="0.2">
      <c r="A13" s="39" t="s">
        <v>17</v>
      </c>
      <c r="B13" s="23" t="s">
        <v>18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" si="105">SUM(C18:C21)</f>
        <v>0</v>
      </c>
      <c r="D17" s="31">
        <f t="shared" ref="D17" si="106">SUM(D18:D21)</f>
        <v>0</v>
      </c>
      <c r="E17" s="31">
        <f t="shared" ref="E17" si="107">SUM(E18:E21)</f>
        <v>0</v>
      </c>
      <c r="F17" s="31">
        <f t="shared" ref="F17" si="108">SUM(F18:F21)</f>
        <v>0</v>
      </c>
      <c r="G17" s="31">
        <f t="shared" ref="G17" si="109">SUM(G18:G21)</f>
        <v>0</v>
      </c>
      <c r="H17" s="31">
        <f t="shared" ref="H17" si="110">SUM(H18:H21)</f>
        <v>0</v>
      </c>
      <c r="I17" s="31">
        <f t="shared" ref="I17" si="111">SUM(I18:I21)</f>
        <v>0</v>
      </c>
      <c r="J17" s="31">
        <f t="shared" ref="J17" si="112">SUM(J18:J21)</f>
        <v>0</v>
      </c>
      <c r="K17" s="31">
        <f t="shared" ref="K17" si="113">SUM(K18:K21)</f>
        <v>0</v>
      </c>
      <c r="L17" s="31">
        <f t="shared" ref="L17" si="114">SUM(L18:L21)</f>
        <v>0</v>
      </c>
      <c r="M17" s="31">
        <f t="shared" ref="M17" si="115">SUM(M18:M21)</f>
        <v>0</v>
      </c>
      <c r="N17" s="31">
        <f t="shared" ref="N17" si="116">SUM(N18:N21)</f>
        <v>0</v>
      </c>
      <c r="O17" s="31">
        <f t="shared" ref="O17" si="117">SUM(O18:O21)</f>
        <v>0</v>
      </c>
      <c r="P17" s="31">
        <f t="shared" ref="P17" si="118">SUM(P18:P21)</f>
        <v>0</v>
      </c>
      <c r="Q17" s="31">
        <f t="shared" ref="Q17" si="119">SUM(Q18:Q21)</f>
        <v>0</v>
      </c>
      <c r="R17" s="31">
        <f t="shared" ref="R17" si="120">SUM(R18:R21)</f>
        <v>0</v>
      </c>
      <c r="S17" s="31">
        <f t="shared" ref="S17" si="121">SUM(S18:S21)</f>
        <v>0</v>
      </c>
      <c r="T17" s="31">
        <f t="shared" ref="T17" si="122">SUM(T18:T21)</f>
        <v>0</v>
      </c>
      <c r="U17" s="31">
        <f t="shared" ref="U17" si="123">SUM(U18:U21)</f>
        <v>0</v>
      </c>
      <c r="V17" s="31">
        <f t="shared" ref="V17" si="124">SUM(V18:V21)</f>
        <v>0</v>
      </c>
      <c r="W17" s="31">
        <f t="shared" ref="W17:X17" si="125">SUM(W18:W21)</f>
        <v>0</v>
      </c>
      <c r="X17" s="31">
        <f t="shared" si="125"/>
        <v>0</v>
      </c>
    </row>
    <row r="18" spans="1:24" ht="11.25" customHeight="1" x14ac:dyDescent="0.2">
      <c r="A18" s="22" t="s">
        <v>27</v>
      </c>
      <c r="B18" s="23" t="s">
        <v>28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" si="126">SUM(C23:C24)</f>
        <v>0</v>
      </c>
      <c r="D22" s="31">
        <f t="shared" ref="D22" si="127">SUM(D23:D24)</f>
        <v>0</v>
      </c>
      <c r="E22" s="31">
        <f t="shared" ref="E22" si="128">SUM(E23:E24)</f>
        <v>0</v>
      </c>
      <c r="F22" s="31">
        <f t="shared" ref="F22" si="129">SUM(F23:F24)</f>
        <v>0</v>
      </c>
      <c r="G22" s="31">
        <f t="shared" ref="G22" si="130">SUM(G23:G24)</f>
        <v>0</v>
      </c>
      <c r="H22" s="31">
        <f t="shared" ref="H22" si="131">SUM(H23:H24)</f>
        <v>0</v>
      </c>
      <c r="I22" s="31">
        <f t="shared" ref="I22" si="132">SUM(I23:I24)</f>
        <v>0</v>
      </c>
      <c r="J22" s="31">
        <f t="shared" ref="J22" si="133">SUM(J23:J24)</f>
        <v>0</v>
      </c>
      <c r="K22" s="31">
        <f t="shared" ref="K22" si="134">SUM(K23:K24)</f>
        <v>0</v>
      </c>
      <c r="L22" s="31">
        <f t="shared" ref="L22" si="135">SUM(L23:L24)</f>
        <v>0</v>
      </c>
      <c r="M22" s="31">
        <f t="shared" ref="M22" si="136">SUM(M23:M24)</f>
        <v>0</v>
      </c>
      <c r="N22" s="31">
        <f t="shared" ref="N22" si="137">SUM(N23:N24)</f>
        <v>0</v>
      </c>
      <c r="O22" s="31">
        <f t="shared" ref="O22" si="138">SUM(O23:O24)</f>
        <v>0</v>
      </c>
      <c r="P22" s="31">
        <f t="shared" ref="P22" si="139">SUM(P23:P24)</f>
        <v>0</v>
      </c>
      <c r="Q22" s="31">
        <f t="shared" ref="Q22" si="140">SUM(Q23:Q24)</f>
        <v>0</v>
      </c>
      <c r="R22" s="31">
        <f t="shared" ref="R22" si="141">SUM(R23:R24)</f>
        <v>0</v>
      </c>
      <c r="S22" s="31">
        <f t="shared" ref="S22" si="142">SUM(S23:S24)</f>
        <v>0</v>
      </c>
      <c r="T22" s="31">
        <f t="shared" ref="T22" si="143">SUM(T23:T24)</f>
        <v>0</v>
      </c>
      <c r="U22" s="31">
        <f t="shared" ref="U22" si="144">SUM(U23:U24)</f>
        <v>0</v>
      </c>
      <c r="V22" s="31">
        <f t="shared" ref="V22" si="145">SUM(V23:V24)</f>
        <v>0</v>
      </c>
      <c r="W22" s="31">
        <f t="shared" ref="W22:X22" si="146">SUM(W23:W24)</f>
        <v>0</v>
      </c>
      <c r="X22" s="31">
        <f t="shared" si="146"/>
        <v>0</v>
      </c>
    </row>
    <row r="23" spans="1:24" ht="11.25" customHeight="1" x14ac:dyDescent="0.2">
      <c r="A23" s="22" t="s">
        <v>37</v>
      </c>
      <c r="B23" s="23" t="s">
        <v>38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47">SUM(C27,C33)</f>
        <v>1025.991487532244</v>
      </c>
      <c r="D26" s="31">
        <f t="shared" ref="D26" si="148">SUM(D27,D33)</f>
        <v>1149.2674978503869</v>
      </c>
      <c r="E26" s="31">
        <f t="shared" ref="E26" si="149">SUM(E27,E33)</f>
        <v>1146.0216680997419</v>
      </c>
      <c r="F26" s="31">
        <f t="shared" ref="F26" si="150">SUM(F27,F33)</f>
        <v>1098.6959587274293</v>
      </c>
      <c r="G26" s="31">
        <f t="shared" ref="G26" si="151">SUM(G27,G33)</f>
        <v>1013.6659501289766</v>
      </c>
      <c r="H26" s="31">
        <f t="shared" ref="H26" si="152">SUM(H27,H33)</f>
        <v>912.10300945829738</v>
      </c>
      <c r="I26" s="31">
        <f t="shared" ref="I26" si="153">SUM(I27,I33)</f>
        <v>932.50266552020628</v>
      </c>
      <c r="J26" s="31">
        <f t="shared" ref="J26" si="154">SUM(J27,J33)</f>
        <v>1023.4365434221839</v>
      </c>
      <c r="K26" s="31">
        <f t="shared" ref="K26" si="155">SUM(K27,K33)</f>
        <v>1025.1423043852108</v>
      </c>
      <c r="L26" s="31">
        <f t="shared" ref="L26" si="156">SUM(L27,L33)</f>
        <v>950.36079105760939</v>
      </c>
      <c r="M26" s="31">
        <f t="shared" ref="M26" si="157">SUM(M27,M33)</f>
        <v>890.02098022355972</v>
      </c>
      <c r="N26" s="31">
        <f t="shared" ref="N26" si="158">SUM(N27,N33)</f>
        <v>965.64110060189171</v>
      </c>
      <c r="O26" s="31">
        <f t="shared" ref="O26" si="159">SUM(O27,O33)</f>
        <v>1074.1780739466897</v>
      </c>
      <c r="P26" s="31">
        <f t="shared" ref="P26" si="160">SUM(P27,P33)</f>
        <v>1093.8495270851245</v>
      </c>
      <c r="Q26" s="31">
        <f t="shared" ref="Q26" si="161">SUM(Q27,Q33)</f>
        <v>1282.5252794496989</v>
      </c>
      <c r="R26" s="31">
        <f t="shared" ref="R26" si="162">SUM(R27,R33)</f>
        <v>1105.488650042992</v>
      </c>
      <c r="S26" s="31">
        <f t="shared" ref="S26" si="163">SUM(S27,S33)</f>
        <v>1103.8688736027518</v>
      </c>
      <c r="T26" s="31">
        <f t="shared" ref="T26" si="164">SUM(T27,T33)</f>
        <v>1164.0306964746349</v>
      </c>
      <c r="U26" s="31">
        <f t="shared" ref="U26" si="165">SUM(U27,U33)</f>
        <v>1128.7687876182288</v>
      </c>
      <c r="V26" s="31">
        <f t="shared" ref="V26" si="166">SUM(V27,V33)</f>
        <v>1221.9492691315559</v>
      </c>
      <c r="W26" s="31">
        <f t="shared" ref="W26:X26" si="167">SUM(W27,W33)</f>
        <v>1152.8577815993121</v>
      </c>
      <c r="X26" s="31">
        <f t="shared" si="167"/>
        <v>1181.374118658641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" si="168">SUM(C28:C32)</f>
        <v>0</v>
      </c>
      <c r="D27" s="42">
        <f t="shared" ref="D27" si="169">SUM(D28:D32)</f>
        <v>0</v>
      </c>
      <c r="E27" s="42">
        <f t="shared" ref="E27" si="170">SUM(E28:E32)</f>
        <v>0</v>
      </c>
      <c r="F27" s="42">
        <f t="shared" ref="F27" si="171">SUM(F28:F32)</f>
        <v>0</v>
      </c>
      <c r="G27" s="42">
        <f t="shared" ref="G27" si="172">SUM(G28:G32)</f>
        <v>0</v>
      </c>
      <c r="H27" s="42">
        <f t="shared" ref="H27" si="173">SUM(H28:H32)</f>
        <v>0</v>
      </c>
      <c r="I27" s="42">
        <f t="shared" ref="I27" si="174">SUM(I28:I32)</f>
        <v>0</v>
      </c>
      <c r="J27" s="42">
        <f t="shared" ref="J27" si="175">SUM(J28:J32)</f>
        <v>0</v>
      </c>
      <c r="K27" s="42">
        <f t="shared" ref="K27" si="176">SUM(K28:K32)</f>
        <v>0</v>
      </c>
      <c r="L27" s="42">
        <f t="shared" ref="L27" si="177">SUM(L28:L32)</f>
        <v>0</v>
      </c>
      <c r="M27" s="42">
        <f t="shared" ref="M27" si="178">SUM(M28:M32)</f>
        <v>0</v>
      </c>
      <c r="N27" s="42">
        <f t="shared" ref="N27" si="179">SUM(N28:N32)</f>
        <v>0</v>
      </c>
      <c r="O27" s="42">
        <f t="shared" ref="O27" si="180">SUM(O28:O32)</f>
        <v>0</v>
      </c>
      <c r="P27" s="42">
        <f t="shared" ref="P27" si="181">SUM(P28:P32)</f>
        <v>0</v>
      </c>
      <c r="Q27" s="42">
        <f t="shared" ref="Q27" si="182">SUM(Q28:Q32)</f>
        <v>0</v>
      </c>
      <c r="R27" s="42">
        <f t="shared" ref="R27" si="183">SUM(R28:R32)</f>
        <v>0</v>
      </c>
      <c r="S27" s="42">
        <f t="shared" ref="S27" si="184">SUM(S28:S32)</f>
        <v>0</v>
      </c>
      <c r="T27" s="42">
        <f t="shared" ref="T27" si="185">SUM(T28:T32)</f>
        <v>0</v>
      </c>
      <c r="U27" s="42">
        <f t="shared" ref="U27" si="186">SUM(U28:U32)</f>
        <v>0</v>
      </c>
      <c r="V27" s="42">
        <f t="shared" ref="V27" si="187">SUM(V28:V32)</f>
        <v>0</v>
      </c>
      <c r="W27" s="42">
        <f t="shared" ref="W27:X27" si="188">SUM(W28:W32)</f>
        <v>0</v>
      </c>
      <c r="X27" s="42">
        <f t="shared" si="188"/>
        <v>0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" si="189">SUM(C34:C50)</f>
        <v>1025.991487532244</v>
      </c>
      <c r="D33" s="42">
        <f t="shared" ref="D33" si="190">SUM(D34:D50)</f>
        <v>1149.2674978503869</v>
      </c>
      <c r="E33" s="42">
        <f t="shared" ref="E33" si="191">SUM(E34:E50)</f>
        <v>1146.0216680997419</v>
      </c>
      <c r="F33" s="42">
        <f t="shared" ref="F33" si="192">SUM(F34:F50)</f>
        <v>1098.6959587274293</v>
      </c>
      <c r="G33" s="42">
        <f t="shared" ref="G33" si="193">SUM(G34:G50)</f>
        <v>1013.6659501289766</v>
      </c>
      <c r="H33" s="42">
        <f t="shared" ref="H33" si="194">SUM(H34:H50)</f>
        <v>912.10300945829738</v>
      </c>
      <c r="I33" s="42">
        <f t="shared" ref="I33" si="195">SUM(I34:I50)</f>
        <v>932.50266552020628</v>
      </c>
      <c r="J33" s="42">
        <f t="shared" ref="J33" si="196">SUM(J34:J50)</f>
        <v>1023.4365434221839</v>
      </c>
      <c r="K33" s="42">
        <f t="shared" ref="K33" si="197">SUM(K34:K50)</f>
        <v>1025.1423043852108</v>
      </c>
      <c r="L33" s="42">
        <f t="shared" ref="L33" si="198">SUM(L34:L50)</f>
        <v>950.36079105760939</v>
      </c>
      <c r="M33" s="42">
        <f t="shared" ref="M33" si="199">SUM(M34:M50)</f>
        <v>890.02098022355972</v>
      </c>
      <c r="N33" s="42">
        <f t="shared" ref="N33" si="200">SUM(N34:N50)</f>
        <v>965.64110060189171</v>
      </c>
      <c r="O33" s="42">
        <f t="shared" ref="O33" si="201">SUM(O34:O50)</f>
        <v>1074.1780739466897</v>
      </c>
      <c r="P33" s="42">
        <f t="shared" ref="P33" si="202">SUM(P34:P50)</f>
        <v>1093.8495270851245</v>
      </c>
      <c r="Q33" s="42">
        <f t="shared" ref="Q33" si="203">SUM(Q34:Q50)</f>
        <v>1282.5252794496989</v>
      </c>
      <c r="R33" s="42">
        <f t="shared" ref="R33" si="204">SUM(R34:R50)</f>
        <v>1105.488650042992</v>
      </c>
      <c r="S33" s="42">
        <f t="shared" ref="S33" si="205">SUM(S34:S50)</f>
        <v>1103.8688736027518</v>
      </c>
      <c r="T33" s="42">
        <f t="shared" ref="T33" si="206">SUM(T34:T50)</f>
        <v>1164.0306964746349</v>
      </c>
      <c r="U33" s="42">
        <f t="shared" ref="U33" si="207">SUM(U34:U50)</f>
        <v>1128.7687876182288</v>
      </c>
      <c r="V33" s="42">
        <f t="shared" ref="V33" si="208">SUM(V34:V50)</f>
        <v>1221.9492691315559</v>
      </c>
      <c r="W33" s="42">
        <f t="shared" ref="W33:X33" si="209">SUM(W34:W50)</f>
        <v>1152.8577815993121</v>
      </c>
      <c r="X33" s="42">
        <f t="shared" si="209"/>
        <v>1181.374118658641</v>
      </c>
    </row>
    <row r="34" spans="1:24" ht="11.25" customHeight="1" x14ac:dyDescent="0.2">
      <c r="A34" s="39" t="s">
        <v>55</v>
      </c>
      <c r="B34" s="23" t="s">
        <v>56</v>
      </c>
      <c r="C34" s="30">
        <v>301.17712811693889</v>
      </c>
      <c r="D34" s="30">
        <v>289.30275150472909</v>
      </c>
      <c r="E34" s="30">
        <v>270.95150472914872</v>
      </c>
      <c r="F34" s="30">
        <v>250.4411865864144</v>
      </c>
      <c r="G34" s="30">
        <v>261.23611349957008</v>
      </c>
      <c r="H34" s="30">
        <v>262.3155631986242</v>
      </c>
      <c r="I34" s="30">
        <v>290.38228718830612</v>
      </c>
      <c r="J34" s="30">
        <v>367.02588134135863</v>
      </c>
      <c r="K34" s="30">
        <v>367.02588134135863</v>
      </c>
      <c r="L34" s="30">
        <v>255.83860705073079</v>
      </c>
      <c r="M34" s="30">
        <v>322.76689595872739</v>
      </c>
      <c r="N34" s="30">
        <v>357.31049011177981</v>
      </c>
      <c r="O34" s="30">
        <v>425.28366294067058</v>
      </c>
      <c r="P34" s="30">
        <v>395.77153912295779</v>
      </c>
      <c r="Q34" s="30">
        <v>544.71496130696471</v>
      </c>
      <c r="R34" s="30">
        <v>393.143336199484</v>
      </c>
      <c r="S34" s="30">
        <v>335.00653482373173</v>
      </c>
      <c r="T34" s="30">
        <v>354.12003439380908</v>
      </c>
      <c r="U34" s="30">
        <v>291.5931212381771</v>
      </c>
      <c r="V34" s="30">
        <v>329.76638005159072</v>
      </c>
      <c r="W34" s="30">
        <v>300.28865004299217</v>
      </c>
      <c r="X34" s="30">
        <v>273.66569217540842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0.31341358555460008</v>
      </c>
      <c r="X36" s="30">
        <v>0.44101461736887348</v>
      </c>
    </row>
    <row r="37" spans="1:24" ht="11.25" customHeight="1" x14ac:dyDescent="0.2">
      <c r="A37" s="39" t="s">
        <v>61</v>
      </c>
      <c r="B37" s="23" t="s">
        <v>62</v>
      </c>
      <c r="C37" s="30">
        <v>0</v>
      </c>
      <c r="D37" s="30">
        <v>0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0.5466895958727428</v>
      </c>
      <c r="X37" s="30">
        <v>0.4673258813413585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1.8916595012897681E-2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</row>
    <row r="41" spans="1:24" ht="11.25" customHeight="1" x14ac:dyDescent="0.2">
      <c r="A41" s="39" t="s">
        <v>69</v>
      </c>
      <c r="B41" s="23" t="s">
        <v>70</v>
      </c>
      <c r="C41" s="30">
        <v>0</v>
      </c>
      <c r="D41" s="30">
        <v>0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</row>
    <row r="42" spans="1:24" ht="11.25" customHeight="1" x14ac:dyDescent="0.2">
      <c r="A42" s="39" t="s">
        <v>71</v>
      </c>
      <c r="B42" s="23" t="s">
        <v>72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23.62184006878762</v>
      </c>
      <c r="D43" s="30">
        <v>30.811092003439384</v>
      </c>
      <c r="E43" s="30">
        <v>30.811092003439381</v>
      </c>
      <c r="F43" s="30">
        <v>36.835339638865008</v>
      </c>
      <c r="G43" s="30">
        <v>43.984350816852967</v>
      </c>
      <c r="H43" s="30">
        <v>36.821410146173683</v>
      </c>
      <c r="I43" s="30">
        <v>29.661564918314696</v>
      </c>
      <c r="J43" s="30">
        <v>26.603697334479794</v>
      </c>
      <c r="K43" s="30">
        <v>29.669905417024935</v>
      </c>
      <c r="L43" s="30">
        <v>38.896216680997412</v>
      </c>
      <c r="M43" s="30">
        <v>48.124763542562334</v>
      </c>
      <c r="N43" s="30">
        <v>56.328288907996551</v>
      </c>
      <c r="O43" s="30">
        <v>60.415993121238174</v>
      </c>
      <c r="P43" s="30">
        <v>55.278761822871886</v>
      </c>
      <c r="Q43" s="30">
        <v>55.942218400687871</v>
      </c>
      <c r="R43" s="30">
        <v>51.09406706792776</v>
      </c>
      <c r="S43" s="30">
        <v>44.266036113499567</v>
      </c>
      <c r="T43" s="30">
        <v>24.576698194325015</v>
      </c>
      <c r="U43" s="30">
        <v>24.570421324161654</v>
      </c>
      <c r="V43" s="30">
        <v>22.525279449699052</v>
      </c>
      <c r="W43" s="30">
        <v>24.894668959587268</v>
      </c>
      <c r="X43" s="30">
        <v>41.832932072226996</v>
      </c>
    </row>
    <row r="44" spans="1:24" ht="11.25" customHeight="1" x14ac:dyDescent="0.2">
      <c r="A44" s="39" t="s">
        <v>75</v>
      </c>
      <c r="B44" s="23" t="s">
        <v>76</v>
      </c>
      <c r="C44" s="30">
        <v>194.72347377472056</v>
      </c>
      <c r="D44" s="30">
        <v>244.83422184006875</v>
      </c>
      <c r="E44" s="30">
        <v>362.6542562338779</v>
      </c>
      <c r="F44" s="30">
        <v>348.26801375752365</v>
      </c>
      <c r="G44" s="30">
        <v>225.62914875322437</v>
      </c>
      <c r="H44" s="30">
        <v>243.80352536543424</v>
      </c>
      <c r="I44" s="30">
        <v>255.7859845227859</v>
      </c>
      <c r="J44" s="30">
        <v>256.58658641444532</v>
      </c>
      <c r="K44" s="30">
        <v>234.02218400687875</v>
      </c>
      <c r="L44" s="30">
        <v>226.89621668099733</v>
      </c>
      <c r="M44" s="30">
        <v>248.89965606190887</v>
      </c>
      <c r="N44" s="30">
        <v>275.69208942390372</v>
      </c>
      <c r="O44" s="30">
        <v>270.95219260533105</v>
      </c>
      <c r="P44" s="30">
        <v>282.5000859845228</v>
      </c>
      <c r="Q44" s="30">
        <v>273.83026655202053</v>
      </c>
      <c r="R44" s="30">
        <v>260.89226139294925</v>
      </c>
      <c r="S44" s="30">
        <v>272.88056749785039</v>
      </c>
      <c r="T44" s="30">
        <v>235.11014617368878</v>
      </c>
      <c r="U44" s="30">
        <v>221.11883061049014</v>
      </c>
      <c r="V44" s="30">
        <v>228.55176268271714</v>
      </c>
      <c r="W44" s="30">
        <v>227.48856405846951</v>
      </c>
      <c r="X44" s="30">
        <v>214.29957007738605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2.8804815133276009</v>
      </c>
      <c r="L45" s="30">
        <v>0</v>
      </c>
      <c r="M45" s="30">
        <v>0</v>
      </c>
      <c r="N45" s="30">
        <v>0</v>
      </c>
      <c r="O45" s="30">
        <v>0</v>
      </c>
      <c r="P45" s="30">
        <v>2.0636285468615649</v>
      </c>
      <c r="Q45" s="30">
        <v>5.1590713671539117</v>
      </c>
      <c r="R45" s="30">
        <v>5.1590713671539117</v>
      </c>
      <c r="S45" s="30">
        <v>6.1908856405846944</v>
      </c>
      <c r="T45" s="30">
        <v>7.2226999140154771</v>
      </c>
      <c r="U45" s="30">
        <v>7.2226999140154771</v>
      </c>
      <c r="V45" s="30">
        <v>7.2226999140154771</v>
      </c>
      <c r="W45" s="30">
        <v>8.2545141874462598</v>
      </c>
      <c r="X45" s="30">
        <v>11.34995700773861</v>
      </c>
    </row>
    <row r="46" spans="1:24" ht="11.25" customHeight="1" x14ac:dyDescent="0.2">
      <c r="A46" s="39" t="s">
        <v>79</v>
      </c>
      <c r="B46" s="23" t="s">
        <v>80</v>
      </c>
      <c r="C46" s="30">
        <v>455.87558039552869</v>
      </c>
      <c r="D46" s="30">
        <v>545.28521066208077</v>
      </c>
      <c r="E46" s="30">
        <v>435.94153052450554</v>
      </c>
      <c r="F46" s="30">
        <v>415.07867583834911</v>
      </c>
      <c r="G46" s="30">
        <v>426.68546861564914</v>
      </c>
      <c r="H46" s="30">
        <v>277.5286328460877</v>
      </c>
      <c r="I46" s="30">
        <v>284.49208942390368</v>
      </c>
      <c r="J46" s="30">
        <v>338.61573516766981</v>
      </c>
      <c r="K46" s="30">
        <v>342.55468615649175</v>
      </c>
      <c r="L46" s="30">
        <v>217.98865004299225</v>
      </c>
      <c r="M46" s="30">
        <v>249.885124677558</v>
      </c>
      <c r="N46" s="30">
        <v>261.90120378331898</v>
      </c>
      <c r="O46" s="30">
        <v>296.0001719690456</v>
      </c>
      <c r="P46" s="30">
        <v>344.13052450558894</v>
      </c>
      <c r="Q46" s="30">
        <v>385.23886500429921</v>
      </c>
      <c r="R46" s="30">
        <v>375.62338779019774</v>
      </c>
      <c r="S46" s="30">
        <v>362.08091143594157</v>
      </c>
      <c r="T46" s="30">
        <v>435.07979363714537</v>
      </c>
      <c r="U46" s="30">
        <v>451.81272570937227</v>
      </c>
      <c r="V46" s="30">
        <v>438.91943250214956</v>
      </c>
      <c r="W46" s="30">
        <v>442.6794496990542</v>
      </c>
      <c r="X46" s="30">
        <v>485.37773000859835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12.10945829750645</v>
      </c>
      <c r="T47" s="30">
        <v>13.972484952708511</v>
      </c>
      <c r="U47" s="30">
        <v>14.903955288048151</v>
      </c>
      <c r="V47" s="30">
        <v>16.766981943250219</v>
      </c>
      <c r="W47" s="30">
        <v>13.041014617368869</v>
      </c>
      <c r="X47" s="30">
        <v>29.902063628546859</v>
      </c>
    </row>
    <row r="48" spans="1:24" ht="11.25" customHeight="1" x14ac:dyDescent="0.2">
      <c r="A48" s="39" t="s">
        <v>83</v>
      </c>
      <c r="B48" s="23" t="s">
        <v>84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50.593465176268261</v>
      </c>
      <c r="D50" s="30">
        <v>39.034221840068788</v>
      </c>
      <c r="E50" s="30">
        <v>45.663284608770425</v>
      </c>
      <c r="F50" s="30">
        <v>48.072742906276872</v>
      </c>
      <c r="G50" s="30">
        <v>56.130868443680136</v>
      </c>
      <c r="H50" s="30">
        <v>91.633877901977641</v>
      </c>
      <c r="I50" s="30">
        <v>72.180739466895957</v>
      </c>
      <c r="J50" s="30">
        <v>34.604643164230438</v>
      </c>
      <c r="K50" s="30">
        <v>48.989165950128978</v>
      </c>
      <c r="L50" s="30">
        <v>210.74110060189165</v>
      </c>
      <c r="M50" s="30">
        <v>20.344539982803099</v>
      </c>
      <c r="N50" s="30">
        <v>14.409028374892516</v>
      </c>
      <c r="O50" s="30">
        <v>21.526053310404123</v>
      </c>
      <c r="P50" s="30">
        <v>14.104987102321584</v>
      </c>
      <c r="Q50" s="30">
        <v>17.639896818572652</v>
      </c>
      <c r="R50" s="30">
        <v>19.576526225279444</v>
      </c>
      <c r="S50" s="30">
        <v>71.334479793637144</v>
      </c>
      <c r="T50" s="30">
        <v>93.948839208942388</v>
      </c>
      <c r="U50" s="30">
        <v>117.54703353396388</v>
      </c>
      <c r="V50" s="30">
        <v>178.19673258813407</v>
      </c>
      <c r="W50" s="30">
        <v>135.35081685296643</v>
      </c>
      <c r="X50" s="30">
        <v>124.01891659501288</v>
      </c>
    </row>
    <row r="51" spans="1:24" ht="11.25" customHeight="1" x14ac:dyDescent="0.2">
      <c r="A51" s="24" t="s">
        <v>89</v>
      </c>
      <c r="B51" s="25" t="s">
        <v>90</v>
      </c>
      <c r="C51" s="31">
        <v>0</v>
      </c>
      <c r="D51" s="31">
        <v>0</v>
      </c>
      <c r="E51" s="31">
        <v>0</v>
      </c>
      <c r="F51" s="31">
        <v>0</v>
      </c>
      <c r="G51" s="31">
        <v>0</v>
      </c>
      <c r="H51" s="31">
        <v>0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" si="210">SUM(C53:C70)</f>
        <v>0</v>
      </c>
      <c r="D52" s="31">
        <f t="shared" ref="D52" si="211">SUM(D53:D70)</f>
        <v>0</v>
      </c>
      <c r="E52" s="31">
        <f t="shared" ref="E52" si="212">SUM(E53:E70)</f>
        <v>0</v>
      </c>
      <c r="F52" s="31">
        <f t="shared" ref="F52" si="213">SUM(F53:F70)</f>
        <v>0</v>
      </c>
      <c r="G52" s="31">
        <f t="shared" ref="G52" si="214">SUM(G53:G70)</f>
        <v>0</v>
      </c>
      <c r="H52" s="31">
        <f t="shared" ref="H52" si="215">SUM(H53:H70)</f>
        <v>0</v>
      </c>
      <c r="I52" s="31">
        <f t="shared" ref="I52" si="216">SUM(I53:I70)</f>
        <v>0</v>
      </c>
      <c r="J52" s="31">
        <f t="shared" ref="J52" si="217">SUM(J53:J70)</f>
        <v>0</v>
      </c>
      <c r="K52" s="31">
        <f t="shared" ref="K52" si="218">SUM(K53:K70)</f>
        <v>0</v>
      </c>
      <c r="L52" s="31">
        <f t="shared" ref="L52" si="219">SUM(L53:L70)</f>
        <v>0</v>
      </c>
      <c r="M52" s="31">
        <f t="shared" ref="M52" si="220">SUM(M53:M70)</f>
        <v>0</v>
      </c>
      <c r="N52" s="31">
        <f t="shared" ref="N52" si="221">SUM(N53:N70)</f>
        <v>0</v>
      </c>
      <c r="O52" s="31">
        <f t="shared" ref="O52" si="222">SUM(O53:O70)</f>
        <v>0</v>
      </c>
      <c r="P52" s="31">
        <f t="shared" ref="P52" si="223">SUM(P53:P70)</f>
        <v>0</v>
      </c>
      <c r="Q52" s="31">
        <f t="shared" ref="Q52" si="224">SUM(Q53:Q70)</f>
        <v>0</v>
      </c>
      <c r="R52" s="31">
        <f t="shared" ref="R52" si="225">SUM(R53:R70)</f>
        <v>0</v>
      </c>
      <c r="S52" s="31">
        <f t="shared" ref="S52" si="226">SUM(S53:S70)</f>
        <v>0</v>
      </c>
      <c r="T52" s="31">
        <f t="shared" ref="T52" si="227">SUM(T53:T70)</f>
        <v>0</v>
      </c>
      <c r="U52" s="31">
        <f t="shared" ref="U52" si="228">SUM(U53:U70)</f>
        <v>0</v>
      </c>
      <c r="V52" s="31">
        <f t="shared" ref="V52" si="229">SUM(V53:V70)</f>
        <v>0</v>
      </c>
      <c r="W52" s="31">
        <f t="shared" ref="W52:X52" si="230">SUM(W53:W70)</f>
        <v>0</v>
      </c>
      <c r="X52" s="31">
        <f t="shared" si="230"/>
        <v>0.22459157351676701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0.22459157351676701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</row>
    <row r="70" spans="1:24" ht="11.25" customHeight="1" x14ac:dyDescent="0.2">
      <c r="A70" s="22" t="s">
        <v>127</v>
      </c>
      <c r="B70" s="23" t="s">
        <v>128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" si="231">SUM(C72:C73)</f>
        <v>0</v>
      </c>
      <c r="D71" s="31">
        <f t="shared" ref="D71" si="232">SUM(D72:D73)</f>
        <v>0</v>
      </c>
      <c r="E71" s="31">
        <f t="shared" ref="E71" si="233">SUM(E72:E73)</f>
        <v>0</v>
      </c>
      <c r="F71" s="31">
        <f t="shared" ref="F71" si="234">SUM(F72:F73)</f>
        <v>0</v>
      </c>
      <c r="G71" s="31">
        <f t="shared" ref="G71" si="235">SUM(G72:G73)</f>
        <v>0</v>
      </c>
      <c r="H71" s="31">
        <f t="shared" ref="H71" si="236">SUM(H72:H73)</f>
        <v>0</v>
      </c>
      <c r="I71" s="31">
        <f t="shared" ref="I71" si="237">SUM(I72:I73)</f>
        <v>0</v>
      </c>
      <c r="J71" s="31">
        <f t="shared" ref="J71" si="238">SUM(J72:J73)</f>
        <v>0</v>
      </c>
      <c r="K71" s="31">
        <f t="shared" ref="K71" si="239">SUM(K72:K73)</f>
        <v>0</v>
      </c>
      <c r="L71" s="31">
        <f t="shared" ref="L71" si="240">SUM(L72:L73)</f>
        <v>0</v>
      </c>
      <c r="M71" s="31">
        <f t="shared" ref="M71" si="241">SUM(M72:M73)</f>
        <v>0</v>
      </c>
      <c r="N71" s="31">
        <f t="shared" ref="N71" si="242">SUM(N72:N73)</f>
        <v>0</v>
      </c>
      <c r="O71" s="31">
        <f t="shared" ref="O71" si="243">SUM(O72:O73)</f>
        <v>0</v>
      </c>
      <c r="P71" s="31">
        <f t="shared" ref="P71" si="244">SUM(P72:P73)</f>
        <v>0</v>
      </c>
      <c r="Q71" s="31">
        <f t="shared" ref="Q71" si="245">SUM(Q72:Q73)</f>
        <v>0</v>
      </c>
      <c r="R71" s="31">
        <f t="shared" ref="R71" si="246">SUM(R72:R73)</f>
        <v>0</v>
      </c>
      <c r="S71" s="31">
        <f t="shared" ref="S71" si="247">SUM(S72:S73)</f>
        <v>0</v>
      </c>
      <c r="T71" s="31">
        <f t="shared" ref="T71" si="248">SUM(T72:T73)</f>
        <v>0</v>
      </c>
      <c r="U71" s="31">
        <f t="shared" ref="U71" si="249">SUM(U72:U73)</f>
        <v>0</v>
      </c>
      <c r="V71" s="31">
        <f t="shared" ref="V71" si="250">SUM(V72:V73)</f>
        <v>0</v>
      </c>
      <c r="W71" s="31">
        <f t="shared" ref="W71:X71" si="251">SUM(W72:W73)</f>
        <v>0</v>
      </c>
      <c r="X71" s="31">
        <f t="shared" si="251"/>
        <v>0</v>
      </c>
    </row>
    <row r="72" spans="1:24" ht="11.25" customHeight="1" x14ac:dyDescent="0.2">
      <c r="A72" s="22" t="s">
        <v>131</v>
      </c>
      <c r="B72" s="23" t="s">
        <v>132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0</v>
      </c>
      <c r="D75" s="31">
        <v>0</v>
      </c>
      <c r="E75" s="31">
        <v>0</v>
      </c>
      <c r="F75" s="31">
        <v>0</v>
      </c>
      <c r="G75" s="31">
        <v>0</v>
      </c>
      <c r="H75" s="31">
        <v>0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</row>
    <row r="76" spans="1:24" ht="11.25" customHeight="1" x14ac:dyDescent="0.2">
      <c r="A76" s="26" t="s">
        <v>139</v>
      </c>
      <c r="B76" s="27" t="s">
        <v>140</v>
      </c>
      <c r="C76" s="32">
        <v>0</v>
      </c>
      <c r="D76" s="32">
        <v>0</v>
      </c>
      <c r="E76" s="32">
        <v>0</v>
      </c>
      <c r="F76" s="32">
        <v>0</v>
      </c>
      <c r="G76" s="32">
        <v>0</v>
      </c>
      <c r="H76" s="32">
        <v>0</v>
      </c>
      <c r="I76" s="32">
        <v>0</v>
      </c>
      <c r="J76" s="32">
        <v>0</v>
      </c>
      <c r="K76" s="32">
        <v>0</v>
      </c>
      <c r="L76" s="32">
        <v>0</v>
      </c>
      <c r="M76" s="32">
        <v>0</v>
      </c>
      <c r="N76" s="32">
        <v>0</v>
      </c>
      <c r="O76" s="32">
        <v>0</v>
      </c>
      <c r="P76" s="32">
        <v>0</v>
      </c>
      <c r="Q76" s="32">
        <v>0</v>
      </c>
      <c r="R76" s="32">
        <v>0</v>
      </c>
      <c r="S76" s="32">
        <v>0</v>
      </c>
      <c r="T76" s="32">
        <v>0</v>
      </c>
      <c r="U76" s="32">
        <v>0</v>
      </c>
      <c r="V76" s="32">
        <v>0</v>
      </c>
      <c r="W76" s="32">
        <v>0</v>
      </c>
      <c r="X76" s="32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142</v>
      </c>
      <c r="B1" s="7" t="s">
        <v>339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1172344.9746345654</v>
      </c>
      <c r="D2" s="28">
        <f t="shared" ref="D2" si="1">SUM(D3,D17,D22,D25,D26,D51,D52,D71,D74,D75,D76)</f>
        <v>1190822.5974204643</v>
      </c>
      <c r="E2" s="28">
        <f t="shared" ref="E2" si="2">SUM(E3,E17,E22,E25,E26,E51,E52,E71,E74,E75,E76)</f>
        <v>1206557.4653482372</v>
      </c>
      <c r="F2" s="28">
        <f t="shared" ref="F2" si="3">SUM(F3,F17,F22,F25,F26,F51,F52,F71,F74,F75,F76)</f>
        <v>1249419.6237317284</v>
      </c>
      <c r="G2" s="28">
        <f t="shared" ref="G2" si="4">SUM(G3,G17,G22,G25,G26,G51,G52,G71,G74,G75,G76)</f>
        <v>1296364.6362854689</v>
      </c>
      <c r="H2" s="28">
        <f t="shared" ref="H2" si="5">SUM(H3,H17,H22,H25,H26,H51,H52,H71,H74,H75,H76)</f>
        <v>1339489.5075666376</v>
      </c>
      <c r="I2" s="28">
        <f t="shared" ref="I2" si="6">SUM(I3,I17,I22,I25,I26,I51,I52,I71,I74,I75,I76)</f>
        <v>1361921.6210662078</v>
      </c>
      <c r="J2" s="28">
        <f t="shared" ref="J2" si="7">SUM(J3,J17,J22,J25,J26,J51,J52,J71,J74,J75,J76)</f>
        <v>1327293.0695614789</v>
      </c>
      <c r="K2" s="28">
        <f t="shared" ref="K2" si="8">SUM(K3,K17,K22,K25,K26,K51,K52,K71,K74,K75,K76)</f>
        <v>1354892.686844368</v>
      </c>
      <c r="L2" s="28">
        <f t="shared" ref="L2" si="9">SUM(L3,L17,L22,L25,L26,L51,L52,L71,L74,L75,L76)</f>
        <v>1267510.1825451418</v>
      </c>
      <c r="M2" s="28">
        <f t="shared" ref="M2" si="10">SUM(M3,M17,M22,M25,M26,M51,M52,M71,M74,M75,M76)</f>
        <v>1304729.3972484949</v>
      </c>
      <c r="N2" s="28">
        <f t="shared" ref="N2" si="11">SUM(N3,N17,N22,N25,N26,N51,N52,N71,N74,N75,N76)</f>
        <v>1286964.4354256233</v>
      </c>
      <c r="O2" s="28">
        <f t="shared" ref="O2" si="12">SUM(O3,O17,O22,O25,O26,O51,O52,O71,O74,O75,O76)</f>
        <v>1279510.115821152</v>
      </c>
      <c r="P2" s="28">
        <f t="shared" ref="P2" si="13">SUM(P3,P17,P22,P25,P26,P51,P52,P71,P74,P75,P76)</f>
        <v>1270226.8214961309</v>
      </c>
      <c r="Q2" s="28">
        <f t="shared" ref="Q2" si="14">SUM(Q3,Q17,Q22,Q25,Q26,Q51,Q52,Q71,Q74,Q75,Q76)</f>
        <v>1249342.8421324163</v>
      </c>
      <c r="R2" s="28">
        <f t="shared" ref="R2" si="15">SUM(R3,R17,R22,R25,R26,R51,R52,R71,R74,R75,R76)</f>
        <v>1312501.2890799656</v>
      </c>
      <c r="S2" s="28">
        <f t="shared" ref="S2" si="16">SUM(S3,S17,S22,S25,S26,S51,S52,S71,S74,S75,S76)</f>
        <v>1324084.0379191744</v>
      </c>
      <c r="T2" s="28">
        <f t="shared" ref="T2" si="17">SUM(T3,T17,T22,T25,T26,T51,T52,T71,T74,T75,T76)</f>
        <v>1350092.7208082541</v>
      </c>
      <c r="U2" s="28">
        <f t="shared" ref="U2" si="18">SUM(U3,U17,U22,U25,U26,U51,U52,U71,U74,U75,U76)</f>
        <v>1311588.3331040409</v>
      </c>
      <c r="V2" s="28">
        <f t="shared" ref="V2" si="19">SUM(V3,V17,V22,V25,V26,V51,V52,V71,V74,V75,V76)</f>
        <v>1327062.3264832329</v>
      </c>
      <c r="W2" s="28">
        <f t="shared" ref="W2:X2" si="20">SUM(W3,W17,W22,W25,W26,W51,W52,W71,W74,W75,W76)</f>
        <v>1171787.874634566</v>
      </c>
      <c r="X2" s="28">
        <f t="shared" si="20"/>
        <v>1224290.6769561479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21">SUM(C4,C8,C11)</f>
        <v>110153.93473774719</v>
      </c>
      <c r="D3" s="29">
        <f t="shared" ref="D3" si="22">SUM(D4,D8,D11)</f>
        <v>114041.55993121237</v>
      </c>
      <c r="E3" s="29">
        <f t="shared" ref="E3" si="23">SUM(E4,E8,E11)</f>
        <v>115148.31298366291</v>
      </c>
      <c r="F3" s="29">
        <f t="shared" ref="F3" si="24">SUM(F4,F8,F11)</f>
        <v>119238.40859845228</v>
      </c>
      <c r="G3" s="29">
        <f t="shared" ref="G3" si="25">SUM(G4,G8,G11)</f>
        <v>127448.35803955288</v>
      </c>
      <c r="H3" s="29">
        <f t="shared" ref="H3" si="26">SUM(H4,H8,H11)</f>
        <v>121064.49441100602</v>
      </c>
      <c r="I3" s="29">
        <f t="shared" ref="I3" si="27">SUM(I4,I8,I11)</f>
        <v>131089.85107480653</v>
      </c>
      <c r="J3" s="29">
        <f t="shared" ref="J3" si="28">SUM(J4,J8,J11)</f>
        <v>131239.45245055889</v>
      </c>
      <c r="K3" s="29">
        <f t="shared" ref="K3" si="29">SUM(K4,K8,K11)</f>
        <v>129100.21951848667</v>
      </c>
      <c r="L3" s="29">
        <f t="shared" ref="L3" si="30">SUM(L4,L8,L11)</f>
        <v>103282.19277730005</v>
      </c>
      <c r="M3" s="29">
        <f t="shared" ref="M3" si="31">SUM(M4,M8,M11)</f>
        <v>113958.88736027514</v>
      </c>
      <c r="N3" s="29">
        <f t="shared" ref="N3" si="32">SUM(N4,N8,N11)</f>
        <v>118609.35872742908</v>
      </c>
      <c r="O3" s="29">
        <f t="shared" ref="O3" si="33">SUM(O4,O8,O11)</f>
        <v>116979.67274290626</v>
      </c>
      <c r="P3" s="29">
        <f t="shared" ref="P3" si="34">SUM(P4,P8,P11)</f>
        <v>114804.59750644886</v>
      </c>
      <c r="Q3" s="29">
        <f t="shared" ref="Q3" si="35">SUM(Q4,Q8,Q11)</f>
        <v>115196.55288048153</v>
      </c>
      <c r="R3" s="29">
        <f t="shared" ref="R3" si="36">SUM(R4,R8,R11)</f>
        <v>112966.00017196903</v>
      </c>
      <c r="S3" s="29">
        <f t="shared" ref="S3" si="37">SUM(S4,S8,S11)</f>
        <v>109067.17145313842</v>
      </c>
      <c r="T3" s="29">
        <f t="shared" ref="T3" si="38">SUM(T4,T8,T11)</f>
        <v>109108.96242476355</v>
      </c>
      <c r="U3" s="29">
        <f t="shared" ref="U3" si="39">SUM(U4,U8,U11)</f>
        <v>104890.82596732584</v>
      </c>
      <c r="V3" s="29">
        <f t="shared" ref="V3" si="40">SUM(V4,V8,V11)</f>
        <v>86963.607222699924</v>
      </c>
      <c r="W3" s="29">
        <f t="shared" ref="W3:X3" si="41">SUM(W4,W8,W11)</f>
        <v>62894.36973344798</v>
      </c>
      <c r="X3" s="29">
        <f t="shared" si="41"/>
        <v>75097.224677558042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42">SUM(C5:C7)</f>
        <v>99258.433018056734</v>
      </c>
      <c r="D4" s="42">
        <f t="shared" ref="D4" si="43">SUM(D5:D7)</f>
        <v>101993.84754944108</v>
      </c>
      <c r="E4" s="42">
        <f t="shared" ref="E4" si="44">SUM(E5:E7)</f>
        <v>104392.16534823729</v>
      </c>
      <c r="F4" s="42">
        <f t="shared" ref="F4" si="45">SUM(F5:F7)</f>
        <v>107652.6693895099</v>
      </c>
      <c r="G4" s="42">
        <f t="shared" ref="G4" si="46">SUM(G5:G7)</f>
        <v>116853.68349097163</v>
      </c>
      <c r="H4" s="42">
        <f t="shared" ref="H4" si="47">SUM(H5:H7)</f>
        <v>111265.75451418744</v>
      </c>
      <c r="I4" s="42">
        <f t="shared" ref="I4" si="48">SUM(I5:I7)</f>
        <v>120721.28108340499</v>
      </c>
      <c r="J4" s="42">
        <f t="shared" ref="J4" si="49">SUM(J5:J7)</f>
        <v>120338.23903697333</v>
      </c>
      <c r="K4" s="42">
        <f t="shared" ref="K4" si="50">SUM(K5:K7)</f>
        <v>118386.0448839209</v>
      </c>
      <c r="L4" s="42">
        <f t="shared" ref="L4" si="51">SUM(L5:L7)</f>
        <v>96283.390971625078</v>
      </c>
      <c r="M4" s="42">
        <f t="shared" ref="M4" si="52">SUM(M5:M7)</f>
        <v>104079.41117798796</v>
      </c>
      <c r="N4" s="42">
        <f t="shared" ref="N4" si="53">SUM(N5:N7)</f>
        <v>110141.10249355117</v>
      </c>
      <c r="O4" s="42">
        <f t="shared" ref="O4" si="54">SUM(O5:O7)</f>
        <v>109044.70490111779</v>
      </c>
      <c r="P4" s="42">
        <f t="shared" ref="P4" si="55">SUM(P5:P7)</f>
        <v>106407.51599312125</v>
      </c>
      <c r="Q4" s="42">
        <f t="shared" ref="Q4" si="56">SUM(Q5:Q7)</f>
        <v>106088.94170249355</v>
      </c>
      <c r="R4" s="42">
        <f t="shared" ref="R4" si="57">SUM(R5:R7)</f>
        <v>105089.22304385211</v>
      </c>
      <c r="S4" s="42">
        <f t="shared" ref="S4" si="58">SUM(S5:S7)</f>
        <v>101923.3887360275</v>
      </c>
      <c r="T4" s="42">
        <f t="shared" ref="T4" si="59">SUM(T5:T7)</f>
        <v>102092.38985382632</v>
      </c>
      <c r="U4" s="42">
        <f t="shared" ref="U4" si="60">SUM(U5:U7)</f>
        <v>97672.466552020604</v>
      </c>
      <c r="V4" s="42">
        <f t="shared" ref="V4" si="61">SUM(V5:V7)</f>
        <v>79816.623817712825</v>
      </c>
      <c r="W4" s="42">
        <f t="shared" ref="W4:X4" si="62">SUM(W5:W7)</f>
        <v>57155.360017196908</v>
      </c>
      <c r="X4" s="42">
        <f t="shared" si="62"/>
        <v>67883.594754944119</v>
      </c>
    </row>
    <row r="5" spans="1:24" ht="11.25" customHeight="1" x14ac:dyDescent="0.2">
      <c r="A5" s="39" t="s">
        <v>5</v>
      </c>
      <c r="B5" s="23" t="s">
        <v>6</v>
      </c>
      <c r="C5" s="30">
        <v>94.865692175408412</v>
      </c>
      <c r="D5" s="30">
        <v>93.009974204643157</v>
      </c>
      <c r="E5" s="30">
        <v>871.87334479793628</v>
      </c>
      <c r="F5" s="30">
        <v>2153.5041272570938</v>
      </c>
      <c r="G5" s="30">
        <v>2941.5752364574369</v>
      </c>
      <c r="H5" s="30">
        <v>2852.3799656061906</v>
      </c>
      <c r="I5" s="30">
        <v>2325.9482373172827</v>
      </c>
      <c r="J5" s="30">
        <v>3081.7748065348246</v>
      </c>
      <c r="K5" s="30">
        <v>3931.0159931212374</v>
      </c>
      <c r="L5" s="30">
        <v>2872.4271711092001</v>
      </c>
      <c r="M5" s="30">
        <v>3000.6529664660361</v>
      </c>
      <c r="N5" s="30">
        <v>4695.1251074806542</v>
      </c>
      <c r="O5" s="30">
        <v>4193.6539982803088</v>
      </c>
      <c r="P5" s="30">
        <v>3699.906362854686</v>
      </c>
      <c r="Q5" s="30">
        <v>3366.5131556319861</v>
      </c>
      <c r="R5" s="30">
        <v>3260.8685296646604</v>
      </c>
      <c r="S5" s="30">
        <v>2202.4893379191744</v>
      </c>
      <c r="T5" s="30">
        <v>2392.254686156492</v>
      </c>
      <c r="U5" s="30">
        <v>2702.744282029234</v>
      </c>
      <c r="V5" s="30">
        <v>2901.3735167669824</v>
      </c>
      <c r="W5" s="30">
        <v>2698.9222699914026</v>
      </c>
      <c r="X5" s="30">
        <v>2348.7161650902835</v>
      </c>
    </row>
    <row r="6" spans="1:24" ht="11.25" customHeight="1" x14ac:dyDescent="0.2">
      <c r="A6" s="39" t="s">
        <v>7</v>
      </c>
      <c r="B6" s="23" t="s">
        <v>8</v>
      </c>
      <c r="C6" s="30">
        <v>31242.944797936361</v>
      </c>
      <c r="D6" s="30">
        <v>30303.999226139287</v>
      </c>
      <c r="E6" s="30">
        <v>28694.178417884777</v>
      </c>
      <c r="F6" s="30">
        <v>27856.60765262253</v>
      </c>
      <c r="G6" s="30">
        <v>31662.026225279449</v>
      </c>
      <c r="H6" s="30">
        <v>31931.336457437657</v>
      </c>
      <c r="I6" s="30">
        <v>33368.503009458298</v>
      </c>
      <c r="J6" s="30">
        <v>35311.242390369727</v>
      </c>
      <c r="K6" s="30">
        <v>34541.447549441094</v>
      </c>
      <c r="L6" s="30">
        <v>21455.01367153912</v>
      </c>
      <c r="M6" s="30">
        <v>28831.107050730865</v>
      </c>
      <c r="N6" s="30">
        <v>28228.957265692174</v>
      </c>
      <c r="O6" s="30">
        <v>27185.712725709371</v>
      </c>
      <c r="P6" s="30">
        <v>25526.609802235595</v>
      </c>
      <c r="Q6" s="30">
        <v>26826.41014617369</v>
      </c>
      <c r="R6" s="30">
        <v>24450.02863284609</v>
      </c>
      <c r="S6" s="30">
        <v>27756.262854686152</v>
      </c>
      <c r="T6" s="30">
        <v>29225.663800515911</v>
      </c>
      <c r="U6" s="30">
        <v>28790.746001719694</v>
      </c>
      <c r="V6" s="30">
        <v>26758.11152192605</v>
      </c>
      <c r="W6" s="30">
        <v>21851.315133276006</v>
      </c>
      <c r="X6" s="30">
        <v>23560.358985382627</v>
      </c>
    </row>
    <row r="7" spans="1:24" ht="11.25" customHeight="1" x14ac:dyDescent="0.2">
      <c r="A7" s="39" t="s">
        <v>9</v>
      </c>
      <c r="B7" s="23" t="s">
        <v>10</v>
      </c>
      <c r="C7" s="30">
        <v>67920.622527944972</v>
      </c>
      <c r="D7" s="30">
        <v>71596.838349097146</v>
      </c>
      <c r="E7" s="30">
        <v>74826.113585554573</v>
      </c>
      <c r="F7" s="30">
        <v>77642.557609630283</v>
      </c>
      <c r="G7" s="30">
        <v>82250.082029234734</v>
      </c>
      <c r="H7" s="30">
        <v>76482.038091143593</v>
      </c>
      <c r="I7" s="30">
        <v>85026.829836629404</v>
      </c>
      <c r="J7" s="30">
        <v>81945.221840068785</v>
      </c>
      <c r="K7" s="30">
        <v>79913.581341358571</v>
      </c>
      <c r="L7" s="30">
        <v>71955.950128976765</v>
      </c>
      <c r="M7" s="30">
        <v>72247.651160791051</v>
      </c>
      <c r="N7" s="30">
        <v>77217.020120378336</v>
      </c>
      <c r="O7" s="30">
        <v>77665.338177128113</v>
      </c>
      <c r="P7" s="30">
        <v>77180.999828030966</v>
      </c>
      <c r="Q7" s="30">
        <v>75896.018400687884</v>
      </c>
      <c r="R7" s="30">
        <v>77378.325881341356</v>
      </c>
      <c r="S7" s="30">
        <v>71964.636543422166</v>
      </c>
      <c r="T7" s="30">
        <v>70474.471367153907</v>
      </c>
      <c r="U7" s="30">
        <v>66178.976268271683</v>
      </c>
      <c r="V7" s="30">
        <v>50157.138779019784</v>
      </c>
      <c r="W7" s="30">
        <v>32605.122613929499</v>
      </c>
      <c r="X7" s="30">
        <v>41974.519604471214</v>
      </c>
    </row>
    <row r="8" spans="1:24" ht="11.25" customHeight="1" x14ac:dyDescent="0.2">
      <c r="A8" s="40" t="s">
        <v>343</v>
      </c>
      <c r="B8" s="41" t="s">
        <v>344</v>
      </c>
      <c r="C8" s="42">
        <f t="shared" ref="C8" si="63">SUM(C9:C10)</f>
        <v>1574.1161650902836</v>
      </c>
      <c r="D8" s="42">
        <f t="shared" ref="D8" si="64">SUM(D9:D10)</f>
        <v>1679.632760103181</v>
      </c>
      <c r="E8" s="42">
        <f t="shared" ref="E8" si="65">SUM(E9:E10)</f>
        <v>1069.8773000859844</v>
      </c>
      <c r="F8" s="42">
        <f t="shared" ref="F8" si="66">SUM(F9:F10)</f>
        <v>1213.7031814273432</v>
      </c>
      <c r="G8" s="42">
        <f t="shared" ref="G8" si="67">SUM(G9:G10)</f>
        <v>1153.5043852106619</v>
      </c>
      <c r="H8" s="42">
        <f t="shared" ref="H8" si="68">SUM(H9:H10)</f>
        <v>1514.9953568357694</v>
      </c>
      <c r="I8" s="42">
        <f t="shared" ref="I8" si="69">SUM(I9:I10)</f>
        <v>1701.9217540842649</v>
      </c>
      <c r="J8" s="42">
        <f t="shared" ref="J8" si="70">SUM(J9:J10)</f>
        <v>2158.4297506448838</v>
      </c>
      <c r="K8" s="42">
        <f t="shared" ref="K8" si="71">SUM(K9:K10)</f>
        <v>2019.8777300085985</v>
      </c>
      <c r="L8" s="42">
        <f t="shared" ref="L8" si="72">SUM(L9:L10)</f>
        <v>1548.348581255374</v>
      </c>
      <c r="M8" s="42">
        <f t="shared" ref="M8" si="73">SUM(M9:M10)</f>
        <v>1400.7097162510747</v>
      </c>
      <c r="N8" s="42">
        <f t="shared" ref="N8" si="74">SUM(N9:N10)</f>
        <v>1297.5221840068787</v>
      </c>
      <c r="O8" s="42">
        <f t="shared" ref="O8" si="75">SUM(O9:O10)</f>
        <v>1703.4527944969905</v>
      </c>
      <c r="P8" s="42">
        <f t="shared" ref="P8" si="76">SUM(P9:P10)</f>
        <v>1445.5038693035253</v>
      </c>
      <c r="Q8" s="42">
        <f t="shared" ref="Q8" si="77">SUM(Q9:Q10)</f>
        <v>1619.3432502149612</v>
      </c>
      <c r="R8" s="42">
        <f t="shared" ref="R8" si="78">SUM(R9:R10)</f>
        <v>1560.9316423043852</v>
      </c>
      <c r="S8" s="42">
        <f t="shared" ref="S8" si="79">SUM(S9:S10)</f>
        <v>1123.2290627687016</v>
      </c>
      <c r="T8" s="42">
        <f t="shared" ref="T8" si="80">SUM(T9:T10)</f>
        <v>1086.3146173688735</v>
      </c>
      <c r="U8" s="42">
        <f t="shared" ref="U8" si="81">SUM(U9:U10)</f>
        <v>1001.6522785898537</v>
      </c>
      <c r="V8" s="42">
        <f t="shared" ref="V8" si="82">SUM(V9:V10)</f>
        <v>1045.9435941530523</v>
      </c>
      <c r="W8" s="42">
        <f t="shared" ref="W8:X8" si="83">SUM(W9:W10)</f>
        <v>745.02579535683594</v>
      </c>
      <c r="X8" s="42">
        <f t="shared" si="83"/>
        <v>615.40705073086838</v>
      </c>
    </row>
    <row r="9" spans="1:24" ht="11.25" customHeight="1" x14ac:dyDescent="0.2">
      <c r="A9" s="39" t="s">
        <v>11</v>
      </c>
      <c r="B9" s="23" t="s">
        <v>12</v>
      </c>
      <c r="C9" s="30">
        <v>502.62777300085986</v>
      </c>
      <c r="D9" s="30">
        <v>432.33344797936371</v>
      </c>
      <c r="E9" s="30">
        <v>499.10816852966451</v>
      </c>
      <c r="F9" s="30">
        <v>543.55425623387794</v>
      </c>
      <c r="G9" s="30">
        <v>856.3104901117797</v>
      </c>
      <c r="H9" s="30">
        <v>1126.6319002579535</v>
      </c>
      <c r="I9" s="30">
        <v>1181.6871023215822</v>
      </c>
      <c r="J9" s="30">
        <v>1594.6396388650041</v>
      </c>
      <c r="K9" s="30">
        <v>1463.0071367153912</v>
      </c>
      <c r="L9" s="30">
        <v>1087.7995700773861</v>
      </c>
      <c r="M9" s="30">
        <v>1017.8722269991401</v>
      </c>
      <c r="N9" s="30">
        <v>879.66165090283744</v>
      </c>
      <c r="O9" s="30">
        <v>1183.2269991401547</v>
      </c>
      <c r="P9" s="30">
        <v>951.61315563198627</v>
      </c>
      <c r="Q9" s="30">
        <v>831.90386930352531</v>
      </c>
      <c r="R9" s="30">
        <v>875.71599312123817</v>
      </c>
      <c r="S9" s="30">
        <v>697.9496130696474</v>
      </c>
      <c r="T9" s="30">
        <v>603.08770421324164</v>
      </c>
      <c r="U9" s="30">
        <v>542.52502149613065</v>
      </c>
      <c r="V9" s="30">
        <v>699.56612209802233</v>
      </c>
      <c r="W9" s="30">
        <v>452.77153912295796</v>
      </c>
      <c r="X9" s="30">
        <v>427.02209802235598</v>
      </c>
    </row>
    <row r="10" spans="1:24" ht="11.25" customHeight="1" x14ac:dyDescent="0.2">
      <c r="A10" s="39" t="s">
        <v>13</v>
      </c>
      <c r="B10" s="23" t="s">
        <v>14</v>
      </c>
      <c r="C10" s="30">
        <v>1071.4883920894238</v>
      </c>
      <c r="D10" s="30">
        <v>1247.2993121238173</v>
      </c>
      <c r="E10" s="30">
        <v>570.76913155631985</v>
      </c>
      <c r="F10" s="30">
        <v>670.14892519346517</v>
      </c>
      <c r="G10" s="30">
        <v>297.19389509888219</v>
      </c>
      <c r="H10" s="30">
        <v>388.36345657781595</v>
      </c>
      <c r="I10" s="30">
        <v>520.23465176268269</v>
      </c>
      <c r="J10" s="30">
        <v>563.79011177987945</v>
      </c>
      <c r="K10" s="30">
        <v>556.87059329320721</v>
      </c>
      <c r="L10" s="30">
        <v>460.54901117798795</v>
      </c>
      <c r="M10" s="30">
        <v>382.83748925193464</v>
      </c>
      <c r="N10" s="30">
        <v>417.86053310404122</v>
      </c>
      <c r="O10" s="30">
        <v>520.22579535683587</v>
      </c>
      <c r="P10" s="30">
        <v>493.89071367153912</v>
      </c>
      <c r="Q10" s="30">
        <v>787.43938091143593</v>
      </c>
      <c r="R10" s="30">
        <v>685.21564918314709</v>
      </c>
      <c r="S10" s="30">
        <v>425.27944969905411</v>
      </c>
      <c r="T10" s="30">
        <v>483.22691315563191</v>
      </c>
      <c r="U10" s="30">
        <v>459.12725709372302</v>
      </c>
      <c r="V10" s="30">
        <v>346.37747205503001</v>
      </c>
      <c r="W10" s="30">
        <v>292.25425623387792</v>
      </c>
      <c r="X10" s="30">
        <v>188.38495270851246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" si="84">SUM(C12:C16)</f>
        <v>9321.3855546001687</v>
      </c>
      <c r="D11" s="42">
        <f t="shared" ref="D11" si="85">SUM(D12:D16)</f>
        <v>10368.079621668099</v>
      </c>
      <c r="E11" s="42">
        <f t="shared" ref="E11" si="86">SUM(E12:E16)</f>
        <v>9686.2703353396373</v>
      </c>
      <c r="F11" s="42">
        <f t="shared" ref="F11" si="87">SUM(F12:F16)</f>
        <v>10372.036027515049</v>
      </c>
      <c r="G11" s="42">
        <f t="shared" ref="G11" si="88">SUM(G12:G16)</f>
        <v>9441.1701633705907</v>
      </c>
      <c r="H11" s="42">
        <f t="shared" ref="H11" si="89">SUM(H12:H16)</f>
        <v>8283.7445399828048</v>
      </c>
      <c r="I11" s="42">
        <f t="shared" ref="I11" si="90">SUM(I12:I16)</f>
        <v>8666.6482373172839</v>
      </c>
      <c r="J11" s="42">
        <f t="shared" ref="J11" si="91">SUM(J12:J16)</f>
        <v>8742.7836629406702</v>
      </c>
      <c r="K11" s="42">
        <f t="shared" ref="K11" si="92">SUM(K12:K16)</f>
        <v>8694.296904557179</v>
      </c>
      <c r="L11" s="42">
        <f t="shared" ref="L11" si="93">SUM(L12:L16)</f>
        <v>5450.4532244196043</v>
      </c>
      <c r="M11" s="42">
        <f t="shared" ref="M11" si="94">SUM(M12:M16)</f>
        <v>8478.7664660361115</v>
      </c>
      <c r="N11" s="42">
        <f t="shared" ref="N11" si="95">SUM(N12:N16)</f>
        <v>7170.7340498710219</v>
      </c>
      <c r="O11" s="42">
        <f t="shared" ref="O11" si="96">SUM(O12:O16)</f>
        <v>6231.5150472914875</v>
      </c>
      <c r="P11" s="42">
        <f t="shared" ref="P11" si="97">SUM(P12:P16)</f>
        <v>6951.5776440240779</v>
      </c>
      <c r="Q11" s="42">
        <f t="shared" ref="Q11" si="98">SUM(Q12:Q16)</f>
        <v>7488.2679277729994</v>
      </c>
      <c r="R11" s="42">
        <f t="shared" ref="R11" si="99">SUM(R12:R16)</f>
        <v>6315.8454858125524</v>
      </c>
      <c r="S11" s="42">
        <f t="shared" ref="S11" si="100">SUM(S12:S16)</f>
        <v>6020.5536543422204</v>
      </c>
      <c r="T11" s="42">
        <f t="shared" ref="T11" si="101">SUM(T12:T16)</f>
        <v>5930.2579535683581</v>
      </c>
      <c r="U11" s="42">
        <f t="shared" ref="U11" si="102">SUM(U12:U16)</f>
        <v>6216.7071367153894</v>
      </c>
      <c r="V11" s="42">
        <f t="shared" ref="V11" si="103">SUM(V12:V16)</f>
        <v>6101.0398108340487</v>
      </c>
      <c r="W11" s="42">
        <f t="shared" ref="W11:X11" si="104">SUM(W12:W16)</f>
        <v>4993.9839208942385</v>
      </c>
      <c r="X11" s="42">
        <f t="shared" si="104"/>
        <v>6598.2228718830611</v>
      </c>
    </row>
    <row r="12" spans="1:24" ht="11.25" customHeight="1" x14ac:dyDescent="0.2">
      <c r="A12" s="39" t="s">
        <v>15</v>
      </c>
      <c r="B12" s="23" t="s">
        <v>16</v>
      </c>
      <c r="C12" s="30">
        <v>92.24772141014617</v>
      </c>
      <c r="D12" s="30">
        <v>94.056835769561474</v>
      </c>
      <c r="E12" s="30">
        <v>93.817110920034395</v>
      </c>
      <c r="F12" s="30">
        <v>76.990799656061895</v>
      </c>
      <c r="G12" s="30">
        <v>75.800257953568362</v>
      </c>
      <c r="H12" s="30">
        <v>117.71625107480652</v>
      </c>
      <c r="I12" s="30">
        <v>117.63061049011178</v>
      </c>
      <c r="J12" s="30">
        <v>112.75915735167668</v>
      </c>
      <c r="K12" s="30">
        <v>149.89810834049865</v>
      </c>
      <c r="L12" s="30">
        <v>151.18151332760104</v>
      </c>
      <c r="M12" s="30">
        <v>365.9640584694755</v>
      </c>
      <c r="N12" s="30">
        <v>273.85950128976771</v>
      </c>
      <c r="O12" s="30">
        <v>199.1368873602751</v>
      </c>
      <c r="P12" s="30">
        <v>179.4129836629406</v>
      </c>
      <c r="Q12" s="30">
        <v>123.89681857265691</v>
      </c>
      <c r="R12" s="30">
        <v>158.05889939810837</v>
      </c>
      <c r="S12" s="30">
        <v>147.7894239036973</v>
      </c>
      <c r="T12" s="30">
        <v>128.39097162510745</v>
      </c>
      <c r="U12" s="30">
        <v>128.60249355116076</v>
      </c>
      <c r="V12" s="30">
        <v>82.786156491831463</v>
      </c>
      <c r="W12" s="30">
        <v>67.008512467755807</v>
      </c>
      <c r="X12" s="30">
        <v>74.451160791057617</v>
      </c>
    </row>
    <row r="13" spans="1:24" ht="11.25" customHeight="1" x14ac:dyDescent="0.2">
      <c r="A13" s="39" t="s">
        <v>17</v>
      </c>
      <c r="B13" s="23" t="s">
        <v>18</v>
      </c>
      <c r="C13" s="30">
        <v>8864.8316423043834</v>
      </c>
      <c r="D13" s="30">
        <v>9875.1103181427334</v>
      </c>
      <c r="E13" s="30">
        <v>9002.2597592433358</v>
      </c>
      <c r="F13" s="30">
        <v>9683.6535683576967</v>
      </c>
      <c r="G13" s="30">
        <v>8677.3784178847782</v>
      </c>
      <c r="H13" s="30">
        <v>7560.9392089423909</v>
      </c>
      <c r="I13" s="30">
        <v>7845.053396388651</v>
      </c>
      <c r="J13" s="30">
        <v>7934.8815133276003</v>
      </c>
      <c r="K13" s="30">
        <v>7855.465864144453</v>
      </c>
      <c r="L13" s="30">
        <v>4599.9312123817708</v>
      </c>
      <c r="M13" s="30">
        <v>7379.7852966466025</v>
      </c>
      <c r="N13" s="30">
        <v>6112.9409286328446</v>
      </c>
      <c r="O13" s="30">
        <v>5179.996560619089</v>
      </c>
      <c r="P13" s="30">
        <v>5855.0707652622541</v>
      </c>
      <c r="Q13" s="30">
        <v>6441.2796216680981</v>
      </c>
      <c r="R13" s="30">
        <v>5256.9174548581241</v>
      </c>
      <c r="S13" s="30">
        <v>4980.482287188308</v>
      </c>
      <c r="T13" s="30">
        <v>4947.4834049871024</v>
      </c>
      <c r="U13" s="30">
        <v>5224.209458297506</v>
      </c>
      <c r="V13" s="30">
        <v>5186.1918314703344</v>
      </c>
      <c r="W13" s="30">
        <v>4244.823559759242</v>
      </c>
      <c r="X13" s="30">
        <v>5778.3843508168529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96.15580395528805</v>
      </c>
      <c r="D15" s="30">
        <v>134.56371453138433</v>
      </c>
      <c r="E15" s="30">
        <v>347.29664660361124</v>
      </c>
      <c r="F15" s="30">
        <v>367.96001719690446</v>
      </c>
      <c r="G15" s="30">
        <v>477.38073946689588</v>
      </c>
      <c r="H15" s="30">
        <v>382.28409286328468</v>
      </c>
      <c r="I15" s="30">
        <v>415.47558039552882</v>
      </c>
      <c r="J15" s="30">
        <v>406.12450558899394</v>
      </c>
      <c r="K15" s="30">
        <v>408.35657781599303</v>
      </c>
      <c r="L15" s="30">
        <v>404.34049871023205</v>
      </c>
      <c r="M15" s="30">
        <v>371.84875322441951</v>
      </c>
      <c r="N15" s="30">
        <v>350.35477214101462</v>
      </c>
      <c r="O15" s="30">
        <v>419.90954428202929</v>
      </c>
      <c r="P15" s="30">
        <v>464.74909716251085</v>
      </c>
      <c r="Q15" s="30">
        <v>502.01616509028366</v>
      </c>
      <c r="R15" s="30">
        <v>524.68607050730861</v>
      </c>
      <c r="S15" s="30">
        <v>519.58598452278591</v>
      </c>
      <c r="T15" s="30">
        <v>461.19699054170252</v>
      </c>
      <c r="U15" s="30">
        <v>465.09492691315563</v>
      </c>
      <c r="V15" s="30">
        <v>461.38856405846946</v>
      </c>
      <c r="W15" s="30">
        <v>410.37196904557169</v>
      </c>
      <c r="X15" s="30">
        <v>413.26809974204633</v>
      </c>
    </row>
    <row r="16" spans="1:24" ht="11.25" customHeight="1" x14ac:dyDescent="0.2">
      <c r="A16" s="39" t="s">
        <v>23</v>
      </c>
      <c r="B16" s="23" t="s">
        <v>24</v>
      </c>
      <c r="C16" s="30">
        <v>268.15038693035251</v>
      </c>
      <c r="D16" s="30">
        <v>264.34875322441962</v>
      </c>
      <c r="E16" s="30">
        <v>242.89681857265694</v>
      </c>
      <c r="F16" s="30">
        <v>243.43164230438524</v>
      </c>
      <c r="G16" s="30">
        <v>210.61074806534822</v>
      </c>
      <c r="H16" s="30">
        <v>222.80498710232155</v>
      </c>
      <c r="I16" s="30">
        <v>288.48865004299216</v>
      </c>
      <c r="J16" s="30">
        <v>289.01848667239892</v>
      </c>
      <c r="K16" s="30">
        <v>280.57635425623386</v>
      </c>
      <c r="L16" s="30">
        <v>294.99999999999994</v>
      </c>
      <c r="M16" s="30">
        <v>361.16835769561465</v>
      </c>
      <c r="N16" s="30">
        <v>433.57884780739465</v>
      </c>
      <c r="O16" s="30">
        <v>432.47205503009457</v>
      </c>
      <c r="P16" s="30">
        <v>452.34479793637144</v>
      </c>
      <c r="Q16" s="30">
        <v>421.07532244196034</v>
      </c>
      <c r="R16" s="30">
        <v>376.18306104901109</v>
      </c>
      <c r="S16" s="30">
        <v>372.695958727429</v>
      </c>
      <c r="T16" s="30">
        <v>393.18658641444551</v>
      </c>
      <c r="U16" s="30">
        <v>398.80025795356823</v>
      </c>
      <c r="V16" s="30">
        <v>370.67325881341355</v>
      </c>
      <c r="W16" s="30">
        <v>271.7798796216681</v>
      </c>
      <c r="X16" s="30">
        <v>332.11926053310395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" si="105">SUM(C18:C21)</f>
        <v>0</v>
      </c>
      <c r="D17" s="31">
        <f t="shared" ref="D17" si="106">SUM(D18:D21)</f>
        <v>0</v>
      </c>
      <c r="E17" s="31">
        <f t="shared" ref="E17" si="107">SUM(E18:E21)</f>
        <v>0</v>
      </c>
      <c r="F17" s="31">
        <f t="shared" ref="F17" si="108">SUM(F18:F21)</f>
        <v>0</v>
      </c>
      <c r="G17" s="31">
        <f t="shared" ref="G17" si="109">SUM(G18:G21)</f>
        <v>0</v>
      </c>
      <c r="H17" s="31">
        <f t="shared" ref="H17" si="110">SUM(H18:H21)</f>
        <v>0</v>
      </c>
      <c r="I17" s="31">
        <f t="shared" ref="I17" si="111">SUM(I18:I21)</f>
        <v>0</v>
      </c>
      <c r="J17" s="31">
        <f t="shared" ref="J17" si="112">SUM(J18:J21)</f>
        <v>0</v>
      </c>
      <c r="K17" s="31">
        <f t="shared" ref="K17" si="113">SUM(K18:K21)</f>
        <v>0</v>
      </c>
      <c r="L17" s="31">
        <f t="shared" ref="L17" si="114">SUM(L18:L21)</f>
        <v>0</v>
      </c>
      <c r="M17" s="31">
        <f t="shared" ref="M17" si="115">SUM(M18:M21)</f>
        <v>0</v>
      </c>
      <c r="N17" s="31">
        <f t="shared" ref="N17" si="116">SUM(N18:N21)</f>
        <v>0</v>
      </c>
      <c r="O17" s="31">
        <f t="shared" ref="O17" si="117">SUM(O18:O21)</f>
        <v>0</v>
      </c>
      <c r="P17" s="31">
        <f t="shared" ref="P17" si="118">SUM(P18:P21)</f>
        <v>0</v>
      </c>
      <c r="Q17" s="31">
        <f t="shared" ref="Q17" si="119">SUM(Q18:Q21)</f>
        <v>0</v>
      </c>
      <c r="R17" s="31">
        <f t="shared" ref="R17" si="120">SUM(R18:R21)</f>
        <v>0</v>
      </c>
      <c r="S17" s="31">
        <f t="shared" ref="S17" si="121">SUM(S18:S21)</f>
        <v>0</v>
      </c>
      <c r="T17" s="31">
        <f t="shared" ref="T17" si="122">SUM(T18:T21)</f>
        <v>0</v>
      </c>
      <c r="U17" s="31">
        <f t="shared" ref="U17" si="123">SUM(U18:U21)</f>
        <v>0</v>
      </c>
      <c r="V17" s="31">
        <f t="shared" ref="V17" si="124">SUM(V18:V21)</f>
        <v>0</v>
      </c>
      <c r="W17" s="31">
        <f t="shared" ref="W17:X17" si="125">SUM(W18:W21)</f>
        <v>0</v>
      </c>
      <c r="X17" s="31">
        <f t="shared" si="125"/>
        <v>0</v>
      </c>
    </row>
    <row r="18" spans="1:24" ht="11.25" customHeight="1" x14ac:dyDescent="0.2">
      <c r="A18" s="22" t="s">
        <v>27</v>
      </c>
      <c r="B18" s="23" t="s">
        <v>28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" si="126">SUM(C23:C24)</f>
        <v>69.68521066208082</v>
      </c>
      <c r="D22" s="31">
        <f t="shared" ref="D22" si="127">SUM(D23:D24)</f>
        <v>82.106190885640572</v>
      </c>
      <c r="E22" s="31">
        <f t="shared" ref="E22" si="128">SUM(E23:E24)</f>
        <v>103.33353396388651</v>
      </c>
      <c r="F22" s="31">
        <f t="shared" ref="F22" si="129">SUM(F23:F24)</f>
        <v>104.25382631126392</v>
      </c>
      <c r="G22" s="31">
        <f t="shared" ref="G22" si="130">SUM(G23:G24)</f>
        <v>131.00533104041273</v>
      </c>
      <c r="H22" s="31">
        <f t="shared" ref="H22" si="131">SUM(H23:H24)</f>
        <v>104.46500429922614</v>
      </c>
      <c r="I22" s="31">
        <f t="shared" ref="I22" si="132">SUM(I23:I24)</f>
        <v>92.698624247635408</v>
      </c>
      <c r="J22" s="31">
        <f t="shared" ref="J22" si="133">SUM(J23:J24)</f>
        <v>143.26380051590718</v>
      </c>
      <c r="K22" s="31">
        <f t="shared" ref="K22" si="134">SUM(K23:K24)</f>
        <v>177.60240756663805</v>
      </c>
      <c r="L22" s="31">
        <f t="shared" ref="L22" si="135">SUM(L23:L24)</f>
        <v>181.9055030094583</v>
      </c>
      <c r="M22" s="31">
        <f t="shared" ref="M22" si="136">SUM(M23:M24)</f>
        <v>138.78538263112642</v>
      </c>
      <c r="N22" s="31">
        <f t="shared" ref="N22" si="137">SUM(N23:N24)</f>
        <v>166.38701633705929</v>
      </c>
      <c r="O22" s="31">
        <f t="shared" ref="O22" si="138">SUM(O23:O24)</f>
        <v>157.41539122957863</v>
      </c>
      <c r="P22" s="31">
        <f t="shared" ref="P22" si="139">SUM(P23:P24)</f>
        <v>89.950644883920887</v>
      </c>
      <c r="Q22" s="31">
        <f t="shared" ref="Q22" si="140">SUM(Q23:Q24)</f>
        <v>70.929492691315559</v>
      </c>
      <c r="R22" s="31">
        <f t="shared" ref="R22" si="141">SUM(R23:R24)</f>
        <v>61.838865004299215</v>
      </c>
      <c r="S22" s="31">
        <f t="shared" ref="S22" si="142">SUM(S23:S24)</f>
        <v>55.558899398108338</v>
      </c>
      <c r="T22" s="31">
        <f t="shared" ref="T22" si="143">SUM(T23:T24)</f>
        <v>58.303611349957009</v>
      </c>
      <c r="U22" s="31">
        <f t="shared" ref="U22" si="144">SUM(U23:U24)</f>
        <v>77.649527085124674</v>
      </c>
      <c r="V22" s="31">
        <f t="shared" ref="V22" si="145">SUM(V23:V24)</f>
        <v>65.081857265692179</v>
      </c>
      <c r="W22" s="31">
        <f t="shared" ref="W22:X22" si="146">SUM(W23:W24)</f>
        <v>40.349699054170252</v>
      </c>
      <c r="X22" s="31">
        <f t="shared" si="146"/>
        <v>43.607050730868437</v>
      </c>
    </row>
    <row r="23" spans="1:24" ht="11.25" customHeight="1" x14ac:dyDescent="0.2">
      <c r="A23" s="22" t="s">
        <v>37</v>
      </c>
      <c r="B23" s="23" t="s">
        <v>38</v>
      </c>
      <c r="C23" s="30">
        <v>69.68521066208082</v>
      </c>
      <c r="D23" s="30">
        <v>82.106190885640572</v>
      </c>
      <c r="E23" s="30">
        <v>103.33353396388651</v>
      </c>
      <c r="F23" s="30">
        <v>103.30085984522781</v>
      </c>
      <c r="G23" s="30">
        <v>129.73465176268272</v>
      </c>
      <c r="H23" s="30">
        <v>100.97067927773</v>
      </c>
      <c r="I23" s="30">
        <v>87.933619948409273</v>
      </c>
      <c r="J23" s="30">
        <v>135.63981083404991</v>
      </c>
      <c r="K23" s="30">
        <v>166.48409286328464</v>
      </c>
      <c r="L23" s="30">
        <v>169.19888220120379</v>
      </c>
      <c r="M23" s="30">
        <v>122.26680997420466</v>
      </c>
      <c r="N23" s="30">
        <v>144.7858125537403</v>
      </c>
      <c r="O23" s="30">
        <v>133.27282889079962</v>
      </c>
      <c r="P23" s="30">
        <v>62.631470335339642</v>
      </c>
      <c r="Q23" s="30">
        <v>52.82261392949269</v>
      </c>
      <c r="R23" s="30">
        <v>47.543938091143588</v>
      </c>
      <c r="S23" s="30">
        <v>36.498968185726568</v>
      </c>
      <c r="T23" s="30">
        <v>39.529578675838344</v>
      </c>
      <c r="U23" s="30">
        <v>54.342476354256235</v>
      </c>
      <c r="V23" s="30">
        <v>46.720808254514189</v>
      </c>
      <c r="W23" s="30">
        <v>28.087790197764402</v>
      </c>
      <c r="X23" s="30">
        <v>27.374376612209801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0.95296646603611346</v>
      </c>
      <c r="G24" s="30">
        <v>1.2706792777300091</v>
      </c>
      <c r="H24" s="30">
        <v>3.494325021496131</v>
      </c>
      <c r="I24" s="30">
        <v>4.7650042992261392</v>
      </c>
      <c r="J24" s="30">
        <v>7.6239896818572657</v>
      </c>
      <c r="K24" s="30">
        <v>11.1183147033534</v>
      </c>
      <c r="L24" s="30">
        <v>12.70662080825451</v>
      </c>
      <c r="M24" s="30">
        <v>16.518572656921751</v>
      </c>
      <c r="N24" s="30">
        <v>21.601203783319001</v>
      </c>
      <c r="O24" s="30">
        <v>24.142562338779019</v>
      </c>
      <c r="P24" s="30">
        <v>27.319174548581248</v>
      </c>
      <c r="Q24" s="30">
        <v>18.10687876182287</v>
      </c>
      <c r="R24" s="30">
        <v>14.29492691315563</v>
      </c>
      <c r="S24" s="30">
        <v>19.05993121238177</v>
      </c>
      <c r="T24" s="30">
        <v>18.774032674118661</v>
      </c>
      <c r="U24" s="30">
        <v>23.30705073086844</v>
      </c>
      <c r="V24" s="30">
        <v>18.36104901117799</v>
      </c>
      <c r="W24" s="30">
        <v>12.261908856405849</v>
      </c>
      <c r="X24" s="30">
        <v>16.23267411865864</v>
      </c>
    </row>
    <row r="25" spans="1:24" ht="11.25" customHeight="1" x14ac:dyDescent="0.2">
      <c r="A25" s="24" t="s">
        <v>41</v>
      </c>
      <c r="B25" s="25" t="s">
        <v>42</v>
      </c>
      <c r="C25" s="31">
        <v>261.78503869303518</v>
      </c>
      <c r="D25" s="31">
        <v>226.48512467755799</v>
      </c>
      <c r="E25" s="31">
        <v>137.35821152192611</v>
      </c>
      <c r="F25" s="31">
        <v>213.13533963886499</v>
      </c>
      <c r="G25" s="31">
        <v>229.2500429922614</v>
      </c>
      <c r="H25" s="31">
        <v>34.53138435081685</v>
      </c>
      <c r="I25" s="31">
        <v>0</v>
      </c>
      <c r="J25" s="31">
        <v>0</v>
      </c>
      <c r="K25" s="31">
        <v>5.9470335339638858</v>
      </c>
      <c r="L25" s="31">
        <v>4.3947549441100593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47">SUM(C27,C33)</f>
        <v>798954.47446259647</v>
      </c>
      <c r="D26" s="31">
        <f t="shared" ref="D26" si="148">SUM(D27,D33)</f>
        <v>808755.04780739476</v>
      </c>
      <c r="E26" s="31">
        <f t="shared" ref="E26" si="149">SUM(E27,E33)</f>
        <v>802937.32871883048</v>
      </c>
      <c r="F26" s="31">
        <f t="shared" ref="F26" si="150">SUM(F27,F33)</f>
        <v>824687.94178847829</v>
      </c>
      <c r="G26" s="31">
        <f t="shared" ref="G26" si="151">SUM(G27,G33)</f>
        <v>853034.66775580426</v>
      </c>
      <c r="H26" s="31">
        <f t="shared" ref="H26" si="152">SUM(H27,H33)</f>
        <v>877161.38202923466</v>
      </c>
      <c r="I26" s="31">
        <f t="shared" ref="I26" si="153">SUM(I27,I33)</f>
        <v>883759.48039552872</v>
      </c>
      <c r="J26" s="31">
        <f t="shared" ref="J26" si="154">SUM(J27,J33)</f>
        <v>861151.30404127249</v>
      </c>
      <c r="K26" s="31">
        <f t="shared" ref="K26" si="155">SUM(K27,K33)</f>
        <v>875638.47953568352</v>
      </c>
      <c r="L26" s="31">
        <f t="shared" ref="L26" si="156">SUM(L27,L33)</f>
        <v>830484.36423043837</v>
      </c>
      <c r="M26" s="31">
        <f t="shared" ref="M26" si="157">SUM(M27,M33)</f>
        <v>838598.11865864112</v>
      </c>
      <c r="N26" s="31">
        <f t="shared" ref="N26" si="158">SUM(N27,N33)</f>
        <v>818449.58632846095</v>
      </c>
      <c r="O26" s="31">
        <f t="shared" ref="O26" si="159">SUM(O27,O33)</f>
        <v>819512.93078245909</v>
      </c>
      <c r="P26" s="31">
        <f t="shared" ref="P26" si="160">SUM(P27,P33)</f>
        <v>810355.49492691318</v>
      </c>
      <c r="Q26" s="31">
        <f t="shared" ref="Q26" si="161">SUM(Q27,Q33)</f>
        <v>805773.30679277726</v>
      </c>
      <c r="R26" s="31">
        <f t="shared" ref="R26" si="162">SUM(R27,R33)</f>
        <v>852287.62278589851</v>
      </c>
      <c r="S26" s="31">
        <f t="shared" ref="S26" si="163">SUM(S27,S33)</f>
        <v>860331.02502149611</v>
      </c>
      <c r="T26" s="31">
        <f t="shared" ref="T26" si="164">SUM(T27,T33)</f>
        <v>871701.25674978481</v>
      </c>
      <c r="U26" s="31">
        <f t="shared" ref="U26" si="165">SUM(U27,U33)</f>
        <v>857248.23800515896</v>
      </c>
      <c r="V26" s="31">
        <f t="shared" ref="V26" si="166">SUM(V27,V33)</f>
        <v>854567.24187446246</v>
      </c>
      <c r="W26" s="31">
        <f t="shared" ref="W26:X26" si="167">SUM(W27,W33)</f>
        <v>754856.38968185731</v>
      </c>
      <c r="X26" s="31">
        <f t="shared" si="167"/>
        <v>780657.99965606199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" si="168">SUM(C28:C32)</f>
        <v>576965.84754944092</v>
      </c>
      <c r="D27" s="42">
        <f t="shared" ref="D27" si="169">SUM(D28:D32)</f>
        <v>579481.26809974213</v>
      </c>
      <c r="E27" s="42">
        <f t="shared" ref="E27" si="170">SUM(E28:E32)</f>
        <v>565690.07738607039</v>
      </c>
      <c r="F27" s="42">
        <f t="shared" ref="F27" si="171">SUM(F28:F32)</f>
        <v>586382.78529664676</v>
      </c>
      <c r="G27" s="42">
        <f t="shared" ref="G27" si="172">SUM(G28:G32)</f>
        <v>600512.27059329348</v>
      </c>
      <c r="H27" s="42">
        <f t="shared" ref="H27" si="173">SUM(H28:H32)</f>
        <v>603280.82553740323</v>
      </c>
      <c r="I27" s="42">
        <f t="shared" ref="I27" si="174">SUM(I28:I32)</f>
        <v>603022.80902837485</v>
      </c>
      <c r="J27" s="42">
        <f t="shared" ref="J27" si="175">SUM(J28:J32)</f>
        <v>594811.97334479785</v>
      </c>
      <c r="K27" s="42">
        <f t="shared" ref="K27" si="176">SUM(K28:K32)</f>
        <v>596169.3221840068</v>
      </c>
      <c r="L27" s="42">
        <f t="shared" ref="L27" si="177">SUM(L28:L32)</f>
        <v>549807.03215821134</v>
      </c>
      <c r="M27" s="42">
        <f t="shared" ref="M27" si="178">SUM(M28:M32)</f>
        <v>546144.71281169367</v>
      </c>
      <c r="N27" s="42">
        <f t="shared" ref="N27" si="179">SUM(N28:N32)</f>
        <v>528043.28538263123</v>
      </c>
      <c r="O27" s="42">
        <f t="shared" ref="O27" si="180">SUM(O28:O32)</f>
        <v>535781.28400687873</v>
      </c>
      <c r="P27" s="42">
        <f t="shared" ref="P27" si="181">SUM(P28:P32)</f>
        <v>517794.83465176268</v>
      </c>
      <c r="Q27" s="42">
        <f t="shared" ref="Q27" si="182">SUM(Q28:Q32)</f>
        <v>515265.14883920882</v>
      </c>
      <c r="R27" s="42">
        <f t="shared" ref="R27" si="183">SUM(R28:R32)</f>
        <v>544173.5674978504</v>
      </c>
      <c r="S27" s="42">
        <f t="shared" ref="S27" si="184">SUM(S28:S32)</f>
        <v>540369.55846947548</v>
      </c>
      <c r="T27" s="42">
        <f t="shared" ref="T27" si="185">SUM(T28:T32)</f>
        <v>552488.88013757509</v>
      </c>
      <c r="U27" s="42">
        <f t="shared" ref="U27" si="186">SUM(U28:U32)</f>
        <v>539365.0090283748</v>
      </c>
      <c r="V27" s="42">
        <f t="shared" ref="V27" si="187">SUM(V28:V32)</f>
        <v>536995.71771281166</v>
      </c>
      <c r="W27" s="42">
        <f t="shared" ref="W27:X27" si="188">SUM(W28:W32)</f>
        <v>470769.00834049878</v>
      </c>
      <c r="X27" s="42">
        <f t="shared" si="188"/>
        <v>480258.21547721414</v>
      </c>
    </row>
    <row r="28" spans="1:24" ht="11.25" customHeight="1" x14ac:dyDescent="0.2">
      <c r="A28" s="39" t="s">
        <v>45</v>
      </c>
      <c r="B28" s="23" t="s">
        <v>46</v>
      </c>
      <c r="C28" s="30">
        <v>553537.18486672395</v>
      </c>
      <c r="D28" s="30">
        <v>553577.7266552021</v>
      </c>
      <c r="E28" s="30">
        <v>537935.99088564049</v>
      </c>
      <c r="F28" s="30">
        <v>560624.97970765282</v>
      </c>
      <c r="G28" s="30">
        <v>575650.40266552032</v>
      </c>
      <c r="H28" s="30">
        <v>577740.82803095446</v>
      </c>
      <c r="I28" s="30">
        <v>571024.77076526219</v>
      </c>
      <c r="J28" s="30">
        <v>562522.70481513324</v>
      </c>
      <c r="K28" s="30">
        <v>566738.9082545141</v>
      </c>
      <c r="L28" s="30">
        <v>519148.3269131555</v>
      </c>
      <c r="M28" s="30">
        <v>518799.87093723117</v>
      </c>
      <c r="N28" s="30">
        <v>499694.85098882206</v>
      </c>
      <c r="O28" s="30">
        <v>508059.27334479796</v>
      </c>
      <c r="P28" s="30">
        <v>482077.17790197767</v>
      </c>
      <c r="Q28" s="30">
        <v>480623.27188306098</v>
      </c>
      <c r="R28" s="30">
        <v>515230.08134135848</v>
      </c>
      <c r="S28" s="30">
        <v>512195.08890799654</v>
      </c>
      <c r="T28" s="30">
        <v>525770.35004299216</v>
      </c>
      <c r="U28" s="30">
        <v>514735.5525365434</v>
      </c>
      <c r="V28" s="30">
        <v>512982.43121238175</v>
      </c>
      <c r="W28" s="30">
        <v>444800.49415305251</v>
      </c>
      <c r="X28" s="30">
        <v>451777.55803955294</v>
      </c>
    </row>
    <row r="29" spans="1:24" ht="11.25" customHeight="1" x14ac:dyDescent="0.2">
      <c r="A29" s="39" t="s">
        <v>47</v>
      </c>
      <c r="B29" s="23" t="s">
        <v>48</v>
      </c>
      <c r="C29" s="30">
        <v>6770.6215821152182</v>
      </c>
      <c r="D29" s="30">
        <v>7678.3467755803958</v>
      </c>
      <c r="E29" s="30">
        <v>9560.249011177988</v>
      </c>
      <c r="F29" s="30">
        <v>10146.614445399828</v>
      </c>
      <c r="G29" s="30">
        <v>9380.5309544282027</v>
      </c>
      <c r="H29" s="30">
        <v>10385.855889939809</v>
      </c>
      <c r="I29" s="30">
        <v>13368.30507308684</v>
      </c>
      <c r="J29" s="30">
        <v>11001.371711092002</v>
      </c>
      <c r="K29" s="30">
        <v>9374.8921754084258</v>
      </c>
      <c r="L29" s="30">
        <v>10748.735941530524</v>
      </c>
      <c r="M29" s="30">
        <v>9510.4947549441094</v>
      </c>
      <c r="N29" s="30">
        <v>8797.2356835769551</v>
      </c>
      <c r="O29" s="30">
        <v>8796.3532244196049</v>
      </c>
      <c r="P29" s="30">
        <v>9155.8799656061892</v>
      </c>
      <c r="Q29" s="30">
        <v>8829.2026655202062</v>
      </c>
      <c r="R29" s="30">
        <v>6322.9484952708499</v>
      </c>
      <c r="S29" s="30">
        <v>6780.0426483233005</v>
      </c>
      <c r="T29" s="30">
        <v>7030.3396388650044</v>
      </c>
      <c r="U29" s="30">
        <v>5488.3920894239036</v>
      </c>
      <c r="V29" s="30">
        <v>5857.6869303525355</v>
      </c>
      <c r="W29" s="30">
        <v>7582.4492691315554</v>
      </c>
      <c r="X29" s="30">
        <v>5534.5832330180565</v>
      </c>
    </row>
    <row r="30" spans="1:24" ht="11.25" customHeight="1" x14ac:dyDescent="0.2">
      <c r="A30" s="39" t="s">
        <v>49</v>
      </c>
      <c r="B30" s="23" t="s">
        <v>50</v>
      </c>
      <c r="C30" s="30">
        <v>14857.97506448839</v>
      </c>
      <c r="D30" s="30">
        <v>16438.212639724847</v>
      </c>
      <c r="E30" s="30">
        <v>16816.730438521066</v>
      </c>
      <c r="F30" s="30">
        <v>14447.807996560618</v>
      </c>
      <c r="G30" s="30">
        <v>13748.484608770419</v>
      </c>
      <c r="H30" s="30">
        <v>13738.704127257093</v>
      </c>
      <c r="I30" s="30">
        <v>16688.460533104044</v>
      </c>
      <c r="J30" s="30">
        <v>19220.347721410144</v>
      </c>
      <c r="K30" s="30">
        <v>18235.369819432501</v>
      </c>
      <c r="L30" s="30">
        <v>18198.248151332762</v>
      </c>
      <c r="M30" s="30">
        <v>15878.279019776439</v>
      </c>
      <c r="N30" s="30">
        <v>17776.892433361994</v>
      </c>
      <c r="O30" s="30">
        <v>17378.678847807394</v>
      </c>
      <c r="P30" s="30">
        <v>24956.856835769559</v>
      </c>
      <c r="Q30" s="30">
        <v>24200.573344797936</v>
      </c>
      <c r="R30" s="30">
        <v>21076.494067067928</v>
      </c>
      <c r="S30" s="30">
        <v>19864.132932072222</v>
      </c>
      <c r="T30" s="30">
        <v>18228.558555460015</v>
      </c>
      <c r="U30" s="30">
        <v>17063.644282029232</v>
      </c>
      <c r="V30" s="30">
        <v>16290.759501289767</v>
      </c>
      <c r="W30" s="30">
        <v>16646.379879621665</v>
      </c>
      <c r="X30" s="30">
        <v>20746.805245055886</v>
      </c>
    </row>
    <row r="31" spans="1:24" ht="11.25" customHeight="1" x14ac:dyDescent="0.2">
      <c r="A31" s="39" t="s">
        <v>51</v>
      </c>
      <c r="B31" s="23" t="s">
        <v>52</v>
      </c>
      <c r="C31" s="30">
        <v>876.7658641444541</v>
      </c>
      <c r="D31" s="30">
        <v>908.90567497850373</v>
      </c>
      <c r="E31" s="30">
        <v>852.05950128976781</v>
      </c>
      <c r="F31" s="30">
        <v>1103.4387790197763</v>
      </c>
      <c r="G31" s="30">
        <v>1286.5988822012037</v>
      </c>
      <c r="H31" s="30">
        <v>1363.3612209802234</v>
      </c>
      <c r="I31" s="30">
        <v>1880.0086844368011</v>
      </c>
      <c r="J31" s="30">
        <v>2040.2932072226997</v>
      </c>
      <c r="K31" s="30">
        <v>1784.419346517627</v>
      </c>
      <c r="L31" s="30">
        <v>1709.8414445399826</v>
      </c>
      <c r="M31" s="30">
        <v>1949.1128976784175</v>
      </c>
      <c r="N31" s="30">
        <v>1770.5468615649183</v>
      </c>
      <c r="O31" s="30">
        <v>1527.0241616509024</v>
      </c>
      <c r="P31" s="30">
        <v>1596.3680137575234</v>
      </c>
      <c r="Q31" s="30">
        <v>1608.3104901117799</v>
      </c>
      <c r="R31" s="30">
        <v>1543.1036973344799</v>
      </c>
      <c r="S31" s="30">
        <v>1529.3540842648322</v>
      </c>
      <c r="T31" s="30">
        <v>1459.1995700773862</v>
      </c>
      <c r="U31" s="30">
        <v>2077.2199484092857</v>
      </c>
      <c r="V31" s="30">
        <v>1864.6313843508169</v>
      </c>
      <c r="W31" s="30">
        <v>1739.6662080825449</v>
      </c>
      <c r="X31" s="30">
        <v>2199.2680137575235</v>
      </c>
    </row>
    <row r="32" spans="1:24" ht="11.25" customHeight="1" x14ac:dyDescent="0.2">
      <c r="A32" s="39" t="s">
        <v>53</v>
      </c>
      <c r="B32" s="23" t="s">
        <v>54</v>
      </c>
      <c r="C32" s="30">
        <v>923.30017196904544</v>
      </c>
      <c r="D32" s="30">
        <v>878.0763542562338</v>
      </c>
      <c r="E32" s="30">
        <v>525.0475494411005</v>
      </c>
      <c r="F32" s="30">
        <v>59.944368013757526</v>
      </c>
      <c r="G32" s="30">
        <v>446.25348237317274</v>
      </c>
      <c r="H32" s="30">
        <v>52.076268271711086</v>
      </c>
      <c r="I32" s="30">
        <v>61.263972484952696</v>
      </c>
      <c r="J32" s="30">
        <v>27.255889939810832</v>
      </c>
      <c r="K32" s="30">
        <v>35.732588134135852</v>
      </c>
      <c r="L32" s="30">
        <v>1.879707652622528</v>
      </c>
      <c r="M32" s="30">
        <v>6.9552020636285476</v>
      </c>
      <c r="N32" s="30">
        <v>3.7594153052450561</v>
      </c>
      <c r="O32" s="30">
        <v>19.95442820292347</v>
      </c>
      <c r="P32" s="30">
        <v>8.5519346517626822</v>
      </c>
      <c r="Q32" s="30">
        <v>3.7904557179707652</v>
      </c>
      <c r="R32" s="30">
        <v>0.93989681857265683</v>
      </c>
      <c r="S32" s="30">
        <v>0.93989681857265683</v>
      </c>
      <c r="T32" s="30">
        <v>0.43233018056749778</v>
      </c>
      <c r="U32" s="30">
        <v>0.2001719690455718</v>
      </c>
      <c r="V32" s="30">
        <v>0.20868443680137569</v>
      </c>
      <c r="W32" s="30">
        <v>1.8830610490111779E-2</v>
      </c>
      <c r="X32" s="30">
        <v>9.4582975064488384E-4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" si="189">SUM(C34:C50)</f>
        <v>221988.62691315557</v>
      </c>
      <c r="D33" s="42">
        <f t="shared" ref="D33" si="190">SUM(D34:D50)</f>
        <v>229273.77970765257</v>
      </c>
      <c r="E33" s="42">
        <f t="shared" ref="E33" si="191">SUM(E34:E50)</f>
        <v>237247.25133276009</v>
      </c>
      <c r="F33" s="42">
        <f t="shared" ref="F33" si="192">SUM(F34:F50)</f>
        <v>238305.1564918315</v>
      </c>
      <c r="G33" s="42">
        <f t="shared" ref="G33" si="193">SUM(G34:G50)</f>
        <v>252522.39716251075</v>
      </c>
      <c r="H33" s="42">
        <f t="shared" ref="H33" si="194">SUM(H34:H50)</f>
        <v>273880.55649183138</v>
      </c>
      <c r="I33" s="42">
        <f t="shared" ref="I33" si="195">SUM(I34:I50)</f>
        <v>280736.67136715382</v>
      </c>
      <c r="J33" s="42">
        <f t="shared" ref="J33" si="196">SUM(J34:J50)</f>
        <v>266339.33069647459</v>
      </c>
      <c r="K33" s="42">
        <f t="shared" ref="K33" si="197">SUM(K34:K50)</f>
        <v>279469.15735167667</v>
      </c>
      <c r="L33" s="42">
        <f t="shared" ref="L33" si="198">SUM(L34:L50)</f>
        <v>280677.33207222703</v>
      </c>
      <c r="M33" s="42">
        <f t="shared" ref="M33" si="199">SUM(M34:M50)</f>
        <v>292453.40584694751</v>
      </c>
      <c r="N33" s="42">
        <f t="shared" ref="N33" si="200">SUM(N34:N50)</f>
        <v>290406.30094582972</v>
      </c>
      <c r="O33" s="42">
        <f t="shared" ref="O33" si="201">SUM(O34:O50)</f>
        <v>283731.64677558036</v>
      </c>
      <c r="P33" s="42">
        <f t="shared" ref="P33" si="202">SUM(P34:P50)</f>
        <v>292560.6602751505</v>
      </c>
      <c r="Q33" s="42">
        <f t="shared" ref="Q33" si="203">SUM(Q34:Q50)</f>
        <v>290508.15795356838</v>
      </c>
      <c r="R33" s="42">
        <f t="shared" ref="R33" si="204">SUM(R34:R50)</f>
        <v>308114.05528804811</v>
      </c>
      <c r="S33" s="42">
        <f t="shared" ref="S33" si="205">SUM(S34:S50)</f>
        <v>319961.46655202063</v>
      </c>
      <c r="T33" s="42">
        <f t="shared" ref="T33" si="206">SUM(T34:T50)</f>
        <v>319212.37661220971</v>
      </c>
      <c r="U33" s="42">
        <f t="shared" ref="U33" si="207">SUM(U34:U50)</f>
        <v>317883.22897678422</v>
      </c>
      <c r="V33" s="42">
        <f t="shared" ref="V33" si="208">SUM(V34:V50)</f>
        <v>317571.5241616508</v>
      </c>
      <c r="W33" s="42">
        <f t="shared" ref="W33:X33" si="209">SUM(W34:W50)</f>
        <v>284087.38134135853</v>
      </c>
      <c r="X33" s="42">
        <f t="shared" si="209"/>
        <v>300399.78417884785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</row>
    <row r="35" spans="1:24" ht="11.25" customHeight="1" x14ac:dyDescent="0.2">
      <c r="A35" s="39" t="s">
        <v>57</v>
      </c>
      <c r="B35" s="23" t="s">
        <v>58</v>
      </c>
      <c r="C35" s="30">
        <v>14.407222699914019</v>
      </c>
      <c r="D35" s="30">
        <v>212.7830610490112</v>
      </c>
      <c r="E35" s="30">
        <v>294.79312123817709</v>
      </c>
      <c r="F35" s="30">
        <v>264.87050730868441</v>
      </c>
      <c r="G35" s="30">
        <v>262.65408426483231</v>
      </c>
      <c r="H35" s="30">
        <v>347.98890799656061</v>
      </c>
      <c r="I35" s="30">
        <v>377.9115219260533</v>
      </c>
      <c r="J35" s="30">
        <v>396.75167669819427</v>
      </c>
      <c r="K35" s="30">
        <v>363.50438521066201</v>
      </c>
      <c r="L35" s="30">
        <v>324.71573516766978</v>
      </c>
      <c r="M35" s="30">
        <v>370.15382631126403</v>
      </c>
      <c r="N35" s="30">
        <v>391.21049011177979</v>
      </c>
      <c r="O35" s="30">
        <v>384.5609630266552</v>
      </c>
      <c r="P35" s="30">
        <v>339.12295786758381</v>
      </c>
      <c r="Q35" s="30">
        <v>381.23628546861562</v>
      </c>
      <c r="R35" s="30">
        <v>291.46844368013751</v>
      </c>
      <c r="S35" s="30">
        <v>425.56603611349948</v>
      </c>
      <c r="T35" s="30">
        <v>490.99484092863293</v>
      </c>
      <c r="U35" s="30">
        <v>502.07824591573512</v>
      </c>
      <c r="V35" s="30">
        <v>495.42820292347369</v>
      </c>
      <c r="W35" s="30">
        <v>170.12132416165088</v>
      </c>
      <c r="X35" s="30">
        <v>392.97755803955289</v>
      </c>
    </row>
    <row r="36" spans="1:24" ht="11.25" customHeight="1" x14ac:dyDescent="0.2">
      <c r="A36" s="39" t="s">
        <v>59</v>
      </c>
      <c r="B36" s="23" t="s">
        <v>60</v>
      </c>
      <c r="C36" s="30">
        <v>11932.964918314705</v>
      </c>
      <c r="D36" s="30">
        <v>11880.199742046432</v>
      </c>
      <c r="E36" s="30">
        <v>12368.28048151333</v>
      </c>
      <c r="F36" s="30">
        <v>11887.625279449698</v>
      </c>
      <c r="G36" s="30">
        <v>13185.170163370594</v>
      </c>
      <c r="H36" s="30">
        <v>13886.086930352532</v>
      </c>
      <c r="I36" s="30">
        <v>14731.340756663798</v>
      </c>
      <c r="J36" s="30">
        <v>14739.34299226139</v>
      </c>
      <c r="K36" s="30">
        <v>15590.159759243332</v>
      </c>
      <c r="L36" s="30">
        <v>15480.557953568361</v>
      </c>
      <c r="M36" s="30">
        <v>15937.37721410146</v>
      </c>
      <c r="N36" s="30">
        <v>16754.431470335345</v>
      </c>
      <c r="O36" s="30">
        <v>16002.762166809975</v>
      </c>
      <c r="P36" s="30">
        <v>18813.338005159068</v>
      </c>
      <c r="Q36" s="30">
        <v>20818.485124677547</v>
      </c>
      <c r="R36" s="30">
        <v>22179.896904557179</v>
      </c>
      <c r="S36" s="30">
        <v>22420.99957007738</v>
      </c>
      <c r="T36" s="30">
        <v>21889.817110920034</v>
      </c>
      <c r="U36" s="30">
        <v>23134.497592433359</v>
      </c>
      <c r="V36" s="30">
        <v>23195.517970765264</v>
      </c>
      <c r="W36" s="30">
        <v>21573.442992261389</v>
      </c>
      <c r="X36" s="30">
        <v>22038.151504729147</v>
      </c>
    </row>
    <row r="37" spans="1:24" ht="11.25" customHeight="1" x14ac:dyDescent="0.2">
      <c r="A37" s="39" t="s">
        <v>61</v>
      </c>
      <c r="B37" s="23" t="s">
        <v>62</v>
      </c>
      <c r="C37" s="30">
        <v>29867.980997420455</v>
      </c>
      <c r="D37" s="30">
        <v>27077.848581255374</v>
      </c>
      <c r="E37" s="30">
        <v>25060.131470335342</v>
      </c>
      <c r="F37" s="30">
        <v>24055.237231298364</v>
      </c>
      <c r="G37" s="30">
        <v>23165.649269131554</v>
      </c>
      <c r="H37" s="30">
        <v>25065.336973344791</v>
      </c>
      <c r="I37" s="30">
        <v>24144.237919174546</v>
      </c>
      <c r="J37" s="30">
        <v>23302.658813413585</v>
      </c>
      <c r="K37" s="30">
        <v>24320.118400687872</v>
      </c>
      <c r="L37" s="30">
        <v>23938.736973344796</v>
      </c>
      <c r="M37" s="30">
        <v>23760.185468615651</v>
      </c>
      <c r="N37" s="30">
        <v>24031.162940670678</v>
      </c>
      <c r="O37" s="30">
        <v>24150.946259673259</v>
      </c>
      <c r="P37" s="30">
        <v>22104.178675838342</v>
      </c>
      <c r="Q37" s="30">
        <v>22722.003439380911</v>
      </c>
      <c r="R37" s="30">
        <v>24448.419174548584</v>
      </c>
      <c r="S37" s="30">
        <v>25290.74316423044</v>
      </c>
      <c r="T37" s="30">
        <v>25731.348667239898</v>
      </c>
      <c r="U37" s="30">
        <v>22416.635425623386</v>
      </c>
      <c r="V37" s="30">
        <v>24020.169475494407</v>
      </c>
      <c r="W37" s="30">
        <v>21288.660447119517</v>
      </c>
      <c r="X37" s="30">
        <v>23288.827171109202</v>
      </c>
    </row>
    <row r="38" spans="1:24" ht="11.25" customHeight="1" x14ac:dyDescent="0.2">
      <c r="A38" s="39" t="s">
        <v>63</v>
      </c>
      <c r="B38" s="23" t="s">
        <v>64</v>
      </c>
      <c r="C38" s="30">
        <v>131.27858985382628</v>
      </c>
      <c r="D38" s="30">
        <v>82.492003439380895</v>
      </c>
      <c r="E38" s="30">
        <v>69.237833190025796</v>
      </c>
      <c r="F38" s="30">
        <v>68.787274290627664</v>
      </c>
      <c r="G38" s="30">
        <v>75.963284608770422</v>
      </c>
      <c r="H38" s="30">
        <v>96.504987102321564</v>
      </c>
      <c r="I38" s="30">
        <v>127.17437661220981</v>
      </c>
      <c r="J38" s="30">
        <v>61.699484092863287</v>
      </c>
      <c r="K38" s="30">
        <v>64.047979363714546</v>
      </c>
      <c r="L38" s="30">
        <v>73.321754084264839</v>
      </c>
      <c r="M38" s="30">
        <v>80.199656061908854</v>
      </c>
      <c r="N38" s="30">
        <v>71.665864144453991</v>
      </c>
      <c r="O38" s="30">
        <v>49.916766981943226</v>
      </c>
      <c r="P38" s="30">
        <v>44.210920034393808</v>
      </c>
      <c r="Q38" s="30">
        <v>57.445743766122085</v>
      </c>
      <c r="R38" s="30">
        <v>93.891659501289766</v>
      </c>
      <c r="S38" s="30">
        <v>83.55305245055888</v>
      </c>
      <c r="T38" s="30">
        <v>62.834479793637136</v>
      </c>
      <c r="U38" s="30">
        <v>54.827171109200336</v>
      </c>
      <c r="V38" s="30">
        <v>62.101289767841784</v>
      </c>
      <c r="W38" s="30">
        <v>70.027601031814243</v>
      </c>
      <c r="X38" s="30">
        <v>42.825623387790195</v>
      </c>
    </row>
    <row r="39" spans="1:24" ht="11.25" customHeight="1" x14ac:dyDescent="0.2">
      <c r="A39" s="39" t="s">
        <v>65</v>
      </c>
      <c r="B39" s="23" t="s">
        <v>66</v>
      </c>
      <c r="C39" s="30">
        <v>10.550300945829751</v>
      </c>
      <c r="D39" s="30">
        <v>27.189251934651764</v>
      </c>
      <c r="E39" s="30">
        <v>18.816337059329314</v>
      </c>
      <c r="F39" s="30">
        <v>16.791831470335339</v>
      </c>
      <c r="G39" s="30">
        <v>30.332932072226996</v>
      </c>
      <c r="H39" s="30">
        <v>14.526913155631986</v>
      </c>
      <c r="I39" s="30">
        <v>9.3926053310404143</v>
      </c>
      <c r="J39" s="30">
        <v>9.4824591573516752</v>
      </c>
      <c r="K39" s="30">
        <v>5.2904557179707652</v>
      </c>
      <c r="L39" s="30">
        <v>0</v>
      </c>
      <c r="M39" s="30">
        <v>0</v>
      </c>
      <c r="N39" s="30">
        <v>0</v>
      </c>
      <c r="O39" s="30">
        <v>12.38460877042132</v>
      </c>
      <c r="P39" s="30">
        <v>1.03207222699914</v>
      </c>
      <c r="Q39" s="30">
        <v>0</v>
      </c>
      <c r="R39" s="30">
        <v>0</v>
      </c>
      <c r="S39" s="30">
        <v>0</v>
      </c>
      <c r="T39" s="30">
        <v>1.031814273430782E-3</v>
      </c>
      <c r="U39" s="30">
        <v>4.1272570937231296E-3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10574.380739466891</v>
      </c>
      <c r="D40" s="30">
        <v>12612.496474634558</v>
      </c>
      <c r="E40" s="30">
        <v>11868.819088564058</v>
      </c>
      <c r="F40" s="30">
        <v>12343.027601031816</v>
      </c>
      <c r="G40" s="30">
        <v>14555.515305245055</v>
      </c>
      <c r="H40" s="30">
        <v>17350.621410146174</v>
      </c>
      <c r="I40" s="30">
        <v>18123.710748065347</v>
      </c>
      <c r="J40" s="30">
        <v>19857.176010318137</v>
      </c>
      <c r="K40" s="30">
        <v>22584.791401547718</v>
      </c>
      <c r="L40" s="30">
        <v>23067.784952708513</v>
      </c>
      <c r="M40" s="30">
        <v>22745.982631126401</v>
      </c>
      <c r="N40" s="30">
        <v>21828.904299226135</v>
      </c>
      <c r="O40" s="30">
        <v>21922.070593293207</v>
      </c>
      <c r="P40" s="30">
        <v>22614.106534823735</v>
      </c>
      <c r="Q40" s="30">
        <v>21468.556749785039</v>
      </c>
      <c r="R40" s="30">
        <v>23487.663284608778</v>
      </c>
      <c r="S40" s="30">
        <v>25103.911779879621</v>
      </c>
      <c r="T40" s="30">
        <v>26324.76586414445</v>
      </c>
      <c r="U40" s="30">
        <v>28078.363026655195</v>
      </c>
      <c r="V40" s="30">
        <v>29057.093895098878</v>
      </c>
      <c r="W40" s="30">
        <v>18366.691487532247</v>
      </c>
      <c r="X40" s="30">
        <v>19676.142046431643</v>
      </c>
    </row>
    <row r="41" spans="1:24" ht="11.25" customHeight="1" x14ac:dyDescent="0.2">
      <c r="A41" s="39" t="s">
        <v>69</v>
      </c>
      <c r="B41" s="23" t="s">
        <v>70</v>
      </c>
      <c r="C41" s="30">
        <v>2009.5322441960445</v>
      </c>
      <c r="D41" s="30">
        <v>1728.8147033533965</v>
      </c>
      <c r="E41" s="30">
        <v>1434.7198624247637</v>
      </c>
      <c r="F41" s="30">
        <v>1396.754084264832</v>
      </c>
      <c r="G41" s="30">
        <v>1717.481083404987</v>
      </c>
      <c r="H41" s="30">
        <v>1953.3946689595869</v>
      </c>
      <c r="I41" s="30">
        <v>1947.6472914875319</v>
      </c>
      <c r="J41" s="30">
        <v>1512.5035253654339</v>
      </c>
      <c r="K41" s="30">
        <v>1756.380911435941</v>
      </c>
      <c r="L41" s="30">
        <v>2451.7371453138435</v>
      </c>
      <c r="M41" s="30">
        <v>2991.660361134996</v>
      </c>
      <c r="N41" s="30">
        <v>2990.2785898538264</v>
      </c>
      <c r="O41" s="30">
        <v>1658.4302665520204</v>
      </c>
      <c r="P41" s="30">
        <v>2360.5032674118656</v>
      </c>
      <c r="Q41" s="30">
        <v>1894.8942390369739</v>
      </c>
      <c r="R41" s="30">
        <v>1625.3789337919175</v>
      </c>
      <c r="S41" s="30">
        <v>1887.68056749785</v>
      </c>
      <c r="T41" s="30">
        <v>1925.204299226139</v>
      </c>
      <c r="U41" s="30">
        <v>2052.6026655202058</v>
      </c>
      <c r="V41" s="30">
        <v>1861.2689595872741</v>
      </c>
      <c r="W41" s="30">
        <v>2170.2656061908851</v>
      </c>
      <c r="X41" s="30">
        <v>1862.3091143594152</v>
      </c>
    </row>
    <row r="42" spans="1:24" ht="11.25" customHeight="1" x14ac:dyDescent="0.2">
      <c r="A42" s="39" t="s">
        <v>71</v>
      </c>
      <c r="B42" s="23" t="s">
        <v>72</v>
      </c>
      <c r="C42" s="30">
        <v>32300.144196044712</v>
      </c>
      <c r="D42" s="30">
        <v>30091.657523645743</v>
      </c>
      <c r="E42" s="30">
        <v>30103.380223559747</v>
      </c>
      <c r="F42" s="30">
        <v>32705.758985382632</v>
      </c>
      <c r="G42" s="30">
        <v>37273.504385210661</v>
      </c>
      <c r="H42" s="30">
        <v>35590.080739466888</v>
      </c>
      <c r="I42" s="30">
        <v>35720.820980223565</v>
      </c>
      <c r="J42" s="30">
        <v>34827.181083404983</v>
      </c>
      <c r="K42" s="30">
        <v>30580.779965606183</v>
      </c>
      <c r="L42" s="30">
        <v>30860.314445399832</v>
      </c>
      <c r="M42" s="30">
        <v>34356.392433361987</v>
      </c>
      <c r="N42" s="30">
        <v>30278.229750644881</v>
      </c>
      <c r="O42" s="30">
        <v>33793.26474634566</v>
      </c>
      <c r="P42" s="30">
        <v>32656.307566637995</v>
      </c>
      <c r="Q42" s="30">
        <v>34000.490369733452</v>
      </c>
      <c r="R42" s="30">
        <v>33946.235769561485</v>
      </c>
      <c r="S42" s="30">
        <v>35409.962166809964</v>
      </c>
      <c r="T42" s="30">
        <v>40303.622012037828</v>
      </c>
      <c r="U42" s="30">
        <v>42672.345657781603</v>
      </c>
      <c r="V42" s="30">
        <v>42103.703525365432</v>
      </c>
      <c r="W42" s="30">
        <v>42403.834565778146</v>
      </c>
      <c r="X42" s="30">
        <v>47777.231728288905</v>
      </c>
    </row>
    <row r="43" spans="1:24" ht="11.25" customHeight="1" x14ac:dyDescent="0.2">
      <c r="A43" s="39" t="s">
        <v>73</v>
      </c>
      <c r="B43" s="23" t="s">
        <v>74</v>
      </c>
      <c r="C43" s="30">
        <v>70350.943852106604</v>
      </c>
      <c r="D43" s="30">
        <v>81607.270937231282</v>
      </c>
      <c r="E43" s="30">
        <v>85833.866122098028</v>
      </c>
      <c r="F43" s="30">
        <v>87616.776440240777</v>
      </c>
      <c r="G43" s="30">
        <v>93322.976440240745</v>
      </c>
      <c r="H43" s="30">
        <v>101797.78383490971</v>
      </c>
      <c r="I43" s="30">
        <v>104299.92330180564</v>
      </c>
      <c r="J43" s="30">
        <v>90045.867583834915</v>
      </c>
      <c r="K43" s="30">
        <v>99598.538779019786</v>
      </c>
      <c r="L43" s="30">
        <v>103800.19062768701</v>
      </c>
      <c r="M43" s="30">
        <v>109221.58813413586</v>
      </c>
      <c r="N43" s="30">
        <v>107372.04815133274</v>
      </c>
      <c r="O43" s="30">
        <v>104736.91797076524</v>
      </c>
      <c r="P43" s="30">
        <v>113461.13319002582</v>
      </c>
      <c r="Q43" s="30">
        <v>106876.35752364574</v>
      </c>
      <c r="R43" s="30">
        <v>116363.07024935506</v>
      </c>
      <c r="S43" s="30">
        <v>123713.76852966465</v>
      </c>
      <c r="T43" s="30">
        <v>121660.6064488392</v>
      </c>
      <c r="U43" s="30">
        <v>114450.15795356834</v>
      </c>
      <c r="V43" s="30">
        <v>118721.58589853827</v>
      </c>
      <c r="W43" s="30">
        <v>112952.5211521926</v>
      </c>
      <c r="X43" s="30">
        <v>110202.67893379195</v>
      </c>
    </row>
    <row r="44" spans="1:24" ht="11.25" customHeight="1" x14ac:dyDescent="0.2">
      <c r="A44" s="39" t="s">
        <v>75</v>
      </c>
      <c r="B44" s="23" t="s">
        <v>76</v>
      </c>
      <c r="C44" s="30">
        <v>44721.097334479782</v>
      </c>
      <c r="D44" s="30">
        <v>43490.363284608771</v>
      </c>
      <c r="E44" s="30">
        <v>49073.372226999141</v>
      </c>
      <c r="F44" s="30">
        <v>46035.387102321576</v>
      </c>
      <c r="G44" s="30">
        <v>44178.196130696451</v>
      </c>
      <c r="H44" s="30">
        <v>50922.017712811685</v>
      </c>
      <c r="I44" s="30">
        <v>54723.15760963026</v>
      </c>
      <c r="J44" s="30">
        <v>55617.62975064489</v>
      </c>
      <c r="K44" s="30">
        <v>59410.82785898538</v>
      </c>
      <c r="L44" s="30">
        <v>59005.203525365432</v>
      </c>
      <c r="M44" s="30">
        <v>60173.469991401551</v>
      </c>
      <c r="N44" s="30">
        <v>63352.319088564065</v>
      </c>
      <c r="O44" s="30">
        <v>59249.122699914005</v>
      </c>
      <c r="P44" s="30">
        <v>60220.516595012887</v>
      </c>
      <c r="Q44" s="30">
        <v>61233.788392089424</v>
      </c>
      <c r="R44" s="30">
        <v>62767.235597592429</v>
      </c>
      <c r="S44" s="30">
        <v>60462.832072227</v>
      </c>
      <c r="T44" s="30">
        <v>43249.413671539114</v>
      </c>
      <c r="U44" s="30">
        <v>42853.458555460013</v>
      </c>
      <c r="V44" s="30">
        <v>39141.930008598443</v>
      </c>
      <c r="W44" s="30">
        <v>42024.548839208932</v>
      </c>
      <c r="X44" s="30">
        <v>49416.721582115206</v>
      </c>
    </row>
    <row r="45" spans="1:24" ht="11.25" customHeight="1" x14ac:dyDescent="0.2">
      <c r="A45" s="39" t="s">
        <v>77</v>
      </c>
      <c r="B45" s="23" t="s">
        <v>78</v>
      </c>
      <c r="C45" s="30">
        <v>821.46388650042968</v>
      </c>
      <c r="D45" s="30">
        <v>771.84866723989671</v>
      </c>
      <c r="E45" s="30">
        <v>1008.4350816852965</v>
      </c>
      <c r="F45" s="30">
        <v>877.57239896818578</v>
      </c>
      <c r="G45" s="30">
        <v>1197.1171109200343</v>
      </c>
      <c r="H45" s="30">
        <v>1384.715649183147</v>
      </c>
      <c r="I45" s="30">
        <v>1067.5501289767838</v>
      </c>
      <c r="J45" s="30">
        <v>1126.8469475494408</v>
      </c>
      <c r="K45" s="30">
        <v>1025.3079965606189</v>
      </c>
      <c r="L45" s="30">
        <v>884.79570077386063</v>
      </c>
      <c r="M45" s="30">
        <v>867.04204643164223</v>
      </c>
      <c r="N45" s="30">
        <v>894.94359415305257</v>
      </c>
      <c r="O45" s="30">
        <v>1104.9276870163369</v>
      </c>
      <c r="P45" s="30">
        <v>1310.0697334479792</v>
      </c>
      <c r="Q45" s="30">
        <v>1346.9355116079103</v>
      </c>
      <c r="R45" s="30">
        <v>1906.3072226999134</v>
      </c>
      <c r="S45" s="30">
        <v>2666.3407566638007</v>
      </c>
      <c r="T45" s="30">
        <v>2737.6077386070506</v>
      </c>
      <c r="U45" s="30">
        <v>2614.3769561478935</v>
      </c>
      <c r="V45" s="30">
        <v>2561.3926053310397</v>
      </c>
      <c r="W45" s="30">
        <v>1754.8390369733452</v>
      </c>
      <c r="X45" s="30">
        <v>2409.0708512467763</v>
      </c>
    </row>
    <row r="46" spans="1:24" ht="11.25" customHeight="1" x14ac:dyDescent="0.2">
      <c r="A46" s="39" t="s">
        <v>79</v>
      </c>
      <c r="B46" s="23" t="s">
        <v>80</v>
      </c>
      <c r="C46" s="30">
        <v>3660.4693895098885</v>
      </c>
      <c r="D46" s="30">
        <v>3341.3572656921742</v>
      </c>
      <c r="E46" s="30">
        <v>3458.3448839208941</v>
      </c>
      <c r="F46" s="30">
        <v>3310.5828890799658</v>
      </c>
      <c r="G46" s="30">
        <v>3738.6498710232163</v>
      </c>
      <c r="H46" s="30">
        <v>4001.4923473774729</v>
      </c>
      <c r="I46" s="30">
        <v>5331.6914875322436</v>
      </c>
      <c r="J46" s="30">
        <v>4426.1172828890803</v>
      </c>
      <c r="K46" s="30">
        <v>4518.0606190885646</v>
      </c>
      <c r="L46" s="30">
        <v>3857.1472055030094</v>
      </c>
      <c r="M46" s="30">
        <v>4516.9577815993116</v>
      </c>
      <c r="N46" s="30">
        <v>4756.6202923473766</v>
      </c>
      <c r="O46" s="30">
        <v>4810.3678417884785</v>
      </c>
      <c r="P46" s="30">
        <v>4752.6449699054174</v>
      </c>
      <c r="Q46" s="30">
        <v>5156.7985382631123</v>
      </c>
      <c r="R46" s="30">
        <v>5834.7843508168535</v>
      </c>
      <c r="S46" s="30">
        <v>6398.7453998280298</v>
      </c>
      <c r="T46" s="30">
        <v>7504.7817712811693</v>
      </c>
      <c r="U46" s="30">
        <v>7870.0312983662943</v>
      </c>
      <c r="V46" s="30">
        <v>7140.3268271711058</v>
      </c>
      <c r="W46" s="30">
        <v>6434.9122098022344</v>
      </c>
      <c r="X46" s="30">
        <v>7455.4636285468623</v>
      </c>
    </row>
    <row r="47" spans="1:24" ht="11.25" customHeight="1" x14ac:dyDescent="0.2">
      <c r="A47" s="39" t="s">
        <v>81</v>
      </c>
      <c r="B47" s="23" t="s">
        <v>82</v>
      </c>
      <c r="C47" s="30">
        <v>3407.3756663800509</v>
      </c>
      <c r="D47" s="30">
        <v>3812.3416165090284</v>
      </c>
      <c r="E47" s="30">
        <v>3696.6711092003443</v>
      </c>
      <c r="F47" s="30">
        <v>3878.6003439380893</v>
      </c>
      <c r="G47" s="30">
        <v>4058.2005159071364</v>
      </c>
      <c r="H47" s="30">
        <v>4422.948065348236</v>
      </c>
      <c r="I47" s="30">
        <v>4464.5297506448851</v>
      </c>
      <c r="J47" s="30">
        <v>4131.4443680137574</v>
      </c>
      <c r="K47" s="30">
        <v>4650.5264832330176</v>
      </c>
      <c r="L47" s="30">
        <v>4406.215391229578</v>
      </c>
      <c r="M47" s="30">
        <v>4564.5704213241625</v>
      </c>
      <c r="N47" s="30">
        <v>4567.6214101461719</v>
      </c>
      <c r="O47" s="30">
        <v>4562.3202923473764</v>
      </c>
      <c r="P47" s="30">
        <v>4317.9349097162494</v>
      </c>
      <c r="Q47" s="30">
        <v>4042.715821152191</v>
      </c>
      <c r="R47" s="30">
        <v>4308.6331040412733</v>
      </c>
      <c r="S47" s="30">
        <v>4539.2353396388653</v>
      </c>
      <c r="T47" s="30">
        <v>4624.749011177988</v>
      </c>
      <c r="U47" s="30">
        <v>5203.9055889939809</v>
      </c>
      <c r="V47" s="30">
        <v>5238.7882201203774</v>
      </c>
      <c r="W47" s="30">
        <v>5271.8064488392092</v>
      </c>
      <c r="X47" s="30">
        <v>5721.417024935512</v>
      </c>
    </row>
    <row r="48" spans="1:24" ht="11.25" customHeight="1" x14ac:dyDescent="0.2">
      <c r="A48" s="39" t="s">
        <v>83</v>
      </c>
      <c r="B48" s="23" t="s">
        <v>84</v>
      </c>
      <c r="C48" s="30">
        <v>8713.6914875322418</v>
      </c>
      <c r="D48" s="30">
        <v>9366.4877042132393</v>
      </c>
      <c r="E48" s="30">
        <v>9495.2871883061034</v>
      </c>
      <c r="F48" s="30">
        <v>10669.691057609631</v>
      </c>
      <c r="G48" s="30">
        <v>11697.486070507312</v>
      </c>
      <c r="H48" s="30">
        <v>11664.909458297505</v>
      </c>
      <c r="I48" s="30">
        <v>12129.713843508169</v>
      </c>
      <c r="J48" s="30">
        <v>11565.31203783319</v>
      </c>
      <c r="K48" s="30">
        <v>11453.906706792772</v>
      </c>
      <c r="L48" s="30">
        <v>9852.6364574376585</v>
      </c>
      <c r="M48" s="30">
        <v>9498.4784178847822</v>
      </c>
      <c r="N48" s="30">
        <v>9354.3961306964738</v>
      </c>
      <c r="O48" s="30">
        <v>7937.5361994840914</v>
      </c>
      <c r="P48" s="30">
        <v>6516.1888220120372</v>
      </c>
      <c r="Q48" s="30">
        <v>6834.6915735167659</v>
      </c>
      <c r="R48" s="30">
        <v>7110.5558899398084</v>
      </c>
      <c r="S48" s="30">
        <v>7169.4235597592433</v>
      </c>
      <c r="T48" s="30">
        <v>6734.6564058469457</v>
      </c>
      <c r="U48" s="30">
        <v>6401.5775580395511</v>
      </c>
      <c r="V48" s="30">
        <v>6900.303353396389</v>
      </c>
      <c r="W48" s="30">
        <v>5555.7061908856394</v>
      </c>
      <c r="X48" s="30">
        <v>6272.5355116079099</v>
      </c>
    </row>
    <row r="49" spans="1:24" ht="11.25" customHeight="1" x14ac:dyDescent="0.2">
      <c r="A49" s="39" t="s">
        <v>85</v>
      </c>
      <c r="B49" s="23" t="s">
        <v>86</v>
      </c>
      <c r="C49" s="30">
        <v>593.38907996560613</v>
      </c>
      <c r="D49" s="30">
        <v>609.05141874462595</v>
      </c>
      <c r="E49" s="30">
        <v>626.99105760963027</v>
      </c>
      <c r="F49" s="30">
        <v>668.9712811693895</v>
      </c>
      <c r="G49" s="30">
        <v>830.26680997420453</v>
      </c>
      <c r="H49" s="30">
        <v>848.53499570077383</v>
      </c>
      <c r="I49" s="30">
        <v>919.42527944969902</v>
      </c>
      <c r="J49" s="30">
        <v>858.40748065348225</v>
      </c>
      <c r="K49" s="30">
        <v>866.86732588134112</v>
      </c>
      <c r="L49" s="30">
        <v>614.33671539122952</v>
      </c>
      <c r="M49" s="30">
        <v>888.27205503009463</v>
      </c>
      <c r="N49" s="30">
        <v>899.52347377472063</v>
      </c>
      <c r="O49" s="30">
        <v>648.01392949269132</v>
      </c>
      <c r="P49" s="30">
        <v>645.87850386930347</v>
      </c>
      <c r="Q49" s="30">
        <v>815.70017196904553</v>
      </c>
      <c r="R49" s="30">
        <v>842.57239896818589</v>
      </c>
      <c r="S49" s="30">
        <v>851.9161650902837</v>
      </c>
      <c r="T49" s="30">
        <v>838.39251934651747</v>
      </c>
      <c r="U49" s="30">
        <v>798.78091143594168</v>
      </c>
      <c r="V49" s="30">
        <v>744.61341358555444</v>
      </c>
      <c r="W49" s="30">
        <v>778.71186586414433</v>
      </c>
      <c r="X49" s="30">
        <v>889.51470335339627</v>
      </c>
    </row>
    <row r="50" spans="1:24" ht="11.25" customHeight="1" x14ac:dyDescent="0.2">
      <c r="A50" s="39" t="s">
        <v>87</v>
      </c>
      <c r="B50" s="23" t="s">
        <v>88</v>
      </c>
      <c r="C50" s="30">
        <v>2878.957007738607</v>
      </c>
      <c r="D50" s="30">
        <v>2561.5774720550303</v>
      </c>
      <c r="E50" s="30">
        <v>2836.1052450558896</v>
      </c>
      <c r="F50" s="30">
        <v>2508.7221840068783</v>
      </c>
      <c r="G50" s="30">
        <v>3233.2337059329316</v>
      </c>
      <c r="H50" s="30">
        <v>4533.6128976784175</v>
      </c>
      <c r="I50" s="30">
        <v>2618.4437661220977</v>
      </c>
      <c r="J50" s="30">
        <v>3860.9092003439382</v>
      </c>
      <c r="K50" s="30">
        <v>2680.0483233018058</v>
      </c>
      <c r="L50" s="30">
        <v>2059.6374892519348</v>
      </c>
      <c r="M50" s="30">
        <v>2481.0754084264827</v>
      </c>
      <c r="N50" s="30">
        <v>2862.945399828031</v>
      </c>
      <c r="O50" s="30">
        <v>2708.1037833190021</v>
      </c>
      <c r="P50" s="30">
        <v>2403.493551160791</v>
      </c>
      <c r="Q50" s="30">
        <v>2858.0584694754943</v>
      </c>
      <c r="R50" s="30">
        <v>2907.9423043852107</v>
      </c>
      <c r="S50" s="30">
        <v>3536.7883920894242</v>
      </c>
      <c r="T50" s="30">
        <v>15133.580739466895</v>
      </c>
      <c r="U50" s="30">
        <v>18779.586242476355</v>
      </c>
      <c r="V50" s="30">
        <v>16327.300515907134</v>
      </c>
      <c r="W50" s="30">
        <v>3271.2915735167676</v>
      </c>
      <c r="X50" s="30">
        <v>2953.9171969045565</v>
      </c>
    </row>
    <row r="51" spans="1:24" ht="11.25" customHeight="1" x14ac:dyDescent="0.2">
      <c r="A51" s="24" t="s">
        <v>89</v>
      </c>
      <c r="B51" s="25" t="s">
        <v>90</v>
      </c>
      <c r="C51" s="31">
        <v>240413.10266552027</v>
      </c>
      <c r="D51" s="31">
        <v>245021.79982803098</v>
      </c>
      <c r="E51" s="31">
        <v>262854.2201203783</v>
      </c>
      <c r="F51" s="31">
        <v>278321.56921754079</v>
      </c>
      <c r="G51" s="31">
        <v>289221.81177987962</v>
      </c>
      <c r="H51" s="31">
        <v>309508.24256233871</v>
      </c>
      <c r="I51" s="31">
        <v>315020.67523645755</v>
      </c>
      <c r="J51" s="31">
        <v>301212.79638865008</v>
      </c>
      <c r="K51" s="31">
        <v>316444.27179707645</v>
      </c>
      <c r="L51" s="31">
        <v>299949.88624247635</v>
      </c>
      <c r="M51" s="31">
        <v>316036.59819432511</v>
      </c>
      <c r="N51" s="31">
        <v>309102.20713671541</v>
      </c>
      <c r="O51" s="31">
        <v>299124.14548581257</v>
      </c>
      <c r="P51" s="31">
        <v>302824.76036113501</v>
      </c>
      <c r="Q51" s="31">
        <v>281594.44548581255</v>
      </c>
      <c r="R51" s="31">
        <v>299301.67549441109</v>
      </c>
      <c r="S51" s="31">
        <v>307903.82837489247</v>
      </c>
      <c r="T51" s="31">
        <v>320902.72158211516</v>
      </c>
      <c r="U51" s="31">
        <v>298064.42966466036</v>
      </c>
      <c r="V51" s="31">
        <v>333854.43938091141</v>
      </c>
      <c r="W51" s="31">
        <v>299799.85563198617</v>
      </c>
      <c r="X51" s="31">
        <v>310648.25950128975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" si="210">SUM(C53:C70)</f>
        <v>838.3056749785037</v>
      </c>
      <c r="D52" s="31">
        <f t="shared" ref="D52" si="211">SUM(D53:D70)</f>
        <v>1008.799570077386</v>
      </c>
      <c r="E52" s="31">
        <f t="shared" ref="E52" si="212">SUM(E53:E70)</f>
        <v>1323.6464316423044</v>
      </c>
      <c r="F52" s="31">
        <f t="shared" ref="F52" si="213">SUM(F53:F70)</f>
        <v>1921.2769561478933</v>
      </c>
      <c r="G52" s="31">
        <f t="shared" ref="G52" si="214">SUM(G53:G70)</f>
        <v>2460.6182287188299</v>
      </c>
      <c r="H52" s="31">
        <f t="shared" ref="H52" si="215">SUM(H53:H70)</f>
        <v>3753.7187446259668</v>
      </c>
      <c r="I52" s="31">
        <f t="shared" ref="I52" si="216">SUM(I53:I70)</f>
        <v>5393.1906276870159</v>
      </c>
      <c r="J52" s="31">
        <f t="shared" ref="J52" si="217">SUM(J53:J70)</f>
        <v>6268.2253654342212</v>
      </c>
      <c r="K52" s="31">
        <f t="shared" ref="K52" si="218">SUM(K53:K70)</f>
        <v>7275.9853826311255</v>
      </c>
      <c r="L52" s="31">
        <f t="shared" ref="L52" si="219">SUM(L53:L70)</f>
        <v>8451.5129836629421</v>
      </c>
      <c r="M52" s="31">
        <f t="shared" ref="M52" si="220">SUM(M53:M70)</f>
        <v>10872.823559759241</v>
      </c>
      <c r="N52" s="31">
        <f t="shared" ref="N52" si="221">SUM(N53:N70)</f>
        <v>12840.994239036971</v>
      </c>
      <c r="O52" s="31">
        <f t="shared" ref="O52" si="222">SUM(O53:O70)</f>
        <v>13442.101375752363</v>
      </c>
      <c r="P52" s="31">
        <f t="shared" ref="P52" si="223">SUM(P53:P70)</f>
        <v>13249.917884780738</v>
      </c>
      <c r="Q52" s="31">
        <f t="shared" ref="Q52" si="224">SUM(Q53:Q70)</f>
        <v>15063.736371453137</v>
      </c>
      <c r="R52" s="31">
        <f t="shared" ref="R52" si="225">SUM(R53:R70)</f>
        <v>14123.35460017197</v>
      </c>
      <c r="S52" s="31">
        <f t="shared" ref="S52" si="226">SUM(S53:S70)</f>
        <v>15081.01977644024</v>
      </c>
      <c r="T52" s="31">
        <f t="shared" ref="T52" si="227">SUM(T53:T70)</f>
        <v>16302.167755803956</v>
      </c>
      <c r="U52" s="31">
        <f t="shared" ref="U52" si="228">SUM(U53:U70)</f>
        <v>18797.33490971625</v>
      </c>
      <c r="V52" s="31">
        <f t="shared" ref="V52" si="229">SUM(V53:V70)</f>
        <v>19345.939896818567</v>
      </c>
      <c r="W52" s="31">
        <f t="shared" ref="W52:X52" si="230">SUM(W53:W70)</f>
        <v>20949.241186586412</v>
      </c>
      <c r="X52" s="31">
        <f t="shared" si="230"/>
        <v>22742.566638005155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775.50877042132402</v>
      </c>
      <c r="D59" s="30">
        <v>923.87979363714521</v>
      </c>
      <c r="E59" s="30">
        <v>1214.5552880481514</v>
      </c>
      <c r="F59" s="30">
        <v>1586.0800515907135</v>
      </c>
      <c r="G59" s="30">
        <v>2052.8085124677555</v>
      </c>
      <c r="H59" s="30">
        <v>2553.265778159931</v>
      </c>
      <c r="I59" s="30">
        <v>3251.9806534823729</v>
      </c>
      <c r="J59" s="30">
        <v>3511.709716251074</v>
      </c>
      <c r="K59" s="30">
        <v>3373.2506448839199</v>
      </c>
      <c r="L59" s="30">
        <v>4108.7874462596737</v>
      </c>
      <c r="M59" s="30">
        <v>4928.2171109200335</v>
      </c>
      <c r="N59" s="30">
        <v>5276.2552020636276</v>
      </c>
      <c r="O59" s="30">
        <v>5288.7157351676688</v>
      </c>
      <c r="P59" s="30">
        <v>6238.815649183146</v>
      </c>
      <c r="Q59" s="30">
        <v>6965.1623387790187</v>
      </c>
      <c r="R59" s="30">
        <v>6235.3706792777284</v>
      </c>
      <c r="S59" s="30">
        <v>6434.3580395528807</v>
      </c>
      <c r="T59" s="30">
        <v>6672.5923473774747</v>
      </c>
      <c r="U59" s="30">
        <v>7202.4533104041266</v>
      </c>
      <c r="V59" s="30">
        <v>7449.7834049870989</v>
      </c>
      <c r="W59" s="30">
        <v>8178.0687016337051</v>
      </c>
      <c r="X59" s="30">
        <v>9236.4295786758375</v>
      </c>
    </row>
    <row r="60" spans="1:24" ht="11.25" customHeight="1" x14ac:dyDescent="0.2">
      <c r="A60" s="22" t="s">
        <v>107</v>
      </c>
      <c r="B60" s="23" t="s">
        <v>108</v>
      </c>
      <c r="C60" s="30">
        <v>52.55090283748924</v>
      </c>
      <c r="D60" s="30">
        <v>51.175064488392096</v>
      </c>
      <c r="E60" s="30">
        <v>53.998280309544278</v>
      </c>
      <c r="F60" s="30">
        <v>162.29105760963029</v>
      </c>
      <c r="G60" s="30">
        <v>179.25262252794494</v>
      </c>
      <c r="H60" s="30">
        <v>217.7441100601892</v>
      </c>
      <c r="I60" s="30">
        <v>217.46638005159076</v>
      </c>
      <c r="J60" s="30">
        <v>287.01857265692172</v>
      </c>
      <c r="K60" s="30">
        <v>285.74823731728287</v>
      </c>
      <c r="L60" s="30">
        <v>339.78314703353391</v>
      </c>
      <c r="M60" s="30">
        <v>320.81530524505575</v>
      </c>
      <c r="N60" s="30">
        <v>401.09475494411009</v>
      </c>
      <c r="O60" s="30">
        <v>461.62459157351668</v>
      </c>
      <c r="P60" s="30">
        <v>435.69810834049866</v>
      </c>
      <c r="Q60" s="30">
        <v>436.04488392089422</v>
      </c>
      <c r="R60" s="30">
        <v>431.29097162510749</v>
      </c>
      <c r="S60" s="30">
        <v>406.20980223559758</v>
      </c>
      <c r="T60" s="30">
        <v>423.61900257953567</v>
      </c>
      <c r="U60" s="30">
        <v>457.45073086844371</v>
      </c>
      <c r="V60" s="30">
        <v>405.24368013757527</v>
      </c>
      <c r="W60" s="30">
        <v>380.9448839208942</v>
      </c>
      <c r="X60" s="30">
        <v>358.00773860705073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0.460963026655202</v>
      </c>
      <c r="N61" s="30">
        <v>1.968099742046431</v>
      </c>
      <c r="O61" s="30">
        <v>1.8892519346517631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18.94075666380051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0.2149613069647463</v>
      </c>
      <c r="F62" s="30">
        <v>0.3821152192605331</v>
      </c>
      <c r="G62" s="30">
        <v>0.31049011177987962</v>
      </c>
      <c r="H62" s="30">
        <v>3.2483233018056752</v>
      </c>
      <c r="I62" s="30">
        <v>5.5411865864144456</v>
      </c>
      <c r="J62" s="30">
        <v>17.173000859845224</v>
      </c>
      <c r="K62" s="30">
        <v>3.893207222699913</v>
      </c>
      <c r="L62" s="30">
        <v>19.5853826311264</v>
      </c>
      <c r="M62" s="30">
        <v>35.18202923473774</v>
      </c>
      <c r="N62" s="30">
        <v>103.82631126397249</v>
      </c>
      <c r="O62" s="30">
        <v>217.27807394668957</v>
      </c>
      <c r="P62" s="30">
        <v>320.84170249355111</v>
      </c>
      <c r="Q62" s="30">
        <v>339.63413585554594</v>
      </c>
      <c r="R62" s="30">
        <v>381.74660361134994</v>
      </c>
      <c r="S62" s="30">
        <v>442.21177987962159</v>
      </c>
      <c r="T62" s="30">
        <v>462.18779019776434</v>
      </c>
      <c r="U62" s="30">
        <v>464.26483233018058</v>
      </c>
      <c r="V62" s="30">
        <v>441.67343078245904</v>
      </c>
      <c r="W62" s="30">
        <v>410.89802235597591</v>
      </c>
      <c r="X62" s="30">
        <v>503.71375752364577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0.79174548581255366</v>
      </c>
      <c r="F63" s="30">
        <v>4.3325881341358548</v>
      </c>
      <c r="G63" s="30">
        <v>46.465348237317272</v>
      </c>
      <c r="H63" s="30">
        <v>225.55717970765261</v>
      </c>
      <c r="I63" s="30">
        <v>249.19742046431648</v>
      </c>
      <c r="J63" s="30">
        <v>397.92734307824588</v>
      </c>
      <c r="K63" s="30">
        <v>750.28598452278584</v>
      </c>
      <c r="L63" s="30">
        <v>990.45821152192605</v>
      </c>
      <c r="M63" s="30">
        <v>1177.9077386070508</v>
      </c>
      <c r="N63" s="30">
        <v>1264.7895958727429</v>
      </c>
      <c r="O63" s="30">
        <v>1146.7895958727429</v>
      </c>
      <c r="P63" s="30">
        <v>880.77024935511599</v>
      </c>
      <c r="Q63" s="30">
        <v>966.64213241616517</v>
      </c>
      <c r="R63" s="30">
        <v>1102.4110060189166</v>
      </c>
      <c r="S63" s="30">
        <v>1075.8790197764399</v>
      </c>
      <c r="T63" s="30">
        <v>1162.3393809114357</v>
      </c>
      <c r="U63" s="30">
        <v>1327.3870163370595</v>
      </c>
      <c r="V63" s="30">
        <v>1566.5335339638866</v>
      </c>
      <c r="W63" s="30">
        <v>1677.8508168529663</v>
      </c>
      <c r="X63" s="30">
        <v>1817.2321582115217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9.7165090283748921</v>
      </c>
      <c r="J64" s="30">
        <v>9.7045571797076526</v>
      </c>
      <c r="K64" s="30">
        <v>45.898022355975911</v>
      </c>
      <c r="L64" s="30">
        <v>75.647463456577825</v>
      </c>
      <c r="M64" s="30">
        <v>103.49939810834049</v>
      </c>
      <c r="N64" s="30">
        <v>192.99226139294922</v>
      </c>
      <c r="O64" s="30">
        <v>116.28340498710233</v>
      </c>
      <c r="P64" s="30">
        <v>64.908598452278582</v>
      </c>
      <c r="Q64" s="30">
        <v>75.937231298366271</v>
      </c>
      <c r="R64" s="30">
        <v>81.764660361134986</v>
      </c>
      <c r="S64" s="30">
        <v>87.505932932072213</v>
      </c>
      <c r="T64" s="30">
        <v>97.641616509028367</v>
      </c>
      <c r="U64" s="30">
        <v>103.09398108340496</v>
      </c>
      <c r="V64" s="30">
        <v>119.31220980223557</v>
      </c>
      <c r="W64" s="30">
        <v>129.76122098022358</v>
      </c>
      <c r="X64" s="30">
        <v>166.04754944110059</v>
      </c>
    </row>
    <row r="65" spans="1:24" ht="11.25" customHeight="1" x14ac:dyDescent="0.2">
      <c r="A65" s="22" t="s">
        <v>117</v>
      </c>
      <c r="B65" s="23" t="s">
        <v>118</v>
      </c>
      <c r="C65" s="30">
        <v>10.246001719690454</v>
      </c>
      <c r="D65" s="30">
        <v>33.744711951848664</v>
      </c>
      <c r="E65" s="30">
        <v>35.957781599312121</v>
      </c>
      <c r="F65" s="30">
        <v>167.33095442820292</v>
      </c>
      <c r="G65" s="30">
        <v>97.505159071367146</v>
      </c>
      <c r="H65" s="30">
        <v>456.95485812553733</v>
      </c>
      <c r="I65" s="30">
        <v>1172.7543422184003</v>
      </c>
      <c r="J65" s="30">
        <v>1781.136457437661</v>
      </c>
      <c r="K65" s="30">
        <v>2449.9498710232165</v>
      </c>
      <c r="L65" s="30">
        <v>2236.6992261392948</v>
      </c>
      <c r="M65" s="30">
        <v>3303.4133276010321</v>
      </c>
      <c r="N65" s="30">
        <v>4572.9888220120374</v>
      </c>
      <c r="O65" s="30">
        <v>5164.0799656061909</v>
      </c>
      <c r="P65" s="30">
        <v>4155.8905417024935</v>
      </c>
      <c r="Q65" s="30">
        <v>4950.6807394668949</v>
      </c>
      <c r="R65" s="30">
        <v>4452.8236457437661</v>
      </c>
      <c r="S65" s="30">
        <v>5292.3623387790194</v>
      </c>
      <c r="T65" s="30">
        <v>6096.1099742046417</v>
      </c>
      <c r="U65" s="30">
        <v>7819.2336199484089</v>
      </c>
      <c r="V65" s="30">
        <v>7752.5807394668955</v>
      </c>
      <c r="W65" s="30">
        <v>8596.8736887360265</v>
      </c>
      <c r="X65" s="30">
        <v>9160.7480653482344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21.375064488392084</v>
      </c>
      <c r="I66" s="30">
        <v>168.81848667239902</v>
      </c>
      <c r="J66" s="30">
        <v>225.0638865004299</v>
      </c>
      <c r="K66" s="30">
        <v>261.37300085984515</v>
      </c>
      <c r="L66" s="30">
        <v>427.71496130696471</v>
      </c>
      <c r="M66" s="30">
        <v>453.58727429062765</v>
      </c>
      <c r="N66" s="30">
        <v>517.42897678417887</v>
      </c>
      <c r="O66" s="30">
        <v>490.37007738607036</v>
      </c>
      <c r="P66" s="30">
        <v>464.10300945829749</v>
      </c>
      <c r="Q66" s="30">
        <v>517.84221840068767</v>
      </c>
      <c r="R66" s="30">
        <v>571.78099742046425</v>
      </c>
      <c r="S66" s="30">
        <v>586.87128116938948</v>
      </c>
      <c r="T66" s="30">
        <v>715.69174548581259</v>
      </c>
      <c r="U66" s="30">
        <v>780.88564058469467</v>
      </c>
      <c r="V66" s="30">
        <v>881.49965606190881</v>
      </c>
      <c r="W66" s="30">
        <v>921.76190885640574</v>
      </c>
      <c r="X66" s="30">
        <v>893.52579535683583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18.12837489251935</v>
      </c>
      <c r="F69" s="30">
        <v>0.86018916595012884</v>
      </c>
      <c r="G69" s="30">
        <v>84.276096302665508</v>
      </c>
      <c r="H69" s="30">
        <v>275.57343078245913</v>
      </c>
      <c r="I69" s="30">
        <v>317.71564918314698</v>
      </c>
      <c r="J69" s="30">
        <v>38.491831470335335</v>
      </c>
      <c r="K69" s="30">
        <v>105.58641444539981</v>
      </c>
      <c r="L69" s="30">
        <v>252.83714531384351</v>
      </c>
      <c r="M69" s="30">
        <v>549.74041272570935</v>
      </c>
      <c r="N69" s="30">
        <v>509.65021496130692</v>
      </c>
      <c r="O69" s="30">
        <v>555.07067927772994</v>
      </c>
      <c r="P69" s="30">
        <v>688.89002579535679</v>
      </c>
      <c r="Q69" s="30">
        <v>811.79269131556316</v>
      </c>
      <c r="R69" s="30">
        <v>866.16603611349933</v>
      </c>
      <c r="S69" s="30">
        <v>755.62158211521921</v>
      </c>
      <c r="T69" s="30">
        <v>671.98589853826297</v>
      </c>
      <c r="U69" s="30">
        <v>642.56577815993114</v>
      </c>
      <c r="V69" s="30">
        <v>729.313241616509</v>
      </c>
      <c r="W69" s="30">
        <v>653.08194325021498</v>
      </c>
      <c r="X69" s="30">
        <v>587.92123817712809</v>
      </c>
    </row>
    <row r="70" spans="1:24" ht="11.25" customHeight="1" x14ac:dyDescent="0.2">
      <c r="A70" s="22" t="s">
        <v>127</v>
      </c>
      <c r="B70" s="23" t="s">
        <v>128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" si="231">SUM(C72:C73)</f>
        <v>0</v>
      </c>
      <c r="D71" s="31">
        <f t="shared" ref="D71" si="232">SUM(D72:D73)</f>
        <v>0</v>
      </c>
      <c r="E71" s="31">
        <f t="shared" ref="E71" si="233">SUM(E72:E73)</f>
        <v>0.74041272570937233</v>
      </c>
      <c r="F71" s="31">
        <f t="shared" ref="F71" si="234">SUM(F72:F73)</f>
        <v>0.93155631986242471</v>
      </c>
      <c r="G71" s="31">
        <f t="shared" ref="G71" si="235">SUM(G72:G73)</f>
        <v>0.28658641444539978</v>
      </c>
      <c r="H71" s="31">
        <f t="shared" ref="H71" si="236">SUM(H72:H73)</f>
        <v>3.176612209802236</v>
      </c>
      <c r="I71" s="31">
        <f t="shared" ref="I71" si="237">SUM(I72:I73)</f>
        <v>5.469561478933791</v>
      </c>
      <c r="J71" s="31">
        <f t="shared" ref="J71" si="238">SUM(J72:J73)</f>
        <v>20.660103181427338</v>
      </c>
      <c r="K71" s="31">
        <f t="shared" ref="K71" si="239">SUM(K72:K73)</f>
        <v>10.22261392949269</v>
      </c>
      <c r="L71" s="31">
        <f t="shared" ref="L71" si="240">SUM(L72:L73)</f>
        <v>20.779621668099736</v>
      </c>
      <c r="M71" s="31">
        <f t="shared" ref="M71" si="241">SUM(M72:M73)</f>
        <v>51.638521066208078</v>
      </c>
      <c r="N71" s="31">
        <f t="shared" ref="N71" si="242">SUM(N72:N73)</f>
        <v>180.9736027515047</v>
      </c>
      <c r="O71" s="31">
        <f t="shared" ref="O71" si="243">SUM(O72:O73)</f>
        <v>241.97497850386924</v>
      </c>
      <c r="P71" s="31">
        <f t="shared" ref="P71" si="244">SUM(P72:P73)</f>
        <v>345.41891659501289</v>
      </c>
      <c r="Q71" s="31">
        <f t="shared" ref="Q71" si="245">SUM(Q72:Q73)</f>
        <v>366.64522785898532</v>
      </c>
      <c r="R71" s="31">
        <f t="shared" ref="R71" si="246">SUM(R72:R73)</f>
        <v>423.67265692175408</v>
      </c>
      <c r="S71" s="31">
        <f t="shared" ref="S71" si="247">SUM(S72:S73)</f>
        <v>468.0992261392949</v>
      </c>
      <c r="T71" s="31">
        <f t="shared" ref="T71" si="248">SUM(T72:T73)</f>
        <v>495.09380911435943</v>
      </c>
      <c r="U71" s="31">
        <f t="shared" ref="U71" si="249">SUM(U72:U73)</f>
        <v>487.90636285468617</v>
      </c>
      <c r="V71" s="31">
        <f t="shared" ref="V71" si="250">SUM(V72:V73)</f>
        <v>495.11986242476354</v>
      </c>
      <c r="W71" s="31">
        <f t="shared" ref="W71:X71" si="251">SUM(W72:W73)</f>
        <v>481.46775580395524</v>
      </c>
      <c r="X71" s="31">
        <f t="shared" si="251"/>
        <v>578.99509888220109</v>
      </c>
    </row>
    <row r="72" spans="1:24" ht="11.25" customHeight="1" x14ac:dyDescent="0.2">
      <c r="A72" s="22" t="s">
        <v>131</v>
      </c>
      <c r="B72" s="23" t="s">
        <v>132</v>
      </c>
      <c r="C72" s="30">
        <v>0</v>
      </c>
      <c r="D72" s="30">
        <v>0</v>
      </c>
      <c r="E72" s="30">
        <v>0.5493551160791057</v>
      </c>
      <c r="F72" s="30">
        <v>0.57325881341358553</v>
      </c>
      <c r="G72" s="30">
        <v>0</v>
      </c>
      <c r="H72" s="30">
        <v>0.16715391229578669</v>
      </c>
      <c r="I72" s="30">
        <v>0.35829750644883918</v>
      </c>
      <c r="J72" s="30">
        <v>3.749871023215821</v>
      </c>
      <c r="K72" s="30">
        <v>6.6398968185726561</v>
      </c>
      <c r="L72" s="30">
        <v>2.698968185726569</v>
      </c>
      <c r="M72" s="30">
        <v>0.9792777300085983</v>
      </c>
      <c r="N72" s="30">
        <v>46.049527085124659</v>
      </c>
      <c r="O72" s="30">
        <v>13.90085984522786</v>
      </c>
      <c r="P72" s="30">
        <v>39.314015477214099</v>
      </c>
      <c r="Q72" s="30">
        <v>30.166294067067923</v>
      </c>
      <c r="R72" s="30">
        <v>59.54419604471196</v>
      </c>
      <c r="S72" s="30">
        <v>60.404041272570943</v>
      </c>
      <c r="T72" s="30">
        <v>74.085124677558042</v>
      </c>
      <c r="U72" s="30">
        <v>86.143336199484096</v>
      </c>
      <c r="V72" s="30">
        <v>107.97704213241616</v>
      </c>
      <c r="W72" s="30">
        <v>123.13233018056749</v>
      </c>
      <c r="X72" s="30">
        <v>127.57007738607051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0.19105760963026661</v>
      </c>
      <c r="F73" s="30">
        <v>0.35829750644883918</v>
      </c>
      <c r="G73" s="30">
        <v>0.28658641444539978</v>
      </c>
      <c r="H73" s="30">
        <v>3.0094582975064492</v>
      </c>
      <c r="I73" s="30">
        <v>5.1112639724849522</v>
      </c>
      <c r="J73" s="30">
        <v>16.910232158211517</v>
      </c>
      <c r="K73" s="30">
        <v>3.5827171109200342</v>
      </c>
      <c r="L73" s="30">
        <v>18.080653482373169</v>
      </c>
      <c r="M73" s="30">
        <v>50.659243336199481</v>
      </c>
      <c r="N73" s="30">
        <v>134.92407566638005</v>
      </c>
      <c r="O73" s="30">
        <v>228.07411865864137</v>
      </c>
      <c r="P73" s="30">
        <v>306.10490111779876</v>
      </c>
      <c r="Q73" s="30">
        <v>336.47893379191737</v>
      </c>
      <c r="R73" s="30">
        <v>364.12846087704213</v>
      </c>
      <c r="S73" s="30">
        <v>407.69518486672393</v>
      </c>
      <c r="T73" s="30">
        <v>421.00868443680139</v>
      </c>
      <c r="U73" s="30">
        <v>401.76302665520205</v>
      </c>
      <c r="V73" s="30">
        <v>387.14282029234738</v>
      </c>
      <c r="W73" s="30">
        <v>358.33542562338772</v>
      </c>
      <c r="X73" s="30">
        <v>451.42502149613063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3.4393809114359408</v>
      </c>
      <c r="D75" s="31">
        <v>3.6304385210662078</v>
      </c>
      <c r="E75" s="31">
        <v>3.6304385210662078</v>
      </c>
      <c r="F75" s="31">
        <v>3.6304385210662078</v>
      </c>
      <c r="G75" s="31">
        <v>3.702149613069647</v>
      </c>
      <c r="H75" s="31">
        <v>3.654342218400688</v>
      </c>
      <c r="I75" s="31">
        <v>3.654342218400688</v>
      </c>
      <c r="J75" s="31">
        <v>3.5349097162510739</v>
      </c>
      <c r="K75" s="31">
        <v>3.654342218400688</v>
      </c>
      <c r="L75" s="31">
        <v>3.8693035253654342</v>
      </c>
      <c r="M75" s="31">
        <v>4.609716251074806</v>
      </c>
      <c r="N75" s="31">
        <v>4.0364574376612206</v>
      </c>
      <c r="O75" s="31">
        <v>4.2275150472914884</v>
      </c>
      <c r="P75" s="31">
        <v>4.4664660361134985</v>
      </c>
      <c r="Q75" s="31">
        <v>5.7801375752364574</v>
      </c>
      <c r="R75" s="31">
        <v>6.2002579535683573</v>
      </c>
      <c r="S75" s="31">
        <v>5.8314703353396382</v>
      </c>
      <c r="T75" s="31">
        <v>6.2158211521926034</v>
      </c>
      <c r="U75" s="31">
        <v>5.7599312123817707</v>
      </c>
      <c r="V75" s="31">
        <v>5.4236457437661212</v>
      </c>
      <c r="W75" s="31">
        <v>5.3368013757523638</v>
      </c>
      <c r="X75" s="31">
        <v>5.6166809974204632</v>
      </c>
    </row>
    <row r="76" spans="1:24" ht="11.25" customHeight="1" x14ac:dyDescent="0.2">
      <c r="A76" s="26" t="s">
        <v>139</v>
      </c>
      <c r="B76" s="27" t="s">
        <v>140</v>
      </c>
      <c r="C76" s="32">
        <v>21650.247463456577</v>
      </c>
      <c r="D76" s="32">
        <v>21683.168529664661</v>
      </c>
      <c r="E76" s="32">
        <v>24048.894496990542</v>
      </c>
      <c r="F76" s="32">
        <v>24928.476010318143</v>
      </c>
      <c r="G76" s="32">
        <v>23834.936371453128</v>
      </c>
      <c r="H76" s="32">
        <v>27855.842476354253</v>
      </c>
      <c r="I76" s="32">
        <v>26556.601203783317</v>
      </c>
      <c r="J76" s="32">
        <v>27253.832502149617</v>
      </c>
      <c r="K76" s="32">
        <v>26236.304213241616</v>
      </c>
      <c r="L76" s="32">
        <v>25131.277128116933</v>
      </c>
      <c r="M76" s="32">
        <v>25067.935855545995</v>
      </c>
      <c r="N76" s="32">
        <v>27610.891917454865</v>
      </c>
      <c r="O76" s="32">
        <v>30047.647549441099</v>
      </c>
      <c r="P76" s="32">
        <v>28552.214789337911</v>
      </c>
      <c r="Q76" s="32">
        <v>31271.445743766115</v>
      </c>
      <c r="R76" s="32">
        <v>33330.924247635427</v>
      </c>
      <c r="S76" s="32">
        <v>31171.503697334483</v>
      </c>
      <c r="T76" s="32">
        <v>31517.999054170246</v>
      </c>
      <c r="U76" s="32">
        <v>32016.188736027518</v>
      </c>
      <c r="V76" s="32">
        <v>31765.472742906277</v>
      </c>
      <c r="W76" s="32">
        <v>32760.864144454001</v>
      </c>
      <c r="X76" s="32">
        <v>34516.407652622525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143</v>
      </c>
      <c r="B1" s="7" t="s">
        <v>338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306387.76655202068</v>
      </c>
      <c r="D2" s="28">
        <f t="shared" ref="D2" si="1">SUM(D3,D17,D22,D25,D26,D51,D52,D71,D74,D75,D76)</f>
        <v>310943.30782459158</v>
      </c>
      <c r="E2" s="28">
        <f t="shared" ref="E2" si="2">SUM(E3,E17,E22,E25,E26,E51,E52,E71,E74,E75,E76)</f>
        <v>317179.42734307819</v>
      </c>
      <c r="F2" s="28">
        <f t="shared" ref="F2" si="3">SUM(F3,F17,F22,F25,F26,F51,F52,F71,F74,F75,F76)</f>
        <v>328023.63490971626</v>
      </c>
      <c r="G2" s="28">
        <f t="shared" ref="G2" si="4">SUM(G3,G17,G22,G25,G26,G51,G52,G71,G74,G75,G76)</f>
        <v>362134.61006018921</v>
      </c>
      <c r="H2" s="28">
        <f t="shared" ref="H2" si="5">SUM(H3,H17,H22,H25,H26,H51,H52,H71,H74,H75,H76)</f>
        <v>384902.62940670678</v>
      </c>
      <c r="I2" s="28">
        <f t="shared" ref="I2" si="6">SUM(I3,I17,I22,I25,I26,I51,I52,I71,I74,I75,I76)</f>
        <v>390436.26053310401</v>
      </c>
      <c r="J2" s="28">
        <f t="shared" ref="J2" si="7">SUM(J3,J17,J22,J25,J26,J51,J52,J71,J74,J75,J76)</f>
        <v>383641.09853826294</v>
      </c>
      <c r="K2" s="28">
        <f t="shared" ref="K2" si="8">SUM(K3,K17,K22,K25,K26,K51,K52,K71,K74,K75,K76)</f>
        <v>394889.84196044703</v>
      </c>
      <c r="L2" s="28">
        <f t="shared" ref="L2" si="9">SUM(L3,L17,L22,L25,L26,L51,L52,L71,L74,L75,L76)</f>
        <v>384110.99871023209</v>
      </c>
      <c r="M2" s="28">
        <f t="shared" ref="M2" si="10">SUM(M3,M17,M22,M25,M26,M51,M52,M71,M74,M75,M76)</f>
        <v>409305.2818572658</v>
      </c>
      <c r="N2" s="28">
        <f t="shared" ref="N2" si="11">SUM(N3,N17,N22,N25,N26,N51,N52,N71,N74,N75,N76)</f>
        <v>407922.75184866722</v>
      </c>
      <c r="O2" s="28">
        <f t="shared" ref="O2" si="12">SUM(O3,O17,O22,O25,O26,O51,O52,O71,O74,O75,O76)</f>
        <v>435230.00137575233</v>
      </c>
      <c r="P2" s="28">
        <f t="shared" ref="P2" si="13">SUM(P3,P17,P22,P25,P26,P51,P52,P71,P74,P75,P76)</f>
        <v>450440.1755803955</v>
      </c>
      <c r="Q2" s="28">
        <f t="shared" ref="Q2" si="14">SUM(Q3,Q17,Q22,Q25,Q26,Q51,Q52,Q71,Q74,Q75,Q76)</f>
        <v>450467.21917454858</v>
      </c>
      <c r="R2" s="28">
        <f t="shared" ref="R2" si="15">SUM(R3,R17,R22,R25,R26,R51,R52,R71,R74,R75,R76)</f>
        <v>483947.9503009459</v>
      </c>
      <c r="S2" s="28">
        <f t="shared" ref="S2" si="16">SUM(S3,S17,S22,S25,S26,S51,S52,S71,S74,S75,S76)</f>
        <v>483045.48796216678</v>
      </c>
      <c r="T2" s="28">
        <f t="shared" ref="T2" si="17">SUM(T3,T17,T22,T25,T26,T51,T52,T71,T74,T75,T76)</f>
        <v>471756.88641444535</v>
      </c>
      <c r="U2" s="28">
        <f t="shared" ref="U2" si="18">SUM(U3,U17,U22,U25,U26,U51,U52,U71,U74,U75,U76)</f>
        <v>431051.02742906264</v>
      </c>
      <c r="V2" s="28">
        <f t="shared" ref="V2" si="19">SUM(V3,V17,V22,V25,V26,V51,V52,V71,V74,V75,V76)</f>
        <v>418826.30980223557</v>
      </c>
      <c r="W2" s="28">
        <f t="shared" ref="W2:X2" si="20">SUM(W3,W17,W22,W25,W26,W51,W52,W71,W74,W75,W76)</f>
        <v>379233.93301805668</v>
      </c>
      <c r="X2" s="28">
        <f t="shared" si="20"/>
        <v>412377.38899398112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21">SUM(C4,C8,C11)</f>
        <v>26867.097764402402</v>
      </c>
      <c r="D3" s="29">
        <f t="shared" ref="D3" si="22">SUM(D4,D8,D11)</f>
        <v>26904.740928632844</v>
      </c>
      <c r="E3" s="29">
        <f t="shared" ref="E3" si="23">SUM(E4,E8,E11)</f>
        <v>26089.258469475491</v>
      </c>
      <c r="F3" s="29">
        <f t="shared" ref="F3" si="24">SUM(F4,F8,F11)</f>
        <v>24226.310920034397</v>
      </c>
      <c r="G3" s="29">
        <f t="shared" ref="G3" si="25">SUM(G4,G8,G11)</f>
        <v>24941.91169389509</v>
      </c>
      <c r="H3" s="29">
        <f t="shared" ref="H3" si="26">SUM(H4,H8,H11)</f>
        <v>23125.046345657778</v>
      </c>
      <c r="I3" s="29">
        <f t="shared" ref="I3" si="27">SUM(I4,I8,I11)</f>
        <v>25170.573430782457</v>
      </c>
      <c r="J3" s="29">
        <f t="shared" ref="J3" si="28">SUM(J4,J8,J11)</f>
        <v>22859.975236457438</v>
      </c>
      <c r="K3" s="29">
        <f t="shared" ref="K3" si="29">SUM(K4,K8,K11)</f>
        <v>20374.192691315562</v>
      </c>
      <c r="L3" s="29">
        <f t="shared" ref="L3" si="30">SUM(L4,L8,L11)</f>
        <v>18594.273000859845</v>
      </c>
      <c r="M3" s="29">
        <f t="shared" ref="M3" si="31">SUM(M4,M8,M11)</f>
        <v>20251.204385210662</v>
      </c>
      <c r="N3" s="29">
        <f t="shared" ref="N3" si="32">SUM(N4,N8,N11)</f>
        <v>17354.150386930349</v>
      </c>
      <c r="O3" s="29">
        <f t="shared" ref="O3" si="33">SUM(O4,O8,O11)</f>
        <v>17854.630094582972</v>
      </c>
      <c r="P3" s="29">
        <f t="shared" ref="P3" si="34">SUM(P4,P8,P11)</f>
        <v>19187.972055030092</v>
      </c>
      <c r="Q3" s="29">
        <f t="shared" ref="Q3" si="35">SUM(Q4,Q8,Q11)</f>
        <v>18623.527944969905</v>
      </c>
      <c r="R3" s="29">
        <f t="shared" ref="R3" si="36">SUM(R4,R8,R11)</f>
        <v>16999.066809974203</v>
      </c>
      <c r="S3" s="29">
        <f t="shared" ref="S3" si="37">SUM(S4,S8,S11)</f>
        <v>16761.945829750643</v>
      </c>
      <c r="T3" s="29">
        <f t="shared" ref="T3" si="38">SUM(T4,T8,T11)</f>
        <v>14502.351418744627</v>
      </c>
      <c r="U3" s="29">
        <f t="shared" ref="U3" si="39">SUM(U4,U8,U11)</f>
        <v>12833.224677558039</v>
      </c>
      <c r="V3" s="29">
        <f t="shared" ref="V3" si="40">SUM(V4,V8,V11)</f>
        <v>12549.570593293207</v>
      </c>
      <c r="W3" s="29">
        <f t="shared" ref="W3:X3" si="41">SUM(W4,W8,W11)</f>
        <v>12588.678675838348</v>
      </c>
      <c r="X3" s="29">
        <f t="shared" si="41"/>
        <v>14224.367239896817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42">SUM(C5:C7)</f>
        <v>20253.314015477212</v>
      </c>
      <c r="D4" s="42">
        <f t="shared" ref="D4" si="43">SUM(D5:D7)</f>
        <v>20275.240756663799</v>
      </c>
      <c r="E4" s="42">
        <f t="shared" ref="E4" si="44">SUM(E5:E7)</f>
        <v>19698.684866723986</v>
      </c>
      <c r="F4" s="42">
        <f t="shared" ref="F4" si="45">SUM(F5:F7)</f>
        <v>17472.927687016338</v>
      </c>
      <c r="G4" s="42">
        <f t="shared" ref="G4" si="46">SUM(G5:G7)</f>
        <v>17421.611263972482</v>
      </c>
      <c r="H4" s="42">
        <f t="shared" ref="H4" si="47">SUM(H5:H7)</f>
        <v>16441.866294067066</v>
      </c>
      <c r="I4" s="42">
        <f t="shared" ref="I4" si="48">SUM(I5:I7)</f>
        <v>16191.609974204643</v>
      </c>
      <c r="J4" s="42">
        <f t="shared" ref="J4" si="49">SUM(J5:J7)</f>
        <v>14215.208942390369</v>
      </c>
      <c r="K4" s="42">
        <f t="shared" ref="K4" si="50">SUM(K5:K7)</f>
        <v>11988.184264832329</v>
      </c>
      <c r="L4" s="42">
        <f t="shared" ref="L4" si="51">SUM(L5:L7)</f>
        <v>11812.485468615647</v>
      </c>
      <c r="M4" s="42">
        <f t="shared" ref="M4" si="52">SUM(M5:M7)</f>
        <v>12121.207738607049</v>
      </c>
      <c r="N4" s="42">
        <f t="shared" ref="N4" si="53">SUM(N5:N7)</f>
        <v>9606.9207222699915</v>
      </c>
      <c r="O4" s="42">
        <f t="shared" ref="O4" si="54">SUM(O5:O7)</f>
        <v>9903.8425623387775</v>
      </c>
      <c r="P4" s="42">
        <f t="shared" ref="P4" si="55">SUM(P5:P7)</f>
        <v>11244.395270851246</v>
      </c>
      <c r="Q4" s="42">
        <f t="shared" ref="Q4" si="56">SUM(Q5:Q7)</f>
        <v>9973.1062768701631</v>
      </c>
      <c r="R4" s="42">
        <f t="shared" ref="R4" si="57">SUM(R5:R7)</f>
        <v>9160.085898538262</v>
      </c>
      <c r="S4" s="42">
        <f t="shared" ref="S4" si="58">SUM(S5:S7)</f>
        <v>8691.1237317282867</v>
      </c>
      <c r="T4" s="42">
        <f t="shared" ref="T4" si="59">SUM(T5:T7)</f>
        <v>6607.7122098022373</v>
      </c>
      <c r="U4" s="42">
        <f t="shared" ref="U4" si="60">SUM(U5:U7)</f>
        <v>4916.7542562338776</v>
      </c>
      <c r="V4" s="42">
        <f t="shared" ref="V4" si="61">SUM(V5:V7)</f>
        <v>5186.6675838349092</v>
      </c>
      <c r="W4" s="42">
        <f t="shared" ref="W4:X4" si="62">SUM(W5:W7)</f>
        <v>5413.2559759243322</v>
      </c>
      <c r="X4" s="42">
        <f t="shared" si="62"/>
        <v>6464.5494411006021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577.50266552020639</v>
      </c>
      <c r="F5" s="30">
        <v>490.203181427343</v>
      </c>
      <c r="G5" s="30">
        <v>561.93129836629407</v>
      </c>
      <c r="H5" s="30">
        <v>475.92656921754076</v>
      </c>
      <c r="I5" s="30">
        <v>405.04849527085116</v>
      </c>
      <c r="J5" s="30">
        <v>518.9330180567498</v>
      </c>
      <c r="K5" s="30">
        <v>508.96448839208938</v>
      </c>
      <c r="L5" s="30">
        <v>612.6198624247636</v>
      </c>
      <c r="M5" s="30">
        <v>623.41771281169372</v>
      </c>
      <c r="N5" s="30">
        <v>506.36466036113495</v>
      </c>
      <c r="O5" s="30">
        <v>544.10498710232162</v>
      </c>
      <c r="P5" s="30">
        <v>259.75683576956146</v>
      </c>
      <c r="Q5" s="30">
        <v>358.74763542562334</v>
      </c>
      <c r="R5" s="30">
        <v>247.33258813413585</v>
      </c>
      <c r="S5" s="30">
        <v>164.22811693895096</v>
      </c>
      <c r="T5" s="30">
        <v>153.5029234737747</v>
      </c>
      <c r="U5" s="30">
        <v>136.50498710232159</v>
      </c>
      <c r="V5" s="30">
        <v>607.26964746345664</v>
      </c>
      <c r="W5" s="30">
        <v>885.83989681857258</v>
      </c>
      <c r="X5" s="30">
        <v>182.57368873602749</v>
      </c>
    </row>
    <row r="6" spans="1:24" ht="11.25" customHeight="1" x14ac:dyDescent="0.2">
      <c r="A6" s="39" t="s">
        <v>7</v>
      </c>
      <c r="B6" s="23" t="s">
        <v>8</v>
      </c>
      <c r="C6" s="30">
        <v>6186.2681857265688</v>
      </c>
      <c r="D6" s="30">
        <v>4881.381341358554</v>
      </c>
      <c r="E6" s="30">
        <v>4773.7537403267397</v>
      </c>
      <c r="F6" s="30">
        <v>4439.088478073947</v>
      </c>
      <c r="G6" s="30">
        <v>4419.7260533104036</v>
      </c>
      <c r="H6" s="30">
        <v>4365.6558899398115</v>
      </c>
      <c r="I6" s="30">
        <v>5484.0773860705067</v>
      </c>
      <c r="J6" s="30">
        <v>4980.2509028374889</v>
      </c>
      <c r="K6" s="30">
        <v>3992.1821152192601</v>
      </c>
      <c r="L6" s="30">
        <v>4103.2329320722256</v>
      </c>
      <c r="M6" s="30">
        <v>3837.6715391229573</v>
      </c>
      <c r="N6" s="30">
        <v>2909.9773860705077</v>
      </c>
      <c r="O6" s="30">
        <v>3207.4770421324156</v>
      </c>
      <c r="P6" s="30">
        <v>3109.6168529664656</v>
      </c>
      <c r="Q6" s="30">
        <v>3171.4416165090279</v>
      </c>
      <c r="R6" s="30">
        <v>2932.5006018916592</v>
      </c>
      <c r="S6" s="30">
        <v>3115.2750644883909</v>
      </c>
      <c r="T6" s="30">
        <v>2956.773516766983</v>
      </c>
      <c r="U6" s="30">
        <v>2882.665520206363</v>
      </c>
      <c r="V6" s="30">
        <v>2427.5371453138428</v>
      </c>
      <c r="W6" s="30">
        <v>2227.9380911435937</v>
      </c>
      <c r="X6" s="30">
        <v>3133.5719690455721</v>
      </c>
    </row>
    <row r="7" spans="1:24" ht="11.25" customHeight="1" x14ac:dyDescent="0.2">
      <c r="A7" s="39" t="s">
        <v>9</v>
      </c>
      <c r="B7" s="23" t="s">
        <v>10</v>
      </c>
      <c r="C7" s="30">
        <v>14067.045829750643</v>
      </c>
      <c r="D7" s="30">
        <v>15393.859415305247</v>
      </c>
      <c r="E7" s="30">
        <v>14347.428460877041</v>
      </c>
      <c r="F7" s="30">
        <v>12543.636027515049</v>
      </c>
      <c r="G7" s="30">
        <v>12439.953912295785</v>
      </c>
      <c r="H7" s="30">
        <v>11600.283834909715</v>
      </c>
      <c r="I7" s="30">
        <v>10302.484092863286</v>
      </c>
      <c r="J7" s="30">
        <v>8716.0250214961306</v>
      </c>
      <c r="K7" s="30">
        <v>7487.0376612209793</v>
      </c>
      <c r="L7" s="30">
        <v>7096.6326741186576</v>
      </c>
      <c r="M7" s="30">
        <v>7660.1184866723988</v>
      </c>
      <c r="N7" s="30">
        <v>6190.5786758383483</v>
      </c>
      <c r="O7" s="30">
        <v>6152.2605331040395</v>
      </c>
      <c r="P7" s="30">
        <v>7875.0215821152196</v>
      </c>
      <c r="Q7" s="30">
        <v>6442.9170249355111</v>
      </c>
      <c r="R7" s="30">
        <v>5980.2527085124675</v>
      </c>
      <c r="S7" s="30">
        <v>5411.620550300946</v>
      </c>
      <c r="T7" s="30">
        <v>3497.435769561479</v>
      </c>
      <c r="U7" s="30">
        <v>1897.5837489251933</v>
      </c>
      <c r="V7" s="30">
        <v>2151.8607910576097</v>
      </c>
      <c r="W7" s="30">
        <v>2299.4779879621665</v>
      </c>
      <c r="X7" s="30">
        <v>3148.4037833190023</v>
      </c>
    </row>
    <row r="8" spans="1:24" ht="11.25" customHeight="1" x14ac:dyDescent="0.2">
      <c r="A8" s="40" t="s">
        <v>343</v>
      </c>
      <c r="B8" s="41" t="s">
        <v>344</v>
      </c>
      <c r="C8" s="42">
        <f t="shared" ref="C8" si="63">SUM(C9:C10)</f>
        <v>940.00980223559759</v>
      </c>
      <c r="D8" s="42">
        <f t="shared" ref="D8" si="64">SUM(D9:D10)</f>
        <v>1029.0772141014613</v>
      </c>
      <c r="E8" s="42">
        <f t="shared" ref="E8" si="65">SUM(E9:E10)</f>
        <v>710.97953568357696</v>
      </c>
      <c r="F8" s="42">
        <f t="shared" ref="F8" si="66">SUM(F9:F10)</f>
        <v>412.26122098022353</v>
      </c>
      <c r="G8" s="42">
        <f t="shared" ref="G8" si="67">SUM(G9:G10)</f>
        <v>425.16319862424763</v>
      </c>
      <c r="H8" s="42">
        <f t="shared" ref="H8" si="68">SUM(H9:H10)</f>
        <v>478.58082545141872</v>
      </c>
      <c r="I8" s="42">
        <f t="shared" ref="I8" si="69">SUM(I9:I10)</f>
        <v>639.70309544282031</v>
      </c>
      <c r="J8" s="42">
        <f t="shared" ref="J8" si="70">SUM(J9:J10)</f>
        <v>495.43852106620807</v>
      </c>
      <c r="K8" s="42">
        <f t="shared" ref="K8" si="71">SUM(K9:K10)</f>
        <v>610.18598452278593</v>
      </c>
      <c r="L8" s="42">
        <f t="shared" ref="L8" si="72">SUM(L9:L10)</f>
        <v>493.98589853826309</v>
      </c>
      <c r="M8" s="42">
        <f t="shared" ref="M8" si="73">SUM(M9:M10)</f>
        <v>484.34084264832325</v>
      </c>
      <c r="N8" s="42">
        <f t="shared" ref="N8" si="74">SUM(N9:N10)</f>
        <v>530.94299226139287</v>
      </c>
      <c r="O8" s="42">
        <f t="shared" ref="O8" si="75">SUM(O9:O10)</f>
        <v>613.39948409286342</v>
      </c>
      <c r="P8" s="42">
        <f t="shared" ref="P8" si="76">SUM(P9:P10)</f>
        <v>578.79406706792781</v>
      </c>
      <c r="Q8" s="42">
        <f t="shared" ref="Q8" si="77">SUM(Q9:Q10)</f>
        <v>820.1456577815992</v>
      </c>
      <c r="R8" s="42">
        <f t="shared" ref="R8" si="78">SUM(R9:R10)</f>
        <v>774.75520206362853</v>
      </c>
      <c r="S8" s="42">
        <f t="shared" ref="S8" si="79">SUM(S9:S10)</f>
        <v>448.5524505588993</v>
      </c>
      <c r="T8" s="42">
        <f t="shared" ref="T8" si="80">SUM(T9:T10)</f>
        <v>462.61539122957868</v>
      </c>
      <c r="U8" s="42">
        <f t="shared" ref="U8" si="81">SUM(U9:U10)</f>
        <v>422.63344797936367</v>
      </c>
      <c r="V8" s="42">
        <f t="shared" ref="V8" si="82">SUM(V9:V10)</f>
        <v>332.70799656061911</v>
      </c>
      <c r="W8" s="42">
        <f t="shared" ref="W8:X8" si="83">SUM(W9:W10)</f>
        <v>224.71255374032677</v>
      </c>
      <c r="X8" s="42">
        <f t="shared" si="83"/>
        <v>148.08555460017197</v>
      </c>
    </row>
    <row r="9" spans="1:24" ht="11.25" customHeight="1" x14ac:dyDescent="0.2">
      <c r="A9" s="39" t="s">
        <v>11</v>
      </c>
      <c r="B9" s="23" t="s">
        <v>12</v>
      </c>
      <c r="C9" s="30">
        <v>26.682803095442821</v>
      </c>
      <c r="D9" s="30">
        <v>16.937919174548579</v>
      </c>
      <c r="E9" s="30">
        <v>15.60068787618229</v>
      </c>
      <c r="F9" s="30">
        <v>20.614875322441961</v>
      </c>
      <c r="G9" s="30">
        <v>45.09260533104041</v>
      </c>
      <c r="H9" s="30">
        <v>22.01109200343938</v>
      </c>
      <c r="I9" s="30">
        <v>29.679707652622529</v>
      </c>
      <c r="J9" s="30">
        <v>5.2492691315563196</v>
      </c>
      <c r="K9" s="30">
        <v>7.8152192605331043</v>
      </c>
      <c r="L9" s="30">
        <v>10.436973344797936</v>
      </c>
      <c r="M9" s="30">
        <v>25.039810834049874</v>
      </c>
      <c r="N9" s="30">
        <v>3.253826311263972</v>
      </c>
      <c r="O9" s="30">
        <v>7.0289767841788473</v>
      </c>
      <c r="P9" s="30">
        <v>0</v>
      </c>
      <c r="Q9" s="30">
        <v>0</v>
      </c>
      <c r="R9" s="30">
        <v>0.19501289767841781</v>
      </c>
      <c r="S9" s="30">
        <v>0.19501289767841781</v>
      </c>
      <c r="T9" s="30">
        <v>1.429922613929492</v>
      </c>
      <c r="U9" s="30">
        <v>0.21668099742046429</v>
      </c>
      <c r="V9" s="30">
        <v>0.28168529664660358</v>
      </c>
      <c r="W9" s="30">
        <v>4.3336199484092862E-2</v>
      </c>
      <c r="X9" s="30">
        <v>4.3336199484092862E-2</v>
      </c>
    </row>
    <row r="10" spans="1:24" ht="11.25" customHeight="1" x14ac:dyDescent="0.2">
      <c r="A10" s="39" t="s">
        <v>13</v>
      </c>
      <c r="B10" s="23" t="s">
        <v>14</v>
      </c>
      <c r="C10" s="30">
        <v>913.32699914015473</v>
      </c>
      <c r="D10" s="30">
        <v>1012.1392949269127</v>
      </c>
      <c r="E10" s="30">
        <v>695.37884780739466</v>
      </c>
      <c r="F10" s="30">
        <v>391.64634565778158</v>
      </c>
      <c r="G10" s="30">
        <v>380.0705932932072</v>
      </c>
      <c r="H10" s="30">
        <v>456.56973344797933</v>
      </c>
      <c r="I10" s="30">
        <v>610.02338779019783</v>
      </c>
      <c r="J10" s="30">
        <v>490.18925193465174</v>
      </c>
      <c r="K10" s="30">
        <v>602.3707652622528</v>
      </c>
      <c r="L10" s="30">
        <v>483.54892519346515</v>
      </c>
      <c r="M10" s="30">
        <v>459.30103181427336</v>
      </c>
      <c r="N10" s="30">
        <v>527.68916595012888</v>
      </c>
      <c r="O10" s="30">
        <v>606.37050730868452</v>
      </c>
      <c r="P10" s="30">
        <v>578.79406706792781</v>
      </c>
      <c r="Q10" s="30">
        <v>820.1456577815992</v>
      </c>
      <c r="R10" s="30">
        <v>774.56018916595008</v>
      </c>
      <c r="S10" s="30">
        <v>448.3574376612209</v>
      </c>
      <c r="T10" s="30">
        <v>461.1854686156492</v>
      </c>
      <c r="U10" s="30">
        <v>422.41676698194323</v>
      </c>
      <c r="V10" s="30">
        <v>332.42631126397248</v>
      </c>
      <c r="W10" s="30">
        <v>224.66921754084268</v>
      </c>
      <c r="X10" s="30">
        <v>148.04221840068789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" si="84">SUM(C12:C16)</f>
        <v>5673.7739466895937</v>
      </c>
      <c r="D11" s="42">
        <f t="shared" ref="D11" si="85">SUM(D12:D16)</f>
        <v>5600.422957867584</v>
      </c>
      <c r="E11" s="42">
        <f t="shared" ref="E11" si="86">SUM(E12:E16)</f>
        <v>5679.5940670679283</v>
      </c>
      <c r="F11" s="42">
        <f t="shared" ref="F11" si="87">SUM(F12:F16)</f>
        <v>6341.122012037833</v>
      </c>
      <c r="G11" s="42">
        <f t="shared" ref="G11" si="88">SUM(G12:G16)</f>
        <v>7095.137231298364</v>
      </c>
      <c r="H11" s="42">
        <f t="shared" ref="H11" si="89">SUM(H12:H16)</f>
        <v>6204.5992261392939</v>
      </c>
      <c r="I11" s="42">
        <f t="shared" ref="I11" si="90">SUM(I12:I16)</f>
        <v>8339.260361134995</v>
      </c>
      <c r="J11" s="42">
        <f t="shared" ref="J11" si="91">SUM(J12:J16)</f>
        <v>8149.3277730008595</v>
      </c>
      <c r="K11" s="42">
        <f t="shared" ref="K11" si="92">SUM(K12:K16)</f>
        <v>7775.8224419604476</v>
      </c>
      <c r="L11" s="42">
        <f t="shared" ref="L11" si="93">SUM(L12:L16)</f>
        <v>6287.8016337059325</v>
      </c>
      <c r="M11" s="42">
        <f t="shared" ref="M11" si="94">SUM(M12:M16)</f>
        <v>7645.6558039552883</v>
      </c>
      <c r="N11" s="42">
        <f t="shared" ref="N11" si="95">SUM(N12:N16)</f>
        <v>7216.2866723989664</v>
      </c>
      <c r="O11" s="42">
        <f t="shared" ref="O11" si="96">SUM(O12:O16)</f>
        <v>7337.3880481513315</v>
      </c>
      <c r="P11" s="42">
        <f t="shared" ref="P11" si="97">SUM(P12:P16)</f>
        <v>7364.7827171109202</v>
      </c>
      <c r="Q11" s="42">
        <f t="shared" ref="Q11" si="98">SUM(Q12:Q16)</f>
        <v>7830.2760103181427</v>
      </c>
      <c r="R11" s="42">
        <f t="shared" ref="R11" si="99">SUM(R12:R16)</f>
        <v>7064.2257093723119</v>
      </c>
      <c r="S11" s="42">
        <f t="shared" ref="S11" si="100">SUM(S12:S16)</f>
        <v>7622.2696474634567</v>
      </c>
      <c r="T11" s="42">
        <f t="shared" ref="T11" si="101">SUM(T12:T16)</f>
        <v>7432.0238177128113</v>
      </c>
      <c r="U11" s="42">
        <f t="shared" ref="U11" si="102">SUM(U12:U16)</f>
        <v>7493.836973344798</v>
      </c>
      <c r="V11" s="42">
        <f t="shared" ref="V11" si="103">SUM(V12:V16)</f>
        <v>7030.1950128976796</v>
      </c>
      <c r="W11" s="42">
        <f t="shared" ref="W11:X11" si="104">SUM(W12:W16)</f>
        <v>6950.7101461736884</v>
      </c>
      <c r="X11" s="42">
        <f t="shared" si="104"/>
        <v>7611.7322441960432</v>
      </c>
    </row>
    <row r="12" spans="1:24" ht="11.25" customHeight="1" x14ac:dyDescent="0.2">
      <c r="A12" s="39" t="s">
        <v>15</v>
      </c>
      <c r="B12" s="23" t="s">
        <v>16</v>
      </c>
      <c r="C12" s="30">
        <v>55.170593293207212</v>
      </c>
      <c r="D12" s="30">
        <v>57.234479793637135</v>
      </c>
      <c r="E12" s="30">
        <v>60.034565778159923</v>
      </c>
      <c r="F12" s="30">
        <v>49.498968185726554</v>
      </c>
      <c r="G12" s="30">
        <v>48.248753224419595</v>
      </c>
      <c r="H12" s="30">
        <v>41.104127257093722</v>
      </c>
      <c r="I12" s="30">
        <v>48.987962166809972</v>
      </c>
      <c r="J12" s="30">
        <v>35.984780739466892</v>
      </c>
      <c r="K12" s="30">
        <v>10.7</v>
      </c>
      <c r="L12" s="30">
        <v>11.735855546001719</v>
      </c>
      <c r="M12" s="30">
        <v>9.2630266552020615</v>
      </c>
      <c r="N12" s="30">
        <v>21.250300945829746</v>
      </c>
      <c r="O12" s="30">
        <v>12.022098022355973</v>
      </c>
      <c r="P12" s="30">
        <v>8.4102321582115209</v>
      </c>
      <c r="Q12" s="30">
        <v>10.445657781599312</v>
      </c>
      <c r="R12" s="30">
        <v>11.538779019776442</v>
      </c>
      <c r="S12" s="30">
        <v>6.9106620808254506</v>
      </c>
      <c r="T12" s="30">
        <v>6.1412725709372307</v>
      </c>
      <c r="U12" s="30">
        <v>7.8067927773000854</v>
      </c>
      <c r="V12" s="30">
        <v>15.566036113499573</v>
      </c>
      <c r="W12" s="30">
        <v>12.96285468615649</v>
      </c>
      <c r="X12" s="30">
        <v>14.882717110920032</v>
      </c>
    </row>
    <row r="13" spans="1:24" ht="11.25" customHeight="1" x14ac:dyDescent="0.2">
      <c r="A13" s="39" t="s">
        <v>17</v>
      </c>
      <c r="B13" s="23" t="s">
        <v>18</v>
      </c>
      <c r="C13" s="30">
        <v>5221.9909716251059</v>
      </c>
      <c r="D13" s="30">
        <v>5076.9051590713671</v>
      </c>
      <c r="E13" s="30">
        <v>5039.9361134995706</v>
      </c>
      <c r="F13" s="30">
        <v>5753.9880481513319</v>
      </c>
      <c r="G13" s="30">
        <v>6149.0478933791901</v>
      </c>
      <c r="H13" s="30">
        <v>5229.2534823731721</v>
      </c>
      <c r="I13" s="30">
        <v>7176.6356835769557</v>
      </c>
      <c r="J13" s="30">
        <v>7058.5166809974198</v>
      </c>
      <c r="K13" s="30">
        <v>6661.3568357695622</v>
      </c>
      <c r="L13" s="30">
        <v>5231.598280309544</v>
      </c>
      <c r="M13" s="30">
        <v>6404.3595872742908</v>
      </c>
      <c r="N13" s="30">
        <v>5930.9355116079096</v>
      </c>
      <c r="O13" s="30">
        <v>6029.1460017196896</v>
      </c>
      <c r="P13" s="30">
        <v>6111.0496990541706</v>
      </c>
      <c r="Q13" s="30">
        <v>6502.7196904557177</v>
      </c>
      <c r="R13" s="30">
        <v>5671.6606190885632</v>
      </c>
      <c r="S13" s="30">
        <v>6341.5858125537407</v>
      </c>
      <c r="T13" s="30">
        <v>6100.5343938091146</v>
      </c>
      <c r="U13" s="30">
        <v>6134.0088564058469</v>
      </c>
      <c r="V13" s="30">
        <v>5794.0069647463461</v>
      </c>
      <c r="W13" s="30">
        <v>5900.3932072226999</v>
      </c>
      <c r="X13" s="30">
        <v>6401.6920894239029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80.300343938091146</v>
      </c>
      <c r="D15" s="30">
        <v>93.064402407566632</v>
      </c>
      <c r="E15" s="30">
        <v>98.546775580395519</v>
      </c>
      <c r="F15" s="30">
        <v>116.60816852966465</v>
      </c>
      <c r="G15" s="30">
        <v>483.91754084264824</v>
      </c>
      <c r="H15" s="30">
        <v>478.65322441960438</v>
      </c>
      <c r="I15" s="30">
        <v>548.40851246775571</v>
      </c>
      <c r="J15" s="30">
        <v>517.30154772141009</v>
      </c>
      <c r="K15" s="30">
        <v>483.85692175408417</v>
      </c>
      <c r="L15" s="30">
        <v>420.26371453138427</v>
      </c>
      <c r="M15" s="30">
        <v>525.55872742906274</v>
      </c>
      <c r="N15" s="30">
        <v>498.52055030094579</v>
      </c>
      <c r="O15" s="30">
        <v>486.05038693035243</v>
      </c>
      <c r="P15" s="30">
        <v>441.14978503869304</v>
      </c>
      <c r="Q15" s="30">
        <v>483.45795356835765</v>
      </c>
      <c r="R15" s="30">
        <v>526.97927773000856</v>
      </c>
      <c r="S15" s="30">
        <v>502.21685296646604</v>
      </c>
      <c r="T15" s="30">
        <v>499.34264832330172</v>
      </c>
      <c r="U15" s="30">
        <v>508.95245055889939</v>
      </c>
      <c r="V15" s="30">
        <v>481.04462596732589</v>
      </c>
      <c r="W15" s="30">
        <v>413.32244196044707</v>
      </c>
      <c r="X15" s="30">
        <v>505.90111779879624</v>
      </c>
    </row>
    <row r="16" spans="1:24" ht="11.25" customHeight="1" x14ac:dyDescent="0.2">
      <c r="A16" s="39" t="s">
        <v>23</v>
      </c>
      <c r="B16" s="23" t="s">
        <v>24</v>
      </c>
      <c r="C16" s="30">
        <v>316.31203783318995</v>
      </c>
      <c r="D16" s="30">
        <v>373.21891659501284</v>
      </c>
      <c r="E16" s="30">
        <v>481.07661220980225</v>
      </c>
      <c r="F16" s="30">
        <v>421.02682717110929</v>
      </c>
      <c r="G16" s="30">
        <v>413.92304385210667</v>
      </c>
      <c r="H16" s="30">
        <v>455.58839208942385</v>
      </c>
      <c r="I16" s="30">
        <v>565.22820292347376</v>
      </c>
      <c r="J16" s="30">
        <v>537.52476354256237</v>
      </c>
      <c r="K16" s="30">
        <v>619.90868443680142</v>
      </c>
      <c r="L16" s="30">
        <v>624.2037833190027</v>
      </c>
      <c r="M16" s="30">
        <v>706.47446259673256</v>
      </c>
      <c r="N16" s="30">
        <v>765.58030954428193</v>
      </c>
      <c r="O16" s="30">
        <v>810.1695614789337</v>
      </c>
      <c r="P16" s="30">
        <v>804.17300085984516</v>
      </c>
      <c r="Q16" s="30">
        <v>833.65270851246771</v>
      </c>
      <c r="R16" s="30">
        <v>854.04703353396405</v>
      </c>
      <c r="S16" s="30">
        <v>771.55631986242486</v>
      </c>
      <c r="T16" s="30">
        <v>826.00550300945827</v>
      </c>
      <c r="U16" s="30">
        <v>843.06887360275141</v>
      </c>
      <c r="V16" s="30">
        <v>739.57738607050726</v>
      </c>
      <c r="W16" s="30">
        <v>624.03164230438517</v>
      </c>
      <c r="X16" s="30">
        <v>689.25631986242479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" si="105">SUM(C18:C21)</f>
        <v>0</v>
      </c>
      <c r="D17" s="31">
        <f t="shared" ref="D17" si="106">SUM(D18:D21)</f>
        <v>0</v>
      </c>
      <c r="E17" s="31">
        <f t="shared" ref="E17" si="107">SUM(E18:E21)</f>
        <v>0</v>
      </c>
      <c r="F17" s="31">
        <f t="shared" ref="F17" si="108">SUM(F18:F21)</f>
        <v>0</v>
      </c>
      <c r="G17" s="31">
        <f t="shared" ref="G17" si="109">SUM(G18:G21)</f>
        <v>0</v>
      </c>
      <c r="H17" s="31">
        <f t="shared" ref="H17" si="110">SUM(H18:H21)</f>
        <v>0</v>
      </c>
      <c r="I17" s="31">
        <f t="shared" ref="I17" si="111">SUM(I18:I21)</f>
        <v>0</v>
      </c>
      <c r="J17" s="31">
        <f t="shared" ref="J17" si="112">SUM(J18:J21)</f>
        <v>0</v>
      </c>
      <c r="K17" s="31">
        <f t="shared" ref="K17" si="113">SUM(K18:K21)</f>
        <v>0</v>
      </c>
      <c r="L17" s="31">
        <f t="shared" ref="L17" si="114">SUM(L18:L21)</f>
        <v>0</v>
      </c>
      <c r="M17" s="31">
        <f t="shared" ref="M17" si="115">SUM(M18:M21)</f>
        <v>0</v>
      </c>
      <c r="N17" s="31">
        <f t="shared" ref="N17" si="116">SUM(N18:N21)</f>
        <v>0</v>
      </c>
      <c r="O17" s="31">
        <f t="shared" ref="O17" si="117">SUM(O18:O21)</f>
        <v>0</v>
      </c>
      <c r="P17" s="31">
        <f t="shared" ref="P17" si="118">SUM(P18:P21)</f>
        <v>0</v>
      </c>
      <c r="Q17" s="31">
        <f t="shared" ref="Q17" si="119">SUM(Q18:Q21)</f>
        <v>0</v>
      </c>
      <c r="R17" s="31">
        <f t="shared" ref="R17" si="120">SUM(R18:R21)</f>
        <v>0</v>
      </c>
      <c r="S17" s="31">
        <f t="shared" ref="S17" si="121">SUM(S18:S21)</f>
        <v>0</v>
      </c>
      <c r="T17" s="31">
        <f t="shared" ref="T17" si="122">SUM(T18:T21)</f>
        <v>0</v>
      </c>
      <c r="U17" s="31">
        <f t="shared" ref="U17" si="123">SUM(U18:U21)</f>
        <v>0</v>
      </c>
      <c r="V17" s="31">
        <f t="shared" ref="V17" si="124">SUM(V18:V21)</f>
        <v>0</v>
      </c>
      <c r="W17" s="31">
        <f t="shared" ref="W17:X17" si="125">SUM(W18:W21)</f>
        <v>0</v>
      </c>
      <c r="X17" s="31">
        <f t="shared" si="125"/>
        <v>0</v>
      </c>
    </row>
    <row r="18" spans="1:24" ht="11.25" customHeight="1" x14ac:dyDescent="0.2">
      <c r="A18" s="22" t="s">
        <v>27</v>
      </c>
      <c r="B18" s="23" t="s">
        <v>28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" si="126">SUM(C23:C24)</f>
        <v>89.477815993121226</v>
      </c>
      <c r="D22" s="31">
        <f t="shared" ref="D22" si="127">SUM(D23:D24)</f>
        <v>108.60042992261394</v>
      </c>
      <c r="E22" s="31">
        <f t="shared" ref="E22" si="128">SUM(E23:E24)</f>
        <v>110.69346517626826</v>
      </c>
      <c r="F22" s="31">
        <f t="shared" ref="F22" si="129">SUM(F23:F24)</f>
        <v>98.893121238177116</v>
      </c>
      <c r="G22" s="31">
        <f t="shared" ref="G22" si="130">SUM(G23:G24)</f>
        <v>79.278761822871871</v>
      </c>
      <c r="H22" s="31">
        <f t="shared" ref="H22" si="131">SUM(H23:H24)</f>
        <v>66.060619088564053</v>
      </c>
      <c r="I22" s="31">
        <f t="shared" ref="I22" si="132">SUM(I23:I24)</f>
        <v>75.108942390369734</v>
      </c>
      <c r="J22" s="31">
        <f t="shared" ref="J22" si="133">SUM(J23:J24)</f>
        <v>77.723301805674978</v>
      </c>
      <c r="K22" s="31">
        <f t="shared" ref="K22" si="134">SUM(K23:K24)</f>
        <v>58.748581255374027</v>
      </c>
      <c r="L22" s="31">
        <f t="shared" ref="L22" si="135">SUM(L23:L24)</f>
        <v>35.822184006878757</v>
      </c>
      <c r="M22" s="31">
        <f t="shared" ref="M22" si="136">SUM(M23:M24)</f>
        <v>66.843422184006869</v>
      </c>
      <c r="N22" s="31">
        <f t="shared" ref="N22" si="137">SUM(N23:N24)</f>
        <v>51.596990541702482</v>
      </c>
      <c r="O22" s="31">
        <f t="shared" ref="O22" si="138">SUM(O23:O24)</f>
        <v>40.766552020636283</v>
      </c>
      <c r="P22" s="31">
        <f t="shared" ref="P22" si="139">SUM(P23:P24)</f>
        <v>39.357953568357694</v>
      </c>
      <c r="Q22" s="31">
        <f t="shared" ref="Q22" si="140">SUM(Q23:Q24)</f>
        <v>27.585726569217542</v>
      </c>
      <c r="R22" s="31">
        <f t="shared" ref="R22" si="141">SUM(R23:R24)</f>
        <v>20.626827171109195</v>
      </c>
      <c r="S22" s="31">
        <f t="shared" ref="S22" si="142">SUM(S23:S24)</f>
        <v>11.905245055889939</v>
      </c>
      <c r="T22" s="31">
        <f t="shared" ref="T22" si="143">SUM(T23:T24)</f>
        <v>14.997936371453136</v>
      </c>
      <c r="U22" s="31">
        <f t="shared" ref="U22" si="144">SUM(U23:U24)</f>
        <v>8.6018056749785039</v>
      </c>
      <c r="V22" s="31">
        <f t="shared" ref="V22" si="145">SUM(V23:V24)</f>
        <v>7.0079105760963039</v>
      </c>
      <c r="W22" s="31">
        <f t="shared" ref="W22:X22" si="146">SUM(W23:W24)</f>
        <v>6.5086844368013752</v>
      </c>
      <c r="X22" s="31">
        <f t="shared" si="146"/>
        <v>3.6079105760963026</v>
      </c>
    </row>
    <row r="23" spans="1:24" ht="11.25" customHeight="1" x14ac:dyDescent="0.2">
      <c r="A23" s="22" t="s">
        <v>37</v>
      </c>
      <c r="B23" s="23" t="s">
        <v>38</v>
      </c>
      <c r="C23" s="30">
        <v>60.758555460017192</v>
      </c>
      <c r="D23" s="30">
        <v>70.02932072227</v>
      </c>
      <c r="E23" s="30">
        <v>58.471625107480648</v>
      </c>
      <c r="F23" s="30">
        <v>48.21401547721409</v>
      </c>
      <c r="G23" s="30">
        <v>39.281771281169391</v>
      </c>
      <c r="H23" s="30">
        <v>41.820550300945825</v>
      </c>
      <c r="I23" s="30">
        <v>33.370593293207222</v>
      </c>
      <c r="J23" s="30">
        <v>33.139208942390376</v>
      </c>
      <c r="K23" s="30">
        <v>14.247893379191744</v>
      </c>
      <c r="L23" s="30">
        <v>18.680309544282025</v>
      </c>
      <c r="M23" s="30">
        <v>31.469045571797068</v>
      </c>
      <c r="N23" s="30">
        <v>11.808598452278588</v>
      </c>
      <c r="O23" s="30">
        <v>12.882287188306103</v>
      </c>
      <c r="P23" s="30">
        <v>9.0362854686156471</v>
      </c>
      <c r="Q23" s="30">
        <v>3.6262252794496987</v>
      </c>
      <c r="R23" s="30">
        <v>13.007566638005155</v>
      </c>
      <c r="S23" s="30">
        <v>5.6490111779879619</v>
      </c>
      <c r="T23" s="30">
        <v>8.2255374032674098</v>
      </c>
      <c r="U23" s="30">
        <v>1.0872742906276869</v>
      </c>
      <c r="V23" s="30">
        <v>0.69561478933791909</v>
      </c>
      <c r="W23" s="30">
        <v>0.50748065348237315</v>
      </c>
      <c r="X23" s="30">
        <v>0.65167669819432483</v>
      </c>
    </row>
    <row r="24" spans="1:24" ht="11.25" customHeight="1" x14ac:dyDescent="0.2">
      <c r="A24" s="22" t="s">
        <v>39</v>
      </c>
      <c r="B24" s="23" t="s">
        <v>40</v>
      </c>
      <c r="C24" s="30">
        <v>28.719260533104034</v>
      </c>
      <c r="D24" s="30">
        <v>38.57110920034394</v>
      </c>
      <c r="E24" s="30">
        <v>52.221840068787614</v>
      </c>
      <c r="F24" s="30">
        <v>50.679105760963019</v>
      </c>
      <c r="G24" s="30">
        <v>39.99699054170248</v>
      </c>
      <c r="H24" s="30">
        <v>24.240068787618231</v>
      </c>
      <c r="I24" s="30">
        <v>41.738349097162512</v>
      </c>
      <c r="J24" s="30">
        <v>44.584092863284603</v>
      </c>
      <c r="K24" s="30">
        <v>44.500687876182283</v>
      </c>
      <c r="L24" s="30">
        <v>17.141874462596732</v>
      </c>
      <c r="M24" s="30">
        <v>35.374376612209801</v>
      </c>
      <c r="N24" s="30">
        <v>39.788392089423894</v>
      </c>
      <c r="O24" s="30">
        <v>27.884264832330182</v>
      </c>
      <c r="P24" s="30">
        <v>30.321668099742045</v>
      </c>
      <c r="Q24" s="30">
        <v>23.959501289767843</v>
      </c>
      <c r="R24" s="30">
        <v>7.6192605331040406</v>
      </c>
      <c r="S24" s="30">
        <v>6.2562338779019768</v>
      </c>
      <c r="T24" s="30">
        <v>6.7723989681857262</v>
      </c>
      <c r="U24" s="30">
        <v>7.5145313843508168</v>
      </c>
      <c r="V24" s="30">
        <v>6.3122957867583844</v>
      </c>
      <c r="W24" s="30">
        <v>6.0012037833190019</v>
      </c>
      <c r="X24" s="30">
        <v>2.9562338779019779</v>
      </c>
    </row>
    <row r="25" spans="1:24" ht="11.25" customHeight="1" x14ac:dyDescent="0.2">
      <c r="A25" s="24" t="s">
        <v>41</v>
      </c>
      <c r="B25" s="25" t="s">
        <v>42</v>
      </c>
      <c r="C25" s="31">
        <v>2.7466036113499568</v>
      </c>
      <c r="D25" s="31">
        <v>2.36457437661221</v>
      </c>
      <c r="E25" s="31">
        <v>2.7100601891659499</v>
      </c>
      <c r="F25" s="31">
        <v>1.8392089423903699</v>
      </c>
      <c r="G25" s="31">
        <v>1.876182287188306</v>
      </c>
      <c r="H25" s="31">
        <v>0.833877901977644</v>
      </c>
      <c r="I25" s="31">
        <v>1.767411865864144</v>
      </c>
      <c r="J25" s="31">
        <v>1.0717110920034389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47">SUM(C27,C33)</f>
        <v>220435.55520206361</v>
      </c>
      <c r="D26" s="31">
        <f t="shared" ref="D26" si="148">SUM(D27,D33)</f>
        <v>215999.41831470336</v>
      </c>
      <c r="E26" s="31">
        <f t="shared" ref="E26" si="149">SUM(E27,E33)</f>
        <v>218491.36104901112</v>
      </c>
      <c r="F26" s="31">
        <f t="shared" ref="F26" si="150">SUM(F27,F33)</f>
        <v>226746.34505588995</v>
      </c>
      <c r="G26" s="31">
        <f t="shared" ref="G26" si="151">SUM(G27,G33)</f>
        <v>253180.35339638864</v>
      </c>
      <c r="H26" s="31">
        <f t="shared" ref="H26" si="152">SUM(H27,H33)</f>
        <v>271075.56672398967</v>
      </c>
      <c r="I26" s="31">
        <f t="shared" ref="I26" si="153">SUM(I27,I33)</f>
        <v>276831.12742906273</v>
      </c>
      <c r="J26" s="31">
        <f t="shared" ref="J26" si="154">SUM(J27,J33)</f>
        <v>272491.09002579527</v>
      </c>
      <c r="K26" s="31">
        <f t="shared" ref="K26" si="155">SUM(K27,K33)</f>
        <v>281078.77876182279</v>
      </c>
      <c r="L26" s="31">
        <f t="shared" ref="L26" si="156">SUM(L27,L33)</f>
        <v>276426.1533104041</v>
      </c>
      <c r="M26" s="31">
        <f t="shared" ref="M26" si="157">SUM(M27,M33)</f>
        <v>288374.6773860706</v>
      </c>
      <c r="N26" s="31">
        <f t="shared" ref="N26" si="158">SUM(N27,N33)</f>
        <v>286138.61109200347</v>
      </c>
      <c r="O26" s="31">
        <f t="shared" ref="O26" si="159">SUM(O27,O33)</f>
        <v>308106.29595872742</v>
      </c>
      <c r="P26" s="31">
        <f t="shared" ref="P26" si="160">SUM(P27,P33)</f>
        <v>310170.42897678411</v>
      </c>
      <c r="Q26" s="31">
        <f t="shared" ref="Q26" si="161">SUM(Q27,Q33)</f>
        <v>311614.65468615649</v>
      </c>
      <c r="R26" s="31">
        <f t="shared" ref="R26" si="162">SUM(R27,R33)</f>
        <v>343755.67506448837</v>
      </c>
      <c r="S26" s="31">
        <f t="shared" ref="S26" si="163">SUM(S27,S33)</f>
        <v>353220.35932932066</v>
      </c>
      <c r="T26" s="31">
        <f t="shared" ref="T26" si="164">SUM(T27,T33)</f>
        <v>357889.39002579532</v>
      </c>
      <c r="U26" s="31">
        <f t="shared" ref="U26" si="165">SUM(U27,U33)</f>
        <v>346071.02149613062</v>
      </c>
      <c r="V26" s="31">
        <f t="shared" ref="V26" si="166">SUM(V27,V33)</f>
        <v>327169.25520206359</v>
      </c>
      <c r="W26" s="31">
        <f t="shared" ref="W26:X26" si="167">SUM(W27,W33)</f>
        <v>294308.6044711952</v>
      </c>
      <c r="X26" s="31">
        <f t="shared" si="167"/>
        <v>321745.85382631136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" si="168">SUM(C28:C32)</f>
        <v>24851.05683576957</v>
      </c>
      <c r="D27" s="42">
        <f t="shared" ref="D27" si="169">SUM(D28:D32)</f>
        <v>18674.515477214096</v>
      </c>
      <c r="E27" s="42">
        <f t="shared" ref="E27" si="170">SUM(E28:E32)</f>
        <v>21584.309716251068</v>
      </c>
      <c r="F27" s="42">
        <f t="shared" ref="F27" si="171">SUM(F28:F32)</f>
        <v>22593.552794496987</v>
      </c>
      <c r="G27" s="42">
        <f t="shared" ref="G27" si="172">SUM(G28:G32)</f>
        <v>24562.611177987954</v>
      </c>
      <c r="H27" s="42">
        <f t="shared" ref="H27" si="173">SUM(H28:H32)</f>
        <v>23703.987532244188</v>
      </c>
      <c r="I27" s="42">
        <f t="shared" ref="I27" si="174">SUM(I28:I32)</f>
        <v>21355.565864144457</v>
      </c>
      <c r="J27" s="42">
        <f t="shared" ref="J27" si="175">SUM(J28:J32)</f>
        <v>20870.940068787615</v>
      </c>
      <c r="K27" s="42">
        <f t="shared" ref="K27" si="176">SUM(K28:K32)</f>
        <v>19189.613327601033</v>
      </c>
      <c r="L27" s="42">
        <f t="shared" ref="L27" si="177">SUM(L28:L32)</f>
        <v>18623.974720550301</v>
      </c>
      <c r="M27" s="42">
        <f t="shared" ref="M27" si="178">SUM(M28:M32)</f>
        <v>18645.483233018058</v>
      </c>
      <c r="N27" s="42">
        <f t="shared" ref="N27" si="179">SUM(N28:N32)</f>
        <v>16416.650214961304</v>
      </c>
      <c r="O27" s="42">
        <f t="shared" ref="O27" si="180">SUM(O28:O32)</f>
        <v>18082.901633705933</v>
      </c>
      <c r="P27" s="42">
        <f t="shared" ref="P27" si="181">SUM(P28:P32)</f>
        <v>17929.890111779878</v>
      </c>
      <c r="Q27" s="42">
        <f t="shared" ref="Q27" si="182">SUM(Q28:Q32)</f>
        <v>17536.832932072222</v>
      </c>
      <c r="R27" s="42">
        <f t="shared" ref="R27" si="183">SUM(R28:R32)</f>
        <v>16482.827085124678</v>
      </c>
      <c r="S27" s="42">
        <f t="shared" ref="S27" si="184">SUM(S28:S32)</f>
        <v>16159.857523645745</v>
      </c>
      <c r="T27" s="42">
        <f t="shared" ref="T27" si="185">SUM(T28:T32)</f>
        <v>16862.02355975924</v>
      </c>
      <c r="U27" s="42">
        <f t="shared" ref="U27" si="186">SUM(U28:U32)</f>
        <v>14999.932932072225</v>
      </c>
      <c r="V27" s="42">
        <f t="shared" ref="V27" si="187">SUM(V28:V32)</f>
        <v>14064.892605331042</v>
      </c>
      <c r="W27" s="42">
        <f t="shared" ref="W27:X27" si="188">SUM(W28:W32)</f>
        <v>13928.861049011179</v>
      </c>
      <c r="X27" s="42">
        <f t="shared" si="188"/>
        <v>14693.808426483232</v>
      </c>
    </row>
    <row r="28" spans="1:24" ht="11.25" customHeight="1" x14ac:dyDescent="0.2">
      <c r="A28" s="39" t="s">
        <v>45</v>
      </c>
      <c r="B28" s="23" t="s">
        <v>46</v>
      </c>
      <c r="C28" s="30">
        <v>18007.471195184869</v>
      </c>
      <c r="D28" s="30">
        <v>14719.579535683572</v>
      </c>
      <c r="E28" s="30">
        <v>17627.278847807393</v>
      </c>
      <c r="F28" s="30">
        <v>18152.314789337917</v>
      </c>
      <c r="G28" s="30">
        <v>19635.979707652616</v>
      </c>
      <c r="H28" s="30">
        <v>18254.955631986239</v>
      </c>
      <c r="I28" s="30">
        <v>16358.853826311268</v>
      </c>
      <c r="J28" s="30">
        <v>14641.738521066207</v>
      </c>
      <c r="K28" s="30">
        <v>12951.93791917455</v>
      </c>
      <c r="L28" s="30">
        <v>11334.799742046431</v>
      </c>
      <c r="M28" s="30">
        <v>10958.27936371453</v>
      </c>
      <c r="N28" s="30">
        <v>10394.776268271709</v>
      </c>
      <c r="O28" s="30">
        <v>8667.8645743766101</v>
      </c>
      <c r="P28" s="30">
        <v>8290.4300945829727</v>
      </c>
      <c r="Q28" s="30">
        <v>6612.0480653482355</v>
      </c>
      <c r="R28" s="30">
        <v>6600.7355975924338</v>
      </c>
      <c r="S28" s="30">
        <v>5603.2493551160796</v>
      </c>
      <c r="T28" s="30">
        <v>6118.9874462596717</v>
      </c>
      <c r="U28" s="30">
        <v>4798.0866723989684</v>
      </c>
      <c r="V28" s="30">
        <v>3783.2252794496994</v>
      </c>
      <c r="W28" s="30">
        <v>2873.7999140154766</v>
      </c>
      <c r="X28" s="30">
        <v>2540.8945829750646</v>
      </c>
    </row>
    <row r="29" spans="1:24" ht="11.25" customHeight="1" x14ac:dyDescent="0.2">
      <c r="A29" s="39" t="s">
        <v>47</v>
      </c>
      <c r="B29" s="23" t="s">
        <v>48</v>
      </c>
      <c r="C29" s="30">
        <v>1.050902837489252</v>
      </c>
      <c r="D29" s="30">
        <v>1.050902837489252</v>
      </c>
      <c r="E29" s="30">
        <v>12.348323301805673</v>
      </c>
      <c r="F29" s="30">
        <v>15.453310404127254</v>
      </c>
      <c r="G29" s="30">
        <v>43.12123817712812</v>
      </c>
      <c r="H29" s="30">
        <v>95.251762682717114</v>
      </c>
      <c r="I29" s="30">
        <v>35.373086844368011</v>
      </c>
      <c r="J29" s="30">
        <v>71.056663800515906</v>
      </c>
      <c r="K29" s="30">
        <v>21.63946689595873</v>
      </c>
      <c r="L29" s="30">
        <v>142.49544282029237</v>
      </c>
      <c r="M29" s="30">
        <v>66.852966466036094</v>
      </c>
      <c r="N29" s="30">
        <v>23.765176268271709</v>
      </c>
      <c r="O29" s="30">
        <v>39.457351676698195</v>
      </c>
      <c r="P29" s="30">
        <v>33.12785898538263</v>
      </c>
      <c r="Q29" s="30">
        <v>111.80378331900258</v>
      </c>
      <c r="R29" s="30">
        <v>60.069217540842644</v>
      </c>
      <c r="S29" s="30">
        <v>120.86784178847807</v>
      </c>
      <c r="T29" s="30">
        <v>104.44316423043851</v>
      </c>
      <c r="U29" s="30">
        <v>20.913069647463455</v>
      </c>
      <c r="V29" s="30">
        <v>128.29819432502148</v>
      </c>
      <c r="W29" s="30">
        <v>101.06388650042992</v>
      </c>
      <c r="X29" s="30">
        <v>70.313671539122936</v>
      </c>
    </row>
    <row r="30" spans="1:24" ht="11.25" customHeight="1" x14ac:dyDescent="0.2">
      <c r="A30" s="39" t="s">
        <v>49</v>
      </c>
      <c r="B30" s="23" t="s">
        <v>50</v>
      </c>
      <c r="C30" s="30">
        <v>6436.5091143594163</v>
      </c>
      <c r="D30" s="30">
        <v>3496.6273430782453</v>
      </c>
      <c r="E30" s="30">
        <v>3548.6085984522774</v>
      </c>
      <c r="F30" s="30">
        <v>3816.64694754944</v>
      </c>
      <c r="G30" s="30">
        <v>4394.7169389509882</v>
      </c>
      <c r="H30" s="30">
        <v>4845.3437661220969</v>
      </c>
      <c r="I30" s="30">
        <v>4364.8579535683575</v>
      </c>
      <c r="J30" s="30">
        <v>5129.4993121238176</v>
      </c>
      <c r="K30" s="30">
        <v>5398.5586414445397</v>
      </c>
      <c r="L30" s="30">
        <v>6060.260361134995</v>
      </c>
      <c r="M30" s="30">
        <v>6331.4411006018909</v>
      </c>
      <c r="N30" s="30">
        <v>4956.7664660361133</v>
      </c>
      <c r="O30" s="30">
        <v>8421.465864144453</v>
      </c>
      <c r="P30" s="30">
        <v>8720.7054170249357</v>
      </c>
      <c r="Q30" s="30">
        <v>9730.3496130696458</v>
      </c>
      <c r="R30" s="30">
        <v>8651.1145313843499</v>
      </c>
      <c r="S30" s="30">
        <v>9354.1653482373167</v>
      </c>
      <c r="T30" s="30">
        <v>9247.6197764402405</v>
      </c>
      <c r="U30" s="30">
        <v>8620.9834909716228</v>
      </c>
      <c r="V30" s="30">
        <v>8379.213413585554</v>
      </c>
      <c r="W30" s="30">
        <v>9226.7613069647468</v>
      </c>
      <c r="X30" s="30">
        <v>9854.8492691315569</v>
      </c>
    </row>
    <row r="31" spans="1:24" ht="11.25" customHeight="1" x14ac:dyDescent="0.2">
      <c r="A31" s="39" t="s">
        <v>51</v>
      </c>
      <c r="B31" s="23" t="s">
        <v>52</v>
      </c>
      <c r="C31" s="30">
        <v>291.05279449699054</v>
      </c>
      <c r="D31" s="30">
        <v>338.54591573516757</v>
      </c>
      <c r="E31" s="30">
        <v>246.51573516766979</v>
      </c>
      <c r="F31" s="30">
        <v>454.90584694754938</v>
      </c>
      <c r="G31" s="30">
        <v>299.9760963026655</v>
      </c>
      <c r="H31" s="30">
        <v>300.92433361994836</v>
      </c>
      <c r="I31" s="30">
        <v>366.53525365434228</v>
      </c>
      <c r="J31" s="30">
        <v>692.13963886500426</v>
      </c>
      <c r="K31" s="30">
        <v>545.46835769561483</v>
      </c>
      <c r="L31" s="30">
        <v>719.06680997420449</v>
      </c>
      <c r="M31" s="30">
        <v>925.93000859845233</v>
      </c>
      <c r="N31" s="30">
        <v>644.36268271711083</v>
      </c>
      <c r="O31" s="30">
        <v>509.6841788478074</v>
      </c>
      <c r="P31" s="30">
        <v>377.97901977644023</v>
      </c>
      <c r="Q31" s="30">
        <v>516.69105760963021</v>
      </c>
      <c r="R31" s="30">
        <v>446.88202923473773</v>
      </c>
      <c r="S31" s="30">
        <v>482.16302665520203</v>
      </c>
      <c r="T31" s="30">
        <v>524.114875322442</v>
      </c>
      <c r="U31" s="30">
        <v>556.5263972484953</v>
      </c>
      <c r="V31" s="30">
        <v>712.18538263112634</v>
      </c>
      <c r="W31" s="30">
        <v>675.39406706792772</v>
      </c>
      <c r="X31" s="30">
        <v>1131.7055889939809</v>
      </c>
    </row>
    <row r="32" spans="1:24" ht="11.25" customHeight="1" x14ac:dyDescent="0.2">
      <c r="A32" s="39" t="s">
        <v>53</v>
      </c>
      <c r="B32" s="23" t="s">
        <v>54</v>
      </c>
      <c r="C32" s="30">
        <v>114.9728288907996</v>
      </c>
      <c r="D32" s="30">
        <v>118.7117798796217</v>
      </c>
      <c r="E32" s="30">
        <v>149.55821152192601</v>
      </c>
      <c r="F32" s="30">
        <v>154.23190025795361</v>
      </c>
      <c r="G32" s="30">
        <v>188.81719690455719</v>
      </c>
      <c r="H32" s="30">
        <v>207.51203783318999</v>
      </c>
      <c r="I32" s="30">
        <v>229.94574376612209</v>
      </c>
      <c r="J32" s="30">
        <v>336.5059329320722</v>
      </c>
      <c r="K32" s="30">
        <v>272.00894239036973</v>
      </c>
      <c r="L32" s="30">
        <v>367.35236457437662</v>
      </c>
      <c r="M32" s="30">
        <v>362.97979363714529</v>
      </c>
      <c r="N32" s="30">
        <v>396.97962166809981</v>
      </c>
      <c r="O32" s="30">
        <v>444.42966466036108</v>
      </c>
      <c r="P32" s="30">
        <v>507.64772141014612</v>
      </c>
      <c r="Q32" s="30">
        <v>565.94041272570928</v>
      </c>
      <c r="R32" s="30">
        <v>724.0257093723128</v>
      </c>
      <c r="S32" s="30">
        <v>599.41195184866706</v>
      </c>
      <c r="T32" s="30">
        <v>866.85829750644882</v>
      </c>
      <c r="U32" s="30">
        <v>1003.4233018056747</v>
      </c>
      <c r="V32" s="30">
        <v>1061.970335339639</v>
      </c>
      <c r="W32" s="30">
        <v>1051.8418744625969</v>
      </c>
      <c r="X32" s="30">
        <v>1096.045313843508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" si="189">SUM(C34:C50)</f>
        <v>195584.49836629405</v>
      </c>
      <c r="D33" s="42">
        <f t="shared" ref="D33" si="190">SUM(D34:D50)</f>
        <v>197324.90283748927</v>
      </c>
      <c r="E33" s="42">
        <f t="shared" ref="E33" si="191">SUM(E34:E50)</f>
        <v>196907.05133276005</v>
      </c>
      <c r="F33" s="42">
        <f t="shared" ref="F33" si="192">SUM(F34:F50)</f>
        <v>204152.79226139295</v>
      </c>
      <c r="G33" s="42">
        <f t="shared" ref="G33" si="193">SUM(G34:G50)</f>
        <v>228617.7422184007</v>
      </c>
      <c r="H33" s="42">
        <f t="shared" ref="H33" si="194">SUM(H34:H50)</f>
        <v>247371.57919174546</v>
      </c>
      <c r="I33" s="42">
        <f t="shared" ref="I33" si="195">SUM(I34:I50)</f>
        <v>255475.56156491829</v>
      </c>
      <c r="J33" s="42">
        <f t="shared" ref="J33" si="196">SUM(J34:J50)</f>
        <v>251620.14995700764</v>
      </c>
      <c r="K33" s="42">
        <f t="shared" ref="K33" si="197">SUM(K34:K50)</f>
        <v>261889.16543422177</v>
      </c>
      <c r="L33" s="42">
        <f t="shared" ref="L33" si="198">SUM(L34:L50)</f>
        <v>257802.17858985381</v>
      </c>
      <c r="M33" s="42">
        <f t="shared" ref="M33" si="199">SUM(M34:M50)</f>
        <v>269729.19415305252</v>
      </c>
      <c r="N33" s="42">
        <f t="shared" ref="N33" si="200">SUM(N34:N50)</f>
        <v>269721.96087704215</v>
      </c>
      <c r="O33" s="42">
        <f t="shared" ref="O33" si="201">SUM(O34:O50)</f>
        <v>290023.39432502148</v>
      </c>
      <c r="P33" s="42">
        <f t="shared" ref="P33" si="202">SUM(P34:P50)</f>
        <v>292240.53886500426</v>
      </c>
      <c r="Q33" s="42">
        <f t="shared" ref="Q33" si="203">SUM(Q34:Q50)</f>
        <v>294077.82175408426</v>
      </c>
      <c r="R33" s="42">
        <f t="shared" ref="R33" si="204">SUM(R34:R50)</f>
        <v>327272.84797936369</v>
      </c>
      <c r="S33" s="42">
        <f t="shared" ref="S33" si="205">SUM(S34:S50)</f>
        <v>337060.50180567492</v>
      </c>
      <c r="T33" s="42">
        <f t="shared" ref="T33" si="206">SUM(T34:T50)</f>
        <v>341027.36646603607</v>
      </c>
      <c r="U33" s="42">
        <f t="shared" ref="U33" si="207">SUM(U34:U50)</f>
        <v>331071.08856405842</v>
      </c>
      <c r="V33" s="42">
        <f t="shared" ref="V33" si="208">SUM(V34:V50)</f>
        <v>313104.36259673256</v>
      </c>
      <c r="W33" s="42">
        <f t="shared" ref="W33:X33" si="209">SUM(W34:W50)</f>
        <v>280379.74342218402</v>
      </c>
      <c r="X33" s="42">
        <f t="shared" si="209"/>
        <v>307052.04539982812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5939.8465176268255</v>
      </c>
      <c r="D36" s="30">
        <v>5295.0558899398093</v>
      </c>
      <c r="E36" s="30">
        <v>5521.008340498709</v>
      </c>
      <c r="F36" s="30">
        <v>6102.8807394668956</v>
      </c>
      <c r="G36" s="30">
        <v>6640.177386070508</v>
      </c>
      <c r="H36" s="30">
        <v>6743.2996560619076</v>
      </c>
      <c r="I36" s="30">
        <v>6599.3126397248507</v>
      </c>
      <c r="J36" s="30">
        <v>6519.8879621668102</v>
      </c>
      <c r="K36" s="30">
        <v>7025.050386930352</v>
      </c>
      <c r="L36" s="30">
        <v>6418.739122957867</v>
      </c>
      <c r="M36" s="30">
        <v>6526.0430782459134</v>
      </c>
      <c r="N36" s="30">
        <v>6655.4512467755831</v>
      </c>
      <c r="O36" s="30">
        <v>7180.1642304385205</v>
      </c>
      <c r="P36" s="30">
        <v>7016.1631986242483</v>
      </c>
      <c r="Q36" s="30">
        <v>6797.6099742046435</v>
      </c>
      <c r="R36" s="30">
        <v>8458.2061908856413</v>
      </c>
      <c r="S36" s="30">
        <v>8750.3566638005141</v>
      </c>
      <c r="T36" s="30">
        <v>8710.3006878761826</v>
      </c>
      <c r="U36" s="30">
        <v>8411.0330180567489</v>
      </c>
      <c r="V36" s="30">
        <v>8424.3557179707641</v>
      </c>
      <c r="W36" s="30">
        <v>7759.2689595872735</v>
      </c>
      <c r="X36" s="30">
        <v>8752.4966466036076</v>
      </c>
    </row>
    <row r="37" spans="1:24" ht="11.25" customHeight="1" x14ac:dyDescent="0.2">
      <c r="A37" s="39" t="s">
        <v>61</v>
      </c>
      <c r="B37" s="23" t="s">
        <v>62</v>
      </c>
      <c r="C37" s="30">
        <v>44281.95546001719</v>
      </c>
      <c r="D37" s="30">
        <v>45259.73809114359</v>
      </c>
      <c r="E37" s="30">
        <v>45664.73860705072</v>
      </c>
      <c r="F37" s="30">
        <v>47661.012553740329</v>
      </c>
      <c r="G37" s="30">
        <v>54219.293551160787</v>
      </c>
      <c r="H37" s="30">
        <v>59603.970679277714</v>
      </c>
      <c r="I37" s="30">
        <v>63318.805846947544</v>
      </c>
      <c r="J37" s="30">
        <v>60185.620808254498</v>
      </c>
      <c r="K37" s="30">
        <v>65266.232846087696</v>
      </c>
      <c r="L37" s="30">
        <v>62592.822699914017</v>
      </c>
      <c r="M37" s="30">
        <v>62884.658125537419</v>
      </c>
      <c r="N37" s="30">
        <v>59697.034565778165</v>
      </c>
      <c r="O37" s="30">
        <v>67676.303181427356</v>
      </c>
      <c r="P37" s="30">
        <v>63159.556921754069</v>
      </c>
      <c r="Q37" s="30">
        <v>65271.627601031825</v>
      </c>
      <c r="R37" s="30">
        <v>73325.683662940661</v>
      </c>
      <c r="S37" s="30">
        <v>73235.4441960447</v>
      </c>
      <c r="T37" s="30">
        <v>75654.981771281178</v>
      </c>
      <c r="U37" s="30">
        <v>75582.217368873607</v>
      </c>
      <c r="V37" s="30">
        <v>76568.358297506435</v>
      </c>
      <c r="W37" s="30">
        <v>65423.8985382631</v>
      </c>
      <c r="X37" s="30">
        <v>73049.190369733435</v>
      </c>
    </row>
    <row r="38" spans="1:24" ht="11.25" customHeight="1" x14ac:dyDescent="0.2">
      <c r="A38" s="39" t="s">
        <v>63</v>
      </c>
      <c r="B38" s="23" t="s">
        <v>64</v>
      </c>
      <c r="C38" s="30">
        <v>215.92854686156491</v>
      </c>
      <c r="D38" s="30">
        <v>106.48228718830609</v>
      </c>
      <c r="E38" s="30">
        <v>94.838607050730872</v>
      </c>
      <c r="F38" s="30">
        <v>93.429406706792776</v>
      </c>
      <c r="G38" s="30">
        <v>99.71779879621667</v>
      </c>
      <c r="H38" s="30">
        <v>82.149957007738607</v>
      </c>
      <c r="I38" s="30">
        <v>74.818916595012894</v>
      </c>
      <c r="J38" s="30">
        <v>132.05167669819431</v>
      </c>
      <c r="K38" s="30">
        <v>142.17540842648324</v>
      </c>
      <c r="L38" s="30">
        <v>112.58650042992262</v>
      </c>
      <c r="M38" s="30">
        <v>108.56689595872741</v>
      </c>
      <c r="N38" s="30">
        <v>109.1420464316423</v>
      </c>
      <c r="O38" s="30">
        <v>112.82579535683576</v>
      </c>
      <c r="P38" s="30">
        <v>99.298452278589821</v>
      </c>
      <c r="Q38" s="30">
        <v>121.14643164230438</v>
      </c>
      <c r="R38" s="30">
        <v>143.22975064488389</v>
      </c>
      <c r="S38" s="30">
        <v>117.063456577816</v>
      </c>
      <c r="T38" s="30">
        <v>110.20679277730009</v>
      </c>
      <c r="U38" s="30">
        <v>91.585124677558028</v>
      </c>
      <c r="V38" s="30">
        <v>97.534737747205483</v>
      </c>
      <c r="W38" s="30">
        <v>122.3006018916595</v>
      </c>
      <c r="X38" s="30">
        <v>143.16345657781599</v>
      </c>
    </row>
    <row r="39" spans="1:24" ht="11.25" customHeight="1" x14ac:dyDescent="0.2">
      <c r="A39" s="39" t="s">
        <v>65</v>
      </c>
      <c r="B39" s="23" t="s">
        <v>66</v>
      </c>
      <c r="C39" s="30">
        <v>80.414617368873593</v>
      </c>
      <c r="D39" s="30">
        <v>32.80068787618228</v>
      </c>
      <c r="E39" s="30">
        <v>0</v>
      </c>
      <c r="F39" s="30">
        <v>0</v>
      </c>
      <c r="G39" s="30">
        <v>2.116165090283749</v>
      </c>
      <c r="H39" s="30">
        <v>1.058125537403267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12.38460877042132</v>
      </c>
      <c r="P39" s="30">
        <v>1.03207222699914</v>
      </c>
      <c r="Q39" s="30">
        <v>0</v>
      </c>
      <c r="R39" s="30">
        <v>0</v>
      </c>
      <c r="S39" s="30">
        <v>0</v>
      </c>
      <c r="T39" s="30">
        <v>1.031814273430782E-3</v>
      </c>
      <c r="U39" s="30">
        <v>4.1272570937231296E-3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10180.891659501291</v>
      </c>
      <c r="D40" s="30">
        <v>10407.109802235598</v>
      </c>
      <c r="E40" s="30">
        <v>9322.5809114359399</v>
      </c>
      <c r="F40" s="30">
        <v>9992.5467755803948</v>
      </c>
      <c r="G40" s="30">
        <v>10975.369389509888</v>
      </c>
      <c r="H40" s="30">
        <v>11581.000859845226</v>
      </c>
      <c r="I40" s="30">
        <v>11964.40834049871</v>
      </c>
      <c r="J40" s="30">
        <v>12049.233104041272</v>
      </c>
      <c r="K40" s="30">
        <v>12426.253826311264</v>
      </c>
      <c r="L40" s="30">
        <v>12880.236113499566</v>
      </c>
      <c r="M40" s="30">
        <v>12933.812553740325</v>
      </c>
      <c r="N40" s="30">
        <v>12798.345141874464</v>
      </c>
      <c r="O40" s="30">
        <v>13380.11367153912</v>
      </c>
      <c r="P40" s="30">
        <v>13839.242132416166</v>
      </c>
      <c r="Q40" s="30">
        <v>12632.840756663802</v>
      </c>
      <c r="R40" s="30">
        <v>13456.434479793634</v>
      </c>
      <c r="S40" s="30">
        <v>14761.504213241617</v>
      </c>
      <c r="T40" s="30">
        <v>15805.831126397246</v>
      </c>
      <c r="U40" s="30">
        <v>17756.565262252796</v>
      </c>
      <c r="V40" s="30">
        <v>17808.026827171103</v>
      </c>
      <c r="W40" s="30">
        <v>12033.095012897676</v>
      </c>
      <c r="X40" s="30">
        <v>12580.731212381768</v>
      </c>
    </row>
    <row r="41" spans="1:24" ht="11.25" customHeight="1" x14ac:dyDescent="0.2">
      <c r="A41" s="39" t="s">
        <v>69</v>
      </c>
      <c r="B41" s="23" t="s">
        <v>70</v>
      </c>
      <c r="C41" s="30">
        <v>642.64161650902849</v>
      </c>
      <c r="D41" s="30">
        <v>582.01255374032667</v>
      </c>
      <c r="E41" s="30">
        <v>690.64737747205493</v>
      </c>
      <c r="F41" s="30">
        <v>577.24522785898534</v>
      </c>
      <c r="G41" s="30">
        <v>574.16165090283755</v>
      </c>
      <c r="H41" s="30">
        <v>838.87248495270842</v>
      </c>
      <c r="I41" s="30">
        <v>583.64325021496131</v>
      </c>
      <c r="J41" s="30">
        <v>508.22141014617364</v>
      </c>
      <c r="K41" s="30">
        <v>551.53233018056744</v>
      </c>
      <c r="L41" s="30">
        <v>619.60386930352536</v>
      </c>
      <c r="M41" s="30">
        <v>968.64608770421319</v>
      </c>
      <c r="N41" s="30">
        <v>1071.666638005159</v>
      </c>
      <c r="O41" s="30">
        <v>845.77429062768692</v>
      </c>
      <c r="P41" s="30">
        <v>872.29449699054157</v>
      </c>
      <c r="Q41" s="30">
        <v>855.96775580395524</v>
      </c>
      <c r="R41" s="30">
        <v>1119.4466036113499</v>
      </c>
      <c r="S41" s="30">
        <v>1411.3258813413584</v>
      </c>
      <c r="T41" s="30">
        <v>1586.2309544282029</v>
      </c>
      <c r="U41" s="30">
        <v>1449.6560619088564</v>
      </c>
      <c r="V41" s="30">
        <v>1327.032846087704</v>
      </c>
      <c r="W41" s="30">
        <v>1327.1202063628546</v>
      </c>
      <c r="X41" s="30">
        <v>1215.845743766122</v>
      </c>
    </row>
    <row r="42" spans="1:24" ht="11.25" customHeight="1" x14ac:dyDescent="0.2">
      <c r="A42" s="39" t="s">
        <v>71</v>
      </c>
      <c r="B42" s="23" t="s">
        <v>72</v>
      </c>
      <c r="C42" s="30">
        <v>21209.296818572653</v>
      </c>
      <c r="D42" s="30">
        <v>19164.080395528803</v>
      </c>
      <c r="E42" s="30">
        <v>18489.167927773004</v>
      </c>
      <c r="F42" s="30">
        <v>19285.371883061052</v>
      </c>
      <c r="G42" s="30">
        <v>23424.000257953569</v>
      </c>
      <c r="H42" s="30">
        <v>21392.939294926906</v>
      </c>
      <c r="I42" s="30">
        <v>20663.916938950984</v>
      </c>
      <c r="J42" s="30">
        <v>19306.860275150473</v>
      </c>
      <c r="K42" s="30">
        <v>20669.850644883922</v>
      </c>
      <c r="L42" s="30">
        <v>19285.139036973349</v>
      </c>
      <c r="M42" s="30">
        <v>19933.456147893376</v>
      </c>
      <c r="N42" s="30">
        <v>20610.413843508162</v>
      </c>
      <c r="O42" s="30">
        <v>20811.710060189169</v>
      </c>
      <c r="P42" s="30">
        <v>21213.996646603609</v>
      </c>
      <c r="Q42" s="30">
        <v>20289.808684436797</v>
      </c>
      <c r="R42" s="30">
        <v>21893.076354256231</v>
      </c>
      <c r="S42" s="30">
        <v>24469.616337059331</v>
      </c>
      <c r="T42" s="30">
        <v>25473.978933791917</v>
      </c>
      <c r="U42" s="30">
        <v>26962.932158211526</v>
      </c>
      <c r="V42" s="30">
        <v>24166.819518486674</v>
      </c>
      <c r="W42" s="30">
        <v>23287.536543422175</v>
      </c>
      <c r="X42" s="30">
        <v>24011.422269991395</v>
      </c>
    </row>
    <row r="43" spans="1:24" ht="11.25" customHeight="1" x14ac:dyDescent="0.2">
      <c r="A43" s="39" t="s">
        <v>73</v>
      </c>
      <c r="B43" s="23" t="s">
        <v>74</v>
      </c>
      <c r="C43" s="30">
        <v>59730.773516766982</v>
      </c>
      <c r="D43" s="30">
        <v>64790.637919174544</v>
      </c>
      <c r="E43" s="30">
        <v>65492.396560619076</v>
      </c>
      <c r="F43" s="30">
        <v>65197.579879621648</v>
      </c>
      <c r="G43" s="30">
        <v>68793.371625107466</v>
      </c>
      <c r="H43" s="30">
        <v>75370.634737747198</v>
      </c>
      <c r="I43" s="30">
        <v>78961.477558039551</v>
      </c>
      <c r="J43" s="30">
        <v>77257.595012897669</v>
      </c>
      <c r="K43" s="30">
        <v>80956.237403267383</v>
      </c>
      <c r="L43" s="30">
        <v>82037.25322441959</v>
      </c>
      <c r="M43" s="30">
        <v>83501.022957867564</v>
      </c>
      <c r="N43" s="30">
        <v>83075.06827171109</v>
      </c>
      <c r="O43" s="30">
        <v>93220.67411865863</v>
      </c>
      <c r="P43" s="30">
        <v>94923.207308684432</v>
      </c>
      <c r="Q43" s="30">
        <v>93601.245227858977</v>
      </c>
      <c r="R43" s="30">
        <v>101528.21969045571</v>
      </c>
      <c r="S43" s="30">
        <v>107508.90292347378</v>
      </c>
      <c r="T43" s="30">
        <v>109381.29965606189</v>
      </c>
      <c r="U43" s="30">
        <v>96942.028202923451</v>
      </c>
      <c r="V43" s="30">
        <v>94529.828632846082</v>
      </c>
      <c r="W43" s="30">
        <v>90111.084952708508</v>
      </c>
      <c r="X43" s="30">
        <v>97051.453310404118</v>
      </c>
    </row>
    <row r="44" spans="1:24" ht="11.25" customHeight="1" x14ac:dyDescent="0.2">
      <c r="A44" s="39" t="s">
        <v>75</v>
      </c>
      <c r="B44" s="23" t="s">
        <v>76</v>
      </c>
      <c r="C44" s="30">
        <v>38783.928202923467</v>
      </c>
      <c r="D44" s="30">
        <v>36709.389251934655</v>
      </c>
      <c r="E44" s="30">
        <v>35447.855288048151</v>
      </c>
      <c r="F44" s="30">
        <v>38431.66655202063</v>
      </c>
      <c r="G44" s="30">
        <v>45355.556233877905</v>
      </c>
      <c r="H44" s="30">
        <v>53055.525193465182</v>
      </c>
      <c r="I44" s="30">
        <v>53405.071711092009</v>
      </c>
      <c r="J44" s="30">
        <v>55386.846087704194</v>
      </c>
      <c r="K44" s="30">
        <v>53746.140326741188</v>
      </c>
      <c r="L44" s="30">
        <v>51486.49389509888</v>
      </c>
      <c r="M44" s="30">
        <v>59370.066809974203</v>
      </c>
      <c r="N44" s="30">
        <v>61503.274978503861</v>
      </c>
      <c r="O44" s="30">
        <v>62212.963628546866</v>
      </c>
      <c r="P44" s="30">
        <v>64585.979449699051</v>
      </c>
      <c r="Q44" s="30">
        <v>66686.126827171116</v>
      </c>
      <c r="R44" s="30">
        <v>77041.426655202056</v>
      </c>
      <c r="S44" s="30">
        <v>73714.48589853826</v>
      </c>
      <c r="T44" s="30">
        <v>56851.981943250197</v>
      </c>
      <c r="U44" s="30">
        <v>53226.50541702492</v>
      </c>
      <c r="V44" s="30">
        <v>43881.111865864143</v>
      </c>
      <c r="W44" s="30">
        <v>48048.191229578682</v>
      </c>
      <c r="X44" s="30">
        <v>56830.203009458295</v>
      </c>
    </row>
    <row r="45" spans="1:24" ht="11.25" customHeight="1" x14ac:dyDescent="0.2">
      <c r="A45" s="39" t="s">
        <v>77</v>
      </c>
      <c r="B45" s="23" t="s">
        <v>78</v>
      </c>
      <c r="C45" s="30">
        <v>783.52450558899397</v>
      </c>
      <c r="D45" s="30">
        <v>762.97205503009445</v>
      </c>
      <c r="E45" s="30">
        <v>844.56569217540823</v>
      </c>
      <c r="F45" s="30">
        <v>798.68211521926048</v>
      </c>
      <c r="G45" s="30">
        <v>787.05932932072233</v>
      </c>
      <c r="H45" s="30">
        <v>794.89423903697309</v>
      </c>
      <c r="I45" s="30">
        <v>975.24729148753227</v>
      </c>
      <c r="J45" s="30">
        <v>787.60429922613923</v>
      </c>
      <c r="K45" s="30">
        <v>831.59398108340497</v>
      </c>
      <c r="L45" s="30">
        <v>878.40128976784172</v>
      </c>
      <c r="M45" s="30">
        <v>1198.5552020636283</v>
      </c>
      <c r="N45" s="30">
        <v>1666.0178847807392</v>
      </c>
      <c r="O45" s="30">
        <v>1602.2624247635426</v>
      </c>
      <c r="P45" s="30">
        <v>1225.7029234737747</v>
      </c>
      <c r="Q45" s="30">
        <v>1338.7423043852104</v>
      </c>
      <c r="R45" s="30">
        <v>1787.3166809974205</v>
      </c>
      <c r="S45" s="30">
        <v>2332.47007738607</v>
      </c>
      <c r="T45" s="30">
        <v>2083.8785898538267</v>
      </c>
      <c r="U45" s="30">
        <v>2273.8542562338785</v>
      </c>
      <c r="V45" s="30">
        <v>2738.5674118658635</v>
      </c>
      <c r="W45" s="30">
        <v>2476.6553740326744</v>
      </c>
      <c r="X45" s="30">
        <v>2533.2419604471193</v>
      </c>
    </row>
    <row r="46" spans="1:24" ht="11.25" customHeight="1" x14ac:dyDescent="0.2">
      <c r="A46" s="39" t="s">
        <v>79</v>
      </c>
      <c r="B46" s="23" t="s">
        <v>80</v>
      </c>
      <c r="C46" s="30">
        <v>4477.1472914875321</v>
      </c>
      <c r="D46" s="30">
        <v>4907.971367153913</v>
      </c>
      <c r="E46" s="30">
        <v>4994.7713671539123</v>
      </c>
      <c r="F46" s="30">
        <v>5189.4954428202918</v>
      </c>
      <c r="G46" s="30">
        <v>5412.6136715391222</v>
      </c>
      <c r="H46" s="30">
        <v>5744.6737747205498</v>
      </c>
      <c r="I46" s="30">
        <v>5807.8594153052445</v>
      </c>
      <c r="J46" s="30">
        <v>5920.5659501289756</v>
      </c>
      <c r="K46" s="30">
        <v>6282.779105760962</v>
      </c>
      <c r="L46" s="30">
        <v>6551.3599312123824</v>
      </c>
      <c r="M46" s="30">
        <v>7162.524161650902</v>
      </c>
      <c r="N46" s="30">
        <v>7317.8070507308685</v>
      </c>
      <c r="O46" s="30">
        <v>7325.8287188306103</v>
      </c>
      <c r="P46" s="30">
        <v>7482.642132416162</v>
      </c>
      <c r="Q46" s="30">
        <v>7856.1175408426479</v>
      </c>
      <c r="R46" s="30">
        <v>8131.7662080825457</v>
      </c>
      <c r="S46" s="30">
        <v>8562.643680137573</v>
      </c>
      <c r="T46" s="30">
        <v>9454.9783319002563</v>
      </c>
      <c r="U46" s="30">
        <v>9392.4842648323302</v>
      </c>
      <c r="V46" s="30">
        <v>8682.5261392949287</v>
      </c>
      <c r="W46" s="30">
        <v>8544.0649183147034</v>
      </c>
      <c r="X46" s="30">
        <v>9600.7018916595025</v>
      </c>
    </row>
    <row r="47" spans="1:24" ht="11.25" customHeight="1" x14ac:dyDescent="0.2">
      <c r="A47" s="39" t="s">
        <v>81</v>
      </c>
      <c r="B47" s="23" t="s">
        <v>82</v>
      </c>
      <c r="C47" s="30">
        <v>3955.3748065348227</v>
      </c>
      <c r="D47" s="30">
        <v>4070.8734307824579</v>
      </c>
      <c r="E47" s="30">
        <v>4305.439294926914</v>
      </c>
      <c r="F47" s="30">
        <v>5020.3051590713658</v>
      </c>
      <c r="G47" s="30">
        <v>5274.4178847807379</v>
      </c>
      <c r="H47" s="30">
        <v>5419.872570937232</v>
      </c>
      <c r="I47" s="30">
        <v>5919.4316423043847</v>
      </c>
      <c r="J47" s="30">
        <v>6002.9710232158213</v>
      </c>
      <c r="K47" s="30">
        <v>6730.3619948409269</v>
      </c>
      <c r="L47" s="30">
        <v>6708.2412725709373</v>
      </c>
      <c r="M47" s="30">
        <v>6185.5963026655199</v>
      </c>
      <c r="N47" s="30">
        <v>6146.3570937231289</v>
      </c>
      <c r="O47" s="30">
        <v>6097.290971625107</v>
      </c>
      <c r="P47" s="30">
        <v>6270.9006878761811</v>
      </c>
      <c r="Q47" s="30">
        <v>6969.0966466036107</v>
      </c>
      <c r="R47" s="30">
        <v>8350.9790197764378</v>
      </c>
      <c r="S47" s="30">
        <v>8621.1050730868428</v>
      </c>
      <c r="T47" s="30">
        <v>8754.5810834049862</v>
      </c>
      <c r="U47" s="30">
        <v>8898.1374892519343</v>
      </c>
      <c r="V47" s="30">
        <v>8747.5259673258806</v>
      </c>
      <c r="W47" s="30">
        <v>8888.0654342218422</v>
      </c>
      <c r="X47" s="30">
        <v>8587.83490971625</v>
      </c>
    </row>
    <row r="48" spans="1:24" ht="11.25" customHeight="1" x14ac:dyDescent="0.2">
      <c r="A48" s="39" t="s">
        <v>83</v>
      </c>
      <c r="B48" s="23" t="s">
        <v>84</v>
      </c>
      <c r="C48" s="30">
        <v>1153.4967325881339</v>
      </c>
      <c r="D48" s="30">
        <v>1553.0739466895959</v>
      </c>
      <c r="E48" s="30">
        <v>1621.8767841788476</v>
      </c>
      <c r="F48" s="30">
        <v>1656.2430782459155</v>
      </c>
      <c r="G48" s="30">
        <v>2030.0766122098016</v>
      </c>
      <c r="H48" s="30">
        <v>1778.2581255374034</v>
      </c>
      <c r="I48" s="30">
        <v>2251.0152192605319</v>
      </c>
      <c r="J48" s="30">
        <v>2041.5655202063629</v>
      </c>
      <c r="K48" s="30">
        <v>2130.3316423043848</v>
      </c>
      <c r="L48" s="30">
        <v>2216.423129836629</v>
      </c>
      <c r="M48" s="30">
        <v>2123.1681857265694</v>
      </c>
      <c r="N48" s="30">
        <v>2337.1022355975924</v>
      </c>
      <c r="O48" s="30">
        <v>3009.7999140154775</v>
      </c>
      <c r="P48" s="30">
        <v>4176.410060189166</v>
      </c>
      <c r="Q48" s="30">
        <v>4454.2659501289763</v>
      </c>
      <c r="R48" s="30">
        <v>4179.8129836629405</v>
      </c>
      <c r="S48" s="30">
        <v>4443.8903697334481</v>
      </c>
      <c r="T48" s="30">
        <v>4394.7180567497862</v>
      </c>
      <c r="U48" s="30">
        <v>4040.1107480653477</v>
      </c>
      <c r="V48" s="30">
        <v>5084.5937231298376</v>
      </c>
      <c r="W48" s="30">
        <v>4862.0521926053307</v>
      </c>
      <c r="X48" s="30">
        <v>4615.1224419604459</v>
      </c>
    </row>
    <row r="49" spans="1:24" ht="11.25" customHeight="1" x14ac:dyDescent="0.2">
      <c r="A49" s="39" t="s">
        <v>85</v>
      </c>
      <c r="B49" s="23" t="s">
        <v>86</v>
      </c>
      <c r="C49" s="30">
        <v>586.1958727429062</v>
      </c>
      <c r="D49" s="30">
        <v>614.03525365434223</v>
      </c>
      <c r="E49" s="30">
        <v>590.58495270851245</v>
      </c>
      <c r="F49" s="30">
        <v>600.51719690455707</v>
      </c>
      <c r="G49" s="30">
        <v>629.71994840928642</v>
      </c>
      <c r="H49" s="30">
        <v>596.1125537403268</v>
      </c>
      <c r="I49" s="30">
        <v>541.75726569217534</v>
      </c>
      <c r="J49" s="30">
        <v>589.80679277729996</v>
      </c>
      <c r="K49" s="30">
        <v>629.16311263972477</v>
      </c>
      <c r="L49" s="30">
        <v>608.71693895098883</v>
      </c>
      <c r="M49" s="30">
        <v>589.18254514187436</v>
      </c>
      <c r="N49" s="30">
        <v>613.65004299226132</v>
      </c>
      <c r="O49" s="30">
        <v>555.15365434221837</v>
      </c>
      <c r="P49" s="30">
        <v>609.82785898538259</v>
      </c>
      <c r="Q49" s="30">
        <v>728.65245055889943</v>
      </c>
      <c r="R49" s="30">
        <v>716.4713671539123</v>
      </c>
      <c r="S49" s="30">
        <v>643.45760963026646</v>
      </c>
      <c r="T49" s="30">
        <v>655.95451418744631</v>
      </c>
      <c r="U49" s="30">
        <v>598.12932072226988</v>
      </c>
      <c r="V49" s="30">
        <v>564.71504729148751</v>
      </c>
      <c r="W49" s="30">
        <v>574.17360275150475</v>
      </c>
      <c r="X49" s="30">
        <v>661.43576956147888</v>
      </c>
    </row>
    <row r="50" spans="1:24" ht="11.25" customHeight="1" x14ac:dyDescent="0.2">
      <c r="A50" s="39" t="s">
        <v>87</v>
      </c>
      <c r="B50" s="23" t="s">
        <v>88</v>
      </c>
      <c r="C50" s="30">
        <v>3563.0822012037834</v>
      </c>
      <c r="D50" s="30">
        <v>3068.6699054170249</v>
      </c>
      <c r="E50" s="30">
        <v>3826.5796216680992</v>
      </c>
      <c r="F50" s="30">
        <v>3545.8162510748061</v>
      </c>
      <c r="G50" s="30">
        <v>4400.0907136715396</v>
      </c>
      <c r="H50" s="30">
        <v>4368.3169389509885</v>
      </c>
      <c r="I50" s="30">
        <v>4408.7955288048161</v>
      </c>
      <c r="J50" s="30">
        <v>4931.3200343938097</v>
      </c>
      <c r="K50" s="30">
        <v>4501.4624247635429</v>
      </c>
      <c r="L50" s="30">
        <v>5406.1615649183132</v>
      </c>
      <c r="M50" s="30">
        <v>6243.8950988822007</v>
      </c>
      <c r="N50" s="30">
        <v>6120.6298366294077</v>
      </c>
      <c r="O50" s="30">
        <v>5980.1450558899387</v>
      </c>
      <c r="P50" s="30">
        <v>6764.2845227858988</v>
      </c>
      <c r="Q50" s="30">
        <v>6474.5736027515059</v>
      </c>
      <c r="R50" s="30">
        <v>7140.7783319002574</v>
      </c>
      <c r="S50" s="30">
        <v>8488.2354256233848</v>
      </c>
      <c r="T50" s="30">
        <v>22108.4429922614</v>
      </c>
      <c r="U50" s="30">
        <v>25445.845743766116</v>
      </c>
      <c r="V50" s="30">
        <v>20483.365864144464</v>
      </c>
      <c r="W50" s="30">
        <v>6922.2358555459996</v>
      </c>
      <c r="X50" s="30">
        <v>7419.2024075666368</v>
      </c>
    </row>
    <row r="51" spans="1:24" ht="11.25" customHeight="1" x14ac:dyDescent="0.2">
      <c r="A51" s="24" t="s">
        <v>89</v>
      </c>
      <c r="B51" s="25" t="s">
        <v>90</v>
      </c>
      <c r="C51" s="31">
        <v>37600.868185726569</v>
      </c>
      <c r="D51" s="31">
        <v>45232.942218400698</v>
      </c>
      <c r="E51" s="31">
        <v>48109.008856405831</v>
      </c>
      <c r="F51" s="31">
        <v>50281.906706792775</v>
      </c>
      <c r="G51" s="31">
        <v>57167.259157351669</v>
      </c>
      <c r="H51" s="31">
        <v>61354.443336199482</v>
      </c>
      <c r="I51" s="31">
        <v>59164.769733447974</v>
      </c>
      <c r="J51" s="31">
        <v>58795.871281169384</v>
      </c>
      <c r="K51" s="31">
        <v>64455.07343078246</v>
      </c>
      <c r="L51" s="31">
        <v>61272.36405846948</v>
      </c>
      <c r="M51" s="31">
        <v>70163.962080825455</v>
      </c>
      <c r="N51" s="31">
        <v>70222.095012897669</v>
      </c>
      <c r="O51" s="31">
        <v>72408.896904557172</v>
      </c>
      <c r="P51" s="31">
        <v>83385.841272570935</v>
      </c>
      <c r="Q51" s="31">
        <v>77704.692519346514</v>
      </c>
      <c r="R51" s="31">
        <v>78743.465778159938</v>
      </c>
      <c r="S51" s="31">
        <v>70718.546345657785</v>
      </c>
      <c r="T51" s="31">
        <v>55539.76947549441</v>
      </c>
      <c r="U51" s="31">
        <v>27560.983920894243</v>
      </c>
      <c r="V51" s="31">
        <v>33306.917024935516</v>
      </c>
      <c r="W51" s="31">
        <v>26293.999742046424</v>
      </c>
      <c r="X51" s="31">
        <v>26805.467497850383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" si="210">SUM(C53:C70)</f>
        <v>495.76431642304379</v>
      </c>
      <c r="D52" s="31">
        <f t="shared" ref="D52" si="211">SUM(D53:D70)</f>
        <v>715.23688736027509</v>
      </c>
      <c r="E52" s="31">
        <f t="shared" ref="E52" si="212">SUM(E53:E70)</f>
        <v>931.69509888220114</v>
      </c>
      <c r="F52" s="31">
        <f t="shared" ref="F52" si="213">SUM(F53:F70)</f>
        <v>1552.9375752364572</v>
      </c>
      <c r="G52" s="31">
        <f t="shared" ref="G52" si="214">SUM(G53:G70)</f>
        <v>1904.1837489251932</v>
      </c>
      <c r="H52" s="31">
        <f t="shared" ref="H52" si="215">SUM(H53:H70)</f>
        <v>2048.1409286328458</v>
      </c>
      <c r="I52" s="31">
        <f t="shared" ref="I52" si="216">SUM(I53:I70)</f>
        <v>2666.522699914015</v>
      </c>
      <c r="J52" s="31">
        <f t="shared" ref="J52" si="217">SUM(J53:J70)</f>
        <v>3065.2207222699913</v>
      </c>
      <c r="K52" s="31">
        <f t="shared" ref="K52" si="218">SUM(K53:K70)</f>
        <v>3714.6380911435936</v>
      </c>
      <c r="L52" s="31">
        <f t="shared" ref="L52" si="219">SUM(L53:L70)</f>
        <v>4129.0525365434214</v>
      </c>
      <c r="M52" s="31">
        <f t="shared" ref="M52" si="220">SUM(M53:M70)</f>
        <v>5792.9736887360268</v>
      </c>
      <c r="N52" s="31">
        <f t="shared" ref="N52" si="221">SUM(N53:N70)</f>
        <v>6595.0164230438513</v>
      </c>
      <c r="O52" s="31">
        <f t="shared" ref="O52" si="222">SUM(O53:O70)</f>
        <v>7319.3240756663799</v>
      </c>
      <c r="P52" s="31">
        <f t="shared" ref="P52" si="223">SUM(P53:P70)</f>
        <v>8896.2960447119531</v>
      </c>
      <c r="Q52" s="31">
        <f t="shared" ref="Q52" si="224">SUM(Q53:Q70)</f>
        <v>10759.363198624249</v>
      </c>
      <c r="R52" s="31">
        <f t="shared" ref="R52" si="225">SUM(R53:R70)</f>
        <v>10490.606276870159</v>
      </c>
      <c r="S52" s="31">
        <f t="shared" ref="S52" si="226">SUM(S53:S70)</f>
        <v>11182.865950128975</v>
      </c>
      <c r="T52" s="31">
        <f t="shared" ref="T52" si="227">SUM(T53:T70)</f>
        <v>11857.44849527085</v>
      </c>
      <c r="U52" s="31">
        <f t="shared" ref="U52" si="228">SUM(U53:U70)</f>
        <v>13283.236199484092</v>
      </c>
      <c r="V52" s="31">
        <f t="shared" ref="V52" si="229">SUM(V53:V70)</f>
        <v>14243.203353396388</v>
      </c>
      <c r="W52" s="31">
        <f t="shared" ref="W52:X52" si="230">SUM(W53:W70)</f>
        <v>14437.485296646602</v>
      </c>
      <c r="X52" s="31">
        <f t="shared" si="230"/>
        <v>15689.921238177127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482.80300945829748</v>
      </c>
      <c r="D59" s="30">
        <v>656.77841788478065</v>
      </c>
      <c r="E59" s="30">
        <v>835.00524505588987</v>
      </c>
      <c r="F59" s="30">
        <v>1392.3760103181426</v>
      </c>
      <c r="G59" s="30">
        <v>1662.2776440240755</v>
      </c>
      <c r="H59" s="30">
        <v>1565.6796216680996</v>
      </c>
      <c r="I59" s="30">
        <v>1870.546947549441</v>
      </c>
      <c r="J59" s="30">
        <v>2046.4098022355975</v>
      </c>
      <c r="K59" s="30">
        <v>1991.6932072226994</v>
      </c>
      <c r="L59" s="30">
        <v>2122.0646603611353</v>
      </c>
      <c r="M59" s="30">
        <v>2607.8873602751505</v>
      </c>
      <c r="N59" s="30">
        <v>2899.9094582975063</v>
      </c>
      <c r="O59" s="30">
        <v>3275.9537403267418</v>
      </c>
      <c r="P59" s="30">
        <v>3745.1049011177997</v>
      </c>
      <c r="Q59" s="30">
        <v>4143.9248495270849</v>
      </c>
      <c r="R59" s="30">
        <v>4367.1723989681832</v>
      </c>
      <c r="S59" s="30">
        <v>4422.4541702493543</v>
      </c>
      <c r="T59" s="30">
        <v>4381.6049011177975</v>
      </c>
      <c r="U59" s="30">
        <v>4687.435769561479</v>
      </c>
      <c r="V59" s="30">
        <v>5154.526655202063</v>
      </c>
      <c r="W59" s="30">
        <v>5113.9299226139283</v>
      </c>
      <c r="X59" s="30">
        <v>5796.6957867583851</v>
      </c>
    </row>
    <row r="60" spans="1:24" ht="11.25" customHeight="1" x14ac:dyDescent="0.2">
      <c r="A60" s="22" t="s">
        <v>107</v>
      </c>
      <c r="B60" s="23" t="s">
        <v>108</v>
      </c>
      <c r="C60" s="30">
        <v>12.89767841788478</v>
      </c>
      <c r="D60" s="30">
        <v>14.330696474634564</v>
      </c>
      <c r="E60" s="30">
        <v>17.196904557179707</v>
      </c>
      <c r="F60" s="30">
        <v>23.789079965606188</v>
      </c>
      <c r="G60" s="30">
        <v>26.589509888220121</v>
      </c>
      <c r="H60" s="30">
        <v>47.801547721410138</v>
      </c>
      <c r="I60" s="30">
        <v>42.738521066208079</v>
      </c>
      <c r="J60" s="30">
        <v>54.077300085984518</v>
      </c>
      <c r="K60" s="30">
        <v>51.366466036113493</v>
      </c>
      <c r="L60" s="30">
        <v>61.923989681857265</v>
      </c>
      <c r="M60" s="30">
        <v>55.937575236457434</v>
      </c>
      <c r="N60" s="30">
        <v>71.12390369733447</v>
      </c>
      <c r="O60" s="30">
        <v>95.101547721410128</v>
      </c>
      <c r="P60" s="30">
        <v>82.146001719690446</v>
      </c>
      <c r="Q60" s="30">
        <v>75.716766981943252</v>
      </c>
      <c r="R60" s="30">
        <v>51.548409286328464</v>
      </c>
      <c r="S60" s="30">
        <v>54.439208942390366</v>
      </c>
      <c r="T60" s="30">
        <v>61.37024935511608</v>
      </c>
      <c r="U60" s="30">
        <v>48.154600171969051</v>
      </c>
      <c r="V60" s="30">
        <v>44.176698194325006</v>
      </c>
      <c r="W60" s="30">
        <v>51.636801375752363</v>
      </c>
      <c r="X60" s="30">
        <v>55.007136715391226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2.3903697334479789E-2</v>
      </c>
      <c r="G62" s="30">
        <v>0</v>
      </c>
      <c r="H62" s="30">
        <v>0</v>
      </c>
      <c r="I62" s="30">
        <v>9.5528804815133275E-2</v>
      </c>
      <c r="J62" s="30">
        <v>2.3903697334479789E-2</v>
      </c>
      <c r="K62" s="30">
        <v>0</v>
      </c>
      <c r="L62" s="30">
        <v>2.3903697334479789E-2</v>
      </c>
      <c r="M62" s="30">
        <v>2.3903697334479789E-2</v>
      </c>
      <c r="N62" s="30">
        <v>29.975150472914869</v>
      </c>
      <c r="O62" s="30">
        <v>35.325279449699046</v>
      </c>
      <c r="P62" s="30">
        <v>34.608770421324159</v>
      </c>
      <c r="Q62" s="30">
        <v>33.916165090283755</v>
      </c>
      <c r="R62" s="30">
        <v>34.53714531384351</v>
      </c>
      <c r="S62" s="30">
        <v>33.892261392949273</v>
      </c>
      <c r="T62" s="30">
        <v>41.191401547721405</v>
      </c>
      <c r="U62" s="30">
        <v>40.040154772141008</v>
      </c>
      <c r="V62" s="30">
        <v>40.952536543422177</v>
      </c>
      <c r="W62" s="30">
        <v>42.963628546861564</v>
      </c>
      <c r="X62" s="30">
        <v>22.533791917454852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7.347807394668961</v>
      </c>
      <c r="H63" s="30">
        <v>50.805073086844359</v>
      </c>
      <c r="I63" s="30">
        <v>36.759071367153908</v>
      </c>
      <c r="J63" s="30">
        <v>155.1173688736028</v>
      </c>
      <c r="K63" s="30">
        <v>304.84832330180569</v>
      </c>
      <c r="L63" s="30">
        <v>444.23723129836628</v>
      </c>
      <c r="M63" s="30">
        <v>473.34428202923471</v>
      </c>
      <c r="N63" s="30">
        <v>630.66491831470341</v>
      </c>
      <c r="O63" s="30">
        <v>783.61410146173671</v>
      </c>
      <c r="P63" s="30">
        <v>949.15296646603599</v>
      </c>
      <c r="Q63" s="30">
        <v>894.65270851246783</v>
      </c>
      <c r="R63" s="30">
        <v>1021.0417884780737</v>
      </c>
      <c r="S63" s="30">
        <v>938.60902837489255</v>
      </c>
      <c r="T63" s="30">
        <v>920.74170249355109</v>
      </c>
      <c r="U63" s="30">
        <v>994.45356835769542</v>
      </c>
      <c r="V63" s="30">
        <v>1053.7092863284608</v>
      </c>
      <c r="W63" s="30">
        <v>1020.6582975064489</v>
      </c>
      <c r="X63" s="30">
        <v>1020.3269131556319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2.5716251074806529</v>
      </c>
      <c r="J64" s="30">
        <v>7.6935511607910563</v>
      </c>
      <c r="K64" s="30">
        <v>72.904643164230436</v>
      </c>
      <c r="L64" s="30">
        <v>59.616938950988818</v>
      </c>
      <c r="M64" s="30">
        <v>51.692691315563188</v>
      </c>
      <c r="N64" s="30">
        <v>67.004041272570944</v>
      </c>
      <c r="O64" s="30">
        <v>73.734909716251067</v>
      </c>
      <c r="P64" s="30">
        <v>78.219948409286303</v>
      </c>
      <c r="Q64" s="30">
        <v>72.718916595012871</v>
      </c>
      <c r="R64" s="30">
        <v>83.751676698194316</v>
      </c>
      <c r="S64" s="30">
        <v>126.51444539982801</v>
      </c>
      <c r="T64" s="30">
        <v>135.00567497850389</v>
      </c>
      <c r="U64" s="30">
        <v>179.73370593293208</v>
      </c>
      <c r="V64" s="30">
        <v>195.6926053310404</v>
      </c>
      <c r="W64" s="30">
        <v>248.28787618228719</v>
      </c>
      <c r="X64" s="30">
        <v>203.81986242476353</v>
      </c>
    </row>
    <row r="65" spans="1:24" ht="11.25" customHeight="1" x14ac:dyDescent="0.2">
      <c r="A65" s="22" t="s">
        <v>117</v>
      </c>
      <c r="B65" s="23" t="s">
        <v>118</v>
      </c>
      <c r="C65" s="30">
        <v>6.3628546861564911E-2</v>
      </c>
      <c r="D65" s="30">
        <v>44.12777300085984</v>
      </c>
      <c r="E65" s="30">
        <v>79.492949269131557</v>
      </c>
      <c r="F65" s="30">
        <v>136.74858125537403</v>
      </c>
      <c r="G65" s="30">
        <v>207.96878761822867</v>
      </c>
      <c r="H65" s="30">
        <v>383.75760963026636</v>
      </c>
      <c r="I65" s="30">
        <v>648.82699914015461</v>
      </c>
      <c r="J65" s="30">
        <v>745.87695614789345</v>
      </c>
      <c r="K65" s="30">
        <v>1055.4565778159931</v>
      </c>
      <c r="L65" s="30">
        <v>1129.7554600171968</v>
      </c>
      <c r="M65" s="30">
        <v>2310.9453138435078</v>
      </c>
      <c r="N65" s="30">
        <v>2581.8320722269987</v>
      </c>
      <c r="O65" s="30">
        <v>2686.6031814273429</v>
      </c>
      <c r="P65" s="30">
        <v>3661.5266552020639</v>
      </c>
      <c r="Q65" s="30">
        <v>5227.8709372312987</v>
      </c>
      <c r="R65" s="30">
        <v>4601.0963886500422</v>
      </c>
      <c r="S65" s="30">
        <v>5285.4735167669824</v>
      </c>
      <c r="T65" s="30">
        <v>5971.0067067927766</v>
      </c>
      <c r="U65" s="30">
        <v>6908.4178847807389</v>
      </c>
      <c r="V65" s="30">
        <v>7229.4354256233883</v>
      </c>
      <c r="W65" s="30">
        <v>7418.5211521926067</v>
      </c>
      <c r="X65" s="30">
        <v>8031.6588134135845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9.7076526225279444E-2</v>
      </c>
      <c r="I66" s="30">
        <v>64.984006878761818</v>
      </c>
      <c r="J66" s="30">
        <v>56.021840068787618</v>
      </c>
      <c r="K66" s="30">
        <v>238.36887360275145</v>
      </c>
      <c r="L66" s="30">
        <v>311.43035253654335</v>
      </c>
      <c r="M66" s="30">
        <v>293.14256233877904</v>
      </c>
      <c r="N66" s="30">
        <v>313.45597592433364</v>
      </c>
      <c r="O66" s="30">
        <v>368.99131556319867</v>
      </c>
      <c r="P66" s="30">
        <v>345.53680137575236</v>
      </c>
      <c r="Q66" s="30">
        <v>310.56285468615641</v>
      </c>
      <c r="R66" s="30">
        <v>330.42906276870167</v>
      </c>
      <c r="S66" s="30">
        <v>321.39578675838345</v>
      </c>
      <c r="T66" s="30">
        <v>346.52785898538258</v>
      </c>
      <c r="U66" s="30">
        <v>417.79449699054163</v>
      </c>
      <c r="V66" s="30">
        <v>500.00395528804802</v>
      </c>
      <c r="W66" s="30">
        <v>496.19286328460873</v>
      </c>
      <c r="X66" s="30">
        <v>468.26001719690458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1.050902837489252</v>
      </c>
      <c r="O67" s="30">
        <v>0</v>
      </c>
      <c r="P67" s="30">
        <v>0</v>
      </c>
      <c r="Q67" s="30">
        <v>0</v>
      </c>
      <c r="R67" s="30">
        <v>1.029406706792777</v>
      </c>
      <c r="S67" s="30">
        <v>0</v>
      </c>
      <c r="T67" s="30">
        <v>0</v>
      </c>
      <c r="U67" s="30">
        <v>7.2060189165950126</v>
      </c>
      <c r="V67" s="30">
        <v>24.706190885640581</v>
      </c>
      <c r="W67" s="30">
        <v>45.294754944110061</v>
      </c>
      <c r="X67" s="30">
        <v>91.618916595012891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8.7532244196044703E-2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</row>
    <row r="70" spans="1:24" ht="11.25" customHeight="1" x14ac:dyDescent="0.2">
      <c r="A70" s="22" t="s">
        <v>127</v>
      </c>
      <c r="B70" s="23" t="s">
        <v>128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" si="231">SUM(C72:C73)</f>
        <v>0</v>
      </c>
      <c r="D71" s="31">
        <f t="shared" ref="D71" si="232">SUM(D72:D73)</f>
        <v>0.16715391229578669</v>
      </c>
      <c r="E71" s="31">
        <f t="shared" ref="E71" si="233">SUM(E72:E73)</f>
        <v>0</v>
      </c>
      <c r="F71" s="31">
        <f t="shared" ref="F71" si="234">SUM(F72:F73)</f>
        <v>2.4840068787618228</v>
      </c>
      <c r="G71" s="31">
        <f t="shared" ref="G71" si="235">SUM(G72:G73)</f>
        <v>0.16715391229578669</v>
      </c>
      <c r="H71" s="31">
        <f t="shared" ref="H71" si="236">SUM(H72:H73)</f>
        <v>0</v>
      </c>
      <c r="I71" s="31">
        <f t="shared" ref="I71" si="237">SUM(I72:I73)</f>
        <v>9.5528804815133275E-2</v>
      </c>
      <c r="J71" s="31">
        <f t="shared" ref="J71" si="238">SUM(J72:J73)</f>
        <v>2.3903697334479789E-2</v>
      </c>
      <c r="K71" s="31">
        <f t="shared" ref="K71" si="239">SUM(K72:K73)</f>
        <v>0</v>
      </c>
      <c r="L71" s="31">
        <f t="shared" ref="L71" si="240">SUM(L72:L73)</f>
        <v>4.7807394668959578E-2</v>
      </c>
      <c r="M71" s="31">
        <f t="shared" ref="M71" si="241">SUM(M72:M73)</f>
        <v>2.3903697334479789E-2</v>
      </c>
      <c r="N71" s="31">
        <f t="shared" ref="N71" si="242">SUM(N72:N73)</f>
        <v>25.53258813413586</v>
      </c>
      <c r="O71" s="31">
        <f t="shared" ref="O71" si="243">SUM(O72:O73)</f>
        <v>27.801633705932925</v>
      </c>
      <c r="P71" s="31">
        <f t="shared" ref="P71" si="244">SUM(P72:P73)</f>
        <v>45.715047291487522</v>
      </c>
      <c r="Q71" s="31">
        <f t="shared" ref="Q71" si="245">SUM(Q72:Q73)</f>
        <v>28.876526225279449</v>
      </c>
      <c r="R71" s="31">
        <f t="shared" ref="R71" si="246">SUM(R72:R73)</f>
        <v>28.255460017196899</v>
      </c>
      <c r="S71" s="31">
        <f t="shared" ref="S71" si="247">SUM(S72:S73)</f>
        <v>28.85262252794497</v>
      </c>
      <c r="T71" s="31">
        <f t="shared" ref="T71" si="248">SUM(T72:T73)</f>
        <v>36.529062768701635</v>
      </c>
      <c r="U71" s="31">
        <f t="shared" ref="U71" si="249">SUM(U72:U73)</f>
        <v>36.963800515907124</v>
      </c>
      <c r="V71" s="31">
        <f t="shared" ref="V71" si="250">SUM(V72:V73)</f>
        <v>36.31410146173689</v>
      </c>
      <c r="W71" s="31">
        <f t="shared" ref="W71:X71" si="251">SUM(W72:W73)</f>
        <v>36.691487532244196</v>
      </c>
      <c r="X71" s="31">
        <f t="shared" si="251"/>
        <v>19.185726569217543</v>
      </c>
    </row>
    <row r="72" spans="1:24" ht="11.25" customHeight="1" x14ac:dyDescent="0.2">
      <c r="A72" s="22" t="s">
        <v>131</v>
      </c>
      <c r="B72" s="23" t="s">
        <v>132</v>
      </c>
      <c r="C72" s="30">
        <v>0</v>
      </c>
      <c r="D72" s="30">
        <v>0.16715391229578669</v>
      </c>
      <c r="E72" s="30">
        <v>0</v>
      </c>
      <c r="F72" s="30">
        <v>2.4601031814273431</v>
      </c>
      <c r="G72" s="30">
        <v>0.16715391229578669</v>
      </c>
      <c r="H72" s="30">
        <v>0</v>
      </c>
      <c r="I72" s="30">
        <v>0</v>
      </c>
      <c r="J72" s="30">
        <v>0</v>
      </c>
      <c r="K72" s="30">
        <v>0</v>
      </c>
      <c r="L72" s="30">
        <v>2.3903697334479789E-2</v>
      </c>
      <c r="M72" s="30">
        <v>0</v>
      </c>
      <c r="N72" s="30">
        <v>0</v>
      </c>
      <c r="O72" s="30">
        <v>0</v>
      </c>
      <c r="P72" s="30">
        <v>17.411865864144449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2.3903697334479789E-2</v>
      </c>
      <c r="G73" s="30">
        <v>0</v>
      </c>
      <c r="H73" s="30">
        <v>0</v>
      </c>
      <c r="I73" s="30">
        <v>9.5528804815133275E-2</v>
      </c>
      <c r="J73" s="30">
        <v>2.3903697334479789E-2</v>
      </c>
      <c r="K73" s="30">
        <v>0</v>
      </c>
      <c r="L73" s="30">
        <v>2.3903697334479789E-2</v>
      </c>
      <c r="M73" s="30">
        <v>2.3903697334479789E-2</v>
      </c>
      <c r="N73" s="30">
        <v>25.53258813413586</v>
      </c>
      <c r="O73" s="30">
        <v>27.801633705932925</v>
      </c>
      <c r="P73" s="30">
        <v>28.303181427343073</v>
      </c>
      <c r="Q73" s="30">
        <v>28.876526225279449</v>
      </c>
      <c r="R73" s="30">
        <v>28.255460017196899</v>
      </c>
      <c r="S73" s="30">
        <v>28.85262252794497</v>
      </c>
      <c r="T73" s="30">
        <v>36.529062768701635</v>
      </c>
      <c r="U73" s="30">
        <v>36.963800515907124</v>
      </c>
      <c r="V73" s="30">
        <v>36.31410146173689</v>
      </c>
      <c r="W73" s="30">
        <v>36.691487532244196</v>
      </c>
      <c r="X73" s="30">
        <v>19.185726569217543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6.7593293207222693</v>
      </c>
      <c r="D75" s="31">
        <v>7.2847807394668962</v>
      </c>
      <c r="E75" s="31">
        <v>7.0459157351676698</v>
      </c>
      <c r="F75" s="31">
        <v>6.9503869303525363</v>
      </c>
      <c r="G75" s="31">
        <v>8.4551160791057605</v>
      </c>
      <c r="H75" s="31">
        <v>9.1000000000000014</v>
      </c>
      <c r="I75" s="31">
        <v>8.670077386070508</v>
      </c>
      <c r="J75" s="31">
        <v>8.0251934651762689</v>
      </c>
      <c r="K75" s="31">
        <v>8.5029234737747199</v>
      </c>
      <c r="L75" s="31">
        <v>8.0730008598452265</v>
      </c>
      <c r="M75" s="31">
        <v>8.9328460877042133</v>
      </c>
      <c r="N75" s="31">
        <v>7.953568357695616</v>
      </c>
      <c r="O75" s="31">
        <v>8.09681857265692</v>
      </c>
      <c r="P75" s="31">
        <v>5.8278589853826297</v>
      </c>
      <c r="Q75" s="31">
        <v>5.1352536543422183</v>
      </c>
      <c r="R75" s="31">
        <v>5.3740326741186575</v>
      </c>
      <c r="S75" s="31">
        <v>5.0874462596732588</v>
      </c>
      <c r="T75" s="31">
        <v>4.962424763542562</v>
      </c>
      <c r="U75" s="31">
        <v>1.814617368873602</v>
      </c>
      <c r="V75" s="31">
        <v>1.769475494411006</v>
      </c>
      <c r="W75" s="31">
        <v>1.6419604471195179</v>
      </c>
      <c r="X75" s="31">
        <v>1.7627687016337059</v>
      </c>
    </row>
    <row r="76" spans="1:24" ht="11.25" customHeight="1" x14ac:dyDescent="0.2">
      <c r="A76" s="26" t="s">
        <v>139</v>
      </c>
      <c r="B76" s="27" t="s">
        <v>140</v>
      </c>
      <c r="C76" s="32">
        <v>20889.497334479795</v>
      </c>
      <c r="D76" s="32">
        <v>21972.552536543422</v>
      </c>
      <c r="E76" s="32">
        <v>23437.654428202928</v>
      </c>
      <c r="F76" s="32">
        <v>25105.967927773007</v>
      </c>
      <c r="G76" s="32">
        <v>24851.124849527088</v>
      </c>
      <c r="H76" s="32">
        <v>27223.437575236454</v>
      </c>
      <c r="I76" s="32">
        <v>26517.625279449701</v>
      </c>
      <c r="J76" s="32">
        <v>26342.097162510745</v>
      </c>
      <c r="K76" s="32">
        <v>25199.907480653485</v>
      </c>
      <c r="L76" s="32">
        <v>23645.212811693891</v>
      </c>
      <c r="M76" s="32">
        <v>24646.664144453996</v>
      </c>
      <c r="N76" s="32">
        <v>27527.795786758383</v>
      </c>
      <c r="O76" s="32">
        <v>29464.189337919172</v>
      </c>
      <c r="P76" s="32">
        <v>28708.736371453131</v>
      </c>
      <c r="Q76" s="32">
        <v>31703.383319002576</v>
      </c>
      <c r="R76" s="32">
        <v>33904.880051590706</v>
      </c>
      <c r="S76" s="32">
        <v>31115.925193465177</v>
      </c>
      <c r="T76" s="32">
        <v>31911.437575236465</v>
      </c>
      <c r="U76" s="32">
        <v>31255.180911435938</v>
      </c>
      <c r="V76" s="32">
        <v>31512.272141014615</v>
      </c>
      <c r="W76" s="32">
        <v>31560.322699914013</v>
      </c>
      <c r="X76" s="32">
        <v>33887.222785898528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144</v>
      </c>
      <c r="B1" s="7" t="s">
        <v>337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-5503.1858985382614</v>
      </c>
      <c r="D2" s="28">
        <f t="shared" ref="D2" si="1">SUM(D3,D17,D22,D25,D26,D51,D52,D71,D74,D75,D76)</f>
        <v>10616.241014617366</v>
      </c>
      <c r="E2" s="28">
        <f t="shared" ref="E2" si="2">SUM(E3,E17,E22,E25,E26,E51,E52,E71,E74,E75,E76)</f>
        <v>3.904815133274484</v>
      </c>
      <c r="F2" s="28">
        <f t="shared" ref="F2" si="3">SUM(F3,F17,F22,F25,F26,F51,F52,F71,F74,F75,F76)</f>
        <v>2063.333276010319</v>
      </c>
      <c r="G2" s="28">
        <f t="shared" ref="G2" si="4">SUM(G3,G17,G22,G25,G26,G51,G52,G71,G74,G75,G76)</f>
        <v>-4569.1306104901123</v>
      </c>
      <c r="H2" s="28">
        <f t="shared" ref="H2" si="5">SUM(H3,H17,H22,H25,H26,H51,H52,H71,H74,H75,H76)</f>
        <v>-8643.3815993121243</v>
      </c>
      <c r="I2" s="28">
        <f t="shared" ref="I2" si="6">SUM(I3,I17,I22,I25,I26,I51,I52,I71,I74,I75,I76)</f>
        <v>-9035.8090283748916</v>
      </c>
      <c r="J2" s="28">
        <f t="shared" ref="J2" si="7">SUM(J3,J17,J22,J25,J26,J51,J52,J71,J74,J75,J76)</f>
        <v>13230.007050730865</v>
      </c>
      <c r="K2" s="28">
        <f t="shared" ref="K2" si="8">SUM(K3,K17,K22,K25,K26,K51,K52,K71,K74,K75,K76)</f>
        <v>-15793.425881341356</v>
      </c>
      <c r="L2" s="28">
        <f t="shared" ref="L2" si="9">SUM(L3,L17,L22,L25,L26,L51,L52,L71,L74,L75,L76)</f>
        <v>-8140.3796216680994</v>
      </c>
      <c r="M2" s="28">
        <f t="shared" ref="M2" si="10">SUM(M3,M17,M22,M25,M26,M51,M52,M71,M74,M75,M76)</f>
        <v>13304.340154772142</v>
      </c>
      <c r="N2" s="28">
        <f t="shared" ref="N2" si="11">SUM(N3,N17,N22,N25,N26,N51,N52,N71,N74,N75,N76)</f>
        <v>-3430.118400687878</v>
      </c>
      <c r="O2" s="28">
        <f t="shared" ref="O2" si="12">SUM(O3,O17,O22,O25,O26,O51,O52,O71,O74,O75,O76)</f>
        <v>2471.2468615649186</v>
      </c>
      <c r="P2" s="28">
        <f t="shared" ref="P2" si="13">SUM(P3,P17,P22,P25,P26,P51,P52,P71,P74,P75,P76)</f>
        <v>8625.9474634565777</v>
      </c>
      <c r="Q2" s="28">
        <f t="shared" ref="Q2" si="14">SUM(Q3,Q17,Q22,Q25,Q26,Q51,Q52,Q71,Q74,Q75,Q76)</f>
        <v>-6092.9059329320726</v>
      </c>
      <c r="R2" s="28">
        <f t="shared" ref="R2" si="15">SUM(R3,R17,R22,R25,R26,R51,R52,R71,R74,R75,R76)</f>
        <v>-4678.6604471195178</v>
      </c>
      <c r="S2" s="28">
        <f t="shared" ref="S2" si="16">SUM(S3,S17,S22,S25,S26,S51,S52,S71,S74,S75,S76)</f>
        <v>15311.486070507306</v>
      </c>
      <c r="T2" s="28">
        <f t="shared" ref="T2" si="17">SUM(T3,T17,T22,T25,T26,T51,T52,T71,T74,T75,T76)</f>
        <v>9558.451074806535</v>
      </c>
      <c r="U2" s="28">
        <f t="shared" ref="U2" si="18">SUM(U3,U17,U22,U25,U26,U51,U52,U71,U74,U75,U76)</f>
        <v>-96.877128116938778</v>
      </c>
      <c r="V2" s="28">
        <f t="shared" ref="V2" si="19">SUM(V3,V17,V22,V25,V26,V51,V52,V71,V74,V75,V76)</f>
        <v>-26110.12510748065</v>
      </c>
      <c r="W2" s="28">
        <f t="shared" ref="W2:X2" si="20">SUM(W3,W17,W22,W25,W26,W51,W52,W71,W74,W75,W76)</f>
        <v>12112.832932072228</v>
      </c>
      <c r="X2" s="28">
        <f t="shared" si="20"/>
        <v>50854.820894239034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21">SUM(C4,C8,C11)</f>
        <v>4774.2170249355113</v>
      </c>
      <c r="D3" s="29">
        <f t="shared" ref="D3" si="22">SUM(D4,D8,D11)</f>
        <v>3123.3411865864141</v>
      </c>
      <c r="E3" s="29">
        <f t="shared" ref="E3" si="23">SUM(E4,E8,E11)</f>
        <v>2160.051332760102</v>
      </c>
      <c r="F3" s="29">
        <f t="shared" ref="F3" si="24">SUM(F4,F8,F11)</f>
        <v>4571.8481513327597</v>
      </c>
      <c r="G3" s="29">
        <f t="shared" ref="G3" si="25">SUM(G4,G8,G11)</f>
        <v>-1763.3373172828885</v>
      </c>
      <c r="H3" s="29">
        <f t="shared" ref="H3" si="26">SUM(H4,H8,H11)</f>
        <v>-1460.6890799656062</v>
      </c>
      <c r="I3" s="29">
        <f t="shared" ref="I3" si="27">SUM(I4,I8,I11)</f>
        <v>2350.485726569219</v>
      </c>
      <c r="J3" s="29">
        <f t="shared" ref="J3" si="28">SUM(J4,J8,J11)</f>
        <v>4177.806276870162</v>
      </c>
      <c r="K3" s="29">
        <f t="shared" ref="K3" si="29">SUM(K4,K8,K11)</f>
        <v>-8931.3257953568354</v>
      </c>
      <c r="L3" s="29">
        <f t="shared" ref="L3" si="30">SUM(L4,L8,L11)</f>
        <v>-3367.9509888220123</v>
      </c>
      <c r="M3" s="29">
        <f t="shared" ref="M3" si="31">SUM(M4,M8,M11)</f>
        <v>4097.7225279449704</v>
      </c>
      <c r="N3" s="29">
        <f t="shared" ref="N3" si="32">SUM(N4,N8,N11)</f>
        <v>-879.59492691315609</v>
      </c>
      <c r="O3" s="29">
        <f t="shared" ref="O3" si="33">SUM(O4,O8,O11)</f>
        <v>-2087.0472055030095</v>
      </c>
      <c r="P3" s="29">
        <f t="shared" ref="P3" si="34">SUM(P4,P8,P11)</f>
        <v>7819.2926053310393</v>
      </c>
      <c r="Q3" s="29">
        <f t="shared" ref="Q3" si="35">SUM(Q4,Q8,Q11)</f>
        <v>125.70318142734283</v>
      </c>
      <c r="R3" s="29">
        <f t="shared" ref="R3" si="36">SUM(R4,R8,R11)</f>
        <v>3835.507136715391</v>
      </c>
      <c r="S3" s="29">
        <f t="shared" ref="S3" si="37">SUM(S4,S8,S11)</f>
        <v>7157.2558899398091</v>
      </c>
      <c r="T3" s="29">
        <f t="shared" ref="T3" si="38">SUM(T4,T8,T11)</f>
        <v>1049.8266552020641</v>
      </c>
      <c r="U3" s="29">
        <f t="shared" ref="U3" si="39">SUM(U4,U8,U11)</f>
        <v>1610.9172828890796</v>
      </c>
      <c r="V3" s="29">
        <f t="shared" ref="V3" si="40">SUM(V4,V8,V11)</f>
        <v>-3081.1218400687858</v>
      </c>
      <c r="W3" s="29">
        <f t="shared" ref="W3:X3" si="41">SUM(W4,W8,W11)</f>
        <v>6324.8667239896813</v>
      </c>
      <c r="X3" s="29">
        <f t="shared" si="41"/>
        <v>11260.428546861567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42">SUM(C5:C7)</f>
        <v>2964.046947549441</v>
      </c>
      <c r="D4" s="42">
        <f t="shared" ref="D4" si="43">SUM(D5:D7)</f>
        <v>3043.0545141874459</v>
      </c>
      <c r="E4" s="42">
        <f t="shared" ref="E4" si="44">SUM(E5:E7)</f>
        <v>921.35915735167578</v>
      </c>
      <c r="F4" s="42">
        <f t="shared" ref="F4" si="45">SUM(F5:F7)</f>
        <v>3699.9544282029228</v>
      </c>
      <c r="G4" s="42">
        <f t="shared" ref="G4" si="46">SUM(G5:G7)</f>
        <v>-2094.5554600171963</v>
      </c>
      <c r="H4" s="42">
        <f t="shared" ref="H4" si="47">SUM(H5:H7)</f>
        <v>-1469.0200343938093</v>
      </c>
      <c r="I4" s="42">
        <f t="shared" ref="I4" si="48">SUM(I5:I7)</f>
        <v>1407.755975924335</v>
      </c>
      <c r="J4" s="42">
        <f t="shared" ref="J4" si="49">SUM(J5:J7)</f>
        <v>4489.5836629406695</v>
      </c>
      <c r="K4" s="42">
        <f t="shared" ref="K4" si="50">SUM(K5:K7)</f>
        <v>-7216.6282029234735</v>
      </c>
      <c r="L4" s="42">
        <f t="shared" ref="L4" si="51">SUM(L5:L7)</f>
        <v>-3647.6591573516771</v>
      </c>
      <c r="M4" s="42">
        <f t="shared" ref="M4" si="52">SUM(M5:M7)</f>
        <v>3986.6439380911443</v>
      </c>
      <c r="N4" s="42">
        <f t="shared" ref="N4" si="53">SUM(N5:N7)</f>
        <v>-943.64858125537444</v>
      </c>
      <c r="O4" s="42">
        <f t="shared" ref="O4" si="54">SUM(O5:O7)</f>
        <v>-1851.7614789337922</v>
      </c>
      <c r="P4" s="42">
        <f t="shared" ref="P4" si="55">SUM(P5:P7)</f>
        <v>7572.8021496130687</v>
      </c>
      <c r="Q4" s="42">
        <f t="shared" ref="Q4" si="56">SUM(Q5:Q7)</f>
        <v>-750.57824591573535</v>
      </c>
      <c r="R4" s="42">
        <f t="shared" ref="R4" si="57">SUM(R5:R7)</f>
        <v>3894.5356835769558</v>
      </c>
      <c r="S4" s="42">
        <f t="shared" ref="S4" si="58">SUM(S5:S7)</f>
        <v>6740.1289767841772</v>
      </c>
      <c r="T4" s="42">
        <f t="shared" ref="T4" si="59">SUM(T5:T7)</f>
        <v>1210.0806534823737</v>
      </c>
      <c r="U4" s="42">
        <f t="shared" ref="U4" si="60">SUM(U5:U7)</f>
        <v>1784.2394668959585</v>
      </c>
      <c r="V4" s="42">
        <f t="shared" ref="V4" si="61">SUM(V5:V7)</f>
        <v>-2333.6447979363702</v>
      </c>
      <c r="W4" s="42">
        <f t="shared" ref="W4:X4" si="62">SUM(W5:W7)</f>
        <v>5528.8069647463453</v>
      </c>
      <c r="X4" s="42">
        <f t="shared" si="62"/>
        <v>8881.1533963886504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31.795786758383482</v>
      </c>
      <c r="F5" s="30">
        <v>-80.47730008598451</v>
      </c>
      <c r="G5" s="30">
        <v>-170.56242476354257</v>
      </c>
      <c r="H5" s="30">
        <v>-245.07687016337061</v>
      </c>
      <c r="I5" s="30">
        <v>-286.90128976784177</v>
      </c>
      <c r="J5" s="30">
        <v>3.0484952708512374</v>
      </c>
      <c r="K5" s="30">
        <v>-1223.9049871023215</v>
      </c>
      <c r="L5" s="30">
        <v>-1643.3023215821149</v>
      </c>
      <c r="M5" s="30">
        <v>-1924.5779019776435</v>
      </c>
      <c r="N5" s="30">
        <v>537.50498710232171</v>
      </c>
      <c r="O5" s="30">
        <v>1153.2411865864144</v>
      </c>
      <c r="P5" s="30">
        <v>886.76956147893372</v>
      </c>
      <c r="Q5" s="30">
        <v>409.29036973344802</v>
      </c>
      <c r="R5" s="30">
        <v>521.43439380911445</v>
      </c>
      <c r="S5" s="30">
        <v>273.58684436801377</v>
      </c>
      <c r="T5" s="30">
        <v>134.01367153912298</v>
      </c>
      <c r="U5" s="30">
        <v>44.339724849527137</v>
      </c>
      <c r="V5" s="30">
        <v>-45.760619088564042</v>
      </c>
      <c r="W5" s="30">
        <v>-91.847119518486707</v>
      </c>
      <c r="X5" s="30">
        <v>-184.50146173688739</v>
      </c>
    </row>
    <row r="6" spans="1:24" ht="11.25" customHeight="1" x14ac:dyDescent="0.2">
      <c r="A6" s="39" t="s">
        <v>7</v>
      </c>
      <c r="B6" s="23" t="s">
        <v>8</v>
      </c>
      <c r="C6" s="30">
        <v>634.72682717110911</v>
      </c>
      <c r="D6" s="30">
        <v>-462.1732588134135</v>
      </c>
      <c r="E6" s="30">
        <v>-82.931642304385193</v>
      </c>
      <c r="F6" s="30">
        <v>886.58478073946685</v>
      </c>
      <c r="G6" s="30">
        <v>-159.70670679277714</v>
      </c>
      <c r="H6" s="30">
        <v>-1070.053482373173</v>
      </c>
      <c r="I6" s="30">
        <v>799.72777300085988</v>
      </c>
      <c r="J6" s="30">
        <v>17.188907996560712</v>
      </c>
      <c r="K6" s="30">
        <v>-809.01461736887359</v>
      </c>
      <c r="L6" s="30">
        <v>2046.2560619088561</v>
      </c>
      <c r="M6" s="30">
        <v>-1146.2914875322442</v>
      </c>
      <c r="N6" s="30">
        <v>348.57162510748054</v>
      </c>
      <c r="O6" s="30">
        <v>2615.3276870163372</v>
      </c>
      <c r="P6" s="30">
        <v>607.34488392089418</v>
      </c>
      <c r="Q6" s="30">
        <v>-145.6578675838349</v>
      </c>
      <c r="R6" s="30">
        <v>455.79879621668101</v>
      </c>
      <c r="S6" s="30">
        <v>443.69484092863263</v>
      </c>
      <c r="T6" s="30">
        <v>198.64901117798806</v>
      </c>
      <c r="U6" s="30">
        <v>879.66371453138424</v>
      </c>
      <c r="V6" s="30">
        <v>-475.2723989681856</v>
      </c>
      <c r="W6" s="30">
        <v>869.90576096302686</v>
      </c>
      <c r="X6" s="30">
        <v>210.15812553740335</v>
      </c>
    </row>
    <row r="7" spans="1:24" ht="11.25" customHeight="1" x14ac:dyDescent="0.2">
      <c r="A7" s="39" t="s">
        <v>9</v>
      </c>
      <c r="B7" s="23" t="s">
        <v>10</v>
      </c>
      <c r="C7" s="30">
        <v>2329.3201203783319</v>
      </c>
      <c r="D7" s="30">
        <v>3505.2277730008595</v>
      </c>
      <c r="E7" s="30">
        <v>972.4950128976775</v>
      </c>
      <c r="F7" s="30">
        <v>2893.8469475494408</v>
      </c>
      <c r="G7" s="30">
        <v>-1764.2863284608768</v>
      </c>
      <c r="H7" s="30">
        <v>-153.8896818572658</v>
      </c>
      <c r="I7" s="30">
        <v>894.92949269131691</v>
      </c>
      <c r="J7" s="30">
        <v>4469.3462596732579</v>
      </c>
      <c r="K7" s="30">
        <v>-5183.7085984522782</v>
      </c>
      <c r="L7" s="30">
        <v>-4050.6128976784184</v>
      </c>
      <c r="M7" s="30">
        <v>7057.513327601032</v>
      </c>
      <c r="N7" s="30">
        <v>-1829.7251934651767</v>
      </c>
      <c r="O7" s="30">
        <v>-5620.3303525365436</v>
      </c>
      <c r="P7" s="30">
        <v>6078.687704213241</v>
      </c>
      <c r="Q7" s="30">
        <v>-1014.2107480653485</v>
      </c>
      <c r="R7" s="30">
        <v>2917.3024935511603</v>
      </c>
      <c r="S7" s="30">
        <v>6022.847291487531</v>
      </c>
      <c r="T7" s="30">
        <v>877.41797076526268</v>
      </c>
      <c r="U7" s="30">
        <v>860.23602751504711</v>
      </c>
      <c r="V7" s="30">
        <v>-1812.6117798796204</v>
      </c>
      <c r="W7" s="30">
        <v>4750.7483233018056</v>
      </c>
      <c r="X7" s="30">
        <v>8855.4967325881353</v>
      </c>
    </row>
    <row r="8" spans="1:24" ht="11.25" customHeight="1" x14ac:dyDescent="0.2">
      <c r="A8" s="40" t="s">
        <v>343</v>
      </c>
      <c r="B8" s="41" t="s">
        <v>344</v>
      </c>
      <c r="C8" s="42">
        <f t="shared" ref="C8" si="63">SUM(C9:C10)</f>
        <v>1047.3693035253655</v>
      </c>
      <c r="D8" s="42">
        <f t="shared" ref="D8" si="64">SUM(D9:D10)</f>
        <v>99.223645743766184</v>
      </c>
      <c r="E8" s="42">
        <f t="shared" ref="E8" si="65">SUM(E9:E10)</f>
        <v>-82.381857265692176</v>
      </c>
      <c r="F8" s="42">
        <f t="shared" ref="F8" si="66">SUM(F9:F10)</f>
        <v>653.72553740326725</v>
      </c>
      <c r="G8" s="42">
        <f t="shared" ref="G8" si="67">SUM(G9:G10)</f>
        <v>573.2752364574377</v>
      </c>
      <c r="H8" s="42">
        <f t="shared" ref="H8" si="68">SUM(H9:H10)</f>
        <v>887.18632846087712</v>
      </c>
      <c r="I8" s="42">
        <f t="shared" ref="I8" si="69">SUM(I9:I10)</f>
        <v>436.50128976784185</v>
      </c>
      <c r="J8" s="42">
        <f t="shared" ref="J8" si="70">SUM(J9:J10)</f>
        <v>-125.93018056749789</v>
      </c>
      <c r="K8" s="42">
        <f t="shared" ref="K8" si="71">SUM(K9:K10)</f>
        <v>-794.58770421324175</v>
      </c>
      <c r="L8" s="42">
        <f t="shared" ref="L8" si="72">SUM(L9:L10)</f>
        <v>-448.58177128116932</v>
      </c>
      <c r="M8" s="42">
        <f t="shared" ref="M8" si="73">SUM(M9:M10)</f>
        <v>140.05047291487529</v>
      </c>
      <c r="N8" s="42">
        <f t="shared" ref="N8" si="74">SUM(N9:N10)</f>
        <v>48.950042992261444</v>
      </c>
      <c r="O8" s="42">
        <f t="shared" ref="O8" si="75">SUM(O9:O10)</f>
        <v>-233.93215821152188</v>
      </c>
      <c r="P8" s="42">
        <f t="shared" ref="P8" si="76">SUM(P9:P10)</f>
        <v>241.49380911435935</v>
      </c>
      <c r="Q8" s="42">
        <f t="shared" ref="Q8" si="77">SUM(Q9:Q10)</f>
        <v>648.29363714531382</v>
      </c>
      <c r="R8" s="42">
        <f t="shared" ref="R8" si="78">SUM(R9:R10)</f>
        <v>85.915907136715219</v>
      </c>
      <c r="S8" s="42">
        <f t="shared" ref="S8" si="79">SUM(S9:S10)</f>
        <v>454.43190025795343</v>
      </c>
      <c r="T8" s="42">
        <f t="shared" ref="T8" si="80">SUM(T9:T10)</f>
        <v>-88.705846947549446</v>
      </c>
      <c r="U8" s="42">
        <f t="shared" ref="U8" si="81">SUM(U9:U10)</f>
        <v>420.39183147033538</v>
      </c>
      <c r="V8" s="42">
        <f t="shared" ref="V8" si="82">SUM(V9:V10)</f>
        <v>-234.95030094582961</v>
      </c>
      <c r="W8" s="42">
        <f t="shared" ref="W8:X8" si="83">SUM(W9:W10)</f>
        <v>503.32003439380912</v>
      </c>
      <c r="X8" s="42">
        <f t="shared" si="83"/>
        <v>621.6480653482372</v>
      </c>
    </row>
    <row r="9" spans="1:24" ht="11.25" customHeight="1" x14ac:dyDescent="0.2">
      <c r="A9" s="39" t="s">
        <v>11</v>
      </c>
      <c r="B9" s="23" t="s">
        <v>12</v>
      </c>
      <c r="C9" s="30">
        <v>250.31625107480656</v>
      </c>
      <c r="D9" s="30">
        <v>26.926827171109185</v>
      </c>
      <c r="E9" s="30">
        <v>80.177300085984527</v>
      </c>
      <c r="F9" s="30">
        <v>75.376784178847799</v>
      </c>
      <c r="G9" s="30">
        <v>21.731986242476356</v>
      </c>
      <c r="H9" s="30">
        <v>201.73258813413582</v>
      </c>
      <c r="I9" s="30">
        <v>41.915735167669823</v>
      </c>
      <c r="J9" s="30">
        <v>85.008684436801374</v>
      </c>
      <c r="K9" s="30">
        <v>-231.26285468615652</v>
      </c>
      <c r="L9" s="30">
        <v>-256.21427343078244</v>
      </c>
      <c r="M9" s="30">
        <v>-527.75674978503855</v>
      </c>
      <c r="N9" s="30">
        <v>156.73602751504728</v>
      </c>
      <c r="O9" s="30">
        <v>-44.084178847807394</v>
      </c>
      <c r="P9" s="30">
        <v>-58.167411865864139</v>
      </c>
      <c r="Q9" s="30">
        <v>325.83869303525364</v>
      </c>
      <c r="R9" s="30">
        <v>322.87867583834901</v>
      </c>
      <c r="S9" s="30">
        <v>227.3178847807394</v>
      </c>
      <c r="T9" s="30">
        <v>35.573860705073074</v>
      </c>
      <c r="U9" s="30">
        <v>-59.863886500429899</v>
      </c>
      <c r="V9" s="30">
        <v>137.75270851246773</v>
      </c>
      <c r="W9" s="30">
        <v>79.149871023215809</v>
      </c>
      <c r="X9" s="30">
        <v>98.9700773860705</v>
      </c>
    </row>
    <row r="10" spans="1:24" ht="11.25" customHeight="1" x14ac:dyDescent="0.2">
      <c r="A10" s="39" t="s">
        <v>13</v>
      </c>
      <c r="B10" s="23" t="s">
        <v>14</v>
      </c>
      <c r="C10" s="30">
        <v>797.05305245055899</v>
      </c>
      <c r="D10" s="30">
        <v>72.296818572657003</v>
      </c>
      <c r="E10" s="30">
        <v>-162.5591573516767</v>
      </c>
      <c r="F10" s="30">
        <v>578.34875322441951</v>
      </c>
      <c r="G10" s="30">
        <v>551.54325021496129</v>
      </c>
      <c r="H10" s="30">
        <v>685.45374032674124</v>
      </c>
      <c r="I10" s="30">
        <v>394.58555460017203</v>
      </c>
      <c r="J10" s="30">
        <v>-210.93886500429926</v>
      </c>
      <c r="K10" s="30">
        <v>-563.32484952708523</v>
      </c>
      <c r="L10" s="30">
        <v>-192.36749785038688</v>
      </c>
      <c r="M10" s="30">
        <v>667.80722269991384</v>
      </c>
      <c r="N10" s="30">
        <v>-107.78598452278584</v>
      </c>
      <c r="O10" s="30">
        <v>-189.84797936371447</v>
      </c>
      <c r="P10" s="30">
        <v>299.6612209802235</v>
      </c>
      <c r="Q10" s="30">
        <v>322.45494411006018</v>
      </c>
      <c r="R10" s="30">
        <v>-236.96276870163379</v>
      </c>
      <c r="S10" s="30">
        <v>227.11401547721402</v>
      </c>
      <c r="T10" s="30">
        <v>-124.27970765262252</v>
      </c>
      <c r="U10" s="30">
        <v>480.25571797076526</v>
      </c>
      <c r="V10" s="30">
        <v>-372.70300945829734</v>
      </c>
      <c r="W10" s="30">
        <v>424.17016337059334</v>
      </c>
      <c r="X10" s="30">
        <v>522.67798796216675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" si="84">SUM(C12:C16)</f>
        <v>762.80077386070491</v>
      </c>
      <c r="D11" s="42">
        <f t="shared" ref="D11" si="85">SUM(D12:D16)</f>
        <v>-18.936973344797856</v>
      </c>
      <c r="E11" s="42">
        <f t="shared" ref="E11" si="86">SUM(E12:E16)</f>
        <v>1321.0740326741184</v>
      </c>
      <c r="F11" s="42">
        <f t="shared" ref="F11" si="87">SUM(F12:F16)</f>
        <v>218.16818572656928</v>
      </c>
      <c r="G11" s="42">
        <f t="shared" ref="G11" si="88">SUM(G12:G16)</f>
        <v>-242.0570937231299</v>
      </c>
      <c r="H11" s="42">
        <f t="shared" ref="H11" si="89">SUM(H12:H16)</f>
        <v>-878.85537403267392</v>
      </c>
      <c r="I11" s="42">
        <f t="shared" ref="I11" si="90">SUM(I12:I16)</f>
        <v>506.2284608770421</v>
      </c>
      <c r="J11" s="42">
        <f t="shared" ref="J11" si="91">SUM(J12:J16)</f>
        <v>-185.84720550300955</v>
      </c>
      <c r="K11" s="42">
        <f t="shared" ref="K11" si="92">SUM(K12:K16)</f>
        <v>-920.10988822012018</v>
      </c>
      <c r="L11" s="42">
        <f t="shared" ref="L11" si="93">SUM(L12:L16)</f>
        <v>728.2899398108342</v>
      </c>
      <c r="M11" s="42">
        <f t="shared" ref="M11" si="94">SUM(M12:M16)</f>
        <v>-28.971883061049095</v>
      </c>
      <c r="N11" s="42">
        <f t="shared" ref="N11" si="95">SUM(N12:N16)</f>
        <v>15.103611349956985</v>
      </c>
      <c r="O11" s="42">
        <f t="shared" ref="O11" si="96">SUM(O12:O16)</f>
        <v>-1.3535683576956448</v>
      </c>
      <c r="P11" s="42">
        <f t="shared" ref="P11" si="97">SUM(P12:P16)</f>
        <v>4.996646603611282</v>
      </c>
      <c r="Q11" s="42">
        <f t="shared" ref="Q11" si="98">SUM(Q12:Q16)</f>
        <v>227.98779019776435</v>
      </c>
      <c r="R11" s="42">
        <f t="shared" ref="R11" si="99">SUM(R12:R16)</f>
        <v>-144.9444539982803</v>
      </c>
      <c r="S11" s="42">
        <f t="shared" ref="S11" si="100">SUM(S12:S16)</f>
        <v>-37.30498710232159</v>
      </c>
      <c r="T11" s="42">
        <f t="shared" ref="T11" si="101">SUM(T12:T16)</f>
        <v>-71.548151332760085</v>
      </c>
      <c r="U11" s="42">
        <f t="shared" ref="U11" si="102">SUM(U12:U16)</f>
        <v>-593.71401547721405</v>
      </c>
      <c r="V11" s="42">
        <f t="shared" ref="V11" si="103">SUM(V12:V16)</f>
        <v>-512.52674118658638</v>
      </c>
      <c r="W11" s="42">
        <f t="shared" ref="W11:X11" si="104">SUM(W12:W16)</f>
        <v>292.73972484952708</v>
      </c>
      <c r="X11" s="42">
        <f t="shared" si="104"/>
        <v>1757.6270851246782</v>
      </c>
    </row>
    <row r="12" spans="1:24" ht="11.25" customHeight="1" x14ac:dyDescent="0.2">
      <c r="A12" s="39" t="s">
        <v>15</v>
      </c>
      <c r="B12" s="23" t="s">
        <v>16</v>
      </c>
      <c r="C12" s="30">
        <v>-3.416766981943252</v>
      </c>
      <c r="D12" s="30">
        <v>-12.989509888220121</v>
      </c>
      <c r="E12" s="30">
        <v>20.758469475494412</v>
      </c>
      <c r="F12" s="30">
        <v>20.850128976784177</v>
      </c>
      <c r="G12" s="30">
        <v>4.0009458297506439</v>
      </c>
      <c r="H12" s="30">
        <v>-8.9438521066208061</v>
      </c>
      <c r="I12" s="30">
        <v>-4.1766981943250201</v>
      </c>
      <c r="J12" s="30">
        <v>-1.5499570077386069</v>
      </c>
      <c r="K12" s="30">
        <v>-1.9827171109200354</v>
      </c>
      <c r="L12" s="30">
        <v>-2.5739466895958723</v>
      </c>
      <c r="M12" s="30">
        <v>1.5763542562338779</v>
      </c>
      <c r="N12" s="30">
        <v>-2.4509028374892519</v>
      </c>
      <c r="O12" s="30">
        <v>3.022355975924333</v>
      </c>
      <c r="P12" s="30">
        <v>-1.6619088564058471</v>
      </c>
      <c r="Q12" s="30">
        <v>0.52545141874462586</v>
      </c>
      <c r="R12" s="30">
        <v>0</v>
      </c>
      <c r="S12" s="30">
        <v>0.74952708512467758</v>
      </c>
      <c r="T12" s="30">
        <v>-0.86534823731728294</v>
      </c>
      <c r="U12" s="30">
        <v>-2.6459157351676703</v>
      </c>
      <c r="V12" s="30">
        <v>3.3168529664660364</v>
      </c>
      <c r="W12" s="30">
        <v>0.26706792777300092</v>
      </c>
      <c r="X12" s="30">
        <v>4.5657781599312192E-2</v>
      </c>
    </row>
    <row r="13" spans="1:24" ht="11.25" customHeight="1" x14ac:dyDescent="0.2">
      <c r="A13" s="39" t="s">
        <v>17</v>
      </c>
      <c r="B13" s="23" t="s">
        <v>18</v>
      </c>
      <c r="C13" s="30">
        <v>750.5905417024934</v>
      </c>
      <c r="D13" s="30">
        <v>-2.7987962166809162</v>
      </c>
      <c r="E13" s="30">
        <v>1302.7287188306102</v>
      </c>
      <c r="F13" s="30">
        <v>203.55623387790203</v>
      </c>
      <c r="G13" s="30">
        <v>-222.30524505588997</v>
      </c>
      <c r="H13" s="30">
        <v>-873.89243336199468</v>
      </c>
      <c r="I13" s="30">
        <v>526.0356835769561</v>
      </c>
      <c r="J13" s="30">
        <v>-176.8913155631987</v>
      </c>
      <c r="K13" s="30">
        <v>-917.20687876182274</v>
      </c>
      <c r="L13" s="30">
        <v>747.35520206362867</v>
      </c>
      <c r="M13" s="30">
        <v>-67.984350816853052</v>
      </c>
      <c r="N13" s="30">
        <v>-26.489767841788499</v>
      </c>
      <c r="O13" s="30">
        <v>6.7466036113499257</v>
      </c>
      <c r="P13" s="30">
        <v>-39.674548581255436</v>
      </c>
      <c r="Q13" s="30">
        <v>203.87953568357688</v>
      </c>
      <c r="R13" s="30">
        <v>-175.89165950128975</v>
      </c>
      <c r="S13" s="30">
        <v>-55.550300945829754</v>
      </c>
      <c r="T13" s="30">
        <v>-36.60851246775578</v>
      </c>
      <c r="U13" s="30">
        <v>-476.64024075666379</v>
      </c>
      <c r="V13" s="30">
        <v>-452.25898538263112</v>
      </c>
      <c r="W13" s="30">
        <v>279.33791917454857</v>
      </c>
      <c r="X13" s="30">
        <v>1760.5717970765268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-1.0007738607050729</v>
      </c>
      <c r="D15" s="30">
        <v>0</v>
      </c>
      <c r="E15" s="30">
        <v>0</v>
      </c>
      <c r="F15" s="30">
        <v>0</v>
      </c>
      <c r="G15" s="30">
        <v>-9.7034393809114352</v>
      </c>
      <c r="H15" s="30">
        <v>19.63697334479793</v>
      </c>
      <c r="I15" s="30">
        <v>-3.8698194325021484</v>
      </c>
      <c r="J15" s="30">
        <v>-12.828374892519346</v>
      </c>
      <c r="K15" s="30">
        <v>23.793723129836625</v>
      </c>
      <c r="L15" s="30">
        <v>-3.4294926913155619</v>
      </c>
      <c r="M15" s="30">
        <v>17.303955288048151</v>
      </c>
      <c r="N15" s="30">
        <v>-8.371453138435081</v>
      </c>
      <c r="O15" s="30">
        <v>-4.9795356835769553</v>
      </c>
      <c r="P15" s="30">
        <v>0.84711951848667155</v>
      </c>
      <c r="Q15" s="30">
        <v>1.4759243336199481</v>
      </c>
      <c r="R15" s="30">
        <v>9.9031814273430783</v>
      </c>
      <c r="S15" s="30">
        <v>-2.9674118658641446</v>
      </c>
      <c r="T15" s="30">
        <v>3.6007738607050737</v>
      </c>
      <c r="U15" s="30">
        <v>-11.38529664660361</v>
      </c>
      <c r="V15" s="30">
        <v>3.212811693895099</v>
      </c>
      <c r="W15" s="30">
        <v>3.2391229578675835</v>
      </c>
      <c r="X15" s="30">
        <v>-17.244883920894242</v>
      </c>
    </row>
    <row r="16" spans="1:24" ht="11.25" customHeight="1" x14ac:dyDescent="0.2">
      <c r="A16" s="39" t="s">
        <v>23</v>
      </c>
      <c r="B16" s="23" t="s">
        <v>24</v>
      </c>
      <c r="C16" s="30">
        <v>16.62777300085984</v>
      </c>
      <c r="D16" s="30">
        <v>-3.1486672398968185</v>
      </c>
      <c r="E16" s="30">
        <v>-2.4131556319862426</v>
      </c>
      <c r="F16" s="30">
        <v>-6.2381771281169325</v>
      </c>
      <c r="G16" s="30">
        <v>-14.049355116079104</v>
      </c>
      <c r="H16" s="30">
        <v>-15.656061908856403</v>
      </c>
      <c r="I16" s="30">
        <v>-11.760705073086847</v>
      </c>
      <c r="J16" s="30">
        <v>5.4224419604471139</v>
      </c>
      <c r="K16" s="30">
        <v>-24.714015477214101</v>
      </c>
      <c r="L16" s="30">
        <v>-13.061822871883059</v>
      </c>
      <c r="M16" s="30">
        <v>20.132158211521922</v>
      </c>
      <c r="N16" s="30">
        <v>52.415735167669816</v>
      </c>
      <c r="O16" s="30">
        <v>-6.1429922613929477</v>
      </c>
      <c r="P16" s="30">
        <v>45.485984522785891</v>
      </c>
      <c r="Q16" s="30">
        <v>22.106878761822877</v>
      </c>
      <c r="R16" s="30">
        <v>21.044024075666378</v>
      </c>
      <c r="S16" s="30">
        <v>20.463198624247635</v>
      </c>
      <c r="T16" s="30">
        <v>-37.675064488392096</v>
      </c>
      <c r="U16" s="30">
        <v>-103.04256233877902</v>
      </c>
      <c r="V16" s="30">
        <v>-66.797420464316431</v>
      </c>
      <c r="W16" s="30">
        <v>9.8956147893379196</v>
      </c>
      <c r="X16" s="30">
        <v>14.254514187446258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" si="105">SUM(C18:C21)</f>
        <v>0</v>
      </c>
      <c r="D17" s="31">
        <f t="shared" ref="D17" si="106">SUM(D18:D21)</f>
        <v>0</v>
      </c>
      <c r="E17" s="31">
        <f t="shared" ref="E17" si="107">SUM(E18:E21)</f>
        <v>0</v>
      </c>
      <c r="F17" s="31">
        <f t="shared" ref="F17" si="108">SUM(F18:F21)</f>
        <v>0</v>
      </c>
      <c r="G17" s="31">
        <f t="shared" ref="G17" si="109">SUM(G18:G21)</f>
        <v>0</v>
      </c>
      <c r="H17" s="31">
        <f t="shared" ref="H17" si="110">SUM(H18:H21)</f>
        <v>0</v>
      </c>
      <c r="I17" s="31">
        <f t="shared" ref="I17" si="111">SUM(I18:I21)</f>
        <v>0</v>
      </c>
      <c r="J17" s="31">
        <f t="shared" ref="J17" si="112">SUM(J18:J21)</f>
        <v>0</v>
      </c>
      <c r="K17" s="31">
        <f t="shared" ref="K17" si="113">SUM(K18:K21)</f>
        <v>0</v>
      </c>
      <c r="L17" s="31">
        <f t="shared" ref="L17" si="114">SUM(L18:L21)</f>
        <v>0</v>
      </c>
      <c r="M17" s="31">
        <f t="shared" ref="M17" si="115">SUM(M18:M21)</f>
        <v>0</v>
      </c>
      <c r="N17" s="31">
        <f t="shared" ref="N17" si="116">SUM(N18:N21)</f>
        <v>0</v>
      </c>
      <c r="O17" s="31">
        <f t="shared" ref="O17" si="117">SUM(O18:O21)</f>
        <v>0</v>
      </c>
      <c r="P17" s="31">
        <f t="shared" ref="P17" si="118">SUM(P18:P21)</f>
        <v>0</v>
      </c>
      <c r="Q17" s="31">
        <f t="shared" ref="Q17" si="119">SUM(Q18:Q21)</f>
        <v>0</v>
      </c>
      <c r="R17" s="31">
        <f t="shared" ref="R17" si="120">SUM(R18:R21)</f>
        <v>0</v>
      </c>
      <c r="S17" s="31">
        <f t="shared" ref="S17" si="121">SUM(S18:S21)</f>
        <v>0</v>
      </c>
      <c r="T17" s="31">
        <f t="shared" ref="T17" si="122">SUM(T18:T21)</f>
        <v>0</v>
      </c>
      <c r="U17" s="31">
        <f t="shared" ref="U17" si="123">SUM(U18:U21)</f>
        <v>0</v>
      </c>
      <c r="V17" s="31">
        <f t="shared" ref="V17" si="124">SUM(V18:V21)</f>
        <v>0</v>
      </c>
      <c r="W17" s="31">
        <f t="shared" ref="W17:X17" si="125">SUM(W18:W21)</f>
        <v>0</v>
      </c>
      <c r="X17" s="31">
        <f t="shared" si="125"/>
        <v>0</v>
      </c>
    </row>
    <row r="18" spans="1:24" ht="11.25" customHeight="1" x14ac:dyDescent="0.2">
      <c r="A18" s="22" t="s">
        <v>27</v>
      </c>
      <c r="B18" s="23" t="s">
        <v>28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" si="126">SUM(C23:C24)</f>
        <v>193.08168529664667</v>
      </c>
      <c r="D22" s="31">
        <f t="shared" ref="D22" si="127">SUM(D23:D24)</f>
        <v>422.42588134135843</v>
      </c>
      <c r="E22" s="31">
        <f t="shared" ref="E22" si="128">SUM(E23:E24)</f>
        <v>460.57403267411871</v>
      </c>
      <c r="F22" s="31">
        <f t="shared" ref="F22" si="129">SUM(F23:F24)</f>
        <v>255.47515047291492</v>
      </c>
      <c r="G22" s="31">
        <f t="shared" ref="G22" si="130">SUM(G23:G24)</f>
        <v>765.2422184006881</v>
      </c>
      <c r="H22" s="31">
        <f t="shared" ref="H22" si="131">SUM(H23:H24)</f>
        <v>-573.02287188306116</v>
      </c>
      <c r="I22" s="31">
        <f t="shared" ref="I22" si="132">SUM(I23:I24)</f>
        <v>-1028.8985382631126</v>
      </c>
      <c r="J22" s="31">
        <f t="shared" ref="J22" si="133">SUM(J23:J24)</f>
        <v>1546.5171969045571</v>
      </c>
      <c r="K22" s="31">
        <f t="shared" ref="K22" si="134">SUM(K23:K24)</f>
        <v>1306.2633705932928</v>
      </c>
      <c r="L22" s="31">
        <f t="shared" ref="L22" si="135">SUM(L23:L24)</f>
        <v>32.394239036973275</v>
      </c>
      <c r="M22" s="31">
        <f t="shared" ref="M22" si="136">SUM(M23:M24)</f>
        <v>117.94333619948411</v>
      </c>
      <c r="N22" s="31">
        <f t="shared" ref="N22" si="137">SUM(N23:N24)</f>
        <v>266.90318142734304</v>
      </c>
      <c r="O22" s="31">
        <f t="shared" ref="O22" si="138">SUM(O23:O24)</f>
        <v>1378.1710232158212</v>
      </c>
      <c r="P22" s="31">
        <f t="shared" ref="P22" si="139">SUM(P23:P24)</f>
        <v>-1294.1423903697334</v>
      </c>
      <c r="Q22" s="31">
        <f t="shared" ref="Q22" si="140">SUM(Q23:Q24)</f>
        <v>-513.53190025795357</v>
      </c>
      <c r="R22" s="31">
        <f t="shared" ref="R22" si="141">SUM(R23:R24)</f>
        <v>533.36362854686149</v>
      </c>
      <c r="S22" s="31">
        <f t="shared" ref="S22" si="142">SUM(S23:S24)</f>
        <v>729.65769561478919</v>
      </c>
      <c r="T22" s="31">
        <f t="shared" ref="T22" si="143">SUM(T23:T24)</f>
        <v>530.34170249355122</v>
      </c>
      <c r="U22" s="31">
        <f t="shared" ref="U22" si="144">SUM(U23:U24)</f>
        <v>-571.32141014617366</v>
      </c>
      <c r="V22" s="31">
        <f t="shared" ref="V22" si="145">SUM(V23:V24)</f>
        <v>672.23353396388643</v>
      </c>
      <c r="W22" s="31">
        <f t="shared" ref="W22:X22" si="146">SUM(W23:W24)</f>
        <v>928.67343078245915</v>
      </c>
      <c r="X22" s="31">
        <f t="shared" si="146"/>
        <v>884.11590713671535</v>
      </c>
    </row>
    <row r="23" spans="1:24" ht="11.25" customHeight="1" x14ac:dyDescent="0.2">
      <c r="A23" s="22" t="s">
        <v>37</v>
      </c>
      <c r="B23" s="23" t="s">
        <v>38</v>
      </c>
      <c r="C23" s="30">
        <v>182.77102321582123</v>
      </c>
      <c r="D23" s="30">
        <v>426.76835769561467</v>
      </c>
      <c r="E23" s="30">
        <v>455.56225279449706</v>
      </c>
      <c r="F23" s="30">
        <v>272.37007738607053</v>
      </c>
      <c r="G23" s="30">
        <v>747.21049011178013</v>
      </c>
      <c r="H23" s="30">
        <v>-577.14729148753236</v>
      </c>
      <c r="I23" s="30">
        <v>-1017.0042992261393</v>
      </c>
      <c r="J23" s="30">
        <v>1555.2036113499569</v>
      </c>
      <c r="K23" s="30">
        <v>1277.0723129836626</v>
      </c>
      <c r="L23" s="30">
        <v>40.139896818572588</v>
      </c>
      <c r="M23" s="30">
        <v>130.09174548581257</v>
      </c>
      <c r="N23" s="30">
        <v>271.77549441100598</v>
      </c>
      <c r="O23" s="30">
        <v>1368.5941530524506</v>
      </c>
      <c r="P23" s="30">
        <v>-1282.2542562338779</v>
      </c>
      <c r="Q23" s="30">
        <v>-509.42046431642302</v>
      </c>
      <c r="R23" s="30">
        <v>515.33104041272566</v>
      </c>
      <c r="S23" s="30">
        <v>737.59251934651752</v>
      </c>
      <c r="T23" s="30">
        <v>536.89200343938103</v>
      </c>
      <c r="U23" s="30">
        <v>-584.72975064488389</v>
      </c>
      <c r="V23" s="30">
        <v>664.27257093723119</v>
      </c>
      <c r="W23" s="30">
        <v>920.80610490111781</v>
      </c>
      <c r="X23" s="30">
        <v>884.74720550300947</v>
      </c>
    </row>
    <row r="24" spans="1:24" ht="11.25" customHeight="1" x14ac:dyDescent="0.2">
      <c r="A24" s="22" t="s">
        <v>39</v>
      </c>
      <c r="B24" s="23" t="s">
        <v>40</v>
      </c>
      <c r="C24" s="30">
        <v>10.310662080825448</v>
      </c>
      <c r="D24" s="30">
        <v>-4.3424763542562346</v>
      </c>
      <c r="E24" s="30">
        <v>5.0117798796216668</v>
      </c>
      <c r="F24" s="30">
        <v>-16.894926913155626</v>
      </c>
      <c r="G24" s="30">
        <v>18.031728288907999</v>
      </c>
      <c r="H24" s="30">
        <v>4.1244196044711945</v>
      </c>
      <c r="I24" s="30">
        <v>-11.894239036973344</v>
      </c>
      <c r="J24" s="30">
        <v>-8.6864144453998282</v>
      </c>
      <c r="K24" s="30">
        <v>29.191057609630256</v>
      </c>
      <c r="L24" s="30">
        <v>-7.745657781599312</v>
      </c>
      <c r="M24" s="30">
        <v>-12.148409286328459</v>
      </c>
      <c r="N24" s="30">
        <v>-4.8723129836629404</v>
      </c>
      <c r="O24" s="30">
        <v>9.576870163370593</v>
      </c>
      <c r="P24" s="30">
        <v>-11.888134135855548</v>
      </c>
      <c r="Q24" s="30">
        <v>-4.1114359415305248</v>
      </c>
      <c r="R24" s="30">
        <v>18.032588134135853</v>
      </c>
      <c r="S24" s="30">
        <v>-7.9348237317282875</v>
      </c>
      <c r="T24" s="30">
        <v>-6.5503009458297505</v>
      </c>
      <c r="U24" s="30">
        <v>13.408340498710235</v>
      </c>
      <c r="V24" s="30">
        <v>7.9609630266552012</v>
      </c>
      <c r="W24" s="30">
        <v>7.8673258813413582</v>
      </c>
      <c r="X24" s="30">
        <v>-0.6312983662940671</v>
      </c>
    </row>
    <row r="25" spans="1:24" ht="11.25" customHeight="1" x14ac:dyDescent="0.2">
      <c r="A25" s="24" t="s">
        <v>41</v>
      </c>
      <c r="B25" s="25" t="s">
        <v>42</v>
      </c>
      <c r="C25" s="31">
        <v>-195.60257953568359</v>
      </c>
      <c r="D25" s="31">
        <v>-147.83379191745479</v>
      </c>
      <c r="E25" s="31">
        <v>-213.4073946689596</v>
      </c>
      <c r="F25" s="31">
        <v>-371.55425623387788</v>
      </c>
      <c r="G25" s="31">
        <v>-137.92596732588129</v>
      </c>
      <c r="H25" s="31">
        <v>69.5006018916595</v>
      </c>
      <c r="I25" s="31">
        <v>36.849785038693042</v>
      </c>
      <c r="J25" s="31">
        <v>379.67308684436802</v>
      </c>
      <c r="K25" s="31">
        <v>-36.404901117798786</v>
      </c>
      <c r="L25" s="31">
        <v>-365.32957867583838</v>
      </c>
      <c r="M25" s="31">
        <v>134.72158211521921</v>
      </c>
      <c r="N25" s="31">
        <v>62.973516766981938</v>
      </c>
      <c r="O25" s="31">
        <v>-221.54565778159929</v>
      </c>
      <c r="P25" s="31">
        <v>-13.606104901117799</v>
      </c>
      <c r="Q25" s="31">
        <v>-82.635511607910573</v>
      </c>
      <c r="R25" s="31">
        <v>-334.12450558899388</v>
      </c>
      <c r="S25" s="31">
        <v>505.75657781599313</v>
      </c>
      <c r="T25" s="31">
        <v>55.605760963026647</v>
      </c>
      <c r="U25" s="31">
        <v>-107.6294926913156</v>
      </c>
      <c r="V25" s="31">
        <v>-130.8709372312984</v>
      </c>
      <c r="W25" s="31">
        <v>-23.849441100601894</v>
      </c>
      <c r="X25" s="31">
        <v>297.46801375752364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47">SUM(C27,C33)</f>
        <v>-3886.534479793635</v>
      </c>
      <c r="D26" s="31">
        <f t="shared" ref="D26" si="148">SUM(D27,D33)</f>
        <v>1648.7641444539979</v>
      </c>
      <c r="E26" s="31">
        <f t="shared" ref="E26" si="149">SUM(E27,E33)</f>
        <v>3250.6425623387781</v>
      </c>
      <c r="F26" s="31">
        <f t="shared" ref="F26" si="150">SUM(F27,F33)</f>
        <v>-4096.9645743766105</v>
      </c>
      <c r="G26" s="31">
        <f t="shared" ref="G26" si="151">SUM(G27,G33)</f>
        <v>-889.40412725709484</v>
      </c>
      <c r="H26" s="31">
        <f t="shared" ref="H26" si="152">SUM(H27,H33)</f>
        <v>-7057.0764402407558</v>
      </c>
      <c r="I26" s="31">
        <f t="shared" ref="I26" si="153">SUM(I27,I33)</f>
        <v>-3524.5715391229578</v>
      </c>
      <c r="J26" s="31">
        <f t="shared" ref="J26" si="154">SUM(J27,J33)</f>
        <v>1869.9441960447118</v>
      </c>
      <c r="K26" s="31">
        <f t="shared" ref="K26" si="155">SUM(K27,K33)</f>
        <v>-4677.3970765262256</v>
      </c>
      <c r="L26" s="31">
        <f t="shared" ref="L26" si="156">SUM(L27,L33)</f>
        <v>-116.23877901977608</v>
      </c>
      <c r="M26" s="31">
        <f t="shared" ref="M26" si="157">SUM(M27,M33)</f>
        <v>1341.9016337059325</v>
      </c>
      <c r="N26" s="31">
        <f t="shared" ref="N26" si="158">SUM(N27,N33)</f>
        <v>5638.2000859845211</v>
      </c>
      <c r="O26" s="31">
        <f t="shared" ref="O26" si="159">SUM(O27,O33)</f>
        <v>2162.9015477214102</v>
      </c>
      <c r="P26" s="31">
        <f t="shared" ref="P26" si="160">SUM(P27,P33)</f>
        <v>-361.66423043852114</v>
      </c>
      <c r="Q26" s="31">
        <f t="shared" ref="Q26" si="161">SUM(Q27,Q33)</f>
        <v>791.90060189165888</v>
      </c>
      <c r="R26" s="31">
        <f t="shared" ref="R26" si="162">SUM(R27,R33)</f>
        <v>-11888.888564058469</v>
      </c>
      <c r="S26" s="31">
        <f t="shared" ref="S26" si="163">SUM(S27,S33)</f>
        <v>2101.8737747205505</v>
      </c>
      <c r="T26" s="31">
        <f t="shared" ref="T26" si="164">SUM(T27,T33)</f>
        <v>8411.7184866723983</v>
      </c>
      <c r="U26" s="31">
        <f t="shared" ref="U26" si="165">SUM(U27,U33)</f>
        <v>4304.2728288908002</v>
      </c>
      <c r="V26" s="31">
        <f t="shared" ref="V26" si="166">SUM(V27,V33)</f>
        <v>-6037.2633705932931</v>
      </c>
      <c r="W26" s="31">
        <f t="shared" ref="W26:X26" si="167">SUM(W27,W33)</f>
        <v>-7241.1148753224425</v>
      </c>
      <c r="X26" s="31">
        <f t="shared" si="167"/>
        <v>20211.452364574376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" si="168">SUM(C28:C32)</f>
        <v>1122.0450558899402</v>
      </c>
      <c r="D27" s="42">
        <f t="shared" ref="D27" si="169">SUM(D28:D32)</f>
        <v>-1779.4697334479795</v>
      </c>
      <c r="E27" s="42">
        <f t="shared" ref="E27" si="170">SUM(E28:E32)</f>
        <v>319.98847807394668</v>
      </c>
      <c r="F27" s="42">
        <f t="shared" ref="F27" si="171">SUM(F28:F32)</f>
        <v>-2622.727944969904</v>
      </c>
      <c r="G27" s="42">
        <f t="shared" ref="G27" si="172">SUM(G28:G32)</f>
        <v>-3064.0932932072233</v>
      </c>
      <c r="H27" s="42">
        <f t="shared" ref="H27" si="173">SUM(H28:H32)</f>
        <v>317.46302665520227</v>
      </c>
      <c r="I27" s="42">
        <f t="shared" ref="I27" si="174">SUM(I28:I32)</f>
        <v>-1839.9204643164232</v>
      </c>
      <c r="J27" s="42">
        <f t="shared" ref="J27" si="175">SUM(J28:J32)</f>
        <v>-462.32106620808253</v>
      </c>
      <c r="K27" s="42">
        <f t="shared" ref="K27" si="176">SUM(K28:K32)</f>
        <v>-2868.4855546001718</v>
      </c>
      <c r="L27" s="42">
        <f t="shared" ref="L27" si="177">SUM(L28:L32)</f>
        <v>1097.5193465176264</v>
      </c>
      <c r="M27" s="42">
        <f t="shared" ref="M27" si="178">SUM(M28:M32)</f>
        <v>-176.71358555460034</v>
      </c>
      <c r="N27" s="42">
        <f t="shared" ref="N27" si="179">SUM(N28:N32)</f>
        <v>3344.1752364574359</v>
      </c>
      <c r="O27" s="42">
        <f t="shared" ref="O27" si="180">SUM(O28:O32)</f>
        <v>-921.4177128116936</v>
      </c>
      <c r="P27" s="42">
        <f t="shared" ref="P27" si="181">SUM(P28:P32)</f>
        <v>-2132.5171109200342</v>
      </c>
      <c r="Q27" s="42">
        <f t="shared" ref="Q27" si="182">SUM(Q28:Q32)</f>
        <v>1071.1172828890794</v>
      </c>
      <c r="R27" s="42">
        <f t="shared" ref="R27" si="183">SUM(R28:R32)</f>
        <v>-4337.0970765262246</v>
      </c>
      <c r="S27" s="42">
        <f t="shared" ref="S27" si="184">SUM(S28:S32)</f>
        <v>3058.2050730868441</v>
      </c>
      <c r="T27" s="42">
        <f t="shared" ref="T27" si="185">SUM(T28:T32)</f>
        <v>1835.2814273430783</v>
      </c>
      <c r="U27" s="42">
        <f t="shared" ref="U27" si="186">SUM(U28:U32)</f>
        <v>1142.7766122098019</v>
      </c>
      <c r="V27" s="42">
        <f t="shared" ref="V27" si="187">SUM(V28:V32)</f>
        <v>-3041.0636285468613</v>
      </c>
      <c r="W27" s="42">
        <f t="shared" ref="W27:X27" si="188">SUM(W28:W32)</f>
        <v>-930.67824591573526</v>
      </c>
      <c r="X27" s="42">
        <f t="shared" si="188"/>
        <v>5919.7411865864142</v>
      </c>
    </row>
    <row r="28" spans="1:24" ht="11.25" customHeight="1" x14ac:dyDescent="0.2">
      <c r="A28" s="39" t="s">
        <v>45</v>
      </c>
      <c r="B28" s="23" t="s">
        <v>46</v>
      </c>
      <c r="C28" s="30">
        <v>1459.3374892519353</v>
      </c>
      <c r="D28" s="30">
        <v>-2116.1880481513326</v>
      </c>
      <c r="E28" s="30">
        <v>753.43895098882206</v>
      </c>
      <c r="F28" s="30">
        <v>-2005.2469475494402</v>
      </c>
      <c r="G28" s="30">
        <v>-2723.2878761822881</v>
      </c>
      <c r="H28" s="30">
        <v>266.57635425623408</v>
      </c>
      <c r="I28" s="30">
        <v>-2236.7776440240759</v>
      </c>
      <c r="J28" s="30">
        <v>49.51006018916577</v>
      </c>
      <c r="K28" s="30">
        <v>-2556.8914015477217</v>
      </c>
      <c r="L28" s="30">
        <v>226.4194325021495</v>
      </c>
      <c r="M28" s="30">
        <v>319.28968185726569</v>
      </c>
      <c r="N28" s="30">
        <v>2629.1354256233863</v>
      </c>
      <c r="O28" s="30">
        <v>-1468.0017196904553</v>
      </c>
      <c r="P28" s="30">
        <v>-1724.8437661220978</v>
      </c>
      <c r="Q28" s="30">
        <v>752.19690455717955</v>
      </c>
      <c r="R28" s="30">
        <v>-4215.7276010318137</v>
      </c>
      <c r="S28" s="30">
        <v>2983.0899398108336</v>
      </c>
      <c r="T28" s="30">
        <v>1300.9684436801376</v>
      </c>
      <c r="U28" s="30">
        <v>1379.1603611349956</v>
      </c>
      <c r="V28" s="30">
        <v>-2744.5447119518481</v>
      </c>
      <c r="W28" s="30">
        <v>-397.85245055889936</v>
      </c>
      <c r="X28" s="30">
        <v>4980.7196904557177</v>
      </c>
    </row>
    <row r="29" spans="1:24" ht="11.25" customHeight="1" x14ac:dyDescent="0.2">
      <c r="A29" s="39" t="s">
        <v>47</v>
      </c>
      <c r="B29" s="23" t="s">
        <v>48</v>
      </c>
      <c r="C29" s="30">
        <v>-102.25709372312983</v>
      </c>
      <c r="D29" s="30">
        <v>-28.143938091143596</v>
      </c>
      <c r="E29" s="30">
        <v>-54.315735167669814</v>
      </c>
      <c r="F29" s="30">
        <v>-114.26431642304384</v>
      </c>
      <c r="G29" s="30">
        <v>221.62992261392944</v>
      </c>
      <c r="H29" s="30">
        <v>-37.019776440240754</v>
      </c>
      <c r="I29" s="30">
        <v>60.478847807394672</v>
      </c>
      <c r="J29" s="30">
        <v>-180.6644024075666</v>
      </c>
      <c r="K29" s="30">
        <v>220.08134135855545</v>
      </c>
      <c r="L29" s="30">
        <v>-7.7236457437661219</v>
      </c>
      <c r="M29" s="30">
        <v>-225.92854686156494</v>
      </c>
      <c r="N29" s="30">
        <v>161.25984522785902</v>
      </c>
      <c r="O29" s="30">
        <v>-45.115133276010312</v>
      </c>
      <c r="P29" s="30">
        <v>193.22932072227002</v>
      </c>
      <c r="Q29" s="30">
        <v>-55.147721410146175</v>
      </c>
      <c r="R29" s="30">
        <v>-83.875752364574367</v>
      </c>
      <c r="S29" s="30">
        <v>-28.221410146173685</v>
      </c>
      <c r="T29" s="30">
        <v>119.70361134995703</v>
      </c>
      <c r="U29" s="30">
        <v>-201.42330180567495</v>
      </c>
      <c r="V29" s="30">
        <v>254.39217540842648</v>
      </c>
      <c r="W29" s="30">
        <v>-397.41461736887368</v>
      </c>
      <c r="X29" s="30">
        <v>168.15262252794497</v>
      </c>
    </row>
    <row r="30" spans="1:24" ht="11.25" customHeight="1" x14ac:dyDescent="0.2">
      <c r="A30" s="39" t="s">
        <v>49</v>
      </c>
      <c r="B30" s="23" t="s">
        <v>50</v>
      </c>
      <c r="C30" s="30">
        <v>-232.54084264832338</v>
      </c>
      <c r="D30" s="30">
        <v>487.52080825451418</v>
      </c>
      <c r="E30" s="30">
        <v>-485.28271711092009</v>
      </c>
      <c r="F30" s="30">
        <v>-479.11779879621668</v>
      </c>
      <c r="G30" s="30">
        <v>-529.76018916595012</v>
      </c>
      <c r="H30" s="30">
        <v>47.851848667239935</v>
      </c>
      <c r="I30" s="30">
        <v>427.45030094582967</v>
      </c>
      <c r="J30" s="30">
        <v>-311.00550300945815</v>
      </c>
      <c r="K30" s="30">
        <v>-497.1553740326741</v>
      </c>
      <c r="L30" s="30">
        <v>849.38185726569213</v>
      </c>
      <c r="M30" s="30">
        <v>-381.2025795356837</v>
      </c>
      <c r="N30" s="30">
        <v>489.76319862424754</v>
      </c>
      <c r="O30" s="30">
        <v>627.18306104901103</v>
      </c>
      <c r="P30" s="30">
        <v>-540.86878761822879</v>
      </c>
      <c r="Q30" s="30">
        <v>358.99036973344789</v>
      </c>
      <c r="R30" s="30">
        <v>-8.3754084264833022</v>
      </c>
      <c r="S30" s="30">
        <v>99.062080825451403</v>
      </c>
      <c r="T30" s="30">
        <v>403.257007738607</v>
      </c>
      <c r="U30" s="30">
        <v>211.7243336199484</v>
      </c>
      <c r="V30" s="30">
        <v>-647.24282029234735</v>
      </c>
      <c r="W30" s="30">
        <v>-22.543508168529776</v>
      </c>
      <c r="X30" s="30">
        <v>560.01220980223547</v>
      </c>
    </row>
    <row r="31" spans="1:24" ht="11.25" customHeight="1" x14ac:dyDescent="0.2">
      <c r="A31" s="39" t="s">
        <v>51</v>
      </c>
      <c r="B31" s="23" t="s">
        <v>52</v>
      </c>
      <c r="C31" s="30">
        <v>-8.5514187446259662</v>
      </c>
      <c r="D31" s="30">
        <v>-48.972742906276878</v>
      </c>
      <c r="E31" s="30">
        <v>-11.403697334479787</v>
      </c>
      <c r="F31" s="30">
        <v>-41.469733447979365</v>
      </c>
      <c r="G31" s="30">
        <v>-72.368701633705939</v>
      </c>
      <c r="H31" s="30">
        <v>-10.037403267411863</v>
      </c>
      <c r="I31" s="30">
        <v>-73.557867583834906</v>
      </c>
      <c r="J31" s="30">
        <v>-66.454858125537399</v>
      </c>
      <c r="K31" s="30">
        <v>-35.935511607910563</v>
      </c>
      <c r="L31" s="30">
        <v>28.501805674978488</v>
      </c>
      <c r="M31" s="30">
        <v>108.10292347377471</v>
      </c>
      <c r="N31" s="30">
        <v>62.121496130696457</v>
      </c>
      <c r="O31" s="30">
        <v>-35.483920894239041</v>
      </c>
      <c r="P31" s="30">
        <v>-61.944625967325877</v>
      </c>
      <c r="Q31" s="30">
        <v>15.07773000859844</v>
      </c>
      <c r="R31" s="30">
        <v>-29.118314703353391</v>
      </c>
      <c r="S31" s="30">
        <v>4.2744625967325884</v>
      </c>
      <c r="T31" s="30">
        <v>11.342046431642313</v>
      </c>
      <c r="U31" s="30">
        <v>-246.82295786758385</v>
      </c>
      <c r="V31" s="30">
        <v>96.329836629406714</v>
      </c>
      <c r="W31" s="30">
        <v>-112.87050730868445</v>
      </c>
      <c r="X31" s="30">
        <v>210.80404127257091</v>
      </c>
    </row>
    <row r="32" spans="1:24" ht="11.25" customHeight="1" x14ac:dyDescent="0.2">
      <c r="A32" s="39" t="s">
        <v>53</v>
      </c>
      <c r="B32" s="23" t="s">
        <v>54</v>
      </c>
      <c r="C32" s="30">
        <v>6.0569217540842635</v>
      </c>
      <c r="D32" s="30">
        <v>-73.68581255374032</v>
      </c>
      <c r="E32" s="30">
        <v>117.55167669819431</v>
      </c>
      <c r="F32" s="30">
        <v>17.370851246775572</v>
      </c>
      <c r="G32" s="30">
        <v>39.693551160791053</v>
      </c>
      <c r="H32" s="30">
        <v>50.09200343938091</v>
      </c>
      <c r="I32" s="30">
        <v>-17.514101461736885</v>
      </c>
      <c r="J32" s="30">
        <v>46.293637145313838</v>
      </c>
      <c r="K32" s="30">
        <v>1.4153912295786757</v>
      </c>
      <c r="L32" s="30">
        <v>0.93989681857265683</v>
      </c>
      <c r="M32" s="30">
        <v>3.02493551160791</v>
      </c>
      <c r="N32" s="30">
        <v>1.8952708512467755</v>
      </c>
      <c r="O32" s="30">
        <v>0</v>
      </c>
      <c r="P32" s="30">
        <v>1.9107480653482369</v>
      </c>
      <c r="Q32" s="30">
        <v>0</v>
      </c>
      <c r="R32" s="30">
        <v>0</v>
      </c>
      <c r="S32" s="30">
        <v>0</v>
      </c>
      <c r="T32" s="30">
        <v>1.031814273430782E-2</v>
      </c>
      <c r="U32" s="30">
        <v>0.13817712811693891</v>
      </c>
      <c r="V32" s="30">
        <v>1.8916595012897679E-3</v>
      </c>
      <c r="W32" s="30">
        <v>2.8374892519346519E-3</v>
      </c>
      <c r="X32" s="30">
        <v>5.2622527944969903E-2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" si="189">SUM(C34:C50)</f>
        <v>-5008.5795356835752</v>
      </c>
      <c r="D33" s="42">
        <f t="shared" ref="D33" si="190">SUM(D34:D50)</f>
        <v>3428.2338779019774</v>
      </c>
      <c r="E33" s="42">
        <f t="shared" ref="E33" si="191">SUM(E34:E50)</f>
        <v>2930.6540842648315</v>
      </c>
      <c r="F33" s="42">
        <f t="shared" ref="F33" si="192">SUM(F34:F50)</f>
        <v>-1474.2366294067067</v>
      </c>
      <c r="G33" s="42">
        <f t="shared" ref="G33" si="193">SUM(G34:G50)</f>
        <v>2174.6891659501284</v>
      </c>
      <c r="H33" s="42">
        <f t="shared" ref="H33" si="194">SUM(H34:H50)</f>
        <v>-7374.539466895958</v>
      </c>
      <c r="I33" s="42">
        <f t="shared" ref="I33" si="195">SUM(I34:I50)</f>
        <v>-1684.6510748065343</v>
      </c>
      <c r="J33" s="42">
        <f t="shared" ref="J33" si="196">SUM(J34:J50)</f>
        <v>2332.2652622527944</v>
      </c>
      <c r="K33" s="42">
        <f t="shared" ref="K33" si="197">SUM(K34:K50)</f>
        <v>-1808.9115219260536</v>
      </c>
      <c r="L33" s="42">
        <f t="shared" ref="L33" si="198">SUM(L34:L50)</f>
        <v>-1213.7581255374025</v>
      </c>
      <c r="M33" s="42">
        <f t="shared" ref="M33" si="199">SUM(M34:M50)</f>
        <v>1518.6152192605327</v>
      </c>
      <c r="N33" s="42">
        <f t="shared" ref="N33" si="200">SUM(N34:N50)</f>
        <v>2294.0248495270853</v>
      </c>
      <c r="O33" s="42">
        <f t="shared" ref="O33" si="201">SUM(O34:O50)</f>
        <v>3084.3192605331037</v>
      </c>
      <c r="P33" s="42">
        <f t="shared" ref="P33" si="202">SUM(P34:P50)</f>
        <v>1770.852880481513</v>
      </c>
      <c r="Q33" s="42">
        <f t="shared" ref="Q33" si="203">SUM(Q34:Q50)</f>
        <v>-279.2166809974205</v>
      </c>
      <c r="R33" s="42">
        <f t="shared" ref="R33" si="204">SUM(R34:R50)</f>
        <v>-7551.791487532244</v>
      </c>
      <c r="S33" s="42">
        <f t="shared" ref="S33" si="205">SUM(S34:S50)</f>
        <v>-956.33129836629382</v>
      </c>
      <c r="T33" s="42">
        <f t="shared" ref="T33" si="206">SUM(T34:T50)</f>
        <v>6576.4370593293206</v>
      </c>
      <c r="U33" s="42">
        <f t="shared" ref="U33" si="207">SUM(U34:U50)</f>
        <v>3161.4962166809983</v>
      </c>
      <c r="V33" s="42">
        <f t="shared" ref="V33" si="208">SUM(V34:V50)</f>
        <v>-2996.1997420464322</v>
      </c>
      <c r="W33" s="42">
        <f t="shared" ref="W33:X33" si="209">SUM(W34:W50)</f>
        <v>-6310.4366294067077</v>
      </c>
      <c r="X33" s="42">
        <f t="shared" si="209"/>
        <v>14291.71117798796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</row>
    <row r="35" spans="1:24" ht="11.25" customHeight="1" x14ac:dyDescent="0.2">
      <c r="A35" s="39" t="s">
        <v>57</v>
      </c>
      <c r="B35" s="23" t="s">
        <v>58</v>
      </c>
      <c r="C35" s="30">
        <v>-4.4330180567497841</v>
      </c>
      <c r="D35" s="30">
        <v>0</v>
      </c>
      <c r="E35" s="30">
        <v>-1.108254514187446</v>
      </c>
      <c r="F35" s="30">
        <v>-1.108254514187446</v>
      </c>
      <c r="G35" s="30">
        <v>1.108254514187446</v>
      </c>
      <c r="H35" s="30">
        <v>2.2165090283748921</v>
      </c>
      <c r="I35" s="30">
        <v>-1.108254514187446</v>
      </c>
      <c r="J35" s="30">
        <v>1.108254514187446</v>
      </c>
      <c r="K35" s="30">
        <v>-1.108254514187446</v>
      </c>
      <c r="L35" s="30">
        <v>0</v>
      </c>
      <c r="M35" s="30">
        <v>0</v>
      </c>
      <c r="N35" s="30">
        <v>2.2165090283748921</v>
      </c>
      <c r="O35" s="30">
        <v>-3.324763542562339</v>
      </c>
      <c r="P35" s="30">
        <v>3.324763542562339</v>
      </c>
      <c r="Q35" s="30">
        <v>-2.2165090283748921</v>
      </c>
      <c r="R35" s="30">
        <v>0</v>
      </c>
      <c r="S35" s="30">
        <v>-17.731900257953569</v>
      </c>
      <c r="T35" s="30">
        <v>16.62510748065348</v>
      </c>
      <c r="U35" s="30">
        <v>-15.45468615649183</v>
      </c>
      <c r="V35" s="30">
        <v>-1.620378331900258</v>
      </c>
      <c r="W35" s="30">
        <v>-3.9091143594153048</v>
      </c>
      <c r="X35" s="30">
        <v>16.165176268271711</v>
      </c>
    </row>
    <row r="36" spans="1:24" ht="11.25" customHeight="1" x14ac:dyDescent="0.2">
      <c r="A36" s="39" t="s">
        <v>59</v>
      </c>
      <c r="B36" s="23" t="s">
        <v>60</v>
      </c>
      <c r="C36" s="30">
        <v>-184.38168529664659</v>
      </c>
      <c r="D36" s="30">
        <v>-118.941788478074</v>
      </c>
      <c r="E36" s="30">
        <v>316.18340498710234</v>
      </c>
      <c r="F36" s="30">
        <v>-2.4625967325880964</v>
      </c>
      <c r="G36" s="30">
        <v>68.401117798796236</v>
      </c>
      <c r="H36" s="30">
        <v>-91.876698194324987</v>
      </c>
      <c r="I36" s="30">
        <v>-50.661650902837508</v>
      </c>
      <c r="J36" s="30">
        <v>118.95494411006015</v>
      </c>
      <c r="K36" s="30">
        <v>-354.3683576956148</v>
      </c>
      <c r="L36" s="30">
        <v>-28.227944969905433</v>
      </c>
      <c r="M36" s="30">
        <v>55.831900257953542</v>
      </c>
      <c r="N36" s="30">
        <v>-560.15554600171959</v>
      </c>
      <c r="O36" s="30">
        <v>377.39114359415316</v>
      </c>
      <c r="P36" s="30">
        <v>181.8404987102322</v>
      </c>
      <c r="Q36" s="30">
        <v>-340.35881341358555</v>
      </c>
      <c r="R36" s="30">
        <v>67.257437661220976</v>
      </c>
      <c r="S36" s="30">
        <v>170.71607910576094</v>
      </c>
      <c r="T36" s="30">
        <v>45.920378331900203</v>
      </c>
      <c r="U36" s="30">
        <v>-11.891831470335324</v>
      </c>
      <c r="V36" s="30">
        <v>84.953310404127279</v>
      </c>
      <c r="W36" s="30">
        <v>133.14204643164226</v>
      </c>
      <c r="X36" s="30">
        <v>104.72244196044714</v>
      </c>
    </row>
    <row r="37" spans="1:24" ht="11.25" customHeight="1" x14ac:dyDescent="0.2">
      <c r="A37" s="39" t="s">
        <v>61</v>
      </c>
      <c r="B37" s="23" t="s">
        <v>62</v>
      </c>
      <c r="C37" s="30">
        <v>-170.74557179707668</v>
      </c>
      <c r="D37" s="30">
        <v>75.341530524505657</v>
      </c>
      <c r="E37" s="30">
        <v>1604.8159931212385</v>
      </c>
      <c r="F37" s="30">
        <v>-561.65253654342234</v>
      </c>
      <c r="G37" s="30">
        <v>797.65993121238148</v>
      </c>
      <c r="H37" s="30">
        <v>-1077.2398108340499</v>
      </c>
      <c r="I37" s="30">
        <v>454.87970765262253</v>
      </c>
      <c r="J37" s="30">
        <v>298.11960447119526</v>
      </c>
      <c r="K37" s="30">
        <v>1435.9439380911433</v>
      </c>
      <c r="L37" s="30">
        <v>81.469819432502092</v>
      </c>
      <c r="M37" s="30">
        <v>281.28400687876189</v>
      </c>
      <c r="N37" s="30">
        <v>335.73809114359409</v>
      </c>
      <c r="O37" s="30">
        <v>494.62932072226999</v>
      </c>
      <c r="P37" s="30">
        <v>-343.55907136715388</v>
      </c>
      <c r="Q37" s="30">
        <v>115.59200343938087</v>
      </c>
      <c r="R37" s="30">
        <v>150.26655202063631</v>
      </c>
      <c r="S37" s="30">
        <v>-622.08684436801377</v>
      </c>
      <c r="T37" s="30">
        <v>386.85451418744617</v>
      </c>
      <c r="U37" s="30">
        <v>637.78400687876172</v>
      </c>
      <c r="V37" s="30">
        <v>-107.29165950128979</v>
      </c>
      <c r="W37" s="30">
        <v>-920.25167669819427</v>
      </c>
      <c r="X37" s="30">
        <v>1226.8882201203783</v>
      </c>
    </row>
    <row r="38" spans="1:24" ht="11.25" customHeight="1" x14ac:dyDescent="0.2">
      <c r="A38" s="39" t="s">
        <v>63</v>
      </c>
      <c r="B38" s="23" t="s">
        <v>64</v>
      </c>
      <c r="C38" s="30">
        <v>-1.0199484092863258</v>
      </c>
      <c r="D38" s="30">
        <v>-12.65640584694755</v>
      </c>
      <c r="E38" s="30">
        <v>8.4168529664660348</v>
      </c>
      <c r="F38" s="30">
        <v>-6.2909716251074794</v>
      </c>
      <c r="G38" s="30">
        <v>11.560275150472915</v>
      </c>
      <c r="H38" s="30">
        <v>3.5810834049871012</v>
      </c>
      <c r="I38" s="30">
        <v>-6.0620808254514165</v>
      </c>
      <c r="J38" s="30">
        <v>-4.8952708512467771</v>
      </c>
      <c r="K38" s="30">
        <v>-1.691487532244194</v>
      </c>
      <c r="L38" s="30">
        <v>4.0060189165950089</v>
      </c>
      <c r="M38" s="30">
        <v>12.751762682717111</v>
      </c>
      <c r="N38" s="30">
        <v>-13.461736887360274</v>
      </c>
      <c r="O38" s="30">
        <v>11.04565778159931</v>
      </c>
      <c r="P38" s="30">
        <v>4.0203783319002548</v>
      </c>
      <c r="Q38" s="30">
        <v>4.8796216680997411</v>
      </c>
      <c r="R38" s="30">
        <v>-2.2823731728288914</v>
      </c>
      <c r="S38" s="30">
        <v>-15.760705073086843</v>
      </c>
      <c r="T38" s="30">
        <v>2.6963886500429921</v>
      </c>
      <c r="U38" s="30">
        <v>18.138091143594153</v>
      </c>
      <c r="V38" s="30">
        <v>0.76964746345657797</v>
      </c>
      <c r="W38" s="30">
        <v>3.8171109200343927</v>
      </c>
      <c r="X38" s="30">
        <v>-0.53465176268271786</v>
      </c>
    </row>
    <row r="39" spans="1:24" ht="11.25" customHeight="1" x14ac:dyDescent="0.2">
      <c r="A39" s="39" t="s">
        <v>65</v>
      </c>
      <c r="B39" s="23" t="s">
        <v>66</v>
      </c>
      <c r="C39" s="30">
        <v>-1.027515047291488</v>
      </c>
      <c r="D39" s="30">
        <v>7.3913155631986234</v>
      </c>
      <c r="E39" s="30">
        <v>1.058125537403267</v>
      </c>
      <c r="F39" s="30">
        <v>1.0428202923473771</v>
      </c>
      <c r="G39" s="30">
        <v>1.058125537403267</v>
      </c>
      <c r="H39" s="30">
        <v>-1.058125537403267</v>
      </c>
      <c r="I39" s="30">
        <v>-7.4066208082545133</v>
      </c>
      <c r="J39" s="30">
        <v>9.5227858985382632</v>
      </c>
      <c r="K39" s="30">
        <v>1.058125537403267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-576.42312983662919</v>
      </c>
      <c r="D40" s="30">
        <v>101.41315563198624</v>
      </c>
      <c r="E40" s="30">
        <v>-7.7101461736888286</v>
      </c>
      <c r="F40" s="30">
        <v>-133.00524505588996</v>
      </c>
      <c r="G40" s="30">
        <v>14.253740326741186</v>
      </c>
      <c r="H40" s="30">
        <v>-444.03551160791062</v>
      </c>
      <c r="I40" s="30">
        <v>-337.56620808254513</v>
      </c>
      <c r="J40" s="30">
        <v>467.9976784178848</v>
      </c>
      <c r="K40" s="30">
        <v>-829.98245915735174</v>
      </c>
      <c r="L40" s="30">
        <v>-279.8895958727428</v>
      </c>
      <c r="M40" s="30">
        <v>-186.78942390369738</v>
      </c>
      <c r="N40" s="30">
        <v>180.93989681857263</v>
      </c>
      <c r="O40" s="30">
        <v>554.74307824591551</v>
      </c>
      <c r="P40" s="30">
        <v>-629.06302665520207</v>
      </c>
      <c r="Q40" s="30">
        <v>36.706706792777304</v>
      </c>
      <c r="R40" s="30">
        <v>-1105.4290627687014</v>
      </c>
      <c r="S40" s="30">
        <v>-48.534135855546047</v>
      </c>
      <c r="T40" s="30">
        <v>657.96268271711097</v>
      </c>
      <c r="U40" s="30">
        <v>-444.76904557179722</v>
      </c>
      <c r="V40" s="30">
        <v>-383.71693895098883</v>
      </c>
      <c r="W40" s="30">
        <v>-1082.7116079105758</v>
      </c>
      <c r="X40" s="30">
        <v>2051.7041272570937</v>
      </c>
    </row>
    <row r="41" spans="1:24" ht="11.25" customHeight="1" x14ac:dyDescent="0.2">
      <c r="A41" s="39" t="s">
        <v>69</v>
      </c>
      <c r="B41" s="23" t="s">
        <v>70</v>
      </c>
      <c r="C41" s="30">
        <v>-121.81496130696473</v>
      </c>
      <c r="D41" s="30">
        <v>43.529922613929493</v>
      </c>
      <c r="E41" s="30">
        <v>31.207394668959601</v>
      </c>
      <c r="F41" s="30">
        <v>21.455374032674122</v>
      </c>
      <c r="G41" s="30">
        <v>-59.94144453998279</v>
      </c>
      <c r="H41" s="30">
        <v>26.814445399828024</v>
      </c>
      <c r="I41" s="30">
        <v>-135.61496130696472</v>
      </c>
      <c r="J41" s="30">
        <v>-86.617626827171051</v>
      </c>
      <c r="K41" s="30">
        <v>100.72037833190026</v>
      </c>
      <c r="L41" s="30">
        <v>-82.74256233877901</v>
      </c>
      <c r="M41" s="30">
        <v>144.48933791917452</v>
      </c>
      <c r="N41" s="30">
        <v>4.4660361134995705</v>
      </c>
      <c r="O41" s="30">
        <v>52.699484092863273</v>
      </c>
      <c r="P41" s="30">
        <v>-148.12588134135851</v>
      </c>
      <c r="Q41" s="30">
        <v>75.067927773000861</v>
      </c>
      <c r="R41" s="30">
        <v>-26.863714531384346</v>
      </c>
      <c r="S41" s="30">
        <v>1.8310404127257167</v>
      </c>
      <c r="T41" s="30">
        <v>17.476698194325021</v>
      </c>
      <c r="U41" s="30">
        <v>-127.35872742906278</v>
      </c>
      <c r="V41" s="30">
        <v>50.268787618228714</v>
      </c>
      <c r="W41" s="30">
        <v>-54.081341358555441</v>
      </c>
      <c r="X41" s="30">
        <v>491.32803095442824</v>
      </c>
    </row>
    <row r="42" spans="1:24" ht="11.25" customHeight="1" x14ac:dyDescent="0.2">
      <c r="A42" s="39" t="s">
        <v>71</v>
      </c>
      <c r="B42" s="23" t="s">
        <v>72</v>
      </c>
      <c r="C42" s="30">
        <v>-289.8826311263972</v>
      </c>
      <c r="D42" s="30">
        <v>437.26113499570079</v>
      </c>
      <c r="E42" s="30">
        <v>364.08607050730865</v>
      </c>
      <c r="F42" s="30">
        <v>-232.51169389509889</v>
      </c>
      <c r="G42" s="30">
        <v>-182.66964746345661</v>
      </c>
      <c r="H42" s="30">
        <v>-9.2413585554599731</v>
      </c>
      <c r="I42" s="30">
        <v>-45.008426483233002</v>
      </c>
      <c r="J42" s="30">
        <v>-154.68082545141874</v>
      </c>
      <c r="K42" s="30">
        <v>-279.55107480653487</v>
      </c>
      <c r="L42" s="30">
        <v>13.391315563198603</v>
      </c>
      <c r="M42" s="30">
        <v>44.381857265692041</v>
      </c>
      <c r="N42" s="30">
        <v>292.28830610490115</v>
      </c>
      <c r="O42" s="30">
        <v>157.92570937231301</v>
      </c>
      <c r="P42" s="30">
        <v>28.275408426483235</v>
      </c>
      <c r="Q42" s="30">
        <v>-181.73353396388649</v>
      </c>
      <c r="R42" s="30">
        <v>440.26328460877039</v>
      </c>
      <c r="S42" s="30">
        <v>-112.25098882201202</v>
      </c>
      <c r="T42" s="30">
        <v>-1100.9924333619949</v>
      </c>
      <c r="U42" s="30">
        <v>-211.47558039552885</v>
      </c>
      <c r="V42" s="30">
        <v>-176.88486672398972</v>
      </c>
      <c r="W42" s="30">
        <v>-155.49767841788474</v>
      </c>
      <c r="X42" s="30">
        <v>2268.9928632846081</v>
      </c>
    </row>
    <row r="43" spans="1:24" ht="11.25" customHeight="1" x14ac:dyDescent="0.2">
      <c r="A43" s="39" t="s">
        <v>73</v>
      </c>
      <c r="B43" s="23" t="s">
        <v>74</v>
      </c>
      <c r="C43" s="30">
        <v>-2452.2184006878751</v>
      </c>
      <c r="D43" s="30">
        <v>-108.14221840068785</v>
      </c>
      <c r="E43" s="30">
        <v>1265.8239896818568</v>
      </c>
      <c r="F43" s="30">
        <v>-749.52261392949254</v>
      </c>
      <c r="G43" s="30">
        <v>561.77282889079959</v>
      </c>
      <c r="H43" s="30">
        <v>-5111.2156491831465</v>
      </c>
      <c r="I43" s="30">
        <v>-1643.3508168529661</v>
      </c>
      <c r="J43" s="30">
        <v>2018.6790197764396</v>
      </c>
      <c r="K43" s="30">
        <v>-2116.8640584694754</v>
      </c>
      <c r="L43" s="30">
        <v>-2413.6844368013753</v>
      </c>
      <c r="M43" s="30">
        <v>830.61556319862416</v>
      </c>
      <c r="N43" s="30">
        <v>1591.9104901117801</v>
      </c>
      <c r="O43" s="30">
        <v>1442.1748065348229</v>
      </c>
      <c r="P43" s="30">
        <v>-832.10808254514166</v>
      </c>
      <c r="Q43" s="30">
        <v>-191.94806534823724</v>
      </c>
      <c r="R43" s="30">
        <v>-6482.0306964746342</v>
      </c>
      <c r="S43" s="30">
        <v>-833.32682717110913</v>
      </c>
      <c r="T43" s="30">
        <v>4881.5564918314703</v>
      </c>
      <c r="U43" s="30">
        <v>2925.5517626827177</v>
      </c>
      <c r="V43" s="30">
        <v>-1863.8950988822012</v>
      </c>
      <c r="W43" s="30">
        <v>-4908.0170249355115</v>
      </c>
      <c r="X43" s="30">
        <v>6442.4058469475476</v>
      </c>
    </row>
    <row r="44" spans="1:24" ht="11.25" customHeight="1" x14ac:dyDescent="0.2">
      <c r="A44" s="39" t="s">
        <v>75</v>
      </c>
      <c r="B44" s="23" t="s">
        <v>76</v>
      </c>
      <c r="C44" s="30">
        <v>35.924505588993995</v>
      </c>
      <c r="D44" s="30">
        <v>3210.9773000859841</v>
      </c>
      <c r="E44" s="30">
        <v>-1024.9235597592433</v>
      </c>
      <c r="F44" s="30">
        <v>-157.88331900257958</v>
      </c>
      <c r="G44" s="30">
        <v>1124.4525365434222</v>
      </c>
      <c r="H44" s="30">
        <v>-644.35821152192602</v>
      </c>
      <c r="I44" s="30">
        <v>-160.99054170249354</v>
      </c>
      <c r="J44" s="30">
        <v>250.77162510748053</v>
      </c>
      <c r="K44" s="30">
        <v>534.87429062768695</v>
      </c>
      <c r="L44" s="30">
        <v>613.34428202923459</v>
      </c>
      <c r="M44" s="30">
        <v>349.39441100601886</v>
      </c>
      <c r="N44" s="30">
        <v>871.77042132416136</v>
      </c>
      <c r="O44" s="30">
        <v>43.269303525365501</v>
      </c>
      <c r="P44" s="30">
        <v>2068.5388650042987</v>
      </c>
      <c r="Q44" s="30">
        <v>824.78392089423892</v>
      </c>
      <c r="R44" s="30">
        <v>-608.82975064488403</v>
      </c>
      <c r="S44" s="30">
        <v>817.33310404127258</v>
      </c>
      <c r="T44" s="30">
        <v>2184.1928632846093</v>
      </c>
      <c r="U44" s="30">
        <v>335.71797076526201</v>
      </c>
      <c r="V44" s="30">
        <v>-476.71109200343938</v>
      </c>
      <c r="W44" s="30">
        <v>-1143.0122957867586</v>
      </c>
      <c r="X44" s="30">
        <v>1867.5689595872736</v>
      </c>
    </row>
    <row r="45" spans="1:24" ht="11.25" customHeight="1" x14ac:dyDescent="0.2">
      <c r="A45" s="39" t="s">
        <v>77</v>
      </c>
      <c r="B45" s="23" t="s">
        <v>78</v>
      </c>
      <c r="C45" s="30">
        <v>-22.977042132416162</v>
      </c>
      <c r="D45" s="30">
        <v>-4.0846947549441106</v>
      </c>
      <c r="E45" s="30">
        <v>31.522613929492703</v>
      </c>
      <c r="F45" s="30">
        <v>-0.88134135855545948</v>
      </c>
      <c r="G45" s="30">
        <v>14.875580395528804</v>
      </c>
      <c r="H45" s="30">
        <v>0.27987962166809854</v>
      </c>
      <c r="I45" s="30">
        <v>-10.488564058469475</v>
      </c>
      <c r="J45" s="30">
        <v>-19.167669819432497</v>
      </c>
      <c r="K45" s="30">
        <v>-19.569217540842647</v>
      </c>
      <c r="L45" s="30">
        <v>39.536371453138443</v>
      </c>
      <c r="M45" s="30">
        <v>1.0667239896818581</v>
      </c>
      <c r="N45" s="30">
        <v>-50.241014617368869</v>
      </c>
      <c r="O45" s="30">
        <v>17.942992261392945</v>
      </c>
      <c r="P45" s="30">
        <v>31.284522785898531</v>
      </c>
      <c r="Q45" s="30">
        <v>22.804557179707647</v>
      </c>
      <c r="R45" s="30">
        <v>-99.706362854686162</v>
      </c>
      <c r="S45" s="30">
        <v>-4.5641444539982805</v>
      </c>
      <c r="T45" s="30">
        <v>62.104299226139283</v>
      </c>
      <c r="U45" s="30">
        <v>-44.537661220980219</v>
      </c>
      <c r="V45" s="30">
        <v>-9.7912295786758339</v>
      </c>
      <c r="W45" s="30">
        <v>-15.234565778159933</v>
      </c>
      <c r="X45" s="30">
        <v>20.869389509888222</v>
      </c>
    </row>
    <row r="46" spans="1:24" ht="11.25" customHeight="1" x14ac:dyDescent="0.2">
      <c r="A46" s="39" t="s">
        <v>79</v>
      </c>
      <c r="B46" s="23" t="s">
        <v>80</v>
      </c>
      <c r="C46" s="30">
        <v>-248.1972484952708</v>
      </c>
      <c r="D46" s="30">
        <v>14.737231298366291</v>
      </c>
      <c r="E46" s="30">
        <v>19.797162510748059</v>
      </c>
      <c r="F46" s="30">
        <v>50.56130696474635</v>
      </c>
      <c r="G46" s="30">
        <v>-143.03568357695616</v>
      </c>
      <c r="H46" s="30">
        <v>186.86199484092862</v>
      </c>
      <c r="I46" s="30">
        <v>23.402665520206359</v>
      </c>
      <c r="J46" s="30">
        <v>81.103783319002616</v>
      </c>
      <c r="K46" s="30">
        <v>-235.2894239036973</v>
      </c>
      <c r="L46" s="30">
        <v>157.39131556319865</v>
      </c>
      <c r="M46" s="30">
        <v>-105.22046431642303</v>
      </c>
      <c r="N46" s="30">
        <v>-242.30782459157345</v>
      </c>
      <c r="O46" s="30">
        <v>-4.9820292347377526</v>
      </c>
      <c r="P46" s="30">
        <v>308.78993981083403</v>
      </c>
      <c r="Q46" s="30">
        <v>-139.04049871023216</v>
      </c>
      <c r="R46" s="30">
        <v>84.989165950128964</v>
      </c>
      <c r="S46" s="30">
        <v>161.29724849527082</v>
      </c>
      <c r="T46" s="30">
        <v>-186.50799656061909</v>
      </c>
      <c r="U46" s="30">
        <v>-107.65391229578675</v>
      </c>
      <c r="V46" s="30">
        <v>109.97274290627686</v>
      </c>
      <c r="W46" s="30">
        <v>321.12055030094575</v>
      </c>
      <c r="X46" s="30">
        <v>-174.10756663800512</v>
      </c>
    </row>
    <row r="47" spans="1:24" ht="11.25" customHeight="1" x14ac:dyDescent="0.2">
      <c r="A47" s="39" t="s">
        <v>81</v>
      </c>
      <c r="B47" s="23" t="s">
        <v>82</v>
      </c>
      <c r="C47" s="30">
        <v>-37.44264832330181</v>
      </c>
      <c r="D47" s="30">
        <v>-7.5262252794497018</v>
      </c>
      <c r="E47" s="30">
        <v>135.53998280309546</v>
      </c>
      <c r="F47" s="30">
        <v>149.64582975064491</v>
      </c>
      <c r="G47" s="30">
        <v>-11.315477214101449</v>
      </c>
      <c r="H47" s="30">
        <v>-52.441616509028378</v>
      </c>
      <c r="I47" s="30">
        <v>5.4430782459157534</v>
      </c>
      <c r="J47" s="30">
        <v>-129.92424763542562</v>
      </c>
      <c r="K47" s="30">
        <v>-26.658297506448843</v>
      </c>
      <c r="L47" s="30">
        <v>60.243766122098016</v>
      </c>
      <c r="M47" s="30">
        <v>2.8001719690455671</v>
      </c>
      <c r="N47" s="30">
        <v>81.715305245055902</v>
      </c>
      <c r="O47" s="30">
        <v>37.859673258813402</v>
      </c>
      <c r="P47" s="30">
        <v>-164.24445399828033</v>
      </c>
      <c r="Q47" s="30">
        <v>123.06766981943247</v>
      </c>
      <c r="R47" s="30">
        <v>-39.388048151332761</v>
      </c>
      <c r="S47" s="30">
        <v>-28.761650902837474</v>
      </c>
      <c r="T47" s="30">
        <v>-11.843594153052443</v>
      </c>
      <c r="U47" s="30">
        <v>7.3178847807394831</v>
      </c>
      <c r="V47" s="30">
        <v>82.616251074806527</v>
      </c>
      <c r="W47" s="30">
        <v>122.39466895958719</v>
      </c>
      <c r="X47" s="30">
        <v>45.071883061048993</v>
      </c>
    </row>
    <row r="48" spans="1:24" ht="11.25" customHeight="1" x14ac:dyDescent="0.2">
      <c r="A48" s="39" t="s">
        <v>83</v>
      </c>
      <c r="B48" s="23" t="s">
        <v>84</v>
      </c>
      <c r="C48" s="30">
        <v>-413.67437661220981</v>
      </c>
      <c r="D48" s="30">
        <v>-70.734479793637149</v>
      </c>
      <c r="E48" s="30">
        <v>132.5018056749785</v>
      </c>
      <c r="F48" s="30">
        <v>-54.308426483232992</v>
      </c>
      <c r="G48" s="30">
        <v>-128.69062768701627</v>
      </c>
      <c r="H48" s="30">
        <v>70.513843508168634</v>
      </c>
      <c r="I48" s="30">
        <v>103.69922613929494</v>
      </c>
      <c r="J48" s="30">
        <v>-97.520120378331939</v>
      </c>
      <c r="K48" s="30">
        <v>-104.7342218400688</v>
      </c>
      <c r="L48" s="30">
        <v>239.32467755803955</v>
      </c>
      <c r="M48" s="30">
        <v>296.11392949269134</v>
      </c>
      <c r="N48" s="30">
        <v>-22.503525365434214</v>
      </c>
      <c r="O48" s="30">
        <v>-144.28486672398969</v>
      </c>
      <c r="P48" s="30">
        <v>541.89664660361132</v>
      </c>
      <c r="Q48" s="30">
        <v>-366.24049871023209</v>
      </c>
      <c r="R48" s="30">
        <v>-101.99544282029234</v>
      </c>
      <c r="S48" s="30">
        <v>-373.44436801375747</v>
      </c>
      <c r="T48" s="30">
        <v>200.35116079105762</v>
      </c>
      <c r="U48" s="30">
        <v>-44.59931212381769</v>
      </c>
      <c r="V48" s="30">
        <v>-98.77858985382629</v>
      </c>
      <c r="W48" s="30">
        <v>665.69802235597581</v>
      </c>
      <c r="X48" s="30">
        <v>-111.77162510748062</v>
      </c>
    </row>
    <row r="49" spans="1:24" ht="11.25" customHeight="1" x14ac:dyDescent="0.2">
      <c r="A49" s="39" t="s">
        <v>85</v>
      </c>
      <c r="B49" s="23" t="s">
        <v>86</v>
      </c>
      <c r="C49" s="30">
        <v>9.6613069647463448</v>
      </c>
      <c r="D49" s="30">
        <v>-7.9798796216680987</v>
      </c>
      <c r="E49" s="30">
        <v>-1.9998280309544281</v>
      </c>
      <c r="F49" s="30">
        <v>5.8852106620808255</v>
      </c>
      <c r="G49" s="30">
        <v>9.4978503869303523</v>
      </c>
      <c r="H49" s="30">
        <v>8.3925193465176253</v>
      </c>
      <c r="I49" s="30">
        <v>-6.8290627687016308</v>
      </c>
      <c r="J49" s="30">
        <v>-11.09122957867584</v>
      </c>
      <c r="K49" s="30">
        <v>-29.989509888220113</v>
      </c>
      <c r="L49" s="30">
        <v>57.730352536543421</v>
      </c>
      <c r="M49" s="30">
        <v>-11.395614789337914</v>
      </c>
      <c r="N49" s="30">
        <v>14.064746345657779</v>
      </c>
      <c r="O49" s="30">
        <v>-4.5239896818572678</v>
      </c>
      <c r="P49" s="30">
        <v>5.7920894239036969</v>
      </c>
      <c r="Q49" s="30">
        <v>-32.53396388650043</v>
      </c>
      <c r="R49" s="30">
        <v>11.710576096302665</v>
      </c>
      <c r="S49" s="30">
        <v>13.173860705073089</v>
      </c>
      <c r="T49" s="30">
        <v>-2.9406706792777543E-2</v>
      </c>
      <c r="U49" s="30">
        <v>-74.608512467755787</v>
      </c>
      <c r="V49" s="30">
        <v>2.3348237317282896</v>
      </c>
      <c r="W49" s="30">
        <v>8.4539122957867594</v>
      </c>
      <c r="X49" s="30">
        <v>-2.1113499570077381</v>
      </c>
    </row>
    <row r="50" spans="1:24" ht="11.25" customHeight="1" x14ac:dyDescent="0.2">
      <c r="A50" s="39" t="s">
        <v>87</v>
      </c>
      <c r="B50" s="23" t="s">
        <v>88</v>
      </c>
      <c r="C50" s="30">
        <v>-529.92717110920034</v>
      </c>
      <c r="D50" s="30">
        <v>-132.35202063628546</v>
      </c>
      <c r="E50" s="30">
        <v>55.442476354256222</v>
      </c>
      <c r="F50" s="30">
        <v>196.79982803095442</v>
      </c>
      <c r="G50" s="30">
        <v>95.701805674978502</v>
      </c>
      <c r="H50" s="30">
        <v>-241.73276010318142</v>
      </c>
      <c r="I50" s="30">
        <v>133.01143594153052</v>
      </c>
      <c r="J50" s="30">
        <v>-410.09544282029236</v>
      </c>
      <c r="K50" s="30">
        <v>118.29810834049871</v>
      </c>
      <c r="L50" s="30">
        <v>324.34849527085123</v>
      </c>
      <c r="M50" s="30">
        <v>-196.70894239036974</v>
      </c>
      <c r="N50" s="30">
        <v>-192.41530524505583</v>
      </c>
      <c r="O50" s="30">
        <v>51.753740326741216</v>
      </c>
      <c r="P50" s="30">
        <v>714.19028374892514</v>
      </c>
      <c r="Q50" s="30">
        <v>-228.04720550300942</v>
      </c>
      <c r="R50" s="30">
        <v>160.24694754944107</v>
      </c>
      <c r="S50" s="30">
        <v>-64.221066208082476</v>
      </c>
      <c r="T50" s="30">
        <v>-579.93009458297502</v>
      </c>
      <c r="U50" s="30">
        <v>319.33576956147897</v>
      </c>
      <c r="V50" s="30">
        <v>-208.42545141874464</v>
      </c>
      <c r="W50" s="30">
        <v>717.65236457437652</v>
      </c>
      <c r="X50" s="30">
        <v>44.519432502149577</v>
      </c>
    </row>
    <row r="51" spans="1:24" ht="11.25" customHeight="1" x14ac:dyDescent="0.2">
      <c r="A51" s="24" t="s">
        <v>89</v>
      </c>
      <c r="B51" s="25" t="s">
        <v>90</v>
      </c>
      <c r="C51" s="31">
        <v>-6445.794496990542</v>
      </c>
      <c r="D51" s="31">
        <v>5423.607652622527</v>
      </c>
      <c r="E51" s="31">
        <v>-5741.3600171969047</v>
      </c>
      <c r="F51" s="31">
        <v>1740.5866723989675</v>
      </c>
      <c r="G51" s="31">
        <v>-2518.2639724849523</v>
      </c>
      <c r="H51" s="31">
        <v>438.56921754084226</v>
      </c>
      <c r="I51" s="31">
        <v>-6791.1218400687867</v>
      </c>
      <c r="J51" s="31">
        <v>5452.6316423043845</v>
      </c>
      <c r="K51" s="31">
        <v>-3177.9414445399825</v>
      </c>
      <c r="L51" s="31">
        <v>-4177.3912295786758</v>
      </c>
      <c r="M51" s="31">
        <v>7465.9418744625982</v>
      </c>
      <c r="N51" s="31">
        <v>-8236.2350816852959</v>
      </c>
      <c r="O51" s="31">
        <v>1298.4928632846093</v>
      </c>
      <c r="P51" s="31">
        <v>2483.6755803955289</v>
      </c>
      <c r="Q51" s="31">
        <v>-6235.5746345657781</v>
      </c>
      <c r="R51" s="31">
        <v>3145.1320722269993</v>
      </c>
      <c r="S51" s="31">
        <v>4733.5698194325014</v>
      </c>
      <c r="T51" s="31">
        <v>-928.45511607910544</v>
      </c>
      <c r="U51" s="31">
        <v>-4930.945657781599</v>
      </c>
      <c r="V51" s="31">
        <v>-17513.32880481513</v>
      </c>
      <c r="W51" s="31">
        <v>12455.897764402409</v>
      </c>
      <c r="X51" s="31">
        <v>17589.126225279448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" si="210">SUM(C53:C70)</f>
        <v>52.98056749785038</v>
      </c>
      <c r="D52" s="31">
        <f t="shared" ref="D52" si="211">SUM(D53:D70)</f>
        <v>144.07291487532243</v>
      </c>
      <c r="E52" s="31">
        <f t="shared" ref="E52" si="212">SUM(E53:E70)</f>
        <v>81.289853826311258</v>
      </c>
      <c r="F52" s="31">
        <f t="shared" ref="F52" si="213">SUM(F53:F70)</f>
        <v>-37.610404127257098</v>
      </c>
      <c r="G52" s="31">
        <f t="shared" ref="G52" si="214">SUM(G53:G70)</f>
        <v>-25.728030954428196</v>
      </c>
      <c r="H52" s="31">
        <f t="shared" ref="H52" si="215">SUM(H53:H70)</f>
        <v>-60.376354256233874</v>
      </c>
      <c r="I52" s="31">
        <f t="shared" ref="I52" si="216">SUM(I53:I70)</f>
        <v>-78.289939810834042</v>
      </c>
      <c r="J52" s="31">
        <f t="shared" ref="J52" si="217">SUM(J53:J70)</f>
        <v>-195.58598452278588</v>
      </c>
      <c r="K52" s="31">
        <f t="shared" ref="K52" si="218">SUM(K53:K70)</f>
        <v>-274.06431642304381</v>
      </c>
      <c r="L52" s="31">
        <f t="shared" ref="L52" si="219">SUM(L53:L70)</f>
        <v>-146.14995700773861</v>
      </c>
      <c r="M52" s="31">
        <f t="shared" ref="M52" si="220">SUM(M53:M70)</f>
        <v>146.63465176268269</v>
      </c>
      <c r="N52" s="31">
        <f t="shared" ref="N52" si="221">SUM(N53:N70)</f>
        <v>-280.74101461736888</v>
      </c>
      <c r="O52" s="31">
        <f t="shared" ref="O52" si="222">SUM(O53:O70)</f>
        <v>-58.412037833190041</v>
      </c>
      <c r="P52" s="31">
        <f t="shared" ref="P52" si="223">SUM(P53:P70)</f>
        <v>-7.9901977644023976</v>
      </c>
      <c r="Q52" s="31">
        <f t="shared" ref="Q52" si="224">SUM(Q53:Q70)</f>
        <v>-184.33267411865864</v>
      </c>
      <c r="R52" s="31">
        <f t="shared" ref="R52" si="225">SUM(R53:R70)</f>
        <v>29.227257093723143</v>
      </c>
      <c r="S52" s="31">
        <f t="shared" ref="S52" si="226">SUM(S53:S70)</f>
        <v>83.515649183147104</v>
      </c>
      <c r="T52" s="31">
        <f t="shared" ref="T52" si="227">SUM(T53:T70)</f>
        <v>442.08942390369725</v>
      </c>
      <c r="U52" s="31">
        <f t="shared" ref="U52" si="228">SUM(U53:U70)</f>
        <v>-397.76199484092854</v>
      </c>
      <c r="V52" s="31">
        <f t="shared" ref="V52" si="229">SUM(V53:V70)</f>
        <v>-23.646001719690481</v>
      </c>
      <c r="W52" s="31">
        <f t="shared" ref="W52:X52" si="230">SUM(W53:W70)</f>
        <v>-329.01220980223565</v>
      </c>
      <c r="X52" s="31">
        <f t="shared" si="230"/>
        <v>608.2769561478932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-11.8944969905417</v>
      </c>
      <c r="D59" s="30">
        <v>80.68202923473774</v>
      </c>
      <c r="E59" s="30">
        <v>25.293723129836629</v>
      </c>
      <c r="F59" s="30">
        <v>-18.79716251074807</v>
      </c>
      <c r="G59" s="30">
        <v>-32.674204643164224</v>
      </c>
      <c r="H59" s="30">
        <v>-57.776870163370589</v>
      </c>
      <c r="I59" s="30">
        <v>-67.804041272570942</v>
      </c>
      <c r="J59" s="30">
        <v>-43.764488392089426</v>
      </c>
      <c r="K59" s="30">
        <v>-61.767067927772999</v>
      </c>
      <c r="L59" s="30">
        <v>-145.11092003439379</v>
      </c>
      <c r="M59" s="30">
        <v>106.70042992261394</v>
      </c>
      <c r="N59" s="30">
        <v>-185.84763542562337</v>
      </c>
      <c r="O59" s="30">
        <v>-76.638950988822003</v>
      </c>
      <c r="P59" s="30">
        <v>126.18065348237317</v>
      </c>
      <c r="Q59" s="30">
        <v>-66.666380051590721</v>
      </c>
      <c r="R59" s="30">
        <v>-51.88220120378331</v>
      </c>
      <c r="S59" s="30">
        <v>9.3704213241616507</v>
      </c>
      <c r="T59" s="30">
        <v>141.79888220120375</v>
      </c>
      <c r="U59" s="30">
        <v>-228.30025795356826</v>
      </c>
      <c r="V59" s="30">
        <v>-64.462080825451423</v>
      </c>
      <c r="W59" s="30">
        <v>-195.55855546001717</v>
      </c>
      <c r="X59" s="30">
        <v>243.83104041272568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-0.7165090283748925</v>
      </c>
      <c r="K60" s="30">
        <v>0</v>
      </c>
      <c r="L60" s="30">
        <v>-0.7165090283748925</v>
      </c>
      <c r="M60" s="30">
        <v>0.7165090283748925</v>
      </c>
      <c r="N60" s="30">
        <v>0</v>
      </c>
      <c r="O60" s="30">
        <v>0</v>
      </c>
      <c r="P60" s="30">
        <v>0</v>
      </c>
      <c r="Q60" s="30">
        <v>-1.4039552880481512</v>
      </c>
      <c r="R60" s="30">
        <v>-1.4331040412725711</v>
      </c>
      <c r="S60" s="30">
        <v>-0.66878761822871879</v>
      </c>
      <c r="T60" s="30">
        <v>0.46001719690455706</v>
      </c>
      <c r="U60" s="30">
        <v>-0.21298366294067067</v>
      </c>
      <c r="V60" s="30">
        <v>-1.9307824591573515</v>
      </c>
      <c r="W60" s="30">
        <v>-2.0000859845227859</v>
      </c>
      <c r="X60" s="30">
        <v>2.604299226139295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</row>
    <row r="62" spans="1:24" ht="11.25" customHeight="1" x14ac:dyDescent="0.2">
      <c r="A62" s="22" t="s">
        <v>111</v>
      </c>
      <c r="B62" s="23" t="s">
        <v>112</v>
      </c>
      <c r="C62" s="30">
        <v>9.5528804815133275E-2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7.1625107480653469E-2</v>
      </c>
      <c r="J62" s="30">
        <v>0</v>
      </c>
      <c r="K62" s="30">
        <v>-0.16715391229578669</v>
      </c>
      <c r="L62" s="30">
        <v>0.3821152192605331</v>
      </c>
      <c r="M62" s="30">
        <v>-0.16715391229578669</v>
      </c>
      <c r="N62" s="30">
        <v>-0.19105760963026661</v>
      </c>
      <c r="O62" s="30">
        <v>-4.7807394668959592E-2</v>
      </c>
      <c r="P62" s="30">
        <v>-4.7721410146173593E-2</v>
      </c>
      <c r="Q62" s="30">
        <v>4.7807394668959592E-2</v>
      </c>
      <c r="R62" s="30">
        <v>0.21496130696474625</v>
      </c>
      <c r="S62" s="30">
        <v>-1.9585554600171962</v>
      </c>
      <c r="T62" s="30">
        <v>0.99707652622527909</v>
      </c>
      <c r="U62" s="30">
        <v>-2.9144453998280309</v>
      </c>
      <c r="V62" s="30">
        <v>-3.2926053310404124</v>
      </c>
      <c r="W62" s="30">
        <v>3.5628546861564914</v>
      </c>
      <c r="X62" s="30">
        <v>1.6504729148753221</v>
      </c>
    </row>
    <row r="63" spans="1:24" ht="11.25" customHeight="1" x14ac:dyDescent="0.2">
      <c r="A63" s="22" t="s">
        <v>113</v>
      </c>
      <c r="B63" s="23" t="s">
        <v>114</v>
      </c>
      <c r="C63" s="30">
        <v>-0.96732588134135844</v>
      </c>
      <c r="D63" s="30">
        <v>-4.8674118658641436</v>
      </c>
      <c r="E63" s="30">
        <v>-1.8723129836629411</v>
      </c>
      <c r="F63" s="30">
        <v>-2.640756663800516</v>
      </c>
      <c r="G63" s="30">
        <v>-0.47497850386930346</v>
      </c>
      <c r="H63" s="30">
        <v>5.1944110060189157</v>
      </c>
      <c r="I63" s="30">
        <v>-4.8982803095442833</v>
      </c>
      <c r="J63" s="30">
        <v>-28.517282889079958</v>
      </c>
      <c r="K63" s="30">
        <v>0.59036973344797894</v>
      </c>
      <c r="L63" s="30">
        <v>0.20868443680137172</v>
      </c>
      <c r="M63" s="30">
        <v>0.4721410146173719</v>
      </c>
      <c r="N63" s="30">
        <v>-11.518572656921753</v>
      </c>
      <c r="O63" s="30">
        <v>-0.60739466895958827</v>
      </c>
      <c r="P63" s="30">
        <v>-16.914359415305242</v>
      </c>
      <c r="Q63" s="30">
        <v>35.210490111779876</v>
      </c>
      <c r="R63" s="30">
        <v>25.570851246775579</v>
      </c>
      <c r="S63" s="30">
        <v>-22.566552020636287</v>
      </c>
      <c r="T63" s="30">
        <v>-0.82949269131556291</v>
      </c>
      <c r="U63" s="30">
        <v>2.6183147033533971</v>
      </c>
      <c r="V63" s="30">
        <v>-20.968443680137575</v>
      </c>
      <c r="W63" s="30">
        <v>-106.36698194325021</v>
      </c>
      <c r="X63" s="30">
        <v>1.9932932072227123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-4.4138435081685294</v>
      </c>
      <c r="J64" s="30">
        <v>-6.9906276870163362</v>
      </c>
      <c r="K64" s="30">
        <v>-4.2031814273430781</v>
      </c>
      <c r="L64" s="30">
        <v>-3.7621668099742038</v>
      </c>
      <c r="M64" s="30">
        <v>8.7188306104900498E-2</v>
      </c>
      <c r="N64" s="30">
        <v>0.31779879621668078</v>
      </c>
      <c r="O64" s="30">
        <v>-2.2107480653482372</v>
      </c>
      <c r="P64" s="30">
        <v>11.609458297506448</v>
      </c>
      <c r="Q64" s="30">
        <v>-5.6340498710232154</v>
      </c>
      <c r="R64" s="30">
        <v>-40.549871023215815</v>
      </c>
      <c r="S64" s="30">
        <v>-6.423903697334481</v>
      </c>
      <c r="T64" s="30">
        <v>27.421324161650904</v>
      </c>
      <c r="U64" s="30">
        <v>-39.650816852966472</v>
      </c>
      <c r="V64" s="30">
        <v>-12.353138435081686</v>
      </c>
      <c r="W64" s="30">
        <v>-4.0204643164230429</v>
      </c>
      <c r="X64" s="30">
        <v>7.7755803955288041</v>
      </c>
    </row>
    <row r="65" spans="1:24" ht="11.25" customHeight="1" x14ac:dyDescent="0.2">
      <c r="A65" s="22" t="s">
        <v>117</v>
      </c>
      <c r="B65" s="23" t="s">
        <v>118</v>
      </c>
      <c r="C65" s="30">
        <v>65.746861564918305</v>
      </c>
      <c r="D65" s="30">
        <v>68.258297506448827</v>
      </c>
      <c r="E65" s="30">
        <v>57.868443680137574</v>
      </c>
      <c r="F65" s="30">
        <v>-16.172484952708512</v>
      </c>
      <c r="G65" s="30">
        <v>7.4211521926053301</v>
      </c>
      <c r="H65" s="30">
        <v>-4.1240756663800511</v>
      </c>
      <c r="I65" s="30">
        <v>4.7766981943250242</v>
      </c>
      <c r="J65" s="30">
        <v>-108.15245055889937</v>
      </c>
      <c r="K65" s="30">
        <v>-199.04677558039549</v>
      </c>
      <c r="L65" s="30">
        <v>18.866638005159079</v>
      </c>
      <c r="M65" s="30">
        <v>43.137575236457415</v>
      </c>
      <c r="N65" s="30">
        <v>-76.37867583834911</v>
      </c>
      <c r="O65" s="30">
        <v>14.866981943250199</v>
      </c>
      <c r="P65" s="30">
        <v>-116.65382631126397</v>
      </c>
      <c r="Q65" s="30">
        <v>15.460705073086846</v>
      </c>
      <c r="R65" s="30">
        <v>150.89432502149612</v>
      </c>
      <c r="S65" s="30">
        <v>160.99724849527092</v>
      </c>
      <c r="T65" s="30">
        <v>109.53129836629404</v>
      </c>
      <c r="U65" s="30">
        <v>106.90507308684434</v>
      </c>
      <c r="V65" s="30">
        <v>-62.893981083405009</v>
      </c>
      <c r="W65" s="30">
        <v>226.78667239896816</v>
      </c>
      <c r="X65" s="30">
        <v>337.10275150472916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-3.6698194325021491</v>
      </c>
      <c r="I66" s="30">
        <v>-6.0220980223559746</v>
      </c>
      <c r="J66" s="30">
        <v>-7.4446259673258801</v>
      </c>
      <c r="K66" s="30">
        <v>-9.4694754944110056</v>
      </c>
      <c r="L66" s="30">
        <v>-16.017798796216677</v>
      </c>
      <c r="M66" s="30">
        <v>-4.3120378331900255</v>
      </c>
      <c r="N66" s="30">
        <v>-7.1228718830610491</v>
      </c>
      <c r="O66" s="30">
        <v>6.2258813413585568</v>
      </c>
      <c r="P66" s="30">
        <v>-11.852450558899402</v>
      </c>
      <c r="Q66" s="30">
        <v>-161.27042132416165</v>
      </c>
      <c r="R66" s="30">
        <v>-53.754772141014605</v>
      </c>
      <c r="S66" s="30">
        <v>-55.32261392949269</v>
      </c>
      <c r="T66" s="30">
        <v>162.71031814273428</v>
      </c>
      <c r="U66" s="30">
        <v>-236.17248495270843</v>
      </c>
      <c r="V66" s="30">
        <v>142.24187446259674</v>
      </c>
      <c r="W66" s="30">
        <v>-251.41650902837495</v>
      </c>
      <c r="X66" s="30">
        <v>13.307308684436801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-1.031814273430782E-3</v>
      </c>
      <c r="L69" s="30">
        <v>0</v>
      </c>
      <c r="M69" s="30">
        <v>0</v>
      </c>
      <c r="N69" s="30">
        <v>0</v>
      </c>
      <c r="O69" s="30">
        <v>0</v>
      </c>
      <c r="P69" s="30">
        <v>-0.31195184866723991</v>
      </c>
      <c r="Q69" s="30">
        <v>-7.6870163370593284E-2</v>
      </c>
      <c r="R69" s="30">
        <v>0.16706792777300089</v>
      </c>
      <c r="S69" s="30">
        <v>8.8392089423903697E-2</v>
      </c>
      <c r="T69" s="30">
        <v>0</v>
      </c>
      <c r="U69" s="30">
        <v>-3.4393809114359422E-2</v>
      </c>
      <c r="V69" s="30">
        <v>1.3155631986242479E-2</v>
      </c>
      <c r="W69" s="30">
        <v>8.5984522785898529E-4</v>
      </c>
      <c r="X69" s="30">
        <v>1.2209802235597591E-2</v>
      </c>
    </row>
    <row r="70" spans="1:24" ht="11.25" customHeight="1" x14ac:dyDescent="0.2">
      <c r="A70" s="22" t="s">
        <v>127</v>
      </c>
      <c r="B70" s="23" t="s">
        <v>128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" si="231">SUM(C72:C73)</f>
        <v>4.4663800515907139</v>
      </c>
      <c r="D71" s="31">
        <f t="shared" ref="D71" si="232">SUM(D72:D73)</f>
        <v>1.8630266552020633</v>
      </c>
      <c r="E71" s="31">
        <f t="shared" ref="E71" si="233">SUM(E72:E73)</f>
        <v>6.1144453998280301</v>
      </c>
      <c r="F71" s="31">
        <f t="shared" ref="F71" si="234">SUM(F72:F73)</f>
        <v>1.5525365434221841</v>
      </c>
      <c r="G71" s="31">
        <f t="shared" ref="G71" si="235">SUM(G72:G73)</f>
        <v>0.28658641444539978</v>
      </c>
      <c r="H71" s="31">
        <f t="shared" ref="H71" si="236">SUM(H72:H73)</f>
        <v>-0.28667239896818564</v>
      </c>
      <c r="I71" s="31">
        <f t="shared" ref="I71" si="237">SUM(I72:I73)</f>
        <v>-0.26268271711092017</v>
      </c>
      <c r="J71" s="31">
        <f t="shared" ref="J71" si="238">SUM(J72:J73)</f>
        <v>-0.97936371453138416</v>
      </c>
      <c r="K71" s="31">
        <f t="shared" ref="K71" si="239">SUM(K72:K73)</f>
        <v>-2.555717970765262</v>
      </c>
      <c r="L71" s="31">
        <f t="shared" ref="L71" si="240">SUM(L72:L73)</f>
        <v>0.28667239896818569</v>
      </c>
      <c r="M71" s="31">
        <f t="shared" ref="M71" si="241">SUM(M72:M73)</f>
        <v>-0.52545141874462586</v>
      </c>
      <c r="N71" s="31">
        <f t="shared" ref="N71" si="242">SUM(N72:N73)</f>
        <v>-1.6241616509028374</v>
      </c>
      <c r="O71" s="31">
        <f t="shared" ref="O71" si="243">SUM(O72:O73)</f>
        <v>-1.3136715391229572</v>
      </c>
      <c r="P71" s="31">
        <f t="shared" ref="P71" si="244">SUM(P72:P73)</f>
        <v>0.38220120378331979</v>
      </c>
      <c r="Q71" s="31">
        <f t="shared" ref="Q71" si="245">SUM(Q72:Q73)</f>
        <v>5.565004299226139</v>
      </c>
      <c r="R71" s="31">
        <f t="shared" ref="R71" si="246">SUM(R72:R73)</f>
        <v>1.1225279449699048</v>
      </c>
      <c r="S71" s="31">
        <f t="shared" ref="S71" si="247">SUM(S72:S73)</f>
        <v>-0.14333619948409315</v>
      </c>
      <c r="T71" s="31">
        <f t="shared" ref="T71" si="248">SUM(T72:T73)</f>
        <v>-2.6758383490971616</v>
      </c>
      <c r="U71" s="31">
        <f t="shared" ref="U71" si="249">SUM(U72:U73)</f>
        <v>-4.4086844368013756</v>
      </c>
      <c r="V71" s="31">
        <f t="shared" ref="V71" si="250">SUM(V72:V73)</f>
        <v>3.8723129836629409</v>
      </c>
      <c r="W71" s="31">
        <f t="shared" ref="W71:X71" si="251">SUM(W72:W73)</f>
        <v>-2.6284608770421327</v>
      </c>
      <c r="X71" s="31">
        <f t="shared" si="251"/>
        <v>3.9528804815133274</v>
      </c>
    </row>
    <row r="72" spans="1:24" ht="11.25" customHeight="1" x14ac:dyDescent="0.2">
      <c r="A72" s="22" t="s">
        <v>131</v>
      </c>
      <c r="B72" s="23" t="s">
        <v>132</v>
      </c>
      <c r="C72" s="30">
        <v>4.3708512467755805</v>
      </c>
      <c r="D72" s="30">
        <v>1.8630266552020633</v>
      </c>
      <c r="E72" s="30">
        <v>6.1144453998280301</v>
      </c>
      <c r="F72" s="30">
        <v>1.5525365434221841</v>
      </c>
      <c r="G72" s="30">
        <v>0.28658641444539978</v>
      </c>
      <c r="H72" s="30">
        <v>-0.28667239896818564</v>
      </c>
      <c r="I72" s="30">
        <v>-0.26268271711092017</v>
      </c>
      <c r="J72" s="30">
        <v>-0.97936371453138416</v>
      </c>
      <c r="K72" s="30">
        <v>-2.412381771281169</v>
      </c>
      <c r="L72" s="30">
        <v>4.7807394668959592E-2</v>
      </c>
      <c r="M72" s="30">
        <v>-7.1625107480653469E-2</v>
      </c>
      <c r="N72" s="30">
        <v>0.54935511607910581</v>
      </c>
      <c r="O72" s="30">
        <v>1.5525365434221845</v>
      </c>
      <c r="P72" s="30">
        <v>3.128890799656062</v>
      </c>
      <c r="Q72" s="30">
        <v>1.6718830610490107</v>
      </c>
      <c r="R72" s="30">
        <v>0.52545141874462531</v>
      </c>
      <c r="S72" s="30">
        <v>-1.3852966466036114</v>
      </c>
      <c r="T72" s="30">
        <v>-3.2098022355975915</v>
      </c>
      <c r="U72" s="30">
        <v>-4.3850386930352538</v>
      </c>
      <c r="V72" s="30">
        <v>5.0760103181427345</v>
      </c>
      <c r="W72" s="30">
        <v>-0.63645743766122098</v>
      </c>
      <c r="X72" s="30">
        <v>1.6981083404987098</v>
      </c>
    </row>
    <row r="73" spans="1:24" ht="11.25" customHeight="1" x14ac:dyDescent="0.2">
      <c r="A73" s="22" t="s">
        <v>133</v>
      </c>
      <c r="B73" s="23" t="s">
        <v>134</v>
      </c>
      <c r="C73" s="30">
        <v>9.5528804815133275E-2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-0.14333619948409279</v>
      </c>
      <c r="L73" s="30">
        <v>0.23886500429922611</v>
      </c>
      <c r="M73" s="30">
        <v>-0.45382631126397238</v>
      </c>
      <c r="N73" s="30">
        <v>-2.1735167669819431</v>
      </c>
      <c r="O73" s="30">
        <v>-2.8662080825451417</v>
      </c>
      <c r="P73" s="30">
        <v>-2.7466895958727422</v>
      </c>
      <c r="Q73" s="30">
        <v>3.8931212381771281</v>
      </c>
      <c r="R73" s="30">
        <v>0.5970765262252794</v>
      </c>
      <c r="S73" s="30">
        <v>1.2419604471195183</v>
      </c>
      <c r="T73" s="30">
        <v>0.53396388650043014</v>
      </c>
      <c r="U73" s="30">
        <v>-2.3645743766122104E-2</v>
      </c>
      <c r="V73" s="30">
        <v>-1.2036973344797937</v>
      </c>
      <c r="W73" s="30">
        <v>-1.9920034393809116</v>
      </c>
      <c r="X73" s="30">
        <v>2.2547721410146173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0</v>
      </c>
      <c r="D75" s="31">
        <v>0</v>
      </c>
      <c r="E75" s="31">
        <v>0</v>
      </c>
      <c r="F75" s="31">
        <v>0</v>
      </c>
      <c r="G75" s="31">
        <v>0</v>
      </c>
      <c r="H75" s="31">
        <v>0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</row>
    <row r="76" spans="1:24" ht="11.25" customHeight="1" x14ac:dyDescent="0.2">
      <c r="A76" s="26" t="s">
        <v>139</v>
      </c>
      <c r="B76" s="27" t="s">
        <v>140</v>
      </c>
      <c r="C76" s="32">
        <v>0</v>
      </c>
      <c r="D76" s="32">
        <v>0</v>
      </c>
      <c r="E76" s="32">
        <v>0</v>
      </c>
      <c r="F76" s="32">
        <v>0</v>
      </c>
      <c r="G76" s="32">
        <v>0</v>
      </c>
      <c r="H76" s="32">
        <v>0</v>
      </c>
      <c r="I76" s="32">
        <v>0</v>
      </c>
      <c r="J76" s="32">
        <v>0</v>
      </c>
      <c r="K76" s="32">
        <v>0</v>
      </c>
      <c r="L76" s="32">
        <v>0</v>
      </c>
      <c r="M76" s="32">
        <v>0</v>
      </c>
      <c r="N76" s="32">
        <v>0</v>
      </c>
      <c r="O76" s="32">
        <v>0</v>
      </c>
      <c r="P76" s="32">
        <v>0</v>
      </c>
      <c r="Q76" s="32">
        <v>0</v>
      </c>
      <c r="R76" s="32">
        <v>0</v>
      </c>
      <c r="S76" s="32">
        <v>0</v>
      </c>
      <c r="T76" s="32">
        <v>0</v>
      </c>
      <c r="U76" s="32">
        <v>0</v>
      </c>
      <c r="V76" s="32">
        <v>0</v>
      </c>
      <c r="W76" s="32">
        <v>0</v>
      </c>
      <c r="X76" s="32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145</v>
      </c>
      <c r="B1" s="7" t="s">
        <v>336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:W2" si="0">SUM(C3,C17,C22,C25,C26,C51,C52,C71,C74,C75,C76)</f>
        <v>1538534.9051590713</v>
      </c>
      <c r="D2" s="28">
        <f t="shared" si="0"/>
        <v>1577717.791487532</v>
      </c>
      <c r="E2" s="28">
        <f t="shared" si="0"/>
        <v>1580939.8785038691</v>
      </c>
      <c r="F2" s="28">
        <f t="shared" si="0"/>
        <v>1619949.3596732591</v>
      </c>
      <c r="G2" s="28">
        <f t="shared" si="0"/>
        <v>1643206.2276010318</v>
      </c>
      <c r="H2" s="28">
        <f t="shared" si="0"/>
        <v>1650988.8665520204</v>
      </c>
      <c r="I2" s="28">
        <f t="shared" si="0"/>
        <v>1667952.5510748061</v>
      </c>
      <c r="J2" s="28">
        <f t="shared" si="0"/>
        <v>1649189.2834049868</v>
      </c>
      <c r="K2" s="28">
        <f t="shared" si="0"/>
        <v>1644681.9581255368</v>
      </c>
      <c r="L2" s="28">
        <f t="shared" si="0"/>
        <v>1545163.9961306963</v>
      </c>
      <c r="M2" s="28">
        <f t="shared" si="0"/>
        <v>1606383.6709372313</v>
      </c>
      <c r="N2" s="28">
        <f t="shared" si="0"/>
        <v>1560460.8629406707</v>
      </c>
      <c r="O2" s="28">
        <f t="shared" si="0"/>
        <v>1538234.9319862423</v>
      </c>
      <c r="P2" s="28">
        <f t="shared" si="0"/>
        <v>1520808.2377472057</v>
      </c>
      <c r="Q2" s="28">
        <f t="shared" si="0"/>
        <v>1468595.9759243333</v>
      </c>
      <c r="R2" s="28">
        <f t="shared" si="0"/>
        <v>1483551.5895958727</v>
      </c>
      <c r="S2" s="28">
        <f t="shared" si="0"/>
        <v>1500323.5987962168</v>
      </c>
      <c r="T2" s="28">
        <f t="shared" si="0"/>
        <v>1530359.2629406704</v>
      </c>
      <c r="U2" s="28">
        <f t="shared" si="0"/>
        <v>1519449.6495270852</v>
      </c>
      <c r="V2" s="28">
        <f t="shared" si="0"/>
        <v>1501827.238950989</v>
      </c>
      <c r="W2" s="28">
        <f t="shared" si="0"/>
        <v>1379224.5296646603</v>
      </c>
      <c r="X2" s="28">
        <f t="shared" ref="X2" si="1">SUM(X3,X17,X22,X25,X26,X51,X52,X71,X74,X75,X76)</f>
        <v>1462342.207566638</v>
      </c>
    </row>
    <row r="3" spans="1:24" ht="11.25" customHeight="1" x14ac:dyDescent="0.2">
      <c r="A3" s="20" t="s">
        <v>3</v>
      </c>
      <c r="B3" s="21" t="s">
        <v>4</v>
      </c>
      <c r="C3" s="29">
        <f t="shared" ref="C3:W3" si="2">SUM(C4,C8,C11)</f>
        <v>279028.24660361127</v>
      </c>
      <c r="D3" s="29">
        <f t="shared" si="2"/>
        <v>278228.14815133275</v>
      </c>
      <c r="E3" s="29">
        <f t="shared" si="2"/>
        <v>278119.45546001714</v>
      </c>
      <c r="F3" s="29">
        <f t="shared" si="2"/>
        <v>285424.798022356</v>
      </c>
      <c r="G3" s="29">
        <f t="shared" si="2"/>
        <v>283903.62201203784</v>
      </c>
      <c r="H3" s="29">
        <f t="shared" si="2"/>
        <v>274253.82003439381</v>
      </c>
      <c r="I3" s="29">
        <f t="shared" si="2"/>
        <v>281811.8539982803</v>
      </c>
      <c r="J3" s="29">
        <f t="shared" si="2"/>
        <v>282736.26225279452</v>
      </c>
      <c r="K3" s="29">
        <f t="shared" si="2"/>
        <v>261491.78546861568</v>
      </c>
      <c r="L3" s="29">
        <f t="shared" si="2"/>
        <v>231680.08435081682</v>
      </c>
      <c r="M3" s="29">
        <f t="shared" si="2"/>
        <v>245081.5332760103</v>
      </c>
      <c r="N3" s="29">
        <f t="shared" si="2"/>
        <v>250502.71883061051</v>
      </c>
      <c r="O3" s="29">
        <f t="shared" si="2"/>
        <v>248765.39862424761</v>
      </c>
      <c r="P3" s="29">
        <f t="shared" si="2"/>
        <v>244923.8693035254</v>
      </c>
      <c r="Q3" s="29">
        <f t="shared" si="2"/>
        <v>232764.83310404126</v>
      </c>
      <c r="R3" s="29">
        <f t="shared" si="2"/>
        <v>234081.14299226139</v>
      </c>
      <c r="S3" s="29">
        <f t="shared" si="2"/>
        <v>224585.77102321578</v>
      </c>
      <c r="T3" s="29">
        <f t="shared" si="2"/>
        <v>218775.37282889077</v>
      </c>
      <c r="U3" s="29">
        <f t="shared" si="2"/>
        <v>210260.47420464313</v>
      </c>
      <c r="V3" s="29">
        <f t="shared" si="2"/>
        <v>171825.35004299227</v>
      </c>
      <c r="W3" s="29">
        <f t="shared" si="2"/>
        <v>140531.75038693036</v>
      </c>
      <c r="X3" s="29">
        <f t="shared" ref="X3" si="3">SUM(X4,X8,X11)</f>
        <v>163365.5415305245</v>
      </c>
    </row>
    <row r="4" spans="1:24" ht="11.25" customHeight="1" x14ac:dyDescent="0.2">
      <c r="A4" s="40" t="s">
        <v>341</v>
      </c>
      <c r="B4" s="41" t="s">
        <v>342</v>
      </c>
      <c r="C4" s="42">
        <f t="shared" ref="C4:W4" si="4">SUM(C5:C7)</f>
        <v>182691.01272570936</v>
      </c>
      <c r="D4" s="42">
        <f t="shared" si="4"/>
        <v>179971.51754084264</v>
      </c>
      <c r="E4" s="42">
        <f t="shared" si="4"/>
        <v>178633.08959587271</v>
      </c>
      <c r="F4" s="42">
        <f t="shared" si="4"/>
        <v>185672.99157351675</v>
      </c>
      <c r="G4" s="42">
        <f t="shared" si="4"/>
        <v>186926.04385210661</v>
      </c>
      <c r="H4" s="42">
        <f t="shared" si="4"/>
        <v>180536.02132416164</v>
      </c>
      <c r="I4" s="42">
        <f t="shared" si="4"/>
        <v>188734.85537403266</v>
      </c>
      <c r="J4" s="42">
        <f t="shared" si="4"/>
        <v>189256.56182287188</v>
      </c>
      <c r="K4" s="42">
        <f t="shared" si="4"/>
        <v>171719.73559759246</v>
      </c>
      <c r="L4" s="42">
        <f t="shared" si="4"/>
        <v>145326.8506448839</v>
      </c>
      <c r="M4" s="42">
        <f t="shared" si="4"/>
        <v>159373.67884780737</v>
      </c>
      <c r="N4" s="42">
        <f t="shared" si="4"/>
        <v>160779.83611349956</v>
      </c>
      <c r="O4" s="42">
        <f t="shared" si="4"/>
        <v>159452.47532244195</v>
      </c>
      <c r="P4" s="42">
        <f t="shared" si="4"/>
        <v>159531.90791057609</v>
      </c>
      <c r="Q4" s="42">
        <f t="shared" si="4"/>
        <v>149763.4742906277</v>
      </c>
      <c r="R4" s="42">
        <f t="shared" si="4"/>
        <v>152379.86474634564</v>
      </c>
      <c r="S4" s="42">
        <f t="shared" si="4"/>
        <v>148616.50713671534</v>
      </c>
      <c r="T4" s="42">
        <f t="shared" si="4"/>
        <v>141163.63172828889</v>
      </c>
      <c r="U4" s="42">
        <f t="shared" si="4"/>
        <v>135702.03559759242</v>
      </c>
      <c r="V4" s="42">
        <f t="shared" si="4"/>
        <v>109701.17076526227</v>
      </c>
      <c r="W4" s="42">
        <f t="shared" si="4"/>
        <v>90089.340756663805</v>
      </c>
      <c r="X4" s="42">
        <f t="shared" ref="X4" si="5">SUM(X5:X7)</f>
        <v>103690.50257953571</v>
      </c>
    </row>
    <row r="5" spans="1:24" ht="11.25" customHeight="1" x14ac:dyDescent="0.2">
      <c r="A5" s="39" t="s">
        <v>5</v>
      </c>
      <c r="B5" s="23" t="s">
        <v>6</v>
      </c>
      <c r="C5" s="30">
        <f>PPRD!C5+RCV_RCY!C5+IMP!C5-EXP!C5+STK_CHG!C5</f>
        <v>94.865692175408412</v>
      </c>
      <c r="D5" s="30">
        <f>PPRD!D5+RCV_RCY!D5+IMP!D5-EXP!D5+STK_CHG!D5</f>
        <v>93.009974204643157</v>
      </c>
      <c r="E5" s="30">
        <f>PPRD!E5+RCV_RCY!E5+IMP!E5-EXP!E5+STK_CHG!E5</f>
        <v>326.16646603611338</v>
      </c>
      <c r="F5" s="30">
        <f>PPRD!F5+RCV_RCY!F5+IMP!F5-EXP!F5+STK_CHG!F5</f>
        <v>2929.9782459157354</v>
      </c>
      <c r="G5" s="30">
        <f>PPRD!G5+RCV_RCY!G5+IMP!G5-EXP!G5+STK_CHG!G5</f>
        <v>5347.4648323301799</v>
      </c>
      <c r="H5" s="30">
        <f>PPRD!H5+RCV_RCY!H5+IMP!H5-EXP!H5+STK_CHG!H5</f>
        <v>5337.2917454858125</v>
      </c>
      <c r="I5" s="30">
        <f>PPRD!I5+RCV_RCY!I5+IMP!I5-EXP!I5+STK_CHG!I5</f>
        <v>4676.5099742046432</v>
      </c>
      <c r="J5" s="30">
        <f>PPRD!J5+RCV_RCY!J5+IMP!J5-EXP!J5+STK_CHG!J5</f>
        <v>5537.0926053310413</v>
      </c>
      <c r="K5" s="30">
        <f>PPRD!K5+RCV_RCY!K5+IMP!K5-EXP!K5+STK_CHG!K5</f>
        <v>4958.5661220980219</v>
      </c>
      <c r="L5" s="30">
        <f>PPRD!L5+RCV_RCY!L5+IMP!L5-EXP!L5+STK_CHG!L5</f>
        <v>3717.802837489251</v>
      </c>
      <c r="M5" s="30">
        <f>PPRD!M5+RCV_RCY!M5+IMP!M5-EXP!M5+STK_CHG!M5</f>
        <v>3251.1344797936363</v>
      </c>
      <c r="N5" s="30">
        <f>PPRD!N5+RCV_RCY!N5+IMP!N5-EXP!N5+STK_CHG!N5</f>
        <v>7295.5451418744633</v>
      </c>
      <c r="O5" s="30">
        <f>PPRD!O5+RCV_RCY!O5+IMP!O5-EXP!O5+STK_CHG!O5</f>
        <v>7242.3779879621661</v>
      </c>
      <c r="P5" s="30">
        <f>PPRD!P5+RCV_RCY!P5+IMP!P5-EXP!P5+STK_CHG!P5</f>
        <v>6111.4893379191735</v>
      </c>
      <c r="Q5" s="30">
        <f>PPRD!Q5+RCV_RCY!Q5+IMP!Q5-EXP!Q5+STK_CHG!Q5</f>
        <v>5475.1287188306096</v>
      </c>
      <c r="R5" s="30">
        <f>PPRD!R5+RCV_RCY!R5+IMP!R5-EXP!R5+STK_CHG!R5</f>
        <v>5092.7485812553732</v>
      </c>
      <c r="S5" s="30">
        <f>PPRD!S5+RCV_RCY!S5+IMP!S5-EXP!S5+STK_CHG!S5</f>
        <v>3460.9323301805671</v>
      </c>
      <c r="T5" s="30">
        <f>PPRD!T5+RCV_RCY!T5+IMP!T5-EXP!T5+STK_CHG!T5</f>
        <v>3281.6528804815134</v>
      </c>
      <c r="U5" s="30">
        <f>PPRD!U5+RCV_RCY!U5+IMP!U5-EXP!U5+STK_CHG!U5</f>
        <v>3342.7343938091135</v>
      </c>
      <c r="V5" s="30">
        <f>PPRD!V5+RCV_RCY!V5+IMP!V5-EXP!V5+STK_CHG!V5</f>
        <v>2248.3432502149617</v>
      </c>
      <c r="W5" s="30">
        <f>PPRD!W5+RCV_RCY!W5+IMP!W5-EXP!W5+STK_CHG!W5</f>
        <v>1721.2352536543433</v>
      </c>
      <c r="X5" s="30">
        <f>PPRD!X5+RCV_RCY!X5+IMP!X5-EXP!X5+STK_CHG!X5</f>
        <v>1981.6410146173685</v>
      </c>
    </row>
    <row r="6" spans="1:24" ht="11.25" customHeight="1" x14ac:dyDescent="0.2">
      <c r="A6" s="39" t="s">
        <v>7</v>
      </c>
      <c r="B6" s="23" t="s">
        <v>8</v>
      </c>
      <c r="C6" s="30">
        <f>PPRD!C6+RCV_RCY!C6+IMP!C6-EXP!C6+STK_CHG!C6</f>
        <v>56377.294239036957</v>
      </c>
      <c r="D6" s="30">
        <f>PPRD!D6+RCV_RCY!D6+IMP!D6-EXP!D6+STK_CHG!D6</f>
        <v>54215.721238177124</v>
      </c>
      <c r="E6" s="30">
        <f>PPRD!E6+RCV_RCY!E6+IMP!E6-EXP!E6+STK_CHG!E6</f>
        <v>52628.359845227853</v>
      </c>
      <c r="F6" s="30">
        <f>PPRD!F6+RCV_RCY!F6+IMP!F6-EXP!F6+STK_CHG!F6</f>
        <v>52981.827687016332</v>
      </c>
      <c r="G6" s="30">
        <f>PPRD!G6+RCV_RCY!G6+IMP!G6-EXP!G6+STK_CHG!G6</f>
        <v>55260.621152192602</v>
      </c>
      <c r="H6" s="30">
        <f>PPRD!H6+RCV_RCY!H6+IMP!H6-EXP!H6+STK_CHG!H6</f>
        <v>51795.754170249347</v>
      </c>
      <c r="I6" s="30">
        <f>PPRD!I6+RCV_RCY!I6+IMP!I6-EXP!I6+STK_CHG!I6</f>
        <v>53339.291917454852</v>
      </c>
      <c r="J6" s="30">
        <f>PPRD!J6+RCV_RCY!J6+IMP!J6-EXP!J6+STK_CHG!J6</f>
        <v>54717.853396388637</v>
      </c>
      <c r="K6" s="30">
        <f>PPRD!K6+RCV_RCY!K6+IMP!K6-EXP!K6+STK_CHG!K6</f>
        <v>50668.368873602754</v>
      </c>
      <c r="L6" s="30">
        <f>PPRD!L6+RCV_RCY!L6+IMP!L6-EXP!L6+STK_CHG!L6</f>
        <v>35744.313241616503</v>
      </c>
      <c r="M6" s="30">
        <f>PPRD!M6+RCV_RCY!M6+IMP!M6-EXP!M6+STK_CHG!M6</f>
        <v>41816.643250214947</v>
      </c>
      <c r="N6" s="30">
        <f>PPRD!N6+RCV_RCY!N6+IMP!N6-EXP!N6+STK_CHG!N6</f>
        <v>42360.208512467747</v>
      </c>
      <c r="O6" s="30">
        <f>PPRD!O6+RCV_RCY!O6+IMP!O6-EXP!O6+STK_CHG!O6</f>
        <v>42784.155803955291</v>
      </c>
      <c r="P6" s="30">
        <f>PPRD!P6+RCV_RCY!P6+IMP!P6-EXP!P6+STK_CHG!P6</f>
        <v>38016.607996560619</v>
      </c>
      <c r="Q6" s="30">
        <f>PPRD!Q6+RCV_RCY!Q6+IMP!Q6-EXP!Q6+STK_CHG!Q6</f>
        <v>38608.767067927773</v>
      </c>
      <c r="R6" s="30">
        <f>PPRD!R6+RCV_RCY!R6+IMP!R6-EXP!R6+STK_CHG!R6</f>
        <v>36588.314617368873</v>
      </c>
      <c r="S6" s="30">
        <f>PPRD!S6+RCV_RCY!S6+IMP!S6-EXP!S6+STK_CHG!S6</f>
        <v>38213.509028374887</v>
      </c>
      <c r="T6" s="30">
        <f>PPRD!T6+RCV_RCY!T6+IMP!T6-EXP!T6+STK_CHG!T6</f>
        <v>38875.136629406705</v>
      </c>
      <c r="U6" s="30">
        <f>PPRD!U6+RCV_RCY!U6+IMP!U6-EXP!U6+STK_CHG!U6</f>
        <v>37806.920550300951</v>
      </c>
      <c r="V6" s="30">
        <f>PPRD!V6+RCV_RCY!V6+IMP!V6-EXP!V6+STK_CHG!V6</f>
        <v>33749.264402407563</v>
      </c>
      <c r="W6" s="30">
        <f>PPRD!W6+RCV_RCY!W6+IMP!W6-EXP!W6+STK_CHG!W6</f>
        <v>29860.572055030087</v>
      </c>
      <c r="X6" s="30">
        <f>PPRD!X6+RCV_RCY!X6+IMP!X6-EXP!X6+STK_CHG!X6</f>
        <v>30539.292863284601</v>
      </c>
    </row>
    <row r="7" spans="1:24" ht="11.25" customHeight="1" x14ac:dyDescent="0.2">
      <c r="A7" s="39" t="s">
        <v>9</v>
      </c>
      <c r="B7" s="23" t="s">
        <v>10</v>
      </c>
      <c r="C7" s="30">
        <f>PPRD!C7+RCV_RCY!C7+IMP!C7-EXP!C7+STK_CHG!C7</f>
        <v>126218.85279449698</v>
      </c>
      <c r="D7" s="30">
        <f>PPRD!D7+RCV_RCY!D7+IMP!D7-EXP!D7+STK_CHG!D7</f>
        <v>125662.78632846088</v>
      </c>
      <c r="E7" s="30">
        <f>PPRD!E7+RCV_RCY!E7+IMP!E7-EXP!E7+STK_CHG!E7</f>
        <v>125678.56328460874</v>
      </c>
      <c r="F7" s="30">
        <f>PPRD!F7+RCV_RCY!F7+IMP!F7-EXP!F7+STK_CHG!F7</f>
        <v>129761.18564058468</v>
      </c>
      <c r="G7" s="30">
        <f>PPRD!G7+RCV_RCY!G7+IMP!G7-EXP!G7+STK_CHG!G7</f>
        <v>126317.95786758384</v>
      </c>
      <c r="H7" s="30">
        <f>PPRD!H7+RCV_RCY!H7+IMP!H7-EXP!H7+STK_CHG!H7</f>
        <v>123402.97540842649</v>
      </c>
      <c r="I7" s="30">
        <f>PPRD!I7+RCV_RCY!I7+IMP!I7-EXP!I7+STK_CHG!I7</f>
        <v>130719.05348237316</v>
      </c>
      <c r="J7" s="30">
        <f>PPRD!J7+RCV_RCY!J7+IMP!J7-EXP!J7+STK_CHG!J7</f>
        <v>129001.6158211522</v>
      </c>
      <c r="K7" s="30">
        <f>PPRD!K7+RCV_RCY!K7+IMP!K7-EXP!K7+STK_CHG!K7</f>
        <v>116092.80060189168</v>
      </c>
      <c r="L7" s="30">
        <f>PPRD!L7+RCV_RCY!L7+IMP!L7-EXP!L7+STK_CHG!L7</f>
        <v>105864.73456577814</v>
      </c>
      <c r="M7" s="30">
        <f>PPRD!M7+RCV_RCY!M7+IMP!M7-EXP!M7+STK_CHG!M7</f>
        <v>114305.90111779878</v>
      </c>
      <c r="N7" s="30">
        <f>PPRD!N7+RCV_RCY!N7+IMP!N7-EXP!N7+STK_CHG!N7</f>
        <v>111124.08245915736</v>
      </c>
      <c r="O7" s="30">
        <f>PPRD!O7+RCV_RCY!O7+IMP!O7-EXP!O7+STK_CHG!O7</f>
        <v>109425.94153052449</v>
      </c>
      <c r="P7" s="30">
        <f>PPRD!P7+RCV_RCY!P7+IMP!P7-EXP!P7+STK_CHG!P7</f>
        <v>115403.81057609631</v>
      </c>
      <c r="Q7" s="30">
        <f>PPRD!Q7+RCV_RCY!Q7+IMP!Q7-EXP!Q7+STK_CHG!Q7</f>
        <v>105679.57850386931</v>
      </c>
      <c r="R7" s="30">
        <f>PPRD!R7+RCV_RCY!R7+IMP!R7-EXP!R7+STK_CHG!R7</f>
        <v>110698.80154772141</v>
      </c>
      <c r="S7" s="30">
        <f>PPRD!S7+RCV_RCY!S7+IMP!S7-EXP!S7+STK_CHG!S7</f>
        <v>106942.0657781599</v>
      </c>
      <c r="T7" s="30">
        <f>PPRD!T7+RCV_RCY!T7+IMP!T7-EXP!T7+STK_CHG!T7</f>
        <v>99006.842218400678</v>
      </c>
      <c r="U7" s="30">
        <f>PPRD!U7+RCV_RCY!U7+IMP!U7-EXP!U7+STK_CHG!U7</f>
        <v>94552.380653482352</v>
      </c>
      <c r="V7" s="30">
        <f>PPRD!V7+RCV_RCY!V7+IMP!V7-EXP!V7+STK_CHG!V7</f>
        <v>73703.563112639749</v>
      </c>
      <c r="W7" s="30">
        <f>PPRD!W7+RCV_RCY!W7+IMP!W7-EXP!W7+STK_CHG!W7</f>
        <v>58507.533447979375</v>
      </c>
      <c r="X7" s="30">
        <f>PPRD!X7+RCV_RCY!X7+IMP!X7-EXP!X7+STK_CHG!X7</f>
        <v>71169.568701633732</v>
      </c>
    </row>
    <row r="8" spans="1:24" ht="11.25" customHeight="1" x14ac:dyDescent="0.2">
      <c r="A8" s="40" t="s">
        <v>343</v>
      </c>
      <c r="B8" s="41" t="s">
        <v>344</v>
      </c>
      <c r="C8" s="42">
        <f t="shared" ref="C8:W8" si="6">SUM(C9:C10)</f>
        <v>91926.82149613068</v>
      </c>
      <c r="D8" s="42">
        <f t="shared" si="6"/>
        <v>93507.910920034381</v>
      </c>
      <c r="E8" s="42">
        <f t="shared" si="6"/>
        <v>94158.615563198589</v>
      </c>
      <c r="F8" s="42">
        <f t="shared" si="6"/>
        <v>95502.724247635444</v>
      </c>
      <c r="G8" s="42">
        <f t="shared" si="6"/>
        <v>94873.602321582133</v>
      </c>
      <c r="H8" s="42">
        <f t="shared" si="6"/>
        <v>92517.508770421351</v>
      </c>
      <c r="I8" s="42">
        <f t="shared" si="6"/>
        <v>92243.382287188302</v>
      </c>
      <c r="J8" s="42">
        <f t="shared" si="6"/>
        <v>93072.091745485784</v>
      </c>
      <c r="K8" s="42">
        <f t="shared" si="6"/>
        <v>89773.68529664661</v>
      </c>
      <c r="L8" s="42">
        <f t="shared" si="6"/>
        <v>86462.292175408424</v>
      </c>
      <c r="M8" s="42">
        <f t="shared" si="6"/>
        <v>84903.71564918317</v>
      </c>
      <c r="N8" s="42">
        <f t="shared" si="6"/>
        <v>89753.331728288918</v>
      </c>
      <c r="O8" s="42">
        <f t="shared" si="6"/>
        <v>90420.149871023212</v>
      </c>
      <c r="P8" s="42">
        <f t="shared" si="6"/>
        <v>85800.169819432529</v>
      </c>
      <c r="Q8" s="42">
        <f t="shared" si="6"/>
        <v>83115.379105760949</v>
      </c>
      <c r="R8" s="42">
        <f t="shared" si="6"/>
        <v>82594.60292347378</v>
      </c>
      <c r="S8" s="42">
        <f t="shared" si="6"/>
        <v>77608.284866723989</v>
      </c>
      <c r="T8" s="42">
        <f t="shared" si="6"/>
        <v>79185.055116079122</v>
      </c>
      <c r="U8" s="42">
        <f t="shared" si="6"/>
        <v>76429.282459157359</v>
      </c>
      <c r="V8" s="42">
        <f t="shared" si="6"/>
        <v>63565.861220980216</v>
      </c>
      <c r="W8" s="42">
        <f t="shared" si="6"/>
        <v>52106.39613069647</v>
      </c>
      <c r="X8" s="42">
        <f t="shared" ref="X8" si="7">SUM(X9:X10)</f>
        <v>58930.921238177121</v>
      </c>
    </row>
    <row r="9" spans="1:24" ht="11.25" customHeight="1" x14ac:dyDescent="0.2">
      <c r="A9" s="39" t="s">
        <v>11</v>
      </c>
      <c r="B9" s="23" t="s">
        <v>12</v>
      </c>
      <c r="C9" s="30">
        <f>PPRD!C9+RCV_RCY!C9+IMP!C9-EXP!C9+STK_CHG!C9</f>
        <v>1986.0340498710229</v>
      </c>
      <c r="D9" s="30">
        <f>PPRD!D9+RCV_RCY!D9+IMP!D9-EXP!D9+STK_CHG!D9</f>
        <v>1560.5282029234738</v>
      </c>
      <c r="E9" s="30">
        <f>PPRD!E9+RCV_RCY!E9+IMP!E9-EXP!E9+STK_CHG!E9</f>
        <v>1747.1239036973345</v>
      </c>
      <c r="F9" s="30">
        <f>PPRD!F9+RCV_RCY!F9+IMP!F9-EXP!F9+STK_CHG!F9</f>
        <v>1624.4562338779022</v>
      </c>
      <c r="G9" s="30">
        <f>PPRD!G9+RCV_RCY!G9+IMP!G9-EXP!G9+STK_CHG!G9</f>
        <v>1910.9849527085121</v>
      </c>
      <c r="H9" s="30">
        <f>PPRD!H9+RCV_RCY!H9+IMP!H9-EXP!H9+STK_CHG!H9</f>
        <v>2342.0692175408421</v>
      </c>
      <c r="I9" s="30">
        <f>PPRD!I9+RCV_RCY!I9+IMP!I9-EXP!I9+STK_CHG!I9</f>
        <v>2227.240326741186</v>
      </c>
      <c r="J9" s="30">
        <f>PPRD!J9+RCV_RCY!J9+IMP!J9-EXP!J9+STK_CHG!J9</f>
        <v>2559.6073946689594</v>
      </c>
      <c r="K9" s="30">
        <f>PPRD!K9+RCV_RCY!K9+IMP!K9-EXP!K9+STK_CHG!K9</f>
        <v>2124.2411865864146</v>
      </c>
      <c r="L9" s="30">
        <f>PPRD!L9+RCV_RCY!L9+IMP!L9-EXP!L9+STK_CHG!L9</f>
        <v>1606.9700773860707</v>
      </c>
      <c r="M9" s="30">
        <f>PPRD!M9+RCV_RCY!M9+IMP!M9-EXP!M9+STK_CHG!M9</f>
        <v>1232.8473774720551</v>
      </c>
      <c r="N9" s="30">
        <f>PPRD!N9+RCV_RCY!N9+IMP!N9-EXP!N9+STK_CHG!N9</f>
        <v>1804.3599312123818</v>
      </c>
      <c r="O9" s="30">
        <f>PPRD!O9+RCV_RCY!O9+IMP!O9-EXP!O9+STK_CHG!O9</f>
        <v>1902.323215821152</v>
      </c>
      <c r="P9" s="30">
        <f>PPRD!P9+RCV_RCY!P9+IMP!P9-EXP!P9+STK_CHG!P9</f>
        <v>1515.5049871023216</v>
      </c>
      <c r="Q9" s="30">
        <f>PPRD!Q9+RCV_RCY!Q9+IMP!Q9-EXP!Q9+STK_CHG!Q9</f>
        <v>1623.8705073086844</v>
      </c>
      <c r="R9" s="30">
        <f>PPRD!R9+RCV_RCY!R9+IMP!R9-EXP!R9+STK_CHG!R9</f>
        <v>1640.2092003439379</v>
      </c>
      <c r="S9" s="30">
        <f>PPRD!S9+RCV_RCY!S9+IMP!S9-EXP!S9+STK_CHG!S9</f>
        <v>1185.1616509028374</v>
      </c>
      <c r="T9" s="30">
        <f>PPRD!T9+RCV_RCY!T9+IMP!T9-EXP!T9+STK_CHG!T9</f>
        <v>1246.001117798796</v>
      </c>
      <c r="U9" s="30">
        <f>PPRD!U9+RCV_RCY!U9+IMP!U9-EXP!U9+STK_CHG!U9</f>
        <v>1032.2095442820291</v>
      </c>
      <c r="V9" s="30">
        <f>PPRD!V9+RCV_RCY!V9+IMP!V9-EXP!V9+STK_CHG!V9</f>
        <v>866.51865864144452</v>
      </c>
      <c r="W9" s="30">
        <f>PPRD!W9+RCV_RCY!W9+IMP!W9-EXP!W9+STK_CHG!W9</f>
        <v>562.90902837489261</v>
      </c>
      <c r="X9" s="30">
        <f>PPRD!X9+RCV_RCY!X9+IMP!X9-EXP!X9+STK_CHG!X9</f>
        <v>550.40137575236463</v>
      </c>
    </row>
    <row r="10" spans="1:24" ht="11.25" customHeight="1" x14ac:dyDescent="0.2">
      <c r="A10" s="39" t="s">
        <v>13</v>
      </c>
      <c r="B10" s="23" t="s">
        <v>14</v>
      </c>
      <c r="C10" s="30">
        <f>PPRD!C10+RCV_RCY!C10+IMP!C10-EXP!C10+STK_CHG!C10</f>
        <v>89940.787446259652</v>
      </c>
      <c r="D10" s="30">
        <f>PPRD!D10+RCV_RCY!D10+IMP!D10-EXP!D10+STK_CHG!D10</f>
        <v>91947.382717110901</v>
      </c>
      <c r="E10" s="30">
        <f>PPRD!E10+RCV_RCY!E10+IMP!E10-EXP!E10+STK_CHG!E10</f>
        <v>92411.491659501262</v>
      </c>
      <c r="F10" s="30">
        <f>PPRD!F10+RCV_RCY!F10+IMP!F10-EXP!F10+STK_CHG!F10</f>
        <v>93878.268013757537</v>
      </c>
      <c r="G10" s="30">
        <f>PPRD!G10+RCV_RCY!G10+IMP!G10-EXP!G10+STK_CHG!G10</f>
        <v>92962.617368873616</v>
      </c>
      <c r="H10" s="30">
        <f>PPRD!H10+RCV_RCY!H10+IMP!H10-EXP!H10+STK_CHG!H10</f>
        <v>90175.439552880503</v>
      </c>
      <c r="I10" s="30">
        <f>PPRD!I10+RCV_RCY!I10+IMP!I10-EXP!I10+STK_CHG!I10</f>
        <v>90016.141960447116</v>
      </c>
      <c r="J10" s="30">
        <f>PPRD!J10+RCV_RCY!J10+IMP!J10-EXP!J10+STK_CHG!J10</f>
        <v>90512.484350816827</v>
      </c>
      <c r="K10" s="30">
        <f>PPRD!K10+RCV_RCY!K10+IMP!K10-EXP!K10+STK_CHG!K10</f>
        <v>87649.444110060198</v>
      </c>
      <c r="L10" s="30">
        <f>PPRD!L10+RCV_RCY!L10+IMP!L10-EXP!L10+STK_CHG!L10</f>
        <v>84855.322098022356</v>
      </c>
      <c r="M10" s="30">
        <f>PPRD!M10+RCV_RCY!M10+IMP!M10-EXP!M10+STK_CHG!M10</f>
        <v>83670.868271711108</v>
      </c>
      <c r="N10" s="30">
        <f>PPRD!N10+RCV_RCY!N10+IMP!N10-EXP!N10+STK_CHG!N10</f>
        <v>87948.971797076534</v>
      </c>
      <c r="O10" s="30">
        <f>PPRD!O10+RCV_RCY!O10+IMP!O10-EXP!O10+STK_CHG!O10</f>
        <v>88517.826655202065</v>
      </c>
      <c r="P10" s="30">
        <f>PPRD!P10+RCV_RCY!P10+IMP!P10-EXP!P10+STK_CHG!P10</f>
        <v>84284.664832330207</v>
      </c>
      <c r="Q10" s="30">
        <f>PPRD!Q10+RCV_RCY!Q10+IMP!Q10-EXP!Q10+STK_CHG!Q10</f>
        <v>81491.508598452259</v>
      </c>
      <c r="R10" s="30">
        <f>PPRD!R10+RCV_RCY!R10+IMP!R10-EXP!R10+STK_CHG!R10</f>
        <v>80954.393723129848</v>
      </c>
      <c r="S10" s="30">
        <f>PPRD!S10+RCV_RCY!S10+IMP!S10-EXP!S10+STK_CHG!S10</f>
        <v>76423.12321582115</v>
      </c>
      <c r="T10" s="30">
        <f>PPRD!T10+RCV_RCY!T10+IMP!T10-EXP!T10+STK_CHG!T10</f>
        <v>77939.053998280331</v>
      </c>
      <c r="U10" s="30">
        <f>PPRD!U10+RCV_RCY!U10+IMP!U10-EXP!U10+STK_CHG!U10</f>
        <v>75397.072914875331</v>
      </c>
      <c r="V10" s="30">
        <f>PPRD!V10+RCV_RCY!V10+IMP!V10-EXP!V10+STK_CHG!V10</f>
        <v>62699.342562338774</v>
      </c>
      <c r="W10" s="30">
        <f>PPRD!W10+RCV_RCY!W10+IMP!W10-EXP!W10+STK_CHG!W10</f>
        <v>51543.487102321575</v>
      </c>
      <c r="X10" s="30">
        <f>PPRD!X10+RCV_RCY!X10+IMP!X10-EXP!X10+STK_CHG!X10</f>
        <v>58380.519862424757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:W11" si="8">SUM(C12:C16)</f>
        <v>4410.4123817712807</v>
      </c>
      <c r="D11" s="42">
        <f t="shared" si="8"/>
        <v>4748.7196904557177</v>
      </c>
      <c r="E11" s="42">
        <f t="shared" si="8"/>
        <v>5327.7503009458287</v>
      </c>
      <c r="F11" s="42">
        <f t="shared" si="8"/>
        <v>4249.0822012037852</v>
      </c>
      <c r="G11" s="42">
        <f t="shared" si="8"/>
        <v>2103.9758383490966</v>
      </c>
      <c r="H11" s="42">
        <f t="shared" si="8"/>
        <v>1200.2899398108354</v>
      </c>
      <c r="I11" s="42">
        <f t="shared" si="8"/>
        <v>833.61633705933082</v>
      </c>
      <c r="J11" s="42">
        <f t="shared" si="8"/>
        <v>407.60868443680113</v>
      </c>
      <c r="K11" s="42">
        <f t="shared" si="8"/>
        <v>-1.6354256233894944</v>
      </c>
      <c r="L11" s="42">
        <f t="shared" si="8"/>
        <v>-109.05846947549463</v>
      </c>
      <c r="M11" s="42">
        <f t="shared" si="8"/>
        <v>804.1387790197748</v>
      </c>
      <c r="N11" s="42">
        <f t="shared" si="8"/>
        <v>-30.449011177988439</v>
      </c>
      <c r="O11" s="42">
        <f t="shared" si="8"/>
        <v>-1107.2265692175392</v>
      </c>
      <c r="P11" s="42">
        <f t="shared" si="8"/>
        <v>-408.20842648323202</v>
      </c>
      <c r="Q11" s="42">
        <f t="shared" si="8"/>
        <v>-114.02029234737898</v>
      </c>
      <c r="R11" s="42">
        <f t="shared" si="8"/>
        <v>-893.32467755804032</v>
      </c>
      <c r="S11" s="42">
        <f t="shared" si="8"/>
        <v>-1639.0209802235586</v>
      </c>
      <c r="T11" s="42">
        <f t="shared" si="8"/>
        <v>-1573.3140154772141</v>
      </c>
      <c r="U11" s="42">
        <f t="shared" si="8"/>
        <v>-1870.8438521066214</v>
      </c>
      <c r="V11" s="42">
        <f t="shared" si="8"/>
        <v>-1441.6819432502164</v>
      </c>
      <c r="W11" s="42">
        <f t="shared" si="8"/>
        <v>-1663.986500429924</v>
      </c>
      <c r="X11" s="42">
        <f t="shared" ref="X11" si="9">SUM(X12:X16)</f>
        <v>744.11771281169513</v>
      </c>
    </row>
    <row r="12" spans="1:24" ht="11.25" customHeight="1" x14ac:dyDescent="0.2">
      <c r="A12" s="39" t="s">
        <v>15</v>
      </c>
      <c r="B12" s="23" t="s">
        <v>16</v>
      </c>
      <c r="C12" s="30">
        <f>PPRD!C12+RCV_RCY!C12+IMP!C12-EXP!C12+STK_CHG!C12</f>
        <v>33.660361134995703</v>
      </c>
      <c r="D12" s="30">
        <f>PPRD!D12+RCV_RCY!D12+IMP!D12-EXP!D12+STK_CHG!D12</f>
        <v>23.832846087704219</v>
      </c>
      <c r="E12" s="30">
        <f>PPRD!E12+RCV_RCY!E12+IMP!E12-EXP!E12+STK_CHG!E12</f>
        <v>54.541014617368887</v>
      </c>
      <c r="F12" s="30">
        <f>PPRD!F12+RCV_RCY!F12+IMP!F12-EXP!F12+STK_CHG!F12</f>
        <v>48.341960447119519</v>
      </c>
      <c r="G12" s="30">
        <f>PPRD!G12+RCV_RCY!G12+IMP!G12-EXP!G12+STK_CHG!G12</f>
        <v>31.552450558899412</v>
      </c>
      <c r="H12" s="30">
        <f>PPRD!H12+RCV_RCY!H12+IMP!H12-EXP!H12+STK_CHG!H12</f>
        <v>67.66827171109199</v>
      </c>
      <c r="I12" s="30">
        <f>PPRD!I12+RCV_RCY!I12+IMP!I12-EXP!I12+STK_CHG!I12</f>
        <v>64.4659501289768</v>
      </c>
      <c r="J12" s="30">
        <f>PPRD!J12+RCV_RCY!J12+IMP!J12-EXP!J12+STK_CHG!J12</f>
        <v>75.224419604471166</v>
      </c>
      <c r="K12" s="30">
        <f>PPRD!K12+RCV_RCY!K12+IMP!K12-EXP!K12+STK_CHG!K12</f>
        <v>137.21539122957861</v>
      </c>
      <c r="L12" s="30">
        <f>PPRD!L12+RCV_RCY!L12+IMP!L12-EXP!L12+STK_CHG!L12</f>
        <v>136.87171109200344</v>
      </c>
      <c r="M12" s="30">
        <f>PPRD!M12+RCV_RCY!M12+IMP!M12-EXP!M12+STK_CHG!M12</f>
        <v>358.2773860705073</v>
      </c>
      <c r="N12" s="30">
        <f>PPRD!N12+RCV_RCY!N12+IMP!N12-EXP!N12+STK_CHG!N12</f>
        <v>250.15829750644872</v>
      </c>
      <c r="O12" s="30">
        <f>PPRD!O12+RCV_RCY!O12+IMP!O12-EXP!O12+STK_CHG!O12</f>
        <v>190.13714531384346</v>
      </c>
      <c r="P12" s="30">
        <f>PPRD!P12+RCV_RCY!P12+IMP!P12-EXP!P12+STK_CHG!P12</f>
        <v>169.34084264832322</v>
      </c>
      <c r="Q12" s="30">
        <f>PPRD!Q12+RCV_RCY!Q12+IMP!Q12-EXP!Q12+STK_CHG!Q12</f>
        <v>113.97661220980223</v>
      </c>
      <c r="R12" s="30">
        <f>PPRD!R12+RCV_RCY!R12+IMP!R12-EXP!R12+STK_CHG!R12</f>
        <v>146.52012037833191</v>
      </c>
      <c r="S12" s="30">
        <f>PPRD!S12+RCV_RCY!S12+IMP!S12-EXP!S12+STK_CHG!S12</f>
        <v>141.62828890799651</v>
      </c>
      <c r="T12" s="30">
        <f>PPRD!T12+RCV_RCY!T12+IMP!T12-EXP!T12+STK_CHG!T12</f>
        <v>121.38435081685294</v>
      </c>
      <c r="U12" s="30">
        <f>PPRD!U12+RCV_RCY!U12+IMP!U12-EXP!U12+STK_CHG!U12</f>
        <v>118.149785038693</v>
      </c>
      <c r="V12" s="30">
        <f>PPRD!V12+RCV_RCY!V12+IMP!V12-EXP!V12+STK_CHG!V12</f>
        <v>70.536973344797914</v>
      </c>
      <c r="W12" s="30">
        <f>PPRD!W12+RCV_RCY!W12+IMP!W12-EXP!W12+STK_CHG!W12</f>
        <v>54.312725709372316</v>
      </c>
      <c r="X12" s="30">
        <f>PPRD!X12+RCV_RCY!X12+IMP!X12-EXP!X12+STK_CHG!X12</f>
        <v>59.614101461736894</v>
      </c>
    </row>
    <row r="13" spans="1:24" ht="11.25" customHeight="1" x14ac:dyDescent="0.2">
      <c r="A13" s="39" t="s">
        <v>17</v>
      </c>
      <c r="B13" s="23" t="s">
        <v>18</v>
      </c>
      <c r="C13" s="30">
        <f>PPRD!C13+RCV_RCY!C13+IMP!C13-EXP!C13+STK_CHG!C13</f>
        <v>4393.4312123817708</v>
      </c>
      <c r="D13" s="30">
        <f>PPRD!D13+RCV_RCY!D13+IMP!D13-EXP!D13+STK_CHG!D13</f>
        <v>4795.4063628546855</v>
      </c>
      <c r="E13" s="30">
        <f>PPRD!E13+RCV_RCY!E13+IMP!E13-EXP!E13+STK_CHG!E13</f>
        <v>5265.0523645743751</v>
      </c>
      <c r="F13" s="30">
        <f>PPRD!F13+RCV_RCY!F13+IMP!F13-EXP!F13+STK_CHG!F13</f>
        <v>4133.2217540842666</v>
      </c>
      <c r="G13" s="30">
        <f>PPRD!G13+RCV_RCY!G13+IMP!G13-EXP!G13+STK_CHG!G13</f>
        <v>2306.0252794496982</v>
      </c>
      <c r="H13" s="30">
        <f>PPRD!H13+RCV_RCY!H13+IMP!H13-EXP!H13+STK_CHG!H13</f>
        <v>1457.793293207224</v>
      </c>
      <c r="I13" s="30">
        <f>PPRD!I13+RCV_RCY!I13+IMP!I13-EXP!I13+STK_CHG!I13</f>
        <v>1194.4533963886515</v>
      </c>
      <c r="J13" s="30">
        <f>PPRD!J13+RCV_RCY!J13+IMP!J13-EXP!J13+STK_CHG!J13</f>
        <v>699.47351676698167</v>
      </c>
      <c r="K13" s="30">
        <f>PPRD!K13+RCV_RCY!K13+IMP!K13-EXP!K13+STK_CHG!K13</f>
        <v>276.9021496130681</v>
      </c>
      <c r="L13" s="30">
        <f>PPRD!L13+RCV_RCY!L13+IMP!L13-EXP!L13+STK_CHG!L13</f>
        <v>115.68813413585553</v>
      </c>
      <c r="M13" s="30">
        <f>PPRD!M13+RCV_RCY!M13+IMP!M13-EXP!M13+STK_CHG!M13</f>
        <v>907.44135855545869</v>
      </c>
      <c r="N13" s="30">
        <f>PPRD!N13+RCV_RCY!N13+IMP!N13-EXP!N13+STK_CHG!N13</f>
        <v>155.51564918314651</v>
      </c>
      <c r="O13" s="30">
        <f>PPRD!O13+RCV_RCY!O13+IMP!O13-EXP!O13+STK_CHG!O13</f>
        <v>-842.40283748925071</v>
      </c>
      <c r="P13" s="30">
        <f>PPRD!P13+RCV_RCY!P13+IMP!P13-EXP!P13+STK_CHG!P13</f>
        <v>-295.65348237317187</v>
      </c>
      <c r="Q13" s="30">
        <f>PPRD!Q13+RCV_RCY!Q13+IMP!Q13-EXP!Q13+STK_CHG!Q13</f>
        <v>142.43946689595731</v>
      </c>
      <c r="R13" s="30">
        <f>PPRD!R13+RCV_RCY!R13+IMP!R13-EXP!R13+STK_CHG!R13</f>
        <v>-590.63482373172883</v>
      </c>
      <c r="S13" s="30">
        <f>PPRD!S13+RCV_RCY!S13+IMP!S13-EXP!S13+STK_CHG!S13</f>
        <v>-1416.6538263112625</v>
      </c>
      <c r="T13" s="30">
        <f>PPRD!T13+RCV_RCY!T13+IMP!T13-EXP!T13+STK_CHG!T13</f>
        <v>-1189.6595012897681</v>
      </c>
      <c r="U13" s="30">
        <f>PPRD!U13+RCV_RCY!U13+IMP!U13-EXP!U13+STK_CHG!U13</f>
        <v>-1386.4396388650048</v>
      </c>
      <c r="V13" s="30">
        <f>PPRD!V13+RCV_RCY!V13+IMP!V13-EXP!V13+STK_CHG!V13</f>
        <v>-1060.0741186586429</v>
      </c>
      <c r="W13" s="30">
        <f>PPRD!W13+RCV_RCY!W13+IMP!W13-EXP!W13+STK_CHG!W13</f>
        <v>-1376.2317282889094</v>
      </c>
      <c r="X13" s="30">
        <f>PPRD!X13+RCV_RCY!X13+IMP!X13-EXP!X13+STK_CHG!X13</f>
        <v>1137.2640584694768</v>
      </c>
    </row>
    <row r="14" spans="1:24" ht="11.25" customHeight="1" x14ac:dyDescent="0.2">
      <c r="A14" s="39" t="s">
        <v>19</v>
      </c>
      <c r="B14" s="23" t="s">
        <v>20</v>
      </c>
      <c r="C14" s="30">
        <f>PPRD!C14+RCV_RCY!C14+IMP!C14-EXP!C14+STK_CHG!C14</f>
        <v>0</v>
      </c>
      <c r="D14" s="30">
        <f>PPRD!D14+RCV_RCY!D14+IMP!D14-EXP!D14+STK_CHG!D14</f>
        <v>0</v>
      </c>
      <c r="E14" s="30">
        <f>PPRD!E14+RCV_RCY!E14+IMP!E14-EXP!E14+STK_CHG!E14</f>
        <v>0</v>
      </c>
      <c r="F14" s="30">
        <f>PPRD!F14+RCV_RCY!F14+IMP!F14-EXP!F14+STK_CHG!F14</f>
        <v>0</v>
      </c>
      <c r="G14" s="30">
        <f>PPRD!G14+RCV_RCY!G14+IMP!G14-EXP!G14+STK_CHG!G14</f>
        <v>0</v>
      </c>
      <c r="H14" s="30">
        <f>PPRD!H14+RCV_RCY!H14+IMP!H14-EXP!H14+STK_CHG!H14</f>
        <v>0</v>
      </c>
      <c r="I14" s="30">
        <f>PPRD!I14+RCV_RCY!I14+IMP!I14-EXP!I14+STK_CHG!I14</f>
        <v>0</v>
      </c>
      <c r="J14" s="30">
        <f>PPRD!J14+RCV_RCY!J14+IMP!J14-EXP!J14+STK_CHG!J14</f>
        <v>0</v>
      </c>
      <c r="K14" s="30">
        <f>PPRD!K14+RCV_RCY!K14+IMP!K14-EXP!K14+STK_CHG!K14</f>
        <v>0</v>
      </c>
      <c r="L14" s="30">
        <f>PPRD!L14+RCV_RCY!L14+IMP!L14-EXP!L14+STK_CHG!L14</f>
        <v>0</v>
      </c>
      <c r="M14" s="30">
        <f>PPRD!M14+RCV_RCY!M14+IMP!M14-EXP!M14+STK_CHG!M14</f>
        <v>0</v>
      </c>
      <c r="N14" s="30">
        <f>PPRD!N14+RCV_RCY!N14+IMP!N14-EXP!N14+STK_CHG!N14</f>
        <v>0</v>
      </c>
      <c r="O14" s="30">
        <f>PPRD!O14+RCV_RCY!O14+IMP!O14-EXP!O14+STK_CHG!O14</f>
        <v>0</v>
      </c>
      <c r="P14" s="30">
        <f>PPRD!P14+RCV_RCY!P14+IMP!P14-EXP!P14+STK_CHG!P14</f>
        <v>0</v>
      </c>
      <c r="Q14" s="30">
        <f>PPRD!Q14+RCV_RCY!Q14+IMP!Q14-EXP!Q14+STK_CHG!Q14</f>
        <v>0</v>
      </c>
      <c r="R14" s="30">
        <f>PPRD!R14+RCV_RCY!R14+IMP!R14-EXP!R14+STK_CHG!R14</f>
        <v>0</v>
      </c>
      <c r="S14" s="30">
        <f>PPRD!S14+RCV_RCY!S14+IMP!S14-EXP!S14+STK_CHG!S14</f>
        <v>0</v>
      </c>
      <c r="T14" s="30">
        <f>PPRD!T14+RCV_RCY!T14+IMP!T14-EXP!T14+STK_CHG!T14</f>
        <v>0</v>
      </c>
      <c r="U14" s="30">
        <f>PPRD!U14+RCV_RCY!U14+IMP!U14-EXP!U14+STK_CHG!U14</f>
        <v>0</v>
      </c>
      <c r="V14" s="30">
        <f>PPRD!V14+RCV_RCY!V14+IMP!V14-EXP!V14+STK_CHG!V14</f>
        <v>0</v>
      </c>
      <c r="W14" s="30">
        <f>PPRD!W14+RCV_RCY!W14+IMP!W14-EXP!W14+STK_CHG!W14</f>
        <v>0</v>
      </c>
      <c r="X14" s="30">
        <f>PPRD!X14+RCV_RCY!X14+IMP!X14-EXP!X14+STK_CHG!X14</f>
        <v>0</v>
      </c>
    </row>
    <row r="15" spans="1:24" ht="11.25" customHeight="1" x14ac:dyDescent="0.2">
      <c r="A15" s="39" t="s">
        <v>21</v>
      </c>
      <c r="B15" s="23" t="s">
        <v>22</v>
      </c>
      <c r="C15" s="30">
        <f>PPRD!C15+RCV_RCY!C15+IMP!C15-EXP!C15+STK_CHG!C15</f>
        <v>14.854686156491832</v>
      </c>
      <c r="D15" s="30">
        <f>PPRD!D15+RCV_RCY!D15+IMP!D15-EXP!D15+STK_CHG!D15</f>
        <v>41.499312123817703</v>
      </c>
      <c r="E15" s="30">
        <f>PPRD!E15+RCV_RCY!E15+IMP!E15-EXP!E15+STK_CHG!E15</f>
        <v>248.74987102321572</v>
      </c>
      <c r="F15" s="30">
        <f>PPRD!F15+RCV_RCY!F15+IMP!F15-EXP!F15+STK_CHG!F15</f>
        <v>251.35184866723981</v>
      </c>
      <c r="G15" s="30">
        <f>PPRD!G15+RCV_RCY!G15+IMP!G15-EXP!G15+STK_CHG!G15</f>
        <v>-16.240240756663795</v>
      </c>
      <c r="H15" s="30">
        <f>PPRD!H15+RCV_RCY!H15+IMP!H15-EXP!H15+STK_CHG!H15</f>
        <v>-76.732158211521778</v>
      </c>
      <c r="I15" s="30">
        <f>PPRD!I15+RCV_RCY!I15+IMP!I15-EXP!I15+STK_CHG!I15</f>
        <v>-136.80275150472903</v>
      </c>
      <c r="J15" s="30">
        <f>PPRD!J15+RCV_RCY!J15+IMP!J15-EXP!J15+STK_CHG!J15</f>
        <v>-124.0054170249355</v>
      </c>
      <c r="K15" s="30">
        <f>PPRD!K15+RCV_RCY!K15+IMP!K15-EXP!K15+STK_CHG!K15</f>
        <v>-51.706620808254513</v>
      </c>
      <c r="L15" s="30">
        <f>PPRD!L15+RCV_RCY!L15+IMP!L15-EXP!L15+STK_CHG!L15</f>
        <v>-19.352708512467775</v>
      </c>
      <c r="M15" s="30">
        <f>PPRD!M15+RCV_RCY!M15+IMP!M15-EXP!M15+STK_CHG!M15</f>
        <v>-136.40601891659509</v>
      </c>
      <c r="N15" s="30">
        <f>PPRD!N15+RCV_RCY!N15+IMP!N15-EXP!N15+STK_CHG!N15</f>
        <v>-156.53723129836624</v>
      </c>
      <c r="O15" s="30">
        <f>PPRD!O15+RCV_RCY!O15+IMP!O15-EXP!O15+STK_CHG!O15</f>
        <v>-71.120378331900099</v>
      </c>
      <c r="P15" s="30">
        <f>PPRD!P15+RCV_RCY!P15+IMP!P15-EXP!P15+STK_CHG!P15</f>
        <v>24.446431642304482</v>
      </c>
      <c r="Q15" s="30">
        <f>PPRD!Q15+RCV_RCY!Q15+IMP!Q15-EXP!Q15+STK_CHG!Q15</f>
        <v>20.034135855545959</v>
      </c>
      <c r="R15" s="30">
        <f>PPRD!R15+RCV_RCY!R15+IMP!R15-EXP!R15+STK_CHG!R15</f>
        <v>7.6099742046431302</v>
      </c>
      <c r="S15" s="30">
        <f>PPRD!S15+RCV_RCY!S15+IMP!S15-EXP!S15+STK_CHG!S15</f>
        <v>14.401719690455726</v>
      </c>
      <c r="T15" s="30">
        <f>PPRD!T15+RCV_RCY!T15+IMP!T15-EXP!T15+STK_CHG!T15</f>
        <v>-34.544883920894122</v>
      </c>
      <c r="U15" s="30">
        <f>PPRD!U15+RCV_RCY!U15+IMP!U15-EXP!U15+STK_CHG!U15</f>
        <v>-55.242820292347361</v>
      </c>
      <c r="V15" s="30">
        <f>PPRD!V15+RCV_RCY!V15+IMP!V15-EXP!V15+STK_CHG!V15</f>
        <v>-16.443250214961331</v>
      </c>
      <c r="W15" s="30">
        <f>PPRD!W15+RCV_RCY!W15+IMP!W15-EXP!W15+STK_CHG!W15</f>
        <v>0.28865004299220676</v>
      </c>
      <c r="X15" s="30">
        <f>PPRD!X15+RCV_RCY!X15+IMP!X15-EXP!X15+STK_CHG!X15</f>
        <v>-109.87790197764414</v>
      </c>
    </row>
    <row r="16" spans="1:24" ht="11.25" customHeight="1" x14ac:dyDescent="0.2">
      <c r="A16" s="39" t="s">
        <v>23</v>
      </c>
      <c r="B16" s="23" t="s">
        <v>24</v>
      </c>
      <c r="C16" s="30">
        <f>PPRD!C16+RCV_RCY!C16+IMP!C16-EXP!C16+STK_CHG!C16</f>
        <v>-31.533877901977597</v>
      </c>
      <c r="D16" s="30">
        <f>PPRD!D16+RCV_RCY!D16+IMP!D16-EXP!D16+STK_CHG!D16</f>
        <v>-112.01883061049004</v>
      </c>
      <c r="E16" s="30">
        <f>PPRD!E16+RCV_RCY!E16+IMP!E16-EXP!E16+STK_CHG!E16</f>
        <v>-240.59294926913157</v>
      </c>
      <c r="F16" s="30">
        <f>PPRD!F16+RCV_RCY!F16+IMP!F16-EXP!F16+STK_CHG!F16</f>
        <v>-183.833361994841</v>
      </c>
      <c r="G16" s="30">
        <f>PPRD!G16+RCV_RCY!G16+IMP!G16-EXP!G16+STK_CHG!G16</f>
        <v>-217.36165090283757</v>
      </c>
      <c r="H16" s="30">
        <f>PPRD!H16+RCV_RCY!H16+IMP!H16-EXP!H16+STK_CHG!H16</f>
        <v>-248.4394668959587</v>
      </c>
      <c r="I16" s="30">
        <f>PPRD!I16+RCV_RCY!I16+IMP!I16-EXP!I16+STK_CHG!I16</f>
        <v>-288.50025795356845</v>
      </c>
      <c r="J16" s="30">
        <f>PPRD!J16+RCV_RCY!J16+IMP!J16-EXP!J16+STK_CHG!J16</f>
        <v>-243.08383490971633</v>
      </c>
      <c r="K16" s="30">
        <f>PPRD!K16+RCV_RCY!K16+IMP!K16-EXP!K16+STK_CHG!K16</f>
        <v>-364.04634565778167</v>
      </c>
      <c r="L16" s="30">
        <f>PPRD!L16+RCV_RCY!L16+IMP!L16-EXP!L16+STK_CHG!L16</f>
        <v>-342.26560619088582</v>
      </c>
      <c r="M16" s="30">
        <f>PPRD!M16+RCV_RCY!M16+IMP!M16-EXP!M16+STK_CHG!M16</f>
        <v>-325.17394668959599</v>
      </c>
      <c r="N16" s="30">
        <f>PPRD!N16+RCV_RCY!N16+IMP!N16-EXP!N16+STK_CHG!N16</f>
        <v>-279.58572656921746</v>
      </c>
      <c r="O16" s="30">
        <f>PPRD!O16+RCV_RCY!O16+IMP!O16-EXP!O16+STK_CHG!O16</f>
        <v>-383.84049871023205</v>
      </c>
      <c r="P16" s="30">
        <f>PPRD!P16+RCV_RCY!P16+IMP!P16-EXP!P16+STK_CHG!P16</f>
        <v>-306.34221840068784</v>
      </c>
      <c r="Q16" s="30">
        <f>PPRD!Q16+RCV_RCY!Q16+IMP!Q16-EXP!Q16+STK_CHG!Q16</f>
        <v>-390.47050730868449</v>
      </c>
      <c r="R16" s="30">
        <f>PPRD!R16+RCV_RCY!R16+IMP!R16-EXP!R16+STK_CHG!R16</f>
        <v>-456.81994840928661</v>
      </c>
      <c r="S16" s="30">
        <f>PPRD!S16+RCV_RCY!S16+IMP!S16-EXP!S16+STK_CHG!S16</f>
        <v>-378.39716251074822</v>
      </c>
      <c r="T16" s="30">
        <f>PPRD!T16+RCV_RCY!T16+IMP!T16-EXP!T16+STK_CHG!T16</f>
        <v>-470.49398108340483</v>
      </c>
      <c r="U16" s="30">
        <f>PPRD!U16+RCV_RCY!U16+IMP!U16-EXP!U16+STK_CHG!U16</f>
        <v>-547.3111779879622</v>
      </c>
      <c r="V16" s="30">
        <f>PPRD!V16+RCV_RCY!V16+IMP!V16-EXP!V16+STK_CHG!V16</f>
        <v>-435.70154772141012</v>
      </c>
      <c r="W16" s="30">
        <f>PPRD!W16+RCV_RCY!W16+IMP!W16-EXP!W16+STK_CHG!W16</f>
        <v>-342.35614789337916</v>
      </c>
      <c r="X16" s="30">
        <f>PPRD!X16+RCV_RCY!X16+IMP!X16-EXP!X16+STK_CHG!X16</f>
        <v>-342.88254514187457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:W17" si="10">SUM(C18:C21)</f>
        <v>0</v>
      </c>
      <c r="D17" s="31">
        <f t="shared" si="10"/>
        <v>0</v>
      </c>
      <c r="E17" s="31">
        <f t="shared" si="10"/>
        <v>0</v>
      </c>
      <c r="F17" s="31">
        <f t="shared" si="10"/>
        <v>0</v>
      </c>
      <c r="G17" s="31">
        <f t="shared" si="10"/>
        <v>0</v>
      </c>
      <c r="H17" s="31">
        <f t="shared" si="10"/>
        <v>0</v>
      </c>
      <c r="I17" s="31">
        <f t="shared" si="10"/>
        <v>0</v>
      </c>
      <c r="J17" s="31">
        <f t="shared" si="10"/>
        <v>0</v>
      </c>
      <c r="K17" s="31">
        <f t="shared" si="10"/>
        <v>0</v>
      </c>
      <c r="L17" s="31">
        <f t="shared" si="10"/>
        <v>0</v>
      </c>
      <c r="M17" s="31">
        <f t="shared" si="10"/>
        <v>0</v>
      </c>
      <c r="N17" s="31">
        <f t="shared" si="10"/>
        <v>0</v>
      </c>
      <c r="O17" s="31">
        <f t="shared" si="10"/>
        <v>0</v>
      </c>
      <c r="P17" s="31">
        <f t="shared" si="10"/>
        <v>0</v>
      </c>
      <c r="Q17" s="31">
        <f t="shared" si="10"/>
        <v>0</v>
      </c>
      <c r="R17" s="31">
        <f t="shared" si="10"/>
        <v>0</v>
      </c>
      <c r="S17" s="31">
        <f t="shared" si="10"/>
        <v>0</v>
      </c>
      <c r="T17" s="31">
        <f t="shared" si="10"/>
        <v>0</v>
      </c>
      <c r="U17" s="31">
        <f t="shared" si="10"/>
        <v>0</v>
      </c>
      <c r="V17" s="31">
        <f t="shared" si="10"/>
        <v>0</v>
      </c>
      <c r="W17" s="31">
        <f t="shared" si="10"/>
        <v>0</v>
      </c>
      <c r="X17" s="31">
        <f t="shared" ref="X17" si="11">SUM(X18:X21)</f>
        <v>0</v>
      </c>
    </row>
    <row r="18" spans="1:24" ht="11.25" customHeight="1" x14ac:dyDescent="0.2">
      <c r="A18" s="22" t="s">
        <v>27</v>
      </c>
      <c r="B18" s="23" t="s">
        <v>28</v>
      </c>
      <c r="C18" s="30">
        <f>PPRD!C18+RCV_RCY!C18+IMP!C18-EXP!C18+STK_CHG!C18</f>
        <v>0</v>
      </c>
      <c r="D18" s="30">
        <f>PPRD!D18+RCV_RCY!D18+IMP!D18-EXP!D18+STK_CHG!D18</f>
        <v>0</v>
      </c>
      <c r="E18" s="30">
        <f>PPRD!E18+RCV_RCY!E18+IMP!E18-EXP!E18+STK_CHG!E18</f>
        <v>0</v>
      </c>
      <c r="F18" s="30">
        <f>PPRD!F18+RCV_RCY!F18+IMP!F18-EXP!F18+STK_CHG!F18</f>
        <v>0</v>
      </c>
      <c r="G18" s="30">
        <f>PPRD!G18+RCV_RCY!G18+IMP!G18-EXP!G18+STK_CHG!G18</f>
        <v>0</v>
      </c>
      <c r="H18" s="30">
        <f>PPRD!H18+RCV_RCY!H18+IMP!H18-EXP!H18+STK_CHG!H18</f>
        <v>0</v>
      </c>
      <c r="I18" s="30">
        <f>PPRD!I18+RCV_RCY!I18+IMP!I18-EXP!I18+STK_CHG!I18</f>
        <v>0</v>
      </c>
      <c r="J18" s="30">
        <f>PPRD!J18+RCV_RCY!J18+IMP!J18-EXP!J18+STK_CHG!J18</f>
        <v>0</v>
      </c>
      <c r="K18" s="30">
        <f>PPRD!K18+RCV_RCY!K18+IMP!K18-EXP!K18+STK_CHG!K18</f>
        <v>0</v>
      </c>
      <c r="L18" s="30">
        <f>PPRD!L18+RCV_RCY!L18+IMP!L18-EXP!L18+STK_CHG!L18</f>
        <v>0</v>
      </c>
      <c r="M18" s="30">
        <f>PPRD!M18+RCV_RCY!M18+IMP!M18-EXP!M18+STK_CHG!M18</f>
        <v>0</v>
      </c>
      <c r="N18" s="30">
        <f>PPRD!N18+RCV_RCY!N18+IMP!N18-EXP!N18+STK_CHG!N18</f>
        <v>0</v>
      </c>
      <c r="O18" s="30">
        <f>PPRD!O18+RCV_RCY!O18+IMP!O18-EXP!O18+STK_CHG!O18</f>
        <v>0</v>
      </c>
      <c r="P18" s="30">
        <f>PPRD!P18+RCV_RCY!P18+IMP!P18-EXP!P18+STK_CHG!P18</f>
        <v>0</v>
      </c>
      <c r="Q18" s="30">
        <f>PPRD!Q18+RCV_RCY!Q18+IMP!Q18-EXP!Q18+STK_CHG!Q18</f>
        <v>0</v>
      </c>
      <c r="R18" s="30">
        <f>PPRD!R18+RCV_RCY!R18+IMP!R18-EXP!R18+STK_CHG!R18</f>
        <v>0</v>
      </c>
      <c r="S18" s="30">
        <f>PPRD!S18+RCV_RCY!S18+IMP!S18-EXP!S18+STK_CHG!S18</f>
        <v>0</v>
      </c>
      <c r="T18" s="30">
        <f>PPRD!T18+RCV_RCY!T18+IMP!T18-EXP!T18+STK_CHG!T18</f>
        <v>0</v>
      </c>
      <c r="U18" s="30">
        <f>PPRD!U18+RCV_RCY!U18+IMP!U18-EXP!U18+STK_CHG!U18</f>
        <v>0</v>
      </c>
      <c r="V18" s="30">
        <f>PPRD!V18+RCV_RCY!V18+IMP!V18-EXP!V18+STK_CHG!V18</f>
        <v>0</v>
      </c>
      <c r="W18" s="30">
        <f>PPRD!W18+RCV_RCY!W18+IMP!W18-EXP!W18+STK_CHG!W18</f>
        <v>0</v>
      </c>
      <c r="X18" s="30">
        <f>PPRD!X18+RCV_RCY!X18+IMP!X18-EXP!X18+STK_CHG!X18</f>
        <v>0</v>
      </c>
    </row>
    <row r="19" spans="1:24" ht="11.25" customHeight="1" x14ac:dyDescent="0.2">
      <c r="A19" s="22" t="s">
        <v>29</v>
      </c>
      <c r="B19" s="23" t="s">
        <v>30</v>
      </c>
      <c r="C19" s="30">
        <f>PPRD!C19+RCV_RCY!C19+IMP!C19-EXP!C19+STK_CHG!C19</f>
        <v>0</v>
      </c>
      <c r="D19" s="30">
        <f>PPRD!D19+RCV_RCY!D19+IMP!D19-EXP!D19+STK_CHG!D19</f>
        <v>0</v>
      </c>
      <c r="E19" s="30">
        <f>PPRD!E19+RCV_RCY!E19+IMP!E19-EXP!E19+STK_CHG!E19</f>
        <v>0</v>
      </c>
      <c r="F19" s="30">
        <f>PPRD!F19+RCV_RCY!F19+IMP!F19-EXP!F19+STK_CHG!F19</f>
        <v>0</v>
      </c>
      <c r="G19" s="30">
        <f>PPRD!G19+RCV_RCY!G19+IMP!G19-EXP!G19+STK_CHG!G19</f>
        <v>0</v>
      </c>
      <c r="H19" s="30">
        <f>PPRD!H19+RCV_RCY!H19+IMP!H19-EXP!H19+STK_CHG!H19</f>
        <v>0</v>
      </c>
      <c r="I19" s="30">
        <f>PPRD!I19+RCV_RCY!I19+IMP!I19-EXP!I19+STK_CHG!I19</f>
        <v>0</v>
      </c>
      <c r="J19" s="30">
        <f>PPRD!J19+RCV_RCY!J19+IMP!J19-EXP!J19+STK_CHG!J19</f>
        <v>0</v>
      </c>
      <c r="K19" s="30">
        <f>PPRD!K19+RCV_RCY!K19+IMP!K19-EXP!K19+STK_CHG!K19</f>
        <v>0</v>
      </c>
      <c r="L19" s="30">
        <f>PPRD!L19+RCV_RCY!L19+IMP!L19-EXP!L19+STK_CHG!L19</f>
        <v>0</v>
      </c>
      <c r="M19" s="30">
        <f>PPRD!M19+RCV_RCY!M19+IMP!M19-EXP!M19+STK_CHG!M19</f>
        <v>0</v>
      </c>
      <c r="N19" s="30">
        <f>PPRD!N19+RCV_RCY!N19+IMP!N19-EXP!N19+STK_CHG!N19</f>
        <v>0</v>
      </c>
      <c r="O19" s="30">
        <f>PPRD!O19+RCV_RCY!O19+IMP!O19-EXP!O19+STK_CHG!O19</f>
        <v>0</v>
      </c>
      <c r="P19" s="30">
        <f>PPRD!P19+RCV_RCY!P19+IMP!P19-EXP!P19+STK_CHG!P19</f>
        <v>0</v>
      </c>
      <c r="Q19" s="30">
        <f>PPRD!Q19+RCV_RCY!Q19+IMP!Q19-EXP!Q19+STK_CHG!Q19</f>
        <v>0</v>
      </c>
      <c r="R19" s="30">
        <f>PPRD!R19+RCV_RCY!R19+IMP!R19-EXP!R19+STK_CHG!R19</f>
        <v>0</v>
      </c>
      <c r="S19" s="30">
        <f>PPRD!S19+RCV_RCY!S19+IMP!S19-EXP!S19+STK_CHG!S19</f>
        <v>0</v>
      </c>
      <c r="T19" s="30">
        <f>PPRD!T19+RCV_RCY!T19+IMP!T19-EXP!T19+STK_CHG!T19</f>
        <v>0</v>
      </c>
      <c r="U19" s="30">
        <f>PPRD!U19+RCV_RCY!U19+IMP!U19-EXP!U19+STK_CHG!U19</f>
        <v>0</v>
      </c>
      <c r="V19" s="30">
        <f>PPRD!V19+RCV_RCY!V19+IMP!V19-EXP!V19+STK_CHG!V19</f>
        <v>0</v>
      </c>
      <c r="W19" s="30">
        <f>PPRD!W19+RCV_RCY!W19+IMP!W19-EXP!W19+STK_CHG!W19</f>
        <v>0</v>
      </c>
      <c r="X19" s="30">
        <f>PPRD!X19+RCV_RCY!X19+IMP!X19-EXP!X19+STK_CHG!X19</f>
        <v>0</v>
      </c>
    </row>
    <row r="20" spans="1:24" ht="11.25" customHeight="1" x14ac:dyDescent="0.2">
      <c r="A20" s="22" t="s">
        <v>31</v>
      </c>
      <c r="B20" s="23" t="s">
        <v>32</v>
      </c>
      <c r="C20" s="30">
        <f>PPRD!C20+RCV_RCY!C20+IMP!C20-EXP!C20+STK_CHG!C20</f>
        <v>0</v>
      </c>
      <c r="D20" s="30">
        <f>PPRD!D20+RCV_RCY!D20+IMP!D20-EXP!D20+STK_CHG!D20</f>
        <v>0</v>
      </c>
      <c r="E20" s="30">
        <f>PPRD!E20+RCV_RCY!E20+IMP!E20-EXP!E20+STK_CHG!E20</f>
        <v>0</v>
      </c>
      <c r="F20" s="30">
        <f>PPRD!F20+RCV_RCY!F20+IMP!F20-EXP!F20+STK_CHG!F20</f>
        <v>0</v>
      </c>
      <c r="G20" s="30">
        <f>PPRD!G20+RCV_RCY!G20+IMP!G20-EXP!G20+STK_CHG!G20</f>
        <v>0</v>
      </c>
      <c r="H20" s="30">
        <f>PPRD!H20+RCV_RCY!H20+IMP!H20-EXP!H20+STK_CHG!H20</f>
        <v>0</v>
      </c>
      <c r="I20" s="30">
        <f>PPRD!I20+RCV_RCY!I20+IMP!I20-EXP!I20+STK_CHG!I20</f>
        <v>0</v>
      </c>
      <c r="J20" s="30">
        <f>PPRD!J20+RCV_RCY!J20+IMP!J20-EXP!J20+STK_CHG!J20</f>
        <v>0</v>
      </c>
      <c r="K20" s="30">
        <f>PPRD!K20+RCV_RCY!K20+IMP!K20-EXP!K20+STK_CHG!K20</f>
        <v>0</v>
      </c>
      <c r="L20" s="30">
        <f>PPRD!L20+RCV_RCY!L20+IMP!L20-EXP!L20+STK_CHG!L20</f>
        <v>0</v>
      </c>
      <c r="M20" s="30">
        <f>PPRD!M20+RCV_RCY!M20+IMP!M20-EXP!M20+STK_CHG!M20</f>
        <v>0</v>
      </c>
      <c r="N20" s="30">
        <f>PPRD!N20+RCV_RCY!N20+IMP!N20-EXP!N20+STK_CHG!N20</f>
        <v>0</v>
      </c>
      <c r="O20" s="30">
        <f>PPRD!O20+RCV_RCY!O20+IMP!O20-EXP!O20+STK_CHG!O20</f>
        <v>0</v>
      </c>
      <c r="P20" s="30">
        <f>PPRD!P20+RCV_RCY!P20+IMP!P20-EXP!P20+STK_CHG!P20</f>
        <v>0</v>
      </c>
      <c r="Q20" s="30">
        <f>PPRD!Q20+RCV_RCY!Q20+IMP!Q20-EXP!Q20+STK_CHG!Q20</f>
        <v>0</v>
      </c>
      <c r="R20" s="30">
        <f>PPRD!R20+RCV_RCY!R20+IMP!R20-EXP!R20+STK_CHG!R20</f>
        <v>0</v>
      </c>
      <c r="S20" s="30">
        <f>PPRD!S20+RCV_RCY!S20+IMP!S20-EXP!S20+STK_CHG!S20</f>
        <v>0</v>
      </c>
      <c r="T20" s="30">
        <f>PPRD!T20+RCV_RCY!T20+IMP!T20-EXP!T20+STK_CHG!T20</f>
        <v>0</v>
      </c>
      <c r="U20" s="30">
        <f>PPRD!U20+RCV_RCY!U20+IMP!U20-EXP!U20+STK_CHG!U20</f>
        <v>0</v>
      </c>
      <c r="V20" s="30">
        <f>PPRD!V20+RCV_RCY!V20+IMP!V20-EXP!V20+STK_CHG!V20</f>
        <v>0</v>
      </c>
      <c r="W20" s="30">
        <f>PPRD!W20+RCV_RCY!W20+IMP!W20-EXP!W20+STK_CHG!W20</f>
        <v>0</v>
      </c>
      <c r="X20" s="30">
        <f>PPRD!X20+RCV_RCY!X20+IMP!X20-EXP!X20+STK_CHG!X20</f>
        <v>0</v>
      </c>
    </row>
    <row r="21" spans="1:24" ht="11.25" customHeight="1" x14ac:dyDescent="0.2">
      <c r="A21" s="22" t="s">
        <v>33</v>
      </c>
      <c r="B21" s="23" t="s">
        <v>34</v>
      </c>
      <c r="C21" s="30">
        <f>PPRD!C21+RCV_RCY!C21+IMP!C21-EXP!C21+STK_CHG!C21</f>
        <v>0</v>
      </c>
      <c r="D21" s="30">
        <f>PPRD!D21+RCV_RCY!D21+IMP!D21-EXP!D21+STK_CHG!D21</f>
        <v>0</v>
      </c>
      <c r="E21" s="30">
        <f>PPRD!E21+RCV_RCY!E21+IMP!E21-EXP!E21+STK_CHG!E21</f>
        <v>0</v>
      </c>
      <c r="F21" s="30">
        <f>PPRD!F21+RCV_RCY!F21+IMP!F21-EXP!F21+STK_CHG!F21</f>
        <v>0</v>
      </c>
      <c r="G21" s="30">
        <f>PPRD!G21+RCV_RCY!G21+IMP!G21-EXP!G21+STK_CHG!G21</f>
        <v>0</v>
      </c>
      <c r="H21" s="30">
        <f>PPRD!H21+RCV_RCY!H21+IMP!H21-EXP!H21+STK_CHG!H21</f>
        <v>0</v>
      </c>
      <c r="I21" s="30">
        <f>PPRD!I21+RCV_RCY!I21+IMP!I21-EXP!I21+STK_CHG!I21</f>
        <v>0</v>
      </c>
      <c r="J21" s="30">
        <f>PPRD!J21+RCV_RCY!J21+IMP!J21-EXP!J21+STK_CHG!J21</f>
        <v>0</v>
      </c>
      <c r="K21" s="30">
        <f>PPRD!K21+RCV_RCY!K21+IMP!K21-EXP!K21+STK_CHG!K21</f>
        <v>0</v>
      </c>
      <c r="L21" s="30">
        <f>PPRD!L21+RCV_RCY!L21+IMP!L21-EXP!L21+STK_CHG!L21</f>
        <v>0</v>
      </c>
      <c r="M21" s="30">
        <f>PPRD!M21+RCV_RCY!M21+IMP!M21-EXP!M21+STK_CHG!M21</f>
        <v>0</v>
      </c>
      <c r="N21" s="30">
        <f>PPRD!N21+RCV_RCY!N21+IMP!N21-EXP!N21+STK_CHG!N21</f>
        <v>0</v>
      </c>
      <c r="O21" s="30">
        <f>PPRD!O21+RCV_RCY!O21+IMP!O21-EXP!O21+STK_CHG!O21</f>
        <v>0</v>
      </c>
      <c r="P21" s="30">
        <f>PPRD!P21+RCV_RCY!P21+IMP!P21-EXP!P21+STK_CHG!P21</f>
        <v>0</v>
      </c>
      <c r="Q21" s="30">
        <f>PPRD!Q21+RCV_RCY!Q21+IMP!Q21-EXP!Q21+STK_CHG!Q21</f>
        <v>0</v>
      </c>
      <c r="R21" s="30">
        <f>PPRD!R21+RCV_RCY!R21+IMP!R21-EXP!R21+STK_CHG!R21</f>
        <v>0</v>
      </c>
      <c r="S21" s="30">
        <f>PPRD!S21+RCV_RCY!S21+IMP!S21-EXP!S21+STK_CHG!S21</f>
        <v>0</v>
      </c>
      <c r="T21" s="30">
        <f>PPRD!T21+RCV_RCY!T21+IMP!T21-EXP!T21+STK_CHG!T21</f>
        <v>0</v>
      </c>
      <c r="U21" s="30">
        <f>PPRD!U21+RCV_RCY!U21+IMP!U21-EXP!U21+STK_CHG!U21</f>
        <v>0</v>
      </c>
      <c r="V21" s="30">
        <f>PPRD!V21+RCV_RCY!V21+IMP!V21-EXP!V21+STK_CHG!V21</f>
        <v>0</v>
      </c>
      <c r="W21" s="30">
        <f>PPRD!W21+RCV_RCY!W21+IMP!W21-EXP!W21+STK_CHG!W21</f>
        <v>0</v>
      </c>
      <c r="X21" s="30">
        <f>PPRD!X21+RCV_RCY!X21+IMP!X21-EXP!X21+STK_CHG!X21</f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:W22" si="12">SUM(C23:C24)</f>
        <v>2529.3790197764406</v>
      </c>
      <c r="D22" s="31">
        <f t="shared" si="12"/>
        <v>3288.9607910576092</v>
      </c>
      <c r="E22" s="31">
        <f t="shared" si="12"/>
        <v>3722.7888220120376</v>
      </c>
      <c r="F22" s="31">
        <f t="shared" si="12"/>
        <v>3521.7078245915727</v>
      </c>
      <c r="G22" s="31">
        <f t="shared" si="12"/>
        <v>2996.776440240757</v>
      </c>
      <c r="H22" s="31">
        <f t="shared" si="12"/>
        <v>2793.9697334479793</v>
      </c>
      <c r="I22" s="31">
        <f t="shared" si="12"/>
        <v>3318.0040412725712</v>
      </c>
      <c r="J22" s="31">
        <f t="shared" si="12"/>
        <v>3634.7277730008605</v>
      </c>
      <c r="K22" s="31">
        <f t="shared" si="12"/>
        <v>3466.4079105760961</v>
      </c>
      <c r="L22" s="31">
        <f t="shared" si="12"/>
        <v>3264.7926053310402</v>
      </c>
      <c r="M22" s="31">
        <f t="shared" si="12"/>
        <v>3346.8767841788476</v>
      </c>
      <c r="N22" s="31">
        <f t="shared" si="12"/>
        <v>3154.9504729148748</v>
      </c>
      <c r="O22" s="31">
        <f t="shared" si="12"/>
        <v>3008.2699914015475</v>
      </c>
      <c r="P22" s="31">
        <f t="shared" si="12"/>
        <v>2061.9602751504731</v>
      </c>
      <c r="Q22" s="31">
        <f t="shared" si="12"/>
        <v>2344.609974204644</v>
      </c>
      <c r="R22" s="31">
        <f t="shared" si="12"/>
        <v>2343.3840068787622</v>
      </c>
      <c r="S22" s="31">
        <f t="shared" si="12"/>
        <v>2332.855717970765</v>
      </c>
      <c r="T22" s="31">
        <f t="shared" si="12"/>
        <v>2177.4279449699052</v>
      </c>
      <c r="U22" s="31">
        <f t="shared" si="12"/>
        <v>2363.588478073947</v>
      </c>
      <c r="V22" s="31">
        <f t="shared" si="12"/>
        <v>2304.1447119518489</v>
      </c>
      <c r="W22" s="31">
        <f t="shared" si="12"/>
        <v>1742.0867583834906</v>
      </c>
      <c r="X22" s="31">
        <f t="shared" ref="X22" si="13">SUM(X23:X24)</f>
        <v>1372.1133276010316</v>
      </c>
    </row>
    <row r="23" spans="1:24" ht="11.25" customHeight="1" x14ac:dyDescent="0.2">
      <c r="A23" s="22" t="s">
        <v>37</v>
      </c>
      <c r="B23" s="23" t="s">
        <v>38</v>
      </c>
      <c r="C23" s="30">
        <f>PPRD!C23+RCV_RCY!C23+IMP!C23-EXP!C23+STK_CHG!C23</f>
        <v>2547.7876182287191</v>
      </c>
      <c r="D23" s="30">
        <f>PPRD!D23+RCV_RCY!D23+IMP!D23-EXP!D23+STK_CHG!D23</f>
        <v>3331.8743766122093</v>
      </c>
      <c r="E23" s="30">
        <f>PPRD!E23+RCV_RCY!E23+IMP!E23-EXP!E23+STK_CHG!E23</f>
        <v>3769.9988822012037</v>
      </c>
      <c r="F23" s="30">
        <f>PPRD!F23+RCV_RCY!F23+IMP!F23-EXP!F23+STK_CHG!F23</f>
        <v>3588.3288907996553</v>
      </c>
      <c r="G23" s="30">
        <f>PPRD!G23+RCV_RCY!G23+IMP!G23-EXP!G23+STK_CHG!G23</f>
        <v>3017.4710232158213</v>
      </c>
      <c r="H23" s="30">
        <f>PPRD!H23+RCV_RCY!H23+IMP!H23-EXP!H23+STK_CHG!H23</f>
        <v>2810.5910576096303</v>
      </c>
      <c r="I23" s="30">
        <f>PPRD!I23+RCV_RCY!I23+IMP!I23-EXP!I23+STK_CHG!I23</f>
        <v>3366.8716251074807</v>
      </c>
      <c r="J23" s="30">
        <f>PPRD!J23+RCV_RCY!J23+IMP!J23-EXP!J23+STK_CHG!J23</f>
        <v>3680.3742906276875</v>
      </c>
      <c r="K23" s="30">
        <f>PPRD!K23+RCV_RCY!K23+IMP!K23-EXP!K23+STK_CHG!K23</f>
        <v>3470.5992261392948</v>
      </c>
      <c r="L23" s="30">
        <f>PPRD!L23+RCV_RCY!L23+IMP!L23-EXP!L23+STK_CHG!L23</f>
        <v>3276.9735167669819</v>
      </c>
      <c r="M23" s="30">
        <f>PPRD!M23+RCV_RCY!M23+IMP!M23-EXP!M23+STK_CHG!M23</f>
        <v>3377.8809974204642</v>
      </c>
      <c r="N23" s="30">
        <f>PPRD!N23+RCV_RCY!N23+IMP!N23-EXP!N23+STK_CHG!N23</f>
        <v>3178.0099742046427</v>
      </c>
      <c r="O23" s="30">
        <f>PPRD!O23+RCV_RCY!O23+IMP!O23-EXP!O23+STK_CHG!O23</f>
        <v>3002.4348237317281</v>
      </c>
      <c r="P23" s="30">
        <f>PPRD!P23+RCV_RCY!P23+IMP!P23-EXP!P23+STK_CHG!P23</f>
        <v>2076.8509028374892</v>
      </c>
      <c r="Q23" s="30">
        <f>PPRD!Q23+RCV_RCY!Q23+IMP!Q23-EXP!Q23+STK_CHG!Q23</f>
        <v>2354.5740326741193</v>
      </c>
      <c r="R23" s="30">
        <f>PPRD!R23+RCV_RCY!R23+IMP!R23-EXP!R23+STK_CHG!R23</f>
        <v>2318.6757523645747</v>
      </c>
      <c r="S23" s="30">
        <f>PPRD!S23+RCV_RCY!S23+IMP!S23-EXP!S23+STK_CHG!S23</f>
        <v>2327.9868443680134</v>
      </c>
      <c r="T23" s="30">
        <f>PPRD!T23+RCV_RCY!T23+IMP!T23-EXP!T23+STK_CHG!T23</f>
        <v>2171.9766122098022</v>
      </c>
      <c r="U23" s="30">
        <f>PPRD!U23+RCV_RCY!U23+IMP!U23-EXP!U23+STK_CHG!U23</f>
        <v>2334.387618228719</v>
      </c>
      <c r="V23" s="30">
        <f>PPRD!V23+RCV_RCY!V23+IMP!V23-EXP!V23+STK_CHG!V23</f>
        <v>2284.1349957007742</v>
      </c>
      <c r="W23" s="30">
        <f>PPRD!W23+RCV_RCY!W23+IMP!W23-EXP!W23+STK_CHG!W23</f>
        <v>1727.9587274290625</v>
      </c>
      <c r="X23" s="30">
        <f>PPRD!X23+RCV_RCY!X23+IMP!X23-EXP!X23+STK_CHG!X23</f>
        <v>1359.4681857265691</v>
      </c>
    </row>
    <row r="24" spans="1:24" ht="11.25" customHeight="1" x14ac:dyDescent="0.2">
      <c r="A24" s="22" t="s">
        <v>39</v>
      </c>
      <c r="B24" s="23" t="s">
        <v>40</v>
      </c>
      <c r="C24" s="30">
        <f>PPRD!C24+RCV_RCY!C24+IMP!C24-EXP!C24+STK_CHG!C24</f>
        <v>-18.408598452278586</v>
      </c>
      <c r="D24" s="30">
        <f>PPRD!D24+RCV_RCY!D24+IMP!D24-EXP!D24+STK_CHG!D24</f>
        <v>-42.913585554600175</v>
      </c>
      <c r="E24" s="30">
        <f>PPRD!E24+RCV_RCY!E24+IMP!E24-EXP!E24+STK_CHG!E24</f>
        <v>-47.210060189165944</v>
      </c>
      <c r="F24" s="30">
        <f>PPRD!F24+RCV_RCY!F24+IMP!F24-EXP!F24+STK_CHG!F24</f>
        <v>-66.621066208082524</v>
      </c>
      <c r="G24" s="30">
        <f>PPRD!G24+RCV_RCY!G24+IMP!G24-EXP!G24+STK_CHG!G24</f>
        <v>-20.694582975064471</v>
      </c>
      <c r="H24" s="30">
        <f>PPRD!H24+RCV_RCY!H24+IMP!H24-EXP!H24+STK_CHG!H24</f>
        <v>-16.621324161650904</v>
      </c>
      <c r="I24" s="30">
        <f>PPRD!I24+RCV_RCY!I24+IMP!I24-EXP!I24+STK_CHG!I24</f>
        <v>-48.867583834909716</v>
      </c>
      <c r="J24" s="30">
        <f>PPRD!J24+RCV_RCY!J24+IMP!J24-EXP!J24+STK_CHG!J24</f>
        <v>-45.646517626827162</v>
      </c>
      <c r="K24" s="30">
        <f>PPRD!K24+RCV_RCY!K24+IMP!K24-EXP!K24+STK_CHG!K24</f>
        <v>-4.1913155631986285</v>
      </c>
      <c r="L24" s="30">
        <f>PPRD!L24+RCV_RCY!L24+IMP!L24-EXP!L24+STK_CHG!L24</f>
        <v>-12.180911435941535</v>
      </c>
      <c r="M24" s="30">
        <f>PPRD!M24+RCV_RCY!M24+IMP!M24-EXP!M24+STK_CHG!M24</f>
        <v>-31.004213241616508</v>
      </c>
      <c r="N24" s="30">
        <f>PPRD!N24+RCV_RCY!N24+IMP!N24-EXP!N24+STK_CHG!N24</f>
        <v>-23.059501289767834</v>
      </c>
      <c r="O24" s="30">
        <f>PPRD!O24+RCV_RCY!O24+IMP!O24-EXP!O24+STK_CHG!O24</f>
        <v>5.8351676698194304</v>
      </c>
      <c r="P24" s="30">
        <f>PPRD!P24+RCV_RCY!P24+IMP!P24-EXP!P24+STK_CHG!P24</f>
        <v>-14.890627687016345</v>
      </c>
      <c r="Q24" s="30">
        <f>PPRD!Q24+RCV_RCY!Q24+IMP!Q24-EXP!Q24+STK_CHG!Q24</f>
        <v>-9.9640584694754981</v>
      </c>
      <c r="R24" s="30">
        <f>PPRD!R24+RCV_RCY!R24+IMP!R24-EXP!R24+STK_CHG!R24</f>
        <v>24.708254514187441</v>
      </c>
      <c r="S24" s="30">
        <f>PPRD!S24+RCV_RCY!S24+IMP!S24-EXP!S24+STK_CHG!S24</f>
        <v>4.8688736027515054</v>
      </c>
      <c r="T24" s="30">
        <f>PPRD!T24+RCV_RCY!T24+IMP!T24-EXP!T24+STK_CHG!T24</f>
        <v>5.4513327601031847</v>
      </c>
      <c r="U24" s="30">
        <f>PPRD!U24+RCV_RCY!U24+IMP!U24-EXP!U24+STK_CHG!U24</f>
        <v>29.200859845227857</v>
      </c>
      <c r="V24" s="30">
        <f>PPRD!V24+RCV_RCY!V24+IMP!V24-EXP!V24+STK_CHG!V24</f>
        <v>20.009716251074806</v>
      </c>
      <c r="W24" s="30">
        <f>PPRD!W24+RCV_RCY!W24+IMP!W24-EXP!W24+STK_CHG!W24</f>
        <v>14.128030954428205</v>
      </c>
      <c r="X24" s="30">
        <f>PPRD!X24+RCV_RCY!X24+IMP!X24-EXP!X24+STK_CHG!X24</f>
        <v>12.645141874462595</v>
      </c>
    </row>
    <row r="25" spans="1:24" ht="11.25" customHeight="1" x14ac:dyDescent="0.2">
      <c r="A25" s="24" t="s">
        <v>41</v>
      </c>
      <c r="B25" s="25" t="s">
        <v>42</v>
      </c>
      <c r="C25" s="31">
        <f>PPRD!C25+RCV_RCY!C25+IMP!C25-EXP!C25+STK_CHG!C25</f>
        <v>2851.9614789337911</v>
      </c>
      <c r="D25" s="31">
        <f>PPRD!D25+RCV_RCY!D25+IMP!D25-EXP!D25+STK_CHG!D25</f>
        <v>2847.7956147893378</v>
      </c>
      <c r="E25" s="31">
        <f>PPRD!E25+RCV_RCY!E25+IMP!E25-EXP!E25+STK_CHG!E25</f>
        <v>2677.8083404987101</v>
      </c>
      <c r="F25" s="31">
        <f>PPRD!F25+RCV_RCY!F25+IMP!F25-EXP!F25+STK_CHG!F25</f>
        <v>3016.8928632846087</v>
      </c>
      <c r="G25" s="31">
        <f>PPRD!G25+RCV_RCY!G25+IMP!G25-EXP!G25+STK_CHG!G25</f>
        <v>3321.3753224419602</v>
      </c>
      <c r="H25" s="31">
        <f>PPRD!H25+RCV_RCY!H25+IMP!H25-EXP!H25+STK_CHG!H25</f>
        <v>3366.1092863284612</v>
      </c>
      <c r="I25" s="31">
        <f>PPRD!I25+RCV_RCY!I25+IMP!I25-EXP!I25+STK_CHG!I25</f>
        <v>3283.1244196044709</v>
      </c>
      <c r="J25" s="31">
        <f>PPRD!J25+RCV_RCY!J25+IMP!J25-EXP!J25+STK_CHG!J25</f>
        <v>4230.5593293207212</v>
      </c>
      <c r="K25" s="31">
        <f>PPRD!K25+RCV_RCY!K25+IMP!K25-EXP!K25+STK_CHG!K25</f>
        <v>3365.3787618228716</v>
      </c>
      <c r="L25" s="31">
        <f>PPRD!L25+RCV_RCY!L25+IMP!L25-EXP!L25+STK_CHG!L25</f>
        <v>2488.1541702493546</v>
      </c>
      <c r="M25" s="31">
        <f>PPRD!M25+RCV_RCY!M25+IMP!M25-EXP!M25+STK_CHG!M25</f>
        <v>4109.9941530524502</v>
      </c>
      <c r="N25" s="31">
        <f>PPRD!N25+RCV_RCY!N25+IMP!N25-EXP!N25+STK_CHG!N25</f>
        <v>4082.8635425623388</v>
      </c>
      <c r="O25" s="31">
        <f>PPRD!O25+RCV_RCY!O25+IMP!O25-EXP!O25+STK_CHG!O25</f>
        <v>3433.5549441100598</v>
      </c>
      <c r="P25" s="31">
        <f>PPRD!P25+RCV_RCY!P25+IMP!P25-EXP!P25+STK_CHG!P25</f>
        <v>4098.2850386930349</v>
      </c>
      <c r="Q25" s="31">
        <f>PPRD!Q25+RCV_RCY!Q25+IMP!Q25-EXP!Q25+STK_CHG!Q25</f>
        <v>3931.8539122957864</v>
      </c>
      <c r="R25" s="31">
        <f>PPRD!R25+RCV_RCY!R25+IMP!R25-EXP!R25+STK_CHG!R25</f>
        <v>3180.7372312983662</v>
      </c>
      <c r="S25" s="31">
        <f>PPRD!S25+RCV_RCY!S25+IMP!S25-EXP!S25+STK_CHG!S25</f>
        <v>4221.793981083405</v>
      </c>
      <c r="T25" s="31">
        <f>PPRD!T25+RCV_RCY!T25+IMP!T25-EXP!T25+STK_CHG!T25</f>
        <v>4348.7027515047293</v>
      </c>
      <c r="U25" s="31">
        <f>PPRD!U25+RCV_RCY!U25+IMP!U25-EXP!U25+STK_CHG!U25</f>
        <v>4071.9505588993984</v>
      </c>
      <c r="V25" s="31">
        <f>PPRD!V25+RCV_RCY!V25+IMP!V25-EXP!V25+STK_CHG!V25</f>
        <v>3046.843336199483</v>
      </c>
      <c r="W25" s="31">
        <f>PPRD!W25+RCV_RCY!W25+IMP!W25-EXP!W25+STK_CHG!W25</f>
        <v>2492.7062768701635</v>
      </c>
      <c r="X25" s="31">
        <f>PPRD!X25+RCV_RCY!X25+IMP!X25-EXP!X25+STK_CHG!X25</f>
        <v>2725.7885640584695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:W26" si="14">SUM(C27,C33)</f>
        <v>620225.2555460016</v>
      </c>
      <c r="D26" s="31">
        <f t="shared" si="14"/>
        <v>637942.44496990542</v>
      </c>
      <c r="E26" s="31">
        <f t="shared" si="14"/>
        <v>636145.51779879618</v>
      </c>
      <c r="F26" s="31">
        <f t="shared" si="14"/>
        <v>642336.90696474665</v>
      </c>
      <c r="G26" s="31">
        <f t="shared" si="14"/>
        <v>646902.21092003467</v>
      </c>
      <c r="H26" s="31">
        <f t="shared" si="14"/>
        <v>645822.09036973352</v>
      </c>
      <c r="I26" s="31">
        <f t="shared" si="14"/>
        <v>647213.97110920015</v>
      </c>
      <c r="J26" s="31">
        <f t="shared" si="14"/>
        <v>632218.32269991399</v>
      </c>
      <c r="K26" s="31">
        <f t="shared" si="14"/>
        <v>628916.21693895082</v>
      </c>
      <c r="L26" s="31">
        <f t="shared" si="14"/>
        <v>589568.37867583812</v>
      </c>
      <c r="M26" s="31">
        <f t="shared" si="14"/>
        <v>585558.94677558041</v>
      </c>
      <c r="N26" s="31">
        <f t="shared" si="14"/>
        <v>570348.98993981082</v>
      </c>
      <c r="O26" s="31">
        <f t="shared" si="14"/>
        <v>544905.5423043851</v>
      </c>
      <c r="P26" s="31">
        <f t="shared" si="14"/>
        <v>530309.55434221844</v>
      </c>
      <c r="Q26" s="31">
        <f t="shared" si="14"/>
        <v>525234.82493551145</v>
      </c>
      <c r="R26" s="31">
        <f t="shared" si="14"/>
        <v>526020.78529664653</v>
      </c>
      <c r="S26" s="31">
        <f t="shared" si="14"/>
        <v>535565.5631986243</v>
      </c>
      <c r="T26" s="31">
        <f t="shared" si="14"/>
        <v>548444.59965606174</v>
      </c>
      <c r="U26" s="31">
        <f t="shared" si="14"/>
        <v>541134.88357695623</v>
      </c>
      <c r="V26" s="31">
        <f t="shared" si="14"/>
        <v>545257.43361994834</v>
      </c>
      <c r="W26" s="31">
        <f t="shared" si="14"/>
        <v>475784.78056749789</v>
      </c>
      <c r="X26" s="31">
        <f t="shared" ref="X26" si="15">SUM(X27,X33)</f>
        <v>500454.54402407573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:W27" si="16">SUM(C28:C32)</f>
        <v>597803.71504729136</v>
      </c>
      <c r="D27" s="42">
        <f t="shared" si="16"/>
        <v>601416.06672398967</v>
      </c>
      <c r="E27" s="42">
        <f t="shared" si="16"/>
        <v>591728.64204643155</v>
      </c>
      <c r="F27" s="42">
        <f t="shared" si="16"/>
        <v>608560.08340498735</v>
      </c>
      <c r="G27" s="42">
        <f t="shared" si="16"/>
        <v>619809.2008598455</v>
      </c>
      <c r="H27" s="42">
        <f t="shared" si="16"/>
        <v>625775.54952708515</v>
      </c>
      <c r="I27" s="42">
        <f t="shared" si="16"/>
        <v>622705.00971625093</v>
      </c>
      <c r="J27" s="42">
        <f t="shared" si="16"/>
        <v>614143.44015477202</v>
      </c>
      <c r="K27" s="42">
        <f t="shared" si="16"/>
        <v>612119.99423903681</v>
      </c>
      <c r="L27" s="42">
        <f t="shared" si="16"/>
        <v>566956.62252794474</v>
      </c>
      <c r="M27" s="42">
        <f t="shared" si="16"/>
        <v>560426.09888220124</v>
      </c>
      <c r="N27" s="42">
        <f t="shared" si="16"/>
        <v>546404.98392089421</v>
      </c>
      <c r="O27" s="42">
        <f t="shared" si="16"/>
        <v>547038.79251934646</v>
      </c>
      <c r="P27" s="42">
        <f t="shared" si="16"/>
        <v>527124.7305245056</v>
      </c>
      <c r="Q27" s="42">
        <f t="shared" si="16"/>
        <v>527801.18013757514</v>
      </c>
      <c r="R27" s="42">
        <f t="shared" si="16"/>
        <v>551625.88082545134</v>
      </c>
      <c r="S27" s="42">
        <f t="shared" si="16"/>
        <v>552517.06087704212</v>
      </c>
      <c r="T27" s="42">
        <f t="shared" si="16"/>
        <v>562519.12175408413</v>
      </c>
      <c r="U27" s="42">
        <f t="shared" si="16"/>
        <v>550032.47815993126</v>
      </c>
      <c r="V27" s="42">
        <f t="shared" si="16"/>
        <v>542564.52252794488</v>
      </c>
      <c r="W27" s="42">
        <f t="shared" si="16"/>
        <v>477234.72149613075</v>
      </c>
      <c r="X27" s="42">
        <f t="shared" ref="X27" si="17">SUM(X28:X32)</f>
        <v>491633.7199484093</v>
      </c>
    </row>
    <row r="28" spans="1:24" ht="11.25" customHeight="1" x14ac:dyDescent="0.2">
      <c r="A28" s="39" t="s">
        <v>45</v>
      </c>
      <c r="B28" s="23" t="s">
        <v>46</v>
      </c>
      <c r="C28" s="30">
        <f>PPRD!C28+RCV_RCY!C28+IMP!C28-EXP!C28+STK_CHG!C28</f>
        <v>576969.18804815132</v>
      </c>
      <c r="D28" s="30">
        <f>PPRD!D28+RCV_RCY!D28+IMP!D28-EXP!D28+STK_CHG!D28</f>
        <v>575188.74144453998</v>
      </c>
      <c r="E28" s="30">
        <f>PPRD!E28+RCV_RCY!E28+IMP!E28-EXP!E28+STK_CHG!E28</f>
        <v>563047.79492691299</v>
      </c>
      <c r="F28" s="30">
        <f>PPRD!F28+RCV_RCY!F28+IMP!F28-EXP!F28+STK_CHG!F28</f>
        <v>582519.41719690477</v>
      </c>
      <c r="G28" s="30">
        <f>PPRD!G28+RCV_RCY!G28+IMP!G28-EXP!G28+STK_CHG!G28</f>
        <v>595784.25614789361</v>
      </c>
      <c r="H28" s="30">
        <f>PPRD!H28+RCV_RCY!H28+IMP!H28-EXP!H28+STK_CHG!H28</f>
        <v>600454.04935511609</v>
      </c>
      <c r="I28" s="30">
        <f>PPRD!I28+RCV_RCY!I28+IMP!I28-EXP!I28+STK_CHG!I28</f>
        <v>590160.94763542549</v>
      </c>
      <c r="J28" s="30">
        <f>PPRD!J28+RCV_RCY!J28+IMP!J28-EXP!J28+STK_CHG!J28</f>
        <v>584147.09183147026</v>
      </c>
      <c r="K28" s="30">
        <f>PPRD!K28+RCV_RCY!K28+IMP!K28-EXP!K28+STK_CHG!K28</f>
        <v>584958.82846087695</v>
      </c>
      <c r="L28" s="30">
        <f>PPRD!L28+RCV_RCY!L28+IMP!L28-EXP!L28+STK_CHG!L28</f>
        <v>538848.05348237301</v>
      </c>
      <c r="M28" s="30">
        <f>PPRD!M28+RCV_RCY!M28+IMP!M28-EXP!M28+STK_CHG!M28</f>
        <v>537785.18598452269</v>
      </c>
      <c r="N28" s="30">
        <f>PPRD!N28+RCV_RCY!N28+IMP!N28-EXP!N28+STK_CHG!N28</f>
        <v>520232.94393809116</v>
      </c>
      <c r="O28" s="30">
        <f>PPRD!O28+RCV_RCY!O28+IMP!O28-EXP!O28+STK_CHG!O28</f>
        <v>525198.00679277722</v>
      </c>
      <c r="P28" s="30">
        <f>PPRD!P28+RCV_RCY!P28+IMP!P28-EXP!P28+STK_CHG!P28</f>
        <v>498742.30240756663</v>
      </c>
      <c r="Q28" s="30">
        <f>PPRD!Q28+RCV_RCY!Q28+IMP!Q28-EXP!Q28+STK_CHG!Q28</f>
        <v>501244.80679277721</v>
      </c>
      <c r="R28" s="30">
        <f>PPRD!R28+RCV_RCY!R28+IMP!R28-EXP!R28+STK_CHG!R28</f>
        <v>529893.14995700773</v>
      </c>
      <c r="S28" s="30">
        <f>PPRD!S28+RCV_RCY!S28+IMP!S28-EXP!S28+STK_CHG!S28</f>
        <v>531952.25657781598</v>
      </c>
      <c r="T28" s="30">
        <f>PPRD!T28+RCV_RCY!T28+IMP!T28-EXP!T28+STK_CHG!T28</f>
        <v>543012.23628546845</v>
      </c>
      <c r="U28" s="30">
        <f>PPRD!U28+RCV_RCY!U28+IMP!U28-EXP!U28+STK_CHG!U28</f>
        <v>532705.05331040418</v>
      </c>
      <c r="V28" s="30">
        <f>PPRD!V28+RCV_RCY!V28+IMP!V28-EXP!V28+STK_CHG!V28</f>
        <v>526251.6730008598</v>
      </c>
      <c r="W28" s="30">
        <f>PPRD!W28+RCV_RCY!W28+IMP!W28-EXP!W28+STK_CHG!W28</f>
        <v>460293.73258813418</v>
      </c>
      <c r="X28" s="30">
        <f>PPRD!X28+RCV_RCY!X28+IMP!X28-EXP!X28+STK_CHG!X28</f>
        <v>471847.52201203787</v>
      </c>
    </row>
    <row r="29" spans="1:24" ht="11.25" customHeight="1" x14ac:dyDescent="0.2">
      <c r="A29" s="39" t="s">
        <v>47</v>
      </c>
      <c r="B29" s="23" t="s">
        <v>48</v>
      </c>
      <c r="C29" s="30">
        <f>PPRD!C29+RCV_RCY!C29+IMP!C29-EXP!C29+STK_CHG!C29</f>
        <v>9043.464832330179</v>
      </c>
      <c r="D29" s="30">
        <f>PPRD!D29+RCV_RCY!D29+IMP!D29-EXP!D29+STK_CHG!D29</f>
        <v>9914.042476354256</v>
      </c>
      <c r="E29" s="30">
        <f>PPRD!E29+RCV_RCY!E29+IMP!E29-EXP!E29+STK_CHG!E29</f>
        <v>11756.666723989683</v>
      </c>
      <c r="F29" s="30">
        <f>PPRD!F29+RCV_RCY!F29+IMP!F29-EXP!F29+STK_CHG!F29</f>
        <v>12079.291745485812</v>
      </c>
      <c r="G29" s="30">
        <f>PPRD!G29+RCV_RCY!G29+IMP!G29-EXP!G29+STK_CHG!G29</f>
        <v>11684.274118658641</v>
      </c>
      <c r="H29" s="30">
        <f>PPRD!H29+RCV_RCY!H29+IMP!H29-EXP!H29+STK_CHG!H29</f>
        <v>12251.993981083402</v>
      </c>
      <c r="I29" s="30">
        <f>PPRD!I29+RCV_RCY!I29+IMP!I29-EXP!I29+STK_CHG!I29</f>
        <v>15167.461306964742</v>
      </c>
      <c r="J29" s="30">
        <f>PPRD!J29+RCV_RCY!J29+IMP!J29-EXP!J29+STK_CHG!J29</f>
        <v>12251.0154772141</v>
      </c>
      <c r="K29" s="30">
        <f>PPRD!K29+RCV_RCY!K29+IMP!K29-EXP!K29+STK_CHG!K29</f>
        <v>10954.203611349956</v>
      </c>
      <c r="L29" s="30">
        <f>PPRD!L29+RCV_RCY!L29+IMP!L29-EXP!L29+STK_CHG!L29</f>
        <v>11875.21642304385</v>
      </c>
      <c r="M29" s="30">
        <f>PPRD!M29+RCV_RCY!M29+IMP!M29-EXP!M29+STK_CHG!M29</f>
        <v>10429.796560619086</v>
      </c>
      <c r="N29" s="30">
        <f>PPRD!N29+RCV_RCY!N29+IMP!N29-EXP!N29+STK_CHG!N29</f>
        <v>10034.500601891661</v>
      </c>
      <c r="O29" s="30">
        <f>PPRD!O29+RCV_RCY!O29+IMP!O29-EXP!O29+STK_CHG!O29</f>
        <v>9729.535081685297</v>
      </c>
      <c r="P29" s="30">
        <f>PPRD!P29+RCV_RCY!P29+IMP!P29-EXP!P29+STK_CHG!P29</f>
        <v>10235.462682717109</v>
      </c>
      <c r="Q29" s="30">
        <f>PPRD!Q29+RCV_RCY!Q29+IMP!Q29-EXP!Q29+STK_CHG!Q29</f>
        <v>9491.5987962166801</v>
      </c>
      <c r="R29" s="30">
        <f>PPRD!R29+RCV_RCY!R29+IMP!R29-EXP!R29+STK_CHG!R29</f>
        <v>7043.8886500429899</v>
      </c>
      <c r="S29" s="30">
        <f>PPRD!S29+RCV_RCY!S29+IMP!S29-EXP!S29+STK_CHG!S29</f>
        <v>7414.8546861564901</v>
      </c>
      <c r="T29" s="30">
        <f>PPRD!T29+RCV_RCY!T29+IMP!T29-EXP!T29+STK_CHG!T29</f>
        <v>7811.859673258813</v>
      </c>
      <c r="U29" s="30">
        <f>PPRD!U29+RCV_RCY!U29+IMP!U29-EXP!U29+STK_CHG!U29</f>
        <v>5920.9606190885643</v>
      </c>
      <c r="V29" s="30">
        <f>PPRD!V29+RCV_RCY!V29+IMP!V29-EXP!V29+STK_CHG!V29</f>
        <v>6547.3944969905406</v>
      </c>
      <c r="W29" s="30">
        <f>PPRD!W29+RCV_RCY!W29+IMP!W29-EXP!W29+STK_CHG!W29</f>
        <v>7579.5180567497846</v>
      </c>
      <c r="X29" s="30">
        <f>PPRD!X29+RCV_RCY!X29+IMP!X29-EXP!X29+STK_CHG!X29</f>
        <v>6115.9163370593287</v>
      </c>
    </row>
    <row r="30" spans="1:24" ht="11.25" customHeight="1" x14ac:dyDescent="0.2">
      <c r="A30" s="39" t="s">
        <v>49</v>
      </c>
      <c r="B30" s="23" t="s">
        <v>50</v>
      </c>
      <c r="C30" s="30">
        <f>PPRD!C30+RCV_RCY!C30+IMP!C30-EXP!C30+STK_CHG!C30</f>
        <v>8188.9251074806498</v>
      </c>
      <c r="D30" s="30">
        <f>PPRD!D30+RCV_RCY!D30+IMP!D30-EXP!D30+STK_CHG!D30</f>
        <v>13429.106104901115</v>
      </c>
      <c r="E30" s="30">
        <f>PPRD!E30+RCV_RCY!E30+IMP!E30-EXP!E30+STK_CHG!E30</f>
        <v>12782.839122957868</v>
      </c>
      <c r="F30" s="30">
        <f>PPRD!F30+RCV_RCY!F30+IMP!F30-EXP!F30+STK_CHG!F30</f>
        <v>10152.043250214962</v>
      </c>
      <c r="G30" s="30">
        <f>PPRD!G30+RCV_RCY!G30+IMP!G30-EXP!G30+STK_CHG!G30</f>
        <v>8824.0074806534794</v>
      </c>
      <c r="H30" s="30">
        <f>PPRD!H30+RCV_RCY!H30+IMP!H30-EXP!H30+STK_CHG!H30</f>
        <v>8941.2122098022373</v>
      </c>
      <c r="I30" s="30">
        <f>PPRD!I30+RCV_RCY!I30+IMP!I30-EXP!I30+STK_CHG!I30</f>
        <v>12751.052880481517</v>
      </c>
      <c r="J30" s="30">
        <f>PPRD!J30+RCV_RCY!J30+IMP!J30-EXP!J30+STK_CHG!J30</f>
        <v>13779.842906276866</v>
      </c>
      <c r="K30" s="30">
        <f>PPRD!K30+RCV_RCY!K30+IMP!K30-EXP!K30+STK_CHG!K30</f>
        <v>12339.655803955287</v>
      </c>
      <c r="L30" s="30">
        <f>PPRD!L30+RCV_RCY!L30+IMP!L30-EXP!L30+STK_CHG!L30</f>
        <v>12987.36964746346</v>
      </c>
      <c r="M30" s="30">
        <f>PPRD!M30+RCV_RCY!M30+IMP!M30-EXP!M30+STK_CHG!M30</f>
        <v>9165.635339638864</v>
      </c>
      <c r="N30" s="30">
        <f>PPRD!N30+RCV_RCY!N30+IMP!N30-EXP!N30+STK_CHG!N30</f>
        <v>13309.889165950128</v>
      </c>
      <c r="O30" s="30">
        <f>PPRD!O30+RCV_RCY!O30+IMP!O30-EXP!O30+STK_CHG!O30</f>
        <v>9584.3960447119516</v>
      </c>
      <c r="P30" s="30">
        <f>PPRD!P30+RCV_RCY!P30+IMP!P30-EXP!P30+STK_CHG!P30</f>
        <v>15695.282631126394</v>
      </c>
      <c r="Q30" s="30">
        <f>PPRD!Q30+RCV_RCY!Q30+IMP!Q30-EXP!Q30+STK_CHG!Q30</f>
        <v>14829.214101461739</v>
      </c>
      <c r="R30" s="30">
        <f>PPRD!R30+RCV_RCY!R30+IMP!R30-EXP!R30+STK_CHG!R30</f>
        <v>12417.004127257094</v>
      </c>
      <c r="S30" s="30">
        <f>PPRD!S30+RCV_RCY!S30+IMP!S30-EXP!S30+STK_CHG!S30</f>
        <v>10609.029664660357</v>
      </c>
      <c r="T30" s="30">
        <f>PPRD!T30+RCV_RCY!T30+IMP!T30-EXP!T30+STK_CHG!T30</f>
        <v>9384.1957867583806</v>
      </c>
      <c r="U30" s="30">
        <f>PPRD!U30+RCV_RCY!U30+IMP!U30-EXP!U30+STK_CHG!U30</f>
        <v>8654.3851246775575</v>
      </c>
      <c r="V30" s="30">
        <f>PPRD!V30+RCV_RCY!V30+IMP!V30-EXP!V30+STK_CHG!V30</f>
        <v>7264.3032674118658</v>
      </c>
      <c r="W30" s="30">
        <f>PPRD!W30+RCV_RCY!W30+IMP!W30-EXP!W30+STK_CHG!W30</f>
        <v>7397.0750644883883</v>
      </c>
      <c r="X30" s="30">
        <f>PPRD!X30+RCV_RCY!X30+IMP!X30-EXP!X30+STK_CHG!X30</f>
        <v>11451.968185726564</v>
      </c>
    </row>
    <row r="31" spans="1:24" ht="11.25" customHeight="1" x14ac:dyDescent="0.2">
      <c r="A31" s="39" t="s">
        <v>51</v>
      </c>
      <c r="B31" s="23" t="s">
        <v>52</v>
      </c>
      <c r="C31" s="30">
        <f>PPRD!C31+RCV_RCY!C31+IMP!C31-EXP!C31+STK_CHG!C31</f>
        <v>2588.854514187447</v>
      </c>
      <c r="D31" s="30">
        <f>PPRD!D31+RCV_RCY!D31+IMP!D31-EXP!D31+STK_CHG!D31</f>
        <v>2020.8713671539126</v>
      </c>
      <c r="E31" s="30">
        <f>PPRD!E31+RCV_RCY!E31+IMP!E31-EXP!E31+STK_CHG!E31</f>
        <v>2201.7897678417885</v>
      </c>
      <c r="F31" s="30">
        <f>PPRD!F31+RCV_RCY!F31+IMP!F31-EXP!F31+STK_CHG!F31</f>
        <v>2447.8582115219265</v>
      </c>
      <c r="G31" s="30">
        <f>PPRD!G31+RCV_RCY!G31+IMP!G31-EXP!G31+STK_CHG!G31</f>
        <v>2956.6236457437658</v>
      </c>
      <c r="H31" s="30">
        <f>PPRD!H31+RCV_RCY!H31+IMP!H31-EXP!H31+STK_CHG!H31</f>
        <v>3673.3053310404125</v>
      </c>
      <c r="I31" s="30">
        <f>PPRD!I31+RCV_RCY!I31+IMP!I31-EXP!I31+STK_CHG!I31</f>
        <v>4058.5432502149597</v>
      </c>
      <c r="J31" s="30">
        <f>PPRD!J31+RCV_RCY!J31+IMP!J31-EXP!J31+STK_CHG!J31</f>
        <v>3971.2092863284611</v>
      </c>
      <c r="K31" s="30">
        <f>PPRD!K31+RCV_RCY!K31+IMP!K31-EXP!K31+STK_CHG!K31</f>
        <v>4102.1673258813416</v>
      </c>
      <c r="L31" s="30">
        <f>PPRD!L31+RCV_RCY!L31+IMP!L31-EXP!L31+STK_CHG!L31</f>
        <v>3610.5157351676698</v>
      </c>
      <c r="M31" s="30">
        <f>PPRD!M31+RCV_RCY!M31+IMP!M31-EXP!M31+STK_CHG!M31</f>
        <v>3398.4806534823733</v>
      </c>
      <c r="N31" s="30">
        <f>PPRD!N31+RCV_RCY!N31+IMP!N31-EXP!N31+STK_CHG!N31</f>
        <v>3213.2428202923479</v>
      </c>
      <c r="O31" s="30">
        <f>PPRD!O31+RCV_RCY!O31+IMP!O31-EXP!O31+STK_CHG!O31</f>
        <v>2886.3637145313837</v>
      </c>
      <c r="P31" s="30">
        <f>PPRD!P31+RCV_RCY!P31+IMP!P31-EXP!P31+STK_CHG!P31</f>
        <v>2948.8678417884776</v>
      </c>
      <c r="Q31" s="30">
        <f>PPRD!Q31+RCV_RCY!Q31+IMP!Q31-EXP!Q31+STK_CHG!Q31</f>
        <v>2793.8889079965606</v>
      </c>
      <c r="R31" s="30">
        <f>PPRD!R31+RCV_RCY!R31+IMP!R31-EXP!R31+STK_CHG!R31</f>
        <v>2989.1915735167672</v>
      </c>
      <c r="S31" s="30">
        <f>PPRD!S31+RCV_RCY!S31+IMP!S31-EXP!S31+STK_CHG!S31</f>
        <v>3139.3920034393809</v>
      </c>
      <c r="T31" s="30">
        <f>PPRD!T31+RCV_RCY!T31+IMP!T31-EXP!T31+STK_CHG!T31</f>
        <v>3177.2456577815997</v>
      </c>
      <c r="U31" s="30">
        <f>PPRD!U31+RCV_RCY!U31+IMP!U31-EXP!U31+STK_CHG!U31</f>
        <v>3755.1640584694742</v>
      </c>
      <c r="V31" s="30">
        <f>PPRD!V31+RCV_RCY!V31+IMP!V31-EXP!V31+STK_CHG!V31</f>
        <v>3562.911521926053</v>
      </c>
      <c r="W31" s="30">
        <f>PPRD!W31+RCV_RCY!W31+IMP!W31-EXP!W31+STK_CHG!W31</f>
        <v>2983.5013757523643</v>
      </c>
      <c r="X31" s="30">
        <f>PPRD!X31+RCV_RCY!X31+IMP!X31-EXP!X31+STK_CHG!X31</f>
        <v>3233.1305245055887</v>
      </c>
    </row>
    <row r="32" spans="1:24" ht="11.25" customHeight="1" x14ac:dyDescent="0.2">
      <c r="A32" s="39" t="s">
        <v>53</v>
      </c>
      <c r="B32" s="23" t="s">
        <v>54</v>
      </c>
      <c r="C32" s="30">
        <f>PPRD!C32+RCV_RCY!C32+IMP!C32-EXP!C32+STK_CHG!C32</f>
        <v>1013.2825451418743</v>
      </c>
      <c r="D32" s="30">
        <f>PPRD!D32+RCV_RCY!D32+IMP!D32-EXP!D32+STK_CHG!D32</f>
        <v>863.30533104041274</v>
      </c>
      <c r="E32" s="30">
        <f>PPRD!E32+RCV_RCY!E32+IMP!E32-EXP!E32+STK_CHG!E32</f>
        <v>1939.5515047291485</v>
      </c>
      <c r="F32" s="30">
        <f>PPRD!F32+RCV_RCY!F32+IMP!F32-EXP!F32+STK_CHG!F32</f>
        <v>1361.4730008598456</v>
      </c>
      <c r="G32" s="30">
        <f>PPRD!G32+RCV_RCY!G32+IMP!G32-EXP!G32+STK_CHG!G32</f>
        <v>560.03946689595864</v>
      </c>
      <c r="H32" s="30">
        <f>PPRD!H32+RCV_RCY!H32+IMP!H32-EXP!H32+STK_CHG!H32</f>
        <v>454.98865004299233</v>
      </c>
      <c r="I32" s="30">
        <f>PPRD!I32+RCV_RCY!I32+IMP!I32-EXP!I32+STK_CHG!I32</f>
        <v>567.0046431642304</v>
      </c>
      <c r="J32" s="30">
        <f>PPRD!J32+RCV_RCY!J32+IMP!J32-EXP!J32+STK_CHG!J32</f>
        <v>-5.7193465176268177</v>
      </c>
      <c r="K32" s="30">
        <f>PPRD!K32+RCV_RCY!K32+IMP!K32-EXP!K32+STK_CHG!K32</f>
        <v>-234.86096302665518</v>
      </c>
      <c r="L32" s="30">
        <f>PPRD!L32+RCV_RCY!L32+IMP!L32-EXP!L32+STK_CHG!L32</f>
        <v>-364.53276010318143</v>
      </c>
      <c r="M32" s="30">
        <f>PPRD!M32+RCV_RCY!M32+IMP!M32-EXP!M32+STK_CHG!M32</f>
        <v>-352.99965606190887</v>
      </c>
      <c r="N32" s="30">
        <f>PPRD!N32+RCV_RCY!N32+IMP!N32-EXP!N32+STK_CHG!N32</f>
        <v>-385.59260533104049</v>
      </c>
      <c r="O32" s="30">
        <f>PPRD!O32+RCV_RCY!O32+IMP!O32-EXP!O32+STK_CHG!O32</f>
        <v>-359.50911435941526</v>
      </c>
      <c r="P32" s="30">
        <f>PPRD!P32+RCV_RCY!P32+IMP!P32-EXP!P32+STK_CHG!P32</f>
        <v>-497.18503869303521</v>
      </c>
      <c r="Q32" s="30">
        <f>PPRD!Q32+RCV_RCY!Q32+IMP!Q32-EXP!Q32+STK_CHG!Q32</f>
        <v>-558.32846087704206</v>
      </c>
      <c r="R32" s="30">
        <f>PPRD!R32+RCV_RCY!R32+IMP!R32-EXP!R32+STK_CHG!R32</f>
        <v>-717.3534823731726</v>
      </c>
      <c r="S32" s="30">
        <f>PPRD!S32+RCV_RCY!S32+IMP!S32-EXP!S32+STK_CHG!S32</f>
        <v>-598.47205503009445</v>
      </c>
      <c r="T32" s="30">
        <f>PPRD!T32+RCV_RCY!T32+IMP!T32-EXP!T32+STK_CHG!T32</f>
        <v>-866.41564918314702</v>
      </c>
      <c r="U32" s="30">
        <f>PPRD!U32+RCV_RCY!U32+IMP!U32-EXP!U32+STK_CHG!U32</f>
        <v>-1003.0849527085122</v>
      </c>
      <c r="V32" s="30">
        <f>PPRD!V32+RCV_RCY!V32+IMP!V32-EXP!V32+STK_CHG!V32</f>
        <v>-1061.7597592433362</v>
      </c>
      <c r="W32" s="30">
        <f>PPRD!W32+RCV_RCY!W32+IMP!W32-EXP!W32+STK_CHG!W32</f>
        <v>-1019.1055889939812</v>
      </c>
      <c r="X32" s="30">
        <f>PPRD!X32+RCV_RCY!X32+IMP!X32-EXP!X32+STK_CHG!X32</f>
        <v>-1014.8171109200341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:W33" si="18">SUM(C34:C50)</f>
        <v>22421.540498710212</v>
      </c>
      <c r="D33" s="42">
        <f t="shared" si="18"/>
        <v>36526.378245915723</v>
      </c>
      <c r="E33" s="42">
        <f t="shared" si="18"/>
        <v>44416.875752364591</v>
      </c>
      <c r="F33" s="42">
        <f t="shared" si="18"/>
        <v>33776.823559759279</v>
      </c>
      <c r="G33" s="42">
        <f t="shared" si="18"/>
        <v>27093.01006018915</v>
      </c>
      <c r="H33" s="42">
        <f t="shared" si="18"/>
        <v>20046.540842648319</v>
      </c>
      <c r="I33" s="42">
        <f t="shared" si="18"/>
        <v>24508.961392949237</v>
      </c>
      <c r="J33" s="42">
        <f t="shared" si="18"/>
        <v>18074.882545141922</v>
      </c>
      <c r="K33" s="42">
        <f t="shared" si="18"/>
        <v>16796.222699914033</v>
      </c>
      <c r="L33" s="42">
        <f t="shared" si="18"/>
        <v>22611.756147893382</v>
      </c>
      <c r="M33" s="42">
        <f t="shared" si="18"/>
        <v>25132.847893379214</v>
      </c>
      <c r="N33" s="42">
        <f t="shared" si="18"/>
        <v>23944.006018916589</v>
      </c>
      <c r="O33" s="42">
        <f t="shared" si="18"/>
        <v>-2133.2502149613538</v>
      </c>
      <c r="P33" s="42">
        <f t="shared" si="18"/>
        <v>3184.8238177128433</v>
      </c>
      <c r="Q33" s="42">
        <f t="shared" si="18"/>
        <v>-2566.3552020636475</v>
      </c>
      <c r="R33" s="42">
        <f t="shared" si="18"/>
        <v>-25605.095528804817</v>
      </c>
      <c r="S33" s="42">
        <f t="shared" si="18"/>
        <v>-16951.497678417883</v>
      </c>
      <c r="T33" s="42">
        <f t="shared" si="18"/>
        <v>-14074.522098022346</v>
      </c>
      <c r="U33" s="42">
        <f t="shared" si="18"/>
        <v>-8897.5945829750635</v>
      </c>
      <c r="V33" s="42">
        <f t="shared" si="18"/>
        <v>2692.9110920034354</v>
      </c>
      <c r="W33" s="42">
        <f t="shared" si="18"/>
        <v>-1449.9409286328557</v>
      </c>
      <c r="X33" s="42">
        <f t="shared" ref="X33" si="19">SUM(X34:X50)</f>
        <v>8820.8240756664345</v>
      </c>
    </row>
    <row r="34" spans="1:24" ht="11.25" customHeight="1" x14ac:dyDescent="0.2">
      <c r="A34" s="39" t="s">
        <v>55</v>
      </c>
      <c r="B34" s="23" t="s">
        <v>56</v>
      </c>
      <c r="C34" s="30">
        <f>PPRD!C34+RCV_RCY!C34+IMP!C34-EXP!C34+STK_CHG!C34</f>
        <v>301.17712811693889</v>
      </c>
      <c r="D34" s="30">
        <f>PPRD!D34+RCV_RCY!D34+IMP!D34-EXP!D34+STK_CHG!D34</f>
        <v>289.30275150472909</v>
      </c>
      <c r="E34" s="30">
        <f>PPRD!E34+RCV_RCY!E34+IMP!E34-EXP!E34+STK_CHG!E34</f>
        <v>270.95150472914872</v>
      </c>
      <c r="F34" s="30">
        <f>PPRD!F34+RCV_RCY!F34+IMP!F34-EXP!F34+STK_CHG!F34</f>
        <v>250.4411865864144</v>
      </c>
      <c r="G34" s="30">
        <f>PPRD!G34+RCV_RCY!G34+IMP!G34-EXP!G34+STK_CHG!G34</f>
        <v>261.23611349957008</v>
      </c>
      <c r="H34" s="30">
        <f>PPRD!H34+RCV_RCY!H34+IMP!H34-EXP!H34+STK_CHG!H34</f>
        <v>262.3155631986242</v>
      </c>
      <c r="I34" s="30">
        <f>PPRD!I34+RCV_RCY!I34+IMP!I34-EXP!I34+STK_CHG!I34</f>
        <v>290.38228718830612</v>
      </c>
      <c r="J34" s="30">
        <f>PPRD!J34+RCV_RCY!J34+IMP!J34-EXP!J34+STK_CHG!J34</f>
        <v>367.02588134135863</v>
      </c>
      <c r="K34" s="30">
        <f>PPRD!K34+RCV_RCY!K34+IMP!K34-EXP!K34+STK_CHG!K34</f>
        <v>367.02588134135863</v>
      </c>
      <c r="L34" s="30">
        <f>PPRD!L34+RCV_RCY!L34+IMP!L34-EXP!L34+STK_CHG!L34</f>
        <v>255.83860705073079</v>
      </c>
      <c r="M34" s="30">
        <f>PPRD!M34+RCV_RCY!M34+IMP!M34-EXP!M34+STK_CHG!M34</f>
        <v>322.76689595872739</v>
      </c>
      <c r="N34" s="30">
        <f>PPRD!N34+RCV_RCY!N34+IMP!N34-EXP!N34+STK_CHG!N34</f>
        <v>357.31049011177981</v>
      </c>
      <c r="O34" s="30">
        <f>PPRD!O34+RCV_RCY!O34+IMP!O34-EXP!O34+STK_CHG!O34</f>
        <v>425.28366294067058</v>
      </c>
      <c r="P34" s="30">
        <f>PPRD!P34+RCV_RCY!P34+IMP!P34-EXP!P34+STK_CHG!P34</f>
        <v>395.77153912295779</v>
      </c>
      <c r="Q34" s="30">
        <f>PPRD!Q34+RCV_RCY!Q34+IMP!Q34-EXP!Q34+STK_CHG!Q34</f>
        <v>544.71496130696471</v>
      </c>
      <c r="R34" s="30">
        <f>PPRD!R34+RCV_RCY!R34+IMP!R34-EXP!R34+STK_CHG!R34</f>
        <v>393.143336199484</v>
      </c>
      <c r="S34" s="30">
        <f>PPRD!S34+RCV_RCY!S34+IMP!S34-EXP!S34+STK_CHG!S34</f>
        <v>335.00653482373173</v>
      </c>
      <c r="T34" s="30">
        <f>PPRD!T34+RCV_RCY!T34+IMP!T34-EXP!T34+STK_CHG!T34</f>
        <v>354.12003439380908</v>
      </c>
      <c r="U34" s="30">
        <f>PPRD!U34+RCV_RCY!U34+IMP!U34-EXP!U34+STK_CHG!U34</f>
        <v>291.5931212381771</v>
      </c>
      <c r="V34" s="30">
        <f>PPRD!V34+RCV_RCY!V34+IMP!V34-EXP!V34+STK_CHG!V34</f>
        <v>329.76638005159072</v>
      </c>
      <c r="W34" s="30">
        <f>PPRD!W34+RCV_RCY!W34+IMP!W34-EXP!W34+STK_CHG!W34</f>
        <v>300.28865004299217</v>
      </c>
      <c r="X34" s="30">
        <f>PPRD!X34+RCV_RCY!X34+IMP!X34-EXP!X34+STK_CHG!X34</f>
        <v>273.66569217540842</v>
      </c>
    </row>
    <row r="35" spans="1:24" ht="11.25" customHeight="1" x14ac:dyDescent="0.2">
      <c r="A35" s="39" t="s">
        <v>57</v>
      </c>
      <c r="B35" s="23" t="s">
        <v>58</v>
      </c>
      <c r="C35" s="30">
        <f>PPRD!C35+RCV_RCY!C35+IMP!C35-EXP!C35+STK_CHG!C35</f>
        <v>9.9742046431642351</v>
      </c>
      <c r="D35" s="30">
        <f>PPRD!D35+RCV_RCY!D35+IMP!D35-EXP!D35+STK_CHG!D35</f>
        <v>212.7830610490112</v>
      </c>
      <c r="E35" s="30">
        <f>PPRD!E35+RCV_RCY!E35+IMP!E35-EXP!E35+STK_CHG!E35</f>
        <v>293.68486672398967</v>
      </c>
      <c r="F35" s="30">
        <f>PPRD!F35+RCV_RCY!F35+IMP!F35-EXP!F35+STK_CHG!F35</f>
        <v>263.76225279449699</v>
      </c>
      <c r="G35" s="30">
        <f>PPRD!G35+RCV_RCY!G35+IMP!G35-EXP!G35+STK_CHG!G35</f>
        <v>263.76233877901973</v>
      </c>
      <c r="H35" s="30">
        <f>PPRD!H35+RCV_RCY!H35+IMP!H35-EXP!H35+STK_CHG!H35</f>
        <v>350.20541702493551</v>
      </c>
      <c r="I35" s="30">
        <f>PPRD!I35+RCV_RCY!I35+IMP!I35-EXP!I35+STK_CHG!I35</f>
        <v>376.80326741186587</v>
      </c>
      <c r="J35" s="30">
        <f>PPRD!J35+RCV_RCY!J35+IMP!J35-EXP!J35+STK_CHG!J35</f>
        <v>397.8599312123817</v>
      </c>
      <c r="K35" s="30">
        <f>PPRD!K35+RCV_RCY!K35+IMP!K35-EXP!K35+STK_CHG!K35</f>
        <v>362.39613069647459</v>
      </c>
      <c r="L35" s="30">
        <f>PPRD!L35+RCV_RCY!L35+IMP!L35-EXP!L35+STK_CHG!L35</f>
        <v>324.71573516766978</v>
      </c>
      <c r="M35" s="30">
        <f>PPRD!M35+RCV_RCY!M35+IMP!M35-EXP!M35+STK_CHG!M35</f>
        <v>370.15382631126403</v>
      </c>
      <c r="N35" s="30">
        <f>PPRD!N35+RCV_RCY!N35+IMP!N35-EXP!N35+STK_CHG!N35</f>
        <v>393.42699914015469</v>
      </c>
      <c r="O35" s="30">
        <f>PPRD!O35+RCV_RCY!O35+IMP!O35-EXP!O35+STK_CHG!O35</f>
        <v>381.23619948409288</v>
      </c>
      <c r="P35" s="30">
        <f>PPRD!P35+RCV_RCY!P35+IMP!P35-EXP!P35+STK_CHG!P35</f>
        <v>342.44772141014613</v>
      </c>
      <c r="Q35" s="30">
        <f>PPRD!Q35+RCV_RCY!Q35+IMP!Q35-EXP!Q35+STK_CHG!Q35</f>
        <v>379.01977644024072</v>
      </c>
      <c r="R35" s="30">
        <f>PPRD!R35+RCV_RCY!R35+IMP!R35-EXP!R35+STK_CHG!R35</f>
        <v>291.46844368013751</v>
      </c>
      <c r="S35" s="30">
        <f>PPRD!S35+RCV_RCY!S35+IMP!S35-EXP!S35+STK_CHG!S35</f>
        <v>407.83413585554592</v>
      </c>
      <c r="T35" s="30">
        <f>PPRD!T35+RCV_RCY!T35+IMP!T35-EXP!T35+STK_CHG!T35</f>
        <v>507.61994840928639</v>
      </c>
      <c r="U35" s="30">
        <f>PPRD!U35+RCV_RCY!U35+IMP!U35-EXP!U35+STK_CHG!U35</f>
        <v>486.62355975924328</v>
      </c>
      <c r="V35" s="30">
        <f>PPRD!V35+RCV_RCY!V35+IMP!V35-EXP!V35+STK_CHG!V35</f>
        <v>493.80782459157342</v>
      </c>
      <c r="W35" s="30">
        <f>PPRD!W35+RCV_RCY!W35+IMP!W35-EXP!W35+STK_CHG!W35</f>
        <v>166.21220980223558</v>
      </c>
      <c r="X35" s="30">
        <f>PPRD!X35+RCV_RCY!X35+IMP!X35-EXP!X35+STK_CHG!X35</f>
        <v>409.14273430782458</v>
      </c>
    </row>
    <row r="36" spans="1:24" ht="11.25" customHeight="1" x14ac:dyDescent="0.2">
      <c r="A36" s="39" t="s">
        <v>59</v>
      </c>
      <c r="B36" s="23" t="s">
        <v>60</v>
      </c>
      <c r="C36" s="30">
        <f>PPRD!C36+RCV_RCY!C36+IMP!C36-EXP!C36+STK_CHG!C36</f>
        <v>5808.7367153912328</v>
      </c>
      <c r="D36" s="30">
        <f>PPRD!D36+RCV_RCY!D36+IMP!D36-EXP!D36+STK_CHG!D36</f>
        <v>6466.2020636285488</v>
      </c>
      <c r="E36" s="30">
        <f>PPRD!E36+RCV_RCY!E36+IMP!E36-EXP!E36+STK_CHG!E36</f>
        <v>7163.4555460017227</v>
      </c>
      <c r="F36" s="30">
        <f>PPRD!F36+RCV_RCY!F36+IMP!F36-EXP!F36+STK_CHG!F36</f>
        <v>5782.2819432502138</v>
      </c>
      <c r="G36" s="30">
        <f>PPRD!G36+RCV_RCY!G36+IMP!G36-EXP!G36+STK_CHG!G36</f>
        <v>6613.3938950988822</v>
      </c>
      <c r="H36" s="30">
        <f>PPRD!H36+RCV_RCY!H36+IMP!H36-EXP!H36+STK_CHG!H36</f>
        <v>7050.9105760962993</v>
      </c>
      <c r="I36" s="30">
        <f>PPRD!I36+RCV_RCY!I36+IMP!I36-EXP!I36+STK_CHG!I36</f>
        <v>8081.3664660361101</v>
      </c>
      <c r="J36" s="30">
        <f>PPRD!J36+RCV_RCY!J36+IMP!J36-EXP!J36+STK_CHG!J36</f>
        <v>8338.4099742046419</v>
      </c>
      <c r="K36" s="30">
        <f>PPRD!K36+RCV_RCY!K36+IMP!K36-EXP!K36+STK_CHG!K36</f>
        <v>8210.7410146173643</v>
      </c>
      <c r="L36" s="30">
        <f>PPRD!L36+RCV_RCY!L36+IMP!L36-EXP!L36+STK_CHG!L36</f>
        <v>9033.5908856405877</v>
      </c>
      <c r="M36" s="30">
        <f>PPRD!M36+RCV_RCY!M36+IMP!M36-EXP!M36+STK_CHG!M36</f>
        <v>9467.1660361135</v>
      </c>
      <c r="N36" s="30">
        <f>PPRD!N36+RCV_RCY!N36+IMP!N36-EXP!N36+STK_CHG!N36</f>
        <v>9538.8246775580428</v>
      </c>
      <c r="O36" s="30">
        <f>PPRD!O36+RCV_RCY!O36+IMP!O36-EXP!O36+STK_CHG!O36</f>
        <v>9199.9890799656077</v>
      </c>
      <c r="P36" s="30">
        <f>PPRD!P36+RCV_RCY!P36+IMP!P36-EXP!P36+STK_CHG!P36</f>
        <v>11979.015305245053</v>
      </c>
      <c r="Q36" s="30">
        <f>PPRD!Q36+RCV_RCY!Q36+IMP!Q36-EXP!Q36+STK_CHG!Q36</f>
        <v>13680.516337059318</v>
      </c>
      <c r="R36" s="30">
        <f>PPRD!R36+RCV_RCY!R36+IMP!R36-EXP!R36+STK_CHG!R36</f>
        <v>13788.948151332759</v>
      </c>
      <c r="S36" s="30">
        <f>PPRD!S36+RCV_RCY!S36+IMP!S36-EXP!S36+STK_CHG!S36</f>
        <v>13841.358985382627</v>
      </c>
      <c r="T36" s="30">
        <f>PPRD!T36+RCV_RCY!T36+IMP!T36-EXP!T36+STK_CHG!T36</f>
        <v>13225.436801375752</v>
      </c>
      <c r="U36" s="30">
        <f>PPRD!U36+RCV_RCY!U36+IMP!U36-EXP!U36+STK_CHG!U36</f>
        <v>14711.572742906275</v>
      </c>
      <c r="V36" s="30">
        <f>PPRD!V36+RCV_RCY!V36+IMP!V36-EXP!V36+STK_CHG!V36</f>
        <v>14856.115563198628</v>
      </c>
      <c r="W36" s="30">
        <f>PPRD!W36+RCV_RCY!W36+IMP!W36-EXP!W36+STK_CHG!W36</f>
        <v>13947.629492691312</v>
      </c>
      <c r="X36" s="30">
        <f>PPRD!X36+RCV_RCY!X36+IMP!X36-EXP!X36+STK_CHG!X36</f>
        <v>13390.818314703354</v>
      </c>
    </row>
    <row r="37" spans="1:24" ht="11.25" customHeight="1" x14ac:dyDescent="0.2">
      <c r="A37" s="39" t="s">
        <v>61</v>
      </c>
      <c r="B37" s="23" t="s">
        <v>62</v>
      </c>
      <c r="C37" s="30">
        <f>PPRD!C37+RCV_RCY!C37+IMP!C37-EXP!C37+STK_CHG!C37</f>
        <v>-14584.720034393813</v>
      </c>
      <c r="D37" s="30">
        <f>PPRD!D37+RCV_RCY!D37+IMP!D37-EXP!D37+STK_CHG!D37</f>
        <v>-18106.54797936371</v>
      </c>
      <c r="E37" s="30">
        <f>PPRD!E37+RCV_RCY!E37+IMP!E37-EXP!E37+STK_CHG!E37</f>
        <v>-18999.791143594139</v>
      </c>
      <c r="F37" s="30">
        <f>PPRD!F37+RCV_RCY!F37+IMP!F37-EXP!F37+STK_CHG!F37</f>
        <v>-24167.427858985386</v>
      </c>
      <c r="G37" s="30">
        <f>PPRD!G37+RCV_RCY!G37+IMP!G37-EXP!G37+STK_CHG!G37</f>
        <v>-30255.984350816852</v>
      </c>
      <c r="H37" s="30">
        <f>PPRD!H37+RCV_RCY!H37+IMP!H37-EXP!H37+STK_CHG!H37</f>
        <v>-35615.873516766973</v>
      </c>
      <c r="I37" s="30">
        <f>PPRD!I37+RCV_RCY!I37+IMP!I37-EXP!I37+STK_CHG!I37</f>
        <v>-38719.68822012037</v>
      </c>
      <c r="J37" s="30">
        <f>PPRD!J37+RCV_RCY!J37+IMP!J37-EXP!J37+STK_CHG!J37</f>
        <v>-36584.842390369711</v>
      </c>
      <c r="K37" s="30">
        <f>PPRD!K37+RCV_RCY!K37+IMP!K37-EXP!K37+STK_CHG!K37</f>
        <v>-39510.170507308685</v>
      </c>
      <c r="L37" s="30">
        <f>PPRD!L37+RCV_RCY!L37+IMP!L37-EXP!L37+STK_CHG!L37</f>
        <v>-38572.615907136715</v>
      </c>
      <c r="M37" s="30">
        <f>PPRD!M37+RCV_RCY!M37+IMP!M37-EXP!M37+STK_CHG!M37</f>
        <v>-38843.188650043005</v>
      </c>
      <c r="N37" s="30">
        <f>PPRD!N37+RCV_RCY!N37+IMP!N37-EXP!N37+STK_CHG!N37</f>
        <v>-35330.13353396389</v>
      </c>
      <c r="O37" s="30">
        <f>PPRD!O37+RCV_RCY!O37+IMP!O37-EXP!O37+STK_CHG!O37</f>
        <v>-43030.727601031824</v>
      </c>
      <c r="P37" s="30">
        <f>PPRD!P37+RCV_RCY!P37+IMP!P37-EXP!P37+STK_CHG!P37</f>
        <v>-41398.937317282878</v>
      </c>
      <c r="Q37" s="30">
        <f>PPRD!Q37+RCV_RCY!Q37+IMP!Q37-EXP!Q37+STK_CHG!Q37</f>
        <v>-42434.032158211536</v>
      </c>
      <c r="R37" s="30">
        <f>PPRD!R37+RCV_RCY!R37+IMP!R37-EXP!R37+STK_CHG!R37</f>
        <v>-48726.997936371437</v>
      </c>
      <c r="S37" s="30">
        <f>PPRD!S37+RCV_RCY!S37+IMP!S37-EXP!S37+STK_CHG!S37</f>
        <v>-48566.787876182272</v>
      </c>
      <c r="T37" s="30">
        <f>PPRD!T37+RCV_RCY!T37+IMP!T37-EXP!T37+STK_CHG!T37</f>
        <v>-49536.778589853828</v>
      </c>
      <c r="U37" s="30">
        <f>PPRD!U37+RCV_RCY!U37+IMP!U37-EXP!U37+STK_CHG!U37</f>
        <v>-52527.797936371455</v>
      </c>
      <c r="V37" s="30">
        <f>PPRD!V37+RCV_RCY!V37+IMP!V37-EXP!V37+STK_CHG!V37</f>
        <v>-52655.480481513317</v>
      </c>
      <c r="W37" s="30">
        <f>PPRD!W37+RCV_RCY!W37+IMP!W37-EXP!W37+STK_CHG!W37</f>
        <v>-45054.943078245902</v>
      </c>
      <c r="X37" s="30">
        <f>PPRD!X37+RCV_RCY!X37+IMP!X37-EXP!X37+STK_CHG!X37</f>
        <v>-48533.007652622509</v>
      </c>
    </row>
    <row r="38" spans="1:24" ht="11.25" customHeight="1" x14ac:dyDescent="0.2">
      <c r="A38" s="39" t="s">
        <v>63</v>
      </c>
      <c r="B38" s="23" t="s">
        <v>64</v>
      </c>
      <c r="C38" s="30">
        <f>PPRD!C38+RCV_RCY!C38+IMP!C38-EXP!C38+STK_CHG!C38</f>
        <v>-85.669905417024964</v>
      </c>
      <c r="D38" s="30">
        <f>PPRD!D38+RCV_RCY!D38+IMP!D38-EXP!D38+STK_CHG!D38</f>
        <v>-36.646689595872743</v>
      </c>
      <c r="E38" s="30">
        <f>PPRD!E38+RCV_RCY!E38+IMP!E38-EXP!E38+STK_CHG!E38</f>
        <v>-17.183920894239041</v>
      </c>
      <c r="F38" s="30">
        <f>PPRD!F38+RCV_RCY!F38+IMP!F38-EXP!F38+STK_CHG!F38</f>
        <v>-30.933104041272593</v>
      </c>
      <c r="G38" s="30">
        <f>PPRD!G38+RCV_RCY!G38+IMP!G38-EXP!G38+STK_CHG!G38</f>
        <v>-12.194239036973332</v>
      </c>
      <c r="H38" s="30">
        <f>PPRD!H38+RCV_RCY!H38+IMP!H38-EXP!H38+STK_CHG!H38</f>
        <v>17.936113499570059</v>
      </c>
      <c r="I38" s="30">
        <f>PPRD!I38+RCV_RCY!I38+IMP!I38-EXP!I38+STK_CHG!I38</f>
        <v>46.293379191745501</v>
      </c>
      <c r="J38" s="30">
        <f>PPRD!J38+RCV_RCY!J38+IMP!J38-EXP!J38+STK_CHG!J38</f>
        <v>-75.247463456577805</v>
      </c>
      <c r="K38" s="30">
        <f>PPRD!K38+RCV_RCY!K38+IMP!K38-EXP!K38+STK_CHG!K38</f>
        <v>-79.818916595012894</v>
      </c>
      <c r="L38" s="30">
        <f>PPRD!L38+RCV_RCY!L38+IMP!L38-EXP!L38+STK_CHG!L38</f>
        <v>-35.258727429062773</v>
      </c>
      <c r="M38" s="30">
        <f>PPRD!M38+RCV_RCY!M38+IMP!M38-EXP!M38+STK_CHG!M38</f>
        <v>-15.61547721410145</v>
      </c>
      <c r="N38" s="30">
        <f>PPRD!N38+RCV_RCY!N38+IMP!N38-EXP!N38+STK_CHG!N38</f>
        <v>-50.937919174548583</v>
      </c>
      <c r="O38" s="30">
        <f>PPRD!O38+RCV_RCY!O38+IMP!O38-EXP!O38+STK_CHG!O38</f>
        <v>-51.863370593293219</v>
      </c>
      <c r="P38" s="30">
        <f>PPRD!P38+RCV_RCY!P38+IMP!P38-EXP!P38+STK_CHG!P38</f>
        <v>-51.067153912295758</v>
      </c>
      <c r="Q38" s="30">
        <f>PPRD!Q38+RCV_RCY!Q38+IMP!Q38-EXP!Q38+STK_CHG!Q38</f>
        <v>-58.821066208082556</v>
      </c>
      <c r="R38" s="30">
        <f>PPRD!R38+RCV_RCY!R38+IMP!R38-EXP!R38+STK_CHG!R38</f>
        <v>-51.620464316423018</v>
      </c>
      <c r="S38" s="30">
        <f>PPRD!S38+RCV_RCY!S38+IMP!S38-EXP!S38+STK_CHG!S38</f>
        <v>-49.271109200343957</v>
      </c>
      <c r="T38" s="30">
        <f>PPRD!T38+RCV_RCY!T38+IMP!T38-EXP!T38+STK_CHG!T38</f>
        <v>-44.675924333619967</v>
      </c>
      <c r="U38" s="30">
        <f>PPRD!U38+RCV_RCY!U38+IMP!U38-EXP!U38+STK_CHG!U38</f>
        <v>-18.619862424763539</v>
      </c>
      <c r="V38" s="30">
        <f>PPRD!V38+RCV_RCY!V38+IMP!V38-EXP!V38+STK_CHG!V38</f>
        <v>-34.66380051590712</v>
      </c>
      <c r="W38" s="30">
        <f>PPRD!W38+RCV_RCY!W38+IMP!W38-EXP!W38+STK_CHG!W38</f>
        <v>-48.455889939810859</v>
      </c>
      <c r="X38" s="30">
        <f>PPRD!X38+RCV_RCY!X38+IMP!X38-EXP!X38+STK_CHG!X38</f>
        <v>-100.85356835769561</v>
      </c>
    </row>
    <row r="39" spans="1:24" ht="11.25" customHeight="1" x14ac:dyDescent="0.2">
      <c r="A39" s="39" t="s">
        <v>65</v>
      </c>
      <c r="B39" s="23" t="s">
        <v>66</v>
      </c>
      <c r="C39" s="30">
        <f>PPRD!C39+RCV_RCY!C39+IMP!C39-EXP!C39+STK_CHG!C39</f>
        <v>-70.891831470335333</v>
      </c>
      <c r="D39" s="30">
        <f>PPRD!D39+RCV_RCY!D39+IMP!D39-EXP!D39+STK_CHG!D39</f>
        <v>1.7798796216681074</v>
      </c>
      <c r="E39" s="30">
        <f>PPRD!E39+RCV_RCY!E39+IMP!E39-EXP!E39+STK_CHG!E39</f>
        <v>19.874462596732581</v>
      </c>
      <c r="F39" s="30">
        <f>PPRD!F39+RCV_RCY!F39+IMP!F39-EXP!F39+STK_CHG!F39</f>
        <v>17.834651762682714</v>
      </c>
      <c r="G39" s="30">
        <f>PPRD!G39+RCV_RCY!G39+IMP!G39-EXP!G39+STK_CHG!G39</f>
        <v>29.274892519346512</v>
      </c>
      <c r="H39" s="30">
        <f>PPRD!H39+RCV_RCY!H39+IMP!H39-EXP!H39+STK_CHG!H39</f>
        <v>12.410662080825452</v>
      </c>
      <c r="I39" s="30">
        <f>PPRD!I39+RCV_RCY!I39+IMP!I39-EXP!I39+STK_CHG!I39</f>
        <v>1.985984522785901</v>
      </c>
      <c r="J39" s="30">
        <f>PPRD!J39+RCV_RCY!J39+IMP!J39-EXP!J39+STK_CHG!J39</f>
        <v>19.005245055889937</v>
      </c>
      <c r="K39" s="30">
        <f>PPRD!K39+RCV_RCY!K39+IMP!K39-EXP!K39+STK_CHG!K39</f>
        <v>6.3485812553740324</v>
      </c>
      <c r="L39" s="30">
        <f>PPRD!L39+RCV_RCY!L39+IMP!L39-EXP!L39+STK_CHG!L39</f>
        <v>0</v>
      </c>
      <c r="M39" s="30">
        <f>PPRD!M39+RCV_RCY!M39+IMP!M39-EXP!M39+STK_CHG!M39</f>
        <v>0</v>
      </c>
      <c r="N39" s="30">
        <f>PPRD!N39+RCV_RCY!N39+IMP!N39-EXP!N39+STK_CHG!N39</f>
        <v>0</v>
      </c>
      <c r="O39" s="30">
        <f>PPRD!O39+RCV_RCY!O39+IMP!O39-EXP!O39+STK_CHG!O39</f>
        <v>0</v>
      </c>
      <c r="P39" s="30">
        <f>PPRD!P39+RCV_RCY!P39+IMP!P39-EXP!P39+STK_CHG!P39</f>
        <v>0</v>
      </c>
      <c r="Q39" s="30">
        <f>PPRD!Q39+RCV_RCY!Q39+IMP!Q39-EXP!Q39+STK_CHG!Q39</f>
        <v>0</v>
      </c>
      <c r="R39" s="30">
        <f>PPRD!R39+RCV_RCY!R39+IMP!R39-EXP!R39+STK_CHG!R39</f>
        <v>0</v>
      </c>
      <c r="S39" s="30">
        <f>PPRD!S39+RCV_RCY!S39+IMP!S39-EXP!S39+STK_CHG!S39</f>
        <v>0</v>
      </c>
      <c r="T39" s="30">
        <f>PPRD!T39+RCV_RCY!T39+IMP!T39-EXP!T39+STK_CHG!T39</f>
        <v>0</v>
      </c>
      <c r="U39" s="30">
        <f>PPRD!U39+RCV_RCY!U39+IMP!U39-EXP!U39+STK_CHG!U39</f>
        <v>0</v>
      </c>
      <c r="V39" s="30">
        <f>PPRD!V39+RCV_RCY!V39+IMP!V39-EXP!V39+STK_CHG!V39</f>
        <v>0</v>
      </c>
      <c r="W39" s="30">
        <f>PPRD!W39+RCV_RCY!W39+IMP!W39-EXP!W39+STK_CHG!W39</f>
        <v>0</v>
      </c>
      <c r="X39" s="30">
        <f>PPRD!X39+RCV_RCY!X39+IMP!X39-EXP!X39+STK_CHG!X39</f>
        <v>0</v>
      </c>
    </row>
    <row r="40" spans="1:24" ht="11.25" customHeight="1" x14ac:dyDescent="0.2">
      <c r="A40" s="39" t="s">
        <v>67</v>
      </c>
      <c r="B40" s="23" t="s">
        <v>68</v>
      </c>
      <c r="C40" s="30">
        <f>PPRD!C40+RCV_RCY!C40+IMP!C40-EXP!C40+STK_CHG!C40</f>
        <v>-182.93404987102872</v>
      </c>
      <c r="D40" s="30">
        <f>PPRD!D40+RCV_RCY!D40+IMP!D40-EXP!D40+STK_CHG!D40</f>
        <v>2306.7998280309457</v>
      </c>
      <c r="E40" s="30">
        <f>PPRD!E40+RCV_RCY!E40+IMP!E40-EXP!E40+STK_CHG!E40</f>
        <v>2538.5280309544291</v>
      </c>
      <c r="F40" s="30">
        <f>PPRD!F40+RCV_RCY!F40+IMP!F40-EXP!F40+STK_CHG!F40</f>
        <v>2217.4755803955309</v>
      </c>
      <c r="G40" s="30">
        <f>PPRD!G40+RCV_RCY!G40+IMP!G40-EXP!G40+STK_CHG!G40</f>
        <v>3594.3996560619084</v>
      </c>
      <c r="H40" s="30">
        <f>PPRD!H40+RCV_RCY!H40+IMP!H40-EXP!H40+STK_CHG!H40</f>
        <v>5325.5850386930369</v>
      </c>
      <c r="I40" s="30">
        <f>PPRD!I40+RCV_RCY!I40+IMP!I40-EXP!I40+STK_CHG!I40</f>
        <v>5821.7361994840912</v>
      </c>
      <c r="J40" s="30">
        <f>PPRD!J40+RCV_RCY!J40+IMP!J40-EXP!J40+STK_CHG!J40</f>
        <v>8275.9405846947502</v>
      </c>
      <c r="K40" s="30">
        <f>PPRD!K40+RCV_RCY!K40+IMP!K40-EXP!K40+STK_CHG!K40</f>
        <v>9328.5551160791019</v>
      </c>
      <c r="L40" s="30">
        <f>PPRD!L40+RCV_RCY!L40+IMP!L40-EXP!L40+STK_CHG!L40</f>
        <v>9907.6592433362039</v>
      </c>
      <c r="M40" s="30">
        <f>PPRD!M40+RCV_RCY!M40+IMP!M40-EXP!M40+STK_CHG!M40</f>
        <v>9625.380653482378</v>
      </c>
      <c r="N40" s="30">
        <f>PPRD!N40+RCV_RCY!N40+IMP!N40-EXP!N40+STK_CHG!N40</f>
        <v>9211.4990541702427</v>
      </c>
      <c r="O40" s="30">
        <f>PPRD!O40+RCV_RCY!O40+IMP!O40-EXP!O40+STK_CHG!O40</f>
        <v>9096.7000000000025</v>
      </c>
      <c r="P40" s="30">
        <f>PPRD!P40+RCV_RCY!P40+IMP!P40-EXP!P40+STK_CHG!P40</f>
        <v>8145.8013757523677</v>
      </c>
      <c r="Q40" s="30">
        <f>PPRD!Q40+RCV_RCY!Q40+IMP!Q40-EXP!Q40+STK_CHG!Q40</f>
        <v>8872.4226999140137</v>
      </c>
      <c r="R40" s="30">
        <f>PPRD!R40+RCV_RCY!R40+IMP!R40-EXP!R40+STK_CHG!R40</f>
        <v>8925.7997420464417</v>
      </c>
      <c r="S40" s="30">
        <f>PPRD!S40+RCV_RCY!S40+IMP!S40-EXP!S40+STK_CHG!S40</f>
        <v>10293.87343078246</v>
      </c>
      <c r="T40" s="30">
        <f>PPRD!T40+RCV_RCY!T40+IMP!T40-EXP!T40+STK_CHG!T40</f>
        <v>11176.897420464315</v>
      </c>
      <c r="U40" s="30">
        <f>PPRD!U40+RCV_RCY!U40+IMP!U40-EXP!U40+STK_CHG!U40</f>
        <v>9877.0287188306029</v>
      </c>
      <c r="V40" s="30">
        <f>PPRD!V40+RCV_RCY!V40+IMP!V40-EXP!V40+STK_CHG!V40</f>
        <v>10865.350128976786</v>
      </c>
      <c r="W40" s="30">
        <f>PPRD!W40+RCV_RCY!W40+IMP!W40-EXP!W40+STK_CHG!W40</f>
        <v>5250.8848667239945</v>
      </c>
      <c r="X40" s="30">
        <f>PPRD!X40+RCV_RCY!X40+IMP!X40-EXP!X40+STK_CHG!X40</f>
        <v>9147.1149613069683</v>
      </c>
    </row>
    <row r="41" spans="1:24" ht="11.25" customHeight="1" x14ac:dyDescent="0.2">
      <c r="A41" s="39" t="s">
        <v>69</v>
      </c>
      <c r="B41" s="23" t="s">
        <v>70</v>
      </c>
      <c r="C41" s="30">
        <f>PPRD!C41+RCV_RCY!C41+IMP!C41-EXP!C41+STK_CHG!C41</f>
        <v>1245.0756663800514</v>
      </c>
      <c r="D41" s="30">
        <f>PPRD!D41+RCV_RCY!D41+IMP!D41-EXP!D41+STK_CHG!D41</f>
        <v>1190.3320722269993</v>
      </c>
      <c r="E41" s="30">
        <f>PPRD!E41+RCV_RCY!E41+IMP!E41-EXP!E41+STK_CHG!E41</f>
        <v>775.27987962166844</v>
      </c>
      <c r="F41" s="30">
        <f>PPRD!F41+RCV_RCY!F41+IMP!F41-EXP!F41+STK_CHG!F41</f>
        <v>840.96423043852087</v>
      </c>
      <c r="G41" s="30">
        <f>PPRD!G41+RCV_RCY!G41+IMP!G41-EXP!G41+STK_CHG!G41</f>
        <v>1083.3779879621668</v>
      </c>
      <c r="H41" s="30">
        <f>PPRD!H41+RCV_RCY!H41+IMP!H41-EXP!H41+STK_CHG!H41</f>
        <v>1141.3366294067064</v>
      </c>
      <c r="I41" s="30">
        <f>PPRD!I41+RCV_RCY!I41+IMP!I41-EXP!I41+STK_CHG!I41</f>
        <v>1228.389079965606</v>
      </c>
      <c r="J41" s="30">
        <f>PPRD!J41+RCV_RCY!J41+IMP!J41-EXP!J41+STK_CHG!J41</f>
        <v>917.6644883920892</v>
      </c>
      <c r="K41" s="30">
        <f>PPRD!K41+RCV_RCY!K41+IMP!K41-EXP!K41+STK_CHG!K41</f>
        <v>1305.5689595872739</v>
      </c>
      <c r="L41" s="30">
        <f>PPRD!L41+RCV_RCY!L41+IMP!L41-EXP!L41+STK_CHG!L41</f>
        <v>1749.3907136715393</v>
      </c>
      <c r="M41" s="30">
        <f>PPRD!M41+RCV_RCY!M41+IMP!M41-EXP!M41+STK_CHG!M41</f>
        <v>2167.5036113499573</v>
      </c>
      <c r="N41" s="30">
        <f>PPRD!N41+RCV_RCY!N41+IMP!N41-EXP!N41+STK_CHG!N41</f>
        <v>1923.0779879621668</v>
      </c>
      <c r="O41" s="30">
        <f>PPRD!O41+RCV_RCY!O41+IMP!O41-EXP!O41+STK_CHG!O41</f>
        <v>865.35546001719672</v>
      </c>
      <c r="P41" s="30">
        <f>PPRD!P41+RCV_RCY!P41+IMP!P41-EXP!P41+STK_CHG!P41</f>
        <v>1340.0828890799655</v>
      </c>
      <c r="Q41" s="30">
        <f>PPRD!Q41+RCV_RCY!Q41+IMP!Q41-EXP!Q41+STK_CHG!Q41</f>
        <v>1113.9944110060196</v>
      </c>
      <c r="R41" s="30">
        <f>PPRD!R41+RCV_RCY!R41+IMP!R41-EXP!R41+STK_CHG!R41</f>
        <v>479.06861564918319</v>
      </c>
      <c r="S41" s="30">
        <f>PPRD!S41+RCV_RCY!S41+IMP!S41-EXP!S41+STK_CHG!S41</f>
        <v>478.18572656921737</v>
      </c>
      <c r="T41" s="30">
        <f>PPRD!T41+RCV_RCY!T41+IMP!T41-EXP!T41+STK_CHG!T41</f>
        <v>356.4500429922611</v>
      </c>
      <c r="U41" s="30">
        <f>PPRD!U41+RCV_RCY!U41+IMP!U41-EXP!U41+STK_CHG!U41</f>
        <v>475.58787618228666</v>
      </c>
      <c r="V41" s="30">
        <f>PPRD!V41+RCV_RCY!V41+IMP!V41-EXP!V41+STK_CHG!V41</f>
        <v>584.50490111779891</v>
      </c>
      <c r="W41" s="30">
        <f>PPRD!W41+RCV_RCY!W41+IMP!W41-EXP!W41+STK_CHG!W41</f>
        <v>789.06405846947519</v>
      </c>
      <c r="X41" s="30">
        <f>PPRD!X41+RCV_RCY!X41+IMP!X41-EXP!X41+STK_CHG!X41</f>
        <v>1137.7914015477213</v>
      </c>
    </row>
    <row r="42" spans="1:24" ht="11.25" customHeight="1" x14ac:dyDescent="0.2">
      <c r="A42" s="39" t="s">
        <v>71</v>
      </c>
      <c r="B42" s="23" t="s">
        <v>72</v>
      </c>
      <c r="C42" s="30">
        <f>PPRD!C42+RCV_RCY!C42+IMP!C42-EXP!C42+STK_CHG!C42</f>
        <v>10800.964746345662</v>
      </c>
      <c r="D42" s="30">
        <f>PPRD!D42+RCV_RCY!D42+IMP!D42-EXP!D42+STK_CHG!D42</f>
        <v>11364.838263112641</v>
      </c>
      <c r="E42" s="30">
        <f>PPRD!E42+RCV_RCY!E42+IMP!E42-EXP!E42+STK_CHG!E42</f>
        <v>11978.298366294051</v>
      </c>
      <c r="F42" s="30">
        <f>PPRD!F42+RCV_RCY!F42+IMP!F42-EXP!F42+STK_CHG!F42</f>
        <v>13187.87540842648</v>
      </c>
      <c r="G42" s="30">
        <f>PPRD!G42+RCV_RCY!G42+IMP!G42-EXP!G42+STK_CHG!G42</f>
        <v>13666.834479793635</v>
      </c>
      <c r="H42" s="30">
        <f>PPRD!H42+RCV_RCY!H42+IMP!H42-EXP!H42+STK_CHG!H42</f>
        <v>14187.900085984522</v>
      </c>
      <c r="I42" s="30">
        <f>PPRD!I42+RCV_RCY!I42+IMP!I42-EXP!I42+STK_CHG!I42</f>
        <v>15011.895614789348</v>
      </c>
      <c r="J42" s="30">
        <f>PPRD!J42+RCV_RCY!J42+IMP!J42-EXP!J42+STK_CHG!J42</f>
        <v>15365.639982803092</v>
      </c>
      <c r="K42" s="30">
        <f>PPRD!K42+RCV_RCY!K42+IMP!K42-EXP!K42+STK_CHG!K42</f>
        <v>9631.3782459157264</v>
      </c>
      <c r="L42" s="30">
        <f>PPRD!L42+RCV_RCY!L42+IMP!L42-EXP!L42+STK_CHG!L42</f>
        <v>11588.566723989681</v>
      </c>
      <c r="M42" s="30">
        <f>PPRD!M42+RCV_RCY!M42+IMP!M42-EXP!M42+STK_CHG!M42</f>
        <v>14467.318142734304</v>
      </c>
      <c r="N42" s="30">
        <f>PPRD!N42+RCV_RCY!N42+IMP!N42-EXP!N42+STK_CHG!N42</f>
        <v>9960.1042132416205</v>
      </c>
      <c r="O42" s="30">
        <f>PPRD!O42+RCV_RCY!O42+IMP!O42-EXP!O42+STK_CHG!O42</f>
        <v>13139.480395528804</v>
      </c>
      <c r="P42" s="30">
        <f>PPRD!P42+RCV_RCY!P42+IMP!P42-EXP!P42+STK_CHG!P42</f>
        <v>11470.586328460869</v>
      </c>
      <c r="Q42" s="30">
        <f>PPRD!Q42+RCV_RCY!Q42+IMP!Q42-EXP!Q42+STK_CHG!Q42</f>
        <v>13528.948151332768</v>
      </c>
      <c r="R42" s="30">
        <f>PPRD!R42+RCV_RCY!R42+IMP!R42-EXP!R42+STK_CHG!R42</f>
        <v>12493.422699914025</v>
      </c>
      <c r="S42" s="30">
        <f>PPRD!S42+RCV_RCY!S42+IMP!S42-EXP!S42+STK_CHG!S42</f>
        <v>10828.094840928621</v>
      </c>
      <c r="T42" s="30">
        <f>PPRD!T42+RCV_RCY!T42+IMP!T42-EXP!T42+STK_CHG!T42</f>
        <v>13728.650644883915</v>
      </c>
      <c r="U42" s="30">
        <f>PPRD!U42+RCV_RCY!U42+IMP!U42-EXP!U42+STK_CHG!U42</f>
        <v>15497.937919174548</v>
      </c>
      <c r="V42" s="30">
        <f>PPRD!V42+RCV_RCY!V42+IMP!V42-EXP!V42+STK_CHG!V42</f>
        <v>17759.999140154767</v>
      </c>
      <c r="W42" s="30">
        <f>PPRD!W42+RCV_RCY!W42+IMP!W42-EXP!W42+STK_CHG!W42</f>
        <v>18960.800343938088</v>
      </c>
      <c r="X42" s="30">
        <f>PPRD!X42+RCV_RCY!X42+IMP!X42-EXP!X42+STK_CHG!X42</f>
        <v>26034.802321582119</v>
      </c>
    </row>
    <row r="43" spans="1:24" ht="11.25" customHeight="1" x14ac:dyDescent="0.2">
      <c r="A43" s="39" t="s">
        <v>73</v>
      </c>
      <c r="B43" s="23" t="s">
        <v>74</v>
      </c>
      <c r="C43" s="30">
        <f>PPRD!C43+RCV_RCY!C43+IMP!C43-EXP!C43+STK_CHG!C43</f>
        <v>8191.5737747205412</v>
      </c>
      <c r="D43" s="30">
        <f>PPRD!D43+RCV_RCY!D43+IMP!D43-EXP!D43+STK_CHG!D43</f>
        <v>16739.301891659488</v>
      </c>
      <c r="E43" s="30">
        <f>PPRD!E43+RCV_RCY!E43+IMP!E43-EXP!E43+STK_CHG!E43</f>
        <v>21638.104643164246</v>
      </c>
      <c r="F43" s="30">
        <f>PPRD!F43+RCV_RCY!F43+IMP!F43-EXP!F43+STK_CHG!F43</f>
        <v>21706.509286328506</v>
      </c>
      <c r="G43" s="30">
        <f>PPRD!G43+RCV_RCY!G43+IMP!G43-EXP!G43+STK_CHG!G43</f>
        <v>25135.361994840936</v>
      </c>
      <c r="H43" s="30">
        <f>PPRD!H43+RCV_RCY!H43+IMP!H43-EXP!H43+STK_CHG!H43</f>
        <v>21352.754858125547</v>
      </c>
      <c r="I43" s="30">
        <f>PPRD!I43+RCV_RCY!I43+IMP!I43-EXP!I43+STK_CHG!I43</f>
        <v>23724.756491831431</v>
      </c>
      <c r="J43" s="30">
        <f>PPRD!J43+RCV_RCY!J43+IMP!J43-EXP!J43+STK_CHG!J43</f>
        <v>14833.555288048161</v>
      </c>
      <c r="K43" s="30">
        <f>PPRD!K43+RCV_RCY!K43+IMP!K43-EXP!K43+STK_CHG!K43</f>
        <v>16555.107222699957</v>
      </c>
      <c r="L43" s="30">
        <f>PPRD!L43+RCV_RCY!L43+IMP!L43-EXP!L43+STK_CHG!L43</f>
        <v>19388.149183147041</v>
      </c>
      <c r="M43" s="30">
        <f>PPRD!M43+RCV_RCY!M43+IMP!M43-EXP!M43+STK_CHG!M43</f>
        <v>26599.305503009491</v>
      </c>
      <c r="N43" s="30">
        <f>PPRD!N43+RCV_RCY!N43+IMP!N43-EXP!N43+STK_CHG!N43</f>
        <v>25945.218658641428</v>
      </c>
      <c r="O43" s="30">
        <f>PPRD!O43+RCV_RCY!O43+IMP!O43-EXP!O43+STK_CHG!O43</f>
        <v>13018.834651762663</v>
      </c>
      <c r="P43" s="30">
        <f>PPRD!P43+RCV_RCY!P43+IMP!P43-EXP!P43+STK_CHG!P43</f>
        <v>17761.096560619124</v>
      </c>
      <c r="Q43" s="30">
        <f>PPRD!Q43+RCV_RCY!Q43+IMP!Q43-EXP!Q43+STK_CHG!Q43</f>
        <v>13139.106448839209</v>
      </c>
      <c r="R43" s="30">
        <f>PPRD!R43+RCV_RCY!R43+IMP!R43-EXP!R43+STK_CHG!R43</f>
        <v>8403.9139294926499</v>
      </c>
      <c r="S43" s="30">
        <f>PPRD!S43+RCV_RCY!S43+IMP!S43-EXP!S43+STK_CHG!S43</f>
        <v>15415.804815133266</v>
      </c>
      <c r="T43" s="30">
        <f>PPRD!T43+RCV_RCY!T43+IMP!T43-EXP!T43+STK_CHG!T43</f>
        <v>17185.439982803109</v>
      </c>
      <c r="U43" s="30">
        <f>PPRD!U43+RCV_RCY!U43+IMP!U43-EXP!U43+STK_CHG!U43</f>
        <v>20458.251934651762</v>
      </c>
      <c r="V43" s="30">
        <f>PPRD!V43+RCV_RCY!V43+IMP!V43-EXP!V43+STK_CHG!V43</f>
        <v>22350.387446259676</v>
      </c>
      <c r="W43" s="30">
        <f>PPRD!W43+RCV_RCY!W43+IMP!W43-EXP!W43+STK_CHG!W43</f>
        <v>17958.313843508167</v>
      </c>
      <c r="X43" s="30">
        <f>PPRD!X43+RCV_RCY!X43+IMP!X43-EXP!X43+STK_CHG!X43</f>
        <v>19635.464402407604</v>
      </c>
    </row>
    <row r="44" spans="1:24" ht="11.25" customHeight="1" x14ac:dyDescent="0.2">
      <c r="A44" s="39" t="s">
        <v>75</v>
      </c>
      <c r="B44" s="23" t="s">
        <v>76</v>
      </c>
      <c r="C44" s="30">
        <f>PPRD!C44+RCV_RCY!C44+IMP!C44-EXP!C44+STK_CHG!C44</f>
        <v>6167.8171109200293</v>
      </c>
      <c r="D44" s="30">
        <f>PPRD!D44+RCV_RCY!D44+IMP!D44-EXP!D44+STK_CHG!D44</f>
        <v>10236.785554600172</v>
      </c>
      <c r="E44" s="30">
        <f>PPRD!E44+RCV_RCY!E44+IMP!E44-EXP!E44+STK_CHG!E44</f>
        <v>12963.247635425627</v>
      </c>
      <c r="F44" s="30">
        <f>PPRD!F44+RCV_RCY!F44+IMP!F44-EXP!F44+STK_CHG!F44</f>
        <v>7794.1052450558891</v>
      </c>
      <c r="G44" s="30">
        <f>PPRD!G44+RCV_RCY!G44+IMP!G44-EXP!G44+STK_CHG!G44</f>
        <v>172.72158211518968</v>
      </c>
      <c r="H44" s="30">
        <f>PPRD!H44+RCV_RCY!H44+IMP!H44-EXP!H44+STK_CHG!H44</f>
        <v>-2534.062166809993</v>
      </c>
      <c r="I44" s="30">
        <f>PPRD!I44+RCV_RCY!I44+IMP!I44-EXP!I44+STK_CHG!I44</f>
        <v>1412.8813413585442</v>
      </c>
      <c r="J44" s="30">
        <f>PPRD!J44+RCV_RCY!J44+IMP!J44-EXP!J44+STK_CHG!J44</f>
        <v>738.14187446261963</v>
      </c>
      <c r="K44" s="30">
        <f>PPRD!K44+RCV_RCY!K44+IMP!K44-EXP!K44+STK_CHG!K44</f>
        <v>6433.5840068787556</v>
      </c>
      <c r="L44" s="30">
        <f>PPRD!L44+RCV_RCY!L44+IMP!L44-EXP!L44+STK_CHG!L44</f>
        <v>8358.9501289767813</v>
      </c>
      <c r="M44" s="30">
        <f>PPRD!M44+RCV_RCY!M44+IMP!M44-EXP!M44+STK_CHG!M44</f>
        <v>1401.6972484952717</v>
      </c>
      <c r="N44" s="30">
        <f>PPRD!N44+RCV_RCY!N44+IMP!N44-EXP!N44+STK_CHG!N44</f>
        <v>2996.5066208082662</v>
      </c>
      <c r="O44" s="30">
        <f>PPRD!O44+RCV_RCY!O44+IMP!O44-EXP!O44+STK_CHG!O44</f>
        <v>-2649.6194325021675</v>
      </c>
      <c r="P44" s="30">
        <f>PPRD!P44+RCV_RCY!P44+IMP!P44-EXP!P44+STK_CHG!P44</f>
        <v>-2014.4239036973413</v>
      </c>
      <c r="Q44" s="30">
        <f>PPRD!Q44+RCV_RCY!Q44+IMP!Q44-EXP!Q44+STK_CHG!Q44</f>
        <v>-4353.7242476354295</v>
      </c>
      <c r="R44" s="30">
        <f>PPRD!R44+RCV_RCY!R44+IMP!R44-EXP!R44+STK_CHG!R44</f>
        <v>-14622.128546861564</v>
      </c>
      <c r="S44" s="30">
        <f>PPRD!S44+RCV_RCY!S44+IMP!S44-EXP!S44+STK_CHG!S44</f>
        <v>-12161.440154772137</v>
      </c>
      <c r="T44" s="30">
        <f>PPRD!T44+RCV_RCY!T44+IMP!T44-EXP!T44+STK_CHG!T44</f>
        <v>-11183.265262252782</v>
      </c>
      <c r="U44" s="30">
        <f>PPRD!U44+RCV_RCY!U44+IMP!U44-EXP!U44+STK_CHG!U44</f>
        <v>-9816.210060189158</v>
      </c>
      <c r="V44" s="30">
        <f>PPRD!V44+RCV_RCY!V44+IMP!V44-EXP!V44+STK_CHG!V44</f>
        <v>-4987.3411865864182</v>
      </c>
      <c r="W44" s="30">
        <f>PPRD!W44+RCV_RCY!W44+IMP!W44-EXP!W44+STK_CHG!W44</f>
        <v>-6939.1661220980404</v>
      </c>
      <c r="X44" s="30">
        <f>PPRD!X44+RCV_RCY!X44+IMP!X44-EXP!X44+STK_CHG!X44</f>
        <v>-5331.612897678433</v>
      </c>
    </row>
    <row r="45" spans="1:24" ht="11.25" customHeight="1" x14ac:dyDescent="0.2">
      <c r="A45" s="39" t="s">
        <v>77</v>
      </c>
      <c r="B45" s="23" t="s">
        <v>78</v>
      </c>
      <c r="C45" s="30">
        <f>PPRD!C45+RCV_RCY!C45+IMP!C45-EXP!C45+STK_CHG!C45</f>
        <v>14.962338779019543</v>
      </c>
      <c r="D45" s="30">
        <f>PPRD!D45+RCV_RCY!D45+IMP!D45-EXP!D45+STK_CHG!D45</f>
        <v>4.79191745485815</v>
      </c>
      <c r="E45" s="30">
        <f>PPRD!E45+RCV_RCY!E45+IMP!E45-EXP!E45+STK_CHG!E45</f>
        <v>195.39200343938097</v>
      </c>
      <c r="F45" s="30">
        <f>PPRD!F45+RCV_RCY!F45+IMP!F45-EXP!F45+STK_CHG!F45</f>
        <v>78.008942390369839</v>
      </c>
      <c r="G45" s="30">
        <f>PPRD!G45+RCV_RCY!G45+IMP!G45-EXP!G45+STK_CHG!G45</f>
        <v>424.93336199484077</v>
      </c>
      <c r="H45" s="30">
        <f>PPRD!H45+RCV_RCY!H45+IMP!H45-EXP!H45+STK_CHG!H45</f>
        <v>590.10128976784199</v>
      </c>
      <c r="I45" s="30">
        <f>PPRD!I45+RCV_RCY!I45+IMP!I45-EXP!I45+STK_CHG!I45</f>
        <v>81.814273430782009</v>
      </c>
      <c r="J45" s="30">
        <f>PPRD!J45+RCV_RCY!J45+IMP!J45-EXP!J45+STK_CHG!J45</f>
        <v>320.07497850386903</v>
      </c>
      <c r="K45" s="30">
        <f>PPRD!K45+RCV_RCY!K45+IMP!K45-EXP!K45+STK_CHG!K45</f>
        <v>177.02527944969887</v>
      </c>
      <c r="L45" s="30">
        <f>PPRD!L45+RCV_RCY!L45+IMP!L45-EXP!L45+STK_CHG!L45</f>
        <v>45.930782459157356</v>
      </c>
      <c r="M45" s="30">
        <f>PPRD!M45+RCV_RCY!M45+IMP!M45-EXP!M45+STK_CHG!M45</f>
        <v>-330.44643164230416</v>
      </c>
      <c r="N45" s="30">
        <f>PPRD!N45+RCV_RCY!N45+IMP!N45-EXP!N45+STK_CHG!N45</f>
        <v>-821.31530524505547</v>
      </c>
      <c r="O45" s="30">
        <f>PPRD!O45+RCV_RCY!O45+IMP!O45-EXP!O45+STK_CHG!O45</f>
        <v>-479.39174548581281</v>
      </c>
      <c r="P45" s="30">
        <f>PPRD!P45+RCV_RCY!P45+IMP!P45-EXP!P45+STK_CHG!P45</f>
        <v>117.71496130696451</v>
      </c>
      <c r="Q45" s="30">
        <f>PPRD!Q45+RCV_RCY!Q45+IMP!Q45-EXP!Q45+STK_CHG!Q45</f>
        <v>36.156835769561411</v>
      </c>
      <c r="R45" s="30">
        <f>PPRD!R45+RCV_RCY!R45+IMP!R45-EXP!R45+STK_CHG!R45</f>
        <v>24.443250214960713</v>
      </c>
      <c r="S45" s="30">
        <f>PPRD!S45+RCV_RCY!S45+IMP!S45-EXP!S45+STK_CHG!S45</f>
        <v>335.49742046431726</v>
      </c>
      <c r="T45" s="30">
        <f>PPRD!T45+RCV_RCY!T45+IMP!T45-EXP!T45+STK_CHG!T45</f>
        <v>723.05614789337835</v>
      </c>
      <c r="U45" s="30">
        <f>PPRD!U45+RCV_RCY!U45+IMP!U45-EXP!U45+STK_CHG!U45</f>
        <v>303.20773860705003</v>
      </c>
      <c r="V45" s="30">
        <f>PPRD!V45+RCV_RCY!V45+IMP!V45-EXP!V45+STK_CHG!V45</f>
        <v>-179.74333619948436</v>
      </c>
      <c r="W45" s="30">
        <f>PPRD!W45+RCV_RCY!W45+IMP!W45-EXP!W45+STK_CHG!W45</f>
        <v>-728.79638865004301</v>
      </c>
      <c r="X45" s="30">
        <f>PPRD!X45+RCV_RCY!X45+IMP!X45-EXP!X45+STK_CHG!X45</f>
        <v>-91.951762682715909</v>
      </c>
    </row>
    <row r="46" spans="1:24" ht="11.25" customHeight="1" x14ac:dyDescent="0.2">
      <c r="A46" s="39" t="s">
        <v>79</v>
      </c>
      <c r="B46" s="23" t="s">
        <v>80</v>
      </c>
      <c r="C46" s="30">
        <f>PPRD!C46+RCV_RCY!C46+IMP!C46-EXP!C46+STK_CHG!C46</f>
        <v>-608.99957007738567</v>
      </c>
      <c r="D46" s="30">
        <f>PPRD!D46+RCV_RCY!D46+IMP!D46-EXP!D46+STK_CHG!D46</f>
        <v>-1006.5916595012917</v>
      </c>
      <c r="E46" s="30">
        <f>PPRD!E46+RCV_RCY!E46+IMP!E46-EXP!E46+STK_CHG!E46</f>
        <v>-1080.6877901977646</v>
      </c>
      <c r="F46" s="30">
        <f>PPRD!F46+RCV_RCY!F46+IMP!F46-EXP!F46+STK_CHG!F46</f>
        <v>-1413.2725709372305</v>
      </c>
      <c r="G46" s="30">
        <f>PPRD!G46+RCV_RCY!G46+IMP!G46-EXP!G46+STK_CHG!G46</f>
        <v>-1390.3140154772127</v>
      </c>
      <c r="H46" s="30">
        <f>PPRD!H46+RCV_RCY!H46+IMP!H46-EXP!H46+STK_CHG!H46</f>
        <v>-1278.7907996560607</v>
      </c>
      <c r="I46" s="30">
        <f>PPRD!I46+RCV_RCY!I46+IMP!I46-EXP!I46+STK_CHG!I46</f>
        <v>-168.27317282889055</v>
      </c>
      <c r="J46" s="30">
        <f>PPRD!J46+RCV_RCY!J46+IMP!J46-EXP!J46+STK_CHG!J46</f>
        <v>-1074.7291487532225</v>
      </c>
      <c r="K46" s="30">
        <f>PPRD!K46+RCV_RCY!K46+IMP!K46-EXP!K46+STK_CHG!K46</f>
        <v>-1657.453224419603</v>
      </c>
      <c r="L46" s="30">
        <f>PPRD!L46+RCV_RCY!L46+IMP!L46-EXP!L46+STK_CHG!L46</f>
        <v>-2318.8327601031824</v>
      </c>
      <c r="M46" s="30">
        <f>PPRD!M46+RCV_RCY!M46+IMP!M46-EXP!M46+STK_CHG!M46</f>
        <v>-2500.9017196904551</v>
      </c>
      <c r="N46" s="30">
        <f>PPRD!N46+RCV_RCY!N46+IMP!N46-EXP!N46+STK_CHG!N46</f>
        <v>-2541.5933791917464</v>
      </c>
      <c r="O46" s="30">
        <f>PPRD!O46+RCV_RCY!O46+IMP!O46-EXP!O46+STK_CHG!O46</f>
        <v>-2224.4427343078241</v>
      </c>
      <c r="P46" s="30">
        <f>PPRD!P46+RCV_RCY!P46+IMP!P46-EXP!P46+STK_CHG!P46</f>
        <v>-2077.0766981943216</v>
      </c>
      <c r="Q46" s="30">
        <f>PPRD!Q46+RCV_RCY!Q46+IMP!Q46-EXP!Q46+STK_CHG!Q46</f>
        <v>-2453.1206362854682</v>
      </c>
      <c r="R46" s="30">
        <f>PPRD!R46+RCV_RCY!R46+IMP!R46-EXP!R46+STK_CHG!R46</f>
        <v>-1836.3693035253655</v>
      </c>
      <c r="S46" s="30">
        <f>PPRD!S46+RCV_RCY!S46+IMP!S46-EXP!S46+STK_CHG!S46</f>
        <v>-1640.5201203783306</v>
      </c>
      <c r="T46" s="30">
        <f>PPRD!T46+RCV_RCY!T46+IMP!T46-EXP!T46+STK_CHG!T46</f>
        <v>-1701.6247635425607</v>
      </c>
      <c r="U46" s="30">
        <f>PPRD!U46+RCV_RCY!U46+IMP!U46-EXP!U46+STK_CHG!U46</f>
        <v>-1178.2941530524506</v>
      </c>
      <c r="V46" s="30">
        <f>PPRD!V46+RCV_RCY!V46+IMP!V46-EXP!V46+STK_CHG!V46</f>
        <v>-993.30713671539615</v>
      </c>
      <c r="W46" s="30">
        <f>PPRD!W46+RCV_RCY!W46+IMP!W46-EXP!W46+STK_CHG!W46</f>
        <v>-1345.352708512469</v>
      </c>
      <c r="X46" s="30">
        <f>PPRD!X46+RCV_RCY!X46+IMP!X46-EXP!X46+STK_CHG!X46</f>
        <v>-1833.9680997420469</v>
      </c>
    </row>
    <row r="47" spans="1:24" ht="11.25" customHeight="1" x14ac:dyDescent="0.2">
      <c r="A47" s="39" t="s">
        <v>81</v>
      </c>
      <c r="B47" s="23" t="s">
        <v>82</v>
      </c>
      <c r="C47" s="30">
        <f>PPRD!C47+RCV_RCY!C47+IMP!C47-EXP!C47+STK_CHG!C47</f>
        <v>-585.44178847807359</v>
      </c>
      <c r="D47" s="30">
        <f>PPRD!D47+RCV_RCY!D47+IMP!D47-EXP!D47+STK_CHG!D47</f>
        <v>-266.05803955287922</v>
      </c>
      <c r="E47" s="30">
        <f>PPRD!E47+RCV_RCY!E47+IMP!E47-EXP!E47+STK_CHG!E47</f>
        <v>-473.22820292347433</v>
      </c>
      <c r="F47" s="30">
        <f>PPRD!F47+RCV_RCY!F47+IMP!F47-EXP!F47+STK_CHG!F47</f>
        <v>-992.05898538263159</v>
      </c>
      <c r="G47" s="30">
        <f>PPRD!G47+RCV_RCY!G47+IMP!G47-EXP!G47+STK_CHG!G47</f>
        <v>-1227.5328460877031</v>
      </c>
      <c r="H47" s="30">
        <f>PPRD!H47+RCV_RCY!H47+IMP!H47-EXP!H47+STK_CHG!H47</f>
        <v>-1049.3661220980243</v>
      </c>
      <c r="I47" s="30">
        <f>PPRD!I47+RCV_RCY!I47+IMP!I47-EXP!I47+STK_CHG!I47</f>
        <v>-1449.4588134135838</v>
      </c>
      <c r="J47" s="30">
        <f>PPRD!J47+RCV_RCY!J47+IMP!J47-EXP!J47+STK_CHG!J47</f>
        <v>-2001.4509028374896</v>
      </c>
      <c r="K47" s="30">
        <f>PPRD!K47+RCV_RCY!K47+IMP!K47-EXP!K47+STK_CHG!K47</f>
        <v>-2106.4938091143581</v>
      </c>
      <c r="L47" s="30">
        <f>PPRD!L47+RCV_RCY!L47+IMP!L47-EXP!L47+STK_CHG!L47</f>
        <v>-2241.7821152192614</v>
      </c>
      <c r="M47" s="30">
        <f>PPRD!M47+RCV_RCY!M47+IMP!M47-EXP!M47+STK_CHG!M47</f>
        <v>-1618.2257093723119</v>
      </c>
      <c r="N47" s="30">
        <f>PPRD!N47+RCV_RCY!N47+IMP!N47-EXP!N47+STK_CHG!N47</f>
        <v>-1497.0203783319012</v>
      </c>
      <c r="O47" s="30">
        <f>PPRD!O47+RCV_RCY!O47+IMP!O47-EXP!O47+STK_CHG!O47</f>
        <v>-1497.1110060189171</v>
      </c>
      <c r="P47" s="30">
        <f>PPRD!P47+RCV_RCY!P47+IMP!P47-EXP!P47+STK_CHG!P47</f>
        <v>-2117.210232158212</v>
      </c>
      <c r="Q47" s="30">
        <f>PPRD!Q47+RCV_RCY!Q47+IMP!Q47-EXP!Q47+STK_CHG!Q47</f>
        <v>-2803.3131556319872</v>
      </c>
      <c r="R47" s="30">
        <f>PPRD!R47+RCV_RCY!R47+IMP!R47-EXP!R47+STK_CHG!R47</f>
        <v>-4081.7339638864973</v>
      </c>
      <c r="S47" s="30">
        <f>PPRD!S47+RCV_RCY!S47+IMP!S47-EXP!S47+STK_CHG!S47</f>
        <v>-4098.5219260533086</v>
      </c>
      <c r="T47" s="30">
        <f>PPRD!T47+RCV_RCY!T47+IMP!T47-EXP!T47+STK_CHG!T47</f>
        <v>-4127.7031814273423</v>
      </c>
      <c r="U47" s="30">
        <f>PPRD!U47+RCV_RCY!U47+IMP!U47-EXP!U47+STK_CHG!U47</f>
        <v>-3672.0100601891654</v>
      </c>
      <c r="V47" s="30">
        <f>PPRD!V47+RCV_RCY!V47+IMP!V47-EXP!V47+STK_CHG!V47</f>
        <v>-3409.3545141874465</v>
      </c>
      <c r="W47" s="30">
        <f>PPRD!W47+RCV_RCY!W47+IMP!W47-EXP!W47+STK_CHG!W47</f>
        <v>-3480.8233018056767</v>
      </c>
      <c r="X47" s="30">
        <f>PPRD!X47+RCV_RCY!X47+IMP!X47-EXP!X47+STK_CHG!X47</f>
        <v>-2791.4439380911422</v>
      </c>
    </row>
    <row r="48" spans="1:24" ht="11.25" customHeight="1" x14ac:dyDescent="0.2">
      <c r="A48" s="39" t="s">
        <v>83</v>
      </c>
      <c r="B48" s="23" t="s">
        <v>84</v>
      </c>
      <c r="C48" s="30">
        <f>PPRD!C48+RCV_RCY!C48+IMP!C48-EXP!C48+STK_CHG!C48</f>
        <v>7146.5203783318984</v>
      </c>
      <c r="D48" s="30">
        <f>PPRD!D48+RCV_RCY!D48+IMP!D48-EXP!D48+STK_CHG!D48</f>
        <v>7742.6792777300061</v>
      </c>
      <c r="E48" s="30">
        <f>PPRD!E48+RCV_RCY!E48+IMP!E48-EXP!E48+STK_CHG!E48</f>
        <v>8005.9122098022344</v>
      </c>
      <c r="F48" s="30">
        <f>PPRD!F48+RCV_RCY!F48+IMP!F48-EXP!F48+STK_CHG!F48</f>
        <v>8959.1395528804824</v>
      </c>
      <c r="G48" s="30">
        <f>PPRD!G48+RCV_RCY!G48+IMP!G48-EXP!G48+STK_CHG!G48</f>
        <v>9538.7188306104945</v>
      </c>
      <c r="H48" s="30">
        <f>PPRD!H48+RCV_RCY!H48+IMP!H48-EXP!H48+STK_CHG!H48</f>
        <v>9957.1651762682704</v>
      </c>
      <c r="I48" s="30">
        <f>PPRD!I48+RCV_RCY!I48+IMP!I48-EXP!I48+STK_CHG!I48</f>
        <v>9982.397850386933</v>
      </c>
      <c r="J48" s="30">
        <f>PPRD!J48+RCV_RCY!J48+IMP!J48-EXP!J48+STK_CHG!J48</f>
        <v>9426.2263972484943</v>
      </c>
      <c r="K48" s="30">
        <f>PPRD!K48+RCV_RCY!K48+IMP!K48-EXP!K48+STK_CHG!K48</f>
        <v>9218.8408426483184</v>
      </c>
      <c r="L48" s="30">
        <f>PPRD!L48+RCV_RCY!L48+IMP!L48-EXP!L48+STK_CHG!L48</f>
        <v>7875.5380051590691</v>
      </c>
      <c r="M48" s="30">
        <f>PPRD!M48+RCV_RCY!M48+IMP!M48-EXP!M48+STK_CHG!M48</f>
        <v>7671.4241616509044</v>
      </c>
      <c r="N48" s="30">
        <f>PPRD!N48+RCV_RCY!N48+IMP!N48-EXP!N48+STK_CHG!N48</f>
        <v>6994.7903697334468</v>
      </c>
      <c r="O48" s="30">
        <f>PPRD!O48+RCV_RCY!O48+IMP!O48-EXP!O48+STK_CHG!O48</f>
        <v>4783.4514187446248</v>
      </c>
      <c r="P48" s="30">
        <f>PPRD!P48+RCV_RCY!P48+IMP!P48-EXP!P48+STK_CHG!P48</f>
        <v>2881.6754084264826</v>
      </c>
      <c r="Q48" s="30">
        <f>PPRD!Q48+RCV_RCY!Q48+IMP!Q48-EXP!Q48+STK_CHG!Q48</f>
        <v>2014.1851246775575</v>
      </c>
      <c r="R48" s="30">
        <f>PPRD!R48+RCV_RCY!R48+IMP!R48-EXP!R48+STK_CHG!R48</f>
        <v>2828.7474634565756</v>
      </c>
      <c r="S48" s="30">
        <f>PPRD!S48+RCV_RCY!S48+IMP!S48-EXP!S48+STK_CHG!S48</f>
        <v>2352.0888220120378</v>
      </c>
      <c r="T48" s="30">
        <f>PPRD!T48+RCV_RCY!T48+IMP!T48-EXP!T48+STK_CHG!T48</f>
        <v>2540.2895098882173</v>
      </c>
      <c r="U48" s="30">
        <f>PPRD!U48+RCV_RCY!U48+IMP!U48-EXP!U48+STK_CHG!U48</f>
        <v>2316.8674978503859</v>
      </c>
      <c r="V48" s="30">
        <f>PPRD!V48+RCV_RCY!V48+IMP!V48-EXP!V48+STK_CHG!V48</f>
        <v>1716.931040412725</v>
      </c>
      <c r="W48" s="30">
        <f>PPRD!W48+RCV_RCY!W48+IMP!W48-EXP!W48+STK_CHG!W48</f>
        <v>1359.3520206362846</v>
      </c>
      <c r="X48" s="30">
        <f>PPRD!X48+RCV_RCY!X48+IMP!X48-EXP!X48+STK_CHG!X48</f>
        <v>1545.6414445399835</v>
      </c>
    </row>
    <row r="49" spans="1:24" ht="11.25" customHeight="1" x14ac:dyDescent="0.2">
      <c r="A49" s="39" t="s">
        <v>85</v>
      </c>
      <c r="B49" s="23" t="s">
        <v>86</v>
      </c>
      <c r="C49" s="30">
        <f>PPRD!C49+RCV_RCY!C49+IMP!C49-EXP!C49+STK_CHG!C49</f>
        <v>16.85451418744627</v>
      </c>
      <c r="D49" s="30">
        <f>PPRD!D49+RCV_RCY!D49+IMP!D49-EXP!D49+STK_CHG!D49</f>
        <v>-12.963714531384378</v>
      </c>
      <c r="E49" s="30">
        <f>PPRD!E49+RCV_RCY!E49+IMP!E49-EXP!E49+STK_CHG!E49</f>
        <v>34.406276870163403</v>
      </c>
      <c r="F49" s="30">
        <f>PPRD!F49+RCV_RCY!F49+IMP!F49-EXP!F49+STK_CHG!F49</f>
        <v>74.339294926913254</v>
      </c>
      <c r="G49" s="30">
        <f>PPRD!G49+RCV_RCY!G49+IMP!G49-EXP!G49+STK_CHG!G49</f>
        <v>210.04471195184846</v>
      </c>
      <c r="H49" s="30">
        <f>PPRD!H49+RCV_RCY!H49+IMP!H49-EXP!H49+STK_CHG!H49</f>
        <v>260.81496130696468</v>
      </c>
      <c r="I49" s="30">
        <f>PPRD!I49+RCV_RCY!I49+IMP!I49-EXP!I49+STK_CHG!I49</f>
        <v>370.83895098882203</v>
      </c>
      <c r="J49" s="30">
        <f>PPRD!J49+RCV_RCY!J49+IMP!J49-EXP!J49+STK_CHG!J49</f>
        <v>257.50945829750646</v>
      </c>
      <c r="K49" s="30">
        <f>PPRD!K49+RCV_RCY!K49+IMP!K49-EXP!K49+STK_CHG!K49</f>
        <v>207.71470335339623</v>
      </c>
      <c r="L49" s="30">
        <f>PPRD!L49+RCV_RCY!L49+IMP!L49-EXP!L49+STK_CHG!L49</f>
        <v>63.350128976784106</v>
      </c>
      <c r="M49" s="30">
        <f>PPRD!M49+RCV_RCY!M49+IMP!M49-EXP!M49+STK_CHG!M49</f>
        <v>287.69389509888236</v>
      </c>
      <c r="N49" s="30">
        <f>PPRD!N49+RCV_RCY!N49+IMP!N49-EXP!N49+STK_CHG!N49</f>
        <v>299.9381771281171</v>
      </c>
      <c r="O49" s="30">
        <f>PPRD!O49+RCV_RCY!O49+IMP!O49-EXP!O49+STK_CHG!O49</f>
        <v>88.336285468615671</v>
      </c>
      <c r="P49" s="30">
        <f>PPRD!P49+RCV_RCY!P49+IMP!P49-EXP!P49+STK_CHG!P49</f>
        <v>41.842734307824578</v>
      </c>
      <c r="Q49" s="30">
        <f>PPRD!Q49+RCV_RCY!Q49+IMP!Q49-EXP!Q49+STK_CHG!Q49</f>
        <v>54.513757523645666</v>
      </c>
      <c r="R49" s="30">
        <f>PPRD!R49+RCV_RCY!R49+IMP!R49-EXP!R49+STK_CHG!R49</f>
        <v>137.81160791057627</v>
      </c>
      <c r="S49" s="30">
        <f>PPRD!S49+RCV_RCY!S49+IMP!S49-EXP!S49+STK_CHG!S49</f>
        <v>221.63241616509032</v>
      </c>
      <c r="T49" s="30">
        <f>PPRD!T49+RCV_RCY!T49+IMP!T49-EXP!T49+STK_CHG!T49</f>
        <v>182.4085984522784</v>
      </c>
      <c r="U49" s="30">
        <f>PPRD!U49+RCV_RCY!U49+IMP!U49-EXP!U49+STK_CHG!U49</f>
        <v>126.04307824591601</v>
      </c>
      <c r="V49" s="30">
        <f>PPRD!V49+RCV_RCY!V49+IMP!V49-EXP!V49+STK_CHG!V49</f>
        <v>182.23319002579521</v>
      </c>
      <c r="W49" s="30">
        <f>PPRD!W49+RCV_RCY!W49+IMP!W49-EXP!W49+STK_CHG!W49</f>
        <v>212.99217540842633</v>
      </c>
      <c r="X49" s="30">
        <f>PPRD!X49+RCV_RCY!X49+IMP!X49-EXP!X49+STK_CHG!X49</f>
        <v>225.96758383490965</v>
      </c>
    </row>
    <row r="50" spans="1:24" ht="11.25" customHeight="1" x14ac:dyDescent="0.2">
      <c r="A50" s="39" t="s">
        <v>87</v>
      </c>
      <c r="B50" s="23" t="s">
        <v>88</v>
      </c>
      <c r="C50" s="30">
        <f>PPRD!C50+RCV_RCY!C50+IMP!C50-EXP!C50+STK_CHG!C50</f>
        <v>-1163.4588993981085</v>
      </c>
      <c r="D50" s="30">
        <f>PPRD!D50+RCV_RCY!D50+IMP!D50-EXP!D50+STK_CHG!D50</f>
        <v>-600.41023215821133</v>
      </c>
      <c r="E50" s="30">
        <f>PPRD!E50+RCV_RCY!E50+IMP!E50-EXP!E50+STK_CHG!E50</f>
        <v>-889.36861564918297</v>
      </c>
      <c r="F50" s="30">
        <f>PPRD!F50+RCV_RCY!F50+IMP!F50-EXP!F50+STK_CHG!F50</f>
        <v>-792.22149613069678</v>
      </c>
      <c r="G50" s="30">
        <f>PPRD!G50+RCV_RCY!G50+IMP!G50-EXP!G50+STK_CHG!G50</f>
        <v>-1015.0243336199492</v>
      </c>
      <c r="H50" s="30">
        <f>PPRD!H50+RCV_RCY!H50+IMP!H50-EXP!H50+STK_CHG!H50</f>
        <v>15.197076526225544</v>
      </c>
      <c r="I50" s="30">
        <f>PPRD!I50+RCV_RCY!I50+IMP!I50-EXP!I50+STK_CHG!I50</f>
        <v>-1585.1595872742919</v>
      </c>
      <c r="J50" s="30">
        <f>PPRD!J50+RCV_RCY!J50+IMP!J50-EXP!J50+STK_CHG!J50</f>
        <v>-1445.9016337059336</v>
      </c>
      <c r="K50" s="30">
        <f>PPRD!K50+RCV_RCY!K50+IMP!K50-EXP!K50+STK_CHG!K50</f>
        <v>-1654.1268271711094</v>
      </c>
      <c r="L50" s="30">
        <f>PPRD!L50+RCV_RCY!L50+IMP!L50-EXP!L50+STK_CHG!L50</f>
        <v>-2811.4344797936355</v>
      </c>
      <c r="M50" s="30">
        <f>PPRD!M50+RCV_RCY!M50+IMP!M50-EXP!M50+STK_CHG!M50</f>
        <v>-3939.1840928632846</v>
      </c>
      <c r="N50" s="30">
        <f>PPRD!N50+RCV_RCY!N50+IMP!N50-EXP!N50+STK_CHG!N50</f>
        <v>-3435.6907136715399</v>
      </c>
      <c r="O50" s="30">
        <f>PPRD!O50+RCV_RCY!O50+IMP!O50-EXP!O50+STK_CHG!O50</f>
        <v>-3198.7614789337913</v>
      </c>
      <c r="P50" s="30">
        <f>PPRD!P50+RCV_RCY!P50+IMP!P50-EXP!P50+STK_CHG!P50</f>
        <v>-3632.4957007738612</v>
      </c>
      <c r="Q50" s="30">
        <f>PPRD!Q50+RCV_RCY!Q50+IMP!Q50-EXP!Q50+STK_CHG!Q50</f>
        <v>-3826.9224419604484</v>
      </c>
      <c r="R50" s="30">
        <f>PPRD!R50+RCV_RCY!R50+IMP!R50-EXP!R50+STK_CHG!R50</f>
        <v>-4053.0125537403264</v>
      </c>
      <c r="S50" s="30">
        <f>PPRD!S50+RCV_RCY!S50+IMP!S50-EXP!S50+STK_CHG!S50</f>
        <v>-4944.3336199484065</v>
      </c>
      <c r="T50" s="30">
        <f>PPRD!T50+RCV_RCY!T50+IMP!T50-EXP!T50+STK_CHG!T50</f>
        <v>-7460.8435081685366</v>
      </c>
      <c r="U50" s="30">
        <f>PPRD!U50+RCV_RCY!U50+IMP!U50-EXP!U50+STK_CHG!U50</f>
        <v>-6229.3766981943199</v>
      </c>
      <c r="V50" s="30">
        <f>PPRD!V50+RCV_RCY!V50+IMP!V50-EXP!V50+STK_CHG!V50</f>
        <v>-4186.2940670679418</v>
      </c>
      <c r="W50" s="30">
        <f>PPRD!W50+RCV_RCY!W50+IMP!W50-EXP!W50+STK_CHG!W50</f>
        <v>-2797.941100601889</v>
      </c>
      <c r="X50" s="30">
        <f>PPRD!X50+RCV_RCY!X50+IMP!X50-EXP!X50+STK_CHG!X50</f>
        <v>-4296.7468615649177</v>
      </c>
    </row>
    <row r="51" spans="1:24" ht="11.25" customHeight="1" x14ac:dyDescent="0.2">
      <c r="A51" s="24" t="s">
        <v>89</v>
      </c>
      <c r="B51" s="25" t="s">
        <v>90</v>
      </c>
      <c r="C51" s="31">
        <f>PPRD!C51+RCV_RCY!C51+IMP!C51-EXP!C51+STK_CHG!C51</f>
        <v>308597.40421324165</v>
      </c>
      <c r="D51" s="31">
        <f>PPRD!D51+RCV_RCY!D51+IMP!D51-EXP!D51+STK_CHG!D51</f>
        <v>319655.43860705069</v>
      </c>
      <c r="E51" s="31">
        <f>PPRD!E51+RCV_RCY!E51+IMP!E51-EXP!E51+STK_CHG!E51</f>
        <v>321954.02631126391</v>
      </c>
      <c r="F51" s="31">
        <f>PPRD!F51+RCV_RCY!F51+IMP!F51-EXP!F51+STK_CHG!F51</f>
        <v>338619.51066208078</v>
      </c>
      <c r="G51" s="31">
        <f>PPRD!G51+RCV_RCY!G51+IMP!G51-EXP!G51+STK_CHG!G51</f>
        <v>347546.36165090278</v>
      </c>
      <c r="H51" s="31">
        <f>PPRD!H51+RCV_RCY!H51+IMP!H51-EXP!H51+STK_CHG!H51</f>
        <v>359711.09905417013</v>
      </c>
      <c r="I51" s="31">
        <f>PPRD!I51+RCV_RCY!I51+IMP!I51-EXP!I51+STK_CHG!I51</f>
        <v>359550.26569217548</v>
      </c>
      <c r="J51" s="31">
        <f>PPRD!J51+RCV_RCY!J51+IMP!J51-EXP!J51+STK_CHG!J51</f>
        <v>353037.39320722269</v>
      </c>
      <c r="K51" s="31">
        <f>PPRD!K51+RCV_RCY!K51+IMP!K51-EXP!K51+STK_CHG!K51</f>
        <v>359282.43456577801</v>
      </c>
      <c r="L51" s="31">
        <f>PPRD!L51+RCV_RCY!L51+IMP!L51-EXP!L51+STK_CHG!L51</f>
        <v>337691.7359415305</v>
      </c>
      <c r="M51" s="31">
        <f>PPRD!M51+RCV_RCY!M51+IMP!M51-EXP!M51+STK_CHG!M51</f>
        <v>362842.24350816855</v>
      </c>
      <c r="N51" s="31">
        <f>PPRD!N51+RCV_RCY!N51+IMP!N51-EXP!N51+STK_CHG!N51</f>
        <v>333517.25666380057</v>
      </c>
      <c r="O51" s="31">
        <f>PPRD!O51+RCV_RCY!O51+IMP!O51-EXP!O51+STK_CHG!O51</f>
        <v>327417.93645743764</v>
      </c>
      <c r="P51" s="31">
        <f>PPRD!P51+RCV_RCY!P51+IMP!P51-EXP!P51+STK_CHG!P51</f>
        <v>321384.44187446259</v>
      </c>
      <c r="Q51" s="31">
        <f>PPRD!Q51+RCV_RCY!Q51+IMP!Q51-EXP!Q51+STK_CHG!Q51</f>
        <v>283520.7994840928</v>
      </c>
      <c r="R51" s="31">
        <f>PPRD!R51+RCV_RCY!R51+IMP!R51-EXP!R51+STK_CHG!R51</f>
        <v>296085.33516766987</v>
      </c>
      <c r="S51" s="31">
        <f>PPRD!S51+RCV_RCY!S51+IMP!S51-EXP!S51+STK_CHG!S51</f>
        <v>313360.86973344797</v>
      </c>
      <c r="T51" s="31">
        <f>PPRD!T51+RCV_RCY!T51+IMP!T51-EXP!T51+STK_CHG!T51</f>
        <v>331041.87162510742</v>
      </c>
      <c r="U51" s="31">
        <f>PPRD!U51+RCV_RCY!U51+IMP!U51-EXP!U51+STK_CHG!U51</f>
        <v>324904.5897678418</v>
      </c>
      <c r="V51" s="31">
        <f>PPRD!V51+RCV_RCY!V51+IMP!V51-EXP!V51+STK_CHG!V51</f>
        <v>335211.45021496125</v>
      </c>
      <c r="W51" s="31">
        <f>PPRD!W51+RCV_RCY!W51+IMP!W51-EXP!W51+STK_CHG!W51</f>
        <v>327184.84591573512</v>
      </c>
      <c r="X51" s="31">
        <f>PPRD!X51+RCV_RCY!X51+IMP!X51-EXP!X51+STK_CHG!X51</f>
        <v>339376.14110060193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:W52" si="20">SUM(C53:C70)</f>
        <v>96362.406362854657</v>
      </c>
      <c r="D52" s="31">
        <f t="shared" si="20"/>
        <v>99636.281771281167</v>
      </c>
      <c r="E52" s="31">
        <f t="shared" si="20"/>
        <v>97908.559931212367</v>
      </c>
      <c r="F52" s="31">
        <f t="shared" si="20"/>
        <v>106411.80034393808</v>
      </c>
      <c r="G52" s="31">
        <f t="shared" si="20"/>
        <v>112580.25184866722</v>
      </c>
      <c r="H52" s="31">
        <f t="shared" si="20"/>
        <v>119920.17300085981</v>
      </c>
      <c r="I52" s="31">
        <f t="shared" si="20"/>
        <v>127927.19664660358</v>
      </c>
      <c r="J52" s="31">
        <f t="shared" si="20"/>
        <v>137982.34711951844</v>
      </c>
      <c r="K52" s="31">
        <f t="shared" si="20"/>
        <v>148646.3920034394</v>
      </c>
      <c r="L52" s="31">
        <f t="shared" si="20"/>
        <v>155747.6682717111</v>
      </c>
      <c r="M52" s="31">
        <f t="shared" si="20"/>
        <v>174002.3775580395</v>
      </c>
      <c r="N52" s="31">
        <f t="shared" si="20"/>
        <v>171347.82846087698</v>
      </c>
      <c r="O52" s="31">
        <f t="shared" si="20"/>
        <v>189519.99200343943</v>
      </c>
      <c r="P52" s="31">
        <f t="shared" si="20"/>
        <v>198907.46586414441</v>
      </c>
      <c r="Q52" s="31">
        <f t="shared" si="20"/>
        <v>198892.88624247629</v>
      </c>
      <c r="R52" s="31">
        <f t="shared" si="20"/>
        <v>204911.55116079102</v>
      </c>
      <c r="S52" s="31">
        <f t="shared" si="20"/>
        <v>208335.66268271708</v>
      </c>
      <c r="T52" s="31">
        <f t="shared" si="20"/>
        <v>216118.2429922614</v>
      </c>
      <c r="U52" s="31">
        <f t="shared" si="20"/>
        <v>225742.5448839209</v>
      </c>
      <c r="V52" s="31">
        <f t="shared" si="20"/>
        <v>232513.01435941525</v>
      </c>
      <c r="W52" s="31">
        <f t="shared" si="20"/>
        <v>239664.16904557182</v>
      </c>
      <c r="X52" s="31">
        <f t="shared" ref="X52" si="21">SUM(X53:X70)</f>
        <v>252129.68529664664</v>
      </c>
    </row>
    <row r="53" spans="1:24" ht="11.25" customHeight="1" x14ac:dyDescent="0.2">
      <c r="A53" s="22" t="s">
        <v>93</v>
      </c>
      <c r="B53" s="23" t="s">
        <v>94</v>
      </c>
      <c r="C53" s="30">
        <f>PPRD!C53+RCV_RCY!C53+IMP!C53-EXP!C53+STK_CHG!C53</f>
        <v>30110.359071367155</v>
      </c>
      <c r="D53" s="30">
        <f>PPRD!D53+RCV_RCY!D53+IMP!D53-EXP!D53+STK_CHG!D53</f>
        <v>32107.784780739465</v>
      </c>
      <c r="E53" s="30">
        <f>PPRD!E53+RCV_RCY!E53+IMP!E53-EXP!E53+STK_CHG!E53</f>
        <v>26879.171797076524</v>
      </c>
      <c r="F53" s="30">
        <f>PPRD!F53+RCV_RCY!F53+IMP!F53-EXP!F53+STK_CHG!F53</f>
        <v>26195.753654342217</v>
      </c>
      <c r="G53" s="30">
        <f>PPRD!G53+RCV_RCY!G53+IMP!G53-EXP!G53+STK_CHG!G53</f>
        <v>27790.953654342222</v>
      </c>
      <c r="H53" s="30">
        <f>PPRD!H53+RCV_RCY!H53+IMP!H53-EXP!H53+STK_CHG!H53</f>
        <v>26398.1200343938</v>
      </c>
      <c r="I53" s="30">
        <f>PPRD!I53+RCV_RCY!I53+IMP!I53-EXP!I53+STK_CHG!I53</f>
        <v>26654.087790197758</v>
      </c>
      <c r="J53" s="30">
        <f>PPRD!J53+RCV_RCY!J53+IMP!J53-EXP!J53+STK_CHG!J53</f>
        <v>26457.848151332753</v>
      </c>
      <c r="K53" s="30">
        <f>PPRD!K53+RCV_RCY!K53+IMP!K53-EXP!K53+STK_CHG!K53</f>
        <v>27996.839724849528</v>
      </c>
      <c r="L53" s="30">
        <f>PPRD!L53+RCV_RCY!L53+IMP!L53-EXP!L53+STK_CHG!L53</f>
        <v>28288.851074806538</v>
      </c>
      <c r="M53" s="30">
        <f>PPRD!M53+RCV_RCY!M53+IMP!M53-EXP!M53+STK_CHG!M53</f>
        <v>31971.187274290623</v>
      </c>
      <c r="N53" s="30">
        <f>PPRD!N53+RCV_RCY!N53+IMP!N53-EXP!N53+STK_CHG!N53</f>
        <v>26433.824247635424</v>
      </c>
      <c r="O53" s="30">
        <f>PPRD!O53+RCV_RCY!O53+IMP!O53-EXP!O53+STK_CHG!O53</f>
        <v>28518.71496130696</v>
      </c>
      <c r="P53" s="30">
        <f>PPRD!P53+RCV_RCY!P53+IMP!P53-EXP!P53+STK_CHG!P53</f>
        <v>31643.449613069639</v>
      </c>
      <c r="Q53" s="30">
        <f>PPRD!Q53+RCV_RCY!Q53+IMP!Q53-EXP!Q53+STK_CHG!Q53</f>
        <v>31818.50481513327</v>
      </c>
      <c r="R53" s="30">
        <f>PPRD!R53+RCV_RCY!R53+IMP!R53-EXP!R53+STK_CHG!R53</f>
        <v>28889.785468615646</v>
      </c>
      <c r="S53" s="30">
        <f>PPRD!S53+RCV_RCY!S53+IMP!S53-EXP!S53+STK_CHG!S53</f>
        <v>29715.549269131556</v>
      </c>
      <c r="T53" s="30">
        <f>PPRD!T53+RCV_RCY!T53+IMP!T53-EXP!T53+STK_CHG!T53</f>
        <v>25309.197334479788</v>
      </c>
      <c r="U53" s="30">
        <f>PPRD!U53+RCV_RCY!U53+IMP!U53-EXP!U53+STK_CHG!U53</f>
        <v>29568.480653482373</v>
      </c>
      <c r="V53" s="30">
        <f>PPRD!V53+RCV_RCY!V53+IMP!V53-EXP!V53+STK_CHG!V53</f>
        <v>27537.359501289768</v>
      </c>
      <c r="W53" s="30">
        <f>PPRD!W53+RCV_RCY!W53+IMP!W53-EXP!W53+STK_CHG!W53</f>
        <v>29852.042390369737</v>
      </c>
      <c r="X53" s="30">
        <f>PPRD!X53+RCV_RCY!X53+IMP!X53-EXP!X53+STK_CHG!X53</f>
        <v>29949.094668959588</v>
      </c>
    </row>
    <row r="54" spans="1:24" ht="11.25" customHeight="1" x14ac:dyDescent="0.2">
      <c r="A54" s="22" t="s">
        <v>95</v>
      </c>
      <c r="B54" s="23" t="s">
        <v>96</v>
      </c>
      <c r="C54" s="30">
        <f>PPRD!C54+RCV_RCY!C54+IMP!C54-EXP!C54+STK_CHG!C54</f>
        <v>43.62055030094583</v>
      </c>
      <c r="D54" s="30">
        <f>PPRD!D54+RCV_RCY!D54+IMP!D54-EXP!D54+STK_CHG!D54</f>
        <v>41.696732588134132</v>
      </c>
      <c r="E54" s="30">
        <f>PPRD!E54+RCV_RCY!E54+IMP!E54-EXP!E54+STK_CHG!E54</f>
        <v>42.513585554600169</v>
      </c>
      <c r="F54" s="30">
        <f>PPRD!F54+RCV_RCY!F54+IMP!F54-EXP!F54+STK_CHG!F54</f>
        <v>42.164058469475492</v>
      </c>
      <c r="G54" s="30">
        <f>PPRD!G54+RCV_RCY!G54+IMP!G54-EXP!G54+STK_CHG!G54</f>
        <v>40.427858985382628</v>
      </c>
      <c r="H54" s="30">
        <f>PPRD!H54+RCV_RCY!H54+IMP!H54-EXP!H54+STK_CHG!H54</f>
        <v>41.34952708512467</v>
      </c>
      <c r="I54" s="30">
        <f>PPRD!I54+RCV_RCY!I54+IMP!I54-EXP!I54+STK_CHG!I54</f>
        <v>39.919604471195179</v>
      </c>
      <c r="J54" s="30">
        <f>PPRD!J54+RCV_RCY!J54+IMP!J54-EXP!J54+STK_CHG!J54</f>
        <v>40.0079105760963</v>
      </c>
      <c r="K54" s="30">
        <f>PPRD!K54+RCV_RCY!K54+IMP!K54-EXP!K54+STK_CHG!K54</f>
        <v>39.993035253654341</v>
      </c>
      <c r="L54" s="30">
        <f>PPRD!L54+RCV_RCY!L54+IMP!L54-EXP!L54+STK_CHG!L54</f>
        <v>38.538005159071368</v>
      </c>
      <c r="M54" s="30">
        <f>PPRD!M54+RCV_RCY!M54+IMP!M54-EXP!M54+STK_CHG!M54</f>
        <v>40.962768701633699</v>
      </c>
      <c r="N54" s="30">
        <f>PPRD!N54+RCV_RCY!N54+IMP!N54-EXP!N54+STK_CHG!N54</f>
        <v>41.038521066208077</v>
      </c>
      <c r="O54" s="30">
        <f>PPRD!O54+RCV_RCY!O54+IMP!O54-EXP!O54+STK_CHG!O54</f>
        <v>39.379965606190879</v>
      </c>
      <c r="P54" s="30">
        <f>PPRD!P54+RCV_RCY!P54+IMP!P54-EXP!P54+STK_CHG!P54</f>
        <v>35.560963026655202</v>
      </c>
      <c r="Q54" s="30">
        <f>PPRD!Q54+RCV_RCY!Q54+IMP!Q54-EXP!Q54+STK_CHG!Q54</f>
        <v>41.318400687876178</v>
      </c>
      <c r="R54" s="30">
        <f>PPRD!R54+RCV_RCY!R54+IMP!R54-EXP!R54+STK_CHG!R54</f>
        <v>41.91272570937231</v>
      </c>
      <c r="S54" s="30">
        <f>PPRD!S54+RCV_RCY!S54+IMP!S54-EXP!S54+STK_CHG!S54</f>
        <v>43.04049871023215</v>
      </c>
      <c r="T54" s="30">
        <f>PPRD!T54+RCV_RCY!T54+IMP!T54-EXP!T54+STK_CHG!T54</f>
        <v>44.859157351676693</v>
      </c>
      <c r="U54" s="30">
        <f>PPRD!U54+RCV_RCY!U54+IMP!U54-EXP!U54+STK_CHG!U54</f>
        <v>41.266552020636283</v>
      </c>
      <c r="V54" s="30">
        <f>PPRD!V54+RCV_RCY!V54+IMP!V54-EXP!V54+STK_CHG!V54</f>
        <v>42.903181427343071</v>
      </c>
      <c r="W54" s="30">
        <f>PPRD!W54+RCV_RCY!W54+IMP!W54-EXP!W54+STK_CHG!W54</f>
        <v>43.74582975064488</v>
      </c>
      <c r="X54" s="30">
        <f>PPRD!X54+RCV_RCY!X54+IMP!X54-EXP!X54+STK_CHG!X54</f>
        <v>43.232244196044711</v>
      </c>
    </row>
    <row r="55" spans="1:24" ht="11.25" customHeight="1" x14ac:dyDescent="0.2">
      <c r="A55" s="22" t="s">
        <v>97</v>
      </c>
      <c r="B55" s="23" t="s">
        <v>98</v>
      </c>
      <c r="C55" s="30">
        <f>PPRD!C55+RCV_RCY!C55+IMP!C55-EXP!C55+STK_CHG!C55</f>
        <v>1829.4057609630268</v>
      </c>
      <c r="D55" s="30">
        <f>PPRD!D55+RCV_RCY!D55+IMP!D55-EXP!D55+STK_CHG!D55</f>
        <v>2213.1109200343931</v>
      </c>
      <c r="E55" s="30">
        <f>PPRD!E55+RCV_RCY!E55+IMP!E55-EXP!E55+STK_CHG!E55</f>
        <v>3014.8337059329324</v>
      </c>
      <c r="F55" s="30">
        <f>PPRD!F55+RCV_RCY!F55+IMP!F55-EXP!F55+STK_CHG!F55</f>
        <v>3723.7587274290622</v>
      </c>
      <c r="G55" s="30">
        <f>PPRD!G55+RCV_RCY!G55+IMP!G55-EXP!G55+STK_CHG!G55</f>
        <v>4946.4044711951847</v>
      </c>
      <c r="H55" s="30">
        <f>PPRD!H55+RCV_RCY!H55+IMP!H55-EXP!H55+STK_CHG!H55</f>
        <v>5855.0805674978519</v>
      </c>
      <c r="I55" s="30">
        <f>PPRD!I55+RCV_RCY!I55+IMP!I55-EXP!I55+STK_CHG!I55</f>
        <v>6767.9451418744602</v>
      </c>
      <c r="J55" s="30">
        <f>PPRD!J55+RCV_RCY!J55+IMP!J55-EXP!J55+STK_CHG!J55</f>
        <v>8590.4925193465133</v>
      </c>
      <c r="K55" s="30">
        <f>PPRD!K55+RCV_RCY!K55+IMP!K55-EXP!K55+STK_CHG!K55</f>
        <v>9736.4429062768686</v>
      </c>
      <c r="L55" s="30">
        <f>PPRD!L55+RCV_RCY!L55+IMP!L55-EXP!L55+STK_CHG!L55</f>
        <v>10709.88116938951</v>
      </c>
      <c r="M55" s="30">
        <f>PPRD!M55+RCV_RCY!M55+IMP!M55-EXP!M55+STK_CHG!M55</f>
        <v>12024.26173688736</v>
      </c>
      <c r="N55" s="30">
        <f>PPRD!N55+RCV_RCY!N55+IMP!N55-EXP!N55+STK_CHG!N55</f>
        <v>14217.274204643163</v>
      </c>
      <c r="O55" s="30">
        <f>PPRD!O55+RCV_RCY!O55+IMP!O55-EXP!O55+STK_CHG!O55</f>
        <v>16119.425279449697</v>
      </c>
      <c r="P55" s="30">
        <f>PPRD!P55+RCV_RCY!P55+IMP!P55-EXP!P55+STK_CHG!P55</f>
        <v>18012.474118658643</v>
      </c>
      <c r="Q55" s="30">
        <f>PPRD!Q55+RCV_RCY!Q55+IMP!Q55-EXP!Q55+STK_CHG!Q55</f>
        <v>19119.231212381768</v>
      </c>
      <c r="R55" s="30">
        <f>PPRD!R55+RCV_RCY!R55+IMP!R55-EXP!R55+STK_CHG!R55</f>
        <v>22631.534221840066</v>
      </c>
      <c r="S55" s="30">
        <f>PPRD!S55+RCV_RCY!S55+IMP!S55-EXP!S55+STK_CHG!S55</f>
        <v>22941.928374892519</v>
      </c>
      <c r="T55" s="30">
        <f>PPRD!T55+RCV_RCY!T55+IMP!T55-EXP!T55+STK_CHG!T55</f>
        <v>26854.095356835773</v>
      </c>
      <c r="U55" s="30">
        <f>PPRD!U55+RCV_RCY!U55+IMP!U55-EXP!U55+STK_CHG!U55</f>
        <v>27568.004987102322</v>
      </c>
      <c r="V55" s="30">
        <f>PPRD!V55+RCV_RCY!V55+IMP!V55-EXP!V55+STK_CHG!V55</f>
        <v>31566.449957007735</v>
      </c>
      <c r="W55" s="30">
        <f>PPRD!W55+RCV_RCY!W55+IMP!W55-EXP!W55+STK_CHG!W55</f>
        <v>34220.353654342216</v>
      </c>
      <c r="X55" s="30">
        <f>PPRD!X55+RCV_RCY!X55+IMP!X55-EXP!X55+STK_CHG!X55</f>
        <v>33251.945313843513</v>
      </c>
    </row>
    <row r="56" spans="1:24" ht="11.25" customHeight="1" x14ac:dyDescent="0.2">
      <c r="A56" s="22" t="s">
        <v>99</v>
      </c>
      <c r="B56" s="23" t="s">
        <v>100</v>
      </c>
      <c r="C56" s="30">
        <f>PPRD!C56+RCV_RCY!C56+IMP!C56-EXP!C56+STK_CHG!C56</f>
        <v>9.7351676698194325</v>
      </c>
      <c r="D56" s="30">
        <f>PPRD!D56+RCV_RCY!D56+IMP!D56-EXP!D56+STK_CHG!D56</f>
        <v>15.520378331900254</v>
      </c>
      <c r="E56" s="30">
        <f>PPRD!E56+RCV_RCY!E56+IMP!E56-EXP!E56+STK_CHG!E56</f>
        <v>22.892175408426482</v>
      </c>
      <c r="F56" s="30">
        <f>PPRD!F56+RCV_RCY!F56+IMP!F56-EXP!F56+STK_CHG!F56</f>
        <v>35.712381771281152</v>
      </c>
      <c r="G56" s="30">
        <f>PPRD!G56+RCV_RCY!G56+IMP!G56-EXP!G56+STK_CHG!G56</f>
        <v>59.407824591573515</v>
      </c>
      <c r="H56" s="30">
        <f>PPRD!H56+RCV_RCY!H56+IMP!H56-EXP!H56+STK_CHG!H56</f>
        <v>125.42459157351674</v>
      </c>
      <c r="I56" s="30">
        <f>PPRD!I56+RCV_RCY!I56+IMP!I56-EXP!I56+STK_CHG!I56</f>
        <v>214.0558899398109</v>
      </c>
      <c r="J56" s="30">
        <f>PPRD!J56+RCV_RCY!J56+IMP!J56-EXP!J56+STK_CHG!J56</f>
        <v>323.86216680997416</v>
      </c>
      <c r="K56" s="30">
        <f>PPRD!K56+RCV_RCY!K56+IMP!K56-EXP!K56+STK_CHG!K56</f>
        <v>638.13190025795359</v>
      </c>
      <c r="L56" s="30">
        <f>PPRD!L56+RCV_RCY!L56+IMP!L56-EXP!L56+STK_CHG!L56</f>
        <v>1203.8676698194324</v>
      </c>
      <c r="M56" s="30">
        <f>PPRD!M56+RCV_RCY!M56+IMP!M56-EXP!M56+STK_CHG!M56</f>
        <v>1931.4585554600169</v>
      </c>
      <c r="N56" s="30">
        <f>PPRD!N56+RCV_RCY!N56+IMP!N56-EXP!N56+STK_CHG!N56</f>
        <v>3897.638263112638</v>
      </c>
      <c r="O56" s="30">
        <f>PPRD!O56+RCV_RCY!O56+IMP!O56-EXP!O56+STK_CHG!O56</f>
        <v>5706.480137575234</v>
      </c>
      <c r="P56" s="30">
        <f>PPRD!P56+RCV_RCY!P56+IMP!P56-EXP!P56+STK_CHG!P56</f>
        <v>6824.2461736887362</v>
      </c>
      <c r="Q56" s="30">
        <f>PPRD!Q56+RCV_RCY!Q56+IMP!Q56-EXP!Q56+STK_CHG!Q56</f>
        <v>7628.300429922615</v>
      </c>
      <c r="R56" s="30">
        <f>PPRD!R56+RCV_RCY!R56+IMP!R56-EXP!R56+STK_CHG!R56</f>
        <v>8191.0590713671518</v>
      </c>
      <c r="S56" s="30">
        <f>PPRD!S56+RCV_RCY!S56+IMP!S56-EXP!S56+STK_CHG!S56</f>
        <v>8207.7483233018047</v>
      </c>
      <c r="T56" s="30">
        <f>PPRD!T56+RCV_RCY!T56+IMP!T56-EXP!T56+STK_CHG!T56</f>
        <v>8774.7242476354259</v>
      </c>
      <c r="U56" s="30">
        <f>PPRD!U56+RCV_RCY!U56+IMP!U56-EXP!U56+STK_CHG!U56</f>
        <v>9293.1901977644011</v>
      </c>
      <c r="V56" s="30">
        <f>PPRD!V56+RCV_RCY!V56+IMP!V56-EXP!V56+STK_CHG!V56</f>
        <v>10148.339724849524</v>
      </c>
      <c r="W56" s="30">
        <f>PPRD!W56+RCV_RCY!W56+IMP!W56-EXP!W56+STK_CHG!W56</f>
        <v>12022.219260533106</v>
      </c>
      <c r="X56" s="30">
        <f>PPRD!X56+RCV_RCY!X56+IMP!X56-EXP!X56+STK_CHG!X56</f>
        <v>13679.082975064484</v>
      </c>
    </row>
    <row r="57" spans="1:24" ht="11.25" customHeight="1" x14ac:dyDescent="0.2">
      <c r="A57" s="22" t="s">
        <v>101</v>
      </c>
      <c r="B57" s="23" t="s">
        <v>102</v>
      </c>
      <c r="C57" s="30">
        <f>PPRD!C57+RCV_RCY!C57+IMP!C57-EXP!C57+STK_CHG!C57</f>
        <v>477.86423043852091</v>
      </c>
      <c r="D57" s="30">
        <f>PPRD!D57+RCV_RCY!D57+IMP!D57-EXP!D57+STK_CHG!D57</f>
        <v>519.58950988822005</v>
      </c>
      <c r="E57" s="30">
        <f>PPRD!E57+RCV_RCY!E57+IMP!E57-EXP!E57+STK_CHG!E57</f>
        <v>561.48417884780736</v>
      </c>
      <c r="F57" s="30">
        <f>PPRD!F57+RCV_RCY!F57+IMP!F57-EXP!F57+STK_CHG!F57</f>
        <v>644.93138435081687</v>
      </c>
      <c r="G57" s="30">
        <f>PPRD!G57+RCV_RCY!G57+IMP!G57-EXP!G57+STK_CHG!G57</f>
        <v>676.01779879621654</v>
      </c>
      <c r="H57" s="30">
        <f>PPRD!H57+RCV_RCY!H57+IMP!H57-EXP!H57+STK_CHG!H57</f>
        <v>735.49905417024945</v>
      </c>
      <c r="I57" s="30">
        <f>PPRD!I57+RCV_RCY!I57+IMP!I57-EXP!I57+STK_CHG!I57</f>
        <v>835.52226999140146</v>
      </c>
      <c r="J57" s="30">
        <f>PPRD!J57+RCV_RCY!J57+IMP!J57-EXP!J57+STK_CHG!J57</f>
        <v>956.44488392089443</v>
      </c>
      <c r="K57" s="30">
        <f>PPRD!K57+RCV_RCY!K57+IMP!K57-EXP!K57+STK_CHG!K57</f>
        <v>1118.8521066208079</v>
      </c>
      <c r="L57" s="30">
        <f>PPRD!L57+RCV_RCY!L57+IMP!L57-EXP!L57+STK_CHG!L57</f>
        <v>1340.4866723989676</v>
      </c>
      <c r="M57" s="30">
        <f>PPRD!M57+RCV_RCY!M57+IMP!M57-EXP!M57+STK_CHG!M57</f>
        <v>1797.4496990541702</v>
      </c>
      <c r="N57" s="30">
        <f>PPRD!N57+RCV_RCY!N57+IMP!N57-EXP!N57+STK_CHG!N57</f>
        <v>2177.1017196904563</v>
      </c>
      <c r="O57" s="30">
        <f>PPRD!O57+RCV_RCY!O57+IMP!O57-EXP!O57+STK_CHG!O57</f>
        <v>3254.7725709372316</v>
      </c>
      <c r="P57" s="30">
        <f>PPRD!P57+RCV_RCY!P57+IMP!P57-EXP!P57+STK_CHG!P57</f>
        <v>3731.0928632846076</v>
      </c>
      <c r="Q57" s="30">
        <f>PPRD!Q57+RCV_RCY!Q57+IMP!Q57-EXP!Q57+STK_CHG!Q57</f>
        <v>4124.3836629406705</v>
      </c>
      <c r="R57" s="30">
        <f>PPRD!R57+RCV_RCY!R57+IMP!R57-EXP!R57+STK_CHG!R57</f>
        <v>4296.0687876182283</v>
      </c>
      <c r="S57" s="30">
        <f>PPRD!S57+RCV_RCY!S57+IMP!S57-EXP!S57+STK_CHG!S57</f>
        <v>4356.9684436801363</v>
      </c>
      <c r="T57" s="30">
        <f>PPRD!T57+RCV_RCY!T57+IMP!T57-EXP!T57+STK_CHG!T57</f>
        <v>4549.006018916597</v>
      </c>
      <c r="U57" s="30">
        <f>PPRD!U57+RCV_RCY!U57+IMP!U57-EXP!U57+STK_CHG!U57</f>
        <v>4311.4036113499578</v>
      </c>
      <c r="V57" s="30">
        <f>PPRD!V57+RCV_RCY!V57+IMP!V57-EXP!V57+STK_CHG!V57</f>
        <v>4668.3714531384321</v>
      </c>
      <c r="W57" s="30">
        <f>PPRD!W57+RCV_RCY!W57+IMP!W57-EXP!W57+STK_CHG!W57</f>
        <v>4501.5144453998273</v>
      </c>
      <c r="X57" s="30">
        <f>PPRD!X57+RCV_RCY!X57+IMP!X57-EXP!X57+STK_CHG!X57</f>
        <v>3897.6388650042995</v>
      </c>
    </row>
    <row r="58" spans="1:24" ht="11.25" customHeight="1" x14ac:dyDescent="0.2">
      <c r="A58" s="22" t="s">
        <v>103</v>
      </c>
      <c r="B58" s="23" t="s">
        <v>104</v>
      </c>
      <c r="C58" s="30">
        <f>PPRD!C58+RCV_RCY!C58+IMP!C58-EXP!C58+STK_CHG!C58</f>
        <v>4584.9451418744629</v>
      </c>
      <c r="D58" s="30">
        <f>PPRD!D58+RCV_RCY!D58+IMP!D58-EXP!D58+STK_CHG!D58</f>
        <v>4454.797936371453</v>
      </c>
      <c r="E58" s="30">
        <f>PPRD!E58+RCV_RCY!E58+IMP!E58-EXP!E58+STK_CHG!E58</f>
        <v>4603.9235597592433</v>
      </c>
      <c r="F58" s="30">
        <f>PPRD!F58+RCV_RCY!F58+IMP!F58-EXP!F58+STK_CHG!F58</f>
        <v>5214.2152192605326</v>
      </c>
      <c r="G58" s="30">
        <f>PPRD!G58+RCV_RCY!G58+IMP!G58-EXP!G58+STK_CHG!G58</f>
        <v>5300.3926053310406</v>
      </c>
      <c r="H58" s="30">
        <f>PPRD!H58+RCV_RCY!H58+IMP!H58-EXP!H58+STK_CHG!H58</f>
        <v>5304.3396388650026</v>
      </c>
      <c r="I58" s="30">
        <f>PPRD!I58+RCV_RCY!I58+IMP!I58-EXP!I58+STK_CHG!I58</f>
        <v>5478.5591573516749</v>
      </c>
      <c r="J58" s="30">
        <f>PPRD!J58+RCV_RCY!J58+IMP!J58-EXP!J58+STK_CHG!J58</f>
        <v>5611.6812553740319</v>
      </c>
      <c r="K58" s="30">
        <f>PPRD!K58+RCV_RCY!K58+IMP!K58-EXP!K58+STK_CHG!K58</f>
        <v>5609.2465176268279</v>
      </c>
      <c r="L58" s="30">
        <f>PPRD!L58+RCV_RCY!L58+IMP!L58-EXP!L58+STK_CHG!L58</f>
        <v>5454.4566638005153</v>
      </c>
      <c r="M58" s="30">
        <f>PPRD!M58+RCV_RCY!M58+IMP!M58-EXP!M58+STK_CHG!M58</f>
        <v>5493.1097162510732</v>
      </c>
      <c r="N58" s="30">
        <f>PPRD!N58+RCV_RCY!N58+IMP!N58-EXP!N58+STK_CHG!N58</f>
        <v>5789.1515047291477</v>
      </c>
      <c r="O58" s="30">
        <f>PPRD!O58+RCV_RCY!O58+IMP!O58-EXP!O58+STK_CHG!O58</f>
        <v>5709.8052450558889</v>
      </c>
      <c r="P58" s="30">
        <f>PPRD!P58+RCV_RCY!P58+IMP!P58-EXP!P58+STK_CHG!P58</f>
        <v>5949.8641444539999</v>
      </c>
      <c r="Q58" s="30">
        <f>PPRD!Q58+RCV_RCY!Q58+IMP!Q58-EXP!Q58+STK_CHG!Q58</f>
        <v>6189.6232158211524</v>
      </c>
      <c r="R58" s="30">
        <f>PPRD!R58+RCV_RCY!R58+IMP!R58-EXP!R58+STK_CHG!R58</f>
        <v>6502.3128976784174</v>
      </c>
      <c r="S58" s="30">
        <f>PPRD!S58+RCV_RCY!S58+IMP!S58-EXP!S58+STK_CHG!S58</f>
        <v>6696.836371453137</v>
      </c>
      <c r="T58" s="30">
        <f>PPRD!T58+RCV_RCY!T58+IMP!T58-EXP!T58+STK_CHG!T58</f>
        <v>6771.7765262252778</v>
      </c>
      <c r="U58" s="30">
        <f>PPRD!U58+RCV_RCY!U58+IMP!U58-EXP!U58+STK_CHG!U58</f>
        <v>6785.1745485812544</v>
      </c>
      <c r="V58" s="30">
        <f>PPRD!V58+RCV_RCY!V58+IMP!V58-EXP!V58+STK_CHG!V58</f>
        <v>6898.1888220120381</v>
      </c>
      <c r="W58" s="30">
        <f>PPRD!W58+RCV_RCY!W58+IMP!W58-EXP!W58+STK_CHG!W58</f>
        <v>6898.3974204643164</v>
      </c>
      <c r="X58" s="30">
        <f>PPRD!X58+RCV_RCY!X58+IMP!X58-EXP!X58+STK_CHG!X58</f>
        <v>6790.4063628546846</v>
      </c>
    </row>
    <row r="59" spans="1:24" ht="11.25" customHeight="1" x14ac:dyDescent="0.2">
      <c r="A59" s="22" t="s">
        <v>105</v>
      </c>
      <c r="B59" s="23" t="s">
        <v>106</v>
      </c>
      <c r="C59" s="30">
        <f>PPRD!C59+RCV_RCY!C59+IMP!C59-EXP!C59+STK_CHG!C59</f>
        <v>53554.139380911423</v>
      </c>
      <c r="D59" s="30">
        <f>PPRD!D59+RCV_RCY!D59+IMP!D59-EXP!D59+STK_CHG!D59</f>
        <v>53826.114187446263</v>
      </c>
      <c r="E59" s="30">
        <f>PPRD!E59+RCV_RCY!E59+IMP!E59-EXP!E59+STK_CHG!E59</f>
        <v>55389.192691315562</v>
      </c>
      <c r="F59" s="30">
        <f>PPRD!F59+RCV_RCY!F59+IMP!F59-EXP!F59+STK_CHG!F59</f>
        <v>61813.203869303521</v>
      </c>
      <c r="G59" s="30">
        <f>PPRD!G59+RCV_RCY!G59+IMP!G59-EXP!G59+STK_CHG!G59</f>
        <v>63754.270249355111</v>
      </c>
      <c r="H59" s="30">
        <f>PPRD!H59+RCV_RCY!H59+IMP!H59-EXP!H59+STK_CHG!H59</f>
        <v>68536.876182287175</v>
      </c>
      <c r="I59" s="30">
        <f>PPRD!I59+RCV_RCY!I59+IMP!I59-EXP!I59+STK_CHG!I59</f>
        <v>71536.006276870146</v>
      </c>
      <c r="J59" s="30">
        <f>PPRD!J59+RCV_RCY!J59+IMP!J59-EXP!J59+STK_CHG!J59</f>
        <v>75352.694411006014</v>
      </c>
      <c r="K59" s="30">
        <f>PPRD!K59+RCV_RCY!K59+IMP!K59-EXP!K59+STK_CHG!K59</f>
        <v>79865.191659501288</v>
      </c>
      <c r="L59" s="30">
        <f>PPRD!L59+RCV_RCY!L59+IMP!L59-EXP!L59+STK_CHG!L59</f>
        <v>81565.82768701631</v>
      </c>
      <c r="M59" s="30">
        <f>PPRD!M59+RCV_RCY!M59+IMP!M59-EXP!M59+STK_CHG!M59</f>
        <v>90038.781513327587</v>
      </c>
      <c r="N59" s="30">
        <f>PPRD!N59+RCV_RCY!N59+IMP!N59-EXP!N59+STK_CHG!N59</f>
        <v>84680.76921754083</v>
      </c>
      <c r="O59" s="30">
        <f>PPRD!O59+RCV_RCY!O59+IMP!O59-EXP!O59+STK_CHG!O59</f>
        <v>92404.871453138432</v>
      </c>
      <c r="P59" s="30">
        <f>PPRD!P59+RCV_RCY!P59+IMP!P59-EXP!P59+STK_CHG!P59</f>
        <v>93832.280223559719</v>
      </c>
      <c r="Q59" s="30">
        <f>PPRD!Q59+RCV_RCY!Q59+IMP!Q59-EXP!Q59+STK_CHG!Q59</f>
        <v>88163.79036973344</v>
      </c>
      <c r="R59" s="30">
        <f>PPRD!R59+RCV_RCY!R59+IMP!R59-EXP!R59+STK_CHG!R59</f>
        <v>91085.714961306963</v>
      </c>
      <c r="S59" s="30">
        <f>PPRD!S59+RCV_RCY!S59+IMP!S59-EXP!S59+STK_CHG!S59</f>
        <v>91961.464832330181</v>
      </c>
      <c r="T59" s="30">
        <f>PPRD!T59+RCV_RCY!T59+IMP!T59-EXP!T59+STK_CHG!T59</f>
        <v>93227.919174548573</v>
      </c>
      <c r="U59" s="30">
        <f>PPRD!U59+RCV_RCY!U59+IMP!U59-EXP!U59+STK_CHG!U59</f>
        <v>95890.839810834063</v>
      </c>
      <c r="V59" s="30">
        <f>PPRD!V59+RCV_RCY!V59+IMP!V59-EXP!V59+STK_CHG!V59</f>
        <v>97143.919260533105</v>
      </c>
      <c r="W59" s="30">
        <f>PPRD!W59+RCV_RCY!W59+IMP!W59-EXP!W59+STK_CHG!W59</f>
        <v>96137.966380051614</v>
      </c>
      <c r="X59" s="30">
        <f>PPRD!X59+RCV_RCY!X59+IMP!X59-EXP!X59+STK_CHG!X59</f>
        <v>104513.80696474637</v>
      </c>
    </row>
    <row r="60" spans="1:24" ht="11.25" customHeight="1" x14ac:dyDescent="0.2">
      <c r="A60" s="22" t="s">
        <v>107</v>
      </c>
      <c r="B60" s="23" t="s">
        <v>108</v>
      </c>
      <c r="C60" s="30">
        <f>PPRD!C60+RCV_RCY!C60+IMP!C60-EXP!C60+STK_CHG!C60</f>
        <v>39.653224419604456</v>
      </c>
      <c r="D60" s="30">
        <f>PPRD!D60+RCV_RCY!D60+IMP!D60-EXP!D60+STK_CHG!D60</f>
        <v>36.844368013757531</v>
      </c>
      <c r="E60" s="30">
        <f>PPRD!E60+RCV_RCY!E60+IMP!E60-EXP!E60+STK_CHG!E60</f>
        <v>36.801375752364571</v>
      </c>
      <c r="F60" s="30">
        <f>PPRD!F60+RCV_RCY!F60+IMP!F60-EXP!F60+STK_CHG!F60</f>
        <v>138.50197764402409</v>
      </c>
      <c r="G60" s="30">
        <f>PPRD!G60+RCV_RCY!G60+IMP!G60-EXP!G60+STK_CHG!G60</f>
        <v>152.66311263972483</v>
      </c>
      <c r="H60" s="30">
        <f>PPRD!H60+RCV_RCY!H60+IMP!H60-EXP!H60+STK_CHG!H60</f>
        <v>169.94256233877906</v>
      </c>
      <c r="I60" s="30">
        <f>PPRD!I60+RCV_RCY!I60+IMP!I60-EXP!I60+STK_CHG!I60</f>
        <v>174.72785898538268</v>
      </c>
      <c r="J60" s="30">
        <f>PPRD!J60+RCV_RCY!J60+IMP!J60-EXP!J60+STK_CHG!J60</f>
        <v>232.2247635425623</v>
      </c>
      <c r="K60" s="30">
        <f>PPRD!K60+RCV_RCY!K60+IMP!K60-EXP!K60+STK_CHG!K60</f>
        <v>234.38177128116939</v>
      </c>
      <c r="L60" s="30">
        <f>PPRD!L60+RCV_RCY!L60+IMP!L60-EXP!L60+STK_CHG!L60</f>
        <v>277.14264832330173</v>
      </c>
      <c r="M60" s="30">
        <f>PPRD!M60+RCV_RCY!M60+IMP!M60-EXP!M60+STK_CHG!M60</f>
        <v>265.59423903697319</v>
      </c>
      <c r="N60" s="30">
        <f>PPRD!N60+RCV_RCY!N60+IMP!N60-EXP!N60+STK_CHG!N60</f>
        <v>329.97085124677562</v>
      </c>
      <c r="O60" s="30">
        <f>PPRD!O60+RCV_RCY!O60+IMP!O60-EXP!O60+STK_CHG!O60</f>
        <v>366.52304385210653</v>
      </c>
      <c r="P60" s="30">
        <f>PPRD!P60+RCV_RCY!P60+IMP!P60-EXP!P60+STK_CHG!P60</f>
        <v>353.55210662080822</v>
      </c>
      <c r="Q60" s="30">
        <f>PPRD!Q60+RCV_RCY!Q60+IMP!Q60-EXP!Q60+STK_CHG!Q60</f>
        <v>358.92416165090282</v>
      </c>
      <c r="R60" s="30">
        <f>PPRD!R60+RCV_RCY!R60+IMP!R60-EXP!R60+STK_CHG!R60</f>
        <v>378.30945829750647</v>
      </c>
      <c r="S60" s="30">
        <f>PPRD!S60+RCV_RCY!S60+IMP!S60-EXP!S60+STK_CHG!S60</f>
        <v>351.10180567497849</v>
      </c>
      <c r="T60" s="30">
        <f>PPRD!T60+RCV_RCY!T60+IMP!T60-EXP!T60+STK_CHG!T60</f>
        <v>362.70877042132418</v>
      </c>
      <c r="U60" s="30">
        <f>PPRD!U60+RCV_RCY!U60+IMP!U60-EXP!U60+STK_CHG!U60</f>
        <v>409.08314703353403</v>
      </c>
      <c r="V60" s="30">
        <f>PPRD!V60+RCV_RCY!V60+IMP!V60-EXP!V60+STK_CHG!V60</f>
        <v>359.13619948409291</v>
      </c>
      <c r="W60" s="30">
        <f>PPRD!W60+RCV_RCY!W60+IMP!W60-EXP!W60+STK_CHG!W60</f>
        <v>327.30799656061902</v>
      </c>
      <c r="X60" s="30">
        <f>PPRD!X60+RCV_RCY!X60+IMP!X60-EXP!X60+STK_CHG!X60</f>
        <v>305.60490111779876</v>
      </c>
    </row>
    <row r="61" spans="1:24" ht="11.25" customHeight="1" x14ac:dyDescent="0.2">
      <c r="A61" s="22" t="s">
        <v>109</v>
      </c>
      <c r="B61" s="23" t="s">
        <v>110</v>
      </c>
      <c r="C61" s="30">
        <f>PPRD!C61+RCV_RCY!C61+IMP!C61-EXP!C61+STK_CHG!C61</f>
        <v>1376.3911435941534</v>
      </c>
      <c r="D61" s="30">
        <f>PPRD!D61+RCV_RCY!D61+IMP!D61-EXP!D61+STK_CHG!D61</f>
        <v>1772.610662080825</v>
      </c>
      <c r="E61" s="30">
        <f>PPRD!E61+RCV_RCY!E61+IMP!E61-EXP!E61+STK_CHG!E61</f>
        <v>2349.4914015477211</v>
      </c>
      <c r="F61" s="30">
        <f>PPRD!F61+RCV_RCY!F61+IMP!F61-EXP!F61+STK_CHG!F61</f>
        <v>2249.7484092863278</v>
      </c>
      <c r="G61" s="30">
        <f>PPRD!G61+RCV_RCY!G61+IMP!G61-EXP!G61+STK_CHG!G61</f>
        <v>2344.1567497850383</v>
      </c>
      <c r="H61" s="30">
        <f>PPRD!H61+RCV_RCY!H61+IMP!H61-EXP!H61+STK_CHG!H61</f>
        <v>2679.8423903697326</v>
      </c>
      <c r="I61" s="30">
        <f>PPRD!I61+RCV_RCY!I61+IMP!I61-EXP!I61+STK_CHG!I61</f>
        <v>3036.2238177128111</v>
      </c>
      <c r="J61" s="30">
        <f>PPRD!J61+RCV_RCY!J61+IMP!J61-EXP!J61+STK_CHG!J61</f>
        <v>4332.7858125537396</v>
      </c>
      <c r="K61" s="30">
        <f>PPRD!K61+RCV_RCY!K61+IMP!K61-EXP!K61+STK_CHG!K61</f>
        <v>5151.1205503009451</v>
      </c>
      <c r="L61" s="30">
        <f>PPRD!L61+RCV_RCY!L61+IMP!L61-EXP!L61+STK_CHG!L61</f>
        <v>5934.1724849527072</v>
      </c>
      <c r="M61" s="30">
        <f>PPRD!M61+RCV_RCY!M61+IMP!M61-EXP!M61+STK_CHG!M61</f>
        <v>6996.1710232158193</v>
      </c>
      <c r="N61" s="30">
        <f>PPRD!N61+RCV_RCY!N61+IMP!N61-EXP!N61+STK_CHG!N61</f>
        <v>8670.8196044711949</v>
      </c>
      <c r="O61" s="30">
        <f>PPRD!O61+RCV_RCY!O61+IMP!O61-EXP!O61+STK_CHG!O61</f>
        <v>10301.527085124679</v>
      </c>
      <c r="P61" s="30">
        <f>PPRD!P61+RCV_RCY!P61+IMP!P61-EXP!P61+STK_CHG!P61</f>
        <v>11890.305674978508</v>
      </c>
      <c r="Q61" s="30">
        <f>PPRD!Q61+RCV_RCY!Q61+IMP!Q61-EXP!Q61+STK_CHG!Q61</f>
        <v>12681.777472055028</v>
      </c>
      <c r="R61" s="30">
        <f>PPRD!R61+RCV_RCY!R61+IMP!R61-EXP!R61+STK_CHG!R61</f>
        <v>13168.231212381774</v>
      </c>
      <c r="S61" s="30">
        <f>PPRD!S61+RCV_RCY!S61+IMP!S61-EXP!S61+STK_CHG!S61</f>
        <v>13589.967669819429</v>
      </c>
      <c r="T61" s="30">
        <f>PPRD!T61+RCV_RCY!T61+IMP!T61-EXP!T61+STK_CHG!T61</f>
        <v>13897.731556319863</v>
      </c>
      <c r="U61" s="30">
        <f>PPRD!U61+RCV_RCY!U61+IMP!U61-EXP!U61+STK_CHG!U61</f>
        <v>13859.62330180567</v>
      </c>
      <c r="V61" s="30">
        <f>PPRD!V61+RCV_RCY!V61+IMP!V61-EXP!V61+STK_CHG!V61</f>
        <v>14146.075150472918</v>
      </c>
      <c r="W61" s="30">
        <f>PPRD!W61+RCV_RCY!W61+IMP!W61-EXP!W61+STK_CHG!W61</f>
        <v>14685.168013757524</v>
      </c>
      <c r="X61" s="30">
        <f>PPRD!X61+RCV_RCY!X61+IMP!X61-EXP!X61+STK_CHG!X61</f>
        <v>15612.436285468617</v>
      </c>
    </row>
    <row r="62" spans="1:24" ht="11.25" customHeight="1" x14ac:dyDescent="0.2">
      <c r="A62" s="22" t="s">
        <v>111</v>
      </c>
      <c r="B62" s="23" t="s">
        <v>112</v>
      </c>
      <c r="C62" s="30">
        <f>PPRD!C62+RCV_RCY!C62+IMP!C62-EXP!C62+STK_CHG!C62</f>
        <v>3536.8692175408428</v>
      </c>
      <c r="D62" s="30">
        <f>PPRD!D62+RCV_RCY!D62+IMP!D62-EXP!D62+STK_CHG!D62</f>
        <v>3712.9193465176277</v>
      </c>
      <c r="E62" s="30">
        <f>PPRD!E62+RCV_RCY!E62+IMP!E62-EXP!E62+STK_CHG!E62</f>
        <v>3773.5188306104906</v>
      </c>
      <c r="F62" s="30">
        <f>PPRD!F62+RCV_RCY!F62+IMP!F62-EXP!F62+STK_CHG!F62</f>
        <v>4596.8007738607048</v>
      </c>
      <c r="G62" s="30">
        <f>PPRD!G62+RCV_RCY!G62+IMP!G62-EXP!G62+STK_CHG!G62</f>
        <v>4936.957437661219</v>
      </c>
      <c r="H62" s="30">
        <f>PPRD!H62+RCV_RCY!H62+IMP!H62-EXP!H62+STK_CHG!H62</f>
        <v>5671.3846947549446</v>
      </c>
      <c r="I62" s="30">
        <f>PPRD!I62+RCV_RCY!I62+IMP!I62-EXP!I62+STK_CHG!I62</f>
        <v>6140.4855546001727</v>
      </c>
      <c r="J62" s="30">
        <f>PPRD!J62+RCV_RCY!J62+IMP!J62-EXP!J62+STK_CHG!J62</f>
        <v>6899.5464316423049</v>
      </c>
      <c r="K62" s="30">
        <f>PPRD!K62+RCV_RCY!K62+IMP!K62-EXP!K62+STK_CHG!K62</f>
        <v>6904.9921754084271</v>
      </c>
      <c r="L62" s="30">
        <f>PPRD!L62+RCV_RCY!L62+IMP!L62-EXP!L62+STK_CHG!L62</f>
        <v>6993.8361994840934</v>
      </c>
      <c r="M62" s="30">
        <f>PPRD!M62+RCV_RCY!M62+IMP!M62-EXP!M62+STK_CHG!M62</f>
        <v>7408.554858125538</v>
      </c>
      <c r="N62" s="30">
        <f>PPRD!N62+RCV_RCY!N62+IMP!N62-EXP!N62+STK_CHG!N62</f>
        <v>7584.9192605331027</v>
      </c>
      <c r="O62" s="30">
        <f>PPRD!O62+RCV_RCY!O62+IMP!O62-EXP!O62+STK_CHG!O62</f>
        <v>8008.2447979363706</v>
      </c>
      <c r="P62" s="30">
        <f>PPRD!P62+RCV_RCY!P62+IMP!P62-EXP!P62+STK_CHG!P62</f>
        <v>8584.9634565778142</v>
      </c>
      <c r="Q62" s="30">
        <f>PPRD!Q62+RCV_RCY!Q62+IMP!Q62-EXP!Q62+STK_CHG!Q62</f>
        <v>8845.1883920894215</v>
      </c>
      <c r="R62" s="30">
        <f>PPRD!R62+RCV_RCY!R62+IMP!R62-EXP!R62+STK_CHG!R62</f>
        <v>8999.4956147893372</v>
      </c>
      <c r="S62" s="30">
        <f>PPRD!S62+RCV_RCY!S62+IMP!S62-EXP!S62+STK_CHG!S62</f>
        <v>9203.1714531384332</v>
      </c>
      <c r="T62" s="30">
        <f>PPRD!T62+RCV_RCY!T62+IMP!T62-EXP!T62+STK_CHG!T62</f>
        <v>9496.8288907996539</v>
      </c>
      <c r="U62" s="30">
        <f>PPRD!U62+RCV_RCY!U62+IMP!U62-EXP!U62+STK_CHG!U62</f>
        <v>9312.6376612209788</v>
      </c>
      <c r="V62" s="30">
        <f>PPRD!V62+RCV_RCY!V62+IMP!V62-EXP!V62+STK_CHG!V62</f>
        <v>9433.9509888220091</v>
      </c>
      <c r="W62" s="30">
        <f>PPRD!W62+RCV_RCY!W62+IMP!W62-EXP!W62+STK_CHG!W62</f>
        <v>9542.7975924333623</v>
      </c>
      <c r="X62" s="30">
        <f>PPRD!X62+RCV_RCY!X62+IMP!X62-EXP!X62+STK_CHG!X62</f>
        <v>9761.2792777300092</v>
      </c>
    </row>
    <row r="63" spans="1:24" ht="11.25" customHeight="1" x14ac:dyDescent="0.2">
      <c r="A63" s="22" t="s">
        <v>113</v>
      </c>
      <c r="B63" s="23" t="s">
        <v>114</v>
      </c>
      <c r="C63" s="30">
        <f>PPRD!C63+RCV_RCY!C63+IMP!C63-EXP!C63+STK_CHG!C63</f>
        <v>58.684436801375753</v>
      </c>
      <c r="D63" s="30">
        <f>PPRD!D63+RCV_RCY!D63+IMP!D63-EXP!D63+STK_CHG!D63</f>
        <v>65.726483233018058</v>
      </c>
      <c r="E63" s="30">
        <f>PPRD!E63+RCV_RCY!E63+IMP!E63-EXP!E63+STK_CHG!E63</f>
        <v>159.20894239036971</v>
      </c>
      <c r="F63" s="30">
        <f>PPRD!F63+RCV_RCY!F63+IMP!F63-EXP!F63+STK_CHG!F63</f>
        <v>265.74548581255368</v>
      </c>
      <c r="G63" s="30">
        <f>PPRD!G63+RCV_RCY!G63+IMP!G63-EXP!G63+STK_CHG!G63</f>
        <v>350.36852966466034</v>
      </c>
      <c r="H63" s="30">
        <f>PPRD!H63+RCV_RCY!H63+IMP!H63-EXP!H63+STK_CHG!H63</f>
        <v>562.92141014617368</v>
      </c>
      <c r="I63" s="30">
        <f>PPRD!I63+RCV_RCY!I63+IMP!I63-EXP!I63+STK_CHG!I63</f>
        <v>843.83783319002589</v>
      </c>
      <c r="J63" s="30">
        <f>PPRD!J63+RCV_RCY!J63+IMP!J63-EXP!J63+STK_CHG!J63</f>
        <v>1078.9564058469475</v>
      </c>
      <c r="K63" s="30">
        <f>PPRD!K63+RCV_RCY!K63+IMP!K63-EXP!K63+STK_CHG!K63</f>
        <v>1727.732330180567</v>
      </c>
      <c r="L63" s="30">
        <f>PPRD!L63+RCV_RCY!L63+IMP!L63-EXP!L63+STK_CHG!L63</f>
        <v>2084.2766122098024</v>
      </c>
      <c r="M63" s="30">
        <f>PPRD!M63+RCV_RCY!M63+IMP!M63-EXP!M63+STK_CHG!M63</f>
        <v>2432.9006878761825</v>
      </c>
      <c r="N63" s="30">
        <f>PPRD!N63+RCV_RCY!N63+IMP!N63-EXP!N63+STK_CHG!N63</f>
        <v>2446.2495270851246</v>
      </c>
      <c r="O63" s="30">
        <f>PPRD!O63+RCV_RCY!O63+IMP!O63-EXP!O63+STK_CHG!O63</f>
        <v>2465.3702493551164</v>
      </c>
      <c r="P63" s="30">
        <f>PPRD!P63+RCV_RCY!P63+IMP!P63-EXP!P63+STK_CHG!P63</f>
        <v>2322.5211521926053</v>
      </c>
      <c r="Q63" s="30">
        <f>PPRD!Q63+RCV_RCY!Q63+IMP!Q63-EXP!Q63+STK_CHG!Q63</f>
        <v>2294.8416165090284</v>
      </c>
      <c r="R63" s="30">
        <f>PPRD!R63+RCV_RCY!R63+IMP!R63-EXP!R63+STK_CHG!R63</f>
        <v>2381.04350816853</v>
      </c>
      <c r="S63" s="30">
        <f>PPRD!S63+RCV_RCY!S63+IMP!S63-EXP!S63+STK_CHG!S63</f>
        <v>2354.8382631126392</v>
      </c>
      <c r="T63" s="30">
        <f>PPRD!T63+RCV_RCY!T63+IMP!T63-EXP!T63+STK_CHG!T63</f>
        <v>2504.5077386070502</v>
      </c>
      <c r="U63" s="30">
        <f>PPRD!U63+RCV_RCY!U63+IMP!U63-EXP!U63+STK_CHG!U63</f>
        <v>2703.25864144454</v>
      </c>
      <c r="V63" s="30">
        <f>PPRD!V63+RCV_RCY!V63+IMP!V63-EXP!V63+STK_CHG!V63</f>
        <v>2855.449871023216</v>
      </c>
      <c r="W63" s="30">
        <f>PPRD!W63+RCV_RCY!W63+IMP!W63-EXP!W63+STK_CHG!W63</f>
        <v>2839.7619948409283</v>
      </c>
      <c r="X63" s="30">
        <f>PPRD!X63+RCV_RCY!X63+IMP!X63-EXP!X63+STK_CHG!X63</f>
        <v>3204.4335339638869</v>
      </c>
    </row>
    <row r="64" spans="1:24" ht="11.25" customHeight="1" x14ac:dyDescent="0.2">
      <c r="A64" s="22" t="s">
        <v>115</v>
      </c>
      <c r="B64" s="23" t="s">
        <v>116</v>
      </c>
      <c r="C64" s="30">
        <f>PPRD!C64+RCV_RCY!C64+IMP!C64-EXP!C64+STK_CHG!C64</f>
        <v>0</v>
      </c>
      <c r="D64" s="30">
        <f>PPRD!D64+RCV_RCY!D64+IMP!D64-EXP!D64+STK_CHG!D64</f>
        <v>0</v>
      </c>
      <c r="E64" s="30">
        <f>PPRD!E64+RCV_RCY!E64+IMP!E64-EXP!E64+STK_CHG!E64</f>
        <v>0</v>
      </c>
      <c r="F64" s="30">
        <f>PPRD!F64+RCV_RCY!F64+IMP!F64-EXP!F64+STK_CHG!F64</f>
        <v>0</v>
      </c>
      <c r="G64" s="30">
        <f>PPRD!G64+RCV_RCY!G64+IMP!G64-EXP!G64+STK_CHG!G64</f>
        <v>0</v>
      </c>
      <c r="H64" s="30">
        <f>PPRD!H64+RCV_RCY!H64+IMP!H64-EXP!H64+STK_CHG!H64</f>
        <v>0</v>
      </c>
      <c r="I64" s="30">
        <f>PPRD!I64+RCV_RCY!I64+IMP!I64-EXP!I64+STK_CHG!I64</f>
        <v>2.7310404127257097</v>
      </c>
      <c r="J64" s="30">
        <f>PPRD!J64+RCV_RCY!J64+IMP!J64-EXP!J64+STK_CHG!J64</f>
        <v>-4.9796216680997398</v>
      </c>
      <c r="K64" s="30">
        <f>PPRD!K64+RCV_RCY!K64+IMP!K64-EXP!K64+STK_CHG!K64</f>
        <v>-31.209802235597603</v>
      </c>
      <c r="L64" s="30">
        <f>PPRD!L64+RCV_RCY!L64+IMP!L64-EXP!L64+STK_CHG!L64</f>
        <v>12.268357695614803</v>
      </c>
      <c r="M64" s="30">
        <f>PPRD!M64+RCV_RCY!M64+IMP!M64-EXP!M64+STK_CHG!M64</f>
        <v>51.893895098882197</v>
      </c>
      <c r="N64" s="30">
        <f>PPRD!N64+RCV_RCY!N64+IMP!N64-EXP!N64+STK_CHG!N64</f>
        <v>126.30601891659495</v>
      </c>
      <c r="O64" s="30">
        <f>PPRD!O64+RCV_RCY!O64+IMP!O64-EXP!O64+STK_CHG!O64</f>
        <v>40.337747205503028</v>
      </c>
      <c r="P64" s="30">
        <f>PPRD!P64+RCV_RCY!P64+IMP!P64-EXP!P64+STK_CHG!P64</f>
        <v>-1.701891659501273</v>
      </c>
      <c r="Q64" s="30">
        <f>PPRD!Q64+RCV_RCY!Q64+IMP!Q64-EXP!Q64+STK_CHG!Q64</f>
        <v>-2.4157351676698156</v>
      </c>
      <c r="R64" s="30">
        <f>PPRD!R64+RCV_RCY!R64+IMP!R64-EXP!R64+STK_CHG!R64</f>
        <v>-42.536887360275145</v>
      </c>
      <c r="S64" s="30">
        <f>PPRD!S64+RCV_RCY!S64+IMP!S64-EXP!S64+STK_CHG!S64</f>
        <v>-45.432416165090274</v>
      </c>
      <c r="T64" s="30">
        <f>PPRD!T64+RCV_RCY!T64+IMP!T64-EXP!T64+STK_CHG!T64</f>
        <v>-9.9427343078246189</v>
      </c>
      <c r="U64" s="30">
        <f>PPRD!U64+RCV_RCY!U64+IMP!U64-EXP!U64+STK_CHG!U64</f>
        <v>-116.2905417024936</v>
      </c>
      <c r="V64" s="30">
        <f>PPRD!V64+RCV_RCY!V64+IMP!V64-EXP!V64+STK_CHG!V64</f>
        <v>-88.733533963886515</v>
      </c>
      <c r="W64" s="30">
        <f>PPRD!W64+RCV_RCY!W64+IMP!W64-EXP!W64+STK_CHG!W64</f>
        <v>-122.54711951848665</v>
      </c>
      <c r="X64" s="30">
        <f>PPRD!X64+RCV_RCY!X64+IMP!X64-EXP!X64+STK_CHG!X64</f>
        <v>-29.772141014617375</v>
      </c>
    </row>
    <row r="65" spans="1:24" ht="11.25" customHeight="1" x14ac:dyDescent="0.2">
      <c r="A65" s="22" t="s">
        <v>117</v>
      </c>
      <c r="B65" s="23" t="s">
        <v>118</v>
      </c>
      <c r="C65" s="30">
        <f>PPRD!C65+RCV_RCY!C65+IMP!C65-EXP!C65+STK_CHG!C65</f>
        <v>639.64789337919171</v>
      </c>
      <c r="D65" s="30">
        <f>PPRD!D65+RCV_RCY!D65+IMP!D65-EXP!D65+STK_CHG!D65</f>
        <v>754.21693895098872</v>
      </c>
      <c r="E65" s="30">
        <f>PPRD!E65+RCV_RCY!E65+IMP!E65-EXP!E65+STK_CHG!E65</f>
        <v>932.27807394668935</v>
      </c>
      <c r="F65" s="30">
        <f>PPRD!F65+RCV_RCY!F65+IMP!F65-EXP!F65+STK_CHG!F65</f>
        <v>1159.7222699914014</v>
      </c>
      <c r="G65" s="30">
        <f>PPRD!G65+RCV_RCY!G65+IMP!G65-EXP!G65+STK_CHG!G65</f>
        <v>1613.3167669819434</v>
      </c>
      <c r="H65" s="30">
        <f>PPRD!H65+RCV_RCY!H65+IMP!H65-EXP!H65+STK_CHG!H65</f>
        <v>2514.5546861564917</v>
      </c>
      <c r="I65" s="30">
        <f>PPRD!I65+RCV_RCY!I65+IMP!I65-EXP!I65+STK_CHG!I65</f>
        <v>3826.7752364574371</v>
      </c>
      <c r="J65" s="30">
        <f>PPRD!J65+RCV_RCY!J65+IMP!J65-EXP!J65+STK_CHG!J65</f>
        <v>5548.270679277729</v>
      </c>
      <c r="K65" s="30">
        <f>PPRD!K65+RCV_RCY!K65+IMP!K65-EXP!K65+STK_CHG!K65</f>
        <v>7170.8484092863273</v>
      </c>
      <c r="L65" s="30">
        <f>PPRD!L65+RCV_RCY!L65+IMP!L65-EXP!L65+STK_CHG!L65</f>
        <v>8646.6109200343926</v>
      </c>
      <c r="M65" s="30">
        <f>PPRD!M65+RCV_RCY!M65+IMP!M65-EXP!M65+STK_CHG!M65</f>
        <v>9649.5150472914847</v>
      </c>
      <c r="N65" s="30">
        <f>PPRD!N65+RCV_RCY!N65+IMP!N65-EXP!N65+STK_CHG!N65</f>
        <v>10071.18460877042</v>
      </c>
      <c r="O65" s="30">
        <f>PPRD!O65+RCV_RCY!O65+IMP!O65-EXP!O65+STK_CHG!O65</f>
        <v>11195.402665520209</v>
      </c>
      <c r="P65" s="30">
        <f>PPRD!P65+RCV_RCY!P65+IMP!P65-EXP!P65+STK_CHG!P65</f>
        <v>9776.4044711951847</v>
      </c>
      <c r="Q65" s="30">
        <f>PPRD!Q65+RCV_RCY!Q65+IMP!Q65-EXP!Q65+STK_CHG!Q65</f>
        <v>10780.761478933791</v>
      </c>
      <c r="R65" s="30">
        <f>PPRD!R65+RCV_RCY!R65+IMP!R65-EXP!R65+STK_CHG!R65</f>
        <v>10709.587790197764</v>
      </c>
      <c r="S65" s="30">
        <f>PPRD!S65+RCV_RCY!S65+IMP!S65-EXP!S65+STK_CHG!S65</f>
        <v>10456.447807394668</v>
      </c>
      <c r="T65" s="30">
        <f>PPRD!T65+RCV_RCY!T65+IMP!T65-EXP!T65+STK_CHG!T65</f>
        <v>11643.097592433356</v>
      </c>
      <c r="U65" s="30">
        <f>PPRD!U65+RCV_RCY!U65+IMP!U65-EXP!U65+STK_CHG!U65</f>
        <v>13029.721840068789</v>
      </c>
      <c r="V65" s="30">
        <f>PPRD!V65+RCV_RCY!V65+IMP!V65-EXP!V65+STK_CHG!V65</f>
        <v>13406.901977644025</v>
      </c>
      <c r="W65" s="30">
        <f>PPRD!W65+RCV_RCY!W65+IMP!W65-EXP!W65+STK_CHG!W65</f>
        <v>13897.155460017191</v>
      </c>
      <c r="X65" s="30">
        <f>PPRD!X65+RCV_RCY!X65+IMP!X65-EXP!X65+STK_CHG!X65</f>
        <v>14280.525451418742</v>
      </c>
    </row>
    <row r="66" spans="1:24" ht="11.25" customHeight="1" x14ac:dyDescent="0.2">
      <c r="A66" s="22" t="s">
        <v>119</v>
      </c>
      <c r="B66" s="23" t="s">
        <v>120</v>
      </c>
      <c r="C66" s="30">
        <f>PPRD!C66+RCV_RCY!C66+IMP!C66-EXP!C66+STK_CHG!C66</f>
        <v>0</v>
      </c>
      <c r="D66" s="30">
        <f>PPRD!D66+RCV_RCY!D66+IMP!D66-EXP!D66+STK_CHG!D66</f>
        <v>0</v>
      </c>
      <c r="E66" s="30">
        <f>PPRD!E66+RCV_RCY!E66+IMP!E66-EXP!E66+STK_CHG!E66</f>
        <v>0</v>
      </c>
      <c r="F66" s="30">
        <f>PPRD!F66+RCV_RCY!F66+IMP!F66-EXP!F66+STK_CHG!F66</f>
        <v>0</v>
      </c>
      <c r="G66" s="30">
        <f>PPRD!G66+RCV_RCY!G66+IMP!G66-EXP!G66+STK_CHG!G66</f>
        <v>0</v>
      </c>
      <c r="H66" s="30">
        <f>PPRD!H66+RCV_RCY!H66+IMP!H66-EXP!H66+STK_CHG!H66</f>
        <v>17.608168529664656</v>
      </c>
      <c r="I66" s="30">
        <f>PPRD!I66+RCV_RCY!I66+IMP!I66-EXP!I66+STK_CHG!I66</f>
        <v>97.812381771281224</v>
      </c>
      <c r="J66" s="30">
        <f>PPRD!J66+RCV_RCY!J66+IMP!J66-EXP!J66+STK_CHG!J66</f>
        <v>161.5974204643164</v>
      </c>
      <c r="K66" s="30">
        <f>PPRD!K66+RCV_RCY!K66+IMP!K66-EXP!K66+STK_CHG!K66</f>
        <v>13.534651762682694</v>
      </c>
      <c r="L66" s="30">
        <f>PPRD!L66+RCV_RCY!L66+IMP!L66-EXP!L66+STK_CHG!L66</f>
        <v>100.26680997420468</v>
      </c>
      <c r="M66" s="30">
        <f>PPRD!M66+RCV_RCY!M66+IMP!M66-EXP!M66+STK_CHG!M66</f>
        <v>156.13267411865857</v>
      </c>
      <c r="N66" s="30">
        <f>PPRD!N66+RCV_RCY!N66+IMP!N66-EXP!N66+STK_CHG!N66</f>
        <v>196.85012897678419</v>
      </c>
      <c r="O66" s="30">
        <f>PPRD!O66+RCV_RCY!O66+IMP!O66-EXP!O66+STK_CHG!O66</f>
        <v>127.60464316423025</v>
      </c>
      <c r="P66" s="30">
        <f>PPRD!P66+RCV_RCY!P66+IMP!P66-EXP!P66+STK_CHG!P66</f>
        <v>106.71375752364573</v>
      </c>
      <c r="Q66" s="30">
        <f>PPRD!Q66+RCV_RCY!Q66+IMP!Q66-EXP!Q66+STK_CHG!Q66</f>
        <v>46.008942390369612</v>
      </c>
      <c r="R66" s="30">
        <f>PPRD!R66+RCV_RCY!R66+IMP!R66-EXP!R66+STK_CHG!R66</f>
        <v>187.59716251074798</v>
      </c>
      <c r="S66" s="30">
        <f>PPRD!S66+RCV_RCY!S66+IMP!S66-EXP!S66+STK_CHG!S66</f>
        <v>210.15288048151334</v>
      </c>
      <c r="T66" s="30">
        <f>PPRD!T66+RCV_RCY!T66+IMP!T66-EXP!T66+STK_CHG!T66</f>
        <v>531.87420464316426</v>
      </c>
      <c r="U66" s="30">
        <f>PPRD!U66+RCV_RCY!U66+IMP!U66-EXP!U66+STK_CHG!U66</f>
        <v>126.91865864144461</v>
      </c>
      <c r="V66" s="30">
        <f>PPRD!V66+RCV_RCY!V66+IMP!V66-EXP!V66+STK_CHG!V66</f>
        <v>523.73757523645759</v>
      </c>
      <c r="W66" s="30">
        <f>PPRD!W66+RCV_RCY!W66+IMP!W66-EXP!W66+STK_CHG!W66</f>
        <v>174.15253654342206</v>
      </c>
      <c r="X66" s="30">
        <f>PPRD!X66+RCV_RCY!X66+IMP!X66-EXP!X66+STK_CHG!X66</f>
        <v>438.57308684436805</v>
      </c>
    </row>
    <row r="67" spans="1:24" ht="11.25" customHeight="1" x14ac:dyDescent="0.2">
      <c r="A67" s="22" t="s">
        <v>121</v>
      </c>
      <c r="B67" s="23" t="s">
        <v>122</v>
      </c>
      <c r="C67" s="30">
        <f>PPRD!C67+RCV_RCY!C67+IMP!C67-EXP!C67+STK_CHG!C67</f>
        <v>0</v>
      </c>
      <c r="D67" s="30">
        <f>PPRD!D67+RCV_RCY!D67+IMP!D67-EXP!D67+STK_CHG!D67</f>
        <v>0</v>
      </c>
      <c r="E67" s="30">
        <f>PPRD!E67+RCV_RCY!E67+IMP!E67-EXP!E67+STK_CHG!E67</f>
        <v>0</v>
      </c>
      <c r="F67" s="30">
        <f>PPRD!F67+RCV_RCY!F67+IMP!F67-EXP!F67+STK_CHG!F67</f>
        <v>0</v>
      </c>
      <c r="G67" s="30">
        <f>PPRD!G67+RCV_RCY!G67+IMP!G67-EXP!G67+STK_CHG!G67</f>
        <v>0</v>
      </c>
      <c r="H67" s="30">
        <f>PPRD!H67+RCV_RCY!H67+IMP!H67-EXP!H67+STK_CHG!H67</f>
        <v>0</v>
      </c>
      <c r="I67" s="30">
        <f>PPRD!I67+RCV_RCY!I67+IMP!I67-EXP!I67+STK_CHG!I67</f>
        <v>0</v>
      </c>
      <c r="J67" s="30">
        <f>PPRD!J67+RCV_RCY!J67+IMP!J67-EXP!J67+STK_CHG!J67</f>
        <v>0</v>
      </c>
      <c r="K67" s="30">
        <f>PPRD!K67+RCV_RCY!K67+IMP!K67-EXP!K67+STK_CHG!K67</f>
        <v>0</v>
      </c>
      <c r="L67" s="30">
        <f>PPRD!L67+RCV_RCY!L67+IMP!L67-EXP!L67+STK_CHG!L67</f>
        <v>0</v>
      </c>
      <c r="M67" s="30">
        <f>PPRD!M67+RCV_RCY!M67+IMP!M67-EXP!M67+STK_CHG!M67</f>
        <v>0</v>
      </c>
      <c r="N67" s="30">
        <f>PPRD!N67+RCV_RCY!N67+IMP!N67-EXP!N67+STK_CHG!N67</f>
        <v>0</v>
      </c>
      <c r="O67" s="30">
        <f>PPRD!O67+RCV_RCY!O67+IMP!O67-EXP!O67+STK_CHG!O67</f>
        <v>0</v>
      </c>
      <c r="P67" s="30">
        <f>PPRD!P67+RCV_RCY!P67+IMP!P67-EXP!P67+STK_CHG!P67</f>
        <v>0</v>
      </c>
      <c r="Q67" s="30">
        <f>PPRD!Q67+RCV_RCY!Q67+IMP!Q67-EXP!Q67+STK_CHG!Q67</f>
        <v>0</v>
      </c>
      <c r="R67" s="30">
        <f>PPRD!R67+RCV_RCY!R67+IMP!R67-EXP!R67+STK_CHG!R67</f>
        <v>0</v>
      </c>
      <c r="S67" s="30">
        <f>PPRD!S67+RCV_RCY!S67+IMP!S67-EXP!S67+STK_CHG!S67</f>
        <v>0</v>
      </c>
      <c r="T67" s="30">
        <f>PPRD!T67+RCV_RCY!T67+IMP!T67-EXP!T67+STK_CHG!T67</f>
        <v>0</v>
      </c>
      <c r="U67" s="30">
        <f>PPRD!U67+RCV_RCY!U67+IMP!U67-EXP!U67+STK_CHG!U67</f>
        <v>0</v>
      </c>
      <c r="V67" s="30">
        <f>PPRD!V67+RCV_RCY!V67+IMP!V67-EXP!V67+STK_CHG!V67</f>
        <v>0</v>
      </c>
      <c r="W67" s="30">
        <f>PPRD!W67+RCV_RCY!W67+IMP!W67-EXP!W67+STK_CHG!W67</f>
        <v>0</v>
      </c>
      <c r="X67" s="30">
        <f>PPRD!X67+RCV_RCY!X67+IMP!X67-EXP!X67+STK_CHG!X67</f>
        <v>0</v>
      </c>
    </row>
    <row r="68" spans="1:24" ht="11.25" customHeight="1" x14ac:dyDescent="0.2">
      <c r="A68" s="22" t="s">
        <v>123</v>
      </c>
      <c r="B68" s="23" t="s">
        <v>124</v>
      </c>
      <c r="C68" s="30">
        <f>PPRD!C68+RCV_RCY!C68+IMP!C68-EXP!C68+STK_CHG!C68</f>
        <v>0</v>
      </c>
      <c r="D68" s="30">
        <f>PPRD!D68+RCV_RCY!D68+IMP!D68-EXP!D68+STK_CHG!D68</f>
        <v>0</v>
      </c>
      <c r="E68" s="30">
        <f>PPRD!E68+RCV_RCY!E68+IMP!E68-EXP!E68+STK_CHG!E68</f>
        <v>0</v>
      </c>
      <c r="F68" s="30">
        <f>PPRD!F68+RCV_RCY!F68+IMP!F68-EXP!F68+STK_CHG!F68</f>
        <v>0</v>
      </c>
      <c r="G68" s="30">
        <f>PPRD!G68+RCV_RCY!G68+IMP!G68-EXP!G68+STK_CHG!G68</f>
        <v>0</v>
      </c>
      <c r="H68" s="30">
        <f>PPRD!H68+RCV_RCY!H68+IMP!H68-EXP!H68+STK_CHG!H68</f>
        <v>0</v>
      </c>
      <c r="I68" s="30">
        <f>PPRD!I68+RCV_RCY!I68+IMP!I68-EXP!I68+STK_CHG!I68</f>
        <v>0</v>
      </c>
      <c r="J68" s="30">
        <f>PPRD!J68+RCV_RCY!J68+IMP!J68-EXP!J68+STK_CHG!J68</f>
        <v>0</v>
      </c>
      <c r="K68" s="30">
        <f>PPRD!K68+RCV_RCY!K68+IMP!K68-EXP!K68+STK_CHG!K68</f>
        <v>0</v>
      </c>
      <c r="L68" s="30">
        <f>PPRD!L68+RCV_RCY!L68+IMP!L68-EXP!L68+STK_CHG!L68</f>
        <v>0</v>
      </c>
      <c r="M68" s="30">
        <f>PPRD!M68+RCV_RCY!M68+IMP!M68-EXP!M68+STK_CHG!M68</f>
        <v>0</v>
      </c>
      <c r="N68" s="30">
        <f>PPRD!N68+RCV_RCY!N68+IMP!N68-EXP!N68+STK_CHG!N68</f>
        <v>0</v>
      </c>
      <c r="O68" s="30">
        <f>PPRD!O68+RCV_RCY!O68+IMP!O68-EXP!O68+STK_CHG!O68</f>
        <v>0</v>
      </c>
      <c r="P68" s="30">
        <f>PPRD!P68+RCV_RCY!P68+IMP!P68-EXP!P68+STK_CHG!P68</f>
        <v>0</v>
      </c>
      <c r="Q68" s="30">
        <f>PPRD!Q68+RCV_RCY!Q68+IMP!Q68-EXP!Q68+STK_CHG!Q68</f>
        <v>0</v>
      </c>
      <c r="R68" s="30">
        <f>PPRD!R68+RCV_RCY!R68+IMP!R68-EXP!R68+STK_CHG!R68</f>
        <v>0</v>
      </c>
      <c r="S68" s="30">
        <f>PPRD!S68+RCV_RCY!S68+IMP!S68-EXP!S68+STK_CHG!S68</f>
        <v>0</v>
      </c>
      <c r="T68" s="30">
        <f>PPRD!T68+RCV_RCY!T68+IMP!T68-EXP!T68+STK_CHG!T68</f>
        <v>0</v>
      </c>
      <c r="U68" s="30">
        <f>PPRD!U68+RCV_RCY!U68+IMP!U68-EXP!U68+STK_CHG!U68</f>
        <v>0</v>
      </c>
      <c r="V68" s="30">
        <f>PPRD!V68+RCV_RCY!V68+IMP!V68-EXP!V68+STK_CHG!V68</f>
        <v>0</v>
      </c>
      <c r="W68" s="30">
        <f>PPRD!W68+RCV_RCY!W68+IMP!W68-EXP!W68+STK_CHG!W68</f>
        <v>0</v>
      </c>
      <c r="X68" s="30">
        <f>PPRD!X68+RCV_RCY!X68+IMP!X68-EXP!X68+STK_CHG!X68</f>
        <v>0</v>
      </c>
    </row>
    <row r="69" spans="1:24" ht="11.25" customHeight="1" x14ac:dyDescent="0.2">
      <c r="A69" s="22" t="s">
        <v>125</v>
      </c>
      <c r="B69" s="23" t="s">
        <v>126</v>
      </c>
      <c r="C69" s="30">
        <f>PPRD!C69+RCV_RCY!C69+IMP!C69-EXP!C69+STK_CHG!C69</f>
        <v>15.229578675838349</v>
      </c>
      <c r="D69" s="30">
        <f>PPRD!D69+RCV_RCY!D69+IMP!D69-EXP!D69+STK_CHG!D69</f>
        <v>25.226139294926909</v>
      </c>
      <c r="E69" s="30">
        <f>PPRD!E69+RCV_RCY!E69+IMP!E69-EXP!E69+STK_CHG!E69</f>
        <v>47.495270851246779</v>
      </c>
      <c r="F69" s="30">
        <f>PPRD!F69+RCV_RCY!F69+IMP!F69-EXP!F69+STK_CHG!F69</f>
        <v>51.665090283748924</v>
      </c>
      <c r="G69" s="30">
        <f>PPRD!G69+RCV_RCY!G69+IMP!G69-EXP!G69+STK_CHG!G69</f>
        <v>194.72115219260533</v>
      </c>
      <c r="H69" s="30">
        <f>PPRD!H69+RCV_RCY!H69+IMP!H69-EXP!H69+STK_CHG!H69</f>
        <v>676.04832330180557</v>
      </c>
      <c r="I69" s="30">
        <f>PPRD!I69+RCV_RCY!I69+IMP!I69-EXP!I69+STK_CHG!I69</f>
        <v>1419.1404987102319</v>
      </c>
      <c r="J69" s="30">
        <f>PPRD!J69+RCV_RCY!J69+IMP!J69-EXP!J69+STK_CHG!J69</f>
        <v>1264.1318142734306</v>
      </c>
      <c r="K69" s="30">
        <f>PPRD!K69+RCV_RCY!K69+IMP!K69-EXP!K69+STK_CHG!K69</f>
        <v>950.90748065348248</v>
      </c>
      <c r="L69" s="30">
        <f>PPRD!L69+RCV_RCY!L69+IMP!L69-EXP!L69+STK_CHG!L69</f>
        <v>1188.0255374032672</v>
      </c>
      <c r="M69" s="30">
        <f>PPRD!M69+RCV_RCY!M69+IMP!M69-EXP!M69+STK_CHG!M69</f>
        <v>1365.919948409286</v>
      </c>
      <c r="N69" s="30">
        <f>PPRD!N69+RCV_RCY!N69+IMP!N69-EXP!N69+STK_CHG!N69</f>
        <v>843.85107480653483</v>
      </c>
      <c r="O69" s="30">
        <f>PPRD!O69+RCV_RCY!O69+IMP!O69-EXP!O69+STK_CHG!O69</f>
        <v>860.09036973344791</v>
      </c>
      <c r="P69" s="30">
        <f>PPRD!P69+RCV_RCY!P69+IMP!P69-EXP!P69+STK_CHG!P69</f>
        <v>1025.5078245915736</v>
      </c>
      <c r="Q69" s="30">
        <f>PPRD!Q69+RCV_RCY!Q69+IMP!Q69-EXP!Q69+STK_CHG!Q69</f>
        <v>1108.2884780739466</v>
      </c>
      <c r="R69" s="30">
        <f>PPRD!R69+RCV_RCY!R69+IMP!R69-EXP!R69+STK_CHG!R69</f>
        <v>1200.5490971625104</v>
      </c>
      <c r="S69" s="30">
        <f>PPRD!S69+RCV_RCY!S69+IMP!S69-EXP!S69+STK_CHG!S69</f>
        <v>1189.0171969045571</v>
      </c>
      <c r="T69" s="30">
        <f>PPRD!T69+RCV_RCY!T69+IMP!T69-EXP!T69+STK_CHG!T69</f>
        <v>1108.5198624247632</v>
      </c>
      <c r="U69" s="30">
        <f>PPRD!U69+RCV_RCY!U69+IMP!U69-EXP!U69+STK_CHG!U69</f>
        <v>1184.3531384350815</v>
      </c>
      <c r="V69" s="30">
        <f>PPRD!V69+RCV_RCY!V69+IMP!V69-EXP!V69+STK_CHG!V69</f>
        <v>1267.6801375752361</v>
      </c>
      <c r="W69" s="30">
        <f>PPRD!W69+RCV_RCY!W69+IMP!W69-EXP!W69+STK_CHG!W69</f>
        <v>1278.7130696474633</v>
      </c>
      <c r="X69" s="30">
        <f>PPRD!X69+RCV_RCY!X69+IMP!X69-EXP!X69+STK_CHG!X69</f>
        <v>1185.6070507308687</v>
      </c>
    </row>
    <row r="70" spans="1:24" ht="11.25" customHeight="1" x14ac:dyDescent="0.2">
      <c r="A70" s="22" t="s">
        <v>127</v>
      </c>
      <c r="B70" s="23" t="s">
        <v>128</v>
      </c>
      <c r="C70" s="30">
        <f>PPRD!C70+RCV_RCY!C70+IMP!C70-EXP!C70+STK_CHG!C70</f>
        <v>85.861564918314699</v>
      </c>
      <c r="D70" s="30">
        <f>PPRD!D70+RCV_RCY!D70+IMP!D70-EXP!D70+STK_CHG!D70</f>
        <v>90.123387790197768</v>
      </c>
      <c r="E70" s="30">
        <f>PPRD!E70+RCV_RCY!E70+IMP!E70-EXP!E70+STK_CHG!E70</f>
        <v>95.75434221840068</v>
      </c>
      <c r="F70" s="30">
        <f>PPRD!F70+RCV_RCY!F70+IMP!F70-EXP!F70+STK_CHG!F70</f>
        <v>279.87704213241608</v>
      </c>
      <c r="G70" s="30">
        <f>PPRD!G70+RCV_RCY!G70+IMP!G70-EXP!G70+STK_CHG!G70</f>
        <v>420.1936371453138</v>
      </c>
      <c r="H70" s="30">
        <f>PPRD!H70+RCV_RCY!H70+IMP!H70-EXP!H70+STK_CHG!H70</f>
        <v>631.18116938950982</v>
      </c>
      <c r="I70" s="30">
        <f>PPRD!I70+RCV_RCY!I70+IMP!I70-EXP!I70+STK_CHG!I70</f>
        <v>859.36629406706788</v>
      </c>
      <c r="J70" s="30">
        <f>PPRD!J70+RCV_RCY!J70+IMP!J70-EXP!J70+STK_CHG!J70</f>
        <v>1136.7821152192605</v>
      </c>
      <c r="K70" s="30">
        <f>PPRD!K70+RCV_RCY!K70+IMP!K70-EXP!K70+STK_CHG!K70</f>
        <v>1519.3865864144448</v>
      </c>
      <c r="L70" s="30">
        <f>PPRD!L70+RCV_RCY!L70+IMP!L70-EXP!L70+STK_CHG!L70</f>
        <v>1909.1597592433357</v>
      </c>
      <c r="M70" s="30">
        <f>PPRD!M70+RCV_RCY!M70+IMP!M70-EXP!M70+STK_CHG!M70</f>
        <v>2378.4839208942385</v>
      </c>
      <c r="N70" s="30">
        <f>PPRD!N70+RCV_RCY!N70+IMP!N70-EXP!N70+STK_CHG!N70</f>
        <v>3840.8797076526234</v>
      </c>
      <c r="O70" s="30">
        <f>PPRD!O70+RCV_RCY!O70+IMP!O70-EXP!O70+STK_CHG!O70</f>
        <v>4401.4417884780732</v>
      </c>
      <c r="P70" s="30">
        <f>PPRD!P70+RCV_RCY!P70+IMP!P70-EXP!P70+STK_CHG!P70</f>
        <v>4820.2312123817719</v>
      </c>
      <c r="Q70" s="30">
        <f>PPRD!Q70+RCV_RCY!Q70+IMP!Q70-EXP!Q70+STK_CHG!Q70</f>
        <v>5694.3593293207214</v>
      </c>
      <c r="R70" s="30">
        <f>PPRD!R70+RCV_RCY!R70+IMP!R70-EXP!R70+STK_CHG!R70</f>
        <v>6290.8860705073084</v>
      </c>
      <c r="S70" s="30">
        <f>PPRD!S70+RCV_RCY!S70+IMP!S70-EXP!S70+STK_CHG!S70</f>
        <v>7102.8619088564046</v>
      </c>
      <c r="T70" s="30">
        <f>PPRD!T70+RCV_RCY!T70+IMP!T70-EXP!T70+STK_CHG!T70</f>
        <v>11051.339294926911</v>
      </c>
      <c r="U70" s="30">
        <f>PPRD!U70+RCV_RCY!U70+IMP!U70-EXP!U70+STK_CHG!U70</f>
        <v>11774.878675838347</v>
      </c>
      <c r="V70" s="30">
        <f>PPRD!V70+RCV_RCY!V70+IMP!V70-EXP!V70+STK_CHG!V70</f>
        <v>12603.284092863285</v>
      </c>
      <c r="W70" s="30">
        <f>PPRD!W70+RCV_RCY!W70+IMP!W70-EXP!W70+STK_CHG!W70</f>
        <v>13365.42012037833</v>
      </c>
      <c r="X70" s="30">
        <f>PPRD!X70+RCV_RCY!X70+IMP!X70-EXP!X70+STK_CHG!X70</f>
        <v>15245.79045571797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:W71" si="22">SUM(C72:C73)</f>
        <v>5873.4924333619947</v>
      </c>
      <c r="D71" s="31">
        <f t="shared" si="22"/>
        <v>6494.9356835769577</v>
      </c>
      <c r="E71" s="31">
        <f t="shared" si="22"/>
        <v>6334.0158211521939</v>
      </c>
      <c r="F71" s="31">
        <f t="shared" si="22"/>
        <v>6052.1279449699059</v>
      </c>
      <c r="G71" s="31">
        <f t="shared" si="22"/>
        <v>6553.9378331900234</v>
      </c>
      <c r="H71" s="31">
        <f t="shared" si="22"/>
        <v>7185.0675838349089</v>
      </c>
      <c r="I71" s="31">
        <f t="shared" si="22"/>
        <v>7913.2350816852959</v>
      </c>
      <c r="J71" s="31">
        <f t="shared" si="22"/>
        <v>8388.5226139294919</v>
      </c>
      <c r="K71" s="31">
        <f t="shared" si="22"/>
        <v>9101.997506448839</v>
      </c>
      <c r="L71" s="31">
        <f t="shared" si="22"/>
        <v>10008.710834049874</v>
      </c>
      <c r="M71" s="31">
        <f t="shared" si="22"/>
        <v>10678.149613069647</v>
      </c>
      <c r="N71" s="31">
        <f t="shared" si="22"/>
        <v>11344.440068787617</v>
      </c>
      <c r="O71" s="31">
        <f t="shared" si="22"/>
        <v>11463.176612209802</v>
      </c>
      <c r="P71" s="31">
        <f t="shared" si="22"/>
        <v>11943.765348237313</v>
      </c>
      <c r="Q71" s="31">
        <f t="shared" si="22"/>
        <v>12501.981685296647</v>
      </c>
      <c r="R71" s="31">
        <f t="shared" si="22"/>
        <v>12751.402321582113</v>
      </c>
      <c r="S71" s="31">
        <f t="shared" si="22"/>
        <v>13751.878933791919</v>
      </c>
      <c r="T71" s="31">
        <f t="shared" si="22"/>
        <v>13814.19466895959</v>
      </c>
      <c r="U71" s="31">
        <f t="shared" si="22"/>
        <v>13883.244282029236</v>
      </c>
      <c r="V71" s="31">
        <f t="shared" si="22"/>
        <v>14144.137747205499</v>
      </c>
      <c r="W71" s="31">
        <f t="shared" si="22"/>
        <v>14340.899914015477</v>
      </c>
      <c r="X71" s="31">
        <f t="shared" ref="X71" si="23">SUM(X72:X73)</f>
        <v>14524.578503869301</v>
      </c>
    </row>
    <row r="72" spans="1:24" ht="11.25" customHeight="1" x14ac:dyDescent="0.2">
      <c r="A72" s="22" t="s">
        <v>131</v>
      </c>
      <c r="B72" s="23" t="s">
        <v>132</v>
      </c>
      <c r="C72" s="30">
        <f>PPRD!C72+RCV_RCY!C72+IMP!C72-EXP!C72+STK_CHG!C72</f>
        <v>2364.0593293207221</v>
      </c>
      <c r="D72" s="30">
        <f>PPRD!D72+RCV_RCY!D72+IMP!D72-EXP!D72+STK_CHG!D72</f>
        <v>2783.6466895958733</v>
      </c>
      <c r="E72" s="30">
        <f>PPRD!E72+RCV_RCY!E72+IMP!E72-EXP!E72+STK_CHG!E72</f>
        <v>2556.2157351676706</v>
      </c>
      <c r="F72" s="30">
        <f>PPRD!F72+RCV_RCY!F72+IMP!F72-EXP!F72+STK_CHG!F72</f>
        <v>1263.6245915735169</v>
      </c>
      <c r="G72" s="30">
        <f>PPRD!G72+RCV_RCY!G72+IMP!G72-EXP!G72+STK_CHG!G72</f>
        <v>1386.8918314703351</v>
      </c>
      <c r="H72" s="30">
        <f>PPRD!H72+RCV_RCY!H72+IMP!H72-EXP!H72+STK_CHG!H72</f>
        <v>1253.4576956147894</v>
      </c>
      <c r="I72" s="30">
        <f>PPRD!I72+RCV_RCY!I72+IMP!I72-EXP!I72+STK_CHG!I72</f>
        <v>1396.7976784178848</v>
      </c>
      <c r="J72" s="30">
        <f>PPRD!J72+RCV_RCY!J72+IMP!J72-EXP!J72+STK_CHG!J72</f>
        <v>1590.5028374892515</v>
      </c>
      <c r="K72" s="30">
        <f>PPRD!K72+RCV_RCY!K72+IMP!K72-EXP!K72+STK_CHG!K72</f>
        <v>2328.3519346517628</v>
      </c>
      <c r="L72" s="30">
        <f>PPRD!L72+RCV_RCY!L72+IMP!L72-EXP!L72+STK_CHG!L72</f>
        <v>3064.8111779879619</v>
      </c>
      <c r="M72" s="30">
        <f>PPRD!M72+RCV_RCY!M72+IMP!M72-EXP!M72+STK_CHG!M72</f>
        <v>3504.3798796216679</v>
      </c>
      <c r="N72" s="30">
        <f>PPRD!N72+RCV_RCY!N72+IMP!N72-EXP!N72+STK_CHG!N72</f>
        <v>4005.7342218400686</v>
      </c>
      <c r="O72" s="30">
        <f>PPRD!O72+RCV_RCY!O72+IMP!O72-EXP!O72+STK_CHG!O72</f>
        <v>3908.7907996560616</v>
      </c>
      <c r="P72" s="30">
        <f>PPRD!P72+RCV_RCY!P72+IMP!P72-EXP!P72+STK_CHG!P72</f>
        <v>3723.0914875322433</v>
      </c>
      <c r="Q72" s="30">
        <f>PPRD!Q72+RCV_RCY!Q72+IMP!Q72-EXP!Q72+STK_CHG!Q72</f>
        <v>4001.8456577815991</v>
      </c>
      <c r="R72" s="30">
        <f>PPRD!R72+RCV_RCY!R72+IMP!R72-EXP!R72+STK_CHG!R72</f>
        <v>4219.2200343938093</v>
      </c>
      <c r="S72" s="30">
        <f>PPRD!S72+RCV_RCY!S72+IMP!S72-EXP!S72+STK_CHG!S72</f>
        <v>4626.6229578675839</v>
      </c>
      <c r="T72" s="30">
        <f>PPRD!T72+RCV_RCY!T72+IMP!T72-EXP!T72+STK_CHG!T72</f>
        <v>4423.3552880481502</v>
      </c>
      <c r="U72" s="30">
        <f>PPRD!U72+RCV_RCY!U72+IMP!U72-EXP!U72+STK_CHG!U72</f>
        <v>4675.1180567497868</v>
      </c>
      <c r="V72" s="30">
        <f>PPRD!V72+RCV_RCY!V72+IMP!V72-EXP!V72+STK_CHG!V72</f>
        <v>4826.9481513327592</v>
      </c>
      <c r="W72" s="30">
        <f>PPRD!W72+RCV_RCY!W72+IMP!W72-EXP!W72+STK_CHG!W72</f>
        <v>4926.979707652622</v>
      </c>
      <c r="X72" s="30">
        <f>PPRD!X72+RCV_RCY!X72+IMP!X72-EXP!X72+STK_CHG!X72</f>
        <v>5004.7003439380915</v>
      </c>
    </row>
    <row r="73" spans="1:24" ht="11.25" customHeight="1" x14ac:dyDescent="0.2">
      <c r="A73" s="22" t="s">
        <v>133</v>
      </c>
      <c r="B73" s="23" t="s">
        <v>134</v>
      </c>
      <c r="C73" s="30">
        <f>PPRD!C73+RCV_RCY!C73+IMP!C73-EXP!C73+STK_CHG!C73</f>
        <v>3509.4331040412731</v>
      </c>
      <c r="D73" s="30">
        <f>PPRD!D73+RCV_RCY!D73+IMP!D73-EXP!D73+STK_CHG!D73</f>
        <v>3711.2889939810839</v>
      </c>
      <c r="E73" s="30">
        <f>PPRD!E73+RCV_RCY!E73+IMP!E73-EXP!E73+STK_CHG!E73</f>
        <v>3777.8000859845233</v>
      </c>
      <c r="F73" s="30">
        <f>PPRD!F73+RCV_RCY!F73+IMP!F73-EXP!F73+STK_CHG!F73</f>
        <v>4788.5033533963888</v>
      </c>
      <c r="G73" s="30">
        <f>PPRD!G73+RCV_RCY!G73+IMP!G73-EXP!G73+STK_CHG!G73</f>
        <v>5167.0460017196883</v>
      </c>
      <c r="H73" s="30">
        <f>PPRD!H73+RCV_RCY!H73+IMP!H73-EXP!H73+STK_CHG!H73</f>
        <v>5931.6098882201195</v>
      </c>
      <c r="I73" s="30">
        <f>PPRD!I73+RCV_RCY!I73+IMP!I73-EXP!I73+STK_CHG!I73</f>
        <v>6516.4374032674114</v>
      </c>
      <c r="J73" s="30">
        <f>PPRD!J73+RCV_RCY!J73+IMP!J73-EXP!J73+STK_CHG!J73</f>
        <v>6798.019776440241</v>
      </c>
      <c r="K73" s="30">
        <f>PPRD!K73+RCV_RCY!K73+IMP!K73-EXP!K73+STK_CHG!K73</f>
        <v>6773.6455717970766</v>
      </c>
      <c r="L73" s="30">
        <f>PPRD!L73+RCV_RCY!L73+IMP!L73-EXP!L73+STK_CHG!L73</f>
        <v>6943.8996560619116</v>
      </c>
      <c r="M73" s="30">
        <f>PPRD!M73+RCV_RCY!M73+IMP!M73-EXP!M73+STK_CHG!M73</f>
        <v>7173.7697334479799</v>
      </c>
      <c r="N73" s="30">
        <f>PPRD!N73+RCV_RCY!N73+IMP!N73-EXP!N73+STK_CHG!N73</f>
        <v>7338.7058469475478</v>
      </c>
      <c r="O73" s="30">
        <f>PPRD!O73+RCV_RCY!O73+IMP!O73-EXP!O73+STK_CHG!O73</f>
        <v>7554.3858125537408</v>
      </c>
      <c r="P73" s="30">
        <f>PPRD!P73+RCV_RCY!P73+IMP!P73-EXP!P73+STK_CHG!P73</f>
        <v>8220.6738607050702</v>
      </c>
      <c r="Q73" s="30">
        <f>PPRD!Q73+RCV_RCY!Q73+IMP!Q73-EXP!Q73+STK_CHG!Q73</f>
        <v>8500.1360275150473</v>
      </c>
      <c r="R73" s="30">
        <f>PPRD!R73+RCV_RCY!R73+IMP!R73-EXP!R73+STK_CHG!R73</f>
        <v>8532.1822871883032</v>
      </c>
      <c r="S73" s="30">
        <f>PPRD!S73+RCV_RCY!S73+IMP!S73-EXP!S73+STK_CHG!S73</f>
        <v>9125.2559759243341</v>
      </c>
      <c r="T73" s="30">
        <f>PPRD!T73+RCV_RCY!T73+IMP!T73-EXP!T73+STK_CHG!T73</f>
        <v>9390.8393809114386</v>
      </c>
      <c r="U73" s="30">
        <f>PPRD!U73+RCV_RCY!U73+IMP!U73-EXP!U73+STK_CHG!U73</f>
        <v>9208.1262252794495</v>
      </c>
      <c r="V73" s="30">
        <f>PPRD!V73+RCV_RCY!V73+IMP!V73-EXP!V73+STK_CHG!V73</f>
        <v>9317.18959587274</v>
      </c>
      <c r="W73" s="30">
        <f>PPRD!W73+RCV_RCY!W73+IMP!W73-EXP!W73+STK_CHG!W73</f>
        <v>9413.9202063628545</v>
      </c>
      <c r="X73" s="30">
        <f>PPRD!X73+RCV_RCY!X73+IMP!X73-EXP!X73+STK_CHG!X73</f>
        <v>9519.8781599312097</v>
      </c>
    </row>
    <row r="74" spans="1:24" ht="11.25" customHeight="1" x14ac:dyDescent="0.2">
      <c r="A74" s="24" t="s">
        <v>135</v>
      </c>
      <c r="B74" s="25" t="s">
        <v>136</v>
      </c>
      <c r="C74" s="31">
        <f>PPRD!C74+RCV_RCY!C74+IMP!C74-EXP!C74+STK_CHG!C74</f>
        <v>222051.37575236455</v>
      </c>
      <c r="D74" s="31">
        <f>PPRD!D74+RCV_RCY!D74+IMP!D74-EXP!D74+STK_CHG!D74</f>
        <v>229690.04006878758</v>
      </c>
      <c r="E74" s="31">
        <f>PPRD!E74+RCV_RCY!E74+IMP!E74-EXP!E74+STK_CHG!E74</f>
        <v>233158.0538263112</v>
      </c>
      <c r="F74" s="31">
        <f>PPRD!F74+RCV_RCY!F74+IMP!F74-EXP!F74+STK_CHG!F74</f>
        <v>234409.95993121239</v>
      </c>
      <c r="G74" s="31">
        <f>PPRD!G74+RCV_RCY!G74+IMP!G74-EXP!G74+STK_CHG!G74</f>
        <v>239962.43912295782</v>
      </c>
      <c r="H74" s="31">
        <f>PPRD!H74+RCV_RCY!H74+IMP!H74-EXP!H74+STK_CHG!H74</f>
        <v>236774.26190885634</v>
      </c>
      <c r="I74" s="31">
        <f>PPRD!I74+RCV_RCY!I74+IMP!I74-EXP!I74+STK_CHG!I74</f>
        <v>236349.42674118656</v>
      </c>
      <c r="J74" s="31">
        <f>PPRD!J74+RCV_RCY!J74+IMP!J74-EXP!J74+STK_CHG!J74</f>
        <v>225455.38830610487</v>
      </c>
      <c r="K74" s="31">
        <f>PPRD!K74+RCV_RCY!K74+IMP!K74-EXP!K74+STK_CHG!K74</f>
        <v>228671.20954428203</v>
      </c>
      <c r="L74" s="31">
        <f>PPRD!L74+RCV_RCY!L74+IMP!L74-EXP!L74+STK_CHG!L74</f>
        <v>212636.71289767843</v>
      </c>
      <c r="M74" s="31">
        <f>PPRD!M74+RCV_RCY!M74+IMP!M74-EXP!M74+STK_CHG!M74</f>
        <v>219620.7174548581</v>
      </c>
      <c r="N74" s="31">
        <f>PPRD!N74+RCV_RCY!N74+IMP!N74-EXP!N74+STK_CHG!N74</f>
        <v>215345.91324161651</v>
      </c>
      <c r="O74" s="31">
        <f>PPRD!O74+RCV_RCY!O74+IMP!O74-EXP!O74+STK_CHG!O74</f>
        <v>208372.3958727429</v>
      </c>
      <c r="P74" s="31">
        <f>PPRD!P74+RCV_RCY!P74+IMP!P74-EXP!P74+STK_CHG!P74</f>
        <v>206514.04625967325</v>
      </c>
      <c r="Q74" s="31">
        <f>PPRD!Q74+RCV_RCY!Q74+IMP!Q74-EXP!Q74+STK_CHG!Q74</f>
        <v>208966.14548581257</v>
      </c>
      <c r="R74" s="31">
        <f>PPRD!R74+RCV_RCY!R74+IMP!R74-EXP!R74+STK_CHG!R74</f>
        <v>203781.65176268274</v>
      </c>
      <c r="S74" s="31">
        <f>PPRD!S74+RCV_RCY!S74+IMP!S74-EXP!S74+STK_CHG!S74</f>
        <v>197052.7918314703</v>
      </c>
      <c r="T74" s="31">
        <f>PPRD!T74+RCV_RCY!T74+IMP!T74-EXP!T74+STK_CHG!T74</f>
        <v>194898.85692175414</v>
      </c>
      <c r="U74" s="31">
        <f>PPRD!U74+RCV_RCY!U74+IMP!U74-EXP!U74+STK_CHG!U74</f>
        <v>195247.61203783323</v>
      </c>
      <c r="V74" s="31">
        <f>PPRD!V74+RCV_RCY!V74+IMP!V74-EXP!V74+STK_CHG!V74</f>
        <v>196180.92123817714</v>
      </c>
      <c r="W74" s="31">
        <f>PPRD!W74+RCV_RCY!W74+IMP!W74-EXP!W74+STK_CHG!W74</f>
        <v>175176.12940670675</v>
      </c>
      <c r="X74" s="31">
        <f>PPRD!X74+RCV_RCY!X74+IMP!X74-EXP!X74+STK_CHG!X74</f>
        <v>186662.50670679274</v>
      </c>
    </row>
    <row r="75" spans="1:24" ht="11.25" customHeight="1" x14ac:dyDescent="0.2">
      <c r="A75" s="24" t="s">
        <v>137</v>
      </c>
      <c r="B75" s="25" t="s">
        <v>138</v>
      </c>
      <c r="C75" s="31">
        <f>PPRD!C75+RCV_RCY!C75+IMP!C75-EXP!C75+STK_CHG!C75</f>
        <v>254.63361994840926</v>
      </c>
      <c r="D75" s="31">
        <f>PPRD!D75+RCV_RCY!D75+IMP!D75-EXP!D75+STK_CHG!D75</f>
        <v>223.12983662940667</v>
      </c>
      <c r="E75" s="31">
        <f>PPRD!E75+RCV_RCY!E75+IMP!E75-EXP!E75+STK_CHG!E75</f>
        <v>308.41212381771282</v>
      </c>
      <c r="F75" s="31">
        <f>PPRD!F75+RCV_RCY!F75+IMP!F75-EXP!F75+STK_CHG!F75</f>
        <v>333.14703353396385</v>
      </c>
      <c r="G75" s="31">
        <f>PPRD!G75+RCV_RCY!G75+IMP!G75-EXP!G75+STK_CHG!G75</f>
        <v>455.44092863284612</v>
      </c>
      <c r="H75" s="31">
        <f>PPRD!H75+RCV_RCY!H75+IMP!H75-EXP!H75+STK_CHG!H75</f>
        <v>529.87067927772989</v>
      </c>
      <c r="I75" s="31">
        <f>PPRD!I75+RCV_RCY!I75+IMP!I75-EXP!I75+STK_CHG!I75</f>
        <v>546.49742046431629</v>
      </c>
      <c r="J75" s="31">
        <f>PPRD!J75+RCV_RCY!J75+IMP!J75-EXP!J75+STK_CHG!J75</f>
        <v>594.02476354256237</v>
      </c>
      <c r="K75" s="31">
        <f>PPRD!K75+RCV_RCY!K75+IMP!K75-EXP!K75+STK_CHG!K75</f>
        <v>703.73869303525362</v>
      </c>
      <c r="L75" s="31">
        <f>PPRD!L75+RCV_RCY!L75+IMP!L75-EXP!L75+STK_CHG!L75</f>
        <v>591.69406706792779</v>
      </c>
      <c r="M75" s="31">
        <f>PPRD!M75+RCV_RCY!M75+IMP!M75-EXP!M75+STK_CHG!M75</f>
        <v>721.56010318142739</v>
      </c>
      <c r="N75" s="31">
        <f>PPRD!N75+RCV_RCY!N75+IMP!N75-EXP!N75+STK_CHG!N75</f>
        <v>732.80558899398102</v>
      </c>
      <c r="O75" s="31">
        <f>PPRD!O75+RCV_RCY!O75+IMP!O75-EXP!O75+STK_CHG!O75</f>
        <v>765.20696474634553</v>
      </c>
      <c r="P75" s="31">
        <f>PPRD!P75+RCV_RCY!P75+IMP!P75-EXP!P75+STK_CHG!P75</f>
        <v>821.37102321582108</v>
      </c>
      <c r="Q75" s="31">
        <f>PPRD!Q75+RCV_RCY!Q75+IMP!Q75-EXP!Q75+STK_CHG!Q75</f>
        <v>869.97867583834909</v>
      </c>
      <c r="R75" s="31">
        <f>PPRD!R75+RCV_RCY!R75+IMP!R75-EXP!R75+STK_CHG!R75</f>
        <v>969.55546001719676</v>
      </c>
      <c r="S75" s="31">
        <f>PPRD!S75+RCV_RCY!S75+IMP!S75-EXP!S75+STK_CHG!S75</f>
        <v>1060.8331900257951</v>
      </c>
      <c r="T75" s="31">
        <f>PPRD!T75+RCV_RCY!T75+IMP!T75-EXP!T75+STK_CHG!T75</f>
        <v>1133.432072226999</v>
      </c>
      <c r="U75" s="31">
        <f>PPRD!U75+RCV_RCY!U75+IMP!U75-EXP!U75+STK_CHG!U75</f>
        <v>1079.7539122957869</v>
      </c>
      <c r="V75" s="31">
        <f>PPRD!V75+RCV_RCY!V75+IMP!V75-EXP!V75+STK_CHG!V75</f>
        <v>1090.7430782459157</v>
      </c>
      <c r="W75" s="31">
        <f>PPRD!W75+RCV_RCY!W75+IMP!W75-EXP!W75+STK_CHG!W75</f>
        <v>1106.6199484092863</v>
      </c>
      <c r="X75" s="31">
        <f>PPRD!X75+RCV_RCY!X75+IMP!X75-EXP!X75+STK_CHG!X75</f>
        <v>1102.1236457437662</v>
      </c>
    </row>
    <row r="76" spans="1:24" ht="11.25" customHeight="1" x14ac:dyDescent="0.2">
      <c r="A76" s="26" t="s">
        <v>139</v>
      </c>
      <c r="B76" s="27" t="s">
        <v>140</v>
      </c>
      <c r="C76" s="32">
        <f>PPRD!C76+RCV_RCY!C76+IMP!C76-EXP!C76+STK_CHG!C76</f>
        <v>760.75012897678243</v>
      </c>
      <c r="D76" s="32">
        <f>PPRD!D76+RCV_RCY!D76+IMP!D76-EXP!D76+STK_CHG!D76</f>
        <v>-289.38400687876128</v>
      </c>
      <c r="E76" s="32">
        <f>PPRD!E76+RCV_RCY!E76+IMP!E76-EXP!E76+STK_CHG!E76</f>
        <v>611.24006878761429</v>
      </c>
      <c r="F76" s="32">
        <f>PPRD!F76+RCV_RCY!F76+IMP!F76-EXP!F76+STK_CHG!F76</f>
        <v>-177.49191745486314</v>
      </c>
      <c r="G76" s="32">
        <f>PPRD!G76+RCV_RCY!G76+IMP!G76-EXP!G76+STK_CHG!G76</f>
        <v>-1016.1884780739601</v>
      </c>
      <c r="H76" s="32">
        <f>PPRD!H76+RCV_RCY!H76+IMP!H76-EXP!H76+STK_CHG!H76</f>
        <v>632.40490111779945</v>
      </c>
      <c r="I76" s="32">
        <f>PPRD!I76+RCV_RCY!I76+IMP!I76-EXP!I76+STK_CHG!I76</f>
        <v>38.975924333615694</v>
      </c>
      <c r="J76" s="32">
        <f>PPRD!J76+RCV_RCY!J76+IMP!J76-EXP!J76+STK_CHG!J76</f>
        <v>911.73533963887166</v>
      </c>
      <c r="K76" s="32">
        <f>PPRD!K76+RCV_RCY!K76+IMP!K76-EXP!K76+STK_CHG!K76</f>
        <v>1036.3967325881313</v>
      </c>
      <c r="L76" s="32">
        <f>PPRD!L76+RCV_RCY!L76+IMP!L76-EXP!L76+STK_CHG!L76</f>
        <v>1486.0643164230423</v>
      </c>
      <c r="M76" s="32">
        <f>PPRD!M76+RCV_RCY!M76+IMP!M76-EXP!M76+STK_CHG!M76</f>
        <v>421.27171109199844</v>
      </c>
      <c r="N76" s="32">
        <f>PPRD!N76+RCV_RCY!N76+IMP!N76-EXP!N76+STK_CHG!N76</f>
        <v>83.09613069648185</v>
      </c>
      <c r="O76" s="32">
        <f>PPRD!O76+RCV_RCY!O76+IMP!O76-EXP!O76+STK_CHG!O76</f>
        <v>583.4582115219273</v>
      </c>
      <c r="P76" s="32">
        <f>PPRD!P76+RCV_RCY!P76+IMP!P76-EXP!P76+STK_CHG!P76</f>
        <v>-156.52158211521964</v>
      </c>
      <c r="Q76" s="32">
        <f>PPRD!Q76+RCV_RCY!Q76+IMP!Q76-EXP!Q76+STK_CHG!Q76</f>
        <v>-431.93757523646127</v>
      </c>
      <c r="R76" s="32">
        <f>PPRD!R76+RCV_RCY!R76+IMP!R76-EXP!R76+STK_CHG!R76</f>
        <v>-573.95580395527941</v>
      </c>
      <c r="S76" s="32">
        <f>PPRD!S76+RCV_RCY!S76+IMP!S76-EXP!S76+STK_CHG!S76</f>
        <v>55.578503869306587</v>
      </c>
      <c r="T76" s="32">
        <f>PPRD!T76+RCV_RCY!T76+IMP!T76-EXP!T76+STK_CHG!T76</f>
        <v>-393.43852106621853</v>
      </c>
      <c r="U76" s="32">
        <f>PPRD!U76+RCV_RCY!U76+IMP!U76-EXP!U76+STK_CHG!U76</f>
        <v>761.00782459157926</v>
      </c>
      <c r="V76" s="32">
        <f>PPRD!V76+RCV_RCY!V76+IMP!V76-EXP!V76+STK_CHG!V76</f>
        <v>253.20060189166179</v>
      </c>
      <c r="W76" s="32">
        <f>PPRD!W76+RCV_RCY!W76+IMP!W76-EXP!W76+STK_CHG!W76</f>
        <v>1200.5414445399874</v>
      </c>
      <c r="X76" s="32">
        <f>PPRD!X76+RCV_RCY!X76+IMP!X76-EXP!X76+STK_CHG!X76</f>
        <v>629.1848667239974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146</v>
      </c>
      <c r="B1" s="7" t="s">
        <v>335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:V2" si="0">SUM(C3,C17,C22,C25,C26,C51,C52,C71,C74,C75,C76)</f>
        <v>40355.42674118658</v>
      </c>
      <c r="D2" s="28">
        <f t="shared" si="0"/>
        <v>41594.502149613065</v>
      </c>
      <c r="E2" s="28">
        <f t="shared" si="0"/>
        <v>42789.174978503863</v>
      </c>
      <c r="F2" s="28">
        <f t="shared" si="0"/>
        <v>44042.576182287186</v>
      </c>
      <c r="G2" s="28">
        <f t="shared" si="0"/>
        <v>46270.016423043846</v>
      </c>
      <c r="H2" s="28">
        <f t="shared" si="0"/>
        <v>47173.609630266568</v>
      </c>
      <c r="I2" s="28">
        <f t="shared" si="0"/>
        <v>50290.715133276004</v>
      </c>
      <c r="J2" s="28">
        <f t="shared" si="0"/>
        <v>52441.627601031811</v>
      </c>
      <c r="K2" s="28">
        <f t="shared" si="0"/>
        <v>51863.230696474631</v>
      </c>
      <c r="L2" s="28">
        <f t="shared" si="0"/>
        <v>46316.960103181424</v>
      </c>
      <c r="M2" s="28">
        <f t="shared" si="0"/>
        <v>46679.747893379201</v>
      </c>
      <c r="N2" s="28">
        <f t="shared" si="0"/>
        <v>46542.884522785898</v>
      </c>
      <c r="O2" s="28">
        <f t="shared" si="0"/>
        <v>43494.096646603604</v>
      </c>
      <c r="P2" s="28">
        <f t="shared" si="0"/>
        <v>41036.854256233884</v>
      </c>
      <c r="Q2" s="28">
        <f t="shared" si="0"/>
        <v>39843.793895098868</v>
      </c>
      <c r="R2" s="28">
        <f t="shared" si="0"/>
        <v>39590.7807394669</v>
      </c>
      <c r="S2" s="28">
        <f t="shared" si="0"/>
        <v>41549.9347377472</v>
      </c>
      <c r="T2" s="28">
        <f t="shared" si="0"/>
        <v>42190.327343078236</v>
      </c>
      <c r="U2" s="28">
        <f t="shared" si="0"/>
        <v>43425.134995700777</v>
      </c>
      <c r="V2" s="28">
        <f t="shared" si="0"/>
        <v>43115.967927772996</v>
      </c>
      <c r="W2" s="28">
        <f t="shared" ref="W2:X2" si="1">SUM(W3,W17,W22,W25,W26,W51,W52,W71,W74,W75,W76)</f>
        <v>39007.507996560613</v>
      </c>
      <c r="X2" s="28">
        <f t="shared" si="1"/>
        <v>40756.204643164237</v>
      </c>
    </row>
    <row r="3" spans="1:24" ht="11.25" customHeight="1" x14ac:dyDescent="0.2">
      <c r="A3" s="20" t="s">
        <v>3</v>
      </c>
      <c r="B3" s="21" t="s">
        <v>4</v>
      </c>
      <c r="C3" s="29">
        <f t="shared" ref="C3:V3" si="2">SUM(C4,C8,C11)</f>
        <v>0</v>
      </c>
      <c r="D3" s="29">
        <f t="shared" si="2"/>
        <v>0</v>
      </c>
      <c r="E3" s="29">
        <f t="shared" si="2"/>
        <v>0</v>
      </c>
      <c r="F3" s="29">
        <f t="shared" si="2"/>
        <v>0</v>
      </c>
      <c r="G3" s="29">
        <f t="shared" si="2"/>
        <v>0</v>
      </c>
      <c r="H3" s="29">
        <f t="shared" si="2"/>
        <v>0</v>
      </c>
      <c r="I3" s="29">
        <f t="shared" si="2"/>
        <v>0</v>
      </c>
      <c r="J3" s="29">
        <f t="shared" si="2"/>
        <v>0</v>
      </c>
      <c r="K3" s="29">
        <f t="shared" si="2"/>
        <v>0</v>
      </c>
      <c r="L3" s="29">
        <f t="shared" si="2"/>
        <v>0</v>
      </c>
      <c r="M3" s="29">
        <f t="shared" si="2"/>
        <v>0</v>
      </c>
      <c r="N3" s="29">
        <f t="shared" si="2"/>
        <v>0</v>
      </c>
      <c r="O3" s="29">
        <f t="shared" si="2"/>
        <v>0</v>
      </c>
      <c r="P3" s="29">
        <f t="shared" si="2"/>
        <v>0</v>
      </c>
      <c r="Q3" s="29">
        <f t="shared" si="2"/>
        <v>0</v>
      </c>
      <c r="R3" s="29">
        <f t="shared" si="2"/>
        <v>0</v>
      </c>
      <c r="S3" s="29">
        <f t="shared" si="2"/>
        <v>0</v>
      </c>
      <c r="T3" s="29">
        <f t="shared" si="2"/>
        <v>0</v>
      </c>
      <c r="U3" s="29">
        <f t="shared" si="2"/>
        <v>0</v>
      </c>
      <c r="V3" s="29">
        <f t="shared" si="2"/>
        <v>0</v>
      </c>
      <c r="W3" s="29">
        <f t="shared" ref="W3:X3" si="3">SUM(W4,W8,W11)</f>
        <v>0</v>
      </c>
      <c r="X3" s="29">
        <f t="shared" si="3"/>
        <v>0</v>
      </c>
    </row>
    <row r="4" spans="1:24" ht="11.25" customHeight="1" x14ac:dyDescent="0.2">
      <c r="A4" s="40" t="s">
        <v>341</v>
      </c>
      <c r="B4" s="41" t="s">
        <v>342</v>
      </c>
      <c r="C4" s="42">
        <f t="shared" ref="C4:V4" si="4">SUM(C5:C7)</f>
        <v>0</v>
      </c>
      <c r="D4" s="42">
        <f t="shared" si="4"/>
        <v>0</v>
      </c>
      <c r="E4" s="42">
        <f t="shared" si="4"/>
        <v>0</v>
      </c>
      <c r="F4" s="42">
        <f t="shared" si="4"/>
        <v>0</v>
      </c>
      <c r="G4" s="42">
        <f t="shared" si="4"/>
        <v>0</v>
      </c>
      <c r="H4" s="42">
        <f t="shared" si="4"/>
        <v>0</v>
      </c>
      <c r="I4" s="42">
        <f t="shared" si="4"/>
        <v>0</v>
      </c>
      <c r="J4" s="42">
        <f t="shared" si="4"/>
        <v>0</v>
      </c>
      <c r="K4" s="42">
        <f t="shared" si="4"/>
        <v>0</v>
      </c>
      <c r="L4" s="42">
        <f t="shared" si="4"/>
        <v>0</v>
      </c>
      <c r="M4" s="42">
        <f t="shared" si="4"/>
        <v>0</v>
      </c>
      <c r="N4" s="42">
        <f t="shared" si="4"/>
        <v>0</v>
      </c>
      <c r="O4" s="42">
        <f t="shared" si="4"/>
        <v>0</v>
      </c>
      <c r="P4" s="42">
        <f t="shared" si="4"/>
        <v>0</v>
      </c>
      <c r="Q4" s="42">
        <f t="shared" si="4"/>
        <v>0</v>
      </c>
      <c r="R4" s="42">
        <f t="shared" si="4"/>
        <v>0</v>
      </c>
      <c r="S4" s="42">
        <f t="shared" si="4"/>
        <v>0</v>
      </c>
      <c r="T4" s="42">
        <f t="shared" si="4"/>
        <v>0</v>
      </c>
      <c r="U4" s="42">
        <f t="shared" si="4"/>
        <v>0</v>
      </c>
      <c r="V4" s="42">
        <f t="shared" si="4"/>
        <v>0</v>
      </c>
      <c r="W4" s="42">
        <f t="shared" ref="W4:X4" si="5">SUM(W5:W7)</f>
        <v>0</v>
      </c>
      <c r="X4" s="42">
        <f t="shared" si="5"/>
        <v>0</v>
      </c>
    </row>
    <row r="5" spans="1:24" ht="11.25" customHeight="1" x14ac:dyDescent="0.2">
      <c r="A5" s="39" t="s">
        <v>5</v>
      </c>
      <c r="B5" s="23" t="s">
        <v>6</v>
      </c>
      <c r="C5" s="30">
        <f>INTMARB_IN!C5+INTMARB_EX!C5</f>
        <v>0</v>
      </c>
      <c r="D5" s="30">
        <f>INTMARB_IN!D5+INTMARB_EX!D5</f>
        <v>0</v>
      </c>
      <c r="E5" s="30">
        <f>INTMARB_IN!E5+INTMARB_EX!E5</f>
        <v>0</v>
      </c>
      <c r="F5" s="30">
        <f>INTMARB_IN!F5+INTMARB_EX!F5</f>
        <v>0</v>
      </c>
      <c r="G5" s="30">
        <f>INTMARB_IN!G5+INTMARB_EX!G5</f>
        <v>0</v>
      </c>
      <c r="H5" s="30">
        <f>INTMARB_IN!H5+INTMARB_EX!H5</f>
        <v>0</v>
      </c>
      <c r="I5" s="30">
        <f>INTMARB_IN!I5+INTMARB_EX!I5</f>
        <v>0</v>
      </c>
      <c r="J5" s="30">
        <f>INTMARB_IN!J5+INTMARB_EX!J5</f>
        <v>0</v>
      </c>
      <c r="K5" s="30">
        <f>INTMARB_IN!K5+INTMARB_EX!K5</f>
        <v>0</v>
      </c>
      <c r="L5" s="30">
        <f>INTMARB_IN!L5+INTMARB_EX!L5</f>
        <v>0</v>
      </c>
      <c r="M5" s="30">
        <f>INTMARB_IN!M5+INTMARB_EX!M5</f>
        <v>0</v>
      </c>
      <c r="N5" s="30">
        <f>INTMARB_IN!N5+INTMARB_EX!N5</f>
        <v>0</v>
      </c>
      <c r="O5" s="30">
        <f>INTMARB_IN!O5+INTMARB_EX!O5</f>
        <v>0</v>
      </c>
      <c r="P5" s="30">
        <f>INTMARB_IN!P5+INTMARB_EX!P5</f>
        <v>0</v>
      </c>
      <c r="Q5" s="30">
        <f>INTMARB_IN!Q5+INTMARB_EX!Q5</f>
        <v>0</v>
      </c>
      <c r="R5" s="30">
        <f>INTMARB_IN!R5+INTMARB_EX!R5</f>
        <v>0</v>
      </c>
      <c r="S5" s="30">
        <f>INTMARB_IN!S5+INTMARB_EX!S5</f>
        <v>0</v>
      </c>
      <c r="T5" s="30">
        <f>INTMARB_IN!T5+INTMARB_EX!T5</f>
        <v>0</v>
      </c>
      <c r="U5" s="30">
        <f>INTMARB_IN!U5+INTMARB_EX!U5</f>
        <v>0</v>
      </c>
      <c r="V5" s="30">
        <f>INTMARB_IN!V5+INTMARB_EX!V5</f>
        <v>0</v>
      </c>
      <c r="W5" s="30">
        <f>INTMARB_IN!W5+INTMARB_EX!W5</f>
        <v>0</v>
      </c>
      <c r="X5" s="30">
        <f>INTMARB_IN!X5+INTMARB_EX!X5</f>
        <v>0</v>
      </c>
    </row>
    <row r="6" spans="1:24" ht="11.25" customHeight="1" x14ac:dyDescent="0.2">
      <c r="A6" s="39" t="s">
        <v>7</v>
      </c>
      <c r="B6" s="23" t="s">
        <v>8</v>
      </c>
      <c r="C6" s="30">
        <f>INTMARB_IN!C6+INTMARB_EX!C6</f>
        <v>0</v>
      </c>
      <c r="D6" s="30">
        <f>INTMARB_IN!D6+INTMARB_EX!D6</f>
        <v>0</v>
      </c>
      <c r="E6" s="30">
        <f>INTMARB_IN!E6+INTMARB_EX!E6</f>
        <v>0</v>
      </c>
      <c r="F6" s="30">
        <f>INTMARB_IN!F6+INTMARB_EX!F6</f>
        <v>0</v>
      </c>
      <c r="G6" s="30">
        <f>INTMARB_IN!G6+INTMARB_EX!G6</f>
        <v>0</v>
      </c>
      <c r="H6" s="30">
        <f>INTMARB_IN!H6+INTMARB_EX!H6</f>
        <v>0</v>
      </c>
      <c r="I6" s="30">
        <f>INTMARB_IN!I6+INTMARB_EX!I6</f>
        <v>0</v>
      </c>
      <c r="J6" s="30">
        <f>INTMARB_IN!J6+INTMARB_EX!J6</f>
        <v>0</v>
      </c>
      <c r="K6" s="30">
        <f>INTMARB_IN!K6+INTMARB_EX!K6</f>
        <v>0</v>
      </c>
      <c r="L6" s="30">
        <f>INTMARB_IN!L6+INTMARB_EX!L6</f>
        <v>0</v>
      </c>
      <c r="M6" s="30">
        <f>INTMARB_IN!M6+INTMARB_EX!M6</f>
        <v>0</v>
      </c>
      <c r="N6" s="30">
        <f>INTMARB_IN!N6+INTMARB_EX!N6</f>
        <v>0</v>
      </c>
      <c r="O6" s="30">
        <f>INTMARB_IN!O6+INTMARB_EX!O6</f>
        <v>0</v>
      </c>
      <c r="P6" s="30">
        <f>INTMARB_IN!P6+INTMARB_EX!P6</f>
        <v>0</v>
      </c>
      <c r="Q6" s="30">
        <f>INTMARB_IN!Q6+INTMARB_EX!Q6</f>
        <v>0</v>
      </c>
      <c r="R6" s="30">
        <f>INTMARB_IN!R6+INTMARB_EX!R6</f>
        <v>0</v>
      </c>
      <c r="S6" s="30">
        <f>INTMARB_IN!S6+INTMARB_EX!S6</f>
        <v>0</v>
      </c>
      <c r="T6" s="30">
        <f>INTMARB_IN!T6+INTMARB_EX!T6</f>
        <v>0</v>
      </c>
      <c r="U6" s="30">
        <f>INTMARB_IN!U6+INTMARB_EX!U6</f>
        <v>0</v>
      </c>
      <c r="V6" s="30">
        <f>INTMARB_IN!V6+INTMARB_EX!V6</f>
        <v>0</v>
      </c>
      <c r="W6" s="30">
        <f>INTMARB_IN!W6+INTMARB_EX!W6</f>
        <v>0</v>
      </c>
      <c r="X6" s="30">
        <f>INTMARB_IN!X6+INTMARB_EX!X6</f>
        <v>0</v>
      </c>
    </row>
    <row r="7" spans="1:24" ht="11.25" customHeight="1" x14ac:dyDescent="0.2">
      <c r="A7" s="39" t="s">
        <v>9</v>
      </c>
      <c r="B7" s="23" t="s">
        <v>10</v>
      </c>
      <c r="C7" s="30">
        <f>INTMARB_IN!C7+INTMARB_EX!C7</f>
        <v>0</v>
      </c>
      <c r="D7" s="30">
        <f>INTMARB_IN!D7+INTMARB_EX!D7</f>
        <v>0</v>
      </c>
      <c r="E7" s="30">
        <f>INTMARB_IN!E7+INTMARB_EX!E7</f>
        <v>0</v>
      </c>
      <c r="F7" s="30">
        <f>INTMARB_IN!F7+INTMARB_EX!F7</f>
        <v>0</v>
      </c>
      <c r="G7" s="30">
        <f>INTMARB_IN!G7+INTMARB_EX!G7</f>
        <v>0</v>
      </c>
      <c r="H7" s="30">
        <f>INTMARB_IN!H7+INTMARB_EX!H7</f>
        <v>0</v>
      </c>
      <c r="I7" s="30">
        <f>INTMARB_IN!I7+INTMARB_EX!I7</f>
        <v>0</v>
      </c>
      <c r="J7" s="30">
        <f>INTMARB_IN!J7+INTMARB_EX!J7</f>
        <v>0</v>
      </c>
      <c r="K7" s="30">
        <f>INTMARB_IN!K7+INTMARB_EX!K7</f>
        <v>0</v>
      </c>
      <c r="L7" s="30">
        <f>INTMARB_IN!L7+INTMARB_EX!L7</f>
        <v>0</v>
      </c>
      <c r="M7" s="30">
        <f>INTMARB_IN!M7+INTMARB_EX!M7</f>
        <v>0</v>
      </c>
      <c r="N7" s="30">
        <f>INTMARB_IN!N7+INTMARB_EX!N7</f>
        <v>0</v>
      </c>
      <c r="O7" s="30">
        <f>INTMARB_IN!O7+INTMARB_EX!O7</f>
        <v>0</v>
      </c>
      <c r="P7" s="30">
        <f>INTMARB_IN!P7+INTMARB_EX!P7</f>
        <v>0</v>
      </c>
      <c r="Q7" s="30">
        <f>INTMARB_IN!Q7+INTMARB_EX!Q7</f>
        <v>0</v>
      </c>
      <c r="R7" s="30">
        <f>INTMARB_IN!R7+INTMARB_EX!R7</f>
        <v>0</v>
      </c>
      <c r="S7" s="30">
        <f>INTMARB_IN!S7+INTMARB_EX!S7</f>
        <v>0</v>
      </c>
      <c r="T7" s="30">
        <f>INTMARB_IN!T7+INTMARB_EX!T7</f>
        <v>0</v>
      </c>
      <c r="U7" s="30">
        <f>INTMARB_IN!U7+INTMARB_EX!U7</f>
        <v>0</v>
      </c>
      <c r="V7" s="30">
        <f>INTMARB_IN!V7+INTMARB_EX!V7</f>
        <v>0</v>
      </c>
      <c r="W7" s="30">
        <f>INTMARB_IN!W7+INTMARB_EX!W7</f>
        <v>0</v>
      </c>
      <c r="X7" s="30">
        <f>INTMARB_IN!X7+INTMARB_EX!X7</f>
        <v>0</v>
      </c>
    </row>
    <row r="8" spans="1:24" ht="11.25" customHeight="1" x14ac:dyDescent="0.2">
      <c r="A8" s="40" t="s">
        <v>343</v>
      </c>
      <c r="B8" s="41" t="s">
        <v>344</v>
      </c>
      <c r="C8" s="42">
        <f t="shared" ref="C8:V8" si="6">SUM(C9:C10)</f>
        <v>0</v>
      </c>
      <c r="D8" s="42">
        <f t="shared" si="6"/>
        <v>0</v>
      </c>
      <c r="E8" s="42">
        <f t="shared" si="6"/>
        <v>0</v>
      </c>
      <c r="F8" s="42">
        <f t="shared" si="6"/>
        <v>0</v>
      </c>
      <c r="G8" s="42">
        <f t="shared" si="6"/>
        <v>0</v>
      </c>
      <c r="H8" s="42">
        <f t="shared" si="6"/>
        <v>0</v>
      </c>
      <c r="I8" s="42">
        <f t="shared" si="6"/>
        <v>0</v>
      </c>
      <c r="J8" s="42">
        <f t="shared" si="6"/>
        <v>0</v>
      </c>
      <c r="K8" s="42">
        <f t="shared" si="6"/>
        <v>0</v>
      </c>
      <c r="L8" s="42">
        <f t="shared" si="6"/>
        <v>0</v>
      </c>
      <c r="M8" s="42">
        <f t="shared" si="6"/>
        <v>0</v>
      </c>
      <c r="N8" s="42">
        <f t="shared" si="6"/>
        <v>0</v>
      </c>
      <c r="O8" s="42">
        <f t="shared" si="6"/>
        <v>0</v>
      </c>
      <c r="P8" s="42">
        <f t="shared" si="6"/>
        <v>0</v>
      </c>
      <c r="Q8" s="42">
        <f t="shared" si="6"/>
        <v>0</v>
      </c>
      <c r="R8" s="42">
        <f t="shared" si="6"/>
        <v>0</v>
      </c>
      <c r="S8" s="42">
        <f t="shared" si="6"/>
        <v>0</v>
      </c>
      <c r="T8" s="42">
        <f t="shared" si="6"/>
        <v>0</v>
      </c>
      <c r="U8" s="42">
        <f t="shared" si="6"/>
        <v>0</v>
      </c>
      <c r="V8" s="42">
        <f t="shared" si="6"/>
        <v>0</v>
      </c>
      <c r="W8" s="42">
        <f t="shared" ref="W8:X8" si="7">SUM(W9:W10)</f>
        <v>0</v>
      </c>
      <c r="X8" s="42">
        <f t="shared" si="7"/>
        <v>0</v>
      </c>
    </row>
    <row r="9" spans="1:24" ht="11.25" customHeight="1" x14ac:dyDescent="0.2">
      <c r="A9" s="39" t="s">
        <v>11</v>
      </c>
      <c r="B9" s="23" t="s">
        <v>12</v>
      </c>
      <c r="C9" s="30">
        <f>INTMARB_IN!C9+INTMARB_EX!C9</f>
        <v>0</v>
      </c>
      <c r="D9" s="30">
        <f>INTMARB_IN!D9+INTMARB_EX!D9</f>
        <v>0</v>
      </c>
      <c r="E9" s="30">
        <f>INTMARB_IN!E9+INTMARB_EX!E9</f>
        <v>0</v>
      </c>
      <c r="F9" s="30">
        <f>INTMARB_IN!F9+INTMARB_EX!F9</f>
        <v>0</v>
      </c>
      <c r="G9" s="30">
        <f>INTMARB_IN!G9+INTMARB_EX!G9</f>
        <v>0</v>
      </c>
      <c r="H9" s="30">
        <f>INTMARB_IN!H9+INTMARB_EX!H9</f>
        <v>0</v>
      </c>
      <c r="I9" s="30">
        <f>INTMARB_IN!I9+INTMARB_EX!I9</f>
        <v>0</v>
      </c>
      <c r="J9" s="30">
        <f>INTMARB_IN!J9+INTMARB_EX!J9</f>
        <v>0</v>
      </c>
      <c r="K9" s="30">
        <f>INTMARB_IN!K9+INTMARB_EX!K9</f>
        <v>0</v>
      </c>
      <c r="L9" s="30">
        <f>INTMARB_IN!L9+INTMARB_EX!L9</f>
        <v>0</v>
      </c>
      <c r="M9" s="30">
        <f>INTMARB_IN!M9+INTMARB_EX!M9</f>
        <v>0</v>
      </c>
      <c r="N9" s="30">
        <f>INTMARB_IN!N9+INTMARB_EX!N9</f>
        <v>0</v>
      </c>
      <c r="O9" s="30">
        <f>INTMARB_IN!O9+INTMARB_EX!O9</f>
        <v>0</v>
      </c>
      <c r="P9" s="30">
        <f>INTMARB_IN!P9+INTMARB_EX!P9</f>
        <v>0</v>
      </c>
      <c r="Q9" s="30">
        <f>INTMARB_IN!Q9+INTMARB_EX!Q9</f>
        <v>0</v>
      </c>
      <c r="R9" s="30">
        <f>INTMARB_IN!R9+INTMARB_EX!R9</f>
        <v>0</v>
      </c>
      <c r="S9" s="30">
        <f>INTMARB_IN!S9+INTMARB_EX!S9</f>
        <v>0</v>
      </c>
      <c r="T9" s="30">
        <f>INTMARB_IN!T9+INTMARB_EX!T9</f>
        <v>0</v>
      </c>
      <c r="U9" s="30">
        <f>INTMARB_IN!U9+INTMARB_EX!U9</f>
        <v>0</v>
      </c>
      <c r="V9" s="30">
        <f>INTMARB_IN!V9+INTMARB_EX!V9</f>
        <v>0</v>
      </c>
      <c r="W9" s="30">
        <f>INTMARB_IN!W9+INTMARB_EX!W9</f>
        <v>0</v>
      </c>
      <c r="X9" s="30">
        <f>INTMARB_IN!X9+INTMARB_EX!X9</f>
        <v>0</v>
      </c>
    </row>
    <row r="10" spans="1:24" ht="11.25" customHeight="1" x14ac:dyDescent="0.2">
      <c r="A10" s="39" t="s">
        <v>13</v>
      </c>
      <c r="B10" s="23" t="s">
        <v>14</v>
      </c>
      <c r="C10" s="30">
        <f>INTMARB_IN!C10+INTMARB_EX!C10</f>
        <v>0</v>
      </c>
      <c r="D10" s="30">
        <f>INTMARB_IN!D10+INTMARB_EX!D10</f>
        <v>0</v>
      </c>
      <c r="E10" s="30">
        <f>INTMARB_IN!E10+INTMARB_EX!E10</f>
        <v>0</v>
      </c>
      <c r="F10" s="30">
        <f>INTMARB_IN!F10+INTMARB_EX!F10</f>
        <v>0</v>
      </c>
      <c r="G10" s="30">
        <f>INTMARB_IN!G10+INTMARB_EX!G10</f>
        <v>0</v>
      </c>
      <c r="H10" s="30">
        <f>INTMARB_IN!H10+INTMARB_EX!H10</f>
        <v>0</v>
      </c>
      <c r="I10" s="30">
        <f>INTMARB_IN!I10+INTMARB_EX!I10</f>
        <v>0</v>
      </c>
      <c r="J10" s="30">
        <f>INTMARB_IN!J10+INTMARB_EX!J10</f>
        <v>0</v>
      </c>
      <c r="K10" s="30">
        <f>INTMARB_IN!K10+INTMARB_EX!K10</f>
        <v>0</v>
      </c>
      <c r="L10" s="30">
        <f>INTMARB_IN!L10+INTMARB_EX!L10</f>
        <v>0</v>
      </c>
      <c r="M10" s="30">
        <f>INTMARB_IN!M10+INTMARB_EX!M10</f>
        <v>0</v>
      </c>
      <c r="N10" s="30">
        <f>INTMARB_IN!N10+INTMARB_EX!N10</f>
        <v>0</v>
      </c>
      <c r="O10" s="30">
        <f>INTMARB_IN!O10+INTMARB_EX!O10</f>
        <v>0</v>
      </c>
      <c r="P10" s="30">
        <f>INTMARB_IN!P10+INTMARB_EX!P10</f>
        <v>0</v>
      </c>
      <c r="Q10" s="30">
        <f>INTMARB_IN!Q10+INTMARB_EX!Q10</f>
        <v>0</v>
      </c>
      <c r="R10" s="30">
        <f>INTMARB_IN!R10+INTMARB_EX!R10</f>
        <v>0</v>
      </c>
      <c r="S10" s="30">
        <f>INTMARB_IN!S10+INTMARB_EX!S10</f>
        <v>0</v>
      </c>
      <c r="T10" s="30">
        <f>INTMARB_IN!T10+INTMARB_EX!T10</f>
        <v>0</v>
      </c>
      <c r="U10" s="30">
        <f>INTMARB_IN!U10+INTMARB_EX!U10</f>
        <v>0</v>
      </c>
      <c r="V10" s="30">
        <f>INTMARB_IN!V10+INTMARB_EX!V10</f>
        <v>0</v>
      </c>
      <c r="W10" s="30">
        <f>INTMARB_IN!W10+INTMARB_EX!W10</f>
        <v>0</v>
      </c>
      <c r="X10" s="30">
        <f>INTMARB_IN!X10+INTMARB_EX!X10</f>
        <v>0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:V11" si="8">SUM(C12:C16)</f>
        <v>0</v>
      </c>
      <c r="D11" s="42">
        <f t="shared" si="8"/>
        <v>0</v>
      </c>
      <c r="E11" s="42">
        <f t="shared" si="8"/>
        <v>0</v>
      </c>
      <c r="F11" s="42">
        <f t="shared" si="8"/>
        <v>0</v>
      </c>
      <c r="G11" s="42">
        <f t="shared" si="8"/>
        <v>0</v>
      </c>
      <c r="H11" s="42">
        <f t="shared" si="8"/>
        <v>0</v>
      </c>
      <c r="I11" s="42">
        <f t="shared" si="8"/>
        <v>0</v>
      </c>
      <c r="J11" s="42">
        <f t="shared" si="8"/>
        <v>0</v>
      </c>
      <c r="K11" s="42">
        <f t="shared" si="8"/>
        <v>0</v>
      </c>
      <c r="L11" s="42">
        <f t="shared" si="8"/>
        <v>0</v>
      </c>
      <c r="M11" s="42">
        <f t="shared" si="8"/>
        <v>0</v>
      </c>
      <c r="N11" s="42">
        <f t="shared" si="8"/>
        <v>0</v>
      </c>
      <c r="O11" s="42">
        <f t="shared" si="8"/>
        <v>0</v>
      </c>
      <c r="P11" s="42">
        <f t="shared" si="8"/>
        <v>0</v>
      </c>
      <c r="Q11" s="42">
        <f t="shared" si="8"/>
        <v>0</v>
      </c>
      <c r="R11" s="42">
        <f t="shared" si="8"/>
        <v>0</v>
      </c>
      <c r="S11" s="42">
        <f t="shared" si="8"/>
        <v>0</v>
      </c>
      <c r="T11" s="42">
        <f t="shared" si="8"/>
        <v>0</v>
      </c>
      <c r="U11" s="42">
        <f t="shared" si="8"/>
        <v>0</v>
      </c>
      <c r="V11" s="42">
        <f t="shared" si="8"/>
        <v>0</v>
      </c>
      <c r="W11" s="42">
        <f t="shared" ref="W11:X11" si="9">SUM(W12:W16)</f>
        <v>0</v>
      </c>
      <c r="X11" s="42">
        <f t="shared" si="9"/>
        <v>0</v>
      </c>
    </row>
    <row r="12" spans="1:24" ht="11.25" customHeight="1" x14ac:dyDescent="0.2">
      <c r="A12" s="39" t="s">
        <v>15</v>
      </c>
      <c r="B12" s="23" t="s">
        <v>16</v>
      </c>
      <c r="C12" s="30">
        <f>INTMARB_IN!C12+INTMARB_EX!C12</f>
        <v>0</v>
      </c>
      <c r="D12" s="30">
        <f>INTMARB_IN!D12+INTMARB_EX!D12</f>
        <v>0</v>
      </c>
      <c r="E12" s="30">
        <f>INTMARB_IN!E12+INTMARB_EX!E12</f>
        <v>0</v>
      </c>
      <c r="F12" s="30">
        <f>INTMARB_IN!F12+INTMARB_EX!F12</f>
        <v>0</v>
      </c>
      <c r="G12" s="30">
        <f>INTMARB_IN!G12+INTMARB_EX!G12</f>
        <v>0</v>
      </c>
      <c r="H12" s="30">
        <f>INTMARB_IN!H12+INTMARB_EX!H12</f>
        <v>0</v>
      </c>
      <c r="I12" s="30">
        <f>INTMARB_IN!I12+INTMARB_EX!I12</f>
        <v>0</v>
      </c>
      <c r="J12" s="30">
        <f>INTMARB_IN!J12+INTMARB_EX!J12</f>
        <v>0</v>
      </c>
      <c r="K12" s="30">
        <f>INTMARB_IN!K12+INTMARB_EX!K12</f>
        <v>0</v>
      </c>
      <c r="L12" s="30">
        <f>INTMARB_IN!L12+INTMARB_EX!L12</f>
        <v>0</v>
      </c>
      <c r="M12" s="30">
        <f>INTMARB_IN!M12+INTMARB_EX!M12</f>
        <v>0</v>
      </c>
      <c r="N12" s="30">
        <f>INTMARB_IN!N12+INTMARB_EX!N12</f>
        <v>0</v>
      </c>
      <c r="O12" s="30">
        <f>INTMARB_IN!O12+INTMARB_EX!O12</f>
        <v>0</v>
      </c>
      <c r="P12" s="30">
        <f>INTMARB_IN!P12+INTMARB_EX!P12</f>
        <v>0</v>
      </c>
      <c r="Q12" s="30">
        <f>INTMARB_IN!Q12+INTMARB_EX!Q12</f>
        <v>0</v>
      </c>
      <c r="R12" s="30">
        <f>INTMARB_IN!R12+INTMARB_EX!R12</f>
        <v>0</v>
      </c>
      <c r="S12" s="30">
        <f>INTMARB_IN!S12+INTMARB_EX!S12</f>
        <v>0</v>
      </c>
      <c r="T12" s="30">
        <f>INTMARB_IN!T12+INTMARB_EX!T12</f>
        <v>0</v>
      </c>
      <c r="U12" s="30">
        <f>INTMARB_IN!U12+INTMARB_EX!U12</f>
        <v>0</v>
      </c>
      <c r="V12" s="30">
        <f>INTMARB_IN!V12+INTMARB_EX!V12</f>
        <v>0</v>
      </c>
      <c r="W12" s="30">
        <f>INTMARB_IN!W12+INTMARB_EX!W12</f>
        <v>0</v>
      </c>
      <c r="X12" s="30">
        <f>INTMARB_IN!X12+INTMARB_EX!X12</f>
        <v>0</v>
      </c>
    </row>
    <row r="13" spans="1:24" ht="11.25" customHeight="1" x14ac:dyDescent="0.2">
      <c r="A13" s="39" t="s">
        <v>17</v>
      </c>
      <c r="B13" s="23" t="s">
        <v>18</v>
      </c>
      <c r="C13" s="30">
        <f>INTMARB_IN!C13+INTMARB_EX!C13</f>
        <v>0</v>
      </c>
      <c r="D13" s="30">
        <f>INTMARB_IN!D13+INTMARB_EX!D13</f>
        <v>0</v>
      </c>
      <c r="E13" s="30">
        <f>INTMARB_IN!E13+INTMARB_EX!E13</f>
        <v>0</v>
      </c>
      <c r="F13" s="30">
        <f>INTMARB_IN!F13+INTMARB_EX!F13</f>
        <v>0</v>
      </c>
      <c r="G13" s="30">
        <f>INTMARB_IN!G13+INTMARB_EX!G13</f>
        <v>0</v>
      </c>
      <c r="H13" s="30">
        <f>INTMARB_IN!H13+INTMARB_EX!H13</f>
        <v>0</v>
      </c>
      <c r="I13" s="30">
        <f>INTMARB_IN!I13+INTMARB_EX!I13</f>
        <v>0</v>
      </c>
      <c r="J13" s="30">
        <f>INTMARB_IN!J13+INTMARB_EX!J13</f>
        <v>0</v>
      </c>
      <c r="K13" s="30">
        <f>INTMARB_IN!K13+INTMARB_EX!K13</f>
        <v>0</v>
      </c>
      <c r="L13" s="30">
        <f>INTMARB_IN!L13+INTMARB_EX!L13</f>
        <v>0</v>
      </c>
      <c r="M13" s="30">
        <f>INTMARB_IN!M13+INTMARB_EX!M13</f>
        <v>0</v>
      </c>
      <c r="N13" s="30">
        <f>INTMARB_IN!N13+INTMARB_EX!N13</f>
        <v>0</v>
      </c>
      <c r="O13" s="30">
        <f>INTMARB_IN!O13+INTMARB_EX!O13</f>
        <v>0</v>
      </c>
      <c r="P13" s="30">
        <f>INTMARB_IN!P13+INTMARB_EX!P13</f>
        <v>0</v>
      </c>
      <c r="Q13" s="30">
        <f>INTMARB_IN!Q13+INTMARB_EX!Q13</f>
        <v>0</v>
      </c>
      <c r="R13" s="30">
        <f>INTMARB_IN!R13+INTMARB_EX!R13</f>
        <v>0</v>
      </c>
      <c r="S13" s="30">
        <f>INTMARB_IN!S13+INTMARB_EX!S13</f>
        <v>0</v>
      </c>
      <c r="T13" s="30">
        <f>INTMARB_IN!T13+INTMARB_EX!T13</f>
        <v>0</v>
      </c>
      <c r="U13" s="30">
        <f>INTMARB_IN!U13+INTMARB_EX!U13</f>
        <v>0</v>
      </c>
      <c r="V13" s="30">
        <f>INTMARB_IN!V13+INTMARB_EX!V13</f>
        <v>0</v>
      </c>
      <c r="W13" s="30">
        <f>INTMARB_IN!W13+INTMARB_EX!W13</f>
        <v>0</v>
      </c>
      <c r="X13" s="30">
        <f>INTMARB_IN!X13+INTMARB_EX!X13</f>
        <v>0</v>
      </c>
    </row>
    <row r="14" spans="1:24" ht="11.25" customHeight="1" x14ac:dyDescent="0.2">
      <c r="A14" s="39" t="s">
        <v>19</v>
      </c>
      <c r="B14" s="23" t="s">
        <v>20</v>
      </c>
      <c r="C14" s="30">
        <f>INTMARB_IN!C14+INTMARB_EX!C14</f>
        <v>0</v>
      </c>
      <c r="D14" s="30">
        <f>INTMARB_IN!D14+INTMARB_EX!D14</f>
        <v>0</v>
      </c>
      <c r="E14" s="30">
        <f>INTMARB_IN!E14+INTMARB_EX!E14</f>
        <v>0</v>
      </c>
      <c r="F14" s="30">
        <f>INTMARB_IN!F14+INTMARB_EX!F14</f>
        <v>0</v>
      </c>
      <c r="G14" s="30">
        <f>INTMARB_IN!G14+INTMARB_EX!G14</f>
        <v>0</v>
      </c>
      <c r="H14" s="30">
        <f>INTMARB_IN!H14+INTMARB_EX!H14</f>
        <v>0</v>
      </c>
      <c r="I14" s="30">
        <f>INTMARB_IN!I14+INTMARB_EX!I14</f>
        <v>0</v>
      </c>
      <c r="J14" s="30">
        <f>INTMARB_IN!J14+INTMARB_EX!J14</f>
        <v>0</v>
      </c>
      <c r="K14" s="30">
        <f>INTMARB_IN!K14+INTMARB_EX!K14</f>
        <v>0</v>
      </c>
      <c r="L14" s="30">
        <f>INTMARB_IN!L14+INTMARB_EX!L14</f>
        <v>0</v>
      </c>
      <c r="M14" s="30">
        <f>INTMARB_IN!M14+INTMARB_EX!M14</f>
        <v>0</v>
      </c>
      <c r="N14" s="30">
        <f>INTMARB_IN!N14+INTMARB_EX!N14</f>
        <v>0</v>
      </c>
      <c r="O14" s="30">
        <f>INTMARB_IN!O14+INTMARB_EX!O14</f>
        <v>0</v>
      </c>
      <c r="P14" s="30">
        <f>INTMARB_IN!P14+INTMARB_EX!P14</f>
        <v>0</v>
      </c>
      <c r="Q14" s="30">
        <f>INTMARB_IN!Q14+INTMARB_EX!Q14</f>
        <v>0</v>
      </c>
      <c r="R14" s="30">
        <f>INTMARB_IN!R14+INTMARB_EX!R14</f>
        <v>0</v>
      </c>
      <c r="S14" s="30">
        <f>INTMARB_IN!S14+INTMARB_EX!S14</f>
        <v>0</v>
      </c>
      <c r="T14" s="30">
        <f>INTMARB_IN!T14+INTMARB_EX!T14</f>
        <v>0</v>
      </c>
      <c r="U14" s="30">
        <f>INTMARB_IN!U14+INTMARB_EX!U14</f>
        <v>0</v>
      </c>
      <c r="V14" s="30">
        <f>INTMARB_IN!V14+INTMARB_EX!V14</f>
        <v>0</v>
      </c>
      <c r="W14" s="30">
        <f>INTMARB_IN!W14+INTMARB_EX!W14</f>
        <v>0</v>
      </c>
      <c r="X14" s="30">
        <f>INTMARB_IN!X14+INTMARB_EX!X14</f>
        <v>0</v>
      </c>
    </row>
    <row r="15" spans="1:24" ht="11.25" customHeight="1" x14ac:dyDescent="0.2">
      <c r="A15" s="39" t="s">
        <v>21</v>
      </c>
      <c r="B15" s="23" t="s">
        <v>22</v>
      </c>
      <c r="C15" s="30">
        <f>INTMARB_IN!C15+INTMARB_EX!C15</f>
        <v>0</v>
      </c>
      <c r="D15" s="30">
        <f>INTMARB_IN!D15+INTMARB_EX!D15</f>
        <v>0</v>
      </c>
      <c r="E15" s="30">
        <f>INTMARB_IN!E15+INTMARB_EX!E15</f>
        <v>0</v>
      </c>
      <c r="F15" s="30">
        <f>INTMARB_IN!F15+INTMARB_EX!F15</f>
        <v>0</v>
      </c>
      <c r="G15" s="30">
        <f>INTMARB_IN!G15+INTMARB_EX!G15</f>
        <v>0</v>
      </c>
      <c r="H15" s="30">
        <f>INTMARB_IN!H15+INTMARB_EX!H15</f>
        <v>0</v>
      </c>
      <c r="I15" s="30">
        <f>INTMARB_IN!I15+INTMARB_EX!I15</f>
        <v>0</v>
      </c>
      <c r="J15" s="30">
        <f>INTMARB_IN!J15+INTMARB_EX!J15</f>
        <v>0</v>
      </c>
      <c r="K15" s="30">
        <f>INTMARB_IN!K15+INTMARB_EX!K15</f>
        <v>0</v>
      </c>
      <c r="L15" s="30">
        <f>INTMARB_IN!L15+INTMARB_EX!L15</f>
        <v>0</v>
      </c>
      <c r="M15" s="30">
        <f>INTMARB_IN!M15+INTMARB_EX!M15</f>
        <v>0</v>
      </c>
      <c r="N15" s="30">
        <f>INTMARB_IN!N15+INTMARB_EX!N15</f>
        <v>0</v>
      </c>
      <c r="O15" s="30">
        <f>INTMARB_IN!O15+INTMARB_EX!O15</f>
        <v>0</v>
      </c>
      <c r="P15" s="30">
        <f>INTMARB_IN!P15+INTMARB_EX!P15</f>
        <v>0</v>
      </c>
      <c r="Q15" s="30">
        <f>INTMARB_IN!Q15+INTMARB_EX!Q15</f>
        <v>0</v>
      </c>
      <c r="R15" s="30">
        <f>INTMARB_IN!R15+INTMARB_EX!R15</f>
        <v>0</v>
      </c>
      <c r="S15" s="30">
        <f>INTMARB_IN!S15+INTMARB_EX!S15</f>
        <v>0</v>
      </c>
      <c r="T15" s="30">
        <f>INTMARB_IN!T15+INTMARB_EX!T15</f>
        <v>0</v>
      </c>
      <c r="U15" s="30">
        <f>INTMARB_IN!U15+INTMARB_EX!U15</f>
        <v>0</v>
      </c>
      <c r="V15" s="30">
        <f>INTMARB_IN!V15+INTMARB_EX!V15</f>
        <v>0</v>
      </c>
      <c r="W15" s="30">
        <f>INTMARB_IN!W15+INTMARB_EX!W15</f>
        <v>0</v>
      </c>
      <c r="X15" s="30">
        <f>INTMARB_IN!X15+INTMARB_EX!X15</f>
        <v>0</v>
      </c>
    </row>
    <row r="16" spans="1:24" ht="11.25" customHeight="1" x14ac:dyDescent="0.2">
      <c r="A16" s="39" t="s">
        <v>23</v>
      </c>
      <c r="B16" s="23" t="s">
        <v>24</v>
      </c>
      <c r="C16" s="30">
        <f>INTMARB_IN!C16+INTMARB_EX!C16</f>
        <v>0</v>
      </c>
      <c r="D16" s="30">
        <f>INTMARB_IN!D16+INTMARB_EX!D16</f>
        <v>0</v>
      </c>
      <c r="E16" s="30">
        <f>INTMARB_IN!E16+INTMARB_EX!E16</f>
        <v>0</v>
      </c>
      <c r="F16" s="30">
        <f>INTMARB_IN!F16+INTMARB_EX!F16</f>
        <v>0</v>
      </c>
      <c r="G16" s="30">
        <f>INTMARB_IN!G16+INTMARB_EX!G16</f>
        <v>0</v>
      </c>
      <c r="H16" s="30">
        <f>INTMARB_IN!H16+INTMARB_EX!H16</f>
        <v>0</v>
      </c>
      <c r="I16" s="30">
        <f>INTMARB_IN!I16+INTMARB_EX!I16</f>
        <v>0</v>
      </c>
      <c r="J16" s="30">
        <f>INTMARB_IN!J16+INTMARB_EX!J16</f>
        <v>0</v>
      </c>
      <c r="K16" s="30">
        <f>INTMARB_IN!K16+INTMARB_EX!K16</f>
        <v>0</v>
      </c>
      <c r="L16" s="30">
        <f>INTMARB_IN!L16+INTMARB_EX!L16</f>
        <v>0</v>
      </c>
      <c r="M16" s="30">
        <f>INTMARB_IN!M16+INTMARB_EX!M16</f>
        <v>0</v>
      </c>
      <c r="N16" s="30">
        <f>INTMARB_IN!N16+INTMARB_EX!N16</f>
        <v>0</v>
      </c>
      <c r="O16" s="30">
        <f>INTMARB_IN!O16+INTMARB_EX!O16</f>
        <v>0</v>
      </c>
      <c r="P16" s="30">
        <f>INTMARB_IN!P16+INTMARB_EX!P16</f>
        <v>0</v>
      </c>
      <c r="Q16" s="30">
        <f>INTMARB_IN!Q16+INTMARB_EX!Q16</f>
        <v>0</v>
      </c>
      <c r="R16" s="30">
        <f>INTMARB_IN!R16+INTMARB_EX!R16</f>
        <v>0</v>
      </c>
      <c r="S16" s="30">
        <f>INTMARB_IN!S16+INTMARB_EX!S16</f>
        <v>0</v>
      </c>
      <c r="T16" s="30">
        <f>INTMARB_IN!T16+INTMARB_EX!T16</f>
        <v>0</v>
      </c>
      <c r="U16" s="30">
        <f>INTMARB_IN!U16+INTMARB_EX!U16</f>
        <v>0</v>
      </c>
      <c r="V16" s="30">
        <f>INTMARB_IN!V16+INTMARB_EX!V16</f>
        <v>0</v>
      </c>
      <c r="W16" s="30">
        <f>INTMARB_IN!W16+INTMARB_EX!W16</f>
        <v>0</v>
      </c>
      <c r="X16" s="30">
        <f>INTMARB_IN!X16+INTMARB_EX!X16</f>
        <v>0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:V17" si="10">SUM(C18:C21)</f>
        <v>0</v>
      </c>
      <c r="D17" s="31">
        <f t="shared" si="10"/>
        <v>0</v>
      </c>
      <c r="E17" s="31">
        <f t="shared" si="10"/>
        <v>0</v>
      </c>
      <c r="F17" s="31">
        <f t="shared" si="10"/>
        <v>0</v>
      </c>
      <c r="G17" s="31">
        <f t="shared" si="10"/>
        <v>0</v>
      </c>
      <c r="H17" s="31">
        <f t="shared" si="10"/>
        <v>0</v>
      </c>
      <c r="I17" s="31">
        <f t="shared" si="10"/>
        <v>0</v>
      </c>
      <c r="J17" s="31">
        <f t="shared" si="10"/>
        <v>0</v>
      </c>
      <c r="K17" s="31">
        <f t="shared" si="10"/>
        <v>0</v>
      </c>
      <c r="L17" s="31">
        <f t="shared" si="10"/>
        <v>0</v>
      </c>
      <c r="M17" s="31">
        <f t="shared" si="10"/>
        <v>0</v>
      </c>
      <c r="N17" s="31">
        <f t="shared" si="10"/>
        <v>0</v>
      </c>
      <c r="O17" s="31">
        <f t="shared" si="10"/>
        <v>0</v>
      </c>
      <c r="P17" s="31">
        <f t="shared" si="10"/>
        <v>0</v>
      </c>
      <c r="Q17" s="31">
        <f t="shared" si="10"/>
        <v>0</v>
      </c>
      <c r="R17" s="31">
        <f t="shared" si="10"/>
        <v>0</v>
      </c>
      <c r="S17" s="31">
        <f t="shared" si="10"/>
        <v>0</v>
      </c>
      <c r="T17" s="31">
        <f t="shared" si="10"/>
        <v>0</v>
      </c>
      <c r="U17" s="31">
        <f t="shared" si="10"/>
        <v>0</v>
      </c>
      <c r="V17" s="31">
        <f t="shared" si="10"/>
        <v>0</v>
      </c>
      <c r="W17" s="31">
        <f t="shared" ref="W17:X17" si="11">SUM(W18:W21)</f>
        <v>0</v>
      </c>
      <c r="X17" s="31">
        <f t="shared" si="11"/>
        <v>0</v>
      </c>
    </row>
    <row r="18" spans="1:24" ht="11.25" customHeight="1" x14ac:dyDescent="0.2">
      <c r="A18" s="22" t="s">
        <v>27</v>
      </c>
      <c r="B18" s="23" t="s">
        <v>28</v>
      </c>
      <c r="C18" s="30">
        <f>INTMARB_IN!C18+INTMARB_EX!C18</f>
        <v>0</v>
      </c>
      <c r="D18" s="30">
        <f>INTMARB_IN!D18+INTMARB_EX!D18</f>
        <v>0</v>
      </c>
      <c r="E18" s="30">
        <f>INTMARB_IN!E18+INTMARB_EX!E18</f>
        <v>0</v>
      </c>
      <c r="F18" s="30">
        <f>INTMARB_IN!F18+INTMARB_EX!F18</f>
        <v>0</v>
      </c>
      <c r="G18" s="30">
        <f>INTMARB_IN!G18+INTMARB_EX!G18</f>
        <v>0</v>
      </c>
      <c r="H18" s="30">
        <f>INTMARB_IN!H18+INTMARB_EX!H18</f>
        <v>0</v>
      </c>
      <c r="I18" s="30">
        <f>INTMARB_IN!I18+INTMARB_EX!I18</f>
        <v>0</v>
      </c>
      <c r="J18" s="30">
        <f>INTMARB_IN!J18+INTMARB_EX!J18</f>
        <v>0</v>
      </c>
      <c r="K18" s="30">
        <f>INTMARB_IN!K18+INTMARB_EX!K18</f>
        <v>0</v>
      </c>
      <c r="L18" s="30">
        <f>INTMARB_IN!L18+INTMARB_EX!L18</f>
        <v>0</v>
      </c>
      <c r="M18" s="30">
        <f>INTMARB_IN!M18+INTMARB_EX!M18</f>
        <v>0</v>
      </c>
      <c r="N18" s="30">
        <f>INTMARB_IN!N18+INTMARB_EX!N18</f>
        <v>0</v>
      </c>
      <c r="O18" s="30">
        <f>INTMARB_IN!O18+INTMARB_EX!O18</f>
        <v>0</v>
      </c>
      <c r="P18" s="30">
        <f>INTMARB_IN!P18+INTMARB_EX!P18</f>
        <v>0</v>
      </c>
      <c r="Q18" s="30">
        <f>INTMARB_IN!Q18+INTMARB_EX!Q18</f>
        <v>0</v>
      </c>
      <c r="R18" s="30">
        <f>INTMARB_IN!R18+INTMARB_EX!R18</f>
        <v>0</v>
      </c>
      <c r="S18" s="30">
        <f>INTMARB_IN!S18+INTMARB_EX!S18</f>
        <v>0</v>
      </c>
      <c r="T18" s="30">
        <f>INTMARB_IN!T18+INTMARB_EX!T18</f>
        <v>0</v>
      </c>
      <c r="U18" s="30">
        <f>INTMARB_IN!U18+INTMARB_EX!U18</f>
        <v>0</v>
      </c>
      <c r="V18" s="30">
        <f>INTMARB_IN!V18+INTMARB_EX!V18</f>
        <v>0</v>
      </c>
      <c r="W18" s="30">
        <f>INTMARB_IN!W18+INTMARB_EX!W18</f>
        <v>0</v>
      </c>
      <c r="X18" s="30">
        <f>INTMARB_IN!X18+INTMARB_EX!X18</f>
        <v>0</v>
      </c>
    </row>
    <row r="19" spans="1:24" ht="11.25" customHeight="1" x14ac:dyDescent="0.2">
      <c r="A19" s="22" t="s">
        <v>29</v>
      </c>
      <c r="B19" s="23" t="s">
        <v>30</v>
      </c>
      <c r="C19" s="30">
        <f>INTMARB_IN!C19+INTMARB_EX!C19</f>
        <v>0</v>
      </c>
      <c r="D19" s="30">
        <f>INTMARB_IN!D19+INTMARB_EX!D19</f>
        <v>0</v>
      </c>
      <c r="E19" s="30">
        <f>INTMARB_IN!E19+INTMARB_EX!E19</f>
        <v>0</v>
      </c>
      <c r="F19" s="30">
        <f>INTMARB_IN!F19+INTMARB_EX!F19</f>
        <v>0</v>
      </c>
      <c r="G19" s="30">
        <f>INTMARB_IN!G19+INTMARB_EX!G19</f>
        <v>0</v>
      </c>
      <c r="H19" s="30">
        <f>INTMARB_IN!H19+INTMARB_EX!H19</f>
        <v>0</v>
      </c>
      <c r="I19" s="30">
        <f>INTMARB_IN!I19+INTMARB_EX!I19</f>
        <v>0</v>
      </c>
      <c r="J19" s="30">
        <f>INTMARB_IN!J19+INTMARB_EX!J19</f>
        <v>0</v>
      </c>
      <c r="K19" s="30">
        <f>INTMARB_IN!K19+INTMARB_EX!K19</f>
        <v>0</v>
      </c>
      <c r="L19" s="30">
        <f>INTMARB_IN!L19+INTMARB_EX!L19</f>
        <v>0</v>
      </c>
      <c r="M19" s="30">
        <f>INTMARB_IN!M19+INTMARB_EX!M19</f>
        <v>0</v>
      </c>
      <c r="N19" s="30">
        <f>INTMARB_IN!N19+INTMARB_EX!N19</f>
        <v>0</v>
      </c>
      <c r="O19" s="30">
        <f>INTMARB_IN!O19+INTMARB_EX!O19</f>
        <v>0</v>
      </c>
      <c r="P19" s="30">
        <f>INTMARB_IN!P19+INTMARB_EX!P19</f>
        <v>0</v>
      </c>
      <c r="Q19" s="30">
        <f>INTMARB_IN!Q19+INTMARB_EX!Q19</f>
        <v>0</v>
      </c>
      <c r="R19" s="30">
        <f>INTMARB_IN!R19+INTMARB_EX!R19</f>
        <v>0</v>
      </c>
      <c r="S19" s="30">
        <f>INTMARB_IN!S19+INTMARB_EX!S19</f>
        <v>0</v>
      </c>
      <c r="T19" s="30">
        <f>INTMARB_IN!T19+INTMARB_EX!T19</f>
        <v>0</v>
      </c>
      <c r="U19" s="30">
        <f>INTMARB_IN!U19+INTMARB_EX!U19</f>
        <v>0</v>
      </c>
      <c r="V19" s="30">
        <f>INTMARB_IN!V19+INTMARB_EX!V19</f>
        <v>0</v>
      </c>
      <c r="W19" s="30">
        <f>INTMARB_IN!W19+INTMARB_EX!W19</f>
        <v>0</v>
      </c>
      <c r="X19" s="30">
        <f>INTMARB_IN!X19+INTMARB_EX!X19</f>
        <v>0</v>
      </c>
    </row>
    <row r="20" spans="1:24" ht="11.25" customHeight="1" x14ac:dyDescent="0.2">
      <c r="A20" s="22" t="s">
        <v>31</v>
      </c>
      <c r="B20" s="23" t="s">
        <v>32</v>
      </c>
      <c r="C20" s="30">
        <f>INTMARB_IN!C20+INTMARB_EX!C20</f>
        <v>0</v>
      </c>
      <c r="D20" s="30">
        <f>INTMARB_IN!D20+INTMARB_EX!D20</f>
        <v>0</v>
      </c>
      <c r="E20" s="30">
        <f>INTMARB_IN!E20+INTMARB_EX!E20</f>
        <v>0</v>
      </c>
      <c r="F20" s="30">
        <f>INTMARB_IN!F20+INTMARB_EX!F20</f>
        <v>0</v>
      </c>
      <c r="G20" s="30">
        <f>INTMARB_IN!G20+INTMARB_EX!G20</f>
        <v>0</v>
      </c>
      <c r="H20" s="30">
        <f>INTMARB_IN!H20+INTMARB_EX!H20</f>
        <v>0</v>
      </c>
      <c r="I20" s="30">
        <f>INTMARB_IN!I20+INTMARB_EX!I20</f>
        <v>0</v>
      </c>
      <c r="J20" s="30">
        <f>INTMARB_IN!J20+INTMARB_EX!J20</f>
        <v>0</v>
      </c>
      <c r="K20" s="30">
        <f>INTMARB_IN!K20+INTMARB_EX!K20</f>
        <v>0</v>
      </c>
      <c r="L20" s="30">
        <f>INTMARB_IN!L20+INTMARB_EX!L20</f>
        <v>0</v>
      </c>
      <c r="M20" s="30">
        <f>INTMARB_IN!M20+INTMARB_EX!M20</f>
        <v>0</v>
      </c>
      <c r="N20" s="30">
        <f>INTMARB_IN!N20+INTMARB_EX!N20</f>
        <v>0</v>
      </c>
      <c r="O20" s="30">
        <f>INTMARB_IN!O20+INTMARB_EX!O20</f>
        <v>0</v>
      </c>
      <c r="P20" s="30">
        <f>INTMARB_IN!P20+INTMARB_EX!P20</f>
        <v>0</v>
      </c>
      <c r="Q20" s="30">
        <f>INTMARB_IN!Q20+INTMARB_EX!Q20</f>
        <v>0</v>
      </c>
      <c r="R20" s="30">
        <f>INTMARB_IN!R20+INTMARB_EX!R20</f>
        <v>0</v>
      </c>
      <c r="S20" s="30">
        <f>INTMARB_IN!S20+INTMARB_EX!S20</f>
        <v>0</v>
      </c>
      <c r="T20" s="30">
        <f>INTMARB_IN!T20+INTMARB_EX!T20</f>
        <v>0</v>
      </c>
      <c r="U20" s="30">
        <f>INTMARB_IN!U20+INTMARB_EX!U20</f>
        <v>0</v>
      </c>
      <c r="V20" s="30">
        <f>INTMARB_IN!V20+INTMARB_EX!V20</f>
        <v>0</v>
      </c>
      <c r="W20" s="30">
        <f>INTMARB_IN!W20+INTMARB_EX!W20</f>
        <v>0</v>
      </c>
      <c r="X20" s="30">
        <f>INTMARB_IN!X20+INTMARB_EX!X20</f>
        <v>0</v>
      </c>
    </row>
    <row r="21" spans="1:24" ht="11.25" customHeight="1" x14ac:dyDescent="0.2">
      <c r="A21" s="22" t="s">
        <v>33</v>
      </c>
      <c r="B21" s="23" t="s">
        <v>34</v>
      </c>
      <c r="C21" s="30">
        <f>INTMARB_IN!C21+INTMARB_EX!C21</f>
        <v>0</v>
      </c>
      <c r="D21" s="30">
        <f>INTMARB_IN!D21+INTMARB_EX!D21</f>
        <v>0</v>
      </c>
      <c r="E21" s="30">
        <f>INTMARB_IN!E21+INTMARB_EX!E21</f>
        <v>0</v>
      </c>
      <c r="F21" s="30">
        <f>INTMARB_IN!F21+INTMARB_EX!F21</f>
        <v>0</v>
      </c>
      <c r="G21" s="30">
        <f>INTMARB_IN!G21+INTMARB_EX!G21</f>
        <v>0</v>
      </c>
      <c r="H21" s="30">
        <f>INTMARB_IN!H21+INTMARB_EX!H21</f>
        <v>0</v>
      </c>
      <c r="I21" s="30">
        <f>INTMARB_IN!I21+INTMARB_EX!I21</f>
        <v>0</v>
      </c>
      <c r="J21" s="30">
        <f>INTMARB_IN!J21+INTMARB_EX!J21</f>
        <v>0</v>
      </c>
      <c r="K21" s="30">
        <f>INTMARB_IN!K21+INTMARB_EX!K21</f>
        <v>0</v>
      </c>
      <c r="L21" s="30">
        <f>INTMARB_IN!L21+INTMARB_EX!L21</f>
        <v>0</v>
      </c>
      <c r="M21" s="30">
        <f>INTMARB_IN!M21+INTMARB_EX!M21</f>
        <v>0</v>
      </c>
      <c r="N21" s="30">
        <f>INTMARB_IN!N21+INTMARB_EX!N21</f>
        <v>0</v>
      </c>
      <c r="O21" s="30">
        <f>INTMARB_IN!O21+INTMARB_EX!O21</f>
        <v>0</v>
      </c>
      <c r="P21" s="30">
        <f>INTMARB_IN!P21+INTMARB_EX!P21</f>
        <v>0</v>
      </c>
      <c r="Q21" s="30">
        <f>INTMARB_IN!Q21+INTMARB_EX!Q21</f>
        <v>0</v>
      </c>
      <c r="R21" s="30">
        <f>INTMARB_IN!R21+INTMARB_EX!R21</f>
        <v>0</v>
      </c>
      <c r="S21" s="30">
        <f>INTMARB_IN!S21+INTMARB_EX!S21</f>
        <v>0</v>
      </c>
      <c r="T21" s="30">
        <f>INTMARB_IN!T21+INTMARB_EX!T21</f>
        <v>0</v>
      </c>
      <c r="U21" s="30">
        <f>INTMARB_IN!U21+INTMARB_EX!U21</f>
        <v>0</v>
      </c>
      <c r="V21" s="30">
        <f>INTMARB_IN!V21+INTMARB_EX!V21</f>
        <v>0</v>
      </c>
      <c r="W21" s="30">
        <f>INTMARB_IN!W21+INTMARB_EX!W21</f>
        <v>0</v>
      </c>
      <c r="X21" s="30">
        <f>INTMARB_IN!X21+INTMARB_EX!X21</f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:V22" si="12">SUM(C23:C24)</f>
        <v>0</v>
      </c>
      <c r="D22" s="31">
        <f t="shared" si="12"/>
        <v>0</v>
      </c>
      <c r="E22" s="31">
        <f t="shared" si="12"/>
        <v>0</v>
      </c>
      <c r="F22" s="31">
        <f t="shared" si="12"/>
        <v>0</v>
      </c>
      <c r="G22" s="31">
        <f t="shared" si="12"/>
        <v>0</v>
      </c>
      <c r="H22" s="31">
        <f t="shared" si="12"/>
        <v>0</v>
      </c>
      <c r="I22" s="31">
        <f t="shared" si="12"/>
        <v>0</v>
      </c>
      <c r="J22" s="31">
        <f t="shared" si="12"/>
        <v>0</v>
      </c>
      <c r="K22" s="31">
        <f t="shared" si="12"/>
        <v>0</v>
      </c>
      <c r="L22" s="31">
        <f t="shared" si="12"/>
        <v>0</v>
      </c>
      <c r="M22" s="31">
        <f t="shared" si="12"/>
        <v>0</v>
      </c>
      <c r="N22" s="31">
        <f t="shared" si="12"/>
        <v>0</v>
      </c>
      <c r="O22" s="31">
        <f t="shared" si="12"/>
        <v>0</v>
      </c>
      <c r="P22" s="31">
        <f t="shared" si="12"/>
        <v>0</v>
      </c>
      <c r="Q22" s="31">
        <f t="shared" si="12"/>
        <v>0</v>
      </c>
      <c r="R22" s="31">
        <f t="shared" si="12"/>
        <v>0</v>
      </c>
      <c r="S22" s="31">
        <f t="shared" si="12"/>
        <v>0</v>
      </c>
      <c r="T22" s="31">
        <f t="shared" si="12"/>
        <v>0</v>
      </c>
      <c r="U22" s="31">
        <f t="shared" si="12"/>
        <v>0</v>
      </c>
      <c r="V22" s="31">
        <f t="shared" si="12"/>
        <v>0</v>
      </c>
      <c r="W22" s="31">
        <f t="shared" ref="W22:X22" si="13">SUM(W23:W24)</f>
        <v>0</v>
      </c>
      <c r="X22" s="31">
        <f t="shared" si="13"/>
        <v>0</v>
      </c>
    </row>
    <row r="23" spans="1:24" ht="11.25" customHeight="1" x14ac:dyDescent="0.2">
      <c r="A23" s="22" t="s">
        <v>37</v>
      </c>
      <c r="B23" s="23" t="s">
        <v>38</v>
      </c>
      <c r="C23" s="30">
        <f>INTMARB_IN!C23+INTMARB_EX!C23</f>
        <v>0</v>
      </c>
      <c r="D23" s="30">
        <f>INTMARB_IN!D23+INTMARB_EX!D23</f>
        <v>0</v>
      </c>
      <c r="E23" s="30">
        <f>INTMARB_IN!E23+INTMARB_EX!E23</f>
        <v>0</v>
      </c>
      <c r="F23" s="30">
        <f>INTMARB_IN!F23+INTMARB_EX!F23</f>
        <v>0</v>
      </c>
      <c r="G23" s="30">
        <f>INTMARB_IN!G23+INTMARB_EX!G23</f>
        <v>0</v>
      </c>
      <c r="H23" s="30">
        <f>INTMARB_IN!H23+INTMARB_EX!H23</f>
        <v>0</v>
      </c>
      <c r="I23" s="30">
        <f>INTMARB_IN!I23+INTMARB_EX!I23</f>
        <v>0</v>
      </c>
      <c r="J23" s="30">
        <f>INTMARB_IN!J23+INTMARB_EX!J23</f>
        <v>0</v>
      </c>
      <c r="K23" s="30">
        <f>INTMARB_IN!K23+INTMARB_EX!K23</f>
        <v>0</v>
      </c>
      <c r="L23" s="30">
        <f>INTMARB_IN!L23+INTMARB_EX!L23</f>
        <v>0</v>
      </c>
      <c r="M23" s="30">
        <f>INTMARB_IN!M23+INTMARB_EX!M23</f>
        <v>0</v>
      </c>
      <c r="N23" s="30">
        <f>INTMARB_IN!N23+INTMARB_EX!N23</f>
        <v>0</v>
      </c>
      <c r="O23" s="30">
        <f>INTMARB_IN!O23+INTMARB_EX!O23</f>
        <v>0</v>
      </c>
      <c r="P23" s="30">
        <f>INTMARB_IN!P23+INTMARB_EX!P23</f>
        <v>0</v>
      </c>
      <c r="Q23" s="30">
        <f>INTMARB_IN!Q23+INTMARB_EX!Q23</f>
        <v>0</v>
      </c>
      <c r="R23" s="30">
        <f>INTMARB_IN!R23+INTMARB_EX!R23</f>
        <v>0</v>
      </c>
      <c r="S23" s="30">
        <f>INTMARB_IN!S23+INTMARB_EX!S23</f>
        <v>0</v>
      </c>
      <c r="T23" s="30">
        <f>INTMARB_IN!T23+INTMARB_EX!T23</f>
        <v>0</v>
      </c>
      <c r="U23" s="30">
        <f>INTMARB_IN!U23+INTMARB_EX!U23</f>
        <v>0</v>
      </c>
      <c r="V23" s="30">
        <f>INTMARB_IN!V23+INTMARB_EX!V23</f>
        <v>0</v>
      </c>
      <c r="W23" s="30">
        <f>INTMARB_IN!W23+INTMARB_EX!W23</f>
        <v>0</v>
      </c>
      <c r="X23" s="30">
        <f>INTMARB_IN!X23+INTMARB_EX!X23</f>
        <v>0</v>
      </c>
    </row>
    <row r="24" spans="1:24" ht="11.25" customHeight="1" x14ac:dyDescent="0.2">
      <c r="A24" s="22" t="s">
        <v>39</v>
      </c>
      <c r="B24" s="23" t="s">
        <v>40</v>
      </c>
      <c r="C24" s="30">
        <f>INTMARB_IN!C24+INTMARB_EX!C24</f>
        <v>0</v>
      </c>
      <c r="D24" s="30">
        <f>INTMARB_IN!D24+INTMARB_EX!D24</f>
        <v>0</v>
      </c>
      <c r="E24" s="30">
        <f>INTMARB_IN!E24+INTMARB_EX!E24</f>
        <v>0</v>
      </c>
      <c r="F24" s="30">
        <f>INTMARB_IN!F24+INTMARB_EX!F24</f>
        <v>0</v>
      </c>
      <c r="G24" s="30">
        <f>INTMARB_IN!G24+INTMARB_EX!G24</f>
        <v>0</v>
      </c>
      <c r="H24" s="30">
        <f>INTMARB_IN!H24+INTMARB_EX!H24</f>
        <v>0</v>
      </c>
      <c r="I24" s="30">
        <f>INTMARB_IN!I24+INTMARB_EX!I24</f>
        <v>0</v>
      </c>
      <c r="J24" s="30">
        <f>INTMARB_IN!J24+INTMARB_EX!J24</f>
        <v>0</v>
      </c>
      <c r="K24" s="30">
        <f>INTMARB_IN!K24+INTMARB_EX!K24</f>
        <v>0</v>
      </c>
      <c r="L24" s="30">
        <f>INTMARB_IN!L24+INTMARB_EX!L24</f>
        <v>0</v>
      </c>
      <c r="M24" s="30">
        <f>INTMARB_IN!M24+INTMARB_EX!M24</f>
        <v>0</v>
      </c>
      <c r="N24" s="30">
        <f>INTMARB_IN!N24+INTMARB_EX!N24</f>
        <v>0</v>
      </c>
      <c r="O24" s="30">
        <f>INTMARB_IN!O24+INTMARB_EX!O24</f>
        <v>0</v>
      </c>
      <c r="P24" s="30">
        <f>INTMARB_IN!P24+INTMARB_EX!P24</f>
        <v>0</v>
      </c>
      <c r="Q24" s="30">
        <f>INTMARB_IN!Q24+INTMARB_EX!Q24</f>
        <v>0</v>
      </c>
      <c r="R24" s="30">
        <f>INTMARB_IN!R24+INTMARB_EX!R24</f>
        <v>0</v>
      </c>
      <c r="S24" s="30">
        <f>INTMARB_IN!S24+INTMARB_EX!S24</f>
        <v>0</v>
      </c>
      <c r="T24" s="30">
        <f>INTMARB_IN!T24+INTMARB_EX!T24</f>
        <v>0</v>
      </c>
      <c r="U24" s="30">
        <f>INTMARB_IN!U24+INTMARB_EX!U24</f>
        <v>0</v>
      </c>
      <c r="V24" s="30">
        <f>INTMARB_IN!V24+INTMARB_EX!V24</f>
        <v>0</v>
      </c>
      <c r="W24" s="30">
        <f>INTMARB_IN!W24+INTMARB_EX!W24</f>
        <v>0</v>
      </c>
      <c r="X24" s="30">
        <f>INTMARB_IN!X24+INTMARB_EX!X24</f>
        <v>0</v>
      </c>
    </row>
    <row r="25" spans="1:24" ht="11.25" customHeight="1" x14ac:dyDescent="0.2">
      <c r="A25" s="24" t="s">
        <v>41</v>
      </c>
      <c r="B25" s="25" t="s">
        <v>42</v>
      </c>
      <c r="C25" s="31">
        <f>INTMARB_IN!C25+INTMARB_EX!C25</f>
        <v>0</v>
      </c>
      <c r="D25" s="31">
        <f>INTMARB_IN!D25+INTMARB_EX!D25</f>
        <v>0</v>
      </c>
      <c r="E25" s="31">
        <f>INTMARB_IN!E25+INTMARB_EX!E25</f>
        <v>0</v>
      </c>
      <c r="F25" s="31">
        <f>INTMARB_IN!F25+INTMARB_EX!F25</f>
        <v>0</v>
      </c>
      <c r="G25" s="31">
        <f>INTMARB_IN!G25+INTMARB_EX!G25</f>
        <v>0</v>
      </c>
      <c r="H25" s="31">
        <f>INTMARB_IN!H25+INTMARB_EX!H25</f>
        <v>0</v>
      </c>
      <c r="I25" s="31">
        <f>INTMARB_IN!I25+INTMARB_EX!I25</f>
        <v>0</v>
      </c>
      <c r="J25" s="31">
        <f>INTMARB_IN!J25+INTMARB_EX!J25</f>
        <v>0</v>
      </c>
      <c r="K25" s="31">
        <f>INTMARB_IN!K25+INTMARB_EX!K25</f>
        <v>0</v>
      </c>
      <c r="L25" s="31">
        <f>INTMARB_IN!L25+INTMARB_EX!L25</f>
        <v>0</v>
      </c>
      <c r="M25" s="31">
        <f>INTMARB_IN!M25+INTMARB_EX!M25</f>
        <v>0</v>
      </c>
      <c r="N25" s="31">
        <f>INTMARB_IN!N25+INTMARB_EX!N25</f>
        <v>0</v>
      </c>
      <c r="O25" s="31">
        <f>INTMARB_IN!O25+INTMARB_EX!O25</f>
        <v>0</v>
      </c>
      <c r="P25" s="31">
        <f>INTMARB_IN!P25+INTMARB_EX!P25</f>
        <v>0</v>
      </c>
      <c r="Q25" s="31">
        <f>INTMARB_IN!Q25+INTMARB_EX!Q25</f>
        <v>0</v>
      </c>
      <c r="R25" s="31">
        <f>INTMARB_IN!R25+INTMARB_EX!R25</f>
        <v>0</v>
      </c>
      <c r="S25" s="31">
        <f>INTMARB_IN!S25+INTMARB_EX!S25</f>
        <v>0</v>
      </c>
      <c r="T25" s="31">
        <f>INTMARB_IN!T25+INTMARB_EX!T25</f>
        <v>0</v>
      </c>
      <c r="U25" s="31">
        <f>INTMARB_IN!U25+INTMARB_EX!U25</f>
        <v>0</v>
      </c>
      <c r="V25" s="31">
        <f>INTMARB_IN!V25+INTMARB_EX!V25</f>
        <v>0</v>
      </c>
      <c r="W25" s="31">
        <f>INTMARB_IN!W25+INTMARB_EX!W25</f>
        <v>0</v>
      </c>
      <c r="X25" s="31">
        <f>INTMARB_IN!X25+INTMARB_EX!X25</f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:V26" si="14">SUM(C27,C33)</f>
        <v>40355.42674118658</v>
      </c>
      <c r="D26" s="31">
        <f t="shared" si="14"/>
        <v>41594.502149613065</v>
      </c>
      <c r="E26" s="31">
        <f t="shared" si="14"/>
        <v>42789.174978503863</v>
      </c>
      <c r="F26" s="31">
        <f t="shared" si="14"/>
        <v>44042.576182287186</v>
      </c>
      <c r="G26" s="31">
        <f t="shared" si="14"/>
        <v>46270.016423043846</v>
      </c>
      <c r="H26" s="31">
        <f t="shared" si="14"/>
        <v>47173.609630266568</v>
      </c>
      <c r="I26" s="31">
        <f t="shared" si="14"/>
        <v>50290.715133276004</v>
      </c>
      <c r="J26" s="31">
        <f t="shared" si="14"/>
        <v>52441.627601031811</v>
      </c>
      <c r="K26" s="31">
        <f t="shared" si="14"/>
        <v>51863.230696474631</v>
      </c>
      <c r="L26" s="31">
        <f t="shared" si="14"/>
        <v>46316.960103181424</v>
      </c>
      <c r="M26" s="31">
        <f t="shared" si="14"/>
        <v>46679.747893379201</v>
      </c>
      <c r="N26" s="31">
        <f t="shared" si="14"/>
        <v>46541.451762682715</v>
      </c>
      <c r="O26" s="31">
        <f t="shared" si="14"/>
        <v>43492.66749785038</v>
      </c>
      <c r="P26" s="31">
        <f t="shared" si="14"/>
        <v>41034.99475494412</v>
      </c>
      <c r="Q26" s="31">
        <f t="shared" si="14"/>
        <v>39841.674978503856</v>
      </c>
      <c r="R26" s="31">
        <f t="shared" si="14"/>
        <v>39583.7826311264</v>
      </c>
      <c r="S26" s="31">
        <f t="shared" si="14"/>
        <v>41546.629664660359</v>
      </c>
      <c r="T26" s="31">
        <f t="shared" si="14"/>
        <v>42138.649011177979</v>
      </c>
      <c r="U26" s="31">
        <f t="shared" si="14"/>
        <v>43344.477644024075</v>
      </c>
      <c r="V26" s="31">
        <f t="shared" si="14"/>
        <v>42924.571367153905</v>
      </c>
      <c r="W26" s="31">
        <f t="shared" ref="W26:X26" si="15">SUM(W27,W33)</f>
        <v>38589.099742046426</v>
      </c>
      <c r="X26" s="31">
        <f t="shared" si="15"/>
        <v>40324.772141014619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:V27" si="16">SUM(C28:C32)</f>
        <v>0</v>
      </c>
      <c r="D27" s="42">
        <f t="shared" si="16"/>
        <v>0</v>
      </c>
      <c r="E27" s="42">
        <f t="shared" si="16"/>
        <v>0</v>
      </c>
      <c r="F27" s="42">
        <f t="shared" si="16"/>
        <v>0</v>
      </c>
      <c r="G27" s="42">
        <f t="shared" si="16"/>
        <v>0</v>
      </c>
      <c r="H27" s="42">
        <f t="shared" si="16"/>
        <v>0</v>
      </c>
      <c r="I27" s="42">
        <f t="shared" si="16"/>
        <v>0</v>
      </c>
      <c r="J27" s="42">
        <f t="shared" si="16"/>
        <v>0</v>
      </c>
      <c r="K27" s="42">
        <f t="shared" si="16"/>
        <v>0</v>
      </c>
      <c r="L27" s="42">
        <f t="shared" si="16"/>
        <v>0</v>
      </c>
      <c r="M27" s="42">
        <f t="shared" si="16"/>
        <v>0</v>
      </c>
      <c r="N27" s="42">
        <f t="shared" si="16"/>
        <v>0</v>
      </c>
      <c r="O27" s="42">
        <f t="shared" si="16"/>
        <v>0</v>
      </c>
      <c r="P27" s="42">
        <f t="shared" si="16"/>
        <v>0</v>
      </c>
      <c r="Q27" s="42">
        <f t="shared" si="16"/>
        <v>0</v>
      </c>
      <c r="R27" s="42">
        <f t="shared" si="16"/>
        <v>0</v>
      </c>
      <c r="S27" s="42">
        <f t="shared" si="16"/>
        <v>0</v>
      </c>
      <c r="T27" s="42">
        <f t="shared" si="16"/>
        <v>0</v>
      </c>
      <c r="U27" s="42">
        <f t="shared" si="16"/>
        <v>0</v>
      </c>
      <c r="V27" s="42">
        <f t="shared" si="16"/>
        <v>0</v>
      </c>
      <c r="W27" s="42">
        <f t="shared" ref="W27:X27" si="17">SUM(W28:W32)</f>
        <v>0</v>
      </c>
      <c r="X27" s="42">
        <f t="shared" si="17"/>
        <v>0</v>
      </c>
    </row>
    <row r="28" spans="1:24" ht="11.25" customHeight="1" x14ac:dyDescent="0.2">
      <c r="A28" s="39" t="s">
        <v>45</v>
      </c>
      <c r="B28" s="23" t="s">
        <v>46</v>
      </c>
      <c r="C28" s="30">
        <f>INTMARB_IN!C28+INTMARB_EX!C28</f>
        <v>0</v>
      </c>
      <c r="D28" s="30">
        <f>INTMARB_IN!D28+INTMARB_EX!D28</f>
        <v>0</v>
      </c>
      <c r="E28" s="30">
        <f>INTMARB_IN!E28+INTMARB_EX!E28</f>
        <v>0</v>
      </c>
      <c r="F28" s="30">
        <f>INTMARB_IN!F28+INTMARB_EX!F28</f>
        <v>0</v>
      </c>
      <c r="G28" s="30">
        <f>INTMARB_IN!G28+INTMARB_EX!G28</f>
        <v>0</v>
      </c>
      <c r="H28" s="30">
        <f>INTMARB_IN!H28+INTMARB_EX!H28</f>
        <v>0</v>
      </c>
      <c r="I28" s="30">
        <f>INTMARB_IN!I28+INTMARB_EX!I28</f>
        <v>0</v>
      </c>
      <c r="J28" s="30">
        <f>INTMARB_IN!J28+INTMARB_EX!J28</f>
        <v>0</v>
      </c>
      <c r="K28" s="30">
        <f>INTMARB_IN!K28+INTMARB_EX!K28</f>
        <v>0</v>
      </c>
      <c r="L28" s="30">
        <f>INTMARB_IN!L28+INTMARB_EX!L28</f>
        <v>0</v>
      </c>
      <c r="M28" s="30">
        <f>INTMARB_IN!M28+INTMARB_EX!M28</f>
        <v>0</v>
      </c>
      <c r="N28" s="30">
        <f>INTMARB_IN!N28+INTMARB_EX!N28</f>
        <v>0</v>
      </c>
      <c r="O28" s="30">
        <f>INTMARB_IN!O28+INTMARB_EX!O28</f>
        <v>0</v>
      </c>
      <c r="P28" s="30">
        <f>INTMARB_IN!P28+INTMARB_EX!P28</f>
        <v>0</v>
      </c>
      <c r="Q28" s="30">
        <f>INTMARB_IN!Q28+INTMARB_EX!Q28</f>
        <v>0</v>
      </c>
      <c r="R28" s="30">
        <f>INTMARB_IN!R28+INTMARB_EX!R28</f>
        <v>0</v>
      </c>
      <c r="S28" s="30">
        <f>INTMARB_IN!S28+INTMARB_EX!S28</f>
        <v>0</v>
      </c>
      <c r="T28" s="30">
        <f>INTMARB_IN!T28+INTMARB_EX!T28</f>
        <v>0</v>
      </c>
      <c r="U28" s="30">
        <f>INTMARB_IN!U28+INTMARB_EX!U28</f>
        <v>0</v>
      </c>
      <c r="V28" s="30">
        <f>INTMARB_IN!V28+INTMARB_EX!V28</f>
        <v>0</v>
      </c>
      <c r="W28" s="30">
        <f>INTMARB_IN!W28+INTMARB_EX!W28</f>
        <v>0</v>
      </c>
      <c r="X28" s="30">
        <f>INTMARB_IN!X28+INTMARB_EX!X28</f>
        <v>0</v>
      </c>
    </row>
    <row r="29" spans="1:24" ht="11.25" customHeight="1" x14ac:dyDescent="0.2">
      <c r="A29" s="39" t="s">
        <v>47</v>
      </c>
      <c r="B29" s="23" t="s">
        <v>48</v>
      </c>
      <c r="C29" s="30">
        <f>INTMARB_IN!C29+INTMARB_EX!C29</f>
        <v>0</v>
      </c>
      <c r="D29" s="30">
        <f>INTMARB_IN!D29+INTMARB_EX!D29</f>
        <v>0</v>
      </c>
      <c r="E29" s="30">
        <f>INTMARB_IN!E29+INTMARB_EX!E29</f>
        <v>0</v>
      </c>
      <c r="F29" s="30">
        <f>INTMARB_IN!F29+INTMARB_EX!F29</f>
        <v>0</v>
      </c>
      <c r="G29" s="30">
        <f>INTMARB_IN!G29+INTMARB_EX!G29</f>
        <v>0</v>
      </c>
      <c r="H29" s="30">
        <f>INTMARB_IN!H29+INTMARB_EX!H29</f>
        <v>0</v>
      </c>
      <c r="I29" s="30">
        <f>INTMARB_IN!I29+INTMARB_EX!I29</f>
        <v>0</v>
      </c>
      <c r="J29" s="30">
        <f>INTMARB_IN!J29+INTMARB_EX!J29</f>
        <v>0</v>
      </c>
      <c r="K29" s="30">
        <f>INTMARB_IN!K29+INTMARB_EX!K29</f>
        <v>0</v>
      </c>
      <c r="L29" s="30">
        <f>INTMARB_IN!L29+INTMARB_EX!L29</f>
        <v>0</v>
      </c>
      <c r="M29" s="30">
        <f>INTMARB_IN!M29+INTMARB_EX!M29</f>
        <v>0</v>
      </c>
      <c r="N29" s="30">
        <f>INTMARB_IN!N29+INTMARB_EX!N29</f>
        <v>0</v>
      </c>
      <c r="O29" s="30">
        <f>INTMARB_IN!O29+INTMARB_EX!O29</f>
        <v>0</v>
      </c>
      <c r="P29" s="30">
        <f>INTMARB_IN!P29+INTMARB_EX!P29</f>
        <v>0</v>
      </c>
      <c r="Q29" s="30">
        <f>INTMARB_IN!Q29+INTMARB_EX!Q29</f>
        <v>0</v>
      </c>
      <c r="R29" s="30">
        <f>INTMARB_IN!R29+INTMARB_EX!R29</f>
        <v>0</v>
      </c>
      <c r="S29" s="30">
        <f>INTMARB_IN!S29+INTMARB_EX!S29</f>
        <v>0</v>
      </c>
      <c r="T29" s="30">
        <f>INTMARB_IN!T29+INTMARB_EX!T29</f>
        <v>0</v>
      </c>
      <c r="U29" s="30">
        <f>INTMARB_IN!U29+INTMARB_EX!U29</f>
        <v>0</v>
      </c>
      <c r="V29" s="30">
        <f>INTMARB_IN!V29+INTMARB_EX!V29</f>
        <v>0</v>
      </c>
      <c r="W29" s="30">
        <f>INTMARB_IN!W29+INTMARB_EX!W29</f>
        <v>0</v>
      </c>
      <c r="X29" s="30">
        <f>INTMARB_IN!X29+INTMARB_EX!X29</f>
        <v>0</v>
      </c>
    </row>
    <row r="30" spans="1:24" ht="11.25" customHeight="1" x14ac:dyDescent="0.2">
      <c r="A30" s="39" t="s">
        <v>49</v>
      </c>
      <c r="B30" s="23" t="s">
        <v>50</v>
      </c>
      <c r="C30" s="30">
        <f>INTMARB_IN!C30+INTMARB_EX!C30</f>
        <v>0</v>
      </c>
      <c r="D30" s="30">
        <f>INTMARB_IN!D30+INTMARB_EX!D30</f>
        <v>0</v>
      </c>
      <c r="E30" s="30">
        <f>INTMARB_IN!E30+INTMARB_EX!E30</f>
        <v>0</v>
      </c>
      <c r="F30" s="30">
        <f>INTMARB_IN!F30+INTMARB_EX!F30</f>
        <v>0</v>
      </c>
      <c r="G30" s="30">
        <f>INTMARB_IN!G30+INTMARB_EX!G30</f>
        <v>0</v>
      </c>
      <c r="H30" s="30">
        <f>INTMARB_IN!H30+INTMARB_EX!H30</f>
        <v>0</v>
      </c>
      <c r="I30" s="30">
        <f>INTMARB_IN!I30+INTMARB_EX!I30</f>
        <v>0</v>
      </c>
      <c r="J30" s="30">
        <f>INTMARB_IN!J30+INTMARB_EX!J30</f>
        <v>0</v>
      </c>
      <c r="K30" s="30">
        <f>INTMARB_IN!K30+INTMARB_EX!K30</f>
        <v>0</v>
      </c>
      <c r="L30" s="30">
        <f>INTMARB_IN!L30+INTMARB_EX!L30</f>
        <v>0</v>
      </c>
      <c r="M30" s="30">
        <f>INTMARB_IN!M30+INTMARB_EX!M30</f>
        <v>0</v>
      </c>
      <c r="N30" s="30">
        <f>INTMARB_IN!N30+INTMARB_EX!N30</f>
        <v>0</v>
      </c>
      <c r="O30" s="30">
        <f>INTMARB_IN!O30+INTMARB_EX!O30</f>
        <v>0</v>
      </c>
      <c r="P30" s="30">
        <f>INTMARB_IN!P30+INTMARB_EX!P30</f>
        <v>0</v>
      </c>
      <c r="Q30" s="30">
        <f>INTMARB_IN!Q30+INTMARB_EX!Q30</f>
        <v>0</v>
      </c>
      <c r="R30" s="30">
        <f>INTMARB_IN!R30+INTMARB_EX!R30</f>
        <v>0</v>
      </c>
      <c r="S30" s="30">
        <f>INTMARB_IN!S30+INTMARB_EX!S30</f>
        <v>0</v>
      </c>
      <c r="T30" s="30">
        <f>INTMARB_IN!T30+INTMARB_EX!T30</f>
        <v>0</v>
      </c>
      <c r="U30" s="30">
        <f>INTMARB_IN!U30+INTMARB_EX!U30</f>
        <v>0</v>
      </c>
      <c r="V30" s="30">
        <f>INTMARB_IN!V30+INTMARB_EX!V30</f>
        <v>0</v>
      </c>
      <c r="W30" s="30">
        <f>INTMARB_IN!W30+INTMARB_EX!W30</f>
        <v>0</v>
      </c>
      <c r="X30" s="30">
        <f>INTMARB_IN!X30+INTMARB_EX!X30</f>
        <v>0</v>
      </c>
    </row>
    <row r="31" spans="1:24" ht="11.25" customHeight="1" x14ac:dyDescent="0.2">
      <c r="A31" s="39" t="s">
        <v>51</v>
      </c>
      <c r="B31" s="23" t="s">
        <v>52</v>
      </c>
      <c r="C31" s="30">
        <f>INTMARB_IN!C31+INTMARB_EX!C31</f>
        <v>0</v>
      </c>
      <c r="D31" s="30">
        <f>INTMARB_IN!D31+INTMARB_EX!D31</f>
        <v>0</v>
      </c>
      <c r="E31" s="30">
        <f>INTMARB_IN!E31+INTMARB_EX!E31</f>
        <v>0</v>
      </c>
      <c r="F31" s="30">
        <f>INTMARB_IN!F31+INTMARB_EX!F31</f>
        <v>0</v>
      </c>
      <c r="G31" s="30">
        <f>INTMARB_IN!G31+INTMARB_EX!G31</f>
        <v>0</v>
      </c>
      <c r="H31" s="30">
        <f>INTMARB_IN!H31+INTMARB_EX!H31</f>
        <v>0</v>
      </c>
      <c r="I31" s="30">
        <f>INTMARB_IN!I31+INTMARB_EX!I31</f>
        <v>0</v>
      </c>
      <c r="J31" s="30">
        <f>INTMARB_IN!J31+INTMARB_EX!J31</f>
        <v>0</v>
      </c>
      <c r="K31" s="30">
        <f>INTMARB_IN!K31+INTMARB_EX!K31</f>
        <v>0</v>
      </c>
      <c r="L31" s="30">
        <f>INTMARB_IN!L31+INTMARB_EX!L31</f>
        <v>0</v>
      </c>
      <c r="M31" s="30">
        <f>INTMARB_IN!M31+INTMARB_EX!M31</f>
        <v>0</v>
      </c>
      <c r="N31" s="30">
        <f>INTMARB_IN!N31+INTMARB_EX!N31</f>
        <v>0</v>
      </c>
      <c r="O31" s="30">
        <f>INTMARB_IN!O31+INTMARB_EX!O31</f>
        <v>0</v>
      </c>
      <c r="P31" s="30">
        <f>INTMARB_IN!P31+INTMARB_EX!P31</f>
        <v>0</v>
      </c>
      <c r="Q31" s="30">
        <f>INTMARB_IN!Q31+INTMARB_EX!Q31</f>
        <v>0</v>
      </c>
      <c r="R31" s="30">
        <f>INTMARB_IN!R31+INTMARB_EX!R31</f>
        <v>0</v>
      </c>
      <c r="S31" s="30">
        <f>INTMARB_IN!S31+INTMARB_EX!S31</f>
        <v>0</v>
      </c>
      <c r="T31" s="30">
        <f>INTMARB_IN!T31+INTMARB_EX!T31</f>
        <v>0</v>
      </c>
      <c r="U31" s="30">
        <f>INTMARB_IN!U31+INTMARB_EX!U31</f>
        <v>0</v>
      </c>
      <c r="V31" s="30">
        <f>INTMARB_IN!V31+INTMARB_EX!V31</f>
        <v>0</v>
      </c>
      <c r="W31" s="30">
        <f>INTMARB_IN!W31+INTMARB_EX!W31</f>
        <v>0</v>
      </c>
      <c r="X31" s="30">
        <f>INTMARB_IN!X31+INTMARB_EX!X31</f>
        <v>0</v>
      </c>
    </row>
    <row r="32" spans="1:24" ht="11.25" customHeight="1" x14ac:dyDescent="0.2">
      <c r="A32" s="39" t="s">
        <v>53</v>
      </c>
      <c r="B32" s="23" t="s">
        <v>54</v>
      </c>
      <c r="C32" s="30">
        <f>INTMARB_IN!C32+INTMARB_EX!C32</f>
        <v>0</v>
      </c>
      <c r="D32" s="30">
        <f>INTMARB_IN!D32+INTMARB_EX!D32</f>
        <v>0</v>
      </c>
      <c r="E32" s="30">
        <f>INTMARB_IN!E32+INTMARB_EX!E32</f>
        <v>0</v>
      </c>
      <c r="F32" s="30">
        <f>INTMARB_IN!F32+INTMARB_EX!F32</f>
        <v>0</v>
      </c>
      <c r="G32" s="30">
        <f>INTMARB_IN!G32+INTMARB_EX!G32</f>
        <v>0</v>
      </c>
      <c r="H32" s="30">
        <f>INTMARB_IN!H32+INTMARB_EX!H32</f>
        <v>0</v>
      </c>
      <c r="I32" s="30">
        <f>INTMARB_IN!I32+INTMARB_EX!I32</f>
        <v>0</v>
      </c>
      <c r="J32" s="30">
        <f>INTMARB_IN!J32+INTMARB_EX!J32</f>
        <v>0</v>
      </c>
      <c r="K32" s="30">
        <f>INTMARB_IN!K32+INTMARB_EX!K32</f>
        <v>0</v>
      </c>
      <c r="L32" s="30">
        <f>INTMARB_IN!L32+INTMARB_EX!L32</f>
        <v>0</v>
      </c>
      <c r="M32" s="30">
        <f>INTMARB_IN!M32+INTMARB_EX!M32</f>
        <v>0</v>
      </c>
      <c r="N32" s="30">
        <f>INTMARB_IN!N32+INTMARB_EX!N32</f>
        <v>0</v>
      </c>
      <c r="O32" s="30">
        <f>INTMARB_IN!O32+INTMARB_EX!O32</f>
        <v>0</v>
      </c>
      <c r="P32" s="30">
        <f>INTMARB_IN!P32+INTMARB_EX!P32</f>
        <v>0</v>
      </c>
      <c r="Q32" s="30">
        <f>INTMARB_IN!Q32+INTMARB_EX!Q32</f>
        <v>0</v>
      </c>
      <c r="R32" s="30">
        <f>INTMARB_IN!R32+INTMARB_EX!R32</f>
        <v>0</v>
      </c>
      <c r="S32" s="30">
        <f>INTMARB_IN!S32+INTMARB_EX!S32</f>
        <v>0</v>
      </c>
      <c r="T32" s="30">
        <f>INTMARB_IN!T32+INTMARB_EX!T32</f>
        <v>0</v>
      </c>
      <c r="U32" s="30">
        <f>INTMARB_IN!U32+INTMARB_EX!U32</f>
        <v>0</v>
      </c>
      <c r="V32" s="30">
        <f>INTMARB_IN!V32+INTMARB_EX!V32</f>
        <v>0</v>
      </c>
      <c r="W32" s="30">
        <f>INTMARB_IN!W32+INTMARB_EX!W32</f>
        <v>0</v>
      </c>
      <c r="X32" s="30">
        <f>INTMARB_IN!X32+INTMARB_EX!X32</f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:V33" si="18">SUM(C34:C50)</f>
        <v>40355.42674118658</v>
      </c>
      <c r="D33" s="42">
        <f t="shared" si="18"/>
        <v>41594.502149613065</v>
      </c>
      <c r="E33" s="42">
        <f t="shared" si="18"/>
        <v>42789.174978503863</v>
      </c>
      <c r="F33" s="42">
        <f t="shared" si="18"/>
        <v>44042.576182287186</v>
      </c>
      <c r="G33" s="42">
        <f t="shared" si="18"/>
        <v>46270.016423043846</v>
      </c>
      <c r="H33" s="42">
        <f t="shared" si="18"/>
        <v>47173.609630266568</v>
      </c>
      <c r="I33" s="42">
        <f t="shared" si="18"/>
        <v>50290.715133276004</v>
      </c>
      <c r="J33" s="42">
        <f t="shared" si="18"/>
        <v>52441.627601031811</v>
      </c>
      <c r="K33" s="42">
        <f t="shared" si="18"/>
        <v>51863.230696474631</v>
      </c>
      <c r="L33" s="42">
        <f t="shared" si="18"/>
        <v>46316.960103181424</v>
      </c>
      <c r="M33" s="42">
        <f t="shared" si="18"/>
        <v>46679.747893379201</v>
      </c>
      <c r="N33" s="42">
        <f t="shared" si="18"/>
        <v>46541.451762682715</v>
      </c>
      <c r="O33" s="42">
        <f t="shared" si="18"/>
        <v>43492.66749785038</v>
      </c>
      <c r="P33" s="42">
        <f t="shared" si="18"/>
        <v>41034.99475494412</v>
      </c>
      <c r="Q33" s="42">
        <f t="shared" si="18"/>
        <v>39841.674978503856</v>
      </c>
      <c r="R33" s="42">
        <f t="shared" si="18"/>
        <v>39583.7826311264</v>
      </c>
      <c r="S33" s="42">
        <f t="shared" si="18"/>
        <v>41546.629664660359</v>
      </c>
      <c r="T33" s="42">
        <f t="shared" si="18"/>
        <v>42138.649011177979</v>
      </c>
      <c r="U33" s="42">
        <f t="shared" si="18"/>
        <v>43344.477644024075</v>
      </c>
      <c r="V33" s="42">
        <f t="shared" si="18"/>
        <v>42924.571367153905</v>
      </c>
      <c r="W33" s="42">
        <f t="shared" ref="W33:X33" si="19">SUM(W34:W50)</f>
        <v>38589.099742046426</v>
      </c>
      <c r="X33" s="42">
        <f t="shared" si="19"/>
        <v>40324.772141014619</v>
      </c>
    </row>
    <row r="34" spans="1:24" ht="11.25" customHeight="1" x14ac:dyDescent="0.2">
      <c r="A34" s="39" t="s">
        <v>55</v>
      </c>
      <c r="B34" s="23" t="s">
        <v>56</v>
      </c>
      <c r="C34" s="30">
        <f>INTMARB_IN!C34+INTMARB_EX!C34</f>
        <v>0</v>
      </c>
      <c r="D34" s="30">
        <f>INTMARB_IN!D34+INTMARB_EX!D34</f>
        <v>0</v>
      </c>
      <c r="E34" s="30">
        <f>INTMARB_IN!E34+INTMARB_EX!E34</f>
        <v>0</v>
      </c>
      <c r="F34" s="30">
        <f>INTMARB_IN!F34+INTMARB_EX!F34</f>
        <v>0</v>
      </c>
      <c r="G34" s="30">
        <f>INTMARB_IN!G34+INTMARB_EX!G34</f>
        <v>0</v>
      </c>
      <c r="H34" s="30">
        <f>INTMARB_IN!H34+INTMARB_EX!H34</f>
        <v>0</v>
      </c>
      <c r="I34" s="30">
        <f>INTMARB_IN!I34+INTMARB_EX!I34</f>
        <v>0</v>
      </c>
      <c r="J34" s="30">
        <f>INTMARB_IN!J34+INTMARB_EX!J34</f>
        <v>0</v>
      </c>
      <c r="K34" s="30">
        <f>INTMARB_IN!K34+INTMARB_EX!K34</f>
        <v>0</v>
      </c>
      <c r="L34" s="30">
        <f>INTMARB_IN!L34+INTMARB_EX!L34</f>
        <v>0</v>
      </c>
      <c r="M34" s="30">
        <f>INTMARB_IN!M34+INTMARB_EX!M34</f>
        <v>0</v>
      </c>
      <c r="N34" s="30">
        <f>INTMARB_IN!N34+INTMARB_EX!N34</f>
        <v>0</v>
      </c>
      <c r="O34" s="30">
        <f>INTMARB_IN!O34+INTMARB_EX!O34</f>
        <v>0</v>
      </c>
      <c r="P34" s="30">
        <f>INTMARB_IN!P34+INTMARB_EX!P34</f>
        <v>0</v>
      </c>
      <c r="Q34" s="30">
        <f>INTMARB_IN!Q34+INTMARB_EX!Q34</f>
        <v>0</v>
      </c>
      <c r="R34" s="30">
        <f>INTMARB_IN!R34+INTMARB_EX!R34</f>
        <v>0</v>
      </c>
      <c r="S34" s="30">
        <f>INTMARB_IN!S34+INTMARB_EX!S34</f>
        <v>0</v>
      </c>
      <c r="T34" s="30">
        <f>INTMARB_IN!T34+INTMARB_EX!T34</f>
        <v>0</v>
      </c>
      <c r="U34" s="30">
        <f>INTMARB_IN!U34+INTMARB_EX!U34</f>
        <v>0</v>
      </c>
      <c r="V34" s="30">
        <f>INTMARB_IN!V34+INTMARB_EX!V34</f>
        <v>0</v>
      </c>
      <c r="W34" s="30">
        <f>INTMARB_IN!W34+INTMARB_EX!W34</f>
        <v>0</v>
      </c>
      <c r="X34" s="30">
        <f>INTMARB_IN!X34+INTMARB_EX!X34</f>
        <v>0</v>
      </c>
    </row>
    <row r="35" spans="1:24" ht="11.25" customHeight="1" x14ac:dyDescent="0.2">
      <c r="A35" s="39" t="s">
        <v>57</v>
      </c>
      <c r="B35" s="23" t="s">
        <v>58</v>
      </c>
      <c r="C35" s="30">
        <f>INTMARB_IN!C35+INTMARB_EX!C35</f>
        <v>0</v>
      </c>
      <c r="D35" s="30">
        <f>INTMARB_IN!D35+INTMARB_EX!D35</f>
        <v>0</v>
      </c>
      <c r="E35" s="30">
        <f>INTMARB_IN!E35+INTMARB_EX!E35</f>
        <v>0</v>
      </c>
      <c r="F35" s="30">
        <f>INTMARB_IN!F35+INTMARB_EX!F35</f>
        <v>0</v>
      </c>
      <c r="G35" s="30">
        <f>INTMARB_IN!G35+INTMARB_EX!G35</f>
        <v>0</v>
      </c>
      <c r="H35" s="30">
        <f>INTMARB_IN!H35+INTMARB_EX!H35</f>
        <v>0</v>
      </c>
      <c r="I35" s="30">
        <f>INTMARB_IN!I35+INTMARB_EX!I35</f>
        <v>0</v>
      </c>
      <c r="J35" s="30">
        <f>INTMARB_IN!J35+INTMARB_EX!J35</f>
        <v>0</v>
      </c>
      <c r="K35" s="30">
        <f>INTMARB_IN!K35+INTMARB_EX!K35</f>
        <v>0</v>
      </c>
      <c r="L35" s="30">
        <f>INTMARB_IN!L35+INTMARB_EX!L35</f>
        <v>0</v>
      </c>
      <c r="M35" s="30">
        <f>INTMARB_IN!M35+INTMARB_EX!M35</f>
        <v>0</v>
      </c>
      <c r="N35" s="30">
        <f>INTMARB_IN!N35+INTMARB_EX!N35</f>
        <v>0</v>
      </c>
      <c r="O35" s="30">
        <f>INTMARB_IN!O35+INTMARB_EX!O35</f>
        <v>0</v>
      </c>
      <c r="P35" s="30">
        <f>INTMARB_IN!P35+INTMARB_EX!P35</f>
        <v>0</v>
      </c>
      <c r="Q35" s="30">
        <f>INTMARB_IN!Q35+INTMARB_EX!Q35</f>
        <v>0</v>
      </c>
      <c r="R35" s="30">
        <f>INTMARB_IN!R35+INTMARB_EX!R35</f>
        <v>0</v>
      </c>
      <c r="S35" s="30">
        <f>INTMARB_IN!S35+INTMARB_EX!S35</f>
        <v>0</v>
      </c>
      <c r="T35" s="30">
        <f>INTMARB_IN!T35+INTMARB_EX!T35</f>
        <v>0</v>
      </c>
      <c r="U35" s="30">
        <f>INTMARB_IN!U35+INTMARB_EX!U35</f>
        <v>0</v>
      </c>
      <c r="V35" s="30">
        <f>INTMARB_IN!V35+INTMARB_EX!V35</f>
        <v>0</v>
      </c>
      <c r="W35" s="30">
        <f>INTMARB_IN!W35+INTMARB_EX!W35</f>
        <v>0</v>
      </c>
      <c r="X35" s="30">
        <f>INTMARB_IN!X35+INTMARB_EX!X35</f>
        <v>0</v>
      </c>
    </row>
    <row r="36" spans="1:24" ht="11.25" customHeight="1" x14ac:dyDescent="0.2">
      <c r="A36" s="39" t="s">
        <v>59</v>
      </c>
      <c r="B36" s="23" t="s">
        <v>60</v>
      </c>
      <c r="C36" s="30">
        <f>INTMARB_IN!C36+INTMARB_EX!C36</f>
        <v>0</v>
      </c>
      <c r="D36" s="30">
        <f>INTMARB_IN!D36+INTMARB_EX!D36</f>
        <v>0</v>
      </c>
      <c r="E36" s="30">
        <f>INTMARB_IN!E36+INTMARB_EX!E36</f>
        <v>0</v>
      </c>
      <c r="F36" s="30">
        <f>INTMARB_IN!F36+INTMARB_EX!F36</f>
        <v>0</v>
      </c>
      <c r="G36" s="30">
        <f>INTMARB_IN!G36+INTMARB_EX!G36</f>
        <v>0</v>
      </c>
      <c r="H36" s="30">
        <f>INTMARB_IN!H36+INTMARB_EX!H36</f>
        <v>0</v>
      </c>
      <c r="I36" s="30">
        <f>INTMARB_IN!I36+INTMARB_EX!I36</f>
        <v>0</v>
      </c>
      <c r="J36" s="30">
        <f>INTMARB_IN!J36+INTMARB_EX!J36</f>
        <v>0</v>
      </c>
      <c r="K36" s="30">
        <f>INTMARB_IN!K36+INTMARB_EX!K36</f>
        <v>0</v>
      </c>
      <c r="L36" s="30">
        <f>INTMARB_IN!L36+INTMARB_EX!L36</f>
        <v>0</v>
      </c>
      <c r="M36" s="30">
        <f>INTMARB_IN!M36+INTMARB_EX!M36</f>
        <v>0</v>
      </c>
      <c r="N36" s="30">
        <f>INTMARB_IN!N36+INTMARB_EX!N36</f>
        <v>0</v>
      </c>
      <c r="O36" s="30">
        <f>INTMARB_IN!O36+INTMARB_EX!O36</f>
        <v>0</v>
      </c>
      <c r="P36" s="30">
        <f>INTMARB_IN!P36+INTMARB_EX!P36</f>
        <v>0</v>
      </c>
      <c r="Q36" s="30">
        <f>INTMARB_IN!Q36+INTMARB_EX!Q36</f>
        <v>0</v>
      </c>
      <c r="R36" s="30">
        <f>INTMARB_IN!R36+INTMARB_EX!R36</f>
        <v>0</v>
      </c>
      <c r="S36" s="30">
        <f>INTMARB_IN!S36+INTMARB_EX!S36</f>
        <v>0</v>
      </c>
      <c r="T36" s="30">
        <f>INTMARB_IN!T36+INTMARB_EX!T36</f>
        <v>0</v>
      </c>
      <c r="U36" s="30">
        <f>INTMARB_IN!U36+INTMARB_EX!U36</f>
        <v>0</v>
      </c>
      <c r="V36" s="30">
        <f>INTMARB_IN!V36+INTMARB_EX!V36</f>
        <v>0</v>
      </c>
      <c r="W36" s="30">
        <f>INTMARB_IN!W36+INTMARB_EX!W36</f>
        <v>0</v>
      </c>
      <c r="X36" s="30">
        <f>INTMARB_IN!X36+INTMARB_EX!X36</f>
        <v>0</v>
      </c>
    </row>
    <row r="37" spans="1:24" ht="11.25" customHeight="1" x14ac:dyDescent="0.2">
      <c r="A37" s="39" t="s">
        <v>61</v>
      </c>
      <c r="B37" s="23" t="s">
        <v>62</v>
      </c>
      <c r="C37" s="30">
        <f>INTMARB_IN!C37+INTMARB_EX!C37</f>
        <v>0</v>
      </c>
      <c r="D37" s="30">
        <f>INTMARB_IN!D37+INTMARB_EX!D37</f>
        <v>0</v>
      </c>
      <c r="E37" s="30">
        <f>INTMARB_IN!E37+INTMARB_EX!E37</f>
        <v>0</v>
      </c>
      <c r="F37" s="30">
        <f>INTMARB_IN!F37+INTMARB_EX!F37</f>
        <v>0</v>
      </c>
      <c r="G37" s="30">
        <f>INTMARB_IN!G37+INTMARB_EX!G37</f>
        <v>0</v>
      </c>
      <c r="H37" s="30">
        <f>INTMARB_IN!H37+INTMARB_EX!H37</f>
        <v>0</v>
      </c>
      <c r="I37" s="30">
        <f>INTMARB_IN!I37+INTMARB_EX!I37</f>
        <v>0</v>
      </c>
      <c r="J37" s="30">
        <f>INTMARB_IN!J37+INTMARB_EX!J37</f>
        <v>0</v>
      </c>
      <c r="K37" s="30">
        <f>INTMARB_IN!K37+INTMARB_EX!K37</f>
        <v>0</v>
      </c>
      <c r="L37" s="30">
        <f>INTMARB_IN!L37+INTMARB_EX!L37</f>
        <v>0</v>
      </c>
      <c r="M37" s="30">
        <f>INTMARB_IN!M37+INTMARB_EX!M37</f>
        <v>0</v>
      </c>
      <c r="N37" s="30">
        <f>INTMARB_IN!N37+INTMARB_EX!N37</f>
        <v>0</v>
      </c>
      <c r="O37" s="30">
        <f>INTMARB_IN!O37+INTMARB_EX!O37</f>
        <v>0</v>
      </c>
      <c r="P37" s="30">
        <f>INTMARB_IN!P37+INTMARB_EX!P37</f>
        <v>0</v>
      </c>
      <c r="Q37" s="30">
        <f>INTMARB_IN!Q37+INTMARB_EX!Q37</f>
        <v>0</v>
      </c>
      <c r="R37" s="30">
        <f>INTMARB_IN!R37+INTMARB_EX!R37</f>
        <v>0</v>
      </c>
      <c r="S37" s="30">
        <f>INTMARB_IN!S37+INTMARB_EX!S37</f>
        <v>0</v>
      </c>
      <c r="T37" s="30">
        <f>INTMARB_IN!T37+INTMARB_EX!T37</f>
        <v>0</v>
      </c>
      <c r="U37" s="30">
        <f>INTMARB_IN!U37+INTMARB_EX!U37</f>
        <v>0</v>
      </c>
      <c r="V37" s="30">
        <f>INTMARB_IN!V37+INTMARB_EX!V37</f>
        <v>0</v>
      </c>
      <c r="W37" s="30">
        <f>INTMARB_IN!W37+INTMARB_EX!W37</f>
        <v>0</v>
      </c>
      <c r="X37" s="30">
        <f>INTMARB_IN!X37+INTMARB_EX!X37</f>
        <v>0</v>
      </c>
    </row>
    <row r="38" spans="1:24" ht="11.25" customHeight="1" x14ac:dyDescent="0.2">
      <c r="A38" s="39" t="s">
        <v>63</v>
      </c>
      <c r="B38" s="23" t="s">
        <v>64</v>
      </c>
      <c r="C38" s="30">
        <f>INTMARB_IN!C38+INTMARB_EX!C38</f>
        <v>0</v>
      </c>
      <c r="D38" s="30">
        <f>INTMARB_IN!D38+INTMARB_EX!D38</f>
        <v>0</v>
      </c>
      <c r="E38" s="30">
        <f>INTMARB_IN!E38+INTMARB_EX!E38</f>
        <v>0</v>
      </c>
      <c r="F38" s="30">
        <f>INTMARB_IN!F38+INTMARB_EX!F38</f>
        <v>0</v>
      </c>
      <c r="G38" s="30">
        <f>INTMARB_IN!G38+INTMARB_EX!G38</f>
        <v>0</v>
      </c>
      <c r="H38" s="30">
        <f>INTMARB_IN!H38+INTMARB_EX!H38</f>
        <v>0</v>
      </c>
      <c r="I38" s="30">
        <f>INTMARB_IN!I38+INTMARB_EX!I38</f>
        <v>0</v>
      </c>
      <c r="J38" s="30">
        <f>INTMARB_IN!J38+INTMARB_EX!J38</f>
        <v>0</v>
      </c>
      <c r="K38" s="30">
        <f>INTMARB_IN!K38+INTMARB_EX!K38</f>
        <v>0</v>
      </c>
      <c r="L38" s="30">
        <f>INTMARB_IN!L38+INTMARB_EX!L38</f>
        <v>0</v>
      </c>
      <c r="M38" s="30">
        <f>INTMARB_IN!M38+INTMARB_EX!M38</f>
        <v>0</v>
      </c>
      <c r="N38" s="30">
        <f>INTMARB_IN!N38+INTMARB_EX!N38</f>
        <v>0</v>
      </c>
      <c r="O38" s="30">
        <f>INTMARB_IN!O38+INTMARB_EX!O38</f>
        <v>0</v>
      </c>
      <c r="P38" s="30">
        <f>INTMARB_IN!P38+INTMARB_EX!P38</f>
        <v>0</v>
      </c>
      <c r="Q38" s="30">
        <f>INTMARB_IN!Q38+INTMARB_EX!Q38</f>
        <v>0</v>
      </c>
      <c r="R38" s="30">
        <f>INTMARB_IN!R38+INTMARB_EX!R38</f>
        <v>0</v>
      </c>
      <c r="S38" s="30">
        <f>INTMARB_IN!S38+INTMARB_EX!S38</f>
        <v>0</v>
      </c>
      <c r="T38" s="30">
        <f>INTMARB_IN!T38+INTMARB_EX!T38</f>
        <v>0</v>
      </c>
      <c r="U38" s="30">
        <f>INTMARB_IN!U38+INTMARB_EX!U38</f>
        <v>0</v>
      </c>
      <c r="V38" s="30">
        <f>INTMARB_IN!V38+INTMARB_EX!V38</f>
        <v>0</v>
      </c>
      <c r="W38" s="30">
        <f>INTMARB_IN!W38+INTMARB_EX!W38</f>
        <v>0</v>
      </c>
      <c r="X38" s="30">
        <f>INTMARB_IN!X38+INTMARB_EX!X38</f>
        <v>0</v>
      </c>
    </row>
    <row r="39" spans="1:24" ht="11.25" customHeight="1" x14ac:dyDescent="0.2">
      <c r="A39" s="39" t="s">
        <v>65</v>
      </c>
      <c r="B39" s="23" t="s">
        <v>66</v>
      </c>
      <c r="C39" s="30">
        <f>INTMARB_IN!C39+INTMARB_EX!C39</f>
        <v>0</v>
      </c>
      <c r="D39" s="30">
        <f>INTMARB_IN!D39+INTMARB_EX!D39</f>
        <v>0</v>
      </c>
      <c r="E39" s="30">
        <f>INTMARB_IN!E39+INTMARB_EX!E39</f>
        <v>0</v>
      </c>
      <c r="F39" s="30">
        <f>INTMARB_IN!F39+INTMARB_EX!F39</f>
        <v>0</v>
      </c>
      <c r="G39" s="30">
        <f>INTMARB_IN!G39+INTMARB_EX!G39</f>
        <v>0</v>
      </c>
      <c r="H39" s="30">
        <f>INTMARB_IN!H39+INTMARB_EX!H39</f>
        <v>0</v>
      </c>
      <c r="I39" s="30">
        <f>INTMARB_IN!I39+INTMARB_EX!I39</f>
        <v>0</v>
      </c>
      <c r="J39" s="30">
        <f>INTMARB_IN!J39+INTMARB_EX!J39</f>
        <v>0</v>
      </c>
      <c r="K39" s="30">
        <f>INTMARB_IN!K39+INTMARB_EX!K39</f>
        <v>0</v>
      </c>
      <c r="L39" s="30">
        <f>INTMARB_IN!L39+INTMARB_EX!L39</f>
        <v>0</v>
      </c>
      <c r="M39" s="30">
        <f>INTMARB_IN!M39+INTMARB_EX!M39</f>
        <v>0</v>
      </c>
      <c r="N39" s="30">
        <f>INTMARB_IN!N39+INTMARB_EX!N39</f>
        <v>0</v>
      </c>
      <c r="O39" s="30">
        <f>INTMARB_IN!O39+INTMARB_EX!O39</f>
        <v>0</v>
      </c>
      <c r="P39" s="30">
        <f>INTMARB_IN!P39+INTMARB_EX!P39</f>
        <v>0</v>
      </c>
      <c r="Q39" s="30">
        <f>INTMARB_IN!Q39+INTMARB_EX!Q39</f>
        <v>0</v>
      </c>
      <c r="R39" s="30">
        <f>INTMARB_IN!R39+INTMARB_EX!R39</f>
        <v>0</v>
      </c>
      <c r="S39" s="30">
        <f>INTMARB_IN!S39+INTMARB_EX!S39</f>
        <v>0</v>
      </c>
      <c r="T39" s="30">
        <f>INTMARB_IN!T39+INTMARB_EX!T39</f>
        <v>0</v>
      </c>
      <c r="U39" s="30">
        <f>INTMARB_IN!U39+INTMARB_EX!U39</f>
        <v>0</v>
      </c>
      <c r="V39" s="30">
        <f>INTMARB_IN!V39+INTMARB_EX!V39</f>
        <v>0</v>
      </c>
      <c r="W39" s="30">
        <f>INTMARB_IN!W39+INTMARB_EX!W39</f>
        <v>0</v>
      </c>
      <c r="X39" s="30">
        <f>INTMARB_IN!X39+INTMARB_EX!X39</f>
        <v>0</v>
      </c>
    </row>
    <row r="40" spans="1:24" ht="11.25" customHeight="1" x14ac:dyDescent="0.2">
      <c r="A40" s="39" t="s">
        <v>67</v>
      </c>
      <c r="B40" s="23" t="s">
        <v>68</v>
      </c>
      <c r="C40" s="30">
        <f>INTMARB_IN!C40+INTMARB_EX!C40</f>
        <v>0</v>
      </c>
      <c r="D40" s="30">
        <f>INTMARB_IN!D40+INTMARB_EX!D40</f>
        <v>0</v>
      </c>
      <c r="E40" s="30">
        <f>INTMARB_IN!E40+INTMARB_EX!E40</f>
        <v>0</v>
      </c>
      <c r="F40" s="30">
        <f>INTMARB_IN!F40+INTMARB_EX!F40</f>
        <v>0</v>
      </c>
      <c r="G40" s="30">
        <f>INTMARB_IN!G40+INTMARB_EX!G40</f>
        <v>0</v>
      </c>
      <c r="H40" s="30">
        <f>INTMARB_IN!H40+INTMARB_EX!H40</f>
        <v>0</v>
      </c>
      <c r="I40" s="30">
        <f>INTMARB_IN!I40+INTMARB_EX!I40</f>
        <v>0</v>
      </c>
      <c r="J40" s="30">
        <f>INTMARB_IN!J40+INTMARB_EX!J40</f>
        <v>0</v>
      </c>
      <c r="K40" s="30">
        <f>INTMARB_IN!K40+INTMARB_EX!K40</f>
        <v>0</v>
      </c>
      <c r="L40" s="30">
        <f>INTMARB_IN!L40+INTMARB_EX!L40</f>
        <v>0</v>
      </c>
      <c r="M40" s="30">
        <f>INTMARB_IN!M40+INTMARB_EX!M40</f>
        <v>0</v>
      </c>
      <c r="N40" s="30">
        <f>INTMARB_IN!N40+INTMARB_EX!N40</f>
        <v>0</v>
      </c>
      <c r="O40" s="30">
        <f>INTMARB_IN!O40+INTMARB_EX!O40</f>
        <v>0</v>
      </c>
      <c r="P40" s="30">
        <f>INTMARB_IN!P40+INTMARB_EX!P40</f>
        <v>0</v>
      </c>
      <c r="Q40" s="30">
        <f>INTMARB_IN!Q40+INTMARB_EX!Q40</f>
        <v>0</v>
      </c>
      <c r="R40" s="30">
        <f>INTMARB_IN!R40+INTMARB_EX!R40</f>
        <v>0</v>
      </c>
      <c r="S40" s="30">
        <f>INTMARB_IN!S40+INTMARB_EX!S40</f>
        <v>0</v>
      </c>
      <c r="T40" s="30">
        <f>INTMARB_IN!T40+INTMARB_EX!T40</f>
        <v>0</v>
      </c>
      <c r="U40" s="30">
        <f>INTMARB_IN!U40+INTMARB_EX!U40</f>
        <v>0</v>
      </c>
      <c r="V40" s="30">
        <f>INTMARB_IN!V40+INTMARB_EX!V40</f>
        <v>0</v>
      </c>
      <c r="W40" s="30">
        <f>INTMARB_IN!W40+INTMARB_EX!W40</f>
        <v>0</v>
      </c>
      <c r="X40" s="30">
        <f>INTMARB_IN!X40+INTMARB_EX!X40</f>
        <v>0</v>
      </c>
    </row>
    <row r="41" spans="1:24" ht="11.25" customHeight="1" x14ac:dyDescent="0.2">
      <c r="A41" s="39" t="s">
        <v>69</v>
      </c>
      <c r="B41" s="23" t="s">
        <v>70</v>
      </c>
      <c r="C41" s="30">
        <f>INTMARB_IN!C41+INTMARB_EX!C41</f>
        <v>0</v>
      </c>
      <c r="D41" s="30">
        <f>INTMARB_IN!D41+INTMARB_EX!D41</f>
        <v>0</v>
      </c>
      <c r="E41" s="30">
        <f>INTMARB_IN!E41+INTMARB_EX!E41</f>
        <v>0</v>
      </c>
      <c r="F41" s="30">
        <f>INTMARB_IN!F41+INTMARB_EX!F41</f>
        <v>0</v>
      </c>
      <c r="G41" s="30">
        <f>INTMARB_IN!G41+INTMARB_EX!G41</f>
        <v>0</v>
      </c>
      <c r="H41" s="30">
        <f>INTMARB_IN!H41+INTMARB_EX!H41</f>
        <v>0</v>
      </c>
      <c r="I41" s="30">
        <f>INTMARB_IN!I41+INTMARB_EX!I41</f>
        <v>0</v>
      </c>
      <c r="J41" s="30">
        <f>INTMARB_IN!J41+INTMARB_EX!J41</f>
        <v>0</v>
      </c>
      <c r="K41" s="30">
        <f>INTMARB_IN!K41+INTMARB_EX!K41</f>
        <v>0</v>
      </c>
      <c r="L41" s="30">
        <f>INTMARB_IN!L41+INTMARB_EX!L41</f>
        <v>0</v>
      </c>
      <c r="M41" s="30">
        <f>INTMARB_IN!M41+INTMARB_EX!M41</f>
        <v>0</v>
      </c>
      <c r="N41" s="30">
        <f>INTMARB_IN!N41+INTMARB_EX!N41</f>
        <v>0</v>
      </c>
      <c r="O41" s="30">
        <f>INTMARB_IN!O41+INTMARB_EX!O41</f>
        <v>0</v>
      </c>
      <c r="P41" s="30">
        <f>INTMARB_IN!P41+INTMARB_EX!P41</f>
        <v>0</v>
      </c>
      <c r="Q41" s="30">
        <f>INTMARB_IN!Q41+INTMARB_EX!Q41</f>
        <v>0</v>
      </c>
      <c r="R41" s="30">
        <f>INTMARB_IN!R41+INTMARB_EX!R41</f>
        <v>0</v>
      </c>
      <c r="S41" s="30">
        <f>INTMARB_IN!S41+INTMARB_EX!S41</f>
        <v>0</v>
      </c>
      <c r="T41" s="30">
        <f>INTMARB_IN!T41+INTMARB_EX!T41</f>
        <v>0</v>
      </c>
      <c r="U41" s="30">
        <f>INTMARB_IN!U41+INTMARB_EX!U41</f>
        <v>0</v>
      </c>
      <c r="V41" s="30">
        <f>INTMARB_IN!V41+INTMARB_EX!V41</f>
        <v>0</v>
      </c>
      <c r="W41" s="30">
        <f>INTMARB_IN!W41+INTMARB_EX!W41</f>
        <v>0</v>
      </c>
      <c r="X41" s="30">
        <f>INTMARB_IN!X41+INTMARB_EX!X41</f>
        <v>0</v>
      </c>
    </row>
    <row r="42" spans="1:24" ht="11.25" customHeight="1" x14ac:dyDescent="0.2">
      <c r="A42" s="39" t="s">
        <v>71</v>
      </c>
      <c r="B42" s="23" t="s">
        <v>72</v>
      </c>
      <c r="C42" s="30">
        <f>INTMARB_IN!C42+INTMARB_EX!C42</f>
        <v>0</v>
      </c>
      <c r="D42" s="30">
        <f>INTMARB_IN!D42+INTMARB_EX!D42</f>
        <v>0</v>
      </c>
      <c r="E42" s="30">
        <f>INTMARB_IN!E42+INTMARB_EX!E42</f>
        <v>0</v>
      </c>
      <c r="F42" s="30">
        <f>INTMARB_IN!F42+INTMARB_EX!F42</f>
        <v>0</v>
      </c>
      <c r="G42" s="30">
        <f>INTMARB_IN!G42+INTMARB_EX!G42</f>
        <v>0</v>
      </c>
      <c r="H42" s="30">
        <f>INTMARB_IN!H42+INTMARB_EX!H42</f>
        <v>0</v>
      </c>
      <c r="I42" s="30">
        <f>INTMARB_IN!I42+INTMARB_EX!I42</f>
        <v>0</v>
      </c>
      <c r="J42" s="30">
        <f>INTMARB_IN!J42+INTMARB_EX!J42</f>
        <v>0</v>
      </c>
      <c r="K42" s="30">
        <f>INTMARB_IN!K42+INTMARB_EX!K42</f>
        <v>0</v>
      </c>
      <c r="L42" s="30">
        <f>INTMARB_IN!L42+INTMARB_EX!L42</f>
        <v>0</v>
      </c>
      <c r="M42" s="30">
        <f>INTMARB_IN!M42+INTMARB_EX!M42</f>
        <v>0</v>
      </c>
      <c r="N42" s="30">
        <f>INTMARB_IN!N42+INTMARB_EX!N42</f>
        <v>0</v>
      </c>
      <c r="O42" s="30">
        <f>INTMARB_IN!O42+INTMARB_EX!O42</f>
        <v>0</v>
      </c>
      <c r="P42" s="30">
        <f>INTMARB_IN!P42+INTMARB_EX!P42</f>
        <v>0</v>
      </c>
      <c r="Q42" s="30">
        <f>INTMARB_IN!Q42+INTMARB_EX!Q42</f>
        <v>0</v>
      </c>
      <c r="R42" s="30">
        <f>INTMARB_IN!R42+INTMARB_EX!R42</f>
        <v>0</v>
      </c>
      <c r="S42" s="30">
        <f>INTMARB_IN!S42+INTMARB_EX!S42</f>
        <v>0</v>
      </c>
      <c r="T42" s="30">
        <f>INTMARB_IN!T42+INTMARB_EX!T42</f>
        <v>0</v>
      </c>
      <c r="U42" s="30">
        <f>INTMARB_IN!U42+INTMARB_EX!U42</f>
        <v>0</v>
      </c>
      <c r="V42" s="30">
        <f>INTMARB_IN!V42+INTMARB_EX!V42</f>
        <v>0</v>
      </c>
      <c r="W42" s="30">
        <f>INTMARB_IN!W42+INTMARB_EX!W42</f>
        <v>0</v>
      </c>
      <c r="X42" s="30">
        <f>INTMARB_IN!X42+INTMARB_EX!X42</f>
        <v>0</v>
      </c>
    </row>
    <row r="43" spans="1:24" ht="11.25" customHeight="1" x14ac:dyDescent="0.2">
      <c r="A43" s="39" t="s">
        <v>73</v>
      </c>
      <c r="B43" s="23" t="s">
        <v>74</v>
      </c>
      <c r="C43" s="30">
        <f>INTMARB_IN!C43+INTMARB_EX!C43</f>
        <v>6927.6538263112634</v>
      </c>
      <c r="D43" s="30">
        <f>INTMARB_IN!D43+INTMARB_EX!D43</f>
        <v>6667.9255374032655</v>
      </c>
      <c r="E43" s="30">
        <f>INTMARB_IN!E43+INTMARB_EX!E43</f>
        <v>6383.0339638865007</v>
      </c>
      <c r="F43" s="30">
        <f>INTMARB_IN!F43+INTMARB_EX!F43</f>
        <v>6131.2411865864124</v>
      </c>
      <c r="G43" s="30">
        <f>INTMARB_IN!G43+INTMARB_EX!G43</f>
        <v>5617.9650042992253</v>
      </c>
      <c r="H43" s="30">
        <f>INTMARB_IN!H43+INTMARB_EX!H43</f>
        <v>5591.7092863284606</v>
      </c>
      <c r="I43" s="30">
        <f>INTMARB_IN!I43+INTMARB_EX!I43</f>
        <v>5809.56079105761</v>
      </c>
      <c r="J43" s="30">
        <f>INTMARB_IN!J43+INTMARB_EX!J43</f>
        <v>5540.8340498710213</v>
      </c>
      <c r="K43" s="30">
        <f>INTMARB_IN!K43+INTMARB_EX!K43</f>
        <v>5550.1981083404989</v>
      </c>
      <c r="L43" s="30">
        <f>INTMARB_IN!L43+INTMARB_EX!L43</f>
        <v>5660.1765262252793</v>
      </c>
      <c r="M43" s="30">
        <f>INTMARB_IN!M43+INTMARB_EX!M43</f>
        <v>6048.8471195184848</v>
      </c>
      <c r="N43" s="30">
        <f>INTMARB_IN!N43+INTMARB_EX!N43</f>
        <v>5721.532158211523</v>
      </c>
      <c r="O43" s="30">
        <f>INTMARB_IN!O43+INTMARB_EX!O43</f>
        <v>5608.3464316423033</v>
      </c>
      <c r="P43" s="30">
        <f>INTMARB_IN!P43+INTMARB_EX!P43</f>
        <v>5502.4390369733437</v>
      </c>
      <c r="Q43" s="30">
        <f>INTMARB_IN!Q43+INTMARB_EX!Q43</f>
        <v>5820.552364574376</v>
      </c>
      <c r="R43" s="30">
        <f>INTMARB_IN!R43+INTMARB_EX!R43</f>
        <v>9500.8279449699075</v>
      </c>
      <c r="S43" s="30">
        <f>INTMARB_IN!S43+INTMARB_EX!S43</f>
        <v>9416.3611349956991</v>
      </c>
      <c r="T43" s="30">
        <f>INTMARB_IN!T43+INTMARB_EX!T43</f>
        <v>8793.4155631986214</v>
      </c>
      <c r="U43" s="30">
        <f>INTMARB_IN!U43+INTMARB_EX!U43</f>
        <v>8761.0711092003439</v>
      </c>
      <c r="V43" s="30">
        <f>INTMARB_IN!V43+INTMARB_EX!V43</f>
        <v>9107.8031814273418</v>
      </c>
      <c r="W43" s="30">
        <f>INTMARB_IN!W43+INTMARB_EX!W43</f>
        <v>10108.02751504729</v>
      </c>
      <c r="X43" s="30">
        <f>INTMARB_IN!X43+INTMARB_EX!X43</f>
        <v>11292.533791917454</v>
      </c>
    </row>
    <row r="44" spans="1:24" ht="11.25" customHeight="1" x14ac:dyDescent="0.2">
      <c r="A44" s="39" t="s">
        <v>75</v>
      </c>
      <c r="B44" s="23" t="s">
        <v>76</v>
      </c>
      <c r="C44" s="30">
        <f>INTMARB_IN!C44+INTMARB_EX!C44</f>
        <v>33064.254256233879</v>
      </c>
      <c r="D44" s="30">
        <f>INTMARB_IN!D44+INTMARB_EX!D44</f>
        <v>34559.890799656059</v>
      </c>
      <c r="E44" s="30">
        <f>INTMARB_IN!E44+INTMARB_EX!E44</f>
        <v>36082.860619088562</v>
      </c>
      <c r="F44" s="30">
        <f>INTMARB_IN!F44+INTMARB_EX!F44</f>
        <v>37631.438865004297</v>
      </c>
      <c r="G44" s="30">
        <f>INTMARB_IN!G44+INTMARB_EX!G44</f>
        <v>40377.659759243325</v>
      </c>
      <c r="H44" s="30">
        <f>INTMARB_IN!H44+INTMARB_EX!H44</f>
        <v>41309.428804815143</v>
      </c>
      <c r="I44" s="30">
        <f>INTMARB_IN!I44+INTMARB_EX!I44</f>
        <v>44233.722527944963</v>
      </c>
      <c r="J44" s="30">
        <f>INTMARB_IN!J44+INTMARB_EX!J44</f>
        <v>46604.332158211517</v>
      </c>
      <c r="K44" s="30">
        <f>INTMARB_IN!K44+INTMARB_EX!K44</f>
        <v>46086.554600171963</v>
      </c>
      <c r="L44" s="30">
        <f>INTMARB_IN!L44+INTMARB_EX!L44</f>
        <v>40443.987618228712</v>
      </c>
      <c r="M44" s="30">
        <f>INTMARB_IN!M44+INTMARB_EX!M44</f>
        <v>40420.260275150482</v>
      </c>
      <c r="N44" s="30">
        <f>INTMARB_IN!N44+INTMARB_EX!N44</f>
        <v>40650.971195184866</v>
      </c>
      <c r="O44" s="30">
        <f>INTMARB_IN!O44+INTMARB_EX!O44</f>
        <v>37759.178847807387</v>
      </c>
      <c r="P44" s="30">
        <f>INTMARB_IN!P44+INTMARB_EX!P44</f>
        <v>35421.228374892526</v>
      </c>
      <c r="Q44" s="30">
        <f>INTMARB_IN!Q44+INTMARB_EX!Q44</f>
        <v>33922.44935511607</v>
      </c>
      <c r="R44" s="30">
        <f>INTMARB_IN!R44+INTMARB_EX!R44</f>
        <v>29937.026397248494</v>
      </c>
      <c r="S44" s="30">
        <f>INTMARB_IN!S44+INTMARB_EX!S44</f>
        <v>31983.938693035256</v>
      </c>
      <c r="T44" s="30">
        <f>INTMARB_IN!T44+INTMARB_EX!T44</f>
        <v>33173.108598452272</v>
      </c>
      <c r="U44" s="30">
        <f>INTMARB_IN!U44+INTMARB_EX!U44</f>
        <v>34417.643852106616</v>
      </c>
      <c r="V44" s="30">
        <f>INTMARB_IN!V44+INTMARB_EX!V44</f>
        <v>33673.615821152191</v>
      </c>
      <c r="W44" s="30">
        <f>INTMARB_IN!W44+INTMARB_EX!W44</f>
        <v>28320.069045571796</v>
      </c>
      <c r="X44" s="30">
        <f>INTMARB_IN!X44+INTMARB_EX!X44</f>
        <v>28874.647291487534</v>
      </c>
    </row>
    <row r="45" spans="1:24" ht="11.25" customHeight="1" x14ac:dyDescent="0.2">
      <c r="A45" s="39" t="s">
        <v>77</v>
      </c>
      <c r="B45" s="23" t="s">
        <v>78</v>
      </c>
      <c r="C45" s="30">
        <f>INTMARB_IN!C45+INTMARB_EX!C45</f>
        <v>0</v>
      </c>
      <c r="D45" s="30">
        <f>INTMARB_IN!D45+INTMARB_EX!D45</f>
        <v>0</v>
      </c>
      <c r="E45" s="30">
        <f>INTMARB_IN!E45+INTMARB_EX!E45</f>
        <v>0</v>
      </c>
      <c r="F45" s="30">
        <f>INTMARB_IN!F45+INTMARB_EX!F45</f>
        <v>0</v>
      </c>
      <c r="G45" s="30">
        <f>INTMARB_IN!G45+INTMARB_EX!G45</f>
        <v>0</v>
      </c>
      <c r="H45" s="30">
        <f>INTMARB_IN!H45+INTMARB_EX!H45</f>
        <v>0</v>
      </c>
      <c r="I45" s="30">
        <f>INTMARB_IN!I45+INTMARB_EX!I45</f>
        <v>0</v>
      </c>
      <c r="J45" s="30">
        <f>INTMARB_IN!J45+INTMARB_EX!J45</f>
        <v>0</v>
      </c>
      <c r="K45" s="30">
        <f>INTMARB_IN!K45+INTMARB_EX!K45</f>
        <v>0</v>
      </c>
      <c r="L45" s="30">
        <f>INTMARB_IN!L45+INTMARB_EX!L45</f>
        <v>0</v>
      </c>
      <c r="M45" s="30">
        <f>INTMARB_IN!M45+INTMARB_EX!M45</f>
        <v>0</v>
      </c>
      <c r="N45" s="30">
        <f>INTMARB_IN!N45+INTMARB_EX!N45</f>
        <v>0</v>
      </c>
      <c r="O45" s="30">
        <f>INTMARB_IN!O45+INTMARB_EX!O45</f>
        <v>0</v>
      </c>
      <c r="P45" s="30">
        <f>INTMARB_IN!P45+INTMARB_EX!P45</f>
        <v>0</v>
      </c>
      <c r="Q45" s="30">
        <f>INTMARB_IN!Q45+INTMARB_EX!Q45</f>
        <v>0</v>
      </c>
      <c r="R45" s="30">
        <f>INTMARB_IN!R45+INTMARB_EX!R45</f>
        <v>0</v>
      </c>
      <c r="S45" s="30">
        <f>INTMARB_IN!S45+INTMARB_EX!S45</f>
        <v>0</v>
      </c>
      <c r="T45" s="30">
        <f>INTMARB_IN!T45+INTMARB_EX!T45</f>
        <v>0</v>
      </c>
      <c r="U45" s="30">
        <f>INTMARB_IN!U45+INTMARB_EX!U45</f>
        <v>0</v>
      </c>
      <c r="V45" s="30">
        <f>INTMARB_IN!V45+INTMARB_EX!V45</f>
        <v>0</v>
      </c>
      <c r="W45" s="30">
        <f>INTMARB_IN!W45+INTMARB_EX!W45</f>
        <v>0</v>
      </c>
      <c r="X45" s="30">
        <f>INTMARB_IN!X45+INTMARB_EX!X45</f>
        <v>0</v>
      </c>
    </row>
    <row r="46" spans="1:24" ht="11.25" customHeight="1" x14ac:dyDescent="0.2">
      <c r="A46" s="39" t="s">
        <v>79</v>
      </c>
      <c r="B46" s="23" t="s">
        <v>80</v>
      </c>
      <c r="C46" s="30">
        <f>INTMARB_IN!C46+INTMARB_EX!C46</f>
        <v>341.43499570077381</v>
      </c>
      <c r="D46" s="30">
        <f>INTMARB_IN!D46+INTMARB_EX!D46</f>
        <v>338.84118658641444</v>
      </c>
      <c r="E46" s="30">
        <f>INTMARB_IN!E46+INTMARB_EX!E46</f>
        <v>313.67876182287182</v>
      </c>
      <c r="F46" s="30">
        <f>INTMARB_IN!F46+INTMARB_EX!F46</f>
        <v>275.09535683576951</v>
      </c>
      <c r="G46" s="30">
        <f>INTMARB_IN!G46+INTMARB_EX!G46</f>
        <v>261.90954428202923</v>
      </c>
      <c r="H46" s="30">
        <f>INTMARB_IN!H46+INTMARB_EX!H46</f>
        <v>262.86990541702494</v>
      </c>
      <c r="I46" s="30">
        <f>INTMARB_IN!I46+INTMARB_EX!I46</f>
        <v>235.90988822012037</v>
      </c>
      <c r="J46" s="30">
        <f>INTMARB_IN!J46+INTMARB_EX!J46</f>
        <v>283.01917454858125</v>
      </c>
      <c r="K46" s="30">
        <f>INTMARB_IN!K46+INTMARB_EX!K46</f>
        <v>214.95606190885638</v>
      </c>
      <c r="L46" s="30">
        <f>INTMARB_IN!L46+INTMARB_EX!L46</f>
        <v>201.27403267411862</v>
      </c>
      <c r="M46" s="30">
        <f>INTMARB_IN!M46+INTMARB_EX!M46</f>
        <v>199.11857265692174</v>
      </c>
      <c r="N46" s="30">
        <f>INTMARB_IN!N46+INTMARB_EX!N46</f>
        <v>157.42648323301808</v>
      </c>
      <c r="O46" s="30">
        <f>INTMARB_IN!O46+INTMARB_EX!O46</f>
        <v>113.62029234737747</v>
      </c>
      <c r="P46" s="30">
        <f>INTMARB_IN!P46+INTMARB_EX!P46</f>
        <v>99.805417024935508</v>
      </c>
      <c r="Q46" s="30">
        <f>INTMARB_IN!Q46+INTMARB_EX!Q46</f>
        <v>90.992003439380895</v>
      </c>
      <c r="R46" s="30">
        <f>INTMARB_IN!R46+INTMARB_EX!R46</f>
        <v>145.92828890799655</v>
      </c>
      <c r="S46" s="30">
        <f>INTMARB_IN!S46+INTMARB_EX!S46</f>
        <v>146.32983662940669</v>
      </c>
      <c r="T46" s="30">
        <f>INTMARB_IN!T46+INTMARB_EX!T46</f>
        <v>172.11625107480654</v>
      </c>
      <c r="U46" s="30">
        <f>INTMARB_IN!U46+INTMARB_EX!U46</f>
        <v>165.75984522785902</v>
      </c>
      <c r="V46" s="30">
        <f>INTMARB_IN!V46+INTMARB_EX!V46</f>
        <v>143.14952708512467</v>
      </c>
      <c r="W46" s="30">
        <f>INTMARB_IN!W46+INTMARB_EX!W46</f>
        <v>161.0012897678418</v>
      </c>
      <c r="X46" s="30">
        <f>INTMARB_IN!X46+INTMARB_EX!X46</f>
        <v>157.59011177987952</v>
      </c>
    </row>
    <row r="47" spans="1:24" ht="11.25" customHeight="1" x14ac:dyDescent="0.2">
      <c r="A47" s="39" t="s">
        <v>81</v>
      </c>
      <c r="B47" s="23" t="s">
        <v>82</v>
      </c>
      <c r="C47" s="30">
        <f>INTMARB_IN!C47+INTMARB_EX!C47</f>
        <v>0</v>
      </c>
      <c r="D47" s="30">
        <f>INTMARB_IN!D47+INTMARB_EX!D47</f>
        <v>0</v>
      </c>
      <c r="E47" s="30">
        <f>INTMARB_IN!E47+INTMARB_EX!E47</f>
        <v>0</v>
      </c>
      <c r="F47" s="30">
        <f>INTMARB_IN!F47+INTMARB_EX!F47</f>
        <v>0</v>
      </c>
      <c r="G47" s="30">
        <f>INTMARB_IN!G47+INTMARB_EX!G47</f>
        <v>0</v>
      </c>
      <c r="H47" s="30">
        <f>INTMARB_IN!H47+INTMARB_EX!H47</f>
        <v>0</v>
      </c>
      <c r="I47" s="30">
        <f>INTMARB_IN!I47+INTMARB_EX!I47</f>
        <v>0</v>
      </c>
      <c r="J47" s="30">
        <f>INTMARB_IN!J47+INTMARB_EX!J47</f>
        <v>0</v>
      </c>
      <c r="K47" s="30">
        <f>INTMARB_IN!K47+INTMARB_EX!K47</f>
        <v>0</v>
      </c>
      <c r="L47" s="30">
        <f>INTMARB_IN!L47+INTMARB_EX!L47</f>
        <v>0</v>
      </c>
      <c r="M47" s="30">
        <f>INTMARB_IN!M47+INTMARB_EX!M47</f>
        <v>0</v>
      </c>
      <c r="N47" s="30">
        <f>INTMARB_IN!N47+INTMARB_EX!N47</f>
        <v>0</v>
      </c>
      <c r="O47" s="30">
        <f>INTMARB_IN!O47+INTMARB_EX!O47</f>
        <v>0</v>
      </c>
      <c r="P47" s="30">
        <f>INTMARB_IN!P47+INTMARB_EX!P47</f>
        <v>0</v>
      </c>
      <c r="Q47" s="30">
        <f>INTMARB_IN!Q47+INTMARB_EX!Q47</f>
        <v>0</v>
      </c>
      <c r="R47" s="30">
        <f>INTMARB_IN!R47+INTMARB_EX!R47</f>
        <v>0</v>
      </c>
      <c r="S47" s="30">
        <f>INTMARB_IN!S47+INTMARB_EX!S47</f>
        <v>0</v>
      </c>
      <c r="T47" s="30">
        <f>INTMARB_IN!T47+INTMARB_EX!T47</f>
        <v>0</v>
      </c>
      <c r="U47" s="30">
        <f>INTMARB_IN!U47+INTMARB_EX!U47</f>
        <v>0</v>
      </c>
      <c r="V47" s="30">
        <f>INTMARB_IN!V47+INTMARB_EX!V47</f>
        <v>0</v>
      </c>
      <c r="W47" s="30">
        <f>INTMARB_IN!W47+INTMARB_EX!W47</f>
        <v>0</v>
      </c>
      <c r="X47" s="30">
        <f>INTMARB_IN!X47+INTMARB_EX!X47</f>
        <v>0</v>
      </c>
    </row>
    <row r="48" spans="1:24" ht="11.25" customHeight="1" x14ac:dyDescent="0.2">
      <c r="A48" s="39" t="s">
        <v>83</v>
      </c>
      <c r="B48" s="23" t="s">
        <v>84</v>
      </c>
      <c r="C48" s="30">
        <f>INTMARB_IN!C48+INTMARB_EX!C48</f>
        <v>0</v>
      </c>
      <c r="D48" s="30">
        <f>INTMARB_IN!D48+INTMARB_EX!D48</f>
        <v>0</v>
      </c>
      <c r="E48" s="30">
        <f>INTMARB_IN!E48+INTMARB_EX!E48</f>
        <v>0</v>
      </c>
      <c r="F48" s="30">
        <f>INTMARB_IN!F48+INTMARB_EX!F48</f>
        <v>0</v>
      </c>
      <c r="G48" s="30">
        <f>INTMARB_IN!G48+INTMARB_EX!G48</f>
        <v>0</v>
      </c>
      <c r="H48" s="30">
        <f>INTMARB_IN!H48+INTMARB_EX!H48</f>
        <v>0</v>
      </c>
      <c r="I48" s="30">
        <f>INTMARB_IN!I48+INTMARB_EX!I48</f>
        <v>0</v>
      </c>
      <c r="J48" s="30">
        <f>INTMARB_IN!J48+INTMARB_EX!J48</f>
        <v>0</v>
      </c>
      <c r="K48" s="30">
        <f>INTMARB_IN!K48+INTMARB_EX!K48</f>
        <v>0</v>
      </c>
      <c r="L48" s="30">
        <f>INTMARB_IN!L48+INTMARB_EX!L48</f>
        <v>0</v>
      </c>
      <c r="M48" s="30">
        <f>INTMARB_IN!M48+INTMARB_EX!M48</f>
        <v>0</v>
      </c>
      <c r="N48" s="30">
        <f>INTMARB_IN!N48+INTMARB_EX!N48</f>
        <v>0</v>
      </c>
      <c r="O48" s="30">
        <f>INTMARB_IN!O48+INTMARB_EX!O48</f>
        <v>0</v>
      </c>
      <c r="P48" s="30">
        <f>INTMARB_IN!P48+INTMARB_EX!P48</f>
        <v>0</v>
      </c>
      <c r="Q48" s="30">
        <f>INTMARB_IN!Q48+INTMARB_EX!Q48</f>
        <v>0</v>
      </c>
      <c r="R48" s="30">
        <f>INTMARB_IN!R48+INTMARB_EX!R48</f>
        <v>0</v>
      </c>
      <c r="S48" s="30">
        <f>INTMARB_IN!S48+INTMARB_EX!S48</f>
        <v>0</v>
      </c>
      <c r="T48" s="30">
        <f>INTMARB_IN!T48+INTMARB_EX!T48</f>
        <v>0</v>
      </c>
      <c r="U48" s="30">
        <f>INTMARB_IN!U48+INTMARB_EX!U48</f>
        <v>0</v>
      </c>
      <c r="V48" s="30">
        <f>INTMARB_IN!V48+INTMARB_EX!V48</f>
        <v>0</v>
      </c>
      <c r="W48" s="30">
        <f>INTMARB_IN!W48+INTMARB_EX!W48</f>
        <v>0</v>
      </c>
      <c r="X48" s="30">
        <f>INTMARB_IN!X48+INTMARB_EX!X48</f>
        <v>0</v>
      </c>
    </row>
    <row r="49" spans="1:24" ht="11.25" customHeight="1" x14ac:dyDescent="0.2">
      <c r="A49" s="39" t="s">
        <v>85</v>
      </c>
      <c r="B49" s="23" t="s">
        <v>86</v>
      </c>
      <c r="C49" s="30">
        <f>INTMARB_IN!C49+INTMARB_EX!C49</f>
        <v>0</v>
      </c>
      <c r="D49" s="30">
        <f>INTMARB_IN!D49+INTMARB_EX!D49</f>
        <v>0</v>
      </c>
      <c r="E49" s="30">
        <f>INTMARB_IN!E49+INTMARB_EX!E49</f>
        <v>0</v>
      </c>
      <c r="F49" s="30">
        <f>INTMARB_IN!F49+INTMARB_EX!F49</f>
        <v>0</v>
      </c>
      <c r="G49" s="30">
        <f>INTMARB_IN!G49+INTMARB_EX!G49</f>
        <v>0</v>
      </c>
      <c r="H49" s="30">
        <f>INTMARB_IN!H49+INTMARB_EX!H49</f>
        <v>0</v>
      </c>
      <c r="I49" s="30">
        <f>INTMARB_IN!I49+INTMARB_EX!I49</f>
        <v>0</v>
      </c>
      <c r="J49" s="30">
        <f>INTMARB_IN!J49+INTMARB_EX!J49</f>
        <v>0</v>
      </c>
      <c r="K49" s="30">
        <f>INTMARB_IN!K49+INTMARB_EX!K49</f>
        <v>0</v>
      </c>
      <c r="L49" s="30">
        <f>INTMARB_IN!L49+INTMARB_EX!L49</f>
        <v>0</v>
      </c>
      <c r="M49" s="30">
        <f>INTMARB_IN!M49+INTMARB_EX!M49</f>
        <v>0</v>
      </c>
      <c r="N49" s="30">
        <f>INTMARB_IN!N49+INTMARB_EX!N49</f>
        <v>0</v>
      </c>
      <c r="O49" s="30">
        <f>INTMARB_IN!O49+INTMARB_EX!O49</f>
        <v>0</v>
      </c>
      <c r="P49" s="30">
        <f>INTMARB_IN!P49+INTMARB_EX!P49</f>
        <v>0</v>
      </c>
      <c r="Q49" s="30">
        <f>INTMARB_IN!Q49+INTMARB_EX!Q49</f>
        <v>0</v>
      </c>
      <c r="R49" s="30">
        <f>INTMARB_IN!R49+INTMARB_EX!R49</f>
        <v>0</v>
      </c>
      <c r="S49" s="30">
        <f>INTMARB_IN!S49+INTMARB_EX!S49</f>
        <v>0</v>
      </c>
      <c r="T49" s="30">
        <f>INTMARB_IN!T49+INTMARB_EX!T49</f>
        <v>0</v>
      </c>
      <c r="U49" s="30">
        <f>INTMARB_IN!U49+INTMARB_EX!U49</f>
        <v>0</v>
      </c>
      <c r="V49" s="30">
        <f>INTMARB_IN!V49+INTMARB_EX!V49</f>
        <v>0</v>
      </c>
      <c r="W49" s="30">
        <f>INTMARB_IN!W49+INTMARB_EX!W49</f>
        <v>0</v>
      </c>
      <c r="X49" s="30">
        <f>INTMARB_IN!X49+INTMARB_EX!X49</f>
        <v>0</v>
      </c>
    </row>
    <row r="50" spans="1:24" ht="11.25" customHeight="1" x14ac:dyDescent="0.2">
      <c r="A50" s="39" t="s">
        <v>87</v>
      </c>
      <c r="B50" s="23" t="s">
        <v>88</v>
      </c>
      <c r="C50" s="30">
        <f>INTMARB_IN!C50+INTMARB_EX!C50</f>
        <v>22.083662940670681</v>
      </c>
      <c r="D50" s="30">
        <f>INTMARB_IN!D50+INTMARB_EX!D50</f>
        <v>27.844625967325879</v>
      </c>
      <c r="E50" s="30">
        <f>INTMARB_IN!E50+INTMARB_EX!E50</f>
        <v>9.6016337059329313</v>
      </c>
      <c r="F50" s="30">
        <f>INTMARB_IN!F50+INTMARB_EX!F50</f>
        <v>4.8007738607050729</v>
      </c>
      <c r="G50" s="30">
        <f>INTMARB_IN!G50+INTMARB_EX!G50</f>
        <v>12.482115219260532</v>
      </c>
      <c r="H50" s="30">
        <f>INTMARB_IN!H50+INTMARB_EX!H50</f>
        <v>9.6016337059329313</v>
      </c>
      <c r="I50" s="30">
        <f>INTMARB_IN!I50+INTMARB_EX!I50</f>
        <v>11.5219260533104</v>
      </c>
      <c r="J50" s="30">
        <f>INTMARB_IN!J50+INTMARB_EX!J50</f>
        <v>13.442218400687871</v>
      </c>
      <c r="K50" s="30">
        <f>INTMARB_IN!K50+INTMARB_EX!K50</f>
        <v>11.5219260533104</v>
      </c>
      <c r="L50" s="30">
        <f>INTMARB_IN!L50+INTMARB_EX!L50</f>
        <v>11.5219260533104</v>
      </c>
      <c r="M50" s="30">
        <f>INTMARB_IN!M50+INTMARB_EX!M50</f>
        <v>11.5219260533104</v>
      </c>
      <c r="N50" s="30">
        <f>INTMARB_IN!N50+INTMARB_EX!N50</f>
        <v>11.5219260533104</v>
      </c>
      <c r="O50" s="30">
        <f>INTMARB_IN!O50+INTMARB_EX!O50</f>
        <v>11.5219260533104</v>
      </c>
      <c r="P50" s="30">
        <f>INTMARB_IN!P50+INTMARB_EX!P50</f>
        <v>11.5219260533104</v>
      </c>
      <c r="Q50" s="30">
        <f>INTMARB_IN!Q50+INTMARB_EX!Q50</f>
        <v>7.6812553740326726</v>
      </c>
      <c r="R50" s="30">
        <f>INTMARB_IN!R50+INTMARB_EX!R50</f>
        <v>0</v>
      </c>
      <c r="S50" s="30">
        <f>INTMARB_IN!S50+INTMARB_EX!S50</f>
        <v>0</v>
      </c>
      <c r="T50" s="30">
        <f>INTMARB_IN!T50+INTMARB_EX!T50</f>
        <v>8.5984522785898521E-3</v>
      </c>
      <c r="U50" s="30">
        <f>INTMARB_IN!U50+INTMARB_EX!U50</f>
        <v>2.8374892519346514E-3</v>
      </c>
      <c r="V50" s="30">
        <f>INTMARB_IN!V50+INTMARB_EX!V50</f>
        <v>2.8374892519346514E-3</v>
      </c>
      <c r="W50" s="30">
        <f>INTMARB_IN!W50+INTMARB_EX!W50</f>
        <v>1.8916595012897677E-3</v>
      </c>
      <c r="X50" s="30">
        <f>INTMARB_IN!X50+INTMARB_EX!X50</f>
        <v>9.4582975064488374E-4</v>
      </c>
    </row>
    <row r="51" spans="1:24" ht="11.25" customHeight="1" x14ac:dyDescent="0.2">
      <c r="A51" s="24" t="s">
        <v>89</v>
      </c>
      <c r="B51" s="25" t="s">
        <v>90</v>
      </c>
      <c r="C51" s="31">
        <f>INTMARB_IN!C51+INTMARB_EX!C51</f>
        <v>0</v>
      </c>
      <c r="D51" s="31">
        <f>INTMARB_IN!D51+INTMARB_EX!D51</f>
        <v>0</v>
      </c>
      <c r="E51" s="31">
        <f>INTMARB_IN!E51+INTMARB_EX!E51</f>
        <v>0</v>
      </c>
      <c r="F51" s="31">
        <f>INTMARB_IN!F51+INTMARB_EX!F51</f>
        <v>0</v>
      </c>
      <c r="G51" s="31">
        <f>INTMARB_IN!G51+INTMARB_EX!G51</f>
        <v>0</v>
      </c>
      <c r="H51" s="31">
        <f>INTMARB_IN!H51+INTMARB_EX!H51</f>
        <v>0</v>
      </c>
      <c r="I51" s="31">
        <f>INTMARB_IN!I51+INTMARB_EX!I51</f>
        <v>0</v>
      </c>
      <c r="J51" s="31">
        <f>INTMARB_IN!J51+INTMARB_EX!J51</f>
        <v>0</v>
      </c>
      <c r="K51" s="31">
        <f>INTMARB_IN!K51+INTMARB_EX!K51</f>
        <v>0</v>
      </c>
      <c r="L51" s="31">
        <f>INTMARB_IN!L51+INTMARB_EX!L51</f>
        <v>0</v>
      </c>
      <c r="M51" s="31">
        <f>INTMARB_IN!M51+INTMARB_EX!M51</f>
        <v>0</v>
      </c>
      <c r="N51" s="31">
        <f>INTMARB_IN!N51+INTMARB_EX!N51</f>
        <v>0</v>
      </c>
      <c r="O51" s="31">
        <f>INTMARB_IN!O51+INTMARB_EX!O51</f>
        <v>0</v>
      </c>
      <c r="P51" s="31">
        <f>INTMARB_IN!P51+INTMARB_EX!P51</f>
        <v>0.31453138435081684</v>
      </c>
      <c r="Q51" s="31">
        <f>INTMARB_IN!Q51+INTMARB_EX!Q51</f>
        <v>0.5231298366294066</v>
      </c>
      <c r="R51" s="31">
        <f>INTMARB_IN!R51+INTMARB_EX!R51</f>
        <v>5.3837489251934647</v>
      </c>
      <c r="S51" s="31">
        <f>INTMARB_IN!S51+INTMARB_EX!S51</f>
        <v>1.7708512467755804</v>
      </c>
      <c r="T51" s="31">
        <f>INTMARB_IN!T51+INTMARB_EX!T51</f>
        <v>50.070765262252785</v>
      </c>
      <c r="U51" s="31">
        <f>INTMARB_IN!U51+INTMARB_EX!U51</f>
        <v>62.547807394668951</v>
      </c>
      <c r="V51" s="31">
        <f>INTMARB_IN!V51+INTMARB_EX!V51</f>
        <v>142.4701633705933</v>
      </c>
      <c r="W51" s="31">
        <f>INTMARB_IN!W51+INTMARB_EX!W51</f>
        <v>180.79114359415308</v>
      </c>
      <c r="X51" s="31">
        <f>INTMARB_IN!X51+INTMARB_EX!X51</f>
        <v>264.04677558039555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:V52" si="20">SUM(C53:C70)</f>
        <v>0</v>
      </c>
      <c r="D52" s="31">
        <f t="shared" si="20"/>
        <v>0</v>
      </c>
      <c r="E52" s="31">
        <f t="shared" si="20"/>
        <v>0</v>
      </c>
      <c r="F52" s="31">
        <f t="shared" si="20"/>
        <v>0</v>
      </c>
      <c r="G52" s="31">
        <f t="shared" si="20"/>
        <v>0</v>
      </c>
      <c r="H52" s="31">
        <f t="shared" si="20"/>
        <v>0</v>
      </c>
      <c r="I52" s="31">
        <f t="shared" si="20"/>
        <v>0</v>
      </c>
      <c r="J52" s="31">
        <f t="shared" si="20"/>
        <v>0</v>
      </c>
      <c r="K52" s="31">
        <f t="shared" si="20"/>
        <v>0</v>
      </c>
      <c r="L52" s="31">
        <f t="shared" si="20"/>
        <v>0</v>
      </c>
      <c r="M52" s="31">
        <f t="shared" si="20"/>
        <v>0</v>
      </c>
      <c r="N52" s="31">
        <f t="shared" si="20"/>
        <v>1.432760103181427</v>
      </c>
      <c r="O52" s="31">
        <f t="shared" si="20"/>
        <v>1.4291487532244189</v>
      </c>
      <c r="P52" s="31">
        <f t="shared" si="20"/>
        <v>1.5449699054170249</v>
      </c>
      <c r="Q52" s="31">
        <f t="shared" si="20"/>
        <v>1.595786758383491</v>
      </c>
      <c r="R52" s="31">
        <f t="shared" si="20"/>
        <v>1.6143594153052452</v>
      </c>
      <c r="S52" s="31">
        <f t="shared" si="20"/>
        <v>1.534221840068787</v>
      </c>
      <c r="T52" s="31">
        <f t="shared" si="20"/>
        <v>1.6075666380051592</v>
      </c>
      <c r="U52" s="31">
        <f t="shared" si="20"/>
        <v>18.109544282029226</v>
      </c>
      <c r="V52" s="31">
        <f t="shared" si="20"/>
        <v>48.926397248495277</v>
      </c>
      <c r="W52" s="31">
        <f t="shared" ref="W52:X52" si="21">SUM(W53:W70)</f>
        <v>237.61711092003438</v>
      </c>
      <c r="X52" s="31">
        <f t="shared" si="21"/>
        <v>167.38572656921752</v>
      </c>
    </row>
    <row r="53" spans="1:24" ht="11.25" customHeight="1" x14ac:dyDescent="0.2">
      <c r="A53" s="22" t="s">
        <v>93</v>
      </c>
      <c r="B53" s="23" t="s">
        <v>94</v>
      </c>
      <c r="C53" s="30">
        <f>INTMARB_IN!C53+INTMARB_EX!C53</f>
        <v>0</v>
      </c>
      <c r="D53" s="30">
        <f>INTMARB_IN!D53+INTMARB_EX!D53</f>
        <v>0</v>
      </c>
      <c r="E53" s="30">
        <f>INTMARB_IN!E53+INTMARB_EX!E53</f>
        <v>0</v>
      </c>
      <c r="F53" s="30">
        <f>INTMARB_IN!F53+INTMARB_EX!F53</f>
        <v>0</v>
      </c>
      <c r="G53" s="30">
        <f>INTMARB_IN!G53+INTMARB_EX!G53</f>
        <v>0</v>
      </c>
      <c r="H53" s="30">
        <f>INTMARB_IN!H53+INTMARB_EX!H53</f>
        <v>0</v>
      </c>
      <c r="I53" s="30">
        <f>INTMARB_IN!I53+INTMARB_EX!I53</f>
        <v>0</v>
      </c>
      <c r="J53" s="30">
        <f>INTMARB_IN!J53+INTMARB_EX!J53</f>
        <v>0</v>
      </c>
      <c r="K53" s="30">
        <f>INTMARB_IN!K53+INTMARB_EX!K53</f>
        <v>0</v>
      </c>
      <c r="L53" s="30">
        <f>INTMARB_IN!L53+INTMARB_EX!L53</f>
        <v>0</v>
      </c>
      <c r="M53" s="30">
        <f>INTMARB_IN!M53+INTMARB_EX!M53</f>
        <v>0</v>
      </c>
      <c r="N53" s="30">
        <f>INTMARB_IN!N53+INTMARB_EX!N53</f>
        <v>0</v>
      </c>
      <c r="O53" s="30">
        <f>INTMARB_IN!O53+INTMARB_EX!O53</f>
        <v>0</v>
      </c>
      <c r="P53" s="30">
        <f>INTMARB_IN!P53+INTMARB_EX!P53</f>
        <v>0</v>
      </c>
      <c r="Q53" s="30">
        <f>INTMARB_IN!Q53+INTMARB_EX!Q53</f>
        <v>0</v>
      </c>
      <c r="R53" s="30">
        <f>INTMARB_IN!R53+INTMARB_EX!R53</f>
        <v>0</v>
      </c>
      <c r="S53" s="30">
        <f>INTMARB_IN!S53+INTMARB_EX!S53</f>
        <v>0</v>
      </c>
      <c r="T53" s="30">
        <f>INTMARB_IN!T53+INTMARB_EX!T53</f>
        <v>0</v>
      </c>
      <c r="U53" s="30">
        <f>INTMARB_IN!U53+INTMARB_EX!U53</f>
        <v>0</v>
      </c>
      <c r="V53" s="30">
        <f>INTMARB_IN!V53+INTMARB_EX!V53</f>
        <v>0</v>
      </c>
      <c r="W53" s="30">
        <f>INTMARB_IN!W53+INTMARB_EX!W53</f>
        <v>0</v>
      </c>
      <c r="X53" s="30">
        <f>INTMARB_IN!X53+INTMARB_EX!X53</f>
        <v>0</v>
      </c>
    </row>
    <row r="54" spans="1:24" ht="11.25" customHeight="1" x14ac:dyDescent="0.2">
      <c r="A54" s="22" t="s">
        <v>95</v>
      </c>
      <c r="B54" s="23" t="s">
        <v>96</v>
      </c>
      <c r="C54" s="30">
        <f>INTMARB_IN!C54+INTMARB_EX!C54</f>
        <v>0</v>
      </c>
      <c r="D54" s="30">
        <f>INTMARB_IN!D54+INTMARB_EX!D54</f>
        <v>0</v>
      </c>
      <c r="E54" s="30">
        <f>INTMARB_IN!E54+INTMARB_EX!E54</f>
        <v>0</v>
      </c>
      <c r="F54" s="30">
        <f>INTMARB_IN!F54+INTMARB_EX!F54</f>
        <v>0</v>
      </c>
      <c r="G54" s="30">
        <f>INTMARB_IN!G54+INTMARB_EX!G54</f>
        <v>0</v>
      </c>
      <c r="H54" s="30">
        <f>INTMARB_IN!H54+INTMARB_EX!H54</f>
        <v>0</v>
      </c>
      <c r="I54" s="30">
        <f>INTMARB_IN!I54+INTMARB_EX!I54</f>
        <v>0</v>
      </c>
      <c r="J54" s="30">
        <f>INTMARB_IN!J54+INTMARB_EX!J54</f>
        <v>0</v>
      </c>
      <c r="K54" s="30">
        <f>INTMARB_IN!K54+INTMARB_EX!K54</f>
        <v>0</v>
      </c>
      <c r="L54" s="30">
        <f>INTMARB_IN!L54+INTMARB_EX!L54</f>
        <v>0</v>
      </c>
      <c r="M54" s="30">
        <f>INTMARB_IN!M54+INTMARB_EX!M54</f>
        <v>0</v>
      </c>
      <c r="N54" s="30">
        <f>INTMARB_IN!N54+INTMARB_EX!N54</f>
        <v>0</v>
      </c>
      <c r="O54" s="30">
        <f>INTMARB_IN!O54+INTMARB_EX!O54</f>
        <v>0</v>
      </c>
      <c r="P54" s="30">
        <f>INTMARB_IN!P54+INTMARB_EX!P54</f>
        <v>0</v>
      </c>
      <c r="Q54" s="30">
        <f>INTMARB_IN!Q54+INTMARB_EX!Q54</f>
        <v>0</v>
      </c>
      <c r="R54" s="30">
        <f>INTMARB_IN!R54+INTMARB_EX!R54</f>
        <v>0</v>
      </c>
      <c r="S54" s="30">
        <f>INTMARB_IN!S54+INTMARB_EX!S54</f>
        <v>0</v>
      </c>
      <c r="T54" s="30">
        <f>INTMARB_IN!T54+INTMARB_EX!T54</f>
        <v>0</v>
      </c>
      <c r="U54" s="30">
        <f>INTMARB_IN!U54+INTMARB_EX!U54</f>
        <v>0</v>
      </c>
      <c r="V54" s="30">
        <f>INTMARB_IN!V54+INTMARB_EX!V54</f>
        <v>0</v>
      </c>
      <c r="W54" s="30">
        <f>INTMARB_IN!W54+INTMARB_EX!W54</f>
        <v>0</v>
      </c>
      <c r="X54" s="30">
        <f>INTMARB_IN!X54+INTMARB_EX!X54</f>
        <v>0</v>
      </c>
    </row>
    <row r="55" spans="1:24" ht="11.25" customHeight="1" x14ac:dyDescent="0.2">
      <c r="A55" s="22" t="s">
        <v>97</v>
      </c>
      <c r="B55" s="23" t="s">
        <v>98</v>
      </c>
      <c r="C55" s="30">
        <f>INTMARB_IN!C55+INTMARB_EX!C55</f>
        <v>0</v>
      </c>
      <c r="D55" s="30">
        <f>INTMARB_IN!D55+INTMARB_EX!D55</f>
        <v>0</v>
      </c>
      <c r="E55" s="30">
        <f>INTMARB_IN!E55+INTMARB_EX!E55</f>
        <v>0</v>
      </c>
      <c r="F55" s="30">
        <f>INTMARB_IN!F55+INTMARB_EX!F55</f>
        <v>0</v>
      </c>
      <c r="G55" s="30">
        <f>INTMARB_IN!G55+INTMARB_EX!G55</f>
        <v>0</v>
      </c>
      <c r="H55" s="30">
        <f>INTMARB_IN!H55+INTMARB_EX!H55</f>
        <v>0</v>
      </c>
      <c r="I55" s="30">
        <f>INTMARB_IN!I55+INTMARB_EX!I55</f>
        <v>0</v>
      </c>
      <c r="J55" s="30">
        <f>INTMARB_IN!J55+INTMARB_EX!J55</f>
        <v>0</v>
      </c>
      <c r="K55" s="30">
        <f>INTMARB_IN!K55+INTMARB_EX!K55</f>
        <v>0</v>
      </c>
      <c r="L55" s="30">
        <f>INTMARB_IN!L55+INTMARB_EX!L55</f>
        <v>0</v>
      </c>
      <c r="M55" s="30">
        <f>INTMARB_IN!M55+INTMARB_EX!M55</f>
        <v>0</v>
      </c>
      <c r="N55" s="30">
        <f>INTMARB_IN!N55+INTMARB_EX!N55</f>
        <v>0</v>
      </c>
      <c r="O55" s="30">
        <f>INTMARB_IN!O55+INTMARB_EX!O55</f>
        <v>0</v>
      </c>
      <c r="P55" s="30">
        <f>INTMARB_IN!P55+INTMARB_EX!P55</f>
        <v>0</v>
      </c>
      <c r="Q55" s="30">
        <f>INTMARB_IN!Q55+INTMARB_EX!Q55</f>
        <v>0</v>
      </c>
      <c r="R55" s="30">
        <f>INTMARB_IN!R55+INTMARB_EX!R55</f>
        <v>0</v>
      </c>
      <c r="S55" s="30">
        <f>INTMARB_IN!S55+INTMARB_EX!S55</f>
        <v>0</v>
      </c>
      <c r="T55" s="30">
        <f>INTMARB_IN!T55+INTMARB_EX!T55</f>
        <v>0</v>
      </c>
      <c r="U55" s="30">
        <f>INTMARB_IN!U55+INTMARB_EX!U55</f>
        <v>0</v>
      </c>
      <c r="V55" s="30">
        <f>INTMARB_IN!V55+INTMARB_EX!V55</f>
        <v>0</v>
      </c>
      <c r="W55" s="30">
        <f>INTMARB_IN!W55+INTMARB_EX!W55</f>
        <v>0</v>
      </c>
      <c r="X55" s="30">
        <f>INTMARB_IN!X55+INTMARB_EX!X55</f>
        <v>0</v>
      </c>
    </row>
    <row r="56" spans="1:24" ht="11.25" customHeight="1" x14ac:dyDescent="0.2">
      <c r="A56" s="22" t="s">
        <v>99</v>
      </c>
      <c r="B56" s="23" t="s">
        <v>100</v>
      </c>
      <c r="C56" s="30">
        <f>INTMARB_IN!C56+INTMARB_EX!C56</f>
        <v>0</v>
      </c>
      <c r="D56" s="30">
        <f>INTMARB_IN!D56+INTMARB_EX!D56</f>
        <v>0</v>
      </c>
      <c r="E56" s="30">
        <f>INTMARB_IN!E56+INTMARB_EX!E56</f>
        <v>0</v>
      </c>
      <c r="F56" s="30">
        <f>INTMARB_IN!F56+INTMARB_EX!F56</f>
        <v>0</v>
      </c>
      <c r="G56" s="30">
        <f>INTMARB_IN!G56+INTMARB_EX!G56</f>
        <v>0</v>
      </c>
      <c r="H56" s="30">
        <f>INTMARB_IN!H56+INTMARB_EX!H56</f>
        <v>0</v>
      </c>
      <c r="I56" s="30">
        <f>INTMARB_IN!I56+INTMARB_EX!I56</f>
        <v>0</v>
      </c>
      <c r="J56" s="30">
        <f>INTMARB_IN!J56+INTMARB_EX!J56</f>
        <v>0</v>
      </c>
      <c r="K56" s="30">
        <f>INTMARB_IN!K56+INTMARB_EX!K56</f>
        <v>0</v>
      </c>
      <c r="L56" s="30">
        <f>INTMARB_IN!L56+INTMARB_EX!L56</f>
        <v>0</v>
      </c>
      <c r="M56" s="30">
        <f>INTMARB_IN!M56+INTMARB_EX!M56</f>
        <v>0</v>
      </c>
      <c r="N56" s="30">
        <f>INTMARB_IN!N56+INTMARB_EX!N56</f>
        <v>0</v>
      </c>
      <c r="O56" s="30">
        <f>INTMARB_IN!O56+INTMARB_EX!O56</f>
        <v>0</v>
      </c>
      <c r="P56" s="30">
        <f>INTMARB_IN!P56+INTMARB_EX!P56</f>
        <v>0</v>
      </c>
      <c r="Q56" s="30">
        <f>INTMARB_IN!Q56+INTMARB_EX!Q56</f>
        <v>0</v>
      </c>
      <c r="R56" s="30">
        <f>INTMARB_IN!R56+INTMARB_EX!R56</f>
        <v>0</v>
      </c>
      <c r="S56" s="30">
        <f>INTMARB_IN!S56+INTMARB_EX!S56</f>
        <v>0</v>
      </c>
      <c r="T56" s="30">
        <f>INTMARB_IN!T56+INTMARB_EX!T56</f>
        <v>0</v>
      </c>
      <c r="U56" s="30">
        <f>INTMARB_IN!U56+INTMARB_EX!U56</f>
        <v>0</v>
      </c>
      <c r="V56" s="30">
        <f>INTMARB_IN!V56+INTMARB_EX!V56</f>
        <v>0</v>
      </c>
      <c r="W56" s="30">
        <f>INTMARB_IN!W56+INTMARB_EX!W56</f>
        <v>0</v>
      </c>
      <c r="X56" s="30">
        <f>INTMARB_IN!X56+INTMARB_EX!X56</f>
        <v>0</v>
      </c>
    </row>
    <row r="57" spans="1:24" ht="11.25" customHeight="1" x14ac:dyDescent="0.2">
      <c r="A57" s="22" t="s">
        <v>101</v>
      </c>
      <c r="B57" s="23" t="s">
        <v>102</v>
      </c>
      <c r="C57" s="30">
        <f>INTMARB_IN!C57+INTMARB_EX!C57</f>
        <v>0</v>
      </c>
      <c r="D57" s="30">
        <f>INTMARB_IN!D57+INTMARB_EX!D57</f>
        <v>0</v>
      </c>
      <c r="E57" s="30">
        <f>INTMARB_IN!E57+INTMARB_EX!E57</f>
        <v>0</v>
      </c>
      <c r="F57" s="30">
        <f>INTMARB_IN!F57+INTMARB_EX!F57</f>
        <v>0</v>
      </c>
      <c r="G57" s="30">
        <f>INTMARB_IN!G57+INTMARB_EX!G57</f>
        <v>0</v>
      </c>
      <c r="H57" s="30">
        <f>INTMARB_IN!H57+INTMARB_EX!H57</f>
        <v>0</v>
      </c>
      <c r="I57" s="30">
        <f>INTMARB_IN!I57+INTMARB_EX!I57</f>
        <v>0</v>
      </c>
      <c r="J57" s="30">
        <f>INTMARB_IN!J57+INTMARB_EX!J57</f>
        <v>0</v>
      </c>
      <c r="K57" s="30">
        <f>INTMARB_IN!K57+INTMARB_EX!K57</f>
        <v>0</v>
      </c>
      <c r="L57" s="30">
        <f>INTMARB_IN!L57+INTMARB_EX!L57</f>
        <v>0</v>
      </c>
      <c r="M57" s="30">
        <f>INTMARB_IN!M57+INTMARB_EX!M57</f>
        <v>0</v>
      </c>
      <c r="N57" s="30">
        <f>INTMARB_IN!N57+INTMARB_EX!N57</f>
        <v>0</v>
      </c>
      <c r="O57" s="30">
        <f>INTMARB_IN!O57+INTMARB_EX!O57</f>
        <v>0</v>
      </c>
      <c r="P57" s="30">
        <f>INTMARB_IN!P57+INTMARB_EX!P57</f>
        <v>0</v>
      </c>
      <c r="Q57" s="30">
        <f>INTMARB_IN!Q57+INTMARB_EX!Q57</f>
        <v>0</v>
      </c>
      <c r="R57" s="30">
        <f>INTMARB_IN!R57+INTMARB_EX!R57</f>
        <v>0</v>
      </c>
      <c r="S57" s="30">
        <f>INTMARB_IN!S57+INTMARB_EX!S57</f>
        <v>0</v>
      </c>
      <c r="T57" s="30">
        <f>INTMARB_IN!T57+INTMARB_EX!T57</f>
        <v>0</v>
      </c>
      <c r="U57" s="30">
        <f>INTMARB_IN!U57+INTMARB_EX!U57</f>
        <v>0</v>
      </c>
      <c r="V57" s="30">
        <f>INTMARB_IN!V57+INTMARB_EX!V57</f>
        <v>0</v>
      </c>
      <c r="W57" s="30">
        <f>INTMARB_IN!W57+INTMARB_EX!W57</f>
        <v>0</v>
      </c>
      <c r="X57" s="30">
        <f>INTMARB_IN!X57+INTMARB_EX!X57</f>
        <v>0</v>
      </c>
    </row>
    <row r="58" spans="1:24" ht="11.25" customHeight="1" x14ac:dyDescent="0.2">
      <c r="A58" s="22" t="s">
        <v>103</v>
      </c>
      <c r="B58" s="23" t="s">
        <v>104</v>
      </c>
      <c r="C58" s="30">
        <f>INTMARB_IN!C58+INTMARB_EX!C58</f>
        <v>0</v>
      </c>
      <c r="D58" s="30">
        <f>INTMARB_IN!D58+INTMARB_EX!D58</f>
        <v>0</v>
      </c>
      <c r="E58" s="30">
        <f>INTMARB_IN!E58+INTMARB_EX!E58</f>
        <v>0</v>
      </c>
      <c r="F58" s="30">
        <f>INTMARB_IN!F58+INTMARB_EX!F58</f>
        <v>0</v>
      </c>
      <c r="G58" s="30">
        <f>INTMARB_IN!G58+INTMARB_EX!G58</f>
        <v>0</v>
      </c>
      <c r="H58" s="30">
        <f>INTMARB_IN!H58+INTMARB_EX!H58</f>
        <v>0</v>
      </c>
      <c r="I58" s="30">
        <f>INTMARB_IN!I58+INTMARB_EX!I58</f>
        <v>0</v>
      </c>
      <c r="J58" s="30">
        <f>INTMARB_IN!J58+INTMARB_EX!J58</f>
        <v>0</v>
      </c>
      <c r="K58" s="30">
        <f>INTMARB_IN!K58+INTMARB_EX!K58</f>
        <v>0</v>
      </c>
      <c r="L58" s="30">
        <f>INTMARB_IN!L58+INTMARB_EX!L58</f>
        <v>0</v>
      </c>
      <c r="M58" s="30">
        <f>INTMARB_IN!M58+INTMARB_EX!M58</f>
        <v>0</v>
      </c>
      <c r="N58" s="30">
        <f>INTMARB_IN!N58+INTMARB_EX!N58</f>
        <v>0</v>
      </c>
      <c r="O58" s="30">
        <f>INTMARB_IN!O58+INTMARB_EX!O58</f>
        <v>0</v>
      </c>
      <c r="P58" s="30">
        <f>INTMARB_IN!P58+INTMARB_EX!P58</f>
        <v>0</v>
      </c>
      <c r="Q58" s="30">
        <f>INTMARB_IN!Q58+INTMARB_EX!Q58</f>
        <v>0</v>
      </c>
      <c r="R58" s="30">
        <f>INTMARB_IN!R58+INTMARB_EX!R58</f>
        <v>0</v>
      </c>
      <c r="S58" s="30">
        <f>INTMARB_IN!S58+INTMARB_EX!S58</f>
        <v>0</v>
      </c>
      <c r="T58" s="30">
        <f>INTMARB_IN!T58+INTMARB_EX!T58</f>
        <v>0</v>
      </c>
      <c r="U58" s="30">
        <f>INTMARB_IN!U58+INTMARB_EX!U58</f>
        <v>0</v>
      </c>
      <c r="V58" s="30">
        <f>INTMARB_IN!V58+INTMARB_EX!V58</f>
        <v>0</v>
      </c>
      <c r="W58" s="30">
        <f>INTMARB_IN!W58+INTMARB_EX!W58</f>
        <v>0</v>
      </c>
      <c r="X58" s="30">
        <f>INTMARB_IN!X58+INTMARB_EX!X58</f>
        <v>0</v>
      </c>
    </row>
    <row r="59" spans="1:24" ht="11.25" customHeight="1" x14ac:dyDescent="0.2">
      <c r="A59" s="22" t="s">
        <v>105</v>
      </c>
      <c r="B59" s="23" t="s">
        <v>106</v>
      </c>
      <c r="C59" s="30">
        <f>INTMARB_IN!C59+INTMARB_EX!C59</f>
        <v>0</v>
      </c>
      <c r="D59" s="30">
        <f>INTMARB_IN!D59+INTMARB_EX!D59</f>
        <v>0</v>
      </c>
      <c r="E59" s="30">
        <f>INTMARB_IN!E59+INTMARB_EX!E59</f>
        <v>0</v>
      </c>
      <c r="F59" s="30">
        <f>INTMARB_IN!F59+INTMARB_EX!F59</f>
        <v>0</v>
      </c>
      <c r="G59" s="30">
        <f>INTMARB_IN!G59+INTMARB_EX!G59</f>
        <v>0</v>
      </c>
      <c r="H59" s="30">
        <f>INTMARB_IN!H59+INTMARB_EX!H59</f>
        <v>0</v>
      </c>
      <c r="I59" s="30">
        <f>INTMARB_IN!I59+INTMARB_EX!I59</f>
        <v>0</v>
      </c>
      <c r="J59" s="30">
        <f>INTMARB_IN!J59+INTMARB_EX!J59</f>
        <v>0</v>
      </c>
      <c r="K59" s="30">
        <f>INTMARB_IN!K59+INTMARB_EX!K59</f>
        <v>0</v>
      </c>
      <c r="L59" s="30">
        <f>INTMARB_IN!L59+INTMARB_EX!L59</f>
        <v>0</v>
      </c>
      <c r="M59" s="30">
        <f>INTMARB_IN!M59+INTMARB_EX!M59</f>
        <v>0</v>
      </c>
      <c r="N59" s="30">
        <f>INTMARB_IN!N59+INTMARB_EX!N59</f>
        <v>0</v>
      </c>
      <c r="O59" s="30">
        <f>INTMARB_IN!O59+INTMARB_EX!O59</f>
        <v>0</v>
      </c>
      <c r="P59" s="30">
        <f>INTMARB_IN!P59+INTMARB_EX!P59</f>
        <v>0</v>
      </c>
      <c r="Q59" s="30">
        <f>INTMARB_IN!Q59+INTMARB_EX!Q59</f>
        <v>0</v>
      </c>
      <c r="R59" s="30">
        <f>INTMARB_IN!R59+INTMARB_EX!R59</f>
        <v>0</v>
      </c>
      <c r="S59" s="30">
        <f>INTMARB_IN!S59+INTMARB_EX!S59</f>
        <v>0</v>
      </c>
      <c r="T59" s="30">
        <f>INTMARB_IN!T59+INTMARB_EX!T59</f>
        <v>0</v>
      </c>
      <c r="U59" s="30">
        <f>INTMARB_IN!U59+INTMARB_EX!U59</f>
        <v>0</v>
      </c>
      <c r="V59" s="30">
        <f>INTMARB_IN!V59+INTMARB_EX!V59</f>
        <v>0</v>
      </c>
      <c r="W59" s="30">
        <f>INTMARB_IN!W59+INTMARB_EX!W59</f>
        <v>0</v>
      </c>
      <c r="X59" s="30">
        <f>INTMARB_IN!X59+INTMARB_EX!X59</f>
        <v>0</v>
      </c>
    </row>
    <row r="60" spans="1:24" ht="11.25" customHeight="1" x14ac:dyDescent="0.2">
      <c r="A60" s="22" t="s">
        <v>107</v>
      </c>
      <c r="B60" s="23" t="s">
        <v>108</v>
      </c>
      <c r="C60" s="30">
        <f>INTMARB_IN!C60+INTMARB_EX!C60</f>
        <v>0</v>
      </c>
      <c r="D60" s="30">
        <f>INTMARB_IN!D60+INTMARB_EX!D60</f>
        <v>0</v>
      </c>
      <c r="E60" s="30">
        <f>INTMARB_IN!E60+INTMARB_EX!E60</f>
        <v>0</v>
      </c>
      <c r="F60" s="30">
        <f>INTMARB_IN!F60+INTMARB_EX!F60</f>
        <v>0</v>
      </c>
      <c r="G60" s="30">
        <f>INTMARB_IN!G60+INTMARB_EX!G60</f>
        <v>0</v>
      </c>
      <c r="H60" s="30">
        <f>INTMARB_IN!H60+INTMARB_EX!H60</f>
        <v>0</v>
      </c>
      <c r="I60" s="30">
        <f>INTMARB_IN!I60+INTMARB_EX!I60</f>
        <v>0</v>
      </c>
      <c r="J60" s="30">
        <f>INTMARB_IN!J60+INTMARB_EX!J60</f>
        <v>0</v>
      </c>
      <c r="K60" s="30">
        <f>INTMARB_IN!K60+INTMARB_EX!K60</f>
        <v>0</v>
      </c>
      <c r="L60" s="30">
        <f>INTMARB_IN!L60+INTMARB_EX!L60</f>
        <v>0</v>
      </c>
      <c r="M60" s="30">
        <f>INTMARB_IN!M60+INTMARB_EX!M60</f>
        <v>0</v>
      </c>
      <c r="N60" s="30">
        <f>INTMARB_IN!N60+INTMARB_EX!N60</f>
        <v>0</v>
      </c>
      <c r="O60" s="30">
        <f>INTMARB_IN!O60+INTMARB_EX!O60</f>
        <v>0</v>
      </c>
      <c r="P60" s="30">
        <f>INTMARB_IN!P60+INTMARB_EX!P60</f>
        <v>0</v>
      </c>
      <c r="Q60" s="30">
        <f>INTMARB_IN!Q60+INTMARB_EX!Q60</f>
        <v>0</v>
      </c>
      <c r="R60" s="30">
        <f>INTMARB_IN!R60+INTMARB_EX!R60</f>
        <v>0</v>
      </c>
      <c r="S60" s="30">
        <f>INTMARB_IN!S60+INTMARB_EX!S60</f>
        <v>0</v>
      </c>
      <c r="T60" s="30">
        <f>INTMARB_IN!T60+INTMARB_EX!T60</f>
        <v>0</v>
      </c>
      <c r="U60" s="30">
        <f>INTMARB_IN!U60+INTMARB_EX!U60</f>
        <v>0</v>
      </c>
      <c r="V60" s="30">
        <f>INTMARB_IN!V60+INTMARB_EX!V60</f>
        <v>0</v>
      </c>
      <c r="W60" s="30">
        <f>INTMARB_IN!W60+INTMARB_EX!W60</f>
        <v>0</v>
      </c>
      <c r="X60" s="30">
        <f>INTMARB_IN!X60+INTMARB_EX!X60</f>
        <v>0</v>
      </c>
    </row>
    <row r="61" spans="1:24" ht="11.25" customHeight="1" x14ac:dyDescent="0.2">
      <c r="A61" s="22" t="s">
        <v>109</v>
      </c>
      <c r="B61" s="23" t="s">
        <v>110</v>
      </c>
      <c r="C61" s="30">
        <f>INTMARB_IN!C61+INTMARB_EX!C61</f>
        <v>0</v>
      </c>
      <c r="D61" s="30">
        <f>INTMARB_IN!D61+INTMARB_EX!D61</f>
        <v>0</v>
      </c>
      <c r="E61" s="30">
        <f>INTMARB_IN!E61+INTMARB_EX!E61</f>
        <v>0</v>
      </c>
      <c r="F61" s="30">
        <f>INTMARB_IN!F61+INTMARB_EX!F61</f>
        <v>0</v>
      </c>
      <c r="G61" s="30">
        <f>INTMARB_IN!G61+INTMARB_EX!G61</f>
        <v>0</v>
      </c>
      <c r="H61" s="30">
        <f>INTMARB_IN!H61+INTMARB_EX!H61</f>
        <v>0</v>
      </c>
      <c r="I61" s="30">
        <f>INTMARB_IN!I61+INTMARB_EX!I61</f>
        <v>0</v>
      </c>
      <c r="J61" s="30">
        <f>INTMARB_IN!J61+INTMARB_EX!J61</f>
        <v>0</v>
      </c>
      <c r="K61" s="30">
        <f>INTMARB_IN!K61+INTMARB_EX!K61</f>
        <v>0</v>
      </c>
      <c r="L61" s="30">
        <f>INTMARB_IN!L61+INTMARB_EX!L61</f>
        <v>0</v>
      </c>
      <c r="M61" s="30">
        <f>INTMARB_IN!M61+INTMARB_EX!M61</f>
        <v>0</v>
      </c>
      <c r="N61" s="30">
        <f>INTMARB_IN!N61+INTMARB_EX!N61</f>
        <v>0</v>
      </c>
      <c r="O61" s="30">
        <f>INTMARB_IN!O61+INTMARB_EX!O61</f>
        <v>0</v>
      </c>
      <c r="P61" s="30">
        <f>INTMARB_IN!P61+INTMARB_EX!P61</f>
        <v>0</v>
      </c>
      <c r="Q61" s="30">
        <f>INTMARB_IN!Q61+INTMARB_EX!Q61</f>
        <v>0</v>
      </c>
      <c r="R61" s="30">
        <f>INTMARB_IN!R61+INTMARB_EX!R61</f>
        <v>0</v>
      </c>
      <c r="S61" s="30">
        <f>INTMARB_IN!S61+INTMARB_EX!S61</f>
        <v>0</v>
      </c>
      <c r="T61" s="30">
        <f>INTMARB_IN!T61+INTMARB_EX!T61</f>
        <v>0</v>
      </c>
      <c r="U61" s="30">
        <f>INTMARB_IN!U61+INTMARB_EX!U61</f>
        <v>0</v>
      </c>
      <c r="V61" s="30">
        <f>INTMARB_IN!V61+INTMARB_EX!V61</f>
        <v>0</v>
      </c>
      <c r="W61" s="30">
        <f>INTMARB_IN!W61+INTMARB_EX!W61</f>
        <v>0</v>
      </c>
      <c r="X61" s="30">
        <f>INTMARB_IN!X61+INTMARB_EX!X61</f>
        <v>0</v>
      </c>
    </row>
    <row r="62" spans="1:24" ht="11.25" customHeight="1" x14ac:dyDescent="0.2">
      <c r="A62" s="22" t="s">
        <v>111</v>
      </c>
      <c r="B62" s="23" t="s">
        <v>112</v>
      </c>
      <c r="C62" s="30">
        <f>INTMARB_IN!C62+INTMARB_EX!C62</f>
        <v>0</v>
      </c>
      <c r="D62" s="30">
        <f>INTMARB_IN!D62+INTMARB_EX!D62</f>
        <v>0</v>
      </c>
      <c r="E62" s="30">
        <f>INTMARB_IN!E62+INTMARB_EX!E62</f>
        <v>0</v>
      </c>
      <c r="F62" s="30">
        <f>INTMARB_IN!F62+INTMARB_EX!F62</f>
        <v>0</v>
      </c>
      <c r="G62" s="30">
        <f>INTMARB_IN!G62+INTMARB_EX!G62</f>
        <v>0</v>
      </c>
      <c r="H62" s="30">
        <f>INTMARB_IN!H62+INTMARB_EX!H62</f>
        <v>0</v>
      </c>
      <c r="I62" s="30">
        <f>INTMARB_IN!I62+INTMARB_EX!I62</f>
        <v>0</v>
      </c>
      <c r="J62" s="30">
        <f>INTMARB_IN!J62+INTMARB_EX!J62</f>
        <v>0</v>
      </c>
      <c r="K62" s="30">
        <f>INTMARB_IN!K62+INTMARB_EX!K62</f>
        <v>0</v>
      </c>
      <c r="L62" s="30">
        <f>INTMARB_IN!L62+INTMARB_EX!L62</f>
        <v>0</v>
      </c>
      <c r="M62" s="30">
        <f>INTMARB_IN!M62+INTMARB_EX!M62</f>
        <v>0</v>
      </c>
      <c r="N62" s="30">
        <f>INTMARB_IN!N62+INTMARB_EX!N62</f>
        <v>0</v>
      </c>
      <c r="O62" s="30">
        <f>INTMARB_IN!O62+INTMARB_EX!O62</f>
        <v>0</v>
      </c>
      <c r="P62" s="30">
        <f>INTMARB_IN!P62+INTMARB_EX!P62</f>
        <v>0</v>
      </c>
      <c r="Q62" s="30">
        <f>INTMARB_IN!Q62+INTMARB_EX!Q62</f>
        <v>0</v>
      </c>
      <c r="R62" s="30">
        <f>INTMARB_IN!R62+INTMARB_EX!R62</f>
        <v>0</v>
      </c>
      <c r="S62" s="30">
        <f>INTMARB_IN!S62+INTMARB_EX!S62</f>
        <v>0</v>
      </c>
      <c r="T62" s="30">
        <f>INTMARB_IN!T62+INTMARB_EX!T62</f>
        <v>0</v>
      </c>
      <c r="U62" s="30">
        <f>INTMARB_IN!U62+INTMARB_EX!U62</f>
        <v>0</v>
      </c>
      <c r="V62" s="30">
        <f>INTMARB_IN!V62+INTMARB_EX!V62</f>
        <v>0</v>
      </c>
      <c r="W62" s="30">
        <f>INTMARB_IN!W62+INTMARB_EX!W62</f>
        <v>0</v>
      </c>
      <c r="X62" s="30">
        <f>INTMARB_IN!X62+INTMARB_EX!X62</f>
        <v>0</v>
      </c>
    </row>
    <row r="63" spans="1:24" ht="11.25" customHeight="1" x14ac:dyDescent="0.2">
      <c r="A63" s="22" t="s">
        <v>113</v>
      </c>
      <c r="B63" s="23" t="s">
        <v>114</v>
      </c>
      <c r="C63" s="30">
        <f>INTMARB_IN!C63+INTMARB_EX!C63</f>
        <v>0</v>
      </c>
      <c r="D63" s="30">
        <f>INTMARB_IN!D63+INTMARB_EX!D63</f>
        <v>0</v>
      </c>
      <c r="E63" s="30">
        <f>INTMARB_IN!E63+INTMARB_EX!E63</f>
        <v>0</v>
      </c>
      <c r="F63" s="30">
        <f>INTMARB_IN!F63+INTMARB_EX!F63</f>
        <v>0</v>
      </c>
      <c r="G63" s="30">
        <f>INTMARB_IN!G63+INTMARB_EX!G63</f>
        <v>0</v>
      </c>
      <c r="H63" s="30">
        <f>INTMARB_IN!H63+INTMARB_EX!H63</f>
        <v>0</v>
      </c>
      <c r="I63" s="30">
        <f>INTMARB_IN!I63+INTMARB_EX!I63</f>
        <v>0</v>
      </c>
      <c r="J63" s="30">
        <f>INTMARB_IN!J63+INTMARB_EX!J63</f>
        <v>0</v>
      </c>
      <c r="K63" s="30">
        <f>INTMARB_IN!K63+INTMARB_EX!K63</f>
        <v>0</v>
      </c>
      <c r="L63" s="30">
        <f>INTMARB_IN!L63+INTMARB_EX!L63</f>
        <v>0</v>
      </c>
      <c r="M63" s="30">
        <f>INTMARB_IN!M63+INTMARB_EX!M63</f>
        <v>0</v>
      </c>
      <c r="N63" s="30">
        <f>INTMARB_IN!N63+INTMARB_EX!N63</f>
        <v>0</v>
      </c>
      <c r="O63" s="30">
        <f>INTMARB_IN!O63+INTMARB_EX!O63</f>
        <v>0</v>
      </c>
      <c r="P63" s="30">
        <f>INTMARB_IN!P63+INTMARB_EX!P63</f>
        <v>0</v>
      </c>
      <c r="Q63" s="30">
        <f>INTMARB_IN!Q63+INTMARB_EX!Q63</f>
        <v>0</v>
      </c>
      <c r="R63" s="30">
        <f>INTMARB_IN!R63+INTMARB_EX!R63</f>
        <v>0</v>
      </c>
      <c r="S63" s="30">
        <f>INTMARB_IN!S63+INTMARB_EX!S63</f>
        <v>0</v>
      </c>
      <c r="T63" s="30">
        <f>INTMARB_IN!T63+INTMARB_EX!T63</f>
        <v>0</v>
      </c>
      <c r="U63" s="30">
        <f>INTMARB_IN!U63+INTMARB_EX!U63</f>
        <v>0</v>
      </c>
      <c r="V63" s="30">
        <f>INTMARB_IN!V63+INTMARB_EX!V63</f>
        <v>0</v>
      </c>
      <c r="W63" s="30">
        <f>INTMARB_IN!W63+INTMARB_EX!W63</f>
        <v>0</v>
      </c>
      <c r="X63" s="30">
        <f>INTMARB_IN!X63+INTMARB_EX!X63</f>
        <v>0</v>
      </c>
    </row>
    <row r="64" spans="1:24" ht="11.25" customHeight="1" x14ac:dyDescent="0.2">
      <c r="A64" s="22" t="s">
        <v>115</v>
      </c>
      <c r="B64" s="23" t="s">
        <v>116</v>
      </c>
      <c r="C64" s="30">
        <f>INTMARB_IN!C64+INTMARB_EX!C64</f>
        <v>0</v>
      </c>
      <c r="D64" s="30">
        <f>INTMARB_IN!D64+INTMARB_EX!D64</f>
        <v>0</v>
      </c>
      <c r="E64" s="30">
        <f>INTMARB_IN!E64+INTMARB_EX!E64</f>
        <v>0</v>
      </c>
      <c r="F64" s="30">
        <f>INTMARB_IN!F64+INTMARB_EX!F64</f>
        <v>0</v>
      </c>
      <c r="G64" s="30">
        <f>INTMARB_IN!G64+INTMARB_EX!G64</f>
        <v>0</v>
      </c>
      <c r="H64" s="30">
        <f>INTMARB_IN!H64+INTMARB_EX!H64</f>
        <v>0</v>
      </c>
      <c r="I64" s="30">
        <f>INTMARB_IN!I64+INTMARB_EX!I64</f>
        <v>0</v>
      </c>
      <c r="J64" s="30">
        <f>INTMARB_IN!J64+INTMARB_EX!J64</f>
        <v>0</v>
      </c>
      <c r="K64" s="30">
        <f>INTMARB_IN!K64+INTMARB_EX!K64</f>
        <v>0</v>
      </c>
      <c r="L64" s="30">
        <f>INTMARB_IN!L64+INTMARB_EX!L64</f>
        <v>0</v>
      </c>
      <c r="M64" s="30">
        <f>INTMARB_IN!M64+INTMARB_EX!M64</f>
        <v>0</v>
      </c>
      <c r="N64" s="30">
        <f>INTMARB_IN!N64+INTMARB_EX!N64</f>
        <v>0</v>
      </c>
      <c r="O64" s="30">
        <f>INTMARB_IN!O64+INTMARB_EX!O64</f>
        <v>0</v>
      </c>
      <c r="P64" s="30">
        <f>INTMARB_IN!P64+INTMARB_EX!P64</f>
        <v>0</v>
      </c>
      <c r="Q64" s="30">
        <f>INTMARB_IN!Q64+INTMARB_EX!Q64</f>
        <v>0</v>
      </c>
      <c r="R64" s="30">
        <f>INTMARB_IN!R64+INTMARB_EX!R64</f>
        <v>0</v>
      </c>
      <c r="S64" s="30">
        <f>INTMARB_IN!S64+INTMARB_EX!S64</f>
        <v>0</v>
      </c>
      <c r="T64" s="30">
        <f>INTMARB_IN!T64+INTMARB_EX!T64</f>
        <v>0</v>
      </c>
      <c r="U64" s="30">
        <f>INTMARB_IN!U64+INTMARB_EX!U64</f>
        <v>0</v>
      </c>
      <c r="V64" s="30">
        <f>INTMARB_IN!V64+INTMARB_EX!V64</f>
        <v>0</v>
      </c>
      <c r="W64" s="30">
        <f>INTMARB_IN!W64+INTMARB_EX!W64</f>
        <v>0</v>
      </c>
      <c r="X64" s="30">
        <f>INTMARB_IN!X64+INTMARB_EX!X64</f>
        <v>0</v>
      </c>
    </row>
    <row r="65" spans="1:24" ht="11.25" customHeight="1" x14ac:dyDescent="0.2">
      <c r="A65" s="22" t="s">
        <v>117</v>
      </c>
      <c r="B65" s="23" t="s">
        <v>118</v>
      </c>
      <c r="C65" s="30">
        <f>INTMARB_IN!C65+INTMARB_EX!C65</f>
        <v>0</v>
      </c>
      <c r="D65" s="30">
        <f>INTMARB_IN!D65+INTMARB_EX!D65</f>
        <v>0</v>
      </c>
      <c r="E65" s="30">
        <f>INTMARB_IN!E65+INTMARB_EX!E65</f>
        <v>0</v>
      </c>
      <c r="F65" s="30">
        <f>INTMARB_IN!F65+INTMARB_EX!F65</f>
        <v>0</v>
      </c>
      <c r="G65" s="30">
        <f>INTMARB_IN!G65+INTMARB_EX!G65</f>
        <v>0</v>
      </c>
      <c r="H65" s="30">
        <f>INTMARB_IN!H65+INTMARB_EX!H65</f>
        <v>0</v>
      </c>
      <c r="I65" s="30">
        <f>INTMARB_IN!I65+INTMARB_EX!I65</f>
        <v>0</v>
      </c>
      <c r="J65" s="30">
        <f>INTMARB_IN!J65+INTMARB_EX!J65</f>
        <v>0</v>
      </c>
      <c r="K65" s="30">
        <f>INTMARB_IN!K65+INTMARB_EX!K65</f>
        <v>0</v>
      </c>
      <c r="L65" s="30">
        <f>INTMARB_IN!L65+INTMARB_EX!L65</f>
        <v>0</v>
      </c>
      <c r="M65" s="30">
        <f>INTMARB_IN!M65+INTMARB_EX!M65</f>
        <v>0</v>
      </c>
      <c r="N65" s="30">
        <f>INTMARB_IN!N65+INTMARB_EX!N65</f>
        <v>0</v>
      </c>
      <c r="O65" s="30">
        <f>INTMARB_IN!O65+INTMARB_EX!O65</f>
        <v>0</v>
      </c>
      <c r="P65" s="30">
        <f>INTMARB_IN!P65+INTMARB_EX!P65</f>
        <v>0</v>
      </c>
      <c r="Q65" s="30">
        <f>INTMARB_IN!Q65+INTMARB_EX!Q65</f>
        <v>0</v>
      </c>
      <c r="R65" s="30">
        <f>INTMARB_IN!R65+INTMARB_EX!R65</f>
        <v>0</v>
      </c>
      <c r="S65" s="30">
        <f>INTMARB_IN!S65+INTMARB_EX!S65</f>
        <v>0</v>
      </c>
      <c r="T65" s="30">
        <f>INTMARB_IN!T65+INTMARB_EX!T65</f>
        <v>0</v>
      </c>
      <c r="U65" s="30">
        <f>INTMARB_IN!U65+INTMARB_EX!U65</f>
        <v>0</v>
      </c>
      <c r="V65" s="30">
        <f>INTMARB_IN!V65+INTMARB_EX!V65</f>
        <v>0</v>
      </c>
      <c r="W65" s="30">
        <f>INTMARB_IN!W65+INTMARB_EX!W65</f>
        <v>0</v>
      </c>
      <c r="X65" s="30">
        <f>INTMARB_IN!X65+INTMARB_EX!X65</f>
        <v>0</v>
      </c>
    </row>
    <row r="66" spans="1:24" ht="11.25" customHeight="1" x14ac:dyDescent="0.2">
      <c r="A66" s="22" t="s">
        <v>119</v>
      </c>
      <c r="B66" s="23" t="s">
        <v>120</v>
      </c>
      <c r="C66" s="30">
        <f>INTMARB_IN!C66+INTMARB_EX!C66</f>
        <v>0</v>
      </c>
      <c r="D66" s="30">
        <f>INTMARB_IN!D66+INTMARB_EX!D66</f>
        <v>0</v>
      </c>
      <c r="E66" s="30">
        <f>INTMARB_IN!E66+INTMARB_EX!E66</f>
        <v>0</v>
      </c>
      <c r="F66" s="30">
        <f>INTMARB_IN!F66+INTMARB_EX!F66</f>
        <v>0</v>
      </c>
      <c r="G66" s="30">
        <f>INTMARB_IN!G66+INTMARB_EX!G66</f>
        <v>0</v>
      </c>
      <c r="H66" s="30">
        <f>INTMARB_IN!H66+INTMARB_EX!H66</f>
        <v>0</v>
      </c>
      <c r="I66" s="30">
        <f>INTMARB_IN!I66+INTMARB_EX!I66</f>
        <v>0</v>
      </c>
      <c r="J66" s="30">
        <f>INTMARB_IN!J66+INTMARB_EX!J66</f>
        <v>0</v>
      </c>
      <c r="K66" s="30">
        <f>INTMARB_IN!K66+INTMARB_EX!K66</f>
        <v>0</v>
      </c>
      <c r="L66" s="30">
        <f>INTMARB_IN!L66+INTMARB_EX!L66</f>
        <v>0</v>
      </c>
      <c r="M66" s="30">
        <f>INTMARB_IN!M66+INTMARB_EX!M66</f>
        <v>0</v>
      </c>
      <c r="N66" s="30">
        <f>INTMARB_IN!N66+INTMARB_EX!N66</f>
        <v>1.432760103181427</v>
      </c>
      <c r="O66" s="30">
        <f>INTMARB_IN!O66+INTMARB_EX!O66</f>
        <v>1.4291487532244189</v>
      </c>
      <c r="P66" s="30">
        <f>INTMARB_IN!P66+INTMARB_EX!P66</f>
        <v>1.5449699054170249</v>
      </c>
      <c r="Q66" s="30">
        <f>INTMARB_IN!Q66+INTMARB_EX!Q66</f>
        <v>1.595786758383491</v>
      </c>
      <c r="R66" s="30">
        <f>INTMARB_IN!R66+INTMARB_EX!R66</f>
        <v>1.6143594153052452</v>
      </c>
      <c r="S66" s="30">
        <f>INTMARB_IN!S66+INTMARB_EX!S66</f>
        <v>1.534221840068787</v>
      </c>
      <c r="T66" s="30">
        <f>INTMARB_IN!T66+INTMARB_EX!T66</f>
        <v>1.6075666380051592</v>
      </c>
      <c r="U66" s="30">
        <f>INTMARB_IN!U66+INTMARB_EX!U66</f>
        <v>18.109544282029226</v>
      </c>
      <c r="V66" s="30">
        <f>INTMARB_IN!V66+INTMARB_EX!V66</f>
        <v>48.926397248495277</v>
      </c>
      <c r="W66" s="30">
        <f>INTMARB_IN!W66+INTMARB_EX!W66</f>
        <v>237.61711092003438</v>
      </c>
      <c r="X66" s="30">
        <f>INTMARB_IN!X66+INTMARB_EX!X66</f>
        <v>167.38572656921752</v>
      </c>
    </row>
    <row r="67" spans="1:24" ht="11.25" customHeight="1" x14ac:dyDescent="0.2">
      <c r="A67" s="22" t="s">
        <v>121</v>
      </c>
      <c r="B67" s="23" t="s">
        <v>122</v>
      </c>
      <c r="C67" s="30">
        <f>INTMARB_IN!C67+INTMARB_EX!C67</f>
        <v>0</v>
      </c>
      <c r="D67" s="30">
        <f>INTMARB_IN!D67+INTMARB_EX!D67</f>
        <v>0</v>
      </c>
      <c r="E67" s="30">
        <f>INTMARB_IN!E67+INTMARB_EX!E67</f>
        <v>0</v>
      </c>
      <c r="F67" s="30">
        <f>INTMARB_IN!F67+INTMARB_EX!F67</f>
        <v>0</v>
      </c>
      <c r="G67" s="30">
        <f>INTMARB_IN!G67+INTMARB_EX!G67</f>
        <v>0</v>
      </c>
      <c r="H67" s="30">
        <f>INTMARB_IN!H67+INTMARB_EX!H67</f>
        <v>0</v>
      </c>
      <c r="I67" s="30">
        <f>INTMARB_IN!I67+INTMARB_EX!I67</f>
        <v>0</v>
      </c>
      <c r="J67" s="30">
        <f>INTMARB_IN!J67+INTMARB_EX!J67</f>
        <v>0</v>
      </c>
      <c r="K67" s="30">
        <f>INTMARB_IN!K67+INTMARB_EX!K67</f>
        <v>0</v>
      </c>
      <c r="L67" s="30">
        <f>INTMARB_IN!L67+INTMARB_EX!L67</f>
        <v>0</v>
      </c>
      <c r="M67" s="30">
        <f>INTMARB_IN!M67+INTMARB_EX!M67</f>
        <v>0</v>
      </c>
      <c r="N67" s="30">
        <f>INTMARB_IN!N67+INTMARB_EX!N67</f>
        <v>0</v>
      </c>
      <c r="O67" s="30">
        <f>INTMARB_IN!O67+INTMARB_EX!O67</f>
        <v>0</v>
      </c>
      <c r="P67" s="30">
        <f>INTMARB_IN!P67+INTMARB_EX!P67</f>
        <v>0</v>
      </c>
      <c r="Q67" s="30">
        <f>INTMARB_IN!Q67+INTMARB_EX!Q67</f>
        <v>0</v>
      </c>
      <c r="R67" s="30">
        <f>INTMARB_IN!R67+INTMARB_EX!R67</f>
        <v>0</v>
      </c>
      <c r="S67" s="30">
        <f>INTMARB_IN!S67+INTMARB_EX!S67</f>
        <v>0</v>
      </c>
      <c r="T67" s="30">
        <f>INTMARB_IN!T67+INTMARB_EX!T67</f>
        <v>0</v>
      </c>
      <c r="U67" s="30">
        <f>INTMARB_IN!U67+INTMARB_EX!U67</f>
        <v>0</v>
      </c>
      <c r="V67" s="30">
        <f>INTMARB_IN!V67+INTMARB_EX!V67</f>
        <v>0</v>
      </c>
      <c r="W67" s="30">
        <f>INTMARB_IN!W67+INTMARB_EX!W67</f>
        <v>0</v>
      </c>
      <c r="X67" s="30">
        <f>INTMARB_IN!X67+INTMARB_EX!X67</f>
        <v>0</v>
      </c>
    </row>
    <row r="68" spans="1:24" ht="11.25" customHeight="1" x14ac:dyDescent="0.2">
      <c r="A68" s="22" t="s">
        <v>123</v>
      </c>
      <c r="B68" s="23" t="s">
        <v>124</v>
      </c>
      <c r="C68" s="30">
        <f>INTMARB_IN!C68+INTMARB_EX!C68</f>
        <v>0</v>
      </c>
      <c r="D68" s="30">
        <f>INTMARB_IN!D68+INTMARB_EX!D68</f>
        <v>0</v>
      </c>
      <c r="E68" s="30">
        <f>INTMARB_IN!E68+INTMARB_EX!E68</f>
        <v>0</v>
      </c>
      <c r="F68" s="30">
        <f>INTMARB_IN!F68+INTMARB_EX!F68</f>
        <v>0</v>
      </c>
      <c r="G68" s="30">
        <f>INTMARB_IN!G68+INTMARB_EX!G68</f>
        <v>0</v>
      </c>
      <c r="H68" s="30">
        <f>INTMARB_IN!H68+INTMARB_EX!H68</f>
        <v>0</v>
      </c>
      <c r="I68" s="30">
        <f>INTMARB_IN!I68+INTMARB_EX!I68</f>
        <v>0</v>
      </c>
      <c r="J68" s="30">
        <f>INTMARB_IN!J68+INTMARB_EX!J68</f>
        <v>0</v>
      </c>
      <c r="K68" s="30">
        <f>INTMARB_IN!K68+INTMARB_EX!K68</f>
        <v>0</v>
      </c>
      <c r="L68" s="30">
        <f>INTMARB_IN!L68+INTMARB_EX!L68</f>
        <v>0</v>
      </c>
      <c r="M68" s="30">
        <f>INTMARB_IN!M68+INTMARB_EX!M68</f>
        <v>0</v>
      </c>
      <c r="N68" s="30">
        <f>INTMARB_IN!N68+INTMARB_EX!N68</f>
        <v>0</v>
      </c>
      <c r="O68" s="30">
        <f>INTMARB_IN!O68+INTMARB_EX!O68</f>
        <v>0</v>
      </c>
      <c r="P68" s="30">
        <f>INTMARB_IN!P68+INTMARB_EX!P68</f>
        <v>0</v>
      </c>
      <c r="Q68" s="30">
        <f>INTMARB_IN!Q68+INTMARB_EX!Q68</f>
        <v>0</v>
      </c>
      <c r="R68" s="30">
        <f>INTMARB_IN!R68+INTMARB_EX!R68</f>
        <v>0</v>
      </c>
      <c r="S68" s="30">
        <f>INTMARB_IN!S68+INTMARB_EX!S68</f>
        <v>0</v>
      </c>
      <c r="T68" s="30">
        <f>INTMARB_IN!T68+INTMARB_EX!T68</f>
        <v>0</v>
      </c>
      <c r="U68" s="30">
        <f>INTMARB_IN!U68+INTMARB_EX!U68</f>
        <v>0</v>
      </c>
      <c r="V68" s="30">
        <f>INTMARB_IN!V68+INTMARB_EX!V68</f>
        <v>0</v>
      </c>
      <c r="W68" s="30">
        <f>INTMARB_IN!W68+INTMARB_EX!W68</f>
        <v>0</v>
      </c>
      <c r="X68" s="30">
        <f>INTMARB_IN!X68+INTMARB_EX!X68</f>
        <v>0</v>
      </c>
    </row>
    <row r="69" spans="1:24" ht="11.25" customHeight="1" x14ac:dyDescent="0.2">
      <c r="A69" s="22" t="s">
        <v>125</v>
      </c>
      <c r="B69" s="23" t="s">
        <v>126</v>
      </c>
      <c r="C69" s="30">
        <f>INTMARB_IN!C69+INTMARB_EX!C69</f>
        <v>0</v>
      </c>
      <c r="D69" s="30">
        <f>INTMARB_IN!D69+INTMARB_EX!D69</f>
        <v>0</v>
      </c>
      <c r="E69" s="30">
        <f>INTMARB_IN!E69+INTMARB_EX!E69</f>
        <v>0</v>
      </c>
      <c r="F69" s="30">
        <f>INTMARB_IN!F69+INTMARB_EX!F69</f>
        <v>0</v>
      </c>
      <c r="G69" s="30">
        <f>INTMARB_IN!G69+INTMARB_EX!G69</f>
        <v>0</v>
      </c>
      <c r="H69" s="30">
        <f>INTMARB_IN!H69+INTMARB_EX!H69</f>
        <v>0</v>
      </c>
      <c r="I69" s="30">
        <f>INTMARB_IN!I69+INTMARB_EX!I69</f>
        <v>0</v>
      </c>
      <c r="J69" s="30">
        <f>INTMARB_IN!J69+INTMARB_EX!J69</f>
        <v>0</v>
      </c>
      <c r="K69" s="30">
        <f>INTMARB_IN!K69+INTMARB_EX!K69</f>
        <v>0</v>
      </c>
      <c r="L69" s="30">
        <f>INTMARB_IN!L69+INTMARB_EX!L69</f>
        <v>0</v>
      </c>
      <c r="M69" s="30">
        <f>INTMARB_IN!M69+INTMARB_EX!M69</f>
        <v>0</v>
      </c>
      <c r="N69" s="30">
        <f>INTMARB_IN!N69+INTMARB_EX!N69</f>
        <v>0</v>
      </c>
      <c r="O69" s="30">
        <f>INTMARB_IN!O69+INTMARB_EX!O69</f>
        <v>0</v>
      </c>
      <c r="P69" s="30">
        <f>INTMARB_IN!P69+INTMARB_EX!P69</f>
        <v>0</v>
      </c>
      <c r="Q69" s="30">
        <f>INTMARB_IN!Q69+INTMARB_EX!Q69</f>
        <v>0</v>
      </c>
      <c r="R69" s="30">
        <f>INTMARB_IN!R69+INTMARB_EX!R69</f>
        <v>0</v>
      </c>
      <c r="S69" s="30">
        <f>INTMARB_IN!S69+INTMARB_EX!S69</f>
        <v>0</v>
      </c>
      <c r="T69" s="30">
        <f>INTMARB_IN!T69+INTMARB_EX!T69</f>
        <v>0</v>
      </c>
      <c r="U69" s="30">
        <f>INTMARB_IN!U69+INTMARB_EX!U69</f>
        <v>0</v>
      </c>
      <c r="V69" s="30">
        <f>INTMARB_IN!V69+INTMARB_EX!V69</f>
        <v>0</v>
      </c>
      <c r="W69" s="30">
        <f>INTMARB_IN!W69+INTMARB_EX!W69</f>
        <v>0</v>
      </c>
      <c r="X69" s="30">
        <f>INTMARB_IN!X69+INTMARB_EX!X69</f>
        <v>0</v>
      </c>
    </row>
    <row r="70" spans="1:24" ht="11.25" customHeight="1" x14ac:dyDescent="0.2">
      <c r="A70" s="22" t="s">
        <v>127</v>
      </c>
      <c r="B70" s="23" t="s">
        <v>128</v>
      </c>
      <c r="C70" s="30">
        <f>INTMARB_IN!C70+INTMARB_EX!C70</f>
        <v>0</v>
      </c>
      <c r="D70" s="30">
        <f>INTMARB_IN!D70+INTMARB_EX!D70</f>
        <v>0</v>
      </c>
      <c r="E70" s="30">
        <f>INTMARB_IN!E70+INTMARB_EX!E70</f>
        <v>0</v>
      </c>
      <c r="F70" s="30">
        <f>INTMARB_IN!F70+INTMARB_EX!F70</f>
        <v>0</v>
      </c>
      <c r="G70" s="30">
        <f>INTMARB_IN!G70+INTMARB_EX!G70</f>
        <v>0</v>
      </c>
      <c r="H70" s="30">
        <f>INTMARB_IN!H70+INTMARB_EX!H70</f>
        <v>0</v>
      </c>
      <c r="I70" s="30">
        <f>INTMARB_IN!I70+INTMARB_EX!I70</f>
        <v>0</v>
      </c>
      <c r="J70" s="30">
        <f>INTMARB_IN!J70+INTMARB_EX!J70</f>
        <v>0</v>
      </c>
      <c r="K70" s="30">
        <f>INTMARB_IN!K70+INTMARB_EX!K70</f>
        <v>0</v>
      </c>
      <c r="L70" s="30">
        <f>INTMARB_IN!L70+INTMARB_EX!L70</f>
        <v>0</v>
      </c>
      <c r="M70" s="30">
        <f>INTMARB_IN!M70+INTMARB_EX!M70</f>
        <v>0</v>
      </c>
      <c r="N70" s="30">
        <f>INTMARB_IN!N70+INTMARB_EX!N70</f>
        <v>0</v>
      </c>
      <c r="O70" s="30">
        <f>INTMARB_IN!O70+INTMARB_EX!O70</f>
        <v>0</v>
      </c>
      <c r="P70" s="30">
        <f>INTMARB_IN!P70+INTMARB_EX!P70</f>
        <v>0</v>
      </c>
      <c r="Q70" s="30">
        <f>INTMARB_IN!Q70+INTMARB_EX!Q70</f>
        <v>0</v>
      </c>
      <c r="R70" s="30">
        <f>INTMARB_IN!R70+INTMARB_EX!R70</f>
        <v>0</v>
      </c>
      <c r="S70" s="30">
        <f>INTMARB_IN!S70+INTMARB_EX!S70</f>
        <v>0</v>
      </c>
      <c r="T70" s="30">
        <f>INTMARB_IN!T70+INTMARB_EX!T70</f>
        <v>0</v>
      </c>
      <c r="U70" s="30">
        <f>INTMARB_IN!U70+INTMARB_EX!U70</f>
        <v>0</v>
      </c>
      <c r="V70" s="30">
        <f>INTMARB_IN!V70+INTMARB_EX!V70</f>
        <v>0</v>
      </c>
      <c r="W70" s="30">
        <f>INTMARB_IN!W70+INTMARB_EX!W70</f>
        <v>0</v>
      </c>
      <c r="X70" s="30">
        <f>INTMARB_IN!X70+INTMARB_EX!X70</f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:V71" si="22">SUM(C72:C73)</f>
        <v>0</v>
      </c>
      <c r="D71" s="31">
        <f t="shared" si="22"/>
        <v>0</v>
      </c>
      <c r="E71" s="31">
        <f t="shared" si="22"/>
        <v>0</v>
      </c>
      <c r="F71" s="31">
        <f t="shared" si="22"/>
        <v>0</v>
      </c>
      <c r="G71" s="31">
        <f t="shared" si="22"/>
        <v>0</v>
      </c>
      <c r="H71" s="31">
        <f t="shared" si="22"/>
        <v>0</v>
      </c>
      <c r="I71" s="31">
        <f t="shared" si="22"/>
        <v>0</v>
      </c>
      <c r="J71" s="31">
        <f t="shared" si="22"/>
        <v>0</v>
      </c>
      <c r="K71" s="31">
        <f t="shared" si="22"/>
        <v>0</v>
      </c>
      <c r="L71" s="31">
        <f t="shared" si="22"/>
        <v>0</v>
      </c>
      <c r="M71" s="31">
        <f t="shared" si="22"/>
        <v>0</v>
      </c>
      <c r="N71" s="31">
        <f t="shared" si="22"/>
        <v>0</v>
      </c>
      <c r="O71" s="31">
        <f t="shared" si="22"/>
        <v>0</v>
      </c>
      <c r="P71" s="31">
        <f t="shared" si="22"/>
        <v>0</v>
      </c>
      <c r="Q71" s="31">
        <f t="shared" si="22"/>
        <v>0</v>
      </c>
      <c r="R71" s="31">
        <f t="shared" si="22"/>
        <v>0</v>
      </c>
      <c r="S71" s="31">
        <f t="shared" si="22"/>
        <v>0</v>
      </c>
      <c r="T71" s="31">
        <f t="shared" si="22"/>
        <v>0</v>
      </c>
      <c r="U71" s="31">
        <f t="shared" si="22"/>
        <v>0</v>
      </c>
      <c r="V71" s="31">
        <f t="shared" si="22"/>
        <v>0</v>
      </c>
      <c r="W71" s="31">
        <f t="shared" ref="W71:X71" si="23">SUM(W72:W73)</f>
        <v>0</v>
      </c>
      <c r="X71" s="31">
        <f t="shared" si="23"/>
        <v>0</v>
      </c>
    </row>
    <row r="72" spans="1:24" ht="11.25" customHeight="1" x14ac:dyDescent="0.2">
      <c r="A72" s="22" t="s">
        <v>131</v>
      </c>
      <c r="B72" s="23" t="s">
        <v>132</v>
      </c>
      <c r="C72" s="30">
        <f>INTMARB_IN!C72+INTMARB_EX!C72</f>
        <v>0</v>
      </c>
      <c r="D72" s="30">
        <f>INTMARB_IN!D72+INTMARB_EX!D72</f>
        <v>0</v>
      </c>
      <c r="E72" s="30">
        <f>INTMARB_IN!E72+INTMARB_EX!E72</f>
        <v>0</v>
      </c>
      <c r="F72" s="30">
        <f>INTMARB_IN!F72+INTMARB_EX!F72</f>
        <v>0</v>
      </c>
      <c r="G72" s="30">
        <f>INTMARB_IN!G72+INTMARB_EX!G72</f>
        <v>0</v>
      </c>
      <c r="H72" s="30">
        <f>INTMARB_IN!H72+INTMARB_EX!H72</f>
        <v>0</v>
      </c>
      <c r="I72" s="30">
        <f>INTMARB_IN!I72+INTMARB_EX!I72</f>
        <v>0</v>
      </c>
      <c r="J72" s="30">
        <f>INTMARB_IN!J72+INTMARB_EX!J72</f>
        <v>0</v>
      </c>
      <c r="K72" s="30">
        <f>INTMARB_IN!K72+INTMARB_EX!K72</f>
        <v>0</v>
      </c>
      <c r="L72" s="30">
        <f>INTMARB_IN!L72+INTMARB_EX!L72</f>
        <v>0</v>
      </c>
      <c r="M72" s="30">
        <f>INTMARB_IN!M72+INTMARB_EX!M72</f>
        <v>0</v>
      </c>
      <c r="N72" s="30">
        <f>INTMARB_IN!N72+INTMARB_EX!N72</f>
        <v>0</v>
      </c>
      <c r="O72" s="30">
        <f>INTMARB_IN!O72+INTMARB_EX!O72</f>
        <v>0</v>
      </c>
      <c r="P72" s="30">
        <f>INTMARB_IN!P72+INTMARB_EX!P72</f>
        <v>0</v>
      </c>
      <c r="Q72" s="30">
        <f>INTMARB_IN!Q72+INTMARB_EX!Q72</f>
        <v>0</v>
      </c>
      <c r="R72" s="30">
        <f>INTMARB_IN!R72+INTMARB_EX!R72</f>
        <v>0</v>
      </c>
      <c r="S72" s="30">
        <f>INTMARB_IN!S72+INTMARB_EX!S72</f>
        <v>0</v>
      </c>
      <c r="T72" s="30">
        <f>INTMARB_IN!T72+INTMARB_EX!T72</f>
        <v>0</v>
      </c>
      <c r="U72" s="30">
        <f>INTMARB_IN!U72+INTMARB_EX!U72</f>
        <v>0</v>
      </c>
      <c r="V72" s="30">
        <f>INTMARB_IN!V72+INTMARB_EX!V72</f>
        <v>0</v>
      </c>
      <c r="W72" s="30">
        <f>INTMARB_IN!W72+INTMARB_EX!W72</f>
        <v>0</v>
      </c>
      <c r="X72" s="30">
        <f>INTMARB_IN!X72+INTMARB_EX!X72</f>
        <v>0</v>
      </c>
    </row>
    <row r="73" spans="1:24" ht="11.25" customHeight="1" x14ac:dyDescent="0.2">
      <c r="A73" s="22" t="s">
        <v>133</v>
      </c>
      <c r="B73" s="23" t="s">
        <v>134</v>
      </c>
      <c r="C73" s="30">
        <f>INTMARB_IN!C73+INTMARB_EX!C73</f>
        <v>0</v>
      </c>
      <c r="D73" s="30">
        <f>INTMARB_IN!D73+INTMARB_EX!D73</f>
        <v>0</v>
      </c>
      <c r="E73" s="30">
        <f>INTMARB_IN!E73+INTMARB_EX!E73</f>
        <v>0</v>
      </c>
      <c r="F73" s="30">
        <f>INTMARB_IN!F73+INTMARB_EX!F73</f>
        <v>0</v>
      </c>
      <c r="G73" s="30">
        <f>INTMARB_IN!G73+INTMARB_EX!G73</f>
        <v>0</v>
      </c>
      <c r="H73" s="30">
        <f>INTMARB_IN!H73+INTMARB_EX!H73</f>
        <v>0</v>
      </c>
      <c r="I73" s="30">
        <f>INTMARB_IN!I73+INTMARB_EX!I73</f>
        <v>0</v>
      </c>
      <c r="J73" s="30">
        <f>INTMARB_IN!J73+INTMARB_EX!J73</f>
        <v>0</v>
      </c>
      <c r="K73" s="30">
        <f>INTMARB_IN!K73+INTMARB_EX!K73</f>
        <v>0</v>
      </c>
      <c r="L73" s="30">
        <f>INTMARB_IN!L73+INTMARB_EX!L73</f>
        <v>0</v>
      </c>
      <c r="M73" s="30">
        <f>INTMARB_IN!M73+INTMARB_EX!M73</f>
        <v>0</v>
      </c>
      <c r="N73" s="30">
        <f>INTMARB_IN!N73+INTMARB_EX!N73</f>
        <v>0</v>
      </c>
      <c r="O73" s="30">
        <f>INTMARB_IN!O73+INTMARB_EX!O73</f>
        <v>0</v>
      </c>
      <c r="P73" s="30">
        <f>INTMARB_IN!P73+INTMARB_EX!P73</f>
        <v>0</v>
      </c>
      <c r="Q73" s="30">
        <f>INTMARB_IN!Q73+INTMARB_EX!Q73</f>
        <v>0</v>
      </c>
      <c r="R73" s="30">
        <f>INTMARB_IN!R73+INTMARB_EX!R73</f>
        <v>0</v>
      </c>
      <c r="S73" s="30">
        <f>INTMARB_IN!S73+INTMARB_EX!S73</f>
        <v>0</v>
      </c>
      <c r="T73" s="30">
        <f>INTMARB_IN!T73+INTMARB_EX!T73</f>
        <v>0</v>
      </c>
      <c r="U73" s="30">
        <f>INTMARB_IN!U73+INTMARB_EX!U73</f>
        <v>0</v>
      </c>
      <c r="V73" s="30">
        <f>INTMARB_IN!V73+INTMARB_EX!V73</f>
        <v>0</v>
      </c>
      <c r="W73" s="30">
        <f>INTMARB_IN!W73+INTMARB_EX!W73</f>
        <v>0</v>
      </c>
      <c r="X73" s="30">
        <f>INTMARB_IN!X73+INTMARB_EX!X73</f>
        <v>0</v>
      </c>
    </row>
    <row r="74" spans="1:24" ht="11.25" customHeight="1" x14ac:dyDescent="0.2">
      <c r="A74" s="24" t="s">
        <v>135</v>
      </c>
      <c r="B74" s="25" t="s">
        <v>136</v>
      </c>
      <c r="C74" s="31">
        <f>INTMARB_IN!C74+INTMARB_EX!C74</f>
        <v>0</v>
      </c>
      <c r="D74" s="31">
        <f>INTMARB_IN!D74+INTMARB_EX!D74</f>
        <v>0</v>
      </c>
      <c r="E74" s="31">
        <f>INTMARB_IN!E74+INTMARB_EX!E74</f>
        <v>0</v>
      </c>
      <c r="F74" s="31">
        <f>INTMARB_IN!F74+INTMARB_EX!F74</f>
        <v>0</v>
      </c>
      <c r="G74" s="31">
        <f>INTMARB_IN!G74+INTMARB_EX!G74</f>
        <v>0</v>
      </c>
      <c r="H74" s="31">
        <f>INTMARB_IN!H74+INTMARB_EX!H74</f>
        <v>0</v>
      </c>
      <c r="I74" s="31">
        <f>INTMARB_IN!I74+INTMARB_EX!I74</f>
        <v>0</v>
      </c>
      <c r="J74" s="31">
        <f>INTMARB_IN!J74+INTMARB_EX!J74</f>
        <v>0</v>
      </c>
      <c r="K74" s="31">
        <f>INTMARB_IN!K74+INTMARB_EX!K74</f>
        <v>0</v>
      </c>
      <c r="L74" s="31">
        <f>INTMARB_IN!L74+INTMARB_EX!L74</f>
        <v>0</v>
      </c>
      <c r="M74" s="31">
        <f>INTMARB_IN!M74+INTMARB_EX!M74</f>
        <v>0</v>
      </c>
      <c r="N74" s="31">
        <f>INTMARB_IN!N74+INTMARB_EX!N74</f>
        <v>0</v>
      </c>
      <c r="O74" s="31">
        <f>INTMARB_IN!O74+INTMARB_EX!O74</f>
        <v>0</v>
      </c>
      <c r="P74" s="31">
        <f>INTMARB_IN!P74+INTMARB_EX!P74</f>
        <v>0</v>
      </c>
      <c r="Q74" s="31">
        <f>INTMARB_IN!Q74+INTMARB_EX!Q74</f>
        <v>0</v>
      </c>
      <c r="R74" s="31">
        <f>INTMARB_IN!R74+INTMARB_EX!R74</f>
        <v>0</v>
      </c>
      <c r="S74" s="31">
        <f>INTMARB_IN!S74+INTMARB_EX!S74</f>
        <v>0</v>
      </c>
      <c r="T74" s="31">
        <f>INTMARB_IN!T74+INTMARB_EX!T74</f>
        <v>0</v>
      </c>
      <c r="U74" s="31">
        <f>INTMARB_IN!U74+INTMARB_EX!U74</f>
        <v>0</v>
      </c>
      <c r="V74" s="31">
        <f>INTMARB_IN!V74+INTMARB_EX!V74</f>
        <v>0</v>
      </c>
      <c r="W74" s="31">
        <f>INTMARB_IN!W74+INTMARB_EX!W74</f>
        <v>0</v>
      </c>
      <c r="X74" s="31">
        <f>INTMARB_IN!X74+INTMARB_EX!X74</f>
        <v>0</v>
      </c>
    </row>
    <row r="75" spans="1:24" ht="11.25" customHeight="1" x14ac:dyDescent="0.2">
      <c r="A75" s="24" t="s">
        <v>137</v>
      </c>
      <c r="B75" s="25" t="s">
        <v>138</v>
      </c>
      <c r="C75" s="31">
        <f>INTMARB_IN!C75+INTMARB_EX!C75</f>
        <v>0</v>
      </c>
      <c r="D75" s="31">
        <f>INTMARB_IN!D75+INTMARB_EX!D75</f>
        <v>0</v>
      </c>
      <c r="E75" s="31">
        <f>INTMARB_IN!E75+INTMARB_EX!E75</f>
        <v>0</v>
      </c>
      <c r="F75" s="31">
        <f>INTMARB_IN!F75+INTMARB_EX!F75</f>
        <v>0</v>
      </c>
      <c r="G75" s="31">
        <f>INTMARB_IN!G75+INTMARB_EX!G75</f>
        <v>0</v>
      </c>
      <c r="H75" s="31">
        <f>INTMARB_IN!H75+INTMARB_EX!H75</f>
        <v>0</v>
      </c>
      <c r="I75" s="31">
        <f>INTMARB_IN!I75+INTMARB_EX!I75</f>
        <v>0</v>
      </c>
      <c r="J75" s="31">
        <f>INTMARB_IN!J75+INTMARB_EX!J75</f>
        <v>0</v>
      </c>
      <c r="K75" s="31">
        <f>INTMARB_IN!K75+INTMARB_EX!K75</f>
        <v>0</v>
      </c>
      <c r="L75" s="31">
        <f>INTMARB_IN!L75+INTMARB_EX!L75</f>
        <v>0</v>
      </c>
      <c r="M75" s="31">
        <f>INTMARB_IN!M75+INTMARB_EX!M75</f>
        <v>0</v>
      </c>
      <c r="N75" s="31">
        <f>INTMARB_IN!N75+INTMARB_EX!N75</f>
        <v>0</v>
      </c>
      <c r="O75" s="31">
        <f>INTMARB_IN!O75+INTMARB_EX!O75</f>
        <v>0</v>
      </c>
      <c r="P75" s="31">
        <f>INTMARB_IN!P75+INTMARB_EX!P75</f>
        <v>0</v>
      </c>
      <c r="Q75" s="31">
        <f>INTMARB_IN!Q75+INTMARB_EX!Q75</f>
        <v>0</v>
      </c>
      <c r="R75" s="31">
        <f>INTMARB_IN!R75+INTMARB_EX!R75</f>
        <v>0</v>
      </c>
      <c r="S75" s="31">
        <f>INTMARB_IN!S75+INTMARB_EX!S75</f>
        <v>0</v>
      </c>
      <c r="T75" s="31">
        <f>INTMARB_IN!T75+INTMARB_EX!T75</f>
        <v>0</v>
      </c>
      <c r="U75" s="31">
        <f>INTMARB_IN!U75+INTMARB_EX!U75</f>
        <v>0</v>
      </c>
      <c r="V75" s="31">
        <f>INTMARB_IN!V75+INTMARB_EX!V75</f>
        <v>0</v>
      </c>
      <c r="W75" s="31">
        <f>INTMARB_IN!W75+INTMARB_EX!W75</f>
        <v>0</v>
      </c>
      <c r="X75" s="31">
        <f>INTMARB_IN!X75+INTMARB_EX!X75</f>
        <v>0</v>
      </c>
    </row>
    <row r="76" spans="1:24" ht="11.25" customHeight="1" x14ac:dyDescent="0.2">
      <c r="A76" s="26" t="s">
        <v>139</v>
      </c>
      <c r="B76" s="27" t="s">
        <v>140</v>
      </c>
      <c r="C76" s="32">
        <f>INTMARB_IN!C76+INTMARB_EX!C76</f>
        <v>0</v>
      </c>
      <c r="D76" s="32">
        <f>INTMARB_IN!D76+INTMARB_EX!D76</f>
        <v>0</v>
      </c>
      <c r="E76" s="32">
        <f>INTMARB_IN!E76+INTMARB_EX!E76</f>
        <v>0</v>
      </c>
      <c r="F76" s="32">
        <f>INTMARB_IN!F76+INTMARB_EX!F76</f>
        <v>0</v>
      </c>
      <c r="G76" s="32">
        <f>INTMARB_IN!G76+INTMARB_EX!G76</f>
        <v>0</v>
      </c>
      <c r="H76" s="32">
        <f>INTMARB_IN!H76+INTMARB_EX!H76</f>
        <v>0</v>
      </c>
      <c r="I76" s="32">
        <f>INTMARB_IN!I76+INTMARB_EX!I76</f>
        <v>0</v>
      </c>
      <c r="J76" s="32">
        <f>INTMARB_IN!J76+INTMARB_EX!J76</f>
        <v>0</v>
      </c>
      <c r="K76" s="32">
        <f>INTMARB_IN!K76+INTMARB_EX!K76</f>
        <v>0</v>
      </c>
      <c r="L76" s="32">
        <f>INTMARB_IN!L76+INTMARB_EX!L76</f>
        <v>0</v>
      </c>
      <c r="M76" s="32">
        <f>INTMARB_IN!M76+INTMARB_EX!M76</f>
        <v>0</v>
      </c>
      <c r="N76" s="32">
        <f>INTMARB_IN!N76+INTMARB_EX!N76</f>
        <v>0</v>
      </c>
      <c r="O76" s="32">
        <f>INTMARB_IN!O76+INTMARB_EX!O76</f>
        <v>0</v>
      </c>
      <c r="P76" s="32">
        <f>INTMARB_IN!P76+INTMARB_EX!P76</f>
        <v>0</v>
      </c>
      <c r="Q76" s="32">
        <f>INTMARB_IN!Q76+INTMARB_EX!Q76</f>
        <v>0</v>
      </c>
      <c r="R76" s="32">
        <f>INTMARB_IN!R76+INTMARB_EX!R76</f>
        <v>0</v>
      </c>
      <c r="S76" s="32">
        <f>INTMARB_IN!S76+INTMARB_EX!S76</f>
        <v>0</v>
      </c>
      <c r="T76" s="32">
        <f>INTMARB_IN!T76+INTMARB_EX!T76</f>
        <v>0</v>
      </c>
      <c r="U76" s="32">
        <f>INTMARB_IN!U76+INTMARB_EX!U76</f>
        <v>0</v>
      </c>
      <c r="V76" s="32">
        <f>INTMARB_IN!V76+INTMARB_EX!V76</f>
        <v>0</v>
      </c>
      <c r="W76" s="32">
        <f>INTMARB_IN!W76+INTMARB_EX!W76</f>
        <v>0</v>
      </c>
      <c r="X76" s="32">
        <f>INTMARB_IN!X76+INTMARB_EX!X76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375</v>
      </c>
      <c r="B1" s="7" t="s">
        <v>376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:V2" si="0">SUM(C3,C17,C22,C25,C26,C51,C52,C71,C74,C75,C76)</f>
        <v>12349.039423271761</v>
      </c>
      <c r="D2" s="28">
        <f t="shared" si="0"/>
        <v>12250.784679580453</v>
      </c>
      <c r="E2" s="28">
        <f t="shared" si="0"/>
        <v>12230.39329631773</v>
      </c>
      <c r="F2" s="28">
        <f t="shared" si="0"/>
        <v>12685.051060965727</v>
      </c>
      <c r="G2" s="28">
        <f t="shared" si="0"/>
        <v>12932.514719410672</v>
      </c>
      <c r="H2" s="28">
        <f t="shared" si="0"/>
        <v>12476.202362295635</v>
      </c>
      <c r="I2" s="28">
        <f t="shared" si="0"/>
        <v>12775.809333697394</v>
      </c>
      <c r="J2" s="28">
        <f t="shared" si="0"/>
        <v>13049.183865195906</v>
      </c>
      <c r="K2" s="28">
        <f t="shared" si="0"/>
        <v>12896.268788558102</v>
      </c>
      <c r="L2" s="28">
        <f t="shared" si="0"/>
        <v>12354.868272396658</v>
      </c>
      <c r="M2" s="28">
        <f t="shared" si="0"/>
        <v>12763.872799317067</v>
      </c>
      <c r="N2" s="28">
        <f t="shared" si="0"/>
        <v>11993.001595663392</v>
      </c>
      <c r="O2" s="28">
        <f t="shared" si="0"/>
        <v>11306.772589684682</v>
      </c>
      <c r="P2" s="28">
        <f t="shared" si="0"/>
        <v>10939.959494800925</v>
      </c>
      <c r="Q2" s="28">
        <f t="shared" si="0"/>
        <v>10701.272849770812</v>
      </c>
      <c r="R2" s="28">
        <f t="shared" si="0"/>
        <v>10844.925164647615</v>
      </c>
      <c r="S2" s="28">
        <f t="shared" si="0"/>
        <v>11658.333894555595</v>
      </c>
      <c r="T2" s="28">
        <f t="shared" si="0"/>
        <v>11849.003118768058</v>
      </c>
      <c r="U2" s="28">
        <f t="shared" si="0"/>
        <v>12203.374757402347</v>
      </c>
      <c r="V2" s="28">
        <f t="shared" si="0"/>
        <v>12329.466649259128</v>
      </c>
      <c r="W2" s="28">
        <f t="shared" ref="W2:X2" si="1">SUM(W3,W17,W22,W25,W26,W51,W52,W71,W74,W75,W76)</f>
        <v>10328.573058631046</v>
      </c>
      <c r="X2" s="28">
        <f t="shared" si="1"/>
        <v>10796.207158660443</v>
      </c>
    </row>
    <row r="3" spans="1:24" ht="11.25" customHeight="1" x14ac:dyDescent="0.2">
      <c r="A3" s="20" t="s">
        <v>3</v>
      </c>
      <c r="B3" s="21" t="s">
        <v>4</v>
      </c>
      <c r="C3" s="29">
        <f t="shared" ref="C3:V3" si="2">SUM(C4,C8,C11)</f>
        <v>0</v>
      </c>
      <c r="D3" s="29">
        <f t="shared" si="2"/>
        <v>0</v>
      </c>
      <c r="E3" s="29">
        <f t="shared" si="2"/>
        <v>0</v>
      </c>
      <c r="F3" s="29">
        <f t="shared" si="2"/>
        <v>0</v>
      </c>
      <c r="G3" s="29">
        <f t="shared" si="2"/>
        <v>0</v>
      </c>
      <c r="H3" s="29">
        <f t="shared" si="2"/>
        <v>0</v>
      </c>
      <c r="I3" s="29">
        <f t="shared" si="2"/>
        <v>0</v>
      </c>
      <c r="J3" s="29">
        <f t="shared" si="2"/>
        <v>0</v>
      </c>
      <c r="K3" s="29">
        <f t="shared" si="2"/>
        <v>0</v>
      </c>
      <c r="L3" s="29">
        <f t="shared" si="2"/>
        <v>0</v>
      </c>
      <c r="M3" s="29">
        <f t="shared" si="2"/>
        <v>0</v>
      </c>
      <c r="N3" s="29">
        <f t="shared" si="2"/>
        <v>0</v>
      </c>
      <c r="O3" s="29">
        <f t="shared" si="2"/>
        <v>0</v>
      </c>
      <c r="P3" s="29">
        <f t="shared" si="2"/>
        <v>0</v>
      </c>
      <c r="Q3" s="29">
        <f t="shared" si="2"/>
        <v>0</v>
      </c>
      <c r="R3" s="29">
        <f t="shared" si="2"/>
        <v>0</v>
      </c>
      <c r="S3" s="29">
        <f t="shared" si="2"/>
        <v>0</v>
      </c>
      <c r="T3" s="29">
        <f t="shared" si="2"/>
        <v>0</v>
      </c>
      <c r="U3" s="29">
        <f t="shared" si="2"/>
        <v>0</v>
      </c>
      <c r="V3" s="29">
        <f t="shared" si="2"/>
        <v>0</v>
      </c>
      <c r="W3" s="29">
        <f t="shared" ref="W3:X3" si="3">SUM(W4,W8,W11)</f>
        <v>0</v>
      </c>
      <c r="X3" s="29">
        <f t="shared" si="3"/>
        <v>0</v>
      </c>
    </row>
    <row r="4" spans="1:24" ht="11.25" customHeight="1" x14ac:dyDescent="0.2">
      <c r="A4" s="40" t="s">
        <v>341</v>
      </c>
      <c r="B4" s="41" t="s">
        <v>342</v>
      </c>
      <c r="C4" s="42">
        <f t="shared" ref="C4:V4" si="4">SUM(C5:C7)</f>
        <v>0</v>
      </c>
      <c r="D4" s="42">
        <f t="shared" si="4"/>
        <v>0</v>
      </c>
      <c r="E4" s="42">
        <f t="shared" si="4"/>
        <v>0</v>
      </c>
      <c r="F4" s="42">
        <f t="shared" si="4"/>
        <v>0</v>
      </c>
      <c r="G4" s="42">
        <f t="shared" si="4"/>
        <v>0</v>
      </c>
      <c r="H4" s="42">
        <f t="shared" si="4"/>
        <v>0</v>
      </c>
      <c r="I4" s="42">
        <f t="shared" si="4"/>
        <v>0</v>
      </c>
      <c r="J4" s="42">
        <f t="shared" si="4"/>
        <v>0</v>
      </c>
      <c r="K4" s="42">
        <f t="shared" si="4"/>
        <v>0</v>
      </c>
      <c r="L4" s="42">
        <f t="shared" si="4"/>
        <v>0</v>
      </c>
      <c r="M4" s="42">
        <f t="shared" si="4"/>
        <v>0</v>
      </c>
      <c r="N4" s="42">
        <f t="shared" si="4"/>
        <v>0</v>
      </c>
      <c r="O4" s="42">
        <f t="shared" si="4"/>
        <v>0</v>
      </c>
      <c r="P4" s="42">
        <f t="shared" si="4"/>
        <v>0</v>
      </c>
      <c r="Q4" s="42">
        <f t="shared" si="4"/>
        <v>0</v>
      </c>
      <c r="R4" s="42">
        <f t="shared" si="4"/>
        <v>0</v>
      </c>
      <c r="S4" s="42">
        <f t="shared" si="4"/>
        <v>0</v>
      </c>
      <c r="T4" s="42">
        <f t="shared" si="4"/>
        <v>0</v>
      </c>
      <c r="U4" s="42">
        <f t="shared" si="4"/>
        <v>0</v>
      </c>
      <c r="V4" s="42">
        <f t="shared" si="4"/>
        <v>0</v>
      </c>
      <c r="W4" s="42">
        <f t="shared" ref="W4:X4" si="5">SUM(W5:W7)</f>
        <v>0</v>
      </c>
      <c r="X4" s="42">
        <f t="shared" si="5"/>
        <v>0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>
        <v>0</v>
      </c>
      <c r="W5" s="30">
        <v>0</v>
      </c>
      <c r="X5" s="30">
        <v>0</v>
      </c>
    </row>
    <row r="6" spans="1:24" ht="11.25" customHeight="1" x14ac:dyDescent="0.2">
      <c r="A6" s="39" t="s">
        <v>7</v>
      </c>
      <c r="B6" s="23" t="s">
        <v>8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</row>
    <row r="7" spans="1:24" ht="11.25" customHeight="1" x14ac:dyDescent="0.2">
      <c r="A7" s="39" t="s">
        <v>9</v>
      </c>
      <c r="B7" s="23" t="s">
        <v>10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</row>
    <row r="8" spans="1:24" ht="11.25" customHeight="1" x14ac:dyDescent="0.2">
      <c r="A8" s="40" t="s">
        <v>343</v>
      </c>
      <c r="B8" s="41" t="s">
        <v>344</v>
      </c>
      <c r="C8" s="42">
        <f t="shared" ref="C8:V8" si="6">SUM(C9:C10)</f>
        <v>0</v>
      </c>
      <c r="D8" s="42">
        <f t="shared" si="6"/>
        <v>0</v>
      </c>
      <c r="E8" s="42">
        <f t="shared" si="6"/>
        <v>0</v>
      </c>
      <c r="F8" s="42">
        <f t="shared" si="6"/>
        <v>0</v>
      </c>
      <c r="G8" s="42">
        <f t="shared" si="6"/>
        <v>0</v>
      </c>
      <c r="H8" s="42">
        <f t="shared" si="6"/>
        <v>0</v>
      </c>
      <c r="I8" s="42">
        <f t="shared" si="6"/>
        <v>0</v>
      </c>
      <c r="J8" s="42">
        <f t="shared" si="6"/>
        <v>0</v>
      </c>
      <c r="K8" s="42">
        <f t="shared" si="6"/>
        <v>0</v>
      </c>
      <c r="L8" s="42">
        <f t="shared" si="6"/>
        <v>0</v>
      </c>
      <c r="M8" s="42">
        <f t="shared" si="6"/>
        <v>0</v>
      </c>
      <c r="N8" s="42">
        <f t="shared" si="6"/>
        <v>0</v>
      </c>
      <c r="O8" s="42">
        <f t="shared" si="6"/>
        <v>0</v>
      </c>
      <c r="P8" s="42">
        <f t="shared" si="6"/>
        <v>0</v>
      </c>
      <c r="Q8" s="42">
        <f t="shared" si="6"/>
        <v>0</v>
      </c>
      <c r="R8" s="42">
        <f t="shared" si="6"/>
        <v>0</v>
      </c>
      <c r="S8" s="42">
        <f t="shared" si="6"/>
        <v>0</v>
      </c>
      <c r="T8" s="42">
        <f t="shared" si="6"/>
        <v>0</v>
      </c>
      <c r="U8" s="42">
        <f t="shared" si="6"/>
        <v>0</v>
      </c>
      <c r="V8" s="42">
        <f t="shared" si="6"/>
        <v>0</v>
      </c>
      <c r="W8" s="42">
        <f t="shared" ref="W8:X8" si="7">SUM(W9:W10)</f>
        <v>0</v>
      </c>
      <c r="X8" s="42">
        <f t="shared" si="7"/>
        <v>0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:V11" si="8">SUM(C12:C16)</f>
        <v>0</v>
      </c>
      <c r="D11" s="42">
        <f t="shared" si="8"/>
        <v>0</v>
      </c>
      <c r="E11" s="42">
        <f t="shared" si="8"/>
        <v>0</v>
      </c>
      <c r="F11" s="42">
        <f t="shared" si="8"/>
        <v>0</v>
      </c>
      <c r="G11" s="42">
        <f t="shared" si="8"/>
        <v>0</v>
      </c>
      <c r="H11" s="42">
        <f t="shared" si="8"/>
        <v>0</v>
      </c>
      <c r="I11" s="42">
        <f t="shared" si="8"/>
        <v>0</v>
      </c>
      <c r="J11" s="42">
        <f t="shared" si="8"/>
        <v>0</v>
      </c>
      <c r="K11" s="42">
        <f t="shared" si="8"/>
        <v>0</v>
      </c>
      <c r="L11" s="42">
        <f t="shared" si="8"/>
        <v>0</v>
      </c>
      <c r="M11" s="42">
        <f t="shared" si="8"/>
        <v>0</v>
      </c>
      <c r="N11" s="42">
        <f t="shared" si="8"/>
        <v>0</v>
      </c>
      <c r="O11" s="42">
        <f t="shared" si="8"/>
        <v>0</v>
      </c>
      <c r="P11" s="42">
        <f t="shared" si="8"/>
        <v>0</v>
      </c>
      <c r="Q11" s="42">
        <f t="shared" si="8"/>
        <v>0</v>
      </c>
      <c r="R11" s="42">
        <f t="shared" si="8"/>
        <v>0</v>
      </c>
      <c r="S11" s="42">
        <f t="shared" si="8"/>
        <v>0</v>
      </c>
      <c r="T11" s="42">
        <f t="shared" si="8"/>
        <v>0</v>
      </c>
      <c r="U11" s="42">
        <f t="shared" si="8"/>
        <v>0</v>
      </c>
      <c r="V11" s="42">
        <f t="shared" si="8"/>
        <v>0</v>
      </c>
      <c r="W11" s="42">
        <f t="shared" ref="W11:X11" si="9">SUM(W12:W16)</f>
        <v>0</v>
      </c>
      <c r="X11" s="42">
        <f t="shared" si="9"/>
        <v>0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</row>
    <row r="13" spans="1:24" ht="11.25" customHeight="1" x14ac:dyDescent="0.2">
      <c r="A13" s="39" t="s">
        <v>17</v>
      </c>
      <c r="B13" s="23" t="s">
        <v>18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:V17" si="10">SUM(C18:C21)</f>
        <v>0</v>
      </c>
      <c r="D17" s="31">
        <f t="shared" si="10"/>
        <v>0</v>
      </c>
      <c r="E17" s="31">
        <f t="shared" si="10"/>
        <v>0</v>
      </c>
      <c r="F17" s="31">
        <f t="shared" si="10"/>
        <v>0</v>
      </c>
      <c r="G17" s="31">
        <f t="shared" si="10"/>
        <v>0</v>
      </c>
      <c r="H17" s="31">
        <f t="shared" si="10"/>
        <v>0</v>
      </c>
      <c r="I17" s="31">
        <f t="shared" si="10"/>
        <v>0</v>
      </c>
      <c r="J17" s="31">
        <f t="shared" si="10"/>
        <v>0</v>
      </c>
      <c r="K17" s="31">
        <f t="shared" si="10"/>
        <v>0</v>
      </c>
      <c r="L17" s="31">
        <f t="shared" si="10"/>
        <v>0</v>
      </c>
      <c r="M17" s="31">
        <f t="shared" si="10"/>
        <v>0</v>
      </c>
      <c r="N17" s="31">
        <f t="shared" si="10"/>
        <v>0</v>
      </c>
      <c r="O17" s="31">
        <f t="shared" si="10"/>
        <v>0</v>
      </c>
      <c r="P17" s="31">
        <f t="shared" si="10"/>
        <v>0</v>
      </c>
      <c r="Q17" s="31">
        <f t="shared" si="10"/>
        <v>0</v>
      </c>
      <c r="R17" s="31">
        <f t="shared" si="10"/>
        <v>0</v>
      </c>
      <c r="S17" s="31">
        <f t="shared" si="10"/>
        <v>0</v>
      </c>
      <c r="T17" s="31">
        <f t="shared" si="10"/>
        <v>0</v>
      </c>
      <c r="U17" s="31">
        <f t="shared" si="10"/>
        <v>0</v>
      </c>
      <c r="V17" s="31">
        <f t="shared" si="10"/>
        <v>0</v>
      </c>
      <c r="W17" s="31">
        <f t="shared" ref="W17:X17" si="11">SUM(W18:W21)</f>
        <v>0</v>
      </c>
      <c r="X17" s="31">
        <f t="shared" si="11"/>
        <v>0</v>
      </c>
    </row>
    <row r="18" spans="1:24" ht="11.25" customHeight="1" x14ac:dyDescent="0.2">
      <c r="A18" s="22" t="s">
        <v>27</v>
      </c>
      <c r="B18" s="23" t="s">
        <v>28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:V22" si="12">SUM(C23:C24)</f>
        <v>0</v>
      </c>
      <c r="D22" s="31">
        <f t="shared" si="12"/>
        <v>0</v>
      </c>
      <c r="E22" s="31">
        <f t="shared" si="12"/>
        <v>0</v>
      </c>
      <c r="F22" s="31">
        <f t="shared" si="12"/>
        <v>0</v>
      </c>
      <c r="G22" s="31">
        <f t="shared" si="12"/>
        <v>0</v>
      </c>
      <c r="H22" s="31">
        <f t="shared" si="12"/>
        <v>0</v>
      </c>
      <c r="I22" s="31">
        <f t="shared" si="12"/>
        <v>0</v>
      </c>
      <c r="J22" s="31">
        <f t="shared" si="12"/>
        <v>0</v>
      </c>
      <c r="K22" s="31">
        <f t="shared" si="12"/>
        <v>0</v>
      </c>
      <c r="L22" s="31">
        <f t="shared" si="12"/>
        <v>0</v>
      </c>
      <c r="M22" s="31">
        <f t="shared" si="12"/>
        <v>0</v>
      </c>
      <c r="N22" s="31">
        <f t="shared" si="12"/>
        <v>0</v>
      </c>
      <c r="O22" s="31">
        <f t="shared" si="12"/>
        <v>0</v>
      </c>
      <c r="P22" s="31">
        <f t="shared" si="12"/>
        <v>0</v>
      </c>
      <c r="Q22" s="31">
        <f t="shared" si="12"/>
        <v>0</v>
      </c>
      <c r="R22" s="31">
        <f t="shared" si="12"/>
        <v>0</v>
      </c>
      <c r="S22" s="31">
        <f t="shared" si="12"/>
        <v>0</v>
      </c>
      <c r="T22" s="31">
        <f t="shared" si="12"/>
        <v>0</v>
      </c>
      <c r="U22" s="31">
        <f t="shared" si="12"/>
        <v>0</v>
      </c>
      <c r="V22" s="31">
        <f t="shared" si="12"/>
        <v>0</v>
      </c>
      <c r="W22" s="31">
        <f t="shared" ref="W22:X22" si="13">SUM(W23:W24)</f>
        <v>0</v>
      </c>
      <c r="X22" s="31">
        <f t="shared" si="13"/>
        <v>0</v>
      </c>
    </row>
    <row r="23" spans="1:24" ht="11.25" customHeight="1" x14ac:dyDescent="0.2">
      <c r="A23" s="22" t="s">
        <v>37</v>
      </c>
      <c r="B23" s="23" t="s">
        <v>38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:V26" si="14">SUM(C27,C33)</f>
        <v>12349.039423271761</v>
      </c>
      <c r="D26" s="31">
        <f t="shared" si="14"/>
        <v>12250.784679580453</v>
      </c>
      <c r="E26" s="31">
        <f t="shared" si="14"/>
        <v>12230.39329631773</v>
      </c>
      <c r="F26" s="31">
        <f t="shared" si="14"/>
        <v>12685.051060965727</v>
      </c>
      <c r="G26" s="31">
        <f t="shared" si="14"/>
        <v>12932.514719410672</v>
      </c>
      <c r="H26" s="31">
        <f t="shared" si="14"/>
        <v>12476.202362295635</v>
      </c>
      <c r="I26" s="31">
        <f t="shared" si="14"/>
        <v>12775.809333697394</v>
      </c>
      <c r="J26" s="31">
        <f t="shared" si="14"/>
        <v>13049.183865195906</v>
      </c>
      <c r="K26" s="31">
        <f t="shared" si="14"/>
        <v>12896.268788558102</v>
      </c>
      <c r="L26" s="31">
        <f t="shared" si="14"/>
        <v>12354.868272396658</v>
      </c>
      <c r="M26" s="31">
        <f t="shared" si="14"/>
        <v>12763.872799317067</v>
      </c>
      <c r="N26" s="31">
        <f t="shared" si="14"/>
        <v>11992.641926932276</v>
      </c>
      <c r="O26" s="31">
        <f t="shared" si="14"/>
        <v>11306.411507995728</v>
      </c>
      <c r="P26" s="31">
        <f t="shared" si="14"/>
        <v>10939.537665539165</v>
      </c>
      <c r="Q26" s="31">
        <f t="shared" si="14"/>
        <v>10700.796615341509</v>
      </c>
      <c r="R26" s="31">
        <f t="shared" si="14"/>
        <v>10843.08510191375</v>
      </c>
      <c r="S26" s="31">
        <f t="shared" si="14"/>
        <v>11657.544186359744</v>
      </c>
      <c r="T26" s="31">
        <f t="shared" si="14"/>
        <v>11827.946071919945</v>
      </c>
      <c r="U26" s="31">
        <f t="shared" si="14"/>
        <v>12176.653794806178</v>
      </c>
      <c r="V26" s="31">
        <f t="shared" si="14"/>
        <v>12280.154425188201</v>
      </c>
      <c r="W26" s="31">
        <f t="shared" ref="W26:X26" si="15">SUM(W27,W33)</f>
        <v>10249.110079170685</v>
      </c>
      <c r="X26" s="31">
        <f t="shared" si="15"/>
        <v>10704.570222968565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:V27" si="16">SUM(C28:C32)</f>
        <v>0</v>
      </c>
      <c r="D27" s="42">
        <f t="shared" si="16"/>
        <v>0</v>
      </c>
      <c r="E27" s="42">
        <f t="shared" si="16"/>
        <v>0</v>
      </c>
      <c r="F27" s="42">
        <f t="shared" si="16"/>
        <v>0</v>
      </c>
      <c r="G27" s="42">
        <f t="shared" si="16"/>
        <v>0</v>
      </c>
      <c r="H27" s="42">
        <f t="shared" si="16"/>
        <v>0</v>
      </c>
      <c r="I27" s="42">
        <f t="shared" si="16"/>
        <v>0</v>
      </c>
      <c r="J27" s="42">
        <f t="shared" si="16"/>
        <v>0</v>
      </c>
      <c r="K27" s="42">
        <f t="shared" si="16"/>
        <v>0</v>
      </c>
      <c r="L27" s="42">
        <f t="shared" si="16"/>
        <v>0</v>
      </c>
      <c r="M27" s="42">
        <f t="shared" si="16"/>
        <v>0</v>
      </c>
      <c r="N27" s="42">
        <f t="shared" si="16"/>
        <v>0</v>
      </c>
      <c r="O27" s="42">
        <f t="shared" si="16"/>
        <v>0</v>
      </c>
      <c r="P27" s="42">
        <f t="shared" si="16"/>
        <v>0</v>
      </c>
      <c r="Q27" s="42">
        <f t="shared" si="16"/>
        <v>0</v>
      </c>
      <c r="R27" s="42">
        <f t="shared" si="16"/>
        <v>0</v>
      </c>
      <c r="S27" s="42">
        <f t="shared" si="16"/>
        <v>0</v>
      </c>
      <c r="T27" s="42">
        <f t="shared" si="16"/>
        <v>0</v>
      </c>
      <c r="U27" s="42">
        <f t="shared" si="16"/>
        <v>0</v>
      </c>
      <c r="V27" s="42">
        <f t="shared" si="16"/>
        <v>0</v>
      </c>
      <c r="W27" s="42">
        <f t="shared" ref="W27:X27" si="17">SUM(W28:W32)</f>
        <v>0</v>
      </c>
      <c r="X27" s="42">
        <f t="shared" si="17"/>
        <v>0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:V33" si="18">SUM(C34:C50)</f>
        <v>12349.039423271761</v>
      </c>
      <c r="D33" s="42">
        <f t="shared" si="18"/>
        <v>12250.784679580453</v>
      </c>
      <c r="E33" s="42">
        <f t="shared" si="18"/>
        <v>12230.39329631773</v>
      </c>
      <c r="F33" s="42">
        <f t="shared" si="18"/>
        <v>12685.051060965727</v>
      </c>
      <c r="G33" s="42">
        <f t="shared" si="18"/>
        <v>12932.514719410672</v>
      </c>
      <c r="H33" s="42">
        <f t="shared" si="18"/>
        <v>12476.202362295635</v>
      </c>
      <c r="I33" s="42">
        <f t="shared" si="18"/>
        <v>12775.809333697394</v>
      </c>
      <c r="J33" s="42">
        <f t="shared" si="18"/>
        <v>13049.183865195906</v>
      </c>
      <c r="K33" s="42">
        <f t="shared" si="18"/>
        <v>12896.268788558102</v>
      </c>
      <c r="L33" s="42">
        <f t="shared" si="18"/>
        <v>12354.868272396658</v>
      </c>
      <c r="M33" s="42">
        <f t="shared" si="18"/>
        <v>12763.872799317067</v>
      </c>
      <c r="N33" s="42">
        <f t="shared" si="18"/>
        <v>11992.641926932276</v>
      </c>
      <c r="O33" s="42">
        <f t="shared" si="18"/>
        <v>11306.411507995728</v>
      </c>
      <c r="P33" s="42">
        <f t="shared" si="18"/>
        <v>10939.537665539165</v>
      </c>
      <c r="Q33" s="42">
        <f t="shared" si="18"/>
        <v>10700.796615341509</v>
      </c>
      <c r="R33" s="42">
        <f t="shared" si="18"/>
        <v>10843.08510191375</v>
      </c>
      <c r="S33" s="42">
        <f t="shared" si="18"/>
        <v>11657.544186359744</v>
      </c>
      <c r="T33" s="42">
        <f t="shared" si="18"/>
        <v>11827.946071919945</v>
      </c>
      <c r="U33" s="42">
        <f t="shared" si="18"/>
        <v>12176.653794806178</v>
      </c>
      <c r="V33" s="42">
        <f t="shared" si="18"/>
        <v>12280.154425188201</v>
      </c>
      <c r="W33" s="42">
        <f t="shared" ref="W33:X33" si="19">SUM(W34:W50)</f>
        <v>10249.110079170685</v>
      </c>
      <c r="X33" s="42">
        <f t="shared" si="19"/>
        <v>10704.570222968565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</row>
    <row r="37" spans="1:24" ht="11.25" customHeight="1" x14ac:dyDescent="0.2">
      <c r="A37" s="39" t="s">
        <v>61</v>
      </c>
      <c r="B37" s="23" t="s">
        <v>62</v>
      </c>
      <c r="C37" s="30">
        <v>0</v>
      </c>
      <c r="D37" s="30">
        <v>0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</row>
    <row r="41" spans="1:24" ht="11.25" customHeight="1" x14ac:dyDescent="0.2">
      <c r="A41" s="39" t="s">
        <v>69</v>
      </c>
      <c r="B41" s="23" t="s">
        <v>70</v>
      </c>
      <c r="C41" s="30">
        <v>0</v>
      </c>
      <c r="D41" s="30">
        <v>0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</row>
    <row r="42" spans="1:24" ht="11.25" customHeight="1" x14ac:dyDescent="0.2">
      <c r="A42" s="39" t="s">
        <v>71</v>
      </c>
      <c r="B42" s="23" t="s">
        <v>72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4800.0764493067472</v>
      </c>
      <c r="D43" s="30">
        <v>4540.4680213727188</v>
      </c>
      <c r="E43" s="30">
        <v>4306.7369179131629</v>
      </c>
      <c r="F43" s="30">
        <v>4121.4511584660668</v>
      </c>
      <c r="G43" s="30">
        <v>3741.8039532659459</v>
      </c>
      <c r="H43" s="30">
        <v>3624.5691393294205</v>
      </c>
      <c r="I43" s="30">
        <v>3696.8107645124333</v>
      </c>
      <c r="J43" s="30">
        <v>3480.0147378862748</v>
      </c>
      <c r="K43" s="30">
        <v>3493.7232545184461</v>
      </c>
      <c r="L43" s="30">
        <v>3724.4163589874724</v>
      </c>
      <c r="M43" s="30">
        <v>4004.2180059341858</v>
      </c>
      <c r="N43" s="30">
        <v>3682.0190254497807</v>
      </c>
      <c r="O43" s="30">
        <v>3609.186840740113</v>
      </c>
      <c r="P43" s="30">
        <v>3570.9584871546035</v>
      </c>
      <c r="Q43" s="30">
        <v>3796.3168557083823</v>
      </c>
      <c r="R43" s="30">
        <v>6037.4521719414752</v>
      </c>
      <c r="S43" s="30">
        <v>6112.3512704057357</v>
      </c>
      <c r="T43" s="30">
        <v>5584.7519248047265</v>
      </c>
      <c r="U43" s="30">
        <v>5560.079232110108</v>
      </c>
      <c r="V43" s="30">
        <v>5772.0307610507061</v>
      </c>
      <c r="W43" s="30">
        <v>6204.2575898754112</v>
      </c>
      <c r="X43" s="30">
        <v>6856.5577353670224</v>
      </c>
    </row>
    <row r="44" spans="1:24" ht="11.25" customHeight="1" x14ac:dyDescent="0.2">
      <c r="A44" s="39" t="s">
        <v>75</v>
      </c>
      <c r="B44" s="23" t="s">
        <v>76</v>
      </c>
      <c r="C44" s="30">
        <v>7469.7681862452655</v>
      </c>
      <c r="D44" s="30">
        <v>7632.307706081242</v>
      </c>
      <c r="E44" s="30">
        <v>7848.8498099917861</v>
      </c>
      <c r="F44" s="30">
        <v>8498.0310226465954</v>
      </c>
      <c r="G44" s="30">
        <v>9124.5848089613246</v>
      </c>
      <c r="H44" s="30">
        <v>8793.2474583856729</v>
      </c>
      <c r="I44" s="30">
        <v>9026.6085636450789</v>
      </c>
      <c r="J44" s="30">
        <v>9492.9191603538929</v>
      </c>
      <c r="K44" s="30">
        <v>9353.2201943843629</v>
      </c>
      <c r="L44" s="30">
        <v>8584.9672938538824</v>
      </c>
      <c r="M44" s="30">
        <v>8712.9989566682907</v>
      </c>
      <c r="N44" s="30">
        <v>8273.3988098212994</v>
      </c>
      <c r="O44" s="30">
        <v>7669.9962790468235</v>
      </c>
      <c r="P44" s="30">
        <v>7342.6164182393841</v>
      </c>
      <c r="Q44" s="30">
        <v>6879.8380340614949</v>
      </c>
      <c r="R44" s="30">
        <v>4780.8690147346533</v>
      </c>
      <c r="S44" s="30">
        <v>5521.4975907244143</v>
      </c>
      <c r="T44" s="30">
        <v>6217.8369549645768</v>
      </c>
      <c r="U44" s="30">
        <v>6591.3124168645782</v>
      </c>
      <c r="V44" s="30">
        <v>6485.7263895777387</v>
      </c>
      <c r="W44" s="30">
        <v>4025.2375332568363</v>
      </c>
      <c r="X44" s="30">
        <v>3831.1448036601146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</row>
    <row r="46" spans="1:24" ht="11.25" customHeight="1" x14ac:dyDescent="0.2">
      <c r="A46" s="39" t="s">
        <v>79</v>
      </c>
      <c r="B46" s="23" t="s">
        <v>80</v>
      </c>
      <c r="C46" s="30">
        <v>74.110715745963745</v>
      </c>
      <c r="D46" s="30">
        <v>71.589158819680506</v>
      </c>
      <c r="E46" s="30">
        <v>72.576410834168556</v>
      </c>
      <c r="F46" s="30">
        <v>64.454052758307625</v>
      </c>
      <c r="G46" s="30">
        <v>63.183308332578875</v>
      </c>
      <c r="H46" s="30">
        <v>56.163159785592981</v>
      </c>
      <c r="I46" s="30">
        <v>49.938142117494131</v>
      </c>
      <c r="J46" s="30">
        <v>73.608856767327964</v>
      </c>
      <c r="K46" s="30">
        <v>47.271842137973742</v>
      </c>
      <c r="L46" s="30">
        <v>43.154714317845468</v>
      </c>
      <c r="M46" s="30">
        <v>44.419456730089649</v>
      </c>
      <c r="N46" s="30">
        <v>34.973398472453042</v>
      </c>
      <c r="O46" s="30">
        <v>24.951276346005049</v>
      </c>
      <c r="P46" s="30">
        <v>23.715982621054259</v>
      </c>
      <c r="Q46" s="30">
        <v>23.035496354922845</v>
      </c>
      <c r="R46" s="30">
        <v>24.76391523762226</v>
      </c>
      <c r="S46" s="30">
        <v>23.695325229593447</v>
      </c>
      <c r="T46" s="30">
        <v>25.354603934154063</v>
      </c>
      <c r="U46" s="30">
        <v>25.261273020233627</v>
      </c>
      <c r="V46" s="30">
        <v>22.396388838583025</v>
      </c>
      <c r="W46" s="30">
        <v>19.614507809627078</v>
      </c>
      <c r="X46" s="30">
        <v>16.867460932813298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5.0840719737824207</v>
      </c>
      <c r="D50" s="30">
        <v>6.4197933068093791</v>
      </c>
      <c r="E50" s="30">
        <v>2.2301575786135053</v>
      </c>
      <c r="F50" s="30">
        <v>1.1148270947587615</v>
      </c>
      <c r="G50" s="30">
        <v>2.9426488508237076</v>
      </c>
      <c r="H50" s="30">
        <v>2.2226047949496861</v>
      </c>
      <c r="I50" s="30">
        <v>2.4518634223875075</v>
      </c>
      <c r="J50" s="30">
        <v>2.6411101884097672</v>
      </c>
      <c r="K50" s="30">
        <v>2.0534975173170977</v>
      </c>
      <c r="L50" s="30">
        <v>2.3299052374572953</v>
      </c>
      <c r="M50" s="30">
        <v>2.2363799845001449</v>
      </c>
      <c r="N50" s="30">
        <v>2.2506931887422148</v>
      </c>
      <c r="O50" s="30">
        <v>2.277111862788626</v>
      </c>
      <c r="P50" s="30">
        <v>2.2467775241242833</v>
      </c>
      <c r="Q50" s="30">
        <v>1.6062292167084096</v>
      </c>
      <c r="R50" s="30">
        <v>0</v>
      </c>
      <c r="S50" s="30">
        <v>0</v>
      </c>
      <c r="T50" s="30">
        <v>2.5882164862841739E-3</v>
      </c>
      <c r="U50" s="30">
        <v>8.7281125677780391E-4</v>
      </c>
      <c r="V50" s="30">
        <v>8.8572117378459729E-4</v>
      </c>
      <c r="W50" s="30">
        <v>4.4822881040805968E-4</v>
      </c>
      <c r="X50" s="30">
        <v>2.2300861472624513E-4</v>
      </c>
    </row>
    <row r="51" spans="1:24" ht="11.25" customHeight="1" x14ac:dyDescent="0.2">
      <c r="A51" s="24" t="s">
        <v>89</v>
      </c>
      <c r="B51" s="25" t="s">
        <v>90</v>
      </c>
      <c r="C51" s="31">
        <v>0</v>
      </c>
      <c r="D51" s="31">
        <v>0</v>
      </c>
      <c r="E51" s="31">
        <v>0</v>
      </c>
      <c r="F51" s="31">
        <v>0</v>
      </c>
      <c r="G51" s="31">
        <v>0</v>
      </c>
      <c r="H51" s="31">
        <v>0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5.574354538554796E-2</v>
      </c>
      <c r="Q51" s="31">
        <v>9.4323732655422834E-2</v>
      </c>
      <c r="R51" s="31">
        <v>1.4735314312457792</v>
      </c>
      <c r="S51" s="31">
        <v>0.40590765476584101</v>
      </c>
      <c r="T51" s="31">
        <v>20.661538843007413</v>
      </c>
      <c r="U51" s="31">
        <v>23.455581290970624</v>
      </c>
      <c r="V51" s="31">
        <v>40.440658862835434</v>
      </c>
      <c r="W51" s="31">
        <v>41.442086713055758</v>
      </c>
      <c r="X51" s="31">
        <v>64.598002330926604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:V52" si="20">SUM(C53:C70)</f>
        <v>0</v>
      </c>
      <c r="D52" s="31">
        <f t="shared" si="20"/>
        <v>0</v>
      </c>
      <c r="E52" s="31">
        <f t="shared" si="20"/>
        <v>0</v>
      </c>
      <c r="F52" s="31">
        <f t="shared" si="20"/>
        <v>0</v>
      </c>
      <c r="G52" s="31">
        <f t="shared" si="20"/>
        <v>0</v>
      </c>
      <c r="H52" s="31">
        <f t="shared" si="20"/>
        <v>0</v>
      </c>
      <c r="I52" s="31">
        <f t="shared" si="20"/>
        <v>0</v>
      </c>
      <c r="J52" s="31">
        <f t="shared" si="20"/>
        <v>0</v>
      </c>
      <c r="K52" s="31">
        <f t="shared" si="20"/>
        <v>0</v>
      </c>
      <c r="L52" s="31">
        <f t="shared" si="20"/>
        <v>0</v>
      </c>
      <c r="M52" s="31">
        <f t="shared" si="20"/>
        <v>0</v>
      </c>
      <c r="N52" s="31">
        <f t="shared" si="20"/>
        <v>0.35966873111605713</v>
      </c>
      <c r="O52" s="31">
        <f t="shared" si="20"/>
        <v>0.36108168895418624</v>
      </c>
      <c r="P52" s="31">
        <f t="shared" si="20"/>
        <v>0.3660857163763781</v>
      </c>
      <c r="Q52" s="31">
        <f t="shared" si="20"/>
        <v>0.38191069664706923</v>
      </c>
      <c r="R52" s="31">
        <f t="shared" si="20"/>
        <v>0.36653130261890404</v>
      </c>
      <c r="S52" s="31">
        <f t="shared" si="20"/>
        <v>0.38380054108473</v>
      </c>
      <c r="T52" s="31">
        <f t="shared" si="20"/>
        <v>0.39550800510625816</v>
      </c>
      <c r="U52" s="31">
        <f t="shared" si="20"/>
        <v>3.2653813051975931</v>
      </c>
      <c r="V52" s="31">
        <f t="shared" si="20"/>
        <v>8.8715652080913099</v>
      </c>
      <c r="W52" s="31">
        <f t="shared" ref="W52:X52" si="21">SUM(W53:W70)</f>
        <v>38.020892747304806</v>
      </c>
      <c r="X52" s="31">
        <f t="shared" si="21"/>
        <v>27.038933360953358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0.35966873111605713</v>
      </c>
      <c r="O66" s="30">
        <v>0.36108168895418624</v>
      </c>
      <c r="P66" s="30">
        <v>0.3660857163763781</v>
      </c>
      <c r="Q66" s="30">
        <v>0.38191069664706923</v>
      </c>
      <c r="R66" s="30">
        <v>0.36653130261890404</v>
      </c>
      <c r="S66" s="30">
        <v>0.38380054108473</v>
      </c>
      <c r="T66" s="30">
        <v>0.39550800510625816</v>
      </c>
      <c r="U66" s="30">
        <v>3.2653813051975931</v>
      </c>
      <c r="V66" s="30">
        <v>8.8715652080913099</v>
      </c>
      <c r="W66" s="30">
        <v>38.020892747304806</v>
      </c>
      <c r="X66" s="30">
        <v>27.038933360953358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</row>
    <row r="70" spans="1:24" ht="11.25" customHeight="1" x14ac:dyDescent="0.2">
      <c r="A70" s="22" t="s">
        <v>127</v>
      </c>
      <c r="B70" s="23" t="s">
        <v>128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:V71" si="22">SUM(C72:C73)</f>
        <v>0</v>
      </c>
      <c r="D71" s="31">
        <f t="shared" si="22"/>
        <v>0</v>
      </c>
      <c r="E71" s="31">
        <f t="shared" si="22"/>
        <v>0</v>
      </c>
      <c r="F71" s="31">
        <f t="shared" si="22"/>
        <v>0</v>
      </c>
      <c r="G71" s="31">
        <f t="shared" si="22"/>
        <v>0</v>
      </c>
      <c r="H71" s="31">
        <f t="shared" si="22"/>
        <v>0</v>
      </c>
      <c r="I71" s="31">
        <f t="shared" si="22"/>
        <v>0</v>
      </c>
      <c r="J71" s="31">
        <f t="shared" si="22"/>
        <v>0</v>
      </c>
      <c r="K71" s="31">
        <f t="shared" si="22"/>
        <v>0</v>
      </c>
      <c r="L71" s="31">
        <f t="shared" si="22"/>
        <v>0</v>
      </c>
      <c r="M71" s="31">
        <f t="shared" si="22"/>
        <v>0</v>
      </c>
      <c r="N71" s="31">
        <f t="shared" si="22"/>
        <v>0</v>
      </c>
      <c r="O71" s="31">
        <f t="shared" si="22"/>
        <v>0</v>
      </c>
      <c r="P71" s="31">
        <f t="shared" si="22"/>
        <v>0</v>
      </c>
      <c r="Q71" s="31">
        <f t="shared" si="22"/>
        <v>0</v>
      </c>
      <c r="R71" s="31">
        <f t="shared" si="22"/>
        <v>0</v>
      </c>
      <c r="S71" s="31">
        <f t="shared" si="22"/>
        <v>0</v>
      </c>
      <c r="T71" s="31">
        <f t="shared" si="22"/>
        <v>0</v>
      </c>
      <c r="U71" s="31">
        <f t="shared" si="22"/>
        <v>0</v>
      </c>
      <c r="V71" s="31">
        <f t="shared" si="22"/>
        <v>0</v>
      </c>
      <c r="W71" s="31">
        <f t="shared" ref="W71:X71" si="23">SUM(W72:W73)</f>
        <v>0</v>
      </c>
      <c r="X71" s="31">
        <f t="shared" si="23"/>
        <v>0</v>
      </c>
    </row>
    <row r="72" spans="1:24" ht="11.25" customHeight="1" x14ac:dyDescent="0.2">
      <c r="A72" s="22" t="s">
        <v>131</v>
      </c>
      <c r="B72" s="23" t="s">
        <v>132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0</v>
      </c>
      <c r="D75" s="31">
        <v>0</v>
      </c>
      <c r="E75" s="31">
        <v>0</v>
      </c>
      <c r="F75" s="31">
        <v>0</v>
      </c>
      <c r="G75" s="31">
        <v>0</v>
      </c>
      <c r="H75" s="31">
        <v>0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</row>
    <row r="76" spans="1:24" ht="11.25" customHeight="1" x14ac:dyDescent="0.2">
      <c r="A76" s="26" t="s">
        <v>139</v>
      </c>
      <c r="B76" s="27" t="s">
        <v>140</v>
      </c>
      <c r="C76" s="32">
        <v>0</v>
      </c>
      <c r="D76" s="32">
        <v>0</v>
      </c>
      <c r="E76" s="32">
        <v>0</v>
      </c>
      <c r="F76" s="32">
        <v>0</v>
      </c>
      <c r="G76" s="32">
        <v>0</v>
      </c>
      <c r="H76" s="32">
        <v>0</v>
      </c>
      <c r="I76" s="32">
        <v>0</v>
      </c>
      <c r="J76" s="32">
        <v>0</v>
      </c>
      <c r="K76" s="32">
        <v>0</v>
      </c>
      <c r="L76" s="32">
        <v>0</v>
      </c>
      <c r="M76" s="32">
        <v>0</v>
      </c>
      <c r="N76" s="32">
        <v>0</v>
      </c>
      <c r="O76" s="32">
        <v>0</v>
      </c>
      <c r="P76" s="32">
        <v>0</v>
      </c>
      <c r="Q76" s="32">
        <v>0</v>
      </c>
      <c r="R76" s="32">
        <v>0</v>
      </c>
      <c r="S76" s="32">
        <v>0</v>
      </c>
      <c r="T76" s="32">
        <v>0</v>
      </c>
      <c r="U76" s="32">
        <v>0</v>
      </c>
      <c r="V76" s="32">
        <v>0</v>
      </c>
      <c r="W76" s="32">
        <v>0</v>
      </c>
      <c r="X76" s="32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377</v>
      </c>
      <c r="B1" s="7" t="s">
        <v>378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:V2" si="0">SUM(C3,C17,C22,C25,C26,C51,C52,C71,C74,C75,C76)</f>
        <v>28006.387317914825</v>
      </c>
      <c r="D2" s="28">
        <f t="shared" si="0"/>
        <v>29343.717470032614</v>
      </c>
      <c r="E2" s="28">
        <f t="shared" si="0"/>
        <v>30558.781682186134</v>
      </c>
      <c r="F2" s="28">
        <f t="shared" si="0"/>
        <v>31357.525121321458</v>
      </c>
      <c r="G2" s="28">
        <f t="shared" si="0"/>
        <v>33337.501703633163</v>
      </c>
      <c r="H2" s="28">
        <f t="shared" si="0"/>
        <v>34697.407267970921</v>
      </c>
      <c r="I2" s="28">
        <f t="shared" si="0"/>
        <v>37514.905799578606</v>
      </c>
      <c r="J2" s="28">
        <f t="shared" si="0"/>
        <v>39392.443735835899</v>
      </c>
      <c r="K2" s="28">
        <f t="shared" si="0"/>
        <v>38966.961907916528</v>
      </c>
      <c r="L2" s="28">
        <f t="shared" si="0"/>
        <v>33962.091830784761</v>
      </c>
      <c r="M2" s="28">
        <f t="shared" si="0"/>
        <v>33915.875094062125</v>
      </c>
      <c r="N2" s="28">
        <f t="shared" si="0"/>
        <v>34549.882927122497</v>
      </c>
      <c r="O2" s="28">
        <f t="shared" si="0"/>
        <v>32187.324056918915</v>
      </c>
      <c r="P2" s="28">
        <f t="shared" si="0"/>
        <v>30096.894761432952</v>
      </c>
      <c r="Q2" s="28">
        <f t="shared" si="0"/>
        <v>29142.52104532806</v>
      </c>
      <c r="R2" s="28">
        <f t="shared" si="0"/>
        <v>28745.855574819278</v>
      </c>
      <c r="S2" s="28">
        <f t="shared" si="0"/>
        <v>29891.600843191613</v>
      </c>
      <c r="T2" s="28">
        <f t="shared" si="0"/>
        <v>30341.324224310178</v>
      </c>
      <c r="U2" s="28">
        <f t="shared" si="0"/>
        <v>31221.760238298426</v>
      </c>
      <c r="V2" s="28">
        <f t="shared" si="0"/>
        <v>30786.501278513872</v>
      </c>
      <c r="W2" s="28">
        <f t="shared" ref="W2:X2" si="1">SUM(W3,W17,W22,W25,W26,W51,W52,W71,W74,W75,W76)</f>
        <v>28678.934937929567</v>
      </c>
      <c r="X2" s="28">
        <f t="shared" si="1"/>
        <v>29959.997484503787</v>
      </c>
    </row>
    <row r="3" spans="1:24" ht="11.25" customHeight="1" x14ac:dyDescent="0.2">
      <c r="A3" s="20" t="s">
        <v>3</v>
      </c>
      <c r="B3" s="21" t="s">
        <v>4</v>
      </c>
      <c r="C3" s="29">
        <f t="shared" ref="C3:V3" si="2">SUM(C4,C8,C11)</f>
        <v>0</v>
      </c>
      <c r="D3" s="29">
        <f t="shared" si="2"/>
        <v>0</v>
      </c>
      <c r="E3" s="29">
        <f t="shared" si="2"/>
        <v>0</v>
      </c>
      <c r="F3" s="29">
        <f t="shared" si="2"/>
        <v>0</v>
      </c>
      <c r="G3" s="29">
        <f t="shared" si="2"/>
        <v>0</v>
      </c>
      <c r="H3" s="29">
        <f t="shared" si="2"/>
        <v>0</v>
      </c>
      <c r="I3" s="29">
        <f t="shared" si="2"/>
        <v>0</v>
      </c>
      <c r="J3" s="29">
        <f t="shared" si="2"/>
        <v>0</v>
      </c>
      <c r="K3" s="29">
        <f t="shared" si="2"/>
        <v>0</v>
      </c>
      <c r="L3" s="29">
        <f t="shared" si="2"/>
        <v>0</v>
      </c>
      <c r="M3" s="29">
        <f t="shared" si="2"/>
        <v>0</v>
      </c>
      <c r="N3" s="29">
        <f t="shared" si="2"/>
        <v>0</v>
      </c>
      <c r="O3" s="29">
        <f t="shared" si="2"/>
        <v>0</v>
      </c>
      <c r="P3" s="29">
        <f t="shared" si="2"/>
        <v>0</v>
      </c>
      <c r="Q3" s="29">
        <f t="shared" si="2"/>
        <v>0</v>
      </c>
      <c r="R3" s="29">
        <f t="shared" si="2"/>
        <v>0</v>
      </c>
      <c r="S3" s="29">
        <f t="shared" si="2"/>
        <v>0</v>
      </c>
      <c r="T3" s="29">
        <f t="shared" si="2"/>
        <v>0</v>
      </c>
      <c r="U3" s="29">
        <f t="shared" si="2"/>
        <v>0</v>
      </c>
      <c r="V3" s="29">
        <f t="shared" si="2"/>
        <v>0</v>
      </c>
      <c r="W3" s="29">
        <f t="shared" ref="W3:X3" si="3">SUM(W4,W8,W11)</f>
        <v>0</v>
      </c>
      <c r="X3" s="29">
        <f t="shared" si="3"/>
        <v>0</v>
      </c>
    </row>
    <row r="4" spans="1:24" ht="11.25" customHeight="1" x14ac:dyDescent="0.2">
      <c r="A4" s="40" t="s">
        <v>341</v>
      </c>
      <c r="B4" s="41" t="s">
        <v>342</v>
      </c>
      <c r="C4" s="42">
        <f t="shared" ref="C4:V4" si="4">SUM(C5:C7)</f>
        <v>0</v>
      </c>
      <c r="D4" s="42">
        <f t="shared" si="4"/>
        <v>0</v>
      </c>
      <c r="E4" s="42">
        <f t="shared" si="4"/>
        <v>0</v>
      </c>
      <c r="F4" s="42">
        <f t="shared" si="4"/>
        <v>0</v>
      </c>
      <c r="G4" s="42">
        <f t="shared" si="4"/>
        <v>0</v>
      </c>
      <c r="H4" s="42">
        <f t="shared" si="4"/>
        <v>0</v>
      </c>
      <c r="I4" s="42">
        <f t="shared" si="4"/>
        <v>0</v>
      </c>
      <c r="J4" s="42">
        <f t="shared" si="4"/>
        <v>0</v>
      </c>
      <c r="K4" s="42">
        <f t="shared" si="4"/>
        <v>0</v>
      </c>
      <c r="L4" s="42">
        <f t="shared" si="4"/>
        <v>0</v>
      </c>
      <c r="M4" s="42">
        <f t="shared" si="4"/>
        <v>0</v>
      </c>
      <c r="N4" s="42">
        <f t="shared" si="4"/>
        <v>0</v>
      </c>
      <c r="O4" s="42">
        <f t="shared" si="4"/>
        <v>0</v>
      </c>
      <c r="P4" s="42">
        <f t="shared" si="4"/>
        <v>0</v>
      </c>
      <c r="Q4" s="42">
        <f t="shared" si="4"/>
        <v>0</v>
      </c>
      <c r="R4" s="42">
        <f t="shared" si="4"/>
        <v>0</v>
      </c>
      <c r="S4" s="42">
        <f t="shared" si="4"/>
        <v>0</v>
      </c>
      <c r="T4" s="42">
        <f t="shared" si="4"/>
        <v>0</v>
      </c>
      <c r="U4" s="42">
        <f t="shared" si="4"/>
        <v>0</v>
      </c>
      <c r="V4" s="42">
        <f t="shared" si="4"/>
        <v>0</v>
      </c>
      <c r="W4" s="42">
        <f t="shared" ref="W4:X4" si="5">SUM(W5:W7)</f>
        <v>0</v>
      </c>
      <c r="X4" s="42">
        <f t="shared" si="5"/>
        <v>0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>
        <v>0</v>
      </c>
      <c r="W5" s="30">
        <v>0</v>
      </c>
      <c r="X5" s="30">
        <v>0</v>
      </c>
    </row>
    <row r="6" spans="1:24" ht="11.25" customHeight="1" x14ac:dyDescent="0.2">
      <c r="A6" s="39" t="s">
        <v>7</v>
      </c>
      <c r="B6" s="23" t="s">
        <v>8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</row>
    <row r="7" spans="1:24" ht="11.25" customHeight="1" x14ac:dyDescent="0.2">
      <c r="A7" s="39" t="s">
        <v>9</v>
      </c>
      <c r="B7" s="23" t="s">
        <v>10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</row>
    <row r="8" spans="1:24" ht="11.25" customHeight="1" x14ac:dyDescent="0.2">
      <c r="A8" s="40" t="s">
        <v>343</v>
      </c>
      <c r="B8" s="41" t="s">
        <v>344</v>
      </c>
      <c r="C8" s="42">
        <f t="shared" ref="C8:V8" si="6">SUM(C9:C10)</f>
        <v>0</v>
      </c>
      <c r="D8" s="42">
        <f t="shared" si="6"/>
        <v>0</v>
      </c>
      <c r="E8" s="42">
        <f t="shared" si="6"/>
        <v>0</v>
      </c>
      <c r="F8" s="42">
        <f t="shared" si="6"/>
        <v>0</v>
      </c>
      <c r="G8" s="42">
        <f t="shared" si="6"/>
        <v>0</v>
      </c>
      <c r="H8" s="42">
        <f t="shared" si="6"/>
        <v>0</v>
      </c>
      <c r="I8" s="42">
        <f t="shared" si="6"/>
        <v>0</v>
      </c>
      <c r="J8" s="42">
        <f t="shared" si="6"/>
        <v>0</v>
      </c>
      <c r="K8" s="42">
        <f t="shared" si="6"/>
        <v>0</v>
      </c>
      <c r="L8" s="42">
        <f t="shared" si="6"/>
        <v>0</v>
      </c>
      <c r="M8" s="42">
        <f t="shared" si="6"/>
        <v>0</v>
      </c>
      <c r="N8" s="42">
        <f t="shared" si="6"/>
        <v>0</v>
      </c>
      <c r="O8" s="42">
        <f t="shared" si="6"/>
        <v>0</v>
      </c>
      <c r="P8" s="42">
        <f t="shared" si="6"/>
        <v>0</v>
      </c>
      <c r="Q8" s="42">
        <f t="shared" si="6"/>
        <v>0</v>
      </c>
      <c r="R8" s="42">
        <f t="shared" si="6"/>
        <v>0</v>
      </c>
      <c r="S8" s="42">
        <f t="shared" si="6"/>
        <v>0</v>
      </c>
      <c r="T8" s="42">
        <f t="shared" si="6"/>
        <v>0</v>
      </c>
      <c r="U8" s="42">
        <f t="shared" si="6"/>
        <v>0</v>
      </c>
      <c r="V8" s="42">
        <f t="shared" si="6"/>
        <v>0</v>
      </c>
      <c r="W8" s="42">
        <f t="shared" ref="W8:X8" si="7">SUM(W9:W10)</f>
        <v>0</v>
      </c>
      <c r="X8" s="42">
        <f t="shared" si="7"/>
        <v>0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:V11" si="8">SUM(C12:C16)</f>
        <v>0</v>
      </c>
      <c r="D11" s="42">
        <f t="shared" si="8"/>
        <v>0</v>
      </c>
      <c r="E11" s="42">
        <f t="shared" si="8"/>
        <v>0</v>
      </c>
      <c r="F11" s="42">
        <f t="shared" si="8"/>
        <v>0</v>
      </c>
      <c r="G11" s="42">
        <f t="shared" si="8"/>
        <v>0</v>
      </c>
      <c r="H11" s="42">
        <f t="shared" si="8"/>
        <v>0</v>
      </c>
      <c r="I11" s="42">
        <f t="shared" si="8"/>
        <v>0</v>
      </c>
      <c r="J11" s="42">
        <f t="shared" si="8"/>
        <v>0</v>
      </c>
      <c r="K11" s="42">
        <f t="shared" si="8"/>
        <v>0</v>
      </c>
      <c r="L11" s="42">
        <f t="shared" si="8"/>
        <v>0</v>
      </c>
      <c r="M11" s="42">
        <f t="shared" si="8"/>
        <v>0</v>
      </c>
      <c r="N11" s="42">
        <f t="shared" si="8"/>
        <v>0</v>
      </c>
      <c r="O11" s="42">
        <f t="shared" si="8"/>
        <v>0</v>
      </c>
      <c r="P11" s="42">
        <f t="shared" si="8"/>
        <v>0</v>
      </c>
      <c r="Q11" s="42">
        <f t="shared" si="8"/>
        <v>0</v>
      </c>
      <c r="R11" s="42">
        <f t="shared" si="8"/>
        <v>0</v>
      </c>
      <c r="S11" s="42">
        <f t="shared" si="8"/>
        <v>0</v>
      </c>
      <c r="T11" s="42">
        <f t="shared" si="8"/>
        <v>0</v>
      </c>
      <c r="U11" s="42">
        <f t="shared" si="8"/>
        <v>0</v>
      </c>
      <c r="V11" s="42">
        <f t="shared" si="8"/>
        <v>0</v>
      </c>
      <c r="W11" s="42">
        <f t="shared" ref="W11:X11" si="9">SUM(W12:W16)</f>
        <v>0</v>
      </c>
      <c r="X11" s="42">
        <f t="shared" si="9"/>
        <v>0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</row>
    <row r="13" spans="1:24" ht="11.25" customHeight="1" x14ac:dyDescent="0.2">
      <c r="A13" s="39" t="s">
        <v>17</v>
      </c>
      <c r="B13" s="23" t="s">
        <v>18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:V17" si="10">SUM(C18:C21)</f>
        <v>0</v>
      </c>
      <c r="D17" s="31">
        <f t="shared" si="10"/>
        <v>0</v>
      </c>
      <c r="E17" s="31">
        <f t="shared" si="10"/>
        <v>0</v>
      </c>
      <c r="F17" s="31">
        <f t="shared" si="10"/>
        <v>0</v>
      </c>
      <c r="G17" s="31">
        <f t="shared" si="10"/>
        <v>0</v>
      </c>
      <c r="H17" s="31">
        <f t="shared" si="10"/>
        <v>0</v>
      </c>
      <c r="I17" s="31">
        <f t="shared" si="10"/>
        <v>0</v>
      </c>
      <c r="J17" s="31">
        <f t="shared" si="10"/>
        <v>0</v>
      </c>
      <c r="K17" s="31">
        <f t="shared" si="10"/>
        <v>0</v>
      </c>
      <c r="L17" s="31">
        <f t="shared" si="10"/>
        <v>0</v>
      </c>
      <c r="M17" s="31">
        <f t="shared" si="10"/>
        <v>0</v>
      </c>
      <c r="N17" s="31">
        <f t="shared" si="10"/>
        <v>0</v>
      </c>
      <c r="O17" s="31">
        <f t="shared" si="10"/>
        <v>0</v>
      </c>
      <c r="P17" s="31">
        <f t="shared" si="10"/>
        <v>0</v>
      </c>
      <c r="Q17" s="31">
        <f t="shared" si="10"/>
        <v>0</v>
      </c>
      <c r="R17" s="31">
        <f t="shared" si="10"/>
        <v>0</v>
      </c>
      <c r="S17" s="31">
        <f t="shared" si="10"/>
        <v>0</v>
      </c>
      <c r="T17" s="31">
        <f t="shared" si="10"/>
        <v>0</v>
      </c>
      <c r="U17" s="31">
        <f t="shared" si="10"/>
        <v>0</v>
      </c>
      <c r="V17" s="31">
        <f t="shared" si="10"/>
        <v>0</v>
      </c>
      <c r="W17" s="31">
        <f t="shared" ref="W17:X17" si="11">SUM(W18:W21)</f>
        <v>0</v>
      </c>
      <c r="X17" s="31">
        <f t="shared" si="11"/>
        <v>0</v>
      </c>
    </row>
    <row r="18" spans="1:24" ht="11.25" customHeight="1" x14ac:dyDescent="0.2">
      <c r="A18" s="22" t="s">
        <v>27</v>
      </c>
      <c r="B18" s="23" t="s">
        <v>28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:V22" si="12">SUM(C23:C24)</f>
        <v>0</v>
      </c>
      <c r="D22" s="31">
        <f t="shared" si="12"/>
        <v>0</v>
      </c>
      <c r="E22" s="31">
        <f t="shared" si="12"/>
        <v>0</v>
      </c>
      <c r="F22" s="31">
        <f t="shared" si="12"/>
        <v>0</v>
      </c>
      <c r="G22" s="31">
        <f t="shared" si="12"/>
        <v>0</v>
      </c>
      <c r="H22" s="31">
        <f t="shared" si="12"/>
        <v>0</v>
      </c>
      <c r="I22" s="31">
        <f t="shared" si="12"/>
        <v>0</v>
      </c>
      <c r="J22" s="31">
        <f t="shared" si="12"/>
        <v>0</v>
      </c>
      <c r="K22" s="31">
        <f t="shared" si="12"/>
        <v>0</v>
      </c>
      <c r="L22" s="31">
        <f t="shared" si="12"/>
        <v>0</v>
      </c>
      <c r="M22" s="31">
        <f t="shared" si="12"/>
        <v>0</v>
      </c>
      <c r="N22" s="31">
        <f t="shared" si="12"/>
        <v>0</v>
      </c>
      <c r="O22" s="31">
        <f t="shared" si="12"/>
        <v>0</v>
      </c>
      <c r="P22" s="31">
        <f t="shared" si="12"/>
        <v>0</v>
      </c>
      <c r="Q22" s="31">
        <f t="shared" si="12"/>
        <v>0</v>
      </c>
      <c r="R22" s="31">
        <f t="shared" si="12"/>
        <v>0</v>
      </c>
      <c r="S22" s="31">
        <f t="shared" si="12"/>
        <v>0</v>
      </c>
      <c r="T22" s="31">
        <f t="shared" si="12"/>
        <v>0</v>
      </c>
      <c r="U22" s="31">
        <f t="shared" si="12"/>
        <v>0</v>
      </c>
      <c r="V22" s="31">
        <f t="shared" si="12"/>
        <v>0</v>
      </c>
      <c r="W22" s="31">
        <f t="shared" ref="W22:X22" si="13">SUM(W23:W24)</f>
        <v>0</v>
      </c>
      <c r="X22" s="31">
        <f t="shared" si="13"/>
        <v>0</v>
      </c>
    </row>
    <row r="23" spans="1:24" ht="11.25" customHeight="1" x14ac:dyDescent="0.2">
      <c r="A23" s="22" t="s">
        <v>37</v>
      </c>
      <c r="B23" s="23" t="s">
        <v>38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:V26" si="14">SUM(C27,C33)</f>
        <v>28006.387317914825</v>
      </c>
      <c r="D26" s="31">
        <f t="shared" si="14"/>
        <v>29343.717470032614</v>
      </c>
      <c r="E26" s="31">
        <f t="shared" si="14"/>
        <v>30558.781682186134</v>
      </c>
      <c r="F26" s="31">
        <f t="shared" si="14"/>
        <v>31357.525121321458</v>
      </c>
      <c r="G26" s="31">
        <f t="shared" si="14"/>
        <v>33337.501703633163</v>
      </c>
      <c r="H26" s="31">
        <f t="shared" si="14"/>
        <v>34697.407267970921</v>
      </c>
      <c r="I26" s="31">
        <f t="shared" si="14"/>
        <v>37514.905799578606</v>
      </c>
      <c r="J26" s="31">
        <f t="shared" si="14"/>
        <v>39392.443735835899</v>
      </c>
      <c r="K26" s="31">
        <f t="shared" si="14"/>
        <v>38966.961907916528</v>
      </c>
      <c r="L26" s="31">
        <f t="shared" si="14"/>
        <v>33962.091830784761</v>
      </c>
      <c r="M26" s="31">
        <f t="shared" si="14"/>
        <v>33915.875094062125</v>
      </c>
      <c r="N26" s="31">
        <f t="shared" si="14"/>
        <v>34548.809835750435</v>
      </c>
      <c r="O26" s="31">
        <f t="shared" si="14"/>
        <v>32186.255989854646</v>
      </c>
      <c r="P26" s="31">
        <f t="shared" si="14"/>
        <v>30095.457089404947</v>
      </c>
      <c r="Q26" s="31">
        <f t="shared" si="14"/>
        <v>29140.878363162348</v>
      </c>
      <c r="R26" s="31">
        <f t="shared" si="14"/>
        <v>28740.697529212644</v>
      </c>
      <c r="S26" s="31">
        <f t="shared" si="14"/>
        <v>29889.085478300618</v>
      </c>
      <c r="T26" s="31">
        <f t="shared" si="14"/>
        <v>30310.702939258033</v>
      </c>
      <c r="U26" s="31">
        <f t="shared" si="14"/>
        <v>31167.823849217897</v>
      </c>
      <c r="V26" s="31">
        <f t="shared" si="14"/>
        <v>30644.416941965708</v>
      </c>
      <c r="W26" s="31">
        <f t="shared" ref="W26:X26" si="15">SUM(W27,W33)</f>
        <v>28339.989662875741</v>
      </c>
      <c r="X26" s="31">
        <f t="shared" si="15"/>
        <v>29620.201918046056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:V27" si="16">SUM(C28:C32)</f>
        <v>0</v>
      </c>
      <c r="D27" s="42">
        <f t="shared" si="16"/>
        <v>0</v>
      </c>
      <c r="E27" s="42">
        <f t="shared" si="16"/>
        <v>0</v>
      </c>
      <c r="F27" s="42">
        <f t="shared" si="16"/>
        <v>0</v>
      </c>
      <c r="G27" s="42">
        <f t="shared" si="16"/>
        <v>0</v>
      </c>
      <c r="H27" s="42">
        <f t="shared" si="16"/>
        <v>0</v>
      </c>
      <c r="I27" s="42">
        <f t="shared" si="16"/>
        <v>0</v>
      </c>
      <c r="J27" s="42">
        <f t="shared" si="16"/>
        <v>0</v>
      </c>
      <c r="K27" s="42">
        <f t="shared" si="16"/>
        <v>0</v>
      </c>
      <c r="L27" s="42">
        <f t="shared" si="16"/>
        <v>0</v>
      </c>
      <c r="M27" s="42">
        <f t="shared" si="16"/>
        <v>0</v>
      </c>
      <c r="N27" s="42">
        <f t="shared" si="16"/>
        <v>0</v>
      </c>
      <c r="O27" s="42">
        <f t="shared" si="16"/>
        <v>0</v>
      </c>
      <c r="P27" s="42">
        <f t="shared" si="16"/>
        <v>0</v>
      </c>
      <c r="Q27" s="42">
        <f t="shared" si="16"/>
        <v>0</v>
      </c>
      <c r="R27" s="42">
        <f t="shared" si="16"/>
        <v>0</v>
      </c>
      <c r="S27" s="42">
        <f t="shared" si="16"/>
        <v>0</v>
      </c>
      <c r="T27" s="42">
        <f t="shared" si="16"/>
        <v>0</v>
      </c>
      <c r="U27" s="42">
        <f t="shared" si="16"/>
        <v>0</v>
      </c>
      <c r="V27" s="42">
        <f t="shared" si="16"/>
        <v>0</v>
      </c>
      <c r="W27" s="42">
        <f t="shared" ref="W27:X27" si="17">SUM(W28:W32)</f>
        <v>0</v>
      </c>
      <c r="X27" s="42">
        <f t="shared" si="17"/>
        <v>0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:V33" si="18">SUM(C34:C50)</f>
        <v>28006.387317914825</v>
      </c>
      <c r="D33" s="42">
        <f t="shared" si="18"/>
        <v>29343.717470032614</v>
      </c>
      <c r="E33" s="42">
        <f t="shared" si="18"/>
        <v>30558.781682186134</v>
      </c>
      <c r="F33" s="42">
        <f t="shared" si="18"/>
        <v>31357.525121321458</v>
      </c>
      <c r="G33" s="42">
        <f t="shared" si="18"/>
        <v>33337.501703633163</v>
      </c>
      <c r="H33" s="42">
        <f t="shared" si="18"/>
        <v>34697.407267970921</v>
      </c>
      <c r="I33" s="42">
        <f t="shared" si="18"/>
        <v>37514.905799578606</v>
      </c>
      <c r="J33" s="42">
        <f t="shared" si="18"/>
        <v>39392.443735835899</v>
      </c>
      <c r="K33" s="42">
        <f t="shared" si="18"/>
        <v>38966.961907916528</v>
      </c>
      <c r="L33" s="42">
        <f t="shared" si="18"/>
        <v>33962.091830784761</v>
      </c>
      <c r="M33" s="42">
        <f t="shared" si="18"/>
        <v>33915.875094062125</v>
      </c>
      <c r="N33" s="42">
        <f t="shared" si="18"/>
        <v>34548.809835750435</v>
      </c>
      <c r="O33" s="42">
        <f t="shared" si="18"/>
        <v>32186.255989854646</v>
      </c>
      <c r="P33" s="42">
        <f t="shared" si="18"/>
        <v>30095.457089404947</v>
      </c>
      <c r="Q33" s="42">
        <f t="shared" si="18"/>
        <v>29140.878363162348</v>
      </c>
      <c r="R33" s="42">
        <f t="shared" si="18"/>
        <v>28740.697529212644</v>
      </c>
      <c r="S33" s="42">
        <f t="shared" si="18"/>
        <v>29889.085478300618</v>
      </c>
      <c r="T33" s="42">
        <f t="shared" si="18"/>
        <v>30310.702939258033</v>
      </c>
      <c r="U33" s="42">
        <f t="shared" si="18"/>
        <v>31167.823849217897</v>
      </c>
      <c r="V33" s="42">
        <f t="shared" si="18"/>
        <v>30644.416941965708</v>
      </c>
      <c r="W33" s="42">
        <f t="shared" ref="W33:X33" si="19">SUM(W34:W50)</f>
        <v>28339.989662875741</v>
      </c>
      <c r="X33" s="42">
        <f t="shared" si="19"/>
        <v>29620.201918046056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</row>
    <row r="37" spans="1:24" ht="11.25" customHeight="1" x14ac:dyDescent="0.2">
      <c r="A37" s="39" t="s">
        <v>61</v>
      </c>
      <c r="B37" s="23" t="s">
        <v>62</v>
      </c>
      <c r="C37" s="30">
        <v>0</v>
      </c>
      <c r="D37" s="30">
        <v>0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</row>
    <row r="41" spans="1:24" ht="11.25" customHeight="1" x14ac:dyDescent="0.2">
      <c r="A41" s="39" t="s">
        <v>69</v>
      </c>
      <c r="B41" s="23" t="s">
        <v>70</v>
      </c>
      <c r="C41" s="30">
        <v>0</v>
      </c>
      <c r="D41" s="30">
        <v>0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</row>
    <row r="42" spans="1:24" ht="11.25" customHeight="1" x14ac:dyDescent="0.2">
      <c r="A42" s="39" t="s">
        <v>71</v>
      </c>
      <c r="B42" s="23" t="s">
        <v>72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2127.5773770045157</v>
      </c>
      <c r="D43" s="30">
        <v>2127.4575160305471</v>
      </c>
      <c r="E43" s="30">
        <v>2076.2970459733374</v>
      </c>
      <c r="F43" s="30">
        <v>2009.7900281203461</v>
      </c>
      <c r="G43" s="30">
        <v>1876.1610510332796</v>
      </c>
      <c r="H43" s="30">
        <v>1967.1401469990401</v>
      </c>
      <c r="I43" s="30">
        <v>2112.7500265451768</v>
      </c>
      <c r="J43" s="30">
        <v>2060.8193119847465</v>
      </c>
      <c r="K43" s="30">
        <v>2056.4748538220533</v>
      </c>
      <c r="L43" s="30">
        <v>1935.7601672378071</v>
      </c>
      <c r="M43" s="30">
        <v>2044.6291135842985</v>
      </c>
      <c r="N43" s="30">
        <v>2039.5131327617421</v>
      </c>
      <c r="O43" s="30">
        <v>1999.1595909021901</v>
      </c>
      <c r="P43" s="30">
        <v>1931.48054981874</v>
      </c>
      <c r="Q43" s="30">
        <v>2024.2355088659936</v>
      </c>
      <c r="R43" s="30">
        <v>3463.3757730284315</v>
      </c>
      <c r="S43" s="30">
        <v>3304.0098645899643</v>
      </c>
      <c r="T43" s="30">
        <v>3208.6636383938958</v>
      </c>
      <c r="U43" s="30">
        <v>3200.9918770902359</v>
      </c>
      <c r="V43" s="30">
        <v>3335.7724203766361</v>
      </c>
      <c r="W43" s="30">
        <v>3903.7699251718782</v>
      </c>
      <c r="X43" s="30">
        <v>4435.9760565504321</v>
      </c>
    </row>
    <row r="44" spans="1:24" ht="11.25" customHeight="1" x14ac:dyDescent="0.2">
      <c r="A44" s="39" t="s">
        <v>75</v>
      </c>
      <c r="B44" s="23" t="s">
        <v>76</v>
      </c>
      <c r="C44" s="30">
        <v>25594.486069988612</v>
      </c>
      <c r="D44" s="30">
        <v>26927.583093574816</v>
      </c>
      <c r="E44" s="30">
        <v>28234.010809096777</v>
      </c>
      <c r="F44" s="30">
        <v>29133.407842357705</v>
      </c>
      <c r="G44" s="30">
        <v>31253.074950282</v>
      </c>
      <c r="H44" s="30">
        <v>32516.181346429468</v>
      </c>
      <c r="I44" s="30">
        <v>35207.113964299882</v>
      </c>
      <c r="J44" s="30">
        <v>37111.412997857624</v>
      </c>
      <c r="K44" s="30">
        <v>36733.334405787602</v>
      </c>
      <c r="L44" s="30">
        <v>31859.020324374829</v>
      </c>
      <c r="M44" s="30">
        <v>31707.261318482189</v>
      </c>
      <c r="N44" s="30">
        <v>32377.572385363565</v>
      </c>
      <c r="O44" s="30">
        <v>30089.182568760563</v>
      </c>
      <c r="P44" s="30">
        <v>28078.611956653138</v>
      </c>
      <c r="Q44" s="30">
        <v>27042.611321054574</v>
      </c>
      <c r="R44" s="30">
        <v>25156.15738251384</v>
      </c>
      <c r="S44" s="30">
        <v>26462.441102310841</v>
      </c>
      <c r="T44" s="30">
        <v>26955.271643487693</v>
      </c>
      <c r="U44" s="30">
        <v>27826.331435242038</v>
      </c>
      <c r="V44" s="30">
        <v>27187.889431574451</v>
      </c>
      <c r="W44" s="30">
        <v>24294.831512314959</v>
      </c>
      <c r="X44" s="30">
        <v>25043.50248782742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</row>
    <row r="46" spans="1:24" ht="11.25" customHeight="1" x14ac:dyDescent="0.2">
      <c r="A46" s="39" t="s">
        <v>79</v>
      </c>
      <c r="B46" s="23" t="s">
        <v>80</v>
      </c>
      <c r="C46" s="30">
        <v>267.32427995481009</v>
      </c>
      <c r="D46" s="30">
        <v>267.25202776673393</v>
      </c>
      <c r="E46" s="30">
        <v>241.10235098870328</v>
      </c>
      <c r="F46" s="30">
        <v>210.64130407746185</v>
      </c>
      <c r="G46" s="30">
        <v>198.72623594945034</v>
      </c>
      <c r="H46" s="30">
        <v>206.70674563143194</v>
      </c>
      <c r="I46" s="30">
        <v>185.97174610262624</v>
      </c>
      <c r="J46" s="30">
        <v>209.41031778125327</v>
      </c>
      <c r="K46" s="30">
        <v>167.68421977088263</v>
      </c>
      <c r="L46" s="30">
        <v>158.11931835627314</v>
      </c>
      <c r="M46" s="30">
        <v>154.69911592683209</v>
      </c>
      <c r="N46" s="30">
        <v>122.45308476056502</v>
      </c>
      <c r="O46" s="30">
        <v>88.669016001372427</v>
      </c>
      <c r="P46" s="30">
        <v>76.089434403881242</v>
      </c>
      <c r="Q46" s="30">
        <v>67.956507084458053</v>
      </c>
      <c r="R46" s="30">
        <v>121.16437367037429</v>
      </c>
      <c r="S46" s="30">
        <v>122.63451139981325</v>
      </c>
      <c r="T46" s="30">
        <v>146.76164714065249</v>
      </c>
      <c r="U46" s="30">
        <v>140.49857220762539</v>
      </c>
      <c r="V46" s="30">
        <v>120.75313824654165</v>
      </c>
      <c r="W46" s="30">
        <v>141.38678195821473</v>
      </c>
      <c r="X46" s="30">
        <v>140.72265084706623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16.99959096688826</v>
      </c>
      <c r="D50" s="30">
        <v>21.4248326605165</v>
      </c>
      <c r="E50" s="30">
        <v>7.3714761273194256</v>
      </c>
      <c r="F50" s="30">
        <v>3.6859467659463117</v>
      </c>
      <c r="G50" s="30">
        <v>9.5394663684368233</v>
      </c>
      <c r="H50" s="30">
        <v>7.3790289109832452</v>
      </c>
      <c r="I50" s="30">
        <v>9.0700626309228927</v>
      </c>
      <c r="J50" s="30">
        <v>10.801108212278104</v>
      </c>
      <c r="K50" s="30">
        <v>9.4684285359933025</v>
      </c>
      <c r="L50" s="30">
        <v>9.1920208158531054</v>
      </c>
      <c r="M50" s="30">
        <v>9.2855460688102553</v>
      </c>
      <c r="N50" s="30">
        <v>9.2712328645681854</v>
      </c>
      <c r="O50" s="30">
        <v>9.2448141905217742</v>
      </c>
      <c r="P50" s="30">
        <v>9.2751485291861169</v>
      </c>
      <c r="Q50" s="30">
        <v>6.0750261573242632</v>
      </c>
      <c r="R50" s="30">
        <v>0</v>
      </c>
      <c r="S50" s="30">
        <v>0</v>
      </c>
      <c r="T50" s="30">
        <v>6.0102357923056786E-3</v>
      </c>
      <c r="U50" s="30">
        <v>1.9646779951568477E-3</v>
      </c>
      <c r="V50" s="30">
        <v>1.9517680781500543E-3</v>
      </c>
      <c r="W50" s="30">
        <v>1.4434306908817081E-3</v>
      </c>
      <c r="X50" s="30">
        <v>7.2282113591863866E-4</v>
      </c>
    </row>
    <row r="51" spans="1:24" ht="11.25" customHeight="1" x14ac:dyDescent="0.2">
      <c r="A51" s="24" t="s">
        <v>89</v>
      </c>
      <c r="B51" s="25" t="s">
        <v>90</v>
      </c>
      <c r="C51" s="31">
        <v>0</v>
      </c>
      <c r="D51" s="31">
        <v>0</v>
      </c>
      <c r="E51" s="31">
        <v>0</v>
      </c>
      <c r="F51" s="31">
        <v>0</v>
      </c>
      <c r="G51" s="31">
        <v>0</v>
      </c>
      <c r="H51" s="31">
        <v>0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0.25878783896526886</v>
      </c>
      <c r="Q51" s="31">
        <v>0.42880610397398378</v>
      </c>
      <c r="R51" s="31">
        <v>3.9102174939476857</v>
      </c>
      <c r="S51" s="31">
        <v>1.3649435920097392</v>
      </c>
      <c r="T51" s="31">
        <v>29.409226419245371</v>
      </c>
      <c r="U51" s="31">
        <v>39.092226103698323</v>
      </c>
      <c r="V51" s="31">
        <v>102.02950450775785</v>
      </c>
      <c r="W51" s="31">
        <v>139.34905688109734</v>
      </c>
      <c r="X51" s="31">
        <v>199.44877324946893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:V52" si="20">SUM(C53:C70)</f>
        <v>0</v>
      </c>
      <c r="D52" s="31">
        <f t="shared" si="20"/>
        <v>0</v>
      </c>
      <c r="E52" s="31">
        <f t="shared" si="20"/>
        <v>0</v>
      </c>
      <c r="F52" s="31">
        <f t="shared" si="20"/>
        <v>0</v>
      </c>
      <c r="G52" s="31">
        <f t="shared" si="20"/>
        <v>0</v>
      </c>
      <c r="H52" s="31">
        <f t="shared" si="20"/>
        <v>0</v>
      </c>
      <c r="I52" s="31">
        <f t="shared" si="20"/>
        <v>0</v>
      </c>
      <c r="J52" s="31">
        <f t="shared" si="20"/>
        <v>0</v>
      </c>
      <c r="K52" s="31">
        <f t="shared" si="20"/>
        <v>0</v>
      </c>
      <c r="L52" s="31">
        <f t="shared" si="20"/>
        <v>0</v>
      </c>
      <c r="M52" s="31">
        <f t="shared" si="20"/>
        <v>0</v>
      </c>
      <c r="N52" s="31">
        <f t="shared" si="20"/>
        <v>1.0730913720653699</v>
      </c>
      <c r="O52" s="31">
        <f t="shared" si="20"/>
        <v>1.0680670642702328</v>
      </c>
      <c r="P52" s="31">
        <f t="shared" si="20"/>
        <v>1.1788841890406467</v>
      </c>
      <c r="Q52" s="31">
        <f t="shared" si="20"/>
        <v>1.2138760617364219</v>
      </c>
      <c r="R52" s="31">
        <f t="shared" si="20"/>
        <v>1.2478281126863411</v>
      </c>
      <c r="S52" s="31">
        <f t="shared" si="20"/>
        <v>1.150421298984057</v>
      </c>
      <c r="T52" s="31">
        <f t="shared" si="20"/>
        <v>1.2120586328989009</v>
      </c>
      <c r="U52" s="31">
        <f t="shared" si="20"/>
        <v>14.844162976831633</v>
      </c>
      <c r="V52" s="31">
        <f t="shared" si="20"/>
        <v>40.054832040403966</v>
      </c>
      <c r="W52" s="31">
        <f t="shared" ref="W52:X52" si="21">SUM(W53:W70)</f>
        <v>199.59621817272958</v>
      </c>
      <c r="X52" s="31">
        <f t="shared" si="21"/>
        <v>140.34679320826416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1.0730913720653699</v>
      </c>
      <c r="O66" s="30">
        <v>1.0680670642702328</v>
      </c>
      <c r="P66" s="30">
        <v>1.1788841890406467</v>
      </c>
      <c r="Q66" s="30">
        <v>1.2138760617364219</v>
      </c>
      <c r="R66" s="30">
        <v>1.2478281126863411</v>
      </c>
      <c r="S66" s="30">
        <v>1.150421298984057</v>
      </c>
      <c r="T66" s="30">
        <v>1.2120586328989009</v>
      </c>
      <c r="U66" s="30">
        <v>14.844162976831633</v>
      </c>
      <c r="V66" s="30">
        <v>40.054832040403966</v>
      </c>
      <c r="W66" s="30">
        <v>199.59621817272958</v>
      </c>
      <c r="X66" s="30">
        <v>140.34679320826416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</row>
    <row r="70" spans="1:24" ht="11.25" customHeight="1" x14ac:dyDescent="0.2">
      <c r="A70" s="22" t="s">
        <v>127</v>
      </c>
      <c r="B70" s="23" t="s">
        <v>128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:V71" si="22">SUM(C72:C73)</f>
        <v>0</v>
      </c>
      <c r="D71" s="31">
        <f t="shared" si="22"/>
        <v>0</v>
      </c>
      <c r="E71" s="31">
        <f t="shared" si="22"/>
        <v>0</v>
      </c>
      <c r="F71" s="31">
        <f t="shared" si="22"/>
        <v>0</v>
      </c>
      <c r="G71" s="31">
        <f t="shared" si="22"/>
        <v>0</v>
      </c>
      <c r="H71" s="31">
        <f t="shared" si="22"/>
        <v>0</v>
      </c>
      <c r="I71" s="31">
        <f t="shared" si="22"/>
        <v>0</v>
      </c>
      <c r="J71" s="31">
        <f t="shared" si="22"/>
        <v>0</v>
      </c>
      <c r="K71" s="31">
        <f t="shared" si="22"/>
        <v>0</v>
      </c>
      <c r="L71" s="31">
        <f t="shared" si="22"/>
        <v>0</v>
      </c>
      <c r="M71" s="31">
        <f t="shared" si="22"/>
        <v>0</v>
      </c>
      <c r="N71" s="31">
        <f t="shared" si="22"/>
        <v>0</v>
      </c>
      <c r="O71" s="31">
        <f t="shared" si="22"/>
        <v>0</v>
      </c>
      <c r="P71" s="31">
        <f t="shared" si="22"/>
        <v>0</v>
      </c>
      <c r="Q71" s="31">
        <f t="shared" si="22"/>
        <v>0</v>
      </c>
      <c r="R71" s="31">
        <f t="shared" si="22"/>
        <v>0</v>
      </c>
      <c r="S71" s="31">
        <f t="shared" si="22"/>
        <v>0</v>
      </c>
      <c r="T71" s="31">
        <f t="shared" si="22"/>
        <v>0</v>
      </c>
      <c r="U71" s="31">
        <f t="shared" si="22"/>
        <v>0</v>
      </c>
      <c r="V71" s="31">
        <f t="shared" si="22"/>
        <v>0</v>
      </c>
      <c r="W71" s="31">
        <f t="shared" ref="W71:X71" si="23">SUM(W72:W73)</f>
        <v>0</v>
      </c>
      <c r="X71" s="31">
        <f t="shared" si="23"/>
        <v>0</v>
      </c>
    </row>
    <row r="72" spans="1:24" ht="11.25" customHeight="1" x14ac:dyDescent="0.2">
      <c r="A72" s="22" t="s">
        <v>131</v>
      </c>
      <c r="B72" s="23" t="s">
        <v>132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0</v>
      </c>
      <c r="D75" s="31">
        <v>0</v>
      </c>
      <c r="E75" s="31">
        <v>0</v>
      </c>
      <c r="F75" s="31">
        <v>0</v>
      </c>
      <c r="G75" s="31">
        <v>0</v>
      </c>
      <c r="H75" s="31">
        <v>0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</row>
    <row r="76" spans="1:24" ht="11.25" customHeight="1" x14ac:dyDescent="0.2">
      <c r="A76" s="26" t="s">
        <v>139</v>
      </c>
      <c r="B76" s="27" t="s">
        <v>140</v>
      </c>
      <c r="C76" s="32">
        <v>0</v>
      </c>
      <c r="D76" s="32">
        <v>0</v>
      </c>
      <c r="E76" s="32">
        <v>0</v>
      </c>
      <c r="F76" s="32">
        <v>0</v>
      </c>
      <c r="G76" s="32">
        <v>0</v>
      </c>
      <c r="H76" s="32">
        <v>0</v>
      </c>
      <c r="I76" s="32">
        <v>0</v>
      </c>
      <c r="J76" s="32">
        <v>0</v>
      </c>
      <c r="K76" s="32">
        <v>0</v>
      </c>
      <c r="L76" s="32">
        <v>0</v>
      </c>
      <c r="M76" s="32">
        <v>0</v>
      </c>
      <c r="N76" s="32">
        <v>0</v>
      </c>
      <c r="O76" s="32">
        <v>0</v>
      </c>
      <c r="P76" s="32">
        <v>0</v>
      </c>
      <c r="Q76" s="32">
        <v>0</v>
      </c>
      <c r="R76" s="32">
        <v>0</v>
      </c>
      <c r="S76" s="32">
        <v>0</v>
      </c>
      <c r="T76" s="32">
        <v>0</v>
      </c>
      <c r="U76" s="32">
        <v>0</v>
      </c>
      <c r="V76" s="32">
        <v>0</v>
      </c>
      <c r="W76" s="32">
        <v>0</v>
      </c>
      <c r="X76" s="32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147</v>
      </c>
      <c r="B1" s="7" t="s">
        <v>334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:W2" si="0">SUM(C3,C17,C22,C25,C26,C51,C52,C71,C74,C75,C76)</f>
        <v>1498179.4784178843</v>
      </c>
      <c r="D2" s="28">
        <f t="shared" si="0"/>
        <v>1536123.2893379189</v>
      </c>
      <c r="E2" s="28">
        <f t="shared" si="0"/>
        <v>1538150.7035253651</v>
      </c>
      <c r="F2" s="28">
        <f t="shared" si="0"/>
        <v>1575906.7834909719</v>
      </c>
      <c r="G2" s="28">
        <f t="shared" si="0"/>
        <v>1596936.211177988</v>
      </c>
      <c r="H2" s="28">
        <f t="shared" si="0"/>
        <v>1603815.2569217538</v>
      </c>
      <c r="I2" s="28">
        <f t="shared" si="0"/>
        <v>1617661.8359415303</v>
      </c>
      <c r="J2" s="28">
        <f t="shared" si="0"/>
        <v>1596747.6558039552</v>
      </c>
      <c r="K2" s="28">
        <f t="shared" si="0"/>
        <v>1592818.7274290621</v>
      </c>
      <c r="L2" s="28">
        <f t="shared" si="0"/>
        <v>1498847.0360275148</v>
      </c>
      <c r="M2" s="28">
        <f t="shared" si="0"/>
        <v>1559703.923043852</v>
      </c>
      <c r="N2" s="28">
        <f t="shared" si="0"/>
        <v>1513917.9784178846</v>
      </c>
      <c r="O2" s="28">
        <f t="shared" si="0"/>
        <v>1494740.8353396386</v>
      </c>
      <c r="P2" s="28">
        <f t="shared" si="0"/>
        <v>1479771.3834909718</v>
      </c>
      <c r="Q2" s="28">
        <f t="shared" si="0"/>
        <v>1428752.1820292342</v>
      </c>
      <c r="R2" s="28">
        <f t="shared" si="0"/>
        <v>1443960.808856406</v>
      </c>
      <c r="S2" s="28">
        <f t="shared" si="0"/>
        <v>1458773.6640584695</v>
      </c>
      <c r="T2" s="28">
        <f t="shared" si="0"/>
        <v>1488168.935597592</v>
      </c>
      <c r="U2" s="28">
        <f t="shared" si="0"/>
        <v>1476024.5145313847</v>
      </c>
      <c r="V2" s="28">
        <f t="shared" si="0"/>
        <v>1458711.271023216</v>
      </c>
      <c r="W2" s="28">
        <f t="shared" si="0"/>
        <v>1340217.0216680998</v>
      </c>
      <c r="X2" s="28">
        <f t="shared" ref="X2" si="1">SUM(X3,X17,X22,X25,X26,X51,X52,X71,X74,X75,X76)</f>
        <v>1421586.0029234737</v>
      </c>
    </row>
    <row r="3" spans="1:24" ht="11.25" customHeight="1" x14ac:dyDescent="0.2">
      <c r="A3" s="20" t="s">
        <v>3</v>
      </c>
      <c r="B3" s="21" t="s">
        <v>4</v>
      </c>
      <c r="C3" s="29">
        <f t="shared" ref="C3:W3" si="2">SUM(C4,C8,C11)</f>
        <v>279028.24660361127</v>
      </c>
      <c r="D3" s="29">
        <f t="shared" si="2"/>
        <v>278228.14815133275</v>
      </c>
      <c r="E3" s="29">
        <f t="shared" si="2"/>
        <v>278119.45546001714</v>
      </c>
      <c r="F3" s="29">
        <f t="shared" si="2"/>
        <v>285424.798022356</v>
      </c>
      <c r="G3" s="29">
        <f t="shared" si="2"/>
        <v>283903.62201203784</v>
      </c>
      <c r="H3" s="29">
        <f t="shared" si="2"/>
        <v>274253.82003439381</v>
      </c>
      <c r="I3" s="29">
        <f t="shared" si="2"/>
        <v>281811.8539982803</v>
      </c>
      <c r="J3" s="29">
        <f t="shared" si="2"/>
        <v>282736.26225279452</v>
      </c>
      <c r="K3" s="29">
        <f t="shared" si="2"/>
        <v>261491.78546861568</v>
      </c>
      <c r="L3" s="29">
        <f t="shared" si="2"/>
        <v>231680.08435081682</v>
      </c>
      <c r="M3" s="29">
        <f t="shared" si="2"/>
        <v>245081.5332760103</v>
      </c>
      <c r="N3" s="29">
        <f t="shared" si="2"/>
        <v>250502.71883061051</v>
      </c>
      <c r="O3" s="29">
        <f t="shared" si="2"/>
        <v>248765.39862424761</v>
      </c>
      <c r="P3" s="29">
        <f t="shared" si="2"/>
        <v>244923.8693035254</v>
      </c>
      <c r="Q3" s="29">
        <f t="shared" si="2"/>
        <v>232764.83310404126</v>
      </c>
      <c r="R3" s="29">
        <f t="shared" si="2"/>
        <v>234081.14299226139</v>
      </c>
      <c r="S3" s="29">
        <f t="shared" si="2"/>
        <v>224585.77102321578</v>
      </c>
      <c r="T3" s="29">
        <f t="shared" si="2"/>
        <v>218775.37282889077</v>
      </c>
      <c r="U3" s="29">
        <f t="shared" si="2"/>
        <v>210260.47420464313</v>
      </c>
      <c r="V3" s="29">
        <f t="shared" si="2"/>
        <v>171825.35004299227</v>
      </c>
      <c r="W3" s="29">
        <f t="shared" si="2"/>
        <v>140531.75038693036</v>
      </c>
      <c r="X3" s="29">
        <f t="shared" ref="X3" si="3">SUM(X4,X8,X11)</f>
        <v>163365.5415305245</v>
      </c>
    </row>
    <row r="4" spans="1:24" ht="11.25" customHeight="1" x14ac:dyDescent="0.2">
      <c r="A4" s="40" t="s">
        <v>341</v>
      </c>
      <c r="B4" s="41" t="s">
        <v>342</v>
      </c>
      <c r="C4" s="42">
        <f t="shared" ref="C4:W4" si="4">SUM(C5:C7)</f>
        <v>182691.01272570936</v>
      </c>
      <c r="D4" s="42">
        <f t="shared" si="4"/>
        <v>179971.51754084264</v>
      </c>
      <c r="E4" s="42">
        <f t="shared" si="4"/>
        <v>178633.08959587271</v>
      </c>
      <c r="F4" s="42">
        <f t="shared" si="4"/>
        <v>185672.99157351675</v>
      </c>
      <c r="G4" s="42">
        <f t="shared" si="4"/>
        <v>186926.04385210661</v>
      </c>
      <c r="H4" s="42">
        <f t="shared" si="4"/>
        <v>180536.02132416164</v>
      </c>
      <c r="I4" s="42">
        <f t="shared" si="4"/>
        <v>188734.85537403266</v>
      </c>
      <c r="J4" s="42">
        <f t="shared" si="4"/>
        <v>189256.56182287188</v>
      </c>
      <c r="K4" s="42">
        <f t="shared" si="4"/>
        <v>171719.73559759246</v>
      </c>
      <c r="L4" s="42">
        <f t="shared" si="4"/>
        <v>145326.8506448839</v>
      </c>
      <c r="M4" s="42">
        <f t="shared" si="4"/>
        <v>159373.67884780737</v>
      </c>
      <c r="N4" s="42">
        <f t="shared" si="4"/>
        <v>160779.83611349956</v>
      </c>
      <c r="O4" s="42">
        <f t="shared" si="4"/>
        <v>159452.47532244195</v>
      </c>
      <c r="P4" s="42">
        <f t="shared" si="4"/>
        <v>159531.90791057609</v>
      </c>
      <c r="Q4" s="42">
        <f t="shared" si="4"/>
        <v>149763.4742906277</v>
      </c>
      <c r="R4" s="42">
        <f t="shared" si="4"/>
        <v>152379.86474634564</v>
      </c>
      <c r="S4" s="42">
        <f t="shared" si="4"/>
        <v>148616.50713671534</v>
      </c>
      <c r="T4" s="42">
        <f t="shared" si="4"/>
        <v>141163.63172828889</v>
      </c>
      <c r="U4" s="42">
        <f t="shared" si="4"/>
        <v>135702.03559759242</v>
      </c>
      <c r="V4" s="42">
        <f t="shared" si="4"/>
        <v>109701.17076526227</v>
      </c>
      <c r="W4" s="42">
        <f t="shared" si="4"/>
        <v>90089.340756663805</v>
      </c>
      <c r="X4" s="42">
        <f t="shared" ref="X4" si="5">SUM(X5:X7)</f>
        <v>103690.50257953571</v>
      </c>
    </row>
    <row r="5" spans="1:24" ht="11.25" customHeight="1" x14ac:dyDescent="0.2">
      <c r="A5" s="39" t="s">
        <v>5</v>
      </c>
      <c r="B5" s="23" t="s">
        <v>6</v>
      </c>
      <c r="C5" s="30">
        <f>PPRD!C5+RCV_RCY!C5+IMP!C5-EXP!C5+STK_CHG!C5-INTMARB!C5</f>
        <v>94.865692175408412</v>
      </c>
      <c r="D5" s="30">
        <f>PPRD!D5+RCV_RCY!D5+IMP!D5-EXP!D5+STK_CHG!D5-INTMARB!D5</f>
        <v>93.009974204643157</v>
      </c>
      <c r="E5" s="30">
        <f>PPRD!E5+RCV_RCY!E5+IMP!E5-EXP!E5+STK_CHG!E5-INTMARB!E5</f>
        <v>326.16646603611338</v>
      </c>
      <c r="F5" s="30">
        <f>PPRD!F5+RCV_RCY!F5+IMP!F5-EXP!F5+STK_CHG!F5-INTMARB!F5</f>
        <v>2929.9782459157354</v>
      </c>
      <c r="G5" s="30">
        <f>PPRD!G5+RCV_RCY!G5+IMP!G5-EXP!G5+STK_CHG!G5-INTMARB!G5</f>
        <v>5347.4648323301799</v>
      </c>
      <c r="H5" s="30">
        <f>PPRD!H5+RCV_RCY!H5+IMP!H5-EXP!H5+STK_CHG!H5-INTMARB!H5</f>
        <v>5337.2917454858125</v>
      </c>
      <c r="I5" s="30">
        <f>PPRD!I5+RCV_RCY!I5+IMP!I5-EXP!I5+STK_CHG!I5-INTMARB!I5</f>
        <v>4676.5099742046432</v>
      </c>
      <c r="J5" s="30">
        <f>PPRD!J5+RCV_RCY!J5+IMP!J5-EXP!J5+STK_CHG!J5-INTMARB!J5</f>
        <v>5537.0926053310413</v>
      </c>
      <c r="K5" s="30">
        <f>PPRD!K5+RCV_RCY!K5+IMP!K5-EXP!K5+STK_CHG!K5-INTMARB!K5</f>
        <v>4958.5661220980219</v>
      </c>
      <c r="L5" s="30">
        <f>PPRD!L5+RCV_RCY!L5+IMP!L5-EXP!L5+STK_CHG!L5-INTMARB!L5</f>
        <v>3717.802837489251</v>
      </c>
      <c r="M5" s="30">
        <f>PPRD!M5+RCV_RCY!M5+IMP!M5-EXP!M5+STK_CHG!M5-INTMARB!M5</f>
        <v>3251.1344797936363</v>
      </c>
      <c r="N5" s="30">
        <f>PPRD!N5+RCV_RCY!N5+IMP!N5-EXP!N5+STK_CHG!N5-INTMARB!N5</f>
        <v>7295.5451418744633</v>
      </c>
      <c r="O5" s="30">
        <f>PPRD!O5+RCV_RCY!O5+IMP!O5-EXP!O5+STK_CHG!O5-INTMARB!O5</f>
        <v>7242.3779879621661</v>
      </c>
      <c r="P5" s="30">
        <f>PPRD!P5+RCV_RCY!P5+IMP!P5-EXP!P5+STK_CHG!P5-INTMARB!P5</f>
        <v>6111.4893379191735</v>
      </c>
      <c r="Q5" s="30">
        <f>PPRD!Q5+RCV_RCY!Q5+IMP!Q5-EXP!Q5+STK_CHG!Q5-INTMARB!Q5</f>
        <v>5475.1287188306096</v>
      </c>
      <c r="R5" s="30">
        <f>PPRD!R5+RCV_RCY!R5+IMP!R5-EXP!R5+STK_CHG!R5-INTMARB!R5</f>
        <v>5092.7485812553732</v>
      </c>
      <c r="S5" s="30">
        <f>PPRD!S5+RCV_RCY!S5+IMP!S5-EXP!S5+STK_CHG!S5-INTMARB!S5</f>
        <v>3460.9323301805671</v>
      </c>
      <c r="T5" s="30">
        <f>PPRD!T5+RCV_RCY!T5+IMP!T5-EXP!T5+STK_CHG!T5-INTMARB!T5</f>
        <v>3281.6528804815134</v>
      </c>
      <c r="U5" s="30">
        <f>PPRD!U5+RCV_RCY!U5+IMP!U5-EXP!U5+STK_CHG!U5-INTMARB!U5</f>
        <v>3342.7343938091135</v>
      </c>
      <c r="V5" s="30">
        <f>PPRD!V5+RCV_RCY!V5+IMP!V5-EXP!V5+STK_CHG!V5-INTMARB!V5</f>
        <v>2248.3432502149617</v>
      </c>
      <c r="W5" s="30">
        <f>PPRD!W5+RCV_RCY!W5+IMP!W5-EXP!W5+STK_CHG!W5-INTMARB!W5</f>
        <v>1721.2352536543433</v>
      </c>
      <c r="X5" s="30">
        <f>PPRD!X5+RCV_RCY!X5+IMP!X5-EXP!X5+STK_CHG!X5-INTMARB!X5</f>
        <v>1981.6410146173685</v>
      </c>
    </row>
    <row r="6" spans="1:24" ht="11.25" customHeight="1" x14ac:dyDescent="0.2">
      <c r="A6" s="39" t="s">
        <v>7</v>
      </c>
      <c r="B6" s="23" t="s">
        <v>8</v>
      </c>
      <c r="C6" s="30">
        <f>PPRD!C6+RCV_RCY!C6+IMP!C6-EXP!C6+STK_CHG!C6-INTMARB!C6</f>
        <v>56377.294239036957</v>
      </c>
      <c r="D6" s="30">
        <f>PPRD!D6+RCV_RCY!D6+IMP!D6-EXP!D6+STK_CHG!D6-INTMARB!D6</f>
        <v>54215.721238177124</v>
      </c>
      <c r="E6" s="30">
        <f>PPRD!E6+RCV_RCY!E6+IMP!E6-EXP!E6+STK_CHG!E6-INTMARB!E6</f>
        <v>52628.359845227853</v>
      </c>
      <c r="F6" s="30">
        <f>PPRD!F6+RCV_RCY!F6+IMP!F6-EXP!F6+STK_CHG!F6-INTMARB!F6</f>
        <v>52981.827687016332</v>
      </c>
      <c r="G6" s="30">
        <f>PPRD!G6+RCV_RCY!G6+IMP!G6-EXP!G6+STK_CHG!G6-INTMARB!G6</f>
        <v>55260.621152192602</v>
      </c>
      <c r="H6" s="30">
        <f>PPRD!H6+RCV_RCY!H6+IMP!H6-EXP!H6+STK_CHG!H6-INTMARB!H6</f>
        <v>51795.754170249347</v>
      </c>
      <c r="I6" s="30">
        <f>PPRD!I6+RCV_RCY!I6+IMP!I6-EXP!I6+STK_CHG!I6-INTMARB!I6</f>
        <v>53339.291917454852</v>
      </c>
      <c r="J6" s="30">
        <f>PPRD!J6+RCV_RCY!J6+IMP!J6-EXP!J6+STK_CHG!J6-INTMARB!J6</f>
        <v>54717.853396388637</v>
      </c>
      <c r="K6" s="30">
        <f>PPRD!K6+RCV_RCY!K6+IMP!K6-EXP!K6+STK_CHG!K6-INTMARB!K6</f>
        <v>50668.368873602754</v>
      </c>
      <c r="L6" s="30">
        <f>PPRD!L6+RCV_RCY!L6+IMP!L6-EXP!L6+STK_CHG!L6-INTMARB!L6</f>
        <v>35744.313241616503</v>
      </c>
      <c r="M6" s="30">
        <f>PPRD!M6+RCV_RCY!M6+IMP!M6-EXP!M6+STK_CHG!M6-INTMARB!M6</f>
        <v>41816.643250214947</v>
      </c>
      <c r="N6" s="30">
        <f>PPRD!N6+RCV_RCY!N6+IMP!N6-EXP!N6+STK_CHG!N6-INTMARB!N6</f>
        <v>42360.208512467747</v>
      </c>
      <c r="O6" s="30">
        <f>PPRD!O6+RCV_RCY!O6+IMP!O6-EXP!O6+STK_CHG!O6-INTMARB!O6</f>
        <v>42784.155803955291</v>
      </c>
      <c r="P6" s="30">
        <f>PPRD!P6+RCV_RCY!P6+IMP!P6-EXP!P6+STK_CHG!P6-INTMARB!P6</f>
        <v>38016.607996560619</v>
      </c>
      <c r="Q6" s="30">
        <f>PPRD!Q6+RCV_RCY!Q6+IMP!Q6-EXP!Q6+STK_CHG!Q6-INTMARB!Q6</f>
        <v>38608.767067927773</v>
      </c>
      <c r="R6" s="30">
        <f>PPRD!R6+RCV_RCY!R6+IMP!R6-EXP!R6+STK_CHG!R6-INTMARB!R6</f>
        <v>36588.314617368873</v>
      </c>
      <c r="S6" s="30">
        <f>PPRD!S6+RCV_RCY!S6+IMP!S6-EXP!S6+STK_CHG!S6-INTMARB!S6</f>
        <v>38213.509028374887</v>
      </c>
      <c r="T6" s="30">
        <f>PPRD!T6+RCV_RCY!T6+IMP!T6-EXP!T6+STK_CHG!T6-INTMARB!T6</f>
        <v>38875.136629406705</v>
      </c>
      <c r="U6" s="30">
        <f>PPRD!U6+RCV_RCY!U6+IMP!U6-EXP!U6+STK_CHG!U6-INTMARB!U6</f>
        <v>37806.920550300951</v>
      </c>
      <c r="V6" s="30">
        <f>PPRD!V6+RCV_RCY!V6+IMP!V6-EXP!V6+STK_CHG!V6-INTMARB!V6</f>
        <v>33749.264402407563</v>
      </c>
      <c r="W6" s="30">
        <f>PPRD!W6+RCV_RCY!W6+IMP!W6-EXP!W6+STK_CHG!W6-INTMARB!W6</f>
        <v>29860.572055030087</v>
      </c>
      <c r="X6" s="30">
        <f>PPRD!X6+RCV_RCY!X6+IMP!X6-EXP!X6+STK_CHG!X6-INTMARB!X6</f>
        <v>30539.292863284601</v>
      </c>
    </row>
    <row r="7" spans="1:24" ht="11.25" customHeight="1" x14ac:dyDescent="0.2">
      <c r="A7" s="39" t="s">
        <v>9</v>
      </c>
      <c r="B7" s="23" t="s">
        <v>10</v>
      </c>
      <c r="C7" s="30">
        <f>PPRD!C7+RCV_RCY!C7+IMP!C7-EXP!C7+STK_CHG!C7-INTMARB!C7</f>
        <v>126218.85279449698</v>
      </c>
      <c r="D7" s="30">
        <f>PPRD!D7+RCV_RCY!D7+IMP!D7-EXP!D7+STK_CHG!D7-INTMARB!D7</f>
        <v>125662.78632846088</v>
      </c>
      <c r="E7" s="30">
        <f>PPRD!E7+RCV_RCY!E7+IMP!E7-EXP!E7+STK_CHG!E7-INTMARB!E7</f>
        <v>125678.56328460874</v>
      </c>
      <c r="F7" s="30">
        <f>PPRD!F7+RCV_RCY!F7+IMP!F7-EXP!F7+STK_CHG!F7-INTMARB!F7</f>
        <v>129761.18564058468</v>
      </c>
      <c r="G7" s="30">
        <f>PPRD!G7+RCV_RCY!G7+IMP!G7-EXP!G7+STK_CHG!G7-INTMARB!G7</f>
        <v>126317.95786758384</v>
      </c>
      <c r="H7" s="30">
        <f>PPRD!H7+RCV_RCY!H7+IMP!H7-EXP!H7+STK_CHG!H7-INTMARB!H7</f>
        <v>123402.97540842649</v>
      </c>
      <c r="I7" s="30">
        <f>PPRD!I7+RCV_RCY!I7+IMP!I7-EXP!I7+STK_CHG!I7-INTMARB!I7</f>
        <v>130719.05348237316</v>
      </c>
      <c r="J7" s="30">
        <f>PPRD!J7+RCV_RCY!J7+IMP!J7-EXP!J7+STK_CHG!J7-INTMARB!J7</f>
        <v>129001.6158211522</v>
      </c>
      <c r="K7" s="30">
        <f>PPRD!K7+RCV_RCY!K7+IMP!K7-EXP!K7+STK_CHG!K7-INTMARB!K7</f>
        <v>116092.80060189168</v>
      </c>
      <c r="L7" s="30">
        <f>PPRD!L7+RCV_RCY!L7+IMP!L7-EXP!L7+STK_CHG!L7-INTMARB!L7</f>
        <v>105864.73456577814</v>
      </c>
      <c r="M7" s="30">
        <f>PPRD!M7+RCV_RCY!M7+IMP!M7-EXP!M7+STK_CHG!M7-INTMARB!M7</f>
        <v>114305.90111779878</v>
      </c>
      <c r="N7" s="30">
        <f>PPRD!N7+RCV_RCY!N7+IMP!N7-EXP!N7+STK_CHG!N7-INTMARB!N7</f>
        <v>111124.08245915736</v>
      </c>
      <c r="O7" s="30">
        <f>PPRD!O7+RCV_RCY!O7+IMP!O7-EXP!O7+STK_CHG!O7-INTMARB!O7</f>
        <v>109425.94153052449</v>
      </c>
      <c r="P7" s="30">
        <f>PPRD!P7+RCV_RCY!P7+IMP!P7-EXP!P7+STK_CHG!P7-INTMARB!P7</f>
        <v>115403.81057609631</v>
      </c>
      <c r="Q7" s="30">
        <f>PPRD!Q7+RCV_RCY!Q7+IMP!Q7-EXP!Q7+STK_CHG!Q7-INTMARB!Q7</f>
        <v>105679.57850386931</v>
      </c>
      <c r="R7" s="30">
        <f>PPRD!R7+RCV_RCY!R7+IMP!R7-EXP!R7+STK_CHG!R7-INTMARB!R7</f>
        <v>110698.80154772141</v>
      </c>
      <c r="S7" s="30">
        <f>PPRD!S7+RCV_RCY!S7+IMP!S7-EXP!S7+STK_CHG!S7-INTMARB!S7</f>
        <v>106942.0657781599</v>
      </c>
      <c r="T7" s="30">
        <f>PPRD!T7+RCV_RCY!T7+IMP!T7-EXP!T7+STK_CHG!T7-INTMARB!T7</f>
        <v>99006.842218400678</v>
      </c>
      <c r="U7" s="30">
        <f>PPRD!U7+RCV_RCY!U7+IMP!U7-EXP!U7+STK_CHG!U7-INTMARB!U7</f>
        <v>94552.380653482352</v>
      </c>
      <c r="V7" s="30">
        <f>PPRD!V7+RCV_RCY!V7+IMP!V7-EXP!V7+STK_CHG!V7-INTMARB!V7</f>
        <v>73703.563112639749</v>
      </c>
      <c r="W7" s="30">
        <f>PPRD!W7+RCV_RCY!W7+IMP!W7-EXP!W7+STK_CHG!W7-INTMARB!W7</f>
        <v>58507.533447979375</v>
      </c>
      <c r="X7" s="30">
        <f>PPRD!X7+RCV_RCY!X7+IMP!X7-EXP!X7+STK_CHG!X7-INTMARB!X7</f>
        <v>71169.568701633732</v>
      </c>
    </row>
    <row r="8" spans="1:24" ht="11.25" customHeight="1" x14ac:dyDescent="0.2">
      <c r="A8" s="40" t="s">
        <v>343</v>
      </c>
      <c r="B8" s="41" t="s">
        <v>344</v>
      </c>
      <c r="C8" s="42">
        <f t="shared" ref="C8:W8" si="6">SUM(C9:C10)</f>
        <v>91926.82149613068</v>
      </c>
      <c r="D8" s="42">
        <f t="shared" si="6"/>
        <v>93507.910920034381</v>
      </c>
      <c r="E8" s="42">
        <f t="shared" si="6"/>
        <v>94158.615563198589</v>
      </c>
      <c r="F8" s="42">
        <f t="shared" si="6"/>
        <v>95502.724247635444</v>
      </c>
      <c r="G8" s="42">
        <f t="shared" si="6"/>
        <v>94873.602321582133</v>
      </c>
      <c r="H8" s="42">
        <f t="shared" si="6"/>
        <v>92517.508770421351</v>
      </c>
      <c r="I8" s="42">
        <f t="shared" si="6"/>
        <v>92243.382287188302</v>
      </c>
      <c r="J8" s="42">
        <f t="shared" si="6"/>
        <v>93072.091745485784</v>
      </c>
      <c r="K8" s="42">
        <f t="shared" si="6"/>
        <v>89773.68529664661</v>
      </c>
      <c r="L8" s="42">
        <f t="shared" si="6"/>
        <v>86462.292175408424</v>
      </c>
      <c r="M8" s="42">
        <f t="shared" si="6"/>
        <v>84903.71564918317</v>
      </c>
      <c r="N8" s="42">
        <f t="shared" si="6"/>
        <v>89753.331728288918</v>
      </c>
      <c r="O8" s="42">
        <f t="shared" si="6"/>
        <v>90420.149871023212</v>
      </c>
      <c r="P8" s="42">
        <f t="shared" si="6"/>
        <v>85800.169819432529</v>
      </c>
      <c r="Q8" s="42">
        <f t="shared" si="6"/>
        <v>83115.379105760949</v>
      </c>
      <c r="R8" s="42">
        <f t="shared" si="6"/>
        <v>82594.60292347378</v>
      </c>
      <c r="S8" s="42">
        <f t="shared" si="6"/>
        <v>77608.284866723989</v>
      </c>
      <c r="T8" s="42">
        <f t="shared" si="6"/>
        <v>79185.055116079122</v>
      </c>
      <c r="U8" s="42">
        <f t="shared" si="6"/>
        <v>76429.282459157359</v>
      </c>
      <c r="V8" s="42">
        <f t="shared" si="6"/>
        <v>63565.861220980216</v>
      </c>
      <c r="W8" s="42">
        <f t="shared" si="6"/>
        <v>52106.39613069647</v>
      </c>
      <c r="X8" s="42">
        <f t="shared" ref="X8" si="7">SUM(X9:X10)</f>
        <v>58930.921238177121</v>
      </c>
    </row>
    <row r="9" spans="1:24" ht="11.25" customHeight="1" x14ac:dyDescent="0.2">
      <c r="A9" s="39" t="s">
        <v>11</v>
      </c>
      <c r="B9" s="23" t="s">
        <v>12</v>
      </c>
      <c r="C9" s="30">
        <f>PPRD!C9+RCV_RCY!C9+IMP!C9-EXP!C9+STK_CHG!C9-INTMARB!C9</f>
        <v>1986.0340498710229</v>
      </c>
      <c r="D9" s="30">
        <f>PPRD!D9+RCV_RCY!D9+IMP!D9-EXP!D9+STK_CHG!D9-INTMARB!D9</f>
        <v>1560.5282029234738</v>
      </c>
      <c r="E9" s="30">
        <f>PPRD!E9+RCV_RCY!E9+IMP!E9-EXP!E9+STK_CHG!E9-INTMARB!E9</f>
        <v>1747.1239036973345</v>
      </c>
      <c r="F9" s="30">
        <f>PPRD!F9+RCV_RCY!F9+IMP!F9-EXP!F9+STK_CHG!F9-INTMARB!F9</f>
        <v>1624.4562338779022</v>
      </c>
      <c r="G9" s="30">
        <f>PPRD!G9+RCV_RCY!G9+IMP!G9-EXP!G9+STK_CHG!G9-INTMARB!G9</f>
        <v>1910.9849527085121</v>
      </c>
      <c r="H9" s="30">
        <f>PPRD!H9+RCV_RCY!H9+IMP!H9-EXP!H9+STK_CHG!H9-INTMARB!H9</f>
        <v>2342.0692175408421</v>
      </c>
      <c r="I9" s="30">
        <f>PPRD!I9+RCV_RCY!I9+IMP!I9-EXP!I9+STK_CHG!I9-INTMARB!I9</f>
        <v>2227.240326741186</v>
      </c>
      <c r="J9" s="30">
        <f>PPRD!J9+RCV_RCY!J9+IMP!J9-EXP!J9+STK_CHG!J9-INTMARB!J9</f>
        <v>2559.6073946689594</v>
      </c>
      <c r="K9" s="30">
        <f>PPRD!K9+RCV_RCY!K9+IMP!K9-EXP!K9+STK_CHG!K9-INTMARB!K9</f>
        <v>2124.2411865864146</v>
      </c>
      <c r="L9" s="30">
        <f>PPRD!L9+RCV_RCY!L9+IMP!L9-EXP!L9+STK_CHG!L9-INTMARB!L9</f>
        <v>1606.9700773860707</v>
      </c>
      <c r="M9" s="30">
        <f>PPRD!M9+RCV_RCY!M9+IMP!M9-EXP!M9+STK_CHG!M9-INTMARB!M9</f>
        <v>1232.8473774720551</v>
      </c>
      <c r="N9" s="30">
        <f>PPRD!N9+RCV_RCY!N9+IMP!N9-EXP!N9+STK_CHG!N9-INTMARB!N9</f>
        <v>1804.3599312123818</v>
      </c>
      <c r="O9" s="30">
        <f>PPRD!O9+RCV_RCY!O9+IMP!O9-EXP!O9+STK_CHG!O9-INTMARB!O9</f>
        <v>1902.323215821152</v>
      </c>
      <c r="P9" s="30">
        <f>PPRD!P9+RCV_RCY!P9+IMP!P9-EXP!P9+STK_CHG!P9-INTMARB!P9</f>
        <v>1515.5049871023216</v>
      </c>
      <c r="Q9" s="30">
        <f>PPRD!Q9+RCV_RCY!Q9+IMP!Q9-EXP!Q9+STK_CHG!Q9-INTMARB!Q9</f>
        <v>1623.8705073086844</v>
      </c>
      <c r="R9" s="30">
        <f>PPRD!R9+RCV_RCY!R9+IMP!R9-EXP!R9+STK_CHG!R9-INTMARB!R9</f>
        <v>1640.2092003439379</v>
      </c>
      <c r="S9" s="30">
        <f>PPRD!S9+RCV_RCY!S9+IMP!S9-EXP!S9+STK_CHG!S9-INTMARB!S9</f>
        <v>1185.1616509028374</v>
      </c>
      <c r="T9" s="30">
        <f>PPRD!T9+RCV_RCY!T9+IMP!T9-EXP!T9+STK_CHG!T9-INTMARB!T9</f>
        <v>1246.001117798796</v>
      </c>
      <c r="U9" s="30">
        <f>PPRD!U9+RCV_RCY!U9+IMP!U9-EXP!U9+STK_CHG!U9-INTMARB!U9</f>
        <v>1032.2095442820291</v>
      </c>
      <c r="V9" s="30">
        <f>PPRD!V9+RCV_RCY!V9+IMP!V9-EXP!V9+STK_CHG!V9-INTMARB!V9</f>
        <v>866.51865864144452</v>
      </c>
      <c r="W9" s="30">
        <f>PPRD!W9+RCV_RCY!W9+IMP!W9-EXP!W9+STK_CHG!W9-INTMARB!W9</f>
        <v>562.90902837489261</v>
      </c>
      <c r="X9" s="30">
        <f>PPRD!X9+RCV_RCY!X9+IMP!X9-EXP!X9+STK_CHG!X9-INTMARB!X9</f>
        <v>550.40137575236463</v>
      </c>
    </row>
    <row r="10" spans="1:24" ht="11.25" customHeight="1" x14ac:dyDescent="0.2">
      <c r="A10" s="39" t="s">
        <v>13</v>
      </c>
      <c r="B10" s="23" t="s">
        <v>14</v>
      </c>
      <c r="C10" s="30">
        <f>PPRD!C10+RCV_RCY!C10+IMP!C10-EXP!C10+STK_CHG!C10-INTMARB!C10</f>
        <v>89940.787446259652</v>
      </c>
      <c r="D10" s="30">
        <f>PPRD!D10+RCV_RCY!D10+IMP!D10-EXP!D10+STK_CHG!D10-INTMARB!D10</f>
        <v>91947.382717110901</v>
      </c>
      <c r="E10" s="30">
        <f>PPRD!E10+RCV_RCY!E10+IMP!E10-EXP!E10+STK_CHG!E10-INTMARB!E10</f>
        <v>92411.491659501262</v>
      </c>
      <c r="F10" s="30">
        <f>PPRD!F10+RCV_RCY!F10+IMP!F10-EXP!F10+STK_CHG!F10-INTMARB!F10</f>
        <v>93878.268013757537</v>
      </c>
      <c r="G10" s="30">
        <f>PPRD!G10+RCV_RCY!G10+IMP!G10-EXP!G10+STK_CHG!G10-INTMARB!G10</f>
        <v>92962.617368873616</v>
      </c>
      <c r="H10" s="30">
        <f>PPRD!H10+RCV_RCY!H10+IMP!H10-EXP!H10+STK_CHG!H10-INTMARB!H10</f>
        <v>90175.439552880503</v>
      </c>
      <c r="I10" s="30">
        <f>PPRD!I10+RCV_RCY!I10+IMP!I10-EXP!I10+STK_CHG!I10-INTMARB!I10</f>
        <v>90016.141960447116</v>
      </c>
      <c r="J10" s="30">
        <f>PPRD!J10+RCV_RCY!J10+IMP!J10-EXP!J10+STK_CHG!J10-INTMARB!J10</f>
        <v>90512.484350816827</v>
      </c>
      <c r="K10" s="30">
        <f>PPRD!K10+RCV_RCY!K10+IMP!K10-EXP!K10+STK_CHG!K10-INTMARB!K10</f>
        <v>87649.444110060198</v>
      </c>
      <c r="L10" s="30">
        <f>PPRD!L10+RCV_RCY!L10+IMP!L10-EXP!L10+STK_CHG!L10-INTMARB!L10</f>
        <v>84855.322098022356</v>
      </c>
      <c r="M10" s="30">
        <f>PPRD!M10+RCV_RCY!M10+IMP!M10-EXP!M10+STK_CHG!M10-INTMARB!M10</f>
        <v>83670.868271711108</v>
      </c>
      <c r="N10" s="30">
        <f>PPRD!N10+RCV_RCY!N10+IMP!N10-EXP!N10+STK_CHG!N10-INTMARB!N10</f>
        <v>87948.971797076534</v>
      </c>
      <c r="O10" s="30">
        <f>PPRD!O10+RCV_RCY!O10+IMP!O10-EXP!O10+STK_CHG!O10-INTMARB!O10</f>
        <v>88517.826655202065</v>
      </c>
      <c r="P10" s="30">
        <f>PPRD!P10+RCV_RCY!P10+IMP!P10-EXP!P10+STK_CHG!P10-INTMARB!P10</f>
        <v>84284.664832330207</v>
      </c>
      <c r="Q10" s="30">
        <f>PPRD!Q10+RCV_RCY!Q10+IMP!Q10-EXP!Q10+STK_CHG!Q10-INTMARB!Q10</f>
        <v>81491.508598452259</v>
      </c>
      <c r="R10" s="30">
        <f>PPRD!R10+RCV_RCY!R10+IMP!R10-EXP!R10+STK_CHG!R10-INTMARB!R10</f>
        <v>80954.393723129848</v>
      </c>
      <c r="S10" s="30">
        <f>PPRD!S10+RCV_RCY!S10+IMP!S10-EXP!S10+STK_CHG!S10-INTMARB!S10</f>
        <v>76423.12321582115</v>
      </c>
      <c r="T10" s="30">
        <f>PPRD!T10+RCV_RCY!T10+IMP!T10-EXP!T10+STK_CHG!T10-INTMARB!T10</f>
        <v>77939.053998280331</v>
      </c>
      <c r="U10" s="30">
        <f>PPRD!U10+RCV_RCY!U10+IMP!U10-EXP!U10+STK_CHG!U10-INTMARB!U10</f>
        <v>75397.072914875331</v>
      </c>
      <c r="V10" s="30">
        <f>PPRD!V10+RCV_RCY!V10+IMP!V10-EXP!V10+STK_CHG!V10-INTMARB!V10</f>
        <v>62699.342562338774</v>
      </c>
      <c r="W10" s="30">
        <f>PPRD!W10+RCV_RCY!W10+IMP!W10-EXP!W10+STK_CHG!W10-INTMARB!W10</f>
        <v>51543.487102321575</v>
      </c>
      <c r="X10" s="30">
        <f>PPRD!X10+RCV_RCY!X10+IMP!X10-EXP!X10+STK_CHG!X10-INTMARB!X10</f>
        <v>58380.519862424757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:W11" si="8">SUM(C12:C16)</f>
        <v>4410.4123817712807</v>
      </c>
      <c r="D11" s="42">
        <f t="shared" si="8"/>
        <v>4748.7196904557177</v>
      </c>
      <c r="E11" s="42">
        <f t="shared" si="8"/>
        <v>5327.7503009458287</v>
      </c>
      <c r="F11" s="42">
        <f t="shared" si="8"/>
        <v>4249.0822012037852</v>
      </c>
      <c r="G11" s="42">
        <f t="shared" si="8"/>
        <v>2103.9758383490966</v>
      </c>
      <c r="H11" s="42">
        <f t="shared" si="8"/>
        <v>1200.2899398108354</v>
      </c>
      <c r="I11" s="42">
        <f t="shared" si="8"/>
        <v>833.61633705933082</v>
      </c>
      <c r="J11" s="42">
        <f t="shared" si="8"/>
        <v>407.60868443680113</v>
      </c>
      <c r="K11" s="42">
        <f t="shared" si="8"/>
        <v>-1.6354256233894944</v>
      </c>
      <c r="L11" s="42">
        <f t="shared" si="8"/>
        <v>-109.05846947549463</v>
      </c>
      <c r="M11" s="42">
        <f t="shared" si="8"/>
        <v>804.1387790197748</v>
      </c>
      <c r="N11" s="42">
        <f t="shared" si="8"/>
        <v>-30.449011177988439</v>
      </c>
      <c r="O11" s="42">
        <f t="shared" si="8"/>
        <v>-1107.2265692175392</v>
      </c>
      <c r="P11" s="42">
        <f t="shared" si="8"/>
        <v>-408.20842648323202</v>
      </c>
      <c r="Q11" s="42">
        <f t="shared" si="8"/>
        <v>-114.02029234737898</v>
      </c>
      <c r="R11" s="42">
        <f t="shared" si="8"/>
        <v>-893.32467755804032</v>
      </c>
      <c r="S11" s="42">
        <f t="shared" si="8"/>
        <v>-1639.0209802235586</v>
      </c>
      <c r="T11" s="42">
        <f t="shared" si="8"/>
        <v>-1573.3140154772141</v>
      </c>
      <c r="U11" s="42">
        <f t="shared" si="8"/>
        <v>-1870.8438521066214</v>
      </c>
      <c r="V11" s="42">
        <f t="shared" si="8"/>
        <v>-1441.6819432502164</v>
      </c>
      <c r="W11" s="42">
        <f t="shared" si="8"/>
        <v>-1663.986500429924</v>
      </c>
      <c r="X11" s="42">
        <f t="shared" ref="X11" si="9">SUM(X12:X16)</f>
        <v>744.11771281169513</v>
      </c>
    </row>
    <row r="12" spans="1:24" ht="11.25" customHeight="1" x14ac:dyDescent="0.2">
      <c r="A12" s="39" t="s">
        <v>15</v>
      </c>
      <c r="B12" s="23" t="s">
        <v>16</v>
      </c>
      <c r="C12" s="30">
        <f>PPRD!C12+RCV_RCY!C12+IMP!C12-EXP!C12+STK_CHG!C12-INTMARB!C12</f>
        <v>33.660361134995703</v>
      </c>
      <c r="D12" s="30">
        <f>PPRD!D12+RCV_RCY!D12+IMP!D12-EXP!D12+STK_CHG!D12-INTMARB!D12</f>
        <v>23.832846087704219</v>
      </c>
      <c r="E12" s="30">
        <f>PPRD!E12+RCV_RCY!E12+IMP!E12-EXP!E12+STK_CHG!E12-INTMARB!E12</f>
        <v>54.541014617368887</v>
      </c>
      <c r="F12" s="30">
        <f>PPRD!F12+RCV_RCY!F12+IMP!F12-EXP!F12+STK_CHG!F12-INTMARB!F12</f>
        <v>48.341960447119519</v>
      </c>
      <c r="G12" s="30">
        <f>PPRD!G12+RCV_RCY!G12+IMP!G12-EXP!G12+STK_CHG!G12-INTMARB!G12</f>
        <v>31.552450558899412</v>
      </c>
      <c r="H12" s="30">
        <f>PPRD!H12+RCV_RCY!H12+IMP!H12-EXP!H12+STK_CHG!H12-INTMARB!H12</f>
        <v>67.66827171109199</v>
      </c>
      <c r="I12" s="30">
        <f>PPRD!I12+RCV_RCY!I12+IMP!I12-EXP!I12+STK_CHG!I12-INTMARB!I12</f>
        <v>64.4659501289768</v>
      </c>
      <c r="J12" s="30">
        <f>PPRD!J12+RCV_RCY!J12+IMP!J12-EXP!J12+STK_CHG!J12-INTMARB!J12</f>
        <v>75.224419604471166</v>
      </c>
      <c r="K12" s="30">
        <f>PPRD!K12+RCV_RCY!K12+IMP!K12-EXP!K12+STK_CHG!K12-INTMARB!K12</f>
        <v>137.21539122957861</v>
      </c>
      <c r="L12" s="30">
        <f>PPRD!L12+RCV_RCY!L12+IMP!L12-EXP!L12+STK_CHG!L12-INTMARB!L12</f>
        <v>136.87171109200344</v>
      </c>
      <c r="M12" s="30">
        <f>PPRD!M12+RCV_RCY!M12+IMP!M12-EXP!M12+STK_CHG!M12-INTMARB!M12</f>
        <v>358.2773860705073</v>
      </c>
      <c r="N12" s="30">
        <f>PPRD!N12+RCV_RCY!N12+IMP!N12-EXP!N12+STK_CHG!N12-INTMARB!N12</f>
        <v>250.15829750644872</v>
      </c>
      <c r="O12" s="30">
        <f>PPRD!O12+RCV_RCY!O12+IMP!O12-EXP!O12+STK_CHG!O12-INTMARB!O12</f>
        <v>190.13714531384346</v>
      </c>
      <c r="P12" s="30">
        <f>PPRD!P12+RCV_RCY!P12+IMP!P12-EXP!P12+STK_CHG!P12-INTMARB!P12</f>
        <v>169.34084264832322</v>
      </c>
      <c r="Q12" s="30">
        <f>PPRD!Q12+RCV_RCY!Q12+IMP!Q12-EXP!Q12+STK_CHG!Q12-INTMARB!Q12</f>
        <v>113.97661220980223</v>
      </c>
      <c r="R12" s="30">
        <f>PPRD!R12+RCV_RCY!R12+IMP!R12-EXP!R12+STK_CHG!R12-INTMARB!R12</f>
        <v>146.52012037833191</v>
      </c>
      <c r="S12" s="30">
        <f>PPRD!S12+RCV_RCY!S12+IMP!S12-EXP!S12+STK_CHG!S12-INTMARB!S12</f>
        <v>141.62828890799651</v>
      </c>
      <c r="T12" s="30">
        <f>PPRD!T12+RCV_RCY!T12+IMP!T12-EXP!T12+STK_CHG!T12-INTMARB!T12</f>
        <v>121.38435081685294</v>
      </c>
      <c r="U12" s="30">
        <f>PPRD!U12+RCV_RCY!U12+IMP!U12-EXP!U12+STK_CHG!U12-INTMARB!U12</f>
        <v>118.149785038693</v>
      </c>
      <c r="V12" s="30">
        <f>PPRD!V12+RCV_RCY!V12+IMP!V12-EXP!V12+STK_CHG!V12-INTMARB!V12</f>
        <v>70.536973344797914</v>
      </c>
      <c r="W12" s="30">
        <f>PPRD!W12+RCV_RCY!W12+IMP!W12-EXP!W12+STK_CHG!W12-INTMARB!W12</f>
        <v>54.312725709372316</v>
      </c>
      <c r="X12" s="30">
        <f>PPRD!X12+RCV_RCY!X12+IMP!X12-EXP!X12+STK_CHG!X12-INTMARB!X12</f>
        <v>59.614101461736894</v>
      </c>
    </row>
    <row r="13" spans="1:24" ht="11.25" customHeight="1" x14ac:dyDescent="0.2">
      <c r="A13" s="39" t="s">
        <v>17</v>
      </c>
      <c r="B13" s="23" t="s">
        <v>18</v>
      </c>
      <c r="C13" s="30">
        <f>PPRD!C13+RCV_RCY!C13+IMP!C13-EXP!C13+STK_CHG!C13-INTMARB!C13</f>
        <v>4393.4312123817708</v>
      </c>
      <c r="D13" s="30">
        <f>PPRD!D13+RCV_RCY!D13+IMP!D13-EXP!D13+STK_CHG!D13-INTMARB!D13</f>
        <v>4795.4063628546855</v>
      </c>
      <c r="E13" s="30">
        <f>PPRD!E13+RCV_RCY!E13+IMP!E13-EXP!E13+STK_CHG!E13-INTMARB!E13</f>
        <v>5265.0523645743751</v>
      </c>
      <c r="F13" s="30">
        <f>PPRD!F13+RCV_RCY!F13+IMP!F13-EXP!F13+STK_CHG!F13-INTMARB!F13</f>
        <v>4133.2217540842666</v>
      </c>
      <c r="G13" s="30">
        <f>PPRD!G13+RCV_RCY!G13+IMP!G13-EXP!G13+STK_CHG!G13-INTMARB!G13</f>
        <v>2306.0252794496982</v>
      </c>
      <c r="H13" s="30">
        <f>PPRD!H13+RCV_RCY!H13+IMP!H13-EXP!H13+STK_CHG!H13-INTMARB!H13</f>
        <v>1457.793293207224</v>
      </c>
      <c r="I13" s="30">
        <f>PPRD!I13+RCV_RCY!I13+IMP!I13-EXP!I13+STK_CHG!I13-INTMARB!I13</f>
        <v>1194.4533963886515</v>
      </c>
      <c r="J13" s="30">
        <f>PPRD!J13+RCV_RCY!J13+IMP!J13-EXP!J13+STK_CHG!J13-INTMARB!J13</f>
        <v>699.47351676698167</v>
      </c>
      <c r="K13" s="30">
        <f>PPRD!K13+RCV_RCY!K13+IMP!K13-EXP!K13+STK_CHG!K13-INTMARB!K13</f>
        <v>276.9021496130681</v>
      </c>
      <c r="L13" s="30">
        <f>PPRD!L13+RCV_RCY!L13+IMP!L13-EXP!L13+STK_CHG!L13-INTMARB!L13</f>
        <v>115.68813413585553</v>
      </c>
      <c r="M13" s="30">
        <f>PPRD!M13+RCV_RCY!M13+IMP!M13-EXP!M13+STK_CHG!M13-INTMARB!M13</f>
        <v>907.44135855545869</v>
      </c>
      <c r="N13" s="30">
        <f>PPRD!N13+RCV_RCY!N13+IMP!N13-EXP!N13+STK_CHG!N13-INTMARB!N13</f>
        <v>155.51564918314651</v>
      </c>
      <c r="O13" s="30">
        <f>PPRD!O13+RCV_RCY!O13+IMP!O13-EXP!O13+STK_CHG!O13-INTMARB!O13</f>
        <v>-842.40283748925071</v>
      </c>
      <c r="P13" s="30">
        <f>PPRD!P13+RCV_RCY!P13+IMP!P13-EXP!P13+STK_CHG!P13-INTMARB!P13</f>
        <v>-295.65348237317187</v>
      </c>
      <c r="Q13" s="30">
        <f>PPRD!Q13+RCV_RCY!Q13+IMP!Q13-EXP!Q13+STK_CHG!Q13-INTMARB!Q13</f>
        <v>142.43946689595731</v>
      </c>
      <c r="R13" s="30">
        <f>PPRD!R13+RCV_RCY!R13+IMP!R13-EXP!R13+STK_CHG!R13-INTMARB!R13</f>
        <v>-590.63482373172883</v>
      </c>
      <c r="S13" s="30">
        <f>PPRD!S13+RCV_RCY!S13+IMP!S13-EXP!S13+STK_CHG!S13-INTMARB!S13</f>
        <v>-1416.6538263112625</v>
      </c>
      <c r="T13" s="30">
        <f>PPRD!T13+RCV_RCY!T13+IMP!T13-EXP!T13+STK_CHG!T13-INTMARB!T13</f>
        <v>-1189.6595012897681</v>
      </c>
      <c r="U13" s="30">
        <f>PPRD!U13+RCV_RCY!U13+IMP!U13-EXP!U13+STK_CHG!U13-INTMARB!U13</f>
        <v>-1386.4396388650048</v>
      </c>
      <c r="V13" s="30">
        <f>PPRD!V13+RCV_RCY!V13+IMP!V13-EXP!V13+STK_CHG!V13-INTMARB!V13</f>
        <v>-1060.0741186586429</v>
      </c>
      <c r="W13" s="30">
        <f>PPRD!W13+RCV_RCY!W13+IMP!W13-EXP!W13+STK_CHG!W13-INTMARB!W13</f>
        <v>-1376.2317282889094</v>
      </c>
      <c r="X13" s="30">
        <f>PPRD!X13+RCV_RCY!X13+IMP!X13-EXP!X13+STK_CHG!X13-INTMARB!X13</f>
        <v>1137.2640584694768</v>
      </c>
    </row>
    <row r="14" spans="1:24" ht="11.25" customHeight="1" x14ac:dyDescent="0.2">
      <c r="A14" s="39" t="s">
        <v>19</v>
      </c>
      <c r="B14" s="23" t="s">
        <v>20</v>
      </c>
      <c r="C14" s="30">
        <f>PPRD!C14+RCV_RCY!C14+IMP!C14-EXP!C14+STK_CHG!C14-INTMARB!C14</f>
        <v>0</v>
      </c>
      <c r="D14" s="30">
        <f>PPRD!D14+RCV_RCY!D14+IMP!D14-EXP!D14+STK_CHG!D14-INTMARB!D14</f>
        <v>0</v>
      </c>
      <c r="E14" s="30">
        <f>PPRD!E14+RCV_RCY!E14+IMP!E14-EXP!E14+STK_CHG!E14-INTMARB!E14</f>
        <v>0</v>
      </c>
      <c r="F14" s="30">
        <f>PPRD!F14+RCV_RCY!F14+IMP!F14-EXP!F14+STK_CHG!F14-INTMARB!F14</f>
        <v>0</v>
      </c>
      <c r="G14" s="30">
        <f>PPRD!G14+RCV_RCY!G14+IMP!G14-EXP!G14+STK_CHG!G14-INTMARB!G14</f>
        <v>0</v>
      </c>
      <c r="H14" s="30">
        <f>PPRD!H14+RCV_RCY!H14+IMP!H14-EXP!H14+STK_CHG!H14-INTMARB!H14</f>
        <v>0</v>
      </c>
      <c r="I14" s="30">
        <f>PPRD!I14+RCV_RCY!I14+IMP!I14-EXP!I14+STK_CHG!I14-INTMARB!I14</f>
        <v>0</v>
      </c>
      <c r="J14" s="30">
        <f>PPRD!J14+RCV_RCY!J14+IMP!J14-EXP!J14+STK_CHG!J14-INTMARB!J14</f>
        <v>0</v>
      </c>
      <c r="K14" s="30">
        <f>PPRD!K14+RCV_RCY!K14+IMP!K14-EXP!K14+STK_CHG!K14-INTMARB!K14</f>
        <v>0</v>
      </c>
      <c r="L14" s="30">
        <f>PPRD!L14+RCV_RCY!L14+IMP!L14-EXP!L14+STK_CHG!L14-INTMARB!L14</f>
        <v>0</v>
      </c>
      <c r="M14" s="30">
        <f>PPRD!M14+RCV_RCY!M14+IMP!M14-EXP!M14+STK_CHG!M14-INTMARB!M14</f>
        <v>0</v>
      </c>
      <c r="N14" s="30">
        <f>PPRD!N14+RCV_RCY!N14+IMP!N14-EXP!N14+STK_CHG!N14-INTMARB!N14</f>
        <v>0</v>
      </c>
      <c r="O14" s="30">
        <f>PPRD!O14+RCV_RCY!O14+IMP!O14-EXP!O14+STK_CHG!O14-INTMARB!O14</f>
        <v>0</v>
      </c>
      <c r="P14" s="30">
        <f>PPRD!P14+RCV_RCY!P14+IMP!P14-EXP!P14+STK_CHG!P14-INTMARB!P14</f>
        <v>0</v>
      </c>
      <c r="Q14" s="30">
        <f>PPRD!Q14+RCV_RCY!Q14+IMP!Q14-EXP!Q14+STK_CHG!Q14-INTMARB!Q14</f>
        <v>0</v>
      </c>
      <c r="R14" s="30">
        <f>PPRD!R14+RCV_RCY!R14+IMP!R14-EXP!R14+STK_CHG!R14-INTMARB!R14</f>
        <v>0</v>
      </c>
      <c r="S14" s="30">
        <f>PPRD!S14+RCV_RCY!S14+IMP!S14-EXP!S14+STK_CHG!S14-INTMARB!S14</f>
        <v>0</v>
      </c>
      <c r="T14" s="30">
        <f>PPRD!T14+RCV_RCY!T14+IMP!T14-EXP!T14+STK_CHG!T14-INTMARB!T14</f>
        <v>0</v>
      </c>
      <c r="U14" s="30">
        <f>PPRD!U14+RCV_RCY!U14+IMP!U14-EXP!U14+STK_CHG!U14-INTMARB!U14</f>
        <v>0</v>
      </c>
      <c r="V14" s="30">
        <f>PPRD!V14+RCV_RCY!V14+IMP!V14-EXP!V14+STK_CHG!V14-INTMARB!V14</f>
        <v>0</v>
      </c>
      <c r="W14" s="30">
        <f>PPRD!W14+RCV_RCY!W14+IMP!W14-EXP!W14+STK_CHG!W14-INTMARB!W14</f>
        <v>0</v>
      </c>
      <c r="X14" s="30">
        <f>PPRD!X14+RCV_RCY!X14+IMP!X14-EXP!X14+STK_CHG!X14-INTMARB!X14</f>
        <v>0</v>
      </c>
    </row>
    <row r="15" spans="1:24" ht="11.25" customHeight="1" x14ac:dyDescent="0.2">
      <c r="A15" s="39" t="s">
        <v>21</v>
      </c>
      <c r="B15" s="23" t="s">
        <v>22</v>
      </c>
      <c r="C15" s="30">
        <f>PPRD!C15+RCV_RCY!C15+IMP!C15-EXP!C15+STK_CHG!C15-INTMARB!C15</f>
        <v>14.854686156491832</v>
      </c>
      <c r="D15" s="30">
        <f>PPRD!D15+RCV_RCY!D15+IMP!D15-EXP!D15+STK_CHG!D15-INTMARB!D15</f>
        <v>41.499312123817703</v>
      </c>
      <c r="E15" s="30">
        <f>PPRD!E15+RCV_RCY!E15+IMP!E15-EXP!E15+STK_CHG!E15-INTMARB!E15</f>
        <v>248.74987102321572</v>
      </c>
      <c r="F15" s="30">
        <f>PPRD!F15+RCV_RCY!F15+IMP!F15-EXP!F15+STK_CHG!F15-INTMARB!F15</f>
        <v>251.35184866723981</v>
      </c>
      <c r="G15" s="30">
        <f>PPRD!G15+RCV_RCY!G15+IMP!G15-EXP!G15+STK_CHG!G15-INTMARB!G15</f>
        <v>-16.240240756663795</v>
      </c>
      <c r="H15" s="30">
        <f>PPRD!H15+RCV_RCY!H15+IMP!H15-EXP!H15+STK_CHG!H15-INTMARB!H15</f>
        <v>-76.732158211521778</v>
      </c>
      <c r="I15" s="30">
        <f>PPRD!I15+RCV_RCY!I15+IMP!I15-EXP!I15+STK_CHG!I15-INTMARB!I15</f>
        <v>-136.80275150472903</v>
      </c>
      <c r="J15" s="30">
        <f>PPRD!J15+RCV_RCY!J15+IMP!J15-EXP!J15+STK_CHG!J15-INTMARB!J15</f>
        <v>-124.0054170249355</v>
      </c>
      <c r="K15" s="30">
        <f>PPRD!K15+RCV_RCY!K15+IMP!K15-EXP!K15+STK_CHG!K15-INTMARB!K15</f>
        <v>-51.706620808254513</v>
      </c>
      <c r="L15" s="30">
        <f>PPRD!L15+RCV_RCY!L15+IMP!L15-EXP!L15+STK_CHG!L15-INTMARB!L15</f>
        <v>-19.352708512467775</v>
      </c>
      <c r="M15" s="30">
        <f>PPRD!M15+RCV_RCY!M15+IMP!M15-EXP!M15+STK_CHG!M15-INTMARB!M15</f>
        <v>-136.40601891659509</v>
      </c>
      <c r="N15" s="30">
        <f>PPRD!N15+RCV_RCY!N15+IMP!N15-EXP!N15+STK_CHG!N15-INTMARB!N15</f>
        <v>-156.53723129836624</v>
      </c>
      <c r="O15" s="30">
        <f>PPRD!O15+RCV_RCY!O15+IMP!O15-EXP!O15+STK_CHG!O15-INTMARB!O15</f>
        <v>-71.120378331900099</v>
      </c>
      <c r="P15" s="30">
        <f>PPRD!P15+RCV_RCY!P15+IMP!P15-EXP!P15+STK_CHG!P15-INTMARB!P15</f>
        <v>24.446431642304482</v>
      </c>
      <c r="Q15" s="30">
        <f>PPRD!Q15+RCV_RCY!Q15+IMP!Q15-EXP!Q15+STK_CHG!Q15-INTMARB!Q15</f>
        <v>20.034135855545959</v>
      </c>
      <c r="R15" s="30">
        <f>PPRD!R15+RCV_RCY!R15+IMP!R15-EXP!R15+STK_CHG!R15-INTMARB!R15</f>
        <v>7.6099742046431302</v>
      </c>
      <c r="S15" s="30">
        <f>PPRD!S15+RCV_RCY!S15+IMP!S15-EXP!S15+STK_CHG!S15-INTMARB!S15</f>
        <v>14.401719690455726</v>
      </c>
      <c r="T15" s="30">
        <f>PPRD!T15+RCV_RCY!T15+IMP!T15-EXP!T15+STK_CHG!T15-INTMARB!T15</f>
        <v>-34.544883920894122</v>
      </c>
      <c r="U15" s="30">
        <f>PPRD!U15+RCV_RCY!U15+IMP!U15-EXP!U15+STK_CHG!U15-INTMARB!U15</f>
        <v>-55.242820292347361</v>
      </c>
      <c r="V15" s="30">
        <f>PPRD!V15+RCV_RCY!V15+IMP!V15-EXP!V15+STK_CHG!V15-INTMARB!V15</f>
        <v>-16.443250214961331</v>
      </c>
      <c r="W15" s="30">
        <f>PPRD!W15+RCV_RCY!W15+IMP!W15-EXP!W15+STK_CHG!W15-INTMARB!W15</f>
        <v>0.28865004299220676</v>
      </c>
      <c r="X15" s="30">
        <f>PPRD!X15+RCV_RCY!X15+IMP!X15-EXP!X15+STK_CHG!X15-INTMARB!X15</f>
        <v>-109.87790197764414</v>
      </c>
    </row>
    <row r="16" spans="1:24" ht="11.25" customHeight="1" x14ac:dyDescent="0.2">
      <c r="A16" s="39" t="s">
        <v>23</v>
      </c>
      <c r="B16" s="23" t="s">
        <v>24</v>
      </c>
      <c r="C16" s="30">
        <f>PPRD!C16+RCV_RCY!C16+IMP!C16-EXP!C16+STK_CHG!C16-INTMARB!C16</f>
        <v>-31.533877901977597</v>
      </c>
      <c r="D16" s="30">
        <f>PPRD!D16+RCV_RCY!D16+IMP!D16-EXP!D16+STK_CHG!D16-INTMARB!D16</f>
        <v>-112.01883061049004</v>
      </c>
      <c r="E16" s="30">
        <f>PPRD!E16+RCV_RCY!E16+IMP!E16-EXP!E16+STK_CHG!E16-INTMARB!E16</f>
        <v>-240.59294926913157</v>
      </c>
      <c r="F16" s="30">
        <f>PPRD!F16+RCV_RCY!F16+IMP!F16-EXP!F16+STK_CHG!F16-INTMARB!F16</f>
        <v>-183.833361994841</v>
      </c>
      <c r="G16" s="30">
        <f>PPRD!G16+RCV_RCY!G16+IMP!G16-EXP!G16+STK_CHG!G16-INTMARB!G16</f>
        <v>-217.36165090283757</v>
      </c>
      <c r="H16" s="30">
        <f>PPRD!H16+RCV_RCY!H16+IMP!H16-EXP!H16+STK_CHG!H16-INTMARB!H16</f>
        <v>-248.4394668959587</v>
      </c>
      <c r="I16" s="30">
        <f>PPRD!I16+RCV_RCY!I16+IMP!I16-EXP!I16+STK_CHG!I16-INTMARB!I16</f>
        <v>-288.50025795356845</v>
      </c>
      <c r="J16" s="30">
        <f>PPRD!J16+RCV_RCY!J16+IMP!J16-EXP!J16+STK_CHG!J16-INTMARB!J16</f>
        <v>-243.08383490971633</v>
      </c>
      <c r="K16" s="30">
        <f>PPRD!K16+RCV_RCY!K16+IMP!K16-EXP!K16+STK_CHG!K16-INTMARB!K16</f>
        <v>-364.04634565778167</v>
      </c>
      <c r="L16" s="30">
        <f>PPRD!L16+RCV_RCY!L16+IMP!L16-EXP!L16+STK_CHG!L16-INTMARB!L16</f>
        <v>-342.26560619088582</v>
      </c>
      <c r="M16" s="30">
        <f>PPRD!M16+RCV_RCY!M16+IMP!M16-EXP!M16+STK_CHG!M16-INTMARB!M16</f>
        <v>-325.17394668959599</v>
      </c>
      <c r="N16" s="30">
        <f>PPRD!N16+RCV_RCY!N16+IMP!N16-EXP!N16+STK_CHG!N16-INTMARB!N16</f>
        <v>-279.58572656921746</v>
      </c>
      <c r="O16" s="30">
        <f>PPRD!O16+RCV_RCY!O16+IMP!O16-EXP!O16+STK_CHG!O16-INTMARB!O16</f>
        <v>-383.84049871023205</v>
      </c>
      <c r="P16" s="30">
        <f>PPRD!P16+RCV_RCY!P16+IMP!P16-EXP!P16+STK_CHG!P16-INTMARB!P16</f>
        <v>-306.34221840068784</v>
      </c>
      <c r="Q16" s="30">
        <f>PPRD!Q16+RCV_RCY!Q16+IMP!Q16-EXP!Q16+STK_CHG!Q16-INTMARB!Q16</f>
        <v>-390.47050730868449</v>
      </c>
      <c r="R16" s="30">
        <f>PPRD!R16+RCV_RCY!R16+IMP!R16-EXP!R16+STK_CHG!R16-INTMARB!R16</f>
        <v>-456.81994840928661</v>
      </c>
      <c r="S16" s="30">
        <f>PPRD!S16+RCV_RCY!S16+IMP!S16-EXP!S16+STK_CHG!S16-INTMARB!S16</f>
        <v>-378.39716251074822</v>
      </c>
      <c r="T16" s="30">
        <f>PPRD!T16+RCV_RCY!T16+IMP!T16-EXP!T16+STK_CHG!T16-INTMARB!T16</f>
        <v>-470.49398108340483</v>
      </c>
      <c r="U16" s="30">
        <f>PPRD!U16+RCV_RCY!U16+IMP!U16-EXP!U16+STK_CHG!U16-INTMARB!U16</f>
        <v>-547.3111779879622</v>
      </c>
      <c r="V16" s="30">
        <f>PPRD!V16+RCV_RCY!V16+IMP!V16-EXP!V16+STK_CHG!V16-INTMARB!V16</f>
        <v>-435.70154772141012</v>
      </c>
      <c r="W16" s="30">
        <f>PPRD!W16+RCV_RCY!W16+IMP!W16-EXP!W16+STK_CHG!W16-INTMARB!W16</f>
        <v>-342.35614789337916</v>
      </c>
      <c r="X16" s="30">
        <f>PPRD!X16+RCV_RCY!X16+IMP!X16-EXP!X16+STK_CHG!X16-INTMARB!X16</f>
        <v>-342.88254514187457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:W17" si="10">SUM(C18:C21)</f>
        <v>0</v>
      </c>
      <c r="D17" s="31">
        <f t="shared" si="10"/>
        <v>0</v>
      </c>
      <c r="E17" s="31">
        <f t="shared" si="10"/>
        <v>0</v>
      </c>
      <c r="F17" s="31">
        <f t="shared" si="10"/>
        <v>0</v>
      </c>
      <c r="G17" s="31">
        <f t="shared" si="10"/>
        <v>0</v>
      </c>
      <c r="H17" s="31">
        <f t="shared" si="10"/>
        <v>0</v>
      </c>
      <c r="I17" s="31">
        <f t="shared" si="10"/>
        <v>0</v>
      </c>
      <c r="J17" s="31">
        <f t="shared" si="10"/>
        <v>0</v>
      </c>
      <c r="K17" s="31">
        <f t="shared" si="10"/>
        <v>0</v>
      </c>
      <c r="L17" s="31">
        <f t="shared" si="10"/>
        <v>0</v>
      </c>
      <c r="M17" s="31">
        <f t="shared" si="10"/>
        <v>0</v>
      </c>
      <c r="N17" s="31">
        <f t="shared" si="10"/>
        <v>0</v>
      </c>
      <c r="O17" s="31">
        <f t="shared" si="10"/>
        <v>0</v>
      </c>
      <c r="P17" s="31">
        <f t="shared" si="10"/>
        <v>0</v>
      </c>
      <c r="Q17" s="31">
        <f t="shared" si="10"/>
        <v>0</v>
      </c>
      <c r="R17" s="31">
        <f t="shared" si="10"/>
        <v>0</v>
      </c>
      <c r="S17" s="31">
        <f t="shared" si="10"/>
        <v>0</v>
      </c>
      <c r="T17" s="31">
        <f t="shared" si="10"/>
        <v>0</v>
      </c>
      <c r="U17" s="31">
        <f t="shared" si="10"/>
        <v>0</v>
      </c>
      <c r="V17" s="31">
        <f t="shared" si="10"/>
        <v>0</v>
      </c>
      <c r="W17" s="31">
        <f t="shared" si="10"/>
        <v>0</v>
      </c>
      <c r="X17" s="31">
        <f t="shared" ref="X17" si="11">SUM(X18:X21)</f>
        <v>0</v>
      </c>
    </row>
    <row r="18" spans="1:24" ht="11.25" customHeight="1" x14ac:dyDescent="0.2">
      <c r="A18" s="22" t="s">
        <v>27</v>
      </c>
      <c r="B18" s="23" t="s">
        <v>28</v>
      </c>
      <c r="C18" s="30">
        <f>PPRD!C18+RCV_RCY!C18+IMP!C18-EXP!C18+STK_CHG!C18-INTMARB!C18</f>
        <v>0</v>
      </c>
      <c r="D18" s="30">
        <f>PPRD!D18+RCV_RCY!D18+IMP!D18-EXP!D18+STK_CHG!D18-INTMARB!D18</f>
        <v>0</v>
      </c>
      <c r="E18" s="30">
        <f>PPRD!E18+RCV_RCY!E18+IMP!E18-EXP!E18+STK_CHG!E18-INTMARB!E18</f>
        <v>0</v>
      </c>
      <c r="F18" s="30">
        <f>PPRD!F18+RCV_RCY!F18+IMP!F18-EXP!F18+STK_CHG!F18-INTMARB!F18</f>
        <v>0</v>
      </c>
      <c r="G18" s="30">
        <f>PPRD!G18+RCV_RCY!G18+IMP!G18-EXP!G18+STK_CHG!G18-INTMARB!G18</f>
        <v>0</v>
      </c>
      <c r="H18" s="30">
        <f>PPRD!H18+RCV_RCY!H18+IMP!H18-EXP!H18+STK_CHG!H18-INTMARB!H18</f>
        <v>0</v>
      </c>
      <c r="I18" s="30">
        <f>PPRD!I18+RCV_RCY!I18+IMP!I18-EXP!I18+STK_CHG!I18-INTMARB!I18</f>
        <v>0</v>
      </c>
      <c r="J18" s="30">
        <f>PPRD!J18+RCV_RCY!J18+IMP!J18-EXP!J18+STK_CHG!J18-INTMARB!J18</f>
        <v>0</v>
      </c>
      <c r="K18" s="30">
        <f>PPRD!K18+RCV_RCY!K18+IMP!K18-EXP!K18+STK_CHG!K18-INTMARB!K18</f>
        <v>0</v>
      </c>
      <c r="L18" s="30">
        <f>PPRD!L18+RCV_RCY!L18+IMP!L18-EXP!L18+STK_CHG!L18-INTMARB!L18</f>
        <v>0</v>
      </c>
      <c r="M18" s="30">
        <f>PPRD!M18+RCV_RCY!M18+IMP!M18-EXP!M18+STK_CHG!M18-INTMARB!M18</f>
        <v>0</v>
      </c>
      <c r="N18" s="30">
        <f>PPRD!N18+RCV_RCY!N18+IMP!N18-EXP!N18+STK_CHG!N18-INTMARB!N18</f>
        <v>0</v>
      </c>
      <c r="O18" s="30">
        <f>PPRD!O18+RCV_RCY!O18+IMP!O18-EXP!O18+STK_CHG!O18-INTMARB!O18</f>
        <v>0</v>
      </c>
      <c r="P18" s="30">
        <f>PPRD!P18+RCV_RCY!P18+IMP!P18-EXP!P18+STK_CHG!P18-INTMARB!P18</f>
        <v>0</v>
      </c>
      <c r="Q18" s="30">
        <f>PPRD!Q18+RCV_RCY!Q18+IMP!Q18-EXP!Q18+STK_CHG!Q18-INTMARB!Q18</f>
        <v>0</v>
      </c>
      <c r="R18" s="30">
        <f>PPRD!R18+RCV_RCY!R18+IMP!R18-EXP!R18+STK_CHG!R18-INTMARB!R18</f>
        <v>0</v>
      </c>
      <c r="S18" s="30">
        <f>PPRD!S18+RCV_RCY!S18+IMP!S18-EXP!S18+STK_CHG!S18-INTMARB!S18</f>
        <v>0</v>
      </c>
      <c r="T18" s="30">
        <f>PPRD!T18+RCV_RCY!T18+IMP!T18-EXP!T18+STK_CHG!T18-INTMARB!T18</f>
        <v>0</v>
      </c>
      <c r="U18" s="30">
        <f>PPRD!U18+RCV_RCY!U18+IMP!U18-EXP!U18+STK_CHG!U18-INTMARB!U18</f>
        <v>0</v>
      </c>
      <c r="V18" s="30">
        <f>PPRD!V18+RCV_RCY!V18+IMP!V18-EXP!V18+STK_CHG!V18-INTMARB!V18</f>
        <v>0</v>
      </c>
      <c r="W18" s="30">
        <f>PPRD!W18+RCV_RCY!W18+IMP!W18-EXP!W18+STK_CHG!W18-INTMARB!W18</f>
        <v>0</v>
      </c>
      <c r="X18" s="30">
        <f>PPRD!X18+RCV_RCY!X18+IMP!X18-EXP!X18+STK_CHG!X18-INTMARB!X18</f>
        <v>0</v>
      </c>
    </row>
    <row r="19" spans="1:24" ht="11.25" customHeight="1" x14ac:dyDescent="0.2">
      <c r="A19" s="22" t="s">
        <v>29</v>
      </c>
      <c r="B19" s="23" t="s">
        <v>30</v>
      </c>
      <c r="C19" s="30">
        <f>PPRD!C19+RCV_RCY!C19+IMP!C19-EXP!C19+STK_CHG!C19-INTMARB!C19</f>
        <v>0</v>
      </c>
      <c r="D19" s="30">
        <f>PPRD!D19+RCV_RCY!D19+IMP!D19-EXP!D19+STK_CHG!D19-INTMARB!D19</f>
        <v>0</v>
      </c>
      <c r="E19" s="30">
        <f>PPRD!E19+RCV_RCY!E19+IMP!E19-EXP!E19+STK_CHG!E19-INTMARB!E19</f>
        <v>0</v>
      </c>
      <c r="F19" s="30">
        <f>PPRD!F19+RCV_RCY!F19+IMP!F19-EXP!F19+STK_CHG!F19-INTMARB!F19</f>
        <v>0</v>
      </c>
      <c r="G19" s="30">
        <f>PPRD!G19+RCV_RCY!G19+IMP!G19-EXP!G19+STK_CHG!G19-INTMARB!G19</f>
        <v>0</v>
      </c>
      <c r="H19" s="30">
        <f>PPRD!H19+RCV_RCY!H19+IMP!H19-EXP!H19+STK_CHG!H19-INTMARB!H19</f>
        <v>0</v>
      </c>
      <c r="I19" s="30">
        <f>PPRD!I19+RCV_RCY!I19+IMP!I19-EXP!I19+STK_CHG!I19-INTMARB!I19</f>
        <v>0</v>
      </c>
      <c r="J19" s="30">
        <f>PPRD!J19+RCV_RCY!J19+IMP!J19-EXP!J19+STK_CHG!J19-INTMARB!J19</f>
        <v>0</v>
      </c>
      <c r="K19" s="30">
        <f>PPRD!K19+RCV_RCY!K19+IMP!K19-EXP!K19+STK_CHG!K19-INTMARB!K19</f>
        <v>0</v>
      </c>
      <c r="L19" s="30">
        <f>PPRD!L19+RCV_RCY!L19+IMP!L19-EXP!L19+STK_CHG!L19-INTMARB!L19</f>
        <v>0</v>
      </c>
      <c r="M19" s="30">
        <f>PPRD!M19+RCV_RCY!M19+IMP!M19-EXP!M19+STK_CHG!M19-INTMARB!M19</f>
        <v>0</v>
      </c>
      <c r="N19" s="30">
        <f>PPRD!N19+RCV_RCY!N19+IMP!N19-EXP!N19+STK_CHG!N19-INTMARB!N19</f>
        <v>0</v>
      </c>
      <c r="O19" s="30">
        <f>PPRD!O19+RCV_RCY!O19+IMP!O19-EXP!O19+STK_CHG!O19-INTMARB!O19</f>
        <v>0</v>
      </c>
      <c r="P19" s="30">
        <f>PPRD!P19+RCV_RCY!P19+IMP!P19-EXP!P19+STK_CHG!P19-INTMARB!P19</f>
        <v>0</v>
      </c>
      <c r="Q19" s="30">
        <f>PPRD!Q19+RCV_RCY!Q19+IMP!Q19-EXP!Q19+STK_CHG!Q19-INTMARB!Q19</f>
        <v>0</v>
      </c>
      <c r="R19" s="30">
        <f>PPRD!R19+RCV_RCY!R19+IMP!R19-EXP!R19+STK_CHG!R19-INTMARB!R19</f>
        <v>0</v>
      </c>
      <c r="S19" s="30">
        <f>PPRD!S19+RCV_RCY!S19+IMP!S19-EXP!S19+STK_CHG!S19-INTMARB!S19</f>
        <v>0</v>
      </c>
      <c r="T19" s="30">
        <f>PPRD!T19+RCV_RCY!T19+IMP!T19-EXP!T19+STK_CHG!T19-INTMARB!T19</f>
        <v>0</v>
      </c>
      <c r="U19" s="30">
        <f>PPRD!U19+RCV_RCY!U19+IMP!U19-EXP!U19+STK_CHG!U19-INTMARB!U19</f>
        <v>0</v>
      </c>
      <c r="V19" s="30">
        <f>PPRD!V19+RCV_RCY!V19+IMP!V19-EXP!V19+STK_CHG!V19-INTMARB!V19</f>
        <v>0</v>
      </c>
      <c r="W19" s="30">
        <f>PPRD!W19+RCV_RCY!W19+IMP!W19-EXP!W19+STK_CHG!W19-INTMARB!W19</f>
        <v>0</v>
      </c>
      <c r="X19" s="30">
        <f>PPRD!X19+RCV_RCY!X19+IMP!X19-EXP!X19+STK_CHG!X19-INTMARB!X19</f>
        <v>0</v>
      </c>
    </row>
    <row r="20" spans="1:24" ht="11.25" customHeight="1" x14ac:dyDescent="0.2">
      <c r="A20" s="22" t="s">
        <v>31</v>
      </c>
      <c r="B20" s="23" t="s">
        <v>32</v>
      </c>
      <c r="C20" s="30">
        <f>PPRD!C20+RCV_RCY!C20+IMP!C20-EXP!C20+STK_CHG!C20-INTMARB!C20</f>
        <v>0</v>
      </c>
      <c r="D20" s="30">
        <f>PPRD!D20+RCV_RCY!D20+IMP!D20-EXP!D20+STK_CHG!D20-INTMARB!D20</f>
        <v>0</v>
      </c>
      <c r="E20" s="30">
        <f>PPRD!E20+RCV_RCY!E20+IMP!E20-EXP!E20+STK_CHG!E20-INTMARB!E20</f>
        <v>0</v>
      </c>
      <c r="F20" s="30">
        <f>PPRD!F20+RCV_RCY!F20+IMP!F20-EXP!F20+STK_CHG!F20-INTMARB!F20</f>
        <v>0</v>
      </c>
      <c r="G20" s="30">
        <f>PPRD!G20+RCV_RCY!G20+IMP!G20-EXP!G20+STK_CHG!G20-INTMARB!G20</f>
        <v>0</v>
      </c>
      <c r="H20" s="30">
        <f>PPRD!H20+RCV_RCY!H20+IMP!H20-EXP!H20+STK_CHG!H20-INTMARB!H20</f>
        <v>0</v>
      </c>
      <c r="I20" s="30">
        <f>PPRD!I20+RCV_RCY!I20+IMP!I20-EXP!I20+STK_CHG!I20-INTMARB!I20</f>
        <v>0</v>
      </c>
      <c r="J20" s="30">
        <f>PPRD!J20+RCV_RCY!J20+IMP!J20-EXP!J20+STK_CHG!J20-INTMARB!J20</f>
        <v>0</v>
      </c>
      <c r="K20" s="30">
        <f>PPRD!K20+RCV_RCY!K20+IMP!K20-EXP!K20+STK_CHG!K20-INTMARB!K20</f>
        <v>0</v>
      </c>
      <c r="L20" s="30">
        <f>PPRD!L20+RCV_RCY!L20+IMP!L20-EXP!L20+STK_CHG!L20-INTMARB!L20</f>
        <v>0</v>
      </c>
      <c r="M20" s="30">
        <f>PPRD!M20+RCV_RCY!M20+IMP!M20-EXP!M20+STK_CHG!M20-INTMARB!M20</f>
        <v>0</v>
      </c>
      <c r="N20" s="30">
        <f>PPRD!N20+RCV_RCY!N20+IMP!N20-EXP!N20+STK_CHG!N20-INTMARB!N20</f>
        <v>0</v>
      </c>
      <c r="O20" s="30">
        <f>PPRD!O20+RCV_RCY!O20+IMP!O20-EXP!O20+STK_CHG!O20-INTMARB!O20</f>
        <v>0</v>
      </c>
      <c r="P20" s="30">
        <f>PPRD!P20+RCV_RCY!P20+IMP!P20-EXP!P20+STK_CHG!P20-INTMARB!P20</f>
        <v>0</v>
      </c>
      <c r="Q20" s="30">
        <f>PPRD!Q20+RCV_RCY!Q20+IMP!Q20-EXP!Q20+STK_CHG!Q20-INTMARB!Q20</f>
        <v>0</v>
      </c>
      <c r="R20" s="30">
        <f>PPRD!R20+RCV_RCY!R20+IMP!R20-EXP!R20+STK_CHG!R20-INTMARB!R20</f>
        <v>0</v>
      </c>
      <c r="S20" s="30">
        <f>PPRD!S20+RCV_RCY!S20+IMP!S20-EXP!S20+STK_CHG!S20-INTMARB!S20</f>
        <v>0</v>
      </c>
      <c r="T20" s="30">
        <f>PPRD!T20+RCV_RCY!T20+IMP!T20-EXP!T20+STK_CHG!T20-INTMARB!T20</f>
        <v>0</v>
      </c>
      <c r="U20" s="30">
        <f>PPRD!U20+RCV_RCY!U20+IMP!U20-EXP!U20+STK_CHG!U20-INTMARB!U20</f>
        <v>0</v>
      </c>
      <c r="V20" s="30">
        <f>PPRD!V20+RCV_RCY!V20+IMP!V20-EXP!V20+STK_CHG!V20-INTMARB!V20</f>
        <v>0</v>
      </c>
      <c r="W20" s="30">
        <f>PPRD!W20+RCV_RCY!W20+IMP!W20-EXP!W20+STK_CHG!W20-INTMARB!W20</f>
        <v>0</v>
      </c>
      <c r="X20" s="30">
        <f>PPRD!X20+RCV_RCY!X20+IMP!X20-EXP!X20+STK_CHG!X20-INTMARB!X20</f>
        <v>0</v>
      </c>
    </row>
    <row r="21" spans="1:24" ht="11.25" customHeight="1" x14ac:dyDescent="0.2">
      <c r="A21" s="22" t="s">
        <v>33</v>
      </c>
      <c r="B21" s="23" t="s">
        <v>34</v>
      </c>
      <c r="C21" s="30">
        <f>PPRD!C21+RCV_RCY!C21+IMP!C21-EXP!C21+STK_CHG!C21-INTMARB!C21</f>
        <v>0</v>
      </c>
      <c r="D21" s="30">
        <f>PPRD!D21+RCV_RCY!D21+IMP!D21-EXP!D21+STK_CHG!D21-INTMARB!D21</f>
        <v>0</v>
      </c>
      <c r="E21" s="30">
        <f>PPRD!E21+RCV_RCY!E21+IMP!E21-EXP!E21+STK_CHG!E21-INTMARB!E21</f>
        <v>0</v>
      </c>
      <c r="F21" s="30">
        <f>PPRD!F21+RCV_RCY!F21+IMP!F21-EXP!F21+STK_CHG!F21-INTMARB!F21</f>
        <v>0</v>
      </c>
      <c r="G21" s="30">
        <f>PPRD!G21+RCV_RCY!G21+IMP!G21-EXP!G21+STK_CHG!G21-INTMARB!G21</f>
        <v>0</v>
      </c>
      <c r="H21" s="30">
        <f>PPRD!H21+RCV_RCY!H21+IMP!H21-EXP!H21+STK_CHG!H21-INTMARB!H21</f>
        <v>0</v>
      </c>
      <c r="I21" s="30">
        <f>PPRD!I21+RCV_RCY!I21+IMP!I21-EXP!I21+STK_CHG!I21-INTMARB!I21</f>
        <v>0</v>
      </c>
      <c r="J21" s="30">
        <f>PPRD!J21+RCV_RCY!J21+IMP!J21-EXP!J21+STK_CHG!J21-INTMARB!J21</f>
        <v>0</v>
      </c>
      <c r="K21" s="30">
        <f>PPRD!K21+RCV_RCY!K21+IMP!K21-EXP!K21+STK_CHG!K21-INTMARB!K21</f>
        <v>0</v>
      </c>
      <c r="L21" s="30">
        <f>PPRD!L21+RCV_RCY!L21+IMP!L21-EXP!L21+STK_CHG!L21-INTMARB!L21</f>
        <v>0</v>
      </c>
      <c r="M21" s="30">
        <f>PPRD!M21+RCV_RCY!M21+IMP!M21-EXP!M21+STK_CHG!M21-INTMARB!M21</f>
        <v>0</v>
      </c>
      <c r="N21" s="30">
        <f>PPRD!N21+RCV_RCY!N21+IMP!N21-EXP!N21+STK_CHG!N21-INTMARB!N21</f>
        <v>0</v>
      </c>
      <c r="O21" s="30">
        <f>PPRD!O21+RCV_RCY!O21+IMP!O21-EXP!O21+STK_CHG!O21-INTMARB!O21</f>
        <v>0</v>
      </c>
      <c r="P21" s="30">
        <f>PPRD!P21+RCV_RCY!P21+IMP!P21-EXP!P21+STK_CHG!P21-INTMARB!P21</f>
        <v>0</v>
      </c>
      <c r="Q21" s="30">
        <f>PPRD!Q21+RCV_RCY!Q21+IMP!Q21-EXP!Q21+STK_CHG!Q21-INTMARB!Q21</f>
        <v>0</v>
      </c>
      <c r="R21" s="30">
        <f>PPRD!R21+RCV_RCY!R21+IMP!R21-EXP!R21+STK_CHG!R21-INTMARB!R21</f>
        <v>0</v>
      </c>
      <c r="S21" s="30">
        <f>PPRD!S21+RCV_RCY!S21+IMP!S21-EXP!S21+STK_CHG!S21-INTMARB!S21</f>
        <v>0</v>
      </c>
      <c r="T21" s="30">
        <f>PPRD!T21+RCV_RCY!T21+IMP!T21-EXP!T21+STK_CHG!T21-INTMARB!T21</f>
        <v>0</v>
      </c>
      <c r="U21" s="30">
        <f>PPRD!U21+RCV_RCY!U21+IMP!U21-EXP!U21+STK_CHG!U21-INTMARB!U21</f>
        <v>0</v>
      </c>
      <c r="V21" s="30">
        <f>PPRD!V21+RCV_RCY!V21+IMP!V21-EXP!V21+STK_CHG!V21-INTMARB!V21</f>
        <v>0</v>
      </c>
      <c r="W21" s="30">
        <f>PPRD!W21+RCV_RCY!W21+IMP!W21-EXP!W21+STK_CHG!W21-INTMARB!W21</f>
        <v>0</v>
      </c>
      <c r="X21" s="30">
        <f>PPRD!X21+RCV_RCY!X21+IMP!X21-EXP!X21+STK_CHG!X21-INTMARB!X21</f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:W22" si="12">SUM(C23:C24)</f>
        <v>2529.3790197764406</v>
      </c>
      <c r="D22" s="31">
        <f t="shared" si="12"/>
        <v>3288.9607910576092</v>
      </c>
      <c r="E22" s="31">
        <f t="shared" si="12"/>
        <v>3722.7888220120376</v>
      </c>
      <c r="F22" s="31">
        <f t="shared" si="12"/>
        <v>3521.7078245915727</v>
      </c>
      <c r="G22" s="31">
        <f t="shared" si="12"/>
        <v>2996.776440240757</v>
      </c>
      <c r="H22" s="31">
        <f t="shared" si="12"/>
        <v>2793.9697334479793</v>
      </c>
      <c r="I22" s="31">
        <f t="shared" si="12"/>
        <v>3318.0040412725712</v>
      </c>
      <c r="J22" s="31">
        <f t="shared" si="12"/>
        <v>3634.7277730008605</v>
      </c>
      <c r="K22" s="31">
        <f t="shared" si="12"/>
        <v>3466.4079105760961</v>
      </c>
      <c r="L22" s="31">
        <f t="shared" si="12"/>
        <v>3264.7926053310402</v>
      </c>
      <c r="M22" s="31">
        <f t="shared" si="12"/>
        <v>3346.8767841788476</v>
      </c>
      <c r="N22" s="31">
        <f t="shared" si="12"/>
        <v>3154.9504729148748</v>
      </c>
      <c r="O22" s="31">
        <f t="shared" si="12"/>
        <v>3008.2699914015475</v>
      </c>
      <c r="P22" s="31">
        <f t="shared" si="12"/>
        <v>2061.9602751504731</v>
      </c>
      <c r="Q22" s="31">
        <f t="shared" si="12"/>
        <v>2344.609974204644</v>
      </c>
      <c r="R22" s="31">
        <f t="shared" si="12"/>
        <v>2343.3840068787622</v>
      </c>
      <c r="S22" s="31">
        <f t="shared" si="12"/>
        <v>2332.855717970765</v>
      </c>
      <c r="T22" s="31">
        <f t="shared" si="12"/>
        <v>2177.4279449699052</v>
      </c>
      <c r="U22" s="31">
        <f t="shared" si="12"/>
        <v>2363.588478073947</v>
      </c>
      <c r="V22" s="31">
        <f t="shared" si="12"/>
        <v>2304.1447119518489</v>
      </c>
      <c r="W22" s="31">
        <f t="shared" si="12"/>
        <v>1742.0867583834906</v>
      </c>
      <c r="X22" s="31">
        <f t="shared" ref="X22" si="13">SUM(X23:X24)</f>
        <v>1372.1133276010316</v>
      </c>
    </row>
    <row r="23" spans="1:24" ht="11.25" customHeight="1" x14ac:dyDescent="0.2">
      <c r="A23" s="22" t="s">
        <v>37</v>
      </c>
      <c r="B23" s="23" t="s">
        <v>38</v>
      </c>
      <c r="C23" s="30">
        <f>PPRD!C23+RCV_RCY!C23+IMP!C23-EXP!C23+STK_CHG!C23-INTMARB!C23</f>
        <v>2547.7876182287191</v>
      </c>
      <c r="D23" s="30">
        <f>PPRD!D23+RCV_RCY!D23+IMP!D23-EXP!D23+STK_CHG!D23-INTMARB!D23</f>
        <v>3331.8743766122093</v>
      </c>
      <c r="E23" s="30">
        <f>PPRD!E23+RCV_RCY!E23+IMP!E23-EXP!E23+STK_CHG!E23-INTMARB!E23</f>
        <v>3769.9988822012037</v>
      </c>
      <c r="F23" s="30">
        <f>PPRD!F23+RCV_RCY!F23+IMP!F23-EXP!F23+STK_CHG!F23-INTMARB!F23</f>
        <v>3588.3288907996553</v>
      </c>
      <c r="G23" s="30">
        <f>PPRD!G23+RCV_RCY!G23+IMP!G23-EXP!G23+STK_CHG!G23-INTMARB!G23</f>
        <v>3017.4710232158213</v>
      </c>
      <c r="H23" s="30">
        <f>PPRD!H23+RCV_RCY!H23+IMP!H23-EXP!H23+STK_CHG!H23-INTMARB!H23</f>
        <v>2810.5910576096303</v>
      </c>
      <c r="I23" s="30">
        <f>PPRD!I23+RCV_RCY!I23+IMP!I23-EXP!I23+STK_CHG!I23-INTMARB!I23</f>
        <v>3366.8716251074807</v>
      </c>
      <c r="J23" s="30">
        <f>PPRD!J23+RCV_RCY!J23+IMP!J23-EXP!J23+STK_CHG!J23-INTMARB!J23</f>
        <v>3680.3742906276875</v>
      </c>
      <c r="K23" s="30">
        <f>PPRD!K23+RCV_RCY!K23+IMP!K23-EXP!K23+STK_CHG!K23-INTMARB!K23</f>
        <v>3470.5992261392948</v>
      </c>
      <c r="L23" s="30">
        <f>PPRD!L23+RCV_RCY!L23+IMP!L23-EXP!L23+STK_CHG!L23-INTMARB!L23</f>
        <v>3276.9735167669819</v>
      </c>
      <c r="M23" s="30">
        <f>PPRD!M23+RCV_RCY!M23+IMP!M23-EXP!M23+STK_CHG!M23-INTMARB!M23</f>
        <v>3377.8809974204642</v>
      </c>
      <c r="N23" s="30">
        <f>PPRD!N23+RCV_RCY!N23+IMP!N23-EXP!N23+STK_CHG!N23-INTMARB!N23</f>
        <v>3178.0099742046427</v>
      </c>
      <c r="O23" s="30">
        <f>PPRD!O23+RCV_RCY!O23+IMP!O23-EXP!O23+STK_CHG!O23-INTMARB!O23</f>
        <v>3002.4348237317281</v>
      </c>
      <c r="P23" s="30">
        <f>PPRD!P23+RCV_RCY!P23+IMP!P23-EXP!P23+STK_CHG!P23-INTMARB!P23</f>
        <v>2076.8509028374892</v>
      </c>
      <c r="Q23" s="30">
        <f>PPRD!Q23+RCV_RCY!Q23+IMP!Q23-EXP!Q23+STK_CHG!Q23-INTMARB!Q23</f>
        <v>2354.5740326741193</v>
      </c>
      <c r="R23" s="30">
        <f>PPRD!R23+RCV_RCY!R23+IMP!R23-EXP!R23+STK_CHG!R23-INTMARB!R23</f>
        <v>2318.6757523645747</v>
      </c>
      <c r="S23" s="30">
        <f>PPRD!S23+RCV_RCY!S23+IMP!S23-EXP!S23+STK_CHG!S23-INTMARB!S23</f>
        <v>2327.9868443680134</v>
      </c>
      <c r="T23" s="30">
        <f>PPRD!T23+RCV_RCY!T23+IMP!T23-EXP!T23+STK_CHG!T23-INTMARB!T23</f>
        <v>2171.9766122098022</v>
      </c>
      <c r="U23" s="30">
        <f>PPRD!U23+RCV_RCY!U23+IMP!U23-EXP!U23+STK_CHG!U23-INTMARB!U23</f>
        <v>2334.387618228719</v>
      </c>
      <c r="V23" s="30">
        <f>PPRD!V23+RCV_RCY!V23+IMP!V23-EXP!V23+STK_CHG!V23-INTMARB!V23</f>
        <v>2284.1349957007742</v>
      </c>
      <c r="W23" s="30">
        <f>PPRD!W23+RCV_RCY!W23+IMP!W23-EXP!W23+STK_CHG!W23-INTMARB!W23</f>
        <v>1727.9587274290625</v>
      </c>
      <c r="X23" s="30">
        <f>PPRD!X23+RCV_RCY!X23+IMP!X23-EXP!X23+STK_CHG!X23-INTMARB!X23</f>
        <v>1359.4681857265691</v>
      </c>
    </row>
    <row r="24" spans="1:24" ht="11.25" customHeight="1" x14ac:dyDescent="0.2">
      <c r="A24" s="22" t="s">
        <v>39</v>
      </c>
      <c r="B24" s="23" t="s">
        <v>40</v>
      </c>
      <c r="C24" s="30">
        <f>PPRD!C24+RCV_RCY!C24+IMP!C24-EXP!C24+STK_CHG!C24-INTMARB!C24</f>
        <v>-18.408598452278586</v>
      </c>
      <c r="D24" s="30">
        <f>PPRD!D24+RCV_RCY!D24+IMP!D24-EXP!D24+STK_CHG!D24-INTMARB!D24</f>
        <v>-42.913585554600175</v>
      </c>
      <c r="E24" s="30">
        <f>PPRD!E24+RCV_RCY!E24+IMP!E24-EXP!E24+STK_CHG!E24-INTMARB!E24</f>
        <v>-47.210060189165944</v>
      </c>
      <c r="F24" s="30">
        <f>PPRD!F24+RCV_RCY!F24+IMP!F24-EXP!F24+STK_CHG!F24-INTMARB!F24</f>
        <v>-66.621066208082524</v>
      </c>
      <c r="G24" s="30">
        <f>PPRD!G24+RCV_RCY!G24+IMP!G24-EXP!G24+STK_CHG!G24-INTMARB!G24</f>
        <v>-20.694582975064471</v>
      </c>
      <c r="H24" s="30">
        <f>PPRD!H24+RCV_RCY!H24+IMP!H24-EXP!H24+STK_CHG!H24-INTMARB!H24</f>
        <v>-16.621324161650904</v>
      </c>
      <c r="I24" s="30">
        <f>PPRD!I24+RCV_RCY!I24+IMP!I24-EXP!I24+STK_CHG!I24-INTMARB!I24</f>
        <v>-48.867583834909716</v>
      </c>
      <c r="J24" s="30">
        <f>PPRD!J24+RCV_RCY!J24+IMP!J24-EXP!J24+STK_CHG!J24-INTMARB!J24</f>
        <v>-45.646517626827162</v>
      </c>
      <c r="K24" s="30">
        <f>PPRD!K24+RCV_RCY!K24+IMP!K24-EXP!K24+STK_CHG!K24-INTMARB!K24</f>
        <v>-4.1913155631986285</v>
      </c>
      <c r="L24" s="30">
        <f>PPRD!L24+RCV_RCY!L24+IMP!L24-EXP!L24+STK_CHG!L24-INTMARB!L24</f>
        <v>-12.180911435941535</v>
      </c>
      <c r="M24" s="30">
        <f>PPRD!M24+RCV_RCY!M24+IMP!M24-EXP!M24+STK_CHG!M24-INTMARB!M24</f>
        <v>-31.004213241616508</v>
      </c>
      <c r="N24" s="30">
        <f>PPRD!N24+RCV_RCY!N24+IMP!N24-EXP!N24+STK_CHG!N24-INTMARB!N24</f>
        <v>-23.059501289767834</v>
      </c>
      <c r="O24" s="30">
        <f>PPRD!O24+RCV_RCY!O24+IMP!O24-EXP!O24+STK_CHG!O24-INTMARB!O24</f>
        <v>5.8351676698194304</v>
      </c>
      <c r="P24" s="30">
        <f>PPRD!P24+RCV_RCY!P24+IMP!P24-EXP!P24+STK_CHG!P24-INTMARB!P24</f>
        <v>-14.890627687016345</v>
      </c>
      <c r="Q24" s="30">
        <f>PPRD!Q24+RCV_RCY!Q24+IMP!Q24-EXP!Q24+STK_CHG!Q24-INTMARB!Q24</f>
        <v>-9.9640584694754981</v>
      </c>
      <c r="R24" s="30">
        <f>PPRD!R24+RCV_RCY!R24+IMP!R24-EXP!R24+STK_CHG!R24-INTMARB!R24</f>
        <v>24.708254514187441</v>
      </c>
      <c r="S24" s="30">
        <f>PPRD!S24+RCV_RCY!S24+IMP!S24-EXP!S24+STK_CHG!S24-INTMARB!S24</f>
        <v>4.8688736027515054</v>
      </c>
      <c r="T24" s="30">
        <f>PPRD!T24+RCV_RCY!T24+IMP!T24-EXP!T24+STK_CHG!T24-INTMARB!T24</f>
        <v>5.4513327601031847</v>
      </c>
      <c r="U24" s="30">
        <f>PPRD!U24+RCV_RCY!U24+IMP!U24-EXP!U24+STK_CHG!U24-INTMARB!U24</f>
        <v>29.200859845227857</v>
      </c>
      <c r="V24" s="30">
        <f>PPRD!V24+RCV_RCY!V24+IMP!V24-EXP!V24+STK_CHG!V24-INTMARB!V24</f>
        <v>20.009716251074806</v>
      </c>
      <c r="W24" s="30">
        <f>PPRD!W24+RCV_RCY!W24+IMP!W24-EXP!W24+STK_CHG!W24-INTMARB!W24</f>
        <v>14.128030954428205</v>
      </c>
      <c r="X24" s="30">
        <f>PPRD!X24+RCV_RCY!X24+IMP!X24-EXP!X24+STK_CHG!X24-INTMARB!X24</f>
        <v>12.645141874462595</v>
      </c>
    </row>
    <row r="25" spans="1:24" ht="11.25" customHeight="1" x14ac:dyDescent="0.2">
      <c r="A25" s="24" t="s">
        <v>41</v>
      </c>
      <c r="B25" s="25" t="s">
        <v>42</v>
      </c>
      <c r="C25" s="31">
        <f>PPRD!C25+RCV_RCY!C25+IMP!C25-EXP!C25+STK_CHG!C25-INTMARB!C25</f>
        <v>2851.9614789337911</v>
      </c>
      <c r="D25" s="31">
        <f>PPRD!D25+RCV_RCY!D25+IMP!D25-EXP!D25+STK_CHG!D25-INTMARB!D25</f>
        <v>2847.7956147893378</v>
      </c>
      <c r="E25" s="31">
        <f>PPRD!E25+RCV_RCY!E25+IMP!E25-EXP!E25+STK_CHG!E25-INTMARB!E25</f>
        <v>2677.8083404987101</v>
      </c>
      <c r="F25" s="31">
        <f>PPRD!F25+RCV_RCY!F25+IMP!F25-EXP!F25+STK_CHG!F25-INTMARB!F25</f>
        <v>3016.8928632846087</v>
      </c>
      <c r="G25" s="31">
        <f>PPRD!G25+RCV_RCY!G25+IMP!G25-EXP!G25+STK_CHG!G25-INTMARB!G25</f>
        <v>3321.3753224419602</v>
      </c>
      <c r="H25" s="31">
        <f>PPRD!H25+RCV_RCY!H25+IMP!H25-EXP!H25+STK_CHG!H25-INTMARB!H25</f>
        <v>3366.1092863284612</v>
      </c>
      <c r="I25" s="31">
        <f>PPRD!I25+RCV_RCY!I25+IMP!I25-EXP!I25+STK_CHG!I25-INTMARB!I25</f>
        <v>3283.1244196044709</v>
      </c>
      <c r="J25" s="31">
        <f>PPRD!J25+RCV_RCY!J25+IMP!J25-EXP!J25+STK_CHG!J25-INTMARB!J25</f>
        <v>4230.5593293207212</v>
      </c>
      <c r="K25" s="31">
        <f>PPRD!K25+RCV_RCY!K25+IMP!K25-EXP!K25+STK_CHG!K25-INTMARB!K25</f>
        <v>3365.3787618228716</v>
      </c>
      <c r="L25" s="31">
        <f>PPRD!L25+RCV_RCY!L25+IMP!L25-EXP!L25+STK_CHG!L25-INTMARB!L25</f>
        <v>2488.1541702493546</v>
      </c>
      <c r="M25" s="31">
        <f>PPRD!M25+RCV_RCY!M25+IMP!M25-EXP!M25+STK_CHG!M25-INTMARB!M25</f>
        <v>4109.9941530524502</v>
      </c>
      <c r="N25" s="31">
        <f>PPRD!N25+RCV_RCY!N25+IMP!N25-EXP!N25+STK_CHG!N25-INTMARB!N25</f>
        <v>4082.8635425623388</v>
      </c>
      <c r="O25" s="31">
        <f>PPRD!O25+RCV_RCY!O25+IMP!O25-EXP!O25+STK_CHG!O25-INTMARB!O25</f>
        <v>3433.5549441100598</v>
      </c>
      <c r="P25" s="31">
        <f>PPRD!P25+RCV_RCY!P25+IMP!P25-EXP!P25+STK_CHG!P25-INTMARB!P25</f>
        <v>4098.2850386930349</v>
      </c>
      <c r="Q25" s="31">
        <f>PPRD!Q25+RCV_RCY!Q25+IMP!Q25-EXP!Q25+STK_CHG!Q25-INTMARB!Q25</f>
        <v>3931.8539122957864</v>
      </c>
      <c r="R25" s="31">
        <f>PPRD!R25+RCV_RCY!R25+IMP!R25-EXP!R25+STK_CHG!R25-INTMARB!R25</f>
        <v>3180.7372312983662</v>
      </c>
      <c r="S25" s="31">
        <f>PPRD!S25+RCV_RCY!S25+IMP!S25-EXP!S25+STK_CHG!S25-INTMARB!S25</f>
        <v>4221.793981083405</v>
      </c>
      <c r="T25" s="31">
        <f>PPRD!T25+RCV_RCY!T25+IMP!T25-EXP!T25+STK_CHG!T25-INTMARB!T25</f>
        <v>4348.7027515047293</v>
      </c>
      <c r="U25" s="31">
        <f>PPRD!U25+RCV_RCY!U25+IMP!U25-EXP!U25+STK_CHG!U25-INTMARB!U25</f>
        <v>4071.9505588993984</v>
      </c>
      <c r="V25" s="31">
        <f>PPRD!V25+RCV_RCY!V25+IMP!V25-EXP!V25+STK_CHG!V25-INTMARB!V25</f>
        <v>3046.843336199483</v>
      </c>
      <c r="W25" s="31">
        <f>PPRD!W25+RCV_RCY!W25+IMP!W25-EXP!W25+STK_CHG!W25-INTMARB!W25</f>
        <v>2492.7062768701635</v>
      </c>
      <c r="X25" s="31">
        <f>PPRD!X25+RCV_RCY!X25+IMP!X25-EXP!X25+STK_CHG!X25-INTMARB!X25</f>
        <v>2725.7885640584695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:W26" si="14">SUM(C27,C33)</f>
        <v>579869.82880481496</v>
      </c>
      <c r="D26" s="31">
        <f t="shared" si="14"/>
        <v>596347.94282029232</v>
      </c>
      <c r="E26" s="31">
        <f t="shared" si="14"/>
        <v>593356.34282029222</v>
      </c>
      <c r="F26" s="31">
        <f t="shared" si="14"/>
        <v>598294.33078245947</v>
      </c>
      <c r="G26" s="31">
        <f t="shared" si="14"/>
        <v>600632.19449699076</v>
      </c>
      <c r="H26" s="31">
        <f t="shared" si="14"/>
        <v>598648.48073946696</v>
      </c>
      <c r="I26" s="31">
        <f t="shared" si="14"/>
        <v>596923.2559759242</v>
      </c>
      <c r="J26" s="31">
        <f t="shared" si="14"/>
        <v>579776.69509888208</v>
      </c>
      <c r="K26" s="31">
        <f t="shared" si="14"/>
        <v>577052.98624247627</v>
      </c>
      <c r="L26" s="31">
        <f t="shared" si="14"/>
        <v>543251.41857265669</v>
      </c>
      <c r="M26" s="31">
        <f t="shared" si="14"/>
        <v>538879.19888220122</v>
      </c>
      <c r="N26" s="31">
        <f t="shared" si="14"/>
        <v>523807.53817712807</v>
      </c>
      <c r="O26" s="31">
        <f t="shared" si="14"/>
        <v>501412.87480653473</v>
      </c>
      <c r="P26" s="31">
        <f t="shared" si="14"/>
        <v>489274.55958727433</v>
      </c>
      <c r="Q26" s="31">
        <f t="shared" si="14"/>
        <v>485393.14995700761</v>
      </c>
      <c r="R26" s="31">
        <f t="shared" si="14"/>
        <v>486437.00266552012</v>
      </c>
      <c r="S26" s="31">
        <f t="shared" si="14"/>
        <v>494018.93353396386</v>
      </c>
      <c r="T26" s="31">
        <f t="shared" si="14"/>
        <v>506305.95064488379</v>
      </c>
      <c r="U26" s="31">
        <f t="shared" si="14"/>
        <v>497790.4059329321</v>
      </c>
      <c r="V26" s="31">
        <f t="shared" si="14"/>
        <v>502332.86225279438</v>
      </c>
      <c r="W26" s="31">
        <f t="shared" si="14"/>
        <v>437195.68082545145</v>
      </c>
      <c r="X26" s="31">
        <f t="shared" ref="X26" si="15">SUM(X27,X33)</f>
        <v>460129.7718830611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:W27" si="16">SUM(C28:C32)</f>
        <v>597803.71504729136</v>
      </c>
      <c r="D27" s="42">
        <f t="shared" si="16"/>
        <v>601416.06672398967</v>
      </c>
      <c r="E27" s="42">
        <f t="shared" si="16"/>
        <v>591728.64204643155</v>
      </c>
      <c r="F27" s="42">
        <f t="shared" si="16"/>
        <v>608560.08340498735</v>
      </c>
      <c r="G27" s="42">
        <f t="shared" si="16"/>
        <v>619809.2008598455</v>
      </c>
      <c r="H27" s="42">
        <f t="shared" si="16"/>
        <v>625775.54952708515</v>
      </c>
      <c r="I27" s="42">
        <f t="shared" si="16"/>
        <v>622705.00971625093</v>
      </c>
      <c r="J27" s="42">
        <f t="shared" si="16"/>
        <v>614143.44015477202</v>
      </c>
      <c r="K27" s="42">
        <f t="shared" si="16"/>
        <v>612119.99423903681</v>
      </c>
      <c r="L27" s="42">
        <f t="shared" si="16"/>
        <v>566956.62252794474</v>
      </c>
      <c r="M27" s="42">
        <f t="shared" si="16"/>
        <v>560426.09888220124</v>
      </c>
      <c r="N27" s="42">
        <f t="shared" si="16"/>
        <v>546404.98392089421</v>
      </c>
      <c r="O27" s="42">
        <f t="shared" si="16"/>
        <v>547038.79251934646</v>
      </c>
      <c r="P27" s="42">
        <f t="shared" si="16"/>
        <v>527124.7305245056</v>
      </c>
      <c r="Q27" s="42">
        <f t="shared" si="16"/>
        <v>527801.18013757514</v>
      </c>
      <c r="R27" s="42">
        <f t="shared" si="16"/>
        <v>551625.88082545134</v>
      </c>
      <c r="S27" s="42">
        <f t="shared" si="16"/>
        <v>552517.06087704212</v>
      </c>
      <c r="T27" s="42">
        <f t="shared" si="16"/>
        <v>562519.12175408413</v>
      </c>
      <c r="U27" s="42">
        <f t="shared" si="16"/>
        <v>550032.47815993126</v>
      </c>
      <c r="V27" s="42">
        <f t="shared" si="16"/>
        <v>542564.52252794488</v>
      </c>
      <c r="W27" s="42">
        <f t="shared" si="16"/>
        <v>477234.72149613075</v>
      </c>
      <c r="X27" s="42">
        <f t="shared" ref="X27" si="17">SUM(X28:X32)</f>
        <v>491633.7199484093</v>
      </c>
    </row>
    <row r="28" spans="1:24" ht="11.25" customHeight="1" x14ac:dyDescent="0.2">
      <c r="A28" s="39" t="s">
        <v>45</v>
      </c>
      <c r="B28" s="23" t="s">
        <v>46</v>
      </c>
      <c r="C28" s="30">
        <f>PPRD!C28+RCV_RCY!C28+IMP!C28-EXP!C28+STK_CHG!C28-INTMARB!C28</f>
        <v>576969.18804815132</v>
      </c>
      <c r="D28" s="30">
        <f>PPRD!D28+RCV_RCY!D28+IMP!D28-EXP!D28+STK_CHG!D28-INTMARB!D28</f>
        <v>575188.74144453998</v>
      </c>
      <c r="E28" s="30">
        <f>PPRD!E28+RCV_RCY!E28+IMP!E28-EXP!E28+STK_CHG!E28-INTMARB!E28</f>
        <v>563047.79492691299</v>
      </c>
      <c r="F28" s="30">
        <f>PPRD!F28+RCV_RCY!F28+IMP!F28-EXP!F28+STK_CHG!F28-INTMARB!F28</f>
        <v>582519.41719690477</v>
      </c>
      <c r="G28" s="30">
        <f>PPRD!G28+RCV_RCY!G28+IMP!G28-EXP!G28+STK_CHG!G28-INTMARB!G28</f>
        <v>595784.25614789361</v>
      </c>
      <c r="H28" s="30">
        <f>PPRD!H28+RCV_RCY!H28+IMP!H28-EXP!H28+STK_CHG!H28-INTMARB!H28</f>
        <v>600454.04935511609</v>
      </c>
      <c r="I28" s="30">
        <f>PPRD!I28+RCV_RCY!I28+IMP!I28-EXP!I28+STK_CHG!I28-INTMARB!I28</f>
        <v>590160.94763542549</v>
      </c>
      <c r="J28" s="30">
        <f>PPRD!J28+RCV_RCY!J28+IMP!J28-EXP!J28+STK_CHG!J28-INTMARB!J28</f>
        <v>584147.09183147026</v>
      </c>
      <c r="K28" s="30">
        <f>PPRD!K28+RCV_RCY!K28+IMP!K28-EXP!K28+STK_CHG!K28-INTMARB!K28</f>
        <v>584958.82846087695</v>
      </c>
      <c r="L28" s="30">
        <f>PPRD!L28+RCV_RCY!L28+IMP!L28-EXP!L28+STK_CHG!L28-INTMARB!L28</f>
        <v>538848.05348237301</v>
      </c>
      <c r="M28" s="30">
        <f>PPRD!M28+RCV_RCY!M28+IMP!M28-EXP!M28+STK_CHG!M28-INTMARB!M28</f>
        <v>537785.18598452269</v>
      </c>
      <c r="N28" s="30">
        <f>PPRD!N28+RCV_RCY!N28+IMP!N28-EXP!N28+STK_CHG!N28-INTMARB!N28</f>
        <v>520232.94393809116</v>
      </c>
      <c r="O28" s="30">
        <f>PPRD!O28+RCV_RCY!O28+IMP!O28-EXP!O28+STK_CHG!O28-INTMARB!O28</f>
        <v>525198.00679277722</v>
      </c>
      <c r="P28" s="30">
        <f>PPRD!P28+RCV_RCY!P28+IMP!P28-EXP!P28+STK_CHG!P28-INTMARB!P28</f>
        <v>498742.30240756663</v>
      </c>
      <c r="Q28" s="30">
        <f>PPRD!Q28+RCV_RCY!Q28+IMP!Q28-EXP!Q28+STK_CHG!Q28-INTMARB!Q28</f>
        <v>501244.80679277721</v>
      </c>
      <c r="R28" s="30">
        <f>PPRD!R28+RCV_RCY!R28+IMP!R28-EXP!R28+STK_CHG!R28-INTMARB!R28</f>
        <v>529893.14995700773</v>
      </c>
      <c r="S28" s="30">
        <f>PPRD!S28+RCV_RCY!S28+IMP!S28-EXP!S28+STK_CHG!S28-INTMARB!S28</f>
        <v>531952.25657781598</v>
      </c>
      <c r="T28" s="30">
        <f>PPRD!T28+RCV_RCY!T28+IMP!T28-EXP!T28+STK_CHG!T28-INTMARB!T28</f>
        <v>543012.23628546845</v>
      </c>
      <c r="U28" s="30">
        <f>PPRD!U28+RCV_RCY!U28+IMP!U28-EXP!U28+STK_CHG!U28-INTMARB!U28</f>
        <v>532705.05331040418</v>
      </c>
      <c r="V28" s="30">
        <f>PPRD!V28+RCV_RCY!V28+IMP!V28-EXP!V28+STK_CHG!V28-INTMARB!V28</f>
        <v>526251.6730008598</v>
      </c>
      <c r="W28" s="30">
        <f>PPRD!W28+RCV_RCY!W28+IMP!W28-EXP!W28+STK_CHG!W28-INTMARB!W28</f>
        <v>460293.73258813418</v>
      </c>
      <c r="X28" s="30">
        <f>PPRD!X28+RCV_RCY!X28+IMP!X28-EXP!X28+STK_CHG!X28-INTMARB!X28</f>
        <v>471847.52201203787</v>
      </c>
    </row>
    <row r="29" spans="1:24" ht="11.25" customHeight="1" x14ac:dyDescent="0.2">
      <c r="A29" s="39" t="s">
        <v>47</v>
      </c>
      <c r="B29" s="23" t="s">
        <v>48</v>
      </c>
      <c r="C29" s="30">
        <f>PPRD!C29+RCV_RCY!C29+IMP!C29-EXP!C29+STK_CHG!C29-INTMARB!C29</f>
        <v>9043.464832330179</v>
      </c>
      <c r="D29" s="30">
        <f>PPRD!D29+RCV_RCY!D29+IMP!D29-EXP!D29+STK_CHG!D29-INTMARB!D29</f>
        <v>9914.042476354256</v>
      </c>
      <c r="E29" s="30">
        <f>PPRD!E29+RCV_RCY!E29+IMP!E29-EXP!E29+STK_CHG!E29-INTMARB!E29</f>
        <v>11756.666723989683</v>
      </c>
      <c r="F29" s="30">
        <f>PPRD!F29+RCV_RCY!F29+IMP!F29-EXP!F29+STK_CHG!F29-INTMARB!F29</f>
        <v>12079.291745485812</v>
      </c>
      <c r="G29" s="30">
        <f>PPRD!G29+RCV_RCY!G29+IMP!G29-EXP!G29+STK_CHG!G29-INTMARB!G29</f>
        <v>11684.274118658641</v>
      </c>
      <c r="H29" s="30">
        <f>PPRD!H29+RCV_RCY!H29+IMP!H29-EXP!H29+STK_CHG!H29-INTMARB!H29</f>
        <v>12251.993981083402</v>
      </c>
      <c r="I29" s="30">
        <f>PPRD!I29+RCV_RCY!I29+IMP!I29-EXP!I29+STK_CHG!I29-INTMARB!I29</f>
        <v>15167.461306964742</v>
      </c>
      <c r="J29" s="30">
        <f>PPRD!J29+RCV_RCY!J29+IMP!J29-EXP!J29+STK_CHG!J29-INTMARB!J29</f>
        <v>12251.0154772141</v>
      </c>
      <c r="K29" s="30">
        <f>PPRD!K29+RCV_RCY!K29+IMP!K29-EXP!K29+STK_CHG!K29-INTMARB!K29</f>
        <v>10954.203611349956</v>
      </c>
      <c r="L29" s="30">
        <f>PPRD!L29+RCV_RCY!L29+IMP!L29-EXP!L29+STK_CHG!L29-INTMARB!L29</f>
        <v>11875.21642304385</v>
      </c>
      <c r="M29" s="30">
        <f>PPRD!M29+RCV_RCY!M29+IMP!M29-EXP!M29+STK_CHG!M29-INTMARB!M29</f>
        <v>10429.796560619086</v>
      </c>
      <c r="N29" s="30">
        <f>PPRD!N29+RCV_RCY!N29+IMP!N29-EXP!N29+STK_CHG!N29-INTMARB!N29</f>
        <v>10034.500601891661</v>
      </c>
      <c r="O29" s="30">
        <f>PPRD!O29+RCV_RCY!O29+IMP!O29-EXP!O29+STK_CHG!O29-INTMARB!O29</f>
        <v>9729.535081685297</v>
      </c>
      <c r="P29" s="30">
        <f>PPRD!P29+RCV_RCY!P29+IMP!P29-EXP!P29+STK_CHG!P29-INTMARB!P29</f>
        <v>10235.462682717109</v>
      </c>
      <c r="Q29" s="30">
        <f>PPRD!Q29+RCV_RCY!Q29+IMP!Q29-EXP!Q29+STK_CHG!Q29-INTMARB!Q29</f>
        <v>9491.5987962166801</v>
      </c>
      <c r="R29" s="30">
        <f>PPRD!R29+RCV_RCY!R29+IMP!R29-EXP!R29+STK_CHG!R29-INTMARB!R29</f>
        <v>7043.8886500429899</v>
      </c>
      <c r="S29" s="30">
        <f>PPRD!S29+RCV_RCY!S29+IMP!S29-EXP!S29+STK_CHG!S29-INTMARB!S29</f>
        <v>7414.8546861564901</v>
      </c>
      <c r="T29" s="30">
        <f>PPRD!T29+RCV_RCY!T29+IMP!T29-EXP!T29+STK_CHG!T29-INTMARB!T29</f>
        <v>7811.859673258813</v>
      </c>
      <c r="U29" s="30">
        <f>PPRD!U29+RCV_RCY!U29+IMP!U29-EXP!U29+STK_CHG!U29-INTMARB!U29</f>
        <v>5920.9606190885643</v>
      </c>
      <c r="V29" s="30">
        <f>PPRD!V29+RCV_RCY!V29+IMP!V29-EXP!V29+STK_CHG!V29-INTMARB!V29</f>
        <v>6547.3944969905406</v>
      </c>
      <c r="W29" s="30">
        <f>PPRD!W29+RCV_RCY!W29+IMP!W29-EXP!W29+STK_CHG!W29-INTMARB!W29</f>
        <v>7579.5180567497846</v>
      </c>
      <c r="X29" s="30">
        <f>PPRD!X29+RCV_RCY!X29+IMP!X29-EXP!X29+STK_CHG!X29-INTMARB!X29</f>
        <v>6115.9163370593287</v>
      </c>
    </row>
    <row r="30" spans="1:24" ht="11.25" customHeight="1" x14ac:dyDescent="0.2">
      <c r="A30" s="39" t="s">
        <v>49</v>
      </c>
      <c r="B30" s="23" t="s">
        <v>50</v>
      </c>
      <c r="C30" s="30">
        <f>PPRD!C30+RCV_RCY!C30+IMP!C30-EXP!C30+STK_CHG!C30-INTMARB!C30</f>
        <v>8188.9251074806498</v>
      </c>
      <c r="D30" s="30">
        <f>PPRD!D30+RCV_RCY!D30+IMP!D30-EXP!D30+STK_CHG!D30-INTMARB!D30</f>
        <v>13429.106104901115</v>
      </c>
      <c r="E30" s="30">
        <f>PPRD!E30+RCV_RCY!E30+IMP!E30-EXP!E30+STK_CHG!E30-INTMARB!E30</f>
        <v>12782.839122957868</v>
      </c>
      <c r="F30" s="30">
        <f>PPRD!F30+RCV_RCY!F30+IMP!F30-EXP!F30+STK_CHG!F30-INTMARB!F30</f>
        <v>10152.043250214962</v>
      </c>
      <c r="G30" s="30">
        <f>PPRD!G30+RCV_RCY!G30+IMP!G30-EXP!G30+STK_CHG!G30-INTMARB!G30</f>
        <v>8824.0074806534794</v>
      </c>
      <c r="H30" s="30">
        <f>PPRD!H30+RCV_RCY!H30+IMP!H30-EXP!H30+STK_CHG!H30-INTMARB!H30</f>
        <v>8941.2122098022373</v>
      </c>
      <c r="I30" s="30">
        <f>PPRD!I30+RCV_RCY!I30+IMP!I30-EXP!I30+STK_CHG!I30-INTMARB!I30</f>
        <v>12751.052880481517</v>
      </c>
      <c r="J30" s="30">
        <f>PPRD!J30+RCV_RCY!J30+IMP!J30-EXP!J30+STK_CHG!J30-INTMARB!J30</f>
        <v>13779.842906276866</v>
      </c>
      <c r="K30" s="30">
        <f>PPRD!K30+RCV_RCY!K30+IMP!K30-EXP!K30+STK_CHG!K30-INTMARB!K30</f>
        <v>12339.655803955287</v>
      </c>
      <c r="L30" s="30">
        <f>PPRD!L30+RCV_RCY!L30+IMP!L30-EXP!L30+STK_CHG!L30-INTMARB!L30</f>
        <v>12987.36964746346</v>
      </c>
      <c r="M30" s="30">
        <f>PPRD!M30+RCV_RCY!M30+IMP!M30-EXP!M30+STK_CHG!M30-INTMARB!M30</f>
        <v>9165.635339638864</v>
      </c>
      <c r="N30" s="30">
        <f>PPRD!N30+RCV_RCY!N30+IMP!N30-EXP!N30+STK_CHG!N30-INTMARB!N30</f>
        <v>13309.889165950128</v>
      </c>
      <c r="O30" s="30">
        <f>PPRD!O30+RCV_RCY!O30+IMP!O30-EXP!O30+STK_CHG!O30-INTMARB!O30</f>
        <v>9584.3960447119516</v>
      </c>
      <c r="P30" s="30">
        <f>PPRD!P30+RCV_RCY!P30+IMP!P30-EXP!P30+STK_CHG!P30-INTMARB!P30</f>
        <v>15695.282631126394</v>
      </c>
      <c r="Q30" s="30">
        <f>PPRD!Q30+RCV_RCY!Q30+IMP!Q30-EXP!Q30+STK_CHG!Q30-INTMARB!Q30</f>
        <v>14829.214101461739</v>
      </c>
      <c r="R30" s="30">
        <f>PPRD!R30+RCV_RCY!R30+IMP!R30-EXP!R30+STK_CHG!R30-INTMARB!R30</f>
        <v>12417.004127257094</v>
      </c>
      <c r="S30" s="30">
        <f>PPRD!S30+RCV_RCY!S30+IMP!S30-EXP!S30+STK_CHG!S30-INTMARB!S30</f>
        <v>10609.029664660357</v>
      </c>
      <c r="T30" s="30">
        <f>PPRD!T30+RCV_RCY!T30+IMP!T30-EXP!T30+STK_CHG!T30-INTMARB!T30</f>
        <v>9384.1957867583806</v>
      </c>
      <c r="U30" s="30">
        <f>PPRD!U30+RCV_RCY!U30+IMP!U30-EXP!U30+STK_CHG!U30-INTMARB!U30</f>
        <v>8654.3851246775575</v>
      </c>
      <c r="V30" s="30">
        <f>PPRD!V30+RCV_RCY!V30+IMP!V30-EXP!V30+STK_CHG!V30-INTMARB!V30</f>
        <v>7264.3032674118658</v>
      </c>
      <c r="W30" s="30">
        <f>PPRD!W30+RCV_RCY!W30+IMP!W30-EXP!W30+STK_CHG!W30-INTMARB!W30</f>
        <v>7397.0750644883883</v>
      </c>
      <c r="X30" s="30">
        <f>PPRD!X30+RCV_RCY!X30+IMP!X30-EXP!X30+STK_CHG!X30-INTMARB!X30</f>
        <v>11451.968185726564</v>
      </c>
    </row>
    <row r="31" spans="1:24" ht="11.25" customHeight="1" x14ac:dyDescent="0.2">
      <c r="A31" s="39" t="s">
        <v>51</v>
      </c>
      <c r="B31" s="23" t="s">
        <v>52</v>
      </c>
      <c r="C31" s="30">
        <f>PPRD!C31+RCV_RCY!C31+IMP!C31-EXP!C31+STK_CHG!C31-INTMARB!C31</f>
        <v>2588.854514187447</v>
      </c>
      <c r="D31" s="30">
        <f>PPRD!D31+RCV_RCY!D31+IMP!D31-EXP!D31+STK_CHG!D31-INTMARB!D31</f>
        <v>2020.8713671539126</v>
      </c>
      <c r="E31" s="30">
        <f>PPRD!E31+RCV_RCY!E31+IMP!E31-EXP!E31+STK_CHG!E31-INTMARB!E31</f>
        <v>2201.7897678417885</v>
      </c>
      <c r="F31" s="30">
        <f>PPRD!F31+RCV_RCY!F31+IMP!F31-EXP!F31+STK_CHG!F31-INTMARB!F31</f>
        <v>2447.8582115219265</v>
      </c>
      <c r="G31" s="30">
        <f>PPRD!G31+RCV_RCY!G31+IMP!G31-EXP!G31+STK_CHG!G31-INTMARB!G31</f>
        <v>2956.6236457437658</v>
      </c>
      <c r="H31" s="30">
        <f>PPRD!H31+RCV_RCY!H31+IMP!H31-EXP!H31+STK_CHG!H31-INTMARB!H31</f>
        <v>3673.3053310404125</v>
      </c>
      <c r="I31" s="30">
        <f>PPRD!I31+RCV_RCY!I31+IMP!I31-EXP!I31+STK_CHG!I31-INTMARB!I31</f>
        <v>4058.5432502149597</v>
      </c>
      <c r="J31" s="30">
        <f>PPRD!J31+RCV_RCY!J31+IMP!J31-EXP!J31+STK_CHG!J31-INTMARB!J31</f>
        <v>3971.2092863284611</v>
      </c>
      <c r="K31" s="30">
        <f>PPRD!K31+RCV_RCY!K31+IMP!K31-EXP!K31+STK_CHG!K31-INTMARB!K31</f>
        <v>4102.1673258813416</v>
      </c>
      <c r="L31" s="30">
        <f>PPRD!L31+RCV_RCY!L31+IMP!L31-EXP!L31+STK_CHG!L31-INTMARB!L31</f>
        <v>3610.5157351676698</v>
      </c>
      <c r="M31" s="30">
        <f>PPRD!M31+RCV_RCY!M31+IMP!M31-EXP!M31+STK_CHG!M31-INTMARB!M31</f>
        <v>3398.4806534823733</v>
      </c>
      <c r="N31" s="30">
        <f>PPRD!N31+RCV_RCY!N31+IMP!N31-EXP!N31+STK_CHG!N31-INTMARB!N31</f>
        <v>3213.2428202923479</v>
      </c>
      <c r="O31" s="30">
        <f>PPRD!O31+RCV_RCY!O31+IMP!O31-EXP!O31+STK_CHG!O31-INTMARB!O31</f>
        <v>2886.3637145313837</v>
      </c>
      <c r="P31" s="30">
        <f>PPRD!P31+RCV_RCY!P31+IMP!P31-EXP!P31+STK_CHG!P31-INTMARB!P31</f>
        <v>2948.8678417884776</v>
      </c>
      <c r="Q31" s="30">
        <f>PPRD!Q31+RCV_RCY!Q31+IMP!Q31-EXP!Q31+STK_CHG!Q31-INTMARB!Q31</f>
        <v>2793.8889079965606</v>
      </c>
      <c r="R31" s="30">
        <f>PPRD!R31+RCV_RCY!R31+IMP!R31-EXP!R31+STK_CHG!R31-INTMARB!R31</f>
        <v>2989.1915735167672</v>
      </c>
      <c r="S31" s="30">
        <f>PPRD!S31+RCV_RCY!S31+IMP!S31-EXP!S31+STK_CHG!S31-INTMARB!S31</f>
        <v>3139.3920034393809</v>
      </c>
      <c r="T31" s="30">
        <f>PPRD!T31+RCV_RCY!T31+IMP!T31-EXP!T31+STK_CHG!T31-INTMARB!T31</f>
        <v>3177.2456577815997</v>
      </c>
      <c r="U31" s="30">
        <f>PPRD!U31+RCV_RCY!U31+IMP!U31-EXP!U31+STK_CHG!U31-INTMARB!U31</f>
        <v>3755.1640584694742</v>
      </c>
      <c r="V31" s="30">
        <f>PPRD!V31+RCV_RCY!V31+IMP!V31-EXP!V31+STK_CHG!V31-INTMARB!V31</f>
        <v>3562.911521926053</v>
      </c>
      <c r="W31" s="30">
        <f>PPRD!W31+RCV_RCY!W31+IMP!W31-EXP!W31+STK_CHG!W31-INTMARB!W31</f>
        <v>2983.5013757523643</v>
      </c>
      <c r="X31" s="30">
        <f>PPRD!X31+RCV_RCY!X31+IMP!X31-EXP!X31+STK_CHG!X31-INTMARB!X31</f>
        <v>3233.1305245055887</v>
      </c>
    </row>
    <row r="32" spans="1:24" ht="11.25" customHeight="1" x14ac:dyDescent="0.2">
      <c r="A32" s="39" t="s">
        <v>53</v>
      </c>
      <c r="B32" s="23" t="s">
        <v>54</v>
      </c>
      <c r="C32" s="30">
        <f>PPRD!C32+RCV_RCY!C32+IMP!C32-EXP!C32+STK_CHG!C32-INTMARB!C32</f>
        <v>1013.2825451418743</v>
      </c>
      <c r="D32" s="30">
        <f>PPRD!D32+RCV_RCY!D32+IMP!D32-EXP!D32+STK_CHG!D32-INTMARB!D32</f>
        <v>863.30533104041274</v>
      </c>
      <c r="E32" s="30">
        <f>PPRD!E32+RCV_RCY!E32+IMP!E32-EXP!E32+STK_CHG!E32-INTMARB!E32</f>
        <v>1939.5515047291485</v>
      </c>
      <c r="F32" s="30">
        <f>PPRD!F32+RCV_RCY!F32+IMP!F32-EXP!F32+STK_CHG!F32-INTMARB!F32</f>
        <v>1361.4730008598456</v>
      </c>
      <c r="G32" s="30">
        <f>PPRD!G32+RCV_RCY!G32+IMP!G32-EXP!G32+STK_CHG!G32-INTMARB!G32</f>
        <v>560.03946689595864</v>
      </c>
      <c r="H32" s="30">
        <f>PPRD!H32+RCV_RCY!H32+IMP!H32-EXP!H32+STK_CHG!H32-INTMARB!H32</f>
        <v>454.98865004299233</v>
      </c>
      <c r="I32" s="30">
        <f>PPRD!I32+RCV_RCY!I32+IMP!I32-EXP!I32+STK_CHG!I32-INTMARB!I32</f>
        <v>567.0046431642304</v>
      </c>
      <c r="J32" s="30">
        <f>PPRD!J32+RCV_RCY!J32+IMP!J32-EXP!J32+STK_CHG!J32-INTMARB!J32</f>
        <v>-5.7193465176268177</v>
      </c>
      <c r="K32" s="30">
        <f>PPRD!K32+RCV_RCY!K32+IMP!K32-EXP!K32+STK_CHG!K32-INTMARB!K32</f>
        <v>-234.86096302665518</v>
      </c>
      <c r="L32" s="30">
        <f>PPRD!L32+RCV_RCY!L32+IMP!L32-EXP!L32+STK_CHG!L32-INTMARB!L32</f>
        <v>-364.53276010318143</v>
      </c>
      <c r="M32" s="30">
        <f>PPRD!M32+RCV_RCY!M32+IMP!M32-EXP!M32+STK_CHG!M32-INTMARB!M32</f>
        <v>-352.99965606190887</v>
      </c>
      <c r="N32" s="30">
        <f>PPRD!N32+RCV_RCY!N32+IMP!N32-EXP!N32+STK_CHG!N32-INTMARB!N32</f>
        <v>-385.59260533104049</v>
      </c>
      <c r="O32" s="30">
        <f>PPRD!O32+RCV_RCY!O32+IMP!O32-EXP!O32+STK_CHG!O32-INTMARB!O32</f>
        <v>-359.50911435941526</v>
      </c>
      <c r="P32" s="30">
        <f>PPRD!P32+RCV_RCY!P32+IMP!P32-EXP!P32+STK_CHG!P32-INTMARB!P32</f>
        <v>-497.18503869303521</v>
      </c>
      <c r="Q32" s="30">
        <f>PPRD!Q32+RCV_RCY!Q32+IMP!Q32-EXP!Q32+STK_CHG!Q32-INTMARB!Q32</f>
        <v>-558.32846087704206</v>
      </c>
      <c r="R32" s="30">
        <f>PPRD!R32+RCV_RCY!R32+IMP!R32-EXP!R32+STK_CHG!R32-INTMARB!R32</f>
        <v>-717.3534823731726</v>
      </c>
      <c r="S32" s="30">
        <f>PPRD!S32+RCV_RCY!S32+IMP!S32-EXP!S32+STK_CHG!S32-INTMARB!S32</f>
        <v>-598.47205503009445</v>
      </c>
      <c r="T32" s="30">
        <f>PPRD!T32+RCV_RCY!T32+IMP!T32-EXP!T32+STK_CHG!T32-INTMARB!T32</f>
        <v>-866.41564918314702</v>
      </c>
      <c r="U32" s="30">
        <f>PPRD!U32+RCV_RCY!U32+IMP!U32-EXP!U32+STK_CHG!U32-INTMARB!U32</f>
        <v>-1003.0849527085122</v>
      </c>
      <c r="V32" s="30">
        <f>PPRD!V32+RCV_RCY!V32+IMP!V32-EXP!V32+STK_CHG!V32-INTMARB!V32</f>
        <v>-1061.7597592433362</v>
      </c>
      <c r="W32" s="30">
        <f>PPRD!W32+RCV_RCY!W32+IMP!W32-EXP!W32+STK_CHG!W32-INTMARB!W32</f>
        <v>-1019.1055889939812</v>
      </c>
      <c r="X32" s="30">
        <f>PPRD!X32+RCV_RCY!X32+IMP!X32-EXP!X32+STK_CHG!X32-INTMARB!X32</f>
        <v>-1014.8171109200341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:W33" si="18">SUM(C34:C50)</f>
        <v>-17933.886242476372</v>
      </c>
      <c r="D33" s="42">
        <f t="shared" si="18"/>
        <v>-5068.123903697342</v>
      </c>
      <c r="E33" s="42">
        <f t="shared" si="18"/>
        <v>1627.700773860729</v>
      </c>
      <c r="F33" s="42">
        <f t="shared" si="18"/>
        <v>-10265.752622527898</v>
      </c>
      <c r="G33" s="42">
        <f t="shared" si="18"/>
        <v>-19177.006362854685</v>
      </c>
      <c r="H33" s="42">
        <f t="shared" si="18"/>
        <v>-27127.068787618238</v>
      </c>
      <c r="I33" s="42">
        <f t="shared" si="18"/>
        <v>-25781.753740326774</v>
      </c>
      <c r="J33" s="42">
        <f t="shared" si="18"/>
        <v>-34366.745055889885</v>
      </c>
      <c r="K33" s="42">
        <f t="shared" si="18"/>
        <v>-35067.007996560584</v>
      </c>
      <c r="L33" s="42">
        <f t="shared" si="18"/>
        <v>-23705.203955288038</v>
      </c>
      <c r="M33" s="42">
        <f t="shared" si="18"/>
        <v>-21546.899999999987</v>
      </c>
      <c r="N33" s="42">
        <f t="shared" si="18"/>
        <v>-22597.445743766137</v>
      </c>
      <c r="O33" s="42">
        <f t="shared" si="18"/>
        <v>-45625.91771281173</v>
      </c>
      <c r="P33" s="42">
        <f t="shared" si="18"/>
        <v>-37850.170937231276</v>
      </c>
      <c r="Q33" s="42">
        <f t="shared" si="18"/>
        <v>-42408.030180567519</v>
      </c>
      <c r="R33" s="42">
        <f t="shared" si="18"/>
        <v>-65188.878159931221</v>
      </c>
      <c r="S33" s="42">
        <f t="shared" si="18"/>
        <v>-58498.127343078238</v>
      </c>
      <c r="T33" s="42">
        <f t="shared" si="18"/>
        <v>-56213.171109200324</v>
      </c>
      <c r="U33" s="42">
        <f t="shared" si="18"/>
        <v>-52242.072226999131</v>
      </c>
      <c r="V33" s="42">
        <f t="shared" si="18"/>
        <v>-40231.660275150476</v>
      </c>
      <c r="W33" s="42">
        <f t="shared" si="18"/>
        <v>-40039.040670679293</v>
      </c>
      <c r="X33" s="42">
        <f t="shared" ref="X33" si="19">SUM(X34:X50)</f>
        <v>-31503.948065348184</v>
      </c>
    </row>
    <row r="34" spans="1:24" ht="11.25" customHeight="1" x14ac:dyDescent="0.2">
      <c r="A34" s="39" t="s">
        <v>55</v>
      </c>
      <c r="B34" s="23" t="s">
        <v>56</v>
      </c>
      <c r="C34" s="30">
        <f>PPRD!C34+RCV_RCY!C34+IMP!C34-EXP!C34+STK_CHG!C34-INTMARB!C34</f>
        <v>301.17712811693889</v>
      </c>
      <c r="D34" s="30">
        <f>PPRD!D34+RCV_RCY!D34+IMP!D34-EXP!D34+STK_CHG!D34-INTMARB!D34</f>
        <v>289.30275150472909</v>
      </c>
      <c r="E34" s="30">
        <f>PPRD!E34+RCV_RCY!E34+IMP!E34-EXP!E34+STK_CHG!E34-INTMARB!E34</f>
        <v>270.95150472914872</v>
      </c>
      <c r="F34" s="30">
        <f>PPRD!F34+RCV_RCY!F34+IMP!F34-EXP!F34+STK_CHG!F34-INTMARB!F34</f>
        <v>250.4411865864144</v>
      </c>
      <c r="G34" s="30">
        <f>PPRD!G34+RCV_RCY!G34+IMP!G34-EXP!G34+STK_CHG!G34-INTMARB!G34</f>
        <v>261.23611349957008</v>
      </c>
      <c r="H34" s="30">
        <f>PPRD!H34+RCV_RCY!H34+IMP!H34-EXP!H34+STK_CHG!H34-INTMARB!H34</f>
        <v>262.3155631986242</v>
      </c>
      <c r="I34" s="30">
        <f>PPRD!I34+RCV_RCY!I34+IMP!I34-EXP!I34+STK_CHG!I34-INTMARB!I34</f>
        <v>290.38228718830612</v>
      </c>
      <c r="J34" s="30">
        <f>PPRD!J34+RCV_RCY!J34+IMP!J34-EXP!J34+STK_CHG!J34-INTMARB!J34</f>
        <v>367.02588134135863</v>
      </c>
      <c r="K34" s="30">
        <f>PPRD!K34+RCV_RCY!K34+IMP!K34-EXP!K34+STK_CHG!K34-INTMARB!K34</f>
        <v>367.02588134135863</v>
      </c>
      <c r="L34" s="30">
        <f>PPRD!L34+RCV_RCY!L34+IMP!L34-EXP!L34+STK_CHG!L34-INTMARB!L34</f>
        <v>255.83860705073079</v>
      </c>
      <c r="M34" s="30">
        <f>PPRD!M34+RCV_RCY!M34+IMP!M34-EXP!M34+STK_CHG!M34-INTMARB!M34</f>
        <v>322.76689595872739</v>
      </c>
      <c r="N34" s="30">
        <f>PPRD!N34+RCV_RCY!N34+IMP!N34-EXP!N34+STK_CHG!N34-INTMARB!N34</f>
        <v>357.31049011177981</v>
      </c>
      <c r="O34" s="30">
        <f>PPRD!O34+RCV_RCY!O34+IMP!O34-EXP!O34+STK_CHG!O34-INTMARB!O34</f>
        <v>425.28366294067058</v>
      </c>
      <c r="P34" s="30">
        <f>PPRD!P34+RCV_RCY!P34+IMP!P34-EXP!P34+STK_CHG!P34-INTMARB!P34</f>
        <v>395.77153912295779</v>
      </c>
      <c r="Q34" s="30">
        <f>PPRD!Q34+RCV_RCY!Q34+IMP!Q34-EXP!Q34+STK_CHG!Q34-INTMARB!Q34</f>
        <v>544.71496130696471</v>
      </c>
      <c r="R34" s="30">
        <f>PPRD!R34+RCV_RCY!R34+IMP!R34-EXP!R34+STK_CHG!R34-INTMARB!R34</f>
        <v>393.143336199484</v>
      </c>
      <c r="S34" s="30">
        <f>PPRD!S34+RCV_RCY!S34+IMP!S34-EXP!S34+STK_CHG!S34-INTMARB!S34</f>
        <v>335.00653482373173</v>
      </c>
      <c r="T34" s="30">
        <f>PPRD!T34+RCV_RCY!T34+IMP!T34-EXP!T34+STK_CHG!T34-INTMARB!T34</f>
        <v>354.12003439380908</v>
      </c>
      <c r="U34" s="30">
        <f>PPRD!U34+RCV_RCY!U34+IMP!U34-EXP!U34+STK_CHG!U34-INTMARB!U34</f>
        <v>291.5931212381771</v>
      </c>
      <c r="V34" s="30">
        <f>PPRD!V34+RCV_RCY!V34+IMP!V34-EXP!V34+STK_CHG!V34-INTMARB!V34</f>
        <v>329.76638005159072</v>
      </c>
      <c r="W34" s="30">
        <f>PPRD!W34+RCV_RCY!W34+IMP!W34-EXP!W34+STK_CHG!W34-INTMARB!W34</f>
        <v>300.28865004299217</v>
      </c>
      <c r="X34" s="30">
        <f>PPRD!X34+RCV_RCY!X34+IMP!X34-EXP!X34+STK_CHG!X34-INTMARB!X34</f>
        <v>273.66569217540842</v>
      </c>
    </row>
    <row r="35" spans="1:24" ht="11.25" customHeight="1" x14ac:dyDescent="0.2">
      <c r="A35" s="39" t="s">
        <v>57</v>
      </c>
      <c r="B35" s="23" t="s">
        <v>58</v>
      </c>
      <c r="C35" s="30">
        <f>PPRD!C35+RCV_RCY!C35+IMP!C35-EXP!C35+STK_CHG!C35-INTMARB!C35</f>
        <v>9.9742046431642351</v>
      </c>
      <c r="D35" s="30">
        <f>PPRD!D35+RCV_RCY!D35+IMP!D35-EXP!D35+STK_CHG!D35-INTMARB!D35</f>
        <v>212.7830610490112</v>
      </c>
      <c r="E35" s="30">
        <f>PPRD!E35+RCV_RCY!E35+IMP!E35-EXP!E35+STK_CHG!E35-INTMARB!E35</f>
        <v>293.68486672398967</v>
      </c>
      <c r="F35" s="30">
        <f>PPRD!F35+RCV_RCY!F35+IMP!F35-EXP!F35+STK_CHG!F35-INTMARB!F35</f>
        <v>263.76225279449699</v>
      </c>
      <c r="G35" s="30">
        <f>PPRD!G35+RCV_RCY!G35+IMP!G35-EXP!G35+STK_CHG!G35-INTMARB!G35</f>
        <v>263.76233877901973</v>
      </c>
      <c r="H35" s="30">
        <f>PPRD!H35+RCV_RCY!H35+IMP!H35-EXP!H35+STK_CHG!H35-INTMARB!H35</f>
        <v>350.20541702493551</v>
      </c>
      <c r="I35" s="30">
        <f>PPRD!I35+RCV_RCY!I35+IMP!I35-EXP!I35+STK_CHG!I35-INTMARB!I35</f>
        <v>376.80326741186587</v>
      </c>
      <c r="J35" s="30">
        <f>PPRD!J35+RCV_RCY!J35+IMP!J35-EXP!J35+STK_CHG!J35-INTMARB!J35</f>
        <v>397.8599312123817</v>
      </c>
      <c r="K35" s="30">
        <f>PPRD!K35+RCV_RCY!K35+IMP!K35-EXP!K35+STK_CHG!K35-INTMARB!K35</f>
        <v>362.39613069647459</v>
      </c>
      <c r="L35" s="30">
        <f>PPRD!L35+RCV_RCY!L35+IMP!L35-EXP!L35+STK_CHG!L35-INTMARB!L35</f>
        <v>324.71573516766978</v>
      </c>
      <c r="M35" s="30">
        <f>PPRD!M35+RCV_RCY!M35+IMP!M35-EXP!M35+STK_CHG!M35-INTMARB!M35</f>
        <v>370.15382631126403</v>
      </c>
      <c r="N35" s="30">
        <f>PPRD!N35+RCV_RCY!N35+IMP!N35-EXP!N35+STK_CHG!N35-INTMARB!N35</f>
        <v>393.42699914015469</v>
      </c>
      <c r="O35" s="30">
        <f>PPRD!O35+RCV_RCY!O35+IMP!O35-EXP!O35+STK_CHG!O35-INTMARB!O35</f>
        <v>381.23619948409288</v>
      </c>
      <c r="P35" s="30">
        <f>PPRD!P35+RCV_RCY!P35+IMP!P35-EXP!P35+STK_CHG!P35-INTMARB!P35</f>
        <v>342.44772141014613</v>
      </c>
      <c r="Q35" s="30">
        <f>PPRD!Q35+RCV_RCY!Q35+IMP!Q35-EXP!Q35+STK_CHG!Q35-INTMARB!Q35</f>
        <v>379.01977644024072</v>
      </c>
      <c r="R35" s="30">
        <f>PPRD!R35+RCV_RCY!R35+IMP!R35-EXP!R35+STK_CHG!R35-INTMARB!R35</f>
        <v>291.46844368013751</v>
      </c>
      <c r="S35" s="30">
        <f>PPRD!S35+RCV_RCY!S35+IMP!S35-EXP!S35+STK_CHG!S35-INTMARB!S35</f>
        <v>407.83413585554592</v>
      </c>
      <c r="T35" s="30">
        <f>PPRD!T35+RCV_RCY!T35+IMP!T35-EXP!T35+STK_CHG!T35-INTMARB!T35</f>
        <v>507.61994840928639</v>
      </c>
      <c r="U35" s="30">
        <f>PPRD!U35+RCV_RCY!U35+IMP!U35-EXP!U35+STK_CHG!U35-INTMARB!U35</f>
        <v>486.62355975924328</v>
      </c>
      <c r="V35" s="30">
        <f>PPRD!V35+RCV_RCY!V35+IMP!V35-EXP!V35+STK_CHG!V35-INTMARB!V35</f>
        <v>493.80782459157342</v>
      </c>
      <c r="W35" s="30">
        <f>PPRD!W35+RCV_RCY!W35+IMP!W35-EXP!W35+STK_CHG!W35-INTMARB!W35</f>
        <v>166.21220980223558</v>
      </c>
      <c r="X35" s="30">
        <f>PPRD!X35+RCV_RCY!X35+IMP!X35-EXP!X35+STK_CHG!X35-INTMARB!X35</f>
        <v>409.14273430782458</v>
      </c>
    </row>
    <row r="36" spans="1:24" ht="11.25" customHeight="1" x14ac:dyDescent="0.2">
      <c r="A36" s="39" t="s">
        <v>59</v>
      </c>
      <c r="B36" s="23" t="s">
        <v>60</v>
      </c>
      <c r="C36" s="30">
        <f>PPRD!C36+RCV_RCY!C36+IMP!C36-EXP!C36+STK_CHG!C36-INTMARB!C36</f>
        <v>5808.7367153912328</v>
      </c>
      <c r="D36" s="30">
        <f>PPRD!D36+RCV_RCY!D36+IMP!D36-EXP!D36+STK_CHG!D36-INTMARB!D36</f>
        <v>6466.2020636285488</v>
      </c>
      <c r="E36" s="30">
        <f>PPRD!E36+RCV_RCY!E36+IMP!E36-EXP!E36+STK_CHG!E36-INTMARB!E36</f>
        <v>7163.4555460017227</v>
      </c>
      <c r="F36" s="30">
        <f>PPRD!F36+RCV_RCY!F36+IMP!F36-EXP!F36+STK_CHG!F36-INTMARB!F36</f>
        <v>5782.2819432502138</v>
      </c>
      <c r="G36" s="30">
        <f>PPRD!G36+RCV_RCY!G36+IMP!G36-EXP!G36+STK_CHG!G36-INTMARB!G36</f>
        <v>6613.3938950988822</v>
      </c>
      <c r="H36" s="30">
        <f>PPRD!H36+RCV_RCY!H36+IMP!H36-EXP!H36+STK_CHG!H36-INTMARB!H36</f>
        <v>7050.9105760962993</v>
      </c>
      <c r="I36" s="30">
        <f>PPRD!I36+RCV_RCY!I36+IMP!I36-EXP!I36+STK_CHG!I36-INTMARB!I36</f>
        <v>8081.3664660361101</v>
      </c>
      <c r="J36" s="30">
        <f>PPRD!J36+RCV_RCY!J36+IMP!J36-EXP!J36+STK_CHG!J36-INTMARB!J36</f>
        <v>8338.4099742046419</v>
      </c>
      <c r="K36" s="30">
        <f>PPRD!K36+RCV_RCY!K36+IMP!K36-EXP!K36+STK_CHG!K36-INTMARB!K36</f>
        <v>8210.7410146173643</v>
      </c>
      <c r="L36" s="30">
        <f>PPRD!L36+RCV_RCY!L36+IMP!L36-EXP!L36+STK_CHG!L36-INTMARB!L36</f>
        <v>9033.5908856405877</v>
      </c>
      <c r="M36" s="30">
        <f>PPRD!M36+RCV_RCY!M36+IMP!M36-EXP!M36+STK_CHG!M36-INTMARB!M36</f>
        <v>9467.1660361135</v>
      </c>
      <c r="N36" s="30">
        <f>PPRD!N36+RCV_RCY!N36+IMP!N36-EXP!N36+STK_CHG!N36-INTMARB!N36</f>
        <v>9538.8246775580428</v>
      </c>
      <c r="O36" s="30">
        <f>PPRD!O36+RCV_RCY!O36+IMP!O36-EXP!O36+STK_CHG!O36-INTMARB!O36</f>
        <v>9199.9890799656077</v>
      </c>
      <c r="P36" s="30">
        <f>PPRD!P36+RCV_RCY!P36+IMP!P36-EXP!P36+STK_CHG!P36-INTMARB!P36</f>
        <v>11979.015305245053</v>
      </c>
      <c r="Q36" s="30">
        <f>PPRD!Q36+RCV_RCY!Q36+IMP!Q36-EXP!Q36+STK_CHG!Q36-INTMARB!Q36</f>
        <v>13680.516337059318</v>
      </c>
      <c r="R36" s="30">
        <f>PPRD!R36+RCV_RCY!R36+IMP!R36-EXP!R36+STK_CHG!R36-INTMARB!R36</f>
        <v>13788.948151332759</v>
      </c>
      <c r="S36" s="30">
        <f>PPRD!S36+RCV_RCY!S36+IMP!S36-EXP!S36+STK_CHG!S36-INTMARB!S36</f>
        <v>13841.358985382627</v>
      </c>
      <c r="T36" s="30">
        <f>PPRD!T36+RCV_RCY!T36+IMP!T36-EXP!T36+STK_CHG!T36-INTMARB!T36</f>
        <v>13225.436801375752</v>
      </c>
      <c r="U36" s="30">
        <f>PPRD!U36+RCV_RCY!U36+IMP!U36-EXP!U36+STK_CHG!U36-INTMARB!U36</f>
        <v>14711.572742906275</v>
      </c>
      <c r="V36" s="30">
        <f>PPRD!V36+RCV_RCY!V36+IMP!V36-EXP!V36+STK_CHG!V36-INTMARB!V36</f>
        <v>14856.115563198628</v>
      </c>
      <c r="W36" s="30">
        <f>PPRD!W36+RCV_RCY!W36+IMP!W36-EXP!W36+STK_CHG!W36-INTMARB!W36</f>
        <v>13947.629492691312</v>
      </c>
      <c r="X36" s="30">
        <f>PPRD!X36+RCV_RCY!X36+IMP!X36-EXP!X36+STK_CHG!X36-INTMARB!X36</f>
        <v>13390.818314703354</v>
      </c>
    </row>
    <row r="37" spans="1:24" ht="11.25" customHeight="1" x14ac:dyDescent="0.2">
      <c r="A37" s="39" t="s">
        <v>61</v>
      </c>
      <c r="B37" s="23" t="s">
        <v>62</v>
      </c>
      <c r="C37" s="30">
        <f>PPRD!C37+RCV_RCY!C37+IMP!C37-EXP!C37+STK_CHG!C37-INTMARB!C37</f>
        <v>-14584.720034393813</v>
      </c>
      <c r="D37" s="30">
        <f>PPRD!D37+RCV_RCY!D37+IMP!D37-EXP!D37+STK_CHG!D37-INTMARB!D37</f>
        <v>-18106.54797936371</v>
      </c>
      <c r="E37" s="30">
        <f>PPRD!E37+RCV_RCY!E37+IMP!E37-EXP!E37+STK_CHG!E37-INTMARB!E37</f>
        <v>-18999.791143594139</v>
      </c>
      <c r="F37" s="30">
        <f>PPRD!F37+RCV_RCY!F37+IMP!F37-EXP!F37+STK_CHG!F37-INTMARB!F37</f>
        <v>-24167.427858985386</v>
      </c>
      <c r="G37" s="30">
        <f>PPRD!G37+RCV_RCY!G37+IMP!G37-EXP!G37+STK_CHG!G37-INTMARB!G37</f>
        <v>-30255.984350816852</v>
      </c>
      <c r="H37" s="30">
        <f>PPRD!H37+RCV_RCY!H37+IMP!H37-EXP!H37+STK_CHG!H37-INTMARB!H37</f>
        <v>-35615.873516766973</v>
      </c>
      <c r="I37" s="30">
        <f>PPRD!I37+RCV_RCY!I37+IMP!I37-EXP!I37+STK_CHG!I37-INTMARB!I37</f>
        <v>-38719.68822012037</v>
      </c>
      <c r="J37" s="30">
        <f>PPRD!J37+RCV_RCY!J37+IMP!J37-EXP!J37+STK_CHG!J37-INTMARB!J37</f>
        <v>-36584.842390369711</v>
      </c>
      <c r="K37" s="30">
        <f>PPRD!K37+RCV_RCY!K37+IMP!K37-EXP!K37+STK_CHG!K37-INTMARB!K37</f>
        <v>-39510.170507308685</v>
      </c>
      <c r="L37" s="30">
        <f>PPRD!L37+RCV_RCY!L37+IMP!L37-EXP!L37+STK_CHG!L37-INTMARB!L37</f>
        <v>-38572.615907136715</v>
      </c>
      <c r="M37" s="30">
        <f>PPRD!M37+RCV_RCY!M37+IMP!M37-EXP!M37+STK_CHG!M37-INTMARB!M37</f>
        <v>-38843.188650043005</v>
      </c>
      <c r="N37" s="30">
        <f>PPRD!N37+RCV_RCY!N37+IMP!N37-EXP!N37+STK_CHG!N37-INTMARB!N37</f>
        <v>-35330.13353396389</v>
      </c>
      <c r="O37" s="30">
        <f>PPRD!O37+RCV_RCY!O37+IMP!O37-EXP!O37+STK_CHG!O37-INTMARB!O37</f>
        <v>-43030.727601031824</v>
      </c>
      <c r="P37" s="30">
        <f>PPRD!P37+RCV_RCY!P37+IMP!P37-EXP!P37+STK_CHG!P37-INTMARB!P37</f>
        <v>-41398.937317282878</v>
      </c>
      <c r="Q37" s="30">
        <f>PPRD!Q37+RCV_RCY!Q37+IMP!Q37-EXP!Q37+STK_CHG!Q37-INTMARB!Q37</f>
        <v>-42434.032158211536</v>
      </c>
      <c r="R37" s="30">
        <f>PPRD!R37+RCV_RCY!R37+IMP!R37-EXP!R37+STK_CHG!R37-INTMARB!R37</f>
        <v>-48726.997936371437</v>
      </c>
      <c r="S37" s="30">
        <f>PPRD!S37+RCV_RCY!S37+IMP!S37-EXP!S37+STK_CHG!S37-INTMARB!S37</f>
        <v>-48566.787876182272</v>
      </c>
      <c r="T37" s="30">
        <f>PPRD!T37+RCV_RCY!T37+IMP!T37-EXP!T37+STK_CHG!T37-INTMARB!T37</f>
        <v>-49536.778589853828</v>
      </c>
      <c r="U37" s="30">
        <f>PPRD!U37+RCV_RCY!U37+IMP!U37-EXP!U37+STK_CHG!U37-INTMARB!U37</f>
        <v>-52527.797936371455</v>
      </c>
      <c r="V37" s="30">
        <f>PPRD!V37+RCV_RCY!V37+IMP!V37-EXP!V37+STK_CHG!V37-INTMARB!V37</f>
        <v>-52655.480481513317</v>
      </c>
      <c r="W37" s="30">
        <f>PPRD!W37+RCV_RCY!W37+IMP!W37-EXP!W37+STK_CHG!W37-INTMARB!W37</f>
        <v>-45054.943078245902</v>
      </c>
      <c r="X37" s="30">
        <f>PPRD!X37+RCV_RCY!X37+IMP!X37-EXP!X37+STK_CHG!X37-INTMARB!X37</f>
        <v>-48533.007652622509</v>
      </c>
    </row>
    <row r="38" spans="1:24" ht="11.25" customHeight="1" x14ac:dyDescent="0.2">
      <c r="A38" s="39" t="s">
        <v>63</v>
      </c>
      <c r="B38" s="23" t="s">
        <v>64</v>
      </c>
      <c r="C38" s="30">
        <f>PPRD!C38+RCV_RCY!C38+IMP!C38-EXP!C38+STK_CHG!C38-INTMARB!C38</f>
        <v>-85.669905417024964</v>
      </c>
      <c r="D38" s="30">
        <f>PPRD!D38+RCV_RCY!D38+IMP!D38-EXP!D38+STK_CHG!D38-INTMARB!D38</f>
        <v>-36.646689595872743</v>
      </c>
      <c r="E38" s="30">
        <f>PPRD!E38+RCV_RCY!E38+IMP!E38-EXP!E38+STK_CHG!E38-INTMARB!E38</f>
        <v>-17.183920894239041</v>
      </c>
      <c r="F38" s="30">
        <f>PPRD!F38+RCV_RCY!F38+IMP!F38-EXP!F38+STK_CHG!F38-INTMARB!F38</f>
        <v>-30.933104041272593</v>
      </c>
      <c r="G38" s="30">
        <f>PPRD!G38+RCV_RCY!G38+IMP!G38-EXP!G38+STK_CHG!G38-INTMARB!G38</f>
        <v>-12.194239036973332</v>
      </c>
      <c r="H38" s="30">
        <f>PPRD!H38+RCV_RCY!H38+IMP!H38-EXP!H38+STK_CHG!H38-INTMARB!H38</f>
        <v>17.936113499570059</v>
      </c>
      <c r="I38" s="30">
        <f>PPRD!I38+RCV_RCY!I38+IMP!I38-EXP!I38+STK_CHG!I38-INTMARB!I38</f>
        <v>46.293379191745501</v>
      </c>
      <c r="J38" s="30">
        <f>PPRD!J38+RCV_RCY!J38+IMP!J38-EXP!J38+STK_CHG!J38-INTMARB!J38</f>
        <v>-75.247463456577805</v>
      </c>
      <c r="K38" s="30">
        <f>PPRD!K38+RCV_RCY!K38+IMP!K38-EXP!K38+STK_CHG!K38-INTMARB!K38</f>
        <v>-79.818916595012894</v>
      </c>
      <c r="L38" s="30">
        <f>PPRD!L38+RCV_RCY!L38+IMP!L38-EXP!L38+STK_CHG!L38-INTMARB!L38</f>
        <v>-35.258727429062773</v>
      </c>
      <c r="M38" s="30">
        <f>PPRD!M38+RCV_RCY!M38+IMP!M38-EXP!M38+STK_CHG!M38-INTMARB!M38</f>
        <v>-15.61547721410145</v>
      </c>
      <c r="N38" s="30">
        <f>PPRD!N38+RCV_RCY!N38+IMP!N38-EXP!N38+STK_CHG!N38-INTMARB!N38</f>
        <v>-50.937919174548583</v>
      </c>
      <c r="O38" s="30">
        <f>PPRD!O38+RCV_RCY!O38+IMP!O38-EXP!O38+STK_CHG!O38-INTMARB!O38</f>
        <v>-51.863370593293219</v>
      </c>
      <c r="P38" s="30">
        <f>PPRD!P38+RCV_RCY!P38+IMP!P38-EXP!P38+STK_CHG!P38-INTMARB!P38</f>
        <v>-51.067153912295758</v>
      </c>
      <c r="Q38" s="30">
        <f>PPRD!Q38+RCV_RCY!Q38+IMP!Q38-EXP!Q38+STK_CHG!Q38-INTMARB!Q38</f>
        <v>-58.821066208082556</v>
      </c>
      <c r="R38" s="30">
        <f>PPRD!R38+RCV_RCY!R38+IMP!R38-EXP!R38+STK_CHG!R38-INTMARB!R38</f>
        <v>-51.620464316423018</v>
      </c>
      <c r="S38" s="30">
        <f>PPRD!S38+RCV_RCY!S38+IMP!S38-EXP!S38+STK_CHG!S38-INTMARB!S38</f>
        <v>-49.271109200343957</v>
      </c>
      <c r="T38" s="30">
        <f>PPRD!T38+RCV_RCY!T38+IMP!T38-EXP!T38+STK_CHG!T38-INTMARB!T38</f>
        <v>-44.675924333619967</v>
      </c>
      <c r="U38" s="30">
        <f>PPRD!U38+RCV_RCY!U38+IMP!U38-EXP!U38+STK_CHG!U38-INTMARB!U38</f>
        <v>-18.619862424763539</v>
      </c>
      <c r="V38" s="30">
        <f>PPRD!V38+RCV_RCY!V38+IMP!V38-EXP!V38+STK_CHG!V38-INTMARB!V38</f>
        <v>-34.66380051590712</v>
      </c>
      <c r="W38" s="30">
        <f>PPRD!W38+RCV_RCY!W38+IMP!W38-EXP!W38+STK_CHG!W38-INTMARB!W38</f>
        <v>-48.455889939810859</v>
      </c>
      <c r="X38" s="30">
        <f>PPRD!X38+RCV_RCY!X38+IMP!X38-EXP!X38+STK_CHG!X38-INTMARB!X38</f>
        <v>-100.85356835769561</v>
      </c>
    </row>
    <row r="39" spans="1:24" ht="11.25" customHeight="1" x14ac:dyDescent="0.2">
      <c r="A39" s="39" t="s">
        <v>65</v>
      </c>
      <c r="B39" s="23" t="s">
        <v>66</v>
      </c>
      <c r="C39" s="30">
        <f>PPRD!C39+RCV_RCY!C39+IMP!C39-EXP!C39+STK_CHG!C39-INTMARB!C39</f>
        <v>-70.891831470335333</v>
      </c>
      <c r="D39" s="30">
        <f>PPRD!D39+RCV_RCY!D39+IMP!D39-EXP!D39+STK_CHG!D39-INTMARB!D39</f>
        <v>1.7798796216681074</v>
      </c>
      <c r="E39" s="30">
        <f>PPRD!E39+RCV_RCY!E39+IMP!E39-EXP!E39+STK_CHG!E39-INTMARB!E39</f>
        <v>19.874462596732581</v>
      </c>
      <c r="F39" s="30">
        <f>PPRD!F39+RCV_RCY!F39+IMP!F39-EXP!F39+STK_CHG!F39-INTMARB!F39</f>
        <v>17.834651762682714</v>
      </c>
      <c r="G39" s="30">
        <f>PPRD!G39+RCV_RCY!G39+IMP!G39-EXP!G39+STK_CHG!G39-INTMARB!G39</f>
        <v>29.274892519346512</v>
      </c>
      <c r="H39" s="30">
        <f>PPRD!H39+RCV_RCY!H39+IMP!H39-EXP!H39+STK_CHG!H39-INTMARB!H39</f>
        <v>12.410662080825452</v>
      </c>
      <c r="I39" s="30">
        <f>PPRD!I39+RCV_RCY!I39+IMP!I39-EXP!I39+STK_CHG!I39-INTMARB!I39</f>
        <v>1.985984522785901</v>
      </c>
      <c r="J39" s="30">
        <f>PPRD!J39+RCV_RCY!J39+IMP!J39-EXP!J39+STK_CHG!J39-INTMARB!J39</f>
        <v>19.005245055889937</v>
      </c>
      <c r="K39" s="30">
        <f>PPRD!K39+RCV_RCY!K39+IMP!K39-EXP!K39+STK_CHG!K39-INTMARB!K39</f>
        <v>6.3485812553740324</v>
      </c>
      <c r="L39" s="30">
        <f>PPRD!L39+RCV_RCY!L39+IMP!L39-EXP!L39+STK_CHG!L39-INTMARB!L39</f>
        <v>0</v>
      </c>
      <c r="M39" s="30">
        <f>PPRD!M39+RCV_RCY!M39+IMP!M39-EXP!M39+STK_CHG!M39-INTMARB!M39</f>
        <v>0</v>
      </c>
      <c r="N39" s="30">
        <f>PPRD!N39+RCV_RCY!N39+IMP!N39-EXP!N39+STK_CHG!N39-INTMARB!N39</f>
        <v>0</v>
      </c>
      <c r="O39" s="30">
        <f>PPRD!O39+RCV_RCY!O39+IMP!O39-EXP!O39+STK_CHG!O39-INTMARB!O39</f>
        <v>0</v>
      </c>
      <c r="P39" s="30">
        <f>PPRD!P39+RCV_RCY!P39+IMP!P39-EXP!P39+STK_CHG!P39-INTMARB!P39</f>
        <v>0</v>
      </c>
      <c r="Q39" s="30">
        <f>PPRD!Q39+RCV_RCY!Q39+IMP!Q39-EXP!Q39+STK_CHG!Q39-INTMARB!Q39</f>
        <v>0</v>
      </c>
      <c r="R39" s="30">
        <f>PPRD!R39+RCV_RCY!R39+IMP!R39-EXP!R39+STK_CHG!R39-INTMARB!R39</f>
        <v>0</v>
      </c>
      <c r="S39" s="30">
        <f>PPRD!S39+RCV_RCY!S39+IMP!S39-EXP!S39+STK_CHG!S39-INTMARB!S39</f>
        <v>0</v>
      </c>
      <c r="T39" s="30">
        <f>PPRD!T39+RCV_RCY!T39+IMP!T39-EXP!T39+STK_CHG!T39-INTMARB!T39</f>
        <v>0</v>
      </c>
      <c r="U39" s="30">
        <f>PPRD!U39+RCV_RCY!U39+IMP!U39-EXP!U39+STK_CHG!U39-INTMARB!U39</f>
        <v>0</v>
      </c>
      <c r="V39" s="30">
        <f>PPRD!V39+RCV_RCY!V39+IMP!V39-EXP!V39+STK_CHG!V39-INTMARB!V39</f>
        <v>0</v>
      </c>
      <c r="W39" s="30">
        <f>PPRD!W39+RCV_RCY!W39+IMP!W39-EXP!W39+STK_CHG!W39-INTMARB!W39</f>
        <v>0</v>
      </c>
      <c r="X39" s="30">
        <f>PPRD!X39+RCV_RCY!X39+IMP!X39-EXP!X39+STK_CHG!X39-INTMARB!X39</f>
        <v>0</v>
      </c>
    </row>
    <row r="40" spans="1:24" ht="11.25" customHeight="1" x14ac:dyDescent="0.2">
      <c r="A40" s="39" t="s">
        <v>67</v>
      </c>
      <c r="B40" s="23" t="s">
        <v>68</v>
      </c>
      <c r="C40" s="30">
        <f>PPRD!C40+RCV_RCY!C40+IMP!C40-EXP!C40+STK_CHG!C40-INTMARB!C40</f>
        <v>-182.93404987102872</v>
      </c>
      <c r="D40" s="30">
        <f>PPRD!D40+RCV_RCY!D40+IMP!D40-EXP!D40+STK_CHG!D40-INTMARB!D40</f>
        <v>2306.7998280309457</v>
      </c>
      <c r="E40" s="30">
        <f>PPRD!E40+RCV_RCY!E40+IMP!E40-EXP!E40+STK_CHG!E40-INTMARB!E40</f>
        <v>2538.5280309544291</v>
      </c>
      <c r="F40" s="30">
        <f>PPRD!F40+RCV_RCY!F40+IMP!F40-EXP!F40+STK_CHG!F40-INTMARB!F40</f>
        <v>2217.4755803955309</v>
      </c>
      <c r="G40" s="30">
        <f>PPRD!G40+RCV_RCY!G40+IMP!G40-EXP!G40+STK_CHG!G40-INTMARB!G40</f>
        <v>3594.3996560619084</v>
      </c>
      <c r="H40" s="30">
        <f>PPRD!H40+RCV_RCY!H40+IMP!H40-EXP!H40+STK_CHG!H40-INTMARB!H40</f>
        <v>5325.5850386930369</v>
      </c>
      <c r="I40" s="30">
        <f>PPRD!I40+RCV_RCY!I40+IMP!I40-EXP!I40+STK_CHG!I40-INTMARB!I40</f>
        <v>5821.7361994840912</v>
      </c>
      <c r="J40" s="30">
        <f>PPRD!J40+RCV_RCY!J40+IMP!J40-EXP!J40+STK_CHG!J40-INTMARB!J40</f>
        <v>8275.9405846947502</v>
      </c>
      <c r="K40" s="30">
        <f>PPRD!K40+RCV_RCY!K40+IMP!K40-EXP!K40+STK_CHG!K40-INTMARB!K40</f>
        <v>9328.5551160791019</v>
      </c>
      <c r="L40" s="30">
        <f>PPRD!L40+RCV_RCY!L40+IMP!L40-EXP!L40+STK_CHG!L40-INTMARB!L40</f>
        <v>9907.6592433362039</v>
      </c>
      <c r="M40" s="30">
        <f>PPRD!M40+RCV_RCY!M40+IMP!M40-EXP!M40+STK_CHG!M40-INTMARB!M40</f>
        <v>9625.380653482378</v>
      </c>
      <c r="N40" s="30">
        <f>PPRD!N40+RCV_RCY!N40+IMP!N40-EXP!N40+STK_CHG!N40-INTMARB!N40</f>
        <v>9211.4990541702427</v>
      </c>
      <c r="O40" s="30">
        <f>PPRD!O40+RCV_RCY!O40+IMP!O40-EXP!O40+STK_CHG!O40-INTMARB!O40</f>
        <v>9096.7000000000025</v>
      </c>
      <c r="P40" s="30">
        <f>PPRD!P40+RCV_RCY!P40+IMP!P40-EXP!P40+STK_CHG!P40-INTMARB!P40</f>
        <v>8145.8013757523677</v>
      </c>
      <c r="Q40" s="30">
        <f>PPRD!Q40+RCV_RCY!Q40+IMP!Q40-EXP!Q40+STK_CHG!Q40-INTMARB!Q40</f>
        <v>8872.4226999140137</v>
      </c>
      <c r="R40" s="30">
        <f>PPRD!R40+RCV_RCY!R40+IMP!R40-EXP!R40+STK_CHG!R40-INTMARB!R40</f>
        <v>8925.7997420464417</v>
      </c>
      <c r="S40" s="30">
        <f>PPRD!S40+RCV_RCY!S40+IMP!S40-EXP!S40+STK_CHG!S40-INTMARB!S40</f>
        <v>10293.87343078246</v>
      </c>
      <c r="T40" s="30">
        <f>PPRD!T40+RCV_RCY!T40+IMP!T40-EXP!T40+STK_CHG!T40-INTMARB!T40</f>
        <v>11176.897420464315</v>
      </c>
      <c r="U40" s="30">
        <f>PPRD!U40+RCV_RCY!U40+IMP!U40-EXP!U40+STK_CHG!U40-INTMARB!U40</f>
        <v>9877.0287188306029</v>
      </c>
      <c r="V40" s="30">
        <f>PPRD!V40+RCV_RCY!V40+IMP!V40-EXP!V40+STK_CHG!V40-INTMARB!V40</f>
        <v>10865.350128976786</v>
      </c>
      <c r="W40" s="30">
        <f>PPRD!W40+RCV_RCY!W40+IMP!W40-EXP!W40+STK_CHG!W40-INTMARB!W40</f>
        <v>5250.8848667239945</v>
      </c>
      <c r="X40" s="30">
        <f>PPRD!X40+RCV_RCY!X40+IMP!X40-EXP!X40+STK_CHG!X40-INTMARB!X40</f>
        <v>9147.1149613069683</v>
      </c>
    </row>
    <row r="41" spans="1:24" ht="11.25" customHeight="1" x14ac:dyDescent="0.2">
      <c r="A41" s="39" t="s">
        <v>69</v>
      </c>
      <c r="B41" s="23" t="s">
        <v>70</v>
      </c>
      <c r="C41" s="30">
        <f>PPRD!C41+RCV_RCY!C41+IMP!C41-EXP!C41+STK_CHG!C41-INTMARB!C41</f>
        <v>1245.0756663800514</v>
      </c>
      <c r="D41" s="30">
        <f>PPRD!D41+RCV_RCY!D41+IMP!D41-EXP!D41+STK_CHG!D41-INTMARB!D41</f>
        <v>1190.3320722269993</v>
      </c>
      <c r="E41" s="30">
        <f>PPRD!E41+RCV_RCY!E41+IMP!E41-EXP!E41+STK_CHG!E41-INTMARB!E41</f>
        <v>775.27987962166844</v>
      </c>
      <c r="F41" s="30">
        <f>PPRD!F41+RCV_RCY!F41+IMP!F41-EXP!F41+STK_CHG!F41-INTMARB!F41</f>
        <v>840.96423043852087</v>
      </c>
      <c r="G41" s="30">
        <f>PPRD!G41+RCV_RCY!G41+IMP!G41-EXP!G41+STK_CHG!G41-INTMARB!G41</f>
        <v>1083.3779879621668</v>
      </c>
      <c r="H41" s="30">
        <f>PPRD!H41+RCV_RCY!H41+IMP!H41-EXP!H41+STK_CHG!H41-INTMARB!H41</f>
        <v>1141.3366294067064</v>
      </c>
      <c r="I41" s="30">
        <f>PPRD!I41+RCV_RCY!I41+IMP!I41-EXP!I41+STK_CHG!I41-INTMARB!I41</f>
        <v>1228.389079965606</v>
      </c>
      <c r="J41" s="30">
        <f>PPRD!J41+RCV_RCY!J41+IMP!J41-EXP!J41+STK_CHG!J41-INTMARB!J41</f>
        <v>917.6644883920892</v>
      </c>
      <c r="K41" s="30">
        <f>PPRD!K41+RCV_RCY!K41+IMP!K41-EXP!K41+STK_CHG!K41-INTMARB!K41</f>
        <v>1305.5689595872739</v>
      </c>
      <c r="L41" s="30">
        <f>PPRD!L41+RCV_RCY!L41+IMP!L41-EXP!L41+STK_CHG!L41-INTMARB!L41</f>
        <v>1749.3907136715393</v>
      </c>
      <c r="M41" s="30">
        <f>PPRD!M41+RCV_RCY!M41+IMP!M41-EXP!M41+STK_CHG!M41-INTMARB!M41</f>
        <v>2167.5036113499573</v>
      </c>
      <c r="N41" s="30">
        <f>PPRD!N41+RCV_RCY!N41+IMP!N41-EXP!N41+STK_CHG!N41-INTMARB!N41</f>
        <v>1923.0779879621668</v>
      </c>
      <c r="O41" s="30">
        <f>PPRD!O41+RCV_RCY!O41+IMP!O41-EXP!O41+STK_CHG!O41-INTMARB!O41</f>
        <v>865.35546001719672</v>
      </c>
      <c r="P41" s="30">
        <f>PPRD!P41+RCV_RCY!P41+IMP!P41-EXP!P41+STK_CHG!P41-INTMARB!P41</f>
        <v>1340.0828890799655</v>
      </c>
      <c r="Q41" s="30">
        <f>PPRD!Q41+RCV_RCY!Q41+IMP!Q41-EXP!Q41+STK_CHG!Q41-INTMARB!Q41</f>
        <v>1113.9944110060196</v>
      </c>
      <c r="R41" s="30">
        <f>PPRD!R41+RCV_RCY!R41+IMP!R41-EXP!R41+STK_CHG!R41-INTMARB!R41</f>
        <v>479.06861564918319</v>
      </c>
      <c r="S41" s="30">
        <f>PPRD!S41+RCV_RCY!S41+IMP!S41-EXP!S41+STK_CHG!S41-INTMARB!S41</f>
        <v>478.18572656921737</v>
      </c>
      <c r="T41" s="30">
        <f>PPRD!T41+RCV_RCY!T41+IMP!T41-EXP!T41+STK_CHG!T41-INTMARB!T41</f>
        <v>356.4500429922611</v>
      </c>
      <c r="U41" s="30">
        <f>PPRD!U41+RCV_RCY!U41+IMP!U41-EXP!U41+STK_CHG!U41-INTMARB!U41</f>
        <v>475.58787618228666</v>
      </c>
      <c r="V41" s="30">
        <f>PPRD!V41+RCV_RCY!V41+IMP!V41-EXP!V41+STK_CHG!V41-INTMARB!V41</f>
        <v>584.50490111779891</v>
      </c>
      <c r="W41" s="30">
        <f>PPRD!W41+RCV_RCY!W41+IMP!W41-EXP!W41+STK_CHG!W41-INTMARB!W41</f>
        <v>789.06405846947519</v>
      </c>
      <c r="X41" s="30">
        <f>PPRD!X41+RCV_RCY!X41+IMP!X41-EXP!X41+STK_CHG!X41-INTMARB!X41</f>
        <v>1137.7914015477213</v>
      </c>
    </row>
    <row r="42" spans="1:24" ht="11.25" customHeight="1" x14ac:dyDescent="0.2">
      <c r="A42" s="39" t="s">
        <v>71</v>
      </c>
      <c r="B42" s="23" t="s">
        <v>72</v>
      </c>
      <c r="C42" s="30">
        <f>PPRD!C42+RCV_RCY!C42+IMP!C42-EXP!C42+STK_CHG!C42-INTMARB!C42</f>
        <v>10800.964746345662</v>
      </c>
      <c r="D42" s="30">
        <f>PPRD!D42+RCV_RCY!D42+IMP!D42-EXP!D42+STK_CHG!D42-INTMARB!D42</f>
        <v>11364.838263112641</v>
      </c>
      <c r="E42" s="30">
        <f>PPRD!E42+RCV_RCY!E42+IMP!E42-EXP!E42+STK_CHG!E42-INTMARB!E42</f>
        <v>11978.298366294051</v>
      </c>
      <c r="F42" s="30">
        <f>PPRD!F42+RCV_RCY!F42+IMP!F42-EXP!F42+STK_CHG!F42-INTMARB!F42</f>
        <v>13187.87540842648</v>
      </c>
      <c r="G42" s="30">
        <f>PPRD!G42+RCV_RCY!G42+IMP!G42-EXP!G42+STK_CHG!G42-INTMARB!G42</f>
        <v>13666.834479793635</v>
      </c>
      <c r="H42" s="30">
        <f>PPRD!H42+RCV_RCY!H42+IMP!H42-EXP!H42+STK_CHG!H42-INTMARB!H42</f>
        <v>14187.900085984522</v>
      </c>
      <c r="I42" s="30">
        <f>PPRD!I42+RCV_RCY!I42+IMP!I42-EXP!I42+STK_CHG!I42-INTMARB!I42</f>
        <v>15011.895614789348</v>
      </c>
      <c r="J42" s="30">
        <f>PPRD!J42+RCV_RCY!J42+IMP!J42-EXP!J42+STK_CHG!J42-INTMARB!J42</f>
        <v>15365.639982803092</v>
      </c>
      <c r="K42" s="30">
        <f>PPRD!K42+RCV_RCY!K42+IMP!K42-EXP!K42+STK_CHG!K42-INTMARB!K42</f>
        <v>9631.3782459157264</v>
      </c>
      <c r="L42" s="30">
        <f>PPRD!L42+RCV_RCY!L42+IMP!L42-EXP!L42+STK_CHG!L42-INTMARB!L42</f>
        <v>11588.566723989681</v>
      </c>
      <c r="M42" s="30">
        <f>PPRD!M42+RCV_RCY!M42+IMP!M42-EXP!M42+STK_CHG!M42-INTMARB!M42</f>
        <v>14467.318142734304</v>
      </c>
      <c r="N42" s="30">
        <f>PPRD!N42+RCV_RCY!N42+IMP!N42-EXP!N42+STK_CHG!N42-INTMARB!N42</f>
        <v>9960.1042132416205</v>
      </c>
      <c r="O42" s="30">
        <f>PPRD!O42+RCV_RCY!O42+IMP!O42-EXP!O42+STK_CHG!O42-INTMARB!O42</f>
        <v>13139.480395528804</v>
      </c>
      <c r="P42" s="30">
        <f>PPRD!P42+RCV_RCY!P42+IMP!P42-EXP!P42+STK_CHG!P42-INTMARB!P42</f>
        <v>11470.586328460869</v>
      </c>
      <c r="Q42" s="30">
        <f>PPRD!Q42+RCV_RCY!Q42+IMP!Q42-EXP!Q42+STK_CHG!Q42-INTMARB!Q42</f>
        <v>13528.948151332768</v>
      </c>
      <c r="R42" s="30">
        <f>PPRD!R42+RCV_RCY!R42+IMP!R42-EXP!R42+STK_CHG!R42-INTMARB!R42</f>
        <v>12493.422699914025</v>
      </c>
      <c r="S42" s="30">
        <f>PPRD!S42+RCV_RCY!S42+IMP!S42-EXP!S42+STK_CHG!S42-INTMARB!S42</f>
        <v>10828.094840928621</v>
      </c>
      <c r="T42" s="30">
        <f>PPRD!T42+RCV_RCY!T42+IMP!T42-EXP!T42+STK_CHG!T42-INTMARB!T42</f>
        <v>13728.650644883915</v>
      </c>
      <c r="U42" s="30">
        <f>PPRD!U42+RCV_RCY!U42+IMP!U42-EXP!U42+STK_CHG!U42-INTMARB!U42</f>
        <v>15497.937919174548</v>
      </c>
      <c r="V42" s="30">
        <f>PPRD!V42+RCV_RCY!V42+IMP!V42-EXP!V42+STK_CHG!V42-INTMARB!V42</f>
        <v>17759.999140154767</v>
      </c>
      <c r="W42" s="30">
        <f>PPRD!W42+RCV_RCY!W42+IMP!W42-EXP!W42+STK_CHG!W42-INTMARB!W42</f>
        <v>18960.800343938088</v>
      </c>
      <c r="X42" s="30">
        <f>PPRD!X42+RCV_RCY!X42+IMP!X42-EXP!X42+STK_CHG!X42-INTMARB!X42</f>
        <v>26034.802321582119</v>
      </c>
    </row>
    <row r="43" spans="1:24" ht="11.25" customHeight="1" x14ac:dyDescent="0.2">
      <c r="A43" s="39" t="s">
        <v>73</v>
      </c>
      <c r="B43" s="23" t="s">
        <v>74</v>
      </c>
      <c r="C43" s="30">
        <f>PPRD!C43+RCV_RCY!C43+IMP!C43-EXP!C43+STK_CHG!C43-INTMARB!C43</f>
        <v>1263.9199484092778</v>
      </c>
      <c r="D43" s="30">
        <f>PPRD!D43+RCV_RCY!D43+IMP!D43-EXP!D43+STK_CHG!D43-INTMARB!D43</f>
        <v>10071.376354256223</v>
      </c>
      <c r="E43" s="30">
        <f>PPRD!E43+RCV_RCY!E43+IMP!E43-EXP!E43+STK_CHG!E43-INTMARB!E43</f>
        <v>15255.070679277746</v>
      </c>
      <c r="F43" s="30">
        <f>PPRD!F43+RCV_RCY!F43+IMP!F43-EXP!F43+STK_CHG!F43-INTMARB!F43</f>
        <v>15575.268099742094</v>
      </c>
      <c r="G43" s="30">
        <f>PPRD!G43+RCV_RCY!G43+IMP!G43-EXP!G43+STK_CHG!G43-INTMARB!G43</f>
        <v>19517.396990541711</v>
      </c>
      <c r="H43" s="30">
        <f>PPRD!H43+RCV_RCY!H43+IMP!H43-EXP!H43+STK_CHG!H43-INTMARB!H43</f>
        <v>15761.045571797087</v>
      </c>
      <c r="I43" s="30">
        <f>PPRD!I43+RCV_RCY!I43+IMP!I43-EXP!I43+STK_CHG!I43-INTMARB!I43</f>
        <v>17915.19570077382</v>
      </c>
      <c r="J43" s="30">
        <f>PPRD!J43+RCV_RCY!J43+IMP!J43-EXP!J43+STK_CHG!J43-INTMARB!J43</f>
        <v>9292.7212381771387</v>
      </c>
      <c r="K43" s="30">
        <f>PPRD!K43+RCV_RCY!K43+IMP!K43-EXP!K43+STK_CHG!K43-INTMARB!K43</f>
        <v>11004.909114359458</v>
      </c>
      <c r="L43" s="30">
        <f>PPRD!L43+RCV_RCY!L43+IMP!L43-EXP!L43+STK_CHG!L43-INTMARB!L43</f>
        <v>13727.972656921762</v>
      </c>
      <c r="M43" s="30">
        <f>PPRD!M43+RCV_RCY!M43+IMP!M43-EXP!M43+STK_CHG!M43-INTMARB!M43</f>
        <v>20550.458383491008</v>
      </c>
      <c r="N43" s="30">
        <f>PPRD!N43+RCV_RCY!N43+IMP!N43-EXP!N43+STK_CHG!N43-INTMARB!N43</f>
        <v>20223.686500429903</v>
      </c>
      <c r="O43" s="30">
        <f>PPRD!O43+RCV_RCY!O43+IMP!O43-EXP!O43+STK_CHG!O43-INTMARB!O43</f>
        <v>7410.48822012036</v>
      </c>
      <c r="P43" s="30">
        <f>PPRD!P43+RCV_RCY!P43+IMP!P43-EXP!P43+STK_CHG!P43-INTMARB!P43</f>
        <v>12258.657523645779</v>
      </c>
      <c r="Q43" s="30">
        <f>PPRD!Q43+RCV_RCY!Q43+IMP!Q43-EXP!Q43+STK_CHG!Q43-INTMARB!Q43</f>
        <v>7318.5540842648334</v>
      </c>
      <c r="R43" s="30">
        <f>PPRD!R43+RCV_RCY!R43+IMP!R43-EXP!R43+STK_CHG!R43-INTMARB!R43</f>
        <v>-1096.9140154772576</v>
      </c>
      <c r="S43" s="30">
        <f>PPRD!S43+RCV_RCY!S43+IMP!S43-EXP!S43+STK_CHG!S43-INTMARB!S43</f>
        <v>5999.4436801375668</v>
      </c>
      <c r="T43" s="30">
        <f>PPRD!T43+RCV_RCY!T43+IMP!T43-EXP!T43+STK_CHG!T43-INTMARB!T43</f>
        <v>8392.0244196044878</v>
      </c>
      <c r="U43" s="30">
        <f>PPRD!U43+RCV_RCY!U43+IMP!U43-EXP!U43+STK_CHG!U43-INTMARB!U43</f>
        <v>11697.180825451418</v>
      </c>
      <c r="V43" s="30">
        <f>PPRD!V43+RCV_RCY!V43+IMP!V43-EXP!V43+STK_CHG!V43-INTMARB!V43</f>
        <v>13242.584264832334</v>
      </c>
      <c r="W43" s="30">
        <f>PPRD!W43+RCV_RCY!W43+IMP!W43-EXP!W43+STK_CHG!W43-INTMARB!W43</f>
        <v>7850.2863284608775</v>
      </c>
      <c r="X43" s="30">
        <f>PPRD!X43+RCV_RCY!X43+IMP!X43-EXP!X43+STK_CHG!X43-INTMARB!X43</f>
        <v>8342.9306104901498</v>
      </c>
    </row>
    <row r="44" spans="1:24" ht="11.25" customHeight="1" x14ac:dyDescent="0.2">
      <c r="A44" s="39" t="s">
        <v>75</v>
      </c>
      <c r="B44" s="23" t="s">
        <v>76</v>
      </c>
      <c r="C44" s="30">
        <f>PPRD!C44+RCV_RCY!C44+IMP!C44-EXP!C44+STK_CHG!C44-INTMARB!C44</f>
        <v>-26896.437145313848</v>
      </c>
      <c r="D44" s="30">
        <f>PPRD!D44+RCV_RCY!D44+IMP!D44-EXP!D44+STK_CHG!D44-INTMARB!D44</f>
        <v>-24323.105245055885</v>
      </c>
      <c r="E44" s="30">
        <f>PPRD!E44+RCV_RCY!E44+IMP!E44-EXP!E44+STK_CHG!E44-INTMARB!E44</f>
        <v>-23119.612983662933</v>
      </c>
      <c r="F44" s="30">
        <f>PPRD!F44+RCV_RCY!F44+IMP!F44-EXP!F44+STK_CHG!F44-INTMARB!F44</f>
        <v>-29837.333619948407</v>
      </c>
      <c r="G44" s="30">
        <f>PPRD!G44+RCV_RCY!G44+IMP!G44-EXP!G44+STK_CHG!G44-INTMARB!G44</f>
        <v>-40204.938177128133</v>
      </c>
      <c r="H44" s="30">
        <f>PPRD!H44+RCV_RCY!H44+IMP!H44-EXP!H44+STK_CHG!H44-INTMARB!H44</f>
        <v>-43843.490971625135</v>
      </c>
      <c r="I44" s="30">
        <f>PPRD!I44+RCV_RCY!I44+IMP!I44-EXP!I44+STK_CHG!I44-INTMARB!I44</f>
        <v>-42820.841186586418</v>
      </c>
      <c r="J44" s="30">
        <f>PPRD!J44+RCV_RCY!J44+IMP!J44-EXP!J44+STK_CHG!J44-INTMARB!J44</f>
        <v>-45866.190283748896</v>
      </c>
      <c r="K44" s="30">
        <f>PPRD!K44+RCV_RCY!K44+IMP!K44-EXP!K44+STK_CHG!K44-INTMARB!K44</f>
        <v>-39652.970593293205</v>
      </c>
      <c r="L44" s="30">
        <f>PPRD!L44+RCV_RCY!L44+IMP!L44-EXP!L44+STK_CHG!L44-INTMARB!L44</f>
        <v>-32085.037489251932</v>
      </c>
      <c r="M44" s="30">
        <f>PPRD!M44+RCV_RCY!M44+IMP!M44-EXP!M44+STK_CHG!M44-INTMARB!M44</f>
        <v>-39018.563026655211</v>
      </c>
      <c r="N44" s="30">
        <f>PPRD!N44+RCV_RCY!N44+IMP!N44-EXP!N44+STK_CHG!N44-INTMARB!N44</f>
        <v>-37654.464574376601</v>
      </c>
      <c r="O44" s="30">
        <f>PPRD!O44+RCV_RCY!O44+IMP!O44-EXP!O44+STK_CHG!O44-INTMARB!O44</f>
        <v>-40408.798280309551</v>
      </c>
      <c r="P44" s="30">
        <f>PPRD!P44+RCV_RCY!P44+IMP!P44-EXP!P44+STK_CHG!P44-INTMARB!P44</f>
        <v>-37435.652278589871</v>
      </c>
      <c r="Q44" s="30">
        <f>PPRD!Q44+RCV_RCY!Q44+IMP!Q44-EXP!Q44+STK_CHG!Q44-INTMARB!Q44</f>
        <v>-38276.1736027515</v>
      </c>
      <c r="R44" s="30">
        <f>PPRD!R44+RCV_RCY!R44+IMP!R44-EXP!R44+STK_CHG!R44-INTMARB!R44</f>
        <v>-44559.154944110058</v>
      </c>
      <c r="S44" s="30">
        <f>PPRD!S44+RCV_RCY!S44+IMP!S44-EXP!S44+STK_CHG!S44-INTMARB!S44</f>
        <v>-44145.378847807391</v>
      </c>
      <c r="T44" s="30">
        <f>PPRD!T44+RCV_RCY!T44+IMP!T44-EXP!T44+STK_CHG!T44-INTMARB!T44</f>
        <v>-44356.373860705055</v>
      </c>
      <c r="U44" s="30">
        <f>PPRD!U44+RCV_RCY!U44+IMP!U44-EXP!U44+STK_CHG!U44-INTMARB!U44</f>
        <v>-44233.853912295774</v>
      </c>
      <c r="V44" s="30">
        <f>PPRD!V44+RCV_RCY!V44+IMP!V44-EXP!V44+STK_CHG!V44-INTMARB!V44</f>
        <v>-38660.957007738609</v>
      </c>
      <c r="W44" s="30">
        <f>PPRD!W44+RCV_RCY!W44+IMP!W44-EXP!W44+STK_CHG!W44-INTMARB!W44</f>
        <v>-35259.235167669838</v>
      </c>
      <c r="X44" s="30">
        <f>PPRD!X44+RCV_RCY!X44+IMP!X44-EXP!X44+STK_CHG!X44-INTMARB!X44</f>
        <v>-34206.260189165965</v>
      </c>
    </row>
    <row r="45" spans="1:24" ht="11.25" customHeight="1" x14ac:dyDescent="0.2">
      <c r="A45" s="39" t="s">
        <v>77</v>
      </c>
      <c r="B45" s="23" t="s">
        <v>78</v>
      </c>
      <c r="C45" s="30">
        <f>PPRD!C45+RCV_RCY!C45+IMP!C45-EXP!C45+STK_CHG!C45-INTMARB!C45</f>
        <v>14.962338779019543</v>
      </c>
      <c r="D45" s="30">
        <f>PPRD!D45+RCV_RCY!D45+IMP!D45-EXP!D45+STK_CHG!D45-INTMARB!D45</f>
        <v>4.79191745485815</v>
      </c>
      <c r="E45" s="30">
        <f>PPRD!E45+RCV_RCY!E45+IMP!E45-EXP!E45+STK_CHG!E45-INTMARB!E45</f>
        <v>195.39200343938097</v>
      </c>
      <c r="F45" s="30">
        <f>PPRD!F45+RCV_RCY!F45+IMP!F45-EXP!F45+STK_CHG!F45-INTMARB!F45</f>
        <v>78.008942390369839</v>
      </c>
      <c r="G45" s="30">
        <f>PPRD!G45+RCV_RCY!G45+IMP!G45-EXP!G45+STK_CHG!G45-INTMARB!G45</f>
        <v>424.93336199484077</v>
      </c>
      <c r="H45" s="30">
        <f>PPRD!H45+RCV_RCY!H45+IMP!H45-EXP!H45+STK_CHG!H45-INTMARB!H45</f>
        <v>590.10128976784199</v>
      </c>
      <c r="I45" s="30">
        <f>PPRD!I45+RCV_RCY!I45+IMP!I45-EXP!I45+STK_CHG!I45-INTMARB!I45</f>
        <v>81.814273430782009</v>
      </c>
      <c r="J45" s="30">
        <f>PPRD!J45+RCV_RCY!J45+IMP!J45-EXP!J45+STK_CHG!J45-INTMARB!J45</f>
        <v>320.07497850386903</v>
      </c>
      <c r="K45" s="30">
        <f>PPRD!K45+RCV_RCY!K45+IMP!K45-EXP!K45+STK_CHG!K45-INTMARB!K45</f>
        <v>177.02527944969887</v>
      </c>
      <c r="L45" s="30">
        <f>PPRD!L45+RCV_RCY!L45+IMP!L45-EXP!L45+STK_CHG!L45-INTMARB!L45</f>
        <v>45.930782459157356</v>
      </c>
      <c r="M45" s="30">
        <f>PPRD!M45+RCV_RCY!M45+IMP!M45-EXP!M45+STK_CHG!M45-INTMARB!M45</f>
        <v>-330.44643164230416</v>
      </c>
      <c r="N45" s="30">
        <f>PPRD!N45+RCV_RCY!N45+IMP!N45-EXP!N45+STK_CHG!N45-INTMARB!N45</f>
        <v>-821.31530524505547</v>
      </c>
      <c r="O45" s="30">
        <f>PPRD!O45+RCV_RCY!O45+IMP!O45-EXP!O45+STK_CHG!O45-INTMARB!O45</f>
        <v>-479.39174548581281</v>
      </c>
      <c r="P45" s="30">
        <f>PPRD!P45+RCV_RCY!P45+IMP!P45-EXP!P45+STK_CHG!P45-INTMARB!P45</f>
        <v>117.71496130696451</v>
      </c>
      <c r="Q45" s="30">
        <f>PPRD!Q45+RCV_RCY!Q45+IMP!Q45-EXP!Q45+STK_CHG!Q45-INTMARB!Q45</f>
        <v>36.156835769561411</v>
      </c>
      <c r="R45" s="30">
        <f>PPRD!R45+RCV_RCY!R45+IMP!R45-EXP!R45+STK_CHG!R45-INTMARB!R45</f>
        <v>24.443250214960713</v>
      </c>
      <c r="S45" s="30">
        <f>PPRD!S45+RCV_RCY!S45+IMP!S45-EXP!S45+STK_CHG!S45-INTMARB!S45</f>
        <v>335.49742046431726</v>
      </c>
      <c r="T45" s="30">
        <f>PPRD!T45+RCV_RCY!T45+IMP!T45-EXP!T45+STK_CHG!T45-INTMARB!T45</f>
        <v>723.05614789337835</v>
      </c>
      <c r="U45" s="30">
        <f>PPRD!U45+RCV_RCY!U45+IMP!U45-EXP!U45+STK_CHG!U45-INTMARB!U45</f>
        <v>303.20773860705003</v>
      </c>
      <c r="V45" s="30">
        <f>PPRD!V45+RCV_RCY!V45+IMP!V45-EXP!V45+STK_CHG!V45-INTMARB!V45</f>
        <v>-179.74333619948436</v>
      </c>
      <c r="W45" s="30">
        <f>PPRD!W45+RCV_RCY!W45+IMP!W45-EXP!W45+STK_CHG!W45-INTMARB!W45</f>
        <v>-728.79638865004301</v>
      </c>
      <c r="X45" s="30">
        <f>PPRD!X45+RCV_RCY!X45+IMP!X45-EXP!X45+STK_CHG!X45-INTMARB!X45</f>
        <v>-91.951762682715909</v>
      </c>
    </row>
    <row r="46" spans="1:24" ht="11.25" customHeight="1" x14ac:dyDescent="0.2">
      <c r="A46" s="39" t="s">
        <v>79</v>
      </c>
      <c r="B46" s="23" t="s">
        <v>80</v>
      </c>
      <c r="C46" s="30">
        <f>PPRD!C46+RCV_RCY!C46+IMP!C46-EXP!C46+STK_CHG!C46-INTMARB!C46</f>
        <v>-950.43456577815948</v>
      </c>
      <c r="D46" s="30">
        <f>PPRD!D46+RCV_RCY!D46+IMP!D46-EXP!D46+STK_CHG!D46-INTMARB!D46</f>
        <v>-1345.4328460877061</v>
      </c>
      <c r="E46" s="30">
        <f>PPRD!E46+RCV_RCY!E46+IMP!E46-EXP!E46+STK_CHG!E46-INTMARB!E46</f>
        <v>-1394.3665520206364</v>
      </c>
      <c r="F46" s="30">
        <f>PPRD!F46+RCV_RCY!F46+IMP!F46-EXP!F46+STK_CHG!F46-INTMARB!F46</f>
        <v>-1688.367927773</v>
      </c>
      <c r="G46" s="30">
        <f>PPRD!G46+RCV_RCY!G46+IMP!G46-EXP!G46+STK_CHG!G46-INTMARB!G46</f>
        <v>-1652.2235597592419</v>
      </c>
      <c r="H46" s="30">
        <f>PPRD!H46+RCV_RCY!H46+IMP!H46-EXP!H46+STK_CHG!H46-INTMARB!H46</f>
        <v>-1541.6607050730856</v>
      </c>
      <c r="I46" s="30">
        <f>PPRD!I46+RCV_RCY!I46+IMP!I46-EXP!I46+STK_CHG!I46-INTMARB!I46</f>
        <v>-404.18306104901092</v>
      </c>
      <c r="J46" s="30">
        <f>PPRD!J46+RCV_RCY!J46+IMP!J46-EXP!J46+STK_CHG!J46-INTMARB!J46</f>
        <v>-1357.7483233018038</v>
      </c>
      <c r="K46" s="30">
        <f>PPRD!K46+RCV_RCY!K46+IMP!K46-EXP!K46+STK_CHG!K46-INTMARB!K46</f>
        <v>-1872.4092863284593</v>
      </c>
      <c r="L46" s="30">
        <f>PPRD!L46+RCV_RCY!L46+IMP!L46-EXP!L46+STK_CHG!L46-INTMARB!L46</f>
        <v>-2520.1067927773011</v>
      </c>
      <c r="M46" s="30">
        <f>PPRD!M46+RCV_RCY!M46+IMP!M46-EXP!M46+STK_CHG!M46-INTMARB!M46</f>
        <v>-2700.0202923473771</v>
      </c>
      <c r="N46" s="30">
        <f>PPRD!N46+RCV_RCY!N46+IMP!N46-EXP!N46+STK_CHG!N46-INTMARB!N46</f>
        <v>-2699.0198624247646</v>
      </c>
      <c r="O46" s="30">
        <f>PPRD!O46+RCV_RCY!O46+IMP!O46-EXP!O46+STK_CHG!O46-INTMARB!O46</f>
        <v>-2338.0630266552016</v>
      </c>
      <c r="P46" s="30">
        <f>PPRD!P46+RCV_RCY!P46+IMP!P46-EXP!P46+STK_CHG!P46-INTMARB!P46</f>
        <v>-2176.8821152192572</v>
      </c>
      <c r="Q46" s="30">
        <f>PPRD!Q46+RCV_RCY!Q46+IMP!Q46-EXP!Q46+STK_CHG!Q46-INTMARB!Q46</f>
        <v>-2544.112639724849</v>
      </c>
      <c r="R46" s="30">
        <f>PPRD!R46+RCV_RCY!R46+IMP!R46-EXP!R46+STK_CHG!R46-INTMARB!R46</f>
        <v>-1982.2975924333621</v>
      </c>
      <c r="S46" s="30">
        <f>PPRD!S46+RCV_RCY!S46+IMP!S46-EXP!S46+STK_CHG!S46-INTMARB!S46</f>
        <v>-1786.8499570077372</v>
      </c>
      <c r="T46" s="30">
        <f>PPRD!T46+RCV_RCY!T46+IMP!T46-EXP!T46+STK_CHG!T46-INTMARB!T46</f>
        <v>-1873.7410146173672</v>
      </c>
      <c r="U46" s="30">
        <f>PPRD!U46+RCV_RCY!U46+IMP!U46-EXP!U46+STK_CHG!U46-INTMARB!U46</f>
        <v>-1344.0539982803095</v>
      </c>
      <c r="V46" s="30">
        <f>PPRD!V46+RCV_RCY!V46+IMP!V46-EXP!V46+STK_CHG!V46-INTMARB!V46</f>
        <v>-1136.4566638005208</v>
      </c>
      <c r="W46" s="30">
        <f>PPRD!W46+RCV_RCY!W46+IMP!W46-EXP!W46+STK_CHG!W46-INTMARB!W46</f>
        <v>-1506.3539982803109</v>
      </c>
      <c r="X46" s="30">
        <f>PPRD!X46+RCV_RCY!X46+IMP!X46-EXP!X46+STK_CHG!X46-INTMARB!X46</f>
        <v>-1991.5582115219263</v>
      </c>
    </row>
    <row r="47" spans="1:24" ht="11.25" customHeight="1" x14ac:dyDescent="0.2">
      <c r="A47" s="39" t="s">
        <v>81</v>
      </c>
      <c r="B47" s="23" t="s">
        <v>82</v>
      </c>
      <c r="C47" s="30">
        <f>PPRD!C47+RCV_RCY!C47+IMP!C47-EXP!C47+STK_CHG!C47-INTMARB!C47</f>
        <v>-585.44178847807359</v>
      </c>
      <c r="D47" s="30">
        <f>PPRD!D47+RCV_RCY!D47+IMP!D47-EXP!D47+STK_CHG!D47-INTMARB!D47</f>
        <v>-266.05803955287922</v>
      </c>
      <c r="E47" s="30">
        <f>PPRD!E47+RCV_RCY!E47+IMP!E47-EXP!E47+STK_CHG!E47-INTMARB!E47</f>
        <v>-473.22820292347433</v>
      </c>
      <c r="F47" s="30">
        <f>PPRD!F47+RCV_RCY!F47+IMP!F47-EXP!F47+STK_CHG!F47-INTMARB!F47</f>
        <v>-992.05898538263159</v>
      </c>
      <c r="G47" s="30">
        <f>PPRD!G47+RCV_RCY!G47+IMP!G47-EXP!G47+STK_CHG!G47-INTMARB!G47</f>
        <v>-1227.5328460877031</v>
      </c>
      <c r="H47" s="30">
        <f>PPRD!H47+RCV_RCY!H47+IMP!H47-EXP!H47+STK_CHG!H47-INTMARB!H47</f>
        <v>-1049.3661220980243</v>
      </c>
      <c r="I47" s="30">
        <f>PPRD!I47+RCV_RCY!I47+IMP!I47-EXP!I47+STK_CHG!I47-INTMARB!I47</f>
        <v>-1449.4588134135838</v>
      </c>
      <c r="J47" s="30">
        <f>PPRD!J47+RCV_RCY!J47+IMP!J47-EXP!J47+STK_CHG!J47-INTMARB!J47</f>
        <v>-2001.4509028374896</v>
      </c>
      <c r="K47" s="30">
        <f>PPRD!K47+RCV_RCY!K47+IMP!K47-EXP!K47+STK_CHG!K47-INTMARB!K47</f>
        <v>-2106.4938091143581</v>
      </c>
      <c r="L47" s="30">
        <f>PPRD!L47+RCV_RCY!L47+IMP!L47-EXP!L47+STK_CHG!L47-INTMARB!L47</f>
        <v>-2241.7821152192614</v>
      </c>
      <c r="M47" s="30">
        <f>PPRD!M47+RCV_RCY!M47+IMP!M47-EXP!M47+STK_CHG!M47-INTMARB!M47</f>
        <v>-1618.2257093723119</v>
      </c>
      <c r="N47" s="30">
        <f>PPRD!N47+RCV_RCY!N47+IMP!N47-EXP!N47+STK_CHG!N47-INTMARB!N47</f>
        <v>-1497.0203783319012</v>
      </c>
      <c r="O47" s="30">
        <f>PPRD!O47+RCV_RCY!O47+IMP!O47-EXP!O47+STK_CHG!O47-INTMARB!O47</f>
        <v>-1497.1110060189171</v>
      </c>
      <c r="P47" s="30">
        <f>PPRD!P47+RCV_RCY!P47+IMP!P47-EXP!P47+STK_CHG!P47-INTMARB!P47</f>
        <v>-2117.210232158212</v>
      </c>
      <c r="Q47" s="30">
        <f>PPRD!Q47+RCV_RCY!Q47+IMP!Q47-EXP!Q47+STK_CHG!Q47-INTMARB!Q47</f>
        <v>-2803.3131556319872</v>
      </c>
      <c r="R47" s="30">
        <f>PPRD!R47+RCV_RCY!R47+IMP!R47-EXP!R47+STK_CHG!R47-INTMARB!R47</f>
        <v>-4081.7339638864973</v>
      </c>
      <c r="S47" s="30">
        <f>PPRD!S47+RCV_RCY!S47+IMP!S47-EXP!S47+STK_CHG!S47-INTMARB!S47</f>
        <v>-4098.5219260533086</v>
      </c>
      <c r="T47" s="30">
        <f>PPRD!T47+RCV_RCY!T47+IMP!T47-EXP!T47+STK_CHG!T47-INTMARB!T47</f>
        <v>-4127.7031814273423</v>
      </c>
      <c r="U47" s="30">
        <f>PPRD!U47+RCV_RCY!U47+IMP!U47-EXP!U47+STK_CHG!U47-INTMARB!U47</f>
        <v>-3672.0100601891654</v>
      </c>
      <c r="V47" s="30">
        <f>PPRD!V47+RCV_RCY!V47+IMP!V47-EXP!V47+STK_CHG!V47-INTMARB!V47</f>
        <v>-3409.3545141874465</v>
      </c>
      <c r="W47" s="30">
        <f>PPRD!W47+RCV_RCY!W47+IMP!W47-EXP!W47+STK_CHG!W47-INTMARB!W47</f>
        <v>-3480.8233018056767</v>
      </c>
      <c r="X47" s="30">
        <f>PPRD!X47+RCV_RCY!X47+IMP!X47-EXP!X47+STK_CHG!X47-INTMARB!X47</f>
        <v>-2791.4439380911422</v>
      </c>
    </row>
    <row r="48" spans="1:24" ht="11.25" customHeight="1" x14ac:dyDescent="0.2">
      <c r="A48" s="39" t="s">
        <v>83</v>
      </c>
      <c r="B48" s="23" t="s">
        <v>84</v>
      </c>
      <c r="C48" s="30">
        <f>PPRD!C48+RCV_RCY!C48+IMP!C48-EXP!C48+STK_CHG!C48-INTMARB!C48</f>
        <v>7146.5203783318984</v>
      </c>
      <c r="D48" s="30">
        <f>PPRD!D48+RCV_RCY!D48+IMP!D48-EXP!D48+STK_CHG!D48-INTMARB!D48</f>
        <v>7742.6792777300061</v>
      </c>
      <c r="E48" s="30">
        <f>PPRD!E48+RCV_RCY!E48+IMP!E48-EXP!E48+STK_CHG!E48-INTMARB!E48</f>
        <v>8005.9122098022344</v>
      </c>
      <c r="F48" s="30">
        <f>PPRD!F48+RCV_RCY!F48+IMP!F48-EXP!F48+STK_CHG!F48-INTMARB!F48</f>
        <v>8959.1395528804824</v>
      </c>
      <c r="G48" s="30">
        <f>PPRD!G48+RCV_RCY!G48+IMP!G48-EXP!G48+STK_CHG!G48-INTMARB!G48</f>
        <v>9538.7188306104945</v>
      </c>
      <c r="H48" s="30">
        <f>PPRD!H48+RCV_RCY!H48+IMP!H48-EXP!H48+STK_CHG!H48-INTMARB!H48</f>
        <v>9957.1651762682704</v>
      </c>
      <c r="I48" s="30">
        <f>PPRD!I48+RCV_RCY!I48+IMP!I48-EXP!I48+STK_CHG!I48-INTMARB!I48</f>
        <v>9982.397850386933</v>
      </c>
      <c r="J48" s="30">
        <f>PPRD!J48+RCV_RCY!J48+IMP!J48-EXP!J48+STK_CHG!J48-INTMARB!J48</f>
        <v>9426.2263972484943</v>
      </c>
      <c r="K48" s="30">
        <f>PPRD!K48+RCV_RCY!K48+IMP!K48-EXP!K48+STK_CHG!K48-INTMARB!K48</f>
        <v>9218.8408426483184</v>
      </c>
      <c r="L48" s="30">
        <f>PPRD!L48+RCV_RCY!L48+IMP!L48-EXP!L48+STK_CHG!L48-INTMARB!L48</f>
        <v>7875.5380051590691</v>
      </c>
      <c r="M48" s="30">
        <f>PPRD!M48+RCV_RCY!M48+IMP!M48-EXP!M48+STK_CHG!M48-INTMARB!M48</f>
        <v>7671.4241616509044</v>
      </c>
      <c r="N48" s="30">
        <f>PPRD!N48+RCV_RCY!N48+IMP!N48-EXP!N48+STK_CHG!N48-INTMARB!N48</f>
        <v>6994.7903697334468</v>
      </c>
      <c r="O48" s="30">
        <f>PPRD!O48+RCV_RCY!O48+IMP!O48-EXP!O48+STK_CHG!O48-INTMARB!O48</f>
        <v>4783.4514187446248</v>
      </c>
      <c r="P48" s="30">
        <f>PPRD!P48+RCV_RCY!P48+IMP!P48-EXP!P48+STK_CHG!P48-INTMARB!P48</f>
        <v>2881.6754084264826</v>
      </c>
      <c r="Q48" s="30">
        <f>PPRD!Q48+RCV_RCY!Q48+IMP!Q48-EXP!Q48+STK_CHG!Q48-INTMARB!Q48</f>
        <v>2014.1851246775575</v>
      </c>
      <c r="R48" s="30">
        <f>PPRD!R48+RCV_RCY!R48+IMP!R48-EXP!R48+STK_CHG!R48-INTMARB!R48</f>
        <v>2828.7474634565756</v>
      </c>
      <c r="S48" s="30">
        <f>PPRD!S48+RCV_RCY!S48+IMP!S48-EXP!S48+STK_CHG!S48-INTMARB!S48</f>
        <v>2352.0888220120378</v>
      </c>
      <c r="T48" s="30">
        <f>PPRD!T48+RCV_RCY!T48+IMP!T48-EXP!T48+STK_CHG!T48-INTMARB!T48</f>
        <v>2540.2895098882173</v>
      </c>
      <c r="U48" s="30">
        <f>PPRD!U48+RCV_RCY!U48+IMP!U48-EXP!U48+STK_CHG!U48-INTMARB!U48</f>
        <v>2316.8674978503859</v>
      </c>
      <c r="V48" s="30">
        <f>PPRD!V48+RCV_RCY!V48+IMP!V48-EXP!V48+STK_CHG!V48-INTMARB!V48</f>
        <v>1716.931040412725</v>
      </c>
      <c r="W48" s="30">
        <f>PPRD!W48+RCV_RCY!W48+IMP!W48-EXP!W48+STK_CHG!W48-INTMARB!W48</f>
        <v>1359.3520206362846</v>
      </c>
      <c r="X48" s="30">
        <f>PPRD!X48+RCV_RCY!X48+IMP!X48-EXP!X48+STK_CHG!X48-INTMARB!X48</f>
        <v>1545.6414445399835</v>
      </c>
    </row>
    <row r="49" spans="1:24" ht="11.25" customHeight="1" x14ac:dyDescent="0.2">
      <c r="A49" s="39" t="s">
        <v>85</v>
      </c>
      <c r="B49" s="23" t="s">
        <v>86</v>
      </c>
      <c r="C49" s="30">
        <f>PPRD!C49+RCV_RCY!C49+IMP!C49-EXP!C49+STK_CHG!C49-INTMARB!C49</f>
        <v>16.85451418744627</v>
      </c>
      <c r="D49" s="30">
        <f>PPRD!D49+RCV_RCY!D49+IMP!D49-EXP!D49+STK_CHG!D49-INTMARB!D49</f>
        <v>-12.963714531384378</v>
      </c>
      <c r="E49" s="30">
        <f>PPRD!E49+RCV_RCY!E49+IMP!E49-EXP!E49+STK_CHG!E49-INTMARB!E49</f>
        <v>34.406276870163403</v>
      </c>
      <c r="F49" s="30">
        <f>PPRD!F49+RCV_RCY!F49+IMP!F49-EXP!F49+STK_CHG!F49-INTMARB!F49</f>
        <v>74.339294926913254</v>
      </c>
      <c r="G49" s="30">
        <f>PPRD!G49+RCV_RCY!G49+IMP!G49-EXP!G49+STK_CHG!G49-INTMARB!G49</f>
        <v>210.04471195184846</v>
      </c>
      <c r="H49" s="30">
        <f>PPRD!H49+RCV_RCY!H49+IMP!H49-EXP!H49+STK_CHG!H49-INTMARB!H49</f>
        <v>260.81496130696468</v>
      </c>
      <c r="I49" s="30">
        <f>PPRD!I49+RCV_RCY!I49+IMP!I49-EXP!I49+STK_CHG!I49-INTMARB!I49</f>
        <v>370.83895098882203</v>
      </c>
      <c r="J49" s="30">
        <f>PPRD!J49+RCV_RCY!J49+IMP!J49-EXP!J49+STK_CHG!J49-INTMARB!J49</f>
        <v>257.50945829750646</v>
      </c>
      <c r="K49" s="30">
        <f>PPRD!K49+RCV_RCY!K49+IMP!K49-EXP!K49+STK_CHG!K49-INTMARB!K49</f>
        <v>207.71470335339623</v>
      </c>
      <c r="L49" s="30">
        <f>PPRD!L49+RCV_RCY!L49+IMP!L49-EXP!L49+STK_CHG!L49-INTMARB!L49</f>
        <v>63.350128976784106</v>
      </c>
      <c r="M49" s="30">
        <f>PPRD!M49+RCV_RCY!M49+IMP!M49-EXP!M49+STK_CHG!M49-INTMARB!M49</f>
        <v>287.69389509888236</v>
      </c>
      <c r="N49" s="30">
        <f>PPRD!N49+RCV_RCY!N49+IMP!N49-EXP!N49+STK_CHG!N49-INTMARB!N49</f>
        <v>299.9381771281171</v>
      </c>
      <c r="O49" s="30">
        <f>PPRD!O49+RCV_RCY!O49+IMP!O49-EXP!O49+STK_CHG!O49-INTMARB!O49</f>
        <v>88.336285468615671</v>
      </c>
      <c r="P49" s="30">
        <f>PPRD!P49+RCV_RCY!P49+IMP!P49-EXP!P49+STK_CHG!P49-INTMARB!P49</f>
        <v>41.842734307824578</v>
      </c>
      <c r="Q49" s="30">
        <f>PPRD!Q49+RCV_RCY!Q49+IMP!Q49-EXP!Q49+STK_CHG!Q49-INTMARB!Q49</f>
        <v>54.513757523645666</v>
      </c>
      <c r="R49" s="30">
        <f>PPRD!R49+RCV_RCY!R49+IMP!R49-EXP!R49+STK_CHG!R49-INTMARB!R49</f>
        <v>137.81160791057627</v>
      </c>
      <c r="S49" s="30">
        <f>PPRD!S49+RCV_RCY!S49+IMP!S49-EXP!S49+STK_CHG!S49-INTMARB!S49</f>
        <v>221.63241616509032</v>
      </c>
      <c r="T49" s="30">
        <f>PPRD!T49+RCV_RCY!T49+IMP!T49-EXP!T49+STK_CHG!T49-INTMARB!T49</f>
        <v>182.4085984522784</v>
      </c>
      <c r="U49" s="30">
        <f>PPRD!U49+RCV_RCY!U49+IMP!U49-EXP!U49+STK_CHG!U49-INTMARB!U49</f>
        <v>126.04307824591601</v>
      </c>
      <c r="V49" s="30">
        <f>PPRD!V49+RCV_RCY!V49+IMP!V49-EXP!V49+STK_CHG!V49-INTMARB!V49</f>
        <v>182.23319002579521</v>
      </c>
      <c r="W49" s="30">
        <f>PPRD!W49+RCV_RCY!W49+IMP!W49-EXP!W49+STK_CHG!W49-INTMARB!W49</f>
        <v>212.99217540842633</v>
      </c>
      <c r="X49" s="30">
        <f>PPRD!X49+RCV_RCY!X49+IMP!X49-EXP!X49+STK_CHG!X49-INTMARB!X49</f>
        <v>225.96758383490965</v>
      </c>
    </row>
    <row r="50" spans="1:24" ht="11.25" customHeight="1" x14ac:dyDescent="0.2">
      <c r="A50" s="39" t="s">
        <v>87</v>
      </c>
      <c r="B50" s="23" t="s">
        <v>88</v>
      </c>
      <c r="C50" s="30">
        <f>PPRD!C50+RCV_RCY!C50+IMP!C50-EXP!C50+STK_CHG!C50-INTMARB!C50</f>
        <v>-1185.5425623387791</v>
      </c>
      <c r="D50" s="30">
        <f>PPRD!D50+RCV_RCY!D50+IMP!D50-EXP!D50+STK_CHG!D50-INTMARB!D50</f>
        <v>-628.25485812553723</v>
      </c>
      <c r="E50" s="30">
        <f>PPRD!E50+RCV_RCY!E50+IMP!E50-EXP!E50+STK_CHG!E50-INTMARB!E50</f>
        <v>-898.97024935511593</v>
      </c>
      <c r="F50" s="30">
        <f>PPRD!F50+RCV_RCY!F50+IMP!F50-EXP!F50+STK_CHG!F50-INTMARB!F50</f>
        <v>-797.0222699914018</v>
      </c>
      <c r="G50" s="30">
        <f>PPRD!G50+RCV_RCY!G50+IMP!G50-EXP!G50+STK_CHG!G50-INTMARB!G50</f>
        <v>-1027.5064488392097</v>
      </c>
      <c r="H50" s="30">
        <f>PPRD!H50+RCV_RCY!H50+IMP!H50-EXP!H50+STK_CHG!H50-INTMARB!H50</f>
        <v>5.5954428202926128</v>
      </c>
      <c r="I50" s="30">
        <f>PPRD!I50+RCV_RCY!I50+IMP!I50-EXP!I50+STK_CHG!I50-INTMARB!I50</f>
        <v>-1596.6815133276023</v>
      </c>
      <c r="J50" s="30">
        <f>PPRD!J50+RCV_RCY!J50+IMP!J50-EXP!J50+STK_CHG!J50-INTMARB!J50</f>
        <v>-1459.3438521066214</v>
      </c>
      <c r="K50" s="30">
        <f>PPRD!K50+RCV_RCY!K50+IMP!K50-EXP!K50+STK_CHG!K50-INTMARB!K50</f>
        <v>-1665.6487532244198</v>
      </c>
      <c r="L50" s="30">
        <f>PPRD!L50+RCV_RCY!L50+IMP!L50-EXP!L50+STK_CHG!L50-INTMARB!L50</f>
        <v>-2822.9564058469459</v>
      </c>
      <c r="M50" s="30">
        <f>PPRD!M50+RCV_RCY!M50+IMP!M50-EXP!M50+STK_CHG!M50-INTMARB!M50</f>
        <v>-3950.706018916595</v>
      </c>
      <c r="N50" s="30">
        <f>PPRD!N50+RCV_RCY!N50+IMP!N50-EXP!N50+STK_CHG!N50-INTMARB!N50</f>
        <v>-3447.2126397248503</v>
      </c>
      <c r="O50" s="30">
        <f>PPRD!O50+RCV_RCY!O50+IMP!O50-EXP!O50+STK_CHG!O50-INTMARB!O50</f>
        <v>-3210.2834049871017</v>
      </c>
      <c r="P50" s="30">
        <f>PPRD!P50+RCV_RCY!P50+IMP!P50-EXP!P50+STK_CHG!P50-INTMARB!P50</f>
        <v>-3644.0176268271716</v>
      </c>
      <c r="Q50" s="30">
        <f>PPRD!Q50+RCV_RCY!Q50+IMP!Q50-EXP!Q50+STK_CHG!Q50-INTMARB!Q50</f>
        <v>-3834.6036973344812</v>
      </c>
      <c r="R50" s="30">
        <f>PPRD!R50+RCV_RCY!R50+IMP!R50-EXP!R50+STK_CHG!R50-INTMARB!R50</f>
        <v>-4053.0125537403264</v>
      </c>
      <c r="S50" s="30">
        <f>PPRD!S50+RCV_RCY!S50+IMP!S50-EXP!S50+STK_CHG!S50-INTMARB!S50</f>
        <v>-4944.3336199484065</v>
      </c>
      <c r="T50" s="30">
        <f>PPRD!T50+RCV_RCY!T50+IMP!T50-EXP!T50+STK_CHG!T50-INTMARB!T50</f>
        <v>-7460.852106620815</v>
      </c>
      <c r="U50" s="30">
        <f>PPRD!U50+RCV_RCY!U50+IMP!U50-EXP!U50+STK_CHG!U50-INTMARB!U50</f>
        <v>-6229.3795356835717</v>
      </c>
      <c r="V50" s="30">
        <f>PPRD!V50+RCV_RCY!V50+IMP!V50-EXP!V50+STK_CHG!V50-INTMARB!V50</f>
        <v>-4186.2969045571936</v>
      </c>
      <c r="W50" s="30">
        <f>PPRD!W50+RCV_RCY!W50+IMP!W50-EXP!W50+STK_CHG!W50-INTMARB!W50</f>
        <v>-2797.9429922613904</v>
      </c>
      <c r="X50" s="30">
        <f>PPRD!X50+RCV_RCY!X50+IMP!X50-EXP!X50+STK_CHG!X50-INTMARB!X50</f>
        <v>-4296.7478073946686</v>
      </c>
    </row>
    <row r="51" spans="1:24" ht="11.25" customHeight="1" x14ac:dyDescent="0.2">
      <c r="A51" s="24" t="s">
        <v>89</v>
      </c>
      <c r="B51" s="25" t="s">
        <v>90</v>
      </c>
      <c r="C51" s="31">
        <f>PPRD!C51+RCV_RCY!C51+IMP!C51-EXP!C51+STK_CHG!C51-INTMARB!C51</f>
        <v>308597.40421324165</v>
      </c>
      <c r="D51" s="31">
        <f>PPRD!D51+RCV_RCY!D51+IMP!D51-EXP!D51+STK_CHG!D51-INTMARB!D51</f>
        <v>319655.43860705069</v>
      </c>
      <c r="E51" s="31">
        <f>PPRD!E51+RCV_RCY!E51+IMP!E51-EXP!E51+STK_CHG!E51-INTMARB!E51</f>
        <v>321954.02631126391</v>
      </c>
      <c r="F51" s="31">
        <f>PPRD!F51+RCV_RCY!F51+IMP!F51-EXP!F51+STK_CHG!F51-INTMARB!F51</f>
        <v>338619.51066208078</v>
      </c>
      <c r="G51" s="31">
        <f>PPRD!G51+RCV_RCY!G51+IMP!G51-EXP!G51+STK_CHG!G51-INTMARB!G51</f>
        <v>347546.36165090278</v>
      </c>
      <c r="H51" s="31">
        <f>PPRD!H51+RCV_RCY!H51+IMP!H51-EXP!H51+STK_CHG!H51-INTMARB!H51</f>
        <v>359711.09905417013</v>
      </c>
      <c r="I51" s="31">
        <f>PPRD!I51+RCV_RCY!I51+IMP!I51-EXP!I51+STK_CHG!I51-INTMARB!I51</f>
        <v>359550.26569217548</v>
      </c>
      <c r="J51" s="31">
        <f>PPRD!J51+RCV_RCY!J51+IMP!J51-EXP!J51+STK_CHG!J51-INTMARB!J51</f>
        <v>353037.39320722269</v>
      </c>
      <c r="K51" s="31">
        <f>PPRD!K51+RCV_RCY!K51+IMP!K51-EXP!K51+STK_CHG!K51-INTMARB!K51</f>
        <v>359282.43456577801</v>
      </c>
      <c r="L51" s="31">
        <f>PPRD!L51+RCV_RCY!L51+IMP!L51-EXP!L51+STK_CHG!L51-INTMARB!L51</f>
        <v>337691.7359415305</v>
      </c>
      <c r="M51" s="31">
        <f>PPRD!M51+RCV_RCY!M51+IMP!M51-EXP!M51+STK_CHG!M51-INTMARB!M51</f>
        <v>362842.24350816855</v>
      </c>
      <c r="N51" s="31">
        <f>PPRD!N51+RCV_RCY!N51+IMP!N51-EXP!N51+STK_CHG!N51-INTMARB!N51</f>
        <v>333517.25666380057</v>
      </c>
      <c r="O51" s="31">
        <f>PPRD!O51+RCV_RCY!O51+IMP!O51-EXP!O51+STK_CHG!O51-INTMARB!O51</f>
        <v>327417.93645743764</v>
      </c>
      <c r="P51" s="31">
        <f>PPRD!P51+RCV_RCY!P51+IMP!P51-EXP!P51+STK_CHG!P51-INTMARB!P51</f>
        <v>321384.12734307826</v>
      </c>
      <c r="Q51" s="31">
        <f>PPRD!Q51+RCV_RCY!Q51+IMP!Q51-EXP!Q51+STK_CHG!Q51-INTMARB!Q51</f>
        <v>283520.27635425614</v>
      </c>
      <c r="R51" s="31">
        <f>PPRD!R51+RCV_RCY!R51+IMP!R51-EXP!R51+STK_CHG!R51-INTMARB!R51</f>
        <v>296079.95141874469</v>
      </c>
      <c r="S51" s="31">
        <f>PPRD!S51+RCV_RCY!S51+IMP!S51-EXP!S51+STK_CHG!S51-INTMARB!S51</f>
        <v>313359.09888220119</v>
      </c>
      <c r="T51" s="31">
        <f>PPRD!T51+RCV_RCY!T51+IMP!T51-EXP!T51+STK_CHG!T51-INTMARB!T51</f>
        <v>330991.80085984519</v>
      </c>
      <c r="U51" s="31">
        <f>PPRD!U51+RCV_RCY!U51+IMP!U51-EXP!U51+STK_CHG!U51-INTMARB!U51</f>
        <v>324842.04196044715</v>
      </c>
      <c r="V51" s="31">
        <f>PPRD!V51+RCV_RCY!V51+IMP!V51-EXP!V51+STK_CHG!V51-INTMARB!V51</f>
        <v>335068.98005159065</v>
      </c>
      <c r="W51" s="31">
        <f>PPRD!W51+RCV_RCY!W51+IMP!W51-EXP!W51+STK_CHG!W51-INTMARB!W51</f>
        <v>327004.05477214098</v>
      </c>
      <c r="X51" s="31">
        <f>PPRD!X51+RCV_RCY!X51+IMP!X51-EXP!X51+STK_CHG!X51-INTMARB!X51</f>
        <v>339112.09432502155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:W52" si="20">SUM(C53:C70)</f>
        <v>96362.406362854657</v>
      </c>
      <c r="D52" s="31">
        <f t="shared" si="20"/>
        <v>99636.281771281167</v>
      </c>
      <c r="E52" s="31">
        <f t="shared" si="20"/>
        <v>97908.559931212367</v>
      </c>
      <c r="F52" s="31">
        <f t="shared" si="20"/>
        <v>106411.80034393808</v>
      </c>
      <c r="G52" s="31">
        <f t="shared" si="20"/>
        <v>112580.25184866722</v>
      </c>
      <c r="H52" s="31">
        <f t="shared" si="20"/>
        <v>119920.17300085981</v>
      </c>
      <c r="I52" s="31">
        <f t="shared" si="20"/>
        <v>127927.19664660358</v>
      </c>
      <c r="J52" s="31">
        <f t="shared" si="20"/>
        <v>137982.34711951844</v>
      </c>
      <c r="K52" s="31">
        <f t="shared" si="20"/>
        <v>148646.3920034394</v>
      </c>
      <c r="L52" s="31">
        <f t="shared" si="20"/>
        <v>155747.6682717111</v>
      </c>
      <c r="M52" s="31">
        <f t="shared" si="20"/>
        <v>174002.3775580395</v>
      </c>
      <c r="N52" s="31">
        <f t="shared" si="20"/>
        <v>171346.39570077381</v>
      </c>
      <c r="O52" s="31">
        <f t="shared" si="20"/>
        <v>189518.5628546862</v>
      </c>
      <c r="P52" s="31">
        <f t="shared" si="20"/>
        <v>198905.92089423898</v>
      </c>
      <c r="Q52" s="31">
        <f t="shared" si="20"/>
        <v>198891.29045571791</v>
      </c>
      <c r="R52" s="31">
        <f t="shared" si="20"/>
        <v>204909.93680137573</v>
      </c>
      <c r="S52" s="31">
        <f t="shared" si="20"/>
        <v>208334.12846087702</v>
      </c>
      <c r="T52" s="31">
        <f t="shared" si="20"/>
        <v>216116.63542562339</v>
      </c>
      <c r="U52" s="31">
        <f t="shared" si="20"/>
        <v>225724.43533963885</v>
      </c>
      <c r="V52" s="31">
        <f t="shared" si="20"/>
        <v>232464.08796216676</v>
      </c>
      <c r="W52" s="31">
        <f t="shared" si="20"/>
        <v>239426.5519346518</v>
      </c>
      <c r="X52" s="31">
        <f t="shared" ref="X52" si="21">SUM(X53:X70)</f>
        <v>251962.29957007742</v>
      </c>
    </row>
    <row r="53" spans="1:24" ht="11.25" customHeight="1" x14ac:dyDescent="0.2">
      <c r="A53" s="22" t="s">
        <v>93</v>
      </c>
      <c r="B53" s="23" t="s">
        <v>94</v>
      </c>
      <c r="C53" s="30">
        <f>PPRD!C53+RCV_RCY!C53+IMP!C53-EXP!C53+STK_CHG!C53-INTMARB!C53</f>
        <v>30110.359071367155</v>
      </c>
      <c r="D53" s="30">
        <f>PPRD!D53+RCV_RCY!D53+IMP!D53-EXP!D53+STK_CHG!D53-INTMARB!D53</f>
        <v>32107.784780739465</v>
      </c>
      <c r="E53" s="30">
        <f>PPRD!E53+RCV_RCY!E53+IMP!E53-EXP!E53+STK_CHG!E53-INTMARB!E53</f>
        <v>26879.171797076524</v>
      </c>
      <c r="F53" s="30">
        <f>PPRD!F53+RCV_RCY!F53+IMP!F53-EXP!F53+STK_CHG!F53-INTMARB!F53</f>
        <v>26195.753654342217</v>
      </c>
      <c r="G53" s="30">
        <f>PPRD!G53+RCV_RCY!G53+IMP!G53-EXP!G53+STK_CHG!G53-INTMARB!G53</f>
        <v>27790.953654342222</v>
      </c>
      <c r="H53" s="30">
        <f>PPRD!H53+RCV_RCY!H53+IMP!H53-EXP!H53+STK_CHG!H53-INTMARB!H53</f>
        <v>26398.1200343938</v>
      </c>
      <c r="I53" s="30">
        <f>PPRD!I53+RCV_RCY!I53+IMP!I53-EXP!I53+STK_CHG!I53-INTMARB!I53</f>
        <v>26654.087790197758</v>
      </c>
      <c r="J53" s="30">
        <f>PPRD!J53+RCV_RCY!J53+IMP!J53-EXP!J53+STK_CHG!J53-INTMARB!J53</f>
        <v>26457.848151332753</v>
      </c>
      <c r="K53" s="30">
        <f>PPRD!K53+RCV_RCY!K53+IMP!K53-EXP!K53+STK_CHG!K53-INTMARB!K53</f>
        <v>27996.839724849528</v>
      </c>
      <c r="L53" s="30">
        <f>PPRD!L53+RCV_RCY!L53+IMP!L53-EXP!L53+STK_CHG!L53-INTMARB!L53</f>
        <v>28288.851074806538</v>
      </c>
      <c r="M53" s="30">
        <f>PPRD!M53+RCV_RCY!M53+IMP!M53-EXP!M53+STK_CHG!M53-INTMARB!M53</f>
        <v>31971.187274290623</v>
      </c>
      <c r="N53" s="30">
        <f>PPRD!N53+RCV_RCY!N53+IMP!N53-EXP!N53+STK_CHG!N53-INTMARB!N53</f>
        <v>26433.824247635424</v>
      </c>
      <c r="O53" s="30">
        <f>PPRD!O53+RCV_RCY!O53+IMP!O53-EXP!O53+STK_CHG!O53-INTMARB!O53</f>
        <v>28518.71496130696</v>
      </c>
      <c r="P53" s="30">
        <f>PPRD!P53+RCV_RCY!P53+IMP!P53-EXP!P53+STK_CHG!P53-INTMARB!P53</f>
        <v>31643.449613069639</v>
      </c>
      <c r="Q53" s="30">
        <f>PPRD!Q53+RCV_RCY!Q53+IMP!Q53-EXP!Q53+STK_CHG!Q53-INTMARB!Q53</f>
        <v>31818.50481513327</v>
      </c>
      <c r="R53" s="30">
        <f>PPRD!R53+RCV_RCY!R53+IMP!R53-EXP!R53+STK_CHG!R53-INTMARB!R53</f>
        <v>28889.785468615646</v>
      </c>
      <c r="S53" s="30">
        <f>PPRD!S53+RCV_RCY!S53+IMP!S53-EXP!S53+STK_CHG!S53-INTMARB!S53</f>
        <v>29715.549269131556</v>
      </c>
      <c r="T53" s="30">
        <f>PPRD!T53+RCV_RCY!T53+IMP!T53-EXP!T53+STK_CHG!T53-INTMARB!T53</f>
        <v>25309.197334479788</v>
      </c>
      <c r="U53" s="30">
        <f>PPRD!U53+RCV_RCY!U53+IMP!U53-EXP!U53+STK_CHG!U53-INTMARB!U53</f>
        <v>29568.480653482373</v>
      </c>
      <c r="V53" s="30">
        <f>PPRD!V53+RCV_RCY!V53+IMP!V53-EXP!V53+STK_CHG!V53-INTMARB!V53</f>
        <v>27537.359501289768</v>
      </c>
      <c r="W53" s="30">
        <f>PPRD!W53+RCV_RCY!W53+IMP!W53-EXP!W53+STK_CHG!W53-INTMARB!W53</f>
        <v>29852.042390369737</v>
      </c>
      <c r="X53" s="30">
        <f>PPRD!X53+RCV_RCY!X53+IMP!X53-EXP!X53+STK_CHG!X53-INTMARB!X53</f>
        <v>29949.094668959588</v>
      </c>
    </row>
    <row r="54" spans="1:24" ht="11.25" customHeight="1" x14ac:dyDescent="0.2">
      <c r="A54" s="22" t="s">
        <v>95</v>
      </c>
      <c r="B54" s="23" t="s">
        <v>96</v>
      </c>
      <c r="C54" s="30">
        <f>PPRD!C54+RCV_RCY!C54+IMP!C54-EXP!C54+STK_CHG!C54-INTMARB!C54</f>
        <v>43.62055030094583</v>
      </c>
      <c r="D54" s="30">
        <f>PPRD!D54+RCV_RCY!D54+IMP!D54-EXP!D54+STK_CHG!D54-INTMARB!D54</f>
        <v>41.696732588134132</v>
      </c>
      <c r="E54" s="30">
        <f>PPRD!E54+RCV_RCY!E54+IMP!E54-EXP!E54+STK_CHG!E54-INTMARB!E54</f>
        <v>42.513585554600169</v>
      </c>
      <c r="F54" s="30">
        <f>PPRD!F54+RCV_RCY!F54+IMP!F54-EXP!F54+STK_CHG!F54-INTMARB!F54</f>
        <v>42.164058469475492</v>
      </c>
      <c r="G54" s="30">
        <f>PPRD!G54+RCV_RCY!G54+IMP!G54-EXP!G54+STK_CHG!G54-INTMARB!G54</f>
        <v>40.427858985382628</v>
      </c>
      <c r="H54" s="30">
        <f>PPRD!H54+RCV_RCY!H54+IMP!H54-EXP!H54+STK_CHG!H54-INTMARB!H54</f>
        <v>41.34952708512467</v>
      </c>
      <c r="I54" s="30">
        <f>PPRD!I54+RCV_RCY!I54+IMP!I54-EXP!I54+STK_CHG!I54-INTMARB!I54</f>
        <v>39.919604471195179</v>
      </c>
      <c r="J54" s="30">
        <f>PPRD!J54+RCV_RCY!J54+IMP!J54-EXP!J54+STK_CHG!J54-INTMARB!J54</f>
        <v>40.0079105760963</v>
      </c>
      <c r="K54" s="30">
        <f>PPRD!K54+RCV_RCY!K54+IMP!K54-EXP!K54+STK_CHG!K54-INTMARB!K54</f>
        <v>39.993035253654341</v>
      </c>
      <c r="L54" s="30">
        <f>PPRD!L54+RCV_RCY!L54+IMP!L54-EXP!L54+STK_CHG!L54-INTMARB!L54</f>
        <v>38.538005159071368</v>
      </c>
      <c r="M54" s="30">
        <f>PPRD!M54+RCV_RCY!M54+IMP!M54-EXP!M54+STK_CHG!M54-INTMARB!M54</f>
        <v>40.962768701633699</v>
      </c>
      <c r="N54" s="30">
        <f>PPRD!N54+RCV_RCY!N54+IMP!N54-EXP!N54+STK_CHG!N54-INTMARB!N54</f>
        <v>41.038521066208077</v>
      </c>
      <c r="O54" s="30">
        <f>PPRD!O54+RCV_RCY!O54+IMP!O54-EXP!O54+STK_CHG!O54-INTMARB!O54</f>
        <v>39.379965606190879</v>
      </c>
      <c r="P54" s="30">
        <f>PPRD!P54+RCV_RCY!P54+IMP!P54-EXP!P54+STK_CHG!P54-INTMARB!P54</f>
        <v>35.560963026655202</v>
      </c>
      <c r="Q54" s="30">
        <f>PPRD!Q54+RCV_RCY!Q54+IMP!Q54-EXP!Q54+STK_CHG!Q54-INTMARB!Q54</f>
        <v>41.318400687876178</v>
      </c>
      <c r="R54" s="30">
        <f>PPRD!R54+RCV_RCY!R54+IMP!R54-EXP!R54+STK_CHG!R54-INTMARB!R54</f>
        <v>41.91272570937231</v>
      </c>
      <c r="S54" s="30">
        <f>PPRD!S54+RCV_RCY!S54+IMP!S54-EXP!S54+STK_CHG!S54-INTMARB!S54</f>
        <v>43.04049871023215</v>
      </c>
      <c r="T54" s="30">
        <f>PPRD!T54+RCV_RCY!T54+IMP!T54-EXP!T54+STK_CHG!T54-INTMARB!T54</f>
        <v>44.859157351676693</v>
      </c>
      <c r="U54" s="30">
        <f>PPRD!U54+RCV_RCY!U54+IMP!U54-EXP!U54+STK_CHG!U54-INTMARB!U54</f>
        <v>41.266552020636283</v>
      </c>
      <c r="V54" s="30">
        <f>PPRD!V54+RCV_RCY!V54+IMP!V54-EXP!V54+STK_CHG!V54-INTMARB!V54</f>
        <v>42.903181427343071</v>
      </c>
      <c r="W54" s="30">
        <f>PPRD!W54+RCV_RCY!W54+IMP!W54-EXP!W54+STK_CHG!W54-INTMARB!W54</f>
        <v>43.74582975064488</v>
      </c>
      <c r="X54" s="30">
        <f>PPRD!X54+RCV_RCY!X54+IMP!X54-EXP!X54+STK_CHG!X54-INTMARB!X54</f>
        <v>43.232244196044711</v>
      </c>
    </row>
    <row r="55" spans="1:24" ht="11.25" customHeight="1" x14ac:dyDescent="0.2">
      <c r="A55" s="22" t="s">
        <v>97</v>
      </c>
      <c r="B55" s="23" t="s">
        <v>98</v>
      </c>
      <c r="C55" s="30">
        <f>PPRD!C55+RCV_RCY!C55+IMP!C55-EXP!C55+STK_CHG!C55-INTMARB!C55</f>
        <v>1829.4057609630268</v>
      </c>
      <c r="D55" s="30">
        <f>PPRD!D55+RCV_RCY!D55+IMP!D55-EXP!D55+STK_CHG!D55-INTMARB!D55</f>
        <v>2213.1109200343931</v>
      </c>
      <c r="E55" s="30">
        <f>PPRD!E55+RCV_RCY!E55+IMP!E55-EXP!E55+STK_CHG!E55-INTMARB!E55</f>
        <v>3014.8337059329324</v>
      </c>
      <c r="F55" s="30">
        <f>PPRD!F55+RCV_RCY!F55+IMP!F55-EXP!F55+STK_CHG!F55-INTMARB!F55</f>
        <v>3723.7587274290622</v>
      </c>
      <c r="G55" s="30">
        <f>PPRD!G55+RCV_RCY!G55+IMP!G55-EXP!G55+STK_CHG!G55-INTMARB!G55</f>
        <v>4946.4044711951847</v>
      </c>
      <c r="H55" s="30">
        <f>PPRD!H55+RCV_RCY!H55+IMP!H55-EXP!H55+STK_CHG!H55-INTMARB!H55</f>
        <v>5855.0805674978519</v>
      </c>
      <c r="I55" s="30">
        <f>PPRD!I55+RCV_RCY!I55+IMP!I55-EXP!I55+STK_CHG!I55-INTMARB!I55</f>
        <v>6767.9451418744602</v>
      </c>
      <c r="J55" s="30">
        <f>PPRD!J55+RCV_RCY!J55+IMP!J55-EXP!J55+STK_CHG!J55-INTMARB!J55</f>
        <v>8590.4925193465133</v>
      </c>
      <c r="K55" s="30">
        <f>PPRD!K55+RCV_RCY!K55+IMP!K55-EXP!K55+STK_CHG!K55-INTMARB!K55</f>
        <v>9736.4429062768686</v>
      </c>
      <c r="L55" s="30">
        <f>PPRD!L55+RCV_RCY!L55+IMP!L55-EXP!L55+STK_CHG!L55-INTMARB!L55</f>
        <v>10709.88116938951</v>
      </c>
      <c r="M55" s="30">
        <f>PPRD!M55+RCV_RCY!M55+IMP!M55-EXP!M55+STK_CHG!M55-INTMARB!M55</f>
        <v>12024.26173688736</v>
      </c>
      <c r="N55" s="30">
        <f>PPRD!N55+RCV_RCY!N55+IMP!N55-EXP!N55+STK_CHG!N55-INTMARB!N55</f>
        <v>14217.274204643163</v>
      </c>
      <c r="O55" s="30">
        <f>PPRD!O55+RCV_RCY!O55+IMP!O55-EXP!O55+STK_CHG!O55-INTMARB!O55</f>
        <v>16119.425279449697</v>
      </c>
      <c r="P55" s="30">
        <f>PPRD!P55+RCV_RCY!P55+IMP!P55-EXP!P55+STK_CHG!P55-INTMARB!P55</f>
        <v>18012.474118658643</v>
      </c>
      <c r="Q55" s="30">
        <f>PPRD!Q55+RCV_RCY!Q55+IMP!Q55-EXP!Q55+STK_CHG!Q55-INTMARB!Q55</f>
        <v>19119.231212381768</v>
      </c>
      <c r="R55" s="30">
        <f>PPRD!R55+RCV_RCY!R55+IMP!R55-EXP!R55+STK_CHG!R55-INTMARB!R55</f>
        <v>22631.534221840066</v>
      </c>
      <c r="S55" s="30">
        <f>PPRD!S55+RCV_RCY!S55+IMP!S55-EXP!S55+STK_CHG!S55-INTMARB!S55</f>
        <v>22941.928374892519</v>
      </c>
      <c r="T55" s="30">
        <f>PPRD!T55+RCV_RCY!T55+IMP!T55-EXP!T55+STK_CHG!T55-INTMARB!T55</f>
        <v>26854.095356835773</v>
      </c>
      <c r="U55" s="30">
        <f>PPRD!U55+RCV_RCY!U55+IMP!U55-EXP!U55+STK_CHG!U55-INTMARB!U55</f>
        <v>27568.004987102322</v>
      </c>
      <c r="V55" s="30">
        <f>PPRD!V55+RCV_RCY!V55+IMP!V55-EXP!V55+STK_CHG!V55-INTMARB!V55</f>
        <v>31566.449957007735</v>
      </c>
      <c r="W55" s="30">
        <f>PPRD!W55+RCV_RCY!W55+IMP!W55-EXP!W55+STK_CHG!W55-INTMARB!W55</f>
        <v>34220.353654342216</v>
      </c>
      <c r="X55" s="30">
        <f>PPRD!X55+RCV_RCY!X55+IMP!X55-EXP!X55+STK_CHG!X55-INTMARB!X55</f>
        <v>33251.945313843513</v>
      </c>
    </row>
    <row r="56" spans="1:24" ht="11.25" customHeight="1" x14ac:dyDescent="0.2">
      <c r="A56" s="22" t="s">
        <v>99</v>
      </c>
      <c r="B56" s="23" t="s">
        <v>100</v>
      </c>
      <c r="C56" s="30">
        <f>PPRD!C56+RCV_RCY!C56+IMP!C56-EXP!C56+STK_CHG!C56-INTMARB!C56</f>
        <v>9.7351676698194325</v>
      </c>
      <c r="D56" s="30">
        <f>PPRD!D56+RCV_RCY!D56+IMP!D56-EXP!D56+STK_CHG!D56-INTMARB!D56</f>
        <v>15.520378331900254</v>
      </c>
      <c r="E56" s="30">
        <f>PPRD!E56+RCV_RCY!E56+IMP!E56-EXP!E56+STK_CHG!E56-INTMARB!E56</f>
        <v>22.892175408426482</v>
      </c>
      <c r="F56" s="30">
        <f>PPRD!F56+RCV_RCY!F56+IMP!F56-EXP!F56+STK_CHG!F56-INTMARB!F56</f>
        <v>35.712381771281152</v>
      </c>
      <c r="G56" s="30">
        <f>PPRD!G56+RCV_RCY!G56+IMP!G56-EXP!G56+STK_CHG!G56-INTMARB!G56</f>
        <v>59.407824591573515</v>
      </c>
      <c r="H56" s="30">
        <f>PPRD!H56+RCV_RCY!H56+IMP!H56-EXP!H56+STK_CHG!H56-INTMARB!H56</f>
        <v>125.42459157351674</v>
      </c>
      <c r="I56" s="30">
        <f>PPRD!I56+RCV_RCY!I56+IMP!I56-EXP!I56+STK_CHG!I56-INTMARB!I56</f>
        <v>214.0558899398109</v>
      </c>
      <c r="J56" s="30">
        <f>PPRD!J56+RCV_RCY!J56+IMP!J56-EXP!J56+STK_CHG!J56-INTMARB!J56</f>
        <v>323.86216680997416</v>
      </c>
      <c r="K56" s="30">
        <f>PPRD!K56+RCV_RCY!K56+IMP!K56-EXP!K56+STK_CHG!K56-INTMARB!K56</f>
        <v>638.13190025795359</v>
      </c>
      <c r="L56" s="30">
        <f>PPRD!L56+RCV_RCY!L56+IMP!L56-EXP!L56+STK_CHG!L56-INTMARB!L56</f>
        <v>1203.8676698194324</v>
      </c>
      <c r="M56" s="30">
        <f>PPRD!M56+RCV_RCY!M56+IMP!M56-EXP!M56+STK_CHG!M56-INTMARB!M56</f>
        <v>1931.4585554600169</v>
      </c>
      <c r="N56" s="30">
        <f>PPRD!N56+RCV_RCY!N56+IMP!N56-EXP!N56+STK_CHG!N56-INTMARB!N56</f>
        <v>3897.638263112638</v>
      </c>
      <c r="O56" s="30">
        <f>PPRD!O56+RCV_RCY!O56+IMP!O56-EXP!O56+STK_CHG!O56-INTMARB!O56</f>
        <v>5706.480137575234</v>
      </c>
      <c r="P56" s="30">
        <f>PPRD!P56+RCV_RCY!P56+IMP!P56-EXP!P56+STK_CHG!P56-INTMARB!P56</f>
        <v>6824.2461736887362</v>
      </c>
      <c r="Q56" s="30">
        <f>PPRD!Q56+RCV_RCY!Q56+IMP!Q56-EXP!Q56+STK_CHG!Q56-INTMARB!Q56</f>
        <v>7628.300429922615</v>
      </c>
      <c r="R56" s="30">
        <f>PPRD!R56+RCV_RCY!R56+IMP!R56-EXP!R56+STK_CHG!R56-INTMARB!R56</f>
        <v>8191.0590713671518</v>
      </c>
      <c r="S56" s="30">
        <f>PPRD!S56+RCV_RCY!S56+IMP!S56-EXP!S56+STK_CHG!S56-INTMARB!S56</f>
        <v>8207.7483233018047</v>
      </c>
      <c r="T56" s="30">
        <f>PPRD!T56+RCV_RCY!T56+IMP!T56-EXP!T56+STK_CHG!T56-INTMARB!T56</f>
        <v>8774.7242476354259</v>
      </c>
      <c r="U56" s="30">
        <f>PPRD!U56+RCV_RCY!U56+IMP!U56-EXP!U56+STK_CHG!U56-INTMARB!U56</f>
        <v>9293.1901977644011</v>
      </c>
      <c r="V56" s="30">
        <f>PPRD!V56+RCV_RCY!V56+IMP!V56-EXP!V56+STK_CHG!V56-INTMARB!V56</f>
        <v>10148.339724849524</v>
      </c>
      <c r="W56" s="30">
        <f>PPRD!W56+RCV_RCY!W56+IMP!W56-EXP!W56+STK_CHG!W56-INTMARB!W56</f>
        <v>12022.219260533106</v>
      </c>
      <c r="X56" s="30">
        <f>PPRD!X56+RCV_RCY!X56+IMP!X56-EXP!X56+STK_CHG!X56-INTMARB!X56</f>
        <v>13679.082975064484</v>
      </c>
    </row>
    <row r="57" spans="1:24" ht="11.25" customHeight="1" x14ac:dyDescent="0.2">
      <c r="A57" s="22" t="s">
        <v>101</v>
      </c>
      <c r="B57" s="23" t="s">
        <v>102</v>
      </c>
      <c r="C57" s="30">
        <f>PPRD!C57+RCV_RCY!C57+IMP!C57-EXP!C57+STK_CHG!C57-INTMARB!C57</f>
        <v>477.86423043852091</v>
      </c>
      <c r="D57" s="30">
        <f>PPRD!D57+RCV_RCY!D57+IMP!D57-EXP!D57+STK_CHG!D57-INTMARB!D57</f>
        <v>519.58950988822005</v>
      </c>
      <c r="E57" s="30">
        <f>PPRD!E57+RCV_RCY!E57+IMP!E57-EXP!E57+STK_CHG!E57-INTMARB!E57</f>
        <v>561.48417884780736</v>
      </c>
      <c r="F57" s="30">
        <f>PPRD!F57+RCV_RCY!F57+IMP!F57-EXP!F57+STK_CHG!F57-INTMARB!F57</f>
        <v>644.93138435081687</v>
      </c>
      <c r="G57" s="30">
        <f>PPRD!G57+RCV_RCY!G57+IMP!G57-EXP!G57+STK_CHG!G57-INTMARB!G57</f>
        <v>676.01779879621654</v>
      </c>
      <c r="H57" s="30">
        <f>PPRD!H57+RCV_RCY!H57+IMP!H57-EXP!H57+STK_CHG!H57-INTMARB!H57</f>
        <v>735.49905417024945</v>
      </c>
      <c r="I57" s="30">
        <f>PPRD!I57+RCV_RCY!I57+IMP!I57-EXP!I57+STK_CHG!I57-INTMARB!I57</f>
        <v>835.52226999140146</v>
      </c>
      <c r="J57" s="30">
        <f>PPRD!J57+RCV_RCY!J57+IMP!J57-EXP!J57+STK_CHG!J57-INTMARB!J57</f>
        <v>956.44488392089443</v>
      </c>
      <c r="K57" s="30">
        <f>PPRD!K57+RCV_RCY!K57+IMP!K57-EXP!K57+STK_CHG!K57-INTMARB!K57</f>
        <v>1118.8521066208079</v>
      </c>
      <c r="L57" s="30">
        <f>PPRD!L57+RCV_RCY!L57+IMP!L57-EXP!L57+STK_CHG!L57-INTMARB!L57</f>
        <v>1340.4866723989676</v>
      </c>
      <c r="M57" s="30">
        <f>PPRD!M57+RCV_RCY!M57+IMP!M57-EXP!M57+STK_CHG!M57-INTMARB!M57</f>
        <v>1797.4496990541702</v>
      </c>
      <c r="N57" s="30">
        <f>PPRD!N57+RCV_RCY!N57+IMP!N57-EXP!N57+STK_CHG!N57-INTMARB!N57</f>
        <v>2177.1017196904563</v>
      </c>
      <c r="O57" s="30">
        <f>PPRD!O57+RCV_RCY!O57+IMP!O57-EXP!O57+STK_CHG!O57-INTMARB!O57</f>
        <v>3254.7725709372316</v>
      </c>
      <c r="P57" s="30">
        <f>PPRD!P57+RCV_RCY!P57+IMP!P57-EXP!P57+STK_CHG!P57-INTMARB!P57</f>
        <v>3731.0928632846076</v>
      </c>
      <c r="Q57" s="30">
        <f>PPRD!Q57+RCV_RCY!Q57+IMP!Q57-EXP!Q57+STK_CHG!Q57-INTMARB!Q57</f>
        <v>4124.3836629406705</v>
      </c>
      <c r="R57" s="30">
        <f>PPRD!R57+RCV_RCY!R57+IMP!R57-EXP!R57+STK_CHG!R57-INTMARB!R57</f>
        <v>4296.0687876182283</v>
      </c>
      <c r="S57" s="30">
        <f>PPRD!S57+RCV_RCY!S57+IMP!S57-EXP!S57+STK_CHG!S57-INTMARB!S57</f>
        <v>4356.9684436801363</v>
      </c>
      <c r="T57" s="30">
        <f>PPRD!T57+RCV_RCY!T57+IMP!T57-EXP!T57+STK_CHG!T57-INTMARB!T57</f>
        <v>4549.006018916597</v>
      </c>
      <c r="U57" s="30">
        <f>PPRD!U57+RCV_RCY!U57+IMP!U57-EXP!U57+STK_CHG!U57-INTMARB!U57</f>
        <v>4311.4036113499578</v>
      </c>
      <c r="V57" s="30">
        <f>PPRD!V57+RCV_RCY!V57+IMP!V57-EXP!V57+STK_CHG!V57-INTMARB!V57</f>
        <v>4668.3714531384321</v>
      </c>
      <c r="W57" s="30">
        <f>PPRD!W57+RCV_RCY!W57+IMP!W57-EXP!W57+STK_CHG!W57-INTMARB!W57</f>
        <v>4501.5144453998273</v>
      </c>
      <c r="X57" s="30">
        <f>PPRD!X57+RCV_RCY!X57+IMP!X57-EXP!X57+STK_CHG!X57-INTMARB!X57</f>
        <v>3897.6388650042995</v>
      </c>
    </row>
    <row r="58" spans="1:24" ht="11.25" customHeight="1" x14ac:dyDescent="0.2">
      <c r="A58" s="22" t="s">
        <v>103</v>
      </c>
      <c r="B58" s="23" t="s">
        <v>104</v>
      </c>
      <c r="C58" s="30">
        <f>PPRD!C58+RCV_RCY!C58+IMP!C58-EXP!C58+STK_CHG!C58-INTMARB!C58</f>
        <v>4584.9451418744629</v>
      </c>
      <c r="D58" s="30">
        <f>PPRD!D58+RCV_RCY!D58+IMP!D58-EXP!D58+STK_CHG!D58-INTMARB!D58</f>
        <v>4454.797936371453</v>
      </c>
      <c r="E58" s="30">
        <f>PPRD!E58+RCV_RCY!E58+IMP!E58-EXP!E58+STK_CHG!E58-INTMARB!E58</f>
        <v>4603.9235597592433</v>
      </c>
      <c r="F58" s="30">
        <f>PPRD!F58+RCV_RCY!F58+IMP!F58-EXP!F58+STK_CHG!F58-INTMARB!F58</f>
        <v>5214.2152192605326</v>
      </c>
      <c r="G58" s="30">
        <f>PPRD!G58+RCV_RCY!G58+IMP!G58-EXP!G58+STK_CHG!G58-INTMARB!G58</f>
        <v>5300.3926053310406</v>
      </c>
      <c r="H58" s="30">
        <f>PPRD!H58+RCV_RCY!H58+IMP!H58-EXP!H58+STK_CHG!H58-INTMARB!H58</f>
        <v>5304.3396388650026</v>
      </c>
      <c r="I58" s="30">
        <f>PPRD!I58+RCV_RCY!I58+IMP!I58-EXP!I58+STK_CHG!I58-INTMARB!I58</f>
        <v>5478.5591573516749</v>
      </c>
      <c r="J58" s="30">
        <f>PPRD!J58+RCV_RCY!J58+IMP!J58-EXP!J58+STK_CHG!J58-INTMARB!J58</f>
        <v>5611.6812553740319</v>
      </c>
      <c r="K58" s="30">
        <f>PPRD!K58+RCV_RCY!K58+IMP!K58-EXP!K58+STK_CHG!K58-INTMARB!K58</f>
        <v>5609.2465176268279</v>
      </c>
      <c r="L58" s="30">
        <f>PPRD!L58+RCV_RCY!L58+IMP!L58-EXP!L58+STK_CHG!L58-INTMARB!L58</f>
        <v>5454.4566638005153</v>
      </c>
      <c r="M58" s="30">
        <f>PPRD!M58+RCV_RCY!M58+IMP!M58-EXP!M58+STK_CHG!M58-INTMARB!M58</f>
        <v>5493.1097162510732</v>
      </c>
      <c r="N58" s="30">
        <f>PPRD!N58+RCV_RCY!N58+IMP!N58-EXP!N58+STK_CHG!N58-INTMARB!N58</f>
        <v>5789.1515047291477</v>
      </c>
      <c r="O58" s="30">
        <f>PPRD!O58+RCV_RCY!O58+IMP!O58-EXP!O58+STK_CHG!O58-INTMARB!O58</f>
        <v>5709.8052450558889</v>
      </c>
      <c r="P58" s="30">
        <f>PPRD!P58+RCV_RCY!P58+IMP!P58-EXP!P58+STK_CHG!P58-INTMARB!P58</f>
        <v>5949.8641444539999</v>
      </c>
      <c r="Q58" s="30">
        <f>PPRD!Q58+RCV_RCY!Q58+IMP!Q58-EXP!Q58+STK_CHG!Q58-INTMARB!Q58</f>
        <v>6189.6232158211524</v>
      </c>
      <c r="R58" s="30">
        <f>PPRD!R58+RCV_RCY!R58+IMP!R58-EXP!R58+STK_CHG!R58-INTMARB!R58</f>
        <v>6502.3128976784174</v>
      </c>
      <c r="S58" s="30">
        <f>PPRD!S58+RCV_RCY!S58+IMP!S58-EXP!S58+STK_CHG!S58-INTMARB!S58</f>
        <v>6696.836371453137</v>
      </c>
      <c r="T58" s="30">
        <f>PPRD!T58+RCV_RCY!T58+IMP!T58-EXP!T58+STK_CHG!T58-INTMARB!T58</f>
        <v>6771.7765262252778</v>
      </c>
      <c r="U58" s="30">
        <f>PPRD!U58+RCV_RCY!U58+IMP!U58-EXP!U58+STK_CHG!U58-INTMARB!U58</f>
        <v>6785.1745485812544</v>
      </c>
      <c r="V58" s="30">
        <f>PPRD!V58+RCV_RCY!V58+IMP!V58-EXP!V58+STK_CHG!V58-INTMARB!V58</f>
        <v>6898.1888220120381</v>
      </c>
      <c r="W58" s="30">
        <f>PPRD!W58+RCV_RCY!W58+IMP!W58-EXP!W58+STK_CHG!W58-INTMARB!W58</f>
        <v>6898.3974204643164</v>
      </c>
      <c r="X58" s="30">
        <f>PPRD!X58+RCV_RCY!X58+IMP!X58-EXP!X58+STK_CHG!X58-INTMARB!X58</f>
        <v>6790.4063628546846</v>
      </c>
    </row>
    <row r="59" spans="1:24" ht="11.25" customHeight="1" x14ac:dyDescent="0.2">
      <c r="A59" s="22" t="s">
        <v>105</v>
      </c>
      <c r="B59" s="23" t="s">
        <v>106</v>
      </c>
      <c r="C59" s="30">
        <f>PPRD!C59+RCV_RCY!C59+IMP!C59-EXP!C59+STK_CHG!C59-INTMARB!C59</f>
        <v>53554.139380911423</v>
      </c>
      <c r="D59" s="30">
        <f>PPRD!D59+RCV_RCY!D59+IMP!D59-EXP!D59+STK_CHG!D59-INTMARB!D59</f>
        <v>53826.114187446263</v>
      </c>
      <c r="E59" s="30">
        <f>PPRD!E59+RCV_RCY!E59+IMP!E59-EXP!E59+STK_CHG!E59-INTMARB!E59</f>
        <v>55389.192691315562</v>
      </c>
      <c r="F59" s="30">
        <f>PPRD!F59+RCV_RCY!F59+IMP!F59-EXP!F59+STK_CHG!F59-INTMARB!F59</f>
        <v>61813.203869303521</v>
      </c>
      <c r="G59" s="30">
        <f>PPRD!G59+RCV_RCY!G59+IMP!G59-EXP!G59+STK_CHG!G59-INTMARB!G59</f>
        <v>63754.270249355111</v>
      </c>
      <c r="H59" s="30">
        <f>PPRD!H59+RCV_RCY!H59+IMP!H59-EXP!H59+STK_CHG!H59-INTMARB!H59</f>
        <v>68536.876182287175</v>
      </c>
      <c r="I59" s="30">
        <f>PPRD!I59+RCV_RCY!I59+IMP!I59-EXP!I59+STK_CHG!I59-INTMARB!I59</f>
        <v>71536.006276870146</v>
      </c>
      <c r="J59" s="30">
        <f>PPRD!J59+RCV_RCY!J59+IMP!J59-EXP!J59+STK_CHG!J59-INTMARB!J59</f>
        <v>75352.694411006014</v>
      </c>
      <c r="K59" s="30">
        <f>PPRD!K59+RCV_RCY!K59+IMP!K59-EXP!K59+STK_CHG!K59-INTMARB!K59</f>
        <v>79865.191659501288</v>
      </c>
      <c r="L59" s="30">
        <f>PPRD!L59+RCV_RCY!L59+IMP!L59-EXP!L59+STK_CHG!L59-INTMARB!L59</f>
        <v>81565.82768701631</v>
      </c>
      <c r="M59" s="30">
        <f>PPRD!M59+RCV_RCY!M59+IMP!M59-EXP!M59+STK_CHG!M59-INTMARB!M59</f>
        <v>90038.781513327587</v>
      </c>
      <c r="N59" s="30">
        <f>PPRD!N59+RCV_RCY!N59+IMP!N59-EXP!N59+STK_CHG!N59-INTMARB!N59</f>
        <v>84680.76921754083</v>
      </c>
      <c r="O59" s="30">
        <f>PPRD!O59+RCV_RCY!O59+IMP!O59-EXP!O59+STK_CHG!O59-INTMARB!O59</f>
        <v>92404.871453138432</v>
      </c>
      <c r="P59" s="30">
        <f>PPRD!P59+RCV_RCY!P59+IMP!P59-EXP!P59+STK_CHG!P59-INTMARB!P59</f>
        <v>93832.280223559719</v>
      </c>
      <c r="Q59" s="30">
        <f>PPRD!Q59+RCV_RCY!Q59+IMP!Q59-EXP!Q59+STK_CHG!Q59-INTMARB!Q59</f>
        <v>88163.79036973344</v>
      </c>
      <c r="R59" s="30">
        <f>PPRD!R59+RCV_RCY!R59+IMP!R59-EXP!R59+STK_CHG!R59-INTMARB!R59</f>
        <v>91085.714961306963</v>
      </c>
      <c r="S59" s="30">
        <f>PPRD!S59+RCV_RCY!S59+IMP!S59-EXP!S59+STK_CHG!S59-INTMARB!S59</f>
        <v>91961.464832330181</v>
      </c>
      <c r="T59" s="30">
        <f>PPRD!T59+RCV_RCY!T59+IMP!T59-EXP!T59+STK_CHG!T59-INTMARB!T59</f>
        <v>93227.919174548573</v>
      </c>
      <c r="U59" s="30">
        <f>PPRD!U59+RCV_RCY!U59+IMP!U59-EXP!U59+STK_CHG!U59-INTMARB!U59</f>
        <v>95890.839810834063</v>
      </c>
      <c r="V59" s="30">
        <f>PPRD!V59+RCV_RCY!V59+IMP!V59-EXP!V59+STK_CHG!V59-INTMARB!V59</f>
        <v>97143.919260533105</v>
      </c>
      <c r="W59" s="30">
        <f>PPRD!W59+RCV_RCY!W59+IMP!W59-EXP!W59+STK_CHG!W59-INTMARB!W59</f>
        <v>96137.966380051614</v>
      </c>
      <c r="X59" s="30">
        <f>PPRD!X59+RCV_RCY!X59+IMP!X59-EXP!X59+STK_CHG!X59-INTMARB!X59</f>
        <v>104513.80696474637</v>
      </c>
    </row>
    <row r="60" spans="1:24" ht="11.25" customHeight="1" x14ac:dyDescent="0.2">
      <c r="A60" s="22" t="s">
        <v>107</v>
      </c>
      <c r="B60" s="23" t="s">
        <v>108</v>
      </c>
      <c r="C60" s="30">
        <f>PPRD!C60+RCV_RCY!C60+IMP!C60-EXP!C60+STK_CHG!C60-INTMARB!C60</f>
        <v>39.653224419604456</v>
      </c>
      <c r="D60" s="30">
        <f>PPRD!D60+RCV_RCY!D60+IMP!D60-EXP!D60+STK_CHG!D60-INTMARB!D60</f>
        <v>36.844368013757531</v>
      </c>
      <c r="E60" s="30">
        <f>PPRD!E60+RCV_RCY!E60+IMP!E60-EXP!E60+STK_CHG!E60-INTMARB!E60</f>
        <v>36.801375752364571</v>
      </c>
      <c r="F60" s="30">
        <f>PPRD!F60+RCV_RCY!F60+IMP!F60-EXP!F60+STK_CHG!F60-INTMARB!F60</f>
        <v>138.50197764402409</v>
      </c>
      <c r="G60" s="30">
        <f>PPRD!G60+RCV_RCY!G60+IMP!G60-EXP!G60+STK_CHG!G60-INTMARB!G60</f>
        <v>152.66311263972483</v>
      </c>
      <c r="H60" s="30">
        <f>PPRD!H60+RCV_RCY!H60+IMP!H60-EXP!H60+STK_CHG!H60-INTMARB!H60</f>
        <v>169.94256233877906</v>
      </c>
      <c r="I60" s="30">
        <f>PPRD!I60+RCV_RCY!I60+IMP!I60-EXP!I60+STK_CHG!I60-INTMARB!I60</f>
        <v>174.72785898538268</v>
      </c>
      <c r="J60" s="30">
        <f>PPRD!J60+RCV_RCY!J60+IMP!J60-EXP!J60+STK_CHG!J60-INTMARB!J60</f>
        <v>232.2247635425623</v>
      </c>
      <c r="K60" s="30">
        <f>PPRD!K60+RCV_RCY!K60+IMP!K60-EXP!K60+STK_CHG!K60-INTMARB!K60</f>
        <v>234.38177128116939</v>
      </c>
      <c r="L60" s="30">
        <f>PPRD!L60+RCV_RCY!L60+IMP!L60-EXP!L60+STK_CHG!L60-INTMARB!L60</f>
        <v>277.14264832330173</v>
      </c>
      <c r="M60" s="30">
        <f>PPRD!M60+RCV_RCY!M60+IMP!M60-EXP!M60+STK_CHG!M60-INTMARB!M60</f>
        <v>265.59423903697319</v>
      </c>
      <c r="N60" s="30">
        <f>PPRD!N60+RCV_RCY!N60+IMP!N60-EXP!N60+STK_CHG!N60-INTMARB!N60</f>
        <v>329.97085124677562</v>
      </c>
      <c r="O60" s="30">
        <f>PPRD!O60+RCV_RCY!O60+IMP!O60-EXP!O60+STK_CHG!O60-INTMARB!O60</f>
        <v>366.52304385210653</v>
      </c>
      <c r="P60" s="30">
        <f>PPRD!P60+RCV_RCY!P60+IMP!P60-EXP!P60+STK_CHG!P60-INTMARB!P60</f>
        <v>353.55210662080822</v>
      </c>
      <c r="Q60" s="30">
        <f>PPRD!Q60+RCV_RCY!Q60+IMP!Q60-EXP!Q60+STK_CHG!Q60-INTMARB!Q60</f>
        <v>358.92416165090282</v>
      </c>
      <c r="R60" s="30">
        <f>PPRD!R60+RCV_RCY!R60+IMP!R60-EXP!R60+STK_CHG!R60-INTMARB!R60</f>
        <v>378.30945829750647</v>
      </c>
      <c r="S60" s="30">
        <f>PPRD!S60+RCV_RCY!S60+IMP!S60-EXP!S60+STK_CHG!S60-INTMARB!S60</f>
        <v>351.10180567497849</v>
      </c>
      <c r="T60" s="30">
        <f>PPRD!T60+RCV_RCY!T60+IMP!T60-EXP!T60+STK_CHG!T60-INTMARB!T60</f>
        <v>362.70877042132418</v>
      </c>
      <c r="U60" s="30">
        <f>PPRD!U60+RCV_RCY!U60+IMP!U60-EXP!U60+STK_CHG!U60-INTMARB!U60</f>
        <v>409.08314703353403</v>
      </c>
      <c r="V60" s="30">
        <f>PPRD!V60+RCV_RCY!V60+IMP!V60-EXP!V60+STK_CHG!V60-INTMARB!V60</f>
        <v>359.13619948409291</v>
      </c>
      <c r="W60" s="30">
        <f>PPRD!W60+RCV_RCY!W60+IMP!W60-EXP!W60+STK_CHG!W60-INTMARB!W60</f>
        <v>327.30799656061902</v>
      </c>
      <c r="X60" s="30">
        <f>PPRD!X60+RCV_RCY!X60+IMP!X60-EXP!X60+STK_CHG!X60-INTMARB!X60</f>
        <v>305.60490111779876</v>
      </c>
    </row>
    <row r="61" spans="1:24" ht="11.25" customHeight="1" x14ac:dyDescent="0.2">
      <c r="A61" s="22" t="s">
        <v>109</v>
      </c>
      <c r="B61" s="23" t="s">
        <v>110</v>
      </c>
      <c r="C61" s="30">
        <f>PPRD!C61+RCV_RCY!C61+IMP!C61-EXP!C61+STK_CHG!C61-INTMARB!C61</f>
        <v>1376.3911435941534</v>
      </c>
      <c r="D61" s="30">
        <f>PPRD!D61+RCV_RCY!D61+IMP!D61-EXP!D61+STK_CHG!D61-INTMARB!D61</f>
        <v>1772.610662080825</v>
      </c>
      <c r="E61" s="30">
        <f>PPRD!E61+RCV_RCY!E61+IMP!E61-EXP!E61+STK_CHG!E61-INTMARB!E61</f>
        <v>2349.4914015477211</v>
      </c>
      <c r="F61" s="30">
        <f>PPRD!F61+RCV_RCY!F61+IMP!F61-EXP!F61+STK_CHG!F61-INTMARB!F61</f>
        <v>2249.7484092863278</v>
      </c>
      <c r="G61" s="30">
        <f>PPRD!G61+RCV_RCY!G61+IMP!G61-EXP!G61+STK_CHG!G61-INTMARB!G61</f>
        <v>2344.1567497850383</v>
      </c>
      <c r="H61" s="30">
        <f>PPRD!H61+RCV_RCY!H61+IMP!H61-EXP!H61+STK_CHG!H61-INTMARB!H61</f>
        <v>2679.8423903697326</v>
      </c>
      <c r="I61" s="30">
        <f>PPRD!I61+RCV_RCY!I61+IMP!I61-EXP!I61+STK_CHG!I61-INTMARB!I61</f>
        <v>3036.2238177128111</v>
      </c>
      <c r="J61" s="30">
        <f>PPRD!J61+RCV_RCY!J61+IMP!J61-EXP!J61+STK_CHG!J61-INTMARB!J61</f>
        <v>4332.7858125537396</v>
      </c>
      <c r="K61" s="30">
        <f>PPRD!K61+RCV_RCY!K61+IMP!K61-EXP!K61+STK_CHG!K61-INTMARB!K61</f>
        <v>5151.1205503009451</v>
      </c>
      <c r="L61" s="30">
        <f>PPRD!L61+RCV_RCY!L61+IMP!L61-EXP!L61+STK_CHG!L61-INTMARB!L61</f>
        <v>5934.1724849527072</v>
      </c>
      <c r="M61" s="30">
        <f>PPRD!M61+RCV_RCY!M61+IMP!M61-EXP!M61+STK_CHG!M61-INTMARB!M61</f>
        <v>6996.1710232158193</v>
      </c>
      <c r="N61" s="30">
        <f>PPRD!N61+RCV_RCY!N61+IMP!N61-EXP!N61+STK_CHG!N61-INTMARB!N61</f>
        <v>8670.8196044711949</v>
      </c>
      <c r="O61" s="30">
        <f>PPRD!O61+RCV_RCY!O61+IMP!O61-EXP!O61+STK_CHG!O61-INTMARB!O61</f>
        <v>10301.527085124679</v>
      </c>
      <c r="P61" s="30">
        <f>PPRD!P61+RCV_RCY!P61+IMP!P61-EXP!P61+STK_CHG!P61-INTMARB!P61</f>
        <v>11890.305674978508</v>
      </c>
      <c r="Q61" s="30">
        <f>PPRD!Q61+RCV_RCY!Q61+IMP!Q61-EXP!Q61+STK_CHG!Q61-INTMARB!Q61</f>
        <v>12681.777472055028</v>
      </c>
      <c r="R61" s="30">
        <f>PPRD!R61+RCV_RCY!R61+IMP!R61-EXP!R61+STK_CHG!R61-INTMARB!R61</f>
        <v>13168.231212381774</v>
      </c>
      <c r="S61" s="30">
        <f>PPRD!S61+RCV_RCY!S61+IMP!S61-EXP!S61+STK_CHG!S61-INTMARB!S61</f>
        <v>13589.967669819429</v>
      </c>
      <c r="T61" s="30">
        <f>PPRD!T61+RCV_RCY!T61+IMP!T61-EXP!T61+STK_CHG!T61-INTMARB!T61</f>
        <v>13897.731556319863</v>
      </c>
      <c r="U61" s="30">
        <f>PPRD!U61+RCV_RCY!U61+IMP!U61-EXP!U61+STK_CHG!U61-INTMARB!U61</f>
        <v>13859.62330180567</v>
      </c>
      <c r="V61" s="30">
        <f>PPRD!V61+RCV_RCY!V61+IMP!V61-EXP!V61+STK_CHG!V61-INTMARB!V61</f>
        <v>14146.075150472918</v>
      </c>
      <c r="W61" s="30">
        <f>PPRD!W61+RCV_RCY!W61+IMP!W61-EXP!W61+STK_CHG!W61-INTMARB!W61</f>
        <v>14685.168013757524</v>
      </c>
      <c r="X61" s="30">
        <f>PPRD!X61+RCV_RCY!X61+IMP!X61-EXP!X61+STK_CHG!X61-INTMARB!X61</f>
        <v>15612.436285468617</v>
      </c>
    </row>
    <row r="62" spans="1:24" ht="11.25" customHeight="1" x14ac:dyDescent="0.2">
      <c r="A62" s="22" t="s">
        <v>111</v>
      </c>
      <c r="B62" s="23" t="s">
        <v>112</v>
      </c>
      <c r="C62" s="30">
        <f>PPRD!C62+RCV_RCY!C62+IMP!C62-EXP!C62+STK_CHG!C62-INTMARB!C62</f>
        <v>3536.8692175408428</v>
      </c>
      <c r="D62" s="30">
        <f>PPRD!D62+RCV_RCY!D62+IMP!D62-EXP!D62+STK_CHG!D62-INTMARB!D62</f>
        <v>3712.9193465176277</v>
      </c>
      <c r="E62" s="30">
        <f>PPRD!E62+RCV_RCY!E62+IMP!E62-EXP!E62+STK_CHG!E62-INTMARB!E62</f>
        <v>3773.5188306104906</v>
      </c>
      <c r="F62" s="30">
        <f>PPRD!F62+RCV_RCY!F62+IMP!F62-EXP!F62+STK_CHG!F62-INTMARB!F62</f>
        <v>4596.8007738607048</v>
      </c>
      <c r="G62" s="30">
        <f>PPRD!G62+RCV_RCY!G62+IMP!G62-EXP!G62+STK_CHG!G62-INTMARB!G62</f>
        <v>4936.957437661219</v>
      </c>
      <c r="H62" s="30">
        <f>PPRD!H62+RCV_RCY!H62+IMP!H62-EXP!H62+STK_CHG!H62-INTMARB!H62</f>
        <v>5671.3846947549446</v>
      </c>
      <c r="I62" s="30">
        <f>PPRD!I62+RCV_RCY!I62+IMP!I62-EXP!I62+STK_CHG!I62-INTMARB!I62</f>
        <v>6140.4855546001727</v>
      </c>
      <c r="J62" s="30">
        <f>PPRD!J62+RCV_RCY!J62+IMP!J62-EXP!J62+STK_CHG!J62-INTMARB!J62</f>
        <v>6899.5464316423049</v>
      </c>
      <c r="K62" s="30">
        <f>PPRD!K62+RCV_RCY!K62+IMP!K62-EXP!K62+STK_CHG!K62-INTMARB!K62</f>
        <v>6904.9921754084271</v>
      </c>
      <c r="L62" s="30">
        <f>PPRD!L62+RCV_RCY!L62+IMP!L62-EXP!L62+STK_CHG!L62-INTMARB!L62</f>
        <v>6993.8361994840934</v>
      </c>
      <c r="M62" s="30">
        <f>PPRD!M62+RCV_RCY!M62+IMP!M62-EXP!M62+STK_CHG!M62-INTMARB!M62</f>
        <v>7408.554858125538</v>
      </c>
      <c r="N62" s="30">
        <f>PPRD!N62+RCV_RCY!N62+IMP!N62-EXP!N62+STK_CHG!N62-INTMARB!N62</f>
        <v>7584.9192605331027</v>
      </c>
      <c r="O62" s="30">
        <f>PPRD!O62+RCV_RCY!O62+IMP!O62-EXP!O62+STK_CHG!O62-INTMARB!O62</f>
        <v>8008.2447979363706</v>
      </c>
      <c r="P62" s="30">
        <f>PPRD!P62+RCV_RCY!P62+IMP!P62-EXP!P62+STK_CHG!P62-INTMARB!P62</f>
        <v>8584.9634565778142</v>
      </c>
      <c r="Q62" s="30">
        <f>PPRD!Q62+RCV_RCY!Q62+IMP!Q62-EXP!Q62+STK_CHG!Q62-INTMARB!Q62</f>
        <v>8845.1883920894215</v>
      </c>
      <c r="R62" s="30">
        <f>PPRD!R62+RCV_RCY!R62+IMP!R62-EXP!R62+STK_CHG!R62-INTMARB!R62</f>
        <v>8999.4956147893372</v>
      </c>
      <c r="S62" s="30">
        <f>PPRD!S62+RCV_RCY!S62+IMP!S62-EXP!S62+STK_CHG!S62-INTMARB!S62</f>
        <v>9203.1714531384332</v>
      </c>
      <c r="T62" s="30">
        <f>PPRD!T62+RCV_RCY!T62+IMP!T62-EXP!T62+STK_CHG!T62-INTMARB!T62</f>
        <v>9496.8288907996539</v>
      </c>
      <c r="U62" s="30">
        <f>PPRD!U62+RCV_RCY!U62+IMP!U62-EXP!U62+STK_CHG!U62-INTMARB!U62</f>
        <v>9312.6376612209788</v>
      </c>
      <c r="V62" s="30">
        <f>PPRD!V62+RCV_RCY!V62+IMP!V62-EXP!V62+STK_CHG!V62-INTMARB!V62</f>
        <v>9433.9509888220091</v>
      </c>
      <c r="W62" s="30">
        <f>PPRD!W62+RCV_RCY!W62+IMP!W62-EXP!W62+STK_CHG!W62-INTMARB!W62</f>
        <v>9542.7975924333623</v>
      </c>
      <c r="X62" s="30">
        <f>PPRD!X62+RCV_RCY!X62+IMP!X62-EXP!X62+STK_CHG!X62-INTMARB!X62</f>
        <v>9761.2792777300092</v>
      </c>
    </row>
    <row r="63" spans="1:24" ht="11.25" customHeight="1" x14ac:dyDescent="0.2">
      <c r="A63" s="22" t="s">
        <v>113</v>
      </c>
      <c r="B63" s="23" t="s">
        <v>114</v>
      </c>
      <c r="C63" s="30">
        <f>PPRD!C63+RCV_RCY!C63+IMP!C63-EXP!C63+STK_CHG!C63-INTMARB!C63</f>
        <v>58.684436801375753</v>
      </c>
      <c r="D63" s="30">
        <f>PPRD!D63+RCV_RCY!D63+IMP!D63-EXP!D63+STK_CHG!D63-INTMARB!D63</f>
        <v>65.726483233018058</v>
      </c>
      <c r="E63" s="30">
        <f>PPRD!E63+RCV_RCY!E63+IMP!E63-EXP!E63+STK_CHG!E63-INTMARB!E63</f>
        <v>159.20894239036971</v>
      </c>
      <c r="F63" s="30">
        <f>PPRD!F63+RCV_RCY!F63+IMP!F63-EXP!F63+STK_CHG!F63-INTMARB!F63</f>
        <v>265.74548581255368</v>
      </c>
      <c r="G63" s="30">
        <f>PPRD!G63+RCV_RCY!G63+IMP!G63-EXP!G63+STK_CHG!G63-INTMARB!G63</f>
        <v>350.36852966466034</v>
      </c>
      <c r="H63" s="30">
        <f>PPRD!H63+RCV_RCY!H63+IMP!H63-EXP!H63+STK_CHG!H63-INTMARB!H63</f>
        <v>562.92141014617368</v>
      </c>
      <c r="I63" s="30">
        <f>PPRD!I63+RCV_RCY!I63+IMP!I63-EXP!I63+STK_CHG!I63-INTMARB!I63</f>
        <v>843.83783319002589</v>
      </c>
      <c r="J63" s="30">
        <f>PPRD!J63+RCV_RCY!J63+IMP!J63-EXP!J63+STK_CHG!J63-INTMARB!J63</f>
        <v>1078.9564058469475</v>
      </c>
      <c r="K63" s="30">
        <f>PPRD!K63+RCV_RCY!K63+IMP!K63-EXP!K63+STK_CHG!K63-INTMARB!K63</f>
        <v>1727.732330180567</v>
      </c>
      <c r="L63" s="30">
        <f>PPRD!L63+RCV_RCY!L63+IMP!L63-EXP!L63+STK_CHG!L63-INTMARB!L63</f>
        <v>2084.2766122098024</v>
      </c>
      <c r="M63" s="30">
        <f>PPRD!M63+RCV_RCY!M63+IMP!M63-EXP!M63+STK_CHG!M63-INTMARB!M63</f>
        <v>2432.9006878761825</v>
      </c>
      <c r="N63" s="30">
        <f>PPRD!N63+RCV_RCY!N63+IMP!N63-EXP!N63+STK_CHG!N63-INTMARB!N63</f>
        <v>2446.2495270851246</v>
      </c>
      <c r="O63" s="30">
        <f>PPRD!O63+RCV_RCY!O63+IMP!O63-EXP!O63+STK_CHG!O63-INTMARB!O63</f>
        <v>2465.3702493551164</v>
      </c>
      <c r="P63" s="30">
        <f>PPRD!P63+RCV_RCY!P63+IMP!P63-EXP!P63+STK_CHG!P63-INTMARB!P63</f>
        <v>2322.5211521926053</v>
      </c>
      <c r="Q63" s="30">
        <f>PPRD!Q63+RCV_RCY!Q63+IMP!Q63-EXP!Q63+STK_CHG!Q63-INTMARB!Q63</f>
        <v>2294.8416165090284</v>
      </c>
      <c r="R63" s="30">
        <f>PPRD!R63+RCV_RCY!R63+IMP!R63-EXP!R63+STK_CHG!R63-INTMARB!R63</f>
        <v>2381.04350816853</v>
      </c>
      <c r="S63" s="30">
        <f>PPRD!S63+RCV_RCY!S63+IMP!S63-EXP!S63+STK_CHG!S63-INTMARB!S63</f>
        <v>2354.8382631126392</v>
      </c>
      <c r="T63" s="30">
        <f>PPRD!T63+RCV_RCY!T63+IMP!T63-EXP!T63+STK_CHG!T63-INTMARB!T63</f>
        <v>2504.5077386070502</v>
      </c>
      <c r="U63" s="30">
        <f>PPRD!U63+RCV_RCY!U63+IMP!U63-EXP!U63+STK_CHG!U63-INTMARB!U63</f>
        <v>2703.25864144454</v>
      </c>
      <c r="V63" s="30">
        <f>PPRD!V63+RCV_RCY!V63+IMP!V63-EXP!V63+STK_CHG!V63-INTMARB!V63</f>
        <v>2855.449871023216</v>
      </c>
      <c r="W63" s="30">
        <f>PPRD!W63+RCV_RCY!W63+IMP!W63-EXP!W63+STK_CHG!W63-INTMARB!W63</f>
        <v>2839.7619948409283</v>
      </c>
      <c r="X63" s="30">
        <f>PPRD!X63+RCV_RCY!X63+IMP!X63-EXP!X63+STK_CHG!X63-INTMARB!X63</f>
        <v>3204.4335339638869</v>
      </c>
    </row>
    <row r="64" spans="1:24" ht="11.25" customHeight="1" x14ac:dyDescent="0.2">
      <c r="A64" s="22" t="s">
        <v>115</v>
      </c>
      <c r="B64" s="23" t="s">
        <v>116</v>
      </c>
      <c r="C64" s="30">
        <f>PPRD!C64+RCV_RCY!C64+IMP!C64-EXP!C64+STK_CHG!C64-INTMARB!C64</f>
        <v>0</v>
      </c>
      <c r="D64" s="30">
        <f>PPRD!D64+RCV_RCY!D64+IMP!D64-EXP!D64+STK_CHG!D64-INTMARB!D64</f>
        <v>0</v>
      </c>
      <c r="E64" s="30">
        <f>PPRD!E64+RCV_RCY!E64+IMP!E64-EXP!E64+STK_CHG!E64-INTMARB!E64</f>
        <v>0</v>
      </c>
      <c r="F64" s="30">
        <f>PPRD!F64+RCV_RCY!F64+IMP!F64-EXP!F64+STK_CHG!F64-INTMARB!F64</f>
        <v>0</v>
      </c>
      <c r="G64" s="30">
        <f>PPRD!G64+RCV_RCY!G64+IMP!G64-EXP!G64+STK_CHG!G64-INTMARB!G64</f>
        <v>0</v>
      </c>
      <c r="H64" s="30">
        <f>PPRD!H64+RCV_RCY!H64+IMP!H64-EXP!H64+STK_CHG!H64-INTMARB!H64</f>
        <v>0</v>
      </c>
      <c r="I64" s="30">
        <f>PPRD!I64+RCV_RCY!I64+IMP!I64-EXP!I64+STK_CHG!I64-INTMARB!I64</f>
        <v>2.7310404127257097</v>
      </c>
      <c r="J64" s="30">
        <f>PPRD!J64+RCV_RCY!J64+IMP!J64-EXP!J64+STK_CHG!J64-INTMARB!J64</f>
        <v>-4.9796216680997398</v>
      </c>
      <c r="K64" s="30">
        <f>PPRD!K64+RCV_RCY!K64+IMP!K64-EXP!K64+STK_CHG!K64-INTMARB!K64</f>
        <v>-31.209802235597603</v>
      </c>
      <c r="L64" s="30">
        <f>PPRD!L64+RCV_RCY!L64+IMP!L64-EXP!L64+STK_CHG!L64-INTMARB!L64</f>
        <v>12.268357695614803</v>
      </c>
      <c r="M64" s="30">
        <f>PPRD!M64+RCV_RCY!M64+IMP!M64-EXP!M64+STK_CHG!M64-INTMARB!M64</f>
        <v>51.893895098882197</v>
      </c>
      <c r="N64" s="30">
        <f>PPRD!N64+RCV_RCY!N64+IMP!N64-EXP!N64+STK_CHG!N64-INTMARB!N64</f>
        <v>126.30601891659495</v>
      </c>
      <c r="O64" s="30">
        <f>PPRD!O64+RCV_RCY!O64+IMP!O64-EXP!O64+STK_CHG!O64-INTMARB!O64</f>
        <v>40.337747205503028</v>
      </c>
      <c r="P64" s="30">
        <f>PPRD!P64+RCV_RCY!P64+IMP!P64-EXP!P64+STK_CHG!P64-INTMARB!P64</f>
        <v>-1.701891659501273</v>
      </c>
      <c r="Q64" s="30">
        <f>PPRD!Q64+RCV_RCY!Q64+IMP!Q64-EXP!Q64+STK_CHG!Q64-INTMARB!Q64</f>
        <v>-2.4157351676698156</v>
      </c>
      <c r="R64" s="30">
        <f>PPRD!R64+RCV_RCY!R64+IMP!R64-EXP!R64+STK_CHG!R64-INTMARB!R64</f>
        <v>-42.536887360275145</v>
      </c>
      <c r="S64" s="30">
        <f>PPRD!S64+RCV_RCY!S64+IMP!S64-EXP!S64+STK_CHG!S64-INTMARB!S64</f>
        <v>-45.432416165090274</v>
      </c>
      <c r="T64" s="30">
        <f>PPRD!T64+RCV_RCY!T64+IMP!T64-EXP!T64+STK_CHG!T64-INTMARB!T64</f>
        <v>-9.9427343078246189</v>
      </c>
      <c r="U64" s="30">
        <f>PPRD!U64+RCV_RCY!U64+IMP!U64-EXP!U64+STK_CHG!U64-INTMARB!U64</f>
        <v>-116.2905417024936</v>
      </c>
      <c r="V64" s="30">
        <f>PPRD!V64+RCV_RCY!V64+IMP!V64-EXP!V64+STK_CHG!V64-INTMARB!V64</f>
        <v>-88.733533963886515</v>
      </c>
      <c r="W64" s="30">
        <f>PPRD!W64+RCV_RCY!W64+IMP!W64-EXP!W64+STK_CHG!W64-INTMARB!W64</f>
        <v>-122.54711951848665</v>
      </c>
      <c r="X64" s="30">
        <f>PPRD!X64+RCV_RCY!X64+IMP!X64-EXP!X64+STK_CHG!X64-INTMARB!X64</f>
        <v>-29.772141014617375</v>
      </c>
    </row>
    <row r="65" spans="1:24" ht="11.25" customHeight="1" x14ac:dyDescent="0.2">
      <c r="A65" s="22" t="s">
        <v>117</v>
      </c>
      <c r="B65" s="23" t="s">
        <v>118</v>
      </c>
      <c r="C65" s="30">
        <f>PPRD!C65+RCV_RCY!C65+IMP!C65-EXP!C65+STK_CHG!C65-INTMARB!C65</f>
        <v>639.64789337919171</v>
      </c>
      <c r="D65" s="30">
        <f>PPRD!D65+RCV_RCY!D65+IMP!D65-EXP!D65+STK_CHG!D65-INTMARB!D65</f>
        <v>754.21693895098872</v>
      </c>
      <c r="E65" s="30">
        <f>PPRD!E65+RCV_RCY!E65+IMP!E65-EXP!E65+STK_CHG!E65-INTMARB!E65</f>
        <v>932.27807394668935</v>
      </c>
      <c r="F65" s="30">
        <f>PPRD!F65+RCV_RCY!F65+IMP!F65-EXP!F65+STK_CHG!F65-INTMARB!F65</f>
        <v>1159.7222699914014</v>
      </c>
      <c r="G65" s="30">
        <f>PPRD!G65+RCV_RCY!G65+IMP!G65-EXP!G65+STK_CHG!G65-INTMARB!G65</f>
        <v>1613.3167669819434</v>
      </c>
      <c r="H65" s="30">
        <f>PPRD!H65+RCV_RCY!H65+IMP!H65-EXP!H65+STK_CHG!H65-INTMARB!H65</f>
        <v>2514.5546861564917</v>
      </c>
      <c r="I65" s="30">
        <f>PPRD!I65+RCV_RCY!I65+IMP!I65-EXP!I65+STK_CHG!I65-INTMARB!I65</f>
        <v>3826.7752364574371</v>
      </c>
      <c r="J65" s="30">
        <f>PPRD!J65+RCV_RCY!J65+IMP!J65-EXP!J65+STK_CHG!J65-INTMARB!J65</f>
        <v>5548.270679277729</v>
      </c>
      <c r="K65" s="30">
        <f>PPRD!K65+RCV_RCY!K65+IMP!K65-EXP!K65+STK_CHG!K65-INTMARB!K65</f>
        <v>7170.8484092863273</v>
      </c>
      <c r="L65" s="30">
        <f>PPRD!L65+RCV_RCY!L65+IMP!L65-EXP!L65+STK_CHG!L65-INTMARB!L65</f>
        <v>8646.6109200343926</v>
      </c>
      <c r="M65" s="30">
        <f>PPRD!M65+RCV_RCY!M65+IMP!M65-EXP!M65+STK_CHG!M65-INTMARB!M65</f>
        <v>9649.5150472914847</v>
      </c>
      <c r="N65" s="30">
        <f>PPRD!N65+RCV_RCY!N65+IMP!N65-EXP!N65+STK_CHG!N65-INTMARB!N65</f>
        <v>10071.18460877042</v>
      </c>
      <c r="O65" s="30">
        <f>PPRD!O65+RCV_RCY!O65+IMP!O65-EXP!O65+STK_CHG!O65-INTMARB!O65</f>
        <v>11195.402665520209</v>
      </c>
      <c r="P65" s="30">
        <f>PPRD!P65+RCV_RCY!P65+IMP!P65-EXP!P65+STK_CHG!P65-INTMARB!P65</f>
        <v>9776.4044711951847</v>
      </c>
      <c r="Q65" s="30">
        <f>PPRD!Q65+RCV_RCY!Q65+IMP!Q65-EXP!Q65+STK_CHG!Q65-INTMARB!Q65</f>
        <v>10780.761478933791</v>
      </c>
      <c r="R65" s="30">
        <f>PPRD!R65+RCV_RCY!R65+IMP!R65-EXP!R65+STK_CHG!R65-INTMARB!R65</f>
        <v>10709.587790197764</v>
      </c>
      <c r="S65" s="30">
        <f>PPRD!S65+RCV_RCY!S65+IMP!S65-EXP!S65+STK_CHG!S65-INTMARB!S65</f>
        <v>10456.447807394668</v>
      </c>
      <c r="T65" s="30">
        <f>PPRD!T65+RCV_RCY!T65+IMP!T65-EXP!T65+STK_CHG!T65-INTMARB!T65</f>
        <v>11643.097592433356</v>
      </c>
      <c r="U65" s="30">
        <f>PPRD!U65+RCV_RCY!U65+IMP!U65-EXP!U65+STK_CHG!U65-INTMARB!U65</f>
        <v>13029.721840068789</v>
      </c>
      <c r="V65" s="30">
        <f>PPRD!V65+RCV_RCY!V65+IMP!V65-EXP!V65+STK_CHG!V65-INTMARB!V65</f>
        <v>13406.901977644025</v>
      </c>
      <c r="W65" s="30">
        <f>PPRD!W65+RCV_RCY!W65+IMP!W65-EXP!W65+STK_CHG!W65-INTMARB!W65</f>
        <v>13897.155460017191</v>
      </c>
      <c r="X65" s="30">
        <f>PPRD!X65+RCV_RCY!X65+IMP!X65-EXP!X65+STK_CHG!X65-INTMARB!X65</f>
        <v>14280.525451418742</v>
      </c>
    </row>
    <row r="66" spans="1:24" ht="11.25" customHeight="1" x14ac:dyDescent="0.2">
      <c r="A66" s="22" t="s">
        <v>119</v>
      </c>
      <c r="B66" s="23" t="s">
        <v>120</v>
      </c>
      <c r="C66" s="30">
        <f>PPRD!C66+RCV_RCY!C66+IMP!C66-EXP!C66+STK_CHG!C66-INTMARB!C66</f>
        <v>0</v>
      </c>
      <c r="D66" s="30">
        <f>PPRD!D66+RCV_RCY!D66+IMP!D66-EXP!D66+STK_CHG!D66-INTMARB!D66</f>
        <v>0</v>
      </c>
      <c r="E66" s="30">
        <f>PPRD!E66+RCV_RCY!E66+IMP!E66-EXP!E66+STK_CHG!E66-INTMARB!E66</f>
        <v>0</v>
      </c>
      <c r="F66" s="30">
        <f>PPRD!F66+RCV_RCY!F66+IMP!F66-EXP!F66+STK_CHG!F66-INTMARB!F66</f>
        <v>0</v>
      </c>
      <c r="G66" s="30">
        <f>PPRD!G66+RCV_RCY!G66+IMP!G66-EXP!G66+STK_CHG!G66-INTMARB!G66</f>
        <v>0</v>
      </c>
      <c r="H66" s="30">
        <f>PPRD!H66+RCV_RCY!H66+IMP!H66-EXP!H66+STK_CHG!H66-INTMARB!H66</f>
        <v>17.608168529664656</v>
      </c>
      <c r="I66" s="30">
        <f>PPRD!I66+RCV_RCY!I66+IMP!I66-EXP!I66+STK_CHG!I66-INTMARB!I66</f>
        <v>97.812381771281224</v>
      </c>
      <c r="J66" s="30">
        <f>PPRD!J66+RCV_RCY!J66+IMP!J66-EXP!J66+STK_CHG!J66-INTMARB!J66</f>
        <v>161.5974204643164</v>
      </c>
      <c r="K66" s="30">
        <f>PPRD!K66+RCV_RCY!K66+IMP!K66-EXP!K66+STK_CHG!K66-INTMARB!K66</f>
        <v>13.534651762682694</v>
      </c>
      <c r="L66" s="30">
        <f>PPRD!L66+RCV_RCY!L66+IMP!L66-EXP!L66+STK_CHG!L66-INTMARB!L66</f>
        <v>100.26680997420468</v>
      </c>
      <c r="M66" s="30">
        <f>PPRD!M66+RCV_RCY!M66+IMP!M66-EXP!M66+STK_CHG!M66-INTMARB!M66</f>
        <v>156.13267411865857</v>
      </c>
      <c r="N66" s="30">
        <f>PPRD!N66+RCV_RCY!N66+IMP!N66-EXP!N66+STK_CHG!N66-INTMARB!N66</f>
        <v>195.41736887360275</v>
      </c>
      <c r="O66" s="30">
        <f>PPRD!O66+RCV_RCY!O66+IMP!O66-EXP!O66+STK_CHG!O66-INTMARB!O66</f>
        <v>126.17549441100583</v>
      </c>
      <c r="P66" s="30">
        <f>PPRD!P66+RCV_RCY!P66+IMP!P66-EXP!P66+STK_CHG!P66-INTMARB!P66</f>
        <v>105.16878761822871</v>
      </c>
      <c r="Q66" s="30">
        <f>PPRD!Q66+RCV_RCY!Q66+IMP!Q66-EXP!Q66+STK_CHG!Q66-INTMARB!Q66</f>
        <v>44.413155631986122</v>
      </c>
      <c r="R66" s="30">
        <f>PPRD!R66+RCV_RCY!R66+IMP!R66-EXP!R66+STK_CHG!R66-INTMARB!R66</f>
        <v>185.98280309544273</v>
      </c>
      <c r="S66" s="30">
        <f>PPRD!S66+RCV_RCY!S66+IMP!S66-EXP!S66+STK_CHG!S66-INTMARB!S66</f>
        <v>208.61865864144454</v>
      </c>
      <c r="T66" s="30">
        <f>PPRD!T66+RCV_RCY!T66+IMP!T66-EXP!T66+STK_CHG!T66-INTMARB!T66</f>
        <v>530.26663800515905</v>
      </c>
      <c r="U66" s="30">
        <f>PPRD!U66+RCV_RCY!U66+IMP!U66-EXP!U66+STK_CHG!U66-INTMARB!U66</f>
        <v>108.80911435941539</v>
      </c>
      <c r="V66" s="30">
        <f>PPRD!V66+RCV_RCY!V66+IMP!V66-EXP!V66+STK_CHG!V66-INTMARB!V66</f>
        <v>474.81117798796231</v>
      </c>
      <c r="W66" s="30">
        <f>PPRD!W66+RCV_RCY!W66+IMP!W66-EXP!W66+STK_CHG!W66-INTMARB!W66</f>
        <v>-63.464574376612319</v>
      </c>
      <c r="X66" s="30">
        <f>PPRD!X66+RCV_RCY!X66+IMP!X66-EXP!X66+STK_CHG!X66-INTMARB!X66</f>
        <v>271.18736027515052</v>
      </c>
    </row>
    <row r="67" spans="1:24" ht="11.25" customHeight="1" x14ac:dyDescent="0.2">
      <c r="A67" s="22" t="s">
        <v>121</v>
      </c>
      <c r="B67" s="23" t="s">
        <v>122</v>
      </c>
      <c r="C67" s="30">
        <f>PPRD!C67+RCV_RCY!C67+IMP!C67-EXP!C67+STK_CHG!C67-INTMARB!C67</f>
        <v>0</v>
      </c>
      <c r="D67" s="30">
        <f>PPRD!D67+RCV_RCY!D67+IMP!D67-EXP!D67+STK_CHG!D67-INTMARB!D67</f>
        <v>0</v>
      </c>
      <c r="E67" s="30">
        <f>PPRD!E67+RCV_RCY!E67+IMP!E67-EXP!E67+STK_CHG!E67-INTMARB!E67</f>
        <v>0</v>
      </c>
      <c r="F67" s="30">
        <f>PPRD!F67+RCV_RCY!F67+IMP!F67-EXP!F67+STK_CHG!F67-INTMARB!F67</f>
        <v>0</v>
      </c>
      <c r="G67" s="30">
        <f>PPRD!G67+RCV_RCY!G67+IMP!G67-EXP!G67+STK_CHG!G67-INTMARB!G67</f>
        <v>0</v>
      </c>
      <c r="H67" s="30">
        <f>PPRD!H67+RCV_RCY!H67+IMP!H67-EXP!H67+STK_CHG!H67-INTMARB!H67</f>
        <v>0</v>
      </c>
      <c r="I67" s="30">
        <f>PPRD!I67+RCV_RCY!I67+IMP!I67-EXP!I67+STK_CHG!I67-INTMARB!I67</f>
        <v>0</v>
      </c>
      <c r="J67" s="30">
        <f>PPRD!J67+RCV_RCY!J67+IMP!J67-EXP!J67+STK_CHG!J67-INTMARB!J67</f>
        <v>0</v>
      </c>
      <c r="K67" s="30">
        <f>PPRD!K67+RCV_RCY!K67+IMP!K67-EXP!K67+STK_CHG!K67-INTMARB!K67</f>
        <v>0</v>
      </c>
      <c r="L67" s="30">
        <f>PPRD!L67+RCV_RCY!L67+IMP!L67-EXP!L67+STK_CHG!L67-INTMARB!L67</f>
        <v>0</v>
      </c>
      <c r="M67" s="30">
        <f>PPRD!M67+RCV_RCY!M67+IMP!M67-EXP!M67+STK_CHG!M67-INTMARB!M67</f>
        <v>0</v>
      </c>
      <c r="N67" s="30">
        <f>PPRD!N67+RCV_RCY!N67+IMP!N67-EXP!N67+STK_CHG!N67-INTMARB!N67</f>
        <v>0</v>
      </c>
      <c r="O67" s="30">
        <f>PPRD!O67+RCV_RCY!O67+IMP!O67-EXP!O67+STK_CHG!O67-INTMARB!O67</f>
        <v>0</v>
      </c>
      <c r="P67" s="30">
        <f>PPRD!P67+RCV_RCY!P67+IMP!P67-EXP!P67+STK_CHG!P67-INTMARB!P67</f>
        <v>0</v>
      </c>
      <c r="Q67" s="30">
        <f>PPRD!Q67+RCV_RCY!Q67+IMP!Q67-EXP!Q67+STK_CHG!Q67-INTMARB!Q67</f>
        <v>0</v>
      </c>
      <c r="R67" s="30">
        <f>PPRD!R67+RCV_RCY!R67+IMP!R67-EXP!R67+STK_CHG!R67-INTMARB!R67</f>
        <v>0</v>
      </c>
      <c r="S67" s="30">
        <f>PPRD!S67+RCV_RCY!S67+IMP!S67-EXP!S67+STK_CHG!S67-INTMARB!S67</f>
        <v>0</v>
      </c>
      <c r="T67" s="30">
        <f>PPRD!T67+RCV_RCY!T67+IMP!T67-EXP!T67+STK_CHG!T67-INTMARB!T67</f>
        <v>0</v>
      </c>
      <c r="U67" s="30">
        <f>PPRD!U67+RCV_RCY!U67+IMP!U67-EXP!U67+STK_CHG!U67-INTMARB!U67</f>
        <v>0</v>
      </c>
      <c r="V67" s="30">
        <f>PPRD!V67+RCV_RCY!V67+IMP!V67-EXP!V67+STK_CHG!V67-INTMARB!V67</f>
        <v>0</v>
      </c>
      <c r="W67" s="30">
        <f>PPRD!W67+RCV_RCY!W67+IMP!W67-EXP!W67+STK_CHG!W67-INTMARB!W67</f>
        <v>0</v>
      </c>
      <c r="X67" s="30">
        <f>PPRD!X67+RCV_RCY!X67+IMP!X67-EXP!X67+STK_CHG!X67-INTMARB!X67</f>
        <v>0</v>
      </c>
    </row>
    <row r="68" spans="1:24" ht="11.25" customHeight="1" x14ac:dyDescent="0.2">
      <c r="A68" s="22" t="s">
        <v>123</v>
      </c>
      <c r="B68" s="23" t="s">
        <v>124</v>
      </c>
      <c r="C68" s="30">
        <f>PPRD!C68+RCV_RCY!C68+IMP!C68-EXP!C68+STK_CHG!C68-INTMARB!C68</f>
        <v>0</v>
      </c>
      <c r="D68" s="30">
        <f>PPRD!D68+RCV_RCY!D68+IMP!D68-EXP!D68+STK_CHG!D68-INTMARB!D68</f>
        <v>0</v>
      </c>
      <c r="E68" s="30">
        <f>PPRD!E68+RCV_RCY!E68+IMP!E68-EXP!E68+STK_CHG!E68-INTMARB!E68</f>
        <v>0</v>
      </c>
      <c r="F68" s="30">
        <f>PPRD!F68+RCV_RCY!F68+IMP!F68-EXP!F68+STK_CHG!F68-INTMARB!F68</f>
        <v>0</v>
      </c>
      <c r="G68" s="30">
        <f>PPRD!G68+RCV_RCY!G68+IMP!G68-EXP!G68+STK_CHG!G68-INTMARB!G68</f>
        <v>0</v>
      </c>
      <c r="H68" s="30">
        <f>PPRD!H68+RCV_RCY!H68+IMP!H68-EXP!H68+STK_CHG!H68-INTMARB!H68</f>
        <v>0</v>
      </c>
      <c r="I68" s="30">
        <f>PPRD!I68+RCV_RCY!I68+IMP!I68-EXP!I68+STK_CHG!I68-INTMARB!I68</f>
        <v>0</v>
      </c>
      <c r="J68" s="30">
        <f>PPRD!J68+RCV_RCY!J68+IMP!J68-EXP!J68+STK_CHG!J68-INTMARB!J68</f>
        <v>0</v>
      </c>
      <c r="K68" s="30">
        <f>PPRD!K68+RCV_RCY!K68+IMP!K68-EXP!K68+STK_CHG!K68-INTMARB!K68</f>
        <v>0</v>
      </c>
      <c r="L68" s="30">
        <f>PPRD!L68+RCV_RCY!L68+IMP!L68-EXP!L68+STK_CHG!L68-INTMARB!L68</f>
        <v>0</v>
      </c>
      <c r="M68" s="30">
        <f>PPRD!M68+RCV_RCY!M68+IMP!M68-EXP!M68+STK_CHG!M68-INTMARB!M68</f>
        <v>0</v>
      </c>
      <c r="N68" s="30">
        <f>PPRD!N68+RCV_RCY!N68+IMP!N68-EXP!N68+STK_CHG!N68-INTMARB!N68</f>
        <v>0</v>
      </c>
      <c r="O68" s="30">
        <f>PPRD!O68+RCV_RCY!O68+IMP!O68-EXP!O68+STK_CHG!O68-INTMARB!O68</f>
        <v>0</v>
      </c>
      <c r="P68" s="30">
        <f>PPRD!P68+RCV_RCY!P68+IMP!P68-EXP!P68+STK_CHG!P68-INTMARB!P68</f>
        <v>0</v>
      </c>
      <c r="Q68" s="30">
        <f>PPRD!Q68+RCV_RCY!Q68+IMP!Q68-EXP!Q68+STK_CHG!Q68-INTMARB!Q68</f>
        <v>0</v>
      </c>
      <c r="R68" s="30">
        <f>PPRD!R68+RCV_RCY!R68+IMP!R68-EXP!R68+STK_CHG!R68-INTMARB!R68</f>
        <v>0</v>
      </c>
      <c r="S68" s="30">
        <f>PPRD!S68+RCV_RCY!S68+IMP!S68-EXP!S68+STK_CHG!S68-INTMARB!S68</f>
        <v>0</v>
      </c>
      <c r="T68" s="30">
        <f>PPRD!T68+RCV_RCY!T68+IMP!T68-EXP!T68+STK_CHG!T68-INTMARB!T68</f>
        <v>0</v>
      </c>
      <c r="U68" s="30">
        <f>PPRD!U68+RCV_RCY!U68+IMP!U68-EXP!U68+STK_CHG!U68-INTMARB!U68</f>
        <v>0</v>
      </c>
      <c r="V68" s="30">
        <f>PPRD!V68+RCV_RCY!V68+IMP!V68-EXP!V68+STK_CHG!V68-INTMARB!V68</f>
        <v>0</v>
      </c>
      <c r="W68" s="30">
        <f>PPRD!W68+RCV_RCY!W68+IMP!W68-EXP!W68+STK_CHG!W68-INTMARB!W68</f>
        <v>0</v>
      </c>
      <c r="X68" s="30">
        <f>PPRD!X68+RCV_RCY!X68+IMP!X68-EXP!X68+STK_CHG!X68-INTMARB!X68</f>
        <v>0</v>
      </c>
    </row>
    <row r="69" spans="1:24" ht="11.25" customHeight="1" x14ac:dyDescent="0.2">
      <c r="A69" s="22" t="s">
        <v>125</v>
      </c>
      <c r="B69" s="23" t="s">
        <v>126</v>
      </c>
      <c r="C69" s="30">
        <f>PPRD!C69+RCV_RCY!C69+IMP!C69-EXP!C69+STK_CHG!C69-INTMARB!C69</f>
        <v>15.229578675838349</v>
      </c>
      <c r="D69" s="30">
        <f>PPRD!D69+RCV_RCY!D69+IMP!D69-EXP!D69+STK_CHG!D69-INTMARB!D69</f>
        <v>25.226139294926909</v>
      </c>
      <c r="E69" s="30">
        <f>PPRD!E69+RCV_RCY!E69+IMP!E69-EXP!E69+STK_CHG!E69-INTMARB!E69</f>
        <v>47.495270851246779</v>
      </c>
      <c r="F69" s="30">
        <f>PPRD!F69+RCV_RCY!F69+IMP!F69-EXP!F69+STK_CHG!F69-INTMARB!F69</f>
        <v>51.665090283748924</v>
      </c>
      <c r="G69" s="30">
        <f>PPRD!G69+RCV_RCY!G69+IMP!G69-EXP!G69+STK_CHG!G69-INTMARB!G69</f>
        <v>194.72115219260533</v>
      </c>
      <c r="H69" s="30">
        <f>PPRD!H69+RCV_RCY!H69+IMP!H69-EXP!H69+STK_CHG!H69-INTMARB!H69</f>
        <v>676.04832330180557</v>
      </c>
      <c r="I69" s="30">
        <f>PPRD!I69+RCV_RCY!I69+IMP!I69-EXP!I69+STK_CHG!I69-INTMARB!I69</f>
        <v>1419.1404987102319</v>
      </c>
      <c r="J69" s="30">
        <f>PPRD!J69+RCV_RCY!J69+IMP!J69-EXP!J69+STK_CHG!J69-INTMARB!J69</f>
        <v>1264.1318142734306</v>
      </c>
      <c r="K69" s="30">
        <f>PPRD!K69+RCV_RCY!K69+IMP!K69-EXP!K69+STK_CHG!K69-INTMARB!K69</f>
        <v>950.90748065348248</v>
      </c>
      <c r="L69" s="30">
        <f>PPRD!L69+RCV_RCY!L69+IMP!L69-EXP!L69+STK_CHG!L69-INTMARB!L69</f>
        <v>1188.0255374032672</v>
      </c>
      <c r="M69" s="30">
        <f>PPRD!M69+RCV_RCY!M69+IMP!M69-EXP!M69+STK_CHG!M69-INTMARB!M69</f>
        <v>1365.919948409286</v>
      </c>
      <c r="N69" s="30">
        <f>PPRD!N69+RCV_RCY!N69+IMP!N69-EXP!N69+STK_CHG!N69-INTMARB!N69</f>
        <v>843.85107480653483</v>
      </c>
      <c r="O69" s="30">
        <f>PPRD!O69+RCV_RCY!O69+IMP!O69-EXP!O69+STK_CHG!O69-INTMARB!O69</f>
        <v>860.09036973344791</v>
      </c>
      <c r="P69" s="30">
        <f>PPRD!P69+RCV_RCY!P69+IMP!P69-EXP!P69+STK_CHG!P69-INTMARB!P69</f>
        <v>1025.5078245915736</v>
      </c>
      <c r="Q69" s="30">
        <f>PPRD!Q69+RCV_RCY!Q69+IMP!Q69-EXP!Q69+STK_CHG!Q69-INTMARB!Q69</f>
        <v>1108.2884780739466</v>
      </c>
      <c r="R69" s="30">
        <f>PPRD!R69+RCV_RCY!R69+IMP!R69-EXP!R69+STK_CHG!R69-INTMARB!R69</f>
        <v>1200.5490971625104</v>
      </c>
      <c r="S69" s="30">
        <f>PPRD!S69+RCV_RCY!S69+IMP!S69-EXP!S69+STK_CHG!S69-INTMARB!S69</f>
        <v>1189.0171969045571</v>
      </c>
      <c r="T69" s="30">
        <f>PPRD!T69+RCV_RCY!T69+IMP!T69-EXP!T69+STK_CHG!T69-INTMARB!T69</f>
        <v>1108.5198624247632</v>
      </c>
      <c r="U69" s="30">
        <f>PPRD!U69+RCV_RCY!U69+IMP!U69-EXP!U69+STK_CHG!U69-INTMARB!U69</f>
        <v>1184.3531384350815</v>
      </c>
      <c r="V69" s="30">
        <f>PPRD!V69+RCV_RCY!V69+IMP!V69-EXP!V69+STK_CHG!V69-INTMARB!V69</f>
        <v>1267.6801375752361</v>
      </c>
      <c r="W69" s="30">
        <f>PPRD!W69+RCV_RCY!W69+IMP!W69-EXP!W69+STK_CHG!W69-INTMARB!W69</f>
        <v>1278.7130696474633</v>
      </c>
      <c r="X69" s="30">
        <f>PPRD!X69+RCV_RCY!X69+IMP!X69-EXP!X69+STK_CHG!X69-INTMARB!X69</f>
        <v>1185.6070507308687</v>
      </c>
    </row>
    <row r="70" spans="1:24" ht="11.25" customHeight="1" x14ac:dyDescent="0.2">
      <c r="A70" s="22" t="s">
        <v>127</v>
      </c>
      <c r="B70" s="23" t="s">
        <v>128</v>
      </c>
      <c r="C70" s="30">
        <f>PPRD!C70+RCV_RCY!C70+IMP!C70-EXP!C70+STK_CHG!C70-INTMARB!C70</f>
        <v>85.861564918314699</v>
      </c>
      <c r="D70" s="30">
        <f>PPRD!D70+RCV_RCY!D70+IMP!D70-EXP!D70+STK_CHG!D70-INTMARB!D70</f>
        <v>90.123387790197768</v>
      </c>
      <c r="E70" s="30">
        <f>PPRD!E70+RCV_RCY!E70+IMP!E70-EXP!E70+STK_CHG!E70-INTMARB!E70</f>
        <v>95.75434221840068</v>
      </c>
      <c r="F70" s="30">
        <f>PPRD!F70+RCV_RCY!F70+IMP!F70-EXP!F70+STK_CHG!F70-INTMARB!F70</f>
        <v>279.87704213241608</v>
      </c>
      <c r="G70" s="30">
        <f>PPRD!G70+RCV_RCY!G70+IMP!G70-EXP!G70+STK_CHG!G70-INTMARB!G70</f>
        <v>420.1936371453138</v>
      </c>
      <c r="H70" s="30">
        <f>PPRD!H70+RCV_RCY!H70+IMP!H70-EXP!H70+STK_CHG!H70-INTMARB!H70</f>
        <v>631.18116938950982</v>
      </c>
      <c r="I70" s="30">
        <f>PPRD!I70+RCV_RCY!I70+IMP!I70-EXP!I70+STK_CHG!I70-INTMARB!I70</f>
        <v>859.36629406706788</v>
      </c>
      <c r="J70" s="30">
        <f>PPRD!J70+RCV_RCY!J70+IMP!J70-EXP!J70+STK_CHG!J70-INTMARB!J70</f>
        <v>1136.7821152192605</v>
      </c>
      <c r="K70" s="30">
        <f>PPRD!K70+RCV_RCY!K70+IMP!K70-EXP!K70+STK_CHG!K70-INTMARB!K70</f>
        <v>1519.3865864144448</v>
      </c>
      <c r="L70" s="30">
        <f>PPRD!L70+RCV_RCY!L70+IMP!L70-EXP!L70+STK_CHG!L70-INTMARB!L70</f>
        <v>1909.1597592433357</v>
      </c>
      <c r="M70" s="30">
        <f>PPRD!M70+RCV_RCY!M70+IMP!M70-EXP!M70+STK_CHG!M70-INTMARB!M70</f>
        <v>2378.4839208942385</v>
      </c>
      <c r="N70" s="30">
        <f>PPRD!N70+RCV_RCY!N70+IMP!N70-EXP!N70+STK_CHG!N70-INTMARB!N70</f>
        <v>3840.8797076526234</v>
      </c>
      <c r="O70" s="30">
        <f>PPRD!O70+RCV_RCY!O70+IMP!O70-EXP!O70+STK_CHG!O70-INTMARB!O70</f>
        <v>4401.4417884780732</v>
      </c>
      <c r="P70" s="30">
        <f>PPRD!P70+RCV_RCY!P70+IMP!P70-EXP!P70+STK_CHG!P70-INTMARB!P70</f>
        <v>4820.2312123817719</v>
      </c>
      <c r="Q70" s="30">
        <f>PPRD!Q70+RCV_RCY!Q70+IMP!Q70-EXP!Q70+STK_CHG!Q70-INTMARB!Q70</f>
        <v>5694.3593293207214</v>
      </c>
      <c r="R70" s="30">
        <f>PPRD!R70+RCV_RCY!R70+IMP!R70-EXP!R70+STK_CHG!R70-INTMARB!R70</f>
        <v>6290.8860705073084</v>
      </c>
      <c r="S70" s="30">
        <f>PPRD!S70+RCV_RCY!S70+IMP!S70-EXP!S70+STK_CHG!S70-INTMARB!S70</f>
        <v>7102.8619088564046</v>
      </c>
      <c r="T70" s="30">
        <f>PPRD!T70+RCV_RCY!T70+IMP!T70-EXP!T70+STK_CHG!T70-INTMARB!T70</f>
        <v>11051.339294926911</v>
      </c>
      <c r="U70" s="30">
        <f>PPRD!U70+RCV_RCY!U70+IMP!U70-EXP!U70+STK_CHG!U70-INTMARB!U70</f>
        <v>11774.878675838347</v>
      </c>
      <c r="V70" s="30">
        <f>PPRD!V70+RCV_RCY!V70+IMP!V70-EXP!V70+STK_CHG!V70-INTMARB!V70</f>
        <v>12603.284092863285</v>
      </c>
      <c r="W70" s="30">
        <f>PPRD!W70+RCV_RCY!W70+IMP!W70-EXP!W70+STK_CHG!W70-INTMARB!W70</f>
        <v>13365.42012037833</v>
      </c>
      <c r="X70" s="30">
        <f>PPRD!X70+RCV_RCY!X70+IMP!X70-EXP!X70+STK_CHG!X70-INTMARB!X70</f>
        <v>15245.79045571797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:W71" si="22">SUM(C72:C73)</f>
        <v>5873.4924333619947</v>
      </c>
      <c r="D71" s="31">
        <f t="shared" si="22"/>
        <v>6494.9356835769577</v>
      </c>
      <c r="E71" s="31">
        <f t="shared" si="22"/>
        <v>6334.0158211521939</v>
      </c>
      <c r="F71" s="31">
        <f t="shared" si="22"/>
        <v>6052.1279449699059</v>
      </c>
      <c r="G71" s="31">
        <f t="shared" si="22"/>
        <v>6553.9378331900234</v>
      </c>
      <c r="H71" s="31">
        <f t="shared" si="22"/>
        <v>7185.0675838349089</v>
      </c>
      <c r="I71" s="31">
        <f t="shared" si="22"/>
        <v>7913.2350816852959</v>
      </c>
      <c r="J71" s="31">
        <f t="shared" si="22"/>
        <v>8388.5226139294919</v>
      </c>
      <c r="K71" s="31">
        <f t="shared" si="22"/>
        <v>9101.997506448839</v>
      </c>
      <c r="L71" s="31">
        <f t="shared" si="22"/>
        <v>10008.710834049874</v>
      </c>
      <c r="M71" s="31">
        <f t="shared" si="22"/>
        <v>10678.149613069647</v>
      </c>
      <c r="N71" s="31">
        <f t="shared" si="22"/>
        <v>11344.440068787617</v>
      </c>
      <c r="O71" s="31">
        <f t="shared" si="22"/>
        <v>11463.176612209802</v>
      </c>
      <c r="P71" s="31">
        <f t="shared" si="22"/>
        <v>11943.765348237313</v>
      </c>
      <c r="Q71" s="31">
        <f t="shared" si="22"/>
        <v>12501.981685296647</v>
      </c>
      <c r="R71" s="31">
        <f t="shared" si="22"/>
        <v>12751.402321582113</v>
      </c>
      <c r="S71" s="31">
        <f t="shared" si="22"/>
        <v>13751.878933791919</v>
      </c>
      <c r="T71" s="31">
        <f t="shared" si="22"/>
        <v>13814.19466895959</v>
      </c>
      <c r="U71" s="31">
        <f t="shared" si="22"/>
        <v>13883.244282029236</v>
      </c>
      <c r="V71" s="31">
        <f t="shared" si="22"/>
        <v>14144.137747205499</v>
      </c>
      <c r="W71" s="31">
        <f t="shared" si="22"/>
        <v>14340.899914015477</v>
      </c>
      <c r="X71" s="31">
        <f t="shared" ref="X71" si="23">SUM(X72:X73)</f>
        <v>14524.578503869301</v>
      </c>
    </row>
    <row r="72" spans="1:24" ht="11.25" customHeight="1" x14ac:dyDescent="0.2">
      <c r="A72" s="22" t="s">
        <v>131</v>
      </c>
      <c r="B72" s="23" t="s">
        <v>132</v>
      </c>
      <c r="C72" s="30">
        <f>PPRD!C72+RCV_RCY!C72+IMP!C72-EXP!C72+STK_CHG!C72-INTMARB!C72</f>
        <v>2364.0593293207221</v>
      </c>
      <c r="D72" s="30">
        <f>PPRD!D72+RCV_RCY!D72+IMP!D72-EXP!D72+STK_CHG!D72-INTMARB!D72</f>
        <v>2783.6466895958733</v>
      </c>
      <c r="E72" s="30">
        <f>PPRD!E72+RCV_RCY!E72+IMP!E72-EXP!E72+STK_CHG!E72-INTMARB!E72</f>
        <v>2556.2157351676706</v>
      </c>
      <c r="F72" s="30">
        <f>PPRD!F72+RCV_RCY!F72+IMP!F72-EXP!F72+STK_CHG!F72-INTMARB!F72</f>
        <v>1263.6245915735169</v>
      </c>
      <c r="G72" s="30">
        <f>PPRD!G72+RCV_RCY!G72+IMP!G72-EXP!G72+STK_CHG!G72-INTMARB!G72</f>
        <v>1386.8918314703351</v>
      </c>
      <c r="H72" s="30">
        <f>PPRD!H72+RCV_RCY!H72+IMP!H72-EXP!H72+STK_CHG!H72-INTMARB!H72</f>
        <v>1253.4576956147894</v>
      </c>
      <c r="I72" s="30">
        <f>PPRD!I72+RCV_RCY!I72+IMP!I72-EXP!I72+STK_CHG!I72-INTMARB!I72</f>
        <v>1396.7976784178848</v>
      </c>
      <c r="J72" s="30">
        <f>PPRD!J72+RCV_RCY!J72+IMP!J72-EXP!J72+STK_CHG!J72-INTMARB!J72</f>
        <v>1590.5028374892515</v>
      </c>
      <c r="K72" s="30">
        <f>PPRD!K72+RCV_RCY!K72+IMP!K72-EXP!K72+STK_CHG!K72-INTMARB!K72</f>
        <v>2328.3519346517628</v>
      </c>
      <c r="L72" s="30">
        <f>PPRD!L72+RCV_RCY!L72+IMP!L72-EXP!L72+STK_CHG!L72-INTMARB!L72</f>
        <v>3064.8111779879619</v>
      </c>
      <c r="M72" s="30">
        <f>PPRD!M72+RCV_RCY!M72+IMP!M72-EXP!M72+STK_CHG!M72-INTMARB!M72</f>
        <v>3504.3798796216679</v>
      </c>
      <c r="N72" s="30">
        <f>PPRD!N72+RCV_RCY!N72+IMP!N72-EXP!N72+STK_CHG!N72-INTMARB!N72</f>
        <v>4005.7342218400686</v>
      </c>
      <c r="O72" s="30">
        <f>PPRD!O72+RCV_RCY!O72+IMP!O72-EXP!O72+STK_CHG!O72-INTMARB!O72</f>
        <v>3908.7907996560616</v>
      </c>
      <c r="P72" s="30">
        <f>PPRD!P72+RCV_RCY!P72+IMP!P72-EXP!P72+STK_CHG!P72-INTMARB!P72</f>
        <v>3723.0914875322433</v>
      </c>
      <c r="Q72" s="30">
        <f>PPRD!Q72+RCV_RCY!Q72+IMP!Q72-EXP!Q72+STK_CHG!Q72-INTMARB!Q72</f>
        <v>4001.8456577815991</v>
      </c>
      <c r="R72" s="30">
        <f>PPRD!R72+RCV_RCY!R72+IMP!R72-EXP!R72+STK_CHG!R72-INTMARB!R72</f>
        <v>4219.2200343938093</v>
      </c>
      <c r="S72" s="30">
        <f>PPRD!S72+RCV_RCY!S72+IMP!S72-EXP!S72+STK_CHG!S72-INTMARB!S72</f>
        <v>4626.6229578675839</v>
      </c>
      <c r="T72" s="30">
        <f>PPRD!T72+RCV_RCY!T72+IMP!T72-EXP!T72+STK_CHG!T72-INTMARB!T72</f>
        <v>4423.3552880481502</v>
      </c>
      <c r="U72" s="30">
        <f>PPRD!U72+RCV_RCY!U72+IMP!U72-EXP!U72+STK_CHG!U72-INTMARB!U72</f>
        <v>4675.1180567497868</v>
      </c>
      <c r="V72" s="30">
        <f>PPRD!V72+RCV_RCY!V72+IMP!V72-EXP!V72+STK_CHG!V72-INTMARB!V72</f>
        <v>4826.9481513327592</v>
      </c>
      <c r="W72" s="30">
        <f>PPRD!W72+RCV_RCY!W72+IMP!W72-EXP!W72+STK_CHG!W72-INTMARB!W72</f>
        <v>4926.979707652622</v>
      </c>
      <c r="X72" s="30">
        <f>PPRD!X72+RCV_RCY!X72+IMP!X72-EXP!X72+STK_CHG!X72-INTMARB!X72</f>
        <v>5004.7003439380915</v>
      </c>
    </row>
    <row r="73" spans="1:24" ht="11.25" customHeight="1" x14ac:dyDescent="0.2">
      <c r="A73" s="22" t="s">
        <v>133</v>
      </c>
      <c r="B73" s="23" t="s">
        <v>134</v>
      </c>
      <c r="C73" s="30">
        <f>PPRD!C73+RCV_RCY!C73+IMP!C73-EXP!C73+STK_CHG!C73-INTMARB!C73</f>
        <v>3509.4331040412731</v>
      </c>
      <c r="D73" s="30">
        <f>PPRD!D73+RCV_RCY!D73+IMP!D73-EXP!D73+STK_CHG!D73-INTMARB!D73</f>
        <v>3711.2889939810839</v>
      </c>
      <c r="E73" s="30">
        <f>PPRD!E73+RCV_RCY!E73+IMP!E73-EXP!E73+STK_CHG!E73-INTMARB!E73</f>
        <v>3777.8000859845233</v>
      </c>
      <c r="F73" s="30">
        <f>PPRD!F73+RCV_RCY!F73+IMP!F73-EXP!F73+STK_CHG!F73-INTMARB!F73</f>
        <v>4788.5033533963888</v>
      </c>
      <c r="G73" s="30">
        <f>PPRD!G73+RCV_RCY!G73+IMP!G73-EXP!G73+STK_CHG!G73-INTMARB!G73</f>
        <v>5167.0460017196883</v>
      </c>
      <c r="H73" s="30">
        <f>PPRD!H73+RCV_RCY!H73+IMP!H73-EXP!H73+STK_CHG!H73-INTMARB!H73</f>
        <v>5931.6098882201195</v>
      </c>
      <c r="I73" s="30">
        <f>PPRD!I73+RCV_RCY!I73+IMP!I73-EXP!I73+STK_CHG!I73-INTMARB!I73</f>
        <v>6516.4374032674114</v>
      </c>
      <c r="J73" s="30">
        <f>PPRD!J73+RCV_RCY!J73+IMP!J73-EXP!J73+STK_CHG!J73-INTMARB!J73</f>
        <v>6798.019776440241</v>
      </c>
      <c r="K73" s="30">
        <f>PPRD!K73+RCV_RCY!K73+IMP!K73-EXP!K73+STK_CHG!K73-INTMARB!K73</f>
        <v>6773.6455717970766</v>
      </c>
      <c r="L73" s="30">
        <f>PPRD!L73+RCV_RCY!L73+IMP!L73-EXP!L73+STK_CHG!L73-INTMARB!L73</f>
        <v>6943.8996560619116</v>
      </c>
      <c r="M73" s="30">
        <f>PPRD!M73+RCV_RCY!M73+IMP!M73-EXP!M73+STK_CHG!M73-INTMARB!M73</f>
        <v>7173.7697334479799</v>
      </c>
      <c r="N73" s="30">
        <f>PPRD!N73+RCV_RCY!N73+IMP!N73-EXP!N73+STK_CHG!N73-INTMARB!N73</f>
        <v>7338.7058469475478</v>
      </c>
      <c r="O73" s="30">
        <f>PPRD!O73+RCV_RCY!O73+IMP!O73-EXP!O73+STK_CHG!O73-INTMARB!O73</f>
        <v>7554.3858125537408</v>
      </c>
      <c r="P73" s="30">
        <f>PPRD!P73+RCV_RCY!P73+IMP!P73-EXP!P73+STK_CHG!P73-INTMARB!P73</f>
        <v>8220.6738607050702</v>
      </c>
      <c r="Q73" s="30">
        <f>PPRD!Q73+RCV_RCY!Q73+IMP!Q73-EXP!Q73+STK_CHG!Q73-INTMARB!Q73</f>
        <v>8500.1360275150473</v>
      </c>
      <c r="R73" s="30">
        <f>PPRD!R73+RCV_RCY!R73+IMP!R73-EXP!R73+STK_CHG!R73-INTMARB!R73</f>
        <v>8532.1822871883032</v>
      </c>
      <c r="S73" s="30">
        <f>PPRD!S73+RCV_RCY!S73+IMP!S73-EXP!S73+STK_CHG!S73-INTMARB!S73</f>
        <v>9125.2559759243341</v>
      </c>
      <c r="T73" s="30">
        <f>PPRD!T73+RCV_RCY!T73+IMP!T73-EXP!T73+STK_CHG!T73-INTMARB!T73</f>
        <v>9390.8393809114386</v>
      </c>
      <c r="U73" s="30">
        <f>PPRD!U73+RCV_RCY!U73+IMP!U73-EXP!U73+STK_CHG!U73-INTMARB!U73</f>
        <v>9208.1262252794495</v>
      </c>
      <c r="V73" s="30">
        <f>PPRD!V73+RCV_RCY!V73+IMP!V73-EXP!V73+STK_CHG!V73-INTMARB!V73</f>
        <v>9317.18959587274</v>
      </c>
      <c r="W73" s="30">
        <f>PPRD!W73+RCV_RCY!W73+IMP!W73-EXP!W73+STK_CHG!W73-INTMARB!W73</f>
        <v>9413.9202063628545</v>
      </c>
      <c r="X73" s="30">
        <f>PPRD!X73+RCV_RCY!X73+IMP!X73-EXP!X73+STK_CHG!X73-INTMARB!X73</f>
        <v>9519.8781599312097</v>
      </c>
    </row>
    <row r="74" spans="1:24" ht="11.25" customHeight="1" x14ac:dyDescent="0.2">
      <c r="A74" s="24" t="s">
        <v>135</v>
      </c>
      <c r="B74" s="25" t="s">
        <v>136</v>
      </c>
      <c r="C74" s="31">
        <f>PPRD!C74+RCV_RCY!C74+IMP!C74-EXP!C74+STK_CHG!C74-INTMARB!C74</f>
        <v>222051.37575236455</v>
      </c>
      <c r="D74" s="31">
        <f>PPRD!D74+RCV_RCY!D74+IMP!D74-EXP!D74+STK_CHG!D74-INTMARB!D74</f>
        <v>229690.04006878758</v>
      </c>
      <c r="E74" s="31">
        <f>PPRD!E74+RCV_RCY!E74+IMP!E74-EXP!E74+STK_CHG!E74-INTMARB!E74</f>
        <v>233158.0538263112</v>
      </c>
      <c r="F74" s="31">
        <f>PPRD!F74+RCV_RCY!F74+IMP!F74-EXP!F74+STK_CHG!F74-INTMARB!F74</f>
        <v>234409.95993121239</v>
      </c>
      <c r="G74" s="31">
        <f>PPRD!G74+RCV_RCY!G74+IMP!G74-EXP!G74+STK_CHG!G74-INTMARB!G74</f>
        <v>239962.43912295782</v>
      </c>
      <c r="H74" s="31">
        <f>PPRD!H74+RCV_RCY!H74+IMP!H74-EXP!H74+STK_CHG!H74-INTMARB!H74</f>
        <v>236774.26190885634</v>
      </c>
      <c r="I74" s="31">
        <f>PPRD!I74+RCV_RCY!I74+IMP!I74-EXP!I74+STK_CHG!I74-INTMARB!I74</f>
        <v>236349.42674118656</v>
      </c>
      <c r="J74" s="31">
        <f>PPRD!J74+RCV_RCY!J74+IMP!J74-EXP!J74+STK_CHG!J74-INTMARB!J74</f>
        <v>225455.38830610487</v>
      </c>
      <c r="K74" s="31">
        <f>PPRD!K74+RCV_RCY!K74+IMP!K74-EXP!K74+STK_CHG!K74-INTMARB!K74</f>
        <v>228671.20954428203</v>
      </c>
      <c r="L74" s="31">
        <f>PPRD!L74+RCV_RCY!L74+IMP!L74-EXP!L74+STK_CHG!L74-INTMARB!L74</f>
        <v>212636.71289767843</v>
      </c>
      <c r="M74" s="31">
        <f>PPRD!M74+RCV_RCY!M74+IMP!M74-EXP!M74+STK_CHG!M74-INTMARB!M74</f>
        <v>219620.7174548581</v>
      </c>
      <c r="N74" s="31">
        <f>PPRD!N74+RCV_RCY!N74+IMP!N74-EXP!N74+STK_CHG!N74-INTMARB!N74</f>
        <v>215345.91324161651</v>
      </c>
      <c r="O74" s="31">
        <f>PPRD!O74+RCV_RCY!O74+IMP!O74-EXP!O74+STK_CHG!O74-INTMARB!O74</f>
        <v>208372.3958727429</v>
      </c>
      <c r="P74" s="31">
        <f>PPRD!P74+RCV_RCY!P74+IMP!P74-EXP!P74+STK_CHG!P74-INTMARB!P74</f>
        <v>206514.04625967325</v>
      </c>
      <c r="Q74" s="31">
        <f>PPRD!Q74+RCV_RCY!Q74+IMP!Q74-EXP!Q74+STK_CHG!Q74-INTMARB!Q74</f>
        <v>208966.14548581257</v>
      </c>
      <c r="R74" s="31">
        <f>PPRD!R74+RCV_RCY!R74+IMP!R74-EXP!R74+STK_CHG!R74-INTMARB!R74</f>
        <v>203781.65176268274</v>
      </c>
      <c r="S74" s="31">
        <f>PPRD!S74+RCV_RCY!S74+IMP!S74-EXP!S74+STK_CHG!S74-INTMARB!S74</f>
        <v>197052.7918314703</v>
      </c>
      <c r="T74" s="31">
        <f>PPRD!T74+RCV_RCY!T74+IMP!T74-EXP!T74+STK_CHG!T74-INTMARB!T74</f>
        <v>194898.85692175414</v>
      </c>
      <c r="U74" s="31">
        <f>PPRD!U74+RCV_RCY!U74+IMP!U74-EXP!U74+STK_CHG!U74-INTMARB!U74</f>
        <v>195247.61203783323</v>
      </c>
      <c r="V74" s="31">
        <f>PPRD!V74+RCV_RCY!V74+IMP!V74-EXP!V74+STK_CHG!V74-INTMARB!V74</f>
        <v>196180.92123817714</v>
      </c>
      <c r="W74" s="31">
        <f>PPRD!W74+RCV_RCY!W74+IMP!W74-EXP!W74+STK_CHG!W74-INTMARB!W74</f>
        <v>175176.12940670675</v>
      </c>
      <c r="X74" s="31">
        <f>PPRD!X74+RCV_RCY!X74+IMP!X74-EXP!X74+STK_CHG!X74-INTMARB!X74</f>
        <v>186662.50670679274</v>
      </c>
    </row>
    <row r="75" spans="1:24" ht="11.25" customHeight="1" x14ac:dyDescent="0.2">
      <c r="A75" s="24" t="s">
        <v>137</v>
      </c>
      <c r="B75" s="25" t="s">
        <v>138</v>
      </c>
      <c r="C75" s="31">
        <f>PPRD!C75+RCV_RCY!C75+IMP!C75-EXP!C75+STK_CHG!C75-INTMARB!C75</f>
        <v>254.63361994840926</v>
      </c>
      <c r="D75" s="31">
        <f>PPRD!D75+RCV_RCY!D75+IMP!D75-EXP!D75+STK_CHG!D75-INTMARB!D75</f>
        <v>223.12983662940667</v>
      </c>
      <c r="E75" s="31">
        <f>PPRD!E75+RCV_RCY!E75+IMP!E75-EXP!E75+STK_CHG!E75-INTMARB!E75</f>
        <v>308.41212381771282</v>
      </c>
      <c r="F75" s="31">
        <f>PPRD!F75+RCV_RCY!F75+IMP!F75-EXP!F75+STK_CHG!F75-INTMARB!F75</f>
        <v>333.14703353396385</v>
      </c>
      <c r="G75" s="31">
        <f>PPRD!G75+RCV_RCY!G75+IMP!G75-EXP!G75+STK_CHG!G75-INTMARB!G75</f>
        <v>455.44092863284612</v>
      </c>
      <c r="H75" s="31">
        <f>PPRD!H75+RCV_RCY!H75+IMP!H75-EXP!H75+STK_CHG!H75-INTMARB!H75</f>
        <v>529.87067927772989</v>
      </c>
      <c r="I75" s="31">
        <f>PPRD!I75+RCV_RCY!I75+IMP!I75-EXP!I75+STK_CHG!I75-INTMARB!I75</f>
        <v>546.49742046431629</v>
      </c>
      <c r="J75" s="31">
        <f>PPRD!J75+RCV_RCY!J75+IMP!J75-EXP!J75+STK_CHG!J75-INTMARB!J75</f>
        <v>594.02476354256237</v>
      </c>
      <c r="K75" s="31">
        <f>PPRD!K75+RCV_RCY!K75+IMP!K75-EXP!K75+STK_CHG!K75-INTMARB!K75</f>
        <v>703.73869303525362</v>
      </c>
      <c r="L75" s="31">
        <f>PPRD!L75+RCV_RCY!L75+IMP!L75-EXP!L75+STK_CHG!L75-INTMARB!L75</f>
        <v>591.69406706792779</v>
      </c>
      <c r="M75" s="31">
        <f>PPRD!M75+RCV_RCY!M75+IMP!M75-EXP!M75+STK_CHG!M75-INTMARB!M75</f>
        <v>721.56010318142739</v>
      </c>
      <c r="N75" s="31">
        <f>PPRD!N75+RCV_RCY!N75+IMP!N75-EXP!N75+STK_CHG!N75-INTMARB!N75</f>
        <v>732.80558899398102</v>
      </c>
      <c r="O75" s="31">
        <f>PPRD!O75+RCV_RCY!O75+IMP!O75-EXP!O75+STK_CHG!O75-INTMARB!O75</f>
        <v>765.20696474634553</v>
      </c>
      <c r="P75" s="31">
        <f>PPRD!P75+RCV_RCY!P75+IMP!P75-EXP!P75+STK_CHG!P75-INTMARB!P75</f>
        <v>821.37102321582108</v>
      </c>
      <c r="Q75" s="31">
        <f>PPRD!Q75+RCV_RCY!Q75+IMP!Q75-EXP!Q75+STK_CHG!Q75-INTMARB!Q75</f>
        <v>869.97867583834909</v>
      </c>
      <c r="R75" s="31">
        <f>PPRD!R75+RCV_RCY!R75+IMP!R75-EXP!R75+STK_CHG!R75-INTMARB!R75</f>
        <v>969.55546001719676</v>
      </c>
      <c r="S75" s="31">
        <f>PPRD!S75+RCV_RCY!S75+IMP!S75-EXP!S75+STK_CHG!S75-INTMARB!S75</f>
        <v>1060.8331900257951</v>
      </c>
      <c r="T75" s="31">
        <f>PPRD!T75+RCV_RCY!T75+IMP!T75-EXP!T75+STK_CHG!T75-INTMARB!T75</f>
        <v>1133.432072226999</v>
      </c>
      <c r="U75" s="31">
        <f>PPRD!U75+RCV_RCY!U75+IMP!U75-EXP!U75+STK_CHG!U75-INTMARB!U75</f>
        <v>1079.7539122957869</v>
      </c>
      <c r="V75" s="31">
        <f>PPRD!V75+RCV_RCY!V75+IMP!V75-EXP!V75+STK_CHG!V75-INTMARB!V75</f>
        <v>1090.7430782459157</v>
      </c>
      <c r="W75" s="31">
        <f>PPRD!W75+RCV_RCY!W75+IMP!W75-EXP!W75+STK_CHG!W75-INTMARB!W75</f>
        <v>1106.6199484092863</v>
      </c>
      <c r="X75" s="31">
        <f>PPRD!X75+RCV_RCY!X75+IMP!X75-EXP!X75+STK_CHG!X75-INTMARB!X75</f>
        <v>1102.1236457437662</v>
      </c>
    </row>
    <row r="76" spans="1:24" ht="11.25" customHeight="1" x14ac:dyDescent="0.2">
      <c r="A76" s="26" t="s">
        <v>139</v>
      </c>
      <c r="B76" s="27" t="s">
        <v>140</v>
      </c>
      <c r="C76" s="32">
        <f>PPRD!C76+RCV_RCY!C76+IMP!C76-EXP!C76+STK_CHG!C76-INTMARB!C76</f>
        <v>760.75012897678243</v>
      </c>
      <c r="D76" s="32">
        <f>PPRD!D76+RCV_RCY!D76+IMP!D76-EXP!D76+STK_CHG!D76-INTMARB!D76</f>
        <v>-289.38400687876128</v>
      </c>
      <c r="E76" s="32">
        <f>PPRD!E76+RCV_RCY!E76+IMP!E76-EXP!E76+STK_CHG!E76-INTMARB!E76</f>
        <v>611.24006878761429</v>
      </c>
      <c r="F76" s="32">
        <f>PPRD!F76+RCV_RCY!F76+IMP!F76-EXP!F76+STK_CHG!F76-INTMARB!F76</f>
        <v>-177.49191745486314</v>
      </c>
      <c r="G76" s="32">
        <f>PPRD!G76+RCV_RCY!G76+IMP!G76-EXP!G76+STK_CHG!G76-INTMARB!G76</f>
        <v>-1016.1884780739601</v>
      </c>
      <c r="H76" s="32">
        <f>PPRD!H76+RCV_RCY!H76+IMP!H76-EXP!H76+STK_CHG!H76-INTMARB!H76</f>
        <v>632.40490111779945</v>
      </c>
      <c r="I76" s="32">
        <f>PPRD!I76+RCV_RCY!I76+IMP!I76-EXP!I76+STK_CHG!I76-INTMARB!I76</f>
        <v>38.975924333615694</v>
      </c>
      <c r="J76" s="32">
        <f>PPRD!J76+RCV_RCY!J76+IMP!J76-EXP!J76+STK_CHG!J76-INTMARB!J76</f>
        <v>911.73533963887166</v>
      </c>
      <c r="K76" s="32">
        <f>PPRD!K76+RCV_RCY!K76+IMP!K76-EXP!K76+STK_CHG!K76-INTMARB!K76</f>
        <v>1036.3967325881313</v>
      </c>
      <c r="L76" s="32">
        <f>PPRD!L76+RCV_RCY!L76+IMP!L76-EXP!L76+STK_CHG!L76-INTMARB!L76</f>
        <v>1486.0643164230423</v>
      </c>
      <c r="M76" s="32">
        <f>PPRD!M76+RCV_RCY!M76+IMP!M76-EXP!M76+STK_CHG!M76-INTMARB!M76</f>
        <v>421.27171109199844</v>
      </c>
      <c r="N76" s="32">
        <f>PPRD!N76+RCV_RCY!N76+IMP!N76-EXP!N76+STK_CHG!N76-INTMARB!N76</f>
        <v>83.09613069648185</v>
      </c>
      <c r="O76" s="32">
        <f>PPRD!O76+RCV_RCY!O76+IMP!O76-EXP!O76+STK_CHG!O76-INTMARB!O76</f>
        <v>583.4582115219273</v>
      </c>
      <c r="P76" s="32">
        <f>PPRD!P76+RCV_RCY!P76+IMP!P76-EXP!P76+STK_CHG!P76-INTMARB!P76</f>
        <v>-156.52158211521964</v>
      </c>
      <c r="Q76" s="32">
        <f>PPRD!Q76+RCV_RCY!Q76+IMP!Q76-EXP!Q76+STK_CHG!Q76-INTMARB!Q76</f>
        <v>-431.93757523646127</v>
      </c>
      <c r="R76" s="32">
        <f>PPRD!R76+RCV_RCY!R76+IMP!R76-EXP!R76+STK_CHG!R76-INTMARB!R76</f>
        <v>-573.95580395527941</v>
      </c>
      <c r="S76" s="32">
        <f>PPRD!S76+RCV_RCY!S76+IMP!S76-EXP!S76+STK_CHG!S76-INTMARB!S76</f>
        <v>55.578503869306587</v>
      </c>
      <c r="T76" s="32">
        <f>PPRD!T76+RCV_RCY!T76+IMP!T76-EXP!T76+STK_CHG!T76-INTMARB!T76</f>
        <v>-393.43852106621853</v>
      </c>
      <c r="U76" s="32">
        <f>PPRD!U76+RCV_RCY!U76+IMP!U76-EXP!U76+STK_CHG!U76-INTMARB!U76</f>
        <v>761.00782459157926</v>
      </c>
      <c r="V76" s="32">
        <f>PPRD!V76+RCV_RCY!V76+IMP!V76-EXP!V76+STK_CHG!V76-INTMARB!V76</f>
        <v>253.20060189166179</v>
      </c>
      <c r="W76" s="32">
        <f>PPRD!W76+RCV_RCY!W76+IMP!W76-EXP!W76+STK_CHG!W76-INTMARB!W76</f>
        <v>1200.5414445399874</v>
      </c>
      <c r="X76" s="32">
        <f>PPRD!X76+RCV_RCY!X76+IMP!X76-EXP!X76+STK_CHG!X76-INTMARB!X76</f>
        <v>629.1848667239974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148</v>
      </c>
      <c r="B1" s="7" t="s">
        <v>333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:W2" si="0">SUM(C3,C17,C22,C25,C26,C51,C52,C71,C74,C75,C76)</f>
        <v>28574.846173688726</v>
      </c>
      <c r="D2" s="28">
        <f t="shared" si="0"/>
        <v>27914.304471195188</v>
      </c>
      <c r="E2" s="28">
        <f t="shared" si="0"/>
        <v>27431.284436801372</v>
      </c>
      <c r="F2" s="28">
        <f t="shared" si="0"/>
        <v>27956.277558039557</v>
      </c>
      <c r="G2" s="28">
        <f t="shared" si="0"/>
        <v>29937.816251074797</v>
      </c>
      <c r="H2" s="28">
        <f t="shared" si="0"/>
        <v>31148.20128976784</v>
      </c>
      <c r="I2" s="28">
        <f t="shared" si="0"/>
        <v>32737.146861564917</v>
      </c>
      <c r="J2" s="28">
        <f t="shared" si="0"/>
        <v>34156.136629406705</v>
      </c>
      <c r="K2" s="28">
        <f t="shared" si="0"/>
        <v>34790.874462596716</v>
      </c>
      <c r="L2" s="28">
        <f t="shared" si="0"/>
        <v>31853.638349097164</v>
      </c>
      <c r="M2" s="28">
        <f t="shared" si="0"/>
        <v>32120.036543422182</v>
      </c>
      <c r="N2" s="28">
        <f t="shared" si="0"/>
        <v>33070.272828890804</v>
      </c>
      <c r="O2" s="28">
        <f t="shared" si="0"/>
        <v>32613.42562338779</v>
      </c>
      <c r="P2" s="28">
        <f t="shared" si="0"/>
        <v>32756.395012897672</v>
      </c>
      <c r="Q2" s="28">
        <f t="shared" si="0"/>
        <v>33171.780825451409</v>
      </c>
      <c r="R2" s="28">
        <f t="shared" si="0"/>
        <v>34567.980739466882</v>
      </c>
      <c r="S2" s="28">
        <f t="shared" si="0"/>
        <v>36227.784952708513</v>
      </c>
      <c r="T2" s="28">
        <f t="shared" si="0"/>
        <v>38957.284694754933</v>
      </c>
      <c r="U2" s="28">
        <f t="shared" si="0"/>
        <v>41014.94256233878</v>
      </c>
      <c r="V2" s="28">
        <f t="shared" si="0"/>
        <v>41791.932330180563</v>
      </c>
      <c r="W2" s="28">
        <f t="shared" si="0"/>
        <v>18039.646947549441</v>
      </c>
      <c r="X2" s="28">
        <f t="shared" ref="X2" si="1">SUM(X3,X17,X22,X25,X26,X51,X52,X71,X74,X75,X76)</f>
        <v>21528.600085984515</v>
      </c>
    </row>
    <row r="3" spans="1:24" ht="11.25" customHeight="1" x14ac:dyDescent="0.2">
      <c r="A3" s="20" t="s">
        <v>3</v>
      </c>
      <c r="B3" s="21" t="s">
        <v>4</v>
      </c>
      <c r="C3" s="29">
        <f t="shared" ref="C3:W3" si="2">SUM(C4,C8,C11)</f>
        <v>0</v>
      </c>
      <c r="D3" s="29">
        <f t="shared" si="2"/>
        <v>0</v>
      </c>
      <c r="E3" s="29">
        <f t="shared" si="2"/>
        <v>0</v>
      </c>
      <c r="F3" s="29">
        <f t="shared" si="2"/>
        <v>0</v>
      </c>
      <c r="G3" s="29">
        <f t="shared" si="2"/>
        <v>0</v>
      </c>
      <c r="H3" s="29">
        <f t="shared" si="2"/>
        <v>0</v>
      </c>
      <c r="I3" s="29">
        <f t="shared" si="2"/>
        <v>0</v>
      </c>
      <c r="J3" s="29">
        <f t="shared" si="2"/>
        <v>0</v>
      </c>
      <c r="K3" s="29">
        <f t="shared" si="2"/>
        <v>0</v>
      </c>
      <c r="L3" s="29">
        <f t="shared" si="2"/>
        <v>0</v>
      </c>
      <c r="M3" s="29">
        <f t="shared" si="2"/>
        <v>0</v>
      </c>
      <c r="N3" s="29">
        <f t="shared" si="2"/>
        <v>0</v>
      </c>
      <c r="O3" s="29">
        <f t="shared" si="2"/>
        <v>0</v>
      </c>
      <c r="P3" s="29">
        <f t="shared" si="2"/>
        <v>0</v>
      </c>
      <c r="Q3" s="29">
        <f t="shared" si="2"/>
        <v>0</v>
      </c>
      <c r="R3" s="29">
        <f t="shared" si="2"/>
        <v>0</v>
      </c>
      <c r="S3" s="29">
        <f t="shared" si="2"/>
        <v>0</v>
      </c>
      <c r="T3" s="29">
        <f t="shared" si="2"/>
        <v>0</v>
      </c>
      <c r="U3" s="29">
        <f t="shared" si="2"/>
        <v>0</v>
      </c>
      <c r="V3" s="29">
        <f t="shared" si="2"/>
        <v>0</v>
      </c>
      <c r="W3" s="29">
        <f t="shared" si="2"/>
        <v>0</v>
      </c>
      <c r="X3" s="29">
        <f t="shared" ref="X3" si="3">SUM(X4,X8,X11)</f>
        <v>0</v>
      </c>
    </row>
    <row r="4" spans="1:24" ht="11.25" customHeight="1" x14ac:dyDescent="0.2">
      <c r="A4" s="40" t="s">
        <v>341</v>
      </c>
      <c r="B4" s="41" t="s">
        <v>342</v>
      </c>
      <c r="C4" s="42">
        <f t="shared" ref="C4:W4" si="4">SUM(C5:C7)</f>
        <v>0</v>
      </c>
      <c r="D4" s="42">
        <f t="shared" si="4"/>
        <v>0</v>
      </c>
      <c r="E4" s="42">
        <f t="shared" si="4"/>
        <v>0</v>
      </c>
      <c r="F4" s="42">
        <f t="shared" si="4"/>
        <v>0</v>
      </c>
      <c r="G4" s="42">
        <f t="shared" si="4"/>
        <v>0</v>
      </c>
      <c r="H4" s="42">
        <f t="shared" si="4"/>
        <v>0</v>
      </c>
      <c r="I4" s="42">
        <f t="shared" si="4"/>
        <v>0</v>
      </c>
      <c r="J4" s="42">
        <f t="shared" si="4"/>
        <v>0</v>
      </c>
      <c r="K4" s="42">
        <f t="shared" si="4"/>
        <v>0</v>
      </c>
      <c r="L4" s="42">
        <f t="shared" si="4"/>
        <v>0</v>
      </c>
      <c r="M4" s="42">
        <f t="shared" si="4"/>
        <v>0</v>
      </c>
      <c r="N4" s="42">
        <f t="shared" si="4"/>
        <v>0</v>
      </c>
      <c r="O4" s="42">
        <f t="shared" si="4"/>
        <v>0</v>
      </c>
      <c r="P4" s="42">
        <f t="shared" si="4"/>
        <v>0</v>
      </c>
      <c r="Q4" s="42">
        <f t="shared" si="4"/>
        <v>0</v>
      </c>
      <c r="R4" s="42">
        <f t="shared" si="4"/>
        <v>0</v>
      </c>
      <c r="S4" s="42">
        <f t="shared" si="4"/>
        <v>0</v>
      </c>
      <c r="T4" s="42">
        <f t="shared" si="4"/>
        <v>0</v>
      </c>
      <c r="U4" s="42">
        <f t="shared" si="4"/>
        <v>0</v>
      </c>
      <c r="V4" s="42">
        <f t="shared" si="4"/>
        <v>0</v>
      </c>
      <c r="W4" s="42">
        <f t="shared" si="4"/>
        <v>0</v>
      </c>
      <c r="X4" s="42">
        <f t="shared" ref="X4" si="5">SUM(X5:X7)</f>
        <v>0</v>
      </c>
    </row>
    <row r="5" spans="1:24" ht="11.25" customHeight="1" x14ac:dyDescent="0.2">
      <c r="A5" s="39" t="s">
        <v>5</v>
      </c>
      <c r="B5" s="23" t="s">
        <v>6</v>
      </c>
      <c r="C5" s="30">
        <f>INTAVI_PA_IN!C5+INTAVI_PA_EX!C5+INTAVI_FR_IN!C5+INTAVI_FR_EX!C5</f>
        <v>0</v>
      </c>
      <c r="D5" s="30">
        <f>INTAVI_PA_IN!D5+INTAVI_PA_EX!D5+INTAVI_FR_IN!D5+INTAVI_FR_EX!D5</f>
        <v>0</v>
      </c>
      <c r="E5" s="30">
        <f>INTAVI_PA_IN!E5+INTAVI_PA_EX!E5+INTAVI_FR_IN!E5+INTAVI_FR_EX!E5</f>
        <v>0</v>
      </c>
      <c r="F5" s="30">
        <f>INTAVI_PA_IN!F5+INTAVI_PA_EX!F5+INTAVI_FR_IN!F5+INTAVI_FR_EX!F5</f>
        <v>0</v>
      </c>
      <c r="G5" s="30">
        <f>INTAVI_PA_IN!G5+INTAVI_PA_EX!G5+INTAVI_FR_IN!G5+INTAVI_FR_EX!G5</f>
        <v>0</v>
      </c>
      <c r="H5" s="30">
        <f>INTAVI_PA_IN!H5+INTAVI_PA_EX!H5+INTAVI_FR_IN!H5+INTAVI_FR_EX!H5</f>
        <v>0</v>
      </c>
      <c r="I5" s="30">
        <f>INTAVI_PA_IN!I5+INTAVI_PA_EX!I5+INTAVI_FR_IN!I5+INTAVI_FR_EX!I5</f>
        <v>0</v>
      </c>
      <c r="J5" s="30">
        <f>INTAVI_PA_IN!J5+INTAVI_PA_EX!J5+INTAVI_FR_IN!J5+INTAVI_FR_EX!J5</f>
        <v>0</v>
      </c>
      <c r="K5" s="30">
        <f>INTAVI_PA_IN!K5+INTAVI_PA_EX!K5+INTAVI_FR_IN!K5+INTAVI_FR_EX!K5</f>
        <v>0</v>
      </c>
      <c r="L5" s="30">
        <f>INTAVI_PA_IN!L5+INTAVI_PA_EX!L5+INTAVI_FR_IN!L5+INTAVI_FR_EX!L5</f>
        <v>0</v>
      </c>
      <c r="M5" s="30">
        <f>INTAVI_PA_IN!M5+INTAVI_PA_EX!M5+INTAVI_FR_IN!M5+INTAVI_FR_EX!M5</f>
        <v>0</v>
      </c>
      <c r="N5" s="30">
        <f>INTAVI_PA_IN!N5+INTAVI_PA_EX!N5+INTAVI_FR_IN!N5+INTAVI_FR_EX!N5</f>
        <v>0</v>
      </c>
      <c r="O5" s="30">
        <f>INTAVI_PA_IN!O5+INTAVI_PA_EX!O5+INTAVI_FR_IN!O5+INTAVI_FR_EX!O5</f>
        <v>0</v>
      </c>
      <c r="P5" s="30">
        <f>INTAVI_PA_IN!P5+INTAVI_PA_EX!P5+INTAVI_FR_IN!P5+INTAVI_FR_EX!P5</f>
        <v>0</v>
      </c>
      <c r="Q5" s="30">
        <f>INTAVI_PA_IN!Q5+INTAVI_PA_EX!Q5+INTAVI_FR_IN!Q5+INTAVI_FR_EX!Q5</f>
        <v>0</v>
      </c>
      <c r="R5" s="30">
        <f>INTAVI_PA_IN!R5+INTAVI_PA_EX!R5+INTAVI_FR_IN!R5+INTAVI_FR_EX!R5</f>
        <v>0</v>
      </c>
      <c r="S5" s="30">
        <f>INTAVI_PA_IN!S5+INTAVI_PA_EX!S5+INTAVI_FR_IN!S5+INTAVI_FR_EX!S5</f>
        <v>0</v>
      </c>
      <c r="T5" s="30">
        <f>INTAVI_PA_IN!T5+INTAVI_PA_EX!T5+INTAVI_FR_IN!T5+INTAVI_FR_EX!T5</f>
        <v>0</v>
      </c>
      <c r="U5" s="30">
        <f>INTAVI_PA_IN!U5+INTAVI_PA_EX!U5+INTAVI_FR_IN!U5+INTAVI_FR_EX!U5</f>
        <v>0</v>
      </c>
      <c r="V5" s="30">
        <f>INTAVI_PA_IN!V5+INTAVI_PA_EX!V5+INTAVI_FR_IN!V5+INTAVI_FR_EX!V5</f>
        <v>0</v>
      </c>
      <c r="W5" s="30">
        <f>INTAVI_PA_IN!W5+INTAVI_PA_EX!W5+INTAVI_FR_IN!W5+INTAVI_FR_EX!W5</f>
        <v>0</v>
      </c>
      <c r="X5" s="30">
        <f>INTAVI_PA_IN!X5+INTAVI_PA_EX!X5+INTAVI_FR_IN!X5+INTAVI_FR_EX!X5</f>
        <v>0</v>
      </c>
    </row>
    <row r="6" spans="1:24" ht="11.25" customHeight="1" x14ac:dyDescent="0.2">
      <c r="A6" s="39" t="s">
        <v>7</v>
      </c>
      <c r="B6" s="23" t="s">
        <v>8</v>
      </c>
      <c r="C6" s="30">
        <f>INTAVI_PA_IN!C6+INTAVI_PA_EX!C6+INTAVI_FR_IN!C6+INTAVI_FR_EX!C6</f>
        <v>0</v>
      </c>
      <c r="D6" s="30">
        <f>INTAVI_PA_IN!D6+INTAVI_PA_EX!D6+INTAVI_FR_IN!D6+INTAVI_FR_EX!D6</f>
        <v>0</v>
      </c>
      <c r="E6" s="30">
        <f>INTAVI_PA_IN!E6+INTAVI_PA_EX!E6+INTAVI_FR_IN!E6+INTAVI_FR_EX!E6</f>
        <v>0</v>
      </c>
      <c r="F6" s="30">
        <f>INTAVI_PA_IN!F6+INTAVI_PA_EX!F6+INTAVI_FR_IN!F6+INTAVI_FR_EX!F6</f>
        <v>0</v>
      </c>
      <c r="G6" s="30">
        <f>INTAVI_PA_IN!G6+INTAVI_PA_EX!G6+INTAVI_FR_IN!G6+INTAVI_FR_EX!G6</f>
        <v>0</v>
      </c>
      <c r="H6" s="30">
        <f>INTAVI_PA_IN!H6+INTAVI_PA_EX!H6+INTAVI_FR_IN!H6+INTAVI_FR_EX!H6</f>
        <v>0</v>
      </c>
      <c r="I6" s="30">
        <f>INTAVI_PA_IN!I6+INTAVI_PA_EX!I6+INTAVI_FR_IN!I6+INTAVI_FR_EX!I6</f>
        <v>0</v>
      </c>
      <c r="J6" s="30">
        <f>INTAVI_PA_IN!J6+INTAVI_PA_EX!J6+INTAVI_FR_IN!J6+INTAVI_FR_EX!J6</f>
        <v>0</v>
      </c>
      <c r="K6" s="30">
        <f>INTAVI_PA_IN!K6+INTAVI_PA_EX!K6+INTAVI_FR_IN!K6+INTAVI_FR_EX!K6</f>
        <v>0</v>
      </c>
      <c r="L6" s="30">
        <f>INTAVI_PA_IN!L6+INTAVI_PA_EX!L6+INTAVI_FR_IN!L6+INTAVI_FR_EX!L6</f>
        <v>0</v>
      </c>
      <c r="M6" s="30">
        <f>INTAVI_PA_IN!M6+INTAVI_PA_EX!M6+INTAVI_FR_IN!M6+INTAVI_FR_EX!M6</f>
        <v>0</v>
      </c>
      <c r="N6" s="30">
        <f>INTAVI_PA_IN!N6+INTAVI_PA_EX!N6+INTAVI_FR_IN!N6+INTAVI_FR_EX!N6</f>
        <v>0</v>
      </c>
      <c r="O6" s="30">
        <f>INTAVI_PA_IN!O6+INTAVI_PA_EX!O6+INTAVI_FR_IN!O6+INTAVI_FR_EX!O6</f>
        <v>0</v>
      </c>
      <c r="P6" s="30">
        <f>INTAVI_PA_IN!P6+INTAVI_PA_EX!P6+INTAVI_FR_IN!P6+INTAVI_FR_EX!P6</f>
        <v>0</v>
      </c>
      <c r="Q6" s="30">
        <f>INTAVI_PA_IN!Q6+INTAVI_PA_EX!Q6+INTAVI_FR_IN!Q6+INTAVI_FR_EX!Q6</f>
        <v>0</v>
      </c>
      <c r="R6" s="30">
        <f>INTAVI_PA_IN!R6+INTAVI_PA_EX!R6+INTAVI_FR_IN!R6+INTAVI_FR_EX!R6</f>
        <v>0</v>
      </c>
      <c r="S6" s="30">
        <f>INTAVI_PA_IN!S6+INTAVI_PA_EX!S6+INTAVI_FR_IN!S6+INTAVI_FR_EX!S6</f>
        <v>0</v>
      </c>
      <c r="T6" s="30">
        <f>INTAVI_PA_IN!T6+INTAVI_PA_EX!T6+INTAVI_FR_IN!T6+INTAVI_FR_EX!T6</f>
        <v>0</v>
      </c>
      <c r="U6" s="30">
        <f>INTAVI_PA_IN!U6+INTAVI_PA_EX!U6+INTAVI_FR_IN!U6+INTAVI_FR_EX!U6</f>
        <v>0</v>
      </c>
      <c r="V6" s="30">
        <f>INTAVI_PA_IN!V6+INTAVI_PA_EX!V6+INTAVI_FR_IN!V6+INTAVI_FR_EX!V6</f>
        <v>0</v>
      </c>
      <c r="W6" s="30">
        <f>INTAVI_PA_IN!W6+INTAVI_PA_EX!W6+INTAVI_FR_IN!W6+INTAVI_FR_EX!W6</f>
        <v>0</v>
      </c>
      <c r="X6" s="30">
        <f>INTAVI_PA_IN!X6+INTAVI_PA_EX!X6+INTAVI_FR_IN!X6+INTAVI_FR_EX!X6</f>
        <v>0</v>
      </c>
    </row>
    <row r="7" spans="1:24" ht="11.25" customHeight="1" x14ac:dyDescent="0.2">
      <c r="A7" s="39" t="s">
        <v>9</v>
      </c>
      <c r="B7" s="23" t="s">
        <v>10</v>
      </c>
      <c r="C7" s="30">
        <f>INTAVI_PA_IN!C7+INTAVI_PA_EX!C7+INTAVI_FR_IN!C7+INTAVI_FR_EX!C7</f>
        <v>0</v>
      </c>
      <c r="D7" s="30">
        <f>INTAVI_PA_IN!D7+INTAVI_PA_EX!D7+INTAVI_FR_IN!D7+INTAVI_FR_EX!D7</f>
        <v>0</v>
      </c>
      <c r="E7" s="30">
        <f>INTAVI_PA_IN!E7+INTAVI_PA_EX!E7+INTAVI_FR_IN!E7+INTAVI_FR_EX!E7</f>
        <v>0</v>
      </c>
      <c r="F7" s="30">
        <f>INTAVI_PA_IN!F7+INTAVI_PA_EX!F7+INTAVI_FR_IN!F7+INTAVI_FR_EX!F7</f>
        <v>0</v>
      </c>
      <c r="G7" s="30">
        <f>INTAVI_PA_IN!G7+INTAVI_PA_EX!G7+INTAVI_FR_IN!G7+INTAVI_FR_EX!G7</f>
        <v>0</v>
      </c>
      <c r="H7" s="30">
        <f>INTAVI_PA_IN!H7+INTAVI_PA_EX!H7+INTAVI_FR_IN!H7+INTAVI_FR_EX!H7</f>
        <v>0</v>
      </c>
      <c r="I7" s="30">
        <f>INTAVI_PA_IN!I7+INTAVI_PA_EX!I7+INTAVI_FR_IN!I7+INTAVI_FR_EX!I7</f>
        <v>0</v>
      </c>
      <c r="J7" s="30">
        <f>INTAVI_PA_IN!J7+INTAVI_PA_EX!J7+INTAVI_FR_IN!J7+INTAVI_FR_EX!J7</f>
        <v>0</v>
      </c>
      <c r="K7" s="30">
        <f>INTAVI_PA_IN!K7+INTAVI_PA_EX!K7+INTAVI_FR_IN!K7+INTAVI_FR_EX!K7</f>
        <v>0</v>
      </c>
      <c r="L7" s="30">
        <f>INTAVI_PA_IN!L7+INTAVI_PA_EX!L7+INTAVI_FR_IN!L7+INTAVI_FR_EX!L7</f>
        <v>0</v>
      </c>
      <c r="M7" s="30">
        <f>INTAVI_PA_IN!M7+INTAVI_PA_EX!M7+INTAVI_FR_IN!M7+INTAVI_FR_EX!M7</f>
        <v>0</v>
      </c>
      <c r="N7" s="30">
        <f>INTAVI_PA_IN!N7+INTAVI_PA_EX!N7+INTAVI_FR_IN!N7+INTAVI_FR_EX!N7</f>
        <v>0</v>
      </c>
      <c r="O7" s="30">
        <f>INTAVI_PA_IN!O7+INTAVI_PA_EX!O7+INTAVI_FR_IN!O7+INTAVI_FR_EX!O7</f>
        <v>0</v>
      </c>
      <c r="P7" s="30">
        <f>INTAVI_PA_IN!P7+INTAVI_PA_EX!P7+INTAVI_FR_IN!P7+INTAVI_FR_EX!P7</f>
        <v>0</v>
      </c>
      <c r="Q7" s="30">
        <f>INTAVI_PA_IN!Q7+INTAVI_PA_EX!Q7+INTAVI_FR_IN!Q7+INTAVI_FR_EX!Q7</f>
        <v>0</v>
      </c>
      <c r="R7" s="30">
        <f>INTAVI_PA_IN!R7+INTAVI_PA_EX!R7+INTAVI_FR_IN!R7+INTAVI_FR_EX!R7</f>
        <v>0</v>
      </c>
      <c r="S7" s="30">
        <f>INTAVI_PA_IN!S7+INTAVI_PA_EX!S7+INTAVI_FR_IN!S7+INTAVI_FR_EX!S7</f>
        <v>0</v>
      </c>
      <c r="T7" s="30">
        <f>INTAVI_PA_IN!T7+INTAVI_PA_EX!T7+INTAVI_FR_IN!T7+INTAVI_FR_EX!T7</f>
        <v>0</v>
      </c>
      <c r="U7" s="30">
        <f>INTAVI_PA_IN!U7+INTAVI_PA_EX!U7+INTAVI_FR_IN!U7+INTAVI_FR_EX!U7</f>
        <v>0</v>
      </c>
      <c r="V7" s="30">
        <f>INTAVI_PA_IN!V7+INTAVI_PA_EX!V7+INTAVI_FR_IN!V7+INTAVI_FR_EX!V7</f>
        <v>0</v>
      </c>
      <c r="W7" s="30">
        <f>INTAVI_PA_IN!W7+INTAVI_PA_EX!W7+INTAVI_FR_IN!W7+INTAVI_FR_EX!W7</f>
        <v>0</v>
      </c>
      <c r="X7" s="30">
        <f>INTAVI_PA_IN!X7+INTAVI_PA_EX!X7+INTAVI_FR_IN!X7+INTAVI_FR_EX!X7</f>
        <v>0</v>
      </c>
    </row>
    <row r="8" spans="1:24" ht="11.25" customHeight="1" x14ac:dyDescent="0.2">
      <c r="A8" s="40" t="s">
        <v>343</v>
      </c>
      <c r="B8" s="41" t="s">
        <v>344</v>
      </c>
      <c r="C8" s="42">
        <f t="shared" ref="C8:W8" si="6">SUM(C9:C10)</f>
        <v>0</v>
      </c>
      <c r="D8" s="42">
        <f t="shared" si="6"/>
        <v>0</v>
      </c>
      <c r="E8" s="42">
        <f t="shared" si="6"/>
        <v>0</v>
      </c>
      <c r="F8" s="42">
        <f t="shared" si="6"/>
        <v>0</v>
      </c>
      <c r="G8" s="42">
        <f t="shared" si="6"/>
        <v>0</v>
      </c>
      <c r="H8" s="42">
        <f t="shared" si="6"/>
        <v>0</v>
      </c>
      <c r="I8" s="42">
        <f t="shared" si="6"/>
        <v>0</v>
      </c>
      <c r="J8" s="42">
        <f t="shared" si="6"/>
        <v>0</v>
      </c>
      <c r="K8" s="42">
        <f t="shared" si="6"/>
        <v>0</v>
      </c>
      <c r="L8" s="42">
        <f t="shared" si="6"/>
        <v>0</v>
      </c>
      <c r="M8" s="42">
        <f t="shared" si="6"/>
        <v>0</v>
      </c>
      <c r="N8" s="42">
        <f t="shared" si="6"/>
        <v>0</v>
      </c>
      <c r="O8" s="42">
        <f t="shared" si="6"/>
        <v>0</v>
      </c>
      <c r="P8" s="42">
        <f t="shared" si="6"/>
        <v>0</v>
      </c>
      <c r="Q8" s="42">
        <f t="shared" si="6"/>
        <v>0</v>
      </c>
      <c r="R8" s="42">
        <f t="shared" si="6"/>
        <v>0</v>
      </c>
      <c r="S8" s="42">
        <f t="shared" si="6"/>
        <v>0</v>
      </c>
      <c r="T8" s="42">
        <f t="shared" si="6"/>
        <v>0</v>
      </c>
      <c r="U8" s="42">
        <f t="shared" si="6"/>
        <v>0</v>
      </c>
      <c r="V8" s="42">
        <f t="shared" si="6"/>
        <v>0</v>
      </c>
      <c r="W8" s="42">
        <f t="shared" si="6"/>
        <v>0</v>
      </c>
      <c r="X8" s="42">
        <f t="shared" ref="X8" si="7">SUM(X9:X10)</f>
        <v>0</v>
      </c>
    </row>
    <row r="9" spans="1:24" ht="11.25" customHeight="1" x14ac:dyDescent="0.2">
      <c r="A9" s="39" t="s">
        <v>11</v>
      </c>
      <c r="B9" s="23" t="s">
        <v>12</v>
      </c>
      <c r="C9" s="30">
        <f>INTAVI_PA_IN!C9+INTAVI_PA_EX!C9+INTAVI_FR_IN!C9+INTAVI_FR_EX!C9</f>
        <v>0</v>
      </c>
      <c r="D9" s="30">
        <f>INTAVI_PA_IN!D9+INTAVI_PA_EX!D9+INTAVI_FR_IN!D9+INTAVI_FR_EX!D9</f>
        <v>0</v>
      </c>
      <c r="E9" s="30">
        <f>INTAVI_PA_IN!E9+INTAVI_PA_EX!E9+INTAVI_FR_IN!E9+INTAVI_FR_EX!E9</f>
        <v>0</v>
      </c>
      <c r="F9" s="30">
        <f>INTAVI_PA_IN!F9+INTAVI_PA_EX!F9+INTAVI_FR_IN!F9+INTAVI_FR_EX!F9</f>
        <v>0</v>
      </c>
      <c r="G9" s="30">
        <f>INTAVI_PA_IN!G9+INTAVI_PA_EX!G9+INTAVI_FR_IN!G9+INTAVI_FR_EX!G9</f>
        <v>0</v>
      </c>
      <c r="H9" s="30">
        <f>INTAVI_PA_IN!H9+INTAVI_PA_EX!H9+INTAVI_FR_IN!H9+INTAVI_FR_EX!H9</f>
        <v>0</v>
      </c>
      <c r="I9" s="30">
        <f>INTAVI_PA_IN!I9+INTAVI_PA_EX!I9+INTAVI_FR_IN!I9+INTAVI_FR_EX!I9</f>
        <v>0</v>
      </c>
      <c r="J9" s="30">
        <f>INTAVI_PA_IN!J9+INTAVI_PA_EX!J9+INTAVI_FR_IN!J9+INTAVI_FR_EX!J9</f>
        <v>0</v>
      </c>
      <c r="K9" s="30">
        <f>INTAVI_PA_IN!K9+INTAVI_PA_EX!K9+INTAVI_FR_IN!K9+INTAVI_FR_EX!K9</f>
        <v>0</v>
      </c>
      <c r="L9" s="30">
        <f>INTAVI_PA_IN!L9+INTAVI_PA_EX!L9+INTAVI_FR_IN!L9+INTAVI_FR_EX!L9</f>
        <v>0</v>
      </c>
      <c r="M9" s="30">
        <f>INTAVI_PA_IN!M9+INTAVI_PA_EX!M9+INTAVI_FR_IN!M9+INTAVI_FR_EX!M9</f>
        <v>0</v>
      </c>
      <c r="N9" s="30">
        <f>INTAVI_PA_IN!N9+INTAVI_PA_EX!N9+INTAVI_FR_IN!N9+INTAVI_FR_EX!N9</f>
        <v>0</v>
      </c>
      <c r="O9" s="30">
        <f>INTAVI_PA_IN!O9+INTAVI_PA_EX!O9+INTAVI_FR_IN!O9+INTAVI_FR_EX!O9</f>
        <v>0</v>
      </c>
      <c r="P9" s="30">
        <f>INTAVI_PA_IN!P9+INTAVI_PA_EX!P9+INTAVI_FR_IN!P9+INTAVI_FR_EX!P9</f>
        <v>0</v>
      </c>
      <c r="Q9" s="30">
        <f>INTAVI_PA_IN!Q9+INTAVI_PA_EX!Q9+INTAVI_FR_IN!Q9+INTAVI_FR_EX!Q9</f>
        <v>0</v>
      </c>
      <c r="R9" s="30">
        <f>INTAVI_PA_IN!R9+INTAVI_PA_EX!R9+INTAVI_FR_IN!R9+INTAVI_FR_EX!R9</f>
        <v>0</v>
      </c>
      <c r="S9" s="30">
        <f>INTAVI_PA_IN!S9+INTAVI_PA_EX!S9+INTAVI_FR_IN!S9+INTAVI_FR_EX!S9</f>
        <v>0</v>
      </c>
      <c r="T9" s="30">
        <f>INTAVI_PA_IN!T9+INTAVI_PA_EX!T9+INTAVI_FR_IN!T9+INTAVI_FR_EX!T9</f>
        <v>0</v>
      </c>
      <c r="U9" s="30">
        <f>INTAVI_PA_IN!U9+INTAVI_PA_EX!U9+INTAVI_FR_IN!U9+INTAVI_FR_EX!U9</f>
        <v>0</v>
      </c>
      <c r="V9" s="30">
        <f>INTAVI_PA_IN!V9+INTAVI_PA_EX!V9+INTAVI_FR_IN!V9+INTAVI_FR_EX!V9</f>
        <v>0</v>
      </c>
      <c r="W9" s="30">
        <f>INTAVI_PA_IN!W9+INTAVI_PA_EX!W9+INTAVI_FR_IN!W9+INTAVI_FR_EX!W9</f>
        <v>0</v>
      </c>
      <c r="X9" s="30">
        <f>INTAVI_PA_IN!X9+INTAVI_PA_EX!X9+INTAVI_FR_IN!X9+INTAVI_FR_EX!X9</f>
        <v>0</v>
      </c>
    </row>
    <row r="10" spans="1:24" ht="11.25" customHeight="1" x14ac:dyDescent="0.2">
      <c r="A10" s="39" t="s">
        <v>13</v>
      </c>
      <c r="B10" s="23" t="s">
        <v>14</v>
      </c>
      <c r="C10" s="30">
        <f>INTAVI_PA_IN!C10+INTAVI_PA_EX!C10+INTAVI_FR_IN!C10+INTAVI_FR_EX!C10</f>
        <v>0</v>
      </c>
      <c r="D10" s="30">
        <f>INTAVI_PA_IN!D10+INTAVI_PA_EX!D10+INTAVI_FR_IN!D10+INTAVI_FR_EX!D10</f>
        <v>0</v>
      </c>
      <c r="E10" s="30">
        <f>INTAVI_PA_IN!E10+INTAVI_PA_EX!E10+INTAVI_FR_IN!E10+INTAVI_FR_EX!E10</f>
        <v>0</v>
      </c>
      <c r="F10" s="30">
        <f>INTAVI_PA_IN!F10+INTAVI_PA_EX!F10+INTAVI_FR_IN!F10+INTAVI_FR_EX!F10</f>
        <v>0</v>
      </c>
      <c r="G10" s="30">
        <f>INTAVI_PA_IN!G10+INTAVI_PA_EX!G10+INTAVI_FR_IN!G10+INTAVI_FR_EX!G10</f>
        <v>0</v>
      </c>
      <c r="H10" s="30">
        <f>INTAVI_PA_IN!H10+INTAVI_PA_EX!H10+INTAVI_FR_IN!H10+INTAVI_FR_EX!H10</f>
        <v>0</v>
      </c>
      <c r="I10" s="30">
        <f>INTAVI_PA_IN!I10+INTAVI_PA_EX!I10+INTAVI_FR_IN!I10+INTAVI_FR_EX!I10</f>
        <v>0</v>
      </c>
      <c r="J10" s="30">
        <f>INTAVI_PA_IN!J10+INTAVI_PA_EX!J10+INTAVI_FR_IN!J10+INTAVI_FR_EX!J10</f>
        <v>0</v>
      </c>
      <c r="K10" s="30">
        <f>INTAVI_PA_IN!K10+INTAVI_PA_EX!K10+INTAVI_FR_IN!K10+INTAVI_FR_EX!K10</f>
        <v>0</v>
      </c>
      <c r="L10" s="30">
        <f>INTAVI_PA_IN!L10+INTAVI_PA_EX!L10+INTAVI_FR_IN!L10+INTAVI_FR_EX!L10</f>
        <v>0</v>
      </c>
      <c r="M10" s="30">
        <f>INTAVI_PA_IN!M10+INTAVI_PA_EX!M10+INTAVI_FR_IN!M10+INTAVI_FR_EX!M10</f>
        <v>0</v>
      </c>
      <c r="N10" s="30">
        <f>INTAVI_PA_IN!N10+INTAVI_PA_EX!N10+INTAVI_FR_IN!N10+INTAVI_FR_EX!N10</f>
        <v>0</v>
      </c>
      <c r="O10" s="30">
        <f>INTAVI_PA_IN!O10+INTAVI_PA_EX!O10+INTAVI_FR_IN!O10+INTAVI_FR_EX!O10</f>
        <v>0</v>
      </c>
      <c r="P10" s="30">
        <f>INTAVI_PA_IN!P10+INTAVI_PA_EX!P10+INTAVI_FR_IN!P10+INTAVI_FR_EX!P10</f>
        <v>0</v>
      </c>
      <c r="Q10" s="30">
        <f>INTAVI_PA_IN!Q10+INTAVI_PA_EX!Q10+INTAVI_FR_IN!Q10+INTAVI_FR_EX!Q10</f>
        <v>0</v>
      </c>
      <c r="R10" s="30">
        <f>INTAVI_PA_IN!R10+INTAVI_PA_EX!R10+INTAVI_FR_IN!R10+INTAVI_FR_EX!R10</f>
        <v>0</v>
      </c>
      <c r="S10" s="30">
        <f>INTAVI_PA_IN!S10+INTAVI_PA_EX!S10+INTAVI_FR_IN!S10+INTAVI_FR_EX!S10</f>
        <v>0</v>
      </c>
      <c r="T10" s="30">
        <f>INTAVI_PA_IN!T10+INTAVI_PA_EX!T10+INTAVI_FR_IN!T10+INTAVI_FR_EX!T10</f>
        <v>0</v>
      </c>
      <c r="U10" s="30">
        <f>INTAVI_PA_IN!U10+INTAVI_PA_EX!U10+INTAVI_FR_IN!U10+INTAVI_FR_EX!U10</f>
        <v>0</v>
      </c>
      <c r="V10" s="30">
        <f>INTAVI_PA_IN!V10+INTAVI_PA_EX!V10+INTAVI_FR_IN!V10+INTAVI_FR_EX!V10</f>
        <v>0</v>
      </c>
      <c r="W10" s="30">
        <f>INTAVI_PA_IN!W10+INTAVI_PA_EX!W10+INTAVI_FR_IN!W10+INTAVI_FR_EX!W10</f>
        <v>0</v>
      </c>
      <c r="X10" s="30">
        <f>INTAVI_PA_IN!X10+INTAVI_PA_EX!X10+INTAVI_FR_IN!X10+INTAVI_FR_EX!X10</f>
        <v>0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:W11" si="8">SUM(C12:C16)</f>
        <v>0</v>
      </c>
      <c r="D11" s="42">
        <f t="shared" si="8"/>
        <v>0</v>
      </c>
      <c r="E11" s="42">
        <f t="shared" si="8"/>
        <v>0</v>
      </c>
      <c r="F11" s="42">
        <f t="shared" si="8"/>
        <v>0</v>
      </c>
      <c r="G11" s="42">
        <f t="shared" si="8"/>
        <v>0</v>
      </c>
      <c r="H11" s="42">
        <f t="shared" si="8"/>
        <v>0</v>
      </c>
      <c r="I11" s="42">
        <f t="shared" si="8"/>
        <v>0</v>
      </c>
      <c r="J11" s="42">
        <f t="shared" si="8"/>
        <v>0</v>
      </c>
      <c r="K11" s="42">
        <f t="shared" si="8"/>
        <v>0</v>
      </c>
      <c r="L11" s="42">
        <f t="shared" si="8"/>
        <v>0</v>
      </c>
      <c r="M11" s="42">
        <f t="shared" si="8"/>
        <v>0</v>
      </c>
      <c r="N11" s="42">
        <f t="shared" si="8"/>
        <v>0</v>
      </c>
      <c r="O11" s="42">
        <f t="shared" si="8"/>
        <v>0</v>
      </c>
      <c r="P11" s="42">
        <f t="shared" si="8"/>
        <v>0</v>
      </c>
      <c r="Q11" s="42">
        <f t="shared" si="8"/>
        <v>0</v>
      </c>
      <c r="R11" s="42">
        <f t="shared" si="8"/>
        <v>0</v>
      </c>
      <c r="S11" s="42">
        <f t="shared" si="8"/>
        <v>0</v>
      </c>
      <c r="T11" s="42">
        <f t="shared" si="8"/>
        <v>0</v>
      </c>
      <c r="U11" s="42">
        <f t="shared" si="8"/>
        <v>0</v>
      </c>
      <c r="V11" s="42">
        <f t="shared" si="8"/>
        <v>0</v>
      </c>
      <c r="W11" s="42">
        <f t="shared" si="8"/>
        <v>0</v>
      </c>
      <c r="X11" s="42">
        <f t="shared" ref="X11" si="9">SUM(X12:X16)</f>
        <v>0</v>
      </c>
    </row>
    <row r="12" spans="1:24" ht="11.25" customHeight="1" x14ac:dyDescent="0.2">
      <c r="A12" s="39" t="s">
        <v>15</v>
      </c>
      <c r="B12" s="23" t="s">
        <v>16</v>
      </c>
      <c r="C12" s="30">
        <f>INTAVI_PA_IN!C12+INTAVI_PA_EX!C12+INTAVI_FR_IN!C12+INTAVI_FR_EX!C12</f>
        <v>0</v>
      </c>
      <c r="D12" s="30">
        <f>INTAVI_PA_IN!D12+INTAVI_PA_EX!D12+INTAVI_FR_IN!D12+INTAVI_FR_EX!D12</f>
        <v>0</v>
      </c>
      <c r="E12" s="30">
        <f>INTAVI_PA_IN!E12+INTAVI_PA_EX!E12+INTAVI_FR_IN!E12+INTAVI_FR_EX!E12</f>
        <v>0</v>
      </c>
      <c r="F12" s="30">
        <f>INTAVI_PA_IN!F12+INTAVI_PA_EX!F12+INTAVI_FR_IN!F12+INTAVI_FR_EX!F12</f>
        <v>0</v>
      </c>
      <c r="G12" s="30">
        <f>INTAVI_PA_IN!G12+INTAVI_PA_EX!G12+INTAVI_FR_IN!G12+INTAVI_FR_EX!G12</f>
        <v>0</v>
      </c>
      <c r="H12" s="30">
        <f>INTAVI_PA_IN!H12+INTAVI_PA_EX!H12+INTAVI_FR_IN!H12+INTAVI_FR_EX!H12</f>
        <v>0</v>
      </c>
      <c r="I12" s="30">
        <f>INTAVI_PA_IN!I12+INTAVI_PA_EX!I12+INTAVI_FR_IN!I12+INTAVI_FR_EX!I12</f>
        <v>0</v>
      </c>
      <c r="J12" s="30">
        <f>INTAVI_PA_IN!J12+INTAVI_PA_EX!J12+INTAVI_FR_IN!J12+INTAVI_FR_EX!J12</f>
        <v>0</v>
      </c>
      <c r="K12" s="30">
        <f>INTAVI_PA_IN!K12+INTAVI_PA_EX!K12+INTAVI_FR_IN!K12+INTAVI_FR_EX!K12</f>
        <v>0</v>
      </c>
      <c r="L12" s="30">
        <f>INTAVI_PA_IN!L12+INTAVI_PA_EX!L12+INTAVI_FR_IN!L12+INTAVI_FR_EX!L12</f>
        <v>0</v>
      </c>
      <c r="M12" s="30">
        <f>INTAVI_PA_IN!M12+INTAVI_PA_EX!M12+INTAVI_FR_IN!M12+INTAVI_FR_EX!M12</f>
        <v>0</v>
      </c>
      <c r="N12" s="30">
        <f>INTAVI_PA_IN!N12+INTAVI_PA_EX!N12+INTAVI_FR_IN!N12+INTAVI_FR_EX!N12</f>
        <v>0</v>
      </c>
      <c r="O12" s="30">
        <f>INTAVI_PA_IN!O12+INTAVI_PA_EX!O12+INTAVI_FR_IN!O12+INTAVI_FR_EX!O12</f>
        <v>0</v>
      </c>
      <c r="P12" s="30">
        <f>INTAVI_PA_IN!P12+INTAVI_PA_EX!P12+INTAVI_FR_IN!P12+INTAVI_FR_EX!P12</f>
        <v>0</v>
      </c>
      <c r="Q12" s="30">
        <f>INTAVI_PA_IN!Q12+INTAVI_PA_EX!Q12+INTAVI_FR_IN!Q12+INTAVI_FR_EX!Q12</f>
        <v>0</v>
      </c>
      <c r="R12" s="30">
        <f>INTAVI_PA_IN!R12+INTAVI_PA_EX!R12+INTAVI_FR_IN!R12+INTAVI_FR_EX!R12</f>
        <v>0</v>
      </c>
      <c r="S12" s="30">
        <f>INTAVI_PA_IN!S12+INTAVI_PA_EX!S12+INTAVI_FR_IN!S12+INTAVI_FR_EX!S12</f>
        <v>0</v>
      </c>
      <c r="T12" s="30">
        <f>INTAVI_PA_IN!T12+INTAVI_PA_EX!T12+INTAVI_FR_IN!T12+INTAVI_FR_EX!T12</f>
        <v>0</v>
      </c>
      <c r="U12" s="30">
        <f>INTAVI_PA_IN!U12+INTAVI_PA_EX!U12+INTAVI_FR_IN!U12+INTAVI_FR_EX!U12</f>
        <v>0</v>
      </c>
      <c r="V12" s="30">
        <f>INTAVI_PA_IN!V12+INTAVI_PA_EX!V12+INTAVI_FR_IN!V12+INTAVI_FR_EX!V12</f>
        <v>0</v>
      </c>
      <c r="W12" s="30">
        <f>INTAVI_PA_IN!W12+INTAVI_PA_EX!W12+INTAVI_FR_IN!W12+INTAVI_FR_EX!W12</f>
        <v>0</v>
      </c>
      <c r="X12" s="30">
        <f>INTAVI_PA_IN!X12+INTAVI_PA_EX!X12+INTAVI_FR_IN!X12+INTAVI_FR_EX!X12</f>
        <v>0</v>
      </c>
    </row>
    <row r="13" spans="1:24" ht="11.25" customHeight="1" x14ac:dyDescent="0.2">
      <c r="A13" s="39" t="s">
        <v>17</v>
      </c>
      <c r="B13" s="23" t="s">
        <v>18</v>
      </c>
      <c r="C13" s="30">
        <f>INTAVI_PA_IN!C13+INTAVI_PA_EX!C13+INTAVI_FR_IN!C13+INTAVI_FR_EX!C13</f>
        <v>0</v>
      </c>
      <c r="D13" s="30">
        <f>INTAVI_PA_IN!D13+INTAVI_PA_EX!D13+INTAVI_FR_IN!D13+INTAVI_FR_EX!D13</f>
        <v>0</v>
      </c>
      <c r="E13" s="30">
        <f>INTAVI_PA_IN!E13+INTAVI_PA_EX!E13+INTAVI_FR_IN!E13+INTAVI_FR_EX!E13</f>
        <v>0</v>
      </c>
      <c r="F13" s="30">
        <f>INTAVI_PA_IN!F13+INTAVI_PA_EX!F13+INTAVI_FR_IN!F13+INTAVI_FR_EX!F13</f>
        <v>0</v>
      </c>
      <c r="G13" s="30">
        <f>INTAVI_PA_IN!G13+INTAVI_PA_EX!G13+INTAVI_FR_IN!G13+INTAVI_FR_EX!G13</f>
        <v>0</v>
      </c>
      <c r="H13" s="30">
        <f>INTAVI_PA_IN!H13+INTAVI_PA_EX!H13+INTAVI_FR_IN!H13+INTAVI_FR_EX!H13</f>
        <v>0</v>
      </c>
      <c r="I13" s="30">
        <f>INTAVI_PA_IN!I13+INTAVI_PA_EX!I13+INTAVI_FR_IN!I13+INTAVI_FR_EX!I13</f>
        <v>0</v>
      </c>
      <c r="J13" s="30">
        <f>INTAVI_PA_IN!J13+INTAVI_PA_EX!J13+INTAVI_FR_IN!J13+INTAVI_FR_EX!J13</f>
        <v>0</v>
      </c>
      <c r="K13" s="30">
        <f>INTAVI_PA_IN!K13+INTAVI_PA_EX!K13+INTAVI_FR_IN!K13+INTAVI_FR_EX!K13</f>
        <v>0</v>
      </c>
      <c r="L13" s="30">
        <f>INTAVI_PA_IN!L13+INTAVI_PA_EX!L13+INTAVI_FR_IN!L13+INTAVI_FR_EX!L13</f>
        <v>0</v>
      </c>
      <c r="M13" s="30">
        <f>INTAVI_PA_IN!M13+INTAVI_PA_EX!M13+INTAVI_FR_IN!M13+INTAVI_FR_EX!M13</f>
        <v>0</v>
      </c>
      <c r="N13" s="30">
        <f>INTAVI_PA_IN!N13+INTAVI_PA_EX!N13+INTAVI_FR_IN!N13+INTAVI_FR_EX!N13</f>
        <v>0</v>
      </c>
      <c r="O13" s="30">
        <f>INTAVI_PA_IN!O13+INTAVI_PA_EX!O13+INTAVI_FR_IN!O13+INTAVI_FR_EX!O13</f>
        <v>0</v>
      </c>
      <c r="P13" s="30">
        <f>INTAVI_PA_IN!P13+INTAVI_PA_EX!P13+INTAVI_FR_IN!P13+INTAVI_FR_EX!P13</f>
        <v>0</v>
      </c>
      <c r="Q13" s="30">
        <f>INTAVI_PA_IN!Q13+INTAVI_PA_EX!Q13+INTAVI_FR_IN!Q13+INTAVI_FR_EX!Q13</f>
        <v>0</v>
      </c>
      <c r="R13" s="30">
        <f>INTAVI_PA_IN!R13+INTAVI_PA_EX!R13+INTAVI_FR_IN!R13+INTAVI_FR_EX!R13</f>
        <v>0</v>
      </c>
      <c r="S13" s="30">
        <f>INTAVI_PA_IN!S13+INTAVI_PA_EX!S13+INTAVI_FR_IN!S13+INTAVI_FR_EX!S13</f>
        <v>0</v>
      </c>
      <c r="T13" s="30">
        <f>INTAVI_PA_IN!T13+INTAVI_PA_EX!T13+INTAVI_FR_IN!T13+INTAVI_FR_EX!T13</f>
        <v>0</v>
      </c>
      <c r="U13" s="30">
        <f>INTAVI_PA_IN!U13+INTAVI_PA_EX!U13+INTAVI_FR_IN!U13+INTAVI_FR_EX!U13</f>
        <v>0</v>
      </c>
      <c r="V13" s="30">
        <f>INTAVI_PA_IN!V13+INTAVI_PA_EX!V13+INTAVI_FR_IN!V13+INTAVI_FR_EX!V13</f>
        <v>0</v>
      </c>
      <c r="W13" s="30">
        <f>INTAVI_PA_IN!W13+INTAVI_PA_EX!W13+INTAVI_FR_IN!W13+INTAVI_FR_EX!W13</f>
        <v>0</v>
      </c>
      <c r="X13" s="30">
        <f>INTAVI_PA_IN!X13+INTAVI_PA_EX!X13+INTAVI_FR_IN!X13+INTAVI_FR_EX!X13</f>
        <v>0</v>
      </c>
    </row>
    <row r="14" spans="1:24" ht="11.25" customHeight="1" x14ac:dyDescent="0.2">
      <c r="A14" s="39" t="s">
        <v>19</v>
      </c>
      <c r="B14" s="23" t="s">
        <v>20</v>
      </c>
      <c r="C14" s="30">
        <f>INTAVI_PA_IN!C14+INTAVI_PA_EX!C14+INTAVI_FR_IN!C14+INTAVI_FR_EX!C14</f>
        <v>0</v>
      </c>
      <c r="D14" s="30">
        <f>INTAVI_PA_IN!D14+INTAVI_PA_EX!D14+INTAVI_FR_IN!D14+INTAVI_FR_EX!D14</f>
        <v>0</v>
      </c>
      <c r="E14" s="30">
        <f>INTAVI_PA_IN!E14+INTAVI_PA_EX!E14+INTAVI_FR_IN!E14+INTAVI_FR_EX!E14</f>
        <v>0</v>
      </c>
      <c r="F14" s="30">
        <f>INTAVI_PA_IN!F14+INTAVI_PA_EX!F14+INTAVI_FR_IN!F14+INTAVI_FR_EX!F14</f>
        <v>0</v>
      </c>
      <c r="G14" s="30">
        <f>INTAVI_PA_IN!G14+INTAVI_PA_EX!G14+INTAVI_FR_IN!G14+INTAVI_FR_EX!G14</f>
        <v>0</v>
      </c>
      <c r="H14" s="30">
        <f>INTAVI_PA_IN!H14+INTAVI_PA_EX!H14+INTAVI_FR_IN!H14+INTAVI_FR_EX!H14</f>
        <v>0</v>
      </c>
      <c r="I14" s="30">
        <f>INTAVI_PA_IN!I14+INTAVI_PA_EX!I14+INTAVI_FR_IN!I14+INTAVI_FR_EX!I14</f>
        <v>0</v>
      </c>
      <c r="J14" s="30">
        <f>INTAVI_PA_IN!J14+INTAVI_PA_EX!J14+INTAVI_FR_IN!J14+INTAVI_FR_EX!J14</f>
        <v>0</v>
      </c>
      <c r="K14" s="30">
        <f>INTAVI_PA_IN!K14+INTAVI_PA_EX!K14+INTAVI_FR_IN!K14+INTAVI_FR_EX!K14</f>
        <v>0</v>
      </c>
      <c r="L14" s="30">
        <f>INTAVI_PA_IN!L14+INTAVI_PA_EX!L14+INTAVI_FR_IN!L14+INTAVI_FR_EX!L14</f>
        <v>0</v>
      </c>
      <c r="M14" s="30">
        <f>INTAVI_PA_IN!M14+INTAVI_PA_EX!M14+INTAVI_FR_IN!M14+INTAVI_FR_EX!M14</f>
        <v>0</v>
      </c>
      <c r="N14" s="30">
        <f>INTAVI_PA_IN!N14+INTAVI_PA_EX!N14+INTAVI_FR_IN!N14+INTAVI_FR_EX!N14</f>
        <v>0</v>
      </c>
      <c r="O14" s="30">
        <f>INTAVI_PA_IN!O14+INTAVI_PA_EX!O14+INTAVI_FR_IN!O14+INTAVI_FR_EX!O14</f>
        <v>0</v>
      </c>
      <c r="P14" s="30">
        <f>INTAVI_PA_IN!P14+INTAVI_PA_EX!P14+INTAVI_FR_IN!P14+INTAVI_FR_EX!P14</f>
        <v>0</v>
      </c>
      <c r="Q14" s="30">
        <f>INTAVI_PA_IN!Q14+INTAVI_PA_EX!Q14+INTAVI_FR_IN!Q14+INTAVI_FR_EX!Q14</f>
        <v>0</v>
      </c>
      <c r="R14" s="30">
        <f>INTAVI_PA_IN!R14+INTAVI_PA_EX!R14+INTAVI_FR_IN!R14+INTAVI_FR_EX!R14</f>
        <v>0</v>
      </c>
      <c r="S14" s="30">
        <f>INTAVI_PA_IN!S14+INTAVI_PA_EX!S14+INTAVI_FR_IN!S14+INTAVI_FR_EX!S14</f>
        <v>0</v>
      </c>
      <c r="T14" s="30">
        <f>INTAVI_PA_IN!T14+INTAVI_PA_EX!T14+INTAVI_FR_IN!T14+INTAVI_FR_EX!T14</f>
        <v>0</v>
      </c>
      <c r="U14" s="30">
        <f>INTAVI_PA_IN!U14+INTAVI_PA_EX!U14+INTAVI_FR_IN!U14+INTAVI_FR_EX!U14</f>
        <v>0</v>
      </c>
      <c r="V14" s="30">
        <f>INTAVI_PA_IN!V14+INTAVI_PA_EX!V14+INTAVI_FR_IN!V14+INTAVI_FR_EX!V14</f>
        <v>0</v>
      </c>
      <c r="W14" s="30">
        <f>INTAVI_PA_IN!W14+INTAVI_PA_EX!W14+INTAVI_FR_IN!W14+INTAVI_FR_EX!W14</f>
        <v>0</v>
      </c>
      <c r="X14" s="30">
        <f>INTAVI_PA_IN!X14+INTAVI_PA_EX!X14+INTAVI_FR_IN!X14+INTAVI_FR_EX!X14</f>
        <v>0</v>
      </c>
    </row>
    <row r="15" spans="1:24" ht="11.25" customHeight="1" x14ac:dyDescent="0.2">
      <c r="A15" s="39" t="s">
        <v>21</v>
      </c>
      <c r="B15" s="23" t="s">
        <v>22</v>
      </c>
      <c r="C15" s="30">
        <f>INTAVI_PA_IN!C15+INTAVI_PA_EX!C15+INTAVI_FR_IN!C15+INTAVI_FR_EX!C15</f>
        <v>0</v>
      </c>
      <c r="D15" s="30">
        <f>INTAVI_PA_IN!D15+INTAVI_PA_EX!D15+INTAVI_FR_IN!D15+INTAVI_FR_EX!D15</f>
        <v>0</v>
      </c>
      <c r="E15" s="30">
        <f>INTAVI_PA_IN!E15+INTAVI_PA_EX!E15+INTAVI_FR_IN!E15+INTAVI_FR_EX!E15</f>
        <v>0</v>
      </c>
      <c r="F15" s="30">
        <f>INTAVI_PA_IN!F15+INTAVI_PA_EX!F15+INTAVI_FR_IN!F15+INTAVI_FR_EX!F15</f>
        <v>0</v>
      </c>
      <c r="G15" s="30">
        <f>INTAVI_PA_IN!G15+INTAVI_PA_EX!G15+INTAVI_FR_IN!G15+INTAVI_FR_EX!G15</f>
        <v>0</v>
      </c>
      <c r="H15" s="30">
        <f>INTAVI_PA_IN!H15+INTAVI_PA_EX!H15+INTAVI_FR_IN!H15+INTAVI_FR_EX!H15</f>
        <v>0</v>
      </c>
      <c r="I15" s="30">
        <f>INTAVI_PA_IN!I15+INTAVI_PA_EX!I15+INTAVI_FR_IN!I15+INTAVI_FR_EX!I15</f>
        <v>0</v>
      </c>
      <c r="J15" s="30">
        <f>INTAVI_PA_IN!J15+INTAVI_PA_EX!J15+INTAVI_FR_IN!J15+INTAVI_FR_EX!J15</f>
        <v>0</v>
      </c>
      <c r="K15" s="30">
        <f>INTAVI_PA_IN!K15+INTAVI_PA_EX!K15+INTAVI_FR_IN!K15+INTAVI_FR_EX!K15</f>
        <v>0</v>
      </c>
      <c r="L15" s="30">
        <f>INTAVI_PA_IN!L15+INTAVI_PA_EX!L15+INTAVI_FR_IN!L15+INTAVI_FR_EX!L15</f>
        <v>0</v>
      </c>
      <c r="M15" s="30">
        <f>INTAVI_PA_IN!M15+INTAVI_PA_EX!M15+INTAVI_FR_IN!M15+INTAVI_FR_EX!M15</f>
        <v>0</v>
      </c>
      <c r="N15" s="30">
        <f>INTAVI_PA_IN!N15+INTAVI_PA_EX!N15+INTAVI_FR_IN!N15+INTAVI_FR_EX!N15</f>
        <v>0</v>
      </c>
      <c r="O15" s="30">
        <f>INTAVI_PA_IN!O15+INTAVI_PA_EX!O15+INTAVI_FR_IN!O15+INTAVI_FR_EX!O15</f>
        <v>0</v>
      </c>
      <c r="P15" s="30">
        <f>INTAVI_PA_IN!P15+INTAVI_PA_EX!P15+INTAVI_FR_IN!P15+INTAVI_FR_EX!P15</f>
        <v>0</v>
      </c>
      <c r="Q15" s="30">
        <f>INTAVI_PA_IN!Q15+INTAVI_PA_EX!Q15+INTAVI_FR_IN!Q15+INTAVI_FR_EX!Q15</f>
        <v>0</v>
      </c>
      <c r="R15" s="30">
        <f>INTAVI_PA_IN!R15+INTAVI_PA_EX!R15+INTAVI_FR_IN!R15+INTAVI_FR_EX!R15</f>
        <v>0</v>
      </c>
      <c r="S15" s="30">
        <f>INTAVI_PA_IN!S15+INTAVI_PA_EX!S15+INTAVI_FR_IN!S15+INTAVI_FR_EX!S15</f>
        <v>0</v>
      </c>
      <c r="T15" s="30">
        <f>INTAVI_PA_IN!T15+INTAVI_PA_EX!T15+INTAVI_FR_IN!T15+INTAVI_FR_EX!T15</f>
        <v>0</v>
      </c>
      <c r="U15" s="30">
        <f>INTAVI_PA_IN!U15+INTAVI_PA_EX!U15+INTAVI_FR_IN!U15+INTAVI_FR_EX!U15</f>
        <v>0</v>
      </c>
      <c r="V15" s="30">
        <f>INTAVI_PA_IN!V15+INTAVI_PA_EX!V15+INTAVI_FR_IN!V15+INTAVI_FR_EX!V15</f>
        <v>0</v>
      </c>
      <c r="W15" s="30">
        <f>INTAVI_PA_IN!W15+INTAVI_PA_EX!W15+INTAVI_FR_IN!W15+INTAVI_FR_EX!W15</f>
        <v>0</v>
      </c>
      <c r="X15" s="30">
        <f>INTAVI_PA_IN!X15+INTAVI_PA_EX!X15+INTAVI_FR_IN!X15+INTAVI_FR_EX!X15</f>
        <v>0</v>
      </c>
    </row>
    <row r="16" spans="1:24" ht="11.25" customHeight="1" x14ac:dyDescent="0.2">
      <c r="A16" s="39" t="s">
        <v>23</v>
      </c>
      <c r="B16" s="23" t="s">
        <v>24</v>
      </c>
      <c r="C16" s="30">
        <f>INTAVI_PA_IN!C16+INTAVI_PA_EX!C16+INTAVI_FR_IN!C16+INTAVI_FR_EX!C16</f>
        <v>0</v>
      </c>
      <c r="D16" s="30">
        <f>INTAVI_PA_IN!D16+INTAVI_PA_EX!D16+INTAVI_FR_IN!D16+INTAVI_FR_EX!D16</f>
        <v>0</v>
      </c>
      <c r="E16" s="30">
        <f>INTAVI_PA_IN!E16+INTAVI_PA_EX!E16+INTAVI_FR_IN!E16+INTAVI_FR_EX!E16</f>
        <v>0</v>
      </c>
      <c r="F16" s="30">
        <f>INTAVI_PA_IN!F16+INTAVI_PA_EX!F16+INTAVI_FR_IN!F16+INTAVI_FR_EX!F16</f>
        <v>0</v>
      </c>
      <c r="G16" s="30">
        <f>INTAVI_PA_IN!G16+INTAVI_PA_EX!G16+INTAVI_FR_IN!G16+INTAVI_FR_EX!G16</f>
        <v>0</v>
      </c>
      <c r="H16" s="30">
        <f>INTAVI_PA_IN!H16+INTAVI_PA_EX!H16+INTAVI_FR_IN!H16+INTAVI_FR_EX!H16</f>
        <v>0</v>
      </c>
      <c r="I16" s="30">
        <f>INTAVI_PA_IN!I16+INTAVI_PA_EX!I16+INTAVI_FR_IN!I16+INTAVI_FR_EX!I16</f>
        <v>0</v>
      </c>
      <c r="J16" s="30">
        <f>INTAVI_PA_IN!J16+INTAVI_PA_EX!J16+INTAVI_FR_IN!J16+INTAVI_FR_EX!J16</f>
        <v>0</v>
      </c>
      <c r="K16" s="30">
        <f>INTAVI_PA_IN!K16+INTAVI_PA_EX!K16+INTAVI_FR_IN!K16+INTAVI_FR_EX!K16</f>
        <v>0</v>
      </c>
      <c r="L16" s="30">
        <f>INTAVI_PA_IN!L16+INTAVI_PA_EX!L16+INTAVI_FR_IN!L16+INTAVI_FR_EX!L16</f>
        <v>0</v>
      </c>
      <c r="M16" s="30">
        <f>INTAVI_PA_IN!M16+INTAVI_PA_EX!M16+INTAVI_FR_IN!M16+INTAVI_FR_EX!M16</f>
        <v>0</v>
      </c>
      <c r="N16" s="30">
        <f>INTAVI_PA_IN!N16+INTAVI_PA_EX!N16+INTAVI_FR_IN!N16+INTAVI_FR_EX!N16</f>
        <v>0</v>
      </c>
      <c r="O16" s="30">
        <f>INTAVI_PA_IN!O16+INTAVI_PA_EX!O16+INTAVI_FR_IN!O16+INTAVI_FR_EX!O16</f>
        <v>0</v>
      </c>
      <c r="P16" s="30">
        <f>INTAVI_PA_IN!P16+INTAVI_PA_EX!P16+INTAVI_FR_IN!P16+INTAVI_FR_EX!P16</f>
        <v>0</v>
      </c>
      <c r="Q16" s="30">
        <f>INTAVI_PA_IN!Q16+INTAVI_PA_EX!Q16+INTAVI_FR_IN!Q16+INTAVI_FR_EX!Q16</f>
        <v>0</v>
      </c>
      <c r="R16" s="30">
        <f>INTAVI_PA_IN!R16+INTAVI_PA_EX!R16+INTAVI_FR_IN!R16+INTAVI_FR_EX!R16</f>
        <v>0</v>
      </c>
      <c r="S16" s="30">
        <f>INTAVI_PA_IN!S16+INTAVI_PA_EX!S16+INTAVI_FR_IN!S16+INTAVI_FR_EX!S16</f>
        <v>0</v>
      </c>
      <c r="T16" s="30">
        <f>INTAVI_PA_IN!T16+INTAVI_PA_EX!T16+INTAVI_FR_IN!T16+INTAVI_FR_EX!T16</f>
        <v>0</v>
      </c>
      <c r="U16" s="30">
        <f>INTAVI_PA_IN!U16+INTAVI_PA_EX!U16+INTAVI_FR_IN!U16+INTAVI_FR_EX!U16</f>
        <v>0</v>
      </c>
      <c r="V16" s="30">
        <f>INTAVI_PA_IN!V16+INTAVI_PA_EX!V16+INTAVI_FR_IN!V16+INTAVI_FR_EX!V16</f>
        <v>0</v>
      </c>
      <c r="W16" s="30">
        <f>INTAVI_PA_IN!W16+INTAVI_PA_EX!W16+INTAVI_FR_IN!W16+INTAVI_FR_EX!W16</f>
        <v>0</v>
      </c>
      <c r="X16" s="30">
        <f>INTAVI_PA_IN!X16+INTAVI_PA_EX!X16+INTAVI_FR_IN!X16+INTAVI_FR_EX!X16</f>
        <v>0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:W17" si="10">SUM(C18:C21)</f>
        <v>0</v>
      </c>
      <c r="D17" s="31">
        <f t="shared" si="10"/>
        <v>0</v>
      </c>
      <c r="E17" s="31">
        <f t="shared" si="10"/>
        <v>0</v>
      </c>
      <c r="F17" s="31">
        <f t="shared" si="10"/>
        <v>0</v>
      </c>
      <c r="G17" s="31">
        <f t="shared" si="10"/>
        <v>0</v>
      </c>
      <c r="H17" s="31">
        <f t="shared" si="10"/>
        <v>0</v>
      </c>
      <c r="I17" s="31">
        <f t="shared" si="10"/>
        <v>0</v>
      </c>
      <c r="J17" s="31">
        <f t="shared" si="10"/>
        <v>0</v>
      </c>
      <c r="K17" s="31">
        <f t="shared" si="10"/>
        <v>0</v>
      </c>
      <c r="L17" s="31">
        <f t="shared" si="10"/>
        <v>0</v>
      </c>
      <c r="M17" s="31">
        <f t="shared" si="10"/>
        <v>0</v>
      </c>
      <c r="N17" s="31">
        <f t="shared" si="10"/>
        <v>0</v>
      </c>
      <c r="O17" s="31">
        <f t="shared" si="10"/>
        <v>0</v>
      </c>
      <c r="P17" s="31">
        <f t="shared" si="10"/>
        <v>0</v>
      </c>
      <c r="Q17" s="31">
        <f t="shared" si="10"/>
        <v>0</v>
      </c>
      <c r="R17" s="31">
        <f t="shared" si="10"/>
        <v>0</v>
      </c>
      <c r="S17" s="31">
        <f t="shared" si="10"/>
        <v>0</v>
      </c>
      <c r="T17" s="31">
        <f t="shared" si="10"/>
        <v>0</v>
      </c>
      <c r="U17" s="31">
        <f t="shared" si="10"/>
        <v>0</v>
      </c>
      <c r="V17" s="31">
        <f t="shared" si="10"/>
        <v>0</v>
      </c>
      <c r="W17" s="31">
        <f t="shared" si="10"/>
        <v>0</v>
      </c>
      <c r="X17" s="31">
        <f t="shared" ref="X17" si="11">SUM(X18:X21)</f>
        <v>0</v>
      </c>
    </row>
    <row r="18" spans="1:24" ht="11.25" customHeight="1" x14ac:dyDescent="0.2">
      <c r="A18" s="22" t="s">
        <v>27</v>
      </c>
      <c r="B18" s="23" t="s">
        <v>28</v>
      </c>
      <c r="C18" s="30">
        <f>INTAVI_PA_IN!C18+INTAVI_PA_EX!C18+INTAVI_FR_IN!C18+INTAVI_FR_EX!C18</f>
        <v>0</v>
      </c>
      <c r="D18" s="30">
        <f>INTAVI_PA_IN!D18+INTAVI_PA_EX!D18+INTAVI_FR_IN!D18+INTAVI_FR_EX!D18</f>
        <v>0</v>
      </c>
      <c r="E18" s="30">
        <f>INTAVI_PA_IN!E18+INTAVI_PA_EX!E18+INTAVI_FR_IN!E18+INTAVI_FR_EX!E18</f>
        <v>0</v>
      </c>
      <c r="F18" s="30">
        <f>INTAVI_PA_IN!F18+INTAVI_PA_EX!F18+INTAVI_FR_IN!F18+INTAVI_FR_EX!F18</f>
        <v>0</v>
      </c>
      <c r="G18" s="30">
        <f>INTAVI_PA_IN!G18+INTAVI_PA_EX!G18+INTAVI_FR_IN!G18+INTAVI_FR_EX!G18</f>
        <v>0</v>
      </c>
      <c r="H18" s="30">
        <f>INTAVI_PA_IN!H18+INTAVI_PA_EX!H18+INTAVI_FR_IN!H18+INTAVI_FR_EX!H18</f>
        <v>0</v>
      </c>
      <c r="I18" s="30">
        <f>INTAVI_PA_IN!I18+INTAVI_PA_EX!I18+INTAVI_FR_IN!I18+INTAVI_FR_EX!I18</f>
        <v>0</v>
      </c>
      <c r="J18" s="30">
        <f>INTAVI_PA_IN!J18+INTAVI_PA_EX!J18+INTAVI_FR_IN!J18+INTAVI_FR_EX!J18</f>
        <v>0</v>
      </c>
      <c r="K18" s="30">
        <f>INTAVI_PA_IN!K18+INTAVI_PA_EX!K18+INTAVI_FR_IN!K18+INTAVI_FR_EX!K18</f>
        <v>0</v>
      </c>
      <c r="L18" s="30">
        <f>INTAVI_PA_IN!L18+INTAVI_PA_EX!L18+INTAVI_FR_IN!L18+INTAVI_FR_EX!L18</f>
        <v>0</v>
      </c>
      <c r="M18" s="30">
        <f>INTAVI_PA_IN!M18+INTAVI_PA_EX!M18+INTAVI_FR_IN!M18+INTAVI_FR_EX!M18</f>
        <v>0</v>
      </c>
      <c r="N18" s="30">
        <f>INTAVI_PA_IN!N18+INTAVI_PA_EX!N18+INTAVI_FR_IN!N18+INTAVI_FR_EX!N18</f>
        <v>0</v>
      </c>
      <c r="O18" s="30">
        <f>INTAVI_PA_IN!O18+INTAVI_PA_EX!O18+INTAVI_FR_IN!O18+INTAVI_FR_EX!O18</f>
        <v>0</v>
      </c>
      <c r="P18" s="30">
        <f>INTAVI_PA_IN!P18+INTAVI_PA_EX!P18+INTAVI_FR_IN!P18+INTAVI_FR_EX!P18</f>
        <v>0</v>
      </c>
      <c r="Q18" s="30">
        <f>INTAVI_PA_IN!Q18+INTAVI_PA_EX!Q18+INTAVI_FR_IN!Q18+INTAVI_FR_EX!Q18</f>
        <v>0</v>
      </c>
      <c r="R18" s="30">
        <f>INTAVI_PA_IN!R18+INTAVI_PA_EX!R18+INTAVI_FR_IN!R18+INTAVI_FR_EX!R18</f>
        <v>0</v>
      </c>
      <c r="S18" s="30">
        <f>INTAVI_PA_IN!S18+INTAVI_PA_EX!S18+INTAVI_FR_IN!S18+INTAVI_FR_EX!S18</f>
        <v>0</v>
      </c>
      <c r="T18" s="30">
        <f>INTAVI_PA_IN!T18+INTAVI_PA_EX!T18+INTAVI_FR_IN!T18+INTAVI_FR_EX!T18</f>
        <v>0</v>
      </c>
      <c r="U18" s="30">
        <f>INTAVI_PA_IN!U18+INTAVI_PA_EX!U18+INTAVI_FR_IN!U18+INTAVI_FR_EX!U18</f>
        <v>0</v>
      </c>
      <c r="V18" s="30">
        <f>INTAVI_PA_IN!V18+INTAVI_PA_EX!V18+INTAVI_FR_IN!V18+INTAVI_FR_EX!V18</f>
        <v>0</v>
      </c>
      <c r="W18" s="30">
        <f>INTAVI_PA_IN!W18+INTAVI_PA_EX!W18+INTAVI_FR_IN!W18+INTAVI_FR_EX!W18</f>
        <v>0</v>
      </c>
      <c r="X18" s="30">
        <f>INTAVI_PA_IN!X18+INTAVI_PA_EX!X18+INTAVI_FR_IN!X18+INTAVI_FR_EX!X18</f>
        <v>0</v>
      </c>
    </row>
    <row r="19" spans="1:24" ht="11.25" customHeight="1" x14ac:dyDescent="0.2">
      <c r="A19" s="22" t="s">
        <v>29</v>
      </c>
      <c r="B19" s="23" t="s">
        <v>30</v>
      </c>
      <c r="C19" s="30">
        <f>INTAVI_PA_IN!C19+INTAVI_PA_EX!C19+INTAVI_FR_IN!C19+INTAVI_FR_EX!C19</f>
        <v>0</v>
      </c>
      <c r="D19" s="30">
        <f>INTAVI_PA_IN!D19+INTAVI_PA_EX!D19+INTAVI_FR_IN!D19+INTAVI_FR_EX!D19</f>
        <v>0</v>
      </c>
      <c r="E19" s="30">
        <f>INTAVI_PA_IN!E19+INTAVI_PA_EX!E19+INTAVI_FR_IN!E19+INTAVI_FR_EX!E19</f>
        <v>0</v>
      </c>
      <c r="F19" s="30">
        <f>INTAVI_PA_IN!F19+INTAVI_PA_EX!F19+INTAVI_FR_IN!F19+INTAVI_FR_EX!F19</f>
        <v>0</v>
      </c>
      <c r="G19" s="30">
        <f>INTAVI_PA_IN!G19+INTAVI_PA_EX!G19+INTAVI_FR_IN!G19+INTAVI_FR_EX!G19</f>
        <v>0</v>
      </c>
      <c r="H19" s="30">
        <f>INTAVI_PA_IN!H19+INTAVI_PA_EX!H19+INTAVI_FR_IN!H19+INTAVI_FR_EX!H19</f>
        <v>0</v>
      </c>
      <c r="I19" s="30">
        <f>INTAVI_PA_IN!I19+INTAVI_PA_EX!I19+INTAVI_FR_IN!I19+INTAVI_FR_EX!I19</f>
        <v>0</v>
      </c>
      <c r="J19" s="30">
        <f>INTAVI_PA_IN!J19+INTAVI_PA_EX!J19+INTAVI_FR_IN!J19+INTAVI_FR_EX!J19</f>
        <v>0</v>
      </c>
      <c r="K19" s="30">
        <f>INTAVI_PA_IN!K19+INTAVI_PA_EX!K19+INTAVI_FR_IN!K19+INTAVI_FR_EX!K19</f>
        <v>0</v>
      </c>
      <c r="L19" s="30">
        <f>INTAVI_PA_IN!L19+INTAVI_PA_EX!L19+INTAVI_FR_IN!L19+INTAVI_FR_EX!L19</f>
        <v>0</v>
      </c>
      <c r="M19" s="30">
        <f>INTAVI_PA_IN!M19+INTAVI_PA_EX!M19+INTAVI_FR_IN!M19+INTAVI_FR_EX!M19</f>
        <v>0</v>
      </c>
      <c r="N19" s="30">
        <f>INTAVI_PA_IN!N19+INTAVI_PA_EX!N19+INTAVI_FR_IN!N19+INTAVI_FR_EX!N19</f>
        <v>0</v>
      </c>
      <c r="O19" s="30">
        <f>INTAVI_PA_IN!O19+INTAVI_PA_EX!O19+INTAVI_FR_IN!O19+INTAVI_FR_EX!O19</f>
        <v>0</v>
      </c>
      <c r="P19" s="30">
        <f>INTAVI_PA_IN!P19+INTAVI_PA_EX!P19+INTAVI_FR_IN!P19+INTAVI_FR_EX!P19</f>
        <v>0</v>
      </c>
      <c r="Q19" s="30">
        <f>INTAVI_PA_IN!Q19+INTAVI_PA_EX!Q19+INTAVI_FR_IN!Q19+INTAVI_FR_EX!Q19</f>
        <v>0</v>
      </c>
      <c r="R19" s="30">
        <f>INTAVI_PA_IN!R19+INTAVI_PA_EX!R19+INTAVI_FR_IN!R19+INTAVI_FR_EX!R19</f>
        <v>0</v>
      </c>
      <c r="S19" s="30">
        <f>INTAVI_PA_IN!S19+INTAVI_PA_EX!S19+INTAVI_FR_IN!S19+INTAVI_FR_EX!S19</f>
        <v>0</v>
      </c>
      <c r="T19" s="30">
        <f>INTAVI_PA_IN!T19+INTAVI_PA_EX!T19+INTAVI_FR_IN!T19+INTAVI_FR_EX!T19</f>
        <v>0</v>
      </c>
      <c r="U19" s="30">
        <f>INTAVI_PA_IN!U19+INTAVI_PA_EX!U19+INTAVI_FR_IN!U19+INTAVI_FR_EX!U19</f>
        <v>0</v>
      </c>
      <c r="V19" s="30">
        <f>INTAVI_PA_IN!V19+INTAVI_PA_EX!V19+INTAVI_FR_IN!V19+INTAVI_FR_EX!V19</f>
        <v>0</v>
      </c>
      <c r="W19" s="30">
        <f>INTAVI_PA_IN!W19+INTAVI_PA_EX!W19+INTAVI_FR_IN!W19+INTAVI_FR_EX!W19</f>
        <v>0</v>
      </c>
      <c r="X19" s="30">
        <f>INTAVI_PA_IN!X19+INTAVI_PA_EX!X19+INTAVI_FR_IN!X19+INTAVI_FR_EX!X19</f>
        <v>0</v>
      </c>
    </row>
    <row r="20" spans="1:24" ht="11.25" customHeight="1" x14ac:dyDescent="0.2">
      <c r="A20" s="22" t="s">
        <v>31</v>
      </c>
      <c r="B20" s="23" t="s">
        <v>32</v>
      </c>
      <c r="C20" s="30">
        <f>INTAVI_PA_IN!C20+INTAVI_PA_EX!C20+INTAVI_FR_IN!C20+INTAVI_FR_EX!C20</f>
        <v>0</v>
      </c>
      <c r="D20" s="30">
        <f>INTAVI_PA_IN!D20+INTAVI_PA_EX!D20+INTAVI_FR_IN!D20+INTAVI_FR_EX!D20</f>
        <v>0</v>
      </c>
      <c r="E20" s="30">
        <f>INTAVI_PA_IN!E20+INTAVI_PA_EX!E20+INTAVI_FR_IN!E20+INTAVI_FR_EX!E20</f>
        <v>0</v>
      </c>
      <c r="F20" s="30">
        <f>INTAVI_PA_IN!F20+INTAVI_PA_EX!F20+INTAVI_FR_IN!F20+INTAVI_FR_EX!F20</f>
        <v>0</v>
      </c>
      <c r="G20" s="30">
        <f>INTAVI_PA_IN!G20+INTAVI_PA_EX!G20+INTAVI_FR_IN!G20+INTAVI_FR_EX!G20</f>
        <v>0</v>
      </c>
      <c r="H20" s="30">
        <f>INTAVI_PA_IN!H20+INTAVI_PA_EX!H20+INTAVI_FR_IN!H20+INTAVI_FR_EX!H20</f>
        <v>0</v>
      </c>
      <c r="I20" s="30">
        <f>INTAVI_PA_IN!I20+INTAVI_PA_EX!I20+INTAVI_FR_IN!I20+INTAVI_FR_EX!I20</f>
        <v>0</v>
      </c>
      <c r="J20" s="30">
        <f>INTAVI_PA_IN!J20+INTAVI_PA_EX!J20+INTAVI_FR_IN!J20+INTAVI_FR_EX!J20</f>
        <v>0</v>
      </c>
      <c r="K20" s="30">
        <f>INTAVI_PA_IN!K20+INTAVI_PA_EX!K20+INTAVI_FR_IN!K20+INTAVI_FR_EX!K20</f>
        <v>0</v>
      </c>
      <c r="L20" s="30">
        <f>INTAVI_PA_IN!L20+INTAVI_PA_EX!L20+INTAVI_FR_IN!L20+INTAVI_FR_EX!L20</f>
        <v>0</v>
      </c>
      <c r="M20" s="30">
        <f>INTAVI_PA_IN!M20+INTAVI_PA_EX!M20+INTAVI_FR_IN!M20+INTAVI_FR_EX!M20</f>
        <v>0</v>
      </c>
      <c r="N20" s="30">
        <f>INTAVI_PA_IN!N20+INTAVI_PA_EX!N20+INTAVI_FR_IN!N20+INTAVI_FR_EX!N20</f>
        <v>0</v>
      </c>
      <c r="O20" s="30">
        <f>INTAVI_PA_IN!O20+INTAVI_PA_EX!O20+INTAVI_FR_IN!O20+INTAVI_FR_EX!O20</f>
        <v>0</v>
      </c>
      <c r="P20" s="30">
        <f>INTAVI_PA_IN!P20+INTAVI_PA_EX!P20+INTAVI_FR_IN!P20+INTAVI_FR_EX!P20</f>
        <v>0</v>
      </c>
      <c r="Q20" s="30">
        <f>INTAVI_PA_IN!Q20+INTAVI_PA_EX!Q20+INTAVI_FR_IN!Q20+INTAVI_FR_EX!Q20</f>
        <v>0</v>
      </c>
      <c r="R20" s="30">
        <f>INTAVI_PA_IN!R20+INTAVI_PA_EX!R20+INTAVI_FR_IN!R20+INTAVI_FR_EX!R20</f>
        <v>0</v>
      </c>
      <c r="S20" s="30">
        <f>INTAVI_PA_IN!S20+INTAVI_PA_EX!S20+INTAVI_FR_IN!S20+INTAVI_FR_EX!S20</f>
        <v>0</v>
      </c>
      <c r="T20" s="30">
        <f>INTAVI_PA_IN!T20+INTAVI_PA_EX!T20+INTAVI_FR_IN!T20+INTAVI_FR_EX!T20</f>
        <v>0</v>
      </c>
      <c r="U20" s="30">
        <f>INTAVI_PA_IN!U20+INTAVI_PA_EX!U20+INTAVI_FR_IN!U20+INTAVI_FR_EX!U20</f>
        <v>0</v>
      </c>
      <c r="V20" s="30">
        <f>INTAVI_PA_IN!V20+INTAVI_PA_EX!V20+INTAVI_FR_IN!V20+INTAVI_FR_EX!V20</f>
        <v>0</v>
      </c>
      <c r="W20" s="30">
        <f>INTAVI_PA_IN!W20+INTAVI_PA_EX!W20+INTAVI_FR_IN!W20+INTAVI_FR_EX!W20</f>
        <v>0</v>
      </c>
      <c r="X20" s="30">
        <f>INTAVI_PA_IN!X20+INTAVI_PA_EX!X20+INTAVI_FR_IN!X20+INTAVI_FR_EX!X20</f>
        <v>0</v>
      </c>
    </row>
    <row r="21" spans="1:24" ht="11.25" customHeight="1" x14ac:dyDescent="0.2">
      <c r="A21" s="22" t="s">
        <v>33</v>
      </c>
      <c r="B21" s="23" t="s">
        <v>34</v>
      </c>
      <c r="C21" s="30">
        <f>INTAVI_PA_IN!C21+INTAVI_PA_EX!C21+INTAVI_FR_IN!C21+INTAVI_FR_EX!C21</f>
        <v>0</v>
      </c>
      <c r="D21" s="30">
        <f>INTAVI_PA_IN!D21+INTAVI_PA_EX!D21+INTAVI_FR_IN!D21+INTAVI_FR_EX!D21</f>
        <v>0</v>
      </c>
      <c r="E21" s="30">
        <f>INTAVI_PA_IN!E21+INTAVI_PA_EX!E21+INTAVI_FR_IN!E21+INTAVI_FR_EX!E21</f>
        <v>0</v>
      </c>
      <c r="F21" s="30">
        <f>INTAVI_PA_IN!F21+INTAVI_PA_EX!F21+INTAVI_FR_IN!F21+INTAVI_FR_EX!F21</f>
        <v>0</v>
      </c>
      <c r="G21" s="30">
        <f>INTAVI_PA_IN!G21+INTAVI_PA_EX!G21+INTAVI_FR_IN!G21+INTAVI_FR_EX!G21</f>
        <v>0</v>
      </c>
      <c r="H21" s="30">
        <f>INTAVI_PA_IN!H21+INTAVI_PA_EX!H21+INTAVI_FR_IN!H21+INTAVI_FR_EX!H21</f>
        <v>0</v>
      </c>
      <c r="I21" s="30">
        <f>INTAVI_PA_IN!I21+INTAVI_PA_EX!I21+INTAVI_FR_IN!I21+INTAVI_FR_EX!I21</f>
        <v>0</v>
      </c>
      <c r="J21" s="30">
        <f>INTAVI_PA_IN!J21+INTAVI_PA_EX!J21+INTAVI_FR_IN!J21+INTAVI_FR_EX!J21</f>
        <v>0</v>
      </c>
      <c r="K21" s="30">
        <f>INTAVI_PA_IN!K21+INTAVI_PA_EX!K21+INTAVI_FR_IN!K21+INTAVI_FR_EX!K21</f>
        <v>0</v>
      </c>
      <c r="L21" s="30">
        <f>INTAVI_PA_IN!L21+INTAVI_PA_EX!L21+INTAVI_FR_IN!L21+INTAVI_FR_EX!L21</f>
        <v>0</v>
      </c>
      <c r="M21" s="30">
        <f>INTAVI_PA_IN!M21+INTAVI_PA_EX!M21+INTAVI_FR_IN!M21+INTAVI_FR_EX!M21</f>
        <v>0</v>
      </c>
      <c r="N21" s="30">
        <f>INTAVI_PA_IN!N21+INTAVI_PA_EX!N21+INTAVI_FR_IN!N21+INTAVI_FR_EX!N21</f>
        <v>0</v>
      </c>
      <c r="O21" s="30">
        <f>INTAVI_PA_IN!O21+INTAVI_PA_EX!O21+INTAVI_FR_IN!O21+INTAVI_FR_EX!O21</f>
        <v>0</v>
      </c>
      <c r="P21" s="30">
        <f>INTAVI_PA_IN!P21+INTAVI_PA_EX!P21+INTAVI_FR_IN!P21+INTAVI_FR_EX!P21</f>
        <v>0</v>
      </c>
      <c r="Q21" s="30">
        <f>INTAVI_PA_IN!Q21+INTAVI_PA_EX!Q21+INTAVI_FR_IN!Q21+INTAVI_FR_EX!Q21</f>
        <v>0</v>
      </c>
      <c r="R21" s="30">
        <f>INTAVI_PA_IN!R21+INTAVI_PA_EX!R21+INTAVI_FR_IN!R21+INTAVI_FR_EX!R21</f>
        <v>0</v>
      </c>
      <c r="S21" s="30">
        <f>INTAVI_PA_IN!S21+INTAVI_PA_EX!S21+INTAVI_FR_IN!S21+INTAVI_FR_EX!S21</f>
        <v>0</v>
      </c>
      <c r="T21" s="30">
        <f>INTAVI_PA_IN!T21+INTAVI_PA_EX!T21+INTAVI_FR_IN!T21+INTAVI_FR_EX!T21</f>
        <v>0</v>
      </c>
      <c r="U21" s="30">
        <f>INTAVI_PA_IN!U21+INTAVI_PA_EX!U21+INTAVI_FR_IN!U21+INTAVI_FR_EX!U21</f>
        <v>0</v>
      </c>
      <c r="V21" s="30">
        <f>INTAVI_PA_IN!V21+INTAVI_PA_EX!V21+INTAVI_FR_IN!V21+INTAVI_FR_EX!V21</f>
        <v>0</v>
      </c>
      <c r="W21" s="30">
        <f>INTAVI_PA_IN!W21+INTAVI_PA_EX!W21+INTAVI_FR_IN!W21+INTAVI_FR_EX!W21</f>
        <v>0</v>
      </c>
      <c r="X21" s="30">
        <f>INTAVI_PA_IN!X21+INTAVI_PA_EX!X21+INTAVI_FR_IN!X21+INTAVI_FR_EX!X21</f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:W22" si="12">SUM(C23:C24)</f>
        <v>0</v>
      </c>
      <c r="D22" s="31">
        <f t="shared" si="12"/>
        <v>0</v>
      </c>
      <c r="E22" s="31">
        <f t="shared" si="12"/>
        <v>0</v>
      </c>
      <c r="F22" s="31">
        <f t="shared" si="12"/>
        <v>0</v>
      </c>
      <c r="G22" s="31">
        <f t="shared" si="12"/>
        <v>0</v>
      </c>
      <c r="H22" s="31">
        <f t="shared" si="12"/>
        <v>0</v>
      </c>
      <c r="I22" s="31">
        <f t="shared" si="12"/>
        <v>0</v>
      </c>
      <c r="J22" s="31">
        <f t="shared" si="12"/>
        <v>0</v>
      </c>
      <c r="K22" s="31">
        <f t="shared" si="12"/>
        <v>0</v>
      </c>
      <c r="L22" s="31">
        <f t="shared" si="12"/>
        <v>0</v>
      </c>
      <c r="M22" s="31">
        <f t="shared" si="12"/>
        <v>0</v>
      </c>
      <c r="N22" s="31">
        <f t="shared" si="12"/>
        <v>0</v>
      </c>
      <c r="O22" s="31">
        <f t="shared" si="12"/>
        <v>0</v>
      </c>
      <c r="P22" s="31">
        <f t="shared" si="12"/>
        <v>0</v>
      </c>
      <c r="Q22" s="31">
        <f t="shared" si="12"/>
        <v>0</v>
      </c>
      <c r="R22" s="31">
        <f t="shared" si="12"/>
        <v>0</v>
      </c>
      <c r="S22" s="31">
        <f t="shared" si="12"/>
        <v>0</v>
      </c>
      <c r="T22" s="31">
        <f t="shared" si="12"/>
        <v>0</v>
      </c>
      <c r="U22" s="31">
        <f t="shared" si="12"/>
        <v>0</v>
      </c>
      <c r="V22" s="31">
        <f t="shared" si="12"/>
        <v>0</v>
      </c>
      <c r="W22" s="31">
        <f t="shared" si="12"/>
        <v>0</v>
      </c>
      <c r="X22" s="31">
        <f t="shared" ref="X22" si="13">SUM(X23:X24)</f>
        <v>0</v>
      </c>
    </row>
    <row r="23" spans="1:24" ht="11.25" customHeight="1" x14ac:dyDescent="0.2">
      <c r="A23" s="22" t="s">
        <v>37</v>
      </c>
      <c r="B23" s="23" t="s">
        <v>38</v>
      </c>
      <c r="C23" s="30">
        <f>INTAVI_PA_IN!C23+INTAVI_PA_EX!C23+INTAVI_FR_IN!C23+INTAVI_FR_EX!C23</f>
        <v>0</v>
      </c>
      <c r="D23" s="30">
        <f>INTAVI_PA_IN!D23+INTAVI_PA_EX!D23+INTAVI_FR_IN!D23+INTAVI_FR_EX!D23</f>
        <v>0</v>
      </c>
      <c r="E23" s="30">
        <f>INTAVI_PA_IN!E23+INTAVI_PA_EX!E23+INTAVI_FR_IN!E23+INTAVI_FR_EX!E23</f>
        <v>0</v>
      </c>
      <c r="F23" s="30">
        <f>INTAVI_PA_IN!F23+INTAVI_PA_EX!F23+INTAVI_FR_IN!F23+INTAVI_FR_EX!F23</f>
        <v>0</v>
      </c>
      <c r="G23" s="30">
        <f>INTAVI_PA_IN!G23+INTAVI_PA_EX!G23+INTAVI_FR_IN!G23+INTAVI_FR_EX!G23</f>
        <v>0</v>
      </c>
      <c r="H23" s="30">
        <f>INTAVI_PA_IN!H23+INTAVI_PA_EX!H23+INTAVI_FR_IN!H23+INTAVI_FR_EX!H23</f>
        <v>0</v>
      </c>
      <c r="I23" s="30">
        <f>INTAVI_PA_IN!I23+INTAVI_PA_EX!I23+INTAVI_FR_IN!I23+INTAVI_FR_EX!I23</f>
        <v>0</v>
      </c>
      <c r="J23" s="30">
        <f>INTAVI_PA_IN!J23+INTAVI_PA_EX!J23+INTAVI_FR_IN!J23+INTAVI_FR_EX!J23</f>
        <v>0</v>
      </c>
      <c r="K23" s="30">
        <f>INTAVI_PA_IN!K23+INTAVI_PA_EX!K23+INTAVI_FR_IN!K23+INTAVI_FR_EX!K23</f>
        <v>0</v>
      </c>
      <c r="L23" s="30">
        <f>INTAVI_PA_IN!L23+INTAVI_PA_EX!L23+INTAVI_FR_IN!L23+INTAVI_FR_EX!L23</f>
        <v>0</v>
      </c>
      <c r="M23" s="30">
        <f>INTAVI_PA_IN!M23+INTAVI_PA_EX!M23+INTAVI_FR_IN!M23+INTAVI_FR_EX!M23</f>
        <v>0</v>
      </c>
      <c r="N23" s="30">
        <f>INTAVI_PA_IN!N23+INTAVI_PA_EX!N23+INTAVI_FR_IN!N23+INTAVI_FR_EX!N23</f>
        <v>0</v>
      </c>
      <c r="O23" s="30">
        <f>INTAVI_PA_IN!O23+INTAVI_PA_EX!O23+INTAVI_FR_IN!O23+INTAVI_FR_EX!O23</f>
        <v>0</v>
      </c>
      <c r="P23" s="30">
        <f>INTAVI_PA_IN!P23+INTAVI_PA_EX!P23+INTAVI_FR_IN!P23+INTAVI_FR_EX!P23</f>
        <v>0</v>
      </c>
      <c r="Q23" s="30">
        <f>INTAVI_PA_IN!Q23+INTAVI_PA_EX!Q23+INTAVI_FR_IN!Q23+INTAVI_FR_EX!Q23</f>
        <v>0</v>
      </c>
      <c r="R23" s="30">
        <f>INTAVI_PA_IN!R23+INTAVI_PA_EX!R23+INTAVI_FR_IN!R23+INTAVI_FR_EX!R23</f>
        <v>0</v>
      </c>
      <c r="S23" s="30">
        <f>INTAVI_PA_IN!S23+INTAVI_PA_EX!S23+INTAVI_FR_IN!S23+INTAVI_FR_EX!S23</f>
        <v>0</v>
      </c>
      <c r="T23" s="30">
        <f>INTAVI_PA_IN!T23+INTAVI_PA_EX!T23+INTAVI_FR_IN!T23+INTAVI_FR_EX!T23</f>
        <v>0</v>
      </c>
      <c r="U23" s="30">
        <f>INTAVI_PA_IN!U23+INTAVI_PA_EX!U23+INTAVI_FR_IN!U23+INTAVI_FR_EX!U23</f>
        <v>0</v>
      </c>
      <c r="V23" s="30">
        <f>INTAVI_PA_IN!V23+INTAVI_PA_EX!V23+INTAVI_FR_IN!V23+INTAVI_FR_EX!V23</f>
        <v>0</v>
      </c>
      <c r="W23" s="30">
        <f>INTAVI_PA_IN!W23+INTAVI_PA_EX!W23+INTAVI_FR_IN!W23+INTAVI_FR_EX!W23</f>
        <v>0</v>
      </c>
      <c r="X23" s="30">
        <f>INTAVI_PA_IN!X23+INTAVI_PA_EX!X23+INTAVI_FR_IN!X23+INTAVI_FR_EX!X23</f>
        <v>0</v>
      </c>
    </row>
    <row r="24" spans="1:24" ht="11.25" customHeight="1" x14ac:dyDescent="0.2">
      <c r="A24" s="22" t="s">
        <v>39</v>
      </c>
      <c r="B24" s="23" t="s">
        <v>40</v>
      </c>
      <c r="C24" s="30">
        <f>INTAVI_PA_IN!C24+INTAVI_PA_EX!C24+INTAVI_FR_IN!C24+INTAVI_FR_EX!C24</f>
        <v>0</v>
      </c>
      <c r="D24" s="30">
        <f>INTAVI_PA_IN!D24+INTAVI_PA_EX!D24+INTAVI_FR_IN!D24+INTAVI_FR_EX!D24</f>
        <v>0</v>
      </c>
      <c r="E24" s="30">
        <f>INTAVI_PA_IN!E24+INTAVI_PA_EX!E24+INTAVI_FR_IN!E24+INTAVI_FR_EX!E24</f>
        <v>0</v>
      </c>
      <c r="F24" s="30">
        <f>INTAVI_PA_IN!F24+INTAVI_PA_EX!F24+INTAVI_FR_IN!F24+INTAVI_FR_EX!F24</f>
        <v>0</v>
      </c>
      <c r="G24" s="30">
        <f>INTAVI_PA_IN!G24+INTAVI_PA_EX!G24+INTAVI_FR_IN!G24+INTAVI_FR_EX!G24</f>
        <v>0</v>
      </c>
      <c r="H24" s="30">
        <f>INTAVI_PA_IN!H24+INTAVI_PA_EX!H24+INTAVI_FR_IN!H24+INTAVI_FR_EX!H24</f>
        <v>0</v>
      </c>
      <c r="I24" s="30">
        <f>INTAVI_PA_IN!I24+INTAVI_PA_EX!I24+INTAVI_FR_IN!I24+INTAVI_FR_EX!I24</f>
        <v>0</v>
      </c>
      <c r="J24" s="30">
        <f>INTAVI_PA_IN!J24+INTAVI_PA_EX!J24+INTAVI_FR_IN!J24+INTAVI_FR_EX!J24</f>
        <v>0</v>
      </c>
      <c r="K24" s="30">
        <f>INTAVI_PA_IN!K24+INTAVI_PA_EX!K24+INTAVI_FR_IN!K24+INTAVI_FR_EX!K24</f>
        <v>0</v>
      </c>
      <c r="L24" s="30">
        <f>INTAVI_PA_IN!L24+INTAVI_PA_EX!L24+INTAVI_FR_IN!L24+INTAVI_FR_EX!L24</f>
        <v>0</v>
      </c>
      <c r="M24" s="30">
        <f>INTAVI_PA_IN!M24+INTAVI_PA_EX!M24+INTAVI_FR_IN!M24+INTAVI_FR_EX!M24</f>
        <v>0</v>
      </c>
      <c r="N24" s="30">
        <f>INTAVI_PA_IN!N24+INTAVI_PA_EX!N24+INTAVI_FR_IN!N24+INTAVI_FR_EX!N24</f>
        <v>0</v>
      </c>
      <c r="O24" s="30">
        <f>INTAVI_PA_IN!O24+INTAVI_PA_EX!O24+INTAVI_FR_IN!O24+INTAVI_FR_EX!O24</f>
        <v>0</v>
      </c>
      <c r="P24" s="30">
        <f>INTAVI_PA_IN!P24+INTAVI_PA_EX!P24+INTAVI_FR_IN!P24+INTAVI_FR_EX!P24</f>
        <v>0</v>
      </c>
      <c r="Q24" s="30">
        <f>INTAVI_PA_IN!Q24+INTAVI_PA_EX!Q24+INTAVI_FR_IN!Q24+INTAVI_FR_EX!Q24</f>
        <v>0</v>
      </c>
      <c r="R24" s="30">
        <f>INTAVI_PA_IN!R24+INTAVI_PA_EX!R24+INTAVI_FR_IN!R24+INTAVI_FR_EX!R24</f>
        <v>0</v>
      </c>
      <c r="S24" s="30">
        <f>INTAVI_PA_IN!S24+INTAVI_PA_EX!S24+INTAVI_FR_IN!S24+INTAVI_FR_EX!S24</f>
        <v>0</v>
      </c>
      <c r="T24" s="30">
        <f>INTAVI_PA_IN!T24+INTAVI_PA_EX!T24+INTAVI_FR_IN!T24+INTAVI_FR_EX!T24</f>
        <v>0</v>
      </c>
      <c r="U24" s="30">
        <f>INTAVI_PA_IN!U24+INTAVI_PA_EX!U24+INTAVI_FR_IN!U24+INTAVI_FR_EX!U24</f>
        <v>0</v>
      </c>
      <c r="V24" s="30">
        <f>INTAVI_PA_IN!V24+INTAVI_PA_EX!V24+INTAVI_FR_IN!V24+INTAVI_FR_EX!V24</f>
        <v>0</v>
      </c>
      <c r="W24" s="30">
        <f>INTAVI_PA_IN!W24+INTAVI_PA_EX!W24+INTAVI_FR_IN!W24+INTAVI_FR_EX!W24</f>
        <v>0</v>
      </c>
      <c r="X24" s="30">
        <f>INTAVI_PA_IN!X24+INTAVI_PA_EX!X24+INTAVI_FR_IN!X24+INTAVI_FR_EX!X24</f>
        <v>0</v>
      </c>
    </row>
    <row r="25" spans="1:24" ht="11.25" customHeight="1" x14ac:dyDescent="0.2">
      <c r="A25" s="24" t="s">
        <v>41</v>
      </c>
      <c r="B25" s="25" t="s">
        <v>42</v>
      </c>
      <c r="C25" s="31">
        <f>INTAVI_PA_IN!C25+INTAVI_PA_EX!C25+INTAVI_FR_IN!C25+INTAVI_FR_EX!C25</f>
        <v>0</v>
      </c>
      <c r="D25" s="31">
        <f>INTAVI_PA_IN!D25+INTAVI_PA_EX!D25+INTAVI_FR_IN!D25+INTAVI_FR_EX!D25</f>
        <v>0</v>
      </c>
      <c r="E25" s="31">
        <f>INTAVI_PA_IN!E25+INTAVI_PA_EX!E25+INTAVI_FR_IN!E25+INTAVI_FR_EX!E25</f>
        <v>0</v>
      </c>
      <c r="F25" s="31">
        <f>INTAVI_PA_IN!F25+INTAVI_PA_EX!F25+INTAVI_FR_IN!F25+INTAVI_FR_EX!F25</f>
        <v>0</v>
      </c>
      <c r="G25" s="31">
        <f>INTAVI_PA_IN!G25+INTAVI_PA_EX!G25+INTAVI_FR_IN!G25+INTAVI_FR_EX!G25</f>
        <v>0</v>
      </c>
      <c r="H25" s="31">
        <f>INTAVI_PA_IN!H25+INTAVI_PA_EX!H25+INTAVI_FR_IN!H25+INTAVI_FR_EX!H25</f>
        <v>0</v>
      </c>
      <c r="I25" s="31">
        <f>INTAVI_PA_IN!I25+INTAVI_PA_EX!I25+INTAVI_FR_IN!I25+INTAVI_FR_EX!I25</f>
        <v>0</v>
      </c>
      <c r="J25" s="31">
        <f>INTAVI_PA_IN!J25+INTAVI_PA_EX!J25+INTAVI_FR_IN!J25+INTAVI_FR_EX!J25</f>
        <v>0</v>
      </c>
      <c r="K25" s="31">
        <f>INTAVI_PA_IN!K25+INTAVI_PA_EX!K25+INTAVI_FR_IN!K25+INTAVI_FR_EX!K25</f>
        <v>0</v>
      </c>
      <c r="L25" s="31">
        <f>INTAVI_PA_IN!L25+INTAVI_PA_EX!L25+INTAVI_FR_IN!L25+INTAVI_FR_EX!L25</f>
        <v>0</v>
      </c>
      <c r="M25" s="31">
        <f>INTAVI_PA_IN!M25+INTAVI_PA_EX!M25+INTAVI_FR_IN!M25+INTAVI_FR_EX!M25</f>
        <v>0</v>
      </c>
      <c r="N25" s="31">
        <f>INTAVI_PA_IN!N25+INTAVI_PA_EX!N25+INTAVI_FR_IN!N25+INTAVI_FR_EX!N25</f>
        <v>0</v>
      </c>
      <c r="O25" s="31">
        <f>INTAVI_PA_IN!O25+INTAVI_PA_EX!O25+INTAVI_FR_IN!O25+INTAVI_FR_EX!O25</f>
        <v>0</v>
      </c>
      <c r="P25" s="31">
        <f>INTAVI_PA_IN!P25+INTAVI_PA_EX!P25+INTAVI_FR_IN!P25+INTAVI_FR_EX!P25</f>
        <v>0</v>
      </c>
      <c r="Q25" s="31">
        <f>INTAVI_PA_IN!Q25+INTAVI_PA_EX!Q25+INTAVI_FR_IN!Q25+INTAVI_FR_EX!Q25</f>
        <v>0</v>
      </c>
      <c r="R25" s="31">
        <f>INTAVI_PA_IN!R25+INTAVI_PA_EX!R25+INTAVI_FR_IN!R25+INTAVI_FR_EX!R25</f>
        <v>0</v>
      </c>
      <c r="S25" s="31">
        <f>INTAVI_PA_IN!S25+INTAVI_PA_EX!S25+INTAVI_FR_IN!S25+INTAVI_FR_EX!S25</f>
        <v>0</v>
      </c>
      <c r="T25" s="31">
        <f>INTAVI_PA_IN!T25+INTAVI_PA_EX!T25+INTAVI_FR_IN!T25+INTAVI_FR_EX!T25</f>
        <v>0</v>
      </c>
      <c r="U25" s="31">
        <f>INTAVI_PA_IN!U25+INTAVI_PA_EX!U25+INTAVI_FR_IN!U25+INTAVI_FR_EX!U25</f>
        <v>0</v>
      </c>
      <c r="V25" s="31">
        <f>INTAVI_PA_IN!V25+INTAVI_PA_EX!V25+INTAVI_FR_IN!V25+INTAVI_FR_EX!V25</f>
        <v>0</v>
      </c>
      <c r="W25" s="31">
        <f>INTAVI_PA_IN!W25+INTAVI_PA_EX!W25+INTAVI_FR_IN!W25+INTAVI_FR_EX!W25</f>
        <v>0</v>
      </c>
      <c r="X25" s="31">
        <f>INTAVI_PA_IN!X25+INTAVI_PA_EX!X25+INTAVI_FR_IN!X25+INTAVI_FR_EX!X25</f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:W26" si="14">SUM(C27,C33)</f>
        <v>28574.846173688726</v>
      </c>
      <c r="D26" s="31">
        <f t="shared" si="14"/>
        <v>27914.304471195188</v>
      </c>
      <c r="E26" s="31">
        <f t="shared" si="14"/>
        <v>27431.284436801372</v>
      </c>
      <c r="F26" s="31">
        <f t="shared" si="14"/>
        <v>27956.277558039557</v>
      </c>
      <c r="G26" s="31">
        <f t="shared" si="14"/>
        <v>29937.816251074797</v>
      </c>
      <c r="H26" s="31">
        <f t="shared" si="14"/>
        <v>31148.20128976784</v>
      </c>
      <c r="I26" s="31">
        <f t="shared" si="14"/>
        <v>32737.146861564917</v>
      </c>
      <c r="J26" s="31">
        <f t="shared" si="14"/>
        <v>34156.136629406705</v>
      </c>
      <c r="K26" s="31">
        <f t="shared" si="14"/>
        <v>34790.874462596716</v>
      </c>
      <c r="L26" s="31">
        <f t="shared" si="14"/>
        <v>31853.638349097164</v>
      </c>
      <c r="M26" s="31">
        <f t="shared" si="14"/>
        <v>32120.036543422182</v>
      </c>
      <c r="N26" s="31">
        <f t="shared" si="14"/>
        <v>33070.272828890804</v>
      </c>
      <c r="O26" s="31">
        <f t="shared" si="14"/>
        <v>32613.42562338779</v>
      </c>
      <c r="P26" s="31">
        <f t="shared" si="14"/>
        <v>32756.395012897672</v>
      </c>
      <c r="Q26" s="31">
        <f t="shared" si="14"/>
        <v>33171.780825451409</v>
      </c>
      <c r="R26" s="31">
        <f t="shared" si="14"/>
        <v>34567.980739466882</v>
      </c>
      <c r="S26" s="31">
        <f t="shared" si="14"/>
        <v>36227.784952708513</v>
      </c>
      <c r="T26" s="31">
        <f t="shared" si="14"/>
        <v>38957.284694754933</v>
      </c>
      <c r="U26" s="31">
        <f t="shared" si="14"/>
        <v>41014.938177128119</v>
      </c>
      <c r="V26" s="31">
        <f t="shared" si="14"/>
        <v>41791.932330180563</v>
      </c>
      <c r="W26" s="31">
        <f t="shared" si="14"/>
        <v>18039.646947549441</v>
      </c>
      <c r="X26" s="31">
        <f t="shared" ref="X26" si="15">SUM(X27,X33)</f>
        <v>21528.600085984515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:W27" si="16">SUM(C28:C32)</f>
        <v>0</v>
      </c>
      <c r="D27" s="42">
        <f t="shared" si="16"/>
        <v>0</v>
      </c>
      <c r="E27" s="42">
        <f t="shared" si="16"/>
        <v>0</v>
      </c>
      <c r="F27" s="42">
        <f t="shared" si="16"/>
        <v>0</v>
      </c>
      <c r="G27" s="42">
        <f t="shared" si="16"/>
        <v>0</v>
      </c>
      <c r="H27" s="42">
        <f t="shared" si="16"/>
        <v>0</v>
      </c>
      <c r="I27" s="42">
        <f t="shared" si="16"/>
        <v>0</v>
      </c>
      <c r="J27" s="42">
        <f t="shared" si="16"/>
        <v>0</v>
      </c>
      <c r="K27" s="42">
        <f t="shared" si="16"/>
        <v>0</v>
      </c>
      <c r="L27" s="42">
        <f t="shared" si="16"/>
        <v>0</v>
      </c>
      <c r="M27" s="42">
        <f t="shared" si="16"/>
        <v>0</v>
      </c>
      <c r="N27" s="42">
        <f t="shared" si="16"/>
        <v>0</v>
      </c>
      <c r="O27" s="42">
        <f t="shared" si="16"/>
        <v>0</v>
      </c>
      <c r="P27" s="42">
        <f t="shared" si="16"/>
        <v>0</v>
      </c>
      <c r="Q27" s="42">
        <f t="shared" si="16"/>
        <v>0</v>
      </c>
      <c r="R27" s="42">
        <f t="shared" si="16"/>
        <v>0</v>
      </c>
      <c r="S27" s="42">
        <f t="shared" si="16"/>
        <v>0</v>
      </c>
      <c r="T27" s="42">
        <f t="shared" si="16"/>
        <v>0</v>
      </c>
      <c r="U27" s="42">
        <f t="shared" si="16"/>
        <v>0</v>
      </c>
      <c r="V27" s="42">
        <f t="shared" si="16"/>
        <v>0</v>
      </c>
      <c r="W27" s="42">
        <f t="shared" si="16"/>
        <v>0</v>
      </c>
      <c r="X27" s="42">
        <f t="shared" ref="X27" si="17">SUM(X28:X32)</f>
        <v>0</v>
      </c>
    </row>
    <row r="28" spans="1:24" ht="11.25" customHeight="1" x14ac:dyDescent="0.2">
      <c r="A28" s="39" t="s">
        <v>45</v>
      </c>
      <c r="B28" s="23" t="s">
        <v>46</v>
      </c>
      <c r="C28" s="30">
        <f>INTAVI_PA_IN!C28+INTAVI_PA_EX!C28+INTAVI_FR_IN!C28+INTAVI_FR_EX!C28</f>
        <v>0</v>
      </c>
      <c r="D28" s="30">
        <f>INTAVI_PA_IN!D28+INTAVI_PA_EX!D28+INTAVI_FR_IN!D28+INTAVI_FR_EX!D28</f>
        <v>0</v>
      </c>
      <c r="E28" s="30">
        <f>INTAVI_PA_IN!E28+INTAVI_PA_EX!E28+INTAVI_FR_IN!E28+INTAVI_FR_EX!E28</f>
        <v>0</v>
      </c>
      <c r="F28" s="30">
        <f>INTAVI_PA_IN!F28+INTAVI_PA_EX!F28+INTAVI_FR_IN!F28+INTAVI_FR_EX!F28</f>
        <v>0</v>
      </c>
      <c r="G28" s="30">
        <f>INTAVI_PA_IN!G28+INTAVI_PA_EX!G28+INTAVI_FR_IN!G28+INTAVI_FR_EX!G28</f>
        <v>0</v>
      </c>
      <c r="H28" s="30">
        <f>INTAVI_PA_IN!H28+INTAVI_PA_EX!H28+INTAVI_FR_IN!H28+INTAVI_FR_EX!H28</f>
        <v>0</v>
      </c>
      <c r="I28" s="30">
        <f>INTAVI_PA_IN!I28+INTAVI_PA_EX!I28+INTAVI_FR_IN!I28+INTAVI_FR_EX!I28</f>
        <v>0</v>
      </c>
      <c r="J28" s="30">
        <f>INTAVI_PA_IN!J28+INTAVI_PA_EX!J28+INTAVI_FR_IN!J28+INTAVI_FR_EX!J28</f>
        <v>0</v>
      </c>
      <c r="K28" s="30">
        <f>INTAVI_PA_IN!K28+INTAVI_PA_EX!K28+INTAVI_FR_IN!K28+INTAVI_FR_EX!K28</f>
        <v>0</v>
      </c>
      <c r="L28" s="30">
        <f>INTAVI_PA_IN!L28+INTAVI_PA_EX!L28+INTAVI_FR_IN!L28+INTAVI_FR_EX!L28</f>
        <v>0</v>
      </c>
      <c r="M28" s="30">
        <f>INTAVI_PA_IN!M28+INTAVI_PA_EX!M28+INTAVI_FR_IN!M28+INTAVI_FR_EX!M28</f>
        <v>0</v>
      </c>
      <c r="N28" s="30">
        <f>INTAVI_PA_IN!N28+INTAVI_PA_EX!N28+INTAVI_FR_IN!N28+INTAVI_FR_EX!N28</f>
        <v>0</v>
      </c>
      <c r="O28" s="30">
        <f>INTAVI_PA_IN!O28+INTAVI_PA_EX!O28+INTAVI_FR_IN!O28+INTAVI_FR_EX!O28</f>
        <v>0</v>
      </c>
      <c r="P28" s="30">
        <f>INTAVI_PA_IN!P28+INTAVI_PA_EX!P28+INTAVI_FR_IN!P28+INTAVI_FR_EX!P28</f>
        <v>0</v>
      </c>
      <c r="Q28" s="30">
        <f>INTAVI_PA_IN!Q28+INTAVI_PA_EX!Q28+INTAVI_FR_IN!Q28+INTAVI_FR_EX!Q28</f>
        <v>0</v>
      </c>
      <c r="R28" s="30">
        <f>INTAVI_PA_IN!R28+INTAVI_PA_EX!R28+INTAVI_FR_IN!R28+INTAVI_FR_EX!R28</f>
        <v>0</v>
      </c>
      <c r="S28" s="30">
        <f>INTAVI_PA_IN!S28+INTAVI_PA_EX!S28+INTAVI_FR_IN!S28+INTAVI_FR_EX!S28</f>
        <v>0</v>
      </c>
      <c r="T28" s="30">
        <f>INTAVI_PA_IN!T28+INTAVI_PA_EX!T28+INTAVI_FR_IN!T28+INTAVI_FR_EX!T28</f>
        <v>0</v>
      </c>
      <c r="U28" s="30">
        <f>INTAVI_PA_IN!U28+INTAVI_PA_EX!U28+INTAVI_FR_IN!U28+INTAVI_FR_EX!U28</f>
        <v>0</v>
      </c>
      <c r="V28" s="30">
        <f>INTAVI_PA_IN!V28+INTAVI_PA_EX!V28+INTAVI_FR_IN!V28+INTAVI_FR_EX!V28</f>
        <v>0</v>
      </c>
      <c r="W28" s="30">
        <f>INTAVI_PA_IN!W28+INTAVI_PA_EX!W28+INTAVI_FR_IN!W28+INTAVI_FR_EX!W28</f>
        <v>0</v>
      </c>
      <c r="X28" s="30">
        <f>INTAVI_PA_IN!X28+INTAVI_PA_EX!X28+INTAVI_FR_IN!X28+INTAVI_FR_EX!X28</f>
        <v>0</v>
      </c>
    </row>
    <row r="29" spans="1:24" ht="11.25" customHeight="1" x14ac:dyDescent="0.2">
      <c r="A29" s="39" t="s">
        <v>47</v>
      </c>
      <c r="B29" s="23" t="s">
        <v>48</v>
      </c>
      <c r="C29" s="30">
        <f>INTAVI_PA_IN!C29+INTAVI_PA_EX!C29+INTAVI_FR_IN!C29+INTAVI_FR_EX!C29</f>
        <v>0</v>
      </c>
      <c r="D29" s="30">
        <f>INTAVI_PA_IN!D29+INTAVI_PA_EX!D29+INTAVI_FR_IN!D29+INTAVI_FR_EX!D29</f>
        <v>0</v>
      </c>
      <c r="E29" s="30">
        <f>INTAVI_PA_IN!E29+INTAVI_PA_EX!E29+INTAVI_FR_IN!E29+INTAVI_FR_EX!E29</f>
        <v>0</v>
      </c>
      <c r="F29" s="30">
        <f>INTAVI_PA_IN!F29+INTAVI_PA_EX!F29+INTAVI_FR_IN!F29+INTAVI_FR_EX!F29</f>
        <v>0</v>
      </c>
      <c r="G29" s="30">
        <f>INTAVI_PA_IN!G29+INTAVI_PA_EX!G29+INTAVI_FR_IN!G29+INTAVI_FR_EX!G29</f>
        <v>0</v>
      </c>
      <c r="H29" s="30">
        <f>INTAVI_PA_IN!H29+INTAVI_PA_EX!H29+INTAVI_FR_IN!H29+INTAVI_FR_EX!H29</f>
        <v>0</v>
      </c>
      <c r="I29" s="30">
        <f>INTAVI_PA_IN!I29+INTAVI_PA_EX!I29+INTAVI_FR_IN!I29+INTAVI_FR_EX!I29</f>
        <v>0</v>
      </c>
      <c r="J29" s="30">
        <f>INTAVI_PA_IN!J29+INTAVI_PA_EX!J29+INTAVI_FR_IN!J29+INTAVI_FR_EX!J29</f>
        <v>0</v>
      </c>
      <c r="K29" s="30">
        <f>INTAVI_PA_IN!K29+INTAVI_PA_EX!K29+INTAVI_FR_IN!K29+INTAVI_FR_EX!K29</f>
        <v>0</v>
      </c>
      <c r="L29" s="30">
        <f>INTAVI_PA_IN!L29+INTAVI_PA_EX!L29+INTAVI_FR_IN!L29+INTAVI_FR_EX!L29</f>
        <v>0</v>
      </c>
      <c r="M29" s="30">
        <f>INTAVI_PA_IN!M29+INTAVI_PA_EX!M29+INTAVI_FR_IN!M29+INTAVI_FR_EX!M29</f>
        <v>0</v>
      </c>
      <c r="N29" s="30">
        <f>INTAVI_PA_IN!N29+INTAVI_PA_EX!N29+INTAVI_FR_IN!N29+INTAVI_FR_EX!N29</f>
        <v>0</v>
      </c>
      <c r="O29" s="30">
        <f>INTAVI_PA_IN!O29+INTAVI_PA_EX!O29+INTAVI_FR_IN!O29+INTAVI_FR_EX!O29</f>
        <v>0</v>
      </c>
      <c r="P29" s="30">
        <f>INTAVI_PA_IN!P29+INTAVI_PA_EX!P29+INTAVI_FR_IN!P29+INTAVI_FR_EX!P29</f>
        <v>0</v>
      </c>
      <c r="Q29" s="30">
        <f>INTAVI_PA_IN!Q29+INTAVI_PA_EX!Q29+INTAVI_FR_IN!Q29+INTAVI_FR_EX!Q29</f>
        <v>0</v>
      </c>
      <c r="R29" s="30">
        <f>INTAVI_PA_IN!R29+INTAVI_PA_EX!R29+INTAVI_FR_IN!R29+INTAVI_FR_EX!R29</f>
        <v>0</v>
      </c>
      <c r="S29" s="30">
        <f>INTAVI_PA_IN!S29+INTAVI_PA_EX!S29+INTAVI_FR_IN!S29+INTAVI_FR_EX!S29</f>
        <v>0</v>
      </c>
      <c r="T29" s="30">
        <f>INTAVI_PA_IN!T29+INTAVI_PA_EX!T29+INTAVI_FR_IN!T29+INTAVI_FR_EX!T29</f>
        <v>0</v>
      </c>
      <c r="U29" s="30">
        <f>INTAVI_PA_IN!U29+INTAVI_PA_EX!U29+INTAVI_FR_IN!U29+INTAVI_FR_EX!U29</f>
        <v>0</v>
      </c>
      <c r="V29" s="30">
        <f>INTAVI_PA_IN!V29+INTAVI_PA_EX!V29+INTAVI_FR_IN!V29+INTAVI_FR_EX!V29</f>
        <v>0</v>
      </c>
      <c r="W29" s="30">
        <f>INTAVI_PA_IN!W29+INTAVI_PA_EX!W29+INTAVI_FR_IN!W29+INTAVI_FR_EX!W29</f>
        <v>0</v>
      </c>
      <c r="X29" s="30">
        <f>INTAVI_PA_IN!X29+INTAVI_PA_EX!X29+INTAVI_FR_IN!X29+INTAVI_FR_EX!X29</f>
        <v>0</v>
      </c>
    </row>
    <row r="30" spans="1:24" ht="11.25" customHeight="1" x14ac:dyDescent="0.2">
      <c r="A30" s="39" t="s">
        <v>49</v>
      </c>
      <c r="B30" s="23" t="s">
        <v>50</v>
      </c>
      <c r="C30" s="30">
        <f>INTAVI_PA_IN!C30+INTAVI_PA_EX!C30+INTAVI_FR_IN!C30+INTAVI_FR_EX!C30</f>
        <v>0</v>
      </c>
      <c r="D30" s="30">
        <f>INTAVI_PA_IN!D30+INTAVI_PA_EX!D30+INTAVI_FR_IN!D30+INTAVI_FR_EX!D30</f>
        <v>0</v>
      </c>
      <c r="E30" s="30">
        <f>INTAVI_PA_IN!E30+INTAVI_PA_EX!E30+INTAVI_FR_IN!E30+INTAVI_FR_EX!E30</f>
        <v>0</v>
      </c>
      <c r="F30" s="30">
        <f>INTAVI_PA_IN!F30+INTAVI_PA_EX!F30+INTAVI_FR_IN!F30+INTAVI_FR_EX!F30</f>
        <v>0</v>
      </c>
      <c r="G30" s="30">
        <f>INTAVI_PA_IN!G30+INTAVI_PA_EX!G30+INTAVI_FR_IN!G30+INTAVI_FR_EX!G30</f>
        <v>0</v>
      </c>
      <c r="H30" s="30">
        <f>INTAVI_PA_IN!H30+INTAVI_PA_EX!H30+INTAVI_FR_IN!H30+INTAVI_FR_EX!H30</f>
        <v>0</v>
      </c>
      <c r="I30" s="30">
        <f>INTAVI_PA_IN!I30+INTAVI_PA_EX!I30+INTAVI_FR_IN!I30+INTAVI_FR_EX!I30</f>
        <v>0</v>
      </c>
      <c r="J30" s="30">
        <f>INTAVI_PA_IN!J30+INTAVI_PA_EX!J30+INTAVI_FR_IN!J30+INTAVI_FR_EX!J30</f>
        <v>0</v>
      </c>
      <c r="K30" s="30">
        <f>INTAVI_PA_IN!K30+INTAVI_PA_EX!K30+INTAVI_FR_IN!K30+INTAVI_FR_EX!K30</f>
        <v>0</v>
      </c>
      <c r="L30" s="30">
        <f>INTAVI_PA_IN!L30+INTAVI_PA_EX!L30+INTAVI_FR_IN!L30+INTAVI_FR_EX!L30</f>
        <v>0</v>
      </c>
      <c r="M30" s="30">
        <f>INTAVI_PA_IN!M30+INTAVI_PA_EX!M30+INTAVI_FR_IN!M30+INTAVI_FR_EX!M30</f>
        <v>0</v>
      </c>
      <c r="N30" s="30">
        <f>INTAVI_PA_IN!N30+INTAVI_PA_EX!N30+INTAVI_FR_IN!N30+INTAVI_FR_EX!N30</f>
        <v>0</v>
      </c>
      <c r="O30" s="30">
        <f>INTAVI_PA_IN!O30+INTAVI_PA_EX!O30+INTAVI_FR_IN!O30+INTAVI_FR_EX!O30</f>
        <v>0</v>
      </c>
      <c r="P30" s="30">
        <f>INTAVI_PA_IN!P30+INTAVI_PA_EX!P30+INTAVI_FR_IN!P30+INTAVI_FR_EX!P30</f>
        <v>0</v>
      </c>
      <c r="Q30" s="30">
        <f>INTAVI_PA_IN!Q30+INTAVI_PA_EX!Q30+INTAVI_FR_IN!Q30+INTAVI_FR_EX!Q30</f>
        <v>0</v>
      </c>
      <c r="R30" s="30">
        <f>INTAVI_PA_IN!R30+INTAVI_PA_EX!R30+INTAVI_FR_IN!R30+INTAVI_FR_EX!R30</f>
        <v>0</v>
      </c>
      <c r="S30" s="30">
        <f>INTAVI_PA_IN!S30+INTAVI_PA_EX!S30+INTAVI_FR_IN!S30+INTAVI_FR_EX!S30</f>
        <v>0</v>
      </c>
      <c r="T30" s="30">
        <f>INTAVI_PA_IN!T30+INTAVI_PA_EX!T30+INTAVI_FR_IN!T30+INTAVI_FR_EX!T30</f>
        <v>0</v>
      </c>
      <c r="U30" s="30">
        <f>INTAVI_PA_IN!U30+INTAVI_PA_EX!U30+INTAVI_FR_IN!U30+INTAVI_FR_EX!U30</f>
        <v>0</v>
      </c>
      <c r="V30" s="30">
        <f>INTAVI_PA_IN!V30+INTAVI_PA_EX!V30+INTAVI_FR_IN!V30+INTAVI_FR_EX!V30</f>
        <v>0</v>
      </c>
      <c r="W30" s="30">
        <f>INTAVI_PA_IN!W30+INTAVI_PA_EX!W30+INTAVI_FR_IN!W30+INTAVI_FR_EX!W30</f>
        <v>0</v>
      </c>
      <c r="X30" s="30">
        <f>INTAVI_PA_IN!X30+INTAVI_PA_EX!X30+INTAVI_FR_IN!X30+INTAVI_FR_EX!X30</f>
        <v>0</v>
      </c>
    </row>
    <row r="31" spans="1:24" ht="11.25" customHeight="1" x14ac:dyDescent="0.2">
      <c r="A31" s="39" t="s">
        <v>51</v>
      </c>
      <c r="B31" s="23" t="s">
        <v>52</v>
      </c>
      <c r="C31" s="30">
        <f>INTAVI_PA_IN!C31+INTAVI_PA_EX!C31+INTAVI_FR_IN!C31+INTAVI_FR_EX!C31</f>
        <v>0</v>
      </c>
      <c r="D31" s="30">
        <f>INTAVI_PA_IN!D31+INTAVI_PA_EX!D31+INTAVI_FR_IN!D31+INTAVI_FR_EX!D31</f>
        <v>0</v>
      </c>
      <c r="E31" s="30">
        <f>INTAVI_PA_IN!E31+INTAVI_PA_EX!E31+INTAVI_FR_IN!E31+INTAVI_FR_EX!E31</f>
        <v>0</v>
      </c>
      <c r="F31" s="30">
        <f>INTAVI_PA_IN!F31+INTAVI_PA_EX!F31+INTAVI_FR_IN!F31+INTAVI_FR_EX!F31</f>
        <v>0</v>
      </c>
      <c r="G31" s="30">
        <f>INTAVI_PA_IN!G31+INTAVI_PA_EX!G31+INTAVI_FR_IN!G31+INTAVI_FR_EX!G31</f>
        <v>0</v>
      </c>
      <c r="H31" s="30">
        <f>INTAVI_PA_IN!H31+INTAVI_PA_EX!H31+INTAVI_FR_IN!H31+INTAVI_FR_EX!H31</f>
        <v>0</v>
      </c>
      <c r="I31" s="30">
        <f>INTAVI_PA_IN!I31+INTAVI_PA_EX!I31+INTAVI_FR_IN!I31+INTAVI_FR_EX!I31</f>
        <v>0</v>
      </c>
      <c r="J31" s="30">
        <f>INTAVI_PA_IN!J31+INTAVI_PA_EX!J31+INTAVI_FR_IN!J31+INTAVI_FR_EX!J31</f>
        <v>0</v>
      </c>
      <c r="K31" s="30">
        <f>INTAVI_PA_IN!K31+INTAVI_PA_EX!K31+INTAVI_FR_IN!K31+INTAVI_FR_EX!K31</f>
        <v>0</v>
      </c>
      <c r="L31" s="30">
        <f>INTAVI_PA_IN!L31+INTAVI_PA_EX!L31+INTAVI_FR_IN!L31+INTAVI_FR_EX!L31</f>
        <v>0</v>
      </c>
      <c r="M31" s="30">
        <f>INTAVI_PA_IN!M31+INTAVI_PA_EX!M31+INTAVI_FR_IN!M31+INTAVI_FR_EX!M31</f>
        <v>0</v>
      </c>
      <c r="N31" s="30">
        <f>INTAVI_PA_IN!N31+INTAVI_PA_EX!N31+INTAVI_FR_IN!N31+INTAVI_FR_EX!N31</f>
        <v>0</v>
      </c>
      <c r="O31" s="30">
        <f>INTAVI_PA_IN!O31+INTAVI_PA_EX!O31+INTAVI_FR_IN!O31+INTAVI_FR_EX!O31</f>
        <v>0</v>
      </c>
      <c r="P31" s="30">
        <f>INTAVI_PA_IN!P31+INTAVI_PA_EX!P31+INTAVI_FR_IN!P31+INTAVI_FR_EX!P31</f>
        <v>0</v>
      </c>
      <c r="Q31" s="30">
        <f>INTAVI_PA_IN!Q31+INTAVI_PA_EX!Q31+INTAVI_FR_IN!Q31+INTAVI_FR_EX!Q31</f>
        <v>0</v>
      </c>
      <c r="R31" s="30">
        <f>INTAVI_PA_IN!R31+INTAVI_PA_EX!R31+INTAVI_FR_IN!R31+INTAVI_FR_EX!R31</f>
        <v>0</v>
      </c>
      <c r="S31" s="30">
        <f>INTAVI_PA_IN!S31+INTAVI_PA_EX!S31+INTAVI_FR_IN!S31+INTAVI_FR_EX!S31</f>
        <v>0</v>
      </c>
      <c r="T31" s="30">
        <f>INTAVI_PA_IN!T31+INTAVI_PA_EX!T31+INTAVI_FR_IN!T31+INTAVI_FR_EX!T31</f>
        <v>0</v>
      </c>
      <c r="U31" s="30">
        <f>INTAVI_PA_IN!U31+INTAVI_PA_EX!U31+INTAVI_FR_IN!U31+INTAVI_FR_EX!U31</f>
        <v>0</v>
      </c>
      <c r="V31" s="30">
        <f>INTAVI_PA_IN!V31+INTAVI_PA_EX!V31+INTAVI_FR_IN!V31+INTAVI_FR_EX!V31</f>
        <v>0</v>
      </c>
      <c r="W31" s="30">
        <f>INTAVI_PA_IN!W31+INTAVI_PA_EX!W31+INTAVI_FR_IN!W31+INTAVI_FR_EX!W31</f>
        <v>0</v>
      </c>
      <c r="X31" s="30">
        <f>INTAVI_PA_IN!X31+INTAVI_PA_EX!X31+INTAVI_FR_IN!X31+INTAVI_FR_EX!X31</f>
        <v>0</v>
      </c>
    </row>
    <row r="32" spans="1:24" ht="11.25" customHeight="1" x14ac:dyDescent="0.2">
      <c r="A32" s="39" t="s">
        <v>53</v>
      </c>
      <c r="B32" s="23" t="s">
        <v>54</v>
      </c>
      <c r="C32" s="30">
        <f>INTAVI_PA_IN!C32+INTAVI_PA_EX!C32+INTAVI_FR_IN!C32+INTAVI_FR_EX!C32</f>
        <v>0</v>
      </c>
      <c r="D32" s="30">
        <f>INTAVI_PA_IN!D32+INTAVI_PA_EX!D32+INTAVI_FR_IN!D32+INTAVI_FR_EX!D32</f>
        <v>0</v>
      </c>
      <c r="E32" s="30">
        <f>INTAVI_PA_IN!E32+INTAVI_PA_EX!E32+INTAVI_FR_IN!E32+INTAVI_FR_EX!E32</f>
        <v>0</v>
      </c>
      <c r="F32" s="30">
        <f>INTAVI_PA_IN!F32+INTAVI_PA_EX!F32+INTAVI_FR_IN!F32+INTAVI_FR_EX!F32</f>
        <v>0</v>
      </c>
      <c r="G32" s="30">
        <f>INTAVI_PA_IN!G32+INTAVI_PA_EX!G32+INTAVI_FR_IN!G32+INTAVI_FR_EX!G32</f>
        <v>0</v>
      </c>
      <c r="H32" s="30">
        <f>INTAVI_PA_IN!H32+INTAVI_PA_EX!H32+INTAVI_FR_IN!H32+INTAVI_FR_EX!H32</f>
        <v>0</v>
      </c>
      <c r="I32" s="30">
        <f>INTAVI_PA_IN!I32+INTAVI_PA_EX!I32+INTAVI_FR_IN!I32+INTAVI_FR_EX!I32</f>
        <v>0</v>
      </c>
      <c r="J32" s="30">
        <f>INTAVI_PA_IN!J32+INTAVI_PA_EX!J32+INTAVI_FR_IN!J32+INTAVI_FR_EX!J32</f>
        <v>0</v>
      </c>
      <c r="K32" s="30">
        <f>INTAVI_PA_IN!K32+INTAVI_PA_EX!K32+INTAVI_FR_IN!K32+INTAVI_FR_EX!K32</f>
        <v>0</v>
      </c>
      <c r="L32" s="30">
        <f>INTAVI_PA_IN!L32+INTAVI_PA_EX!L32+INTAVI_FR_IN!L32+INTAVI_FR_EX!L32</f>
        <v>0</v>
      </c>
      <c r="M32" s="30">
        <f>INTAVI_PA_IN!M32+INTAVI_PA_EX!M32+INTAVI_FR_IN!M32+INTAVI_FR_EX!M32</f>
        <v>0</v>
      </c>
      <c r="N32" s="30">
        <f>INTAVI_PA_IN!N32+INTAVI_PA_EX!N32+INTAVI_FR_IN!N32+INTAVI_FR_EX!N32</f>
        <v>0</v>
      </c>
      <c r="O32" s="30">
        <f>INTAVI_PA_IN!O32+INTAVI_PA_EX!O32+INTAVI_FR_IN!O32+INTAVI_FR_EX!O32</f>
        <v>0</v>
      </c>
      <c r="P32" s="30">
        <f>INTAVI_PA_IN!P32+INTAVI_PA_EX!P32+INTAVI_FR_IN!P32+INTAVI_FR_EX!P32</f>
        <v>0</v>
      </c>
      <c r="Q32" s="30">
        <f>INTAVI_PA_IN!Q32+INTAVI_PA_EX!Q32+INTAVI_FR_IN!Q32+INTAVI_FR_EX!Q32</f>
        <v>0</v>
      </c>
      <c r="R32" s="30">
        <f>INTAVI_PA_IN!R32+INTAVI_PA_EX!R32+INTAVI_FR_IN!R32+INTAVI_FR_EX!R32</f>
        <v>0</v>
      </c>
      <c r="S32" s="30">
        <f>INTAVI_PA_IN!S32+INTAVI_PA_EX!S32+INTAVI_FR_IN!S32+INTAVI_FR_EX!S32</f>
        <v>0</v>
      </c>
      <c r="T32" s="30">
        <f>INTAVI_PA_IN!T32+INTAVI_PA_EX!T32+INTAVI_FR_IN!T32+INTAVI_FR_EX!T32</f>
        <v>0</v>
      </c>
      <c r="U32" s="30">
        <f>INTAVI_PA_IN!U32+INTAVI_PA_EX!U32+INTAVI_FR_IN!U32+INTAVI_FR_EX!U32</f>
        <v>0</v>
      </c>
      <c r="V32" s="30">
        <f>INTAVI_PA_IN!V32+INTAVI_PA_EX!V32+INTAVI_FR_IN!V32+INTAVI_FR_EX!V32</f>
        <v>0</v>
      </c>
      <c r="W32" s="30">
        <f>INTAVI_PA_IN!W32+INTAVI_PA_EX!W32+INTAVI_FR_IN!W32+INTAVI_FR_EX!W32</f>
        <v>0</v>
      </c>
      <c r="X32" s="30">
        <f>INTAVI_PA_IN!X32+INTAVI_PA_EX!X32+INTAVI_FR_IN!X32+INTAVI_FR_EX!X32</f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:W33" si="18">SUM(C34:C50)</f>
        <v>28574.846173688726</v>
      </c>
      <c r="D33" s="42">
        <f t="shared" si="18"/>
        <v>27914.304471195188</v>
      </c>
      <c r="E33" s="42">
        <f t="shared" si="18"/>
        <v>27431.284436801372</v>
      </c>
      <c r="F33" s="42">
        <f t="shared" si="18"/>
        <v>27956.277558039557</v>
      </c>
      <c r="G33" s="42">
        <f t="shared" si="18"/>
        <v>29937.816251074797</v>
      </c>
      <c r="H33" s="42">
        <f t="shared" si="18"/>
        <v>31148.20128976784</v>
      </c>
      <c r="I33" s="42">
        <f t="shared" si="18"/>
        <v>32737.146861564917</v>
      </c>
      <c r="J33" s="42">
        <f t="shared" si="18"/>
        <v>34156.136629406705</v>
      </c>
      <c r="K33" s="42">
        <f t="shared" si="18"/>
        <v>34790.874462596716</v>
      </c>
      <c r="L33" s="42">
        <f t="shared" si="18"/>
        <v>31853.638349097164</v>
      </c>
      <c r="M33" s="42">
        <f t="shared" si="18"/>
        <v>32120.036543422182</v>
      </c>
      <c r="N33" s="42">
        <f t="shared" si="18"/>
        <v>33070.272828890804</v>
      </c>
      <c r="O33" s="42">
        <f t="shared" si="18"/>
        <v>32613.42562338779</v>
      </c>
      <c r="P33" s="42">
        <f t="shared" si="18"/>
        <v>32756.395012897672</v>
      </c>
      <c r="Q33" s="42">
        <f t="shared" si="18"/>
        <v>33171.780825451409</v>
      </c>
      <c r="R33" s="42">
        <f t="shared" si="18"/>
        <v>34567.980739466882</v>
      </c>
      <c r="S33" s="42">
        <f t="shared" si="18"/>
        <v>36227.784952708513</v>
      </c>
      <c r="T33" s="42">
        <f t="shared" si="18"/>
        <v>38957.284694754933</v>
      </c>
      <c r="U33" s="42">
        <f t="shared" si="18"/>
        <v>41014.938177128119</v>
      </c>
      <c r="V33" s="42">
        <f t="shared" si="18"/>
        <v>41791.932330180563</v>
      </c>
      <c r="W33" s="42">
        <f t="shared" si="18"/>
        <v>18039.646947549441</v>
      </c>
      <c r="X33" s="42">
        <f t="shared" ref="X33" si="19">SUM(X34:X50)</f>
        <v>21528.600085984515</v>
      </c>
    </row>
    <row r="34" spans="1:24" ht="11.25" customHeight="1" x14ac:dyDescent="0.2">
      <c r="A34" s="39" t="s">
        <v>55</v>
      </c>
      <c r="B34" s="23" t="s">
        <v>56</v>
      </c>
      <c r="C34" s="30">
        <f>INTAVI_PA_IN!C34+INTAVI_PA_EX!C34+INTAVI_FR_IN!C34+INTAVI_FR_EX!C34</f>
        <v>0</v>
      </c>
      <c r="D34" s="30">
        <f>INTAVI_PA_IN!D34+INTAVI_PA_EX!D34+INTAVI_FR_IN!D34+INTAVI_FR_EX!D34</f>
        <v>0</v>
      </c>
      <c r="E34" s="30">
        <f>INTAVI_PA_IN!E34+INTAVI_PA_EX!E34+INTAVI_FR_IN!E34+INTAVI_FR_EX!E34</f>
        <v>0</v>
      </c>
      <c r="F34" s="30">
        <f>INTAVI_PA_IN!F34+INTAVI_PA_EX!F34+INTAVI_FR_IN!F34+INTAVI_FR_EX!F34</f>
        <v>0</v>
      </c>
      <c r="G34" s="30">
        <f>INTAVI_PA_IN!G34+INTAVI_PA_EX!G34+INTAVI_FR_IN!G34+INTAVI_FR_EX!G34</f>
        <v>0</v>
      </c>
      <c r="H34" s="30">
        <f>INTAVI_PA_IN!H34+INTAVI_PA_EX!H34+INTAVI_FR_IN!H34+INTAVI_FR_EX!H34</f>
        <v>0</v>
      </c>
      <c r="I34" s="30">
        <f>INTAVI_PA_IN!I34+INTAVI_PA_EX!I34+INTAVI_FR_IN!I34+INTAVI_FR_EX!I34</f>
        <v>0</v>
      </c>
      <c r="J34" s="30">
        <f>INTAVI_PA_IN!J34+INTAVI_PA_EX!J34+INTAVI_FR_IN!J34+INTAVI_FR_EX!J34</f>
        <v>0</v>
      </c>
      <c r="K34" s="30">
        <f>INTAVI_PA_IN!K34+INTAVI_PA_EX!K34+INTAVI_FR_IN!K34+INTAVI_FR_EX!K34</f>
        <v>0</v>
      </c>
      <c r="L34" s="30">
        <f>INTAVI_PA_IN!L34+INTAVI_PA_EX!L34+INTAVI_FR_IN!L34+INTAVI_FR_EX!L34</f>
        <v>0</v>
      </c>
      <c r="M34" s="30">
        <f>INTAVI_PA_IN!M34+INTAVI_PA_EX!M34+INTAVI_FR_IN!M34+INTAVI_FR_EX!M34</f>
        <v>0</v>
      </c>
      <c r="N34" s="30">
        <f>INTAVI_PA_IN!N34+INTAVI_PA_EX!N34+INTAVI_FR_IN!N34+INTAVI_FR_EX!N34</f>
        <v>0</v>
      </c>
      <c r="O34" s="30">
        <f>INTAVI_PA_IN!O34+INTAVI_PA_EX!O34+INTAVI_FR_IN!O34+INTAVI_FR_EX!O34</f>
        <v>0</v>
      </c>
      <c r="P34" s="30">
        <f>INTAVI_PA_IN!P34+INTAVI_PA_EX!P34+INTAVI_FR_IN!P34+INTAVI_FR_EX!P34</f>
        <v>0</v>
      </c>
      <c r="Q34" s="30">
        <f>INTAVI_PA_IN!Q34+INTAVI_PA_EX!Q34+INTAVI_FR_IN!Q34+INTAVI_FR_EX!Q34</f>
        <v>0</v>
      </c>
      <c r="R34" s="30">
        <f>INTAVI_PA_IN!R34+INTAVI_PA_EX!R34+INTAVI_FR_IN!R34+INTAVI_FR_EX!R34</f>
        <v>0</v>
      </c>
      <c r="S34" s="30">
        <f>INTAVI_PA_IN!S34+INTAVI_PA_EX!S34+INTAVI_FR_IN!S34+INTAVI_FR_EX!S34</f>
        <v>0</v>
      </c>
      <c r="T34" s="30">
        <f>INTAVI_PA_IN!T34+INTAVI_PA_EX!T34+INTAVI_FR_IN!T34+INTAVI_FR_EX!T34</f>
        <v>0</v>
      </c>
      <c r="U34" s="30">
        <f>INTAVI_PA_IN!U34+INTAVI_PA_EX!U34+INTAVI_FR_IN!U34+INTAVI_FR_EX!U34</f>
        <v>0</v>
      </c>
      <c r="V34" s="30">
        <f>INTAVI_PA_IN!V34+INTAVI_PA_EX!V34+INTAVI_FR_IN!V34+INTAVI_FR_EX!V34</f>
        <v>0</v>
      </c>
      <c r="W34" s="30">
        <f>INTAVI_PA_IN!W34+INTAVI_PA_EX!W34+INTAVI_FR_IN!W34+INTAVI_FR_EX!W34</f>
        <v>0</v>
      </c>
      <c r="X34" s="30">
        <f>INTAVI_PA_IN!X34+INTAVI_PA_EX!X34+INTAVI_FR_IN!X34+INTAVI_FR_EX!X34</f>
        <v>0</v>
      </c>
    </row>
    <row r="35" spans="1:24" ht="11.25" customHeight="1" x14ac:dyDescent="0.2">
      <c r="A35" s="39" t="s">
        <v>57</v>
      </c>
      <c r="B35" s="23" t="s">
        <v>58</v>
      </c>
      <c r="C35" s="30">
        <f>INTAVI_PA_IN!C35+INTAVI_PA_EX!C35+INTAVI_FR_IN!C35+INTAVI_FR_EX!C35</f>
        <v>0</v>
      </c>
      <c r="D35" s="30">
        <f>INTAVI_PA_IN!D35+INTAVI_PA_EX!D35+INTAVI_FR_IN!D35+INTAVI_FR_EX!D35</f>
        <v>0</v>
      </c>
      <c r="E35" s="30">
        <f>INTAVI_PA_IN!E35+INTAVI_PA_EX!E35+INTAVI_FR_IN!E35+INTAVI_FR_EX!E35</f>
        <v>0</v>
      </c>
      <c r="F35" s="30">
        <f>INTAVI_PA_IN!F35+INTAVI_PA_EX!F35+INTAVI_FR_IN!F35+INTAVI_FR_EX!F35</f>
        <v>0</v>
      </c>
      <c r="G35" s="30">
        <f>INTAVI_PA_IN!G35+INTAVI_PA_EX!G35+INTAVI_FR_IN!G35+INTAVI_FR_EX!G35</f>
        <v>0</v>
      </c>
      <c r="H35" s="30">
        <f>INTAVI_PA_IN!H35+INTAVI_PA_EX!H35+INTAVI_FR_IN!H35+INTAVI_FR_EX!H35</f>
        <v>0</v>
      </c>
      <c r="I35" s="30">
        <f>INTAVI_PA_IN!I35+INTAVI_PA_EX!I35+INTAVI_FR_IN!I35+INTAVI_FR_EX!I35</f>
        <v>0</v>
      </c>
      <c r="J35" s="30">
        <f>INTAVI_PA_IN!J35+INTAVI_PA_EX!J35+INTAVI_FR_IN!J35+INTAVI_FR_EX!J35</f>
        <v>0</v>
      </c>
      <c r="K35" s="30">
        <f>INTAVI_PA_IN!K35+INTAVI_PA_EX!K35+INTAVI_FR_IN!K35+INTAVI_FR_EX!K35</f>
        <v>0</v>
      </c>
      <c r="L35" s="30">
        <f>INTAVI_PA_IN!L35+INTAVI_PA_EX!L35+INTAVI_FR_IN!L35+INTAVI_FR_EX!L35</f>
        <v>0</v>
      </c>
      <c r="M35" s="30">
        <f>INTAVI_PA_IN!M35+INTAVI_PA_EX!M35+INTAVI_FR_IN!M35+INTAVI_FR_EX!M35</f>
        <v>0</v>
      </c>
      <c r="N35" s="30">
        <f>INTAVI_PA_IN!N35+INTAVI_PA_EX!N35+INTAVI_FR_IN!N35+INTAVI_FR_EX!N35</f>
        <v>0</v>
      </c>
      <c r="O35" s="30">
        <f>INTAVI_PA_IN!O35+INTAVI_PA_EX!O35+INTAVI_FR_IN!O35+INTAVI_FR_EX!O35</f>
        <v>0</v>
      </c>
      <c r="P35" s="30">
        <f>INTAVI_PA_IN!P35+INTAVI_PA_EX!P35+INTAVI_FR_IN!P35+INTAVI_FR_EX!P35</f>
        <v>0</v>
      </c>
      <c r="Q35" s="30">
        <f>INTAVI_PA_IN!Q35+INTAVI_PA_EX!Q35+INTAVI_FR_IN!Q35+INTAVI_FR_EX!Q35</f>
        <v>0</v>
      </c>
      <c r="R35" s="30">
        <f>INTAVI_PA_IN!R35+INTAVI_PA_EX!R35+INTAVI_FR_IN!R35+INTAVI_FR_EX!R35</f>
        <v>0</v>
      </c>
      <c r="S35" s="30">
        <f>INTAVI_PA_IN!S35+INTAVI_PA_EX!S35+INTAVI_FR_IN!S35+INTAVI_FR_EX!S35</f>
        <v>0</v>
      </c>
      <c r="T35" s="30">
        <f>INTAVI_PA_IN!T35+INTAVI_PA_EX!T35+INTAVI_FR_IN!T35+INTAVI_FR_EX!T35</f>
        <v>0</v>
      </c>
      <c r="U35" s="30">
        <f>INTAVI_PA_IN!U35+INTAVI_PA_EX!U35+INTAVI_FR_IN!U35+INTAVI_FR_EX!U35</f>
        <v>0</v>
      </c>
      <c r="V35" s="30">
        <f>INTAVI_PA_IN!V35+INTAVI_PA_EX!V35+INTAVI_FR_IN!V35+INTAVI_FR_EX!V35</f>
        <v>0</v>
      </c>
      <c r="W35" s="30">
        <f>INTAVI_PA_IN!W35+INTAVI_PA_EX!W35+INTAVI_FR_IN!W35+INTAVI_FR_EX!W35</f>
        <v>0</v>
      </c>
      <c r="X35" s="30">
        <f>INTAVI_PA_IN!X35+INTAVI_PA_EX!X35+INTAVI_FR_IN!X35+INTAVI_FR_EX!X35</f>
        <v>0</v>
      </c>
    </row>
    <row r="36" spans="1:24" ht="11.25" customHeight="1" x14ac:dyDescent="0.2">
      <c r="A36" s="39" t="s">
        <v>59</v>
      </c>
      <c r="B36" s="23" t="s">
        <v>60</v>
      </c>
      <c r="C36" s="30">
        <f>INTAVI_PA_IN!C36+INTAVI_PA_EX!C36+INTAVI_FR_IN!C36+INTAVI_FR_EX!C36</f>
        <v>0</v>
      </c>
      <c r="D36" s="30">
        <f>INTAVI_PA_IN!D36+INTAVI_PA_EX!D36+INTAVI_FR_IN!D36+INTAVI_FR_EX!D36</f>
        <v>0</v>
      </c>
      <c r="E36" s="30">
        <f>INTAVI_PA_IN!E36+INTAVI_PA_EX!E36+INTAVI_FR_IN!E36+INTAVI_FR_EX!E36</f>
        <v>0</v>
      </c>
      <c r="F36" s="30">
        <f>INTAVI_PA_IN!F36+INTAVI_PA_EX!F36+INTAVI_FR_IN!F36+INTAVI_FR_EX!F36</f>
        <v>0</v>
      </c>
      <c r="G36" s="30">
        <f>INTAVI_PA_IN!G36+INTAVI_PA_EX!G36+INTAVI_FR_IN!G36+INTAVI_FR_EX!G36</f>
        <v>0</v>
      </c>
      <c r="H36" s="30">
        <f>INTAVI_PA_IN!H36+INTAVI_PA_EX!H36+INTAVI_FR_IN!H36+INTAVI_FR_EX!H36</f>
        <v>0</v>
      </c>
      <c r="I36" s="30">
        <f>INTAVI_PA_IN!I36+INTAVI_PA_EX!I36+INTAVI_FR_IN!I36+INTAVI_FR_EX!I36</f>
        <v>0</v>
      </c>
      <c r="J36" s="30">
        <f>INTAVI_PA_IN!J36+INTAVI_PA_EX!J36+INTAVI_FR_IN!J36+INTAVI_FR_EX!J36</f>
        <v>0</v>
      </c>
      <c r="K36" s="30">
        <f>INTAVI_PA_IN!K36+INTAVI_PA_EX!K36+INTAVI_FR_IN!K36+INTAVI_FR_EX!K36</f>
        <v>0</v>
      </c>
      <c r="L36" s="30">
        <f>INTAVI_PA_IN!L36+INTAVI_PA_EX!L36+INTAVI_FR_IN!L36+INTAVI_FR_EX!L36</f>
        <v>0</v>
      </c>
      <c r="M36" s="30">
        <f>INTAVI_PA_IN!M36+INTAVI_PA_EX!M36+INTAVI_FR_IN!M36+INTAVI_FR_EX!M36</f>
        <v>0</v>
      </c>
      <c r="N36" s="30">
        <f>INTAVI_PA_IN!N36+INTAVI_PA_EX!N36+INTAVI_FR_IN!N36+INTAVI_FR_EX!N36</f>
        <v>0</v>
      </c>
      <c r="O36" s="30">
        <f>INTAVI_PA_IN!O36+INTAVI_PA_EX!O36+INTAVI_FR_IN!O36+INTAVI_FR_EX!O36</f>
        <v>0</v>
      </c>
      <c r="P36" s="30">
        <f>INTAVI_PA_IN!P36+INTAVI_PA_EX!P36+INTAVI_FR_IN!P36+INTAVI_FR_EX!P36</f>
        <v>0</v>
      </c>
      <c r="Q36" s="30">
        <f>INTAVI_PA_IN!Q36+INTAVI_PA_EX!Q36+INTAVI_FR_IN!Q36+INTAVI_FR_EX!Q36</f>
        <v>0</v>
      </c>
      <c r="R36" s="30">
        <f>INTAVI_PA_IN!R36+INTAVI_PA_EX!R36+INTAVI_FR_IN!R36+INTAVI_FR_EX!R36</f>
        <v>0</v>
      </c>
      <c r="S36" s="30">
        <f>INTAVI_PA_IN!S36+INTAVI_PA_EX!S36+INTAVI_FR_IN!S36+INTAVI_FR_EX!S36</f>
        <v>0</v>
      </c>
      <c r="T36" s="30">
        <f>INTAVI_PA_IN!T36+INTAVI_PA_EX!T36+INTAVI_FR_IN!T36+INTAVI_FR_EX!T36</f>
        <v>8.7704213241616494E-3</v>
      </c>
      <c r="U36" s="30">
        <f>INTAVI_PA_IN!U36+INTAVI_PA_EX!U36+INTAVI_FR_IN!U36+INTAVI_FR_EX!U36</f>
        <v>4.3852106620808247E-3</v>
      </c>
      <c r="V36" s="30">
        <f>INTAVI_PA_IN!V36+INTAVI_PA_EX!V36+INTAVI_FR_IN!V36+INTAVI_FR_EX!V36</f>
        <v>1.1177987962166813E-3</v>
      </c>
      <c r="W36" s="30">
        <f>INTAVI_PA_IN!W36+INTAVI_PA_EX!W36+INTAVI_FR_IN!W36+INTAVI_FR_EX!W36</f>
        <v>5.5030094582975073E-3</v>
      </c>
      <c r="X36" s="30">
        <f>INTAVI_PA_IN!X36+INTAVI_PA_EX!X36+INTAVI_FR_IN!X36+INTAVI_FR_EX!X36</f>
        <v>0</v>
      </c>
    </row>
    <row r="37" spans="1:24" ht="11.25" customHeight="1" x14ac:dyDescent="0.2">
      <c r="A37" s="39" t="s">
        <v>61</v>
      </c>
      <c r="B37" s="23" t="s">
        <v>62</v>
      </c>
      <c r="C37" s="30">
        <f>INTAVI_PA_IN!C37+INTAVI_PA_EX!C37+INTAVI_FR_IN!C37+INTAVI_FR_EX!C37</f>
        <v>0</v>
      </c>
      <c r="D37" s="30">
        <f>INTAVI_PA_IN!D37+INTAVI_PA_EX!D37+INTAVI_FR_IN!D37+INTAVI_FR_EX!D37</f>
        <v>0</v>
      </c>
      <c r="E37" s="30">
        <f>INTAVI_PA_IN!E37+INTAVI_PA_EX!E37+INTAVI_FR_IN!E37+INTAVI_FR_EX!E37</f>
        <v>0</v>
      </c>
      <c r="F37" s="30">
        <f>INTAVI_PA_IN!F37+INTAVI_PA_EX!F37+INTAVI_FR_IN!F37+INTAVI_FR_EX!F37</f>
        <v>0</v>
      </c>
      <c r="G37" s="30">
        <f>INTAVI_PA_IN!G37+INTAVI_PA_EX!G37+INTAVI_FR_IN!G37+INTAVI_FR_EX!G37</f>
        <v>0</v>
      </c>
      <c r="H37" s="30">
        <f>INTAVI_PA_IN!H37+INTAVI_PA_EX!H37+INTAVI_FR_IN!H37+INTAVI_FR_EX!H37</f>
        <v>0</v>
      </c>
      <c r="I37" s="30">
        <f>INTAVI_PA_IN!I37+INTAVI_PA_EX!I37+INTAVI_FR_IN!I37+INTAVI_FR_EX!I37</f>
        <v>0</v>
      </c>
      <c r="J37" s="30">
        <f>INTAVI_PA_IN!J37+INTAVI_PA_EX!J37+INTAVI_FR_IN!J37+INTAVI_FR_EX!J37</f>
        <v>0</v>
      </c>
      <c r="K37" s="30">
        <f>INTAVI_PA_IN!K37+INTAVI_PA_EX!K37+INTAVI_FR_IN!K37+INTAVI_FR_EX!K37</f>
        <v>0</v>
      </c>
      <c r="L37" s="30">
        <f>INTAVI_PA_IN!L37+INTAVI_PA_EX!L37+INTAVI_FR_IN!L37+INTAVI_FR_EX!L37</f>
        <v>0</v>
      </c>
      <c r="M37" s="30">
        <f>INTAVI_PA_IN!M37+INTAVI_PA_EX!M37+INTAVI_FR_IN!M37+INTAVI_FR_EX!M37</f>
        <v>0</v>
      </c>
      <c r="N37" s="30">
        <f>INTAVI_PA_IN!N37+INTAVI_PA_EX!N37+INTAVI_FR_IN!N37+INTAVI_FR_EX!N37</f>
        <v>0</v>
      </c>
      <c r="O37" s="30">
        <f>INTAVI_PA_IN!O37+INTAVI_PA_EX!O37+INTAVI_FR_IN!O37+INTAVI_FR_EX!O37</f>
        <v>0</v>
      </c>
      <c r="P37" s="30">
        <f>INTAVI_PA_IN!P37+INTAVI_PA_EX!P37+INTAVI_FR_IN!P37+INTAVI_FR_EX!P37</f>
        <v>0</v>
      </c>
      <c r="Q37" s="30">
        <f>INTAVI_PA_IN!Q37+INTAVI_PA_EX!Q37+INTAVI_FR_IN!Q37+INTAVI_FR_EX!Q37</f>
        <v>0</v>
      </c>
      <c r="R37" s="30">
        <f>INTAVI_PA_IN!R37+INTAVI_PA_EX!R37+INTAVI_FR_IN!R37+INTAVI_FR_EX!R37</f>
        <v>6.2768701633705943E-3</v>
      </c>
      <c r="S37" s="30">
        <f>INTAVI_PA_IN!S37+INTAVI_PA_EX!S37+INTAVI_FR_IN!S37+INTAVI_FR_EX!S37</f>
        <v>0</v>
      </c>
      <c r="T37" s="30">
        <f>INTAVI_PA_IN!T37+INTAVI_PA_EX!T37+INTAVI_FR_IN!T37+INTAVI_FR_EX!T37</f>
        <v>0</v>
      </c>
      <c r="U37" s="30">
        <f>INTAVI_PA_IN!U37+INTAVI_PA_EX!U37+INTAVI_FR_IN!U37+INTAVI_FR_EX!U37</f>
        <v>0</v>
      </c>
      <c r="V37" s="30">
        <f>INTAVI_PA_IN!V37+INTAVI_PA_EX!V37+INTAVI_FR_IN!V37+INTAVI_FR_EX!V37</f>
        <v>0</v>
      </c>
      <c r="W37" s="30">
        <f>INTAVI_PA_IN!W37+INTAVI_PA_EX!W37+INTAVI_FR_IN!W37+INTAVI_FR_EX!W37</f>
        <v>0</v>
      </c>
      <c r="X37" s="30">
        <f>INTAVI_PA_IN!X37+INTAVI_PA_EX!X37+INTAVI_FR_IN!X37+INTAVI_FR_EX!X37</f>
        <v>0</v>
      </c>
    </row>
    <row r="38" spans="1:24" ht="11.25" customHeight="1" x14ac:dyDescent="0.2">
      <c r="A38" s="39" t="s">
        <v>63</v>
      </c>
      <c r="B38" s="23" t="s">
        <v>64</v>
      </c>
      <c r="C38" s="30">
        <f>INTAVI_PA_IN!C38+INTAVI_PA_EX!C38+INTAVI_FR_IN!C38+INTAVI_FR_EX!C38</f>
        <v>9.4845227858985339</v>
      </c>
      <c r="D38" s="30">
        <f>INTAVI_PA_IN!D38+INTAVI_PA_EX!D38+INTAVI_FR_IN!D38+INTAVI_FR_EX!D38</f>
        <v>4.2251934651762681</v>
      </c>
      <c r="E38" s="30">
        <f>INTAVI_PA_IN!E38+INTAVI_PA_EX!E38+INTAVI_FR_IN!E38+INTAVI_FR_EX!E38</f>
        <v>6.420206362854687</v>
      </c>
      <c r="F38" s="30">
        <f>INTAVI_PA_IN!F38+INTAVI_PA_EX!F38+INTAVI_FR_IN!F38+INTAVI_FR_EX!F38</f>
        <v>2.2212381771281162</v>
      </c>
      <c r="G38" s="30">
        <f>INTAVI_PA_IN!G38+INTAVI_PA_EX!G38+INTAVI_FR_IN!G38+INTAVI_FR_EX!G38</f>
        <v>4.1656061908856383</v>
      </c>
      <c r="H38" s="30">
        <f>INTAVI_PA_IN!H38+INTAVI_PA_EX!H38+INTAVI_FR_IN!H38+INTAVI_FR_EX!H38</f>
        <v>6.3366294067067939</v>
      </c>
      <c r="I38" s="30">
        <f>INTAVI_PA_IN!I38+INTAVI_PA_EX!I38+INTAVI_FR_IN!I38+INTAVI_FR_EX!I38</f>
        <v>3.1742906276870158</v>
      </c>
      <c r="J38" s="30">
        <f>INTAVI_PA_IN!J38+INTAVI_PA_EX!J38+INTAVI_FR_IN!J38+INTAVI_FR_EX!J38</f>
        <v>1.0503869303525362</v>
      </c>
      <c r="K38" s="30">
        <f>INTAVI_PA_IN!K38+INTAVI_PA_EX!K38+INTAVI_FR_IN!K38+INTAVI_FR_EX!K38</f>
        <v>2.0999999999999996</v>
      </c>
      <c r="L38" s="30">
        <f>INTAVI_PA_IN!L38+INTAVI_PA_EX!L38+INTAVI_FR_IN!L38+INTAVI_FR_EX!L38</f>
        <v>0</v>
      </c>
      <c r="M38" s="30">
        <f>INTAVI_PA_IN!M38+INTAVI_PA_EX!M38+INTAVI_FR_IN!M38+INTAVI_FR_EX!M38</f>
        <v>0</v>
      </c>
      <c r="N38" s="30">
        <f>INTAVI_PA_IN!N38+INTAVI_PA_EX!N38+INTAVI_FR_IN!N38+INTAVI_FR_EX!N38</f>
        <v>0</v>
      </c>
      <c r="O38" s="30">
        <f>INTAVI_PA_IN!O38+INTAVI_PA_EX!O38+INTAVI_FR_IN!O38+INTAVI_FR_EX!O38</f>
        <v>0</v>
      </c>
      <c r="P38" s="30">
        <f>INTAVI_PA_IN!P38+INTAVI_PA_EX!P38+INTAVI_FR_IN!P38+INTAVI_FR_EX!P38</f>
        <v>0</v>
      </c>
      <c r="Q38" s="30">
        <f>INTAVI_PA_IN!Q38+INTAVI_PA_EX!Q38+INTAVI_FR_IN!Q38+INTAVI_FR_EX!Q38</f>
        <v>0</v>
      </c>
      <c r="R38" s="30">
        <f>INTAVI_PA_IN!R38+INTAVI_PA_EX!R38+INTAVI_FR_IN!R38+INTAVI_FR_EX!R38</f>
        <v>0.16526225279449708</v>
      </c>
      <c r="S38" s="30">
        <f>INTAVI_PA_IN!S38+INTAVI_PA_EX!S38+INTAVI_FR_IN!S38+INTAVI_FR_EX!S38</f>
        <v>1.573516766981943E-2</v>
      </c>
      <c r="T38" s="30">
        <f>INTAVI_PA_IN!T38+INTAVI_PA_EX!T38+INTAVI_FR_IN!T38+INTAVI_FR_EX!T38</f>
        <v>0.21547721410146173</v>
      </c>
      <c r="U38" s="30">
        <f>INTAVI_PA_IN!U38+INTAVI_PA_EX!U38+INTAVI_FR_IN!U38+INTAVI_FR_EX!U38</f>
        <v>0.2323301805674978</v>
      </c>
      <c r="V38" s="30">
        <f>INTAVI_PA_IN!V38+INTAVI_PA_EX!V38+INTAVI_FR_IN!V38+INTAVI_FR_EX!V38</f>
        <v>0.27987962166809977</v>
      </c>
      <c r="W38" s="30">
        <f>INTAVI_PA_IN!W38+INTAVI_PA_EX!W38+INTAVI_FR_IN!W38+INTAVI_FR_EX!W38</f>
        <v>0.34161650902837482</v>
      </c>
      <c r="X38" s="30">
        <f>INTAVI_PA_IN!X38+INTAVI_PA_EX!X38+INTAVI_FR_IN!X38+INTAVI_FR_EX!X38</f>
        <v>0.48159931212381762</v>
      </c>
    </row>
    <row r="39" spans="1:24" ht="11.25" customHeight="1" x14ac:dyDescent="0.2">
      <c r="A39" s="39" t="s">
        <v>65</v>
      </c>
      <c r="B39" s="23" t="s">
        <v>66</v>
      </c>
      <c r="C39" s="30">
        <f>INTAVI_PA_IN!C39+INTAVI_PA_EX!C39+INTAVI_FR_IN!C39+INTAVI_FR_EX!C39</f>
        <v>0</v>
      </c>
      <c r="D39" s="30">
        <f>INTAVI_PA_IN!D39+INTAVI_PA_EX!D39+INTAVI_FR_IN!D39+INTAVI_FR_EX!D39</f>
        <v>20.8560619088564</v>
      </c>
      <c r="E39" s="30">
        <f>INTAVI_PA_IN!E39+INTAVI_PA_EX!E39+INTAVI_FR_IN!E39+INTAVI_FR_EX!E39</f>
        <v>15.642046431642303</v>
      </c>
      <c r="F39" s="30">
        <f>INTAVI_PA_IN!F39+INTAVI_PA_EX!F39+INTAVI_FR_IN!F39+INTAVI_FR_EX!F39</f>
        <v>10.428030954428202</v>
      </c>
      <c r="G39" s="30">
        <f>INTAVI_PA_IN!G39+INTAVI_PA_EX!G39+INTAVI_FR_IN!G39+INTAVI_FR_EX!G39</f>
        <v>22.941616509028368</v>
      </c>
      <c r="H39" s="30">
        <f>INTAVI_PA_IN!H39+INTAVI_PA_EX!H39+INTAVI_FR_IN!H39+INTAVI_FR_EX!H39</f>
        <v>0</v>
      </c>
      <c r="I39" s="30">
        <f>INTAVI_PA_IN!I39+INTAVI_PA_EX!I39+INTAVI_FR_IN!I39+INTAVI_FR_EX!I39</f>
        <v>0</v>
      </c>
      <c r="J39" s="30">
        <f>INTAVI_PA_IN!J39+INTAVI_PA_EX!J39+INTAVI_FR_IN!J39+INTAVI_FR_EX!J39</f>
        <v>0</v>
      </c>
      <c r="K39" s="30">
        <f>INTAVI_PA_IN!K39+INTAVI_PA_EX!K39+INTAVI_FR_IN!K39+INTAVI_FR_EX!K39</f>
        <v>0</v>
      </c>
      <c r="L39" s="30">
        <f>INTAVI_PA_IN!L39+INTAVI_PA_EX!L39+INTAVI_FR_IN!L39+INTAVI_FR_EX!L39</f>
        <v>0</v>
      </c>
      <c r="M39" s="30">
        <f>INTAVI_PA_IN!M39+INTAVI_PA_EX!M39+INTAVI_FR_IN!M39+INTAVI_FR_EX!M39</f>
        <v>0</v>
      </c>
      <c r="N39" s="30">
        <f>INTAVI_PA_IN!N39+INTAVI_PA_EX!N39+INTAVI_FR_IN!N39+INTAVI_FR_EX!N39</f>
        <v>0</v>
      </c>
      <c r="O39" s="30">
        <f>INTAVI_PA_IN!O39+INTAVI_PA_EX!O39+INTAVI_FR_IN!O39+INTAVI_FR_EX!O39</f>
        <v>0</v>
      </c>
      <c r="P39" s="30">
        <f>INTAVI_PA_IN!P39+INTAVI_PA_EX!P39+INTAVI_FR_IN!P39+INTAVI_FR_EX!P39</f>
        <v>0</v>
      </c>
      <c r="Q39" s="30">
        <f>INTAVI_PA_IN!Q39+INTAVI_PA_EX!Q39+INTAVI_FR_IN!Q39+INTAVI_FR_EX!Q39</f>
        <v>0</v>
      </c>
      <c r="R39" s="30">
        <f>INTAVI_PA_IN!R39+INTAVI_PA_EX!R39+INTAVI_FR_IN!R39+INTAVI_FR_EX!R39</f>
        <v>0</v>
      </c>
      <c r="S39" s="30">
        <f>INTAVI_PA_IN!S39+INTAVI_PA_EX!S39+INTAVI_FR_IN!S39+INTAVI_FR_EX!S39</f>
        <v>0</v>
      </c>
      <c r="T39" s="30">
        <f>INTAVI_PA_IN!T39+INTAVI_PA_EX!T39+INTAVI_FR_IN!T39+INTAVI_FR_EX!T39</f>
        <v>0</v>
      </c>
      <c r="U39" s="30">
        <f>INTAVI_PA_IN!U39+INTAVI_PA_EX!U39+INTAVI_FR_IN!U39+INTAVI_FR_EX!U39</f>
        <v>0</v>
      </c>
      <c r="V39" s="30">
        <f>INTAVI_PA_IN!V39+INTAVI_PA_EX!V39+INTAVI_FR_IN!V39+INTAVI_FR_EX!V39</f>
        <v>0</v>
      </c>
      <c r="W39" s="30">
        <f>INTAVI_PA_IN!W39+INTAVI_PA_EX!W39+INTAVI_FR_IN!W39+INTAVI_FR_EX!W39</f>
        <v>0</v>
      </c>
      <c r="X39" s="30">
        <f>INTAVI_PA_IN!X39+INTAVI_PA_EX!X39+INTAVI_FR_IN!X39+INTAVI_FR_EX!X39</f>
        <v>0</v>
      </c>
    </row>
    <row r="40" spans="1:24" ht="11.25" customHeight="1" x14ac:dyDescent="0.2">
      <c r="A40" s="39" t="s">
        <v>67</v>
      </c>
      <c r="B40" s="23" t="s">
        <v>68</v>
      </c>
      <c r="C40" s="30">
        <f>INTAVI_PA_IN!C40+INTAVI_PA_EX!C40+INTAVI_FR_IN!C40+INTAVI_FR_EX!C40</f>
        <v>28565.361650902829</v>
      </c>
      <c r="D40" s="30">
        <f>INTAVI_PA_IN!D40+INTAVI_PA_EX!D40+INTAVI_FR_IN!D40+INTAVI_FR_EX!D40</f>
        <v>27889.223215821155</v>
      </c>
      <c r="E40" s="30">
        <f>INTAVI_PA_IN!E40+INTAVI_PA_EX!E40+INTAVI_FR_IN!E40+INTAVI_FR_EX!E40</f>
        <v>27409.222184006874</v>
      </c>
      <c r="F40" s="30">
        <f>INTAVI_PA_IN!F40+INTAVI_PA_EX!F40+INTAVI_FR_IN!F40+INTAVI_FR_EX!F40</f>
        <v>27943.628288907999</v>
      </c>
      <c r="G40" s="30">
        <f>INTAVI_PA_IN!G40+INTAVI_PA_EX!G40+INTAVI_FR_IN!G40+INTAVI_FR_EX!G40</f>
        <v>29910.709028374884</v>
      </c>
      <c r="H40" s="30">
        <f>INTAVI_PA_IN!H40+INTAVI_PA_EX!H40+INTAVI_FR_IN!H40+INTAVI_FR_EX!H40</f>
        <v>31141.864660361134</v>
      </c>
      <c r="I40" s="30">
        <f>INTAVI_PA_IN!I40+INTAVI_PA_EX!I40+INTAVI_FR_IN!I40+INTAVI_FR_EX!I40</f>
        <v>32733.972570937229</v>
      </c>
      <c r="J40" s="30">
        <f>INTAVI_PA_IN!J40+INTAVI_PA_EX!J40+INTAVI_FR_IN!J40+INTAVI_FR_EX!J40</f>
        <v>34155.086242476355</v>
      </c>
      <c r="K40" s="30">
        <f>INTAVI_PA_IN!K40+INTAVI_PA_EX!K40+INTAVI_FR_IN!K40+INTAVI_FR_EX!K40</f>
        <v>34788.774462596717</v>
      </c>
      <c r="L40" s="30">
        <f>INTAVI_PA_IN!L40+INTAVI_PA_EX!L40+INTAVI_FR_IN!L40+INTAVI_FR_EX!L40</f>
        <v>31853.638349097164</v>
      </c>
      <c r="M40" s="30">
        <f>INTAVI_PA_IN!M40+INTAVI_PA_EX!M40+INTAVI_FR_IN!M40+INTAVI_FR_EX!M40</f>
        <v>32120.036543422182</v>
      </c>
      <c r="N40" s="30">
        <f>INTAVI_PA_IN!N40+INTAVI_PA_EX!N40+INTAVI_FR_IN!N40+INTAVI_FR_EX!N40</f>
        <v>33068.276096302667</v>
      </c>
      <c r="O40" s="30">
        <f>INTAVI_PA_IN!O40+INTAVI_PA_EX!O40+INTAVI_FR_IN!O40+INTAVI_FR_EX!O40</f>
        <v>32613.42562338779</v>
      </c>
      <c r="P40" s="30">
        <f>INTAVI_PA_IN!P40+INTAVI_PA_EX!P40+INTAVI_FR_IN!P40+INTAVI_FR_EX!P40</f>
        <v>32756.395012897672</v>
      </c>
      <c r="Q40" s="30">
        <f>INTAVI_PA_IN!Q40+INTAVI_PA_EX!Q40+INTAVI_FR_IN!Q40+INTAVI_FR_EX!Q40</f>
        <v>33171.780825451409</v>
      </c>
      <c r="R40" s="30">
        <f>INTAVI_PA_IN!R40+INTAVI_PA_EX!R40+INTAVI_FR_IN!R40+INTAVI_FR_EX!R40</f>
        <v>34567.809200343923</v>
      </c>
      <c r="S40" s="30">
        <f>INTAVI_PA_IN!S40+INTAVI_PA_EX!S40+INTAVI_FR_IN!S40+INTAVI_FR_EX!S40</f>
        <v>36227.769217540845</v>
      </c>
      <c r="T40" s="30">
        <f>INTAVI_PA_IN!T40+INTAVI_PA_EX!T40+INTAVI_FR_IN!T40+INTAVI_FR_EX!T40</f>
        <v>38957.060447119511</v>
      </c>
      <c r="U40" s="30">
        <f>INTAVI_PA_IN!U40+INTAVI_PA_EX!U40+INTAVI_FR_IN!U40+INTAVI_FR_EX!U40</f>
        <v>41014.63637145314</v>
      </c>
      <c r="V40" s="30">
        <f>INTAVI_PA_IN!V40+INTAVI_PA_EX!V40+INTAVI_FR_IN!V40+INTAVI_FR_EX!V40</f>
        <v>41791.651332760099</v>
      </c>
      <c r="W40" s="30">
        <f>INTAVI_PA_IN!W40+INTAVI_PA_EX!W40+INTAVI_FR_IN!W40+INTAVI_FR_EX!W40</f>
        <v>18039.299828030955</v>
      </c>
      <c r="X40" s="30">
        <f>INTAVI_PA_IN!X40+INTAVI_PA_EX!X40+INTAVI_FR_IN!X40+INTAVI_FR_EX!X40</f>
        <v>21528.118486672392</v>
      </c>
    </row>
    <row r="41" spans="1:24" ht="11.25" customHeight="1" x14ac:dyDescent="0.2">
      <c r="A41" s="39" t="s">
        <v>69</v>
      </c>
      <c r="B41" s="23" t="s">
        <v>70</v>
      </c>
      <c r="C41" s="30">
        <f>INTAVI_PA_IN!C41+INTAVI_PA_EX!C41+INTAVI_FR_IN!C41+INTAVI_FR_EX!C41</f>
        <v>0</v>
      </c>
      <c r="D41" s="30">
        <f>INTAVI_PA_IN!D41+INTAVI_PA_EX!D41+INTAVI_FR_IN!D41+INTAVI_FR_EX!D41</f>
        <v>0</v>
      </c>
      <c r="E41" s="30">
        <f>INTAVI_PA_IN!E41+INTAVI_PA_EX!E41+INTAVI_FR_IN!E41+INTAVI_FR_EX!E41</f>
        <v>0</v>
      </c>
      <c r="F41" s="30">
        <f>INTAVI_PA_IN!F41+INTAVI_PA_EX!F41+INTAVI_FR_IN!F41+INTAVI_FR_EX!F41</f>
        <v>0</v>
      </c>
      <c r="G41" s="30">
        <f>INTAVI_PA_IN!G41+INTAVI_PA_EX!G41+INTAVI_FR_IN!G41+INTAVI_FR_EX!G41</f>
        <v>0</v>
      </c>
      <c r="H41" s="30">
        <f>INTAVI_PA_IN!H41+INTAVI_PA_EX!H41+INTAVI_FR_IN!H41+INTAVI_FR_EX!H41</f>
        <v>0</v>
      </c>
      <c r="I41" s="30">
        <f>INTAVI_PA_IN!I41+INTAVI_PA_EX!I41+INTAVI_FR_IN!I41+INTAVI_FR_EX!I41</f>
        <v>0</v>
      </c>
      <c r="J41" s="30">
        <f>INTAVI_PA_IN!J41+INTAVI_PA_EX!J41+INTAVI_FR_IN!J41+INTAVI_FR_EX!J41</f>
        <v>0</v>
      </c>
      <c r="K41" s="30">
        <f>INTAVI_PA_IN!K41+INTAVI_PA_EX!K41+INTAVI_FR_IN!K41+INTAVI_FR_EX!K41</f>
        <v>0</v>
      </c>
      <c r="L41" s="30">
        <f>INTAVI_PA_IN!L41+INTAVI_PA_EX!L41+INTAVI_FR_IN!L41+INTAVI_FR_EX!L41</f>
        <v>0</v>
      </c>
      <c r="M41" s="30">
        <f>INTAVI_PA_IN!M41+INTAVI_PA_EX!M41+INTAVI_FR_IN!M41+INTAVI_FR_EX!M41</f>
        <v>0</v>
      </c>
      <c r="N41" s="30">
        <f>INTAVI_PA_IN!N41+INTAVI_PA_EX!N41+INTAVI_FR_IN!N41+INTAVI_FR_EX!N41</f>
        <v>1.9967325881341362</v>
      </c>
      <c r="O41" s="30">
        <f>INTAVI_PA_IN!O41+INTAVI_PA_EX!O41+INTAVI_FR_IN!O41+INTAVI_FR_EX!O41</f>
        <v>0</v>
      </c>
      <c r="P41" s="30">
        <f>INTAVI_PA_IN!P41+INTAVI_PA_EX!P41+INTAVI_FR_IN!P41+INTAVI_FR_EX!P41</f>
        <v>0</v>
      </c>
      <c r="Q41" s="30">
        <f>INTAVI_PA_IN!Q41+INTAVI_PA_EX!Q41+INTAVI_FR_IN!Q41+INTAVI_FR_EX!Q41</f>
        <v>0</v>
      </c>
      <c r="R41" s="30">
        <f>INTAVI_PA_IN!R41+INTAVI_PA_EX!R41+INTAVI_FR_IN!R41+INTAVI_FR_EX!R41</f>
        <v>0</v>
      </c>
      <c r="S41" s="30">
        <f>INTAVI_PA_IN!S41+INTAVI_PA_EX!S41+INTAVI_FR_IN!S41+INTAVI_FR_EX!S41</f>
        <v>0</v>
      </c>
      <c r="T41" s="30">
        <f>INTAVI_PA_IN!T41+INTAVI_PA_EX!T41+INTAVI_FR_IN!T41+INTAVI_FR_EX!T41</f>
        <v>0</v>
      </c>
      <c r="U41" s="30">
        <f>INTAVI_PA_IN!U41+INTAVI_PA_EX!U41+INTAVI_FR_IN!U41+INTAVI_FR_EX!U41</f>
        <v>0</v>
      </c>
      <c r="V41" s="30">
        <f>INTAVI_PA_IN!V41+INTAVI_PA_EX!V41+INTAVI_FR_IN!V41+INTAVI_FR_EX!V41</f>
        <v>0</v>
      </c>
      <c r="W41" s="30">
        <f>INTAVI_PA_IN!W41+INTAVI_PA_EX!W41+INTAVI_FR_IN!W41+INTAVI_FR_EX!W41</f>
        <v>0</v>
      </c>
      <c r="X41" s="30">
        <f>INTAVI_PA_IN!X41+INTAVI_PA_EX!X41+INTAVI_FR_IN!X41+INTAVI_FR_EX!X41</f>
        <v>0</v>
      </c>
    </row>
    <row r="42" spans="1:24" ht="11.25" customHeight="1" x14ac:dyDescent="0.2">
      <c r="A42" s="39" t="s">
        <v>71</v>
      </c>
      <c r="B42" s="23" t="s">
        <v>72</v>
      </c>
      <c r="C42" s="30">
        <f>INTAVI_PA_IN!C42+INTAVI_PA_EX!C42+INTAVI_FR_IN!C42+INTAVI_FR_EX!C42</f>
        <v>0</v>
      </c>
      <c r="D42" s="30">
        <f>INTAVI_PA_IN!D42+INTAVI_PA_EX!D42+INTAVI_FR_IN!D42+INTAVI_FR_EX!D42</f>
        <v>0</v>
      </c>
      <c r="E42" s="30">
        <f>INTAVI_PA_IN!E42+INTAVI_PA_EX!E42+INTAVI_FR_IN!E42+INTAVI_FR_EX!E42</f>
        <v>0</v>
      </c>
      <c r="F42" s="30">
        <f>INTAVI_PA_IN!F42+INTAVI_PA_EX!F42+INTAVI_FR_IN!F42+INTAVI_FR_EX!F42</f>
        <v>0</v>
      </c>
      <c r="G42" s="30">
        <f>INTAVI_PA_IN!G42+INTAVI_PA_EX!G42+INTAVI_FR_IN!G42+INTAVI_FR_EX!G42</f>
        <v>0</v>
      </c>
      <c r="H42" s="30">
        <f>INTAVI_PA_IN!H42+INTAVI_PA_EX!H42+INTAVI_FR_IN!H42+INTAVI_FR_EX!H42</f>
        <v>0</v>
      </c>
      <c r="I42" s="30">
        <f>INTAVI_PA_IN!I42+INTAVI_PA_EX!I42+INTAVI_FR_IN!I42+INTAVI_FR_EX!I42</f>
        <v>0</v>
      </c>
      <c r="J42" s="30">
        <f>INTAVI_PA_IN!J42+INTAVI_PA_EX!J42+INTAVI_FR_IN!J42+INTAVI_FR_EX!J42</f>
        <v>0</v>
      </c>
      <c r="K42" s="30">
        <f>INTAVI_PA_IN!K42+INTAVI_PA_EX!K42+INTAVI_FR_IN!K42+INTAVI_FR_EX!K42</f>
        <v>0</v>
      </c>
      <c r="L42" s="30">
        <f>INTAVI_PA_IN!L42+INTAVI_PA_EX!L42+INTAVI_FR_IN!L42+INTAVI_FR_EX!L42</f>
        <v>0</v>
      </c>
      <c r="M42" s="30">
        <f>INTAVI_PA_IN!M42+INTAVI_PA_EX!M42+INTAVI_FR_IN!M42+INTAVI_FR_EX!M42</f>
        <v>0</v>
      </c>
      <c r="N42" s="30">
        <f>INTAVI_PA_IN!N42+INTAVI_PA_EX!N42+INTAVI_FR_IN!N42+INTAVI_FR_EX!N42</f>
        <v>0</v>
      </c>
      <c r="O42" s="30">
        <f>INTAVI_PA_IN!O42+INTAVI_PA_EX!O42+INTAVI_FR_IN!O42+INTAVI_FR_EX!O42</f>
        <v>0</v>
      </c>
      <c r="P42" s="30">
        <f>INTAVI_PA_IN!P42+INTAVI_PA_EX!P42+INTAVI_FR_IN!P42+INTAVI_FR_EX!P42</f>
        <v>0</v>
      </c>
      <c r="Q42" s="30">
        <f>INTAVI_PA_IN!Q42+INTAVI_PA_EX!Q42+INTAVI_FR_IN!Q42+INTAVI_FR_EX!Q42</f>
        <v>0</v>
      </c>
      <c r="R42" s="30">
        <f>INTAVI_PA_IN!R42+INTAVI_PA_EX!R42+INTAVI_FR_IN!R42+INTAVI_FR_EX!R42</f>
        <v>0</v>
      </c>
      <c r="S42" s="30">
        <f>INTAVI_PA_IN!S42+INTAVI_PA_EX!S42+INTAVI_FR_IN!S42+INTAVI_FR_EX!S42</f>
        <v>0</v>
      </c>
      <c r="T42" s="30">
        <f>INTAVI_PA_IN!T42+INTAVI_PA_EX!T42+INTAVI_FR_IN!T42+INTAVI_FR_EX!T42</f>
        <v>0</v>
      </c>
      <c r="U42" s="30">
        <f>INTAVI_PA_IN!U42+INTAVI_PA_EX!U42+INTAVI_FR_IN!U42+INTAVI_FR_EX!U42</f>
        <v>0</v>
      </c>
      <c r="V42" s="30">
        <f>INTAVI_PA_IN!V42+INTAVI_PA_EX!V42+INTAVI_FR_IN!V42+INTAVI_FR_EX!V42</f>
        <v>0</v>
      </c>
      <c r="W42" s="30">
        <f>INTAVI_PA_IN!W42+INTAVI_PA_EX!W42+INTAVI_FR_IN!W42+INTAVI_FR_EX!W42</f>
        <v>0</v>
      </c>
      <c r="X42" s="30">
        <f>INTAVI_PA_IN!X42+INTAVI_PA_EX!X42+INTAVI_FR_IN!X42+INTAVI_FR_EX!X42</f>
        <v>0</v>
      </c>
    </row>
    <row r="43" spans="1:24" ht="11.25" customHeight="1" x14ac:dyDescent="0.2">
      <c r="A43" s="39" t="s">
        <v>73</v>
      </c>
      <c r="B43" s="23" t="s">
        <v>74</v>
      </c>
      <c r="C43" s="30">
        <f>INTAVI_PA_IN!C43+INTAVI_PA_EX!C43+INTAVI_FR_IN!C43+INTAVI_FR_EX!C43</f>
        <v>0</v>
      </c>
      <c r="D43" s="30">
        <f>INTAVI_PA_IN!D43+INTAVI_PA_EX!D43+INTAVI_FR_IN!D43+INTAVI_FR_EX!D43</f>
        <v>0</v>
      </c>
      <c r="E43" s="30">
        <f>INTAVI_PA_IN!E43+INTAVI_PA_EX!E43+INTAVI_FR_IN!E43+INTAVI_FR_EX!E43</f>
        <v>0</v>
      </c>
      <c r="F43" s="30">
        <f>INTAVI_PA_IN!F43+INTAVI_PA_EX!F43+INTAVI_FR_IN!F43+INTAVI_FR_EX!F43</f>
        <v>0</v>
      </c>
      <c r="G43" s="30">
        <f>INTAVI_PA_IN!G43+INTAVI_PA_EX!G43+INTAVI_FR_IN!G43+INTAVI_FR_EX!G43</f>
        <v>0</v>
      </c>
      <c r="H43" s="30">
        <f>INTAVI_PA_IN!H43+INTAVI_PA_EX!H43+INTAVI_FR_IN!H43+INTAVI_FR_EX!H43</f>
        <v>0</v>
      </c>
      <c r="I43" s="30">
        <f>INTAVI_PA_IN!I43+INTAVI_PA_EX!I43+INTAVI_FR_IN!I43+INTAVI_FR_EX!I43</f>
        <v>0</v>
      </c>
      <c r="J43" s="30">
        <f>INTAVI_PA_IN!J43+INTAVI_PA_EX!J43+INTAVI_FR_IN!J43+INTAVI_FR_EX!J43</f>
        <v>0</v>
      </c>
      <c r="K43" s="30">
        <f>INTAVI_PA_IN!K43+INTAVI_PA_EX!K43+INTAVI_FR_IN!K43+INTAVI_FR_EX!K43</f>
        <v>0</v>
      </c>
      <c r="L43" s="30">
        <f>INTAVI_PA_IN!L43+INTAVI_PA_EX!L43+INTAVI_FR_IN!L43+INTAVI_FR_EX!L43</f>
        <v>0</v>
      </c>
      <c r="M43" s="30">
        <f>INTAVI_PA_IN!M43+INTAVI_PA_EX!M43+INTAVI_FR_IN!M43+INTAVI_FR_EX!M43</f>
        <v>0</v>
      </c>
      <c r="N43" s="30">
        <f>INTAVI_PA_IN!N43+INTAVI_PA_EX!N43+INTAVI_FR_IN!N43+INTAVI_FR_EX!N43</f>
        <v>0</v>
      </c>
      <c r="O43" s="30">
        <f>INTAVI_PA_IN!O43+INTAVI_PA_EX!O43+INTAVI_FR_IN!O43+INTAVI_FR_EX!O43</f>
        <v>0</v>
      </c>
      <c r="P43" s="30">
        <f>INTAVI_PA_IN!P43+INTAVI_PA_EX!P43+INTAVI_FR_IN!P43+INTAVI_FR_EX!P43</f>
        <v>0</v>
      </c>
      <c r="Q43" s="30">
        <f>INTAVI_PA_IN!Q43+INTAVI_PA_EX!Q43+INTAVI_FR_IN!Q43+INTAVI_FR_EX!Q43</f>
        <v>0</v>
      </c>
      <c r="R43" s="30">
        <f>INTAVI_PA_IN!R43+INTAVI_PA_EX!R43+INTAVI_FR_IN!R43+INTAVI_FR_EX!R43</f>
        <v>0</v>
      </c>
      <c r="S43" s="30">
        <f>INTAVI_PA_IN!S43+INTAVI_PA_EX!S43+INTAVI_FR_IN!S43+INTAVI_FR_EX!S43</f>
        <v>0</v>
      </c>
      <c r="T43" s="30">
        <f>INTAVI_PA_IN!T43+INTAVI_PA_EX!T43+INTAVI_FR_IN!T43+INTAVI_FR_EX!T43</f>
        <v>0</v>
      </c>
      <c r="U43" s="30">
        <f>INTAVI_PA_IN!U43+INTAVI_PA_EX!U43+INTAVI_FR_IN!U43+INTAVI_FR_EX!U43</f>
        <v>6.5090283748925185E-2</v>
      </c>
      <c r="V43" s="30">
        <f>INTAVI_PA_IN!V43+INTAVI_PA_EX!V43+INTAVI_FR_IN!V43+INTAVI_FR_EX!V43</f>
        <v>0</v>
      </c>
      <c r="W43" s="30">
        <f>INTAVI_PA_IN!W43+INTAVI_PA_EX!W43+INTAVI_FR_IN!W43+INTAVI_FR_EX!W43</f>
        <v>0</v>
      </c>
      <c r="X43" s="30">
        <f>INTAVI_PA_IN!X43+INTAVI_PA_EX!X43+INTAVI_FR_IN!X43+INTAVI_FR_EX!X43</f>
        <v>0</v>
      </c>
    </row>
    <row r="44" spans="1:24" ht="11.25" customHeight="1" x14ac:dyDescent="0.2">
      <c r="A44" s="39" t="s">
        <v>75</v>
      </c>
      <c r="B44" s="23" t="s">
        <v>76</v>
      </c>
      <c r="C44" s="30">
        <f>INTAVI_PA_IN!C44+INTAVI_PA_EX!C44+INTAVI_FR_IN!C44+INTAVI_FR_EX!C44</f>
        <v>0</v>
      </c>
      <c r="D44" s="30">
        <f>INTAVI_PA_IN!D44+INTAVI_PA_EX!D44+INTAVI_FR_IN!D44+INTAVI_FR_EX!D44</f>
        <v>0</v>
      </c>
      <c r="E44" s="30">
        <f>INTAVI_PA_IN!E44+INTAVI_PA_EX!E44+INTAVI_FR_IN!E44+INTAVI_FR_EX!E44</f>
        <v>0</v>
      </c>
      <c r="F44" s="30">
        <f>INTAVI_PA_IN!F44+INTAVI_PA_EX!F44+INTAVI_FR_IN!F44+INTAVI_FR_EX!F44</f>
        <v>0</v>
      </c>
      <c r="G44" s="30">
        <f>INTAVI_PA_IN!G44+INTAVI_PA_EX!G44+INTAVI_FR_IN!G44+INTAVI_FR_EX!G44</f>
        <v>0</v>
      </c>
      <c r="H44" s="30">
        <f>INTAVI_PA_IN!H44+INTAVI_PA_EX!H44+INTAVI_FR_IN!H44+INTAVI_FR_EX!H44</f>
        <v>0</v>
      </c>
      <c r="I44" s="30">
        <f>INTAVI_PA_IN!I44+INTAVI_PA_EX!I44+INTAVI_FR_IN!I44+INTAVI_FR_EX!I44</f>
        <v>0</v>
      </c>
      <c r="J44" s="30">
        <f>INTAVI_PA_IN!J44+INTAVI_PA_EX!J44+INTAVI_FR_IN!J44+INTAVI_FR_EX!J44</f>
        <v>0</v>
      </c>
      <c r="K44" s="30">
        <f>INTAVI_PA_IN!K44+INTAVI_PA_EX!K44+INTAVI_FR_IN!K44+INTAVI_FR_EX!K44</f>
        <v>0</v>
      </c>
      <c r="L44" s="30">
        <f>INTAVI_PA_IN!L44+INTAVI_PA_EX!L44+INTAVI_FR_IN!L44+INTAVI_FR_EX!L44</f>
        <v>0</v>
      </c>
      <c r="M44" s="30">
        <f>INTAVI_PA_IN!M44+INTAVI_PA_EX!M44+INTAVI_FR_IN!M44+INTAVI_FR_EX!M44</f>
        <v>0</v>
      </c>
      <c r="N44" s="30">
        <f>INTAVI_PA_IN!N44+INTAVI_PA_EX!N44+INTAVI_FR_IN!N44+INTAVI_FR_EX!N44</f>
        <v>0</v>
      </c>
      <c r="O44" s="30">
        <f>INTAVI_PA_IN!O44+INTAVI_PA_EX!O44+INTAVI_FR_IN!O44+INTAVI_FR_EX!O44</f>
        <v>0</v>
      </c>
      <c r="P44" s="30">
        <f>INTAVI_PA_IN!P44+INTAVI_PA_EX!P44+INTAVI_FR_IN!P44+INTAVI_FR_EX!P44</f>
        <v>0</v>
      </c>
      <c r="Q44" s="30">
        <f>INTAVI_PA_IN!Q44+INTAVI_PA_EX!Q44+INTAVI_FR_IN!Q44+INTAVI_FR_EX!Q44</f>
        <v>0</v>
      </c>
      <c r="R44" s="30">
        <f>INTAVI_PA_IN!R44+INTAVI_PA_EX!R44+INTAVI_FR_IN!R44+INTAVI_FR_EX!R44</f>
        <v>0</v>
      </c>
      <c r="S44" s="30">
        <f>INTAVI_PA_IN!S44+INTAVI_PA_EX!S44+INTAVI_FR_IN!S44+INTAVI_FR_EX!S44</f>
        <v>0</v>
      </c>
      <c r="T44" s="30">
        <f>INTAVI_PA_IN!T44+INTAVI_PA_EX!T44+INTAVI_FR_IN!T44+INTAVI_FR_EX!T44</f>
        <v>0</v>
      </c>
      <c r="U44" s="30">
        <f>INTAVI_PA_IN!U44+INTAVI_PA_EX!U44+INTAVI_FR_IN!U44+INTAVI_FR_EX!U44</f>
        <v>0</v>
      </c>
      <c r="V44" s="30">
        <f>INTAVI_PA_IN!V44+INTAVI_PA_EX!V44+INTAVI_FR_IN!V44+INTAVI_FR_EX!V44</f>
        <v>0</v>
      </c>
      <c r="W44" s="30">
        <f>INTAVI_PA_IN!W44+INTAVI_PA_EX!W44+INTAVI_FR_IN!W44+INTAVI_FR_EX!W44</f>
        <v>0</v>
      </c>
      <c r="X44" s="30">
        <f>INTAVI_PA_IN!X44+INTAVI_PA_EX!X44+INTAVI_FR_IN!X44+INTAVI_FR_EX!X44</f>
        <v>0</v>
      </c>
    </row>
    <row r="45" spans="1:24" ht="11.25" customHeight="1" x14ac:dyDescent="0.2">
      <c r="A45" s="39" t="s">
        <v>77</v>
      </c>
      <c r="B45" s="23" t="s">
        <v>78</v>
      </c>
      <c r="C45" s="30">
        <f>INTAVI_PA_IN!C45+INTAVI_PA_EX!C45+INTAVI_FR_IN!C45+INTAVI_FR_EX!C45</f>
        <v>0</v>
      </c>
      <c r="D45" s="30">
        <f>INTAVI_PA_IN!D45+INTAVI_PA_EX!D45+INTAVI_FR_IN!D45+INTAVI_FR_EX!D45</f>
        <v>0</v>
      </c>
      <c r="E45" s="30">
        <f>INTAVI_PA_IN!E45+INTAVI_PA_EX!E45+INTAVI_FR_IN!E45+INTAVI_FR_EX!E45</f>
        <v>0</v>
      </c>
      <c r="F45" s="30">
        <f>INTAVI_PA_IN!F45+INTAVI_PA_EX!F45+INTAVI_FR_IN!F45+INTAVI_FR_EX!F45</f>
        <v>0</v>
      </c>
      <c r="G45" s="30">
        <f>INTAVI_PA_IN!G45+INTAVI_PA_EX!G45+INTAVI_FR_IN!G45+INTAVI_FR_EX!G45</f>
        <v>0</v>
      </c>
      <c r="H45" s="30">
        <f>INTAVI_PA_IN!H45+INTAVI_PA_EX!H45+INTAVI_FR_IN!H45+INTAVI_FR_EX!H45</f>
        <v>0</v>
      </c>
      <c r="I45" s="30">
        <f>INTAVI_PA_IN!I45+INTAVI_PA_EX!I45+INTAVI_FR_IN!I45+INTAVI_FR_EX!I45</f>
        <v>0</v>
      </c>
      <c r="J45" s="30">
        <f>INTAVI_PA_IN!J45+INTAVI_PA_EX!J45+INTAVI_FR_IN!J45+INTAVI_FR_EX!J45</f>
        <v>0</v>
      </c>
      <c r="K45" s="30">
        <f>INTAVI_PA_IN!K45+INTAVI_PA_EX!K45+INTAVI_FR_IN!K45+INTAVI_FR_EX!K45</f>
        <v>0</v>
      </c>
      <c r="L45" s="30">
        <f>INTAVI_PA_IN!L45+INTAVI_PA_EX!L45+INTAVI_FR_IN!L45+INTAVI_FR_EX!L45</f>
        <v>0</v>
      </c>
      <c r="M45" s="30">
        <f>INTAVI_PA_IN!M45+INTAVI_PA_EX!M45+INTAVI_FR_IN!M45+INTAVI_FR_EX!M45</f>
        <v>0</v>
      </c>
      <c r="N45" s="30">
        <f>INTAVI_PA_IN!N45+INTAVI_PA_EX!N45+INTAVI_FR_IN!N45+INTAVI_FR_EX!N45</f>
        <v>0</v>
      </c>
      <c r="O45" s="30">
        <f>INTAVI_PA_IN!O45+INTAVI_PA_EX!O45+INTAVI_FR_IN!O45+INTAVI_FR_EX!O45</f>
        <v>0</v>
      </c>
      <c r="P45" s="30">
        <f>INTAVI_PA_IN!P45+INTAVI_PA_EX!P45+INTAVI_FR_IN!P45+INTAVI_FR_EX!P45</f>
        <v>0</v>
      </c>
      <c r="Q45" s="30">
        <f>INTAVI_PA_IN!Q45+INTAVI_PA_EX!Q45+INTAVI_FR_IN!Q45+INTAVI_FR_EX!Q45</f>
        <v>0</v>
      </c>
      <c r="R45" s="30">
        <f>INTAVI_PA_IN!R45+INTAVI_PA_EX!R45+INTAVI_FR_IN!R45+INTAVI_FR_EX!R45</f>
        <v>0</v>
      </c>
      <c r="S45" s="30">
        <f>INTAVI_PA_IN!S45+INTAVI_PA_EX!S45+INTAVI_FR_IN!S45+INTAVI_FR_EX!S45</f>
        <v>0</v>
      </c>
      <c r="T45" s="30">
        <f>INTAVI_PA_IN!T45+INTAVI_PA_EX!T45+INTAVI_FR_IN!T45+INTAVI_FR_EX!T45</f>
        <v>0</v>
      </c>
      <c r="U45" s="30">
        <f>INTAVI_PA_IN!U45+INTAVI_PA_EX!U45+INTAVI_FR_IN!U45+INTAVI_FR_EX!U45</f>
        <v>0</v>
      </c>
      <c r="V45" s="30">
        <f>INTAVI_PA_IN!V45+INTAVI_PA_EX!V45+INTAVI_FR_IN!V45+INTAVI_FR_EX!V45</f>
        <v>0</v>
      </c>
      <c r="W45" s="30">
        <f>INTAVI_PA_IN!W45+INTAVI_PA_EX!W45+INTAVI_FR_IN!W45+INTAVI_FR_EX!W45</f>
        <v>0</v>
      </c>
      <c r="X45" s="30">
        <f>INTAVI_PA_IN!X45+INTAVI_PA_EX!X45+INTAVI_FR_IN!X45+INTAVI_FR_EX!X45</f>
        <v>0</v>
      </c>
    </row>
    <row r="46" spans="1:24" ht="11.25" customHeight="1" x14ac:dyDescent="0.2">
      <c r="A46" s="39" t="s">
        <v>79</v>
      </c>
      <c r="B46" s="23" t="s">
        <v>80</v>
      </c>
      <c r="C46" s="30">
        <f>INTAVI_PA_IN!C46+INTAVI_PA_EX!C46+INTAVI_FR_IN!C46+INTAVI_FR_EX!C46</f>
        <v>0</v>
      </c>
      <c r="D46" s="30">
        <f>INTAVI_PA_IN!D46+INTAVI_PA_EX!D46+INTAVI_FR_IN!D46+INTAVI_FR_EX!D46</f>
        <v>0</v>
      </c>
      <c r="E46" s="30">
        <f>INTAVI_PA_IN!E46+INTAVI_PA_EX!E46+INTAVI_FR_IN!E46+INTAVI_FR_EX!E46</f>
        <v>0</v>
      </c>
      <c r="F46" s="30">
        <f>INTAVI_PA_IN!F46+INTAVI_PA_EX!F46+INTAVI_FR_IN!F46+INTAVI_FR_EX!F46</f>
        <v>0</v>
      </c>
      <c r="G46" s="30">
        <f>INTAVI_PA_IN!G46+INTAVI_PA_EX!G46+INTAVI_FR_IN!G46+INTAVI_FR_EX!G46</f>
        <v>0</v>
      </c>
      <c r="H46" s="30">
        <f>INTAVI_PA_IN!H46+INTAVI_PA_EX!H46+INTAVI_FR_IN!H46+INTAVI_FR_EX!H46</f>
        <v>0</v>
      </c>
      <c r="I46" s="30">
        <f>INTAVI_PA_IN!I46+INTAVI_PA_EX!I46+INTAVI_FR_IN!I46+INTAVI_FR_EX!I46</f>
        <v>0</v>
      </c>
      <c r="J46" s="30">
        <f>INTAVI_PA_IN!J46+INTAVI_PA_EX!J46+INTAVI_FR_IN!J46+INTAVI_FR_EX!J46</f>
        <v>0</v>
      </c>
      <c r="K46" s="30">
        <f>INTAVI_PA_IN!K46+INTAVI_PA_EX!K46+INTAVI_FR_IN!K46+INTAVI_FR_EX!K46</f>
        <v>0</v>
      </c>
      <c r="L46" s="30">
        <f>INTAVI_PA_IN!L46+INTAVI_PA_EX!L46+INTAVI_FR_IN!L46+INTAVI_FR_EX!L46</f>
        <v>0</v>
      </c>
      <c r="M46" s="30">
        <f>INTAVI_PA_IN!M46+INTAVI_PA_EX!M46+INTAVI_FR_IN!M46+INTAVI_FR_EX!M46</f>
        <v>0</v>
      </c>
      <c r="N46" s="30">
        <f>INTAVI_PA_IN!N46+INTAVI_PA_EX!N46+INTAVI_FR_IN!N46+INTAVI_FR_EX!N46</f>
        <v>0</v>
      </c>
      <c r="O46" s="30">
        <f>INTAVI_PA_IN!O46+INTAVI_PA_EX!O46+INTAVI_FR_IN!O46+INTAVI_FR_EX!O46</f>
        <v>0</v>
      </c>
      <c r="P46" s="30">
        <f>INTAVI_PA_IN!P46+INTAVI_PA_EX!P46+INTAVI_FR_IN!P46+INTAVI_FR_EX!P46</f>
        <v>0</v>
      </c>
      <c r="Q46" s="30">
        <f>INTAVI_PA_IN!Q46+INTAVI_PA_EX!Q46+INTAVI_FR_IN!Q46+INTAVI_FR_EX!Q46</f>
        <v>0</v>
      </c>
      <c r="R46" s="30">
        <f>INTAVI_PA_IN!R46+INTAVI_PA_EX!R46+INTAVI_FR_IN!R46+INTAVI_FR_EX!R46</f>
        <v>0</v>
      </c>
      <c r="S46" s="30">
        <f>INTAVI_PA_IN!S46+INTAVI_PA_EX!S46+INTAVI_FR_IN!S46+INTAVI_FR_EX!S46</f>
        <v>0</v>
      </c>
      <c r="T46" s="30">
        <f>INTAVI_PA_IN!T46+INTAVI_PA_EX!T46+INTAVI_FR_IN!T46+INTAVI_FR_EX!T46</f>
        <v>0</v>
      </c>
      <c r="U46" s="30">
        <f>INTAVI_PA_IN!U46+INTAVI_PA_EX!U46+INTAVI_FR_IN!U46+INTAVI_FR_EX!U46</f>
        <v>0</v>
      </c>
      <c r="V46" s="30">
        <f>INTAVI_PA_IN!V46+INTAVI_PA_EX!V46+INTAVI_FR_IN!V46+INTAVI_FR_EX!V46</f>
        <v>0</v>
      </c>
      <c r="W46" s="30">
        <f>INTAVI_PA_IN!W46+INTAVI_PA_EX!W46+INTAVI_FR_IN!W46+INTAVI_FR_EX!W46</f>
        <v>0</v>
      </c>
      <c r="X46" s="30">
        <f>INTAVI_PA_IN!X46+INTAVI_PA_EX!X46+INTAVI_FR_IN!X46+INTAVI_FR_EX!X46</f>
        <v>0</v>
      </c>
    </row>
    <row r="47" spans="1:24" ht="11.25" customHeight="1" x14ac:dyDescent="0.2">
      <c r="A47" s="39" t="s">
        <v>81</v>
      </c>
      <c r="B47" s="23" t="s">
        <v>82</v>
      </c>
      <c r="C47" s="30">
        <f>INTAVI_PA_IN!C47+INTAVI_PA_EX!C47+INTAVI_FR_IN!C47+INTAVI_FR_EX!C47</f>
        <v>0</v>
      </c>
      <c r="D47" s="30">
        <f>INTAVI_PA_IN!D47+INTAVI_PA_EX!D47+INTAVI_FR_IN!D47+INTAVI_FR_EX!D47</f>
        <v>0</v>
      </c>
      <c r="E47" s="30">
        <f>INTAVI_PA_IN!E47+INTAVI_PA_EX!E47+INTAVI_FR_IN!E47+INTAVI_FR_EX!E47</f>
        <v>0</v>
      </c>
      <c r="F47" s="30">
        <f>INTAVI_PA_IN!F47+INTAVI_PA_EX!F47+INTAVI_FR_IN!F47+INTAVI_FR_EX!F47</f>
        <v>0</v>
      </c>
      <c r="G47" s="30">
        <f>INTAVI_PA_IN!G47+INTAVI_PA_EX!G47+INTAVI_FR_IN!G47+INTAVI_FR_EX!G47</f>
        <v>0</v>
      </c>
      <c r="H47" s="30">
        <f>INTAVI_PA_IN!H47+INTAVI_PA_EX!H47+INTAVI_FR_IN!H47+INTAVI_FR_EX!H47</f>
        <v>0</v>
      </c>
      <c r="I47" s="30">
        <f>INTAVI_PA_IN!I47+INTAVI_PA_EX!I47+INTAVI_FR_IN!I47+INTAVI_FR_EX!I47</f>
        <v>0</v>
      </c>
      <c r="J47" s="30">
        <f>INTAVI_PA_IN!J47+INTAVI_PA_EX!J47+INTAVI_FR_IN!J47+INTAVI_FR_EX!J47</f>
        <v>0</v>
      </c>
      <c r="K47" s="30">
        <f>INTAVI_PA_IN!K47+INTAVI_PA_EX!K47+INTAVI_FR_IN!K47+INTAVI_FR_EX!K47</f>
        <v>0</v>
      </c>
      <c r="L47" s="30">
        <f>INTAVI_PA_IN!L47+INTAVI_PA_EX!L47+INTAVI_FR_IN!L47+INTAVI_FR_EX!L47</f>
        <v>0</v>
      </c>
      <c r="M47" s="30">
        <f>INTAVI_PA_IN!M47+INTAVI_PA_EX!M47+INTAVI_FR_IN!M47+INTAVI_FR_EX!M47</f>
        <v>0</v>
      </c>
      <c r="N47" s="30">
        <f>INTAVI_PA_IN!N47+INTAVI_PA_EX!N47+INTAVI_FR_IN!N47+INTAVI_FR_EX!N47</f>
        <v>0</v>
      </c>
      <c r="O47" s="30">
        <f>INTAVI_PA_IN!O47+INTAVI_PA_EX!O47+INTAVI_FR_IN!O47+INTAVI_FR_EX!O47</f>
        <v>0</v>
      </c>
      <c r="P47" s="30">
        <f>INTAVI_PA_IN!P47+INTAVI_PA_EX!P47+INTAVI_FR_IN!P47+INTAVI_FR_EX!P47</f>
        <v>0</v>
      </c>
      <c r="Q47" s="30">
        <f>INTAVI_PA_IN!Q47+INTAVI_PA_EX!Q47+INTAVI_FR_IN!Q47+INTAVI_FR_EX!Q47</f>
        <v>0</v>
      </c>
      <c r="R47" s="30">
        <f>INTAVI_PA_IN!R47+INTAVI_PA_EX!R47+INTAVI_FR_IN!R47+INTAVI_FR_EX!R47</f>
        <v>0</v>
      </c>
      <c r="S47" s="30">
        <f>INTAVI_PA_IN!S47+INTAVI_PA_EX!S47+INTAVI_FR_IN!S47+INTAVI_FR_EX!S47</f>
        <v>0</v>
      </c>
      <c r="T47" s="30">
        <f>INTAVI_PA_IN!T47+INTAVI_PA_EX!T47+INTAVI_FR_IN!T47+INTAVI_FR_EX!T47</f>
        <v>0</v>
      </c>
      <c r="U47" s="30">
        <f>INTAVI_PA_IN!U47+INTAVI_PA_EX!U47+INTAVI_FR_IN!U47+INTAVI_FR_EX!U47</f>
        <v>0</v>
      </c>
      <c r="V47" s="30">
        <f>INTAVI_PA_IN!V47+INTAVI_PA_EX!V47+INTAVI_FR_IN!V47+INTAVI_FR_EX!V47</f>
        <v>0</v>
      </c>
      <c r="W47" s="30">
        <f>INTAVI_PA_IN!W47+INTAVI_PA_EX!W47+INTAVI_FR_IN!W47+INTAVI_FR_EX!W47</f>
        <v>0</v>
      </c>
      <c r="X47" s="30">
        <f>INTAVI_PA_IN!X47+INTAVI_PA_EX!X47+INTAVI_FR_IN!X47+INTAVI_FR_EX!X47</f>
        <v>0</v>
      </c>
    </row>
    <row r="48" spans="1:24" ht="11.25" customHeight="1" x14ac:dyDescent="0.2">
      <c r="A48" s="39" t="s">
        <v>83</v>
      </c>
      <c r="B48" s="23" t="s">
        <v>84</v>
      </c>
      <c r="C48" s="30">
        <f>INTAVI_PA_IN!C48+INTAVI_PA_EX!C48+INTAVI_FR_IN!C48+INTAVI_FR_EX!C48</f>
        <v>0</v>
      </c>
      <c r="D48" s="30">
        <f>INTAVI_PA_IN!D48+INTAVI_PA_EX!D48+INTAVI_FR_IN!D48+INTAVI_FR_EX!D48</f>
        <v>0</v>
      </c>
      <c r="E48" s="30">
        <f>INTAVI_PA_IN!E48+INTAVI_PA_EX!E48+INTAVI_FR_IN!E48+INTAVI_FR_EX!E48</f>
        <v>0</v>
      </c>
      <c r="F48" s="30">
        <f>INTAVI_PA_IN!F48+INTAVI_PA_EX!F48+INTAVI_FR_IN!F48+INTAVI_FR_EX!F48</f>
        <v>0</v>
      </c>
      <c r="G48" s="30">
        <f>INTAVI_PA_IN!G48+INTAVI_PA_EX!G48+INTAVI_FR_IN!G48+INTAVI_FR_EX!G48</f>
        <v>0</v>
      </c>
      <c r="H48" s="30">
        <f>INTAVI_PA_IN!H48+INTAVI_PA_EX!H48+INTAVI_FR_IN!H48+INTAVI_FR_EX!H48</f>
        <v>0</v>
      </c>
      <c r="I48" s="30">
        <f>INTAVI_PA_IN!I48+INTAVI_PA_EX!I48+INTAVI_FR_IN!I48+INTAVI_FR_EX!I48</f>
        <v>0</v>
      </c>
      <c r="J48" s="30">
        <f>INTAVI_PA_IN!J48+INTAVI_PA_EX!J48+INTAVI_FR_IN!J48+INTAVI_FR_EX!J48</f>
        <v>0</v>
      </c>
      <c r="K48" s="30">
        <f>INTAVI_PA_IN!K48+INTAVI_PA_EX!K48+INTAVI_FR_IN!K48+INTAVI_FR_EX!K48</f>
        <v>0</v>
      </c>
      <c r="L48" s="30">
        <f>INTAVI_PA_IN!L48+INTAVI_PA_EX!L48+INTAVI_FR_IN!L48+INTAVI_FR_EX!L48</f>
        <v>0</v>
      </c>
      <c r="M48" s="30">
        <f>INTAVI_PA_IN!M48+INTAVI_PA_EX!M48+INTAVI_FR_IN!M48+INTAVI_FR_EX!M48</f>
        <v>0</v>
      </c>
      <c r="N48" s="30">
        <f>INTAVI_PA_IN!N48+INTAVI_PA_EX!N48+INTAVI_FR_IN!N48+INTAVI_FR_EX!N48</f>
        <v>0</v>
      </c>
      <c r="O48" s="30">
        <f>INTAVI_PA_IN!O48+INTAVI_PA_EX!O48+INTAVI_FR_IN!O48+INTAVI_FR_EX!O48</f>
        <v>0</v>
      </c>
      <c r="P48" s="30">
        <f>INTAVI_PA_IN!P48+INTAVI_PA_EX!P48+INTAVI_FR_IN!P48+INTAVI_FR_EX!P48</f>
        <v>0</v>
      </c>
      <c r="Q48" s="30">
        <f>INTAVI_PA_IN!Q48+INTAVI_PA_EX!Q48+INTAVI_FR_IN!Q48+INTAVI_FR_EX!Q48</f>
        <v>0</v>
      </c>
      <c r="R48" s="30">
        <f>INTAVI_PA_IN!R48+INTAVI_PA_EX!R48+INTAVI_FR_IN!R48+INTAVI_FR_EX!R48</f>
        <v>0</v>
      </c>
      <c r="S48" s="30">
        <f>INTAVI_PA_IN!S48+INTAVI_PA_EX!S48+INTAVI_FR_IN!S48+INTAVI_FR_EX!S48</f>
        <v>0</v>
      </c>
      <c r="T48" s="30">
        <f>INTAVI_PA_IN!T48+INTAVI_PA_EX!T48+INTAVI_FR_IN!T48+INTAVI_FR_EX!T48</f>
        <v>0</v>
      </c>
      <c r="U48" s="30">
        <f>INTAVI_PA_IN!U48+INTAVI_PA_EX!U48+INTAVI_FR_IN!U48+INTAVI_FR_EX!U48</f>
        <v>0</v>
      </c>
      <c r="V48" s="30">
        <f>INTAVI_PA_IN!V48+INTAVI_PA_EX!V48+INTAVI_FR_IN!V48+INTAVI_FR_EX!V48</f>
        <v>0</v>
      </c>
      <c r="W48" s="30">
        <f>INTAVI_PA_IN!W48+INTAVI_PA_EX!W48+INTAVI_FR_IN!W48+INTAVI_FR_EX!W48</f>
        <v>0</v>
      </c>
      <c r="X48" s="30">
        <f>INTAVI_PA_IN!X48+INTAVI_PA_EX!X48+INTAVI_FR_IN!X48+INTAVI_FR_EX!X48</f>
        <v>0</v>
      </c>
    </row>
    <row r="49" spans="1:24" ht="11.25" customHeight="1" x14ac:dyDescent="0.2">
      <c r="A49" s="39" t="s">
        <v>85</v>
      </c>
      <c r="B49" s="23" t="s">
        <v>86</v>
      </c>
      <c r="C49" s="30">
        <f>INTAVI_PA_IN!C49+INTAVI_PA_EX!C49+INTAVI_FR_IN!C49+INTAVI_FR_EX!C49</f>
        <v>0</v>
      </c>
      <c r="D49" s="30">
        <f>INTAVI_PA_IN!D49+INTAVI_PA_EX!D49+INTAVI_FR_IN!D49+INTAVI_FR_EX!D49</f>
        <v>0</v>
      </c>
      <c r="E49" s="30">
        <f>INTAVI_PA_IN!E49+INTAVI_PA_EX!E49+INTAVI_FR_IN!E49+INTAVI_FR_EX!E49</f>
        <v>0</v>
      </c>
      <c r="F49" s="30">
        <f>INTAVI_PA_IN!F49+INTAVI_PA_EX!F49+INTAVI_FR_IN!F49+INTAVI_FR_EX!F49</f>
        <v>0</v>
      </c>
      <c r="G49" s="30">
        <f>INTAVI_PA_IN!G49+INTAVI_PA_EX!G49+INTAVI_FR_IN!G49+INTAVI_FR_EX!G49</f>
        <v>0</v>
      </c>
      <c r="H49" s="30">
        <f>INTAVI_PA_IN!H49+INTAVI_PA_EX!H49+INTAVI_FR_IN!H49+INTAVI_FR_EX!H49</f>
        <v>0</v>
      </c>
      <c r="I49" s="30">
        <f>INTAVI_PA_IN!I49+INTAVI_PA_EX!I49+INTAVI_FR_IN!I49+INTAVI_FR_EX!I49</f>
        <v>0</v>
      </c>
      <c r="J49" s="30">
        <f>INTAVI_PA_IN!J49+INTAVI_PA_EX!J49+INTAVI_FR_IN!J49+INTAVI_FR_EX!J49</f>
        <v>0</v>
      </c>
      <c r="K49" s="30">
        <f>INTAVI_PA_IN!K49+INTAVI_PA_EX!K49+INTAVI_FR_IN!K49+INTAVI_FR_EX!K49</f>
        <v>0</v>
      </c>
      <c r="L49" s="30">
        <f>INTAVI_PA_IN!L49+INTAVI_PA_EX!L49+INTAVI_FR_IN!L49+INTAVI_FR_EX!L49</f>
        <v>0</v>
      </c>
      <c r="M49" s="30">
        <f>INTAVI_PA_IN!M49+INTAVI_PA_EX!M49+INTAVI_FR_IN!M49+INTAVI_FR_EX!M49</f>
        <v>0</v>
      </c>
      <c r="N49" s="30">
        <f>INTAVI_PA_IN!N49+INTAVI_PA_EX!N49+INTAVI_FR_IN!N49+INTAVI_FR_EX!N49</f>
        <v>0</v>
      </c>
      <c r="O49" s="30">
        <f>INTAVI_PA_IN!O49+INTAVI_PA_EX!O49+INTAVI_FR_IN!O49+INTAVI_FR_EX!O49</f>
        <v>0</v>
      </c>
      <c r="P49" s="30">
        <f>INTAVI_PA_IN!P49+INTAVI_PA_EX!P49+INTAVI_FR_IN!P49+INTAVI_FR_EX!P49</f>
        <v>0</v>
      </c>
      <c r="Q49" s="30">
        <f>INTAVI_PA_IN!Q49+INTAVI_PA_EX!Q49+INTAVI_FR_IN!Q49+INTAVI_FR_EX!Q49</f>
        <v>0</v>
      </c>
      <c r="R49" s="30">
        <f>INTAVI_PA_IN!R49+INTAVI_PA_EX!R49+INTAVI_FR_IN!R49+INTAVI_FR_EX!R49</f>
        <v>0</v>
      </c>
      <c r="S49" s="30">
        <f>INTAVI_PA_IN!S49+INTAVI_PA_EX!S49+INTAVI_FR_IN!S49+INTAVI_FR_EX!S49</f>
        <v>0</v>
      </c>
      <c r="T49" s="30">
        <f>INTAVI_PA_IN!T49+INTAVI_PA_EX!T49+INTAVI_FR_IN!T49+INTAVI_FR_EX!T49</f>
        <v>0</v>
      </c>
      <c r="U49" s="30">
        <f>INTAVI_PA_IN!U49+INTAVI_PA_EX!U49+INTAVI_FR_IN!U49+INTAVI_FR_EX!U49</f>
        <v>0</v>
      </c>
      <c r="V49" s="30">
        <f>INTAVI_PA_IN!V49+INTAVI_PA_EX!V49+INTAVI_FR_IN!V49+INTAVI_FR_EX!V49</f>
        <v>0</v>
      </c>
      <c r="W49" s="30">
        <f>INTAVI_PA_IN!W49+INTAVI_PA_EX!W49+INTAVI_FR_IN!W49+INTAVI_FR_EX!W49</f>
        <v>0</v>
      </c>
      <c r="X49" s="30">
        <f>INTAVI_PA_IN!X49+INTAVI_PA_EX!X49+INTAVI_FR_IN!X49+INTAVI_FR_EX!X49</f>
        <v>0</v>
      </c>
    </row>
    <row r="50" spans="1:24" ht="11.25" customHeight="1" x14ac:dyDescent="0.2">
      <c r="A50" s="39" t="s">
        <v>87</v>
      </c>
      <c r="B50" s="23" t="s">
        <v>88</v>
      </c>
      <c r="C50" s="30">
        <f>INTAVI_PA_IN!C50+INTAVI_PA_EX!C50+INTAVI_FR_IN!C50+INTAVI_FR_EX!C50</f>
        <v>0</v>
      </c>
      <c r="D50" s="30">
        <f>INTAVI_PA_IN!D50+INTAVI_PA_EX!D50+INTAVI_FR_IN!D50+INTAVI_FR_EX!D50</f>
        <v>0</v>
      </c>
      <c r="E50" s="30">
        <f>INTAVI_PA_IN!E50+INTAVI_PA_EX!E50+INTAVI_FR_IN!E50+INTAVI_FR_EX!E50</f>
        <v>0</v>
      </c>
      <c r="F50" s="30">
        <f>INTAVI_PA_IN!F50+INTAVI_PA_EX!F50+INTAVI_FR_IN!F50+INTAVI_FR_EX!F50</f>
        <v>0</v>
      </c>
      <c r="G50" s="30">
        <f>INTAVI_PA_IN!G50+INTAVI_PA_EX!G50+INTAVI_FR_IN!G50+INTAVI_FR_EX!G50</f>
        <v>0</v>
      </c>
      <c r="H50" s="30">
        <f>INTAVI_PA_IN!H50+INTAVI_PA_EX!H50+INTAVI_FR_IN!H50+INTAVI_FR_EX!H50</f>
        <v>0</v>
      </c>
      <c r="I50" s="30">
        <f>INTAVI_PA_IN!I50+INTAVI_PA_EX!I50+INTAVI_FR_IN!I50+INTAVI_FR_EX!I50</f>
        <v>0</v>
      </c>
      <c r="J50" s="30">
        <f>INTAVI_PA_IN!J50+INTAVI_PA_EX!J50+INTAVI_FR_IN!J50+INTAVI_FR_EX!J50</f>
        <v>0</v>
      </c>
      <c r="K50" s="30">
        <f>INTAVI_PA_IN!K50+INTAVI_PA_EX!K50+INTAVI_FR_IN!K50+INTAVI_FR_EX!K50</f>
        <v>0</v>
      </c>
      <c r="L50" s="30">
        <f>INTAVI_PA_IN!L50+INTAVI_PA_EX!L50+INTAVI_FR_IN!L50+INTAVI_FR_EX!L50</f>
        <v>0</v>
      </c>
      <c r="M50" s="30">
        <f>INTAVI_PA_IN!M50+INTAVI_PA_EX!M50+INTAVI_FR_IN!M50+INTAVI_FR_EX!M50</f>
        <v>0</v>
      </c>
      <c r="N50" s="30">
        <f>INTAVI_PA_IN!N50+INTAVI_PA_EX!N50+INTAVI_FR_IN!N50+INTAVI_FR_EX!N50</f>
        <v>0</v>
      </c>
      <c r="O50" s="30">
        <f>INTAVI_PA_IN!O50+INTAVI_PA_EX!O50+INTAVI_FR_IN!O50+INTAVI_FR_EX!O50</f>
        <v>0</v>
      </c>
      <c r="P50" s="30">
        <f>INTAVI_PA_IN!P50+INTAVI_PA_EX!P50+INTAVI_FR_IN!P50+INTAVI_FR_EX!P50</f>
        <v>0</v>
      </c>
      <c r="Q50" s="30">
        <f>INTAVI_PA_IN!Q50+INTAVI_PA_EX!Q50+INTAVI_FR_IN!Q50+INTAVI_FR_EX!Q50</f>
        <v>0</v>
      </c>
      <c r="R50" s="30">
        <f>INTAVI_PA_IN!R50+INTAVI_PA_EX!R50+INTAVI_FR_IN!R50+INTAVI_FR_EX!R50</f>
        <v>0</v>
      </c>
      <c r="S50" s="30">
        <f>INTAVI_PA_IN!S50+INTAVI_PA_EX!S50+INTAVI_FR_IN!S50+INTAVI_FR_EX!S50</f>
        <v>0</v>
      </c>
      <c r="T50" s="30">
        <f>INTAVI_PA_IN!T50+INTAVI_PA_EX!T50+INTAVI_FR_IN!T50+INTAVI_FR_EX!T50</f>
        <v>0</v>
      </c>
      <c r="U50" s="30">
        <f>INTAVI_PA_IN!U50+INTAVI_PA_EX!U50+INTAVI_FR_IN!U50+INTAVI_FR_EX!U50</f>
        <v>0</v>
      </c>
      <c r="V50" s="30">
        <f>INTAVI_PA_IN!V50+INTAVI_PA_EX!V50+INTAVI_FR_IN!V50+INTAVI_FR_EX!V50</f>
        <v>0</v>
      </c>
      <c r="W50" s="30">
        <f>INTAVI_PA_IN!W50+INTAVI_PA_EX!W50+INTAVI_FR_IN!W50+INTAVI_FR_EX!W50</f>
        <v>0</v>
      </c>
      <c r="X50" s="30">
        <f>INTAVI_PA_IN!X50+INTAVI_PA_EX!X50+INTAVI_FR_IN!X50+INTAVI_FR_EX!X50</f>
        <v>0</v>
      </c>
    </row>
    <row r="51" spans="1:24" ht="11.25" customHeight="1" x14ac:dyDescent="0.2">
      <c r="A51" s="24" t="s">
        <v>89</v>
      </c>
      <c r="B51" s="25" t="s">
        <v>90</v>
      </c>
      <c r="C51" s="31">
        <f>INTAVI_PA_IN!C51+INTAVI_PA_EX!C51+INTAVI_FR_IN!C51+INTAVI_FR_EX!C51</f>
        <v>0</v>
      </c>
      <c r="D51" s="31">
        <f>INTAVI_PA_IN!D51+INTAVI_PA_EX!D51+INTAVI_FR_IN!D51+INTAVI_FR_EX!D51</f>
        <v>0</v>
      </c>
      <c r="E51" s="31">
        <f>INTAVI_PA_IN!E51+INTAVI_PA_EX!E51+INTAVI_FR_IN!E51+INTAVI_FR_EX!E51</f>
        <v>0</v>
      </c>
      <c r="F51" s="31">
        <f>INTAVI_PA_IN!F51+INTAVI_PA_EX!F51+INTAVI_FR_IN!F51+INTAVI_FR_EX!F51</f>
        <v>0</v>
      </c>
      <c r="G51" s="31">
        <f>INTAVI_PA_IN!G51+INTAVI_PA_EX!G51+INTAVI_FR_IN!G51+INTAVI_FR_EX!G51</f>
        <v>0</v>
      </c>
      <c r="H51" s="31">
        <f>INTAVI_PA_IN!H51+INTAVI_PA_EX!H51+INTAVI_FR_IN!H51+INTAVI_FR_EX!H51</f>
        <v>0</v>
      </c>
      <c r="I51" s="31">
        <f>INTAVI_PA_IN!I51+INTAVI_PA_EX!I51+INTAVI_FR_IN!I51+INTAVI_FR_EX!I51</f>
        <v>0</v>
      </c>
      <c r="J51" s="31">
        <f>INTAVI_PA_IN!J51+INTAVI_PA_EX!J51+INTAVI_FR_IN!J51+INTAVI_FR_EX!J51</f>
        <v>0</v>
      </c>
      <c r="K51" s="31">
        <f>INTAVI_PA_IN!K51+INTAVI_PA_EX!K51+INTAVI_FR_IN!K51+INTAVI_FR_EX!K51</f>
        <v>0</v>
      </c>
      <c r="L51" s="31">
        <f>INTAVI_PA_IN!L51+INTAVI_PA_EX!L51+INTAVI_FR_IN!L51+INTAVI_FR_EX!L51</f>
        <v>0</v>
      </c>
      <c r="M51" s="31">
        <f>INTAVI_PA_IN!M51+INTAVI_PA_EX!M51+INTAVI_FR_IN!M51+INTAVI_FR_EX!M51</f>
        <v>0</v>
      </c>
      <c r="N51" s="31">
        <f>INTAVI_PA_IN!N51+INTAVI_PA_EX!N51+INTAVI_FR_IN!N51+INTAVI_FR_EX!N51</f>
        <v>0</v>
      </c>
      <c r="O51" s="31">
        <f>INTAVI_PA_IN!O51+INTAVI_PA_EX!O51+INTAVI_FR_IN!O51+INTAVI_FR_EX!O51</f>
        <v>0</v>
      </c>
      <c r="P51" s="31">
        <f>INTAVI_PA_IN!P51+INTAVI_PA_EX!P51+INTAVI_FR_IN!P51+INTAVI_FR_EX!P51</f>
        <v>0</v>
      </c>
      <c r="Q51" s="31">
        <f>INTAVI_PA_IN!Q51+INTAVI_PA_EX!Q51+INTAVI_FR_IN!Q51+INTAVI_FR_EX!Q51</f>
        <v>0</v>
      </c>
      <c r="R51" s="31">
        <f>INTAVI_PA_IN!R51+INTAVI_PA_EX!R51+INTAVI_FR_IN!R51+INTAVI_FR_EX!R51</f>
        <v>0</v>
      </c>
      <c r="S51" s="31">
        <f>INTAVI_PA_IN!S51+INTAVI_PA_EX!S51+INTAVI_FR_IN!S51+INTAVI_FR_EX!S51</f>
        <v>0</v>
      </c>
      <c r="T51" s="31">
        <f>INTAVI_PA_IN!T51+INTAVI_PA_EX!T51+INTAVI_FR_IN!T51+INTAVI_FR_EX!T51</f>
        <v>0</v>
      </c>
      <c r="U51" s="31">
        <f>INTAVI_PA_IN!U51+INTAVI_PA_EX!U51+INTAVI_FR_IN!U51+INTAVI_FR_EX!U51</f>
        <v>0</v>
      </c>
      <c r="V51" s="31">
        <f>INTAVI_PA_IN!V51+INTAVI_PA_EX!V51+INTAVI_FR_IN!V51+INTAVI_FR_EX!V51</f>
        <v>0</v>
      </c>
      <c r="W51" s="31">
        <f>INTAVI_PA_IN!W51+INTAVI_PA_EX!W51+INTAVI_FR_IN!W51+INTAVI_FR_EX!W51</f>
        <v>0</v>
      </c>
      <c r="X51" s="31">
        <f>INTAVI_PA_IN!X51+INTAVI_PA_EX!X51+INTAVI_FR_IN!X51+INTAVI_FR_EX!X51</f>
        <v>0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:W52" si="20">SUM(C53:C70)</f>
        <v>0</v>
      </c>
      <c r="D52" s="31">
        <f t="shared" si="20"/>
        <v>0</v>
      </c>
      <c r="E52" s="31">
        <f t="shared" si="20"/>
        <v>0</v>
      </c>
      <c r="F52" s="31">
        <f t="shared" si="20"/>
        <v>0</v>
      </c>
      <c r="G52" s="31">
        <f t="shared" si="20"/>
        <v>0</v>
      </c>
      <c r="H52" s="31">
        <f t="shared" si="20"/>
        <v>0</v>
      </c>
      <c r="I52" s="31">
        <f t="shared" si="20"/>
        <v>0</v>
      </c>
      <c r="J52" s="31">
        <f t="shared" si="20"/>
        <v>0</v>
      </c>
      <c r="K52" s="31">
        <f t="shared" si="20"/>
        <v>0</v>
      </c>
      <c r="L52" s="31">
        <f t="shared" si="20"/>
        <v>0</v>
      </c>
      <c r="M52" s="31">
        <f t="shared" si="20"/>
        <v>0</v>
      </c>
      <c r="N52" s="31">
        <f t="shared" si="20"/>
        <v>0</v>
      </c>
      <c r="O52" s="31">
        <f t="shared" si="20"/>
        <v>0</v>
      </c>
      <c r="P52" s="31">
        <f t="shared" si="20"/>
        <v>0</v>
      </c>
      <c r="Q52" s="31">
        <f t="shared" si="20"/>
        <v>0</v>
      </c>
      <c r="R52" s="31">
        <f t="shared" si="20"/>
        <v>0</v>
      </c>
      <c r="S52" s="31">
        <f t="shared" si="20"/>
        <v>0</v>
      </c>
      <c r="T52" s="31">
        <f t="shared" si="20"/>
        <v>0</v>
      </c>
      <c r="U52" s="31">
        <f t="shared" si="20"/>
        <v>4.3852106620808247E-3</v>
      </c>
      <c r="V52" s="31">
        <f t="shared" si="20"/>
        <v>0</v>
      </c>
      <c r="W52" s="31">
        <f t="shared" si="20"/>
        <v>0</v>
      </c>
      <c r="X52" s="31">
        <f t="shared" ref="X52" si="21">SUM(X53:X70)</f>
        <v>0</v>
      </c>
    </row>
    <row r="53" spans="1:24" ht="11.25" customHeight="1" x14ac:dyDescent="0.2">
      <c r="A53" s="22" t="s">
        <v>93</v>
      </c>
      <c r="B53" s="23" t="s">
        <v>94</v>
      </c>
      <c r="C53" s="30">
        <f>INTAVI_PA_IN!C53+INTAVI_PA_EX!C53+INTAVI_FR_IN!C53+INTAVI_FR_EX!C53</f>
        <v>0</v>
      </c>
      <c r="D53" s="30">
        <f>INTAVI_PA_IN!D53+INTAVI_PA_EX!D53+INTAVI_FR_IN!D53+INTAVI_FR_EX!D53</f>
        <v>0</v>
      </c>
      <c r="E53" s="30">
        <f>INTAVI_PA_IN!E53+INTAVI_PA_EX!E53+INTAVI_FR_IN!E53+INTAVI_FR_EX!E53</f>
        <v>0</v>
      </c>
      <c r="F53" s="30">
        <f>INTAVI_PA_IN!F53+INTAVI_PA_EX!F53+INTAVI_FR_IN!F53+INTAVI_FR_EX!F53</f>
        <v>0</v>
      </c>
      <c r="G53" s="30">
        <f>INTAVI_PA_IN!G53+INTAVI_PA_EX!G53+INTAVI_FR_IN!G53+INTAVI_FR_EX!G53</f>
        <v>0</v>
      </c>
      <c r="H53" s="30">
        <f>INTAVI_PA_IN!H53+INTAVI_PA_EX!H53+INTAVI_FR_IN!H53+INTAVI_FR_EX!H53</f>
        <v>0</v>
      </c>
      <c r="I53" s="30">
        <f>INTAVI_PA_IN!I53+INTAVI_PA_EX!I53+INTAVI_FR_IN!I53+INTAVI_FR_EX!I53</f>
        <v>0</v>
      </c>
      <c r="J53" s="30">
        <f>INTAVI_PA_IN!J53+INTAVI_PA_EX!J53+INTAVI_FR_IN!J53+INTAVI_FR_EX!J53</f>
        <v>0</v>
      </c>
      <c r="K53" s="30">
        <f>INTAVI_PA_IN!K53+INTAVI_PA_EX!K53+INTAVI_FR_IN!K53+INTAVI_FR_EX!K53</f>
        <v>0</v>
      </c>
      <c r="L53" s="30">
        <f>INTAVI_PA_IN!L53+INTAVI_PA_EX!L53+INTAVI_FR_IN!L53+INTAVI_FR_EX!L53</f>
        <v>0</v>
      </c>
      <c r="M53" s="30">
        <f>INTAVI_PA_IN!M53+INTAVI_PA_EX!M53+INTAVI_FR_IN!M53+INTAVI_FR_EX!M53</f>
        <v>0</v>
      </c>
      <c r="N53" s="30">
        <f>INTAVI_PA_IN!N53+INTAVI_PA_EX!N53+INTAVI_FR_IN!N53+INTAVI_FR_EX!N53</f>
        <v>0</v>
      </c>
      <c r="O53" s="30">
        <f>INTAVI_PA_IN!O53+INTAVI_PA_EX!O53+INTAVI_FR_IN!O53+INTAVI_FR_EX!O53</f>
        <v>0</v>
      </c>
      <c r="P53" s="30">
        <f>INTAVI_PA_IN!P53+INTAVI_PA_EX!P53+INTAVI_FR_IN!P53+INTAVI_FR_EX!P53</f>
        <v>0</v>
      </c>
      <c r="Q53" s="30">
        <f>INTAVI_PA_IN!Q53+INTAVI_PA_EX!Q53+INTAVI_FR_IN!Q53+INTAVI_FR_EX!Q53</f>
        <v>0</v>
      </c>
      <c r="R53" s="30">
        <f>INTAVI_PA_IN!R53+INTAVI_PA_EX!R53+INTAVI_FR_IN!R53+INTAVI_FR_EX!R53</f>
        <v>0</v>
      </c>
      <c r="S53" s="30">
        <f>INTAVI_PA_IN!S53+INTAVI_PA_EX!S53+INTAVI_FR_IN!S53+INTAVI_FR_EX!S53</f>
        <v>0</v>
      </c>
      <c r="T53" s="30">
        <f>INTAVI_PA_IN!T53+INTAVI_PA_EX!T53+INTAVI_FR_IN!T53+INTAVI_FR_EX!T53</f>
        <v>0</v>
      </c>
      <c r="U53" s="30">
        <f>INTAVI_PA_IN!U53+INTAVI_PA_EX!U53+INTAVI_FR_IN!U53+INTAVI_FR_EX!U53</f>
        <v>0</v>
      </c>
      <c r="V53" s="30">
        <f>INTAVI_PA_IN!V53+INTAVI_PA_EX!V53+INTAVI_FR_IN!V53+INTAVI_FR_EX!V53</f>
        <v>0</v>
      </c>
      <c r="W53" s="30">
        <f>INTAVI_PA_IN!W53+INTAVI_PA_EX!W53+INTAVI_FR_IN!W53+INTAVI_FR_EX!W53</f>
        <v>0</v>
      </c>
      <c r="X53" s="30">
        <f>INTAVI_PA_IN!X53+INTAVI_PA_EX!X53+INTAVI_FR_IN!X53+INTAVI_FR_EX!X53</f>
        <v>0</v>
      </c>
    </row>
    <row r="54" spans="1:24" ht="11.25" customHeight="1" x14ac:dyDescent="0.2">
      <c r="A54" s="22" t="s">
        <v>95</v>
      </c>
      <c r="B54" s="23" t="s">
        <v>96</v>
      </c>
      <c r="C54" s="30">
        <f>INTAVI_PA_IN!C54+INTAVI_PA_EX!C54+INTAVI_FR_IN!C54+INTAVI_FR_EX!C54</f>
        <v>0</v>
      </c>
      <c r="D54" s="30">
        <f>INTAVI_PA_IN!D54+INTAVI_PA_EX!D54+INTAVI_FR_IN!D54+INTAVI_FR_EX!D54</f>
        <v>0</v>
      </c>
      <c r="E54" s="30">
        <f>INTAVI_PA_IN!E54+INTAVI_PA_EX!E54+INTAVI_FR_IN!E54+INTAVI_FR_EX!E54</f>
        <v>0</v>
      </c>
      <c r="F54" s="30">
        <f>INTAVI_PA_IN!F54+INTAVI_PA_EX!F54+INTAVI_FR_IN!F54+INTAVI_FR_EX!F54</f>
        <v>0</v>
      </c>
      <c r="G54" s="30">
        <f>INTAVI_PA_IN!G54+INTAVI_PA_EX!G54+INTAVI_FR_IN!G54+INTAVI_FR_EX!G54</f>
        <v>0</v>
      </c>
      <c r="H54" s="30">
        <f>INTAVI_PA_IN!H54+INTAVI_PA_EX!H54+INTAVI_FR_IN!H54+INTAVI_FR_EX!H54</f>
        <v>0</v>
      </c>
      <c r="I54" s="30">
        <f>INTAVI_PA_IN!I54+INTAVI_PA_EX!I54+INTAVI_FR_IN!I54+INTAVI_FR_EX!I54</f>
        <v>0</v>
      </c>
      <c r="J54" s="30">
        <f>INTAVI_PA_IN!J54+INTAVI_PA_EX!J54+INTAVI_FR_IN!J54+INTAVI_FR_EX!J54</f>
        <v>0</v>
      </c>
      <c r="K54" s="30">
        <f>INTAVI_PA_IN!K54+INTAVI_PA_EX!K54+INTAVI_FR_IN!K54+INTAVI_FR_EX!K54</f>
        <v>0</v>
      </c>
      <c r="L54" s="30">
        <f>INTAVI_PA_IN!L54+INTAVI_PA_EX!L54+INTAVI_FR_IN!L54+INTAVI_FR_EX!L54</f>
        <v>0</v>
      </c>
      <c r="M54" s="30">
        <f>INTAVI_PA_IN!M54+INTAVI_PA_EX!M54+INTAVI_FR_IN!M54+INTAVI_FR_EX!M54</f>
        <v>0</v>
      </c>
      <c r="N54" s="30">
        <f>INTAVI_PA_IN!N54+INTAVI_PA_EX!N54+INTAVI_FR_IN!N54+INTAVI_FR_EX!N54</f>
        <v>0</v>
      </c>
      <c r="O54" s="30">
        <f>INTAVI_PA_IN!O54+INTAVI_PA_EX!O54+INTAVI_FR_IN!O54+INTAVI_FR_EX!O54</f>
        <v>0</v>
      </c>
      <c r="P54" s="30">
        <f>INTAVI_PA_IN!P54+INTAVI_PA_EX!P54+INTAVI_FR_IN!P54+INTAVI_FR_EX!P54</f>
        <v>0</v>
      </c>
      <c r="Q54" s="30">
        <f>INTAVI_PA_IN!Q54+INTAVI_PA_EX!Q54+INTAVI_FR_IN!Q54+INTAVI_FR_EX!Q54</f>
        <v>0</v>
      </c>
      <c r="R54" s="30">
        <f>INTAVI_PA_IN!R54+INTAVI_PA_EX!R54+INTAVI_FR_IN!R54+INTAVI_FR_EX!R54</f>
        <v>0</v>
      </c>
      <c r="S54" s="30">
        <f>INTAVI_PA_IN!S54+INTAVI_PA_EX!S54+INTAVI_FR_IN!S54+INTAVI_FR_EX!S54</f>
        <v>0</v>
      </c>
      <c r="T54" s="30">
        <f>INTAVI_PA_IN!T54+INTAVI_PA_EX!T54+INTAVI_FR_IN!T54+INTAVI_FR_EX!T54</f>
        <v>0</v>
      </c>
      <c r="U54" s="30">
        <f>INTAVI_PA_IN!U54+INTAVI_PA_EX!U54+INTAVI_FR_IN!U54+INTAVI_FR_EX!U54</f>
        <v>0</v>
      </c>
      <c r="V54" s="30">
        <f>INTAVI_PA_IN!V54+INTAVI_PA_EX!V54+INTAVI_FR_IN!V54+INTAVI_FR_EX!V54</f>
        <v>0</v>
      </c>
      <c r="W54" s="30">
        <f>INTAVI_PA_IN!W54+INTAVI_PA_EX!W54+INTAVI_FR_IN!W54+INTAVI_FR_EX!W54</f>
        <v>0</v>
      </c>
      <c r="X54" s="30">
        <f>INTAVI_PA_IN!X54+INTAVI_PA_EX!X54+INTAVI_FR_IN!X54+INTAVI_FR_EX!X54</f>
        <v>0</v>
      </c>
    </row>
    <row r="55" spans="1:24" ht="11.25" customHeight="1" x14ac:dyDescent="0.2">
      <c r="A55" s="22" t="s">
        <v>97</v>
      </c>
      <c r="B55" s="23" t="s">
        <v>98</v>
      </c>
      <c r="C55" s="30">
        <f>INTAVI_PA_IN!C55+INTAVI_PA_EX!C55+INTAVI_FR_IN!C55+INTAVI_FR_EX!C55</f>
        <v>0</v>
      </c>
      <c r="D55" s="30">
        <f>INTAVI_PA_IN!D55+INTAVI_PA_EX!D55+INTAVI_FR_IN!D55+INTAVI_FR_EX!D55</f>
        <v>0</v>
      </c>
      <c r="E55" s="30">
        <f>INTAVI_PA_IN!E55+INTAVI_PA_EX!E55+INTAVI_FR_IN!E55+INTAVI_FR_EX!E55</f>
        <v>0</v>
      </c>
      <c r="F55" s="30">
        <f>INTAVI_PA_IN!F55+INTAVI_PA_EX!F55+INTAVI_FR_IN!F55+INTAVI_FR_EX!F55</f>
        <v>0</v>
      </c>
      <c r="G55" s="30">
        <f>INTAVI_PA_IN!G55+INTAVI_PA_EX!G55+INTAVI_FR_IN!G55+INTAVI_FR_EX!G55</f>
        <v>0</v>
      </c>
      <c r="H55" s="30">
        <f>INTAVI_PA_IN!H55+INTAVI_PA_EX!H55+INTAVI_FR_IN!H55+INTAVI_FR_EX!H55</f>
        <v>0</v>
      </c>
      <c r="I55" s="30">
        <f>INTAVI_PA_IN!I55+INTAVI_PA_EX!I55+INTAVI_FR_IN!I55+INTAVI_FR_EX!I55</f>
        <v>0</v>
      </c>
      <c r="J55" s="30">
        <f>INTAVI_PA_IN!J55+INTAVI_PA_EX!J55+INTAVI_FR_IN!J55+INTAVI_FR_EX!J55</f>
        <v>0</v>
      </c>
      <c r="K55" s="30">
        <f>INTAVI_PA_IN!K55+INTAVI_PA_EX!K55+INTAVI_FR_IN!K55+INTAVI_FR_EX!K55</f>
        <v>0</v>
      </c>
      <c r="L55" s="30">
        <f>INTAVI_PA_IN!L55+INTAVI_PA_EX!L55+INTAVI_FR_IN!L55+INTAVI_FR_EX!L55</f>
        <v>0</v>
      </c>
      <c r="M55" s="30">
        <f>INTAVI_PA_IN!M55+INTAVI_PA_EX!M55+INTAVI_FR_IN!M55+INTAVI_FR_EX!M55</f>
        <v>0</v>
      </c>
      <c r="N55" s="30">
        <f>INTAVI_PA_IN!N55+INTAVI_PA_EX!N55+INTAVI_FR_IN!N55+INTAVI_FR_EX!N55</f>
        <v>0</v>
      </c>
      <c r="O55" s="30">
        <f>INTAVI_PA_IN!O55+INTAVI_PA_EX!O55+INTAVI_FR_IN!O55+INTAVI_FR_EX!O55</f>
        <v>0</v>
      </c>
      <c r="P55" s="30">
        <f>INTAVI_PA_IN!P55+INTAVI_PA_EX!P55+INTAVI_FR_IN!P55+INTAVI_FR_EX!P55</f>
        <v>0</v>
      </c>
      <c r="Q55" s="30">
        <f>INTAVI_PA_IN!Q55+INTAVI_PA_EX!Q55+INTAVI_FR_IN!Q55+INTAVI_FR_EX!Q55</f>
        <v>0</v>
      </c>
      <c r="R55" s="30">
        <f>INTAVI_PA_IN!R55+INTAVI_PA_EX!R55+INTAVI_FR_IN!R55+INTAVI_FR_EX!R55</f>
        <v>0</v>
      </c>
      <c r="S55" s="30">
        <f>INTAVI_PA_IN!S55+INTAVI_PA_EX!S55+INTAVI_FR_IN!S55+INTAVI_FR_EX!S55</f>
        <v>0</v>
      </c>
      <c r="T55" s="30">
        <f>INTAVI_PA_IN!T55+INTAVI_PA_EX!T55+INTAVI_FR_IN!T55+INTAVI_FR_EX!T55</f>
        <v>0</v>
      </c>
      <c r="U55" s="30">
        <f>INTAVI_PA_IN!U55+INTAVI_PA_EX!U55+INTAVI_FR_IN!U55+INTAVI_FR_EX!U55</f>
        <v>0</v>
      </c>
      <c r="V55" s="30">
        <f>INTAVI_PA_IN!V55+INTAVI_PA_EX!V55+INTAVI_FR_IN!V55+INTAVI_FR_EX!V55</f>
        <v>0</v>
      </c>
      <c r="W55" s="30">
        <f>INTAVI_PA_IN!W55+INTAVI_PA_EX!W55+INTAVI_FR_IN!W55+INTAVI_FR_EX!W55</f>
        <v>0</v>
      </c>
      <c r="X55" s="30">
        <f>INTAVI_PA_IN!X55+INTAVI_PA_EX!X55+INTAVI_FR_IN!X55+INTAVI_FR_EX!X55</f>
        <v>0</v>
      </c>
    </row>
    <row r="56" spans="1:24" ht="11.25" customHeight="1" x14ac:dyDescent="0.2">
      <c r="A56" s="22" t="s">
        <v>99</v>
      </c>
      <c r="B56" s="23" t="s">
        <v>100</v>
      </c>
      <c r="C56" s="30">
        <f>INTAVI_PA_IN!C56+INTAVI_PA_EX!C56+INTAVI_FR_IN!C56+INTAVI_FR_EX!C56</f>
        <v>0</v>
      </c>
      <c r="D56" s="30">
        <f>INTAVI_PA_IN!D56+INTAVI_PA_EX!D56+INTAVI_FR_IN!D56+INTAVI_FR_EX!D56</f>
        <v>0</v>
      </c>
      <c r="E56" s="30">
        <f>INTAVI_PA_IN!E56+INTAVI_PA_EX!E56+INTAVI_FR_IN!E56+INTAVI_FR_EX!E56</f>
        <v>0</v>
      </c>
      <c r="F56" s="30">
        <f>INTAVI_PA_IN!F56+INTAVI_PA_EX!F56+INTAVI_FR_IN!F56+INTAVI_FR_EX!F56</f>
        <v>0</v>
      </c>
      <c r="G56" s="30">
        <f>INTAVI_PA_IN!G56+INTAVI_PA_EX!G56+INTAVI_FR_IN!G56+INTAVI_FR_EX!G56</f>
        <v>0</v>
      </c>
      <c r="H56" s="30">
        <f>INTAVI_PA_IN!H56+INTAVI_PA_EX!H56+INTAVI_FR_IN!H56+INTAVI_FR_EX!H56</f>
        <v>0</v>
      </c>
      <c r="I56" s="30">
        <f>INTAVI_PA_IN!I56+INTAVI_PA_EX!I56+INTAVI_FR_IN!I56+INTAVI_FR_EX!I56</f>
        <v>0</v>
      </c>
      <c r="J56" s="30">
        <f>INTAVI_PA_IN!J56+INTAVI_PA_EX!J56+INTAVI_FR_IN!J56+INTAVI_FR_EX!J56</f>
        <v>0</v>
      </c>
      <c r="K56" s="30">
        <f>INTAVI_PA_IN!K56+INTAVI_PA_EX!K56+INTAVI_FR_IN!K56+INTAVI_FR_EX!K56</f>
        <v>0</v>
      </c>
      <c r="L56" s="30">
        <f>INTAVI_PA_IN!L56+INTAVI_PA_EX!L56+INTAVI_FR_IN!L56+INTAVI_FR_EX!L56</f>
        <v>0</v>
      </c>
      <c r="M56" s="30">
        <f>INTAVI_PA_IN!M56+INTAVI_PA_EX!M56+INTAVI_FR_IN!M56+INTAVI_FR_EX!M56</f>
        <v>0</v>
      </c>
      <c r="N56" s="30">
        <f>INTAVI_PA_IN!N56+INTAVI_PA_EX!N56+INTAVI_FR_IN!N56+INTAVI_FR_EX!N56</f>
        <v>0</v>
      </c>
      <c r="O56" s="30">
        <f>INTAVI_PA_IN!O56+INTAVI_PA_EX!O56+INTAVI_FR_IN!O56+INTAVI_FR_EX!O56</f>
        <v>0</v>
      </c>
      <c r="P56" s="30">
        <f>INTAVI_PA_IN!P56+INTAVI_PA_EX!P56+INTAVI_FR_IN!P56+INTAVI_FR_EX!P56</f>
        <v>0</v>
      </c>
      <c r="Q56" s="30">
        <f>INTAVI_PA_IN!Q56+INTAVI_PA_EX!Q56+INTAVI_FR_IN!Q56+INTAVI_FR_EX!Q56</f>
        <v>0</v>
      </c>
      <c r="R56" s="30">
        <f>INTAVI_PA_IN!R56+INTAVI_PA_EX!R56+INTAVI_FR_IN!R56+INTAVI_FR_EX!R56</f>
        <v>0</v>
      </c>
      <c r="S56" s="30">
        <f>INTAVI_PA_IN!S56+INTAVI_PA_EX!S56+INTAVI_FR_IN!S56+INTAVI_FR_EX!S56</f>
        <v>0</v>
      </c>
      <c r="T56" s="30">
        <f>INTAVI_PA_IN!T56+INTAVI_PA_EX!T56+INTAVI_FR_IN!T56+INTAVI_FR_EX!T56</f>
        <v>0</v>
      </c>
      <c r="U56" s="30">
        <f>INTAVI_PA_IN!U56+INTAVI_PA_EX!U56+INTAVI_FR_IN!U56+INTAVI_FR_EX!U56</f>
        <v>0</v>
      </c>
      <c r="V56" s="30">
        <f>INTAVI_PA_IN!V56+INTAVI_PA_EX!V56+INTAVI_FR_IN!V56+INTAVI_FR_EX!V56</f>
        <v>0</v>
      </c>
      <c r="W56" s="30">
        <f>INTAVI_PA_IN!W56+INTAVI_PA_EX!W56+INTAVI_FR_IN!W56+INTAVI_FR_EX!W56</f>
        <v>0</v>
      </c>
      <c r="X56" s="30">
        <f>INTAVI_PA_IN!X56+INTAVI_PA_EX!X56+INTAVI_FR_IN!X56+INTAVI_FR_EX!X56</f>
        <v>0</v>
      </c>
    </row>
    <row r="57" spans="1:24" ht="11.25" customHeight="1" x14ac:dyDescent="0.2">
      <c r="A57" s="22" t="s">
        <v>101</v>
      </c>
      <c r="B57" s="23" t="s">
        <v>102</v>
      </c>
      <c r="C57" s="30">
        <f>INTAVI_PA_IN!C57+INTAVI_PA_EX!C57+INTAVI_FR_IN!C57+INTAVI_FR_EX!C57</f>
        <v>0</v>
      </c>
      <c r="D57" s="30">
        <f>INTAVI_PA_IN!D57+INTAVI_PA_EX!D57+INTAVI_FR_IN!D57+INTAVI_FR_EX!D57</f>
        <v>0</v>
      </c>
      <c r="E57" s="30">
        <f>INTAVI_PA_IN!E57+INTAVI_PA_EX!E57+INTAVI_FR_IN!E57+INTAVI_FR_EX!E57</f>
        <v>0</v>
      </c>
      <c r="F57" s="30">
        <f>INTAVI_PA_IN!F57+INTAVI_PA_EX!F57+INTAVI_FR_IN!F57+INTAVI_FR_EX!F57</f>
        <v>0</v>
      </c>
      <c r="G57" s="30">
        <f>INTAVI_PA_IN!G57+INTAVI_PA_EX!G57+INTAVI_FR_IN!G57+INTAVI_FR_EX!G57</f>
        <v>0</v>
      </c>
      <c r="H57" s="30">
        <f>INTAVI_PA_IN!H57+INTAVI_PA_EX!H57+INTAVI_FR_IN!H57+INTAVI_FR_EX!H57</f>
        <v>0</v>
      </c>
      <c r="I57" s="30">
        <f>INTAVI_PA_IN!I57+INTAVI_PA_EX!I57+INTAVI_FR_IN!I57+INTAVI_FR_EX!I57</f>
        <v>0</v>
      </c>
      <c r="J57" s="30">
        <f>INTAVI_PA_IN!J57+INTAVI_PA_EX!J57+INTAVI_FR_IN!J57+INTAVI_FR_EX!J57</f>
        <v>0</v>
      </c>
      <c r="K57" s="30">
        <f>INTAVI_PA_IN!K57+INTAVI_PA_EX!K57+INTAVI_FR_IN!K57+INTAVI_FR_EX!K57</f>
        <v>0</v>
      </c>
      <c r="L57" s="30">
        <f>INTAVI_PA_IN!L57+INTAVI_PA_EX!L57+INTAVI_FR_IN!L57+INTAVI_FR_EX!L57</f>
        <v>0</v>
      </c>
      <c r="M57" s="30">
        <f>INTAVI_PA_IN!M57+INTAVI_PA_EX!M57+INTAVI_FR_IN!M57+INTAVI_FR_EX!M57</f>
        <v>0</v>
      </c>
      <c r="N57" s="30">
        <f>INTAVI_PA_IN!N57+INTAVI_PA_EX!N57+INTAVI_FR_IN!N57+INTAVI_FR_EX!N57</f>
        <v>0</v>
      </c>
      <c r="O57" s="30">
        <f>INTAVI_PA_IN!O57+INTAVI_PA_EX!O57+INTAVI_FR_IN!O57+INTAVI_FR_EX!O57</f>
        <v>0</v>
      </c>
      <c r="P57" s="30">
        <f>INTAVI_PA_IN!P57+INTAVI_PA_EX!P57+INTAVI_FR_IN!P57+INTAVI_FR_EX!P57</f>
        <v>0</v>
      </c>
      <c r="Q57" s="30">
        <f>INTAVI_PA_IN!Q57+INTAVI_PA_EX!Q57+INTAVI_FR_IN!Q57+INTAVI_FR_EX!Q57</f>
        <v>0</v>
      </c>
      <c r="R57" s="30">
        <f>INTAVI_PA_IN!R57+INTAVI_PA_EX!R57+INTAVI_FR_IN!R57+INTAVI_FR_EX!R57</f>
        <v>0</v>
      </c>
      <c r="S57" s="30">
        <f>INTAVI_PA_IN!S57+INTAVI_PA_EX!S57+INTAVI_FR_IN!S57+INTAVI_FR_EX!S57</f>
        <v>0</v>
      </c>
      <c r="T57" s="30">
        <f>INTAVI_PA_IN!T57+INTAVI_PA_EX!T57+INTAVI_FR_IN!T57+INTAVI_FR_EX!T57</f>
        <v>0</v>
      </c>
      <c r="U57" s="30">
        <f>INTAVI_PA_IN!U57+INTAVI_PA_EX!U57+INTAVI_FR_IN!U57+INTAVI_FR_EX!U57</f>
        <v>0</v>
      </c>
      <c r="V57" s="30">
        <f>INTAVI_PA_IN!V57+INTAVI_PA_EX!V57+INTAVI_FR_IN!V57+INTAVI_FR_EX!V57</f>
        <v>0</v>
      </c>
      <c r="W57" s="30">
        <f>INTAVI_PA_IN!W57+INTAVI_PA_EX!W57+INTAVI_FR_IN!W57+INTAVI_FR_EX!W57</f>
        <v>0</v>
      </c>
      <c r="X57" s="30">
        <f>INTAVI_PA_IN!X57+INTAVI_PA_EX!X57+INTAVI_FR_IN!X57+INTAVI_FR_EX!X57</f>
        <v>0</v>
      </c>
    </row>
    <row r="58" spans="1:24" ht="11.25" customHeight="1" x14ac:dyDescent="0.2">
      <c r="A58" s="22" t="s">
        <v>103</v>
      </c>
      <c r="B58" s="23" t="s">
        <v>104</v>
      </c>
      <c r="C58" s="30">
        <f>INTAVI_PA_IN!C58+INTAVI_PA_EX!C58+INTAVI_FR_IN!C58+INTAVI_FR_EX!C58</f>
        <v>0</v>
      </c>
      <c r="D58" s="30">
        <f>INTAVI_PA_IN!D58+INTAVI_PA_EX!D58+INTAVI_FR_IN!D58+INTAVI_FR_EX!D58</f>
        <v>0</v>
      </c>
      <c r="E58" s="30">
        <f>INTAVI_PA_IN!E58+INTAVI_PA_EX!E58+INTAVI_FR_IN!E58+INTAVI_FR_EX!E58</f>
        <v>0</v>
      </c>
      <c r="F58" s="30">
        <f>INTAVI_PA_IN!F58+INTAVI_PA_EX!F58+INTAVI_FR_IN!F58+INTAVI_FR_EX!F58</f>
        <v>0</v>
      </c>
      <c r="G58" s="30">
        <f>INTAVI_PA_IN!G58+INTAVI_PA_EX!G58+INTAVI_FR_IN!G58+INTAVI_FR_EX!G58</f>
        <v>0</v>
      </c>
      <c r="H58" s="30">
        <f>INTAVI_PA_IN!H58+INTAVI_PA_EX!H58+INTAVI_FR_IN!H58+INTAVI_FR_EX!H58</f>
        <v>0</v>
      </c>
      <c r="I58" s="30">
        <f>INTAVI_PA_IN!I58+INTAVI_PA_EX!I58+INTAVI_FR_IN!I58+INTAVI_FR_EX!I58</f>
        <v>0</v>
      </c>
      <c r="J58" s="30">
        <f>INTAVI_PA_IN!J58+INTAVI_PA_EX!J58+INTAVI_FR_IN!J58+INTAVI_FR_EX!J58</f>
        <v>0</v>
      </c>
      <c r="K58" s="30">
        <f>INTAVI_PA_IN!K58+INTAVI_PA_EX!K58+INTAVI_FR_IN!K58+INTAVI_FR_EX!K58</f>
        <v>0</v>
      </c>
      <c r="L58" s="30">
        <f>INTAVI_PA_IN!L58+INTAVI_PA_EX!L58+INTAVI_FR_IN!L58+INTAVI_FR_EX!L58</f>
        <v>0</v>
      </c>
      <c r="M58" s="30">
        <f>INTAVI_PA_IN!M58+INTAVI_PA_EX!M58+INTAVI_FR_IN!M58+INTAVI_FR_EX!M58</f>
        <v>0</v>
      </c>
      <c r="N58" s="30">
        <f>INTAVI_PA_IN!N58+INTAVI_PA_EX!N58+INTAVI_FR_IN!N58+INTAVI_FR_EX!N58</f>
        <v>0</v>
      </c>
      <c r="O58" s="30">
        <f>INTAVI_PA_IN!O58+INTAVI_PA_EX!O58+INTAVI_FR_IN!O58+INTAVI_FR_EX!O58</f>
        <v>0</v>
      </c>
      <c r="P58" s="30">
        <f>INTAVI_PA_IN!P58+INTAVI_PA_EX!P58+INTAVI_FR_IN!P58+INTAVI_FR_EX!P58</f>
        <v>0</v>
      </c>
      <c r="Q58" s="30">
        <f>INTAVI_PA_IN!Q58+INTAVI_PA_EX!Q58+INTAVI_FR_IN!Q58+INTAVI_FR_EX!Q58</f>
        <v>0</v>
      </c>
      <c r="R58" s="30">
        <f>INTAVI_PA_IN!R58+INTAVI_PA_EX!R58+INTAVI_FR_IN!R58+INTAVI_FR_EX!R58</f>
        <v>0</v>
      </c>
      <c r="S58" s="30">
        <f>INTAVI_PA_IN!S58+INTAVI_PA_EX!S58+INTAVI_FR_IN!S58+INTAVI_FR_EX!S58</f>
        <v>0</v>
      </c>
      <c r="T58" s="30">
        <f>INTAVI_PA_IN!T58+INTAVI_PA_EX!T58+INTAVI_FR_IN!T58+INTAVI_FR_EX!T58</f>
        <v>0</v>
      </c>
      <c r="U58" s="30">
        <f>INTAVI_PA_IN!U58+INTAVI_PA_EX!U58+INTAVI_FR_IN!U58+INTAVI_FR_EX!U58</f>
        <v>0</v>
      </c>
      <c r="V58" s="30">
        <f>INTAVI_PA_IN!V58+INTAVI_PA_EX!V58+INTAVI_FR_IN!V58+INTAVI_FR_EX!V58</f>
        <v>0</v>
      </c>
      <c r="W58" s="30">
        <f>INTAVI_PA_IN!W58+INTAVI_PA_EX!W58+INTAVI_FR_IN!W58+INTAVI_FR_EX!W58</f>
        <v>0</v>
      </c>
      <c r="X58" s="30">
        <f>INTAVI_PA_IN!X58+INTAVI_PA_EX!X58+INTAVI_FR_IN!X58+INTAVI_FR_EX!X58</f>
        <v>0</v>
      </c>
    </row>
    <row r="59" spans="1:24" ht="11.25" customHeight="1" x14ac:dyDescent="0.2">
      <c r="A59" s="22" t="s">
        <v>105</v>
      </c>
      <c r="B59" s="23" t="s">
        <v>106</v>
      </c>
      <c r="C59" s="30">
        <f>INTAVI_PA_IN!C59+INTAVI_PA_EX!C59+INTAVI_FR_IN!C59+INTAVI_FR_EX!C59</f>
        <v>0</v>
      </c>
      <c r="D59" s="30">
        <f>INTAVI_PA_IN!D59+INTAVI_PA_EX!D59+INTAVI_FR_IN!D59+INTAVI_FR_EX!D59</f>
        <v>0</v>
      </c>
      <c r="E59" s="30">
        <f>INTAVI_PA_IN!E59+INTAVI_PA_EX!E59+INTAVI_FR_IN!E59+INTAVI_FR_EX!E59</f>
        <v>0</v>
      </c>
      <c r="F59" s="30">
        <f>INTAVI_PA_IN!F59+INTAVI_PA_EX!F59+INTAVI_FR_IN!F59+INTAVI_FR_EX!F59</f>
        <v>0</v>
      </c>
      <c r="G59" s="30">
        <f>INTAVI_PA_IN!G59+INTAVI_PA_EX!G59+INTAVI_FR_IN!G59+INTAVI_FR_EX!G59</f>
        <v>0</v>
      </c>
      <c r="H59" s="30">
        <f>INTAVI_PA_IN!H59+INTAVI_PA_EX!H59+INTAVI_FR_IN!H59+INTAVI_FR_EX!H59</f>
        <v>0</v>
      </c>
      <c r="I59" s="30">
        <f>INTAVI_PA_IN!I59+INTAVI_PA_EX!I59+INTAVI_FR_IN!I59+INTAVI_FR_EX!I59</f>
        <v>0</v>
      </c>
      <c r="J59" s="30">
        <f>INTAVI_PA_IN!J59+INTAVI_PA_EX!J59+INTAVI_FR_IN!J59+INTAVI_FR_EX!J59</f>
        <v>0</v>
      </c>
      <c r="K59" s="30">
        <f>INTAVI_PA_IN!K59+INTAVI_PA_EX!K59+INTAVI_FR_IN!K59+INTAVI_FR_EX!K59</f>
        <v>0</v>
      </c>
      <c r="L59" s="30">
        <f>INTAVI_PA_IN!L59+INTAVI_PA_EX!L59+INTAVI_FR_IN!L59+INTAVI_FR_EX!L59</f>
        <v>0</v>
      </c>
      <c r="M59" s="30">
        <f>INTAVI_PA_IN!M59+INTAVI_PA_EX!M59+INTAVI_FR_IN!M59+INTAVI_FR_EX!M59</f>
        <v>0</v>
      </c>
      <c r="N59" s="30">
        <f>INTAVI_PA_IN!N59+INTAVI_PA_EX!N59+INTAVI_FR_IN!N59+INTAVI_FR_EX!N59</f>
        <v>0</v>
      </c>
      <c r="O59" s="30">
        <f>INTAVI_PA_IN!O59+INTAVI_PA_EX!O59+INTAVI_FR_IN!O59+INTAVI_FR_EX!O59</f>
        <v>0</v>
      </c>
      <c r="P59" s="30">
        <f>INTAVI_PA_IN!P59+INTAVI_PA_EX!P59+INTAVI_FR_IN!P59+INTAVI_FR_EX!P59</f>
        <v>0</v>
      </c>
      <c r="Q59" s="30">
        <f>INTAVI_PA_IN!Q59+INTAVI_PA_EX!Q59+INTAVI_FR_IN!Q59+INTAVI_FR_EX!Q59</f>
        <v>0</v>
      </c>
      <c r="R59" s="30">
        <f>INTAVI_PA_IN!R59+INTAVI_PA_EX!R59+INTAVI_FR_IN!R59+INTAVI_FR_EX!R59</f>
        <v>0</v>
      </c>
      <c r="S59" s="30">
        <f>INTAVI_PA_IN!S59+INTAVI_PA_EX!S59+INTAVI_FR_IN!S59+INTAVI_FR_EX!S59</f>
        <v>0</v>
      </c>
      <c r="T59" s="30">
        <f>INTAVI_PA_IN!T59+INTAVI_PA_EX!T59+INTAVI_FR_IN!T59+INTAVI_FR_EX!T59</f>
        <v>0</v>
      </c>
      <c r="U59" s="30">
        <f>INTAVI_PA_IN!U59+INTAVI_PA_EX!U59+INTAVI_FR_IN!U59+INTAVI_FR_EX!U59</f>
        <v>0</v>
      </c>
      <c r="V59" s="30">
        <f>INTAVI_PA_IN!V59+INTAVI_PA_EX!V59+INTAVI_FR_IN!V59+INTAVI_FR_EX!V59</f>
        <v>0</v>
      </c>
      <c r="W59" s="30">
        <f>INTAVI_PA_IN!W59+INTAVI_PA_EX!W59+INTAVI_FR_IN!W59+INTAVI_FR_EX!W59</f>
        <v>0</v>
      </c>
      <c r="X59" s="30">
        <f>INTAVI_PA_IN!X59+INTAVI_PA_EX!X59+INTAVI_FR_IN!X59+INTAVI_FR_EX!X59</f>
        <v>0</v>
      </c>
    </row>
    <row r="60" spans="1:24" ht="11.25" customHeight="1" x14ac:dyDescent="0.2">
      <c r="A60" s="22" t="s">
        <v>107</v>
      </c>
      <c r="B60" s="23" t="s">
        <v>108</v>
      </c>
      <c r="C60" s="30">
        <f>INTAVI_PA_IN!C60+INTAVI_PA_EX!C60+INTAVI_FR_IN!C60+INTAVI_FR_EX!C60</f>
        <v>0</v>
      </c>
      <c r="D60" s="30">
        <f>INTAVI_PA_IN!D60+INTAVI_PA_EX!D60+INTAVI_FR_IN!D60+INTAVI_FR_EX!D60</f>
        <v>0</v>
      </c>
      <c r="E60" s="30">
        <f>INTAVI_PA_IN!E60+INTAVI_PA_EX!E60+INTAVI_FR_IN!E60+INTAVI_FR_EX!E60</f>
        <v>0</v>
      </c>
      <c r="F60" s="30">
        <f>INTAVI_PA_IN!F60+INTAVI_PA_EX!F60+INTAVI_FR_IN!F60+INTAVI_FR_EX!F60</f>
        <v>0</v>
      </c>
      <c r="G60" s="30">
        <f>INTAVI_PA_IN!G60+INTAVI_PA_EX!G60+INTAVI_FR_IN!G60+INTAVI_FR_EX!G60</f>
        <v>0</v>
      </c>
      <c r="H60" s="30">
        <f>INTAVI_PA_IN!H60+INTAVI_PA_EX!H60+INTAVI_FR_IN!H60+INTAVI_FR_EX!H60</f>
        <v>0</v>
      </c>
      <c r="I60" s="30">
        <f>INTAVI_PA_IN!I60+INTAVI_PA_EX!I60+INTAVI_FR_IN!I60+INTAVI_FR_EX!I60</f>
        <v>0</v>
      </c>
      <c r="J60" s="30">
        <f>INTAVI_PA_IN!J60+INTAVI_PA_EX!J60+INTAVI_FR_IN!J60+INTAVI_FR_EX!J60</f>
        <v>0</v>
      </c>
      <c r="K60" s="30">
        <f>INTAVI_PA_IN!K60+INTAVI_PA_EX!K60+INTAVI_FR_IN!K60+INTAVI_FR_EX!K60</f>
        <v>0</v>
      </c>
      <c r="L60" s="30">
        <f>INTAVI_PA_IN!L60+INTAVI_PA_EX!L60+INTAVI_FR_IN!L60+INTAVI_FR_EX!L60</f>
        <v>0</v>
      </c>
      <c r="M60" s="30">
        <f>INTAVI_PA_IN!M60+INTAVI_PA_EX!M60+INTAVI_FR_IN!M60+INTAVI_FR_EX!M60</f>
        <v>0</v>
      </c>
      <c r="N60" s="30">
        <f>INTAVI_PA_IN!N60+INTAVI_PA_EX!N60+INTAVI_FR_IN!N60+INTAVI_FR_EX!N60</f>
        <v>0</v>
      </c>
      <c r="O60" s="30">
        <f>INTAVI_PA_IN!O60+INTAVI_PA_EX!O60+INTAVI_FR_IN!O60+INTAVI_FR_EX!O60</f>
        <v>0</v>
      </c>
      <c r="P60" s="30">
        <f>INTAVI_PA_IN!P60+INTAVI_PA_EX!P60+INTAVI_FR_IN!P60+INTAVI_FR_EX!P60</f>
        <v>0</v>
      </c>
      <c r="Q60" s="30">
        <f>INTAVI_PA_IN!Q60+INTAVI_PA_EX!Q60+INTAVI_FR_IN!Q60+INTAVI_FR_EX!Q60</f>
        <v>0</v>
      </c>
      <c r="R60" s="30">
        <f>INTAVI_PA_IN!R60+INTAVI_PA_EX!R60+INTAVI_FR_IN!R60+INTAVI_FR_EX!R60</f>
        <v>0</v>
      </c>
      <c r="S60" s="30">
        <f>INTAVI_PA_IN!S60+INTAVI_PA_EX!S60+INTAVI_FR_IN!S60+INTAVI_FR_EX!S60</f>
        <v>0</v>
      </c>
      <c r="T60" s="30">
        <f>INTAVI_PA_IN!T60+INTAVI_PA_EX!T60+INTAVI_FR_IN!T60+INTAVI_FR_EX!T60</f>
        <v>0</v>
      </c>
      <c r="U60" s="30">
        <f>INTAVI_PA_IN!U60+INTAVI_PA_EX!U60+INTAVI_FR_IN!U60+INTAVI_FR_EX!U60</f>
        <v>0</v>
      </c>
      <c r="V60" s="30">
        <f>INTAVI_PA_IN!V60+INTAVI_PA_EX!V60+INTAVI_FR_IN!V60+INTAVI_FR_EX!V60</f>
        <v>0</v>
      </c>
      <c r="W60" s="30">
        <f>INTAVI_PA_IN!W60+INTAVI_PA_EX!W60+INTAVI_FR_IN!W60+INTAVI_FR_EX!W60</f>
        <v>0</v>
      </c>
      <c r="X60" s="30">
        <f>INTAVI_PA_IN!X60+INTAVI_PA_EX!X60+INTAVI_FR_IN!X60+INTAVI_FR_EX!X60</f>
        <v>0</v>
      </c>
    </row>
    <row r="61" spans="1:24" ht="11.25" customHeight="1" x14ac:dyDescent="0.2">
      <c r="A61" s="22" t="s">
        <v>109</v>
      </c>
      <c r="B61" s="23" t="s">
        <v>110</v>
      </c>
      <c r="C61" s="30">
        <f>INTAVI_PA_IN!C61+INTAVI_PA_EX!C61+INTAVI_FR_IN!C61+INTAVI_FR_EX!C61</f>
        <v>0</v>
      </c>
      <c r="D61" s="30">
        <f>INTAVI_PA_IN!D61+INTAVI_PA_EX!D61+INTAVI_FR_IN!D61+INTAVI_FR_EX!D61</f>
        <v>0</v>
      </c>
      <c r="E61" s="30">
        <f>INTAVI_PA_IN!E61+INTAVI_PA_EX!E61+INTAVI_FR_IN!E61+INTAVI_FR_EX!E61</f>
        <v>0</v>
      </c>
      <c r="F61" s="30">
        <f>INTAVI_PA_IN!F61+INTAVI_PA_EX!F61+INTAVI_FR_IN!F61+INTAVI_FR_EX!F61</f>
        <v>0</v>
      </c>
      <c r="G61" s="30">
        <f>INTAVI_PA_IN!G61+INTAVI_PA_EX!G61+INTAVI_FR_IN!G61+INTAVI_FR_EX!G61</f>
        <v>0</v>
      </c>
      <c r="H61" s="30">
        <f>INTAVI_PA_IN!H61+INTAVI_PA_EX!H61+INTAVI_FR_IN!H61+INTAVI_FR_EX!H61</f>
        <v>0</v>
      </c>
      <c r="I61" s="30">
        <f>INTAVI_PA_IN!I61+INTAVI_PA_EX!I61+INTAVI_FR_IN!I61+INTAVI_FR_EX!I61</f>
        <v>0</v>
      </c>
      <c r="J61" s="30">
        <f>INTAVI_PA_IN!J61+INTAVI_PA_EX!J61+INTAVI_FR_IN!J61+INTAVI_FR_EX!J61</f>
        <v>0</v>
      </c>
      <c r="K61" s="30">
        <f>INTAVI_PA_IN!K61+INTAVI_PA_EX!K61+INTAVI_FR_IN!K61+INTAVI_FR_EX!K61</f>
        <v>0</v>
      </c>
      <c r="L61" s="30">
        <f>INTAVI_PA_IN!L61+INTAVI_PA_EX!L61+INTAVI_FR_IN!L61+INTAVI_FR_EX!L61</f>
        <v>0</v>
      </c>
      <c r="M61" s="30">
        <f>INTAVI_PA_IN!M61+INTAVI_PA_EX!M61+INTAVI_FR_IN!M61+INTAVI_FR_EX!M61</f>
        <v>0</v>
      </c>
      <c r="N61" s="30">
        <f>INTAVI_PA_IN!N61+INTAVI_PA_EX!N61+INTAVI_FR_IN!N61+INTAVI_FR_EX!N61</f>
        <v>0</v>
      </c>
      <c r="O61" s="30">
        <f>INTAVI_PA_IN!O61+INTAVI_PA_EX!O61+INTAVI_FR_IN!O61+INTAVI_FR_EX!O61</f>
        <v>0</v>
      </c>
      <c r="P61" s="30">
        <f>INTAVI_PA_IN!P61+INTAVI_PA_EX!P61+INTAVI_FR_IN!P61+INTAVI_FR_EX!P61</f>
        <v>0</v>
      </c>
      <c r="Q61" s="30">
        <f>INTAVI_PA_IN!Q61+INTAVI_PA_EX!Q61+INTAVI_FR_IN!Q61+INTAVI_FR_EX!Q61</f>
        <v>0</v>
      </c>
      <c r="R61" s="30">
        <f>INTAVI_PA_IN!R61+INTAVI_PA_EX!R61+INTAVI_FR_IN!R61+INTAVI_FR_EX!R61</f>
        <v>0</v>
      </c>
      <c r="S61" s="30">
        <f>INTAVI_PA_IN!S61+INTAVI_PA_EX!S61+INTAVI_FR_IN!S61+INTAVI_FR_EX!S61</f>
        <v>0</v>
      </c>
      <c r="T61" s="30">
        <f>INTAVI_PA_IN!T61+INTAVI_PA_EX!T61+INTAVI_FR_IN!T61+INTAVI_FR_EX!T61</f>
        <v>0</v>
      </c>
      <c r="U61" s="30">
        <f>INTAVI_PA_IN!U61+INTAVI_PA_EX!U61+INTAVI_FR_IN!U61+INTAVI_FR_EX!U61</f>
        <v>0</v>
      </c>
      <c r="V61" s="30">
        <f>INTAVI_PA_IN!V61+INTAVI_PA_EX!V61+INTAVI_FR_IN!V61+INTAVI_FR_EX!V61</f>
        <v>0</v>
      </c>
      <c r="W61" s="30">
        <f>INTAVI_PA_IN!W61+INTAVI_PA_EX!W61+INTAVI_FR_IN!W61+INTAVI_FR_EX!W61</f>
        <v>0</v>
      </c>
      <c r="X61" s="30">
        <f>INTAVI_PA_IN!X61+INTAVI_PA_EX!X61+INTAVI_FR_IN!X61+INTAVI_FR_EX!X61</f>
        <v>0</v>
      </c>
    </row>
    <row r="62" spans="1:24" ht="11.25" customHeight="1" x14ac:dyDescent="0.2">
      <c r="A62" s="22" t="s">
        <v>111</v>
      </c>
      <c r="B62" s="23" t="s">
        <v>112</v>
      </c>
      <c r="C62" s="30">
        <f>INTAVI_PA_IN!C62+INTAVI_PA_EX!C62+INTAVI_FR_IN!C62+INTAVI_FR_EX!C62</f>
        <v>0</v>
      </c>
      <c r="D62" s="30">
        <f>INTAVI_PA_IN!D62+INTAVI_PA_EX!D62+INTAVI_FR_IN!D62+INTAVI_FR_EX!D62</f>
        <v>0</v>
      </c>
      <c r="E62" s="30">
        <f>INTAVI_PA_IN!E62+INTAVI_PA_EX!E62+INTAVI_FR_IN!E62+INTAVI_FR_EX!E62</f>
        <v>0</v>
      </c>
      <c r="F62" s="30">
        <f>INTAVI_PA_IN!F62+INTAVI_PA_EX!F62+INTAVI_FR_IN!F62+INTAVI_FR_EX!F62</f>
        <v>0</v>
      </c>
      <c r="G62" s="30">
        <f>INTAVI_PA_IN!G62+INTAVI_PA_EX!G62+INTAVI_FR_IN!G62+INTAVI_FR_EX!G62</f>
        <v>0</v>
      </c>
      <c r="H62" s="30">
        <f>INTAVI_PA_IN!H62+INTAVI_PA_EX!H62+INTAVI_FR_IN!H62+INTAVI_FR_EX!H62</f>
        <v>0</v>
      </c>
      <c r="I62" s="30">
        <f>INTAVI_PA_IN!I62+INTAVI_PA_EX!I62+INTAVI_FR_IN!I62+INTAVI_FR_EX!I62</f>
        <v>0</v>
      </c>
      <c r="J62" s="30">
        <f>INTAVI_PA_IN!J62+INTAVI_PA_EX!J62+INTAVI_FR_IN!J62+INTAVI_FR_EX!J62</f>
        <v>0</v>
      </c>
      <c r="K62" s="30">
        <f>INTAVI_PA_IN!K62+INTAVI_PA_EX!K62+INTAVI_FR_IN!K62+INTAVI_FR_EX!K62</f>
        <v>0</v>
      </c>
      <c r="L62" s="30">
        <f>INTAVI_PA_IN!L62+INTAVI_PA_EX!L62+INTAVI_FR_IN!L62+INTAVI_FR_EX!L62</f>
        <v>0</v>
      </c>
      <c r="M62" s="30">
        <f>INTAVI_PA_IN!M62+INTAVI_PA_EX!M62+INTAVI_FR_IN!M62+INTAVI_FR_EX!M62</f>
        <v>0</v>
      </c>
      <c r="N62" s="30">
        <f>INTAVI_PA_IN!N62+INTAVI_PA_EX!N62+INTAVI_FR_IN!N62+INTAVI_FR_EX!N62</f>
        <v>0</v>
      </c>
      <c r="O62" s="30">
        <f>INTAVI_PA_IN!O62+INTAVI_PA_EX!O62+INTAVI_FR_IN!O62+INTAVI_FR_EX!O62</f>
        <v>0</v>
      </c>
      <c r="P62" s="30">
        <f>INTAVI_PA_IN!P62+INTAVI_PA_EX!P62+INTAVI_FR_IN!P62+INTAVI_FR_EX!P62</f>
        <v>0</v>
      </c>
      <c r="Q62" s="30">
        <f>INTAVI_PA_IN!Q62+INTAVI_PA_EX!Q62+INTAVI_FR_IN!Q62+INTAVI_FR_EX!Q62</f>
        <v>0</v>
      </c>
      <c r="R62" s="30">
        <f>INTAVI_PA_IN!R62+INTAVI_PA_EX!R62+INTAVI_FR_IN!R62+INTAVI_FR_EX!R62</f>
        <v>0</v>
      </c>
      <c r="S62" s="30">
        <f>INTAVI_PA_IN!S62+INTAVI_PA_EX!S62+INTAVI_FR_IN!S62+INTAVI_FR_EX!S62</f>
        <v>0</v>
      </c>
      <c r="T62" s="30">
        <f>INTAVI_PA_IN!T62+INTAVI_PA_EX!T62+INTAVI_FR_IN!T62+INTAVI_FR_EX!T62</f>
        <v>0</v>
      </c>
      <c r="U62" s="30">
        <f>INTAVI_PA_IN!U62+INTAVI_PA_EX!U62+INTAVI_FR_IN!U62+INTAVI_FR_EX!U62</f>
        <v>0</v>
      </c>
      <c r="V62" s="30">
        <f>INTAVI_PA_IN!V62+INTAVI_PA_EX!V62+INTAVI_FR_IN!V62+INTAVI_FR_EX!V62</f>
        <v>0</v>
      </c>
      <c r="W62" s="30">
        <f>INTAVI_PA_IN!W62+INTAVI_PA_EX!W62+INTAVI_FR_IN!W62+INTAVI_FR_EX!W62</f>
        <v>0</v>
      </c>
      <c r="X62" s="30">
        <f>INTAVI_PA_IN!X62+INTAVI_PA_EX!X62+INTAVI_FR_IN!X62+INTAVI_FR_EX!X62</f>
        <v>0</v>
      </c>
    </row>
    <row r="63" spans="1:24" ht="11.25" customHeight="1" x14ac:dyDescent="0.2">
      <c r="A63" s="22" t="s">
        <v>113</v>
      </c>
      <c r="B63" s="23" t="s">
        <v>114</v>
      </c>
      <c r="C63" s="30">
        <f>INTAVI_PA_IN!C63+INTAVI_PA_EX!C63+INTAVI_FR_IN!C63+INTAVI_FR_EX!C63</f>
        <v>0</v>
      </c>
      <c r="D63" s="30">
        <f>INTAVI_PA_IN!D63+INTAVI_PA_EX!D63+INTAVI_FR_IN!D63+INTAVI_FR_EX!D63</f>
        <v>0</v>
      </c>
      <c r="E63" s="30">
        <f>INTAVI_PA_IN!E63+INTAVI_PA_EX!E63+INTAVI_FR_IN!E63+INTAVI_FR_EX!E63</f>
        <v>0</v>
      </c>
      <c r="F63" s="30">
        <f>INTAVI_PA_IN!F63+INTAVI_PA_EX!F63+INTAVI_FR_IN!F63+INTAVI_FR_EX!F63</f>
        <v>0</v>
      </c>
      <c r="G63" s="30">
        <f>INTAVI_PA_IN!G63+INTAVI_PA_EX!G63+INTAVI_FR_IN!G63+INTAVI_FR_EX!G63</f>
        <v>0</v>
      </c>
      <c r="H63" s="30">
        <f>INTAVI_PA_IN!H63+INTAVI_PA_EX!H63+INTAVI_FR_IN!H63+INTAVI_FR_EX!H63</f>
        <v>0</v>
      </c>
      <c r="I63" s="30">
        <f>INTAVI_PA_IN!I63+INTAVI_PA_EX!I63+INTAVI_FR_IN!I63+INTAVI_FR_EX!I63</f>
        <v>0</v>
      </c>
      <c r="J63" s="30">
        <f>INTAVI_PA_IN!J63+INTAVI_PA_EX!J63+INTAVI_FR_IN!J63+INTAVI_FR_EX!J63</f>
        <v>0</v>
      </c>
      <c r="K63" s="30">
        <f>INTAVI_PA_IN!K63+INTAVI_PA_EX!K63+INTAVI_FR_IN!K63+INTAVI_FR_EX!K63</f>
        <v>0</v>
      </c>
      <c r="L63" s="30">
        <f>INTAVI_PA_IN!L63+INTAVI_PA_EX!L63+INTAVI_FR_IN!L63+INTAVI_FR_EX!L63</f>
        <v>0</v>
      </c>
      <c r="M63" s="30">
        <f>INTAVI_PA_IN!M63+INTAVI_PA_EX!M63+INTAVI_FR_IN!M63+INTAVI_FR_EX!M63</f>
        <v>0</v>
      </c>
      <c r="N63" s="30">
        <f>INTAVI_PA_IN!N63+INTAVI_PA_EX!N63+INTAVI_FR_IN!N63+INTAVI_FR_EX!N63</f>
        <v>0</v>
      </c>
      <c r="O63" s="30">
        <f>INTAVI_PA_IN!O63+INTAVI_PA_EX!O63+INTAVI_FR_IN!O63+INTAVI_FR_EX!O63</f>
        <v>0</v>
      </c>
      <c r="P63" s="30">
        <f>INTAVI_PA_IN!P63+INTAVI_PA_EX!P63+INTAVI_FR_IN!P63+INTAVI_FR_EX!P63</f>
        <v>0</v>
      </c>
      <c r="Q63" s="30">
        <f>INTAVI_PA_IN!Q63+INTAVI_PA_EX!Q63+INTAVI_FR_IN!Q63+INTAVI_FR_EX!Q63</f>
        <v>0</v>
      </c>
      <c r="R63" s="30">
        <f>INTAVI_PA_IN!R63+INTAVI_PA_EX!R63+INTAVI_FR_IN!R63+INTAVI_FR_EX!R63</f>
        <v>0</v>
      </c>
      <c r="S63" s="30">
        <f>INTAVI_PA_IN!S63+INTAVI_PA_EX!S63+INTAVI_FR_IN!S63+INTAVI_FR_EX!S63</f>
        <v>0</v>
      </c>
      <c r="T63" s="30">
        <f>INTAVI_PA_IN!T63+INTAVI_PA_EX!T63+INTAVI_FR_IN!T63+INTAVI_FR_EX!T63</f>
        <v>0</v>
      </c>
      <c r="U63" s="30">
        <f>INTAVI_PA_IN!U63+INTAVI_PA_EX!U63+INTAVI_FR_IN!U63+INTAVI_FR_EX!U63</f>
        <v>0</v>
      </c>
      <c r="V63" s="30">
        <f>INTAVI_PA_IN!V63+INTAVI_PA_EX!V63+INTAVI_FR_IN!V63+INTAVI_FR_EX!V63</f>
        <v>0</v>
      </c>
      <c r="W63" s="30">
        <f>INTAVI_PA_IN!W63+INTAVI_PA_EX!W63+INTAVI_FR_IN!W63+INTAVI_FR_EX!W63</f>
        <v>0</v>
      </c>
      <c r="X63" s="30">
        <f>INTAVI_PA_IN!X63+INTAVI_PA_EX!X63+INTAVI_FR_IN!X63+INTAVI_FR_EX!X63</f>
        <v>0</v>
      </c>
    </row>
    <row r="64" spans="1:24" ht="11.25" customHeight="1" x14ac:dyDescent="0.2">
      <c r="A64" s="22" t="s">
        <v>115</v>
      </c>
      <c r="B64" s="23" t="s">
        <v>116</v>
      </c>
      <c r="C64" s="30">
        <f>INTAVI_PA_IN!C64+INTAVI_PA_EX!C64+INTAVI_FR_IN!C64+INTAVI_FR_EX!C64</f>
        <v>0</v>
      </c>
      <c r="D64" s="30">
        <f>INTAVI_PA_IN!D64+INTAVI_PA_EX!D64+INTAVI_FR_IN!D64+INTAVI_FR_EX!D64</f>
        <v>0</v>
      </c>
      <c r="E64" s="30">
        <f>INTAVI_PA_IN!E64+INTAVI_PA_EX!E64+INTAVI_FR_IN!E64+INTAVI_FR_EX!E64</f>
        <v>0</v>
      </c>
      <c r="F64" s="30">
        <f>INTAVI_PA_IN!F64+INTAVI_PA_EX!F64+INTAVI_FR_IN!F64+INTAVI_FR_EX!F64</f>
        <v>0</v>
      </c>
      <c r="G64" s="30">
        <f>INTAVI_PA_IN!G64+INTAVI_PA_EX!G64+INTAVI_FR_IN!G64+INTAVI_FR_EX!G64</f>
        <v>0</v>
      </c>
      <c r="H64" s="30">
        <f>INTAVI_PA_IN!H64+INTAVI_PA_EX!H64+INTAVI_FR_IN!H64+INTAVI_FR_EX!H64</f>
        <v>0</v>
      </c>
      <c r="I64" s="30">
        <f>INTAVI_PA_IN!I64+INTAVI_PA_EX!I64+INTAVI_FR_IN!I64+INTAVI_FR_EX!I64</f>
        <v>0</v>
      </c>
      <c r="J64" s="30">
        <f>INTAVI_PA_IN!J64+INTAVI_PA_EX!J64+INTAVI_FR_IN!J64+INTAVI_FR_EX!J64</f>
        <v>0</v>
      </c>
      <c r="K64" s="30">
        <f>INTAVI_PA_IN!K64+INTAVI_PA_EX!K64+INTAVI_FR_IN!K64+INTAVI_FR_EX!K64</f>
        <v>0</v>
      </c>
      <c r="L64" s="30">
        <f>INTAVI_PA_IN!L64+INTAVI_PA_EX!L64+INTAVI_FR_IN!L64+INTAVI_FR_EX!L64</f>
        <v>0</v>
      </c>
      <c r="M64" s="30">
        <f>INTAVI_PA_IN!M64+INTAVI_PA_EX!M64+INTAVI_FR_IN!M64+INTAVI_FR_EX!M64</f>
        <v>0</v>
      </c>
      <c r="N64" s="30">
        <f>INTAVI_PA_IN!N64+INTAVI_PA_EX!N64+INTAVI_FR_IN!N64+INTAVI_FR_EX!N64</f>
        <v>0</v>
      </c>
      <c r="O64" s="30">
        <f>INTAVI_PA_IN!O64+INTAVI_PA_EX!O64+INTAVI_FR_IN!O64+INTAVI_FR_EX!O64</f>
        <v>0</v>
      </c>
      <c r="P64" s="30">
        <f>INTAVI_PA_IN!P64+INTAVI_PA_EX!P64+INTAVI_FR_IN!P64+INTAVI_FR_EX!P64</f>
        <v>0</v>
      </c>
      <c r="Q64" s="30">
        <f>INTAVI_PA_IN!Q64+INTAVI_PA_EX!Q64+INTAVI_FR_IN!Q64+INTAVI_FR_EX!Q64</f>
        <v>0</v>
      </c>
      <c r="R64" s="30">
        <f>INTAVI_PA_IN!R64+INTAVI_PA_EX!R64+INTAVI_FR_IN!R64+INTAVI_FR_EX!R64</f>
        <v>0</v>
      </c>
      <c r="S64" s="30">
        <f>INTAVI_PA_IN!S64+INTAVI_PA_EX!S64+INTAVI_FR_IN!S64+INTAVI_FR_EX!S64</f>
        <v>0</v>
      </c>
      <c r="T64" s="30">
        <f>INTAVI_PA_IN!T64+INTAVI_PA_EX!T64+INTAVI_FR_IN!T64+INTAVI_FR_EX!T64</f>
        <v>0</v>
      </c>
      <c r="U64" s="30">
        <f>INTAVI_PA_IN!U64+INTAVI_PA_EX!U64+INTAVI_FR_IN!U64+INTAVI_FR_EX!U64</f>
        <v>0</v>
      </c>
      <c r="V64" s="30">
        <f>INTAVI_PA_IN!V64+INTAVI_PA_EX!V64+INTAVI_FR_IN!V64+INTAVI_FR_EX!V64</f>
        <v>0</v>
      </c>
      <c r="W64" s="30">
        <f>INTAVI_PA_IN!W64+INTAVI_PA_EX!W64+INTAVI_FR_IN!W64+INTAVI_FR_EX!W64</f>
        <v>0</v>
      </c>
      <c r="X64" s="30">
        <f>INTAVI_PA_IN!X64+INTAVI_PA_EX!X64+INTAVI_FR_IN!X64+INTAVI_FR_EX!X64</f>
        <v>0</v>
      </c>
    </row>
    <row r="65" spans="1:24" ht="11.25" customHeight="1" x14ac:dyDescent="0.2">
      <c r="A65" s="22" t="s">
        <v>117</v>
      </c>
      <c r="B65" s="23" t="s">
        <v>118</v>
      </c>
      <c r="C65" s="30">
        <f>INTAVI_PA_IN!C65+INTAVI_PA_EX!C65+INTAVI_FR_IN!C65+INTAVI_FR_EX!C65</f>
        <v>0</v>
      </c>
      <c r="D65" s="30">
        <f>INTAVI_PA_IN!D65+INTAVI_PA_EX!D65+INTAVI_FR_IN!D65+INTAVI_FR_EX!D65</f>
        <v>0</v>
      </c>
      <c r="E65" s="30">
        <f>INTAVI_PA_IN!E65+INTAVI_PA_EX!E65+INTAVI_FR_IN!E65+INTAVI_FR_EX!E65</f>
        <v>0</v>
      </c>
      <c r="F65" s="30">
        <f>INTAVI_PA_IN!F65+INTAVI_PA_EX!F65+INTAVI_FR_IN!F65+INTAVI_FR_EX!F65</f>
        <v>0</v>
      </c>
      <c r="G65" s="30">
        <f>INTAVI_PA_IN!G65+INTAVI_PA_EX!G65+INTAVI_FR_IN!G65+INTAVI_FR_EX!G65</f>
        <v>0</v>
      </c>
      <c r="H65" s="30">
        <f>INTAVI_PA_IN!H65+INTAVI_PA_EX!H65+INTAVI_FR_IN!H65+INTAVI_FR_EX!H65</f>
        <v>0</v>
      </c>
      <c r="I65" s="30">
        <f>INTAVI_PA_IN!I65+INTAVI_PA_EX!I65+INTAVI_FR_IN!I65+INTAVI_FR_EX!I65</f>
        <v>0</v>
      </c>
      <c r="J65" s="30">
        <f>INTAVI_PA_IN!J65+INTAVI_PA_EX!J65+INTAVI_FR_IN!J65+INTAVI_FR_EX!J65</f>
        <v>0</v>
      </c>
      <c r="K65" s="30">
        <f>INTAVI_PA_IN!K65+INTAVI_PA_EX!K65+INTAVI_FR_IN!K65+INTAVI_FR_EX!K65</f>
        <v>0</v>
      </c>
      <c r="L65" s="30">
        <f>INTAVI_PA_IN!L65+INTAVI_PA_EX!L65+INTAVI_FR_IN!L65+INTAVI_FR_EX!L65</f>
        <v>0</v>
      </c>
      <c r="M65" s="30">
        <f>INTAVI_PA_IN!M65+INTAVI_PA_EX!M65+INTAVI_FR_IN!M65+INTAVI_FR_EX!M65</f>
        <v>0</v>
      </c>
      <c r="N65" s="30">
        <f>INTAVI_PA_IN!N65+INTAVI_PA_EX!N65+INTAVI_FR_IN!N65+INTAVI_FR_EX!N65</f>
        <v>0</v>
      </c>
      <c r="O65" s="30">
        <f>INTAVI_PA_IN!O65+INTAVI_PA_EX!O65+INTAVI_FR_IN!O65+INTAVI_FR_EX!O65</f>
        <v>0</v>
      </c>
      <c r="P65" s="30">
        <f>INTAVI_PA_IN!P65+INTAVI_PA_EX!P65+INTAVI_FR_IN!P65+INTAVI_FR_EX!P65</f>
        <v>0</v>
      </c>
      <c r="Q65" s="30">
        <f>INTAVI_PA_IN!Q65+INTAVI_PA_EX!Q65+INTAVI_FR_IN!Q65+INTAVI_FR_EX!Q65</f>
        <v>0</v>
      </c>
      <c r="R65" s="30">
        <f>INTAVI_PA_IN!R65+INTAVI_PA_EX!R65+INTAVI_FR_IN!R65+INTAVI_FR_EX!R65</f>
        <v>0</v>
      </c>
      <c r="S65" s="30">
        <f>INTAVI_PA_IN!S65+INTAVI_PA_EX!S65+INTAVI_FR_IN!S65+INTAVI_FR_EX!S65</f>
        <v>0</v>
      </c>
      <c r="T65" s="30">
        <f>INTAVI_PA_IN!T65+INTAVI_PA_EX!T65+INTAVI_FR_IN!T65+INTAVI_FR_EX!T65</f>
        <v>0</v>
      </c>
      <c r="U65" s="30">
        <f>INTAVI_PA_IN!U65+INTAVI_PA_EX!U65+INTAVI_FR_IN!U65+INTAVI_FR_EX!U65</f>
        <v>0</v>
      </c>
      <c r="V65" s="30">
        <f>INTAVI_PA_IN!V65+INTAVI_PA_EX!V65+INTAVI_FR_IN!V65+INTAVI_FR_EX!V65</f>
        <v>0</v>
      </c>
      <c r="W65" s="30">
        <f>INTAVI_PA_IN!W65+INTAVI_PA_EX!W65+INTAVI_FR_IN!W65+INTAVI_FR_EX!W65</f>
        <v>0</v>
      </c>
      <c r="X65" s="30">
        <f>INTAVI_PA_IN!X65+INTAVI_PA_EX!X65+INTAVI_FR_IN!X65+INTAVI_FR_EX!X65</f>
        <v>0</v>
      </c>
    </row>
    <row r="66" spans="1:24" ht="11.25" customHeight="1" x14ac:dyDescent="0.2">
      <c r="A66" s="22" t="s">
        <v>119</v>
      </c>
      <c r="B66" s="23" t="s">
        <v>120</v>
      </c>
      <c r="C66" s="30">
        <f>INTAVI_PA_IN!C66+INTAVI_PA_EX!C66+INTAVI_FR_IN!C66+INTAVI_FR_EX!C66</f>
        <v>0</v>
      </c>
      <c r="D66" s="30">
        <f>INTAVI_PA_IN!D66+INTAVI_PA_EX!D66+INTAVI_FR_IN!D66+INTAVI_FR_EX!D66</f>
        <v>0</v>
      </c>
      <c r="E66" s="30">
        <f>INTAVI_PA_IN!E66+INTAVI_PA_EX!E66+INTAVI_FR_IN!E66+INTAVI_FR_EX!E66</f>
        <v>0</v>
      </c>
      <c r="F66" s="30">
        <f>INTAVI_PA_IN!F66+INTAVI_PA_EX!F66+INTAVI_FR_IN!F66+INTAVI_FR_EX!F66</f>
        <v>0</v>
      </c>
      <c r="G66" s="30">
        <f>INTAVI_PA_IN!G66+INTAVI_PA_EX!G66+INTAVI_FR_IN!G66+INTAVI_FR_EX!G66</f>
        <v>0</v>
      </c>
      <c r="H66" s="30">
        <f>INTAVI_PA_IN!H66+INTAVI_PA_EX!H66+INTAVI_FR_IN!H66+INTAVI_FR_EX!H66</f>
        <v>0</v>
      </c>
      <c r="I66" s="30">
        <f>INTAVI_PA_IN!I66+INTAVI_PA_EX!I66+INTAVI_FR_IN!I66+INTAVI_FR_EX!I66</f>
        <v>0</v>
      </c>
      <c r="J66" s="30">
        <f>INTAVI_PA_IN!J66+INTAVI_PA_EX!J66+INTAVI_FR_IN!J66+INTAVI_FR_EX!J66</f>
        <v>0</v>
      </c>
      <c r="K66" s="30">
        <f>INTAVI_PA_IN!K66+INTAVI_PA_EX!K66+INTAVI_FR_IN!K66+INTAVI_FR_EX!K66</f>
        <v>0</v>
      </c>
      <c r="L66" s="30">
        <f>INTAVI_PA_IN!L66+INTAVI_PA_EX!L66+INTAVI_FR_IN!L66+INTAVI_FR_EX!L66</f>
        <v>0</v>
      </c>
      <c r="M66" s="30">
        <f>INTAVI_PA_IN!M66+INTAVI_PA_EX!M66+INTAVI_FR_IN!M66+INTAVI_FR_EX!M66</f>
        <v>0</v>
      </c>
      <c r="N66" s="30">
        <f>INTAVI_PA_IN!N66+INTAVI_PA_EX!N66+INTAVI_FR_IN!N66+INTAVI_FR_EX!N66</f>
        <v>0</v>
      </c>
      <c r="O66" s="30">
        <f>INTAVI_PA_IN!O66+INTAVI_PA_EX!O66+INTAVI_FR_IN!O66+INTAVI_FR_EX!O66</f>
        <v>0</v>
      </c>
      <c r="P66" s="30">
        <f>INTAVI_PA_IN!P66+INTAVI_PA_EX!P66+INTAVI_FR_IN!P66+INTAVI_FR_EX!P66</f>
        <v>0</v>
      </c>
      <c r="Q66" s="30">
        <f>INTAVI_PA_IN!Q66+INTAVI_PA_EX!Q66+INTAVI_FR_IN!Q66+INTAVI_FR_EX!Q66</f>
        <v>0</v>
      </c>
      <c r="R66" s="30">
        <f>INTAVI_PA_IN!R66+INTAVI_PA_EX!R66+INTAVI_FR_IN!R66+INTAVI_FR_EX!R66</f>
        <v>0</v>
      </c>
      <c r="S66" s="30">
        <f>INTAVI_PA_IN!S66+INTAVI_PA_EX!S66+INTAVI_FR_IN!S66+INTAVI_FR_EX!S66</f>
        <v>0</v>
      </c>
      <c r="T66" s="30">
        <f>INTAVI_PA_IN!T66+INTAVI_PA_EX!T66+INTAVI_FR_IN!T66+INTAVI_FR_EX!T66</f>
        <v>0</v>
      </c>
      <c r="U66" s="30">
        <f>INTAVI_PA_IN!U66+INTAVI_PA_EX!U66+INTAVI_FR_IN!U66+INTAVI_FR_EX!U66</f>
        <v>4.3852106620808247E-3</v>
      </c>
      <c r="V66" s="30">
        <f>INTAVI_PA_IN!V66+INTAVI_PA_EX!V66+INTAVI_FR_IN!V66+INTAVI_FR_EX!V66</f>
        <v>0</v>
      </c>
      <c r="W66" s="30">
        <f>INTAVI_PA_IN!W66+INTAVI_PA_EX!W66+INTAVI_FR_IN!W66+INTAVI_FR_EX!W66</f>
        <v>0</v>
      </c>
      <c r="X66" s="30">
        <f>INTAVI_PA_IN!X66+INTAVI_PA_EX!X66+INTAVI_FR_IN!X66+INTAVI_FR_EX!X66</f>
        <v>0</v>
      </c>
    </row>
    <row r="67" spans="1:24" ht="11.25" customHeight="1" x14ac:dyDescent="0.2">
      <c r="A67" s="22" t="s">
        <v>121</v>
      </c>
      <c r="B67" s="23" t="s">
        <v>122</v>
      </c>
      <c r="C67" s="30">
        <f>INTAVI_PA_IN!C67+INTAVI_PA_EX!C67+INTAVI_FR_IN!C67+INTAVI_FR_EX!C67</f>
        <v>0</v>
      </c>
      <c r="D67" s="30">
        <f>INTAVI_PA_IN!D67+INTAVI_PA_EX!D67+INTAVI_FR_IN!D67+INTAVI_FR_EX!D67</f>
        <v>0</v>
      </c>
      <c r="E67" s="30">
        <f>INTAVI_PA_IN!E67+INTAVI_PA_EX!E67+INTAVI_FR_IN!E67+INTAVI_FR_EX!E67</f>
        <v>0</v>
      </c>
      <c r="F67" s="30">
        <f>INTAVI_PA_IN!F67+INTAVI_PA_EX!F67+INTAVI_FR_IN!F67+INTAVI_FR_EX!F67</f>
        <v>0</v>
      </c>
      <c r="G67" s="30">
        <f>INTAVI_PA_IN!G67+INTAVI_PA_EX!G67+INTAVI_FR_IN!G67+INTAVI_FR_EX!G67</f>
        <v>0</v>
      </c>
      <c r="H67" s="30">
        <f>INTAVI_PA_IN!H67+INTAVI_PA_EX!H67+INTAVI_FR_IN!H67+INTAVI_FR_EX!H67</f>
        <v>0</v>
      </c>
      <c r="I67" s="30">
        <f>INTAVI_PA_IN!I67+INTAVI_PA_EX!I67+INTAVI_FR_IN!I67+INTAVI_FR_EX!I67</f>
        <v>0</v>
      </c>
      <c r="J67" s="30">
        <f>INTAVI_PA_IN!J67+INTAVI_PA_EX!J67+INTAVI_FR_IN!J67+INTAVI_FR_EX!J67</f>
        <v>0</v>
      </c>
      <c r="K67" s="30">
        <f>INTAVI_PA_IN!K67+INTAVI_PA_EX!K67+INTAVI_FR_IN!K67+INTAVI_FR_EX!K67</f>
        <v>0</v>
      </c>
      <c r="L67" s="30">
        <f>INTAVI_PA_IN!L67+INTAVI_PA_EX!L67+INTAVI_FR_IN!L67+INTAVI_FR_EX!L67</f>
        <v>0</v>
      </c>
      <c r="M67" s="30">
        <f>INTAVI_PA_IN!M67+INTAVI_PA_EX!M67+INTAVI_FR_IN!M67+INTAVI_FR_EX!M67</f>
        <v>0</v>
      </c>
      <c r="N67" s="30">
        <f>INTAVI_PA_IN!N67+INTAVI_PA_EX!N67+INTAVI_FR_IN!N67+INTAVI_FR_EX!N67</f>
        <v>0</v>
      </c>
      <c r="O67" s="30">
        <f>INTAVI_PA_IN!O67+INTAVI_PA_EX!O67+INTAVI_FR_IN!O67+INTAVI_FR_EX!O67</f>
        <v>0</v>
      </c>
      <c r="P67" s="30">
        <f>INTAVI_PA_IN!P67+INTAVI_PA_EX!P67+INTAVI_FR_IN!P67+INTAVI_FR_EX!P67</f>
        <v>0</v>
      </c>
      <c r="Q67" s="30">
        <f>INTAVI_PA_IN!Q67+INTAVI_PA_EX!Q67+INTAVI_FR_IN!Q67+INTAVI_FR_EX!Q67</f>
        <v>0</v>
      </c>
      <c r="R67" s="30">
        <f>INTAVI_PA_IN!R67+INTAVI_PA_EX!R67+INTAVI_FR_IN!R67+INTAVI_FR_EX!R67</f>
        <v>0</v>
      </c>
      <c r="S67" s="30">
        <f>INTAVI_PA_IN!S67+INTAVI_PA_EX!S67+INTAVI_FR_IN!S67+INTAVI_FR_EX!S67</f>
        <v>0</v>
      </c>
      <c r="T67" s="30">
        <f>INTAVI_PA_IN!T67+INTAVI_PA_EX!T67+INTAVI_FR_IN!T67+INTAVI_FR_EX!T67</f>
        <v>0</v>
      </c>
      <c r="U67" s="30">
        <f>INTAVI_PA_IN!U67+INTAVI_PA_EX!U67+INTAVI_FR_IN!U67+INTAVI_FR_EX!U67</f>
        <v>0</v>
      </c>
      <c r="V67" s="30">
        <f>INTAVI_PA_IN!V67+INTAVI_PA_EX!V67+INTAVI_FR_IN!V67+INTAVI_FR_EX!V67</f>
        <v>0</v>
      </c>
      <c r="W67" s="30">
        <f>INTAVI_PA_IN!W67+INTAVI_PA_EX!W67+INTAVI_FR_IN!W67+INTAVI_FR_EX!W67</f>
        <v>0</v>
      </c>
      <c r="X67" s="30">
        <f>INTAVI_PA_IN!X67+INTAVI_PA_EX!X67+INTAVI_FR_IN!X67+INTAVI_FR_EX!X67</f>
        <v>0</v>
      </c>
    </row>
    <row r="68" spans="1:24" ht="11.25" customHeight="1" x14ac:dyDescent="0.2">
      <c r="A68" s="22" t="s">
        <v>123</v>
      </c>
      <c r="B68" s="23" t="s">
        <v>124</v>
      </c>
      <c r="C68" s="30">
        <f>INTAVI_PA_IN!C68+INTAVI_PA_EX!C68+INTAVI_FR_IN!C68+INTAVI_FR_EX!C68</f>
        <v>0</v>
      </c>
      <c r="D68" s="30">
        <f>INTAVI_PA_IN!D68+INTAVI_PA_EX!D68+INTAVI_FR_IN!D68+INTAVI_FR_EX!D68</f>
        <v>0</v>
      </c>
      <c r="E68" s="30">
        <f>INTAVI_PA_IN!E68+INTAVI_PA_EX!E68+INTAVI_FR_IN!E68+INTAVI_FR_EX!E68</f>
        <v>0</v>
      </c>
      <c r="F68" s="30">
        <f>INTAVI_PA_IN!F68+INTAVI_PA_EX!F68+INTAVI_FR_IN!F68+INTAVI_FR_EX!F68</f>
        <v>0</v>
      </c>
      <c r="G68" s="30">
        <f>INTAVI_PA_IN!G68+INTAVI_PA_EX!G68+INTAVI_FR_IN!G68+INTAVI_FR_EX!G68</f>
        <v>0</v>
      </c>
      <c r="H68" s="30">
        <f>INTAVI_PA_IN!H68+INTAVI_PA_EX!H68+INTAVI_FR_IN!H68+INTAVI_FR_EX!H68</f>
        <v>0</v>
      </c>
      <c r="I68" s="30">
        <f>INTAVI_PA_IN!I68+INTAVI_PA_EX!I68+INTAVI_FR_IN!I68+INTAVI_FR_EX!I68</f>
        <v>0</v>
      </c>
      <c r="J68" s="30">
        <f>INTAVI_PA_IN!J68+INTAVI_PA_EX!J68+INTAVI_FR_IN!J68+INTAVI_FR_EX!J68</f>
        <v>0</v>
      </c>
      <c r="K68" s="30">
        <f>INTAVI_PA_IN!K68+INTAVI_PA_EX!K68+INTAVI_FR_IN!K68+INTAVI_FR_EX!K68</f>
        <v>0</v>
      </c>
      <c r="L68" s="30">
        <f>INTAVI_PA_IN!L68+INTAVI_PA_EX!L68+INTAVI_FR_IN!L68+INTAVI_FR_EX!L68</f>
        <v>0</v>
      </c>
      <c r="M68" s="30">
        <f>INTAVI_PA_IN!M68+INTAVI_PA_EX!M68+INTAVI_FR_IN!M68+INTAVI_FR_EX!M68</f>
        <v>0</v>
      </c>
      <c r="N68" s="30">
        <f>INTAVI_PA_IN!N68+INTAVI_PA_EX!N68+INTAVI_FR_IN!N68+INTAVI_FR_EX!N68</f>
        <v>0</v>
      </c>
      <c r="O68" s="30">
        <f>INTAVI_PA_IN!O68+INTAVI_PA_EX!O68+INTAVI_FR_IN!O68+INTAVI_FR_EX!O68</f>
        <v>0</v>
      </c>
      <c r="P68" s="30">
        <f>INTAVI_PA_IN!P68+INTAVI_PA_EX!P68+INTAVI_FR_IN!P68+INTAVI_FR_EX!P68</f>
        <v>0</v>
      </c>
      <c r="Q68" s="30">
        <f>INTAVI_PA_IN!Q68+INTAVI_PA_EX!Q68+INTAVI_FR_IN!Q68+INTAVI_FR_EX!Q68</f>
        <v>0</v>
      </c>
      <c r="R68" s="30">
        <f>INTAVI_PA_IN!R68+INTAVI_PA_EX!R68+INTAVI_FR_IN!R68+INTAVI_FR_EX!R68</f>
        <v>0</v>
      </c>
      <c r="S68" s="30">
        <f>INTAVI_PA_IN!S68+INTAVI_PA_EX!S68+INTAVI_FR_IN!S68+INTAVI_FR_EX!S68</f>
        <v>0</v>
      </c>
      <c r="T68" s="30">
        <f>INTAVI_PA_IN!T68+INTAVI_PA_EX!T68+INTAVI_FR_IN!T68+INTAVI_FR_EX!T68</f>
        <v>0</v>
      </c>
      <c r="U68" s="30">
        <f>INTAVI_PA_IN!U68+INTAVI_PA_EX!U68+INTAVI_FR_IN!U68+INTAVI_FR_EX!U68</f>
        <v>0</v>
      </c>
      <c r="V68" s="30">
        <f>INTAVI_PA_IN!V68+INTAVI_PA_EX!V68+INTAVI_FR_IN!V68+INTAVI_FR_EX!V68</f>
        <v>0</v>
      </c>
      <c r="W68" s="30">
        <f>INTAVI_PA_IN!W68+INTAVI_PA_EX!W68+INTAVI_FR_IN!W68+INTAVI_FR_EX!W68</f>
        <v>0</v>
      </c>
      <c r="X68" s="30">
        <f>INTAVI_PA_IN!X68+INTAVI_PA_EX!X68+INTAVI_FR_IN!X68+INTAVI_FR_EX!X68</f>
        <v>0</v>
      </c>
    </row>
    <row r="69" spans="1:24" ht="11.25" customHeight="1" x14ac:dyDescent="0.2">
      <c r="A69" s="22" t="s">
        <v>125</v>
      </c>
      <c r="B69" s="23" t="s">
        <v>126</v>
      </c>
      <c r="C69" s="30">
        <f>INTAVI_PA_IN!C69+INTAVI_PA_EX!C69+INTAVI_FR_IN!C69+INTAVI_FR_EX!C69</f>
        <v>0</v>
      </c>
      <c r="D69" s="30">
        <f>INTAVI_PA_IN!D69+INTAVI_PA_EX!D69+INTAVI_FR_IN!D69+INTAVI_FR_EX!D69</f>
        <v>0</v>
      </c>
      <c r="E69" s="30">
        <f>INTAVI_PA_IN!E69+INTAVI_PA_EX!E69+INTAVI_FR_IN!E69+INTAVI_FR_EX!E69</f>
        <v>0</v>
      </c>
      <c r="F69" s="30">
        <f>INTAVI_PA_IN!F69+INTAVI_PA_EX!F69+INTAVI_FR_IN!F69+INTAVI_FR_EX!F69</f>
        <v>0</v>
      </c>
      <c r="G69" s="30">
        <f>INTAVI_PA_IN!G69+INTAVI_PA_EX!G69+INTAVI_FR_IN!G69+INTAVI_FR_EX!G69</f>
        <v>0</v>
      </c>
      <c r="H69" s="30">
        <f>INTAVI_PA_IN!H69+INTAVI_PA_EX!H69+INTAVI_FR_IN!H69+INTAVI_FR_EX!H69</f>
        <v>0</v>
      </c>
      <c r="I69" s="30">
        <f>INTAVI_PA_IN!I69+INTAVI_PA_EX!I69+INTAVI_FR_IN!I69+INTAVI_FR_EX!I69</f>
        <v>0</v>
      </c>
      <c r="J69" s="30">
        <f>INTAVI_PA_IN!J69+INTAVI_PA_EX!J69+INTAVI_FR_IN!J69+INTAVI_FR_EX!J69</f>
        <v>0</v>
      </c>
      <c r="K69" s="30">
        <f>INTAVI_PA_IN!K69+INTAVI_PA_EX!K69+INTAVI_FR_IN!K69+INTAVI_FR_EX!K69</f>
        <v>0</v>
      </c>
      <c r="L69" s="30">
        <f>INTAVI_PA_IN!L69+INTAVI_PA_EX!L69+INTAVI_FR_IN!L69+INTAVI_FR_EX!L69</f>
        <v>0</v>
      </c>
      <c r="M69" s="30">
        <f>INTAVI_PA_IN!M69+INTAVI_PA_EX!M69+INTAVI_FR_IN!M69+INTAVI_FR_EX!M69</f>
        <v>0</v>
      </c>
      <c r="N69" s="30">
        <f>INTAVI_PA_IN!N69+INTAVI_PA_EX!N69+INTAVI_FR_IN!N69+INTAVI_FR_EX!N69</f>
        <v>0</v>
      </c>
      <c r="O69" s="30">
        <f>INTAVI_PA_IN!O69+INTAVI_PA_EX!O69+INTAVI_FR_IN!O69+INTAVI_FR_EX!O69</f>
        <v>0</v>
      </c>
      <c r="P69" s="30">
        <f>INTAVI_PA_IN!P69+INTAVI_PA_EX!P69+INTAVI_FR_IN!P69+INTAVI_FR_EX!P69</f>
        <v>0</v>
      </c>
      <c r="Q69" s="30">
        <f>INTAVI_PA_IN!Q69+INTAVI_PA_EX!Q69+INTAVI_FR_IN!Q69+INTAVI_FR_EX!Q69</f>
        <v>0</v>
      </c>
      <c r="R69" s="30">
        <f>INTAVI_PA_IN!R69+INTAVI_PA_EX!R69+INTAVI_FR_IN!R69+INTAVI_FR_EX!R69</f>
        <v>0</v>
      </c>
      <c r="S69" s="30">
        <f>INTAVI_PA_IN!S69+INTAVI_PA_EX!S69+INTAVI_FR_IN!S69+INTAVI_FR_EX!S69</f>
        <v>0</v>
      </c>
      <c r="T69" s="30">
        <f>INTAVI_PA_IN!T69+INTAVI_PA_EX!T69+INTAVI_FR_IN!T69+INTAVI_FR_EX!T69</f>
        <v>0</v>
      </c>
      <c r="U69" s="30">
        <f>INTAVI_PA_IN!U69+INTAVI_PA_EX!U69+INTAVI_FR_IN!U69+INTAVI_FR_EX!U69</f>
        <v>0</v>
      </c>
      <c r="V69" s="30">
        <f>INTAVI_PA_IN!V69+INTAVI_PA_EX!V69+INTAVI_FR_IN!V69+INTAVI_FR_EX!V69</f>
        <v>0</v>
      </c>
      <c r="W69" s="30">
        <f>INTAVI_PA_IN!W69+INTAVI_PA_EX!W69+INTAVI_FR_IN!W69+INTAVI_FR_EX!W69</f>
        <v>0</v>
      </c>
      <c r="X69" s="30">
        <f>INTAVI_PA_IN!X69+INTAVI_PA_EX!X69+INTAVI_FR_IN!X69+INTAVI_FR_EX!X69</f>
        <v>0</v>
      </c>
    </row>
    <row r="70" spans="1:24" ht="11.25" customHeight="1" x14ac:dyDescent="0.2">
      <c r="A70" s="22" t="s">
        <v>127</v>
      </c>
      <c r="B70" s="23" t="s">
        <v>128</v>
      </c>
      <c r="C70" s="30">
        <f>INTAVI_PA_IN!C70+INTAVI_PA_EX!C70+INTAVI_FR_IN!C70+INTAVI_FR_EX!C70</f>
        <v>0</v>
      </c>
      <c r="D70" s="30">
        <f>INTAVI_PA_IN!D70+INTAVI_PA_EX!D70+INTAVI_FR_IN!D70+INTAVI_FR_EX!D70</f>
        <v>0</v>
      </c>
      <c r="E70" s="30">
        <f>INTAVI_PA_IN!E70+INTAVI_PA_EX!E70+INTAVI_FR_IN!E70+INTAVI_FR_EX!E70</f>
        <v>0</v>
      </c>
      <c r="F70" s="30">
        <f>INTAVI_PA_IN!F70+INTAVI_PA_EX!F70+INTAVI_FR_IN!F70+INTAVI_FR_EX!F70</f>
        <v>0</v>
      </c>
      <c r="G70" s="30">
        <f>INTAVI_PA_IN!G70+INTAVI_PA_EX!G70+INTAVI_FR_IN!G70+INTAVI_FR_EX!G70</f>
        <v>0</v>
      </c>
      <c r="H70" s="30">
        <f>INTAVI_PA_IN!H70+INTAVI_PA_EX!H70+INTAVI_FR_IN!H70+INTAVI_FR_EX!H70</f>
        <v>0</v>
      </c>
      <c r="I70" s="30">
        <f>INTAVI_PA_IN!I70+INTAVI_PA_EX!I70+INTAVI_FR_IN!I70+INTAVI_FR_EX!I70</f>
        <v>0</v>
      </c>
      <c r="J70" s="30">
        <f>INTAVI_PA_IN!J70+INTAVI_PA_EX!J70+INTAVI_FR_IN!J70+INTAVI_FR_EX!J70</f>
        <v>0</v>
      </c>
      <c r="K70" s="30">
        <f>INTAVI_PA_IN!K70+INTAVI_PA_EX!K70+INTAVI_FR_IN!K70+INTAVI_FR_EX!K70</f>
        <v>0</v>
      </c>
      <c r="L70" s="30">
        <f>INTAVI_PA_IN!L70+INTAVI_PA_EX!L70+INTAVI_FR_IN!L70+INTAVI_FR_EX!L70</f>
        <v>0</v>
      </c>
      <c r="M70" s="30">
        <f>INTAVI_PA_IN!M70+INTAVI_PA_EX!M70+INTAVI_FR_IN!M70+INTAVI_FR_EX!M70</f>
        <v>0</v>
      </c>
      <c r="N70" s="30">
        <f>INTAVI_PA_IN!N70+INTAVI_PA_EX!N70+INTAVI_FR_IN!N70+INTAVI_FR_EX!N70</f>
        <v>0</v>
      </c>
      <c r="O70" s="30">
        <f>INTAVI_PA_IN!O70+INTAVI_PA_EX!O70+INTAVI_FR_IN!O70+INTAVI_FR_EX!O70</f>
        <v>0</v>
      </c>
      <c r="P70" s="30">
        <f>INTAVI_PA_IN!P70+INTAVI_PA_EX!P70+INTAVI_FR_IN!P70+INTAVI_FR_EX!P70</f>
        <v>0</v>
      </c>
      <c r="Q70" s="30">
        <f>INTAVI_PA_IN!Q70+INTAVI_PA_EX!Q70+INTAVI_FR_IN!Q70+INTAVI_FR_EX!Q70</f>
        <v>0</v>
      </c>
      <c r="R70" s="30">
        <f>INTAVI_PA_IN!R70+INTAVI_PA_EX!R70+INTAVI_FR_IN!R70+INTAVI_FR_EX!R70</f>
        <v>0</v>
      </c>
      <c r="S70" s="30">
        <f>INTAVI_PA_IN!S70+INTAVI_PA_EX!S70+INTAVI_FR_IN!S70+INTAVI_FR_EX!S70</f>
        <v>0</v>
      </c>
      <c r="T70" s="30">
        <f>INTAVI_PA_IN!T70+INTAVI_PA_EX!T70+INTAVI_FR_IN!T70+INTAVI_FR_EX!T70</f>
        <v>0</v>
      </c>
      <c r="U70" s="30">
        <f>INTAVI_PA_IN!U70+INTAVI_PA_EX!U70+INTAVI_FR_IN!U70+INTAVI_FR_EX!U70</f>
        <v>0</v>
      </c>
      <c r="V70" s="30">
        <f>INTAVI_PA_IN!V70+INTAVI_PA_EX!V70+INTAVI_FR_IN!V70+INTAVI_FR_EX!V70</f>
        <v>0</v>
      </c>
      <c r="W70" s="30">
        <f>INTAVI_PA_IN!W70+INTAVI_PA_EX!W70+INTAVI_FR_IN!W70+INTAVI_FR_EX!W70</f>
        <v>0</v>
      </c>
      <c r="X70" s="30">
        <f>INTAVI_PA_IN!X70+INTAVI_PA_EX!X70+INTAVI_FR_IN!X70+INTAVI_FR_EX!X70</f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:W71" si="22">SUM(C72:C73)</f>
        <v>0</v>
      </c>
      <c r="D71" s="31">
        <f t="shared" si="22"/>
        <v>0</v>
      </c>
      <c r="E71" s="31">
        <f t="shared" si="22"/>
        <v>0</v>
      </c>
      <c r="F71" s="31">
        <f t="shared" si="22"/>
        <v>0</v>
      </c>
      <c r="G71" s="31">
        <f t="shared" si="22"/>
        <v>0</v>
      </c>
      <c r="H71" s="31">
        <f t="shared" si="22"/>
        <v>0</v>
      </c>
      <c r="I71" s="31">
        <f t="shared" si="22"/>
        <v>0</v>
      </c>
      <c r="J71" s="31">
        <f t="shared" si="22"/>
        <v>0</v>
      </c>
      <c r="K71" s="31">
        <f t="shared" si="22"/>
        <v>0</v>
      </c>
      <c r="L71" s="31">
        <f t="shared" si="22"/>
        <v>0</v>
      </c>
      <c r="M71" s="31">
        <f t="shared" si="22"/>
        <v>0</v>
      </c>
      <c r="N71" s="31">
        <f t="shared" si="22"/>
        <v>0</v>
      </c>
      <c r="O71" s="31">
        <f t="shared" si="22"/>
        <v>0</v>
      </c>
      <c r="P71" s="31">
        <f t="shared" si="22"/>
        <v>0</v>
      </c>
      <c r="Q71" s="31">
        <f t="shared" si="22"/>
        <v>0</v>
      </c>
      <c r="R71" s="31">
        <f t="shared" si="22"/>
        <v>0</v>
      </c>
      <c r="S71" s="31">
        <f t="shared" si="22"/>
        <v>0</v>
      </c>
      <c r="T71" s="31">
        <f t="shared" si="22"/>
        <v>0</v>
      </c>
      <c r="U71" s="31">
        <f t="shared" si="22"/>
        <v>0</v>
      </c>
      <c r="V71" s="31">
        <f t="shared" si="22"/>
        <v>0</v>
      </c>
      <c r="W71" s="31">
        <f t="shared" si="22"/>
        <v>0</v>
      </c>
      <c r="X71" s="31">
        <f t="shared" ref="X71" si="23">SUM(X72:X73)</f>
        <v>0</v>
      </c>
    </row>
    <row r="72" spans="1:24" ht="11.25" customHeight="1" x14ac:dyDescent="0.2">
      <c r="A72" s="22" t="s">
        <v>131</v>
      </c>
      <c r="B72" s="23" t="s">
        <v>132</v>
      </c>
      <c r="C72" s="30">
        <f>INTAVI_PA_IN!C72+INTAVI_PA_EX!C72+INTAVI_FR_IN!C72+INTAVI_FR_EX!C72</f>
        <v>0</v>
      </c>
      <c r="D72" s="30">
        <f>INTAVI_PA_IN!D72+INTAVI_PA_EX!D72+INTAVI_FR_IN!D72+INTAVI_FR_EX!D72</f>
        <v>0</v>
      </c>
      <c r="E72" s="30">
        <f>INTAVI_PA_IN!E72+INTAVI_PA_EX!E72+INTAVI_FR_IN!E72+INTAVI_FR_EX!E72</f>
        <v>0</v>
      </c>
      <c r="F72" s="30">
        <f>INTAVI_PA_IN!F72+INTAVI_PA_EX!F72+INTAVI_FR_IN!F72+INTAVI_FR_EX!F72</f>
        <v>0</v>
      </c>
      <c r="G72" s="30">
        <f>INTAVI_PA_IN!G72+INTAVI_PA_EX!G72+INTAVI_FR_IN!G72+INTAVI_FR_EX!G72</f>
        <v>0</v>
      </c>
      <c r="H72" s="30">
        <f>INTAVI_PA_IN!H72+INTAVI_PA_EX!H72+INTAVI_FR_IN!H72+INTAVI_FR_EX!H72</f>
        <v>0</v>
      </c>
      <c r="I72" s="30">
        <f>INTAVI_PA_IN!I72+INTAVI_PA_EX!I72+INTAVI_FR_IN!I72+INTAVI_FR_EX!I72</f>
        <v>0</v>
      </c>
      <c r="J72" s="30">
        <f>INTAVI_PA_IN!J72+INTAVI_PA_EX!J72+INTAVI_FR_IN!J72+INTAVI_FR_EX!J72</f>
        <v>0</v>
      </c>
      <c r="K72" s="30">
        <f>INTAVI_PA_IN!K72+INTAVI_PA_EX!K72+INTAVI_FR_IN!K72+INTAVI_FR_EX!K72</f>
        <v>0</v>
      </c>
      <c r="L72" s="30">
        <f>INTAVI_PA_IN!L72+INTAVI_PA_EX!L72+INTAVI_FR_IN!L72+INTAVI_FR_EX!L72</f>
        <v>0</v>
      </c>
      <c r="M72" s="30">
        <f>INTAVI_PA_IN!M72+INTAVI_PA_EX!M72+INTAVI_FR_IN!M72+INTAVI_FR_EX!M72</f>
        <v>0</v>
      </c>
      <c r="N72" s="30">
        <f>INTAVI_PA_IN!N72+INTAVI_PA_EX!N72+INTAVI_FR_IN!N72+INTAVI_FR_EX!N72</f>
        <v>0</v>
      </c>
      <c r="O72" s="30">
        <f>INTAVI_PA_IN!O72+INTAVI_PA_EX!O72+INTAVI_FR_IN!O72+INTAVI_FR_EX!O72</f>
        <v>0</v>
      </c>
      <c r="P72" s="30">
        <f>INTAVI_PA_IN!P72+INTAVI_PA_EX!P72+INTAVI_FR_IN!P72+INTAVI_FR_EX!P72</f>
        <v>0</v>
      </c>
      <c r="Q72" s="30">
        <f>INTAVI_PA_IN!Q72+INTAVI_PA_EX!Q72+INTAVI_FR_IN!Q72+INTAVI_FR_EX!Q72</f>
        <v>0</v>
      </c>
      <c r="R72" s="30">
        <f>INTAVI_PA_IN!R72+INTAVI_PA_EX!R72+INTAVI_FR_IN!R72+INTAVI_FR_EX!R72</f>
        <v>0</v>
      </c>
      <c r="S72" s="30">
        <f>INTAVI_PA_IN!S72+INTAVI_PA_EX!S72+INTAVI_FR_IN!S72+INTAVI_FR_EX!S72</f>
        <v>0</v>
      </c>
      <c r="T72" s="30">
        <f>INTAVI_PA_IN!T72+INTAVI_PA_EX!T72+INTAVI_FR_IN!T72+INTAVI_FR_EX!T72</f>
        <v>0</v>
      </c>
      <c r="U72" s="30">
        <f>INTAVI_PA_IN!U72+INTAVI_PA_EX!U72+INTAVI_FR_IN!U72+INTAVI_FR_EX!U72</f>
        <v>0</v>
      </c>
      <c r="V72" s="30">
        <f>INTAVI_PA_IN!V72+INTAVI_PA_EX!V72+INTAVI_FR_IN!V72+INTAVI_FR_EX!V72</f>
        <v>0</v>
      </c>
      <c r="W72" s="30">
        <f>INTAVI_PA_IN!W72+INTAVI_PA_EX!W72+INTAVI_FR_IN!W72+INTAVI_FR_EX!W72</f>
        <v>0</v>
      </c>
      <c r="X72" s="30">
        <f>INTAVI_PA_IN!X72+INTAVI_PA_EX!X72+INTAVI_FR_IN!X72+INTAVI_FR_EX!X72</f>
        <v>0</v>
      </c>
    </row>
    <row r="73" spans="1:24" ht="11.25" customHeight="1" x14ac:dyDescent="0.2">
      <c r="A73" s="22" t="s">
        <v>133</v>
      </c>
      <c r="B73" s="23" t="s">
        <v>134</v>
      </c>
      <c r="C73" s="30">
        <f>INTAVI_PA_IN!C73+INTAVI_PA_EX!C73+INTAVI_FR_IN!C73+INTAVI_FR_EX!C73</f>
        <v>0</v>
      </c>
      <c r="D73" s="30">
        <f>INTAVI_PA_IN!D73+INTAVI_PA_EX!D73+INTAVI_FR_IN!D73+INTAVI_FR_EX!D73</f>
        <v>0</v>
      </c>
      <c r="E73" s="30">
        <f>INTAVI_PA_IN!E73+INTAVI_PA_EX!E73+INTAVI_FR_IN!E73+INTAVI_FR_EX!E73</f>
        <v>0</v>
      </c>
      <c r="F73" s="30">
        <f>INTAVI_PA_IN!F73+INTAVI_PA_EX!F73+INTAVI_FR_IN!F73+INTAVI_FR_EX!F73</f>
        <v>0</v>
      </c>
      <c r="G73" s="30">
        <f>INTAVI_PA_IN!G73+INTAVI_PA_EX!G73+INTAVI_FR_IN!G73+INTAVI_FR_EX!G73</f>
        <v>0</v>
      </c>
      <c r="H73" s="30">
        <f>INTAVI_PA_IN!H73+INTAVI_PA_EX!H73+INTAVI_FR_IN!H73+INTAVI_FR_EX!H73</f>
        <v>0</v>
      </c>
      <c r="I73" s="30">
        <f>INTAVI_PA_IN!I73+INTAVI_PA_EX!I73+INTAVI_FR_IN!I73+INTAVI_FR_EX!I73</f>
        <v>0</v>
      </c>
      <c r="J73" s="30">
        <f>INTAVI_PA_IN!J73+INTAVI_PA_EX!J73+INTAVI_FR_IN!J73+INTAVI_FR_EX!J73</f>
        <v>0</v>
      </c>
      <c r="K73" s="30">
        <f>INTAVI_PA_IN!K73+INTAVI_PA_EX!K73+INTAVI_FR_IN!K73+INTAVI_FR_EX!K73</f>
        <v>0</v>
      </c>
      <c r="L73" s="30">
        <f>INTAVI_PA_IN!L73+INTAVI_PA_EX!L73+INTAVI_FR_IN!L73+INTAVI_FR_EX!L73</f>
        <v>0</v>
      </c>
      <c r="M73" s="30">
        <f>INTAVI_PA_IN!M73+INTAVI_PA_EX!M73+INTAVI_FR_IN!M73+INTAVI_FR_EX!M73</f>
        <v>0</v>
      </c>
      <c r="N73" s="30">
        <f>INTAVI_PA_IN!N73+INTAVI_PA_EX!N73+INTAVI_FR_IN!N73+INTAVI_FR_EX!N73</f>
        <v>0</v>
      </c>
      <c r="O73" s="30">
        <f>INTAVI_PA_IN!O73+INTAVI_PA_EX!O73+INTAVI_FR_IN!O73+INTAVI_FR_EX!O73</f>
        <v>0</v>
      </c>
      <c r="P73" s="30">
        <f>INTAVI_PA_IN!P73+INTAVI_PA_EX!P73+INTAVI_FR_IN!P73+INTAVI_FR_EX!P73</f>
        <v>0</v>
      </c>
      <c r="Q73" s="30">
        <f>INTAVI_PA_IN!Q73+INTAVI_PA_EX!Q73+INTAVI_FR_IN!Q73+INTAVI_FR_EX!Q73</f>
        <v>0</v>
      </c>
      <c r="R73" s="30">
        <f>INTAVI_PA_IN!R73+INTAVI_PA_EX!R73+INTAVI_FR_IN!R73+INTAVI_FR_EX!R73</f>
        <v>0</v>
      </c>
      <c r="S73" s="30">
        <f>INTAVI_PA_IN!S73+INTAVI_PA_EX!S73+INTAVI_FR_IN!S73+INTAVI_FR_EX!S73</f>
        <v>0</v>
      </c>
      <c r="T73" s="30">
        <f>INTAVI_PA_IN!T73+INTAVI_PA_EX!T73+INTAVI_FR_IN!T73+INTAVI_FR_EX!T73</f>
        <v>0</v>
      </c>
      <c r="U73" s="30">
        <f>INTAVI_PA_IN!U73+INTAVI_PA_EX!U73+INTAVI_FR_IN!U73+INTAVI_FR_EX!U73</f>
        <v>0</v>
      </c>
      <c r="V73" s="30">
        <f>INTAVI_PA_IN!V73+INTAVI_PA_EX!V73+INTAVI_FR_IN!V73+INTAVI_FR_EX!V73</f>
        <v>0</v>
      </c>
      <c r="W73" s="30">
        <f>INTAVI_PA_IN!W73+INTAVI_PA_EX!W73+INTAVI_FR_IN!W73+INTAVI_FR_EX!W73</f>
        <v>0</v>
      </c>
      <c r="X73" s="30">
        <f>INTAVI_PA_IN!X73+INTAVI_PA_EX!X73+INTAVI_FR_IN!X73+INTAVI_FR_EX!X73</f>
        <v>0</v>
      </c>
    </row>
    <row r="74" spans="1:24" ht="11.25" customHeight="1" x14ac:dyDescent="0.2">
      <c r="A74" s="24" t="s">
        <v>135</v>
      </c>
      <c r="B74" s="25" t="s">
        <v>136</v>
      </c>
      <c r="C74" s="31">
        <f>INTAVI_PA_IN!C74+INTAVI_PA_EX!C74+INTAVI_FR_IN!C74+INTAVI_FR_EX!C74</f>
        <v>0</v>
      </c>
      <c r="D74" s="31">
        <f>INTAVI_PA_IN!D74+INTAVI_PA_EX!D74+INTAVI_FR_IN!D74+INTAVI_FR_EX!D74</f>
        <v>0</v>
      </c>
      <c r="E74" s="31">
        <f>INTAVI_PA_IN!E74+INTAVI_PA_EX!E74+INTAVI_FR_IN!E74+INTAVI_FR_EX!E74</f>
        <v>0</v>
      </c>
      <c r="F74" s="31">
        <f>INTAVI_PA_IN!F74+INTAVI_PA_EX!F74+INTAVI_FR_IN!F74+INTAVI_FR_EX!F74</f>
        <v>0</v>
      </c>
      <c r="G74" s="31">
        <f>INTAVI_PA_IN!G74+INTAVI_PA_EX!G74+INTAVI_FR_IN!G74+INTAVI_FR_EX!G74</f>
        <v>0</v>
      </c>
      <c r="H74" s="31">
        <f>INTAVI_PA_IN!H74+INTAVI_PA_EX!H74+INTAVI_FR_IN!H74+INTAVI_FR_EX!H74</f>
        <v>0</v>
      </c>
      <c r="I74" s="31">
        <f>INTAVI_PA_IN!I74+INTAVI_PA_EX!I74+INTAVI_FR_IN!I74+INTAVI_FR_EX!I74</f>
        <v>0</v>
      </c>
      <c r="J74" s="31">
        <f>INTAVI_PA_IN!J74+INTAVI_PA_EX!J74+INTAVI_FR_IN!J74+INTAVI_FR_EX!J74</f>
        <v>0</v>
      </c>
      <c r="K74" s="31">
        <f>INTAVI_PA_IN!K74+INTAVI_PA_EX!K74+INTAVI_FR_IN!K74+INTAVI_FR_EX!K74</f>
        <v>0</v>
      </c>
      <c r="L74" s="31">
        <f>INTAVI_PA_IN!L74+INTAVI_PA_EX!L74+INTAVI_FR_IN!L74+INTAVI_FR_EX!L74</f>
        <v>0</v>
      </c>
      <c r="M74" s="31">
        <f>INTAVI_PA_IN!M74+INTAVI_PA_EX!M74+INTAVI_FR_IN!M74+INTAVI_FR_EX!M74</f>
        <v>0</v>
      </c>
      <c r="N74" s="31">
        <f>INTAVI_PA_IN!N74+INTAVI_PA_EX!N74+INTAVI_FR_IN!N74+INTAVI_FR_EX!N74</f>
        <v>0</v>
      </c>
      <c r="O74" s="31">
        <f>INTAVI_PA_IN!O74+INTAVI_PA_EX!O74+INTAVI_FR_IN!O74+INTAVI_FR_EX!O74</f>
        <v>0</v>
      </c>
      <c r="P74" s="31">
        <f>INTAVI_PA_IN!P74+INTAVI_PA_EX!P74+INTAVI_FR_IN!P74+INTAVI_FR_EX!P74</f>
        <v>0</v>
      </c>
      <c r="Q74" s="31">
        <f>INTAVI_PA_IN!Q74+INTAVI_PA_EX!Q74+INTAVI_FR_IN!Q74+INTAVI_FR_EX!Q74</f>
        <v>0</v>
      </c>
      <c r="R74" s="31">
        <f>INTAVI_PA_IN!R74+INTAVI_PA_EX!R74+INTAVI_FR_IN!R74+INTAVI_FR_EX!R74</f>
        <v>0</v>
      </c>
      <c r="S74" s="31">
        <f>INTAVI_PA_IN!S74+INTAVI_PA_EX!S74+INTAVI_FR_IN!S74+INTAVI_FR_EX!S74</f>
        <v>0</v>
      </c>
      <c r="T74" s="31">
        <f>INTAVI_PA_IN!T74+INTAVI_PA_EX!T74+INTAVI_FR_IN!T74+INTAVI_FR_EX!T74</f>
        <v>0</v>
      </c>
      <c r="U74" s="31">
        <f>INTAVI_PA_IN!U74+INTAVI_PA_EX!U74+INTAVI_FR_IN!U74+INTAVI_FR_EX!U74</f>
        <v>0</v>
      </c>
      <c r="V74" s="31">
        <f>INTAVI_PA_IN!V74+INTAVI_PA_EX!V74+INTAVI_FR_IN!V74+INTAVI_FR_EX!V74</f>
        <v>0</v>
      </c>
      <c r="W74" s="31">
        <f>INTAVI_PA_IN!W74+INTAVI_PA_EX!W74+INTAVI_FR_IN!W74+INTAVI_FR_EX!W74</f>
        <v>0</v>
      </c>
      <c r="X74" s="31">
        <f>INTAVI_PA_IN!X74+INTAVI_PA_EX!X74+INTAVI_FR_IN!X74+INTAVI_FR_EX!X74</f>
        <v>0</v>
      </c>
    </row>
    <row r="75" spans="1:24" ht="11.25" customHeight="1" x14ac:dyDescent="0.2">
      <c r="A75" s="24" t="s">
        <v>137</v>
      </c>
      <c r="B75" s="25" t="s">
        <v>138</v>
      </c>
      <c r="C75" s="31">
        <f>INTAVI_PA_IN!C75+INTAVI_PA_EX!C75+INTAVI_FR_IN!C75+INTAVI_FR_EX!C75</f>
        <v>0</v>
      </c>
      <c r="D75" s="31">
        <f>INTAVI_PA_IN!D75+INTAVI_PA_EX!D75+INTAVI_FR_IN!D75+INTAVI_FR_EX!D75</f>
        <v>0</v>
      </c>
      <c r="E75" s="31">
        <f>INTAVI_PA_IN!E75+INTAVI_PA_EX!E75+INTAVI_FR_IN!E75+INTAVI_FR_EX!E75</f>
        <v>0</v>
      </c>
      <c r="F75" s="31">
        <f>INTAVI_PA_IN!F75+INTAVI_PA_EX!F75+INTAVI_FR_IN!F75+INTAVI_FR_EX!F75</f>
        <v>0</v>
      </c>
      <c r="G75" s="31">
        <f>INTAVI_PA_IN!G75+INTAVI_PA_EX!G75+INTAVI_FR_IN!G75+INTAVI_FR_EX!G75</f>
        <v>0</v>
      </c>
      <c r="H75" s="31">
        <f>INTAVI_PA_IN!H75+INTAVI_PA_EX!H75+INTAVI_FR_IN!H75+INTAVI_FR_EX!H75</f>
        <v>0</v>
      </c>
      <c r="I75" s="31">
        <f>INTAVI_PA_IN!I75+INTAVI_PA_EX!I75+INTAVI_FR_IN!I75+INTAVI_FR_EX!I75</f>
        <v>0</v>
      </c>
      <c r="J75" s="31">
        <f>INTAVI_PA_IN!J75+INTAVI_PA_EX!J75+INTAVI_FR_IN!J75+INTAVI_FR_EX!J75</f>
        <v>0</v>
      </c>
      <c r="K75" s="31">
        <f>INTAVI_PA_IN!K75+INTAVI_PA_EX!K75+INTAVI_FR_IN!K75+INTAVI_FR_EX!K75</f>
        <v>0</v>
      </c>
      <c r="L75" s="31">
        <f>INTAVI_PA_IN!L75+INTAVI_PA_EX!L75+INTAVI_FR_IN!L75+INTAVI_FR_EX!L75</f>
        <v>0</v>
      </c>
      <c r="M75" s="31">
        <f>INTAVI_PA_IN!M75+INTAVI_PA_EX!M75+INTAVI_FR_IN!M75+INTAVI_FR_EX!M75</f>
        <v>0</v>
      </c>
      <c r="N75" s="31">
        <f>INTAVI_PA_IN!N75+INTAVI_PA_EX!N75+INTAVI_FR_IN!N75+INTAVI_FR_EX!N75</f>
        <v>0</v>
      </c>
      <c r="O75" s="31">
        <f>INTAVI_PA_IN!O75+INTAVI_PA_EX!O75+INTAVI_FR_IN!O75+INTAVI_FR_EX!O75</f>
        <v>0</v>
      </c>
      <c r="P75" s="31">
        <f>INTAVI_PA_IN!P75+INTAVI_PA_EX!P75+INTAVI_FR_IN!P75+INTAVI_FR_EX!P75</f>
        <v>0</v>
      </c>
      <c r="Q75" s="31">
        <f>INTAVI_PA_IN!Q75+INTAVI_PA_EX!Q75+INTAVI_FR_IN!Q75+INTAVI_FR_EX!Q75</f>
        <v>0</v>
      </c>
      <c r="R75" s="31">
        <f>INTAVI_PA_IN!R75+INTAVI_PA_EX!R75+INTAVI_FR_IN!R75+INTAVI_FR_EX!R75</f>
        <v>0</v>
      </c>
      <c r="S75" s="31">
        <f>INTAVI_PA_IN!S75+INTAVI_PA_EX!S75+INTAVI_FR_IN!S75+INTAVI_FR_EX!S75</f>
        <v>0</v>
      </c>
      <c r="T75" s="31">
        <f>INTAVI_PA_IN!T75+INTAVI_PA_EX!T75+INTAVI_FR_IN!T75+INTAVI_FR_EX!T75</f>
        <v>0</v>
      </c>
      <c r="U75" s="31">
        <f>INTAVI_PA_IN!U75+INTAVI_PA_EX!U75+INTAVI_FR_IN!U75+INTAVI_FR_EX!U75</f>
        <v>0</v>
      </c>
      <c r="V75" s="31">
        <f>INTAVI_PA_IN!V75+INTAVI_PA_EX!V75+INTAVI_FR_IN!V75+INTAVI_FR_EX!V75</f>
        <v>0</v>
      </c>
      <c r="W75" s="31">
        <f>INTAVI_PA_IN!W75+INTAVI_PA_EX!W75+INTAVI_FR_IN!W75+INTAVI_FR_EX!W75</f>
        <v>0</v>
      </c>
      <c r="X75" s="31">
        <f>INTAVI_PA_IN!X75+INTAVI_PA_EX!X75+INTAVI_FR_IN!X75+INTAVI_FR_EX!X75</f>
        <v>0</v>
      </c>
    </row>
    <row r="76" spans="1:24" ht="11.25" customHeight="1" x14ac:dyDescent="0.2">
      <c r="A76" s="26" t="s">
        <v>139</v>
      </c>
      <c r="B76" s="27" t="s">
        <v>140</v>
      </c>
      <c r="C76" s="32">
        <f>INTAVI_PA_IN!C76+INTAVI_PA_EX!C76+INTAVI_FR_IN!C76+INTAVI_FR_EX!C76</f>
        <v>0</v>
      </c>
      <c r="D76" s="32">
        <f>INTAVI_PA_IN!D76+INTAVI_PA_EX!D76+INTAVI_FR_IN!D76+INTAVI_FR_EX!D76</f>
        <v>0</v>
      </c>
      <c r="E76" s="32">
        <f>INTAVI_PA_IN!E76+INTAVI_PA_EX!E76+INTAVI_FR_IN!E76+INTAVI_FR_EX!E76</f>
        <v>0</v>
      </c>
      <c r="F76" s="32">
        <f>INTAVI_PA_IN!F76+INTAVI_PA_EX!F76+INTAVI_FR_IN!F76+INTAVI_FR_EX!F76</f>
        <v>0</v>
      </c>
      <c r="G76" s="32">
        <f>INTAVI_PA_IN!G76+INTAVI_PA_EX!G76+INTAVI_FR_IN!G76+INTAVI_FR_EX!G76</f>
        <v>0</v>
      </c>
      <c r="H76" s="32">
        <f>INTAVI_PA_IN!H76+INTAVI_PA_EX!H76+INTAVI_FR_IN!H76+INTAVI_FR_EX!H76</f>
        <v>0</v>
      </c>
      <c r="I76" s="32">
        <f>INTAVI_PA_IN!I76+INTAVI_PA_EX!I76+INTAVI_FR_IN!I76+INTAVI_FR_EX!I76</f>
        <v>0</v>
      </c>
      <c r="J76" s="32">
        <f>INTAVI_PA_IN!J76+INTAVI_PA_EX!J76+INTAVI_FR_IN!J76+INTAVI_FR_EX!J76</f>
        <v>0</v>
      </c>
      <c r="K76" s="32">
        <f>INTAVI_PA_IN!K76+INTAVI_PA_EX!K76+INTAVI_FR_IN!K76+INTAVI_FR_EX!K76</f>
        <v>0</v>
      </c>
      <c r="L76" s="32">
        <f>INTAVI_PA_IN!L76+INTAVI_PA_EX!L76+INTAVI_FR_IN!L76+INTAVI_FR_EX!L76</f>
        <v>0</v>
      </c>
      <c r="M76" s="32">
        <f>INTAVI_PA_IN!M76+INTAVI_PA_EX!M76+INTAVI_FR_IN!M76+INTAVI_FR_EX!M76</f>
        <v>0</v>
      </c>
      <c r="N76" s="32">
        <f>INTAVI_PA_IN!N76+INTAVI_PA_EX!N76+INTAVI_FR_IN!N76+INTAVI_FR_EX!N76</f>
        <v>0</v>
      </c>
      <c r="O76" s="32">
        <f>INTAVI_PA_IN!O76+INTAVI_PA_EX!O76+INTAVI_FR_IN!O76+INTAVI_FR_EX!O76</f>
        <v>0</v>
      </c>
      <c r="P76" s="32">
        <f>INTAVI_PA_IN!P76+INTAVI_PA_EX!P76+INTAVI_FR_IN!P76+INTAVI_FR_EX!P76</f>
        <v>0</v>
      </c>
      <c r="Q76" s="32">
        <f>INTAVI_PA_IN!Q76+INTAVI_PA_EX!Q76+INTAVI_FR_IN!Q76+INTAVI_FR_EX!Q76</f>
        <v>0</v>
      </c>
      <c r="R76" s="32">
        <f>INTAVI_PA_IN!R76+INTAVI_PA_EX!R76+INTAVI_FR_IN!R76+INTAVI_FR_EX!R76</f>
        <v>0</v>
      </c>
      <c r="S76" s="32">
        <f>INTAVI_PA_IN!S76+INTAVI_PA_EX!S76+INTAVI_FR_IN!S76+INTAVI_FR_EX!S76</f>
        <v>0</v>
      </c>
      <c r="T76" s="32">
        <f>INTAVI_PA_IN!T76+INTAVI_PA_EX!T76+INTAVI_FR_IN!T76+INTAVI_FR_EX!T76</f>
        <v>0</v>
      </c>
      <c r="U76" s="32">
        <f>INTAVI_PA_IN!U76+INTAVI_PA_EX!U76+INTAVI_FR_IN!U76+INTAVI_FR_EX!U76</f>
        <v>0</v>
      </c>
      <c r="V76" s="32">
        <f>INTAVI_PA_IN!V76+INTAVI_PA_EX!V76+INTAVI_FR_IN!V76+INTAVI_FR_EX!V76</f>
        <v>0</v>
      </c>
      <c r="W76" s="32">
        <f>INTAVI_PA_IN!W76+INTAVI_PA_EX!W76+INTAVI_FR_IN!W76+INTAVI_FR_EX!W76</f>
        <v>0</v>
      </c>
      <c r="X76" s="32">
        <f>INTAVI_PA_IN!X76+INTAVI_PA_EX!X76+INTAVI_FR_IN!X76+INTAVI_FR_EX!X76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352</v>
      </c>
      <c r="B1" s="7" t="s">
        <v>353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10936.747853450282</v>
      </c>
      <c r="D2" s="28">
        <f t="shared" ref="D2" si="1">SUM(D3,D17,D22,D25,D26,D51,D52,D71,D74,D75,D76)</f>
        <v>10960.315970801796</v>
      </c>
      <c r="E2" s="28">
        <f t="shared" ref="E2" si="2">SUM(E3,E17,E22,E25,E26,E51,E52,E71,E74,E75,E76)</f>
        <v>10424.234189278601</v>
      </c>
      <c r="F2" s="28">
        <f t="shared" ref="F2" si="3">SUM(F3,F17,F22,F25,F26,F51,F52,F71,F74,F75,F76)</f>
        <v>11161.415837080171</v>
      </c>
      <c r="G2" s="28">
        <f t="shared" ref="G2" si="4">SUM(G3,G17,G22,G25,G26,G51,G52,G71,G74,G75,G76)</f>
        <v>11738.626346383646</v>
      </c>
      <c r="H2" s="28">
        <f t="shared" ref="H2" si="5">SUM(H3,H17,H22,H25,H26,H51,H52,H71,H74,H75,H76)</f>
        <v>12212.729039314214</v>
      </c>
      <c r="I2" s="28">
        <f t="shared" ref="I2" si="6">SUM(I3,I17,I22,I25,I26,I51,I52,I71,I74,I75,I76)</f>
        <v>13011.081264034628</v>
      </c>
      <c r="J2" s="28">
        <f t="shared" ref="J2" si="7">SUM(J3,J17,J22,J25,J26,J51,J52,J71,J74,J75,J76)</f>
        <v>13800.912886125303</v>
      </c>
      <c r="K2" s="28">
        <f t="shared" ref="K2" si="8">SUM(K3,K17,K22,K25,K26,K51,K52,K71,K74,K75,K76)</f>
        <v>13957.049831363765</v>
      </c>
      <c r="L2" s="28">
        <f t="shared" ref="L2" si="9">SUM(L3,L17,L22,L25,L26,L51,L52,L71,L74,L75,L76)</f>
        <v>12320.264232748901</v>
      </c>
      <c r="M2" s="28">
        <f t="shared" ref="M2" si="10">SUM(M3,M17,M22,M25,M26,M51,M52,M71,M74,M75,M76)</f>
        <v>12232.329292562048</v>
      </c>
      <c r="N2" s="28">
        <f t="shared" ref="N2" si="11">SUM(N3,N17,N22,N25,N26,N51,N52,N71,N74,N75,N76)</f>
        <v>12922.598345526765</v>
      </c>
      <c r="O2" s="28">
        <f t="shared" ref="O2" si="12">SUM(O3,O17,O22,O25,O26,O51,O52,O71,O74,O75,O76)</f>
        <v>12561.109070446266</v>
      </c>
      <c r="P2" s="28">
        <f t="shared" ref="P2" si="13">SUM(P3,P17,P22,P25,P26,P51,P52,P71,P74,P75,P76)</f>
        <v>12649.60427062501</v>
      </c>
      <c r="Q2" s="28">
        <f t="shared" ref="Q2" si="14">SUM(Q3,Q17,Q22,Q25,Q26,Q51,Q52,Q71,Q74,Q75,Q76)</f>
        <v>13080.338126802539</v>
      </c>
      <c r="R2" s="28">
        <f t="shared" ref="R2" si="15">SUM(R3,R17,R22,R25,R26,R51,R52,R71,R74,R75,R76)</f>
        <v>13745.73099236145</v>
      </c>
      <c r="S2" s="28">
        <f t="shared" ref="S2" si="16">SUM(S3,S17,S22,S25,S26,S51,S52,S71,S74,S75,S76)</f>
        <v>15123.525996034155</v>
      </c>
      <c r="T2" s="28">
        <f t="shared" ref="T2" si="17">SUM(T3,T17,T22,T25,T26,T51,T52,T71,T74,T75,T76)</f>
        <v>16746.845312164194</v>
      </c>
      <c r="U2" s="28">
        <f t="shared" ref="U2" si="18">SUM(U3,U17,U22,U25,U26,U51,U52,U71,U74,U75,U76)</f>
        <v>17679.091386137945</v>
      </c>
      <c r="V2" s="28">
        <f t="shared" ref="V2" si="19">SUM(V3,V17,V22,V25,V26,V51,V52,V71,V74,V75,V76)</f>
        <v>17850.446564115435</v>
      </c>
      <c r="W2" s="28">
        <f t="shared" ref="W2:X2" si="20">SUM(W3,W17,W22,W25,W26,W51,W52,W71,W74,W75,W76)</f>
        <v>5388.7950483613349</v>
      </c>
      <c r="X2" s="28">
        <f t="shared" si="20"/>
        <v>7236.0424200724938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21">SUM(C4,C8,C11)</f>
        <v>0</v>
      </c>
      <c r="D3" s="29">
        <f t="shared" ref="D3" si="22">SUM(D4,D8,D11)</f>
        <v>0</v>
      </c>
      <c r="E3" s="29">
        <f t="shared" ref="E3" si="23">SUM(E4,E8,E11)</f>
        <v>0</v>
      </c>
      <c r="F3" s="29">
        <f t="shared" ref="F3" si="24">SUM(F4,F8,F11)</f>
        <v>0</v>
      </c>
      <c r="G3" s="29">
        <f t="shared" ref="G3" si="25">SUM(G4,G8,G11)</f>
        <v>0</v>
      </c>
      <c r="H3" s="29">
        <f t="shared" ref="H3" si="26">SUM(H4,H8,H11)</f>
        <v>0</v>
      </c>
      <c r="I3" s="29">
        <f t="shared" ref="I3" si="27">SUM(I4,I8,I11)</f>
        <v>0</v>
      </c>
      <c r="J3" s="29">
        <f t="shared" ref="J3" si="28">SUM(J4,J8,J11)</f>
        <v>0</v>
      </c>
      <c r="K3" s="29">
        <f t="shared" ref="K3" si="29">SUM(K4,K8,K11)</f>
        <v>0</v>
      </c>
      <c r="L3" s="29">
        <f t="shared" ref="L3" si="30">SUM(L4,L8,L11)</f>
        <v>0</v>
      </c>
      <c r="M3" s="29">
        <f t="shared" ref="M3" si="31">SUM(M4,M8,M11)</f>
        <v>0</v>
      </c>
      <c r="N3" s="29">
        <f t="shared" ref="N3" si="32">SUM(N4,N8,N11)</f>
        <v>0</v>
      </c>
      <c r="O3" s="29">
        <f t="shared" ref="O3" si="33">SUM(O4,O8,O11)</f>
        <v>0</v>
      </c>
      <c r="P3" s="29">
        <f t="shared" ref="P3" si="34">SUM(P4,P8,P11)</f>
        <v>0</v>
      </c>
      <c r="Q3" s="29">
        <f t="shared" ref="Q3" si="35">SUM(Q4,Q8,Q11)</f>
        <v>0</v>
      </c>
      <c r="R3" s="29">
        <f t="shared" ref="R3" si="36">SUM(R4,R8,R11)</f>
        <v>0</v>
      </c>
      <c r="S3" s="29">
        <f t="shared" ref="S3" si="37">SUM(S4,S8,S11)</f>
        <v>0</v>
      </c>
      <c r="T3" s="29">
        <f t="shared" ref="T3" si="38">SUM(T4,T8,T11)</f>
        <v>0</v>
      </c>
      <c r="U3" s="29">
        <f t="shared" ref="U3" si="39">SUM(U4,U8,U11)</f>
        <v>0</v>
      </c>
      <c r="V3" s="29">
        <f t="shared" ref="V3" si="40">SUM(V4,V8,V11)</f>
        <v>0</v>
      </c>
      <c r="W3" s="29">
        <f t="shared" ref="W3:X3" si="41">SUM(W4,W8,W11)</f>
        <v>0</v>
      </c>
      <c r="X3" s="29">
        <f t="shared" si="41"/>
        <v>0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42">SUM(C5:C7)</f>
        <v>0</v>
      </c>
      <c r="D4" s="42">
        <f t="shared" ref="D4" si="43">SUM(D5:D7)</f>
        <v>0</v>
      </c>
      <c r="E4" s="42">
        <f t="shared" ref="E4" si="44">SUM(E5:E7)</f>
        <v>0</v>
      </c>
      <c r="F4" s="42">
        <f t="shared" ref="F4" si="45">SUM(F5:F7)</f>
        <v>0</v>
      </c>
      <c r="G4" s="42">
        <f t="shared" ref="G4" si="46">SUM(G5:G7)</f>
        <v>0</v>
      </c>
      <c r="H4" s="42">
        <f t="shared" ref="H4" si="47">SUM(H5:H7)</f>
        <v>0</v>
      </c>
      <c r="I4" s="42">
        <f t="shared" ref="I4" si="48">SUM(I5:I7)</f>
        <v>0</v>
      </c>
      <c r="J4" s="42">
        <f t="shared" ref="J4" si="49">SUM(J5:J7)</f>
        <v>0</v>
      </c>
      <c r="K4" s="42">
        <f t="shared" ref="K4" si="50">SUM(K5:K7)</f>
        <v>0</v>
      </c>
      <c r="L4" s="42">
        <f t="shared" ref="L4" si="51">SUM(L5:L7)</f>
        <v>0</v>
      </c>
      <c r="M4" s="42">
        <f t="shared" ref="M4" si="52">SUM(M5:M7)</f>
        <v>0</v>
      </c>
      <c r="N4" s="42">
        <f t="shared" ref="N4" si="53">SUM(N5:N7)</f>
        <v>0</v>
      </c>
      <c r="O4" s="42">
        <f t="shared" ref="O4" si="54">SUM(O5:O7)</f>
        <v>0</v>
      </c>
      <c r="P4" s="42">
        <f t="shared" ref="P4" si="55">SUM(P5:P7)</f>
        <v>0</v>
      </c>
      <c r="Q4" s="42">
        <f t="shared" ref="Q4" si="56">SUM(Q5:Q7)</f>
        <v>0</v>
      </c>
      <c r="R4" s="42">
        <f t="shared" ref="R4" si="57">SUM(R5:R7)</f>
        <v>0</v>
      </c>
      <c r="S4" s="42">
        <f t="shared" ref="S4" si="58">SUM(S5:S7)</f>
        <v>0</v>
      </c>
      <c r="T4" s="42">
        <f t="shared" ref="T4" si="59">SUM(T5:T7)</f>
        <v>0</v>
      </c>
      <c r="U4" s="42">
        <f t="shared" ref="U4" si="60">SUM(U5:U7)</f>
        <v>0</v>
      </c>
      <c r="V4" s="42">
        <f t="shared" ref="V4" si="61">SUM(V5:V7)</f>
        <v>0</v>
      </c>
      <c r="W4" s="42">
        <f t="shared" ref="W4:X4" si="62">SUM(W5:W7)</f>
        <v>0</v>
      </c>
      <c r="X4" s="42">
        <f t="shared" si="62"/>
        <v>0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>
        <v>0</v>
      </c>
      <c r="W5" s="30">
        <v>0</v>
      </c>
      <c r="X5" s="30">
        <v>0</v>
      </c>
    </row>
    <row r="6" spans="1:24" ht="11.25" customHeight="1" x14ac:dyDescent="0.2">
      <c r="A6" s="39" t="s">
        <v>7</v>
      </c>
      <c r="B6" s="23" t="s">
        <v>8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</row>
    <row r="7" spans="1:24" ht="11.25" customHeight="1" x14ac:dyDescent="0.2">
      <c r="A7" s="39" t="s">
        <v>9</v>
      </c>
      <c r="B7" s="23" t="s">
        <v>10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</row>
    <row r="8" spans="1:24" ht="11.25" customHeight="1" x14ac:dyDescent="0.2">
      <c r="A8" s="40" t="s">
        <v>343</v>
      </c>
      <c r="B8" s="41" t="s">
        <v>344</v>
      </c>
      <c r="C8" s="42">
        <f t="shared" ref="C8" si="63">SUM(C9:C10)</f>
        <v>0</v>
      </c>
      <c r="D8" s="42">
        <f t="shared" ref="D8" si="64">SUM(D9:D10)</f>
        <v>0</v>
      </c>
      <c r="E8" s="42">
        <f t="shared" ref="E8" si="65">SUM(E9:E10)</f>
        <v>0</v>
      </c>
      <c r="F8" s="42">
        <f t="shared" ref="F8" si="66">SUM(F9:F10)</f>
        <v>0</v>
      </c>
      <c r="G8" s="42">
        <f t="shared" ref="G8" si="67">SUM(G9:G10)</f>
        <v>0</v>
      </c>
      <c r="H8" s="42">
        <f t="shared" ref="H8" si="68">SUM(H9:H10)</f>
        <v>0</v>
      </c>
      <c r="I8" s="42">
        <f t="shared" ref="I8" si="69">SUM(I9:I10)</f>
        <v>0</v>
      </c>
      <c r="J8" s="42">
        <f t="shared" ref="J8" si="70">SUM(J9:J10)</f>
        <v>0</v>
      </c>
      <c r="K8" s="42">
        <f t="shared" ref="K8" si="71">SUM(K9:K10)</f>
        <v>0</v>
      </c>
      <c r="L8" s="42">
        <f t="shared" ref="L8" si="72">SUM(L9:L10)</f>
        <v>0</v>
      </c>
      <c r="M8" s="42">
        <f t="shared" ref="M8" si="73">SUM(M9:M10)</f>
        <v>0</v>
      </c>
      <c r="N8" s="42">
        <f t="shared" ref="N8" si="74">SUM(N9:N10)</f>
        <v>0</v>
      </c>
      <c r="O8" s="42">
        <f t="shared" ref="O8" si="75">SUM(O9:O10)</f>
        <v>0</v>
      </c>
      <c r="P8" s="42">
        <f t="shared" ref="P8" si="76">SUM(P9:P10)</f>
        <v>0</v>
      </c>
      <c r="Q8" s="42">
        <f t="shared" ref="Q8" si="77">SUM(Q9:Q10)</f>
        <v>0</v>
      </c>
      <c r="R8" s="42">
        <f t="shared" ref="R8" si="78">SUM(R9:R10)</f>
        <v>0</v>
      </c>
      <c r="S8" s="42">
        <f t="shared" ref="S8" si="79">SUM(S9:S10)</f>
        <v>0</v>
      </c>
      <c r="T8" s="42">
        <f t="shared" ref="T8" si="80">SUM(T9:T10)</f>
        <v>0</v>
      </c>
      <c r="U8" s="42">
        <f t="shared" ref="U8" si="81">SUM(U9:U10)</f>
        <v>0</v>
      </c>
      <c r="V8" s="42">
        <f t="shared" ref="V8" si="82">SUM(V9:V10)</f>
        <v>0</v>
      </c>
      <c r="W8" s="42">
        <f t="shared" ref="W8:X8" si="83">SUM(W9:W10)</f>
        <v>0</v>
      </c>
      <c r="X8" s="42">
        <f t="shared" si="83"/>
        <v>0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" si="84">SUM(C12:C16)</f>
        <v>0</v>
      </c>
      <c r="D11" s="42">
        <f t="shared" ref="D11" si="85">SUM(D12:D16)</f>
        <v>0</v>
      </c>
      <c r="E11" s="42">
        <f t="shared" ref="E11" si="86">SUM(E12:E16)</f>
        <v>0</v>
      </c>
      <c r="F11" s="42">
        <f t="shared" ref="F11" si="87">SUM(F12:F16)</f>
        <v>0</v>
      </c>
      <c r="G11" s="42">
        <f t="shared" ref="G11" si="88">SUM(G12:G16)</f>
        <v>0</v>
      </c>
      <c r="H11" s="42">
        <f t="shared" ref="H11" si="89">SUM(H12:H16)</f>
        <v>0</v>
      </c>
      <c r="I11" s="42">
        <f t="shared" ref="I11" si="90">SUM(I12:I16)</f>
        <v>0</v>
      </c>
      <c r="J11" s="42">
        <f t="shared" ref="J11" si="91">SUM(J12:J16)</f>
        <v>0</v>
      </c>
      <c r="K11" s="42">
        <f t="shared" ref="K11" si="92">SUM(K12:K16)</f>
        <v>0</v>
      </c>
      <c r="L11" s="42">
        <f t="shared" ref="L11" si="93">SUM(L12:L16)</f>
        <v>0</v>
      </c>
      <c r="M11" s="42">
        <f t="shared" ref="M11" si="94">SUM(M12:M16)</f>
        <v>0</v>
      </c>
      <c r="N11" s="42">
        <f t="shared" ref="N11" si="95">SUM(N12:N16)</f>
        <v>0</v>
      </c>
      <c r="O11" s="42">
        <f t="shared" ref="O11" si="96">SUM(O12:O16)</f>
        <v>0</v>
      </c>
      <c r="P11" s="42">
        <f t="shared" ref="P11" si="97">SUM(P12:P16)</f>
        <v>0</v>
      </c>
      <c r="Q11" s="42">
        <f t="shared" ref="Q11" si="98">SUM(Q12:Q16)</f>
        <v>0</v>
      </c>
      <c r="R11" s="42">
        <f t="shared" ref="R11" si="99">SUM(R12:R16)</f>
        <v>0</v>
      </c>
      <c r="S11" s="42">
        <f t="shared" ref="S11" si="100">SUM(S12:S16)</f>
        <v>0</v>
      </c>
      <c r="T11" s="42">
        <f t="shared" ref="T11" si="101">SUM(T12:T16)</f>
        <v>0</v>
      </c>
      <c r="U11" s="42">
        <f t="shared" ref="U11" si="102">SUM(U12:U16)</f>
        <v>0</v>
      </c>
      <c r="V11" s="42">
        <f t="shared" ref="V11" si="103">SUM(V12:V16)</f>
        <v>0</v>
      </c>
      <c r="W11" s="42">
        <f t="shared" ref="W11:X11" si="104">SUM(W12:W16)</f>
        <v>0</v>
      </c>
      <c r="X11" s="42">
        <f t="shared" si="104"/>
        <v>0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</row>
    <row r="13" spans="1:24" ht="11.25" customHeight="1" x14ac:dyDescent="0.2">
      <c r="A13" s="39" t="s">
        <v>17</v>
      </c>
      <c r="B13" s="23" t="s">
        <v>18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" si="105">SUM(C18:C21)</f>
        <v>0</v>
      </c>
      <c r="D17" s="31">
        <f t="shared" ref="D17" si="106">SUM(D18:D21)</f>
        <v>0</v>
      </c>
      <c r="E17" s="31">
        <f t="shared" ref="E17" si="107">SUM(E18:E21)</f>
        <v>0</v>
      </c>
      <c r="F17" s="31">
        <f t="shared" ref="F17" si="108">SUM(F18:F21)</f>
        <v>0</v>
      </c>
      <c r="G17" s="31">
        <f t="shared" ref="G17" si="109">SUM(G18:G21)</f>
        <v>0</v>
      </c>
      <c r="H17" s="31">
        <f t="shared" ref="H17" si="110">SUM(H18:H21)</f>
        <v>0</v>
      </c>
      <c r="I17" s="31">
        <f t="shared" ref="I17" si="111">SUM(I18:I21)</f>
        <v>0</v>
      </c>
      <c r="J17" s="31">
        <f t="shared" ref="J17" si="112">SUM(J18:J21)</f>
        <v>0</v>
      </c>
      <c r="K17" s="31">
        <f t="shared" ref="K17" si="113">SUM(K18:K21)</f>
        <v>0</v>
      </c>
      <c r="L17" s="31">
        <f t="shared" ref="L17" si="114">SUM(L18:L21)</f>
        <v>0</v>
      </c>
      <c r="M17" s="31">
        <f t="shared" ref="M17" si="115">SUM(M18:M21)</f>
        <v>0</v>
      </c>
      <c r="N17" s="31">
        <f t="shared" ref="N17" si="116">SUM(N18:N21)</f>
        <v>0</v>
      </c>
      <c r="O17" s="31">
        <f t="shared" ref="O17" si="117">SUM(O18:O21)</f>
        <v>0</v>
      </c>
      <c r="P17" s="31">
        <f t="shared" ref="P17" si="118">SUM(P18:P21)</f>
        <v>0</v>
      </c>
      <c r="Q17" s="31">
        <f t="shared" ref="Q17" si="119">SUM(Q18:Q21)</f>
        <v>0</v>
      </c>
      <c r="R17" s="31">
        <f t="shared" ref="R17" si="120">SUM(R18:R21)</f>
        <v>0</v>
      </c>
      <c r="S17" s="31">
        <f t="shared" ref="S17" si="121">SUM(S18:S21)</f>
        <v>0</v>
      </c>
      <c r="T17" s="31">
        <f t="shared" ref="T17" si="122">SUM(T18:T21)</f>
        <v>0</v>
      </c>
      <c r="U17" s="31">
        <f t="shared" ref="U17" si="123">SUM(U18:U21)</f>
        <v>0</v>
      </c>
      <c r="V17" s="31">
        <f t="shared" ref="V17" si="124">SUM(V18:V21)</f>
        <v>0</v>
      </c>
      <c r="W17" s="31">
        <f t="shared" ref="W17:X17" si="125">SUM(W18:W21)</f>
        <v>0</v>
      </c>
      <c r="X17" s="31">
        <f t="shared" si="125"/>
        <v>0</v>
      </c>
    </row>
    <row r="18" spans="1:24" ht="11.25" customHeight="1" x14ac:dyDescent="0.2">
      <c r="A18" s="22" t="s">
        <v>27</v>
      </c>
      <c r="B18" s="23" t="s">
        <v>28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" si="126">SUM(C23:C24)</f>
        <v>0</v>
      </c>
      <c r="D22" s="31">
        <f t="shared" ref="D22" si="127">SUM(D23:D24)</f>
        <v>0</v>
      </c>
      <c r="E22" s="31">
        <f t="shared" ref="E22" si="128">SUM(E23:E24)</f>
        <v>0</v>
      </c>
      <c r="F22" s="31">
        <f t="shared" ref="F22" si="129">SUM(F23:F24)</f>
        <v>0</v>
      </c>
      <c r="G22" s="31">
        <f t="shared" ref="G22" si="130">SUM(G23:G24)</f>
        <v>0</v>
      </c>
      <c r="H22" s="31">
        <f t="shared" ref="H22" si="131">SUM(H23:H24)</f>
        <v>0</v>
      </c>
      <c r="I22" s="31">
        <f t="shared" ref="I22" si="132">SUM(I23:I24)</f>
        <v>0</v>
      </c>
      <c r="J22" s="31">
        <f t="shared" ref="J22" si="133">SUM(J23:J24)</f>
        <v>0</v>
      </c>
      <c r="K22" s="31">
        <f t="shared" ref="K22" si="134">SUM(K23:K24)</f>
        <v>0</v>
      </c>
      <c r="L22" s="31">
        <f t="shared" ref="L22" si="135">SUM(L23:L24)</f>
        <v>0</v>
      </c>
      <c r="M22" s="31">
        <f t="shared" ref="M22" si="136">SUM(M23:M24)</f>
        <v>0</v>
      </c>
      <c r="N22" s="31">
        <f t="shared" ref="N22" si="137">SUM(N23:N24)</f>
        <v>0</v>
      </c>
      <c r="O22" s="31">
        <f t="shared" ref="O22" si="138">SUM(O23:O24)</f>
        <v>0</v>
      </c>
      <c r="P22" s="31">
        <f t="shared" ref="P22" si="139">SUM(P23:P24)</f>
        <v>0</v>
      </c>
      <c r="Q22" s="31">
        <f t="shared" ref="Q22" si="140">SUM(Q23:Q24)</f>
        <v>0</v>
      </c>
      <c r="R22" s="31">
        <f t="shared" ref="R22" si="141">SUM(R23:R24)</f>
        <v>0</v>
      </c>
      <c r="S22" s="31">
        <f t="shared" ref="S22" si="142">SUM(S23:S24)</f>
        <v>0</v>
      </c>
      <c r="T22" s="31">
        <f t="shared" ref="T22" si="143">SUM(T23:T24)</f>
        <v>0</v>
      </c>
      <c r="U22" s="31">
        <f t="shared" ref="U22" si="144">SUM(U23:U24)</f>
        <v>0</v>
      </c>
      <c r="V22" s="31">
        <f t="shared" ref="V22" si="145">SUM(V23:V24)</f>
        <v>0</v>
      </c>
      <c r="W22" s="31">
        <f t="shared" ref="W22:X22" si="146">SUM(W23:W24)</f>
        <v>0</v>
      </c>
      <c r="X22" s="31">
        <f t="shared" si="146"/>
        <v>0</v>
      </c>
    </row>
    <row r="23" spans="1:24" ht="11.25" customHeight="1" x14ac:dyDescent="0.2">
      <c r="A23" s="22" t="s">
        <v>37</v>
      </c>
      <c r="B23" s="23" t="s">
        <v>38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47">SUM(C27,C33)</f>
        <v>10936.747853450282</v>
      </c>
      <c r="D26" s="31">
        <f t="shared" ref="D26" si="148">SUM(D27,D33)</f>
        <v>10960.315970801796</v>
      </c>
      <c r="E26" s="31">
        <f t="shared" ref="E26" si="149">SUM(E27,E33)</f>
        <v>10424.234189278601</v>
      </c>
      <c r="F26" s="31">
        <f t="shared" ref="F26" si="150">SUM(F27,F33)</f>
        <v>11161.415837080171</v>
      </c>
      <c r="G26" s="31">
        <f t="shared" ref="G26" si="151">SUM(G27,G33)</f>
        <v>11738.626346383646</v>
      </c>
      <c r="H26" s="31">
        <f t="shared" ref="H26" si="152">SUM(H27,H33)</f>
        <v>12212.729039314214</v>
      </c>
      <c r="I26" s="31">
        <f t="shared" ref="I26" si="153">SUM(I27,I33)</f>
        <v>13011.081264034628</v>
      </c>
      <c r="J26" s="31">
        <f t="shared" ref="J26" si="154">SUM(J27,J33)</f>
        <v>13800.912886125303</v>
      </c>
      <c r="K26" s="31">
        <f t="shared" ref="K26" si="155">SUM(K27,K33)</f>
        <v>13957.049831363765</v>
      </c>
      <c r="L26" s="31">
        <f t="shared" ref="L26" si="156">SUM(L27,L33)</f>
        <v>12320.264232748901</v>
      </c>
      <c r="M26" s="31">
        <f t="shared" ref="M26" si="157">SUM(M27,M33)</f>
        <v>12232.329292562048</v>
      </c>
      <c r="N26" s="31">
        <f t="shared" ref="N26" si="158">SUM(N27,N33)</f>
        <v>12922.598345526765</v>
      </c>
      <c r="O26" s="31">
        <f t="shared" ref="O26" si="159">SUM(O27,O33)</f>
        <v>12561.109070446266</v>
      </c>
      <c r="P26" s="31">
        <f t="shared" ref="P26" si="160">SUM(P27,P33)</f>
        <v>12649.60427062501</v>
      </c>
      <c r="Q26" s="31">
        <f t="shared" ref="Q26" si="161">SUM(Q27,Q33)</f>
        <v>13080.338126802539</v>
      </c>
      <c r="R26" s="31">
        <f t="shared" ref="R26" si="162">SUM(R27,R33)</f>
        <v>13745.73099236145</v>
      </c>
      <c r="S26" s="31">
        <f t="shared" ref="S26" si="163">SUM(S27,S33)</f>
        <v>15123.525996034155</v>
      </c>
      <c r="T26" s="31">
        <f t="shared" ref="T26" si="164">SUM(T27,T33)</f>
        <v>16746.845312164194</v>
      </c>
      <c r="U26" s="31">
        <f t="shared" ref="U26" si="165">SUM(U27,U33)</f>
        <v>17679.087820245677</v>
      </c>
      <c r="V26" s="31">
        <f t="shared" ref="V26" si="166">SUM(V27,V33)</f>
        <v>17850.446564115435</v>
      </c>
      <c r="W26" s="31">
        <f t="shared" ref="W26:X26" si="167">SUM(W27,W33)</f>
        <v>5388.7950483613349</v>
      </c>
      <c r="X26" s="31">
        <f t="shared" si="167"/>
        <v>7236.0424200724938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" si="168">SUM(C28:C32)</f>
        <v>0</v>
      </c>
      <c r="D27" s="42">
        <f t="shared" ref="D27" si="169">SUM(D28:D32)</f>
        <v>0</v>
      </c>
      <c r="E27" s="42">
        <f t="shared" ref="E27" si="170">SUM(E28:E32)</f>
        <v>0</v>
      </c>
      <c r="F27" s="42">
        <f t="shared" ref="F27" si="171">SUM(F28:F32)</f>
        <v>0</v>
      </c>
      <c r="G27" s="42">
        <f t="shared" ref="G27" si="172">SUM(G28:G32)</f>
        <v>0</v>
      </c>
      <c r="H27" s="42">
        <f t="shared" ref="H27" si="173">SUM(H28:H32)</f>
        <v>0</v>
      </c>
      <c r="I27" s="42">
        <f t="shared" ref="I27" si="174">SUM(I28:I32)</f>
        <v>0</v>
      </c>
      <c r="J27" s="42">
        <f t="shared" ref="J27" si="175">SUM(J28:J32)</f>
        <v>0</v>
      </c>
      <c r="K27" s="42">
        <f t="shared" ref="K27" si="176">SUM(K28:K32)</f>
        <v>0</v>
      </c>
      <c r="L27" s="42">
        <f t="shared" ref="L27" si="177">SUM(L28:L32)</f>
        <v>0</v>
      </c>
      <c r="M27" s="42">
        <f t="shared" ref="M27" si="178">SUM(M28:M32)</f>
        <v>0</v>
      </c>
      <c r="N27" s="42">
        <f t="shared" ref="N27" si="179">SUM(N28:N32)</f>
        <v>0</v>
      </c>
      <c r="O27" s="42">
        <f t="shared" ref="O27" si="180">SUM(O28:O32)</f>
        <v>0</v>
      </c>
      <c r="P27" s="42">
        <f t="shared" ref="P27" si="181">SUM(P28:P32)</f>
        <v>0</v>
      </c>
      <c r="Q27" s="42">
        <f t="shared" ref="Q27" si="182">SUM(Q28:Q32)</f>
        <v>0</v>
      </c>
      <c r="R27" s="42">
        <f t="shared" ref="R27" si="183">SUM(R28:R32)</f>
        <v>0</v>
      </c>
      <c r="S27" s="42">
        <f t="shared" ref="S27" si="184">SUM(S28:S32)</f>
        <v>0</v>
      </c>
      <c r="T27" s="42">
        <f t="shared" ref="T27" si="185">SUM(T28:T32)</f>
        <v>0</v>
      </c>
      <c r="U27" s="42">
        <f t="shared" ref="U27" si="186">SUM(U28:U32)</f>
        <v>0</v>
      </c>
      <c r="V27" s="42">
        <f t="shared" ref="V27" si="187">SUM(V28:V32)</f>
        <v>0</v>
      </c>
      <c r="W27" s="42">
        <f t="shared" ref="W27:X27" si="188">SUM(W28:W32)</f>
        <v>0</v>
      </c>
      <c r="X27" s="42">
        <f t="shared" si="188"/>
        <v>0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" si="189">SUM(C34:C50)</f>
        <v>10936.747853450282</v>
      </c>
      <c r="D33" s="42">
        <f t="shared" ref="D33" si="190">SUM(D34:D50)</f>
        <v>10960.315970801796</v>
      </c>
      <c r="E33" s="42">
        <f t="shared" ref="E33" si="191">SUM(E34:E50)</f>
        <v>10424.234189278601</v>
      </c>
      <c r="F33" s="42">
        <f t="shared" ref="F33" si="192">SUM(F34:F50)</f>
        <v>11161.415837080171</v>
      </c>
      <c r="G33" s="42">
        <f t="shared" ref="G33" si="193">SUM(G34:G50)</f>
        <v>11738.626346383646</v>
      </c>
      <c r="H33" s="42">
        <f t="shared" ref="H33" si="194">SUM(H34:H50)</f>
        <v>12212.729039314214</v>
      </c>
      <c r="I33" s="42">
        <f t="shared" ref="I33" si="195">SUM(I34:I50)</f>
        <v>13011.081264034628</v>
      </c>
      <c r="J33" s="42">
        <f t="shared" ref="J33" si="196">SUM(J34:J50)</f>
        <v>13800.912886125303</v>
      </c>
      <c r="K33" s="42">
        <f t="shared" ref="K33" si="197">SUM(K34:K50)</f>
        <v>13957.049831363765</v>
      </c>
      <c r="L33" s="42">
        <f t="shared" ref="L33" si="198">SUM(L34:L50)</f>
        <v>12320.264232748901</v>
      </c>
      <c r="M33" s="42">
        <f t="shared" ref="M33" si="199">SUM(M34:M50)</f>
        <v>12232.329292562048</v>
      </c>
      <c r="N33" s="42">
        <f t="shared" ref="N33" si="200">SUM(N34:N50)</f>
        <v>12922.598345526765</v>
      </c>
      <c r="O33" s="42">
        <f t="shared" ref="O33" si="201">SUM(O34:O50)</f>
        <v>12561.109070446266</v>
      </c>
      <c r="P33" s="42">
        <f t="shared" ref="P33" si="202">SUM(P34:P50)</f>
        <v>12649.60427062501</v>
      </c>
      <c r="Q33" s="42">
        <f t="shared" ref="Q33" si="203">SUM(Q34:Q50)</f>
        <v>13080.338126802539</v>
      </c>
      <c r="R33" s="42">
        <f t="shared" ref="R33" si="204">SUM(R34:R50)</f>
        <v>13745.73099236145</v>
      </c>
      <c r="S33" s="42">
        <f t="shared" ref="S33" si="205">SUM(S34:S50)</f>
        <v>15123.525996034155</v>
      </c>
      <c r="T33" s="42">
        <f t="shared" ref="T33" si="206">SUM(T34:T50)</f>
        <v>16746.845312164194</v>
      </c>
      <c r="U33" s="42">
        <f t="shared" ref="U33" si="207">SUM(U34:U50)</f>
        <v>17679.087820245677</v>
      </c>
      <c r="V33" s="42">
        <f t="shared" ref="V33" si="208">SUM(V34:V50)</f>
        <v>17850.446564115435</v>
      </c>
      <c r="W33" s="42">
        <f t="shared" ref="W33:X33" si="209">SUM(W34:W50)</f>
        <v>5388.7950483613349</v>
      </c>
      <c r="X33" s="42">
        <f t="shared" si="209"/>
        <v>7236.0424200724938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7.1369465277074107E-3</v>
      </c>
      <c r="U36" s="30">
        <v>3.5658922674571695E-3</v>
      </c>
      <c r="V36" s="30">
        <v>9.0452567756597511E-4</v>
      </c>
      <c r="W36" s="30">
        <v>4.0599847948787097E-3</v>
      </c>
      <c r="X36" s="30">
        <v>0</v>
      </c>
    </row>
    <row r="37" spans="1:24" ht="11.25" customHeight="1" x14ac:dyDescent="0.2">
      <c r="A37" s="39" t="s">
        <v>61</v>
      </c>
      <c r="B37" s="23" t="s">
        <v>62</v>
      </c>
      <c r="C37" s="30">
        <v>0</v>
      </c>
      <c r="D37" s="30">
        <v>0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3.3580120136178968E-3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</row>
    <row r="38" spans="1:24" ht="11.25" customHeight="1" x14ac:dyDescent="0.2">
      <c r="A38" s="39" t="s">
        <v>63</v>
      </c>
      <c r="B38" s="23" t="s">
        <v>64</v>
      </c>
      <c r="C38" s="30">
        <v>5.0052707834448649</v>
      </c>
      <c r="D38" s="30">
        <v>2.3832406802131292</v>
      </c>
      <c r="E38" s="30">
        <v>2.5317794164180949</v>
      </c>
      <c r="F38" s="30">
        <v>1.3045838684595688</v>
      </c>
      <c r="G38" s="30">
        <v>3.0918771042430375</v>
      </c>
      <c r="H38" s="30">
        <v>5.2870382931494042</v>
      </c>
      <c r="I38" s="30">
        <v>2.8279164650176356</v>
      </c>
      <c r="J38" s="30">
        <v>0.89030760370119655</v>
      </c>
      <c r="K38" s="30">
        <v>1.7811657159582908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8.841231630374792E-2</v>
      </c>
      <c r="S38" s="30">
        <v>8.7924305648423139E-3</v>
      </c>
      <c r="T38" s="30">
        <v>0.17194167649661571</v>
      </c>
      <c r="U38" s="30">
        <v>0.18786143365619717</v>
      </c>
      <c r="V38" s="30">
        <v>0.23480985756769432</v>
      </c>
      <c r="W38" s="30">
        <v>0.25130392632685106</v>
      </c>
      <c r="X38" s="30">
        <v>0.36481062170807643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17.367766673735087</v>
      </c>
      <c r="E39" s="30">
        <v>13.006235689258062</v>
      </c>
      <c r="F39" s="30">
        <v>8.7523210184834355</v>
      </c>
      <c r="G39" s="30">
        <v>19.250751892410808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10931.742582666837</v>
      </c>
      <c r="D40" s="30">
        <v>10940.564963447847</v>
      </c>
      <c r="E40" s="30">
        <v>10408.696174172925</v>
      </c>
      <c r="F40" s="30">
        <v>11151.358932193227</v>
      </c>
      <c r="G40" s="30">
        <v>11716.283717386992</v>
      </c>
      <c r="H40" s="30">
        <v>12207.442001021065</v>
      </c>
      <c r="I40" s="30">
        <v>13008.253347569611</v>
      </c>
      <c r="J40" s="30">
        <v>13800.022578521603</v>
      </c>
      <c r="K40" s="30">
        <v>13955.268665647807</v>
      </c>
      <c r="L40" s="30">
        <v>12320.264232748901</v>
      </c>
      <c r="M40" s="30">
        <v>12232.329292562048</v>
      </c>
      <c r="N40" s="30">
        <v>12921.327996972503</v>
      </c>
      <c r="O40" s="30">
        <v>12561.109070446266</v>
      </c>
      <c r="P40" s="30">
        <v>12649.60427062501</v>
      </c>
      <c r="Q40" s="30">
        <v>13080.338126802539</v>
      </c>
      <c r="R40" s="30">
        <v>13745.639222033133</v>
      </c>
      <c r="S40" s="30">
        <v>15123.517203603591</v>
      </c>
      <c r="T40" s="30">
        <v>16746.666233541171</v>
      </c>
      <c r="U40" s="30">
        <v>17678.84346389139</v>
      </c>
      <c r="V40" s="30">
        <v>17850.21084973219</v>
      </c>
      <c r="W40" s="30">
        <v>5388.5396844502129</v>
      </c>
      <c r="X40" s="30">
        <v>7235.6776094507859</v>
      </c>
    </row>
    <row r="41" spans="1:24" ht="11.25" customHeight="1" x14ac:dyDescent="0.2">
      <c r="A41" s="39" t="s">
        <v>69</v>
      </c>
      <c r="B41" s="23" t="s">
        <v>70</v>
      </c>
      <c r="C41" s="30">
        <v>0</v>
      </c>
      <c r="D41" s="30">
        <v>0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1.2703485542622486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</row>
    <row r="42" spans="1:24" ht="11.25" customHeight="1" x14ac:dyDescent="0.2">
      <c r="A42" s="39" t="s">
        <v>71</v>
      </c>
      <c r="B42" s="23" t="s">
        <v>72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5.2929028362060343E-2</v>
      </c>
      <c r="V43" s="30">
        <v>0</v>
      </c>
      <c r="W43" s="30">
        <v>0</v>
      </c>
      <c r="X43" s="30">
        <v>0</v>
      </c>
    </row>
    <row r="44" spans="1:24" ht="11.25" customHeight="1" x14ac:dyDescent="0.2">
      <c r="A44" s="39" t="s">
        <v>75</v>
      </c>
      <c r="B44" s="23" t="s">
        <v>76</v>
      </c>
      <c r="C44" s="30">
        <v>0</v>
      </c>
      <c r="D44" s="30">
        <v>0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</row>
    <row r="51" spans="1:24" ht="11.25" customHeight="1" x14ac:dyDescent="0.2">
      <c r="A51" s="24" t="s">
        <v>89</v>
      </c>
      <c r="B51" s="25" t="s">
        <v>90</v>
      </c>
      <c r="C51" s="31">
        <v>0</v>
      </c>
      <c r="D51" s="31">
        <v>0</v>
      </c>
      <c r="E51" s="31">
        <v>0</v>
      </c>
      <c r="F51" s="31">
        <v>0</v>
      </c>
      <c r="G51" s="31">
        <v>0</v>
      </c>
      <c r="H51" s="31">
        <v>0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" si="210">SUM(C53:C70)</f>
        <v>0</v>
      </c>
      <c r="D52" s="31">
        <f t="shared" ref="D52" si="211">SUM(D53:D70)</f>
        <v>0</v>
      </c>
      <c r="E52" s="31">
        <f t="shared" ref="E52" si="212">SUM(E53:E70)</f>
        <v>0</v>
      </c>
      <c r="F52" s="31">
        <f t="shared" ref="F52" si="213">SUM(F53:F70)</f>
        <v>0</v>
      </c>
      <c r="G52" s="31">
        <f t="shared" ref="G52" si="214">SUM(G53:G70)</f>
        <v>0</v>
      </c>
      <c r="H52" s="31">
        <f t="shared" ref="H52" si="215">SUM(H53:H70)</f>
        <v>0</v>
      </c>
      <c r="I52" s="31">
        <f t="shared" ref="I52" si="216">SUM(I53:I70)</f>
        <v>0</v>
      </c>
      <c r="J52" s="31">
        <f t="shared" ref="J52" si="217">SUM(J53:J70)</f>
        <v>0</v>
      </c>
      <c r="K52" s="31">
        <f t="shared" ref="K52" si="218">SUM(K53:K70)</f>
        <v>0</v>
      </c>
      <c r="L52" s="31">
        <f t="shared" ref="L52" si="219">SUM(L53:L70)</f>
        <v>0</v>
      </c>
      <c r="M52" s="31">
        <f t="shared" ref="M52" si="220">SUM(M53:M70)</f>
        <v>0</v>
      </c>
      <c r="N52" s="31">
        <f t="shared" ref="N52" si="221">SUM(N53:N70)</f>
        <v>0</v>
      </c>
      <c r="O52" s="31">
        <f t="shared" ref="O52" si="222">SUM(O53:O70)</f>
        <v>0</v>
      </c>
      <c r="P52" s="31">
        <f t="shared" ref="P52" si="223">SUM(P53:P70)</f>
        <v>0</v>
      </c>
      <c r="Q52" s="31">
        <f t="shared" ref="Q52" si="224">SUM(Q53:Q70)</f>
        <v>0</v>
      </c>
      <c r="R52" s="31">
        <f t="shared" ref="R52" si="225">SUM(R53:R70)</f>
        <v>0</v>
      </c>
      <c r="S52" s="31">
        <f t="shared" ref="S52" si="226">SUM(S53:S70)</f>
        <v>0</v>
      </c>
      <c r="T52" s="31">
        <f t="shared" ref="T52" si="227">SUM(T53:T70)</f>
        <v>0</v>
      </c>
      <c r="U52" s="31">
        <f t="shared" ref="U52" si="228">SUM(U53:U70)</f>
        <v>3.5658922674571695E-3</v>
      </c>
      <c r="V52" s="31">
        <f t="shared" ref="V52" si="229">SUM(V53:V70)</f>
        <v>0</v>
      </c>
      <c r="W52" s="31">
        <f t="shared" ref="W52:X52" si="230">SUM(W53:W70)</f>
        <v>0</v>
      </c>
      <c r="X52" s="31">
        <f t="shared" si="230"/>
        <v>0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3.5658922674571695E-3</v>
      </c>
      <c r="V66" s="30">
        <v>0</v>
      </c>
      <c r="W66" s="30">
        <v>0</v>
      </c>
      <c r="X66" s="30">
        <v>0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</row>
    <row r="70" spans="1:24" ht="11.25" customHeight="1" x14ac:dyDescent="0.2">
      <c r="A70" s="22" t="s">
        <v>127</v>
      </c>
      <c r="B70" s="23" t="s">
        <v>128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" si="231">SUM(C72:C73)</f>
        <v>0</v>
      </c>
      <c r="D71" s="31">
        <f t="shared" ref="D71" si="232">SUM(D72:D73)</f>
        <v>0</v>
      </c>
      <c r="E71" s="31">
        <f t="shared" ref="E71" si="233">SUM(E72:E73)</f>
        <v>0</v>
      </c>
      <c r="F71" s="31">
        <f t="shared" ref="F71" si="234">SUM(F72:F73)</f>
        <v>0</v>
      </c>
      <c r="G71" s="31">
        <f t="shared" ref="G71" si="235">SUM(G72:G73)</f>
        <v>0</v>
      </c>
      <c r="H71" s="31">
        <f t="shared" ref="H71" si="236">SUM(H72:H73)</f>
        <v>0</v>
      </c>
      <c r="I71" s="31">
        <f t="shared" ref="I71" si="237">SUM(I72:I73)</f>
        <v>0</v>
      </c>
      <c r="J71" s="31">
        <f t="shared" ref="J71" si="238">SUM(J72:J73)</f>
        <v>0</v>
      </c>
      <c r="K71" s="31">
        <f t="shared" ref="K71" si="239">SUM(K72:K73)</f>
        <v>0</v>
      </c>
      <c r="L71" s="31">
        <f t="shared" ref="L71" si="240">SUM(L72:L73)</f>
        <v>0</v>
      </c>
      <c r="M71" s="31">
        <f t="shared" ref="M71" si="241">SUM(M72:M73)</f>
        <v>0</v>
      </c>
      <c r="N71" s="31">
        <f t="shared" ref="N71" si="242">SUM(N72:N73)</f>
        <v>0</v>
      </c>
      <c r="O71" s="31">
        <f t="shared" ref="O71" si="243">SUM(O72:O73)</f>
        <v>0</v>
      </c>
      <c r="P71" s="31">
        <f t="shared" ref="P71" si="244">SUM(P72:P73)</f>
        <v>0</v>
      </c>
      <c r="Q71" s="31">
        <f t="shared" ref="Q71" si="245">SUM(Q72:Q73)</f>
        <v>0</v>
      </c>
      <c r="R71" s="31">
        <f t="shared" ref="R71" si="246">SUM(R72:R73)</f>
        <v>0</v>
      </c>
      <c r="S71" s="31">
        <f t="shared" ref="S71" si="247">SUM(S72:S73)</f>
        <v>0</v>
      </c>
      <c r="T71" s="31">
        <f t="shared" ref="T71" si="248">SUM(T72:T73)</f>
        <v>0</v>
      </c>
      <c r="U71" s="31">
        <f t="shared" ref="U71" si="249">SUM(U72:U73)</f>
        <v>0</v>
      </c>
      <c r="V71" s="31">
        <f t="shared" ref="V71" si="250">SUM(V72:V73)</f>
        <v>0</v>
      </c>
      <c r="W71" s="31">
        <f t="shared" ref="W71:X71" si="251">SUM(W72:W73)</f>
        <v>0</v>
      </c>
      <c r="X71" s="31">
        <f t="shared" si="251"/>
        <v>0</v>
      </c>
    </row>
    <row r="72" spans="1:24" ht="11.25" customHeight="1" x14ac:dyDescent="0.2">
      <c r="A72" s="22" t="s">
        <v>131</v>
      </c>
      <c r="B72" s="23" t="s">
        <v>132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0</v>
      </c>
      <c r="D75" s="31">
        <v>0</v>
      </c>
      <c r="E75" s="31">
        <v>0</v>
      </c>
      <c r="F75" s="31">
        <v>0</v>
      </c>
      <c r="G75" s="31">
        <v>0</v>
      </c>
      <c r="H75" s="31">
        <v>0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</row>
    <row r="76" spans="1:24" ht="11.25" customHeight="1" x14ac:dyDescent="0.2">
      <c r="A76" s="26" t="s">
        <v>139</v>
      </c>
      <c r="B76" s="27" t="s">
        <v>140</v>
      </c>
      <c r="C76" s="32">
        <v>0</v>
      </c>
      <c r="D76" s="32">
        <v>0</v>
      </c>
      <c r="E76" s="32">
        <v>0</v>
      </c>
      <c r="F76" s="32">
        <v>0</v>
      </c>
      <c r="G76" s="32">
        <v>0</v>
      </c>
      <c r="H76" s="32">
        <v>0</v>
      </c>
      <c r="I76" s="32">
        <v>0</v>
      </c>
      <c r="J76" s="32">
        <v>0</v>
      </c>
      <c r="K76" s="32">
        <v>0</v>
      </c>
      <c r="L76" s="32">
        <v>0</v>
      </c>
      <c r="M76" s="32">
        <v>0</v>
      </c>
      <c r="N76" s="32">
        <v>0</v>
      </c>
      <c r="O76" s="32">
        <v>0</v>
      </c>
      <c r="P76" s="32">
        <v>0</v>
      </c>
      <c r="Q76" s="32">
        <v>0</v>
      </c>
      <c r="R76" s="32">
        <v>0</v>
      </c>
      <c r="S76" s="32">
        <v>0</v>
      </c>
      <c r="T76" s="32">
        <v>0</v>
      </c>
      <c r="U76" s="32">
        <v>0</v>
      </c>
      <c r="V76" s="32">
        <v>0</v>
      </c>
      <c r="W76" s="32">
        <v>0</v>
      </c>
      <c r="X76" s="32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354</v>
      </c>
      <c r="B1" s="7" t="s">
        <v>355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15185.273560143582</v>
      </c>
      <c r="D2" s="28">
        <f t="shared" ref="D2" si="1">SUM(D3,D17,D22,D25,D26,D51,D52,D71,D74,D75,D76)</f>
        <v>14688.635448728985</v>
      </c>
      <c r="E2" s="28">
        <f t="shared" ref="E2" si="2">SUM(E3,E17,E22,E25,E26,E51,E52,E71,E74,E75,E76)</f>
        <v>14535.747914405998</v>
      </c>
      <c r="F2" s="28">
        <f t="shared" ref="F2" si="3">SUM(F3,F17,F22,F25,F26,F51,F52,F71,F74,F75,F76)</f>
        <v>14141.299236410157</v>
      </c>
      <c r="G2" s="28">
        <f t="shared" ref="G2" si="4">SUM(G3,G17,G22,G25,G26,G51,G52,G71,G74,G75,G76)</f>
        <v>15305.231286232596</v>
      </c>
      <c r="H2" s="28">
        <f t="shared" ref="H2" si="5">SUM(H3,H17,H22,H25,H26,H51,H52,H71,H74,H75,H76)</f>
        <v>15769.753435929108</v>
      </c>
      <c r="I2" s="28">
        <f t="shared" ref="I2" si="6">SUM(I3,I17,I22,I25,I26,I51,I52,I71,I74,I75,I76)</f>
        <v>16219.544080000627</v>
      </c>
      <c r="J2" s="28">
        <f t="shared" ref="J2" si="7">SUM(J3,J17,J22,J25,J26,J51,J52,J71,J74,J75,J76)</f>
        <v>16669.854584985129</v>
      </c>
      <c r="K2" s="28">
        <f t="shared" ref="K2" si="8">SUM(K3,K17,K22,K25,K26,K51,K52,K71,K74,K75,K76)</f>
        <v>17028.373593966211</v>
      </c>
      <c r="L2" s="28">
        <f t="shared" ref="L2" si="9">SUM(L3,L17,L22,L25,L26,L51,L52,L71,L74,L75,L76)</f>
        <v>16361.242618321956</v>
      </c>
      <c r="M2" s="28">
        <f t="shared" ref="M2" si="10">SUM(M3,M17,M22,M25,M26,M51,M52,M71,M74,M75,M76)</f>
        <v>16320.391545699695</v>
      </c>
      <c r="N2" s="28">
        <f t="shared" ref="N2" si="11">SUM(N3,N17,N22,N25,N26,N51,N52,N71,N74,N75,N76)</f>
        <v>16656.507424350868</v>
      </c>
      <c r="O2" s="28">
        <f t="shared" ref="O2" si="12">SUM(O3,O17,O22,O25,O26,O51,O52,O71,O74,O75,O76)</f>
        <v>16819.761105694175</v>
      </c>
      <c r="P2" s="28">
        <f t="shared" ref="P2" si="13">SUM(P3,P17,P22,P25,P26,P51,P52,P71,P74,P75,P76)</f>
        <v>16873.738375746176</v>
      </c>
      <c r="Q2" s="28">
        <f t="shared" ref="Q2" si="14">SUM(Q3,Q17,Q22,Q25,Q26,Q51,Q52,Q71,Q74,Q75,Q76)</f>
        <v>16968.25426145989</v>
      </c>
      <c r="R2" s="28">
        <f t="shared" ref="R2" si="15">SUM(R3,R17,R22,R25,R26,R51,R52,R71,R74,R75,R76)</f>
        <v>17530.550345461477</v>
      </c>
      <c r="S2" s="28">
        <f t="shared" ref="S2" si="16">SUM(S3,S17,S22,S25,S26,S51,S52,S71,S74,S75,S76)</f>
        <v>17940.709543282406</v>
      </c>
      <c r="T2" s="28">
        <f t="shared" ref="T2" si="17">SUM(T3,T17,T22,T25,T26,T51,T52,T71,T74,T75,T76)</f>
        <v>18717.967130169975</v>
      </c>
      <c r="U2" s="28">
        <f t="shared" ref="U2" si="18">SUM(U3,U17,U22,U25,U26,U51,U52,U71,U74,U75,U76)</f>
        <v>19814.411476240792</v>
      </c>
      <c r="V2" s="28">
        <f t="shared" ref="V2" si="19">SUM(V3,V17,V22,V25,V26,V51,V52,V71,V74,V75,V76)</f>
        <v>20649.507627636347</v>
      </c>
      <c r="W2" s="28">
        <f t="shared" ref="W2:X2" si="20">SUM(W3,W17,W22,W25,W26,W51,W52,W71,W74,W75,W76)</f>
        <v>8335.8259485733943</v>
      </c>
      <c r="X2" s="28">
        <f t="shared" si="20"/>
        <v>9549.3650091801283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21">SUM(C4,C8,C11)</f>
        <v>0</v>
      </c>
      <c r="D3" s="29">
        <f t="shared" ref="D3" si="22">SUM(D4,D8,D11)</f>
        <v>0</v>
      </c>
      <c r="E3" s="29">
        <f t="shared" ref="E3" si="23">SUM(E4,E8,E11)</f>
        <v>0</v>
      </c>
      <c r="F3" s="29">
        <f t="shared" ref="F3" si="24">SUM(F4,F8,F11)</f>
        <v>0</v>
      </c>
      <c r="G3" s="29">
        <f t="shared" ref="G3" si="25">SUM(G4,G8,G11)</f>
        <v>0</v>
      </c>
      <c r="H3" s="29">
        <f t="shared" ref="H3" si="26">SUM(H4,H8,H11)</f>
        <v>0</v>
      </c>
      <c r="I3" s="29">
        <f t="shared" ref="I3" si="27">SUM(I4,I8,I11)</f>
        <v>0</v>
      </c>
      <c r="J3" s="29">
        <f t="shared" ref="J3" si="28">SUM(J4,J8,J11)</f>
        <v>0</v>
      </c>
      <c r="K3" s="29">
        <f t="shared" ref="K3" si="29">SUM(K4,K8,K11)</f>
        <v>0</v>
      </c>
      <c r="L3" s="29">
        <f t="shared" ref="L3" si="30">SUM(L4,L8,L11)</f>
        <v>0</v>
      </c>
      <c r="M3" s="29">
        <f t="shared" ref="M3" si="31">SUM(M4,M8,M11)</f>
        <v>0</v>
      </c>
      <c r="N3" s="29">
        <f t="shared" ref="N3" si="32">SUM(N4,N8,N11)</f>
        <v>0</v>
      </c>
      <c r="O3" s="29">
        <f t="shared" ref="O3" si="33">SUM(O4,O8,O11)</f>
        <v>0</v>
      </c>
      <c r="P3" s="29">
        <f t="shared" ref="P3" si="34">SUM(P4,P8,P11)</f>
        <v>0</v>
      </c>
      <c r="Q3" s="29">
        <f t="shared" ref="Q3" si="35">SUM(Q4,Q8,Q11)</f>
        <v>0</v>
      </c>
      <c r="R3" s="29">
        <f t="shared" ref="R3" si="36">SUM(R4,R8,R11)</f>
        <v>0</v>
      </c>
      <c r="S3" s="29">
        <f t="shared" ref="S3" si="37">SUM(S4,S8,S11)</f>
        <v>0</v>
      </c>
      <c r="T3" s="29">
        <f t="shared" ref="T3" si="38">SUM(T4,T8,T11)</f>
        <v>0</v>
      </c>
      <c r="U3" s="29">
        <f t="shared" ref="U3" si="39">SUM(U4,U8,U11)</f>
        <v>0</v>
      </c>
      <c r="V3" s="29">
        <f t="shared" ref="V3" si="40">SUM(V4,V8,V11)</f>
        <v>0</v>
      </c>
      <c r="W3" s="29">
        <f t="shared" ref="W3:X3" si="41">SUM(W4,W8,W11)</f>
        <v>0</v>
      </c>
      <c r="X3" s="29">
        <f t="shared" si="41"/>
        <v>0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42">SUM(C5:C7)</f>
        <v>0</v>
      </c>
      <c r="D4" s="42">
        <f t="shared" ref="D4" si="43">SUM(D5:D7)</f>
        <v>0</v>
      </c>
      <c r="E4" s="42">
        <f t="shared" ref="E4" si="44">SUM(E5:E7)</f>
        <v>0</v>
      </c>
      <c r="F4" s="42">
        <f t="shared" ref="F4" si="45">SUM(F5:F7)</f>
        <v>0</v>
      </c>
      <c r="G4" s="42">
        <f t="shared" ref="G4" si="46">SUM(G5:G7)</f>
        <v>0</v>
      </c>
      <c r="H4" s="42">
        <f t="shared" ref="H4" si="47">SUM(H5:H7)</f>
        <v>0</v>
      </c>
      <c r="I4" s="42">
        <f t="shared" ref="I4" si="48">SUM(I5:I7)</f>
        <v>0</v>
      </c>
      <c r="J4" s="42">
        <f t="shared" ref="J4" si="49">SUM(J5:J7)</f>
        <v>0</v>
      </c>
      <c r="K4" s="42">
        <f t="shared" ref="K4" si="50">SUM(K5:K7)</f>
        <v>0</v>
      </c>
      <c r="L4" s="42">
        <f t="shared" ref="L4" si="51">SUM(L5:L7)</f>
        <v>0</v>
      </c>
      <c r="M4" s="42">
        <f t="shared" ref="M4" si="52">SUM(M5:M7)</f>
        <v>0</v>
      </c>
      <c r="N4" s="42">
        <f t="shared" ref="N4" si="53">SUM(N5:N7)</f>
        <v>0</v>
      </c>
      <c r="O4" s="42">
        <f t="shared" ref="O4" si="54">SUM(O5:O7)</f>
        <v>0</v>
      </c>
      <c r="P4" s="42">
        <f t="shared" ref="P4" si="55">SUM(P5:P7)</f>
        <v>0</v>
      </c>
      <c r="Q4" s="42">
        <f t="shared" ref="Q4" si="56">SUM(Q5:Q7)</f>
        <v>0</v>
      </c>
      <c r="R4" s="42">
        <f t="shared" ref="R4" si="57">SUM(R5:R7)</f>
        <v>0</v>
      </c>
      <c r="S4" s="42">
        <f t="shared" ref="S4" si="58">SUM(S5:S7)</f>
        <v>0</v>
      </c>
      <c r="T4" s="42">
        <f t="shared" ref="T4" si="59">SUM(T5:T7)</f>
        <v>0</v>
      </c>
      <c r="U4" s="42">
        <f t="shared" ref="U4" si="60">SUM(U5:U7)</f>
        <v>0</v>
      </c>
      <c r="V4" s="42">
        <f t="shared" ref="V4" si="61">SUM(V5:V7)</f>
        <v>0</v>
      </c>
      <c r="W4" s="42">
        <f t="shared" ref="W4:X4" si="62">SUM(W5:W7)</f>
        <v>0</v>
      </c>
      <c r="X4" s="42">
        <f t="shared" si="62"/>
        <v>0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>
        <v>0</v>
      </c>
      <c r="W5" s="30">
        <v>0</v>
      </c>
      <c r="X5" s="30">
        <v>0</v>
      </c>
    </row>
    <row r="6" spans="1:24" ht="11.25" customHeight="1" x14ac:dyDescent="0.2">
      <c r="A6" s="39" t="s">
        <v>7</v>
      </c>
      <c r="B6" s="23" t="s">
        <v>8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</row>
    <row r="7" spans="1:24" ht="11.25" customHeight="1" x14ac:dyDescent="0.2">
      <c r="A7" s="39" t="s">
        <v>9</v>
      </c>
      <c r="B7" s="23" t="s">
        <v>10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</row>
    <row r="8" spans="1:24" ht="11.25" customHeight="1" x14ac:dyDescent="0.2">
      <c r="A8" s="40" t="s">
        <v>343</v>
      </c>
      <c r="B8" s="41" t="s">
        <v>344</v>
      </c>
      <c r="C8" s="42">
        <f t="shared" ref="C8" si="63">SUM(C9:C10)</f>
        <v>0</v>
      </c>
      <c r="D8" s="42">
        <f t="shared" ref="D8" si="64">SUM(D9:D10)</f>
        <v>0</v>
      </c>
      <c r="E8" s="42">
        <f t="shared" ref="E8" si="65">SUM(E9:E10)</f>
        <v>0</v>
      </c>
      <c r="F8" s="42">
        <f t="shared" ref="F8" si="66">SUM(F9:F10)</f>
        <v>0</v>
      </c>
      <c r="G8" s="42">
        <f t="shared" ref="G8" si="67">SUM(G9:G10)</f>
        <v>0</v>
      </c>
      <c r="H8" s="42">
        <f t="shared" ref="H8" si="68">SUM(H9:H10)</f>
        <v>0</v>
      </c>
      <c r="I8" s="42">
        <f t="shared" ref="I8" si="69">SUM(I9:I10)</f>
        <v>0</v>
      </c>
      <c r="J8" s="42">
        <f t="shared" ref="J8" si="70">SUM(J9:J10)</f>
        <v>0</v>
      </c>
      <c r="K8" s="42">
        <f t="shared" ref="K8" si="71">SUM(K9:K10)</f>
        <v>0</v>
      </c>
      <c r="L8" s="42">
        <f t="shared" ref="L8" si="72">SUM(L9:L10)</f>
        <v>0</v>
      </c>
      <c r="M8" s="42">
        <f t="shared" ref="M8" si="73">SUM(M9:M10)</f>
        <v>0</v>
      </c>
      <c r="N8" s="42">
        <f t="shared" ref="N8" si="74">SUM(N9:N10)</f>
        <v>0</v>
      </c>
      <c r="O8" s="42">
        <f t="shared" ref="O8" si="75">SUM(O9:O10)</f>
        <v>0</v>
      </c>
      <c r="P8" s="42">
        <f t="shared" ref="P8" si="76">SUM(P9:P10)</f>
        <v>0</v>
      </c>
      <c r="Q8" s="42">
        <f t="shared" ref="Q8" si="77">SUM(Q9:Q10)</f>
        <v>0</v>
      </c>
      <c r="R8" s="42">
        <f t="shared" ref="R8" si="78">SUM(R9:R10)</f>
        <v>0</v>
      </c>
      <c r="S8" s="42">
        <f t="shared" ref="S8" si="79">SUM(S9:S10)</f>
        <v>0</v>
      </c>
      <c r="T8" s="42">
        <f t="shared" ref="T8" si="80">SUM(T9:T10)</f>
        <v>0</v>
      </c>
      <c r="U8" s="42">
        <f t="shared" ref="U8" si="81">SUM(U9:U10)</f>
        <v>0</v>
      </c>
      <c r="V8" s="42">
        <f t="shared" ref="V8" si="82">SUM(V9:V10)</f>
        <v>0</v>
      </c>
      <c r="W8" s="42">
        <f t="shared" ref="W8:X8" si="83">SUM(W9:W10)</f>
        <v>0</v>
      </c>
      <c r="X8" s="42">
        <f t="shared" si="83"/>
        <v>0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" si="84">SUM(C12:C16)</f>
        <v>0</v>
      </c>
      <c r="D11" s="42">
        <f t="shared" ref="D11" si="85">SUM(D12:D16)</f>
        <v>0</v>
      </c>
      <c r="E11" s="42">
        <f t="shared" ref="E11" si="86">SUM(E12:E16)</f>
        <v>0</v>
      </c>
      <c r="F11" s="42">
        <f t="shared" ref="F11" si="87">SUM(F12:F16)</f>
        <v>0</v>
      </c>
      <c r="G11" s="42">
        <f t="shared" ref="G11" si="88">SUM(G12:G16)</f>
        <v>0</v>
      </c>
      <c r="H11" s="42">
        <f t="shared" ref="H11" si="89">SUM(H12:H16)</f>
        <v>0</v>
      </c>
      <c r="I11" s="42">
        <f t="shared" ref="I11" si="90">SUM(I12:I16)</f>
        <v>0</v>
      </c>
      <c r="J11" s="42">
        <f t="shared" ref="J11" si="91">SUM(J12:J16)</f>
        <v>0</v>
      </c>
      <c r="K11" s="42">
        <f t="shared" ref="K11" si="92">SUM(K12:K16)</f>
        <v>0</v>
      </c>
      <c r="L11" s="42">
        <f t="shared" ref="L11" si="93">SUM(L12:L16)</f>
        <v>0</v>
      </c>
      <c r="M11" s="42">
        <f t="shared" ref="M11" si="94">SUM(M12:M16)</f>
        <v>0</v>
      </c>
      <c r="N11" s="42">
        <f t="shared" ref="N11" si="95">SUM(N12:N16)</f>
        <v>0</v>
      </c>
      <c r="O11" s="42">
        <f t="shared" ref="O11" si="96">SUM(O12:O16)</f>
        <v>0</v>
      </c>
      <c r="P11" s="42">
        <f t="shared" ref="P11" si="97">SUM(P12:P16)</f>
        <v>0</v>
      </c>
      <c r="Q11" s="42">
        <f t="shared" ref="Q11" si="98">SUM(Q12:Q16)</f>
        <v>0</v>
      </c>
      <c r="R11" s="42">
        <f t="shared" ref="R11" si="99">SUM(R12:R16)</f>
        <v>0</v>
      </c>
      <c r="S11" s="42">
        <f t="shared" ref="S11" si="100">SUM(S12:S16)</f>
        <v>0</v>
      </c>
      <c r="T11" s="42">
        <f t="shared" ref="T11" si="101">SUM(T12:T16)</f>
        <v>0</v>
      </c>
      <c r="U11" s="42">
        <f t="shared" ref="U11" si="102">SUM(U12:U16)</f>
        <v>0</v>
      </c>
      <c r="V11" s="42">
        <f t="shared" ref="V11" si="103">SUM(V12:V16)</f>
        <v>0</v>
      </c>
      <c r="W11" s="42">
        <f t="shared" ref="W11:X11" si="104">SUM(W12:W16)</f>
        <v>0</v>
      </c>
      <c r="X11" s="42">
        <f t="shared" si="104"/>
        <v>0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</row>
    <row r="13" spans="1:24" ht="11.25" customHeight="1" x14ac:dyDescent="0.2">
      <c r="A13" s="39" t="s">
        <v>17</v>
      </c>
      <c r="B13" s="23" t="s">
        <v>18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" si="105">SUM(C18:C21)</f>
        <v>0</v>
      </c>
      <c r="D17" s="31">
        <f t="shared" ref="D17" si="106">SUM(D18:D21)</f>
        <v>0</v>
      </c>
      <c r="E17" s="31">
        <f t="shared" ref="E17" si="107">SUM(E18:E21)</f>
        <v>0</v>
      </c>
      <c r="F17" s="31">
        <f t="shared" ref="F17" si="108">SUM(F18:F21)</f>
        <v>0</v>
      </c>
      <c r="G17" s="31">
        <f t="shared" ref="G17" si="109">SUM(G18:G21)</f>
        <v>0</v>
      </c>
      <c r="H17" s="31">
        <f t="shared" ref="H17" si="110">SUM(H18:H21)</f>
        <v>0</v>
      </c>
      <c r="I17" s="31">
        <f t="shared" ref="I17" si="111">SUM(I18:I21)</f>
        <v>0</v>
      </c>
      <c r="J17" s="31">
        <f t="shared" ref="J17" si="112">SUM(J18:J21)</f>
        <v>0</v>
      </c>
      <c r="K17" s="31">
        <f t="shared" ref="K17" si="113">SUM(K18:K21)</f>
        <v>0</v>
      </c>
      <c r="L17" s="31">
        <f t="shared" ref="L17" si="114">SUM(L18:L21)</f>
        <v>0</v>
      </c>
      <c r="M17" s="31">
        <f t="shared" ref="M17" si="115">SUM(M18:M21)</f>
        <v>0</v>
      </c>
      <c r="N17" s="31">
        <f t="shared" ref="N17" si="116">SUM(N18:N21)</f>
        <v>0</v>
      </c>
      <c r="O17" s="31">
        <f t="shared" ref="O17" si="117">SUM(O18:O21)</f>
        <v>0</v>
      </c>
      <c r="P17" s="31">
        <f t="shared" ref="P17" si="118">SUM(P18:P21)</f>
        <v>0</v>
      </c>
      <c r="Q17" s="31">
        <f t="shared" ref="Q17" si="119">SUM(Q18:Q21)</f>
        <v>0</v>
      </c>
      <c r="R17" s="31">
        <f t="shared" ref="R17" si="120">SUM(R18:R21)</f>
        <v>0</v>
      </c>
      <c r="S17" s="31">
        <f t="shared" ref="S17" si="121">SUM(S18:S21)</f>
        <v>0</v>
      </c>
      <c r="T17" s="31">
        <f t="shared" ref="T17" si="122">SUM(T18:T21)</f>
        <v>0</v>
      </c>
      <c r="U17" s="31">
        <f t="shared" ref="U17" si="123">SUM(U18:U21)</f>
        <v>0</v>
      </c>
      <c r="V17" s="31">
        <f t="shared" ref="V17" si="124">SUM(V18:V21)</f>
        <v>0</v>
      </c>
      <c r="W17" s="31">
        <f t="shared" ref="W17:X17" si="125">SUM(W18:W21)</f>
        <v>0</v>
      </c>
      <c r="X17" s="31">
        <f t="shared" si="125"/>
        <v>0</v>
      </c>
    </row>
    <row r="18" spans="1:24" ht="11.25" customHeight="1" x14ac:dyDescent="0.2">
      <c r="A18" s="22" t="s">
        <v>27</v>
      </c>
      <c r="B18" s="23" t="s">
        <v>28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" si="126">SUM(C23:C24)</f>
        <v>0</v>
      </c>
      <c r="D22" s="31">
        <f t="shared" ref="D22" si="127">SUM(D23:D24)</f>
        <v>0</v>
      </c>
      <c r="E22" s="31">
        <f t="shared" ref="E22" si="128">SUM(E23:E24)</f>
        <v>0</v>
      </c>
      <c r="F22" s="31">
        <f t="shared" ref="F22" si="129">SUM(F23:F24)</f>
        <v>0</v>
      </c>
      <c r="G22" s="31">
        <f t="shared" ref="G22" si="130">SUM(G23:G24)</f>
        <v>0</v>
      </c>
      <c r="H22" s="31">
        <f t="shared" ref="H22" si="131">SUM(H23:H24)</f>
        <v>0</v>
      </c>
      <c r="I22" s="31">
        <f t="shared" ref="I22" si="132">SUM(I23:I24)</f>
        <v>0</v>
      </c>
      <c r="J22" s="31">
        <f t="shared" ref="J22" si="133">SUM(J23:J24)</f>
        <v>0</v>
      </c>
      <c r="K22" s="31">
        <f t="shared" ref="K22" si="134">SUM(K23:K24)</f>
        <v>0</v>
      </c>
      <c r="L22" s="31">
        <f t="shared" ref="L22" si="135">SUM(L23:L24)</f>
        <v>0</v>
      </c>
      <c r="M22" s="31">
        <f t="shared" ref="M22" si="136">SUM(M23:M24)</f>
        <v>0</v>
      </c>
      <c r="N22" s="31">
        <f t="shared" ref="N22" si="137">SUM(N23:N24)</f>
        <v>0</v>
      </c>
      <c r="O22" s="31">
        <f t="shared" ref="O22" si="138">SUM(O23:O24)</f>
        <v>0</v>
      </c>
      <c r="P22" s="31">
        <f t="shared" ref="P22" si="139">SUM(P23:P24)</f>
        <v>0</v>
      </c>
      <c r="Q22" s="31">
        <f t="shared" ref="Q22" si="140">SUM(Q23:Q24)</f>
        <v>0</v>
      </c>
      <c r="R22" s="31">
        <f t="shared" ref="R22" si="141">SUM(R23:R24)</f>
        <v>0</v>
      </c>
      <c r="S22" s="31">
        <f t="shared" ref="S22" si="142">SUM(S23:S24)</f>
        <v>0</v>
      </c>
      <c r="T22" s="31">
        <f t="shared" ref="T22" si="143">SUM(T23:T24)</f>
        <v>0</v>
      </c>
      <c r="U22" s="31">
        <f t="shared" ref="U22" si="144">SUM(U23:U24)</f>
        <v>0</v>
      </c>
      <c r="V22" s="31">
        <f t="shared" ref="V22" si="145">SUM(V23:V24)</f>
        <v>0</v>
      </c>
      <c r="W22" s="31">
        <f t="shared" ref="W22:X22" si="146">SUM(W23:W24)</f>
        <v>0</v>
      </c>
      <c r="X22" s="31">
        <f t="shared" si="146"/>
        <v>0</v>
      </c>
    </row>
    <row r="23" spans="1:24" ht="11.25" customHeight="1" x14ac:dyDescent="0.2">
      <c r="A23" s="22" t="s">
        <v>37</v>
      </c>
      <c r="B23" s="23" t="s">
        <v>38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47">SUM(C27,C33)</f>
        <v>15185.273560143582</v>
      </c>
      <c r="D26" s="31">
        <f t="shared" ref="D26" si="148">SUM(D27,D33)</f>
        <v>14688.635448728985</v>
      </c>
      <c r="E26" s="31">
        <f t="shared" ref="E26" si="149">SUM(E27,E33)</f>
        <v>14535.747914405998</v>
      </c>
      <c r="F26" s="31">
        <f t="shared" ref="F26" si="150">SUM(F27,F33)</f>
        <v>14141.299236410157</v>
      </c>
      <c r="G26" s="31">
        <f t="shared" ref="G26" si="151">SUM(G27,G33)</f>
        <v>15305.231286232596</v>
      </c>
      <c r="H26" s="31">
        <f t="shared" ref="H26" si="152">SUM(H27,H33)</f>
        <v>15769.753435929108</v>
      </c>
      <c r="I26" s="31">
        <f t="shared" ref="I26" si="153">SUM(I27,I33)</f>
        <v>16219.544080000627</v>
      </c>
      <c r="J26" s="31">
        <f t="shared" ref="J26" si="154">SUM(J27,J33)</f>
        <v>16669.854584985129</v>
      </c>
      <c r="K26" s="31">
        <f t="shared" ref="K26" si="155">SUM(K27,K33)</f>
        <v>17028.373593966211</v>
      </c>
      <c r="L26" s="31">
        <f t="shared" ref="L26" si="156">SUM(L27,L33)</f>
        <v>16361.242618321956</v>
      </c>
      <c r="M26" s="31">
        <f t="shared" ref="M26" si="157">SUM(M27,M33)</f>
        <v>16320.391545699695</v>
      </c>
      <c r="N26" s="31">
        <f t="shared" ref="N26" si="158">SUM(N27,N33)</f>
        <v>16656.507424350868</v>
      </c>
      <c r="O26" s="31">
        <f t="shared" ref="O26" si="159">SUM(O27,O33)</f>
        <v>16819.761105694175</v>
      </c>
      <c r="P26" s="31">
        <f t="shared" ref="P26" si="160">SUM(P27,P33)</f>
        <v>16873.738375746176</v>
      </c>
      <c r="Q26" s="31">
        <f t="shared" ref="Q26" si="161">SUM(Q27,Q33)</f>
        <v>16968.25426145989</v>
      </c>
      <c r="R26" s="31">
        <f t="shared" ref="R26" si="162">SUM(R27,R33)</f>
        <v>17530.550345461477</v>
      </c>
      <c r="S26" s="31">
        <f t="shared" ref="S26" si="163">SUM(S27,S33)</f>
        <v>17940.709543282406</v>
      </c>
      <c r="T26" s="31">
        <f t="shared" ref="T26" si="164">SUM(T27,T33)</f>
        <v>18717.967130169975</v>
      </c>
      <c r="U26" s="31">
        <f t="shared" ref="U26" si="165">SUM(U27,U33)</f>
        <v>19814.410693974412</v>
      </c>
      <c r="V26" s="31">
        <f t="shared" ref="V26" si="166">SUM(V27,V33)</f>
        <v>20649.507627636347</v>
      </c>
      <c r="W26" s="31">
        <f t="shared" ref="W26:X26" si="167">SUM(W27,W33)</f>
        <v>8335.8259485733943</v>
      </c>
      <c r="X26" s="31">
        <f t="shared" si="167"/>
        <v>9549.3650091801283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" si="168">SUM(C28:C32)</f>
        <v>0</v>
      </c>
      <c r="D27" s="42">
        <f t="shared" ref="D27" si="169">SUM(D28:D32)</f>
        <v>0</v>
      </c>
      <c r="E27" s="42">
        <f t="shared" ref="E27" si="170">SUM(E28:E32)</f>
        <v>0</v>
      </c>
      <c r="F27" s="42">
        <f t="shared" ref="F27" si="171">SUM(F28:F32)</f>
        <v>0</v>
      </c>
      <c r="G27" s="42">
        <f t="shared" ref="G27" si="172">SUM(G28:G32)</f>
        <v>0</v>
      </c>
      <c r="H27" s="42">
        <f t="shared" ref="H27" si="173">SUM(H28:H32)</f>
        <v>0</v>
      </c>
      <c r="I27" s="42">
        <f t="shared" ref="I27" si="174">SUM(I28:I32)</f>
        <v>0</v>
      </c>
      <c r="J27" s="42">
        <f t="shared" ref="J27" si="175">SUM(J28:J32)</f>
        <v>0</v>
      </c>
      <c r="K27" s="42">
        <f t="shared" ref="K27" si="176">SUM(K28:K32)</f>
        <v>0</v>
      </c>
      <c r="L27" s="42">
        <f t="shared" ref="L27" si="177">SUM(L28:L32)</f>
        <v>0</v>
      </c>
      <c r="M27" s="42">
        <f t="shared" ref="M27" si="178">SUM(M28:M32)</f>
        <v>0</v>
      </c>
      <c r="N27" s="42">
        <f t="shared" ref="N27" si="179">SUM(N28:N32)</f>
        <v>0</v>
      </c>
      <c r="O27" s="42">
        <f t="shared" ref="O27" si="180">SUM(O28:O32)</f>
        <v>0</v>
      </c>
      <c r="P27" s="42">
        <f t="shared" ref="P27" si="181">SUM(P28:P32)</f>
        <v>0</v>
      </c>
      <c r="Q27" s="42">
        <f t="shared" ref="Q27" si="182">SUM(Q28:Q32)</f>
        <v>0</v>
      </c>
      <c r="R27" s="42">
        <f t="shared" ref="R27" si="183">SUM(R28:R32)</f>
        <v>0</v>
      </c>
      <c r="S27" s="42">
        <f t="shared" ref="S27" si="184">SUM(S28:S32)</f>
        <v>0</v>
      </c>
      <c r="T27" s="42">
        <f t="shared" ref="T27" si="185">SUM(T28:T32)</f>
        <v>0</v>
      </c>
      <c r="U27" s="42">
        <f t="shared" ref="U27" si="186">SUM(U28:U32)</f>
        <v>0</v>
      </c>
      <c r="V27" s="42">
        <f t="shared" ref="V27" si="187">SUM(V28:V32)</f>
        <v>0</v>
      </c>
      <c r="W27" s="42">
        <f t="shared" ref="W27:X27" si="188">SUM(W28:W32)</f>
        <v>0</v>
      </c>
      <c r="X27" s="42">
        <f t="shared" si="188"/>
        <v>0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" si="189">SUM(C34:C50)</f>
        <v>15185.273560143582</v>
      </c>
      <c r="D33" s="42">
        <f t="shared" ref="D33" si="190">SUM(D34:D50)</f>
        <v>14688.635448728985</v>
      </c>
      <c r="E33" s="42">
        <f t="shared" ref="E33" si="191">SUM(E34:E50)</f>
        <v>14535.747914405998</v>
      </c>
      <c r="F33" s="42">
        <f t="shared" ref="F33" si="192">SUM(F34:F50)</f>
        <v>14141.299236410157</v>
      </c>
      <c r="G33" s="42">
        <f t="shared" ref="G33" si="193">SUM(G34:G50)</f>
        <v>15305.231286232596</v>
      </c>
      <c r="H33" s="42">
        <f t="shared" ref="H33" si="194">SUM(H34:H50)</f>
        <v>15769.753435929108</v>
      </c>
      <c r="I33" s="42">
        <f t="shared" ref="I33" si="195">SUM(I34:I50)</f>
        <v>16219.544080000627</v>
      </c>
      <c r="J33" s="42">
        <f t="shared" ref="J33" si="196">SUM(J34:J50)</f>
        <v>16669.854584985129</v>
      </c>
      <c r="K33" s="42">
        <f t="shared" ref="K33" si="197">SUM(K34:K50)</f>
        <v>17028.373593966211</v>
      </c>
      <c r="L33" s="42">
        <f t="shared" ref="L33" si="198">SUM(L34:L50)</f>
        <v>16361.242618321956</v>
      </c>
      <c r="M33" s="42">
        <f t="shared" ref="M33" si="199">SUM(M34:M50)</f>
        <v>16320.391545699695</v>
      </c>
      <c r="N33" s="42">
        <f t="shared" ref="N33" si="200">SUM(N34:N50)</f>
        <v>16656.507424350868</v>
      </c>
      <c r="O33" s="42">
        <f t="shared" ref="O33" si="201">SUM(O34:O50)</f>
        <v>16819.761105694175</v>
      </c>
      <c r="P33" s="42">
        <f t="shared" ref="P33" si="202">SUM(P34:P50)</f>
        <v>16873.738375746176</v>
      </c>
      <c r="Q33" s="42">
        <f t="shared" ref="Q33" si="203">SUM(Q34:Q50)</f>
        <v>16968.25426145989</v>
      </c>
      <c r="R33" s="42">
        <f t="shared" ref="R33" si="204">SUM(R34:R50)</f>
        <v>17530.550345461477</v>
      </c>
      <c r="S33" s="42">
        <f t="shared" ref="S33" si="205">SUM(S34:S50)</f>
        <v>17940.709543282406</v>
      </c>
      <c r="T33" s="42">
        <f t="shared" ref="T33" si="206">SUM(T34:T50)</f>
        <v>18717.967130169975</v>
      </c>
      <c r="U33" s="42">
        <f t="shared" ref="U33" si="207">SUM(U34:U50)</f>
        <v>19814.410693974412</v>
      </c>
      <c r="V33" s="42">
        <f t="shared" ref="V33" si="208">SUM(V34:V50)</f>
        <v>20649.507627636347</v>
      </c>
      <c r="W33" s="42">
        <f t="shared" ref="W33:X33" si="209">SUM(W34:W50)</f>
        <v>8335.8259485733943</v>
      </c>
      <c r="X33" s="42">
        <f t="shared" si="209"/>
        <v>9549.3650091801283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1.5730129612405996E-3</v>
      </c>
      <c r="U36" s="30">
        <v>7.8226637999811023E-4</v>
      </c>
      <c r="V36" s="30">
        <v>2.0432098316171661E-4</v>
      </c>
      <c r="W36" s="30">
        <v>1.3335172108197948E-3</v>
      </c>
      <c r="X36" s="30">
        <v>0</v>
      </c>
    </row>
    <row r="37" spans="1:24" ht="11.25" customHeight="1" x14ac:dyDescent="0.2">
      <c r="A37" s="39" t="s">
        <v>61</v>
      </c>
      <c r="B37" s="23" t="s">
        <v>62</v>
      </c>
      <c r="C37" s="30">
        <v>0</v>
      </c>
      <c r="D37" s="30">
        <v>0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2.5879506712729286E-3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</row>
    <row r="38" spans="1:24" ht="11.25" customHeight="1" x14ac:dyDescent="0.2">
      <c r="A38" s="39" t="s">
        <v>63</v>
      </c>
      <c r="B38" s="23" t="s">
        <v>64</v>
      </c>
      <c r="C38" s="30">
        <v>3.8814173386031849</v>
      </c>
      <c r="D38" s="30">
        <v>1.6084604387907939</v>
      </c>
      <c r="E38" s="30">
        <v>3.2906315314087466</v>
      </c>
      <c r="F38" s="30">
        <v>0.85249898536210078</v>
      </c>
      <c r="G38" s="30">
        <v>1.0087167227242753</v>
      </c>
      <c r="H38" s="30">
        <v>0.98945664114492282</v>
      </c>
      <c r="I38" s="30">
        <v>0.31791769912217038</v>
      </c>
      <c r="J38" s="30">
        <v>0.15355282162696385</v>
      </c>
      <c r="K38" s="30">
        <v>0.30169756851744711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6.8137550550500942E-2</v>
      </c>
      <c r="S38" s="30">
        <v>6.3314032020688532E-3</v>
      </c>
      <c r="T38" s="30">
        <v>4.1477164109064317E-2</v>
      </c>
      <c r="U38" s="30">
        <v>4.2365747516406455E-2</v>
      </c>
      <c r="V38" s="30">
        <v>4.3102817946026176E-2</v>
      </c>
      <c r="W38" s="30">
        <v>8.307209538794505E-2</v>
      </c>
      <c r="X38" s="30">
        <v>0.10674783470341255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3.1498229921523166</v>
      </c>
      <c r="E39" s="30">
        <v>2.359447202547309</v>
      </c>
      <c r="F39" s="30">
        <v>1.587111295037557</v>
      </c>
      <c r="G39" s="30">
        <v>3.4913838957110146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15181.392142804978</v>
      </c>
      <c r="D40" s="30">
        <v>14683.877165298041</v>
      </c>
      <c r="E40" s="30">
        <v>14530.097835672042</v>
      </c>
      <c r="F40" s="30">
        <v>14138.859626129757</v>
      </c>
      <c r="G40" s="30">
        <v>15300.73118561416</v>
      </c>
      <c r="H40" s="30">
        <v>15768.763979287962</v>
      </c>
      <c r="I40" s="30">
        <v>16219.226162301506</v>
      </c>
      <c r="J40" s="30">
        <v>16669.701032163503</v>
      </c>
      <c r="K40" s="30">
        <v>17028.071896397694</v>
      </c>
      <c r="L40" s="30">
        <v>16361.242618321956</v>
      </c>
      <c r="M40" s="30">
        <v>16320.391545699695</v>
      </c>
      <c r="N40" s="30">
        <v>16655.817648779386</v>
      </c>
      <c r="O40" s="30">
        <v>16819.761105694175</v>
      </c>
      <c r="P40" s="30">
        <v>16873.738375746176</v>
      </c>
      <c r="Q40" s="30">
        <v>16968.25426145989</v>
      </c>
      <c r="R40" s="30">
        <v>17530.479619960257</v>
      </c>
      <c r="S40" s="30">
        <v>17940.703211879205</v>
      </c>
      <c r="T40" s="30">
        <v>18717.924079992903</v>
      </c>
      <c r="U40" s="30">
        <v>19814.355934673265</v>
      </c>
      <c r="V40" s="30">
        <v>20649.464320497416</v>
      </c>
      <c r="W40" s="30">
        <v>8335.7415429607954</v>
      </c>
      <c r="X40" s="30">
        <v>9549.2582613454251</v>
      </c>
    </row>
    <row r="41" spans="1:24" ht="11.25" customHeight="1" x14ac:dyDescent="0.2">
      <c r="A41" s="39" t="s">
        <v>69</v>
      </c>
      <c r="B41" s="23" t="s">
        <v>70</v>
      </c>
      <c r="C41" s="30">
        <v>0</v>
      </c>
      <c r="D41" s="30">
        <v>0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0.68977557148022617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</row>
    <row r="42" spans="1:24" ht="11.25" customHeight="1" x14ac:dyDescent="0.2">
      <c r="A42" s="39" t="s">
        <v>71</v>
      </c>
      <c r="B42" s="23" t="s">
        <v>72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1.1611287248207244E-2</v>
      </c>
      <c r="V43" s="30">
        <v>0</v>
      </c>
      <c r="W43" s="30">
        <v>0</v>
      </c>
      <c r="X43" s="30">
        <v>0</v>
      </c>
    </row>
    <row r="44" spans="1:24" ht="11.25" customHeight="1" x14ac:dyDescent="0.2">
      <c r="A44" s="39" t="s">
        <v>75</v>
      </c>
      <c r="B44" s="23" t="s">
        <v>76</v>
      </c>
      <c r="C44" s="30">
        <v>0</v>
      </c>
      <c r="D44" s="30">
        <v>0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</row>
    <row r="51" spans="1:24" ht="11.25" customHeight="1" x14ac:dyDescent="0.2">
      <c r="A51" s="24" t="s">
        <v>89</v>
      </c>
      <c r="B51" s="25" t="s">
        <v>90</v>
      </c>
      <c r="C51" s="31">
        <v>0</v>
      </c>
      <c r="D51" s="31">
        <v>0</v>
      </c>
      <c r="E51" s="31">
        <v>0</v>
      </c>
      <c r="F51" s="31">
        <v>0</v>
      </c>
      <c r="G51" s="31">
        <v>0</v>
      </c>
      <c r="H51" s="31">
        <v>0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" si="210">SUM(C53:C70)</f>
        <v>0</v>
      </c>
      <c r="D52" s="31">
        <f t="shared" ref="D52" si="211">SUM(D53:D70)</f>
        <v>0</v>
      </c>
      <c r="E52" s="31">
        <f t="shared" ref="E52" si="212">SUM(E53:E70)</f>
        <v>0</v>
      </c>
      <c r="F52" s="31">
        <f t="shared" ref="F52" si="213">SUM(F53:F70)</f>
        <v>0</v>
      </c>
      <c r="G52" s="31">
        <f t="shared" ref="G52" si="214">SUM(G53:G70)</f>
        <v>0</v>
      </c>
      <c r="H52" s="31">
        <f t="shared" ref="H52" si="215">SUM(H53:H70)</f>
        <v>0</v>
      </c>
      <c r="I52" s="31">
        <f t="shared" ref="I52" si="216">SUM(I53:I70)</f>
        <v>0</v>
      </c>
      <c r="J52" s="31">
        <f t="shared" ref="J52" si="217">SUM(J53:J70)</f>
        <v>0</v>
      </c>
      <c r="K52" s="31">
        <f t="shared" ref="K52" si="218">SUM(K53:K70)</f>
        <v>0</v>
      </c>
      <c r="L52" s="31">
        <f t="shared" ref="L52" si="219">SUM(L53:L70)</f>
        <v>0</v>
      </c>
      <c r="M52" s="31">
        <f t="shared" ref="M52" si="220">SUM(M53:M70)</f>
        <v>0</v>
      </c>
      <c r="N52" s="31">
        <f t="shared" ref="N52" si="221">SUM(N53:N70)</f>
        <v>0</v>
      </c>
      <c r="O52" s="31">
        <f t="shared" ref="O52" si="222">SUM(O53:O70)</f>
        <v>0</v>
      </c>
      <c r="P52" s="31">
        <f t="shared" ref="P52" si="223">SUM(P53:P70)</f>
        <v>0</v>
      </c>
      <c r="Q52" s="31">
        <f t="shared" ref="Q52" si="224">SUM(Q53:Q70)</f>
        <v>0</v>
      </c>
      <c r="R52" s="31">
        <f t="shared" ref="R52" si="225">SUM(R53:R70)</f>
        <v>0</v>
      </c>
      <c r="S52" s="31">
        <f t="shared" ref="S52" si="226">SUM(S53:S70)</f>
        <v>0</v>
      </c>
      <c r="T52" s="31">
        <f t="shared" ref="T52" si="227">SUM(T53:T70)</f>
        <v>0</v>
      </c>
      <c r="U52" s="31">
        <f t="shared" ref="U52" si="228">SUM(U53:U70)</f>
        <v>7.8226637999811023E-4</v>
      </c>
      <c r="V52" s="31">
        <f t="shared" ref="V52" si="229">SUM(V53:V70)</f>
        <v>0</v>
      </c>
      <c r="W52" s="31">
        <f t="shared" ref="W52:X52" si="230">SUM(W53:W70)</f>
        <v>0</v>
      </c>
      <c r="X52" s="31">
        <f t="shared" si="230"/>
        <v>0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7.8226637999811023E-4</v>
      </c>
      <c r="V66" s="30">
        <v>0</v>
      </c>
      <c r="W66" s="30">
        <v>0</v>
      </c>
      <c r="X66" s="30">
        <v>0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</row>
    <row r="70" spans="1:24" ht="11.25" customHeight="1" x14ac:dyDescent="0.2">
      <c r="A70" s="22" t="s">
        <v>127</v>
      </c>
      <c r="B70" s="23" t="s">
        <v>128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" si="231">SUM(C72:C73)</f>
        <v>0</v>
      </c>
      <c r="D71" s="31">
        <f t="shared" ref="D71" si="232">SUM(D72:D73)</f>
        <v>0</v>
      </c>
      <c r="E71" s="31">
        <f t="shared" ref="E71" si="233">SUM(E72:E73)</f>
        <v>0</v>
      </c>
      <c r="F71" s="31">
        <f t="shared" ref="F71" si="234">SUM(F72:F73)</f>
        <v>0</v>
      </c>
      <c r="G71" s="31">
        <f t="shared" ref="G71" si="235">SUM(G72:G73)</f>
        <v>0</v>
      </c>
      <c r="H71" s="31">
        <f t="shared" ref="H71" si="236">SUM(H72:H73)</f>
        <v>0</v>
      </c>
      <c r="I71" s="31">
        <f t="shared" ref="I71" si="237">SUM(I72:I73)</f>
        <v>0</v>
      </c>
      <c r="J71" s="31">
        <f t="shared" ref="J71" si="238">SUM(J72:J73)</f>
        <v>0</v>
      </c>
      <c r="K71" s="31">
        <f t="shared" ref="K71" si="239">SUM(K72:K73)</f>
        <v>0</v>
      </c>
      <c r="L71" s="31">
        <f t="shared" ref="L71" si="240">SUM(L72:L73)</f>
        <v>0</v>
      </c>
      <c r="M71" s="31">
        <f t="shared" ref="M71" si="241">SUM(M72:M73)</f>
        <v>0</v>
      </c>
      <c r="N71" s="31">
        <f t="shared" ref="N71" si="242">SUM(N72:N73)</f>
        <v>0</v>
      </c>
      <c r="O71" s="31">
        <f t="shared" ref="O71" si="243">SUM(O72:O73)</f>
        <v>0</v>
      </c>
      <c r="P71" s="31">
        <f t="shared" ref="P71" si="244">SUM(P72:P73)</f>
        <v>0</v>
      </c>
      <c r="Q71" s="31">
        <f t="shared" ref="Q71" si="245">SUM(Q72:Q73)</f>
        <v>0</v>
      </c>
      <c r="R71" s="31">
        <f t="shared" ref="R71" si="246">SUM(R72:R73)</f>
        <v>0</v>
      </c>
      <c r="S71" s="31">
        <f t="shared" ref="S71" si="247">SUM(S72:S73)</f>
        <v>0</v>
      </c>
      <c r="T71" s="31">
        <f t="shared" ref="T71" si="248">SUM(T72:T73)</f>
        <v>0</v>
      </c>
      <c r="U71" s="31">
        <f t="shared" ref="U71" si="249">SUM(U72:U73)</f>
        <v>0</v>
      </c>
      <c r="V71" s="31">
        <f t="shared" ref="V71" si="250">SUM(V72:V73)</f>
        <v>0</v>
      </c>
      <c r="W71" s="31">
        <f t="shared" ref="W71:X71" si="251">SUM(W72:W73)</f>
        <v>0</v>
      </c>
      <c r="X71" s="31">
        <f t="shared" si="251"/>
        <v>0</v>
      </c>
    </row>
    <row r="72" spans="1:24" ht="11.25" customHeight="1" x14ac:dyDescent="0.2">
      <c r="A72" s="22" t="s">
        <v>131</v>
      </c>
      <c r="B72" s="23" t="s">
        <v>132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0</v>
      </c>
      <c r="D75" s="31">
        <v>0</v>
      </c>
      <c r="E75" s="31">
        <v>0</v>
      </c>
      <c r="F75" s="31">
        <v>0</v>
      </c>
      <c r="G75" s="31">
        <v>0</v>
      </c>
      <c r="H75" s="31">
        <v>0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</row>
    <row r="76" spans="1:24" ht="11.25" customHeight="1" x14ac:dyDescent="0.2">
      <c r="A76" s="26" t="s">
        <v>139</v>
      </c>
      <c r="B76" s="27" t="s">
        <v>140</v>
      </c>
      <c r="C76" s="32">
        <v>0</v>
      </c>
      <c r="D76" s="32">
        <v>0</v>
      </c>
      <c r="E76" s="32">
        <v>0</v>
      </c>
      <c r="F76" s="32">
        <v>0</v>
      </c>
      <c r="G76" s="32">
        <v>0</v>
      </c>
      <c r="H76" s="32">
        <v>0</v>
      </c>
      <c r="I76" s="32">
        <v>0</v>
      </c>
      <c r="J76" s="32">
        <v>0</v>
      </c>
      <c r="K76" s="32">
        <v>0</v>
      </c>
      <c r="L76" s="32">
        <v>0</v>
      </c>
      <c r="M76" s="32">
        <v>0</v>
      </c>
      <c r="N76" s="32">
        <v>0</v>
      </c>
      <c r="O76" s="32">
        <v>0</v>
      </c>
      <c r="P76" s="32">
        <v>0</v>
      </c>
      <c r="Q76" s="32">
        <v>0</v>
      </c>
      <c r="R76" s="32">
        <v>0</v>
      </c>
      <c r="S76" s="32">
        <v>0</v>
      </c>
      <c r="T76" s="32">
        <v>0</v>
      </c>
      <c r="U76" s="32">
        <v>0</v>
      </c>
      <c r="V76" s="32">
        <v>0</v>
      </c>
      <c r="W76" s="32">
        <v>0</v>
      </c>
      <c r="X76" s="32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356</v>
      </c>
      <c r="B1" s="7" t="s">
        <v>357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287.54705812223074</v>
      </c>
      <c r="D2" s="28">
        <f t="shared" ref="D2" si="1">SUM(D3,D17,D22,D25,D26,D51,D52,D71,D74,D75,D76)</f>
        <v>257.2144040819453</v>
      </c>
      <c r="E2" s="28">
        <f t="shared" ref="E2" si="2">SUM(E3,E17,E22,E25,E26,E51,E52,E71,E74,E75,E76)</f>
        <v>274.56749577687981</v>
      </c>
      <c r="F2" s="28">
        <f t="shared" ref="F2" si="3">SUM(F3,F17,F22,F25,F26,F51,F52,F71,F74,F75,F76)</f>
        <v>272.93932121458755</v>
      </c>
      <c r="G2" s="28">
        <f t="shared" ref="G2" si="4">SUM(G3,G17,G22,G25,G26,G51,G52,G71,G74,G75,G76)</f>
        <v>306.20405967021554</v>
      </c>
      <c r="H2" s="28">
        <f t="shared" ref="H2" si="5">SUM(H3,H17,H22,H25,H26,H51,H52,H71,H74,H75,H76)</f>
        <v>327.71215960347109</v>
      </c>
      <c r="I2" s="28">
        <f t="shared" ref="I2" si="6">SUM(I3,I17,I22,I25,I26,I51,I52,I71,I74,I75,I76)</f>
        <v>414.10973422508692</v>
      </c>
      <c r="J2" s="28">
        <f t="shared" ref="J2" si="7">SUM(J3,J17,J22,J25,J26,J51,J52,J71,J74,J75,J76)</f>
        <v>444.18586720366085</v>
      </c>
      <c r="K2" s="28">
        <f t="shared" ref="K2" si="8">SUM(K3,K17,K22,K25,K26,K51,K52,K71,K74,K75,K76)</f>
        <v>450.73718178968414</v>
      </c>
      <c r="L2" s="28">
        <f t="shared" ref="L2" si="9">SUM(L3,L17,L22,L25,L26,L51,L52,L71,L74,L75,L76)</f>
        <v>398.00757394654431</v>
      </c>
      <c r="M2" s="28">
        <f t="shared" ref="M2" si="10">SUM(M3,M17,M22,M25,M26,M51,M52,M71,M74,M75,M76)</f>
        <v>403.93821239151777</v>
      </c>
      <c r="N2" s="28">
        <f t="shared" ref="N2" si="11">SUM(N3,N17,N22,N25,N26,N51,N52,N71,N74,N75,N76)</f>
        <v>378.64036324216943</v>
      </c>
      <c r="O2" s="28">
        <f t="shared" ref="O2" si="12">SUM(O3,O17,O22,O25,O26,O51,O52,O71,O74,O75,O76)</f>
        <v>359.95522042717357</v>
      </c>
      <c r="P2" s="28">
        <f t="shared" ref="P2" si="13">SUM(P3,P17,P22,P25,P26,P51,P52,P71,P74,P75,P76)</f>
        <v>364.74717733311093</v>
      </c>
      <c r="Q2" s="28">
        <f t="shared" ref="Q2" si="14">SUM(Q3,Q17,Q22,Q25,Q26,Q51,Q52,Q71,Q74,Q75,Q76)</f>
        <v>358.54034964985482</v>
      </c>
      <c r="R2" s="28">
        <f t="shared" ref="R2" si="15">SUM(R3,R17,R22,R25,R26,R51,R52,R71,R74,R75,R76)</f>
        <v>373.42222285775102</v>
      </c>
      <c r="S2" s="28">
        <f t="shared" ref="S2" si="16">SUM(S3,S17,S22,S25,S26,S51,S52,S71,S74,S75,S76)</f>
        <v>349.10279451208959</v>
      </c>
      <c r="T2" s="28">
        <f t="shared" ref="T2" si="17">SUM(T3,T17,T22,T25,T26,T51,T52,T71,T74,T75,T76)</f>
        <v>412.2163670920458</v>
      </c>
      <c r="U2" s="28">
        <f t="shared" ref="U2" si="18">SUM(U3,U17,U22,U25,U26,U51,U52,U71,U74,U75,U76)</f>
        <v>423.57614129015917</v>
      </c>
      <c r="V2" s="28">
        <f t="shared" ref="V2" si="19">SUM(V3,V17,V22,V25,V26,V51,V52,V71,V74,V75,V76)</f>
        <v>425.69068473532889</v>
      </c>
      <c r="W2" s="28">
        <f t="shared" ref="W2:X2" si="20">SUM(W3,W17,W22,W25,W26,W51,W52,W71,W74,W75,W76)</f>
        <v>434.93559291337158</v>
      </c>
      <c r="X2" s="28">
        <f t="shared" si="20"/>
        <v>581.77801285750206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21">SUM(C4,C8,C11)</f>
        <v>0</v>
      </c>
      <c r="D3" s="29">
        <f t="shared" ref="D3" si="22">SUM(D4,D8,D11)</f>
        <v>0</v>
      </c>
      <c r="E3" s="29">
        <f t="shared" ref="E3" si="23">SUM(E4,E8,E11)</f>
        <v>0</v>
      </c>
      <c r="F3" s="29">
        <f t="shared" ref="F3" si="24">SUM(F4,F8,F11)</f>
        <v>0</v>
      </c>
      <c r="G3" s="29">
        <f t="shared" ref="G3" si="25">SUM(G4,G8,G11)</f>
        <v>0</v>
      </c>
      <c r="H3" s="29">
        <f t="shared" ref="H3" si="26">SUM(H4,H8,H11)</f>
        <v>0</v>
      </c>
      <c r="I3" s="29">
        <f t="shared" ref="I3" si="27">SUM(I4,I8,I11)</f>
        <v>0</v>
      </c>
      <c r="J3" s="29">
        <f t="shared" ref="J3" si="28">SUM(J4,J8,J11)</f>
        <v>0</v>
      </c>
      <c r="K3" s="29">
        <f t="shared" ref="K3" si="29">SUM(K4,K8,K11)</f>
        <v>0</v>
      </c>
      <c r="L3" s="29">
        <f t="shared" ref="L3" si="30">SUM(L4,L8,L11)</f>
        <v>0</v>
      </c>
      <c r="M3" s="29">
        <f t="shared" ref="M3" si="31">SUM(M4,M8,M11)</f>
        <v>0</v>
      </c>
      <c r="N3" s="29">
        <f t="shared" ref="N3" si="32">SUM(N4,N8,N11)</f>
        <v>0</v>
      </c>
      <c r="O3" s="29">
        <f t="shared" ref="O3" si="33">SUM(O4,O8,O11)</f>
        <v>0</v>
      </c>
      <c r="P3" s="29">
        <f t="shared" ref="P3" si="34">SUM(P4,P8,P11)</f>
        <v>0</v>
      </c>
      <c r="Q3" s="29">
        <f t="shared" ref="Q3" si="35">SUM(Q4,Q8,Q11)</f>
        <v>0</v>
      </c>
      <c r="R3" s="29">
        <f t="shared" ref="R3" si="36">SUM(R4,R8,R11)</f>
        <v>0</v>
      </c>
      <c r="S3" s="29">
        <f t="shared" ref="S3" si="37">SUM(S4,S8,S11)</f>
        <v>0</v>
      </c>
      <c r="T3" s="29">
        <f t="shared" ref="T3" si="38">SUM(T4,T8,T11)</f>
        <v>0</v>
      </c>
      <c r="U3" s="29">
        <f t="shared" ref="U3" si="39">SUM(U4,U8,U11)</f>
        <v>0</v>
      </c>
      <c r="V3" s="29">
        <f t="shared" ref="V3" si="40">SUM(V4,V8,V11)</f>
        <v>0</v>
      </c>
      <c r="W3" s="29">
        <f t="shared" ref="W3:X3" si="41">SUM(W4,W8,W11)</f>
        <v>0</v>
      </c>
      <c r="X3" s="29">
        <f t="shared" si="41"/>
        <v>0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42">SUM(C5:C7)</f>
        <v>0</v>
      </c>
      <c r="D4" s="42">
        <f t="shared" ref="D4" si="43">SUM(D5:D7)</f>
        <v>0</v>
      </c>
      <c r="E4" s="42">
        <f t="shared" ref="E4" si="44">SUM(E5:E7)</f>
        <v>0</v>
      </c>
      <c r="F4" s="42">
        <f t="shared" ref="F4" si="45">SUM(F5:F7)</f>
        <v>0</v>
      </c>
      <c r="G4" s="42">
        <f t="shared" ref="G4" si="46">SUM(G5:G7)</f>
        <v>0</v>
      </c>
      <c r="H4" s="42">
        <f t="shared" ref="H4" si="47">SUM(H5:H7)</f>
        <v>0</v>
      </c>
      <c r="I4" s="42">
        <f t="shared" ref="I4" si="48">SUM(I5:I7)</f>
        <v>0</v>
      </c>
      <c r="J4" s="42">
        <f t="shared" ref="J4" si="49">SUM(J5:J7)</f>
        <v>0</v>
      </c>
      <c r="K4" s="42">
        <f t="shared" ref="K4" si="50">SUM(K5:K7)</f>
        <v>0</v>
      </c>
      <c r="L4" s="42">
        <f t="shared" ref="L4" si="51">SUM(L5:L7)</f>
        <v>0</v>
      </c>
      <c r="M4" s="42">
        <f t="shared" ref="M4" si="52">SUM(M5:M7)</f>
        <v>0</v>
      </c>
      <c r="N4" s="42">
        <f t="shared" ref="N4" si="53">SUM(N5:N7)</f>
        <v>0</v>
      </c>
      <c r="O4" s="42">
        <f t="shared" ref="O4" si="54">SUM(O5:O7)</f>
        <v>0</v>
      </c>
      <c r="P4" s="42">
        <f t="shared" ref="P4" si="55">SUM(P5:P7)</f>
        <v>0</v>
      </c>
      <c r="Q4" s="42">
        <f t="shared" ref="Q4" si="56">SUM(Q5:Q7)</f>
        <v>0</v>
      </c>
      <c r="R4" s="42">
        <f t="shared" ref="R4" si="57">SUM(R5:R7)</f>
        <v>0</v>
      </c>
      <c r="S4" s="42">
        <f t="shared" ref="S4" si="58">SUM(S5:S7)</f>
        <v>0</v>
      </c>
      <c r="T4" s="42">
        <f t="shared" ref="T4" si="59">SUM(T5:T7)</f>
        <v>0</v>
      </c>
      <c r="U4" s="42">
        <f t="shared" ref="U4" si="60">SUM(U5:U7)</f>
        <v>0</v>
      </c>
      <c r="V4" s="42">
        <f t="shared" ref="V4" si="61">SUM(V5:V7)</f>
        <v>0</v>
      </c>
      <c r="W4" s="42">
        <f t="shared" ref="W4:X4" si="62">SUM(W5:W7)</f>
        <v>0</v>
      </c>
      <c r="X4" s="42">
        <f t="shared" si="62"/>
        <v>0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>
        <v>0</v>
      </c>
      <c r="W5" s="30">
        <v>0</v>
      </c>
      <c r="X5" s="30">
        <v>0</v>
      </c>
    </row>
    <row r="6" spans="1:24" ht="11.25" customHeight="1" x14ac:dyDescent="0.2">
      <c r="A6" s="39" t="s">
        <v>7</v>
      </c>
      <c r="B6" s="23" t="s">
        <v>8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</row>
    <row r="7" spans="1:24" ht="11.25" customHeight="1" x14ac:dyDescent="0.2">
      <c r="A7" s="39" t="s">
        <v>9</v>
      </c>
      <c r="B7" s="23" t="s">
        <v>10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</row>
    <row r="8" spans="1:24" ht="11.25" customHeight="1" x14ac:dyDescent="0.2">
      <c r="A8" s="40" t="s">
        <v>343</v>
      </c>
      <c r="B8" s="41" t="s">
        <v>344</v>
      </c>
      <c r="C8" s="42">
        <f t="shared" ref="C8" si="63">SUM(C9:C10)</f>
        <v>0</v>
      </c>
      <c r="D8" s="42">
        <f t="shared" ref="D8" si="64">SUM(D9:D10)</f>
        <v>0</v>
      </c>
      <c r="E8" s="42">
        <f t="shared" ref="E8" si="65">SUM(E9:E10)</f>
        <v>0</v>
      </c>
      <c r="F8" s="42">
        <f t="shared" ref="F8" si="66">SUM(F9:F10)</f>
        <v>0</v>
      </c>
      <c r="G8" s="42">
        <f t="shared" ref="G8" si="67">SUM(G9:G10)</f>
        <v>0</v>
      </c>
      <c r="H8" s="42">
        <f t="shared" ref="H8" si="68">SUM(H9:H10)</f>
        <v>0</v>
      </c>
      <c r="I8" s="42">
        <f t="shared" ref="I8" si="69">SUM(I9:I10)</f>
        <v>0</v>
      </c>
      <c r="J8" s="42">
        <f t="shared" ref="J8" si="70">SUM(J9:J10)</f>
        <v>0</v>
      </c>
      <c r="K8" s="42">
        <f t="shared" ref="K8" si="71">SUM(K9:K10)</f>
        <v>0</v>
      </c>
      <c r="L8" s="42">
        <f t="shared" ref="L8" si="72">SUM(L9:L10)</f>
        <v>0</v>
      </c>
      <c r="M8" s="42">
        <f t="shared" ref="M8" si="73">SUM(M9:M10)</f>
        <v>0</v>
      </c>
      <c r="N8" s="42">
        <f t="shared" ref="N8" si="74">SUM(N9:N10)</f>
        <v>0</v>
      </c>
      <c r="O8" s="42">
        <f t="shared" ref="O8" si="75">SUM(O9:O10)</f>
        <v>0</v>
      </c>
      <c r="P8" s="42">
        <f t="shared" ref="P8" si="76">SUM(P9:P10)</f>
        <v>0</v>
      </c>
      <c r="Q8" s="42">
        <f t="shared" ref="Q8" si="77">SUM(Q9:Q10)</f>
        <v>0</v>
      </c>
      <c r="R8" s="42">
        <f t="shared" ref="R8" si="78">SUM(R9:R10)</f>
        <v>0</v>
      </c>
      <c r="S8" s="42">
        <f t="shared" ref="S8" si="79">SUM(S9:S10)</f>
        <v>0</v>
      </c>
      <c r="T8" s="42">
        <f t="shared" ref="T8" si="80">SUM(T9:T10)</f>
        <v>0</v>
      </c>
      <c r="U8" s="42">
        <f t="shared" ref="U8" si="81">SUM(U9:U10)</f>
        <v>0</v>
      </c>
      <c r="V8" s="42">
        <f t="shared" ref="V8" si="82">SUM(V9:V10)</f>
        <v>0</v>
      </c>
      <c r="W8" s="42">
        <f t="shared" ref="W8:X8" si="83">SUM(W9:W10)</f>
        <v>0</v>
      </c>
      <c r="X8" s="42">
        <f t="shared" si="83"/>
        <v>0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" si="84">SUM(C12:C16)</f>
        <v>0</v>
      </c>
      <c r="D11" s="42">
        <f t="shared" ref="D11" si="85">SUM(D12:D16)</f>
        <v>0</v>
      </c>
      <c r="E11" s="42">
        <f t="shared" ref="E11" si="86">SUM(E12:E16)</f>
        <v>0</v>
      </c>
      <c r="F11" s="42">
        <f t="shared" ref="F11" si="87">SUM(F12:F16)</f>
        <v>0</v>
      </c>
      <c r="G11" s="42">
        <f t="shared" ref="G11" si="88">SUM(G12:G16)</f>
        <v>0</v>
      </c>
      <c r="H11" s="42">
        <f t="shared" ref="H11" si="89">SUM(H12:H16)</f>
        <v>0</v>
      </c>
      <c r="I11" s="42">
        <f t="shared" ref="I11" si="90">SUM(I12:I16)</f>
        <v>0</v>
      </c>
      <c r="J11" s="42">
        <f t="shared" ref="J11" si="91">SUM(J12:J16)</f>
        <v>0</v>
      </c>
      <c r="K11" s="42">
        <f t="shared" ref="K11" si="92">SUM(K12:K16)</f>
        <v>0</v>
      </c>
      <c r="L11" s="42">
        <f t="shared" ref="L11" si="93">SUM(L12:L16)</f>
        <v>0</v>
      </c>
      <c r="M11" s="42">
        <f t="shared" ref="M11" si="94">SUM(M12:M16)</f>
        <v>0</v>
      </c>
      <c r="N11" s="42">
        <f t="shared" ref="N11" si="95">SUM(N12:N16)</f>
        <v>0</v>
      </c>
      <c r="O11" s="42">
        <f t="shared" ref="O11" si="96">SUM(O12:O16)</f>
        <v>0</v>
      </c>
      <c r="P11" s="42">
        <f t="shared" ref="P11" si="97">SUM(P12:P16)</f>
        <v>0</v>
      </c>
      <c r="Q11" s="42">
        <f t="shared" ref="Q11" si="98">SUM(Q12:Q16)</f>
        <v>0</v>
      </c>
      <c r="R11" s="42">
        <f t="shared" ref="R11" si="99">SUM(R12:R16)</f>
        <v>0</v>
      </c>
      <c r="S11" s="42">
        <f t="shared" ref="S11" si="100">SUM(S12:S16)</f>
        <v>0</v>
      </c>
      <c r="T11" s="42">
        <f t="shared" ref="T11" si="101">SUM(T12:T16)</f>
        <v>0</v>
      </c>
      <c r="U11" s="42">
        <f t="shared" ref="U11" si="102">SUM(U12:U16)</f>
        <v>0</v>
      </c>
      <c r="V11" s="42">
        <f t="shared" ref="V11" si="103">SUM(V12:V16)</f>
        <v>0</v>
      </c>
      <c r="W11" s="42">
        <f t="shared" ref="W11:X11" si="104">SUM(W12:W16)</f>
        <v>0</v>
      </c>
      <c r="X11" s="42">
        <f t="shared" si="104"/>
        <v>0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</row>
    <row r="13" spans="1:24" ht="11.25" customHeight="1" x14ac:dyDescent="0.2">
      <c r="A13" s="39" t="s">
        <v>17</v>
      </c>
      <c r="B13" s="23" t="s">
        <v>18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" si="105">SUM(C18:C21)</f>
        <v>0</v>
      </c>
      <c r="D17" s="31">
        <f t="shared" ref="D17" si="106">SUM(D18:D21)</f>
        <v>0</v>
      </c>
      <c r="E17" s="31">
        <f t="shared" ref="E17" si="107">SUM(E18:E21)</f>
        <v>0</v>
      </c>
      <c r="F17" s="31">
        <f t="shared" ref="F17" si="108">SUM(F18:F21)</f>
        <v>0</v>
      </c>
      <c r="G17" s="31">
        <f t="shared" ref="G17" si="109">SUM(G18:G21)</f>
        <v>0</v>
      </c>
      <c r="H17" s="31">
        <f t="shared" ref="H17" si="110">SUM(H18:H21)</f>
        <v>0</v>
      </c>
      <c r="I17" s="31">
        <f t="shared" ref="I17" si="111">SUM(I18:I21)</f>
        <v>0</v>
      </c>
      <c r="J17" s="31">
        <f t="shared" ref="J17" si="112">SUM(J18:J21)</f>
        <v>0</v>
      </c>
      <c r="K17" s="31">
        <f t="shared" ref="K17" si="113">SUM(K18:K21)</f>
        <v>0</v>
      </c>
      <c r="L17" s="31">
        <f t="shared" ref="L17" si="114">SUM(L18:L21)</f>
        <v>0</v>
      </c>
      <c r="M17" s="31">
        <f t="shared" ref="M17" si="115">SUM(M18:M21)</f>
        <v>0</v>
      </c>
      <c r="N17" s="31">
        <f t="shared" ref="N17" si="116">SUM(N18:N21)</f>
        <v>0</v>
      </c>
      <c r="O17" s="31">
        <f t="shared" ref="O17" si="117">SUM(O18:O21)</f>
        <v>0</v>
      </c>
      <c r="P17" s="31">
        <f t="shared" ref="P17" si="118">SUM(P18:P21)</f>
        <v>0</v>
      </c>
      <c r="Q17" s="31">
        <f t="shared" ref="Q17" si="119">SUM(Q18:Q21)</f>
        <v>0</v>
      </c>
      <c r="R17" s="31">
        <f t="shared" ref="R17" si="120">SUM(R18:R21)</f>
        <v>0</v>
      </c>
      <c r="S17" s="31">
        <f t="shared" ref="S17" si="121">SUM(S18:S21)</f>
        <v>0</v>
      </c>
      <c r="T17" s="31">
        <f t="shared" ref="T17" si="122">SUM(T18:T21)</f>
        <v>0</v>
      </c>
      <c r="U17" s="31">
        <f t="shared" ref="U17" si="123">SUM(U18:U21)</f>
        <v>0</v>
      </c>
      <c r="V17" s="31">
        <f t="shared" ref="V17" si="124">SUM(V18:V21)</f>
        <v>0</v>
      </c>
      <c r="W17" s="31">
        <f t="shared" ref="W17:X17" si="125">SUM(W18:W21)</f>
        <v>0</v>
      </c>
      <c r="X17" s="31">
        <f t="shared" si="125"/>
        <v>0</v>
      </c>
    </row>
    <row r="18" spans="1:24" ht="11.25" customHeight="1" x14ac:dyDescent="0.2">
      <c r="A18" s="22" t="s">
        <v>27</v>
      </c>
      <c r="B18" s="23" t="s">
        <v>28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" si="126">SUM(C23:C24)</f>
        <v>0</v>
      </c>
      <c r="D22" s="31">
        <f t="shared" ref="D22" si="127">SUM(D23:D24)</f>
        <v>0</v>
      </c>
      <c r="E22" s="31">
        <f t="shared" ref="E22" si="128">SUM(E23:E24)</f>
        <v>0</v>
      </c>
      <c r="F22" s="31">
        <f t="shared" ref="F22" si="129">SUM(F23:F24)</f>
        <v>0</v>
      </c>
      <c r="G22" s="31">
        <f t="shared" ref="G22" si="130">SUM(G23:G24)</f>
        <v>0</v>
      </c>
      <c r="H22" s="31">
        <f t="shared" ref="H22" si="131">SUM(H23:H24)</f>
        <v>0</v>
      </c>
      <c r="I22" s="31">
        <f t="shared" ref="I22" si="132">SUM(I23:I24)</f>
        <v>0</v>
      </c>
      <c r="J22" s="31">
        <f t="shared" ref="J22" si="133">SUM(J23:J24)</f>
        <v>0</v>
      </c>
      <c r="K22" s="31">
        <f t="shared" ref="K22" si="134">SUM(K23:K24)</f>
        <v>0</v>
      </c>
      <c r="L22" s="31">
        <f t="shared" ref="L22" si="135">SUM(L23:L24)</f>
        <v>0</v>
      </c>
      <c r="M22" s="31">
        <f t="shared" ref="M22" si="136">SUM(M23:M24)</f>
        <v>0</v>
      </c>
      <c r="N22" s="31">
        <f t="shared" ref="N22" si="137">SUM(N23:N24)</f>
        <v>0</v>
      </c>
      <c r="O22" s="31">
        <f t="shared" ref="O22" si="138">SUM(O23:O24)</f>
        <v>0</v>
      </c>
      <c r="P22" s="31">
        <f t="shared" ref="P22" si="139">SUM(P23:P24)</f>
        <v>0</v>
      </c>
      <c r="Q22" s="31">
        <f t="shared" ref="Q22" si="140">SUM(Q23:Q24)</f>
        <v>0</v>
      </c>
      <c r="R22" s="31">
        <f t="shared" ref="R22" si="141">SUM(R23:R24)</f>
        <v>0</v>
      </c>
      <c r="S22" s="31">
        <f t="shared" ref="S22" si="142">SUM(S23:S24)</f>
        <v>0</v>
      </c>
      <c r="T22" s="31">
        <f t="shared" ref="T22" si="143">SUM(T23:T24)</f>
        <v>0</v>
      </c>
      <c r="U22" s="31">
        <f t="shared" ref="U22" si="144">SUM(U23:U24)</f>
        <v>0</v>
      </c>
      <c r="V22" s="31">
        <f t="shared" ref="V22" si="145">SUM(V23:V24)</f>
        <v>0</v>
      </c>
      <c r="W22" s="31">
        <f t="shared" ref="W22:X22" si="146">SUM(W23:W24)</f>
        <v>0</v>
      </c>
      <c r="X22" s="31">
        <f t="shared" si="146"/>
        <v>0</v>
      </c>
    </row>
    <row r="23" spans="1:24" ht="11.25" customHeight="1" x14ac:dyDescent="0.2">
      <c r="A23" s="22" t="s">
        <v>37</v>
      </c>
      <c r="B23" s="23" t="s">
        <v>38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47">SUM(C27,C33)</f>
        <v>287.54705812223074</v>
      </c>
      <c r="D26" s="31">
        <f t="shared" ref="D26" si="148">SUM(D27,D33)</f>
        <v>257.2144040819453</v>
      </c>
      <c r="E26" s="31">
        <f t="shared" ref="E26" si="149">SUM(E27,E33)</f>
        <v>274.56749577687981</v>
      </c>
      <c r="F26" s="31">
        <f t="shared" ref="F26" si="150">SUM(F27,F33)</f>
        <v>272.93932121458755</v>
      </c>
      <c r="G26" s="31">
        <f t="shared" ref="G26" si="151">SUM(G27,G33)</f>
        <v>306.20405967021554</v>
      </c>
      <c r="H26" s="31">
        <f t="shared" ref="H26" si="152">SUM(H27,H33)</f>
        <v>327.71215960347109</v>
      </c>
      <c r="I26" s="31">
        <f t="shared" ref="I26" si="153">SUM(I27,I33)</f>
        <v>414.10973422508692</v>
      </c>
      <c r="J26" s="31">
        <f t="shared" ref="J26" si="154">SUM(J27,J33)</f>
        <v>444.18586720366085</v>
      </c>
      <c r="K26" s="31">
        <f t="shared" ref="K26" si="155">SUM(K27,K33)</f>
        <v>450.73718178968414</v>
      </c>
      <c r="L26" s="31">
        <f t="shared" ref="L26" si="156">SUM(L27,L33)</f>
        <v>398.00757394654431</v>
      </c>
      <c r="M26" s="31">
        <f t="shared" ref="M26" si="157">SUM(M27,M33)</f>
        <v>403.93821239151777</v>
      </c>
      <c r="N26" s="31">
        <f t="shared" ref="N26" si="158">SUM(N27,N33)</f>
        <v>378.64036324216943</v>
      </c>
      <c r="O26" s="31">
        <f t="shared" ref="O26" si="159">SUM(O27,O33)</f>
        <v>359.95522042717357</v>
      </c>
      <c r="P26" s="31">
        <f t="shared" ref="P26" si="160">SUM(P27,P33)</f>
        <v>364.74717733311093</v>
      </c>
      <c r="Q26" s="31">
        <f t="shared" ref="Q26" si="161">SUM(Q27,Q33)</f>
        <v>358.54034964985482</v>
      </c>
      <c r="R26" s="31">
        <f t="shared" ref="R26" si="162">SUM(R27,R33)</f>
        <v>373.42222285775102</v>
      </c>
      <c r="S26" s="31">
        <f t="shared" ref="S26" si="163">SUM(S27,S33)</f>
        <v>349.10279451208959</v>
      </c>
      <c r="T26" s="31">
        <f t="shared" ref="T26" si="164">SUM(T27,T33)</f>
        <v>412.2163670920458</v>
      </c>
      <c r="U26" s="31">
        <f t="shared" ref="U26" si="165">SUM(U27,U33)</f>
        <v>423.5761080583024</v>
      </c>
      <c r="V26" s="31">
        <f t="shared" ref="V26" si="166">SUM(V27,V33)</f>
        <v>425.69068473532889</v>
      </c>
      <c r="W26" s="31">
        <f t="shared" ref="W26:X26" si="167">SUM(W27,W33)</f>
        <v>434.93559291337158</v>
      </c>
      <c r="X26" s="31">
        <f t="shared" si="167"/>
        <v>581.77801285750206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" si="168">SUM(C28:C32)</f>
        <v>0</v>
      </c>
      <c r="D27" s="42">
        <f t="shared" ref="D27" si="169">SUM(D28:D32)</f>
        <v>0</v>
      </c>
      <c r="E27" s="42">
        <f t="shared" ref="E27" si="170">SUM(E28:E32)</f>
        <v>0</v>
      </c>
      <c r="F27" s="42">
        <f t="shared" ref="F27" si="171">SUM(F28:F32)</f>
        <v>0</v>
      </c>
      <c r="G27" s="42">
        <f t="shared" ref="G27" si="172">SUM(G28:G32)</f>
        <v>0</v>
      </c>
      <c r="H27" s="42">
        <f t="shared" ref="H27" si="173">SUM(H28:H32)</f>
        <v>0</v>
      </c>
      <c r="I27" s="42">
        <f t="shared" ref="I27" si="174">SUM(I28:I32)</f>
        <v>0</v>
      </c>
      <c r="J27" s="42">
        <f t="shared" ref="J27" si="175">SUM(J28:J32)</f>
        <v>0</v>
      </c>
      <c r="K27" s="42">
        <f t="shared" ref="K27" si="176">SUM(K28:K32)</f>
        <v>0</v>
      </c>
      <c r="L27" s="42">
        <f t="shared" ref="L27" si="177">SUM(L28:L32)</f>
        <v>0</v>
      </c>
      <c r="M27" s="42">
        <f t="shared" ref="M27" si="178">SUM(M28:M32)</f>
        <v>0</v>
      </c>
      <c r="N27" s="42">
        <f t="shared" ref="N27" si="179">SUM(N28:N32)</f>
        <v>0</v>
      </c>
      <c r="O27" s="42">
        <f t="shared" ref="O27" si="180">SUM(O28:O32)</f>
        <v>0</v>
      </c>
      <c r="P27" s="42">
        <f t="shared" ref="P27" si="181">SUM(P28:P32)</f>
        <v>0</v>
      </c>
      <c r="Q27" s="42">
        <f t="shared" ref="Q27" si="182">SUM(Q28:Q32)</f>
        <v>0</v>
      </c>
      <c r="R27" s="42">
        <f t="shared" ref="R27" si="183">SUM(R28:R32)</f>
        <v>0</v>
      </c>
      <c r="S27" s="42">
        <f t="shared" ref="S27" si="184">SUM(S28:S32)</f>
        <v>0</v>
      </c>
      <c r="T27" s="42">
        <f t="shared" ref="T27" si="185">SUM(T28:T32)</f>
        <v>0</v>
      </c>
      <c r="U27" s="42">
        <f t="shared" ref="U27" si="186">SUM(U28:U32)</f>
        <v>0</v>
      </c>
      <c r="V27" s="42">
        <f t="shared" ref="V27" si="187">SUM(V28:V32)</f>
        <v>0</v>
      </c>
      <c r="W27" s="42">
        <f t="shared" ref="W27:X27" si="188">SUM(W28:W32)</f>
        <v>0</v>
      </c>
      <c r="X27" s="42">
        <f t="shared" si="188"/>
        <v>0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" si="189">SUM(C34:C50)</f>
        <v>287.54705812223074</v>
      </c>
      <c r="D33" s="42">
        <f t="shared" ref="D33" si="190">SUM(D34:D50)</f>
        <v>257.2144040819453</v>
      </c>
      <c r="E33" s="42">
        <f t="shared" ref="E33" si="191">SUM(E34:E50)</f>
        <v>274.56749577687981</v>
      </c>
      <c r="F33" s="42">
        <f t="shared" ref="F33" si="192">SUM(F34:F50)</f>
        <v>272.93932121458755</v>
      </c>
      <c r="G33" s="42">
        <f t="shared" ref="G33" si="193">SUM(G34:G50)</f>
        <v>306.20405967021554</v>
      </c>
      <c r="H33" s="42">
        <f t="shared" ref="H33" si="194">SUM(H34:H50)</f>
        <v>327.71215960347109</v>
      </c>
      <c r="I33" s="42">
        <f t="shared" ref="I33" si="195">SUM(I34:I50)</f>
        <v>414.10973422508692</v>
      </c>
      <c r="J33" s="42">
        <f t="shared" ref="J33" si="196">SUM(J34:J50)</f>
        <v>444.18586720366085</v>
      </c>
      <c r="K33" s="42">
        <f t="shared" ref="K33" si="197">SUM(K34:K50)</f>
        <v>450.73718178968414</v>
      </c>
      <c r="L33" s="42">
        <f t="shared" ref="L33" si="198">SUM(L34:L50)</f>
        <v>398.00757394654431</v>
      </c>
      <c r="M33" s="42">
        <f t="shared" ref="M33" si="199">SUM(M34:M50)</f>
        <v>403.93821239151777</v>
      </c>
      <c r="N33" s="42">
        <f t="shared" ref="N33" si="200">SUM(N34:N50)</f>
        <v>378.64036324216943</v>
      </c>
      <c r="O33" s="42">
        <f t="shared" ref="O33" si="201">SUM(O34:O50)</f>
        <v>359.95522042717357</v>
      </c>
      <c r="P33" s="42">
        <f t="shared" ref="P33" si="202">SUM(P34:P50)</f>
        <v>364.74717733311093</v>
      </c>
      <c r="Q33" s="42">
        <f t="shared" ref="Q33" si="203">SUM(Q34:Q50)</f>
        <v>358.54034964985482</v>
      </c>
      <c r="R33" s="42">
        <f t="shared" ref="R33" si="204">SUM(R34:R50)</f>
        <v>373.42222285775102</v>
      </c>
      <c r="S33" s="42">
        <f t="shared" ref="S33" si="205">SUM(S34:S50)</f>
        <v>349.10279451208959</v>
      </c>
      <c r="T33" s="42">
        <f t="shared" ref="T33" si="206">SUM(T34:T50)</f>
        <v>412.2163670920458</v>
      </c>
      <c r="U33" s="42">
        <f t="shared" ref="U33" si="207">SUM(U34:U50)</f>
        <v>423.5761080583024</v>
      </c>
      <c r="V33" s="42">
        <f t="shared" ref="V33" si="208">SUM(V34:V50)</f>
        <v>425.69068473532889</v>
      </c>
      <c r="W33" s="42">
        <f t="shared" ref="W33:X33" si="209">SUM(W34:W50)</f>
        <v>434.93559291337158</v>
      </c>
      <c r="X33" s="42">
        <f t="shared" si="209"/>
        <v>581.77801285750206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5.5357082330867979E-5</v>
      </c>
      <c r="U36" s="30">
        <v>3.3231856778109289E-5</v>
      </c>
      <c r="V36" s="30">
        <v>7.8371729757464139E-6</v>
      </c>
      <c r="W36" s="30">
        <v>9.2867853731449132E-5</v>
      </c>
      <c r="X36" s="30">
        <v>0</v>
      </c>
    </row>
    <row r="37" spans="1:24" ht="11.25" customHeight="1" x14ac:dyDescent="0.2">
      <c r="A37" s="39" t="s">
        <v>61</v>
      </c>
      <c r="B37" s="23" t="s">
        <v>62</v>
      </c>
      <c r="C37" s="30">
        <v>0</v>
      </c>
      <c r="D37" s="30">
        <v>0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6.3426644715669996E-5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</row>
    <row r="38" spans="1:24" ht="11.25" customHeight="1" x14ac:dyDescent="0.2">
      <c r="A38" s="39" t="s">
        <v>63</v>
      </c>
      <c r="B38" s="23" t="s">
        <v>64</v>
      </c>
      <c r="C38" s="30">
        <v>0.12424614060549317</v>
      </c>
      <c r="D38" s="30">
        <v>5.990138817789388E-2</v>
      </c>
      <c r="E38" s="30">
        <v>7.5281295250469019E-2</v>
      </c>
      <c r="F38" s="30">
        <v>4.3601032697539677E-2</v>
      </c>
      <c r="G38" s="30">
        <v>5.7966539972272593E-2</v>
      </c>
      <c r="H38" s="30">
        <v>4.7477464675454863E-2</v>
      </c>
      <c r="I38" s="30">
        <v>2.4629060174517842E-2</v>
      </c>
      <c r="J38" s="30">
        <v>5.210371762037997E-3</v>
      </c>
      <c r="K38" s="30">
        <v>1.3854165014885686E-2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1.6699453581303801E-3</v>
      </c>
      <c r="S38" s="30">
        <v>1.2046493080968206E-4</v>
      </c>
      <c r="T38" s="30">
        <v>1.2741353170702997E-3</v>
      </c>
      <c r="U38" s="30">
        <v>1.5891155464996319E-3</v>
      </c>
      <c r="V38" s="30">
        <v>1.2182153183173336E-3</v>
      </c>
      <c r="W38" s="30">
        <v>5.6499728616382621E-3</v>
      </c>
      <c r="X38" s="30">
        <v>5.109139822883242E-3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0.33241747795720117</v>
      </c>
      <c r="E39" s="30">
        <v>0.27132511949567983</v>
      </c>
      <c r="F39" s="30">
        <v>8.5641041573683505E-2</v>
      </c>
      <c r="G39" s="30">
        <v>0.19187720743059411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287.42281198162522</v>
      </c>
      <c r="D40" s="30">
        <v>256.8220852158102</v>
      </c>
      <c r="E40" s="30">
        <v>274.22088936213368</v>
      </c>
      <c r="F40" s="30">
        <v>272.8100791403163</v>
      </c>
      <c r="G40" s="30">
        <v>305.95421592281269</v>
      </c>
      <c r="H40" s="30">
        <v>327.66468213879563</v>
      </c>
      <c r="I40" s="30">
        <v>414.08510516491242</v>
      </c>
      <c r="J40" s="30">
        <v>444.18065683189883</v>
      </c>
      <c r="K40" s="30">
        <v>450.72332762466925</v>
      </c>
      <c r="L40" s="30">
        <v>398.00757394654431</v>
      </c>
      <c r="M40" s="30">
        <v>403.93821239151777</v>
      </c>
      <c r="N40" s="30">
        <v>378.60929763605424</v>
      </c>
      <c r="O40" s="30">
        <v>359.95522042717357</v>
      </c>
      <c r="P40" s="30">
        <v>364.74717733311093</v>
      </c>
      <c r="Q40" s="30">
        <v>358.54034964985482</v>
      </c>
      <c r="R40" s="30">
        <v>373.42048948574819</v>
      </c>
      <c r="S40" s="30">
        <v>349.10267404715876</v>
      </c>
      <c r="T40" s="30">
        <v>412.21503759964639</v>
      </c>
      <c r="U40" s="30">
        <v>423.57399244588771</v>
      </c>
      <c r="V40" s="30">
        <v>425.6894586828376</v>
      </c>
      <c r="W40" s="30">
        <v>434.92985007265622</v>
      </c>
      <c r="X40" s="30">
        <v>581.77290371767913</v>
      </c>
    </row>
    <row r="41" spans="1:24" ht="11.25" customHeight="1" x14ac:dyDescent="0.2">
      <c r="A41" s="39" t="s">
        <v>69</v>
      </c>
      <c r="B41" s="23" t="s">
        <v>70</v>
      </c>
      <c r="C41" s="30">
        <v>0</v>
      </c>
      <c r="D41" s="30">
        <v>0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3.1065606115187661E-2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</row>
    <row r="42" spans="1:24" ht="11.25" customHeight="1" x14ac:dyDescent="0.2">
      <c r="A42" s="39" t="s">
        <v>71</v>
      </c>
      <c r="B42" s="23" t="s">
        <v>72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4.9326501139272032E-4</v>
      </c>
      <c r="V43" s="30">
        <v>0</v>
      </c>
      <c r="W43" s="30">
        <v>0</v>
      </c>
      <c r="X43" s="30">
        <v>0</v>
      </c>
    </row>
    <row r="44" spans="1:24" ht="11.25" customHeight="1" x14ac:dyDescent="0.2">
      <c r="A44" s="39" t="s">
        <v>75</v>
      </c>
      <c r="B44" s="23" t="s">
        <v>76</v>
      </c>
      <c r="C44" s="30">
        <v>0</v>
      </c>
      <c r="D44" s="30">
        <v>0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</row>
    <row r="51" spans="1:24" ht="11.25" customHeight="1" x14ac:dyDescent="0.2">
      <c r="A51" s="24" t="s">
        <v>89</v>
      </c>
      <c r="B51" s="25" t="s">
        <v>90</v>
      </c>
      <c r="C51" s="31">
        <v>0</v>
      </c>
      <c r="D51" s="31">
        <v>0</v>
      </c>
      <c r="E51" s="31">
        <v>0</v>
      </c>
      <c r="F51" s="31">
        <v>0</v>
      </c>
      <c r="G51" s="31">
        <v>0</v>
      </c>
      <c r="H51" s="31">
        <v>0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" si="210">SUM(C53:C70)</f>
        <v>0</v>
      </c>
      <c r="D52" s="31">
        <f t="shared" ref="D52" si="211">SUM(D53:D70)</f>
        <v>0</v>
      </c>
      <c r="E52" s="31">
        <f t="shared" ref="E52" si="212">SUM(E53:E70)</f>
        <v>0</v>
      </c>
      <c r="F52" s="31">
        <f t="shared" ref="F52" si="213">SUM(F53:F70)</f>
        <v>0</v>
      </c>
      <c r="G52" s="31">
        <f t="shared" ref="G52" si="214">SUM(G53:G70)</f>
        <v>0</v>
      </c>
      <c r="H52" s="31">
        <f t="shared" ref="H52" si="215">SUM(H53:H70)</f>
        <v>0</v>
      </c>
      <c r="I52" s="31">
        <f t="shared" ref="I52" si="216">SUM(I53:I70)</f>
        <v>0</v>
      </c>
      <c r="J52" s="31">
        <f t="shared" ref="J52" si="217">SUM(J53:J70)</f>
        <v>0</v>
      </c>
      <c r="K52" s="31">
        <f t="shared" ref="K52" si="218">SUM(K53:K70)</f>
        <v>0</v>
      </c>
      <c r="L52" s="31">
        <f t="shared" ref="L52" si="219">SUM(L53:L70)</f>
        <v>0</v>
      </c>
      <c r="M52" s="31">
        <f t="shared" ref="M52" si="220">SUM(M53:M70)</f>
        <v>0</v>
      </c>
      <c r="N52" s="31">
        <f t="shared" ref="N52" si="221">SUM(N53:N70)</f>
        <v>0</v>
      </c>
      <c r="O52" s="31">
        <f t="shared" ref="O52" si="222">SUM(O53:O70)</f>
        <v>0</v>
      </c>
      <c r="P52" s="31">
        <f t="shared" ref="P52" si="223">SUM(P53:P70)</f>
        <v>0</v>
      </c>
      <c r="Q52" s="31">
        <f t="shared" ref="Q52" si="224">SUM(Q53:Q70)</f>
        <v>0</v>
      </c>
      <c r="R52" s="31">
        <f t="shared" ref="R52" si="225">SUM(R53:R70)</f>
        <v>0</v>
      </c>
      <c r="S52" s="31">
        <f t="shared" ref="S52" si="226">SUM(S53:S70)</f>
        <v>0</v>
      </c>
      <c r="T52" s="31">
        <f t="shared" ref="T52" si="227">SUM(T53:T70)</f>
        <v>0</v>
      </c>
      <c r="U52" s="31">
        <f t="shared" ref="U52" si="228">SUM(U53:U70)</f>
        <v>3.3231856778109289E-5</v>
      </c>
      <c r="V52" s="31">
        <f t="shared" ref="V52" si="229">SUM(V53:V70)</f>
        <v>0</v>
      </c>
      <c r="W52" s="31">
        <f t="shared" ref="W52:X52" si="230">SUM(W53:W70)</f>
        <v>0</v>
      </c>
      <c r="X52" s="31">
        <f t="shared" si="230"/>
        <v>0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3.3231856778109289E-5</v>
      </c>
      <c r="V66" s="30">
        <v>0</v>
      </c>
      <c r="W66" s="30">
        <v>0</v>
      </c>
      <c r="X66" s="30">
        <v>0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</row>
    <row r="70" spans="1:24" ht="11.25" customHeight="1" x14ac:dyDescent="0.2">
      <c r="A70" s="22" t="s">
        <v>127</v>
      </c>
      <c r="B70" s="23" t="s">
        <v>128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" si="231">SUM(C72:C73)</f>
        <v>0</v>
      </c>
      <c r="D71" s="31">
        <f t="shared" ref="D71" si="232">SUM(D72:D73)</f>
        <v>0</v>
      </c>
      <c r="E71" s="31">
        <f t="shared" ref="E71" si="233">SUM(E72:E73)</f>
        <v>0</v>
      </c>
      <c r="F71" s="31">
        <f t="shared" ref="F71" si="234">SUM(F72:F73)</f>
        <v>0</v>
      </c>
      <c r="G71" s="31">
        <f t="shared" ref="G71" si="235">SUM(G72:G73)</f>
        <v>0</v>
      </c>
      <c r="H71" s="31">
        <f t="shared" ref="H71" si="236">SUM(H72:H73)</f>
        <v>0</v>
      </c>
      <c r="I71" s="31">
        <f t="shared" ref="I71" si="237">SUM(I72:I73)</f>
        <v>0</v>
      </c>
      <c r="J71" s="31">
        <f t="shared" ref="J71" si="238">SUM(J72:J73)</f>
        <v>0</v>
      </c>
      <c r="K71" s="31">
        <f t="shared" ref="K71" si="239">SUM(K72:K73)</f>
        <v>0</v>
      </c>
      <c r="L71" s="31">
        <f t="shared" ref="L71" si="240">SUM(L72:L73)</f>
        <v>0</v>
      </c>
      <c r="M71" s="31">
        <f t="shared" ref="M71" si="241">SUM(M72:M73)</f>
        <v>0</v>
      </c>
      <c r="N71" s="31">
        <f t="shared" ref="N71" si="242">SUM(N72:N73)</f>
        <v>0</v>
      </c>
      <c r="O71" s="31">
        <f t="shared" ref="O71" si="243">SUM(O72:O73)</f>
        <v>0</v>
      </c>
      <c r="P71" s="31">
        <f t="shared" ref="P71" si="244">SUM(P72:P73)</f>
        <v>0</v>
      </c>
      <c r="Q71" s="31">
        <f t="shared" ref="Q71" si="245">SUM(Q72:Q73)</f>
        <v>0</v>
      </c>
      <c r="R71" s="31">
        <f t="shared" ref="R71" si="246">SUM(R72:R73)</f>
        <v>0</v>
      </c>
      <c r="S71" s="31">
        <f t="shared" ref="S71" si="247">SUM(S72:S73)</f>
        <v>0</v>
      </c>
      <c r="T71" s="31">
        <f t="shared" ref="T71" si="248">SUM(T72:T73)</f>
        <v>0</v>
      </c>
      <c r="U71" s="31">
        <f t="shared" ref="U71" si="249">SUM(U72:U73)</f>
        <v>0</v>
      </c>
      <c r="V71" s="31">
        <f t="shared" ref="V71" si="250">SUM(V72:V73)</f>
        <v>0</v>
      </c>
      <c r="W71" s="31">
        <f t="shared" ref="W71:X71" si="251">SUM(W72:W73)</f>
        <v>0</v>
      </c>
      <c r="X71" s="31">
        <f t="shared" si="251"/>
        <v>0</v>
      </c>
    </row>
    <row r="72" spans="1:24" ht="11.25" customHeight="1" x14ac:dyDescent="0.2">
      <c r="A72" s="22" t="s">
        <v>131</v>
      </c>
      <c r="B72" s="23" t="s">
        <v>132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0</v>
      </c>
      <c r="D75" s="31">
        <v>0</v>
      </c>
      <c r="E75" s="31">
        <v>0</v>
      </c>
      <c r="F75" s="31">
        <v>0</v>
      </c>
      <c r="G75" s="31">
        <v>0</v>
      </c>
      <c r="H75" s="31">
        <v>0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</row>
    <row r="76" spans="1:24" ht="11.25" customHeight="1" x14ac:dyDescent="0.2">
      <c r="A76" s="26" t="s">
        <v>139</v>
      </c>
      <c r="B76" s="27" t="s">
        <v>140</v>
      </c>
      <c r="C76" s="32">
        <v>0</v>
      </c>
      <c r="D76" s="32">
        <v>0</v>
      </c>
      <c r="E76" s="32">
        <v>0</v>
      </c>
      <c r="F76" s="32">
        <v>0</v>
      </c>
      <c r="G76" s="32">
        <v>0</v>
      </c>
      <c r="H76" s="32">
        <v>0</v>
      </c>
      <c r="I76" s="32">
        <v>0</v>
      </c>
      <c r="J76" s="32">
        <v>0</v>
      </c>
      <c r="K76" s="32">
        <v>0</v>
      </c>
      <c r="L76" s="32">
        <v>0</v>
      </c>
      <c r="M76" s="32">
        <v>0</v>
      </c>
      <c r="N76" s="32">
        <v>0</v>
      </c>
      <c r="O76" s="32">
        <v>0</v>
      </c>
      <c r="P76" s="32">
        <v>0</v>
      </c>
      <c r="Q76" s="32">
        <v>0</v>
      </c>
      <c r="R76" s="32">
        <v>0</v>
      </c>
      <c r="S76" s="32">
        <v>0</v>
      </c>
      <c r="T76" s="32">
        <v>0</v>
      </c>
      <c r="U76" s="32">
        <v>0</v>
      </c>
      <c r="V76" s="32">
        <v>0</v>
      </c>
      <c r="W76" s="32">
        <v>0</v>
      </c>
      <c r="X76" s="32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2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358</v>
      </c>
      <c r="B1" s="7" t="s">
        <v>359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2165.2777019726354</v>
      </c>
      <c r="D2" s="28">
        <f t="shared" ref="D2" si="1">SUM(D3,D17,D22,D25,D26,D51,D52,D71,D74,D75,D76)</f>
        <v>2008.1386475824606</v>
      </c>
      <c r="E2" s="28">
        <f t="shared" ref="E2" si="2">SUM(E3,E17,E22,E25,E26,E51,E52,E71,E74,E75,E76)</f>
        <v>2196.7348373398895</v>
      </c>
      <c r="F2" s="28">
        <f t="shared" ref="F2" si="3">SUM(F3,F17,F22,F25,F26,F51,F52,F71,F74,F75,F76)</f>
        <v>2380.6231633346424</v>
      </c>
      <c r="G2" s="28">
        <f t="shared" ref="G2" si="4">SUM(G3,G17,G22,G25,G26,G51,G52,G71,G74,G75,G76)</f>
        <v>2587.7545587883437</v>
      </c>
      <c r="H2" s="28">
        <f t="shared" ref="H2" si="5">SUM(H3,H17,H22,H25,H26,H51,H52,H71,H74,H75,H76)</f>
        <v>2838.0066549210487</v>
      </c>
      <c r="I2" s="28">
        <f t="shared" ref="I2" si="6">SUM(I3,I17,I22,I25,I26,I51,I52,I71,I74,I75,I76)</f>
        <v>3092.4117833045702</v>
      </c>
      <c r="J2" s="28">
        <f t="shared" ref="J2" si="7">SUM(J3,J17,J22,J25,J26,J51,J52,J71,J74,J75,J76)</f>
        <v>3241.1832910926119</v>
      </c>
      <c r="K2" s="28">
        <f t="shared" ref="K2" si="8">SUM(K3,K17,K22,K25,K26,K51,K52,K71,K74,K75,K76)</f>
        <v>3354.7138554770581</v>
      </c>
      <c r="L2" s="28">
        <f t="shared" ref="L2" si="9">SUM(L3,L17,L22,L25,L26,L51,L52,L71,L74,L75,L76)</f>
        <v>2774.1239240797604</v>
      </c>
      <c r="M2" s="28">
        <f t="shared" ref="M2" si="10">SUM(M3,M17,M22,M25,M26,M51,M52,M71,M74,M75,M76)</f>
        <v>3163.3774927689224</v>
      </c>
      <c r="N2" s="28">
        <f t="shared" ref="N2" si="11">SUM(N3,N17,N22,N25,N26,N51,N52,N71,N74,N75,N76)</f>
        <v>3112.5266957710014</v>
      </c>
      <c r="O2" s="28">
        <f t="shared" ref="O2" si="12">SUM(O3,O17,O22,O25,O26,O51,O52,O71,O74,O75,O76)</f>
        <v>2872.6002268201755</v>
      </c>
      <c r="P2" s="28">
        <f t="shared" ref="P2" si="13">SUM(P3,P17,P22,P25,P26,P51,P52,P71,P74,P75,P76)</f>
        <v>2868.3051891933719</v>
      </c>
      <c r="Q2" s="28">
        <f t="shared" ref="Q2" si="14">SUM(Q3,Q17,Q22,Q25,Q26,Q51,Q52,Q71,Q74,Q75,Q76)</f>
        <v>2764.6480875391294</v>
      </c>
      <c r="R2" s="28">
        <f t="shared" ref="R2" si="15">SUM(R3,R17,R22,R25,R26,R51,R52,R71,R74,R75,R76)</f>
        <v>2918.2771787862066</v>
      </c>
      <c r="S2" s="28">
        <f t="shared" ref="S2" si="16">SUM(S3,S17,S22,S25,S26,S51,S52,S71,S74,S75,S76)</f>
        <v>2814.4466188798638</v>
      </c>
      <c r="T2" s="28">
        <f t="shared" ref="T2" si="17">SUM(T3,T17,T22,T25,T26,T51,T52,T71,T74,T75,T76)</f>
        <v>3080.2558853287173</v>
      </c>
      <c r="U2" s="28">
        <f t="shared" ref="U2" si="18">SUM(U3,U17,U22,U25,U26,U51,U52,U71,U74,U75,U76)</f>
        <v>3097.8635586698861</v>
      </c>
      <c r="V2" s="28">
        <f t="shared" ref="V2" si="19">SUM(V3,V17,V22,V25,V26,V51,V52,V71,V74,V75,V76)</f>
        <v>2866.2874536934587</v>
      </c>
      <c r="W2" s="28">
        <f t="shared" ref="W2:X2" si="20">SUM(W3,W17,W22,W25,W26,W51,W52,W71,W74,W75,W76)</f>
        <v>3880.0903577013428</v>
      </c>
      <c r="X2" s="28">
        <f t="shared" si="20"/>
        <v>4161.4146438743946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21">SUM(C4,C8,C11)</f>
        <v>0</v>
      </c>
      <c r="D3" s="29">
        <f t="shared" ref="D3" si="22">SUM(D4,D8,D11)</f>
        <v>0</v>
      </c>
      <c r="E3" s="29">
        <f t="shared" ref="E3" si="23">SUM(E4,E8,E11)</f>
        <v>0</v>
      </c>
      <c r="F3" s="29">
        <f t="shared" ref="F3" si="24">SUM(F4,F8,F11)</f>
        <v>0</v>
      </c>
      <c r="G3" s="29">
        <f t="shared" ref="G3" si="25">SUM(G4,G8,G11)</f>
        <v>0</v>
      </c>
      <c r="H3" s="29">
        <f t="shared" ref="H3" si="26">SUM(H4,H8,H11)</f>
        <v>0</v>
      </c>
      <c r="I3" s="29">
        <f t="shared" ref="I3" si="27">SUM(I4,I8,I11)</f>
        <v>0</v>
      </c>
      <c r="J3" s="29">
        <f t="shared" ref="J3" si="28">SUM(J4,J8,J11)</f>
        <v>0</v>
      </c>
      <c r="K3" s="29">
        <f t="shared" ref="K3" si="29">SUM(K4,K8,K11)</f>
        <v>0</v>
      </c>
      <c r="L3" s="29">
        <f t="shared" ref="L3" si="30">SUM(L4,L8,L11)</f>
        <v>0</v>
      </c>
      <c r="M3" s="29">
        <f t="shared" ref="M3" si="31">SUM(M4,M8,M11)</f>
        <v>0</v>
      </c>
      <c r="N3" s="29">
        <f t="shared" ref="N3" si="32">SUM(N4,N8,N11)</f>
        <v>0</v>
      </c>
      <c r="O3" s="29">
        <f t="shared" ref="O3" si="33">SUM(O4,O8,O11)</f>
        <v>0</v>
      </c>
      <c r="P3" s="29">
        <f t="shared" ref="P3" si="34">SUM(P4,P8,P11)</f>
        <v>0</v>
      </c>
      <c r="Q3" s="29">
        <f t="shared" ref="Q3" si="35">SUM(Q4,Q8,Q11)</f>
        <v>0</v>
      </c>
      <c r="R3" s="29">
        <f t="shared" ref="R3" si="36">SUM(R4,R8,R11)</f>
        <v>0</v>
      </c>
      <c r="S3" s="29">
        <f t="shared" ref="S3" si="37">SUM(S4,S8,S11)</f>
        <v>0</v>
      </c>
      <c r="T3" s="29">
        <f t="shared" ref="T3" si="38">SUM(T4,T8,T11)</f>
        <v>0</v>
      </c>
      <c r="U3" s="29">
        <f t="shared" ref="U3" si="39">SUM(U4,U8,U11)</f>
        <v>0</v>
      </c>
      <c r="V3" s="29">
        <f t="shared" ref="V3" si="40">SUM(V4,V8,V11)</f>
        <v>0</v>
      </c>
      <c r="W3" s="29">
        <f t="shared" ref="W3:X3" si="41">SUM(W4,W8,W11)</f>
        <v>0</v>
      </c>
      <c r="X3" s="29">
        <f t="shared" si="41"/>
        <v>0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42">SUM(C5:C7)</f>
        <v>0</v>
      </c>
      <c r="D4" s="42">
        <f t="shared" ref="D4" si="43">SUM(D5:D7)</f>
        <v>0</v>
      </c>
      <c r="E4" s="42">
        <f t="shared" ref="E4" si="44">SUM(E5:E7)</f>
        <v>0</v>
      </c>
      <c r="F4" s="42">
        <f t="shared" ref="F4" si="45">SUM(F5:F7)</f>
        <v>0</v>
      </c>
      <c r="G4" s="42">
        <f t="shared" ref="G4" si="46">SUM(G5:G7)</f>
        <v>0</v>
      </c>
      <c r="H4" s="42">
        <f t="shared" ref="H4" si="47">SUM(H5:H7)</f>
        <v>0</v>
      </c>
      <c r="I4" s="42">
        <f t="shared" ref="I4" si="48">SUM(I5:I7)</f>
        <v>0</v>
      </c>
      <c r="J4" s="42">
        <f t="shared" ref="J4" si="49">SUM(J5:J7)</f>
        <v>0</v>
      </c>
      <c r="K4" s="42">
        <f t="shared" ref="K4" si="50">SUM(K5:K7)</f>
        <v>0</v>
      </c>
      <c r="L4" s="42">
        <f t="shared" ref="L4" si="51">SUM(L5:L7)</f>
        <v>0</v>
      </c>
      <c r="M4" s="42">
        <f t="shared" ref="M4" si="52">SUM(M5:M7)</f>
        <v>0</v>
      </c>
      <c r="N4" s="42">
        <f t="shared" ref="N4" si="53">SUM(N5:N7)</f>
        <v>0</v>
      </c>
      <c r="O4" s="42">
        <f t="shared" ref="O4" si="54">SUM(O5:O7)</f>
        <v>0</v>
      </c>
      <c r="P4" s="42">
        <f t="shared" ref="P4" si="55">SUM(P5:P7)</f>
        <v>0</v>
      </c>
      <c r="Q4" s="42">
        <f t="shared" ref="Q4" si="56">SUM(Q5:Q7)</f>
        <v>0</v>
      </c>
      <c r="R4" s="42">
        <f t="shared" ref="R4" si="57">SUM(R5:R7)</f>
        <v>0</v>
      </c>
      <c r="S4" s="42">
        <f t="shared" ref="S4" si="58">SUM(S5:S7)</f>
        <v>0</v>
      </c>
      <c r="T4" s="42">
        <f t="shared" ref="T4" si="59">SUM(T5:T7)</f>
        <v>0</v>
      </c>
      <c r="U4" s="42">
        <f t="shared" ref="U4" si="60">SUM(U5:U7)</f>
        <v>0</v>
      </c>
      <c r="V4" s="42">
        <f t="shared" ref="V4" si="61">SUM(V5:V7)</f>
        <v>0</v>
      </c>
      <c r="W4" s="42">
        <f t="shared" ref="W4:X4" si="62">SUM(W5:W7)</f>
        <v>0</v>
      </c>
      <c r="X4" s="42">
        <f t="shared" si="62"/>
        <v>0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>
        <v>0</v>
      </c>
      <c r="W5" s="30">
        <v>0</v>
      </c>
      <c r="X5" s="30">
        <v>0</v>
      </c>
    </row>
    <row r="6" spans="1:24" ht="11.25" customHeight="1" x14ac:dyDescent="0.2">
      <c r="A6" s="39" t="s">
        <v>7</v>
      </c>
      <c r="B6" s="23" t="s">
        <v>8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</row>
    <row r="7" spans="1:24" ht="11.25" customHeight="1" x14ac:dyDescent="0.2">
      <c r="A7" s="39" t="s">
        <v>9</v>
      </c>
      <c r="B7" s="23" t="s">
        <v>10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</row>
    <row r="8" spans="1:24" ht="11.25" customHeight="1" x14ac:dyDescent="0.2">
      <c r="A8" s="40" t="s">
        <v>343</v>
      </c>
      <c r="B8" s="41" t="s">
        <v>344</v>
      </c>
      <c r="C8" s="42">
        <f t="shared" ref="C8" si="63">SUM(C9:C10)</f>
        <v>0</v>
      </c>
      <c r="D8" s="42">
        <f t="shared" ref="D8" si="64">SUM(D9:D10)</f>
        <v>0</v>
      </c>
      <c r="E8" s="42">
        <f t="shared" ref="E8" si="65">SUM(E9:E10)</f>
        <v>0</v>
      </c>
      <c r="F8" s="42">
        <f t="shared" ref="F8" si="66">SUM(F9:F10)</f>
        <v>0</v>
      </c>
      <c r="G8" s="42">
        <f t="shared" ref="G8" si="67">SUM(G9:G10)</f>
        <v>0</v>
      </c>
      <c r="H8" s="42">
        <f t="shared" ref="H8" si="68">SUM(H9:H10)</f>
        <v>0</v>
      </c>
      <c r="I8" s="42">
        <f t="shared" ref="I8" si="69">SUM(I9:I10)</f>
        <v>0</v>
      </c>
      <c r="J8" s="42">
        <f t="shared" ref="J8" si="70">SUM(J9:J10)</f>
        <v>0</v>
      </c>
      <c r="K8" s="42">
        <f t="shared" ref="K8" si="71">SUM(K9:K10)</f>
        <v>0</v>
      </c>
      <c r="L8" s="42">
        <f t="shared" ref="L8" si="72">SUM(L9:L10)</f>
        <v>0</v>
      </c>
      <c r="M8" s="42">
        <f t="shared" ref="M8" si="73">SUM(M9:M10)</f>
        <v>0</v>
      </c>
      <c r="N8" s="42">
        <f t="shared" ref="N8" si="74">SUM(N9:N10)</f>
        <v>0</v>
      </c>
      <c r="O8" s="42">
        <f t="shared" ref="O8" si="75">SUM(O9:O10)</f>
        <v>0</v>
      </c>
      <c r="P8" s="42">
        <f t="shared" ref="P8" si="76">SUM(P9:P10)</f>
        <v>0</v>
      </c>
      <c r="Q8" s="42">
        <f t="shared" ref="Q8" si="77">SUM(Q9:Q10)</f>
        <v>0</v>
      </c>
      <c r="R8" s="42">
        <f t="shared" ref="R8" si="78">SUM(R9:R10)</f>
        <v>0</v>
      </c>
      <c r="S8" s="42">
        <f t="shared" ref="S8" si="79">SUM(S9:S10)</f>
        <v>0</v>
      </c>
      <c r="T8" s="42">
        <f t="shared" ref="T8" si="80">SUM(T9:T10)</f>
        <v>0</v>
      </c>
      <c r="U8" s="42">
        <f t="shared" ref="U8" si="81">SUM(U9:U10)</f>
        <v>0</v>
      </c>
      <c r="V8" s="42">
        <f t="shared" ref="V8" si="82">SUM(V9:V10)</f>
        <v>0</v>
      </c>
      <c r="W8" s="42">
        <f t="shared" ref="W8:X8" si="83">SUM(W9:W10)</f>
        <v>0</v>
      </c>
      <c r="X8" s="42">
        <f t="shared" si="83"/>
        <v>0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" si="84">SUM(C12:C16)</f>
        <v>0</v>
      </c>
      <c r="D11" s="42">
        <f t="shared" ref="D11" si="85">SUM(D12:D16)</f>
        <v>0</v>
      </c>
      <c r="E11" s="42">
        <f t="shared" ref="E11" si="86">SUM(E12:E16)</f>
        <v>0</v>
      </c>
      <c r="F11" s="42">
        <f t="shared" ref="F11" si="87">SUM(F12:F16)</f>
        <v>0</v>
      </c>
      <c r="G11" s="42">
        <f t="shared" ref="G11" si="88">SUM(G12:G16)</f>
        <v>0</v>
      </c>
      <c r="H11" s="42">
        <f t="shared" ref="H11" si="89">SUM(H12:H16)</f>
        <v>0</v>
      </c>
      <c r="I11" s="42">
        <f t="shared" ref="I11" si="90">SUM(I12:I16)</f>
        <v>0</v>
      </c>
      <c r="J11" s="42">
        <f t="shared" ref="J11" si="91">SUM(J12:J16)</f>
        <v>0</v>
      </c>
      <c r="K11" s="42">
        <f t="shared" ref="K11" si="92">SUM(K12:K16)</f>
        <v>0</v>
      </c>
      <c r="L11" s="42">
        <f t="shared" ref="L11" si="93">SUM(L12:L16)</f>
        <v>0</v>
      </c>
      <c r="M11" s="42">
        <f t="shared" ref="M11" si="94">SUM(M12:M16)</f>
        <v>0</v>
      </c>
      <c r="N11" s="42">
        <f t="shared" ref="N11" si="95">SUM(N12:N16)</f>
        <v>0</v>
      </c>
      <c r="O11" s="42">
        <f t="shared" ref="O11" si="96">SUM(O12:O16)</f>
        <v>0</v>
      </c>
      <c r="P11" s="42">
        <f t="shared" ref="P11" si="97">SUM(P12:P16)</f>
        <v>0</v>
      </c>
      <c r="Q11" s="42">
        <f t="shared" ref="Q11" si="98">SUM(Q12:Q16)</f>
        <v>0</v>
      </c>
      <c r="R11" s="42">
        <f t="shared" ref="R11" si="99">SUM(R12:R16)</f>
        <v>0</v>
      </c>
      <c r="S11" s="42">
        <f t="shared" ref="S11" si="100">SUM(S12:S16)</f>
        <v>0</v>
      </c>
      <c r="T11" s="42">
        <f t="shared" ref="T11" si="101">SUM(T12:T16)</f>
        <v>0</v>
      </c>
      <c r="U11" s="42">
        <f t="shared" ref="U11" si="102">SUM(U12:U16)</f>
        <v>0</v>
      </c>
      <c r="V11" s="42">
        <f t="shared" ref="V11" si="103">SUM(V12:V16)</f>
        <v>0</v>
      </c>
      <c r="W11" s="42">
        <f t="shared" ref="W11:X11" si="104">SUM(W12:W16)</f>
        <v>0</v>
      </c>
      <c r="X11" s="42">
        <f t="shared" si="104"/>
        <v>0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</row>
    <row r="13" spans="1:24" ht="11.25" customHeight="1" x14ac:dyDescent="0.2">
      <c r="A13" s="39" t="s">
        <v>17</v>
      </c>
      <c r="B13" s="23" t="s">
        <v>18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" si="105">SUM(C18:C21)</f>
        <v>0</v>
      </c>
      <c r="D17" s="31">
        <f t="shared" ref="D17" si="106">SUM(D18:D21)</f>
        <v>0</v>
      </c>
      <c r="E17" s="31">
        <f t="shared" ref="E17" si="107">SUM(E18:E21)</f>
        <v>0</v>
      </c>
      <c r="F17" s="31">
        <f t="shared" ref="F17" si="108">SUM(F18:F21)</f>
        <v>0</v>
      </c>
      <c r="G17" s="31">
        <f t="shared" ref="G17" si="109">SUM(G18:G21)</f>
        <v>0</v>
      </c>
      <c r="H17" s="31">
        <f t="shared" ref="H17" si="110">SUM(H18:H21)</f>
        <v>0</v>
      </c>
      <c r="I17" s="31">
        <f t="shared" ref="I17" si="111">SUM(I18:I21)</f>
        <v>0</v>
      </c>
      <c r="J17" s="31">
        <f t="shared" ref="J17" si="112">SUM(J18:J21)</f>
        <v>0</v>
      </c>
      <c r="K17" s="31">
        <f t="shared" ref="K17" si="113">SUM(K18:K21)</f>
        <v>0</v>
      </c>
      <c r="L17" s="31">
        <f t="shared" ref="L17" si="114">SUM(L18:L21)</f>
        <v>0</v>
      </c>
      <c r="M17" s="31">
        <f t="shared" ref="M17" si="115">SUM(M18:M21)</f>
        <v>0</v>
      </c>
      <c r="N17" s="31">
        <f t="shared" ref="N17" si="116">SUM(N18:N21)</f>
        <v>0</v>
      </c>
      <c r="O17" s="31">
        <f t="shared" ref="O17" si="117">SUM(O18:O21)</f>
        <v>0</v>
      </c>
      <c r="P17" s="31">
        <f t="shared" ref="P17" si="118">SUM(P18:P21)</f>
        <v>0</v>
      </c>
      <c r="Q17" s="31">
        <f t="shared" ref="Q17" si="119">SUM(Q18:Q21)</f>
        <v>0</v>
      </c>
      <c r="R17" s="31">
        <f t="shared" ref="R17" si="120">SUM(R18:R21)</f>
        <v>0</v>
      </c>
      <c r="S17" s="31">
        <f t="shared" ref="S17" si="121">SUM(S18:S21)</f>
        <v>0</v>
      </c>
      <c r="T17" s="31">
        <f t="shared" ref="T17" si="122">SUM(T18:T21)</f>
        <v>0</v>
      </c>
      <c r="U17" s="31">
        <f t="shared" ref="U17" si="123">SUM(U18:U21)</f>
        <v>0</v>
      </c>
      <c r="V17" s="31">
        <f t="shared" ref="V17" si="124">SUM(V18:V21)</f>
        <v>0</v>
      </c>
      <c r="W17" s="31">
        <f t="shared" ref="W17:X17" si="125">SUM(W18:W21)</f>
        <v>0</v>
      </c>
      <c r="X17" s="31">
        <f t="shared" si="125"/>
        <v>0</v>
      </c>
    </row>
    <row r="18" spans="1:24" ht="11.25" customHeight="1" x14ac:dyDescent="0.2">
      <c r="A18" s="22" t="s">
        <v>27</v>
      </c>
      <c r="B18" s="23" t="s">
        <v>28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" si="126">SUM(C23:C24)</f>
        <v>0</v>
      </c>
      <c r="D22" s="31">
        <f t="shared" ref="D22" si="127">SUM(D23:D24)</f>
        <v>0</v>
      </c>
      <c r="E22" s="31">
        <f t="shared" ref="E22" si="128">SUM(E23:E24)</f>
        <v>0</v>
      </c>
      <c r="F22" s="31">
        <f t="shared" ref="F22" si="129">SUM(F23:F24)</f>
        <v>0</v>
      </c>
      <c r="G22" s="31">
        <f t="shared" ref="G22" si="130">SUM(G23:G24)</f>
        <v>0</v>
      </c>
      <c r="H22" s="31">
        <f t="shared" ref="H22" si="131">SUM(H23:H24)</f>
        <v>0</v>
      </c>
      <c r="I22" s="31">
        <f t="shared" ref="I22" si="132">SUM(I23:I24)</f>
        <v>0</v>
      </c>
      <c r="J22" s="31">
        <f t="shared" ref="J22" si="133">SUM(J23:J24)</f>
        <v>0</v>
      </c>
      <c r="K22" s="31">
        <f t="shared" ref="K22" si="134">SUM(K23:K24)</f>
        <v>0</v>
      </c>
      <c r="L22" s="31">
        <f t="shared" ref="L22" si="135">SUM(L23:L24)</f>
        <v>0</v>
      </c>
      <c r="M22" s="31">
        <f t="shared" ref="M22" si="136">SUM(M23:M24)</f>
        <v>0</v>
      </c>
      <c r="N22" s="31">
        <f t="shared" ref="N22" si="137">SUM(N23:N24)</f>
        <v>0</v>
      </c>
      <c r="O22" s="31">
        <f t="shared" ref="O22" si="138">SUM(O23:O24)</f>
        <v>0</v>
      </c>
      <c r="P22" s="31">
        <f t="shared" ref="P22" si="139">SUM(P23:P24)</f>
        <v>0</v>
      </c>
      <c r="Q22" s="31">
        <f t="shared" ref="Q22" si="140">SUM(Q23:Q24)</f>
        <v>0</v>
      </c>
      <c r="R22" s="31">
        <f t="shared" ref="R22" si="141">SUM(R23:R24)</f>
        <v>0</v>
      </c>
      <c r="S22" s="31">
        <f t="shared" ref="S22" si="142">SUM(S23:S24)</f>
        <v>0</v>
      </c>
      <c r="T22" s="31">
        <f t="shared" ref="T22" si="143">SUM(T23:T24)</f>
        <v>0</v>
      </c>
      <c r="U22" s="31">
        <f t="shared" ref="U22" si="144">SUM(U23:U24)</f>
        <v>0</v>
      </c>
      <c r="V22" s="31">
        <f t="shared" ref="V22" si="145">SUM(V23:V24)</f>
        <v>0</v>
      </c>
      <c r="W22" s="31">
        <f t="shared" ref="W22:X22" si="146">SUM(W23:W24)</f>
        <v>0</v>
      </c>
      <c r="X22" s="31">
        <f t="shared" si="146"/>
        <v>0</v>
      </c>
    </row>
    <row r="23" spans="1:24" ht="11.25" customHeight="1" x14ac:dyDescent="0.2">
      <c r="A23" s="22" t="s">
        <v>37</v>
      </c>
      <c r="B23" s="23" t="s">
        <v>38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47">SUM(C27,C33)</f>
        <v>2165.2777019726354</v>
      </c>
      <c r="D26" s="31">
        <f t="shared" ref="D26" si="148">SUM(D27,D33)</f>
        <v>2008.1386475824606</v>
      </c>
      <c r="E26" s="31">
        <f t="shared" ref="E26" si="149">SUM(E27,E33)</f>
        <v>2196.7348373398895</v>
      </c>
      <c r="F26" s="31">
        <f t="shared" ref="F26" si="150">SUM(F27,F33)</f>
        <v>2380.6231633346424</v>
      </c>
      <c r="G26" s="31">
        <f t="shared" ref="G26" si="151">SUM(G27,G33)</f>
        <v>2587.7545587883437</v>
      </c>
      <c r="H26" s="31">
        <f t="shared" ref="H26" si="152">SUM(H27,H33)</f>
        <v>2838.0066549210487</v>
      </c>
      <c r="I26" s="31">
        <f t="shared" ref="I26" si="153">SUM(I27,I33)</f>
        <v>3092.4117833045702</v>
      </c>
      <c r="J26" s="31">
        <f t="shared" ref="J26" si="154">SUM(J27,J33)</f>
        <v>3241.1832910926119</v>
      </c>
      <c r="K26" s="31">
        <f t="shared" ref="K26" si="155">SUM(K27,K33)</f>
        <v>3354.7138554770581</v>
      </c>
      <c r="L26" s="31">
        <f t="shared" ref="L26" si="156">SUM(L27,L33)</f>
        <v>2774.1239240797604</v>
      </c>
      <c r="M26" s="31">
        <f t="shared" ref="M26" si="157">SUM(M27,M33)</f>
        <v>3163.3774927689224</v>
      </c>
      <c r="N26" s="31">
        <f t="shared" ref="N26" si="158">SUM(N27,N33)</f>
        <v>3112.5266957710014</v>
      </c>
      <c r="O26" s="31">
        <f t="shared" ref="O26" si="159">SUM(O27,O33)</f>
        <v>2872.6002268201755</v>
      </c>
      <c r="P26" s="31">
        <f t="shared" ref="P26" si="160">SUM(P27,P33)</f>
        <v>2868.3051891933719</v>
      </c>
      <c r="Q26" s="31">
        <f t="shared" ref="Q26" si="161">SUM(Q27,Q33)</f>
        <v>2764.6480875391294</v>
      </c>
      <c r="R26" s="31">
        <f t="shared" ref="R26" si="162">SUM(R27,R33)</f>
        <v>2918.2771787862066</v>
      </c>
      <c r="S26" s="31">
        <f t="shared" ref="S26" si="163">SUM(S27,S33)</f>
        <v>2814.4466188798638</v>
      </c>
      <c r="T26" s="31">
        <f t="shared" ref="T26" si="164">SUM(T27,T33)</f>
        <v>3080.2558853287173</v>
      </c>
      <c r="U26" s="31">
        <f t="shared" ref="U26" si="165">SUM(U27,U33)</f>
        <v>3097.8635548497282</v>
      </c>
      <c r="V26" s="31">
        <f t="shared" ref="V26" si="166">SUM(V27,V33)</f>
        <v>2866.2874536934587</v>
      </c>
      <c r="W26" s="31">
        <f t="shared" ref="W26:X26" si="167">SUM(W27,W33)</f>
        <v>3880.0903577013428</v>
      </c>
      <c r="X26" s="31">
        <f t="shared" si="167"/>
        <v>4161.4146438743946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" si="168">SUM(C28:C32)</f>
        <v>0</v>
      </c>
      <c r="D27" s="42">
        <f t="shared" ref="D27" si="169">SUM(D28:D32)</f>
        <v>0</v>
      </c>
      <c r="E27" s="42">
        <f t="shared" ref="E27" si="170">SUM(E28:E32)</f>
        <v>0</v>
      </c>
      <c r="F27" s="42">
        <f t="shared" ref="F27" si="171">SUM(F28:F32)</f>
        <v>0</v>
      </c>
      <c r="G27" s="42">
        <f t="shared" ref="G27" si="172">SUM(G28:G32)</f>
        <v>0</v>
      </c>
      <c r="H27" s="42">
        <f t="shared" ref="H27" si="173">SUM(H28:H32)</f>
        <v>0</v>
      </c>
      <c r="I27" s="42">
        <f t="shared" ref="I27" si="174">SUM(I28:I32)</f>
        <v>0</v>
      </c>
      <c r="J27" s="42">
        <f t="shared" ref="J27" si="175">SUM(J28:J32)</f>
        <v>0</v>
      </c>
      <c r="K27" s="42">
        <f t="shared" ref="K27" si="176">SUM(K28:K32)</f>
        <v>0</v>
      </c>
      <c r="L27" s="42">
        <f t="shared" ref="L27" si="177">SUM(L28:L32)</f>
        <v>0</v>
      </c>
      <c r="M27" s="42">
        <f t="shared" ref="M27" si="178">SUM(M28:M32)</f>
        <v>0</v>
      </c>
      <c r="N27" s="42">
        <f t="shared" ref="N27" si="179">SUM(N28:N32)</f>
        <v>0</v>
      </c>
      <c r="O27" s="42">
        <f t="shared" ref="O27" si="180">SUM(O28:O32)</f>
        <v>0</v>
      </c>
      <c r="P27" s="42">
        <f t="shared" ref="P27" si="181">SUM(P28:P32)</f>
        <v>0</v>
      </c>
      <c r="Q27" s="42">
        <f t="shared" ref="Q27" si="182">SUM(Q28:Q32)</f>
        <v>0</v>
      </c>
      <c r="R27" s="42">
        <f t="shared" ref="R27" si="183">SUM(R28:R32)</f>
        <v>0</v>
      </c>
      <c r="S27" s="42">
        <f t="shared" ref="S27" si="184">SUM(S28:S32)</f>
        <v>0</v>
      </c>
      <c r="T27" s="42">
        <f t="shared" ref="T27" si="185">SUM(T28:T32)</f>
        <v>0</v>
      </c>
      <c r="U27" s="42">
        <f t="shared" ref="U27" si="186">SUM(U28:U32)</f>
        <v>0</v>
      </c>
      <c r="V27" s="42">
        <f t="shared" ref="V27" si="187">SUM(V28:V32)</f>
        <v>0</v>
      </c>
      <c r="W27" s="42">
        <f t="shared" ref="W27:X27" si="188">SUM(W28:W32)</f>
        <v>0</v>
      </c>
      <c r="X27" s="42">
        <f t="shared" si="188"/>
        <v>0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" si="189">SUM(C34:C50)</f>
        <v>2165.2777019726354</v>
      </c>
      <c r="D33" s="42">
        <f t="shared" ref="D33" si="190">SUM(D34:D50)</f>
        <v>2008.1386475824606</v>
      </c>
      <c r="E33" s="42">
        <f t="shared" ref="E33" si="191">SUM(E34:E50)</f>
        <v>2196.7348373398895</v>
      </c>
      <c r="F33" s="42">
        <f t="shared" ref="F33" si="192">SUM(F34:F50)</f>
        <v>2380.6231633346424</v>
      </c>
      <c r="G33" s="42">
        <f t="shared" ref="G33" si="193">SUM(G34:G50)</f>
        <v>2587.7545587883437</v>
      </c>
      <c r="H33" s="42">
        <f t="shared" ref="H33" si="194">SUM(H34:H50)</f>
        <v>2838.0066549210487</v>
      </c>
      <c r="I33" s="42">
        <f t="shared" ref="I33" si="195">SUM(I34:I50)</f>
        <v>3092.4117833045702</v>
      </c>
      <c r="J33" s="42">
        <f t="shared" ref="J33" si="196">SUM(J34:J50)</f>
        <v>3241.1832910926119</v>
      </c>
      <c r="K33" s="42">
        <f t="shared" ref="K33" si="197">SUM(K34:K50)</f>
        <v>3354.7138554770581</v>
      </c>
      <c r="L33" s="42">
        <f t="shared" ref="L33" si="198">SUM(L34:L50)</f>
        <v>2774.1239240797604</v>
      </c>
      <c r="M33" s="42">
        <f t="shared" ref="M33" si="199">SUM(M34:M50)</f>
        <v>3163.3774927689224</v>
      </c>
      <c r="N33" s="42">
        <f t="shared" ref="N33" si="200">SUM(N34:N50)</f>
        <v>3112.5266957710014</v>
      </c>
      <c r="O33" s="42">
        <f t="shared" ref="O33" si="201">SUM(O34:O50)</f>
        <v>2872.6002268201755</v>
      </c>
      <c r="P33" s="42">
        <f t="shared" ref="P33" si="202">SUM(P34:P50)</f>
        <v>2868.3051891933719</v>
      </c>
      <c r="Q33" s="42">
        <f t="shared" ref="Q33" si="203">SUM(Q34:Q50)</f>
        <v>2764.6480875391294</v>
      </c>
      <c r="R33" s="42">
        <f t="shared" ref="R33" si="204">SUM(R34:R50)</f>
        <v>2918.2771787862066</v>
      </c>
      <c r="S33" s="42">
        <f t="shared" ref="S33" si="205">SUM(S34:S50)</f>
        <v>2814.4466188798638</v>
      </c>
      <c r="T33" s="42">
        <f t="shared" ref="T33" si="206">SUM(T34:T50)</f>
        <v>3080.2558853287173</v>
      </c>
      <c r="U33" s="42">
        <f t="shared" ref="U33" si="207">SUM(U34:U50)</f>
        <v>3097.8635548497282</v>
      </c>
      <c r="V33" s="42">
        <f t="shared" ref="V33" si="208">SUM(V34:V50)</f>
        <v>2866.2874536934587</v>
      </c>
      <c r="W33" s="42">
        <f t="shared" ref="W33:X33" si="209">SUM(W34:W50)</f>
        <v>3880.0903577013428</v>
      </c>
      <c r="X33" s="42">
        <f t="shared" si="209"/>
        <v>4161.4146438743946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5.1047528827704881E-6</v>
      </c>
      <c r="U36" s="30">
        <v>3.820157847435532E-6</v>
      </c>
      <c r="V36" s="30">
        <v>1.1149625132430692E-6</v>
      </c>
      <c r="W36" s="30">
        <v>1.663959886755352E-5</v>
      </c>
      <c r="X36" s="30">
        <v>0</v>
      </c>
    </row>
    <row r="37" spans="1:24" ht="11.25" customHeight="1" x14ac:dyDescent="0.2">
      <c r="A37" s="39" t="s">
        <v>61</v>
      </c>
      <c r="B37" s="23" t="s">
        <v>62</v>
      </c>
      <c r="C37" s="30">
        <v>0</v>
      </c>
      <c r="D37" s="30">
        <v>0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2.6748083376409944E-4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</row>
    <row r="38" spans="1:24" ht="11.25" customHeight="1" x14ac:dyDescent="0.2">
      <c r="A38" s="39" t="s">
        <v>63</v>
      </c>
      <c r="B38" s="23" t="s">
        <v>64</v>
      </c>
      <c r="C38" s="30">
        <v>0.47358852324499223</v>
      </c>
      <c r="D38" s="30">
        <v>0.17359095799445109</v>
      </c>
      <c r="E38" s="30">
        <v>0.52251411977737627</v>
      </c>
      <c r="F38" s="30">
        <v>2.0554290608907563E-2</v>
      </c>
      <c r="G38" s="30">
        <v>7.0458239460532215E-3</v>
      </c>
      <c r="H38" s="30">
        <v>1.2657007737011686E-2</v>
      </c>
      <c r="I38" s="30">
        <v>3.8274033726917889E-3</v>
      </c>
      <c r="J38" s="30">
        <v>1.3161332623377645E-3</v>
      </c>
      <c r="K38" s="30">
        <v>3.2825505093765353E-3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7.0424405821177972E-3</v>
      </c>
      <c r="S38" s="30">
        <v>4.9086897209858109E-4</v>
      </c>
      <c r="T38" s="30">
        <v>7.8423817871138806E-4</v>
      </c>
      <c r="U38" s="30">
        <v>5.1388384839452935E-4</v>
      </c>
      <c r="V38" s="30">
        <v>7.4873083606193688E-4</v>
      </c>
      <c r="W38" s="30">
        <v>1.5905144519404906E-3</v>
      </c>
      <c r="X38" s="30">
        <v>4.9317158894453947E-3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6.0547650117963991E-3</v>
      </c>
      <c r="E39" s="30">
        <v>5.0384203412526512E-3</v>
      </c>
      <c r="F39" s="30">
        <v>2.957599333524543E-3</v>
      </c>
      <c r="G39" s="30">
        <v>7.6035134759533758E-3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2164.8041134493906</v>
      </c>
      <c r="D40" s="30">
        <v>2007.9590018594545</v>
      </c>
      <c r="E40" s="30">
        <v>2196.2072847997711</v>
      </c>
      <c r="F40" s="30">
        <v>2380.5996514447002</v>
      </c>
      <c r="G40" s="30">
        <v>2587.7399094509219</v>
      </c>
      <c r="H40" s="30">
        <v>2837.9939979133119</v>
      </c>
      <c r="I40" s="30">
        <v>3092.4079559011975</v>
      </c>
      <c r="J40" s="30">
        <v>3241.1819749593496</v>
      </c>
      <c r="K40" s="30">
        <v>3354.7105729265486</v>
      </c>
      <c r="L40" s="30">
        <v>2774.1239240797604</v>
      </c>
      <c r="M40" s="30">
        <v>3163.3774927689224</v>
      </c>
      <c r="N40" s="30">
        <v>3112.521152914725</v>
      </c>
      <c r="O40" s="30">
        <v>2872.6002268201755</v>
      </c>
      <c r="P40" s="30">
        <v>2868.3051891933719</v>
      </c>
      <c r="Q40" s="30">
        <v>2764.6480875391294</v>
      </c>
      <c r="R40" s="30">
        <v>2918.2698688647906</v>
      </c>
      <c r="S40" s="30">
        <v>2814.4461280108917</v>
      </c>
      <c r="T40" s="30">
        <v>3080.2550959857858</v>
      </c>
      <c r="U40" s="30">
        <v>3097.8629804425946</v>
      </c>
      <c r="V40" s="30">
        <v>2866.2867038476602</v>
      </c>
      <c r="W40" s="30">
        <v>3880.088750547292</v>
      </c>
      <c r="X40" s="30">
        <v>4161.4097121585055</v>
      </c>
    </row>
    <row r="41" spans="1:24" ht="11.25" customHeight="1" x14ac:dyDescent="0.2">
      <c r="A41" s="39" t="s">
        <v>69</v>
      </c>
      <c r="B41" s="23" t="s">
        <v>70</v>
      </c>
      <c r="C41" s="30">
        <v>0</v>
      </c>
      <c r="D41" s="30">
        <v>0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5.5428562764738391E-3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</row>
    <row r="42" spans="1:24" ht="11.25" customHeight="1" x14ac:dyDescent="0.2">
      <c r="A42" s="39" t="s">
        <v>71</v>
      </c>
      <c r="B42" s="23" t="s">
        <v>72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5.6703127264876435E-5</v>
      </c>
      <c r="V43" s="30">
        <v>0</v>
      </c>
      <c r="W43" s="30">
        <v>0</v>
      </c>
      <c r="X43" s="30">
        <v>0</v>
      </c>
    </row>
    <row r="44" spans="1:24" ht="11.25" customHeight="1" x14ac:dyDescent="0.2">
      <c r="A44" s="39" t="s">
        <v>75</v>
      </c>
      <c r="B44" s="23" t="s">
        <v>76</v>
      </c>
      <c r="C44" s="30">
        <v>0</v>
      </c>
      <c r="D44" s="30">
        <v>0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</row>
    <row r="51" spans="1:24" ht="11.25" customHeight="1" x14ac:dyDescent="0.2">
      <c r="A51" s="24" t="s">
        <v>89</v>
      </c>
      <c r="B51" s="25" t="s">
        <v>90</v>
      </c>
      <c r="C51" s="31">
        <v>0</v>
      </c>
      <c r="D51" s="31">
        <v>0</v>
      </c>
      <c r="E51" s="31">
        <v>0</v>
      </c>
      <c r="F51" s="31">
        <v>0</v>
      </c>
      <c r="G51" s="31">
        <v>0</v>
      </c>
      <c r="H51" s="31">
        <v>0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" si="210">SUM(C53:C70)</f>
        <v>0</v>
      </c>
      <c r="D52" s="31">
        <f t="shared" ref="D52" si="211">SUM(D53:D70)</f>
        <v>0</v>
      </c>
      <c r="E52" s="31">
        <f t="shared" ref="E52" si="212">SUM(E53:E70)</f>
        <v>0</v>
      </c>
      <c r="F52" s="31">
        <f t="shared" ref="F52" si="213">SUM(F53:F70)</f>
        <v>0</v>
      </c>
      <c r="G52" s="31">
        <f t="shared" ref="G52" si="214">SUM(G53:G70)</f>
        <v>0</v>
      </c>
      <c r="H52" s="31">
        <f t="shared" ref="H52" si="215">SUM(H53:H70)</f>
        <v>0</v>
      </c>
      <c r="I52" s="31">
        <f t="shared" ref="I52" si="216">SUM(I53:I70)</f>
        <v>0</v>
      </c>
      <c r="J52" s="31">
        <f t="shared" ref="J52" si="217">SUM(J53:J70)</f>
        <v>0</v>
      </c>
      <c r="K52" s="31">
        <f t="shared" ref="K52" si="218">SUM(K53:K70)</f>
        <v>0</v>
      </c>
      <c r="L52" s="31">
        <f t="shared" ref="L52" si="219">SUM(L53:L70)</f>
        <v>0</v>
      </c>
      <c r="M52" s="31">
        <f t="shared" ref="M52" si="220">SUM(M53:M70)</f>
        <v>0</v>
      </c>
      <c r="N52" s="31">
        <f t="shared" ref="N52" si="221">SUM(N53:N70)</f>
        <v>0</v>
      </c>
      <c r="O52" s="31">
        <f t="shared" ref="O52" si="222">SUM(O53:O70)</f>
        <v>0</v>
      </c>
      <c r="P52" s="31">
        <f t="shared" ref="P52" si="223">SUM(P53:P70)</f>
        <v>0</v>
      </c>
      <c r="Q52" s="31">
        <f t="shared" ref="Q52" si="224">SUM(Q53:Q70)</f>
        <v>0</v>
      </c>
      <c r="R52" s="31">
        <f t="shared" ref="R52" si="225">SUM(R53:R70)</f>
        <v>0</v>
      </c>
      <c r="S52" s="31">
        <f t="shared" ref="S52" si="226">SUM(S53:S70)</f>
        <v>0</v>
      </c>
      <c r="T52" s="31">
        <f t="shared" ref="T52" si="227">SUM(T53:T70)</f>
        <v>0</v>
      </c>
      <c r="U52" s="31">
        <f t="shared" ref="U52" si="228">SUM(U53:U70)</f>
        <v>3.820157847435532E-6</v>
      </c>
      <c r="V52" s="31">
        <f t="shared" ref="V52" si="229">SUM(V53:V70)</f>
        <v>0</v>
      </c>
      <c r="W52" s="31">
        <f t="shared" ref="W52:X52" si="230">SUM(W53:W70)</f>
        <v>0</v>
      </c>
      <c r="X52" s="31">
        <f t="shared" si="230"/>
        <v>0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3.820157847435532E-6</v>
      </c>
      <c r="V66" s="30">
        <v>0</v>
      </c>
      <c r="W66" s="30">
        <v>0</v>
      </c>
      <c r="X66" s="30">
        <v>0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</row>
    <row r="70" spans="1:24" ht="11.25" customHeight="1" x14ac:dyDescent="0.2">
      <c r="A70" s="22" t="s">
        <v>127</v>
      </c>
      <c r="B70" s="23" t="s">
        <v>128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" si="231">SUM(C72:C73)</f>
        <v>0</v>
      </c>
      <c r="D71" s="31">
        <f t="shared" ref="D71" si="232">SUM(D72:D73)</f>
        <v>0</v>
      </c>
      <c r="E71" s="31">
        <f t="shared" ref="E71" si="233">SUM(E72:E73)</f>
        <v>0</v>
      </c>
      <c r="F71" s="31">
        <f t="shared" ref="F71" si="234">SUM(F72:F73)</f>
        <v>0</v>
      </c>
      <c r="G71" s="31">
        <f t="shared" ref="G71" si="235">SUM(G72:G73)</f>
        <v>0</v>
      </c>
      <c r="H71" s="31">
        <f t="shared" ref="H71" si="236">SUM(H72:H73)</f>
        <v>0</v>
      </c>
      <c r="I71" s="31">
        <f t="shared" ref="I71" si="237">SUM(I72:I73)</f>
        <v>0</v>
      </c>
      <c r="J71" s="31">
        <f t="shared" ref="J71" si="238">SUM(J72:J73)</f>
        <v>0</v>
      </c>
      <c r="K71" s="31">
        <f t="shared" ref="K71" si="239">SUM(K72:K73)</f>
        <v>0</v>
      </c>
      <c r="L71" s="31">
        <f t="shared" ref="L71" si="240">SUM(L72:L73)</f>
        <v>0</v>
      </c>
      <c r="M71" s="31">
        <f t="shared" ref="M71" si="241">SUM(M72:M73)</f>
        <v>0</v>
      </c>
      <c r="N71" s="31">
        <f t="shared" ref="N71" si="242">SUM(N72:N73)</f>
        <v>0</v>
      </c>
      <c r="O71" s="31">
        <f t="shared" ref="O71" si="243">SUM(O72:O73)</f>
        <v>0</v>
      </c>
      <c r="P71" s="31">
        <f t="shared" ref="P71" si="244">SUM(P72:P73)</f>
        <v>0</v>
      </c>
      <c r="Q71" s="31">
        <f t="shared" ref="Q71" si="245">SUM(Q72:Q73)</f>
        <v>0</v>
      </c>
      <c r="R71" s="31">
        <f t="shared" ref="R71" si="246">SUM(R72:R73)</f>
        <v>0</v>
      </c>
      <c r="S71" s="31">
        <f t="shared" ref="S71" si="247">SUM(S72:S73)</f>
        <v>0</v>
      </c>
      <c r="T71" s="31">
        <f t="shared" ref="T71" si="248">SUM(T72:T73)</f>
        <v>0</v>
      </c>
      <c r="U71" s="31">
        <f t="shared" ref="U71" si="249">SUM(U72:U73)</f>
        <v>0</v>
      </c>
      <c r="V71" s="31">
        <f t="shared" ref="V71" si="250">SUM(V72:V73)</f>
        <v>0</v>
      </c>
      <c r="W71" s="31">
        <f t="shared" ref="W71:X71" si="251">SUM(W72:W73)</f>
        <v>0</v>
      </c>
      <c r="X71" s="31">
        <f t="shared" si="251"/>
        <v>0</v>
      </c>
    </row>
    <row r="72" spans="1:24" ht="11.25" customHeight="1" x14ac:dyDescent="0.2">
      <c r="A72" s="22" t="s">
        <v>131</v>
      </c>
      <c r="B72" s="23" t="s">
        <v>132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0</v>
      </c>
      <c r="D75" s="31">
        <v>0</v>
      </c>
      <c r="E75" s="31">
        <v>0</v>
      </c>
      <c r="F75" s="31">
        <v>0</v>
      </c>
      <c r="G75" s="31">
        <v>0</v>
      </c>
      <c r="H75" s="31">
        <v>0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</row>
    <row r="76" spans="1:24" ht="11.25" customHeight="1" x14ac:dyDescent="0.2">
      <c r="A76" s="26" t="s">
        <v>139</v>
      </c>
      <c r="B76" s="27" t="s">
        <v>140</v>
      </c>
      <c r="C76" s="32">
        <v>0</v>
      </c>
      <c r="D76" s="32">
        <v>0</v>
      </c>
      <c r="E76" s="32">
        <v>0</v>
      </c>
      <c r="F76" s="32">
        <v>0</v>
      </c>
      <c r="G76" s="32">
        <v>0</v>
      </c>
      <c r="H76" s="32">
        <v>0</v>
      </c>
      <c r="I76" s="32">
        <v>0</v>
      </c>
      <c r="J76" s="32">
        <v>0</v>
      </c>
      <c r="K76" s="32">
        <v>0</v>
      </c>
      <c r="L76" s="32">
        <v>0</v>
      </c>
      <c r="M76" s="32">
        <v>0</v>
      </c>
      <c r="N76" s="32">
        <v>0</v>
      </c>
      <c r="O76" s="32">
        <v>0</v>
      </c>
      <c r="P76" s="32">
        <v>0</v>
      </c>
      <c r="Q76" s="32">
        <v>0</v>
      </c>
      <c r="R76" s="32">
        <v>0</v>
      </c>
      <c r="S76" s="32">
        <v>0</v>
      </c>
      <c r="T76" s="32">
        <v>0</v>
      </c>
      <c r="U76" s="32">
        <v>0</v>
      </c>
      <c r="V76" s="32">
        <v>0</v>
      </c>
      <c r="W76" s="32">
        <v>0</v>
      </c>
      <c r="X76" s="32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149</v>
      </c>
      <c r="B1" s="7" t="s">
        <v>332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:W2" si="0">SUM(C3,C17,C22,C25,C26,C51,C52,C71,C74,C75,C76)</f>
        <v>1469604.632244196</v>
      </c>
      <c r="D2" s="28">
        <f t="shared" si="0"/>
        <v>1508208.9848667237</v>
      </c>
      <c r="E2" s="28">
        <f t="shared" si="0"/>
        <v>1510719.4190885636</v>
      </c>
      <c r="F2" s="28">
        <f t="shared" si="0"/>
        <v>1547950.5059329325</v>
      </c>
      <c r="G2" s="28">
        <f t="shared" si="0"/>
        <v>1566998.3949269131</v>
      </c>
      <c r="H2" s="28">
        <f t="shared" si="0"/>
        <v>1572667.0556319859</v>
      </c>
      <c r="I2" s="28">
        <f t="shared" si="0"/>
        <v>1584924.6890799655</v>
      </c>
      <c r="J2" s="28">
        <f t="shared" si="0"/>
        <v>1562591.5191745483</v>
      </c>
      <c r="K2" s="28">
        <f t="shared" si="0"/>
        <v>1558027.8529664655</v>
      </c>
      <c r="L2" s="28">
        <f t="shared" si="0"/>
        <v>1466993.3976784176</v>
      </c>
      <c r="M2" s="28">
        <f t="shared" si="0"/>
        <v>1527583.8865004298</v>
      </c>
      <c r="N2" s="28">
        <f t="shared" si="0"/>
        <v>1480847.7055889941</v>
      </c>
      <c r="O2" s="28">
        <f t="shared" si="0"/>
        <v>1462127.4097162508</v>
      </c>
      <c r="P2" s="28">
        <f t="shared" si="0"/>
        <v>1447014.9884780739</v>
      </c>
      <c r="Q2" s="28">
        <f t="shared" si="0"/>
        <v>1395580.401203783</v>
      </c>
      <c r="R2" s="28">
        <f t="shared" si="0"/>
        <v>1409392.8281169392</v>
      </c>
      <c r="S2" s="28">
        <f t="shared" si="0"/>
        <v>1422545.8791057609</v>
      </c>
      <c r="T2" s="28">
        <f t="shared" si="0"/>
        <v>1449211.650902837</v>
      </c>
      <c r="U2" s="28">
        <f t="shared" si="0"/>
        <v>1435009.5719690458</v>
      </c>
      <c r="V2" s="28">
        <f t="shared" si="0"/>
        <v>1416919.3386930351</v>
      </c>
      <c r="W2" s="28">
        <f t="shared" si="0"/>
        <v>1322177.3747205504</v>
      </c>
      <c r="X2" s="28">
        <f t="shared" ref="X2" si="1">SUM(X3,X17,X22,X25,X26,X51,X52,X71,X74,X75,X76)</f>
        <v>1400057.4028374893</v>
      </c>
    </row>
    <row r="3" spans="1:24" ht="11.25" customHeight="1" x14ac:dyDescent="0.2">
      <c r="A3" s="20" t="s">
        <v>3</v>
      </c>
      <c r="B3" s="21" t="s">
        <v>4</v>
      </c>
      <c r="C3" s="29">
        <f t="shared" ref="C3:W3" si="2">SUM(C4,C8,C11)</f>
        <v>279028.24660361127</v>
      </c>
      <c r="D3" s="29">
        <f t="shared" si="2"/>
        <v>278228.14815133275</v>
      </c>
      <c r="E3" s="29">
        <f t="shared" si="2"/>
        <v>278119.45546001714</v>
      </c>
      <c r="F3" s="29">
        <f t="shared" si="2"/>
        <v>285424.798022356</v>
      </c>
      <c r="G3" s="29">
        <f t="shared" si="2"/>
        <v>283903.62201203784</v>
      </c>
      <c r="H3" s="29">
        <f t="shared" si="2"/>
        <v>274253.82003439381</v>
      </c>
      <c r="I3" s="29">
        <f t="shared" si="2"/>
        <v>281811.8539982803</v>
      </c>
      <c r="J3" s="29">
        <f t="shared" si="2"/>
        <v>282736.26225279452</v>
      </c>
      <c r="K3" s="29">
        <f t="shared" si="2"/>
        <v>261491.78546861568</v>
      </c>
      <c r="L3" s="29">
        <f t="shared" si="2"/>
        <v>231680.08435081682</v>
      </c>
      <c r="M3" s="29">
        <f t="shared" si="2"/>
        <v>245081.5332760103</v>
      </c>
      <c r="N3" s="29">
        <f t="shared" si="2"/>
        <v>250502.71883061051</v>
      </c>
      <c r="O3" s="29">
        <f t="shared" si="2"/>
        <v>248765.39862424761</v>
      </c>
      <c r="P3" s="29">
        <f t="shared" si="2"/>
        <v>244923.8693035254</v>
      </c>
      <c r="Q3" s="29">
        <f t="shared" si="2"/>
        <v>232764.83310404126</v>
      </c>
      <c r="R3" s="29">
        <f t="shared" si="2"/>
        <v>234081.14299226139</v>
      </c>
      <c r="S3" s="29">
        <f t="shared" si="2"/>
        <v>224585.77102321578</v>
      </c>
      <c r="T3" s="29">
        <f t="shared" si="2"/>
        <v>218775.37282889077</v>
      </c>
      <c r="U3" s="29">
        <f t="shared" si="2"/>
        <v>210260.47420464313</v>
      </c>
      <c r="V3" s="29">
        <f t="shared" si="2"/>
        <v>171825.35004299227</v>
      </c>
      <c r="W3" s="29">
        <f t="shared" si="2"/>
        <v>140531.75038693036</v>
      </c>
      <c r="X3" s="29">
        <f t="shared" ref="X3" si="3">SUM(X4,X8,X11)</f>
        <v>163365.5415305245</v>
      </c>
    </row>
    <row r="4" spans="1:24" ht="11.25" customHeight="1" x14ac:dyDescent="0.2">
      <c r="A4" s="40" t="s">
        <v>341</v>
      </c>
      <c r="B4" s="41" t="s">
        <v>342</v>
      </c>
      <c r="C4" s="42">
        <f t="shared" ref="C4:W4" si="4">SUM(C5:C7)</f>
        <v>182691.01272570936</v>
      </c>
      <c r="D4" s="42">
        <f t="shared" si="4"/>
        <v>179971.51754084264</v>
      </c>
      <c r="E4" s="42">
        <f t="shared" si="4"/>
        <v>178633.08959587271</v>
      </c>
      <c r="F4" s="42">
        <f t="shared" si="4"/>
        <v>185672.99157351675</v>
      </c>
      <c r="G4" s="42">
        <f t="shared" si="4"/>
        <v>186926.04385210661</v>
      </c>
      <c r="H4" s="42">
        <f t="shared" si="4"/>
        <v>180536.02132416164</v>
      </c>
      <c r="I4" s="42">
        <f t="shared" si="4"/>
        <v>188734.85537403266</v>
      </c>
      <c r="J4" s="42">
        <f t="shared" si="4"/>
        <v>189256.56182287188</v>
      </c>
      <c r="K4" s="42">
        <f t="shared" si="4"/>
        <v>171719.73559759246</v>
      </c>
      <c r="L4" s="42">
        <f t="shared" si="4"/>
        <v>145326.8506448839</v>
      </c>
      <c r="M4" s="42">
        <f t="shared" si="4"/>
        <v>159373.67884780737</v>
      </c>
      <c r="N4" s="42">
        <f t="shared" si="4"/>
        <v>160779.83611349956</v>
      </c>
      <c r="O4" s="42">
        <f t="shared" si="4"/>
        <v>159452.47532244195</v>
      </c>
      <c r="P4" s="42">
        <f t="shared" si="4"/>
        <v>159531.90791057609</v>
      </c>
      <c r="Q4" s="42">
        <f t="shared" si="4"/>
        <v>149763.4742906277</v>
      </c>
      <c r="R4" s="42">
        <f t="shared" si="4"/>
        <v>152379.86474634564</v>
      </c>
      <c r="S4" s="42">
        <f t="shared" si="4"/>
        <v>148616.50713671534</v>
      </c>
      <c r="T4" s="42">
        <f t="shared" si="4"/>
        <v>141163.63172828889</v>
      </c>
      <c r="U4" s="42">
        <f t="shared" si="4"/>
        <v>135702.03559759242</v>
      </c>
      <c r="V4" s="42">
        <f t="shared" si="4"/>
        <v>109701.17076526227</v>
      </c>
      <c r="W4" s="42">
        <f t="shared" si="4"/>
        <v>90089.340756663805</v>
      </c>
      <c r="X4" s="42">
        <f t="shared" ref="X4" si="5">SUM(X5:X7)</f>
        <v>103690.50257953571</v>
      </c>
    </row>
    <row r="5" spans="1:24" ht="11.25" customHeight="1" x14ac:dyDescent="0.2">
      <c r="A5" s="39" t="s">
        <v>5</v>
      </c>
      <c r="B5" s="23" t="s">
        <v>6</v>
      </c>
      <c r="C5" s="30">
        <f>PPRD!C5+RCV_RCY!C5+IMP!C5-EXP!C5+STK_CHG!C5-INTMARB!C5-INTAVI!C5</f>
        <v>94.865692175408412</v>
      </c>
      <c r="D5" s="30">
        <f>PPRD!D5+RCV_RCY!D5+IMP!D5-EXP!D5+STK_CHG!D5-INTMARB!D5-INTAVI!D5</f>
        <v>93.009974204643157</v>
      </c>
      <c r="E5" s="30">
        <f>PPRD!E5+RCV_RCY!E5+IMP!E5-EXP!E5+STK_CHG!E5-INTMARB!E5-INTAVI!E5</f>
        <v>326.16646603611338</v>
      </c>
      <c r="F5" s="30">
        <f>PPRD!F5+RCV_RCY!F5+IMP!F5-EXP!F5+STK_CHG!F5-INTMARB!F5-INTAVI!F5</f>
        <v>2929.9782459157354</v>
      </c>
      <c r="G5" s="30">
        <f>PPRD!G5+RCV_RCY!G5+IMP!G5-EXP!G5+STK_CHG!G5-INTMARB!G5-INTAVI!G5</f>
        <v>5347.4648323301799</v>
      </c>
      <c r="H5" s="30">
        <f>PPRD!H5+RCV_RCY!H5+IMP!H5-EXP!H5+STK_CHG!H5-INTMARB!H5-INTAVI!H5</f>
        <v>5337.2917454858125</v>
      </c>
      <c r="I5" s="30">
        <f>PPRD!I5+RCV_RCY!I5+IMP!I5-EXP!I5+STK_CHG!I5-INTMARB!I5-INTAVI!I5</f>
        <v>4676.5099742046432</v>
      </c>
      <c r="J5" s="30">
        <f>PPRD!J5+RCV_RCY!J5+IMP!J5-EXP!J5+STK_CHG!J5-INTMARB!J5-INTAVI!J5</f>
        <v>5537.0926053310413</v>
      </c>
      <c r="K5" s="30">
        <f>PPRD!K5+RCV_RCY!K5+IMP!K5-EXP!K5+STK_CHG!K5-INTMARB!K5-INTAVI!K5</f>
        <v>4958.5661220980219</v>
      </c>
      <c r="L5" s="30">
        <f>PPRD!L5+RCV_RCY!L5+IMP!L5-EXP!L5+STK_CHG!L5-INTMARB!L5-INTAVI!L5</f>
        <v>3717.802837489251</v>
      </c>
      <c r="M5" s="30">
        <f>PPRD!M5+RCV_RCY!M5+IMP!M5-EXP!M5+STK_CHG!M5-INTMARB!M5-INTAVI!M5</f>
        <v>3251.1344797936363</v>
      </c>
      <c r="N5" s="30">
        <f>PPRD!N5+RCV_RCY!N5+IMP!N5-EXP!N5+STK_CHG!N5-INTMARB!N5-INTAVI!N5</f>
        <v>7295.5451418744633</v>
      </c>
      <c r="O5" s="30">
        <f>PPRD!O5+RCV_RCY!O5+IMP!O5-EXP!O5+STK_CHG!O5-INTMARB!O5-INTAVI!O5</f>
        <v>7242.3779879621661</v>
      </c>
      <c r="P5" s="30">
        <f>PPRD!P5+RCV_RCY!P5+IMP!P5-EXP!P5+STK_CHG!P5-INTMARB!P5-INTAVI!P5</f>
        <v>6111.4893379191735</v>
      </c>
      <c r="Q5" s="30">
        <f>PPRD!Q5+RCV_RCY!Q5+IMP!Q5-EXP!Q5+STK_CHG!Q5-INTMARB!Q5-INTAVI!Q5</f>
        <v>5475.1287188306096</v>
      </c>
      <c r="R5" s="30">
        <f>PPRD!R5+RCV_RCY!R5+IMP!R5-EXP!R5+STK_CHG!R5-INTMARB!R5-INTAVI!R5</f>
        <v>5092.7485812553732</v>
      </c>
      <c r="S5" s="30">
        <f>PPRD!S5+RCV_RCY!S5+IMP!S5-EXP!S5+STK_CHG!S5-INTMARB!S5-INTAVI!S5</f>
        <v>3460.9323301805671</v>
      </c>
      <c r="T5" s="30">
        <f>PPRD!T5+RCV_RCY!T5+IMP!T5-EXP!T5+STK_CHG!T5-INTMARB!T5-INTAVI!T5</f>
        <v>3281.6528804815134</v>
      </c>
      <c r="U5" s="30">
        <f>PPRD!U5+RCV_RCY!U5+IMP!U5-EXP!U5+STK_CHG!U5-INTMARB!U5-INTAVI!U5</f>
        <v>3342.7343938091135</v>
      </c>
      <c r="V5" s="30">
        <f>PPRD!V5+RCV_RCY!V5+IMP!V5-EXP!V5+STK_CHG!V5-INTMARB!V5-INTAVI!V5</f>
        <v>2248.3432502149617</v>
      </c>
      <c r="W5" s="30">
        <f>PPRD!W5+RCV_RCY!W5+IMP!W5-EXP!W5+STK_CHG!W5-INTMARB!W5-INTAVI!W5</f>
        <v>1721.2352536543433</v>
      </c>
      <c r="X5" s="30">
        <f>PPRD!X5+RCV_RCY!X5+IMP!X5-EXP!X5+STK_CHG!X5-INTMARB!X5-INTAVI!X5</f>
        <v>1981.6410146173685</v>
      </c>
    </row>
    <row r="6" spans="1:24" ht="11.25" customHeight="1" x14ac:dyDescent="0.2">
      <c r="A6" s="39" t="s">
        <v>7</v>
      </c>
      <c r="B6" s="23" t="s">
        <v>8</v>
      </c>
      <c r="C6" s="30">
        <f>PPRD!C6+RCV_RCY!C6+IMP!C6-EXP!C6+STK_CHG!C6-INTMARB!C6-INTAVI!C6</f>
        <v>56377.294239036957</v>
      </c>
      <c r="D6" s="30">
        <f>PPRD!D6+RCV_RCY!D6+IMP!D6-EXP!D6+STK_CHG!D6-INTMARB!D6-INTAVI!D6</f>
        <v>54215.721238177124</v>
      </c>
      <c r="E6" s="30">
        <f>PPRD!E6+RCV_RCY!E6+IMP!E6-EXP!E6+STK_CHG!E6-INTMARB!E6-INTAVI!E6</f>
        <v>52628.359845227853</v>
      </c>
      <c r="F6" s="30">
        <f>PPRD!F6+RCV_RCY!F6+IMP!F6-EXP!F6+STK_CHG!F6-INTMARB!F6-INTAVI!F6</f>
        <v>52981.827687016332</v>
      </c>
      <c r="G6" s="30">
        <f>PPRD!G6+RCV_RCY!G6+IMP!G6-EXP!G6+STK_CHG!G6-INTMARB!G6-INTAVI!G6</f>
        <v>55260.621152192602</v>
      </c>
      <c r="H6" s="30">
        <f>PPRD!H6+RCV_RCY!H6+IMP!H6-EXP!H6+STK_CHG!H6-INTMARB!H6-INTAVI!H6</f>
        <v>51795.754170249347</v>
      </c>
      <c r="I6" s="30">
        <f>PPRD!I6+RCV_RCY!I6+IMP!I6-EXP!I6+STK_CHG!I6-INTMARB!I6-INTAVI!I6</f>
        <v>53339.291917454852</v>
      </c>
      <c r="J6" s="30">
        <f>PPRD!J6+RCV_RCY!J6+IMP!J6-EXP!J6+STK_CHG!J6-INTMARB!J6-INTAVI!J6</f>
        <v>54717.853396388637</v>
      </c>
      <c r="K6" s="30">
        <f>PPRD!K6+RCV_RCY!K6+IMP!K6-EXP!K6+STK_CHG!K6-INTMARB!K6-INTAVI!K6</f>
        <v>50668.368873602754</v>
      </c>
      <c r="L6" s="30">
        <f>PPRD!L6+RCV_RCY!L6+IMP!L6-EXP!L6+STK_CHG!L6-INTMARB!L6-INTAVI!L6</f>
        <v>35744.313241616503</v>
      </c>
      <c r="M6" s="30">
        <f>PPRD!M6+RCV_RCY!M6+IMP!M6-EXP!M6+STK_CHG!M6-INTMARB!M6-INTAVI!M6</f>
        <v>41816.643250214947</v>
      </c>
      <c r="N6" s="30">
        <f>PPRD!N6+RCV_RCY!N6+IMP!N6-EXP!N6+STK_CHG!N6-INTMARB!N6-INTAVI!N6</f>
        <v>42360.208512467747</v>
      </c>
      <c r="O6" s="30">
        <f>PPRD!O6+RCV_RCY!O6+IMP!O6-EXP!O6+STK_CHG!O6-INTMARB!O6-INTAVI!O6</f>
        <v>42784.155803955291</v>
      </c>
      <c r="P6" s="30">
        <f>PPRD!P6+RCV_RCY!P6+IMP!P6-EXP!P6+STK_CHG!P6-INTMARB!P6-INTAVI!P6</f>
        <v>38016.607996560619</v>
      </c>
      <c r="Q6" s="30">
        <f>PPRD!Q6+RCV_RCY!Q6+IMP!Q6-EXP!Q6+STK_CHG!Q6-INTMARB!Q6-INTAVI!Q6</f>
        <v>38608.767067927773</v>
      </c>
      <c r="R6" s="30">
        <f>PPRD!R6+RCV_RCY!R6+IMP!R6-EXP!R6+STK_CHG!R6-INTMARB!R6-INTAVI!R6</f>
        <v>36588.314617368873</v>
      </c>
      <c r="S6" s="30">
        <f>PPRD!S6+RCV_RCY!S6+IMP!S6-EXP!S6+STK_CHG!S6-INTMARB!S6-INTAVI!S6</f>
        <v>38213.509028374887</v>
      </c>
      <c r="T6" s="30">
        <f>PPRD!T6+RCV_RCY!T6+IMP!T6-EXP!T6+STK_CHG!T6-INTMARB!T6-INTAVI!T6</f>
        <v>38875.136629406705</v>
      </c>
      <c r="U6" s="30">
        <f>PPRD!U6+RCV_RCY!U6+IMP!U6-EXP!U6+STK_CHG!U6-INTMARB!U6-INTAVI!U6</f>
        <v>37806.920550300951</v>
      </c>
      <c r="V6" s="30">
        <f>PPRD!V6+RCV_RCY!V6+IMP!V6-EXP!V6+STK_CHG!V6-INTMARB!V6-INTAVI!V6</f>
        <v>33749.264402407563</v>
      </c>
      <c r="W6" s="30">
        <f>PPRD!W6+RCV_RCY!W6+IMP!W6-EXP!W6+STK_CHG!W6-INTMARB!W6-INTAVI!W6</f>
        <v>29860.572055030087</v>
      </c>
      <c r="X6" s="30">
        <f>PPRD!X6+RCV_RCY!X6+IMP!X6-EXP!X6+STK_CHG!X6-INTMARB!X6-INTAVI!X6</f>
        <v>30539.292863284601</v>
      </c>
    </row>
    <row r="7" spans="1:24" ht="11.25" customHeight="1" x14ac:dyDescent="0.2">
      <c r="A7" s="39" t="s">
        <v>9</v>
      </c>
      <c r="B7" s="23" t="s">
        <v>10</v>
      </c>
      <c r="C7" s="30">
        <f>PPRD!C7+RCV_RCY!C7+IMP!C7-EXP!C7+STK_CHG!C7-INTMARB!C7-INTAVI!C7</f>
        <v>126218.85279449698</v>
      </c>
      <c r="D7" s="30">
        <f>PPRD!D7+RCV_RCY!D7+IMP!D7-EXP!D7+STK_CHG!D7-INTMARB!D7-INTAVI!D7</f>
        <v>125662.78632846088</v>
      </c>
      <c r="E7" s="30">
        <f>PPRD!E7+RCV_RCY!E7+IMP!E7-EXP!E7+STK_CHG!E7-INTMARB!E7-INTAVI!E7</f>
        <v>125678.56328460874</v>
      </c>
      <c r="F7" s="30">
        <f>PPRD!F7+RCV_RCY!F7+IMP!F7-EXP!F7+STK_CHG!F7-INTMARB!F7-INTAVI!F7</f>
        <v>129761.18564058468</v>
      </c>
      <c r="G7" s="30">
        <f>PPRD!G7+RCV_RCY!G7+IMP!G7-EXP!G7+STK_CHG!G7-INTMARB!G7-INTAVI!G7</f>
        <v>126317.95786758384</v>
      </c>
      <c r="H7" s="30">
        <f>PPRD!H7+RCV_RCY!H7+IMP!H7-EXP!H7+STK_CHG!H7-INTMARB!H7-INTAVI!H7</f>
        <v>123402.97540842649</v>
      </c>
      <c r="I7" s="30">
        <f>PPRD!I7+RCV_RCY!I7+IMP!I7-EXP!I7+STK_CHG!I7-INTMARB!I7-INTAVI!I7</f>
        <v>130719.05348237316</v>
      </c>
      <c r="J7" s="30">
        <f>PPRD!J7+RCV_RCY!J7+IMP!J7-EXP!J7+STK_CHG!J7-INTMARB!J7-INTAVI!J7</f>
        <v>129001.6158211522</v>
      </c>
      <c r="K7" s="30">
        <f>PPRD!K7+RCV_RCY!K7+IMP!K7-EXP!K7+STK_CHG!K7-INTMARB!K7-INTAVI!K7</f>
        <v>116092.80060189168</v>
      </c>
      <c r="L7" s="30">
        <f>PPRD!L7+RCV_RCY!L7+IMP!L7-EXP!L7+STK_CHG!L7-INTMARB!L7-INTAVI!L7</f>
        <v>105864.73456577814</v>
      </c>
      <c r="M7" s="30">
        <f>PPRD!M7+RCV_RCY!M7+IMP!M7-EXP!M7+STK_CHG!M7-INTMARB!M7-INTAVI!M7</f>
        <v>114305.90111779878</v>
      </c>
      <c r="N7" s="30">
        <f>PPRD!N7+RCV_RCY!N7+IMP!N7-EXP!N7+STK_CHG!N7-INTMARB!N7-INTAVI!N7</f>
        <v>111124.08245915736</v>
      </c>
      <c r="O7" s="30">
        <f>PPRD!O7+RCV_RCY!O7+IMP!O7-EXP!O7+STK_CHG!O7-INTMARB!O7-INTAVI!O7</f>
        <v>109425.94153052449</v>
      </c>
      <c r="P7" s="30">
        <f>PPRD!P7+RCV_RCY!P7+IMP!P7-EXP!P7+STK_CHG!P7-INTMARB!P7-INTAVI!P7</f>
        <v>115403.81057609631</v>
      </c>
      <c r="Q7" s="30">
        <f>PPRD!Q7+RCV_RCY!Q7+IMP!Q7-EXP!Q7+STK_CHG!Q7-INTMARB!Q7-INTAVI!Q7</f>
        <v>105679.57850386931</v>
      </c>
      <c r="R7" s="30">
        <f>PPRD!R7+RCV_RCY!R7+IMP!R7-EXP!R7+STK_CHG!R7-INTMARB!R7-INTAVI!R7</f>
        <v>110698.80154772141</v>
      </c>
      <c r="S7" s="30">
        <f>PPRD!S7+RCV_RCY!S7+IMP!S7-EXP!S7+STK_CHG!S7-INTMARB!S7-INTAVI!S7</f>
        <v>106942.0657781599</v>
      </c>
      <c r="T7" s="30">
        <f>PPRD!T7+RCV_RCY!T7+IMP!T7-EXP!T7+STK_CHG!T7-INTMARB!T7-INTAVI!T7</f>
        <v>99006.842218400678</v>
      </c>
      <c r="U7" s="30">
        <f>PPRD!U7+RCV_RCY!U7+IMP!U7-EXP!U7+STK_CHG!U7-INTMARB!U7-INTAVI!U7</f>
        <v>94552.380653482352</v>
      </c>
      <c r="V7" s="30">
        <f>PPRD!V7+RCV_RCY!V7+IMP!V7-EXP!V7+STK_CHG!V7-INTMARB!V7-INTAVI!V7</f>
        <v>73703.563112639749</v>
      </c>
      <c r="W7" s="30">
        <f>PPRD!W7+RCV_RCY!W7+IMP!W7-EXP!W7+STK_CHG!W7-INTMARB!W7-INTAVI!W7</f>
        <v>58507.533447979375</v>
      </c>
      <c r="X7" s="30">
        <f>PPRD!X7+RCV_RCY!X7+IMP!X7-EXP!X7+STK_CHG!X7-INTMARB!X7-INTAVI!X7</f>
        <v>71169.568701633732</v>
      </c>
    </row>
    <row r="8" spans="1:24" ht="11.25" customHeight="1" x14ac:dyDescent="0.2">
      <c r="A8" s="40" t="s">
        <v>343</v>
      </c>
      <c r="B8" s="41" t="s">
        <v>344</v>
      </c>
      <c r="C8" s="42">
        <f t="shared" ref="C8:W8" si="6">SUM(C9:C10)</f>
        <v>91926.82149613068</v>
      </c>
      <c r="D8" s="42">
        <f t="shared" si="6"/>
        <v>93507.910920034381</v>
      </c>
      <c r="E8" s="42">
        <f t="shared" si="6"/>
        <v>94158.615563198589</v>
      </c>
      <c r="F8" s="42">
        <f t="shared" si="6"/>
        <v>95502.724247635444</v>
      </c>
      <c r="G8" s="42">
        <f t="shared" si="6"/>
        <v>94873.602321582133</v>
      </c>
      <c r="H8" s="42">
        <f t="shared" si="6"/>
        <v>92517.508770421351</v>
      </c>
      <c r="I8" s="42">
        <f t="shared" si="6"/>
        <v>92243.382287188302</v>
      </c>
      <c r="J8" s="42">
        <f t="shared" si="6"/>
        <v>93072.091745485784</v>
      </c>
      <c r="K8" s="42">
        <f t="shared" si="6"/>
        <v>89773.68529664661</v>
      </c>
      <c r="L8" s="42">
        <f t="shared" si="6"/>
        <v>86462.292175408424</v>
      </c>
      <c r="M8" s="42">
        <f t="shared" si="6"/>
        <v>84903.71564918317</v>
      </c>
      <c r="N8" s="42">
        <f t="shared" si="6"/>
        <v>89753.331728288918</v>
      </c>
      <c r="O8" s="42">
        <f t="shared" si="6"/>
        <v>90420.149871023212</v>
      </c>
      <c r="P8" s="42">
        <f t="shared" si="6"/>
        <v>85800.169819432529</v>
      </c>
      <c r="Q8" s="42">
        <f t="shared" si="6"/>
        <v>83115.379105760949</v>
      </c>
      <c r="R8" s="42">
        <f t="shared" si="6"/>
        <v>82594.60292347378</v>
      </c>
      <c r="S8" s="42">
        <f t="shared" si="6"/>
        <v>77608.284866723989</v>
      </c>
      <c r="T8" s="42">
        <f t="shared" si="6"/>
        <v>79185.055116079122</v>
      </c>
      <c r="U8" s="42">
        <f t="shared" si="6"/>
        <v>76429.282459157359</v>
      </c>
      <c r="V8" s="42">
        <f t="shared" si="6"/>
        <v>63565.861220980216</v>
      </c>
      <c r="W8" s="42">
        <f t="shared" si="6"/>
        <v>52106.39613069647</v>
      </c>
      <c r="X8" s="42">
        <f t="shared" ref="X8" si="7">SUM(X9:X10)</f>
        <v>58930.921238177121</v>
      </c>
    </row>
    <row r="9" spans="1:24" ht="11.25" customHeight="1" x14ac:dyDescent="0.2">
      <c r="A9" s="39" t="s">
        <v>11</v>
      </c>
      <c r="B9" s="23" t="s">
        <v>12</v>
      </c>
      <c r="C9" s="30">
        <f>PPRD!C9+RCV_RCY!C9+IMP!C9-EXP!C9+STK_CHG!C9-INTMARB!C9-INTAVI!C9</f>
        <v>1986.0340498710229</v>
      </c>
      <c r="D9" s="30">
        <f>PPRD!D9+RCV_RCY!D9+IMP!D9-EXP!D9+STK_CHG!D9-INTMARB!D9-INTAVI!D9</f>
        <v>1560.5282029234738</v>
      </c>
      <c r="E9" s="30">
        <f>PPRD!E9+RCV_RCY!E9+IMP!E9-EXP!E9+STK_CHG!E9-INTMARB!E9-INTAVI!E9</f>
        <v>1747.1239036973345</v>
      </c>
      <c r="F9" s="30">
        <f>PPRD!F9+RCV_RCY!F9+IMP!F9-EXP!F9+STK_CHG!F9-INTMARB!F9-INTAVI!F9</f>
        <v>1624.4562338779022</v>
      </c>
      <c r="G9" s="30">
        <f>PPRD!G9+RCV_RCY!G9+IMP!G9-EXP!G9+STK_CHG!G9-INTMARB!G9-INTAVI!G9</f>
        <v>1910.9849527085121</v>
      </c>
      <c r="H9" s="30">
        <f>PPRD!H9+RCV_RCY!H9+IMP!H9-EXP!H9+STK_CHG!H9-INTMARB!H9-INTAVI!H9</f>
        <v>2342.0692175408421</v>
      </c>
      <c r="I9" s="30">
        <f>PPRD!I9+RCV_RCY!I9+IMP!I9-EXP!I9+STK_CHG!I9-INTMARB!I9-INTAVI!I9</f>
        <v>2227.240326741186</v>
      </c>
      <c r="J9" s="30">
        <f>PPRD!J9+RCV_RCY!J9+IMP!J9-EXP!J9+STK_CHG!J9-INTMARB!J9-INTAVI!J9</f>
        <v>2559.6073946689594</v>
      </c>
      <c r="K9" s="30">
        <f>PPRD!K9+RCV_RCY!K9+IMP!K9-EXP!K9+STK_CHG!K9-INTMARB!K9-INTAVI!K9</f>
        <v>2124.2411865864146</v>
      </c>
      <c r="L9" s="30">
        <f>PPRD!L9+RCV_RCY!L9+IMP!L9-EXP!L9+STK_CHG!L9-INTMARB!L9-INTAVI!L9</f>
        <v>1606.9700773860707</v>
      </c>
      <c r="M9" s="30">
        <f>PPRD!M9+RCV_RCY!M9+IMP!M9-EXP!M9+STK_CHG!M9-INTMARB!M9-INTAVI!M9</f>
        <v>1232.8473774720551</v>
      </c>
      <c r="N9" s="30">
        <f>PPRD!N9+RCV_RCY!N9+IMP!N9-EXP!N9+STK_CHG!N9-INTMARB!N9-INTAVI!N9</f>
        <v>1804.3599312123818</v>
      </c>
      <c r="O9" s="30">
        <f>PPRD!O9+RCV_RCY!O9+IMP!O9-EXP!O9+STK_CHG!O9-INTMARB!O9-INTAVI!O9</f>
        <v>1902.323215821152</v>
      </c>
      <c r="P9" s="30">
        <f>PPRD!P9+RCV_RCY!P9+IMP!P9-EXP!P9+STK_CHG!P9-INTMARB!P9-INTAVI!P9</f>
        <v>1515.5049871023216</v>
      </c>
      <c r="Q9" s="30">
        <f>PPRD!Q9+RCV_RCY!Q9+IMP!Q9-EXP!Q9+STK_CHG!Q9-INTMARB!Q9-INTAVI!Q9</f>
        <v>1623.8705073086844</v>
      </c>
      <c r="R9" s="30">
        <f>PPRD!R9+RCV_RCY!R9+IMP!R9-EXP!R9+STK_CHG!R9-INTMARB!R9-INTAVI!R9</f>
        <v>1640.2092003439379</v>
      </c>
      <c r="S9" s="30">
        <f>PPRD!S9+RCV_RCY!S9+IMP!S9-EXP!S9+STK_CHG!S9-INTMARB!S9-INTAVI!S9</f>
        <v>1185.1616509028374</v>
      </c>
      <c r="T9" s="30">
        <f>PPRD!T9+RCV_RCY!T9+IMP!T9-EXP!T9+STK_CHG!T9-INTMARB!T9-INTAVI!T9</f>
        <v>1246.001117798796</v>
      </c>
      <c r="U9" s="30">
        <f>PPRD!U9+RCV_RCY!U9+IMP!U9-EXP!U9+STK_CHG!U9-INTMARB!U9-INTAVI!U9</f>
        <v>1032.2095442820291</v>
      </c>
      <c r="V9" s="30">
        <f>PPRD!V9+RCV_RCY!V9+IMP!V9-EXP!V9+STK_CHG!V9-INTMARB!V9-INTAVI!V9</f>
        <v>866.51865864144452</v>
      </c>
      <c r="W9" s="30">
        <f>PPRD!W9+RCV_RCY!W9+IMP!W9-EXP!W9+STK_CHG!W9-INTMARB!W9-INTAVI!W9</f>
        <v>562.90902837489261</v>
      </c>
      <c r="X9" s="30">
        <f>PPRD!X9+RCV_RCY!X9+IMP!X9-EXP!X9+STK_CHG!X9-INTMARB!X9-INTAVI!X9</f>
        <v>550.40137575236463</v>
      </c>
    </row>
    <row r="10" spans="1:24" ht="11.25" customHeight="1" x14ac:dyDescent="0.2">
      <c r="A10" s="39" t="s">
        <v>13</v>
      </c>
      <c r="B10" s="23" t="s">
        <v>14</v>
      </c>
      <c r="C10" s="30">
        <f>PPRD!C10+RCV_RCY!C10+IMP!C10-EXP!C10+STK_CHG!C10-INTMARB!C10-INTAVI!C10</f>
        <v>89940.787446259652</v>
      </c>
      <c r="D10" s="30">
        <f>PPRD!D10+RCV_RCY!D10+IMP!D10-EXP!D10+STK_CHG!D10-INTMARB!D10-INTAVI!D10</f>
        <v>91947.382717110901</v>
      </c>
      <c r="E10" s="30">
        <f>PPRD!E10+RCV_RCY!E10+IMP!E10-EXP!E10+STK_CHG!E10-INTMARB!E10-INTAVI!E10</f>
        <v>92411.491659501262</v>
      </c>
      <c r="F10" s="30">
        <f>PPRD!F10+RCV_RCY!F10+IMP!F10-EXP!F10+STK_CHG!F10-INTMARB!F10-INTAVI!F10</f>
        <v>93878.268013757537</v>
      </c>
      <c r="G10" s="30">
        <f>PPRD!G10+RCV_RCY!G10+IMP!G10-EXP!G10+STK_CHG!G10-INTMARB!G10-INTAVI!G10</f>
        <v>92962.617368873616</v>
      </c>
      <c r="H10" s="30">
        <f>PPRD!H10+RCV_RCY!H10+IMP!H10-EXP!H10+STK_CHG!H10-INTMARB!H10-INTAVI!H10</f>
        <v>90175.439552880503</v>
      </c>
      <c r="I10" s="30">
        <f>PPRD!I10+RCV_RCY!I10+IMP!I10-EXP!I10+STK_CHG!I10-INTMARB!I10-INTAVI!I10</f>
        <v>90016.141960447116</v>
      </c>
      <c r="J10" s="30">
        <f>PPRD!J10+RCV_RCY!J10+IMP!J10-EXP!J10+STK_CHG!J10-INTMARB!J10-INTAVI!J10</f>
        <v>90512.484350816827</v>
      </c>
      <c r="K10" s="30">
        <f>PPRD!K10+RCV_RCY!K10+IMP!K10-EXP!K10+STK_CHG!K10-INTMARB!K10-INTAVI!K10</f>
        <v>87649.444110060198</v>
      </c>
      <c r="L10" s="30">
        <f>PPRD!L10+RCV_RCY!L10+IMP!L10-EXP!L10+STK_CHG!L10-INTMARB!L10-INTAVI!L10</f>
        <v>84855.322098022356</v>
      </c>
      <c r="M10" s="30">
        <f>PPRD!M10+RCV_RCY!M10+IMP!M10-EXP!M10+STK_CHG!M10-INTMARB!M10-INTAVI!M10</f>
        <v>83670.868271711108</v>
      </c>
      <c r="N10" s="30">
        <f>PPRD!N10+RCV_RCY!N10+IMP!N10-EXP!N10+STK_CHG!N10-INTMARB!N10-INTAVI!N10</f>
        <v>87948.971797076534</v>
      </c>
      <c r="O10" s="30">
        <f>PPRD!O10+RCV_RCY!O10+IMP!O10-EXP!O10+STK_CHG!O10-INTMARB!O10-INTAVI!O10</f>
        <v>88517.826655202065</v>
      </c>
      <c r="P10" s="30">
        <f>PPRD!P10+RCV_RCY!P10+IMP!P10-EXP!P10+STK_CHG!P10-INTMARB!P10-INTAVI!P10</f>
        <v>84284.664832330207</v>
      </c>
      <c r="Q10" s="30">
        <f>PPRD!Q10+RCV_RCY!Q10+IMP!Q10-EXP!Q10+STK_CHG!Q10-INTMARB!Q10-INTAVI!Q10</f>
        <v>81491.508598452259</v>
      </c>
      <c r="R10" s="30">
        <f>PPRD!R10+RCV_RCY!R10+IMP!R10-EXP!R10+STK_CHG!R10-INTMARB!R10-INTAVI!R10</f>
        <v>80954.393723129848</v>
      </c>
      <c r="S10" s="30">
        <f>PPRD!S10+RCV_RCY!S10+IMP!S10-EXP!S10+STK_CHG!S10-INTMARB!S10-INTAVI!S10</f>
        <v>76423.12321582115</v>
      </c>
      <c r="T10" s="30">
        <f>PPRD!T10+RCV_RCY!T10+IMP!T10-EXP!T10+STK_CHG!T10-INTMARB!T10-INTAVI!T10</f>
        <v>77939.053998280331</v>
      </c>
      <c r="U10" s="30">
        <f>PPRD!U10+RCV_RCY!U10+IMP!U10-EXP!U10+STK_CHG!U10-INTMARB!U10-INTAVI!U10</f>
        <v>75397.072914875331</v>
      </c>
      <c r="V10" s="30">
        <f>PPRD!V10+RCV_RCY!V10+IMP!V10-EXP!V10+STK_CHG!V10-INTMARB!V10-INTAVI!V10</f>
        <v>62699.342562338774</v>
      </c>
      <c r="W10" s="30">
        <f>PPRD!W10+RCV_RCY!W10+IMP!W10-EXP!W10+STK_CHG!W10-INTMARB!W10-INTAVI!W10</f>
        <v>51543.487102321575</v>
      </c>
      <c r="X10" s="30">
        <f>PPRD!X10+RCV_RCY!X10+IMP!X10-EXP!X10+STK_CHG!X10-INTMARB!X10-INTAVI!X10</f>
        <v>58380.519862424757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:W11" si="8">SUM(C12:C16)</f>
        <v>4410.4123817712807</v>
      </c>
      <c r="D11" s="42">
        <f t="shared" si="8"/>
        <v>4748.7196904557177</v>
      </c>
      <c r="E11" s="42">
        <f t="shared" si="8"/>
        <v>5327.7503009458287</v>
      </c>
      <c r="F11" s="42">
        <f t="shared" si="8"/>
        <v>4249.0822012037852</v>
      </c>
      <c r="G11" s="42">
        <f t="shared" si="8"/>
        <v>2103.9758383490966</v>
      </c>
      <c r="H11" s="42">
        <f t="shared" si="8"/>
        <v>1200.2899398108354</v>
      </c>
      <c r="I11" s="42">
        <f t="shared" si="8"/>
        <v>833.61633705933082</v>
      </c>
      <c r="J11" s="42">
        <f t="shared" si="8"/>
        <v>407.60868443680113</v>
      </c>
      <c r="K11" s="42">
        <f t="shared" si="8"/>
        <v>-1.6354256233894944</v>
      </c>
      <c r="L11" s="42">
        <f t="shared" si="8"/>
        <v>-109.05846947549463</v>
      </c>
      <c r="M11" s="42">
        <f t="shared" si="8"/>
        <v>804.1387790197748</v>
      </c>
      <c r="N11" s="42">
        <f t="shared" si="8"/>
        <v>-30.449011177988439</v>
      </c>
      <c r="O11" s="42">
        <f t="shared" si="8"/>
        <v>-1107.2265692175392</v>
      </c>
      <c r="P11" s="42">
        <f t="shared" si="8"/>
        <v>-408.20842648323202</v>
      </c>
      <c r="Q11" s="42">
        <f t="shared" si="8"/>
        <v>-114.02029234737898</v>
      </c>
      <c r="R11" s="42">
        <f t="shared" si="8"/>
        <v>-893.32467755804032</v>
      </c>
      <c r="S11" s="42">
        <f t="shared" si="8"/>
        <v>-1639.0209802235586</v>
      </c>
      <c r="T11" s="42">
        <f t="shared" si="8"/>
        <v>-1573.3140154772141</v>
      </c>
      <c r="U11" s="42">
        <f t="shared" si="8"/>
        <v>-1870.8438521066214</v>
      </c>
      <c r="V11" s="42">
        <f t="shared" si="8"/>
        <v>-1441.6819432502164</v>
      </c>
      <c r="W11" s="42">
        <f t="shared" si="8"/>
        <v>-1663.986500429924</v>
      </c>
      <c r="X11" s="42">
        <f t="shared" ref="X11" si="9">SUM(X12:X16)</f>
        <v>744.11771281169513</v>
      </c>
    </row>
    <row r="12" spans="1:24" ht="11.25" customHeight="1" x14ac:dyDescent="0.2">
      <c r="A12" s="39" t="s">
        <v>15</v>
      </c>
      <c r="B12" s="23" t="s">
        <v>16</v>
      </c>
      <c r="C12" s="30">
        <f>PPRD!C12+RCV_RCY!C12+IMP!C12-EXP!C12+STK_CHG!C12-INTMARB!C12-INTAVI!C12</f>
        <v>33.660361134995703</v>
      </c>
      <c r="D12" s="30">
        <f>PPRD!D12+RCV_RCY!D12+IMP!D12-EXP!D12+STK_CHG!D12-INTMARB!D12-INTAVI!D12</f>
        <v>23.832846087704219</v>
      </c>
      <c r="E12" s="30">
        <f>PPRD!E12+RCV_RCY!E12+IMP!E12-EXP!E12+STK_CHG!E12-INTMARB!E12-INTAVI!E12</f>
        <v>54.541014617368887</v>
      </c>
      <c r="F12" s="30">
        <f>PPRD!F12+RCV_RCY!F12+IMP!F12-EXP!F12+STK_CHG!F12-INTMARB!F12-INTAVI!F12</f>
        <v>48.341960447119519</v>
      </c>
      <c r="G12" s="30">
        <f>PPRD!G12+RCV_RCY!G12+IMP!G12-EXP!G12+STK_CHG!G12-INTMARB!G12-INTAVI!G12</f>
        <v>31.552450558899412</v>
      </c>
      <c r="H12" s="30">
        <f>PPRD!H12+RCV_RCY!H12+IMP!H12-EXP!H12+STK_CHG!H12-INTMARB!H12-INTAVI!H12</f>
        <v>67.66827171109199</v>
      </c>
      <c r="I12" s="30">
        <f>PPRD!I12+RCV_RCY!I12+IMP!I12-EXP!I12+STK_CHG!I12-INTMARB!I12-INTAVI!I12</f>
        <v>64.4659501289768</v>
      </c>
      <c r="J12" s="30">
        <f>PPRD!J12+RCV_RCY!J12+IMP!J12-EXP!J12+STK_CHG!J12-INTMARB!J12-INTAVI!J12</f>
        <v>75.224419604471166</v>
      </c>
      <c r="K12" s="30">
        <f>PPRD!K12+RCV_RCY!K12+IMP!K12-EXP!K12+STK_CHG!K12-INTMARB!K12-INTAVI!K12</f>
        <v>137.21539122957861</v>
      </c>
      <c r="L12" s="30">
        <f>PPRD!L12+RCV_RCY!L12+IMP!L12-EXP!L12+STK_CHG!L12-INTMARB!L12-INTAVI!L12</f>
        <v>136.87171109200344</v>
      </c>
      <c r="M12" s="30">
        <f>PPRD!M12+RCV_RCY!M12+IMP!M12-EXP!M12+STK_CHG!M12-INTMARB!M12-INTAVI!M12</f>
        <v>358.2773860705073</v>
      </c>
      <c r="N12" s="30">
        <f>PPRD!N12+RCV_RCY!N12+IMP!N12-EXP!N12+STK_CHG!N12-INTMARB!N12-INTAVI!N12</f>
        <v>250.15829750644872</v>
      </c>
      <c r="O12" s="30">
        <f>PPRD!O12+RCV_RCY!O12+IMP!O12-EXP!O12+STK_CHG!O12-INTMARB!O12-INTAVI!O12</f>
        <v>190.13714531384346</v>
      </c>
      <c r="P12" s="30">
        <f>PPRD!P12+RCV_RCY!P12+IMP!P12-EXP!P12+STK_CHG!P12-INTMARB!P12-INTAVI!P12</f>
        <v>169.34084264832322</v>
      </c>
      <c r="Q12" s="30">
        <f>PPRD!Q12+RCV_RCY!Q12+IMP!Q12-EXP!Q12+STK_CHG!Q12-INTMARB!Q12-INTAVI!Q12</f>
        <v>113.97661220980223</v>
      </c>
      <c r="R12" s="30">
        <f>PPRD!R12+RCV_RCY!R12+IMP!R12-EXP!R12+STK_CHG!R12-INTMARB!R12-INTAVI!R12</f>
        <v>146.52012037833191</v>
      </c>
      <c r="S12" s="30">
        <f>PPRD!S12+RCV_RCY!S12+IMP!S12-EXP!S12+STK_CHG!S12-INTMARB!S12-INTAVI!S12</f>
        <v>141.62828890799651</v>
      </c>
      <c r="T12" s="30">
        <f>PPRD!T12+RCV_RCY!T12+IMP!T12-EXP!T12+STK_CHG!T12-INTMARB!T12-INTAVI!T12</f>
        <v>121.38435081685294</v>
      </c>
      <c r="U12" s="30">
        <f>PPRD!U12+RCV_RCY!U12+IMP!U12-EXP!U12+STK_CHG!U12-INTMARB!U12-INTAVI!U12</f>
        <v>118.149785038693</v>
      </c>
      <c r="V12" s="30">
        <f>PPRD!V12+RCV_RCY!V12+IMP!V12-EXP!V12+STK_CHG!V12-INTMARB!V12-INTAVI!V12</f>
        <v>70.536973344797914</v>
      </c>
      <c r="W12" s="30">
        <f>PPRD!W12+RCV_RCY!W12+IMP!W12-EXP!W12+STK_CHG!W12-INTMARB!W12-INTAVI!W12</f>
        <v>54.312725709372316</v>
      </c>
      <c r="X12" s="30">
        <f>PPRD!X12+RCV_RCY!X12+IMP!X12-EXP!X12+STK_CHG!X12-INTMARB!X12-INTAVI!X12</f>
        <v>59.614101461736894</v>
      </c>
    </row>
    <row r="13" spans="1:24" ht="11.25" customHeight="1" x14ac:dyDescent="0.2">
      <c r="A13" s="39" t="s">
        <v>17</v>
      </c>
      <c r="B13" s="23" t="s">
        <v>18</v>
      </c>
      <c r="C13" s="30">
        <f>PPRD!C13+RCV_RCY!C13+IMP!C13-EXP!C13+STK_CHG!C13-INTMARB!C13-INTAVI!C13</f>
        <v>4393.4312123817708</v>
      </c>
      <c r="D13" s="30">
        <f>PPRD!D13+RCV_RCY!D13+IMP!D13-EXP!D13+STK_CHG!D13-INTMARB!D13-INTAVI!D13</f>
        <v>4795.4063628546855</v>
      </c>
      <c r="E13" s="30">
        <f>PPRD!E13+RCV_RCY!E13+IMP!E13-EXP!E13+STK_CHG!E13-INTMARB!E13-INTAVI!E13</f>
        <v>5265.0523645743751</v>
      </c>
      <c r="F13" s="30">
        <f>PPRD!F13+RCV_RCY!F13+IMP!F13-EXP!F13+STK_CHG!F13-INTMARB!F13-INTAVI!F13</f>
        <v>4133.2217540842666</v>
      </c>
      <c r="G13" s="30">
        <f>PPRD!G13+RCV_RCY!G13+IMP!G13-EXP!G13+STK_CHG!G13-INTMARB!G13-INTAVI!G13</f>
        <v>2306.0252794496982</v>
      </c>
      <c r="H13" s="30">
        <f>PPRD!H13+RCV_RCY!H13+IMP!H13-EXP!H13+STK_CHG!H13-INTMARB!H13-INTAVI!H13</f>
        <v>1457.793293207224</v>
      </c>
      <c r="I13" s="30">
        <f>PPRD!I13+RCV_RCY!I13+IMP!I13-EXP!I13+STK_CHG!I13-INTMARB!I13-INTAVI!I13</f>
        <v>1194.4533963886515</v>
      </c>
      <c r="J13" s="30">
        <f>PPRD!J13+RCV_RCY!J13+IMP!J13-EXP!J13+STK_CHG!J13-INTMARB!J13-INTAVI!J13</f>
        <v>699.47351676698167</v>
      </c>
      <c r="K13" s="30">
        <f>PPRD!K13+RCV_RCY!K13+IMP!K13-EXP!K13+STK_CHG!K13-INTMARB!K13-INTAVI!K13</f>
        <v>276.9021496130681</v>
      </c>
      <c r="L13" s="30">
        <f>PPRD!L13+RCV_RCY!L13+IMP!L13-EXP!L13+STK_CHG!L13-INTMARB!L13-INTAVI!L13</f>
        <v>115.68813413585553</v>
      </c>
      <c r="M13" s="30">
        <f>PPRD!M13+RCV_RCY!M13+IMP!M13-EXP!M13+STK_CHG!M13-INTMARB!M13-INTAVI!M13</f>
        <v>907.44135855545869</v>
      </c>
      <c r="N13" s="30">
        <f>PPRD!N13+RCV_RCY!N13+IMP!N13-EXP!N13+STK_CHG!N13-INTMARB!N13-INTAVI!N13</f>
        <v>155.51564918314651</v>
      </c>
      <c r="O13" s="30">
        <f>PPRD!O13+RCV_RCY!O13+IMP!O13-EXP!O13+STK_CHG!O13-INTMARB!O13-INTAVI!O13</f>
        <v>-842.40283748925071</v>
      </c>
      <c r="P13" s="30">
        <f>PPRD!P13+RCV_RCY!P13+IMP!P13-EXP!P13+STK_CHG!P13-INTMARB!P13-INTAVI!P13</f>
        <v>-295.65348237317187</v>
      </c>
      <c r="Q13" s="30">
        <f>PPRD!Q13+RCV_RCY!Q13+IMP!Q13-EXP!Q13+STK_CHG!Q13-INTMARB!Q13-INTAVI!Q13</f>
        <v>142.43946689595731</v>
      </c>
      <c r="R13" s="30">
        <f>PPRD!R13+RCV_RCY!R13+IMP!R13-EXP!R13+STK_CHG!R13-INTMARB!R13-INTAVI!R13</f>
        <v>-590.63482373172883</v>
      </c>
      <c r="S13" s="30">
        <f>PPRD!S13+RCV_RCY!S13+IMP!S13-EXP!S13+STK_CHG!S13-INTMARB!S13-INTAVI!S13</f>
        <v>-1416.6538263112625</v>
      </c>
      <c r="T13" s="30">
        <f>PPRD!T13+RCV_RCY!T13+IMP!T13-EXP!T13+STK_CHG!T13-INTMARB!T13-INTAVI!T13</f>
        <v>-1189.6595012897681</v>
      </c>
      <c r="U13" s="30">
        <f>PPRD!U13+RCV_RCY!U13+IMP!U13-EXP!U13+STK_CHG!U13-INTMARB!U13-INTAVI!U13</f>
        <v>-1386.4396388650048</v>
      </c>
      <c r="V13" s="30">
        <f>PPRD!V13+RCV_RCY!V13+IMP!V13-EXP!V13+STK_CHG!V13-INTMARB!V13-INTAVI!V13</f>
        <v>-1060.0741186586429</v>
      </c>
      <c r="W13" s="30">
        <f>PPRD!W13+RCV_RCY!W13+IMP!W13-EXP!W13+STK_CHG!W13-INTMARB!W13-INTAVI!W13</f>
        <v>-1376.2317282889094</v>
      </c>
      <c r="X13" s="30">
        <f>PPRD!X13+RCV_RCY!X13+IMP!X13-EXP!X13+STK_CHG!X13-INTMARB!X13-INTAVI!X13</f>
        <v>1137.2640584694768</v>
      </c>
    </row>
    <row r="14" spans="1:24" ht="11.25" customHeight="1" x14ac:dyDescent="0.2">
      <c r="A14" s="39" t="s">
        <v>19</v>
      </c>
      <c r="B14" s="23" t="s">
        <v>20</v>
      </c>
      <c r="C14" s="30">
        <f>PPRD!C14+RCV_RCY!C14+IMP!C14-EXP!C14+STK_CHG!C14-INTMARB!C14-INTAVI!C14</f>
        <v>0</v>
      </c>
      <c r="D14" s="30">
        <f>PPRD!D14+RCV_RCY!D14+IMP!D14-EXP!D14+STK_CHG!D14-INTMARB!D14-INTAVI!D14</f>
        <v>0</v>
      </c>
      <c r="E14" s="30">
        <f>PPRD!E14+RCV_RCY!E14+IMP!E14-EXP!E14+STK_CHG!E14-INTMARB!E14-INTAVI!E14</f>
        <v>0</v>
      </c>
      <c r="F14" s="30">
        <f>PPRD!F14+RCV_RCY!F14+IMP!F14-EXP!F14+STK_CHG!F14-INTMARB!F14-INTAVI!F14</f>
        <v>0</v>
      </c>
      <c r="G14" s="30">
        <f>PPRD!G14+RCV_RCY!G14+IMP!G14-EXP!G14+STK_CHG!G14-INTMARB!G14-INTAVI!G14</f>
        <v>0</v>
      </c>
      <c r="H14" s="30">
        <f>PPRD!H14+RCV_RCY!H14+IMP!H14-EXP!H14+STK_CHG!H14-INTMARB!H14-INTAVI!H14</f>
        <v>0</v>
      </c>
      <c r="I14" s="30">
        <f>PPRD!I14+RCV_RCY!I14+IMP!I14-EXP!I14+STK_CHG!I14-INTMARB!I14-INTAVI!I14</f>
        <v>0</v>
      </c>
      <c r="J14" s="30">
        <f>PPRD!J14+RCV_RCY!J14+IMP!J14-EXP!J14+STK_CHG!J14-INTMARB!J14-INTAVI!J14</f>
        <v>0</v>
      </c>
      <c r="K14" s="30">
        <f>PPRD!K14+RCV_RCY!K14+IMP!K14-EXP!K14+STK_CHG!K14-INTMARB!K14-INTAVI!K14</f>
        <v>0</v>
      </c>
      <c r="L14" s="30">
        <f>PPRD!L14+RCV_RCY!L14+IMP!L14-EXP!L14+STK_CHG!L14-INTMARB!L14-INTAVI!L14</f>
        <v>0</v>
      </c>
      <c r="M14" s="30">
        <f>PPRD!M14+RCV_RCY!M14+IMP!M14-EXP!M14+STK_CHG!M14-INTMARB!M14-INTAVI!M14</f>
        <v>0</v>
      </c>
      <c r="N14" s="30">
        <f>PPRD!N14+RCV_RCY!N14+IMP!N14-EXP!N14+STK_CHG!N14-INTMARB!N14-INTAVI!N14</f>
        <v>0</v>
      </c>
      <c r="O14" s="30">
        <f>PPRD!O14+RCV_RCY!O14+IMP!O14-EXP!O14+STK_CHG!O14-INTMARB!O14-INTAVI!O14</f>
        <v>0</v>
      </c>
      <c r="P14" s="30">
        <f>PPRD!P14+RCV_RCY!P14+IMP!P14-EXP!P14+STK_CHG!P14-INTMARB!P14-INTAVI!P14</f>
        <v>0</v>
      </c>
      <c r="Q14" s="30">
        <f>PPRD!Q14+RCV_RCY!Q14+IMP!Q14-EXP!Q14+STK_CHG!Q14-INTMARB!Q14-INTAVI!Q14</f>
        <v>0</v>
      </c>
      <c r="R14" s="30">
        <f>PPRD!R14+RCV_RCY!R14+IMP!R14-EXP!R14+STK_CHG!R14-INTMARB!R14-INTAVI!R14</f>
        <v>0</v>
      </c>
      <c r="S14" s="30">
        <f>PPRD!S14+RCV_RCY!S14+IMP!S14-EXP!S14+STK_CHG!S14-INTMARB!S14-INTAVI!S14</f>
        <v>0</v>
      </c>
      <c r="T14" s="30">
        <f>PPRD!T14+RCV_RCY!T14+IMP!T14-EXP!T14+STK_CHG!T14-INTMARB!T14-INTAVI!T14</f>
        <v>0</v>
      </c>
      <c r="U14" s="30">
        <f>PPRD!U14+RCV_RCY!U14+IMP!U14-EXP!U14+STK_CHG!U14-INTMARB!U14-INTAVI!U14</f>
        <v>0</v>
      </c>
      <c r="V14" s="30">
        <f>PPRD!V14+RCV_RCY!V14+IMP!V14-EXP!V14+STK_CHG!V14-INTMARB!V14-INTAVI!V14</f>
        <v>0</v>
      </c>
      <c r="W14" s="30">
        <f>PPRD!W14+RCV_RCY!W14+IMP!W14-EXP!W14+STK_CHG!W14-INTMARB!W14-INTAVI!W14</f>
        <v>0</v>
      </c>
      <c r="X14" s="30">
        <f>PPRD!X14+RCV_RCY!X14+IMP!X14-EXP!X14+STK_CHG!X14-INTMARB!X14-INTAVI!X14</f>
        <v>0</v>
      </c>
    </row>
    <row r="15" spans="1:24" ht="11.25" customHeight="1" x14ac:dyDescent="0.2">
      <c r="A15" s="39" t="s">
        <v>21</v>
      </c>
      <c r="B15" s="23" t="s">
        <v>22</v>
      </c>
      <c r="C15" s="30">
        <f>PPRD!C15+RCV_RCY!C15+IMP!C15-EXP!C15+STK_CHG!C15-INTMARB!C15-INTAVI!C15</f>
        <v>14.854686156491832</v>
      </c>
      <c r="D15" s="30">
        <f>PPRD!D15+RCV_RCY!D15+IMP!D15-EXP!D15+STK_CHG!D15-INTMARB!D15-INTAVI!D15</f>
        <v>41.499312123817703</v>
      </c>
      <c r="E15" s="30">
        <f>PPRD!E15+RCV_RCY!E15+IMP!E15-EXP!E15+STK_CHG!E15-INTMARB!E15-INTAVI!E15</f>
        <v>248.74987102321572</v>
      </c>
      <c r="F15" s="30">
        <f>PPRD!F15+RCV_RCY!F15+IMP!F15-EXP!F15+STK_CHG!F15-INTMARB!F15-INTAVI!F15</f>
        <v>251.35184866723981</v>
      </c>
      <c r="G15" s="30">
        <f>PPRD!G15+RCV_RCY!G15+IMP!G15-EXP!G15+STK_CHG!G15-INTMARB!G15-INTAVI!G15</f>
        <v>-16.240240756663795</v>
      </c>
      <c r="H15" s="30">
        <f>PPRD!H15+RCV_RCY!H15+IMP!H15-EXP!H15+STK_CHG!H15-INTMARB!H15-INTAVI!H15</f>
        <v>-76.732158211521778</v>
      </c>
      <c r="I15" s="30">
        <f>PPRD!I15+RCV_RCY!I15+IMP!I15-EXP!I15+STK_CHG!I15-INTMARB!I15-INTAVI!I15</f>
        <v>-136.80275150472903</v>
      </c>
      <c r="J15" s="30">
        <f>PPRD!J15+RCV_RCY!J15+IMP!J15-EXP!J15+STK_CHG!J15-INTMARB!J15-INTAVI!J15</f>
        <v>-124.0054170249355</v>
      </c>
      <c r="K15" s="30">
        <f>PPRD!K15+RCV_RCY!K15+IMP!K15-EXP!K15+STK_CHG!K15-INTMARB!K15-INTAVI!K15</f>
        <v>-51.706620808254513</v>
      </c>
      <c r="L15" s="30">
        <f>PPRD!L15+RCV_RCY!L15+IMP!L15-EXP!L15+STK_CHG!L15-INTMARB!L15-INTAVI!L15</f>
        <v>-19.352708512467775</v>
      </c>
      <c r="M15" s="30">
        <f>PPRD!M15+RCV_RCY!M15+IMP!M15-EXP!M15+STK_CHG!M15-INTMARB!M15-INTAVI!M15</f>
        <v>-136.40601891659509</v>
      </c>
      <c r="N15" s="30">
        <f>PPRD!N15+RCV_RCY!N15+IMP!N15-EXP!N15+STK_CHG!N15-INTMARB!N15-INTAVI!N15</f>
        <v>-156.53723129836624</v>
      </c>
      <c r="O15" s="30">
        <f>PPRD!O15+RCV_RCY!O15+IMP!O15-EXP!O15+STK_CHG!O15-INTMARB!O15-INTAVI!O15</f>
        <v>-71.120378331900099</v>
      </c>
      <c r="P15" s="30">
        <f>PPRD!P15+RCV_RCY!P15+IMP!P15-EXP!P15+STK_CHG!P15-INTMARB!P15-INTAVI!P15</f>
        <v>24.446431642304482</v>
      </c>
      <c r="Q15" s="30">
        <f>PPRD!Q15+RCV_RCY!Q15+IMP!Q15-EXP!Q15+STK_CHG!Q15-INTMARB!Q15-INTAVI!Q15</f>
        <v>20.034135855545959</v>
      </c>
      <c r="R15" s="30">
        <f>PPRD!R15+RCV_RCY!R15+IMP!R15-EXP!R15+STK_CHG!R15-INTMARB!R15-INTAVI!R15</f>
        <v>7.6099742046431302</v>
      </c>
      <c r="S15" s="30">
        <f>PPRD!S15+RCV_RCY!S15+IMP!S15-EXP!S15+STK_CHG!S15-INTMARB!S15-INTAVI!S15</f>
        <v>14.401719690455726</v>
      </c>
      <c r="T15" s="30">
        <f>PPRD!T15+RCV_RCY!T15+IMP!T15-EXP!T15+STK_CHG!T15-INTMARB!T15-INTAVI!T15</f>
        <v>-34.544883920894122</v>
      </c>
      <c r="U15" s="30">
        <f>PPRD!U15+RCV_RCY!U15+IMP!U15-EXP!U15+STK_CHG!U15-INTMARB!U15-INTAVI!U15</f>
        <v>-55.242820292347361</v>
      </c>
      <c r="V15" s="30">
        <f>PPRD!V15+RCV_RCY!V15+IMP!V15-EXP!V15+STK_CHG!V15-INTMARB!V15-INTAVI!V15</f>
        <v>-16.443250214961331</v>
      </c>
      <c r="W15" s="30">
        <f>PPRD!W15+RCV_RCY!W15+IMP!W15-EXP!W15+STK_CHG!W15-INTMARB!W15-INTAVI!W15</f>
        <v>0.28865004299220676</v>
      </c>
      <c r="X15" s="30">
        <f>PPRD!X15+RCV_RCY!X15+IMP!X15-EXP!X15+STK_CHG!X15-INTMARB!X15-INTAVI!X15</f>
        <v>-109.87790197764414</v>
      </c>
    </row>
    <row r="16" spans="1:24" ht="11.25" customHeight="1" x14ac:dyDescent="0.2">
      <c r="A16" s="39" t="s">
        <v>23</v>
      </c>
      <c r="B16" s="23" t="s">
        <v>24</v>
      </c>
      <c r="C16" s="30">
        <f>PPRD!C16+RCV_RCY!C16+IMP!C16-EXP!C16+STK_CHG!C16-INTMARB!C16-INTAVI!C16</f>
        <v>-31.533877901977597</v>
      </c>
      <c r="D16" s="30">
        <f>PPRD!D16+RCV_RCY!D16+IMP!D16-EXP!D16+STK_CHG!D16-INTMARB!D16-INTAVI!D16</f>
        <v>-112.01883061049004</v>
      </c>
      <c r="E16" s="30">
        <f>PPRD!E16+RCV_RCY!E16+IMP!E16-EXP!E16+STK_CHG!E16-INTMARB!E16-INTAVI!E16</f>
        <v>-240.59294926913157</v>
      </c>
      <c r="F16" s="30">
        <f>PPRD!F16+RCV_RCY!F16+IMP!F16-EXP!F16+STK_CHG!F16-INTMARB!F16-INTAVI!F16</f>
        <v>-183.833361994841</v>
      </c>
      <c r="G16" s="30">
        <f>PPRD!G16+RCV_RCY!G16+IMP!G16-EXP!G16+STK_CHG!G16-INTMARB!G16-INTAVI!G16</f>
        <v>-217.36165090283757</v>
      </c>
      <c r="H16" s="30">
        <f>PPRD!H16+RCV_RCY!H16+IMP!H16-EXP!H16+STK_CHG!H16-INTMARB!H16-INTAVI!H16</f>
        <v>-248.4394668959587</v>
      </c>
      <c r="I16" s="30">
        <f>PPRD!I16+RCV_RCY!I16+IMP!I16-EXP!I16+STK_CHG!I16-INTMARB!I16-INTAVI!I16</f>
        <v>-288.50025795356845</v>
      </c>
      <c r="J16" s="30">
        <f>PPRD!J16+RCV_RCY!J16+IMP!J16-EXP!J16+STK_CHG!J16-INTMARB!J16-INTAVI!J16</f>
        <v>-243.08383490971633</v>
      </c>
      <c r="K16" s="30">
        <f>PPRD!K16+RCV_RCY!K16+IMP!K16-EXP!K16+STK_CHG!K16-INTMARB!K16-INTAVI!K16</f>
        <v>-364.04634565778167</v>
      </c>
      <c r="L16" s="30">
        <f>PPRD!L16+RCV_RCY!L16+IMP!L16-EXP!L16+STK_CHG!L16-INTMARB!L16-INTAVI!L16</f>
        <v>-342.26560619088582</v>
      </c>
      <c r="M16" s="30">
        <f>PPRD!M16+RCV_RCY!M16+IMP!M16-EXP!M16+STK_CHG!M16-INTMARB!M16-INTAVI!M16</f>
        <v>-325.17394668959599</v>
      </c>
      <c r="N16" s="30">
        <f>PPRD!N16+RCV_RCY!N16+IMP!N16-EXP!N16+STK_CHG!N16-INTMARB!N16-INTAVI!N16</f>
        <v>-279.58572656921746</v>
      </c>
      <c r="O16" s="30">
        <f>PPRD!O16+RCV_RCY!O16+IMP!O16-EXP!O16+STK_CHG!O16-INTMARB!O16-INTAVI!O16</f>
        <v>-383.84049871023205</v>
      </c>
      <c r="P16" s="30">
        <f>PPRD!P16+RCV_RCY!P16+IMP!P16-EXP!P16+STK_CHG!P16-INTMARB!P16-INTAVI!P16</f>
        <v>-306.34221840068784</v>
      </c>
      <c r="Q16" s="30">
        <f>PPRD!Q16+RCV_RCY!Q16+IMP!Q16-EXP!Q16+STK_CHG!Q16-INTMARB!Q16-INTAVI!Q16</f>
        <v>-390.47050730868449</v>
      </c>
      <c r="R16" s="30">
        <f>PPRD!R16+RCV_RCY!R16+IMP!R16-EXP!R16+STK_CHG!R16-INTMARB!R16-INTAVI!R16</f>
        <v>-456.81994840928661</v>
      </c>
      <c r="S16" s="30">
        <f>PPRD!S16+RCV_RCY!S16+IMP!S16-EXP!S16+STK_CHG!S16-INTMARB!S16-INTAVI!S16</f>
        <v>-378.39716251074822</v>
      </c>
      <c r="T16" s="30">
        <f>PPRD!T16+RCV_RCY!T16+IMP!T16-EXP!T16+STK_CHG!T16-INTMARB!T16-INTAVI!T16</f>
        <v>-470.49398108340483</v>
      </c>
      <c r="U16" s="30">
        <f>PPRD!U16+RCV_RCY!U16+IMP!U16-EXP!U16+STK_CHG!U16-INTMARB!U16-INTAVI!U16</f>
        <v>-547.3111779879622</v>
      </c>
      <c r="V16" s="30">
        <f>PPRD!V16+RCV_RCY!V16+IMP!V16-EXP!V16+STK_CHG!V16-INTMARB!V16-INTAVI!V16</f>
        <v>-435.70154772141012</v>
      </c>
      <c r="W16" s="30">
        <f>PPRD!W16+RCV_RCY!W16+IMP!W16-EXP!W16+STK_CHG!W16-INTMARB!W16-INTAVI!W16</f>
        <v>-342.35614789337916</v>
      </c>
      <c r="X16" s="30">
        <f>PPRD!X16+RCV_RCY!X16+IMP!X16-EXP!X16+STK_CHG!X16-INTMARB!X16-INTAVI!X16</f>
        <v>-342.88254514187457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:W17" si="10">SUM(C18:C21)</f>
        <v>0</v>
      </c>
      <c r="D17" s="31">
        <f t="shared" si="10"/>
        <v>0</v>
      </c>
      <c r="E17" s="31">
        <f t="shared" si="10"/>
        <v>0</v>
      </c>
      <c r="F17" s="31">
        <f t="shared" si="10"/>
        <v>0</v>
      </c>
      <c r="G17" s="31">
        <f t="shared" si="10"/>
        <v>0</v>
      </c>
      <c r="H17" s="31">
        <f t="shared" si="10"/>
        <v>0</v>
      </c>
      <c r="I17" s="31">
        <f t="shared" si="10"/>
        <v>0</v>
      </c>
      <c r="J17" s="31">
        <f t="shared" si="10"/>
        <v>0</v>
      </c>
      <c r="K17" s="31">
        <f t="shared" si="10"/>
        <v>0</v>
      </c>
      <c r="L17" s="31">
        <f t="shared" si="10"/>
        <v>0</v>
      </c>
      <c r="M17" s="31">
        <f t="shared" si="10"/>
        <v>0</v>
      </c>
      <c r="N17" s="31">
        <f t="shared" si="10"/>
        <v>0</v>
      </c>
      <c r="O17" s="31">
        <f t="shared" si="10"/>
        <v>0</v>
      </c>
      <c r="P17" s="31">
        <f t="shared" si="10"/>
        <v>0</v>
      </c>
      <c r="Q17" s="31">
        <f t="shared" si="10"/>
        <v>0</v>
      </c>
      <c r="R17" s="31">
        <f t="shared" si="10"/>
        <v>0</v>
      </c>
      <c r="S17" s="31">
        <f t="shared" si="10"/>
        <v>0</v>
      </c>
      <c r="T17" s="31">
        <f t="shared" si="10"/>
        <v>0</v>
      </c>
      <c r="U17" s="31">
        <f t="shared" si="10"/>
        <v>0</v>
      </c>
      <c r="V17" s="31">
        <f t="shared" si="10"/>
        <v>0</v>
      </c>
      <c r="W17" s="31">
        <f t="shared" si="10"/>
        <v>0</v>
      </c>
      <c r="X17" s="31">
        <f t="shared" ref="X17" si="11">SUM(X18:X21)</f>
        <v>0</v>
      </c>
    </row>
    <row r="18" spans="1:24" ht="11.25" customHeight="1" x14ac:dyDescent="0.2">
      <c r="A18" s="22" t="s">
        <v>27</v>
      </c>
      <c r="B18" s="23" t="s">
        <v>28</v>
      </c>
      <c r="C18" s="30">
        <f>PPRD!C18+RCV_RCY!C18+IMP!C18-EXP!C18+STK_CHG!C18-INTMARB!C18-INTAVI!C18</f>
        <v>0</v>
      </c>
      <c r="D18" s="30">
        <f>PPRD!D18+RCV_RCY!D18+IMP!D18-EXP!D18+STK_CHG!D18-INTMARB!D18-INTAVI!D18</f>
        <v>0</v>
      </c>
      <c r="E18" s="30">
        <f>PPRD!E18+RCV_RCY!E18+IMP!E18-EXP!E18+STK_CHG!E18-INTMARB!E18-INTAVI!E18</f>
        <v>0</v>
      </c>
      <c r="F18" s="30">
        <f>PPRD!F18+RCV_RCY!F18+IMP!F18-EXP!F18+STK_CHG!F18-INTMARB!F18-INTAVI!F18</f>
        <v>0</v>
      </c>
      <c r="G18" s="30">
        <f>PPRD!G18+RCV_RCY!G18+IMP!G18-EXP!G18+STK_CHG!G18-INTMARB!G18-INTAVI!G18</f>
        <v>0</v>
      </c>
      <c r="H18" s="30">
        <f>PPRD!H18+RCV_RCY!H18+IMP!H18-EXP!H18+STK_CHG!H18-INTMARB!H18-INTAVI!H18</f>
        <v>0</v>
      </c>
      <c r="I18" s="30">
        <f>PPRD!I18+RCV_RCY!I18+IMP!I18-EXP!I18+STK_CHG!I18-INTMARB!I18-INTAVI!I18</f>
        <v>0</v>
      </c>
      <c r="J18" s="30">
        <f>PPRD!J18+RCV_RCY!J18+IMP!J18-EXP!J18+STK_CHG!J18-INTMARB!J18-INTAVI!J18</f>
        <v>0</v>
      </c>
      <c r="K18" s="30">
        <f>PPRD!K18+RCV_RCY!K18+IMP!K18-EXP!K18+STK_CHG!K18-INTMARB!K18-INTAVI!K18</f>
        <v>0</v>
      </c>
      <c r="L18" s="30">
        <f>PPRD!L18+RCV_RCY!L18+IMP!L18-EXP!L18+STK_CHG!L18-INTMARB!L18-INTAVI!L18</f>
        <v>0</v>
      </c>
      <c r="M18" s="30">
        <f>PPRD!M18+RCV_RCY!M18+IMP!M18-EXP!M18+STK_CHG!M18-INTMARB!M18-INTAVI!M18</f>
        <v>0</v>
      </c>
      <c r="N18" s="30">
        <f>PPRD!N18+RCV_RCY!N18+IMP!N18-EXP!N18+STK_CHG!N18-INTMARB!N18-INTAVI!N18</f>
        <v>0</v>
      </c>
      <c r="O18" s="30">
        <f>PPRD!O18+RCV_RCY!O18+IMP!O18-EXP!O18+STK_CHG!O18-INTMARB!O18-INTAVI!O18</f>
        <v>0</v>
      </c>
      <c r="P18" s="30">
        <f>PPRD!P18+RCV_RCY!P18+IMP!P18-EXP!P18+STK_CHG!P18-INTMARB!P18-INTAVI!P18</f>
        <v>0</v>
      </c>
      <c r="Q18" s="30">
        <f>PPRD!Q18+RCV_RCY!Q18+IMP!Q18-EXP!Q18+STK_CHG!Q18-INTMARB!Q18-INTAVI!Q18</f>
        <v>0</v>
      </c>
      <c r="R18" s="30">
        <f>PPRD!R18+RCV_RCY!R18+IMP!R18-EXP!R18+STK_CHG!R18-INTMARB!R18-INTAVI!R18</f>
        <v>0</v>
      </c>
      <c r="S18" s="30">
        <f>PPRD!S18+RCV_RCY!S18+IMP!S18-EXP!S18+STK_CHG!S18-INTMARB!S18-INTAVI!S18</f>
        <v>0</v>
      </c>
      <c r="T18" s="30">
        <f>PPRD!T18+RCV_RCY!T18+IMP!T18-EXP!T18+STK_CHG!T18-INTMARB!T18-INTAVI!T18</f>
        <v>0</v>
      </c>
      <c r="U18" s="30">
        <f>PPRD!U18+RCV_RCY!U18+IMP!U18-EXP!U18+STK_CHG!U18-INTMARB!U18-INTAVI!U18</f>
        <v>0</v>
      </c>
      <c r="V18" s="30">
        <f>PPRD!V18+RCV_RCY!V18+IMP!V18-EXP!V18+STK_CHG!V18-INTMARB!V18-INTAVI!V18</f>
        <v>0</v>
      </c>
      <c r="W18" s="30">
        <f>PPRD!W18+RCV_RCY!W18+IMP!W18-EXP!W18+STK_CHG!W18-INTMARB!W18-INTAVI!W18</f>
        <v>0</v>
      </c>
      <c r="X18" s="30">
        <f>PPRD!X18+RCV_RCY!X18+IMP!X18-EXP!X18+STK_CHG!X18-INTMARB!X18-INTAVI!X18</f>
        <v>0</v>
      </c>
    </row>
    <row r="19" spans="1:24" ht="11.25" customHeight="1" x14ac:dyDescent="0.2">
      <c r="A19" s="22" t="s">
        <v>29</v>
      </c>
      <c r="B19" s="23" t="s">
        <v>30</v>
      </c>
      <c r="C19" s="30">
        <f>PPRD!C19+RCV_RCY!C19+IMP!C19-EXP!C19+STK_CHG!C19-INTMARB!C19-INTAVI!C19</f>
        <v>0</v>
      </c>
      <c r="D19" s="30">
        <f>PPRD!D19+RCV_RCY!D19+IMP!D19-EXP!D19+STK_CHG!D19-INTMARB!D19-INTAVI!D19</f>
        <v>0</v>
      </c>
      <c r="E19" s="30">
        <f>PPRD!E19+RCV_RCY!E19+IMP!E19-EXP!E19+STK_CHG!E19-INTMARB!E19-INTAVI!E19</f>
        <v>0</v>
      </c>
      <c r="F19" s="30">
        <f>PPRD!F19+RCV_RCY!F19+IMP!F19-EXP!F19+STK_CHG!F19-INTMARB!F19-INTAVI!F19</f>
        <v>0</v>
      </c>
      <c r="G19" s="30">
        <f>PPRD!G19+RCV_RCY!G19+IMP!G19-EXP!G19+STK_CHG!G19-INTMARB!G19-INTAVI!G19</f>
        <v>0</v>
      </c>
      <c r="H19" s="30">
        <f>PPRD!H19+RCV_RCY!H19+IMP!H19-EXP!H19+STK_CHG!H19-INTMARB!H19-INTAVI!H19</f>
        <v>0</v>
      </c>
      <c r="I19" s="30">
        <f>PPRD!I19+RCV_RCY!I19+IMP!I19-EXP!I19+STK_CHG!I19-INTMARB!I19-INTAVI!I19</f>
        <v>0</v>
      </c>
      <c r="J19" s="30">
        <f>PPRD!J19+RCV_RCY!J19+IMP!J19-EXP!J19+STK_CHG!J19-INTMARB!J19-INTAVI!J19</f>
        <v>0</v>
      </c>
      <c r="K19" s="30">
        <f>PPRD!K19+RCV_RCY!K19+IMP!K19-EXP!K19+STK_CHG!K19-INTMARB!K19-INTAVI!K19</f>
        <v>0</v>
      </c>
      <c r="L19" s="30">
        <f>PPRD!L19+RCV_RCY!L19+IMP!L19-EXP!L19+STK_CHG!L19-INTMARB!L19-INTAVI!L19</f>
        <v>0</v>
      </c>
      <c r="M19" s="30">
        <f>PPRD!M19+RCV_RCY!M19+IMP!M19-EXP!M19+STK_CHG!M19-INTMARB!M19-INTAVI!M19</f>
        <v>0</v>
      </c>
      <c r="N19" s="30">
        <f>PPRD!N19+RCV_RCY!N19+IMP!N19-EXP!N19+STK_CHG!N19-INTMARB!N19-INTAVI!N19</f>
        <v>0</v>
      </c>
      <c r="O19" s="30">
        <f>PPRD!O19+RCV_RCY!O19+IMP!O19-EXP!O19+STK_CHG!O19-INTMARB!O19-INTAVI!O19</f>
        <v>0</v>
      </c>
      <c r="P19" s="30">
        <f>PPRD!P19+RCV_RCY!P19+IMP!P19-EXP!P19+STK_CHG!P19-INTMARB!P19-INTAVI!P19</f>
        <v>0</v>
      </c>
      <c r="Q19" s="30">
        <f>PPRD!Q19+RCV_RCY!Q19+IMP!Q19-EXP!Q19+STK_CHG!Q19-INTMARB!Q19-INTAVI!Q19</f>
        <v>0</v>
      </c>
      <c r="R19" s="30">
        <f>PPRD!R19+RCV_RCY!R19+IMP!R19-EXP!R19+STK_CHG!R19-INTMARB!R19-INTAVI!R19</f>
        <v>0</v>
      </c>
      <c r="S19" s="30">
        <f>PPRD!S19+RCV_RCY!S19+IMP!S19-EXP!S19+STK_CHG!S19-INTMARB!S19-INTAVI!S19</f>
        <v>0</v>
      </c>
      <c r="T19" s="30">
        <f>PPRD!T19+RCV_RCY!T19+IMP!T19-EXP!T19+STK_CHG!T19-INTMARB!T19-INTAVI!T19</f>
        <v>0</v>
      </c>
      <c r="U19" s="30">
        <f>PPRD!U19+RCV_RCY!U19+IMP!U19-EXP!U19+STK_CHG!U19-INTMARB!U19-INTAVI!U19</f>
        <v>0</v>
      </c>
      <c r="V19" s="30">
        <f>PPRD!V19+RCV_RCY!V19+IMP!V19-EXP!V19+STK_CHG!V19-INTMARB!V19-INTAVI!V19</f>
        <v>0</v>
      </c>
      <c r="W19" s="30">
        <f>PPRD!W19+RCV_RCY!W19+IMP!W19-EXP!W19+STK_CHG!W19-INTMARB!W19-INTAVI!W19</f>
        <v>0</v>
      </c>
      <c r="X19" s="30">
        <f>PPRD!X19+RCV_RCY!X19+IMP!X19-EXP!X19+STK_CHG!X19-INTMARB!X19-INTAVI!X19</f>
        <v>0</v>
      </c>
    </row>
    <row r="20" spans="1:24" ht="11.25" customHeight="1" x14ac:dyDescent="0.2">
      <c r="A20" s="22" t="s">
        <v>31</v>
      </c>
      <c r="B20" s="23" t="s">
        <v>32</v>
      </c>
      <c r="C20" s="30">
        <f>PPRD!C20+RCV_RCY!C20+IMP!C20-EXP!C20+STK_CHG!C20-INTMARB!C20-INTAVI!C20</f>
        <v>0</v>
      </c>
      <c r="D20" s="30">
        <f>PPRD!D20+RCV_RCY!D20+IMP!D20-EXP!D20+STK_CHG!D20-INTMARB!D20-INTAVI!D20</f>
        <v>0</v>
      </c>
      <c r="E20" s="30">
        <f>PPRD!E20+RCV_RCY!E20+IMP!E20-EXP!E20+STK_CHG!E20-INTMARB!E20-INTAVI!E20</f>
        <v>0</v>
      </c>
      <c r="F20" s="30">
        <f>PPRD!F20+RCV_RCY!F20+IMP!F20-EXP!F20+STK_CHG!F20-INTMARB!F20-INTAVI!F20</f>
        <v>0</v>
      </c>
      <c r="G20" s="30">
        <f>PPRD!G20+RCV_RCY!G20+IMP!G20-EXP!G20+STK_CHG!G20-INTMARB!G20-INTAVI!G20</f>
        <v>0</v>
      </c>
      <c r="H20" s="30">
        <f>PPRD!H20+RCV_RCY!H20+IMP!H20-EXP!H20+STK_CHG!H20-INTMARB!H20-INTAVI!H20</f>
        <v>0</v>
      </c>
      <c r="I20" s="30">
        <f>PPRD!I20+RCV_RCY!I20+IMP!I20-EXP!I20+STK_CHG!I20-INTMARB!I20-INTAVI!I20</f>
        <v>0</v>
      </c>
      <c r="J20" s="30">
        <f>PPRD!J20+RCV_RCY!J20+IMP!J20-EXP!J20+STK_CHG!J20-INTMARB!J20-INTAVI!J20</f>
        <v>0</v>
      </c>
      <c r="K20" s="30">
        <f>PPRD!K20+RCV_RCY!K20+IMP!K20-EXP!K20+STK_CHG!K20-INTMARB!K20-INTAVI!K20</f>
        <v>0</v>
      </c>
      <c r="L20" s="30">
        <f>PPRD!L20+RCV_RCY!L20+IMP!L20-EXP!L20+STK_CHG!L20-INTMARB!L20-INTAVI!L20</f>
        <v>0</v>
      </c>
      <c r="M20" s="30">
        <f>PPRD!M20+RCV_RCY!M20+IMP!M20-EXP!M20+STK_CHG!M20-INTMARB!M20-INTAVI!M20</f>
        <v>0</v>
      </c>
      <c r="N20" s="30">
        <f>PPRD!N20+RCV_RCY!N20+IMP!N20-EXP!N20+STK_CHG!N20-INTMARB!N20-INTAVI!N20</f>
        <v>0</v>
      </c>
      <c r="O20" s="30">
        <f>PPRD!O20+RCV_RCY!O20+IMP!O20-EXP!O20+STK_CHG!O20-INTMARB!O20-INTAVI!O20</f>
        <v>0</v>
      </c>
      <c r="P20" s="30">
        <f>PPRD!P20+RCV_RCY!P20+IMP!P20-EXP!P20+STK_CHG!P20-INTMARB!P20-INTAVI!P20</f>
        <v>0</v>
      </c>
      <c r="Q20" s="30">
        <f>PPRD!Q20+RCV_RCY!Q20+IMP!Q20-EXP!Q20+STK_CHG!Q20-INTMARB!Q20-INTAVI!Q20</f>
        <v>0</v>
      </c>
      <c r="R20" s="30">
        <f>PPRD!R20+RCV_RCY!R20+IMP!R20-EXP!R20+STK_CHG!R20-INTMARB!R20-INTAVI!R20</f>
        <v>0</v>
      </c>
      <c r="S20" s="30">
        <f>PPRD!S20+RCV_RCY!S20+IMP!S20-EXP!S20+STK_CHG!S20-INTMARB!S20-INTAVI!S20</f>
        <v>0</v>
      </c>
      <c r="T20" s="30">
        <f>PPRD!T20+RCV_RCY!T20+IMP!T20-EXP!T20+STK_CHG!T20-INTMARB!T20-INTAVI!T20</f>
        <v>0</v>
      </c>
      <c r="U20" s="30">
        <f>PPRD!U20+RCV_RCY!U20+IMP!U20-EXP!U20+STK_CHG!U20-INTMARB!U20-INTAVI!U20</f>
        <v>0</v>
      </c>
      <c r="V20" s="30">
        <f>PPRD!V20+RCV_RCY!V20+IMP!V20-EXP!V20+STK_CHG!V20-INTMARB!V20-INTAVI!V20</f>
        <v>0</v>
      </c>
      <c r="W20" s="30">
        <f>PPRD!W20+RCV_RCY!W20+IMP!W20-EXP!W20+STK_CHG!W20-INTMARB!W20-INTAVI!W20</f>
        <v>0</v>
      </c>
      <c r="X20" s="30">
        <f>PPRD!X20+RCV_RCY!X20+IMP!X20-EXP!X20+STK_CHG!X20-INTMARB!X20-INTAVI!X20</f>
        <v>0</v>
      </c>
    </row>
    <row r="21" spans="1:24" ht="11.25" customHeight="1" x14ac:dyDescent="0.2">
      <c r="A21" s="22" t="s">
        <v>33</v>
      </c>
      <c r="B21" s="23" t="s">
        <v>34</v>
      </c>
      <c r="C21" s="30">
        <f>PPRD!C21+RCV_RCY!C21+IMP!C21-EXP!C21+STK_CHG!C21-INTMARB!C21-INTAVI!C21</f>
        <v>0</v>
      </c>
      <c r="D21" s="30">
        <f>PPRD!D21+RCV_RCY!D21+IMP!D21-EXP!D21+STK_CHG!D21-INTMARB!D21-INTAVI!D21</f>
        <v>0</v>
      </c>
      <c r="E21" s="30">
        <f>PPRD!E21+RCV_RCY!E21+IMP!E21-EXP!E21+STK_CHG!E21-INTMARB!E21-INTAVI!E21</f>
        <v>0</v>
      </c>
      <c r="F21" s="30">
        <f>PPRD!F21+RCV_RCY!F21+IMP!F21-EXP!F21+STK_CHG!F21-INTMARB!F21-INTAVI!F21</f>
        <v>0</v>
      </c>
      <c r="G21" s="30">
        <f>PPRD!G21+RCV_RCY!G21+IMP!G21-EXP!G21+STK_CHG!G21-INTMARB!G21-INTAVI!G21</f>
        <v>0</v>
      </c>
      <c r="H21" s="30">
        <f>PPRD!H21+RCV_RCY!H21+IMP!H21-EXP!H21+STK_CHG!H21-INTMARB!H21-INTAVI!H21</f>
        <v>0</v>
      </c>
      <c r="I21" s="30">
        <f>PPRD!I21+RCV_RCY!I21+IMP!I21-EXP!I21+STK_CHG!I21-INTMARB!I21-INTAVI!I21</f>
        <v>0</v>
      </c>
      <c r="J21" s="30">
        <f>PPRD!J21+RCV_RCY!J21+IMP!J21-EXP!J21+STK_CHG!J21-INTMARB!J21-INTAVI!J21</f>
        <v>0</v>
      </c>
      <c r="K21" s="30">
        <f>PPRD!K21+RCV_RCY!K21+IMP!K21-EXP!K21+STK_CHG!K21-INTMARB!K21-INTAVI!K21</f>
        <v>0</v>
      </c>
      <c r="L21" s="30">
        <f>PPRD!L21+RCV_RCY!L21+IMP!L21-EXP!L21+STK_CHG!L21-INTMARB!L21-INTAVI!L21</f>
        <v>0</v>
      </c>
      <c r="M21" s="30">
        <f>PPRD!M21+RCV_RCY!M21+IMP!M21-EXP!M21+STK_CHG!M21-INTMARB!M21-INTAVI!M21</f>
        <v>0</v>
      </c>
      <c r="N21" s="30">
        <f>PPRD!N21+RCV_RCY!N21+IMP!N21-EXP!N21+STK_CHG!N21-INTMARB!N21-INTAVI!N21</f>
        <v>0</v>
      </c>
      <c r="O21" s="30">
        <f>PPRD!O21+RCV_RCY!O21+IMP!O21-EXP!O21+STK_CHG!O21-INTMARB!O21-INTAVI!O21</f>
        <v>0</v>
      </c>
      <c r="P21" s="30">
        <f>PPRD!P21+RCV_RCY!P21+IMP!P21-EXP!P21+STK_CHG!P21-INTMARB!P21-INTAVI!P21</f>
        <v>0</v>
      </c>
      <c r="Q21" s="30">
        <f>PPRD!Q21+RCV_RCY!Q21+IMP!Q21-EXP!Q21+STK_CHG!Q21-INTMARB!Q21-INTAVI!Q21</f>
        <v>0</v>
      </c>
      <c r="R21" s="30">
        <f>PPRD!R21+RCV_RCY!R21+IMP!R21-EXP!R21+STK_CHG!R21-INTMARB!R21-INTAVI!R21</f>
        <v>0</v>
      </c>
      <c r="S21" s="30">
        <f>PPRD!S21+RCV_RCY!S21+IMP!S21-EXP!S21+STK_CHG!S21-INTMARB!S21-INTAVI!S21</f>
        <v>0</v>
      </c>
      <c r="T21" s="30">
        <f>PPRD!T21+RCV_RCY!T21+IMP!T21-EXP!T21+STK_CHG!T21-INTMARB!T21-INTAVI!T21</f>
        <v>0</v>
      </c>
      <c r="U21" s="30">
        <f>PPRD!U21+RCV_RCY!U21+IMP!U21-EXP!U21+STK_CHG!U21-INTMARB!U21-INTAVI!U21</f>
        <v>0</v>
      </c>
      <c r="V21" s="30">
        <f>PPRD!V21+RCV_RCY!V21+IMP!V21-EXP!V21+STK_CHG!V21-INTMARB!V21-INTAVI!V21</f>
        <v>0</v>
      </c>
      <c r="W21" s="30">
        <f>PPRD!W21+RCV_RCY!W21+IMP!W21-EXP!W21+STK_CHG!W21-INTMARB!W21-INTAVI!W21</f>
        <v>0</v>
      </c>
      <c r="X21" s="30">
        <f>PPRD!X21+RCV_RCY!X21+IMP!X21-EXP!X21+STK_CHG!X21-INTMARB!X21-INTAVI!X21</f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:W22" si="12">SUM(C23:C24)</f>
        <v>2529.3790197764406</v>
      </c>
      <c r="D22" s="31">
        <f t="shared" si="12"/>
        <v>3288.9607910576092</v>
      </c>
      <c r="E22" s="31">
        <f t="shared" si="12"/>
        <v>3722.7888220120376</v>
      </c>
      <c r="F22" s="31">
        <f t="shared" si="12"/>
        <v>3521.7078245915727</v>
      </c>
      <c r="G22" s="31">
        <f t="shared" si="12"/>
        <v>2996.776440240757</v>
      </c>
      <c r="H22" s="31">
        <f t="shared" si="12"/>
        <v>2793.9697334479793</v>
      </c>
      <c r="I22" s="31">
        <f t="shared" si="12"/>
        <v>3318.0040412725712</v>
      </c>
      <c r="J22" s="31">
        <f t="shared" si="12"/>
        <v>3634.7277730008605</v>
      </c>
      <c r="K22" s="31">
        <f t="shared" si="12"/>
        <v>3466.4079105760961</v>
      </c>
      <c r="L22" s="31">
        <f t="shared" si="12"/>
        <v>3264.7926053310402</v>
      </c>
      <c r="M22" s="31">
        <f t="shared" si="12"/>
        <v>3346.8767841788476</v>
      </c>
      <c r="N22" s="31">
        <f t="shared" si="12"/>
        <v>3154.9504729148748</v>
      </c>
      <c r="O22" s="31">
        <f t="shared" si="12"/>
        <v>3008.2699914015475</v>
      </c>
      <c r="P22" s="31">
        <f t="shared" si="12"/>
        <v>2061.9602751504731</v>
      </c>
      <c r="Q22" s="31">
        <f t="shared" si="12"/>
        <v>2344.609974204644</v>
      </c>
      <c r="R22" s="31">
        <f t="shared" si="12"/>
        <v>2343.3840068787622</v>
      </c>
      <c r="S22" s="31">
        <f t="shared" si="12"/>
        <v>2332.855717970765</v>
      </c>
      <c r="T22" s="31">
        <f t="shared" si="12"/>
        <v>2177.4279449699052</v>
      </c>
      <c r="U22" s="31">
        <f t="shared" si="12"/>
        <v>2363.588478073947</v>
      </c>
      <c r="V22" s="31">
        <f t="shared" si="12"/>
        <v>2304.1447119518489</v>
      </c>
      <c r="W22" s="31">
        <f t="shared" si="12"/>
        <v>1742.0867583834906</v>
      </c>
      <c r="X22" s="31">
        <f t="shared" ref="X22" si="13">SUM(X23:X24)</f>
        <v>1372.1133276010316</v>
      </c>
    </row>
    <row r="23" spans="1:24" ht="11.25" customHeight="1" x14ac:dyDescent="0.2">
      <c r="A23" s="22" t="s">
        <v>37</v>
      </c>
      <c r="B23" s="23" t="s">
        <v>38</v>
      </c>
      <c r="C23" s="30">
        <f>PPRD!C23+RCV_RCY!C23+IMP!C23-EXP!C23+STK_CHG!C23-INTMARB!C23-INTAVI!C23</f>
        <v>2547.7876182287191</v>
      </c>
      <c r="D23" s="30">
        <f>PPRD!D23+RCV_RCY!D23+IMP!D23-EXP!D23+STK_CHG!D23-INTMARB!D23-INTAVI!D23</f>
        <v>3331.8743766122093</v>
      </c>
      <c r="E23" s="30">
        <f>PPRD!E23+RCV_RCY!E23+IMP!E23-EXP!E23+STK_CHG!E23-INTMARB!E23-INTAVI!E23</f>
        <v>3769.9988822012037</v>
      </c>
      <c r="F23" s="30">
        <f>PPRD!F23+RCV_RCY!F23+IMP!F23-EXP!F23+STK_CHG!F23-INTMARB!F23-INTAVI!F23</f>
        <v>3588.3288907996553</v>
      </c>
      <c r="G23" s="30">
        <f>PPRD!G23+RCV_RCY!G23+IMP!G23-EXP!G23+STK_CHG!G23-INTMARB!G23-INTAVI!G23</f>
        <v>3017.4710232158213</v>
      </c>
      <c r="H23" s="30">
        <f>PPRD!H23+RCV_RCY!H23+IMP!H23-EXP!H23+STK_CHG!H23-INTMARB!H23-INTAVI!H23</f>
        <v>2810.5910576096303</v>
      </c>
      <c r="I23" s="30">
        <f>PPRD!I23+RCV_RCY!I23+IMP!I23-EXP!I23+STK_CHG!I23-INTMARB!I23-INTAVI!I23</f>
        <v>3366.8716251074807</v>
      </c>
      <c r="J23" s="30">
        <f>PPRD!J23+RCV_RCY!J23+IMP!J23-EXP!J23+STK_CHG!J23-INTMARB!J23-INTAVI!J23</f>
        <v>3680.3742906276875</v>
      </c>
      <c r="K23" s="30">
        <f>PPRD!K23+RCV_RCY!K23+IMP!K23-EXP!K23+STK_CHG!K23-INTMARB!K23-INTAVI!K23</f>
        <v>3470.5992261392948</v>
      </c>
      <c r="L23" s="30">
        <f>PPRD!L23+RCV_RCY!L23+IMP!L23-EXP!L23+STK_CHG!L23-INTMARB!L23-INTAVI!L23</f>
        <v>3276.9735167669819</v>
      </c>
      <c r="M23" s="30">
        <f>PPRD!M23+RCV_RCY!M23+IMP!M23-EXP!M23+STK_CHG!M23-INTMARB!M23-INTAVI!M23</f>
        <v>3377.8809974204642</v>
      </c>
      <c r="N23" s="30">
        <f>PPRD!N23+RCV_RCY!N23+IMP!N23-EXP!N23+STK_CHG!N23-INTMARB!N23-INTAVI!N23</f>
        <v>3178.0099742046427</v>
      </c>
      <c r="O23" s="30">
        <f>PPRD!O23+RCV_RCY!O23+IMP!O23-EXP!O23+STK_CHG!O23-INTMARB!O23-INTAVI!O23</f>
        <v>3002.4348237317281</v>
      </c>
      <c r="P23" s="30">
        <f>PPRD!P23+RCV_RCY!P23+IMP!P23-EXP!P23+STK_CHG!P23-INTMARB!P23-INTAVI!P23</f>
        <v>2076.8509028374892</v>
      </c>
      <c r="Q23" s="30">
        <f>PPRD!Q23+RCV_RCY!Q23+IMP!Q23-EXP!Q23+STK_CHG!Q23-INTMARB!Q23-INTAVI!Q23</f>
        <v>2354.5740326741193</v>
      </c>
      <c r="R23" s="30">
        <f>PPRD!R23+RCV_RCY!R23+IMP!R23-EXP!R23+STK_CHG!R23-INTMARB!R23-INTAVI!R23</f>
        <v>2318.6757523645747</v>
      </c>
      <c r="S23" s="30">
        <f>PPRD!S23+RCV_RCY!S23+IMP!S23-EXP!S23+STK_CHG!S23-INTMARB!S23-INTAVI!S23</f>
        <v>2327.9868443680134</v>
      </c>
      <c r="T23" s="30">
        <f>PPRD!T23+RCV_RCY!T23+IMP!T23-EXP!T23+STK_CHG!T23-INTMARB!T23-INTAVI!T23</f>
        <v>2171.9766122098022</v>
      </c>
      <c r="U23" s="30">
        <f>PPRD!U23+RCV_RCY!U23+IMP!U23-EXP!U23+STK_CHG!U23-INTMARB!U23-INTAVI!U23</f>
        <v>2334.387618228719</v>
      </c>
      <c r="V23" s="30">
        <f>PPRD!V23+RCV_RCY!V23+IMP!V23-EXP!V23+STK_CHG!V23-INTMARB!V23-INTAVI!V23</f>
        <v>2284.1349957007742</v>
      </c>
      <c r="W23" s="30">
        <f>PPRD!W23+RCV_RCY!W23+IMP!W23-EXP!W23+STK_CHG!W23-INTMARB!W23-INTAVI!W23</f>
        <v>1727.9587274290625</v>
      </c>
      <c r="X23" s="30">
        <f>PPRD!X23+RCV_RCY!X23+IMP!X23-EXP!X23+STK_CHG!X23-INTMARB!X23-INTAVI!X23</f>
        <v>1359.4681857265691</v>
      </c>
    </row>
    <row r="24" spans="1:24" ht="11.25" customHeight="1" x14ac:dyDescent="0.2">
      <c r="A24" s="22" t="s">
        <v>39</v>
      </c>
      <c r="B24" s="23" t="s">
        <v>40</v>
      </c>
      <c r="C24" s="30">
        <f>PPRD!C24+RCV_RCY!C24+IMP!C24-EXP!C24+STK_CHG!C24-INTMARB!C24-INTAVI!C24</f>
        <v>-18.408598452278586</v>
      </c>
      <c r="D24" s="30">
        <f>PPRD!D24+RCV_RCY!D24+IMP!D24-EXP!D24+STK_CHG!D24-INTMARB!D24-INTAVI!D24</f>
        <v>-42.913585554600175</v>
      </c>
      <c r="E24" s="30">
        <f>PPRD!E24+RCV_RCY!E24+IMP!E24-EXP!E24+STK_CHG!E24-INTMARB!E24-INTAVI!E24</f>
        <v>-47.210060189165944</v>
      </c>
      <c r="F24" s="30">
        <f>PPRD!F24+RCV_RCY!F24+IMP!F24-EXP!F24+STK_CHG!F24-INTMARB!F24-INTAVI!F24</f>
        <v>-66.621066208082524</v>
      </c>
      <c r="G24" s="30">
        <f>PPRD!G24+RCV_RCY!G24+IMP!G24-EXP!G24+STK_CHG!G24-INTMARB!G24-INTAVI!G24</f>
        <v>-20.694582975064471</v>
      </c>
      <c r="H24" s="30">
        <f>PPRD!H24+RCV_RCY!H24+IMP!H24-EXP!H24+STK_CHG!H24-INTMARB!H24-INTAVI!H24</f>
        <v>-16.621324161650904</v>
      </c>
      <c r="I24" s="30">
        <f>PPRD!I24+RCV_RCY!I24+IMP!I24-EXP!I24+STK_CHG!I24-INTMARB!I24-INTAVI!I24</f>
        <v>-48.867583834909716</v>
      </c>
      <c r="J24" s="30">
        <f>PPRD!J24+RCV_RCY!J24+IMP!J24-EXP!J24+STK_CHG!J24-INTMARB!J24-INTAVI!J24</f>
        <v>-45.646517626827162</v>
      </c>
      <c r="K24" s="30">
        <f>PPRD!K24+RCV_RCY!K24+IMP!K24-EXP!K24+STK_CHG!K24-INTMARB!K24-INTAVI!K24</f>
        <v>-4.1913155631986285</v>
      </c>
      <c r="L24" s="30">
        <f>PPRD!L24+RCV_RCY!L24+IMP!L24-EXP!L24+STK_CHG!L24-INTMARB!L24-INTAVI!L24</f>
        <v>-12.180911435941535</v>
      </c>
      <c r="M24" s="30">
        <f>PPRD!M24+RCV_RCY!M24+IMP!M24-EXP!M24+STK_CHG!M24-INTMARB!M24-INTAVI!M24</f>
        <v>-31.004213241616508</v>
      </c>
      <c r="N24" s="30">
        <f>PPRD!N24+RCV_RCY!N24+IMP!N24-EXP!N24+STK_CHG!N24-INTMARB!N24-INTAVI!N24</f>
        <v>-23.059501289767834</v>
      </c>
      <c r="O24" s="30">
        <f>PPRD!O24+RCV_RCY!O24+IMP!O24-EXP!O24+STK_CHG!O24-INTMARB!O24-INTAVI!O24</f>
        <v>5.8351676698194304</v>
      </c>
      <c r="P24" s="30">
        <f>PPRD!P24+RCV_RCY!P24+IMP!P24-EXP!P24+STK_CHG!P24-INTMARB!P24-INTAVI!P24</f>
        <v>-14.890627687016345</v>
      </c>
      <c r="Q24" s="30">
        <f>PPRD!Q24+RCV_RCY!Q24+IMP!Q24-EXP!Q24+STK_CHG!Q24-INTMARB!Q24-INTAVI!Q24</f>
        <v>-9.9640584694754981</v>
      </c>
      <c r="R24" s="30">
        <f>PPRD!R24+RCV_RCY!R24+IMP!R24-EXP!R24+STK_CHG!R24-INTMARB!R24-INTAVI!R24</f>
        <v>24.708254514187441</v>
      </c>
      <c r="S24" s="30">
        <f>PPRD!S24+RCV_RCY!S24+IMP!S24-EXP!S24+STK_CHG!S24-INTMARB!S24-INTAVI!S24</f>
        <v>4.8688736027515054</v>
      </c>
      <c r="T24" s="30">
        <f>PPRD!T24+RCV_RCY!T24+IMP!T24-EXP!T24+STK_CHG!T24-INTMARB!T24-INTAVI!T24</f>
        <v>5.4513327601031847</v>
      </c>
      <c r="U24" s="30">
        <f>PPRD!U24+RCV_RCY!U24+IMP!U24-EXP!U24+STK_CHG!U24-INTMARB!U24-INTAVI!U24</f>
        <v>29.200859845227857</v>
      </c>
      <c r="V24" s="30">
        <f>PPRD!V24+RCV_RCY!V24+IMP!V24-EXP!V24+STK_CHG!V24-INTMARB!V24-INTAVI!V24</f>
        <v>20.009716251074806</v>
      </c>
      <c r="W24" s="30">
        <f>PPRD!W24+RCV_RCY!W24+IMP!W24-EXP!W24+STK_CHG!W24-INTMARB!W24-INTAVI!W24</f>
        <v>14.128030954428205</v>
      </c>
      <c r="X24" s="30">
        <f>PPRD!X24+RCV_RCY!X24+IMP!X24-EXP!X24+STK_CHG!X24-INTMARB!X24-INTAVI!X24</f>
        <v>12.645141874462595</v>
      </c>
    </row>
    <row r="25" spans="1:24" ht="11.25" customHeight="1" x14ac:dyDescent="0.2">
      <c r="A25" s="24" t="s">
        <v>41</v>
      </c>
      <c r="B25" s="25" t="s">
        <v>42</v>
      </c>
      <c r="C25" s="31">
        <f>PPRD!C25+RCV_RCY!C25+IMP!C25-EXP!C25+STK_CHG!C25-INTMARB!C25-INTAVI!C25</f>
        <v>2851.9614789337911</v>
      </c>
      <c r="D25" s="31">
        <f>PPRD!D25+RCV_RCY!D25+IMP!D25-EXP!D25+STK_CHG!D25-INTMARB!D25-INTAVI!D25</f>
        <v>2847.7956147893378</v>
      </c>
      <c r="E25" s="31">
        <f>PPRD!E25+RCV_RCY!E25+IMP!E25-EXP!E25+STK_CHG!E25-INTMARB!E25-INTAVI!E25</f>
        <v>2677.8083404987101</v>
      </c>
      <c r="F25" s="31">
        <f>PPRD!F25+RCV_RCY!F25+IMP!F25-EXP!F25+STK_CHG!F25-INTMARB!F25-INTAVI!F25</f>
        <v>3016.8928632846087</v>
      </c>
      <c r="G25" s="31">
        <f>PPRD!G25+RCV_RCY!G25+IMP!G25-EXP!G25+STK_CHG!G25-INTMARB!G25-INTAVI!G25</f>
        <v>3321.3753224419602</v>
      </c>
      <c r="H25" s="31">
        <f>PPRD!H25+RCV_RCY!H25+IMP!H25-EXP!H25+STK_CHG!H25-INTMARB!H25-INTAVI!H25</f>
        <v>3366.1092863284612</v>
      </c>
      <c r="I25" s="31">
        <f>PPRD!I25+RCV_RCY!I25+IMP!I25-EXP!I25+STK_CHG!I25-INTMARB!I25-INTAVI!I25</f>
        <v>3283.1244196044709</v>
      </c>
      <c r="J25" s="31">
        <f>PPRD!J25+RCV_RCY!J25+IMP!J25-EXP!J25+STK_CHG!J25-INTMARB!J25-INTAVI!J25</f>
        <v>4230.5593293207212</v>
      </c>
      <c r="K25" s="31">
        <f>PPRD!K25+RCV_RCY!K25+IMP!K25-EXP!K25+STK_CHG!K25-INTMARB!K25-INTAVI!K25</f>
        <v>3365.3787618228716</v>
      </c>
      <c r="L25" s="31">
        <f>PPRD!L25+RCV_RCY!L25+IMP!L25-EXP!L25+STK_CHG!L25-INTMARB!L25-INTAVI!L25</f>
        <v>2488.1541702493546</v>
      </c>
      <c r="M25" s="31">
        <f>PPRD!M25+RCV_RCY!M25+IMP!M25-EXP!M25+STK_CHG!M25-INTMARB!M25-INTAVI!M25</f>
        <v>4109.9941530524502</v>
      </c>
      <c r="N25" s="31">
        <f>PPRD!N25+RCV_RCY!N25+IMP!N25-EXP!N25+STK_CHG!N25-INTMARB!N25-INTAVI!N25</f>
        <v>4082.8635425623388</v>
      </c>
      <c r="O25" s="31">
        <f>PPRD!O25+RCV_RCY!O25+IMP!O25-EXP!O25+STK_CHG!O25-INTMARB!O25-INTAVI!O25</f>
        <v>3433.5549441100598</v>
      </c>
      <c r="P25" s="31">
        <f>PPRD!P25+RCV_RCY!P25+IMP!P25-EXP!P25+STK_CHG!P25-INTMARB!P25-INTAVI!P25</f>
        <v>4098.2850386930349</v>
      </c>
      <c r="Q25" s="31">
        <f>PPRD!Q25+RCV_RCY!Q25+IMP!Q25-EXP!Q25+STK_CHG!Q25-INTMARB!Q25-INTAVI!Q25</f>
        <v>3931.8539122957864</v>
      </c>
      <c r="R25" s="31">
        <f>PPRD!R25+RCV_RCY!R25+IMP!R25-EXP!R25+STK_CHG!R25-INTMARB!R25-INTAVI!R25</f>
        <v>3180.7372312983662</v>
      </c>
      <c r="S25" s="31">
        <f>PPRD!S25+RCV_RCY!S25+IMP!S25-EXP!S25+STK_CHG!S25-INTMARB!S25-INTAVI!S25</f>
        <v>4221.793981083405</v>
      </c>
      <c r="T25" s="31">
        <f>PPRD!T25+RCV_RCY!T25+IMP!T25-EXP!T25+STK_CHG!T25-INTMARB!T25-INTAVI!T25</f>
        <v>4348.7027515047293</v>
      </c>
      <c r="U25" s="31">
        <f>PPRD!U25+RCV_RCY!U25+IMP!U25-EXP!U25+STK_CHG!U25-INTMARB!U25-INTAVI!U25</f>
        <v>4071.9505588993984</v>
      </c>
      <c r="V25" s="31">
        <f>PPRD!V25+RCV_RCY!V25+IMP!V25-EXP!V25+STK_CHG!V25-INTMARB!V25-INTAVI!V25</f>
        <v>3046.843336199483</v>
      </c>
      <c r="W25" s="31">
        <f>PPRD!W25+RCV_RCY!W25+IMP!W25-EXP!W25+STK_CHG!W25-INTMARB!W25-INTAVI!W25</f>
        <v>2492.7062768701635</v>
      </c>
      <c r="X25" s="31">
        <f>PPRD!X25+RCV_RCY!X25+IMP!X25-EXP!X25+STK_CHG!X25-INTMARB!X25-INTAVI!X25</f>
        <v>2725.7885640584695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:W26" si="14">SUM(C27,C33)</f>
        <v>551294.9826311263</v>
      </c>
      <c r="D26" s="31">
        <f t="shared" si="14"/>
        <v>568433.63834909711</v>
      </c>
      <c r="E26" s="31">
        <f t="shared" si="14"/>
        <v>565925.05838349089</v>
      </c>
      <c r="F26" s="31">
        <f t="shared" si="14"/>
        <v>570338.05322441994</v>
      </c>
      <c r="G26" s="31">
        <f t="shared" si="14"/>
        <v>570694.37824591598</v>
      </c>
      <c r="H26" s="31">
        <f t="shared" si="14"/>
        <v>567500.2794496991</v>
      </c>
      <c r="I26" s="31">
        <f t="shared" si="14"/>
        <v>564186.10911435925</v>
      </c>
      <c r="J26" s="31">
        <f t="shared" si="14"/>
        <v>545620.55846947548</v>
      </c>
      <c r="K26" s="31">
        <f t="shared" si="14"/>
        <v>542262.11177987955</v>
      </c>
      <c r="L26" s="31">
        <f t="shared" si="14"/>
        <v>511397.78022355953</v>
      </c>
      <c r="M26" s="31">
        <f t="shared" si="14"/>
        <v>506759.16233877908</v>
      </c>
      <c r="N26" s="31">
        <f t="shared" si="14"/>
        <v>490737.26534823724</v>
      </c>
      <c r="O26" s="31">
        <f t="shared" si="14"/>
        <v>468799.44918314693</v>
      </c>
      <c r="P26" s="31">
        <f t="shared" si="14"/>
        <v>456518.16457437666</v>
      </c>
      <c r="Q26" s="31">
        <f t="shared" si="14"/>
        <v>452221.36913155625</v>
      </c>
      <c r="R26" s="31">
        <f t="shared" si="14"/>
        <v>451869.02192605322</v>
      </c>
      <c r="S26" s="31">
        <f t="shared" si="14"/>
        <v>457791.14858125534</v>
      </c>
      <c r="T26" s="31">
        <f t="shared" si="14"/>
        <v>467348.66595012887</v>
      </c>
      <c r="U26" s="31">
        <f t="shared" si="14"/>
        <v>456775.46775580401</v>
      </c>
      <c r="V26" s="31">
        <f t="shared" si="14"/>
        <v>460540.92992261384</v>
      </c>
      <c r="W26" s="31">
        <f t="shared" si="14"/>
        <v>419156.03387790202</v>
      </c>
      <c r="X26" s="31">
        <f t="shared" ref="X26" si="15">SUM(X27,X33)</f>
        <v>438601.17179707659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:W27" si="16">SUM(C28:C32)</f>
        <v>597803.71504729136</v>
      </c>
      <c r="D27" s="42">
        <f t="shared" si="16"/>
        <v>601416.06672398967</v>
      </c>
      <c r="E27" s="42">
        <f t="shared" si="16"/>
        <v>591728.64204643155</v>
      </c>
      <c r="F27" s="42">
        <f t="shared" si="16"/>
        <v>608560.08340498735</v>
      </c>
      <c r="G27" s="42">
        <f t="shared" si="16"/>
        <v>619809.2008598455</v>
      </c>
      <c r="H27" s="42">
        <f t="shared" si="16"/>
        <v>625775.54952708515</v>
      </c>
      <c r="I27" s="42">
        <f t="shared" si="16"/>
        <v>622705.00971625093</v>
      </c>
      <c r="J27" s="42">
        <f t="shared" si="16"/>
        <v>614143.44015477202</v>
      </c>
      <c r="K27" s="42">
        <f t="shared" si="16"/>
        <v>612119.99423903681</v>
      </c>
      <c r="L27" s="42">
        <f t="shared" si="16"/>
        <v>566956.62252794474</v>
      </c>
      <c r="M27" s="42">
        <f t="shared" si="16"/>
        <v>560426.09888220124</v>
      </c>
      <c r="N27" s="42">
        <f t="shared" si="16"/>
        <v>546404.98392089421</v>
      </c>
      <c r="O27" s="42">
        <f t="shared" si="16"/>
        <v>547038.79251934646</v>
      </c>
      <c r="P27" s="42">
        <f t="shared" si="16"/>
        <v>527124.7305245056</v>
      </c>
      <c r="Q27" s="42">
        <f t="shared" si="16"/>
        <v>527801.18013757514</v>
      </c>
      <c r="R27" s="42">
        <f t="shared" si="16"/>
        <v>551625.88082545134</v>
      </c>
      <c r="S27" s="42">
        <f t="shared" si="16"/>
        <v>552517.06087704212</v>
      </c>
      <c r="T27" s="42">
        <f t="shared" si="16"/>
        <v>562519.12175408413</v>
      </c>
      <c r="U27" s="42">
        <f t="shared" si="16"/>
        <v>550032.47815993126</v>
      </c>
      <c r="V27" s="42">
        <f t="shared" si="16"/>
        <v>542564.52252794488</v>
      </c>
      <c r="W27" s="42">
        <f t="shared" si="16"/>
        <v>477234.72149613075</v>
      </c>
      <c r="X27" s="42">
        <f t="shared" ref="X27" si="17">SUM(X28:X32)</f>
        <v>491633.7199484093</v>
      </c>
    </row>
    <row r="28" spans="1:24" ht="11.25" customHeight="1" x14ac:dyDescent="0.2">
      <c r="A28" s="39" t="s">
        <v>45</v>
      </c>
      <c r="B28" s="23" t="s">
        <v>46</v>
      </c>
      <c r="C28" s="30">
        <f>PPRD!C28+RCV_RCY!C28+IMP!C28-EXP!C28+STK_CHG!C28-INTMARB!C28-INTAVI!C28</f>
        <v>576969.18804815132</v>
      </c>
      <c r="D28" s="30">
        <f>PPRD!D28+RCV_RCY!D28+IMP!D28-EXP!D28+STK_CHG!D28-INTMARB!D28-INTAVI!D28</f>
        <v>575188.74144453998</v>
      </c>
      <c r="E28" s="30">
        <f>PPRD!E28+RCV_RCY!E28+IMP!E28-EXP!E28+STK_CHG!E28-INTMARB!E28-INTAVI!E28</f>
        <v>563047.79492691299</v>
      </c>
      <c r="F28" s="30">
        <f>PPRD!F28+RCV_RCY!F28+IMP!F28-EXP!F28+STK_CHG!F28-INTMARB!F28-INTAVI!F28</f>
        <v>582519.41719690477</v>
      </c>
      <c r="G28" s="30">
        <f>PPRD!G28+RCV_RCY!G28+IMP!G28-EXP!G28+STK_CHG!G28-INTMARB!G28-INTAVI!G28</f>
        <v>595784.25614789361</v>
      </c>
      <c r="H28" s="30">
        <f>PPRD!H28+RCV_RCY!H28+IMP!H28-EXP!H28+STK_CHG!H28-INTMARB!H28-INTAVI!H28</f>
        <v>600454.04935511609</v>
      </c>
      <c r="I28" s="30">
        <f>PPRD!I28+RCV_RCY!I28+IMP!I28-EXP!I28+STK_CHG!I28-INTMARB!I28-INTAVI!I28</f>
        <v>590160.94763542549</v>
      </c>
      <c r="J28" s="30">
        <f>PPRD!J28+RCV_RCY!J28+IMP!J28-EXP!J28+STK_CHG!J28-INTMARB!J28-INTAVI!J28</f>
        <v>584147.09183147026</v>
      </c>
      <c r="K28" s="30">
        <f>PPRD!K28+RCV_RCY!K28+IMP!K28-EXP!K28+STK_CHG!K28-INTMARB!K28-INTAVI!K28</f>
        <v>584958.82846087695</v>
      </c>
      <c r="L28" s="30">
        <f>PPRD!L28+RCV_RCY!L28+IMP!L28-EXP!L28+STK_CHG!L28-INTMARB!L28-INTAVI!L28</f>
        <v>538848.05348237301</v>
      </c>
      <c r="M28" s="30">
        <f>PPRD!M28+RCV_RCY!M28+IMP!M28-EXP!M28+STK_CHG!M28-INTMARB!M28-INTAVI!M28</f>
        <v>537785.18598452269</v>
      </c>
      <c r="N28" s="30">
        <f>PPRD!N28+RCV_RCY!N28+IMP!N28-EXP!N28+STK_CHG!N28-INTMARB!N28-INTAVI!N28</f>
        <v>520232.94393809116</v>
      </c>
      <c r="O28" s="30">
        <f>PPRD!O28+RCV_RCY!O28+IMP!O28-EXP!O28+STK_CHG!O28-INTMARB!O28-INTAVI!O28</f>
        <v>525198.00679277722</v>
      </c>
      <c r="P28" s="30">
        <f>PPRD!P28+RCV_RCY!P28+IMP!P28-EXP!P28+STK_CHG!P28-INTMARB!P28-INTAVI!P28</f>
        <v>498742.30240756663</v>
      </c>
      <c r="Q28" s="30">
        <f>PPRD!Q28+RCV_RCY!Q28+IMP!Q28-EXP!Q28+STK_CHG!Q28-INTMARB!Q28-INTAVI!Q28</f>
        <v>501244.80679277721</v>
      </c>
      <c r="R28" s="30">
        <f>PPRD!R28+RCV_RCY!R28+IMP!R28-EXP!R28+STK_CHG!R28-INTMARB!R28-INTAVI!R28</f>
        <v>529893.14995700773</v>
      </c>
      <c r="S28" s="30">
        <f>PPRD!S28+RCV_RCY!S28+IMP!S28-EXP!S28+STK_CHG!S28-INTMARB!S28-INTAVI!S28</f>
        <v>531952.25657781598</v>
      </c>
      <c r="T28" s="30">
        <f>PPRD!T28+RCV_RCY!T28+IMP!T28-EXP!T28+STK_CHG!T28-INTMARB!T28-INTAVI!T28</f>
        <v>543012.23628546845</v>
      </c>
      <c r="U28" s="30">
        <f>PPRD!U28+RCV_RCY!U28+IMP!U28-EXP!U28+STK_CHG!U28-INTMARB!U28-INTAVI!U28</f>
        <v>532705.05331040418</v>
      </c>
      <c r="V28" s="30">
        <f>PPRD!V28+RCV_RCY!V28+IMP!V28-EXP!V28+STK_CHG!V28-INTMARB!V28-INTAVI!V28</f>
        <v>526251.6730008598</v>
      </c>
      <c r="W28" s="30">
        <f>PPRD!W28+RCV_RCY!W28+IMP!W28-EXP!W28+STK_CHG!W28-INTMARB!W28-INTAVI!W28</f>
        <v>460293.73258813418</v>
      </c>
      <c r="X28" s="30">
        <f>PPRD!X28+RCV_RCY!X28+IMP!X28-EXP!X28+STK_CHG!X28-INTMARB!X28-INTAVI!X28</f>
        <v>471847.52201203787</v>
      </c>
    </row>
    <row r="29" spans="1:24" ht="11.25" customHeight="1" x14ac:dyDescent="0.2">
      <c r="A29" s="39" t="s">
        <v>47</v>
      </c>
      <c r="B29" s="23" t="s">
        <v>48</v>
      </c>
      <c r="C29" s="30">
        <f>PPRD!C29+RCV_RCY!C29+IMP!C29-EXP!C29+STK_CHG!C29-INTMARB!C29-INTAVI!C29</f>
        <v>9043.464832330179</v>
      </c>
      <c r="D29" s="30">
        <f>PPRD!D29+RCV_RCY!D29+IMP!D29-EXP!D29+STK_CHG!D29-INTMARB!D29-INTAVI!D29</f>
        <v>9914.042476354256</v>
      </c>
      <c r="E29" s="30">
        <f>PPRD!E29+RCV_RCY!E29+IMP!E29-EXP!E29+STK_CHG!E29-INTMARB!E29-INTAVI!E29</f>
        <v>11756.666723989683</v>
      </c>
      <c r="F29" s="30">
        <f>PPRD!F29+RCV_RCY!F29+IMP!F29-EXP!F29+STK_CHG!F29-INTMARB!F29-INTAVI!F29</f>
        <v>12079.291745485812</v>
      </c>
      <c r="G29" s="30">
        <f>PPRD!G29+RCV_RCY!G29+IMP!G29-EXP!G29+STK_CHG!G29-INTMARB!G29-INTAVI!G29</f>
        <v>11684.274118658641</v>
      </c>
      <c r="H29" s="30">
        <f>PPRD!H29+RCV_RCY!H29+IMP!H29-EXP!H29+STK_CHG!H29-INTMARB!H29-INTAVI!H29</f>
        <v>12251.993981083402</v>
      </c>
      <c r="I29" s="30">
        <f>PPRD!I29+RCV_RCY!I29+IMP!I29-EXP!I29+STK_CHG!I29-INTMARB!I29-INTAVI!I29</f>
        <v>15167.461306964742</v>
      </c>
      <c r="J29" s="30">
        <f>PPRD!J29+RCV_RCY!J29+IMP!J29-EXP!J29+STK_CHG!J29-INTMARB!J29-INTAVI!J29</f>
        <v>12251.0154772141</v>
      </c>
      <c r="K29" s="30">
        <f>PPRD!K29+RCV_RCY!K29+IMP!K29-EXP!K29+STK_CHG!K29-INTMARB!K29-INTAVI!K29</f>
        <v>10954.203611349956</v>
      </c>
      <c r="L29" s="30">
        <f>PPRD!L29+RCV_RCY!L29+IMP!L29-EXP!L29+STK_CHG!L29-INTMARB!L29-INTAVI!L29</f>
        <v>11875.21642304385</v>
      </c>
      <c r="M29" s="30">
        <f>PPRD!M29+RCV_RCY!M29+IMP!M29-EXP!M29+STK_CHG!M29-INTMARB!M29-INTAVI!M29</f>
        <v>10429.796560619086</v>
      </c>
      <c r="N29" s="30">
        <f>PPRD!N29+RCV_RCY!N29+IMP!N29-EXP!N29+STK_CHG!N29-INTMARB!N29-INTAVI!N29</f>
        <v>10034.500601891661</v>
      </c>
      <c r="O29" s="30">
        <f>PPRD!O29+RCV_RCY!O29+IMP!O29-EXP!O29+STK_CHG!O29-INTMARB!O29-INTAVI!O29</f>
        <v>9729.535081685297</v>
      </c>
      <c r="P29" s="30">
        <f>PPRD!P29+RCV_RCY!P29+IMP!P29-EXP!P29+STK_CHG!P29-INTMARB!P29-INTAVI!P29</f>
        <v>10235.462682717109</v>
      </c>
      <c r="Q29" s="30">
        <f>PPRD!Q29+RCV_RCY!Q29+IMP!Q29-EXP!Q29+STK_CHG!Q29-INTMARB!Q29-INTAVI!Q29</f>
        <v>9491.5987962166801</v>
      </c>
      <c r="R29" s="30">
        <f>PPRD!R29+RCV_RCY!R29+IMP!R29-EXP!R29+STK_CHG!R29-INTMARB!R29-INTAVI!R29</f>
        <v>7043.8886500429899</v>
      </c>
      <c r="S29" s="30">
        <f>PPRD!S29+RCV_RCY!S29+IMP!S29-EXP!S29+STK_CHG!S29-INTMARB!S29-INTAVI!S29</f>
        <v>7414.8546861564901</v>
      </c>
      <c r="T29" s="30">
        <f>PPRD!T29+RCV_RCY!T29+IMP!T29-EXP!T29+STK_CHG!T29-INTMARB!T29-INTAVI!T29</f>
        <v>7811.859673258813</v>
      </c>
      <c r="U29" s="30">
        <f>PPRD!U29+RCV_RCY!U29+IMP!U29-EXP!U29+STK_CHG!U29-INTMARB!U29-INTAVI!U29</f>
        <v>5920.9606190885643</v>
      </c>
      <c r="V29" s="30">
        <f>PPRD!V29+RCV_RCY!V29+IMP!V29-EXP!V29+STK_CHG!V29-INTMARB!V29-INTAVI!V29</f>
        <v>6547.3944969905406</v>
      </c>
      <c r="W29" s="30">
        <f>PPRD!W29+RCV_RCY!W29+IMP!W29-EXP!W29+STK_CHG!W29-INTMARB!W29-INTAVI!W29</f>
        <v>7579.5180567497846</v>
      </c>
      <c r="X29" s="30">
        <f>PPRD!X29+RCV_RCY!X29+IMP!X29-EXP!X29+STK_CHG!X29-INTMARB!X29-INTAVI!X29</f>
        <v>6115.9163370593287</v>
      </c>
    </row>
    <row r="30" spans="1:24" ht="11.25" customHeight="1" x14ac:dyDescent="0.2">
      <c r="A30" s="39" t="s">
        <v>49</v>
      </c>
      <c r="B30" s="23" t="s">
        <v>50</v>
      </c>
      <c r="C30" s="30">
        <f>PPRD!C30+RCV_RCY!C30+IMP!C30-EXP!C30+STK_CHG!C30-INTMARB!C30-INTAVI!C30</f>
        <v>8188.9251074806498</v>
      </c>
      <c r="D30" s="30">
        <f>PPRD!D30+RCV_RCY!D30+IMP!D30-EXP!D30+STK_CHG!D30-INTMARB!D30-INTAVI!D30</f>
        <v>13429.106104901115</v>
      </c>
      <c r="E30" s="30">
        <f>PPRD!E30+RCV_RCY!E30+IMP!E30-EXP!E30+STK_CHG!E30-INTMARB!E30-INTAVI!E30</f>
        <v>12782.839122957868</v>
      </c>
      <c r="F30" s="30">
        <f>PPRD!F30+RCV_RCY!F30+IMP!F30-EXP!F30+STK_CHG!F30-INTMARB!F30-INTAVI!F30</f>
        <v>10152.043250214962</v>
      </c>
      <c r="G30" s="30">
        <f>PPRD!G30+RCV_RCY!G30+IMP!G30-EXP!G30+STK_CHG!G30-INTMARB!G30-INTAVI!G30</f>
        <v>8824.0074806534794</v>
      </c>
      <c r="H30" s="30">
        <f>PPRD!H30+RCV_RCY!H30+IMP!H30-EXP!H30+STK_CHG!H30-INTMARB!H30-INTAVI!H30</f>
        <v>8941.2122098022373</v>
      </c>
      <c r="I30" s="30">
        <f>PPRD!I30+RCV_RCY!I30+IMP!I30-EXP!I30+STK_CHG!I30-INTMARB!I30-INTAVI!I30</f>
        <v>12751.052880481517</v>
      </c>
      <c r="J30" s="30">
        <f>PPRD!J30+RCV_RCY!J30+IMP!J30-EXP!J30+STK_CHG!J30-INTMARB!J30-INTAVI!J30</f>
        <v>13779.842906276866</v>
      </c>
      <c r="K30" s="30">
        <f>PPRD!K30+RCV_RCY!K30+IMP!K30-EXP!K30+STK_CHG!K30-INTMARB!K30-INTAVI!K30</f>
        <v>12339.655803955287</v>
      </c>
      <c r="L30" s="30">
        <f>PPRD!L30+RCV_RCY!L30+IMP!L30-EXP!L30+STK_CHG!L30-INTMARB!L30-INTAVI!L30</f>
        <v>12987.36964746346</v>
      </c>
      <c r="M30" s="30">
        <f>PPRD!M30+RCV_RCY!M30+IMP!M30-EXP!M30+STK_CHG!M30-INTMARB!M30-INTAVI!M30</f>
        <v>9165.635339638864</v>
      </c>
      <c r="N30" s="30">
        <f>PPRD!N30+RCV_RCY!N30+IMP!N30-EXP!N30+STK_CHG!N30-INTMARB!N30-INTAVI!N30</f>
        <v>13309.889165950128</v>
      </c>
      <c r="O30" s="30">
        <f>PPRD!O30+RCV_RCY!O30+IMP!O30-EXP!O30+STK_CHG!O30-INTMARB!O30-INTAVI!O30</f>
        <v>9584.3960447119516</v>
      </c>
      <c r="P30" s="30">
        <f>PPRD!P30+RCV_RCY!P30+IMP!P30-EXP!P30+STK_CHG!P30-INTMARB!P30-INTAVI!P30</f>
        <v>15695.282631126394</v>
      </c>
      <c r="Q30" s="30">
        <f>PPRD!Q30+RCV_RCY!Q30+IMP!Q30-EXP!Q30+STK_CHG!Q30-INTMARB!Q30-INTAVI!Q30</f>
        <v>14829.214101461739</v>
      </c>
      <c r="R30" s="30">
        <f>PPRD!R30+RCV_RCY!R30+IMP!R30-EXP!R30+STK_CHG!R30-INTMARB!R30-INTAVI!R30</f>
        <v>12417.004127257094</v>
      </c>
      <c r="S30" s="30">
        <f>PPRD!S30+RCV_RCY!S30+IMP!S30-EXP!S30+STK_CHG!S30-INTMARB!S30-INTAVI!S30</f>
        <v>10609.029664660357</v>
      </c>
      <c r="T30" s="30">
        <f>PPRD!T30+RCV_RCY!T30+IMP!T30-EXP!T30+STK_CHG!T30-INTMARB!T30-INTAVI!T30</f>
        <v>9384.1957867583806</v>
      </c>
      <c r="U30" s="30">
        <f>PPRD!U30+RCV_RCY!U30+IMP!U30-EXP!U30+STK_CHG!U30-INTMARB!U30-INTAVI!U30</f>
        <v>8654.3851246775575</v>
      </c>
      <c r="V30" s="30">
        <f>PPRD!V30+RCV_RCY!V30+IMP!V30-EXP!V30+STK_CHG!V30-INTMARB!V30-INTAVI!V30</f>
        <v>7264.3032674118658</v>
      </c>
      <c r="W30" s="30">
        <f>PPRD!W30+RCV_RCY!W30+IMP!W30-EXP!W30+STK_CHG!W30-INTMARB!W30-INTAVI!W30</f>
        <v>7397.0750644883883</v>
      </c>
      <c r="X30" s="30">
        <f>PPRD!X30+RCV_RCY!X30+IMP!X30-EXP!X30+STK_CHG!X30-INTMARB!X30-INTAVI!X30</f>
        <v>11451.968185726564</v>
      </c>
    </row>
    <row r="31" spans="1:24" ht="11.25" customHeight="1" x14ac:dyDescent="0.2">
      <c r="A31" s="39" t="s">
        <v>51</v>
      </c>
      <c r="B31" s="23" t="s">
        <v>52</v>
      </c>
      <c r="C31" s="30">
        <f>PPRD!C31+RCV_RCY!C31+IMP!C31-EXP!C31+STK_CHG!C31-INTMARB!C31-INTAVI!C31</f>
        <v>2588.854514187447</v>
      </c>
      <c r="D31" s="30">
        <f>PPRD!D31+RCV_RCY!D31+IMP!D31-EXP!D31+STK_CHG!D31-INTMARB!D31-INTAVI!D31</f>
        <v>2020.8713671539126</v>
      </c>
      <c r="E31" s="30">
        <f>PPRD!E31+RCV_RCY!E31+IMP!E31-EXP!E31+STK_CHG!E31-INTMARB!E31-INTAVI!E31</f>
        <v>2201.7897678417885</v>
      </c>
      <c r="F31" s="30">
        <f>PPRD!F31+RCV_RCY!F31+IMP!F31-EXP!F31+STK_CHG!F31-INTMARB!F31-INTAVI!F31</f>
        <v>2447.8582115219265</v>
      </c>
      <c r="G31" s="30">
        <f>PPRD!G31+RCV_RCY!G31+IMP!G31-EXP!G31+STK_CHG!G31-INTMARB!G31-INTAVI!G31</f>
        <v>2956.6236457437658</v>
      </c>
      <c r="H31" s="30">
        <f>PPRD!H31+RCV_RCY!H31+IMP!H31-EXP!H31+STK_CHG!H31-INTMARB!H31-INTAVI!H31</f>
        <v>3673.3053310404125</v>
      </c>
      <c r="I31" s="30">
        <f>PPRD!I31+RCV_RCY!I31+IMP!I31-EXP!I31+STK_CHG!I31-INTMARB!I31-INTAVI!I31</f>
        <v>4058.5432502149597</v>
      </c>
      <c r="J31" s="30">
        <f>PPRD!J31+RCV_RCY!J31+IMP!J31-EXP!J31+STK_CHG!J31-INTMARB!J31-INTAVI!J31</f>
        <v>3971.2092863284611</v>
      </c>
      <c r="K31" s="30">
        <f>PPRD!K31+RCV_RCY!K31+IMP!K31-EXP!K31+STK_CHG!K31-INTMARB!K31-INTAVI!K31</f>
        <v>4102.1673258813416</v>
      </c>
      <c r="L31" s="30">
        <f>PPRD!L31+RCV_RCY!L31+IMP!L31-EXP!L31+STK_CHG!L31-INTMARB!L31-INTAVI!L31</f>
        <v>3610.5157351676698</v>
      </c>
      <c r="M31" s="30">
        <f>PPRD!M31+RCV_RCY!M31+IMP!M31-EXP!M31+STK_CHG!M31-INTMARB!M31-INTAVI!M31</f>
        <v>3398.4806534823733</v>
      </c>
      <c r="N31" s="30">
        <f>PPRD!N31+RCV_RCY!N31+IMP!N31-EXP!N31+STK_CHG!N31-INTMARB!N31-INTAVI!N31</f>
        <v>3213.2428202923479</v>
      </c>
      <c r="O31" s="30">
        <f>PPRD!O31+RCV_RCY!O31+IMP!O31-EXP!O31+STK_CHG!O31-INTMARB!O31-INTAVI!O31</f>
        <v>2886.3637145313837</v>
      </c>
      <c r="P31" s="30">
        <f>PPRD!P31+RCV_RCY!P31+IMP!P31-EXP!P31+STK_CHG!P31-INTMARB!P31-INTAVI!P31</f>
        <v>2948.8678417884776</v>
      </c>
      <c r="Q31" s="30">
        <f>PPRD!Q31+RCV_RCY!Q31+IMP!Q31-EXP!Q31+STK_CHG!Q31-INTMARB!Q31-INTAVI!Q31</f>
        <v>2793.8889079965606</v>
      </c>
      <c r="R31" s="30">
        <f>PPRD!R31+RCV_RCY!R31+IMP!R31-EXP!R31+STK_CHG!R31-INTMARB!R31-INTAVI!R31</f>
        <v>2989.1915735167672</v>
      </c>
      <c r="S31" s="30">
        <f>PPRD!S31+RCV_RCY!S31+IMP!S31-EXP!S31+STK_CHG!S31-INTMARB!S31-INTAVI!S31</f>
        <v>3139.3920034393809</v>
      </c>
      <c r="T31" s="30">
        <f>PPRD!T31+RCV_RCY!T31+IMP!T31-EXP!T31+STK_CHG!T31-INTMARB!T31-INTAVI!T31</f>
        <v>3177.2456577815997</v>
      </c>
      <c r="U31" s="30">
        <f>PPRD!U31+RCV_RCY!U31+IMP!U31-EXP!U31+STK_CHG!U31-INTMARB!U31-INTAVI!U31</f>
        <v>3755.1640584694742</v>
      </c>
      <c r="V31" s="30">
        <f>PPRD!V31+RCV_RCY!V31+IMP!V31-EXP!V31+STK_CHG!V31-INTMARB!V31-INTAVI!V31</f>
        <v>3562.911521926053</v>
      </c>
      <c r="W31" s="30">
        <f>PPRD!W31+RCV_RCY!W31+IMP!W31-EXP!W31+STK_CHG!W31-INTMARB!W31-INTAVI!W31</f>
        <v>2983.5013757523643</v>
      </c>
      <c r="X31" s="30">
        <f>PPRD!X31+RCV_RCY!X31+IMP!X31-EXP!X31+STK_CHG!X31-INTMARB!X31-INTAVI!X31</f>
        <v>3233.1305245055887</v>
      </c>
    </row>
    <row r="32" spans="1:24" ht="11.25" customHeight="1" x14ac:dyDescent="0.2">
      <c r="A32" s="39" t="s">
        <v>53</v>
      </c>
      <c r="B32" s="23" t="s">
        <v>54</v>
      </c>
      <c r="C32" s="30">
        <f>PPRD!C32+RCV_RCY!C32+IMP!C32-EXP!C32+STK_CHG!C32-INTMARB!C32-INTAVI!C32</f>
        <v>1013.2825451418743</v>
      </c>
      <c r="D32" s="30">
        <f>PPRD!D32+RCV_RCY!D32+IMP!D32-EXP!D32+STK_CHG!D32-INTMARB!D32-INTAVI!D32</f>
        <v>863.30533104041274</v>
      </c>
      <c r="E32" s="30">
        <f>PPRD!E32+RCV_RCY!E32+IMP!E32-EXP!E32+STK_CHG!E32-INTMARB!E32-INTAVI!E32</f>
        <v>1939.5515047291485</v>
      </c>
      <c r="F32" s="30">
        <f>PPRD!F32+RCV_RCY!F32+IMP!F32-EXP!F32+STK_CHG!F32-INTMARB!F32-INTAVI!F32</f>
        <v>1361.4730008598456</v>
      </c>
      <c r="G32" s="30">
        <f>PPRD!G32+RCV_RCY!G32+IMP!G32-EXP!G32+STK_CHG!G32-INTMARB!G32-INTAVI!G32</f>
        <v>560.03946689595864</v>
      </c>
      <c r="H32" s="30">
        <f>PPRD!H32+RCV_RCY!H32+IMP!H32-EXP!H32+STK_CHG!H32-INTMARB!H32-INTAVI!H32</f>
        <v>454.98865004299233</v>
      </c>
      <c r="I32" s="30">
        <f>PPRD!I32+RCV_RCY!I32+IMP!I32-EXP!I32+STK_CHG!I32-INTMARB!I32-INTAVI!I32</f>
        <v>567.0046431642304</v>
      </c>
      <c r="J32" s="30">
        <f>PPRD!J32+RCV_RCY!J32+IMP!J32-EXP!J32+STK_CHG!J32-INTMARB!J32-INTAVI!J32</f>
        <v>-5.7193465176268177</v>
      </c>
      <c r="K32" s="30">
        <f>PPRD!K32+RCV_RCY!K32+IMP!K32-EXP!K32+STK_CHG!K32-INTMARB!K32-INTAVI!K32</f>
        <v>-234.86096302665518</v>
      </c>
      <c r="L32" s="30">
        <f>PPRD!L32+RCV_RCY!L32+IMP!L32-EXP!L32+STK_CHG!L32-INTMARB!L32-INTAVI!L32</f>
        <v>-364.53276010318143</v>
      </c>
      <c r="M32" s="30">
        <f>PPRD!M32+RCV_RCY!M32+IMP!M32-EXP!M32+STK_CHG!M32-INTMARB!M32-INTAVI!M32</f>
        <v>-352.99965606190887</v>
      </c>
      <c r="N32" s="30">
        <f>PPRD!N32+RCV_RCY!N32+IMP!N32-EXP!N32+STK_CHG!N32-INTMARB!N32-INTAVI!N32</f>
        <v>-385.59260533104049</v>
      </c>
      <c r="O32" s="30">
        <f>PPRD!O32+RCV_RCY!O32+IMP!O32-EXP!O32+STK_CHG!O32-INTMARB!O32-INTAVI!O32</f>
        <v>-359.50911435941526</v>
      </c>
      <c r="P32" s="30">
        <f>PPRD!P32+RCV_RCY!P32+IMP!P32-EXP!P32+STK_CHG!P32-INTMARB!P32-INTAVI!P32</f>
        <v>-497.18503869303521</v>
      </c>
      <c r="Q32" s="30">
        <f>PPRD!Q32+RCV_RCY!Q32+IMP!Q32-EXP!Q32+STK_CHG!Q32-INTMARB!Q32-INTAVI!Q32</f>
        <v>-558.32846087704206</v>
      </c>
      <c r="R32" s="30">
        <f>PPRD!R32+RCV_RCY!R32+IMP!R32-EXP!R32+STK_CHG!R32-INTMARB!R32-INTAVI!R32</f>
        <v>-717.3534823731726</v>
      </c>
      <c r="S32" s="30">
        <f>PPRD!S32+RCV_RCY!S32+IMP!S32-EXP!S32+STK_CHG!S32-INTMARB!S32-INTAVI!S32</f>
        <v>-598.47205503009445</v>
      </c>
      <c r="T32" s="30">
        <f>PPRD!T32+RCV_RCY!T32+IMP!T32-EXP!T32+STK_CHG!T32-INTMARB!T32-INTAVI!T32</f>
        <v>-866.41564918314702</v>
      </c>
      <c r="U32" s="30">
        <f>PPRD!U32+RCV_RCY!U32+IMP!U32-EXP!U32+STK_CHG!U32-INTMARB!U32-INTAVI!U32</f>
        <v>-1003.0849527085122</v>
      </c>
      <c r="V32" s="30">
        <f>PPRD!V32+RCV_RCY!V32+IMP!V32-EXP!V32+STK_CHG!V32-INTMARB!V32-INTAVI!V32</f>
        <v>-1061.7597592433362</v>
      </c>
      <c r="W32" s="30">
        <f>PPRD!W32+RCV_RCY!W32+IMP!W32-EXP!W32+STK_CHG!W32-INTMARB!W32-INTAVI!W32</f>
        <v>-1019.1055889939812</v>
      </c>
      <c r="X32" s="30">
        <f>PPRD!X32+RCV_RCY!X32+IMP!X32-EXP!X32+STK_CHG!X32-INTMARB!X32-INTAVI!X32</f>
        <v>-1014.8171109200341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:W33" si="18">SUM(C34:C50)</f>
        <v>-46508.73241616509</v>
      </c>
      <c r="D33" s="42">
        <f t="shared" si="18"/>
        <v>-32982.42837489253</v>
      </c>
      <c r="E33" s="42">
        <f t="shared" si="18"/>
        <v>-25803.583662940648</v>
      </c>
      <c r="F33" s="42">
        <f t="shared" si="18"/>
        <v>-38222.030180567446</v>
      </c>
      <c r="G33" s="42">
        <f t="shared" si="18"/>
        <v>-49114.822613929493</v>
      </c>
      <c r="H33" s="42">
        <f t="shared" si="18"/>
        <v>-58275.270077386085</v>
      </c>
      <c r="I33" s="42">
        <f t="shared" si="18"/>
        <v>-58518.900601891677</v>
      </c>
      <c r="J33" s="42">
        <f t="shared" si="18"/>
        <v>-68522.881685296597</v>
      </c>
      <c r="K33" s="42">
        <f t="shared" si="18"/>
        <v>-69857.882459157321</v>
      </c>
      <c r="L33" s="42">
        <f t="shared" si="18"/>
        <v>-55558.842304385209</v>
      </c>
      <c r="M33" s="42">
        <f t="shared" si="18"/>
        <v>-53666.936543422155</v>
      </c>
      <c r="N33" s="42">
        <f t="shared" si="18"/>
        <v>-55667.718572656944</v>
      </c>
      <c r="O33" s="42">
        <f t="shared" si="18"/>
        <v>-78239.343336199541</v>
      </c>
      <c r="P33" s="42">
        <f t="shared" si="18"/>
        <v>-70606.565950128948</v>
      </c>
      <c r="Q33" s="42">
        <f t="shared" si="18"/>
        <v>-75579.811006018906</v>
      </c>
      <c r="R33" s="42">
        <f t="shared" si="18"/>
        <v>-99756.858899398096</v>
      </c>
      <c r="S33" s="42">
        <f t="shared" si="18"/>
        <v>-94725.912295786766</v>
      </c>
      <c r="T33" s="42">
        <f t="shared" si="18"/>
        <v>-95170.45580395525</v>
      </c>
      <c r="U33" s="42">
        <f t="shared" si="18"/>
        <v>-93257.010404127257</v>
      </c>
      <c r="V33" s="42">
        <f t="shared" si="18"/>
        <v>-82023.592605331025</v>
      </c>
      <c r="W33" s="42">
        <f t="shared" si="18"/>
        <v>-58078.687618228731</v>
      </c>
      <c r="X33" s="42">
        <f t="shared" ref="X33" si="19">SUM(X34:X50)</f>
        <v>-53032.54815133271</v>
      </c>
    </row>
    <row r="34" spans="1:24" ht="11.25" customHeight="1" x14ac:dyDescent="0.2">
      <c r="A34" s="39" t="s">
        <v>55</v>
      </c>
      <c r="B34" s="23" t="s">
        <v>56</v>
      </c>
      <c r="C34" s="30">
        <f>PPRD!C34+RCV_RCY!C34+IMP!C34-EXP!C34+STK_CHG!C34-INTMARB!C34-INTAVI!C34</f>
        <v>301.17712811693889</v>
      </c>
      <c r="D34" s="30">
        <f>PPRD!D34+RCV_RCY!D34+IMP!D34-EXP!D34+STK_CHG!D34-INTMARB!D34-INTAVI!D34</f>
        <v>289.30275150472909</v>
      </c>
      <c r="E34" s="30">
        <f>PPRD!E34+RCV_RCY!E34+IMP!E34-EXP!E34+STK_CHG!E34-INTMARB!E34-INTAVI!E34</f>
        <v>270.95150472914872</v>
      </c>
      <c r="F34" s="30">
        <f>PPRD!F34+RCV_RCY!F34+IMP!F34-EXP!F34+STK_CHG!F34-INTMARB!F34-INTAVI!F34</f>
        <v>250.4411865864144</v>
      </c>
      <c r="G34" s="30">
        <f>PPRD!G34+RCV_RCY!G34+IMP!G34-EXP!G34+STK_CHG!G34-INTMARB!G34-INTAVI!G34</f>
        <v>261.23611349957008</v>
      </c>
      <c r="H34" s="30">
        <f>PPRD!H34+RCV_RCY!H34+IMP!H34-EXP!H34+STK_CHG!H34-INTMARB!H34-INTAVI!H34</f>
        <v>262.3155631986242</v>
      </c>
      <c r="I34" s="30">
        <f>PPRD!I34+RCV_RCY!I34+IMP!I34-EXP!I34+STK_CHG!I34-INTMARB!I34-INTAVI!I34</f>
        <v>290.38228718830612</v>
      </c>
      <c r="J34" s="30">
        <f>PPRD!J34+RCV_RCY!J34+IMP!J34-EXP!J34+STK_CHG!J34-INTMARB!J34-INTAVI!J34</f>
        <v>367.02588134135863</v>
      </c>
      <c r="K34" s="30">
        <f>PPRD!K34+RCV_RCY!K34+IMP!K34-EXP!K34+STK_CHG!K34-INTMARB!K34-INTAVI!K34</f>
        <v>367.02588134135863</v>
      </c>
      <c r="L34" s="30">
        <f>PPRD!L34+RCV_RCY!L34+IMP!L34-EXP!L34+STK_CHG!L34-INTMARB!L34-INTAVI!L34</f>
        <v>255.83860705073079</v>
      </c>
      <c r="M34" s="30">
        <f>PPRD!M34+RCV_RCY!M34+IMP!M34-EXP!M34+STK_CHG!M34-INTMARB!M34-INTAVI!M34</f>
        <v>322.76689595872739</v>
      </c>
      <c r="N34" s="30">
        <f>PPRD!N34+RCV_RCY!N34+IMP!N34-EXP!N34+STK_CHG!N34-INTMARB!N34-INTAVI!N34</f>
        <v>357.31049011177981</v>
      </c>
      <c r="O34" s="30">
        <f>PPRD!O34+RCV_RCY!O34+IMP!O34-EXP!O34+STK_CHG!O34-INTMARB!O34-INTAVI!O34</f>
        <v>425.28366294067058</v>
      </c>
      <c r="P34" s="30">
        <f>PPRD!P34+RCV_RCY!P34+IMP!P34-EXP!P34+STK_CHG!P34-INTMARB!P34-INTAVI!P34</f>
        <v>395.77153912295779</v>
      </c>
      <c r="Q34" s="30">
        <f>PPRD!Q34+RCV_RCY!Q34+IMP!Q34-EXP!Q34+STK_CHG!Q34-INTMARB!Q34-INTAVI!Q34</f>
        <v>544.71496130696471</v>
      </c>
      <c r="R34" s="30">
        <f>PPRD!R34+RCV_RCY!R34+IMP!R34-EXP!R34+STK_CHG!R34-INTMARB!R34-INTAVI!R34</f>
        <v>393.143336199484</v>
      </c>
      <c r="S34" s="30">
        <f>PPRD!S34+RCV_RCY!S34+IMP!S34-EXP!S34+STK_CHG!S34-INTMARB!S34-INTAVI!S34</f>
        <v>335.00653482373173</v>
      </c>
      <c r="T34" s="30">
        <f>PPRD!T34+RCV_RCY!T34+IMP!T34-EXP!T34+STK_CHG!T34-INTMARB!T34-INTAVI!T34</f>
        <v>354.12003439380908</v>
      </c>
      <c r="U34" s="30">
        <f>PPRD!U34+RCV_RCY!U34+IMP!U34-EXP!U34+STK_CHG!U34-INTMARB!U34-INTAVI!U34</f>
        <v>291.5931212381771</v>
      </c>
      <c r="V34" s="30">
        <f>PPRD!V34+RCV_RCY!V34+IMP!V34-EXP!V34+STK_CHG!V34-INTMARB!V34-INTAVI!V34</f>
        <v>329.76638005159072</v>
      </c>
      <c r="W34" s="30">
        <f>PPRD!W34+RCV_RCY!W34+IMP!W34-EXP!W34+STK_CHG!W34-INTMARB!W34-INTAVI!W34</f>
        <v>300.28865004299217</v>
      </c>
      <c r="X34" s="30">
        <f>PPRD!X34+RCV_RCY!X34+IMP!X34-EXP!X34+STK_CHG!X34-INTMARB!X34-INTAVI!X34</f>
        <v>273.66569217540842</v>
      </c>
    </row>
    <row r="35" spans="1:24" ht="11.25" customHeight="1" x14ac:dyDescent="0.2">
      <c r="A35" s="39" t="s">
        <v>57</v>
      </c>
      <c r="B35" s="23" t="s">
        <v>58</v>
      </c>
      <c r="C35" s="30">
        <f>PPRD!C35+RCV_RCY!C35+IMP!C35-EXP!C35+STK_CHG!C35-INTMARB!C35-INTAVI!C35</f>
        <v>9.9742046431642351</v>
      </c>
      <c r="D35" s="30">
        <f>PPRD!D35+RCV_RCY!D35+IMP!D35-EXP!D35+STK_CHG!D35-INTMARB!D35-INTAVI!D35</f>
        <v>212.7830610490112</v>
      </c>
      <c r="E35" s="30">
        <f>PPRD!E35+RCV_RCY!E35+IMP!E35-EXP!E35+STK_CHG!E35-INTMARB!E35-INTAVI!E35</f>
        <v>293.68486672398967</v>
      </c>
      <c r="F35" s="30">
        <f>PPRD!F35+RCV_RCY!F35+IMP!F35-EXP!F35+STK_CHG!F35-INTMARB!F35-INTAVI!F35</f>
        <v>263.76225279449699</v>
      </c>
      <c r="G35" s="30">
        <f>PPRD!G35+RCV_RCY!G35+IMP!G35-EXP!G35+STK_CHG!G35-INTMARB!G35-INTAVI!G35</f>
        <v>263.76233877901973</v>
      </c>
      <c r="H35" s="30">
        <f>PPRD!H35+RCV_RCY!H35+IMP!H35-EXP!H35+STK_CHG!H35-INTMARB!H35-INTAVI!H35</f>
        <v>350.20541702493551</v>
      </c>
      <c r="I35" s="30">
        <f>PPRD!I35+RCV_RCY!I35+IMP!I35-EXP!I35+STK_CHG!I35-INTMARB!I35-INTAVI!I35</f>
        <v>376.80326741186587</v>
      </c>
      <c r="J35" s="30">
        <f>PPRD!J35+RCV_RCY!J35+IMP!J35-EXP!J35+STK_CHG!J35-INTMARB!J35-INTAVI!J35</f>
        <v>397.8599312123817</v>
      </c>
      <c r="K35" s="30">
        <f>PPRD!K35+RCV_RCY!K35+IMP!K35-EXP!K35+STK_CHG!K35-INTMARB!K35-INTAVI!K35</f>
        <v>362.39613069647459</v>
      </c>
      <c r="L35" s="30">
        <f>PPRD!L35+RCV_RCY!L35+IMP!L35-EXP!L35+STK_CHG!L35-INTMARB!L35-INTAVI!L35</f>
        <v>324.71573516766978</v>
      </c>
      <c r="M35" s="30">
        <f>PPRD!M35+RCV_RCY!M35+IMP!M35-EXP!M35+STK_CHG!M35-INTMARB!M35-INTAVI!M35</f>
        <v>370.15382631126403</v>
      </c>
      <c r="N35" s="30">
        <f>PPRD!N35+RCV_RCY!N35+IMP!N35-EXP!N35+STK_CHG!N35-INTMARB!N35-INTAVI!N35</f>
        <v>393.42699914015469</v>
      </c>
      <c r="O35" s="30">
        <f>PPRD!O35+RCV_RCY!O35+IMP!O35-EXP!O35+STK_CHG!O35-INTMARB!O35-INTAVI!O35</f>
        <v>381.23619948409288</v>
      </c>
      <c r="P35" s="30">
        <f>PPRD!P35+RCV_RCY!P35+IMP!P35-EXP!P35+STK_CHG!P35-INTMARB!P35-INTAVI!P35</f>
        <v>342.44772141014613</v>
      </c>
      <c r="Q35" s="30">
        <f>PPRD!Q35+RCV_RCY!Q35+IMP!Q35-EXP!Q35+STK_CHG!Q35-INTMARB!Q35-INTAVI!Q35</f>
        <v>379.01977644024072</v>
      </c>
      <c r="R35" s="30">
        <f>PPRD!R35+RCV_RCY!R35+IMP!R35-EXP!R35+STK_CHG!R35-INTMARB!R35-INTAVI!R35</f>
        <v>291.46844368013751</v>
      </c>
      <c r="S35" s="30">
        <f>PPRD!S35+RCV_RCY!S35+IMP!S35-EXP!S35+STK_CHG!S35-INTMARB!S35-INTAVI!S35</f>
        <v>407.83413585554592</v>
      </c>
      <c r="T35" s="30">
        <f>PPRD!T35+RCV_RCY!T35+IMP!T35-EXP!T35+STK_CHG!T35-INTMARB!T35-INTAVI!T35</f>
        <v>507.61994840928639</v>
      </c>
      <c r="U35" s="30">
        <f>PPRD!U35+RCV_RCY!U35+IMP!U35-EXP!U35+STK_CHG!U35-INTMARB!U35-INTAVI!U35</f>
        <v>486.62355975924328</v>
      </c>
      <c r="V35" s="30">
        <f>PPRD!V35+RCV_RCY!V35+IMP!V35-EXP!V35+STK_CHG!V35-INTMARB!V35-INTAVI!V35</f>
        <v>493.80782459157342</v>
      </c>
      <c r="W35" s="30">
        <f>PPRD!W35+RCV_RCY!W35+IMP!W35-EXP!W35+STK_CHG!W35-INTMARB!W35-INTAVI!W35</f>
        <v>166.21220980223558</v>
      </c>
      <c r="X35" s="30">
        <f>PPRD!X35+RCV_RCY!X35+IMP!X35-EXP!X35+STK_CHG!X35-INTMARB!X35-INTAVI!X35</f>
        <v>409.14273430782458</v>
      </c>
    </row>
    <row r="36" spans="1:24" ht="11.25" customHeight="1" x14ac:dyDescent="0.2">
      <c r="A36" s="39" t="s">
        <v>59</v>
      </c>
      <c r="B36" s="23" t="s">
        <v>60</v>
      </c>
      <c r="C36" s="30">
        <f>PPRD!C36+RCV_RCY!C36+IMP!C36-EXP!C36+STK_CHG!C36-INTMARB!C36-INTAVI!C36</f>
        <v>5808.7367153912328</v>
      </c>
      <c r="D36" s="30">
        <f>PPRD!D36+RCV_RCY!D36+IMP!D36-EXP!D36+STK_CHG!D36-INTMARB!D36-INTAVI!D36</f>
        <v>6466.2020636285488</v>
      </c>
      <c r="E36" s="30">
        <f>PPRD!E36+RCV_RCY!E36+IMP!E36-EXP!E36+STK_CHG!E36-INTMARB!E36-INTAVI!E36</f>
        <v>7163.4555460017227</v>
      </c>
      <c r="F36" s="30">
        <f>PPRD!F36+RCV_RCY!F36+IMP!F36-EXP!F36+STK_CHG!F36-INTMARB!F36-INTAVI!F36</f>
        <v>5782.2819432502138</v>
      </c>
      <c r="G36" s="30">
        <f>PPRD!G36+RCV_RCY!G36+IMP!G36-EXP!G36+STK_CHG!G36-INTMARB!G36-INTAVI!G36</f>
        <v>6613.3938950988822</v>
      </c>
      <c r="H36" s="30">
        <f>PPRD!H36+RCV_RCY!H36+IMP!H36-EXP!H36+STK_CHG!H36-INTMARB!H36-INTAVI!H36</f>
        <v>7050.9105760962993</v>
      </c>
      <c r="I36" s="30">
        <f>PPRD!I36+RCV_RCY!I36+IMP!I36-EXP!I36+STK_CHG!I36-INTMARB!I36-INTAVI!I36</f>
        <v>8081.3664660361101</v>
      </c>
      <c r="J36" s="30">
        <f>PPRD!J36+RCV_RCY!J36+IMP!J36-EXP!J36+STK_CHG!J36-INTMARB!J36-INTAVI!J36</f>
        <v>8338.4099742046419</v>
      </c>
      <c r="K36" s="30">
        <f>PPRD!K36+RCV_RCY!K36+IMP!K36-EXP!K36+STK_CHG!K36-INTMARB!K36-INTAVI!K36</f>
        <v>8210.7410146173643</v>
      </c>
      <c r="L36" s="30">
        <f>PPRD!L36+RCV_RCY!L36+IMP!L36-EXP!L36+STK_CHG!L36-INTMARB!L36-INTAVI!L36</f>
        <v>9033.5908856405877</v>
      </c>
      <c r="M36" s="30">
        <f>PPRD!M36+RCV_RCY!M36+IMP!M36-EXP!M36+STK_CHG!M36-INTMARB!M36-INTAVI!M36</f>
        <v>9467.1660361135</v>
      </c>
      <c r="N36" s="30">
        <f>PPRD!N36+RCV_RCY!N36+IMP!N36-EXP!N36+STK_CHG!N36-INTMARB!N36-INTAVI!N36</f>
        <v>9538.8246775580428</v>
      </c>
      <c r="O36" s="30">
        <f>PPRD!O36+RCV_RCY!O36+IMP!O36-EXP!O36+STK_CHG!O36-INTMARB!O36-INTAVI!O36</f>
        <v>9199.9890799656077</v>
      </c>
      <c r="P36" s="30">
        <f>PPRD!P36+RCV_RCY!P36+IMP!P36-EXP!P36+STK_CHG!P36-INTMARB!P36-INTAVI!P36</f>
        <v>11979.015305245053</v>
      </c>
      <c r="Q36" s="30">
        <f>PPRD!Q36+RCV_RCY!Q36+IMP!Q36-EXP!Q36+STK_CHG!Q36-INTMARB!Q36-INTAVI!Q36</f>
        <v>13680.516337059318</v>
      </c>
      <c r="R36" s="30">
        <f>PPRD!R36+RCV_RCY!R36+IMP!R36-EXP!R36+STK_CHG!R36-INTMARB!R36-INTAVI!R36</f>
        <v>13788.948151332759</v>
      </c>
      <c r="S36" s="30">
        <f>PPRD!S36+RCV_RCY!S36+IMP!S36-EXP!S36+STK_CHG!S36-INTMARB!S36-INTAVI!S36</f>
        <v>13841.358985382627</v>
      </c>
      <c r="T36" s="30">
        <f>PPRD!T36+RCV_RCY!T36+IMP!T36-EXP!T36+STK_CHG!T36-INTMARB!T36-INTAVI!T36</f>
        <v>13225.428030954428</v>
      </c>
      <c r="U36" s="30">
        <f>PPRD!U36+RCV_RCY!U36+IMP!U36-EXP!U36+STK_CHG!U36-INTMARB!U36-INTAVI!U36</f>
        <v>14711.568357695613</v>
      </c>
      <c r="V36" s="30">
        <f>PPRD!V36+RCV_RCY!V36+IMP!V36-EXP!V36+STK_CHG!V36-INTMARB!V36-INTAVI!V36</f>
        <v>14856.114445399831</v>
      </c>
      <c r="W36" s="30">
        <f>PPRD!W36+RCV_RCY!W36+IMP!W36-EXP!W36+STK_CHG!W36-INTMARB!W36-INTAVI!W36</f>
        <v>13947.623989681853</v>
      </c>
      <c r="X36" s="30">
        <f>PPRD!X36+RCV_RCY!X36+IMP!X36-EXP!X36+STK_CHG!X36-INTMARB!X36-INTAVI!X36</f>
        <v>13390.818314703354</v>
      </c>
    </row>
    <row r="37" spans="1:24" ht="11.25" customHeight="1" x14ac:dyDescent="0.2">
      <c r="A37" s="39" t="s">
        <v>61</v>
      </c>
      <c r="B37" s="23" t="s">
        <v>62</v>
      </c>
      <c r="C37" s="30">
        <f>PPRD!C37+RCV_RCY!C37+IMP!C37-EXP!C37+STK_CHG!C37-INTMARB!C37-INTAVI!C37</f>
        <v>-14584.720034393813</v>
      </c>
      <c r="D37" s="30">
        <f>PPRD!D37+RCV_RCY!D37+IMP!D37-EXP!D37+STK_CHG!D37-INTMARB!D37-INTAVI!D37</f>
        <v>-18106.54797936371</v>
      </c>
      <c r="E37" s="30">
        <f>PPRD!E37+RCV_RCY!E37+IMP!E37-EXP!E37+STK_CHG!E37-INTMARB!E37-INTAVI!E37</f>
        <v>-18999.791143594139</v>
      </c>
      <c r="F37" s="30">
        <f>PPRD!F37+RCV_RCY!F37+IMP!F37-EXP!F37+STK_CHG!F37-INTMARB!F37-INTAVI!F37</f>
        <v>-24167.427858985386</v>
      </c>
      <c r="G37" s="30">
        <f>PPRD!G37+RCV_RCY!G37+IMP!G37-EXP!G37+STK_CHG!G37-INTMARB!G37-INTAVI!G37</f>
        <v>-30255.984350816852</v>
      </c>
      <c r="H37" s="30">
        <f>PPRD!H37+RCV_RCY!H37+IMP!H37-EXP!H37+STK_CHG!H37-INTMARB!H37-INTAVI!H37</f>
        <v>-35615.873516766973</v>
      </c>
      <c r="I37" s="30">
        <f>PPRD!I37+RCV_RCY!I37+IMP!I37-EXP!I37+STK_CHG!I37-INTMARB!I37-INTAVI!I37</f>
        <v>-38719.68822012037</v>
      </c>
      <c r="J37" s="30">
        <f>PPRD!J37+RCV_RCY!J37+IMP!J37-EXP!J37+STK_CHG!J37-INTMARB!J37-INTAVI!J37</f>
        <v>-36584.842390369711</v>
      </c>
      <c r="K37" s="30">
        <f>PPRD!K37+RCV_RCY!K37+IMP!K37-EXP!K37+STK_CHG!K37-INTMARB!K37-INTAVI!K37</f>
        <v>-39510.170507308685</v>
      </c>
      <c r="L37" s="30">
        <f>PPRD!L37+RCV_RCY!L37+IMP!L37-EXP!L37+STK_CHG!L37-INTMARB!L37-INTAVI!L37</f>
        <v>-38572.615907136715</v>
      </c>
      <c r="M37" s="30">
        <f>PPRD!M37+RCV_RCY!M37+IMP!M37-EXP!M37+STK_CHG!M37-INTMARB!M37-INTAVI!M37</f>
        <v>-38843.188650043005</v>
      </c>
      <c r="N37" s="30">
        <f>PPRD!N37+RCV_RCY!N37+IMP!N37-EXP!N37+STK_CHG!N37-INTMARB!N37-INTAVI!N37</f>
        <v>-35330.13353396389</v>
      </c>
      <c r="O37" s="30">
        <f>PPRD!O37+RCV_RCY!O37+IMP!O37-EXP!O37+STK_CHG!O37-INTMARB!O37-INTAVI!O37</f>
        <v>-43030.727601031824</v>
      </c>
      <c r="P37" s="30">
        <f>PPRD!P37+RCV_RCY!P37+IMP!P37-EXP!P37+STK_CHG!P37-INTMARB!P37-INTAVI!P37</f>
        <v>-41398.937317282878</v>
      </c>
      <c r="Q37" s="30">
        <f>PPRD!Q37+RCV_RCY!Q37+IMP!Q37-EXP!Q37+STK_CHG!Q37-INTMARB!Q37-INTAVI!Q37</f>
        <v>-42434.032158211536</v>
      </c>
      <c r="R37" s="30">
        <f>PPRD!R37+RCV_RCY!R37+IMP!R37-EXP!R37+STK_CHG!R37-INTMARB!R37-INTAVI!R37</f>
        <v>-48727.004213241598</v>
      </c>
      <c r="S37" s="30">
        <f>PPRD!S37+RCV_RCY!S37+IMP!S37-EXP!S37+STK_CHG!S37-INTMARB!S37-INTAVI!S37</f>
        <v>-48566.787876182272</v>
      </c>
      <c r="T37" s="30">
        <f>PPRD!T37+RCV_RCY!T37+IMP!T37-EXP!T37+STK_CHG!T37-INTMARB!T37-INTAVI!T37</f>
        <v>-49536.778589853828</v>
      </c>
      <c r="U37" s="30">
        <f>PPRD!U37+RCV_RCY!U37+IMP!U37-EXP!U37+STK_CHG!U37-INTMARB!U37-INTAVI!U37</f>
        <v>-52527.797936371455</v>
      </c>
      <c r="V37" s="30">
        <f>PPRD!V37+RCV_RCY!V37+IMP!V37-EXP!V37+STK_CHG!V37-INTMARB!V37-INTAVI!V37</f>
        <v>-52655.480481513317</v>
      </c>
      <c r="W37" s="30">
        <f>PPRD!W37+RCV_RCY!W37+IMP!W37-EXP!W37+STK_CHG!W37-INTMARB!W37-INTAVI!W37</f>
        <v>-45054.943078245902</v>
      </c>
      <c r="X37" s="30">
        <f>PPRD!X37+RCV_RCY!X37+IMP!X37-EXP!X37+STK_CHG!X37-INTMARB!X37-INTAVI!X37</f>
        <v>-48533.007652622509</v>
      </c>
    </row>
    <row r="38" spans="1:24" ht="11.25" customHeight="1" x14ac:dyDescent="0.2">
      <c r="A38" s="39" t="s">
        <v>63</v>
      </c>
      <c r="B38" s="23" t="s">
        <v>64</v>
      </c>
      <c r="C38" s="30">
        <f>PPRD!C38+RCV_RCY!C38+IMP!C38-EXP!C38+STK_CHG!C38-INTMARB!C38-INTAVI!C38</f>
        <v>-95.154428202923498</v>
      </c>
      <c r="D38" s="30">
        <f>PPRD!D38+RCV_RCY!D38+IMP!D38-EXP!D38+STK_CHG!D38-INTMARB!D38-INTAVI!D38</f>
        <v>-40.871883061049012</v>
      </c>
      <c r="E38" s="30">
        <f>PPRD!E38+RCV_RCY!E38+IMP!E38-EXP!E38+STK_CHG!E38-INTMARB!E38-INTAVI!E38</f>
        <v>-23.604127257093729</v>
      </c>
      <c r="F38" s="30">
        <f>PPRD!F38+RCV_RCY!F38+IMP!F38-EXP!F38+STK_CHG!F38-INTMARB!F38-INTAVI!F38</f>
        <v>-33.154342218400707</v>
      </c>
      <c r="G38" s="30">
        <f>PPRD!G38+RCV_RCY!G38+IMP!G38-EXP!G38+STK_CHG!G38-INTMARB!G38-INTAVI!G38</f>
        <v>-16.359845227858969</v>
      </c>
      <c r="H38" s="30">
        <f>PPRD!H38+RCV_RCY!H38+IMP!H38-EXP!H38+STK_CHG!H38-INTMARB!H38-INTAVI!H38</f>
        <v>11.599484092863264</v>
      </c>
      <c r="I38" s="30">
        <f>PPRD!I38+RCV_RCY!I38+IMP!I38-EXP!I38+STK_CHG!I38-INTMARB!I38-INTAVI!I38</f>
        <v>43.119088564058487</v>
      </c>
      <c r="J38" s="30">
        <f>PPRD!J38+RCV_RCY!J38+IMP!J38-EXP!J38+STK_CHG!J38-INTMARB!J38-INTAVI!J38</f>
        <v>-76.297850386930335</v>
      </c>
      <c r="K38" s="30">
        <f>PPRD!K38+RCV_RCY!K38+IMP!K38-EXP!K38+STK_CHG!K38-INTMARB!K38-INTAVI!K38</f>
        <v>-81.918916595012888</v>
      </c>
      <c r="L38" s="30">
        <f>PPRD!L38+RCV_RCY!L38+IMP!L38-EXP!L38+STK_CHG!L38-INTMARB!L38-INTAVI!L38</f>
        <v>-35.258727429062773</v>
      </c>
      <c r="M38" s="30">
        <f>PPRD!M38+RCV_RCY!M38+IMP!M38-EXP!M38+STK_CHG!M38-INTMARB!M38-INTAVI!M38</f>
        <v>-15.61547721410145</v>
      </c>
      <c r="N38" s="30">
        <f>PPRD!N38+RCV_RCY!N38+IMP!N38-EXP!N38+STK_CHG!N38-INTMARB!N38-INTAVI!N38</f>
        <v>-50.937919174548583</v>
      </c>
      <c r="O38" s="30">
        <f>PPRD!O38+RCV_RCY!O38+IMP!O38-EXP!O38+STK_CHG!O38-INTMARB!O38-INTAVI!O38</f>
        <v>-51.863370593293219</v>
      </c>
      <c r="P38" s="30">
        <f>PPRD!P38+RCV_RCY!P38+IMP!P38-EXP!P38+STK_CHG!P38-INTMARB!P38-INTAVI!P38</f>
        <v>-51.067153912295758</v>
      </c>
      <c r="Q38" s="30">
        <f>PPRD!Q38+RCV_RCY!Q38+IMP!Q38-EXP!Q38+STK_CHG!Q38-INTMARB!Q38-INTAVI!Q38</f>
        <v>-58.821066208082556</v>
      </c>
      <c r="R38" s="30">
        <f>PPRD!R38+RCV_RCY!R38+IMP!R38-EXP!R38+STK_CHG!R38-INTMARB!R38-INTAVI!R38</f>
        <v>-51.785726569217516</v>
      </c>
      <c r="S38" s="30">
        <f>PPRD!S38+RCV_RCY!S38+IMP!S38-EXP!S38+STK_CHG!S38-INTMARB!S38-INTAVI!S38</f>
        <v>-49.286844368013774</v>
      </c>
      <c r="T38" s="30">
        <f>PPRD!T38+RCV_RCY!T38+IMP!T38-EXP!T38+STK_CHG!T38-INTMARB!T38-INTAVI!T38</f>
        <v>-44.891401547721429</v>
      </c>
      <c r="U38" s="30">
        <f>PPRD!U38+RCV_RCY!U38+IMP!U38-EXP!U38+STK_CHG!U38-INTMARB!U38-INTAVI!U38</f>
        <v>-18.852192605331037</v>
      </c>
      <c r="V38" s="30">
        <f>PPRD!V38+RCV_RCY!V38+IMP!V38-EXP!V38+STK_CHG!V38-INTMARB!V38-INTAVI!V38</f>
        <v>-34.943680137575221</v>
      </c>
      <c r="W38" s="30">
        <f>PPRD!W38+RCV_RCY!W38+IMP!W38-EXP!W38+STK_CHG!W38-INTMARB!W38-INTAVI!W38</f>
        <v>-48.797506448839236</v>
      </c>
      <c r="X38" s="30">
        <f>PPRD!X38+RCV_RCY!X38+IMP!X38-EXP!X38+STK_CHG!X38-INTMARB!X38-INTAVI!X38</f>
        <v>-101.33516766981943</v>
      </c>
    </row>
    <row r="39" spans="1:24" ht="11.25" customHeight="1" x14ac:dyDescent="0.2">
      <c r="A39" s="39" t="s">
        <v>65</v>
      </c>
      <c r="B39" s="23" t="s">
        <v>66</v>
      </c>
      <c r="C39" s="30">
        <f>PPRD!C39+RCV_RCY!C39+IMP!C39-EXP!C39+STK_CHG!C39-INTMARB!C39-INTAVI!C39</f>
        <v>-70.891831470335333</v>
      </c>
      <c r="D39" s="30">
        <f>PPRD!D39+RCV_RCY!D39+IMP!D39-EXP!D39+STK_CHG!D39-INTMARB!D39-INTAVI!D39</f>
        <v>-19.076182287188292</v>
      </c>
      <c r="E39" s="30">
        <f>PPRD!E39+RCV_RCY!E39+IMP!E39-EXP!E39+STK_CHG!E39-INTMARB!E39-INTAVI!E39</f>
        <v>4.2324161650902781</v>
      </c>
      <c r="F39" s="30">
        <f>PPRD!F39+RCV_RCY!F39+IMP!F39-EXP!F39+STK_CHG!F39-INTMARB!F39-INTAVI!F39</f>
        <v>7.4066208082545124</v>
      </c>
      <c r="G39" s="30">
        <f>PPRD!G39+RCV_RCY!G39+IMP!G39-EXP!G39+STK_CHG!G39-INTMARB!G39-INTAVI!G39</f>
        <v>6.3332760103181442</v>
      </c>
      <c r="H39" s="30">
        <f>PPRD!H39+RCV_RCY!H39+IMP!H39-EXP!H39+STK_CHG!H39-INTMARB!H39-INTAVI!H39</f>
        <v>12.410662080825452</v>
      </c>
      <c r="I39" s="30">
        <f>PPRD!I39+RCV_RCY!I39+IMP!I39-EXP!I39+STK_CHG!I39-INTMARB!I39-INTAVI!I39</f>
        <v>1.985984522785901</v>
      </c>
      <c r="J39" s="30">
        <f>PPRD!J39+RCV_RCY!J39+IMP!J39-EXP!J39+STK_CHG!J39-INTMARB!J39-INTAVI!J39</f>
        <v>19.005245055889937</v>
      </c>
      <c r="K39" s="30">
        <f>PPRD!K39+RCV_RCY!K39+IMP!K39-EXP!K39+STK_CHG!K39-INTMARB!K39-INTAVI!K39</f>
        <v>6.3485812553740324</v>
      </c>
      <c r="L39" s="30">
        <f>PPRD!L39+RCV_RCY!L39+IMP!L39-EXP!L39+STK_CHG!L39-INTMARB!L39-INTAVI!L39</f>
        <v>0</v>
      </c>
      <c r="M39" s="30">
        <f>PPRD!M39+RCV_RCY!M39+IMP!M39-EXP!M39+STK_CHG!M39-INTMARB!M39-INTAVI!M39</f>
        <v>0</v>
      </c>
      <c r="N39" s="30">
        <f>PPRD!N39+RCV_RCY!N39+IMP!N39-EXP!N39+STK_CHG!N39-INTMARB!N39-INTAVI!N39</f>
        <v>0</v>
      </c>
      <c r="O39" s="30">
        <f>PPRD!O39+RCV_RCY!O39+IMP!O39-EXP!O39+STK_CHG!O39-INTMARB!O39-INTAVI!O39</f>
        <v>0</v>
      </c>
      <c r="P39" s="30">
        <f>PPRD!P39+RCV_RCY!P39+IMP!P39-EXP!P39+STK_CHG!P39-INTMARB!P39-INTAVI!P39</f>
        <v>0</v>
      </c>
      <c r="Q39" s="30">
        <f>PPRD!Q39+RCV_RCY!Q39+IMP!Q39-EXP!Q39+STK_CHG!Q39-INTMARB!Q39-INTAVI!Q39</f>
        <v>0</v>
      </c>
      <c r="R39" s="30">
        <f>PPRD!R39+RCV_RCY!R39+IMP!R39-EXP!R39+STK_CHG!R39-INTMARB!R39-INTAVI!R39</f>
        <v>0</v>
      </c>
      <c r="S39" s="30">
        <f>PPRD!S39+RCV_RCY!S39+IMP!S39-EXP!S39+STK_CHG!S39-INTMARB!S39-INTAVI!S39</f>
        <v>0</v>
      </c>
      <c r="T39" s="30">
        <f>PPRD!T39+RCV_RCY!T39+IMP!T39-EXP!T39+STK_CHG!T39-INTMARB!T39-INTAVI!T39</f>
        <v>0</v>
      </c>
      <c r="U39" s="30">
        <f>PPRD!U39+RCV_RCY!U39+IMP!U39-EXP!U39+STK_CHG!U39-INTMARB!U39-INTAVI!U39</f>
        <v>0</v>
      </c>
      <c r="V39" s="30">
        <f>PPRD!V39+RCV_RCY!V39+IMP!V39-EXP!V39+STK_CHG!V39-INTMARB!V39-INTAVI!V39</f>
        <v>0</v>
      </c>
      <c r="W39" s="30">
        <f>PPRD!W39+RCV_RCY!W39+IMP!W39-EXP!W39+STK_CHG!W39-INTMARB!W39-INTAVI!W39</f>
        <v>0</v>
      </c>
      <c r="X39" s="30">
        <f>PPRD!X39+RCV_RCY!X39+IMP!X39-EXP!X39+STK_CHG!X39-INTMARB!X39-INTAVI!X39</f>
        <v>0</v>
      </c>
    </row>
    <row r="40" spans="1:24" ht="11.25" customHeight="1" x14ac:dyDescent="0.2">
      <c r="A40" s="39" t="s">
        <v>67</v>
      </c>
      <c r="B40" s="23" t="s">
        <v>68</v>
      </c>
      <c r="C40" s="30">
        <f>PPRD!C40+RCV_RCY!C40+IMP!C40-EXP!C40+STK_CHG!C40-INTMARB!C40-INTAVI!C40</f>
        <v>-28748.295700773859</v>
      </c>
      <c r="D40" s="30">
        <f>PPRD!D40+RCV_RCY!D40+IMP!D40-EXP!D40+STK_CHG!D40-INTMARB!D40-INTAVI!D40</f>
        <v>-25582.423387790208</v>
      </c>
      <c r="E40" s="30">
        <f>PPRD!E40+RCV_RCY!E40+IMP!E40-EXP!E40+STK_CHG!E40-INTMARB!E40-INTAVI!E40</f>
        <v>-24870.694153052445</v>
      </c>
      <c r="F40" s="30">
        <f>PPRD!F40+RCV_RCY!F40+IMP!F40-EXP!F40+STK_CHG!F40-INTMARB!F40-INTAVI!F40</f>
        <v>-25726.152708512469</v>
      </c>
      <c r="G40" s="30">
        <f>PPRD!G40+RCV_RCY!G40+IMP!G40-EXP!G40+STK_CHG!G40-INTMARB!G40-INTAVI!G40</f>
        <v>-26316.309372312975</v>
      </c>
      <c r="H40" s="30">
        <f>PPRD!H40+RCV_RCY!H40+IMP!H40-EXP!H40+STK_CHG!H40-INTMARB!H40-INTAVI!H40</f>
        <v>-25816.279621668098</v>
      </c>
      <c r="I40" s="30">
        <f>PPRD!I40+RCV_RCY!I40+IMP!I40-EXP!I40+STK_CHG!I40-INTMARB!I40-INTAVI!I40</f>
        <v>-26912.236371453138</v>
      </c>
      <c r="J40" s="30">
        <f>PPRD!J40+RCV_RCY!J40+IMP!J40-EXP!J40+STK_CHG!J40-INTMARB!J40-INTAVI!J40</f>
        <v>-25879.145657781606</v>
      </c>
      <c r="K40" s="30">
        <f>PPRD!K40+RCV_RCY!K40+IMP!K40-EXP!K40+STK_CHG!K40-INTMARB!K40-INTAVI!K40</f>
        <v>-25460.219346517617</v>
      </c>
      <c r="L40" s="30">
        <f>PPRD!L40+RCV_RCY!L40+IMP!L40-EXP!L40+STK_CHG!L40-INTMARB!L40-INTAVI!L40</f>
        <v>-21945.979105760962</v>
      </c>
      <c r="M40" s="30">
        <f>PPRD!M40+RCV_RCY!M40+IMP!M40-EXP!M40+STK_CHG!M40-INTMARB!M40-INTAVI!M40</f>
        <v>-22494.655889939804</v>
      </c>
      <c r="N40" s="30">
        <f>PPRD!N40+RCV_RCY!N40+IMP!N40-EXP!N40+STK_CHG!N40-INTMARB!N40-INTAVI!N40</f>
        <v>-23856.777042132424</v>
      </c>
      <c r="O40" s="30">
        <f>PPRD!O40+RCV_RCY!O40+IMP!O40-EXP!O40+STK_CHG!O40-INTMARB!O40-INTAVI!O40</f>
        <v>-23516.725623387785</v>
      </c>
      <c r="P40" s="30">
        <f>PPRD!P40+RCV_RCY!P40+IMP!P40-EXP!P40+STK_CHG!P40-INTMARB!P40-INTAVI!P40</f>
        <v>-24610.593637145306</v>
      </c>
      <c r="Q40" s="30">
        <f>PPRD!Q40+RCV_RCY!Q40+IMP!Q40-EXP!Q40+STK_CHG!Q40-INTMARB!Q40-INTAVI!Q40</f>
        <v>-24299.358125537394</v>
      </c>
      <c r="R40" s="30">
        <f>PPRD!R40+RCV_RCY!R40+IMP!R40-EXP!R40+STK_CHG!R40-INTMARB!R40-INTAVI!R40</f>
        <v>-25642.009458297482</v>
      </c>
      <c r="S40" s="30">
        <f>PPRD!S40+RCV_RCY!S40+IMP!S40-EXP!S40+STK_CHG!S40-INTMARB!S40-INTAVI!S40</f>
        <v>-25933.895786758385</v>
      </c>
      <c r="T40" s="30">
        <f>PPRD!T40+RCV_RCY!T40+IMP!T40-EXP!T40+STK_CHG!T40-INTMARB!T40-INTAVI!T40</f>
        <v>-27780.163026655195</v>
      </c>
      <c r="U40" s="30">
        <f>PPRD!U40+RCV_RCY!U40+IMP!U40-EXP!U40+STK_CHG!U40-INTMARB!U40-INTAVI!U40</f>
        <v>-31137.607652622537</v>
      </c>
      <c r="V40" s="30">
        <f>PPRD!V40+RCV_RCY!V40+IMP!V40-EXP!V40+STK_CHG!V40-INTMARB!V40-INTAVI!V40</f>
        <v>-30926.30120378331</v>
      </c>
      <c r="W40" s="30">
        <f>PPRD!W40+RCV_RCY!W40+IMP!W40-EXP!W40+STK_CHG!W40-INTMARB!W40-INTAVI!W40</f>
        <v>-12788.41496130696</v>
      </c>
      <c r="X40" s="30">
        <f>PPRD!X40+RCV_RCY!X40+IMP!X40-EXP!X40+STK_CHG!X40-INTMARB!X40-INTAVI!X40</f>
        <v>-12381.003525365424</v>
      </c>
    </row>
    <row r="41" spans="1:24" ht="11.25" customHeight="1" x14ac:dyDescent="0.2">
      <c r="A41" s="39" t="s">
        <v>69</v>
      </c>
      <c r="B41" s="23" t="s">
        <v>70</v>
      </c>
      <c r="C41" s="30">
        <f>PPRD!C41+RCV_RCY!C41+IMP!C41-EXP!C41+STK_CHG!C41-INTMARB!C41-INTAVI!C41</f>
        <v>1245.0756663800514</v>
      </c>
      <c r="D41" s="30">
        <f>PPRD!D41+RCV_RCY!D41+IMP!D41-EXP!D41+STK_CHG!D41-INTMARB!D41-INTAVI!D41</f>
        <v>1190.3320722269993</v>
      </c>
      <c r="E41" s="30">
        <f>PPRD!E41+RCV_RCY!E41+IMP!E41-EXP!E41+STK_CHG!E41-INTMARB!E41-INTAVI!E41</f>
        <v>775.27987962166844</v>
      </c>
      <c r="F41" s="30">
        <f>PPRD!F41+RCV_RCY!F41+IMP!F41-EXP!F41+STK_CHG!F41-INTMARB!F41-INTAVI!F41</f>
        <v>840.96423043852087</v>
      </c>
      <c r="G41" s="30">
        <f>PPRD!G41+RCV_RCY!G41+IMP!G41-EXP!G41+STK_CHG!G41-INTMARB!G41-INTAVI!G41</f>
        <v>1083.3779879621668</v>
      </c>
      <c r="H41" s="30">
        <f>PPRD!H41+RCV_RCY!H41+IMP!H41-EXP!H41+STK_CHG!H41-INTMARB!H41-INTAVI!H41</f>
        <v>1141.3366294067064</v>
      </c>
      <c r="I41" s="30">
        <f>PPRD!I41+RCV_RCY!I41+IMP!I41-EXP!I41+STK_CHG!I41-INTMARB!I41-INTAVI!I41</f>
        <v>1228.389079965606</v>
      </c>
      <c r="J41" s="30">
        <f>PPRD!J41+RCV_RCY!J41+IMP!J41-EXP!J41+STK_CHG!J41-INTMARB!J41-INTAVI!J41</f>
        <v>917.6644883920892</v>
      </c>
      <c r="K41" s="30">
        <f>PPRD!K41+RCV_RCY!K41+IMP!K41-EXP!K41+STK_CHG!K41-INTMARB!K41-INTAVI!K41</f>
        <v>1305.5689595872739</v>
      </c>
      <c r="L41" s="30">
        <f>PPRD!L41+RCV_RCY!L41+IMP!L41-EXP!L41+STK_CHG!L41-INTMARB!L41-INTAVI!L41</f>
        <v>1749.3907136715393</v>
      </c>
      <c r="M41" s="30">
        <f>PPRD!M41+RCV_RCY!M41+IMP!M41-EXP!M41+STK_CHG!M41-INTMARB!M41-INTAVI!M41</f>
        <v>2167.5036113499573</v>
      </c>
      <c r="N41" s="30">
        <f>PPRD!N41+RCV_RCY!N41+IMP!N41-EXP!N41+STK_CHG!N41-INTMARB!N41-INTAVI!N41</f>
        <v>1921.0812553740327</v>
      </c>
      <c r="O41" s="30">
        <f>PPRD!O41+RCV_RCY!O41+IMP!O41-EXP!O41+STK_CHG!O41-INTMARB!O41-INTAVI!O41</f>
        <v>865.35546001719672</v>
      </c>
      <c r="P41" s="30">
        <f>PPRD!P41+RCV_RCY!P41+IMP!P41-EXP!P41+STK_CHG!P41-INTMARB!P41-INTAVI!P41</f>
        <v>1340.0828890799655</v>
      </c>
      <c r="Q41" s="30">
        <f>PPRD!Q41+RCV_RCY!Q41+IMP!Q41-EXP!Q41+STK_CHG!Q41-INTMARB!Q41-INTAVI!Q41</f>
        <v>1113.9944110060196</v>
      </c>
      <c r="R41" s="30">
        <f>PPRD!R41+RCV_RCY!R41+IMP!R41-EXP!R41+STK_CHG!R41-INTMARB!R41-INTAVI!R41</f>
        <v>479.06861564918319</v>
      </c>
      <c r="S41" s="30">
        <f>PPRD!S41+RCV_RCY!S41+IMP!S41-EXP!S41+STK_CHG!S41-INTMARB!S41-INTAVI!S41</f>
        <v>478.18572656921737</v>
      </c>
      <c r="T41" s="30">
        <f>PPRD!T41+RCV_RCY!T41+IMP!T41-EXP!T41+STK_CHG!T41-INTMARB!T41-INTAVI!T41</f>
        <v>356.4500429922611</v>
      </c>
      <c r="U41" s="30">
        <f>PPRD!U41+RCV_RCY!U41+IMP!U41-EXP!U41+STK_CHG!U41-INTMARB!U41-INTAVI!U41</f>
        <v>475.58787618228666</v>
      </c>
      <c r="V41" s="30">
        <f>PPRD!V41+RCV_RCY!V41+IMP!V41-EXP!V41+STK_CHG!V41-INTMARB!V41-INTAVI!V41</f>
        <v>584.50490111779891</v>
      </c>
      <c r="W41" s="30">
        <f>PPRD!W41+RCV_RCY!W41+IMP!W41-EXP!W41+STK_CHG!W41-INTMARB!W41-INTAVI!W41</f>
        <v>789.06405846947519</v>
      </c>
      <c r="X41" s="30">
        <f>PPRD!X41+RCV_RCY!X41+IMP!X41-EXP!X41+STK_CHG!X41-INTMARB!X41-INTAVI!X41</f>
        <v>1137.7914015477213</v>
      </c>
    </row>
    <row r="42" spans="1:24" ht="11.25" customHeight="1" x14ac:dyDescent="0.2">
      <c r="A42" s="39" t="s">
        <v>71</v>
      </c>
      <c r="B42" s="23" t="s">
        <v>72</v>
      </c>
      <c r="C42" s="30">
        <f>PPRD!C42+RCV_RCY!C42+IMP!C42-EXP!C42+STK_CHG!C42-INTMARB!C42-INTAVI!C42</f>
        <v>10800.964746345662</v>
      </c>
      <c r="D42" s="30">
        <f>PPRD!D42+RCV_RCY!D42+IMP!D42-EXP!D42+STK_CHG!D42-INTMARB!D42-INTAVI!D42</f>
        <v>11364.838263112641</v>
      </c>
      <c r="E42" s="30">
        <f>PPRD!E42+RCV_RCY!E42+IMP!E42-EXP!E42+STK_CHG!E42-INTMARB!E42-INTAVI!E42</f>
        <v>11978.298366294051</v>
      </c>
      <c r="F42" s="30">
        <f>PPRD!F42+RCV_RCY!F42+IMP!F42-EXP!F42+STK_CHG!F42-INTMARB!F42-INTAVI!F42</f>
        <v>13187.87540842648</v>
      </c>
      <c r="G42" s="30">
        <f>PPRD!G42+RCV_RCY!G42+IMP!G42-EXP!G42+STK_CHG!G42-INTMARB!G42-INTAVI!G42</f>
        <v>13666.834479793635</v>
      </c>
      <c r="H42" s="30">
        <f>PPRD!H42+RCV_RCY!H42+IMP!H42-EXP!H42+STK_CHG!H42-INTMARB!H42-INTAVI!H42</f>
        <v>14187.900085984522</v>
      </c>
      <c r="I42" s="30">
        <f>PPRD!I42+RCV_RCY!I42+IMP!I42-EXP!I42+STK_CHG!I42-INTMARB!I42-INTAVI!I42</f>
        <v>15011.895614789348</v>
      </c>
      <c r="J42" s="30">
        <f>PPRD!J42+RCV_RCY!J42+IMP!J42-EXP!J42+STK_CHG!J42-INTMARB!J42-INTAVI!J42</f>
        <v>15365.639982803092</v>
      </c>
      <c r="K42" s="30">
        <f>PPRD!K42+RCV_RCY!K42+IMP!K42-EXP!K42+STK_CHG!K42-INTMARB!K42-INTAVI!K42</f>
        <v>9631.3782459157264</v>
      </c>
      <c r="L42" s="30">
        <f>PPRD!L42+RCV_RCY!L42+IMP!L42-EXP!L42+STK_CHG!L42-INTMARB!L42-INTAVI!L42</f>
        <v>11588.566723989681</v>
      </c>
      <c r="M42" s="30">
        <f>PPRD!M42+RCV_RCY!M42+IMP!M42-EXP!M42+STK_CHG!M42-INTMARB!M42-INTAVI!M42</f>
        <v>14467.318142734304</v>
      </c>
      <c r="N42" s="30">
        <f>PPRD!N42+RCV_RCY!N42+IMP!N42-EXP!N42+STK_CHG!N42-INTMARB!N42-INTAVI!N42</f>
        <v>9960.1042132416205</v>
      </c>
      <c r="O42" s="30">
        <f>PPRD!O42+RCV_RCY!O42+IMP!O42-EXP!O42+STK_CHG!O42-INTMARB!O42-INTAVI!O42</f>
        <v>13139.480395528804</v>
      </c>
      <c r="P42" s="30">
        <f>PPRD!P42+RCV_RCY!P42+IMP!P42-EXP!P42+STK_CHG!P42-INTMARB!P42-INTAVI!P42</f>
        <v>11470.586328460869</v>
      </c>
      <c r="Q42" s="30">
        <f>PPRD!Q42+RCV_RCY!Q42+IMP!Q42-EXP!Q42+STK_CHG!Q42-INTMARB!Q42-INTAVI!Q42</f>
        <v>13528.948151332768</v>
      </c>
      <c r="R42" s="30">
        <f>PPRD!R42+RCV_RCY!R42+IMP!R42-EXP!R42+STK_CHG!R42-INTMARB!R42-INTAVI!R42</f>
        <v>12493.422699914025</v>
      </c>
      <c r="S42" s="30">
        <f>PPRD!S42+RCV_RCY!S42+IMP!S42-EXP!S42+STK_CHG!S42-INTMARB!S42-INTAVI!S42</f>
        <v>10828.094840928621</v>
      </c>
      <c r="T42" s="30">
        <f>PPRD!T42+RCV_RCY!T42+IMP!T42-EXP!T42+STK_CHG!T42-INTMARB!T42-INTAVI!T42</f>
        <v>13728.650644883915</v>
      </c>
      <c r="U42" s="30">
        <f>PPRD!U42+RCV_RCY!U42+IMP!U42-EXP!U42+STK_CHG!U42-INTMARB!U42-INTAVI!U42</f>
        <v>15497.937919174548</v>
      </c>
      <c r="V42" s="30">
        <f>PPRD!V42+RCV_RCY!V42+IMP!V42-EXP!V42+STK_CHG!V42-INTMARB!V42-INTAVI!V42</f>
        <v>17759.999140154767</v>
      </c>
      <c r="W42" s="30">
        <f>PPRD!W42+RCV_RCY!W42+IMP!W42-EXP!W42+STK_CHG!W42-INTMARB!W42-INTAVI!W42</f>
        <v>18960.800343938088</v>
      </c>
      <c r="X42" s="30">
        <f>PPRD!X42+RCV_RCY!X42+IMP!X42-EXP!X42+STK_CHG!X42-INTMARB!X42-INTAVI!X42</f>
        <v>26034.802321582119</v>
      </c>
    </row>
    <row r="43" spans="1:24" ht="11.25" customHeight="1" x14ac:dyDescent="0.2">
      <c r="A43" s="39" t="s">
        <v>73</v>
      </c>
      <c r="B43" s="23" t="s">
        <v>74</v>
      </c>
      <c r="C43" s="30">
        <f>PPRD!C43+RCV_RCY!C43+IMP!C43-EXP!C43+STK_CHG!C43-INTMARB!C43-INTAVI!C43</f>
        <v>1263.9199484092778</v>
      </c>
      <c r="D43" s="30">
        <f>PPRD!D43+RCV_RCY!D43+IMP!D43-EXP!D43+STK_CHG!D43-INTMARB!D43-INTAVI!D43</f>
        <v>10071.376354256223</v>
      </c>
      <c r="E43" s="30">
        <f>PPRD!E43+RCV_RCY!E43+IMP!E43-EXP!E43+STK_CHG!E43-INTMARB!E43-INTAVI!E43</f>
        <v>15255.070679277746</v>
      </c>
      <c r="F43" s="30">
        <f>PPRD!F43+RCV_RCY!F43+IMP!F43-EXP!F43+STK_CHG!F43-INTMARB!F43-INTAVI!F43</f>
        <v>15575.268099742094</v>
      </c>
      <c r="G43" s="30">
        <f>PPRD!G43+RCV_RCY!G43+IMP!G43-EXP!G43+STK_CHG!G43-INTMARB!G43-INTAVI!G43</f>
        <v>19517.396990541711</v>
      </c>
      <c r="H43" s="30">
        <f>PPRD!H43+RCV_RCY!H43+IMP!H43-EXP!H43+STK_CHG!H43-INTMARB!H43-INTAVI!H43</f>
        <v>15761.045571797087</v>
      </c>
      <c r="I43" s="30">
        <f>PPRD!I43+RCV_RCY!I43+IMP!I43-EXP!I43+STK_CHG!I43-INTMARB!I43-INTAVI!I43</f>
        <v>17915.19570077382</v>
      </c>
      <c r="J43" s="30">
        <f>PPRD!J43+RCV_RCY!J43+IMP!J43-EXP!J43+STK_CHG!J43-INTMARB!J43-INTAVI!J43</f>
        <v>9292.7212381771387</v>
      </c>
      <c r="K43" s="30">
        <f>PPRD!K43+RCV_RCY!K43+IMP!K43-EXP!K43+STK_CHG!K43-INTMARB!K43-INTAVI!K43</f>
        <v>11004.909114359458</v>
      </c>
      <c r="L43" s="30">
        <f>PPRD!L43+RCV_RCY!L43+IMP!L43-EXP!L43+STK_CHG!L43-INTMARB!L43-INTAVI!L43</f>
        <v>13727.972656921762</v>
      </c>
      <c r="M43" s="30">
        <f>PPRD!M43+RCV_RCY!M43+IMP!M43-EXP!M43+STK_CHG!M43-INTMARB!M43-INTAVI!M43</f>
        <v>20550.458383491008</v>
      </c>
      <c r="N43" s="30">
        <f>PPRD!N43+RCV_RCY!N43+IMP!N43-EXP!N43+STK_CHG!N43-INTMARB!N43-INTAVI!N43</f>
        <v>20223.686500429903</v>
      </c>
      <c r="O43" s="30">
        <f>PPRD!O43+RCV_RCY!O43+IMP!O43-EXP!O43+STK_CHG!O43-INTMARB!O43-INTAVI!O43</f>
        <v>7410.48822012036</v>
      </c>
      <c r="P43" s="30">
        <f>PPRD!P43+RCV_RCY!P43+IMP!P43-EXP!P43+STK_CHG!P43-INTMARB!P43-INTAVI!P43</f>
        <v>12258.657523645779</v>
      </c>
      <c r="Q43" s="30">
        <f>PPRD!Q43+RCV_RCY!Q43+IMP!Q43-EXP!Q43+STK_CHG!Q43-INTMARB!Q43-INTAVI!Q43</f>
        <v>7318.5540842648334</v>
      </c>
      <c r="R43" s="30">
        <f>PPRD!R43+RCV_RCY!R43+IMP!R43-EXP!R43+STK_CHG!R43-INTMARB!R43-INTAVI!R43</f>
        <v>-1096.9140154772576</v>
      </c>
      <c r="S43" s="30">
        <f>PPRD!S43+RCV_RCY!S43+IMP!S43-EXP!S43+STK_CHG!S43-INTMARB!S43-INTAVI!S43</f>
        <v>5999.4436801375668</v>
      </c>
      <c r="T43" s="30">
        <f>PPRD!T43+RCV_RCY!T43+IMP!T43-EXP!T43+STK_CHG!T43-INTMARB!T43-INTAVI!T43</f>
        <v>8392.0244196044878</v>
      </c>
      <c r="U43" s="30">
        <f>PPRD!U43+RCV_RCY!U43+IMP!U43-EXP!U43+STK_CHG!U43-INTMARB!U43-INTAVI!U43</f>
        <v>11697.115735167668</v>
      </c>
      <c r="V43" s="30">
        <f>PPRD!V43+RCV_RCY!V43+IMP!V43-EXP!V43+STK_CHG!V43-INTMARB!V43-INTAVI!V43</f>
        <v>13242.584264832334</v>
      </c>
      <c r="W43" s="30">
        <f>PPRD!W43+RCV_RCY!W43+IMP!W43-EXP!W43+STK_CHG!W43-INTMARB!W43-INTAVI!W43</f>
        <v>7850.2863284608775</v>
      </c>
      <c r="X43" s="30">
        <f>PPRD!X43+RCV_RCY!X43+IMP!X43-EXP!X43+STK_CHG!X43-INTMARB!X43-INTAVI!X43</f>
        <v>8342.9306104901498</v>
      </c>
    </row>
    <row r="44" spans="1:24" ht="11.25" customHeight="1" x14ac:dyDescent="0.2">
      <c r="A44" s="39" t="s">
        <v>75</v>
      </c>
      <c r="B44" s="23" t="s">
        <v>76</v>
      </c>
      <c r="C44" s="30">
        <f>PPRD!C44+RCV_RCY!C44+IMP!C44-EXP!C44+STK_CHG!C44-INTMARB!C44-INTAVI!C44</f>
        <v>-26896.437145313848</v>
      </c>
      <c r="D44" s="30">
        <f>PPRD!D44+RCV_RCY!D44+IMP!D44-EXP!D44+STK_CHG!D44-INTMARB!D44-INTAVI!D44</f>
        <v>-24323.105245055885</v>
      </c>
      <c r="E44" s="30">
        <f>PPRD!E44+RCV_RCY!E44+IMP!E44-EXP!E44+STK_CHG!E44-INTMARB!E44-INTAVI!E44</f>
        <v>-23119.612983662933</v>
      </c>
      <c r="F44" s="30">
        <f>PPRD!F44+RCV_RCY!F44+IMP!F44-EXP!F44+STK_CHG!F44-INTMARB!F44-INTAVI!F44</f>
        <v>-29837.333619948407</v>
      </c>
      <c r="G44" s="30">
        <f>PPRD!G44+RCV_RCY!G44+IMP!G44-EXP!G44+STK_CHG!G44-INTMARB!G44-INTAVI!G44</f>
        <v>-40204.938177128133</v>
      </c>
      <c r="H44" s="30">
        <f>PPRD!H44+RCV_RCY!H44+IMP!H44-EXP!H44+STK_CHG!H44-INTMARB!H44-INTAVI!H44</f>
        <v>-43843.490971625135</v>
      </c>
      <c r="I44" s="30">
        <f>PPRD!I44+RCV_RCY!I44+IMP!I44-EXP!I44+STK_CHG!I44-INTMARB!I44-INTAVI!I44</f>
        <v>-42820.841186586418</v>
      </c>
      <c r="J44" s="30">
        <f>PPRD!J44+RCV_RCY!J44+IMP!J44-EXP!J44+STK_CHG!J44-INTMARB!J44-INTAVI!J44</f>
        <v>-45866.190283748896</v>
      </c>
      <c r="K44" s="30">
        <f>PPRD!K44+RCV_RCY!K44+IMP!K44-EXP!K44+STK_CHG!K44-INTMARB!K44-INTAVI!K44</f>
        <v>-39652.970593293205</v>
      </c>
      <c r="L44" s="30">
        <f>PPRD!L44+RCV_RCY!L44+IMP!L44-EXP!L44+STK_CHG!L44-INTMARB!L44-INTAVI!L44</f>
        <v>-32085.037489251932</v>
      </c>
      <c r="M44" s="30">
        <f>PPRD!M44+RCV_RCY!M44+IMP!M44-EXP!M44+STK_CHG!M44-INTMARB!M44-INTAVI!M44</f>
        <v>-39018.563026655211</v>
      </c>
      <c r="N44" s="30">
        <f>PPRD!N44+RCV_RCY!N44+IMP!N44-EXP!N44+STK_CHG!N44-INTMARB!N44-INTAVI!N44</f>
        <v>-37654.464574376601</v>
      </c>
      <c r="O44" s="30">
        <f>PPRD!O44+RCV_RCY!O44+IMP!O44-EXP!O44+STK_CHG!O44-INTMARB!O44-INTAVI!O44</f>
        <v>-40408.798280309551</v>
      </c>
      <c r="P44" s="30">
        <f>PPRD!P44+RCV_RCY!P44+IMP!P44-EXP!P44+STK_CHG!P44-INTMARB!P44-INTAVI!P44</f>
        <v>-37435.652278589871</v>
      </c>
      <c r="Q44" s="30">
        <f>PPRD!Q44+RCV_RCY!Q44+IMP!Q44-EXP!Q44+STK_CHG!Q44-INTMARB!Q44-INTAVI!Q44</f>
        <v>-38276.1736027515</v>
      </c>
      <c r="R44" s="30">
        <f>PPRD!R44+RCV_RCY!R44+IMP!R44-EXP!R44+STK_CHG!R44-INTMARB!R44-INTAVI!R44</f>
        <v>-44559.154944110058</v>
      </c>
      <c r="S44" s="30">
        <f>PPRD!S44+RCV_RCY!S44+IMP!S44-EXP!S44+STK_CHG!S44-INTMARB!S44-INTAVI!S44</f>
        <v>-44145.378847807391</v>
      </c>
      <c r="T44" s="30">
        <f>PPRD!T44+RCV_RCY!T44+IMP!T44-EXP!T44+STK_CHG!T44-INTMARB!T44-INTAVI!T44</f>
        <v>-44356.373860705055</v>
      </c>
      <c r="U44" s="30">
        <f>PPRD!U44+RCV_RCY!U44+IMP!U44-EXP!U44+STK_CHG!U44-INTMARB!U44-INTAVI!U44</f>
        <v>-44233.853912295774</v>
      </c>
      <c r="V44" s="30">
        <f>PPRD!V44+RCV_RCY!V44+IMP!V44-EXP!V44+STK_CHG!V44-INTMARB!V44-INTAVI!V44</f>
        <v>-38660.957007738609</v>
      </c>
      <c r="W44" s="30">
        <f>PPRD!W44+RCV_RCY!W44+IMP!W44-EXP!W44+STK_CHG!W44-INTMARB!W44-INTAVI!W44</f>
        <v>-35259.235167669838</v>
      </c>
      <c r="X44" s="30">
        <f>PPRD!X44+RCV_RCY!X44+IMP!X44-EXP!X44+STK_CHG!X44-INTMARB!X44-INTAVI!X44</f>
        <v>-34206.260189165965</v>
      </c>
    </row>
    <row r="45" spans="1:24" ht="11.25" customHeight="1" x14ac:dyDescent="0.2">
      <c r="A45" s="39" t="s">
        <v>77</v>
      </c>
      <c r="B45" s="23" t="s">
        <v>78</v>
      </c>
      <c r="C45" s="30">
        <f>PPRD!C45+RCV_RCY!C45+IMP!C45-EXP!C45+STK_CHG!C45-INTMARB!C45-INTAVI!C45</f>
        <v>14.962338779019543</v>
      </c>
      <c r="D45" s="30">
        <f>PPRD!D45+RCV_RCY!D45+IMP!D45-EXP!D45+STK_CHG!D45-INTMARB!D45-INTAVI!D45</f>
        <v>4.79191745485815</v>
      </c>
      <c r="E45" s="30">
        <f>PPRD!E45+RCV_RCY!E45+IMP!E45-EXP!E45+STK_CHG!E45-INTMARB!E45-INTAVI!E45</f>
        <v>195.39200343938097</v>
      </c>
      <c r="F45" s="30">
        <f>PPRD!F45+RCV_RCY!F45+IMP!F45-EXP!F45+STK_CHG!F45-INTMARB!F45-INTAVI!F45</f>
        <v>78.008942390369839</v>
      </c>
      <c r="G45" s="30">
        <f>PPRD!G45+RCV_RCY!G45+IMP!G45-EXP!G45+STK_CHG!G45-INTMARB!G45-INTAVI!G45</f>
        <v>424.93336199484077</v>
      </c>
      <c r="H45" s="30">
        <f>PPRD!H45+RCV_RCY!H45+IMP!H45-EXP!H45+STK_CHG!H45-INTMARB!H45-INTAVI!H45</f>
        <v>590.10128976784199</v>
      </c>
      <c r="I45" s="30">
        <f>PPRD!I45+RCV_RCY!I45+IMP!I45-EXP!I45+STK_CHG!I45-INTMARB!I45-INTAVI!I45</f>
        <v>81.814273430782009</v>
      </c>
      <c r="J45" s="30">
        <f>PPRD!J45+RCV_RCY!J45+IMP!J45-EXP!J45+STK_CHG!J45-INTMARB!J45-INTAVI!J45</f>
        <v>320.07497850386903</v>
      </c>
      <c r="K45" s="30">
        <f>PPRD!K45+RCV_RCY!K45+IMP!K45-EXP!K45+STK_CHG!K45-INTMARB!K45-INTAVI!K45</f>
        <v>177.02527944969887</v>
      </c>
      <c r="L45" s="30">
        <f>PPRD!L45+RCV_RCY!L45+IMP!L45-EXP!L45+STK_CHG!L45-INTMARB!L45-INTAVI!L45</f>
        <v>45.930782459157356</v>
      </c>
      <c r="M45" s="30">
        <f>PPRD!M45+RCV_RCY!M45+IMP!M45-EXP!M45+STK_CHG!M45-INTMARB!M45-INTAVI!M45</f>
        <v>-330.44643164230416</v>
      </c>
      <c r="N45" s="30">
        <f>PPRD!N45+RCV_RCY!N45+IMP!N45-EXP!N45+STK_CHG!N45-INTMARB!N45-INTAVI!N45</f>
        <v>-821.31530524505547</v>
      </c>
      <c r="O45" s="30">
        <f>PPRD!O45+RCV_RCY!O45+IMP!O45-EXP!O45+STK_CHG!O45-INTMARB!O45-INTAVI!O45</f>
        <v>-479.39174548581281</v>
      </c>
      <c r="P45" s="30">
        <f>PPRD!P45+RCV_RCY!P45+IMP!P45-EXP!P45+STK_CHG!P45-INTMARB!P45-INTAVI!P45</f>
        <v>117.71496130696451</v>
      </c>
      <c r="Q45" s="30">
        <f>PPRD!Q45+RCV_RCY!Q45+IMP!Q45-EXP!Q45+STK_CHG!Q45-INTMARB!Q45-INTAVI!Q45</f>
        <v>36.156835769561411</v>
      </c>
      <c r="R45" s="30">
        <f>PPRD!R45+RCV_RCY!R45+IMP!R45-EXP!R45+STK_CHG!R45-INTMARB!R45-INTAVI!R45</f>
        <v>24.443250214960713</v>
      </c>
      <c r="S45" s="30">
        <f>PPRD!S45+RCV_RCY!S45+IMP!S45-EXP!S45+STK_CHG!S45-INTMARB!S45-INTAVI!S45</f>
        <v>335.49742046431726</v>
      </c>
      <c r="T45" s="30">
        <f>PPRD!T45+RCV_RCY!T45+IMP!T45-EXP!T45+STK_CHG!T45-INTMARB!T45-INTAVI!T45</f>
        <v>723.05614789337835</v>
      </c>
      <c r="U45" s="30">
        <f>PPRD!U45+RCV_RCY!U45+IMP!U45-EXP!U45+STK_CHG!U45-INTMARB!U45-INTAVI!U45</f>
        <v>303.20773860705003</v>
      </c>
      <c r="V45" s="30">
        <f>PPRD!V45+RCV_RCY!V45+IMP!V45-EXP!V45+STK_CHG!V45-INTMARB!V45-INTAVI!V45</f>
        <v>-179.74333619948436</v>
      </c>
      <c r="W45" s="30">
        <f>PPRD!W45+RCV_RCY!W45+IMP!W45-EXP!W45+STK_CHG!W45-INTMARB!W45-INTAVI!W45</f>
        <v>-728.79638865004301</v>
      </c>
      <c r="X45" s="30">
        <f>PPRD!X45+RCV_RCY!X45+IMP!X45-EXP!X45+STK_CHG!X45-INTMARB!X45-INTAVI!X45</f>
        <v>-91.951762682715909</v>
      </c>
    </row>
    <row r="46" spans="1:24" ht="11.25" customHeight="1" x14ac:dyDescent="0.2">
      <c r="A46" s="39" t="s">
        <v>79</v>
      </c>
      <c r="B46" s="23" t="s">
        <v>80</v>
      </c>
      <c r="C46" s="30">
        <f>PPRD!C46+RCV_RCY!C46+IMP!C46-EXP!C46+STK_CHG!C46-INTMARB!C46-INTAVI!C46</f>
        <v>-950.43456577815948</v>
      </c>
      <c r="D46" s="30">
        <f>PPRD!D46+RCV_RCY!D46+IMP!D46-EXP!D46+STK_CHG!D46-INTMARB!D46-INTAVI!D46</f>
        <v>-1345.4328460877061</v>
      </c>
      <c r="E46" s="30">
        <f>PPRD!E46+RCV_RCY!E46+IMP!E46-EXP!E46+STK_CHG!E46-INTMARB!E46-INTAVI!E46</f>
        <v>-1394.3665520206364</v>
      </c>
      <c r="F46" s="30">
        <f>PPRD!F46+RCV_RCY!F46+IMP!F46-EXP!F46+STK_CHG!F46-INTMARB!F46-INTAVI!F46</f>
        <v>-1688.367927773</v>
      </c>
      <c r="G46" s="30">
        <f>PPRD!G46+RCV_RCY!G46+IMP!G46-EXP!G46+STK_CHG!G46-INTMARB!G46-INTAVI!G46</f>
        <v>-1652.2235597592419</v>
      </c>
      <c r="H46" s="30">
        <f>PPRD!H46+RCV_RCY!H46+IMP!H46-EXP!H46+STK_CHG!H46-INTMARB!H46-INTAVI!H46</f>
        <v>-1541.6607050730856</v>
      </c>
      <c r="I46" s="30">
        <f>PPRD!I46+RCV_RCY!I46+IMP!I46-EXP!I46+STK_CHG!I46-INTMARB!I46-INTAVI!I46</f>
        <v>-404.18306104901092</v>
      </c>
      <c r="J46" s="30">
        <f>PPRD!J46+RCV_RCY!J46+IMP!J46-EXP!J46+STK_CHG!J46-INTMARB!J46-INTAVI!J46</f>
        <v>-1357.7483233018038</v>
      </c>
      <c r="K46" s="30">
        <f>PPRD!K46+RCV_RCY!K46+IMP!K46-EXP!K46+STK_CHG!K46-INTMARB!K46-INTAVI!K46</f>
        <v>-1872.4092863284593</v>
      </c>
      <c r="L46" s="30">
        <f>PPRD!L46+RCV_RCY!L46+IMP!L46-EXP!L46+STK_CHG!L46-INTMARB!L46-INTAVI!L46</f>
        <v>-2520.1067927773011</v>
      </c>
      <c r="M46" s="30">
        <f>PPRD!M46+RCV_RCY!M46+IMP!M46-EXP!M46+STK_CHG!M46-INTMARB!M46-INTAVI!M46</f>
        <v>-2700.0202923473771</v>
      </c>
      <c r="N46" s="30">
        <f>PPRD!N46+RCV_RCY!N46+IMP!N46-EXP!N46+STK_CHG!N46-INTMARB!N46-INTAVI!N46</f>
        <v>-2699.0198624247646</v>
      </c>
      <c r="O46" s="30">
        <f>PPRD!O46+RCV_RCY!O46+IMP!O46-EXP!O46+STK_CHG!O46-INTMARB!O46-INTAVI!O46</f>
        <v>-2338.0630266552016</v>
      </c>
      <c r="P46" s="30">
        <f>PPRD!P46+RCV_RCY!P46+IMP!P46-EXP!P46+STK_CHG!P46-INTMARB!P46-INTAVI!P46</f>
        <v>-2176.8821152192572</v>
      </c>
      <c r="Q46" s="30">
        <f>PPRD!Q46+RCV_RCY!Q46+IMP!Q46-EXP!Q46+STK_CHG!Q46-INTMARB!Q46-INTAVI!Q46</f>
        <v>-2544.112639724849</v>
      </c>
      <c r="R46" s="30">
        <f>PPRD!R46+RCV_RCY!R46+IMP!R46-EXP!R46+STK_CHG!R46-INTMARB!R46-INTAVI!R46</f>
        <v>-1982.2975924333621</v>
      </c>
      <c r="S46" s="30">
        <f>PPRD!S46+RCV_RCY!S46+IMP!S46-EXP!S46+STK_CHG!S46-INTMARB!S46-INTAVI!S46</f>
        <v>-1786.8499570077372</v>
      </c>
      <c r="T46" s="30">
        <f>PPRD!T46+RCV_RCY!T46+IMP!T46-EXP!T46+STK_CHG!T46-INTMARB!T46-INTAVI!T46</f>
        <v>-1873.7410146173672</v>
      </c>
      <c r="U46" s="30">
        <f>PPRD!U46+RCV_RCY!U46+IMP!U46-EXP!U46+STK_CHG!U46-INTMARB!U46-INTAVI!U46</f>
        <v>-1344.0539982803095</v>
      </c>
      <c r="V46" s="30">
        <f>PPRD!V46+RCV_RCY!V46+IMP!V46-EXP!V46+STK_CHG!V46-INTMARB!V46-INTAVI!V46</f>
        <v>-1136.4566638005208</v>
      </c>
      <c r="W46" s="30">
        <f>PPRD!W46+RCV_RCY!W46+IMP!W46-EXP!W46+STK_CHG!W46-INTMARB!W46-INTAVI!W46</f>
        <v>-1506.3539982803109</v>
      </c>
      <c r="X46" s="30">
        <f>PPRD!X46+RCV_RCY!X46+IMP!X46-EXP!X46+STK_CHG!X46-INTMARB!X46-INTAVI!X46</f>
        <v>-1991.5582115219263</v>
      </c>
    </row>
    <row r="47" spans="1:24" ht="11.25" customHeight="1" x14ac:dyDescent="0.2">
      <c r="A47" s="39" t="s">
        <v>81</v>
      </c>
      <c r="B47" s="23" t="s">
        <v>82</v>
      </c>
      <c r="C47" s="30">
        <f>PPRD!C47+RCV_RCY!C47+IMP!C47-EXP!C47+STK_CHG!C47-INTMARB!C47-INTAVI!C47</f>
        <v>-585.44178847807359</v>
      </c>
      <c r="D47" s="30">
        <f>PPRD!D47+RCV_RCY!D47+IMP!D47-EXP!D47+STK_CHG!D47-INTMARB!D47-INTAVI!D47</f>
        <v>-266.05803955287922</v>
      </c>
      <c r="E47" s="30">
        <f>PPRD!E47+RCV_RCY!E47+IMP!E47-EXP!E47+STK_CHG!E47-INTMARB!E47-INTAVI!E47</f>
        <v>-473.22820292347433</v>
      </c>
      <c r="F47" s="30">
        <f>PPRD!F47+RCV_RCY!F47+IMP!F47-EXP!F47+STK_CHG!F47-INTMARB!F47-INTAVI!F47</f>
        <v>-992.05898538263159</v>
      </c>
      <c r="G47" s="30">
        <f>PPRD!G47+RCV_RCY!G47+IMP!G47-EXP!G47+STK_CHG!G47-INTMARB!G47-INTAVI!G47</f>
        <v>-1227.5328460877031</v>
      </c>
      <c r="H47" s="30">
        <f>PPRD!H47+RCV_RCY!H47+IMP!H47-EXP!H47+STK_CHG!H47-INTMARB!H47-INTAVI!H47</f>
        <v>-1049.3661220980243</v>
      </c>
      <c r="I47" s="30">
        <f>PPRD!I47+RCV_RCY!I47+IMP!I47-EXP!I47+STK_CHG!I47-INTMARB!I47-INTAVI!I47</f>
        <v>-1449.4588134135838</v>
      </c>
      <c r="J47" s="30">
        <f>PPRD!J47+RCV_RCY!J47+IMP!J47-EXP!J47+STK_CHG!J47-INTMARB!J47-INTAVI!J47</f>
        <v>-2001.4509028374896</v>
      </c>
      <c r="K47" s="30">
        <f>PPRD!K47+RCV_RCY!K47+IMP!K47-EXP!K47+STK_CHG!K47-INTMARB!K47-INTAVI!K47</f>
        <v>-2106.4938091143581</v>
      </c>
      <c r="L47" s="30">
        <f>PPRD!L47+RCV_RCY!L47+IMP!L47-EXP!L47+STK_CHG!L47-INTMARB!L47-INTAVI!L47</f>
        <v>-2241.7821152192614</v>
      </c>
      <c r="M47" s="30">
        <f>PPRD!M47+RCV_RCY!M47+IMP!M47-EXP!M47+STK_CHG!M47-INTMARB!M47-INTAVI!M47</f>
        <v>-1618.2257093723119</v>
      </c>
      <c r="N47" s="30">
        <f>PPRD!N47+RCV_RCY!N47+IMP!N47-EXP!N47+STK_CHG!N47-INTMARB!N47-INTAVI!N47</f>
        <v>-1497.0203783319012</v>
      </c>
      <c r="O47" s="30">
        <f>PPRD!O47+RCV_RCY!O47+IMP!O47-EXP!O47+STK_CHG!O47-INTMARB!O47-INTAVI!O47</f>
        <v>-1497.1110060189171</v>
      </c>
      <c r="P47" s="30">
        <f>PPRD!P47+RCV_RCY!P47+IMP!P47-EXP!P47+STK_CHG!P47-INTMARB!P47-INTAVI!P47</f>
        <v>-2117.210232158212</v>
      </c>
      <c r="Q47" s="30">
        <f>PPRD!Q47+RCV_RCY!Q47+IMP!Q47-EXP!Q47+STK_CHG!Q47-INTMARB!Q47-INTAVI!Q47</f>
        <v>-2803.3131556319872</v>
      </c>
      <c r="R47" s="30">
        <f>PPRD!R47+RCV_RCY!R47+IMP!R47-EXP!R47+STK_CHG!R47-INTMARB!R47-INTAVI!R47</f>
        <v>-4081.7339638864973</v>
      </c>
      <c r="S47" s="30">
        <f>PPRD!S47+RCV_RCY!S47+IMP!S47-EXP!S47+STK_CHG!S47-INTMARB!S47-INTAVI!S47</f>
        <v>-4098.5219260533086</v>
      </c>
      <c r="T47" s="30">
        <f>PPRD!T47+RCV_RCY!T47+IMP!T47-EXP!T47+STK_CHG!T47-INTMARB!T47-INTAVI!T47</f>
        <v>-4127.7031814273423</v>
      </c>
      <c r="U47" s="30">
        <f>PPRD!U47+RCV_RCY!U47+IMP!U47-EXP!U47+STK_CHG!U47-INTMARB!U47-INTAVI!U47</f>
        <v>-3672.0100601891654</v>
      </c>
      <c r="V47" s="30">
        <f>PPRD!V47+RCV_RCY!V47+IMP!V47-EXP!V47+STK_CHG!V47-INTMARB!V47-INTAVI!V47</f>
        <v>-3409.3545141874465</v>
      </c>
      <c r="W47" s="30">
        <f>PPRD!W47+RCV_RCY!W47+IMP!W47-EXP!W47+STK_CHG!W47-INTMARB!W47-INTAVI!W47</f>
        <v>-3480.8233018056767</v>
      </c>
      <c r="X47" s="30">
        <f>PPRD!X47+RCV_RCY!X47+IMP!X47-EXP!X47+STK_CHG!X47-INTMARB!X47-INTAVI!X47</f>
        <v>-2791.4439380911422</v>
      </c>
    </row>
    <row r="48" spans="1:24" ht="11.25" customHeight="1" x14ac:dyDescent="0.2">
      <c r="A48" s="39" t="s">
        <v>83</v>
      </c>
      <c r="B48" s="23" t="s">
        <v>84</v>
      </c>
      <c r="C48" s="30">
        <f>PPRD!C48+RCV_RCY!C48+IMP!C48-EXP!C48+STK_CHG!C48-INTMARB!C48-INTAVI!C48</f>
        <v>7146.5203783318984</v>
      </c>
      <c r="D48" s="30">
        <f>PPRD!D48+RCV_RCY!D48+IMP!D48-EXP!D48+STK_CHG!D48-INTMARB!D48-INTAVI!D48</f>
        <v>7742.6792777300061</v>
      </c>
      <c r="E48" s="30">
        <f>PPRD!E48+RCV_RCY!E48+IMP!E48-EXP!E48+STK_CHG!E48-INTMARB!E48-INTAVI!E48</f>
        <v>8005.9122098022344</v>
      </c>
      <c r="F48" s="30">
        <f>PPRD!F48+RCV_RCY!F48+IMP!F48-EXP!F48+STK_CHG!F48-INTMARB!F48-INTAVI!F48</f>
        <v>8959.1395528804824</v>
      </c>
      <c r="G48" s="30">
        <f>PPRD!G48+RCV_RCY!G48+IMP!G48-EXP!G48+STK_CHG!G48-INTMARB!G48-INTAVI!G48</f>
        <v>9538.7188306104945</v>
      </c>
      <c r="H48" s="30">
        <f>PPRD!H48+RCV_RCY!H48+IMP!H48-EXP!H48+STK_CHG!H48-INTMARB!H48-INTAVI!H48</f>
        <v>9957.1651762682704</v>
      </c>
      <c r="I48" s="30">
        <f>PPRD!I48+RCV_RCY!I48+IMP!I48-EXP!I48+STK_CHG!I48-INTMARB!I48-INTAVI!I48</f>
        <v>9982.397850386933</v>
      </c>
      <c r="J48" s="30">
        <f>PPRD!J48+RCV_RCY!J48+IMP!J48-EXP!J48+STK_CHG!J48-INTMARB!J48-INTAVI!J48</f>
        <v>9426.2263972484943</v>
      </c>
      <c r="K48" s="30">
        <f>PPRD!K48+RCV_RCY!K48+IMP!K48-EXP!K48+STK_CHG!K48-INTMARB!K48-INTAVI!K48</f>
        <v>9218.8408426483184</v>
      </c>
      <c r="L48" s="30">
        <f>PPRD!L48+RCV_RCY!L48+IMP!L48-EXP!L48+STK_CHG!L48-INTMARB!L48-INTAVI!L48</f>
        <v>7875.5380051590691</v>
      </c>
      <c r="M48" s="30">
        <f>PPRD!M48+RCV_RCY!M48+IMP!M48-EXP!M48+STK_CHG!M48-INTMARB!M48-INTAVI!M48</f>
        <v>7671.4241616509044</v>
      </c>
      <c r="N48" s="30">
        <f>PPRD!N48+RCV_RCY!N48+IMP!N48-EXP!N48+STK_CHG!N48-INTMARB!N48-INTAVI!N48</f>
        <v>6994.7903697334468</v>
      </c>
      <c r="O48" s="30">
        <f>PPRD!O48+RCV_RCY!O48+IMP!O48-EXP!O48+STK_CHG!O48-INTMARB!O48-INTAVI!O48</f>
        <v>4783.4514187446248</v>
      </c>
      <c r="P48" s="30">
        <f>PPRD!P48+RCV_RCY!P48+IMP!P48-EXP!P48+STK_CHG!P48-INTMARB!P48-INTAVI!P48</f>
        <v>2881.6754084264826</v>
      </c>
      <c r="Q48" s="30">
        <f>PPRD!Q48+RCV_RCY!Q48+IMP!Q48-EXP!Q48+STK_CHG!Q48-INTMARB!Q48-INTAVI!Q48</f>
        <v>2014.1851246775575</v>
      </c>
      <c r="R48" s="30">
        <f>PPRD!R48+RCV_RCY!R48+IMP!R48-EXP!R48+STK_CHG!R48-INTMARB!R48-INTAVI!R48</f>
        <v>2828.7474634565756</v>
      </c>
      <c r="S48" s="30">
        <f>PPRD!S48+RCV_RCY!S48+IMP!S48-EXP!S48+STK_CHG!S48-INTMARB!S48-INTAVI!S48</f>
        <v>2352.0888220120378</v>
      </c>
      <c r="T48" s="30">
        <f>PPRD!T48+RCV_RCY!T48+IMP!T48-EXP!T48+STK_CHG!T48-INTMARB!T48-INTAVI!T48</f>
        <v>2540.2895098882173</v>
      </c>
      <c r="U48" s="30">
        <f>PPRD!U48+RCV_RCY!U48+IMP!U48-EXP!U48+STK_CHG!U48-INTMARB!U48-INTAVI!U48</f>
        <v>2316.8674978503859</v>
      </c>
      <c r="V48" s="30">
        <f>PPRD!V48+RCV_RCY!V48+IMP!V48-EXP!V48+STK_CHG!V48-INTMARB!V48-INTAVI!V48</f>
        <v>1716.931040412725</v>
      </c>
      <c r="W48" s="30">
        <f>PPRD!W48+RCV_RCY!W48+IMP!W48-EXP!W48+STK_CHG!W48-INTMARB!W48-INTAVI!W48</f>
        <v>1359.3520206362846</v>
      </c>
      <c r="X48" s="30">
        <f>PPRD!X48+RCV_RCY!X48+IMP!X48-EXP!X48+STK_CHG!X48-INTMARB!X48-INTAVI!X48</f>
        <v>1545.6414445399835</v>
      </c>
    </row>
    <row r="49" spans="1:24" ht="11.25" customHeight="1" x14ac:dyDescent="0.2">
      <c r="A49" s="39" t="s">
        <v>85</v>
      </c>
      <c r="B49" s="23" t="s">
        <v>86</v>
      </c>
      <c r="C49" s="30">
        <f>PPRD!C49+RCV_RCY!C49+IMP!C49-EXP!C49+STK_CHG!C49-INTMARB!C49-INTAVI!C49</f>
        <v>16.85451418744627</v>
      </c>
      <c r="D49" s="30">
        <f>PPRD!D49+RCV_RCY!D49+IMP!D49-EXP!D49+STK_CHG!D49-INTMARB!D49-INTAVI!D49</f>
        <v>-12.963714531384378</v>
      </c>
      <c r="E49" s="30">
        <f>PPRD!E49+RCV_RCY!E49+IMP!E49-EXP!E49+STK_CHG!E49-INTMARB!E49-INTAVI!E49</f>
        <v>34.406276870163403</v>
      </c>
      <c r="F49" s="30">
        <f>PPRD!F49+RCV_RCY!F49+IMP!F49-EXP!F49+STK_CHG!F49-INTMARB!F49-INTAVI!F49</f>
        <v>74.339294926913254</v>
      </c>
      <c r="G49" s="30">
        <f>PPRD!G49+RCV_RCY!G49+IMP!G49-EXP!G49+STK_CHG!G49-INTMARB!G49-INTAVI!G49</f>
        <v>210.04471195184846</v>
      </c>
      <c r="H49" s="30">
        <f>PPRD!H49+RCV_RCY!H49+IMP!H49-EXP!H49+STK_CHG!H49-INTMARB!H49-INTAVI!H49</f>
        <v>260.81496130696468</v>
      </c>
      <c r="I49" s="30">
        <f>PPRD!I49+RCV_RCY!I49+IMP!I49-EXP!I49+STK_CHG!I49-INTMARB!I49-INTAVI!I49</f>
        <v>370.83895098882203</v>
      </c>
      <c r="J49" s="30">
        <f>PPRD!J49+RCV_RCY!J49+IMP!J49-EXP!J49+STK_CHG!J49-INTMARB!J49-INTAVI!J49</f>
        <v>257.50945829750646</v>
      </c>
      <c r="K49" s="30">
        <f>PPRD!K49+RCV_RCY!K49+IMP!K49-EXP!K49+STK_CHG!K49-INTMARB!K49-INTAVI!K49</f>
        <v>207.71470335339623</v>
      </c>
      <c r="L49" s="30">
        <f>PPRD!L49+RCV_RCY!L49+IMP!L49-EXP!L49+STK_CHG!L49-INTMARB!L49-INTAVI!L49</f>
        <v>63.350128976784106</v>
      </c>
      <c r="M49" s="30">
        <f>PPRD!M49+RCV_RCY!M49+IMP!M49-EXP!M49+STK_CHG!M49-INTMARB!M49-INTAVI!M49</f>
        <v>287.69389509888236</v>
      </c>
      <c r="N49" s="30">
        <f>PPRD!N49+RCV_RCY!N49+IMP!N49-EXP!N49+STK_CHG!N49-INTMARB!N49-INTAVI!N49</f>
        <v>299.9381771281171</v>
      </c>
      <c r="O49" s="30">
        <f>PPRD!O49+RCV_RCY!O49+IMP!O49-EXP!O49+STK_CHG!O49-INTMARB!O49-INTAVI!O49</f>
        <v>88.336285468615671</v>
      </c>
      <c r="P49" s="30">
        <f>PPRD!P49+RCV_RCY!P49+IMP!P49-EXP!P49+STK_CHG!P49-INTMARB!P49-INTAVI!P49</f>
        <v>41.842734307824578</v>
      </c>
      <c r="Q49" s="30">
        <f>PPRD!Q49+RCV_RCY!Q49+IMP!Q49-EXP!Q49+STK_CHG!Q49-INTMARB!Q49-INTAVI!Q49</f>
        <v>54.513757523645666</v>
      </c>
      <c r="R49" s="30">
        <f>PPRD!R49+RCV_RCY!R49+IMP!R49-EXP!R49+STK_CHG!R49-INTMARB!R49-INTAVI!R49</f>
        <v>137.81160791057627</v>
      </c>
      <c r="S49" s="30">
        <f>PPRD!S49+RCV_RCY!S49+IMP!S49-EXP!S49+STK_CHG!S49-INTMARB!S49-INTAVI!S49</f>
        <v>221.63241616509032</v>
      </c>
      <c r="T49" s="30">
        <f>PPRD!T49+RCV_RCY!T49+IMP!T49-EXP!T49+STK_CHG!T49-INTMARB!T49-INTAVI!T49</f>
        <v>182.4085984522784</v>
      </c>
      <c r="U49" s="30">
        <f>PPRD!U49+RCV_RCY!U49+IMP!U49-EXP!U49+STK_CHG!U49-INTMARB!U49-INTAVI!U49</f>
        <v>126.04307824591601</v>
      </c>
      <c r="V49" s="30">
        <f>PPRD!V49+RCV_RCY!V49+IMP!V49-EXP!V49+STK_CHG!V49-INTMARB!V49-INTAVI!V49</f>
        <v>182.23319002579521</v>
      </c>
      <c r="W49" s="30">
        <f>PPRD!W49+RCV_RCY!W49+IMP!W49-EXP!W49+STK_CHG!W49-INTMARB!W49-INTAVI!W49</f>
        <v>212.99217540842633</v>
      </c>
      <c r="X49" s="30">
        <f>PPRD!X49+RCV_RCY!X49+IMP!X49-EXP!X49+STK_CHG!X49-INTMARB!X49-INTAVI!X49</f>
        <v>225.96758383490965</v>
      </c>
    </row>
    <row r="50" spans="1:24" ht="11.25" customHeight="1" x14ac:dyDescent="0.2">
      <c r="A50" s="39" t="s">
        <v>87</v>
      </c>
      <c r="B50" s="23" t="s">
        <v>88</v>
      </c>
      <c r="C50" s="30">
        <f>PPRD!C50+RCV_RCY!C50+IMP!C50-EXP!C50+STK_CHG!C50-INTMARB!C50-INTAVI!C50</f>
        <v>-1185.5425623387791</v>
      </c>
      <c r="D50" s="30">
        <f>PPRD!D50+RCV_RCY!D50+IMP!D50-EXP!D50+STK_CHG!D50-INTMARB!D50-INTAVI!D50</f>
        <v>-628.25485812553723</v>
      </c>
      <c r="E50" s="30">
        <f>PPRD!E50+RCV_RCY!E50+IMP!E50-EXP!E50+STK_CHG!E50-INTMARB!E50-INTAVI!E50</f>
        <v>-898.97024935511593</v>
      </c>
      <c r="F50" s="30">
        <f>PPRD!F50+RCV_RCY!F50+IMP!F50-EXP!F50+STK_CHG!F50-INTMARB!F50-INTAVI!F50</f>
        <v>-797.0222699914018</v>
      </c>
      <c r="G50" s="30">
        <f>PPRD!G50+RCV_RCY!G50+IMP!G50-EXP!G50+STK_CHG!G50-INTMARB!G50-INTAVI!G50</f>
        <v>-1027.5064488392097</v>
      </c>
      <c r="H50" s="30">
        <f>PPRD!H50+RCV_RCY!H50+IMP!H50-EXP!H50+STK_CHG!H50-INTMARB!H50-INTAVI!H50</f>
        <v>5.5954428202926128</v>
      </c>
      <c r="I50" s="30">
        <f>PPRD!I50+RCV_RCY!I50+IMP!I50-EXP!I50+STK_CHG!I50-INTMARB!I50-INTAVI!I50</f>
        <v>-1596.6815133276023</v>
      </c>
      <c r="J50" s="30">
        <f>PPRD!J50+RCV_RCY!J50+IMP!J50-EXP!J50+STK_CHG!J50-INTMARB!J50-INTAVI!J50</f>
        <v>-1459.3438521066214</v>
      </c>
      <c r="K50" s="30">
        <f>PPRD!K50+RCV_RCY!K50+IMP!K50-EXP!K50+STK_CHG!K50-INTMARB!K50-INTAVI!K50</f>
        <v>-1665.6487532244198</v>
      </c>
      <c r="L50" s="30">
        <f>PPRD!L50+RCV_RCY!L50+IMP!L50-EXP!L50+STK_CHG!L50-INTMARB!L50-INTAVI!L50</f>
        <v>-2822.9564058469459</v>
      </c>
      <c r="M50" s="30">
        <f>PPRD!M50+RCV_RCY!M50+IMP!M50-EXP!M50+STK_CHG!M50-INTMARB!M50-INTAVI!M50</f>
        <v>-3950.706018916595</v>
      </c>
      <c r="N50" s="30">
        <f>PPRD!N50+RCV_RCY!N50+IMP!N50-EXP!N50+STK_CHG!N50-INTMARB!N50-INTAVI!N50</f>
        <v>-3447.2126397248503</v>
      </c>
      <c r="O50" s="30">
        <f>PPRD!O50+RCV_RCY!O50+IMP!O50-EXP!O50+STK_CHG!O50-INTMARB!O50-INTAVI!O50</f>
        <v>-3210.2834049871017</v>
      </c>
      <c r="P50" s="30">
        <f>PPRD!P50+RCV_RCY!P50+IMP!P50-EXP!P50+STK_CHG!P50-INTMARB!P50-INTAVI!P50</f>
        <v>-3644.0176268271716</v>
      </c>
      <c r="Q50" s="30">
        <f>PPRD!Q50+RCV_RCY!Q50+IMP!Q50-EXP!Q50+STK_CHG!Q50-INTMARB!Q50-INTAVI!Q50</f>
        <v>-3834.6036973344812</v>
      </c>
      <c r="R50" s="30">
        <f>PPRD!R50+RCV_RCY!R50+IMP!R50-EXP!R50+STK_CHG!R50-INTMARB!R50-INTAVI!R50</f>
        <v>-4053.0125537403264</v>
      </c>
      <c r="S50" s="30">
        <f>PPRD!S50+RCV_RCY!S50+IMP!S50-EXP!S50+STK_CHG!S50-INTMARB!S50-INTAVI!S50</f>
        <v>-4944.3336199484065</v>
      </c>
      <c r="T50" s="30">
        <f>PPRD!T50+RCV_RCY!T50+IMP!T50-EXP!T50+STK_CHG!T50-INTMARB!T50-INTAVI!T50</f>
        <v>-7460.852106620815</v>
      </c>
      <c r="U50" s="30">
        <f>PPRD!U50+RCV_RCY!U50+IMP!U50-EXP!U50+STK_CHG!U50-INTMARB!U50-INTAVI!U50</f>
        <v>-6229.3795356835717</v>
      </c>
      <c r="V50" s="30">
        <f>PPRD!V50+RCV_RCY!V50+IMP!V50-EXP!V50+STK_CHG!V50-INTMARB!V50-INTAVI!V50</f>
        <v>-4186.2969045571936</v>
      </c>
      <c r="W50" s="30">
        <f>PPRD!W50+RCV_RCY!W50+IMP!W50-EXP!W50+STK_CHG!W50-INTMARB!W50-INTAVI!W50</f>
        <v>-2797.9429922613904</v>
      </c>
      <c r="X50" s="30">
        <f>PPRD!X50+RCV_RCY!X50+IMP!X50-EXP!X50+STK_CHG!X50-INTMARB!X50-INTAVI!X50</f>
        <v>-4296.7478073946686</v>
      </c>
    </row>
    <row r="51" spans="1:24" ht="11.25" customHeight="1" x14ac:dyDescent="0.2">
      <c r="A51" s="24" t="s">
        <v>89</v>
      </c>
      <c r="B51" s="25" t="s">
        <v>90</v>
      </c>
      <c r="C51" s="31">
        <f>PPRD!C51+RCV_RCY!C51+IMP!C51-EXP!C51+STK_CHG!C51-INTMARB!C51-INTAVI!C51</f>
        <v>308597.40421324165</v>
      </c>
      <c r="D51" s="31">
        <f>PPRD!D51+RCV_RCY!D51+IMP!D51-EXP!D51+STK_CHG!D51-INTMARB!D51-INTAVI!D51</f>
        <v>319655.43860705069</v>
      </c>
      <c r="E51" s="31">
        <f>PPRD!E51+RCV_RCY!E51+IMP!E51-EXP!E51+STK_CHG!E51-INTMARB!E51-INTAVI!E51</f>
        <v>321954.02631126391</v>
      </c>
      <c r="F51" s="31">
        <f>PPRD!F51+RCV_RCY!F51+IMP!F51-EXP!F51+STK_CHG!F51-INTMARB!F51-INTAVI!F51</f>
        <v>338619.51066208078</v>
      </c>
      <c r="G51" s="31">
        <f>PPRD!G51+RCV_RCY!G51+IMP!G51-EXP!G51+STK_CHG!G51-INTMARB!G51-INTAVI!G51</f>
        <v>347546.36165090278</v>
      </c>
      <c r="H51" s="31">
        <f>PPRD!H51+RCV_RCY!H51+IMP!H51-EXP!H51+STK_CHG!H51-INTMARB!H51-INTAVI!H51</f>
        <v>359711.09905417013</v>
      </c>
      <c r="I51" s="31">
        <f>PPRD!I51+RCV_RCY!I51+IMP!I51-EXP!I51+STK_CHG!I51-INTMARB!I51-INTAVI!I51</f>
        <v>359550.26569217548</v>
      </c>
      <c r="J51" s="31">
        <f>PPRD!J51+RCV_RCY!J51+IMP!J51-EXP!J51+STK_CHG!J51-INTMARB!J51-INTAVI!J51</f>
        <v>353037.39320722269</v>
      </c>
      <c r="K51" s="31">
        <f>PPRD!K51+RCV_RCY!K51+IMP!K51-EXP!K51+STK_CHG!K51-INTMARB!K51-INTAVI!K51</f>
        <v>359282.43456577801</v>
      </c>
      <c r="L51" s="31">
        <f>PPRD!L51+RCV_RCY!L51+IMP!L51-EXP!L51+STK_CHG!L51-INTMARB!L51-INTAVI!L51</f>
        <v>337691.7359415305</v>
      </c>
      <c r="M51" s="31">
        <f>PPRD!M51+RCV_RCY!M51+IMP!M51-EXP!M51+STK_CHG!M51-INTMARB!M51-INTAVI!M51</f>
        <v>362842.24350816855</v>
      </c>
      <c r="N51" s="31">
        <f>PPRD!N51+RCV_RCY!N51+IMP!N51-EXP!N51+STK_CHG!N51-INTMARB!N51-INTAVI!N51</f>
        <v>333517.25666380057</v>
      </c>
      <c r="O51" s="31">
        <f>PPRD!O51+RCV_RCY!O51+IMP!O51-EXP!O51+STK_CHG!O51-INTMARB!O51-INTAVI!O51</f>
        <v>327417.93645743764</v>
      </c>
      <c r="P51" s="31">
        <f>PPRD!P51+RCV_RCY!P51+IMP!P51-EXP!P51+STK_CHG!P51-INTMARB!P51-INTAVI!P51</f>
        <v>321384.12734307826</v>
      </c>
      <c r="Q51" s="31">
        <f>PPRD!Q51+RCV_RCY!Q51+IMP!Q51-EXP!Q51+STK_CHG!Q51-INTMARB!Q51-INTAVI!Q51</f>
        <v>283520.27635425614</v>
      </c>
      <c r="R51" s="31">
        <f>PPRD!R51+RCV_RCY!R51+IMP!R51-EXP!R51+STK_CHG!R51-INTMARB!R51-INTAVI!R51</f>
        <v>296079.95141874469</v>
      </c>
      <c r="S51" s="31">
        <f>PPRD!S51+RCV_RCY!S51+IMP!S51-EXP!S51+STK_CHG!S51-INTMARB!S51-INTAVI!S51</f>
        <v>313359.09888220119</v>
      </c>
      <c r="T51" s="31">
        <f>PPRD!T51+RCV_RCY!T51+IMP!T51-EXP!T51+STK_CHG!T51-INTMARB!T51-INTAVI!T51</f>
        <v>330991.80085984519</v>
      </c>
      <c r="U51" s="31">
        <f>PPRD!U51+RCV_RCY!U51+IMP!U51-EXP!U51+STK_CHG!U51-INTMARB!U51-INTAVI!U51</f>
        <v>324842.04196044715</v>
      </c>
      <c r="V51" s="31">
        <f>PPRD!V51+RCV_RCY!V51+IMP!V51-EXP!V51+STK_CHG!V51-INTMARB!V51-INTAVI!V51</f>
        <v>335068.98005159065</v>
      </c>
      <c r="W51" s="31">
        <f>PPRD!W51+RCV_RCY!W51+IMP!W51-EXP!W51+STK_CHG!W51-INTMARB!W51-INTAVI!W51</f>
        <v>327004.05477214098</v>
      </c>
      <c r="X51" s="31">
        <f>PPRD!X51+RCV_RCY!X51+IMP!X51-EXP!X51+STK_CHG!X51-INTMARB!X51-INTAVI!X51</f>
        <v>339112.09432502155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:W52" si="20">SUM(C53:C70)</f>
        <v>96362.406362854657</v>
      </c>
      <c r="D52" s="31">
        <f t="shared" si="20"/>
        <v>99636.281771281167</v>
      </c>
      <c r="E52" s="31">
        <f t="shared" si="20"/>
        <v>97908.559931212367</v>
      </c>
      <c r="F52" s="31">
        <f t="shared" si="20"/>
        <v>106411.80034393808</v>
      </c>
      <c r="G52" s="31">
        <f t="shared" si="20"/>
        <v>112580.25184866722</v>
      </c>
      <c r="H52" s="31">
        <f t="shared" si="20"/>
        <v>119920.17300085981</v>
      </c>
      <c r="I52" s="31">
        <f t="shared" si="20"/>
        <v>127927.19664660358</v>
      </c>
      <c r="J52" s="31">
        <f t="shared" si="20"/>
        <v>137982.34711951844</v>
      </c>
      <c r="K52" s="31">
        <f t="shared" si="20"/>
        <v>148646.3920034394</v>
      </c>
      <c r="L52" s="31">
        <f t="shared" si="20"/>
        <v>155747.6682717111</v>
      </c>
      <c r="M52" s="31">
        <f t="shared" si="20"/>
        <v>174002.3775580395</v>
      </c>
      <c r="N52" s="31">
        <f t="shared" si="20"/>
        <v>171346.39570077381</v>
      </c>
      <c r="O52" s="31">
        <f t="shared" si="20"/>
        <v>189518.5628546862</v>
      </c>
      <c r="P52" s="31">
        <f t="shared" si="20"/>
        <v>198905.92089423898</v>
      </c>
      <c r="Q52" s="31">
        <f t="shared" si="20"/>
        <v>198891.29045571791</v>
      </c>
      <c r="R52" s="31">
        <f t="shared" si="20"/>
        <v>204909.93680137573</v>
      </c>
      <c r="S52" s="31">
        <f t="shared" si="20"/>
        <v>208334.12846087702</v>
      </c>
      <c r="T52" s="31">
        <f t="shared" si="20"/>
        <v>216116.63542562339</v>
      </c>
      <c r="U52" s="31">
        <f t="shared" si="20"/>
        <v>225724.43095442819</v>
      </c>
      <c r="V52" s="31">
        <f t="shared" si="20"/>
        <v>232464.08796216676</v>
      </c>
      <c r="W52" s="31">
        <f t="shared" si="20"/>
        <v>239426.5519346518</v>
      </c>
      <c r="X52" s="31">
        <f t="shared" ref="X52" si="21">SUM(X53:X70)</f>
        <v>251962.29957007742</v>
      </c>
    </row>
    <row r="53" spans="1:24" ht="11.25" customHeight="1" x14ac:dyDescent="0.2">
      <c r="A53" s="22" t="s">
        <v>93</v>
      </c>
      <c r="B53" s="23" t="s">
        <v>94</v>
      </c>
      <c r="C53" s="30">
        <f>PPRD!C53+RCV_RCY!C53+IMP!C53-EXP!C53+STK_CHG!C53-INTMARB!C53-INTAVI!C53</f>
        <v>30110.359071367155</v>
      </c>
      <c r="D53" s="30">
        <f>PPRD!D53+RCV_RCY!D53+IMP!D53-EXP!D53+STK_CHG!D53-INTMARB!D53-INTAVI!D53</f>
        <v>32107.784780739465</v>
      </c>
      <c r="E53" s="30">
        <f>PPRD!E53+RCV_RCY!E53+IMP!E53-EXP!E53+STK_CHG!E53-INTMARB!E53-INTAVI!E53</f>
        <v>26879.171797076524</v>
      </c>
      <c r="F53" s="30">
        <f>PPRD!F53+RCV_RCY!F53+IMP!F53-EXP!F53+STK_CHG!F53-INTMARB!F53-INTAVI!F53</f>
        <v>26195.753654342217</v>
      </c>
      <c r="G53" s="30">
        <f>PPRD!G53+RCV_RCY!G53+IMP!G53-EXP!G53+STK_CHG!G53-INTMARB!G53-INTAVI!G53</f>
        <v>27790.953654342222</v>
      </c>
      <c r="H53" s="30">
        <f>PPRD!H53+RCV_RCY!H53+IMP!H53-EXP!H53+STK_CHG!H53-INTMARB!H53-INTAVI!H53</f>
        <v>26398.1200343938</v>
      </c>
      <c r="I53" s="30">
        <f>PPRD!I53+RCV_RCY!I53+IMP!I53-EXP!I53+STK_CHG!I53-INTMARB!I53-INTAVI!I53</f>
        <v>26654.087790197758</v>
      </c>
      <c r="J53" s="30">
        <f>PPRD!J53+RCV_RCY!J53+IMP!J53-EXP!J53+STK_CHG!J53-INTMARB!J53-INTAVI!J53</f>
        <v>26457.848151332753</v>
      </c>
      <c r="K53" s="30">
        <f>PPRD!K53+RCV_RCY!K53+IMP!K53-EXP!K53+STK_CHG!K53-INTMARB!K53-INTAVI!K53</f>
        <v>27996.839724849528</v>
      </c>
      <c r="L53" s="30">
        <f>PPRD!L53+RCV_RCY!L53+IMP!L53-EXP!L53+STK_CHG!L53-INTMARB!L53-INTAVI!L53</f>
        <v>28288.851074806538</v>
      </c>
      <c r="M53" s="30">
        <f>PPRD!M53+RCV_RCY!M53+IMP!M53-EXP!M53+STK_CHG!M53-INTMARB!M53-INTAVI!M53</f>
        <v>31971.187274290623</v>
      </c>
      <c r="N53" s="30">
        <f>PPRD!N53+RCV_RCY!N53+IMP!N53-EXP!N53+STK_CHG!N53-INTMARB!N53-INTAVI!N53</f>
        <v>26433.824247635424</v>
      </c>
      <c r="O53" s="30">
        <f>PPRD!O53+RCV_RCY!O53+IMP!O53-EXP!O53+STK_CHG!O53-INTMARB!O53-INTAVI!O53</f>
        <v>28518.71496130696</v>
      </c>
      <c r="P53" s="30">
        <f>PPRD!P53+RCV_RCY!P53+IMP!P53-EXP!P53+STK_CHG!P53-INTMARB!P53-INTAVI!P53</f>
        <v>31643.449613069639</v>
      </c>
      <c r="Q53" s="30">
        <f>PPRD!Q53+RCV_RCY!Q53+IMP!Q53-EXP!Q53+STK_CHG!Q53-INTMARB!Q53-INTAVI!Q53</f>
        <v>31818.50481513327</v>
      </c>
      <c r="R53" s="30">
        <f>PPRD!R53+RCV_RCY!R53+IMP!R53-EXP!R53+STK_CHG!R53-INTMARB!R53-INTAVI!R53</f>
        <v>28889.785468615646</v>
      </c>
      <c r="S53" s="30">
        <f>PPRD!S53+RCV_RCY!S53+IMP!S53-EXP!S53+STK_CHG!S53-INTMARB!S53-INTAVI!S53</f>
        <v>29715.549269131556</v>
      </c>
      <c r="T53" s="30">
        <f>PPRD!T53+RCV_RCY!T53+IMP!T53-EXP!T53+STK_CHG!T53-INTMARB!T53-INTAVI!T53</f>
        <v>25309.197334479788</v>
      </c>
      <c r="U53" s="30">
        <f>PPRD!U53+RCV_RCY!U53+IMP!U53-EXP!U53+STK_CHG!U53-INTMARB!U53-INTAVI!U53</f>
        <v>29568.480653482373</v>
      </c>
      <c r="V53" s="30">
        <f>PPRD!V53+RCV_RCY!V53+IMP!V53-EXP!V53+STK_CHG!V53-INTMARB!V53-INTAVI!V53</f>
        <v>27537.359501289768</v>
      </c>
      <c r="W53" s="30">
        <f>PPRD!W53+RCV_RCY!W53+IMP!W53-EXP!W53+STK_CHG!W53-INTMARB!W53-INTAVI!W53</f>
        <v>29852.042390369737</v>
      </c>
      <c r="X53" s="30">
        <f>PPRD!X53+RCV_RCY!X53+IMP!X53-EXP!X53+STK_CHG!X53-INTMARB!X53-INTAVI!X53</f>
        <v>29949.094668959588</v>
      </c>
    </row>
    <row r="54" spans="1:24" ht="11.25" customHeight="1" x14ac:dyDescent="0.2">
      <c r="A54" s="22" t="s">
        <v>95</v>
      </c>
      <c r="B54" s="23" t="s">
        <v>96</v>
      </c>
      <c r="C54" s="30">
        <f>PPRD!C54+RCV_RCY!C54+IMP!C54-EXP!C54+STK_CHG!C54-INTMARB!C54-INTAVI!C54</f>
        <v>43.62055030094583</v>
      </c>
      <c r="D54" s="30">
        <f>PPRD!D54+RCV_RCY!D54+IMP!D54-EXP!D54+STK_CHG!D54-INTMARB!D54-INTAVI!D54</f>
        <v>41.696732588134132</v>
      </c>
      <c r="E54" s="30">
        <f>PPRD!E54+RCV_RCY!E54+IMP!E54-EXP!E54+STK_CHG!E54-INTMARB!E54-INTAVI!E54</f>
        <v>42.513585554600169</v>
      </c>
      <c r="F54" s="30">
        <f>PPRD!F54+RCV_RCY!F54+IMP!F54-EXP!F54+STK_CHG!F54-INTMARB!F54-INTAVI!F54</f>
        <v>42.164058469475492</v>
      </c>
      <c r="G54" s="30">
        <f>PPRD!G54+RCV_RCY!G54+IMP!G54-EXP!G54+STK_CHG!G54-INTMARB!G54-INTAVI!G54</f>
        <v>40.427858985382628</v>
      </c>
      <c r="H54" s="30">
        <f>PPRD!H54+RCV_RCY!H54+IMP!H54-EXP!H54+STK_CHG!H54-INTMARB!H54-INTAVI!H54</f>
        <v>41.34952708512467</v>
      </c>
      <c r="I54" s="30">
        <f>PPRD!I54+RCV_RCY!I54+IMP!I54-EXP!I54+STK_CHG!I54-INTMARB!I54-INTAVI!I54</f>
        <v>39.919604471195179</v>
      </c>
      <c r="J54" s="30">
        <f>PPRD!J54+RCV_RCY!J54+IMP!J54-EXP!J54+STK_CHG!J54-INTMARB!J54-INTAVI!J54</f>
        <v>40.0079105760963</v>
      </c>
      <c r="K54" s="30">
        <f>PPRD!K54+RCV_RCY!K54+IMP!K54-EXP!K54+STK_CHG!K54-INTMARB!K54-INTAVI!K54</f>
        <v>39.993035253654341</v>
      </c>
      <c r="L54" s="30">
        <f>PPRD!L54+RCV_RCY!L54+IMP!L54-EXP!L54+STK_CHG!L54-INTMARB!L54-INTAVI!L54</f>
        <v>38.538005159071368</v>
      </c>
      <c r="M54" s="30">
        <f>PPRD!M54+RCV_RCY!M54+IMP!M54-EXP!M54+STK_CHG!M54-INTMARB!M54-INTAVI!M54</f>
        <v>40.962768701633699</v>
      </c>
      <c r="N54" s="30">
        <f>PPRD!N54+RCV_RCY!N54+IMP!N54-EXP!N54+STK_CHG!N54-INTMARB!N54-INTAVI!N54</f>
        <v>41.038521066208077</v>
      </c>
      <c r="O54" s="30">
        <f>PPRD!O54+RCV_RCY!O54+IMP!O54-EXP!O54+STK_CHG!O54-INTMARB!O54-INTAVI!O54</f>
        <v>39.379965606190879</v>
      </c>
      <c r="P54" s="30">
        <f>PPRD!P54+RCV_RCY!P54+IMP!P54-EXP!P54+STK_CHG!P54-INTMARB!P54-INTAVI!P54</f>
        <v>35.560963026655202</v>
      </c>
      <c r="Q54" s="30">
        <f>PPRD!Q54+RCV_RCY!Q54+IMP!Q54-EXP!Q54+STK_CHG!Q54-INTMARB!Q54-INTAVI!Q54</f>
        <v>41.318400687876178</v>
      </c>
      <c r="R54" s="30">
        <f>PPRD!R54+RCV_RCY!R54+IMP!R54-EXP!R54+STK_CHG!R54-INTMARB!R54-INTAVI!R54</f>
        <v>41.91272570937231</v>
      </c>
      <c r="S54" s="30">
        <f>PPRD!S54+RCV_RCY!S54+IMP!S54-EXP!S54+STK_CHG!S54-INTMARB!S54-INTAVI!S54</f>
        <v>43.04049871023215</v>
      </c>
      <c r="T54" s="30">
        <f>PPRD!T54+RCV_RCY!T54+IMP!T54-EXP!T54+STK_CHG!T54-INTMARB!T54-INTAVI!T54</f>
        <v>44.859157351676693</v>
      </c>
      <c r="U54" s="30">
        <f>PPRD!U54+RCV_RCY!U54+IMP!U54-EXP!U54+STK_CHG!U54-INTMARB!U54-INTAVI!U54</f>
        <v>41.266552020636283</v>
      </c>
      <c r="V54" s="30">
        <f>PPRD!V54+RCV_RCY!V54+IMP!V54-EXP!V54+STK_CHG!V54-INTMARB!V54-INTAVI!V54</f>
        <v>42.903181427343071</v>
      </c>
      <c r="W54" s="30">
        <f>PPRD!W54+RCV_RCY!W54+IMP!W54-EXP!W54+STK_CHG!W54-INTMARB!W54-INTAVI!W54</f>
        <v>43.74582975064488</v>
      </c>
      <c r="X54" s="30">
        <f>PPRD!X54+RCV_RCY!X54+IMP!X54-EXP!X54+STK_CHG!X54-INTMARB!X54-INTAVI!X54</f>
        <v>43.232244196044711</v>
      </c>
    </row>
    <row r="55" spans="1:24" ht="11.25" customHeight="1" x14ac:dyDescent="0.2">
      <c r="A55" s="22" t="s">
        <v>97</v>
      </c>
      <c r="B55" s="23" t="s">
        <v>98</v>
      </c>
      <c r="C55" s="30">
        <f>PPRD!C55+RCV_RCY!C55+IMP!C55-EXP!C55+STK_CHG!C55-INTMARB!C55-INTAVI!C55</f>
        <v>1829.4057609630268</v>
      </c>
      <c r="D55" s="30">
        <f>PPRD!D55+RCV_RCY!D55+IMP!D55-EXP!D55+STK_CHG!D55-INTMARB!D55-INTAVI!D55</f>
        <v>2213.1109200343931</v>
      </c>
      <c r="E55" s="30">
        <f>PPRD!E55+RCV_RCY!E55+IMP!E55-EXP!E55+STK_CHG!E55-INTMARB!E55-INTAVI!E55</f>
        <v>3014.8337059329324</v>
      </c>
      <c r="F55" s="30">
        <f>PPRD!F55+RCV_RCY!F55+IMP!F55-EXP!F55+STK_CHG!F55-INTMARB!F55-INTAVI!F55</f>
        <v>3723.7587274290622</v>
      </c>
      <c r="G55" s="30">
        <f>PPRD!G55+RCV_RCY!G55+IMP!G55-EXP!G55+STK_CHG!G55-INTMARB!G55-INTAVI!G55</f>
        <v>4946.4044711951847</v>
      </c>
      <c r="H55" s="30">
        <f>PPRD!H55+RCV_RCY!H55+IMP!H55-EXP!H55+STK_CHG!H55-INTMARB!H55-INTAVI!H55</f>
        <v>5855.0805674978519</v>
      </c>
      <c r="I55" s="30">
        <f>PPRD!I55+RCV_RCY!I55+IMP!I55-EXP!I55+STK_CHG!I55-INTMARB!I55-INTAVI!I55</f>
        <v>6767.9451418744602</v>
      </c>
      <c r="J55" s="30">
        <f>PPRD!J55+RCV_RCY!J55+IMP!J55-EXP!J55+STK_CHG!J55-INTMARB!J55-INTAVI!J55</f>
        <v>8590.4925193465133</v>
      </c>
      <c r="K55" s="30">
        <f>PPRD!K55+RCV_RCY!K55+IMP!K55-EXP!K55+STK_CHG!K55-INTMARB!K55-INTAVI!K55</f>
        <v>9736.4429062768686</v>
      </c>
      <c r="L55" s="30">
        <f>PPRD!L55+RCV_RCY!L55+IMP!L55-EXP!L55+STK_CHG!L55-INTMARB!L55-INTAVI!L55</f>
        <v>10709.88116938951</v>
      </c>
      <c r="M55" s="30">
        <f>PPRD!M55+RCV_RCY!M55+IMP!M55-EXP!M55+STK_CHG!M55-INTMARB!M55-INTAVI!M55</f>
        <v>12024.26173688736</v>
      </c>
      <c r="N55" s="30">
        <f>PPRD!N55+RCV_RCY!N55+IMP!N55-EXP!N55+STK_CHG!N55-INTMARB!N55-INTAVI!N55</f>
        <v>14217.274204643163</v>
      </c>
      <c r="O55" s="30">
        <f>PPRD!O55+RCV_RCY!O55+IMP!O55-EXP!O55+STK_CHG!O55-INTMARB!O55-INTAVI!O55</f>
        <v>16119.425279449697</v>
      </c>
      <c r="P55" s="30">
        <f>PPRD!P55+RCV_RCY!P55+IMP!P55-EXP!P55+STK_CHG!P55-INTMARB!P55-INTAVI!P55</f>
        <v>18012.474118658643</v>
      </c>
      <c r="Q55" s="30">
        <f>PPRD!Q55+RCV_RCY!Q55+IMP!Q55-EXP!Q55+STK_CHG!Q55-INTMARB!Q55-INTAVI!Q55</f>
        <v>19119.231212381768</v>
      </c>
      <c r="R55" s="30">
        <f>PPRD!R55+RCV_RCY!R55+IMP!R55-EXP!R55+STK_CHG!R55-INTMARB!R55-INTAVI!R55</f>
        <v>22631.534221840066</v>
      </c>
      <c r="S55" s="30">
        <f>PPRD!S55+RCV_RCY!S55+IMP!S55-EXP!S55+STK_CHG!S55-INTMARB!S55-INTAVI!S55</f>
        <v>22941.928374892519</v>
      </c>
      <c r="T55" s="30">
        <f>PPRD!T55+RCV_RCY!T55+IMP!T55-EXP!T55+STK_CHG!T55-INTMARB!T55-INTAVI!T55</f>
        <v>26854.095356835773</v>
      </c>
      <c r="U55" s="30">
        <f>PPRD!U55+RCV_RCY!U55+IMP!U55-EXP!U55+STK_CHG!U55-INTMARB!U55-INTAVI!U55</f>
        <v>27568.004987102322</v>
      </c>
      <c r="V55" s="30">
        <f>PPRD!V55+RCV_RCY!V55+IMP!V55-EXP!V55+STK_CHG!V55-INTMARB!V55-INTAVI!V55</f>
        <v>31566.449957007735</v>
      </c>
      <c r="W55" s="30">
        <f>PPRD!W55+RCV_RCY!W55+IMP!W55-EXP!W55+STK_CHG!W55-INTMARB!W55-INTAVI!W55</f>
        <v>34220.353654342216</v>
      </c>
      <c r="X55" s="30">
        <f>PPRD!X55+RCV_RCY!X55+IMP!X55-EXP!X55+STK_CHG!X55-INTMARB!X55-INTAVI!X55</f>
        <v>33251.945313843513</v>
      </c>
    </row>
    <row r="56" spans="1:24" ht="11.25" customHeight="1" x14ac:dyDescent="0.2">
      <c r="A56" s="22" t="s">
        <v>99</v>
      </c>
      <c r="B56" s="23" t="s">
        <v>100</v>
      </c>
      <c r="C56" s="30">
        <f>PPRD!C56+RCV_RCY!C56+IMP!C56-EXP!C56+STK_CHG!C56-INTMARB!C56-INTAVI!C56</f>
        <v>9.7351676698194325</v>
      </c>
      <c r="D56" s="30">
        <f>PPRD!D56+RCV_RCY!D56+IMP!D56-EXP!D56+STK_CHG!D56-INTMARB!D56-INTAVI!D56</f>
        <v>15.520378331900254</v>
      </c>
      <c r="E56" s="30">
        <f>PPRD!E56+RCV_RCY!E56+IMP!E56-EXP!E56+STK_CHG!E56-INTMARB!E56-INTAVI!E56</f>
        <v>22.892175408426482</v>
      </c>
      <c r="F56" s="30">
        <f>PPRD!F56+RCV_RCY!F56+IMP!F56-EXP!F56+STK_CHG!F56-INTMARB!F56-INTAVI!F56</f>
        <v>35.712381771281152</v>
      </c>
      <c r="G56" s="30">
        <f>PPRD!G56+RCV_RCY!G56+IMP!G56-EXP!G56+STK_CHG!G56-INTMARB!G56-INTAVI!G56</f>
        <v>59.407824591573515</v>
      </c>
      <c r="H56" s="30">
        <f>PPRD!H56+RCV_RCY!H56+IMP!H56-EXP!H56+STK_CHG!H56-INTMARB!H56-INTAVI!H56</f>
        <v>125.42459157351674</v>
      </c>
      <c r="I56" s="30">
        <f>PPRD!I56+RCV_RCY!I56+IMP!I56-EXP!I56+STK_CHG!I56-INTMARB!I56-INTAVI!I56</f>
        <v>214.0558899398109</v>
      </c>
      <c r="J56" s="30">
        <f>PPRD!J56+RCV_RCY!J56+IMP!J56-EXP!J56+STK_CHG!J56-INTMARB!J56-INTAVI!J56</f>
        <v>323.86216680997416</v>
      </c>
      <c r="K56" s="30">
        <f>PPRD!K56+RCV_RCY!K56+IMP!K56-EXP!K56+STK_CHG!K56-INTMARB!K56-INTAVI!K56</f>
        <v>638.13190025795359</v>
      </c>
      <c r="L56" s="30">
        <f>PPRD!L56+RCV_RCY!L56+IMP!L56-EXP!L56+STK_CHG!L56-INTMARB!L56-INTAVI!L56</f>
        <v>1203.8676698194324</v>
      </c>
      <c r="M56" s="30">
        <f>PPRD!M56+RCV_RCY!M56+IMP!M56-EXP!M56+STK_CHG!M56-INTMARB!M56-INTAVI!M56</f>
        <v>1931.4585554600169</v>
      </c>
      <c r="N56" s="30">
        <f>PPRD!N56+RCV_RCY!N56+IMP!N56-EXP!N56+STK_CHG!N56-INTMARB!N56-INTAVI!N56</f>
        <v>3897.638263112638</v>
      </c>
      <c r="O56" s="30">
        <f>PPRD!O56+RCV_RCY!O56+IMP!O56-EXP!O56+STK_CHG!O56-INTMARB!O56-INTAVI!O56</f>
        <v>5706.480137575234</v>
      </c>
      <c r="P56" s="30">
        <f>PPRD!P56+RCV_RCY!P56+IMP!P56-EXP!P56+STK_CHG!P56-INTMARB!P56-INTAVI!P56</f>
        <v>6824.2461736887362</v>
      </c>
      <c r="Q56" s="30">
        <f>PPRD!Q56+RCV_RCY!Q56+IMP!Q56-EXP!Q56+STK_CHG!Q56-INTMARB!Q56-INTAVI!Q56</f>
        <v>7628.300429922615</v>
      </c>
      <c r="R56" s="30">
        <f>PPRD!R56+RCV_RCY!R56+IMP!R56-EXP!R56+STK_CHG!R56-INTMARB!R56-INTAVI!R56</f>
        <v>8191.0590713671518</v>
      </c>
      <c r="S56" s="30">
        <f>PPRD!S56+RCV_RCY!S56+IMP!S56-EXP!S56+STK_CHG!S56-INTMARB!S56-INTAVI!S56</f>
        <v>8207.7483233018047</v>
      </c>
      <c r="T56" s="30">
        <f>PPRD!T56+RCV_RCY!T56+IMP!T56-EXP!T56+STK_CHG!T56-INTMARB!T56-INTAVI!T56</f>
        <v>8774.7242476354259</v>
      </c>
      <c r="U56" s="30">
        <f>PPRD!U56+RCV_RCY!U56+IMP!U56-EXP!U56+STK_CHG!U56-INTMARB!U56-INTAVI!U56</f>
        <v>9293.1901977644011</v>
      </c>
      <c r="V56" s="30">
        <f>PPRD!V56+RCV_RCY!V56+IMP!V56-EXP!V56+STK_CHG!V56-INTMARB!V56-INTAVI!V56</f>
        <v>10148.339724849524</v>
      </c>
      <c r="W56" s="30">
        <f>PPRD!W56+RCV_RCY!W56+IMP!W56-EXP!W56+STK_CHG!W56-INTMARB!W56-INTAVI!W56</f>
        <v>12022.219260533106</v>
      </c>
      <c r="X56" s="30">
        <f>PPRD!X56+RCV_RCY!X56+IMP!X56-EXP!X56+STK_CHG!X56-INTMARB!X56-INTAVI!X56</f>
        <v>13679.082975064484</v>
      </c>
    </row>
    <row r="57" spans="1:24" ht="11.25" customHeight="1" x14ac:dyDescent="0.2">
      <c r="A57" s="22" t="s">
        <v>101</v>
      </c>
      <c r="B57" s="23" t="s">
        <v>102</v>
      </c>
      <c r="C57" s="30">
        <f>PPRD!C57+RCV_RCY!C57+IMP!C57-EXP!C57+STK_CHG!C57-INTMARB!C57-INTAVI!C57</f>
        <v>477.86423043852091</v>
      </c>
      <c r="D57" s="30">
        <f>PPRD!D57+RCV_RCY!D57+IMP!D57-EXP!D57+STK_CHG!D57-INTMARB!D57-INTAVI!D57</f>
        <v>519.58950988822005</v>
      </c>
      <c r="E57" s="30">
        <f>PPRD!E57+RCV_RCY!E57+IMP!E57-EXP!E57+STK_CHG!E57-INTMARB!E57-INTAVI!E57</f>
        <v>561.48417884780736</v>
      </c>
      <c r="F57" s="30">
        <f>PPRD!F57+RCV_RCY!F57+IMP!F57-EXP!F57+STK_CHG!F57-INTMARB!F57-INTAVI!F57</f>
        <v>644.93138435081687</v>
      </c>
      <c r="G57" s="30">
        <f>PPRD!G57+RCV_RCY!G57+IMP!G57-EXP!G57+STK_CHG!G57-INTMARB!G57-INTAVI!G57</f>
        <v>676.01779879621654</v>
      </c>
      <c r="H57" s="30">
        <f>PPRD!H57+RCV_RCY!H57+IMP!H57-EXP!H57+STK_CHG!H57-INTMARB!H57-INTAVI!H57</f>
        <v>735.49905417024945</v>
      </c>
      <c r="I57" s="30">
        <f>PPRD!I57+RCV_RCY!I57+IMP!I57-EXP!I57+STK_CHG!I57-INTMARB!I57-INTAVI!I57</f>
        <v>835.52226999140146</v>
      </c>
      <c r="J57" s="30">
        <f>PPRD!J57+RCV_RCY!J57+IMP!J57-EXP!J57+STK_CHG!J57-INTMARB!J57-INTAVI!J57</f>
        <v>956.44488392089443</v>
      </c>
      <c r="K57" s="30">
        <f>PPRD!K57+RCV_RCY!K57+IMP!K57-EXP!K57+STK_CHG!K57-INTMARB!K57-INTAVI!K57</f>
        <v>1118.8521066208079</v>
      </c>
      <c r="L57" s="30">
        <f>PPRD!L57+RCV_RCY!L57+IMP!L57-EXP!L57+STK_CHG!L57-INTMARB!L57-INTAVI!L57</f>
        <v>1340.4866723989676</v>
      </c>
      <c r="M57" s="30">
        <f>PPRD!M57+RCV_RCY!M57+IMP!M57-EXP!M57+STK_CHG!M57-INTMARB!M57-INTAVI!M57</f>
        <v>1797.4496990541702</v>
      </c>
      <c r="N57" s="30">
        <f>PPRD!N57+RCV_RCY!N57+IMP!N57-EXP!N57+STK_CHG!N57-INTMARB!N57-INTAVI!N57</f>
        <v>2177.1017196904563</v>
      </c>
      <c r="O57" s="30">
        <f>PPRD!O57+RCV_RCY!O57+IMP!O57-EXP!O57+STK_CHG!O57-INTMARB!O57-INTAVI!O57</f>
        <v>3254.7725709372316</v>
      </c>
      <c r="P57" s="30">
        <f>PPRD!P57+RCV_RCY!P57+IMP!P57-EXP!P57+STK_CHG!P57-INTMARB!P57-INTAVI!P57</f>
        <v>3731.0928632846076</v>
      </c>
      <c r="Q57" s="30">
        <f>PPRD!Q57+RCV_RCY!Q57+IMP!Q57-EXP!Q57+STK_CHG!Q57-INTMARB!Q57-INTAVI!Q57</f>
        <v>4124.3836629406705</v>
      </c>
      <c r="R57" s="30">
        <f>PPRD!R57+RCV_RCY!R57+IMP!R57-EXP!R57+STK_CHG!R57-INTMARB!R57-INTAVI!R57</f>
        <v>4296.0687876182283</v>
      </c>
      <c r="S57" s="30">
        <f>PPRD!S57+RCV_RCY!S57+IMP!S57-EXP!S57+STK_CHG!S57-INTMARB!S57-INTAVI!S57</f>
        <v>4356.9684436801363</v>
      </c>
      <c r="T57" s="30">
        <f>PPRD!T57+RCV_RCY!T57+IMP!T57-EXP!T57+STK_CHG!T57-INTMARB!T57-INTAVI!T57</f>
        <v>4549.006018916597</v>
      </c>
      <c r="U57" s="30">
        <f>PPRD!U57+RCV_RCY!U57+IMP!U57-EXP!U57+STK_CHG!U57-INTMARB!U57-INTAVI!U57</f>
        <v>4311.4036113499578</v>
      </c>
      <c r="V57" s="30">
        <f>PPRD!V57+RCV_RCY!V57+IMP!V57-EXP!V57+STK_CHG!V57-INTMARB!V57-INTAVI!V57</f>
        <v>4668.3714531384321</v>
      </c>
      <c r="W57" s="30">
        <f>PPRD!W57+RCV_RCY!W57+IMP!W57-EXP!W57+STK_CHG!W57-INTMARB!W57-INTAVI!W57</f>
        <v>4501.5144453998273</v>
      </c>
      <c r="X57" s="30">
        <f>PPRD!X57+RCV_RCY!X57+IMP!X57-EXP!X57+STK_CHG!X57-INTMARB!X57-INTAVI!X57</f>
        <v>3897.6388650042995</v>
      </c>
    </row>
    <row r="58" spans="1:24" ht="11.25" customHeight="1" x14ac:dyDescent="0.2">
      <c r="A58" s="22" t="s">
        <v>103</v>
      </c>
      <c r="B58" s="23" t="s">
        <v>104</v>
      </c>
      <c r="C58" s="30">
        <f>PPRD!C58+RCV_RCY!C58+IMP!C58-EXP!C58+STK_CHG!C58-INTMARB!C58-INTAVI!C58</f>
        <v>4584.9451418744629</v>
      </c>
      <c r="D58" s="30">
        <f>PPRD!D58+RCV_RCY!D58+IMP!D58-EXP!D58+STK_CHG!D58-INTMARB!D58-INTAVI!D58</f>
        <v>4454.797936371453</v>
      </c>
      <c r="E58" s="30">
        <f>PPRD!E58+RCV_RCY!E58+IMP!E58-EXP!E58+STK_CHG!E58-INTMARB!E58-INTAVI!E58</f>
        <v>4603.9235597592433</v>
      </c>
      <c r="F58" s="30">
        <f>PPRD!F58+RCV_RCY!F58+IMP!F58-EXP!F58+STK_CHG!F58-INTMARB!F58-INTAVI!F58</f>
        <v>5214.2152192605326</v>
      </c>
      <c r="G58" s="30">
        <f>PPRD!G58+RCV_RCY!G58+IMP!G58-EXP!G58+STK_CHG!G58-INTMARB!G58-INTAVI!G58</f>
        <v>5300.3926053310406</v>
      </c>
      <c r="H58" s="30">
        <f>PPRD!H58+RCV_RCY!H58+IMP!H58-EXP!H58+STK_CHG!H58-INTMARB!H58-INTAVI!H58</f>
        <v>5304.3396388650026</v>
      </c>
      <c r="I58" s="30">
        <f>PPRD!I58+RCV_RCY!I58+IMP!I58-EXP!I58+STK_CHG!I58-INTMARB!I58-INTAVI!I58</f>
        <v>5478.5591573516749</v>
      </c>
      <c r="J58" s="30">
        <f>PPRD!J58+RCV_RCY!J58+IMP!J58-EXP!J58+STK_CHG!J58-INTMARB!J58-INTAVI!J58</f>
        <v>5611.6812553740319</v>
      </c>
      <c r="K58" s="30">
        <f>PPRD!K58+RCV_RCY!K58+IMP!K58-EXP!K58+STK_CHG!K58-INTMARB!K58-INTAVI!K58</f>
        <v>5609.2465176268279</v>
      </c>
      <c r="L58" s="30">
        <f>PPRD!L58+RCV_RCY!L58+IMP!L58-EXP!L58+STK_CHG!L58-INTMARB!L58-INTAVI!L58</f>
        <v>5454.4566638005153</v>
      </c>
      <c r="M58" s="30">
        <f>PPRD!M58+RCV_RCY!M58+IMP!M58-EXP!M58+STK_CHG!M58-INTMARB!M58-INTAVI!M58</f>
        <v>5493.1097162510732</v>
      </c>
      <c r="N58" s="30">
        <f>PPRD!N58+RCV_RCY!N58+IMP!N58-EXP!N58+STK_CHG!N58-INTMARB!N58-INTAVI!N58</f>
        <v>5789.1515047291477</v>
      </c>
      <c r="O58" s="30">
        <f>PPRD!O58+RCV_RCY!O58+IMP!O58-EXP!O58+STK_CHG!O58-INTMARB!O58-INTAVI!O58</f>
        <v>5709.8052450558889</v>
      </c>
      <c r="P58" s="30">
        <f>PPRD!P58+RCV_RCY!P58+IMP!P58-EXP!P58+STK_CHG!P58-INTMARB!P58-INTAVI!P58</f>
        <v>5949.8641444539999</v>
      </c>
      <c r="Q58" s="30">
        <f>PPRD!Q58+RCV_RCY!Q58+IMP!Q58-EXP!Q58+STK_CHG!Q58-INTMARB!Q58-INTAVI!Q58</f>
        <v>6189.6232158211524</v>
      </c>
      <c r="R58" s="30">
        <f>PPRD!R58+RCV_RCY!R58+IMP!R58-EXP!R58+STK_CHG!R58-INTMARB!R58-INTAVI!R58</f>
        <v>6502.3128976784174</v>
      </c>
      <c r="S58" s="30">
        <f>PPRD!S58+RCV_RCY!S58+IMP!S58-EXP!S58+STK_CHG!S58-INTMARB!S58-INTAVI!S58</f>
        <v>6696.836371453137</v>
      </c>
      <c r="T58" s="30">
        <f>PPRD!T58+RCV_RCY!T58+IMP!T58-EXP!T58+STK_CHG!T58-INTMARB!T58-INTAVI!T58</f>
        <v>6771.7765262252778</v>
      </c>
      <c r="U58" s="30">
        <f>PPRD!U58+RCV_RCY!U58+IMP!U58-EXP!U58+STK_CHG!U58-INTMARB!U58-INTAVI!U58</f>
        <v>6785.1745485812544</v>
      </c>
      <c r="V58" s="30">
        <f>PPRD!V58+RCV_RCY!V58+IMP!V58-EXP!V58+STK_CHG!V58-INTMARB!V58-INTAVI!V58</f>
        <v>6898.1888220120381</v>
      </c>
      <c r="W58" s="30">
        <f>PPRD!W58+RCV_RCY!W58+IMP!W58-EXP!W58+STK_CHG!W58-INTMARB!W58-INTAVI!W58</f>
        <v>6898.3974204643164</v>
      </c>
      <c r="X58" s="30">
        <f>PPRD!X58+RCV_RCY!X58+IMP!X58-EXP!X58+STK_CHG!X58-INTMARB!X58-INTAVI!X58</f>
        <v>6790.4063628546846</v>
      </c>
    </row>
    <row r="59" spans="1:24" ht="11.25" customHeight="1" x14ac:dyDescent="0.2">
      <c r="A59" s="22" t="s">
        <v>105</v>
      </c>
      <c r="B59" s="23" t="s">
        <v>106</v>
      </c>
      <c r="C59" s="30">
        <f>PPRD!C59+RCV_RCY!C59+IMP!C59-EXP!C59+STK_CHG!C59-INTMARB!C59-INTAVI!C59</f>
        <v>53554.139380911423</v>
      </c>
      <c r="D59" s="30">
        <f>PPRD!D59+RCV_RCY!D59+IMP!D59-EXP!D59+STK_CHG!D59-INTMARB!D59-INTAVI!D59</f>
        <v>53826.114187446263</v>
      </c>
      <c r="E59" s="30">
        <f>PPRD!E59+RCV_RCY!E59+IMP!E59-EXP!E59+STK_CHG!E59-INTMARB!E59-INTAVI!E59</f>
        <v>55389.192691315562</v>
      </c>
      <c r="F59" s="30">
        <f>PPRD!F59+RCV_RCY!F59+IMP!F59-EXP!F59+STK_CHG!F59-INTMARB!F59-INTAVI!F59</f>
        <v>61813.203869303521</v>
      </c>
      <c r="G59" s="30">
        <f>PPRD!G59+RCV_RCY!G59+IMP!G59-EXP!G59+STK_CHG!G59-INTMARB!G59-INTAVI!G59</f>
        <v>63754.270249355111</v>
      </c>
      <c r="H59" s="30">
        <f>PPRD!H59+RCV_RCY!H59+IMP!H59-EXP!H59+STK_CHG!H59-INTMARB!H59-INTAVI!H59</f>
        <v>68536.876182287175</v>
      </c>
      <c r="I59" s="30">
        <f>PPRD!I59+RCV_RCY!I59+IMP!I59-EXP!I59+STK_CHG!I59-INTMARB!I59-INTAVI!I59</f>
        <v>71536.006276870146</v>
      </c>
      <c r="J59" s="30">
        <f>PPRD!J59+RCV_RCY!J59+IMP!J59-EXP!J59+STK_CHG!J59-INTMARB!J59-INTAVI!J59</f>
        <v>75352.694411006014</v>
      </c>
      <c r="K59" s="30">
        <f>PPRD!K59+RCV_RCY!K59+IMP!K59-EXP!K59+STK_CHG!K59-INTMARB!K59-INTAVI!K59</f>
        <v>79865.191659501288</v>
      </c>
      <c r="L59" s="30">
        <f>PPRD!L59+RCV_RCY!L59+IMP!L59-EXP!L59+STK_CHG!L59-INTMARB!L59-INTAVI!L59</f>
        <v>81565.82768701631</v>
      </c>
      <c r="M59" s="30">
        <f>PPRD!M59+RCV_RCY!M59+IMP!M59-EXP!M59+STK_CHG!M59-INTMARB!M59-INTAVI!M59</f>
        <v>90038.781513327587</v>
      </c>
      <c r="N59" s="30">
        <f>PPRD!N59+RCV_RCY!N59+IMP!N59-EXP!N59+STK_CHG!N59-INTMARB!N59-INTAVI!N59</f>
        <v>84680.76921754083</v>
      </c>
      <c r="O59" s="30">
        <f>PPRD!O59+RCV_RCY!O59+IMP!O59-EXP!O59+STK_CHG!O59-INTMARB!O59-INTAVI!O59</f>
        <v>92404.871453138432</v>
      </c>
      <c r="P59" s="30">
        <f>PPRD!P59+RCV_RCY!P59+IMP!P59-EXP!P59+STK_CHG!P59-INTMARB!P59-INTAVI!P59</f>
        <v>93832.280223559719</v>
      </c>
      <c r="Q59" s="30">
        <f>PPRD!Q59+RCV_RCY!Q59+IMP!Q59-EXP!Q59+STK_CHG!Q59-INTMARB!Q59-INTAVI!Q59</f>
        <v>88163.79036973344</v>
      </c>
      <c r="R59" s="30">
        <f>PPRD!R59+RCV_RCY!R59+IMP!R59-EXP!R59+STK_CHG!R59-INTMARB!R59-INTAVI!R59</f>
        <v>91085.714961306963</v>
      </c>
      <c r="S59" s="30">
        <f>PPRD!S59+RCV_RCY!S59+IMP!S59-EXP!S59+STK_CHG!S59-INTMARB!S59-INTAVI!S59</f>
        <v>91961.464832330181</v>
      </c>
      <c r="T59" s="30">
        <f>PPRD!T59+RCV_RCY!T59+IMP!T59-EXP!T59+STK_CHG!T59-INTMARB!T59-INTAVI!T59</f>
        <v>93227.919174548573</v>
      </c>
      <c r="U59" s="30">
        <f>PPRD!U59+RCV_RCY!U59+IMP!U59-EXP!U59+STK_CHG!U59-INTMARB!U59-INTAVI!U59</f>
        <v>95890.839810834063</v>
      </c>
      <c r="V59" s="30">
        <f>PPRD!V59+RCV_RCY!V59+IMP!V59-EXP!V59+STK_CHG!V59-INTMARB!V59-INTAVI!V59</f>
        <v>97143.919260533105</v>
      </c>
      <c r="W59" s="30">
        <f>PPRD!W59+RCV_RCY!W59+IMP!W59-EXP!W59+STK_CHG!W59-INTMARB!W59-INTAVI!W59</f>
        <v>96137.966380051614</v>
      </c>
      <c r="X59" s="30">
        <f>PPRD!X59+RCV_RCY!X59+IMP!X59-EXP!X59+STK_CHG!X59-INTMARB!X59-INTAVI!X59</f>
        <v>104513.80696474637</v>
      </c>
    </row>
    <row r="60" spans="1:24" ht="11.25" customHeight="1" x14ac:dyDescent="0.2">
      <c r="A60" s="22" t="s">
        <v>107</v>
      </c>
      <c r="B60" s="23" t="s">
        <v>108</v>
      </c>
      <c r="C60" s="30">
        <f>PPRD!C60+RCV_RCY!C60+IMP!C60-EXP!C60+STK_CHG!C60-INTMARB!C60-INTAVI!C60</f>
        <v>39.653224419604456</v>
      </c>
      <c r="D60" s="30">
        <f>PPRD!D60+RCV_RCY!D60+IMP!D60-EXP!D60+STK_CHG!D60-INTMARB!D60-INTAVI!D60</f>
        <v>36.844368013757531</v>
      </c>
      <c r="E60" s="30">
        <f>PPRD!E60+RCV_RCY!E60+IMP!E60-EXP!E60+STK_CHG!E60-INTMARB!E60-INTAVI!E60</f>
        <v>36.801375752364571</v>
      </c>
      <c r="F60" s="30">
        <f>PPRD!F60+RCV_RCY!F60+IMP!F60-EXP!F60+STK_CHG!F60-INTMARB!F60-INTAVI!F60</f>
        <v>138.50197764402409</v>
      </c>
      <c r="G60" s="30">
        <f>PPRD!G60+RCV_RCY!G60+IMP!G60-EXP!G60+STK_CHG!G60-INTMARB!G60-INTAVI!G60</f>
        <v>152.66311263972483</v>
      </c>
      <c r="H60" s="30">
        <f>PPRD!H60+RCV_RCY!H60+IMP!H60-EXP!H60+STK_CHG!H60-INTMARB!H60-INTAVI!H60</f>
        <v>169.94256233877906</v>
      </c>
      <c r="I60" s="30">
        <f>PPRD!I60+RCV_RCY!I60+IMP!I60-EXP!I60+STK_CHG!I60-INTMARB!I60-INTAVI!I60</f>
        <v>174.72785898538268</v>
      </c>
      <c r="J60" s="30">
        <f>PPRD!J60+RCV_RCY!J60+IMP!J60-EXP!J60+STK_CHG!J60-INTMARB!J60-INTAVI!J60</f>
        <v>232.2247635425623</v>
      </c>
      <c r="K60" s="30">
        <f>PPRD!K60+RCV_RCY!K60+IMP!K60-EXP!K60+STK_CHG!K60-INTMARB!K60-INTAVI!K60</f>
        <v>234.38177128116939</v>
      </c>
      <c r="L60" s="30">
        <f>PPRD!L60+RCV_RCY!L60+IMP!L60-EXP!L60+STK_CHG!L60-INTMARB!L60-INTAVI!L60</f>
        <v>277.14264832330173</v>
      </c>
      <c r="M60" s="30">
        <f>PPRD!M60+RCV_RCY!M60+IMP!M60-EXP!M60+STK_CHG!M60-INTMARB!M60-INTAVI!M60</f>
        <v>265.59423903697319</v>
      </c>
      <c r="N60" s="30">
        <f>PPRD!N60+RCV_RCY!N60+IMP!N60-EXP!N60+STK_CHG!N60-INTMARB!N60-INTAVI!N60</f>
        <v>329.97085124677562</v>
      </c>
      <c r="O60" s="30">
        <f>PPRD!O60+RCV_RCY!O60+IMP!O60-EXP!O60+STK_CHG!O60-INTMARB!O60-INTAVI!O60</f>
        <v>366.52304385210653</v>
      </c>
      <c r="P60" s="30">
        <f>PPRD!P60+RCV_RCY!P60+IMP!P60-EXP!P60+STK_CHG!P60-INTMARB!P60-INTAVI!P60</f>
        <v>353.55210662080822</v>
      </c>
      <c r="Q60" s="30">
        <f>PPRD!Q60+RCV_RCY!Q60+IMP!Q60-EXP!Q60+STK_CHG!Q60-INTMARB!Q60-INTAVI!Q60</f>
        <v>358.92416165090282</v>
      </c>
      <c r="R60" s="30">
        <f>PPRD!R60+RCV_RCY!R60+IMP!R60-EXP!R60+STK_CHG!R60-INTMARB!R60-INTAVI!R60</f>
        <v>378.30945829750647</v>
      </c>
      <c r="S60" s="30">
        <f>PPRD!S60+RCV_RCY!S60+IMP!S60-EXP!S60+STK_CHG!S60-INTMARB!S60-INTAVI!S60</f>
        <v>351.10180567497849</v>
      </c>
      <c r="T60" s="30">
        <f>PPRD!T60+RCV_RCY!T60+IMP!T60-EXP!T60+STK_CHG!T60-INTMARB!T60-INTAVI!T60</f>
        <v>362.70877042132418</v>
      </c>
      <c r="U60" s="30">
        <f>PPRD!U60+RCV_RCY!U60+IMP!U60-EXP!U60+STK_CHG!U60-INTMARB!U60-INTAVI!U60</f>
        <v>409.08314703353403</v>
      </c>
      <c r="V60" s="30">
        <f>PPRD!V60+RCV_RCY!V60+IMP!V60-EXP!V60+STK_CHG!V60-INTMARB!V60-INTAVI!V60</f>
        <v>359.13619948409291</v>
      </c>
      <c r="W60" s="30">
        <f>PPRD!W60+RCV_RCY!W60+IMP!W60-EXP!W60+STK_CHG!W60-INTMARB!W60-INTAVI!W60</f>
        <v>327.30799656061902</v>
      </c>
      <c r="X60" s="30">
        <f>PPRD!X60+RCV_RCY!X60+IMP!X60-EXP!X60+STK_CHG!X60-INTMARB!X60-INTAVI!X60</f>
        <v>305.60490111779876</v>
      </c>
    </row>
    <row r="61" spans="1:24" ht="11.25" customHeight="1" x14ac:dyDescent="0.2">
      <c r="A61" s="22" t="s">
        <v>109</v>
      </c>
      <c r="B61" s="23" t="s">
        <v>110</v>
      </c>
      <c r="C61" s="30">
        <f>PPRD!C61+RCV_RCY!C61+IMP!C61-EXP!C61+STK_CHG!C61-INTMARB!C61-INTAVI!C61</f>
        <v>1376.3911435941534</v>
      </c>
      <c r="D61" s="30">
        <f>PPRD!D61+RCV_RCY!D61+IMP!D61-EXP!D61+STK_CHG!D61-INTMARB!D61-INTAVI!D61</f>
        <v>1772.610662080825</v>
      </c>
      <c r="E61" s="30">
        <f>PPRD!E61+RCV_RCY!E61+IMP!E61-EXP!E61+STK_CHG!E61-INTMARB!E61-INTAVI!E61</f>
        <v>2349.4914015477211</v>
      </c>
      <c r="F61" s="30">
        <f>PPRD!F61+RCV_RCY!F61+IMP!F61-EXP!F61+STK_CHG!F61-INTMARB!F61-INTAVI!F61</f>
        <v>2249.7484092863278</v>
      </c>
      <c r="G61" s="30">
        <f>PPRD!G61+RCV_RCY!G61+IMP!G61-EXP!G61+STK_CHG!G61-INTMARB!G61-INTAVI!G61</f>
        <v>2344.1567497850383</v>
      </c>
      <c r="H61" s="30">
        <f>PPRD!H61+RCV_RCY!H61+IMP!H61-EXP!H61+STK_CHG!H61-INTMARB!H61-INTAVI!H61</f>
        <v>2679.8423903697326</v>
      </c>
      <c r="I61" s="30">
        <f>PPRD!I61+RCV_RCY!I61+IMP!I61-EXP!I61+STK_CHG!I61-INTMARB!I61-INTAVI!I61</f>
        <v>3036.2238177128111</v>
      </c>
      <c r="J61" s="30">
        <f>PPRD!J61+RCV_RCY!J61+IMP!J61-EXP!J61+STK_CHG!J61-INTMARB!J61-INTAVI!J61</f>
        <v>4332.7858125537396</v>
      </c>
      <c r="K61" s="30">
        <f>PPRD!K61+RCV_RCY!K61+IMP!K61-EXP!K61+STK_CHG!K61-INTMARB!K61-INTAVI!K61</f>
        <v>5151.1205503009451</v>
      </c>
      <c r="L61" s="30">
        <f>PPRD!L61+RCV_RCY!L61+IMP!L61-EXP!L61+STK_CHG!L61-INTMARB!L61-INTAVI!L61</f>
        <v>5934.1724849527072</v>
      </c>
      <c r="M61" s="30">
        <f>PPRD!M61+RCV_RCY!M61+IMP!M61-EXP!M61+STK_CHG!M61-INTMARB!M61-INTAVI!M61</f>
        <v>6996.1710232158193</v>
      </c>
      <c r="N61" s="30">
        <f>PPRD!N61+RCV_RCY!N61+IMP!N61-EXP!N61+STK_CHG!N61-INTMARB!N61-INTAVI!N61</f>
        <v>8670.8196044711949</v>
      </c>
      <c r="O61" s="30">
        <f>PPRD!O61+RCV_RCY!O61+IMP!O61-EXP!O61+STK_CHG!O61-INTMARB!O61-INTAVI!O61</f>
        <v>10301.527085124679</v>
      </c>
      <c r="P61" s="30">
        <f>PPRD!P61+RCV_RCY!P61+IMP!P61-EXP!P61+STK_CHG!P61-INTMARB!P61-INTAVI!P61</f>
        <v>11890.305674978508</v>
      </c>
      <c r="Q61" s="30">
        <f>PPRD!Q61+RCV_RCY!Q61+IMP!Q61-EXP!Q61+STK_CHG!Q61-INTMARB!Q61-INTAVI!Q61</f>
        <v>12681.777472055028</v>
      </c>
      <c r="R61" s="30">
        <f>PPRD!R61+RCV_RCY!R61+IMP!R61-EXP!R61+STK_CHG!R61-INTMARB!R61-INTAVI!R61</f>
        <v>13168.231212381774</v>
      </c>
      <c r="S61" s="30">
        <f>PPRD!S61+RCV_RCY!S61+IMP!S61-EXP!S61+STK_CHG!S61-INTMARB!S61-INTAVI!S61</f>
        <v>13589.967669819429</v>
      </c>
      <c r="T61" s="30">
        <f>PPRD!T61+RCV_RCY!T61+IMP!T61-EXP!T61+STK_CHG!T61-INTMARB!T61-INTAVI!T61</f>
        <v>13897.731556319863</v>
      </c>
      <c r="U61" s="30">
        <f>PPRD!U61+RCV_RCY!U61+IMP!U61-EXP!U61+STK_CHG!U61-INTMARB!U61-INTAVI!U61</f>
        <v>13859.62330180567</v>
      </c>
      <c r="V61" s="30">
        <f>PPRD!V61+RCV_RCY!V61+IMP!V61-EXP!V61+STK_CHG!V61-INTMARB!V61-INTAVI!V61</f>
        <v>14146.075150472918</v>
      </c>
      <c r="W61" s="30">
        <f>PPRD!W61+RCV_RCY!W61+IMP!W61-EXP!W61+STK_CHG!W61-INTMARB!W61-INTAVI!W61</f>
        <v>14685.168013757524</v>
      </c>
      <c r="X61" s="30">
        <f>PPRD!X61+RCV_RCY!X61+IMP!X61-EXP!X61+STK_CHG!X61-INTMARB!X61-INTAVI!X61</f>
        <v>15612.436285468617</v>
      </c>
    </row>
    <row r="62" spans="1:24" ht="11.25" customHeight="1" x14ac:dyDescent="0.2">
      <c r="A62" s="22" t="s">
        <v>111</v>
      </c>
      <c r="B62" s="23" t="s">
        <v>112</v>
      </c>
      <c r="C62" s="30">
        <f>PPRD!C62+RCV_RCY!C62+IMP!C62-EXP!C62+STK_CHG!C62-INTMARB!C62-INTAVI!C62</f>
        <v>3536.8692175408428</v>
      </c>
      <c r="D62" s="30">
        <f>PPRD!D62+RCV_RCY!D62+IMP!D62-EXP!D62+STK_CHG!D62-INTMARB!D62-INTAVI!D62</f>
        <v>3712.9193465176277</v>
      </c>
      <c r="E62" s="30">
        <f>PPRD!E62+RCV_RCY!E62+IMP!E62-EXP!E62+STK_CHG!E62-INTMARB!E62-INTAVI!E62</f>
        <v>3773.5188306104906</v>
      </c>
      <c r="F62" s="30">
        <f>PPRD!F62+RCV_RCY!F62+IMP!F62-EXP!F62+STK_CHG!F62-INTMARB!F62-INTAVI!F62</f>
        <v>4596.8007738607048</v>
      </c>
      <c r="G62" s="30">
        <f>PPRD!G62+RCV_RCY!G62+IMP!G62-EXP!G62+STK_CHG!G62-INTMARB!G62-INTAVI!G62</f>
        <v>4936.957437661219</v>
      </c>
      <c r="H62" s="30">
        <f>PPRD!H62+RCV_RCY!H62+IMP!H62-EXP!H62+STK_CHG!H62-INTMARB!H62-INTAVI!H62</f>
        <v>5671.3846947549446</v>
      </c>
      <c r="I62" s="30">
        <f>PPRD!I62+RCV_RCY!I62+IMP!I62-EXP!I62+STK_CHG!I62-INTMARB!I62-INTAVI!I62</f>
        <v>6140.4855546001727</v>
      </c>
      <c r="J62" s="30">
        <f>PPRD!J62+RCV_RCY!J62+IMP!J62-EXP!J62+STK_CHG!J62-INTMARB!J62-INTAVI!J62</f>
        <v>6899.5464316423049</v>
      </c>
      <c r="K62" s="30">
        <f>PPRD!K62+RCV_RCY!K62+IMP!K62-EXP!K62+STK_CHG!K62-INTMARB!K62-INTAVI!K62</f>
        <v>6904.9921754084271</v>
      </c>
      <c r="L62" s="30">
        <f>PPRD!L62+RCV_RCY!L62+IMP!L62-EXP!L62+STK_CHG!L62-INTMARB!L62-INTAVI!L62</f>
        <v>6993.8361994840934</v>
      </c>
      <c r="M62" s="30">
        <f>PPRD!M62+RCV_RCY!M62+IMP!M62-EXP!M62+STK_CHG!M62-INTMARB!M62-INTAVI!M62</f>
        <v>7408.554858125538</v>
      </c>
      <c r="N62" s="30">
        <f>PPRD!N62+RCV_RCY!N62+IMP!N62-EXP!N62+STK_CHG!N62-INTMARB!N62-INTAVI!N62</f>
        <v>7584.9192605331027</v>
      </c>
      <c r="O62" s="30">
        <f>PPRD!O62+RCV_RCY!O62+IMP!O62-EXP!O62+STK_CHG!O62-INTMARB!O62-INTAVI!O62</f>
        <v>8008.2447979363706</v>
      </c>
      <c r="P62" s="30">
        <f>PPRD!P62+RCV_RCY!P62+IMP!P62-EXP!P62+STK_CHG!P62-INTMARB!P62-INTAVI!P62</f>
        <v>8584.9634565778142</v>
      </c>
      <c r="Q62" s="30">
        <f>PPRD!Q62+RCV_RCY!Q62+IMP!Q62-EXP!Q62+STK_CHG!Q62-INTMARB!Q62-INTAVI!Q62</f>
        <v>8845.1883920894215</v>
      </c>
      <c r="R62" s="30">
        <f>PPRD!R62+RCV_RCY!R62+IMP!R62-EXP!R62+STK_CHG!R62-INTMARB!R62-INTAVI!R62</f>
        <v>8999.4956147893372</v>
      </c>
      <c r="S62" s="30">
        <f>PPRD!S62+RCV_RCY!S62+IMP!S62-EXP!S62+STK_CHG!S62-INTMARB!S62-INTAVI!S62</f>
        <v>9203.1714531384332</v>
      </c>
      <c r="T62" s="30">
        <f>PPRD!T62+RCV_RCY!T62+IMP!T62-EXP!T62+STK_CHG!T62-INTMARB!T62-INTAVI!T62</f>
        <v>9496.8288907996539</v>
      </c>
      <c r="U62" s="30">
        <f>PPRD!U62+RCV_RCY!U62+IMP!U62-EXP!U62+STK_CHG!U62-INTMARB!U62-INTAVI!U62</f>
        <v>9312.6376612209788</v>
      </c>
      <c r="V62" s="30">
        <f>PPRD!V62+RCV_RCY!V62+IMP!V62-EXP!V62+STK_CHG!V62-INTMARB!V62-INTAVI!V62</f>
        <v>9433.9509888220091</v>
      </c>
      <c r="W62" s="30">
        <f>PPRD!W62+RCV_RCY!W62+IMP!W62-EXP!W62+STK_CHG!W62-INTMARB!W62-INTAVI!W62</f>
        <v>9542.7975924333623</v>
      </c>
      <c r="X62" s="30">
        <f>PPRD!X62+RCV_RCY!X62+IMP!X62-EXP!X62+STK_CHG!X62-INTMARB!X62-INTAVI!X62</f>
        <v>9761.2792777300092</v>
      </c>
    </row>
    <row r="63" spans="1:24" ht="11.25" customHeight="1" x14ac:dyDescent="0.2">
      <c r="A63" s="22" t="s">
        <v>113</v>
      </c>
      <c r="B63" s="23" t="s">
        <v>114</v>
      </c>
      <c r="C63" s="30">
        <f>PPRD!C63+RCV_RCY!C63+IMP!C63-EXP!C63+STK_CHG!C63-INTMARB!C63-INTAVI!C63</f>
        <v>58.684436801375753</v>
      </c>
      <c r="D63" s="30">
        <f>PPRD!D63+RCV_RCY!D63+IMP!D63-EXP!D63+STK_CHG!D63-INTMARB!D63-INTAVI!D63</f>
        <v>65.726483233018058</v>
      </c>
      <c r="E63" s="30">
        <f>PPRD!E63+RCV_RCY!E63+IMP!E63-EXP!E63+STK_CHG!E63-INTMARB!E63-INTAVI!E63</f>
        <v>159.20894239036971</v>
      </c>
      <c r="F63" s="30">
        <f>PPRD!F63+RCV_RCY!F63+IMP!F63-EXP!F63+STK_CHG!F63-INTMARB!F63-INTAVI!F63</f>
        <v>265.74548581255368</v>
      </c>
      <c r="G63" s="30">
        <f>PPRD!G63+RCV_RCY!G63+IMP!G63-EXP!G63+STK_CHG!G63-INTMARB!G63-INTAVI!G63</f>
        <v>350.36852966466034</v>
      </c>
      <c r="H63" s="30">
        <f>PPRD!H63+RCV_RCY!H63+IMP!H63-EXP!H63+STK_CHG!H63-INTMARB!H63-INTAVI!H63</f>
        <v>562.92141014617368</v>
      </c>
      <c r="I63" s="30">
        <f>PPRD!I63+RCV_RCY!I63+IMP!I63-EXP!I63+STK_CHG!I63-INTMARB!I63-INTAVI!I63</f>
        <v>843.83783319002589</v>
      </c>
      <c r="J63" s="30">
        <f>PPRD!J63+RCV_RCY!J63+IMP!J63-EXP!J63+STK_CHG!J63-INTMARB!J63-INTAVI!J63</f>
        <v>1078.9564058469475</v>
      </c>
      <c r="K63" s="30">
        <f>PPRD!K63+RCV_RCY!K63+IMP!K63-EXP!K63+STK_CHG!K63-INTMARB!K63-INTAVI!K63</f>
        <v>1727.732330180567</v>
      </c>
      <c r="L63" s="30">
        <f>PPRD!L63+RCV_RCY!L63+IMP!L63-EXP!L63+STK_CHG!L63-INTMARB!L63-INTAVI!L63</f>
        <v>2084.2766122098024</v>
      </c>
      <c r="M63" s="30">
        <f>PPRD!M63+RCV_RCY!M63+IMP!M63-EXP!M63+STK_CHG!M63-INTMARB!M63-INTAVI!M63</f>
        <v>2432.9006878761825</v>
      </c>
      <c r="N63" s="30">
        <f>PPRD!N63+RCV_RCY!N63+IMP!N63-EXP!N63+STK_CHG!N63-INTMARB!N63-INTAVI!N63</f>
        <v>2446.2495270851246</v>
      </c>
      <c r="O63" s="30">
        <f>PPRD!O63+RCV_RCY!O63+IMP!O63-EXP!O63+STK_CHG!O63-INTMARB!O63-INTAVI!O63</f>
        <v>2465.3702493551164</v>
      </c>
      <c r="P63" s="30">
        <f>PPRD!P63+RCV_RCY!P63+IMP!P63-EXP!P63+STK_CHG!P63-INTMARB!P63-INTAVI!P63</f>
        <v>2322.5211521926053</v>
      </c>
      <c r="Q63" s="30">
        <f>PPRD!Q63+RCV_RCY!Q63+IMP!Q63-EXP!Q63+STK_CHG!Q63-INTMARB!Q63-INTAVI!Q63</f>
        <v>2294.8416165090284</v>
      </c>
      <c r="R63" s="30">
        <f>PPRD!R63+RCV_RCY!R63+IMP!R63-EXP!R63+STK_CHG!R63-INTMARB!R63-INTAVI!R63</f>
        <v>2381.04350816853</v>
      </c>
      <c r="S63" s="30">
        <f>PPRD!S63+RCV_RCY!S63+IMP!S63-EXP!S63+STK_CHG!S63-INTMARB!S63-INTAVI!S63</f>
        <v>2354.8382631126392</v>
      </c>
      <c r="T63" s="30">
        <f>PPRD!T63+RCV_RCY!T63+IMP!T63-EXP!T63+STK_CHG!T63-INTMARB!T63-INTAVI!T63</f>
        <v>2504.5077386070502</v>
      </c>
      <c r="U63" s="30">
        <f>PPRD!U63+RCV_RCY!U63+IMP!U63-EXP!U63+STK_CHG!U63-INTMARB!U63-INTAVI!U63</f>
        <v>2703.25864144454</v>
      </c>
      <c r="V63" s="30">
        <f>PPRD!V63+RCV_RCY!V63+IMP!V63-EXP!V63+STK_CHG!V63-INTMARB!V63-INTAVI!V63</f>
        <v>2855.449871023216</v>
      </c>
      <c r="W63" s="30">
        <f>PPRD!W63+RCV_RCY!W63+IMP!W63-EXP!W63+STK_CHG!W63-INTMARB!W63-INTAVI!W63</f>
        <v>2839.7619948409283</v>
      </c>
      <c r="X63" s="30">
        <f>PPRD!X63+RCV_RCY!X63+IMP!X63-EXP!X63+STK_CHG!X63-INTMARB!X63-INTAVI!X63</f>
        <v>3204.4335339638869</v>
      </c>
    </row>
    <row r="64" spans="1:24" ht="11.25" customHeight="1" x14ac:dyDescent="0.2">
      <c r="A64" s="22" t="s">
        <v>115</v>
      </c>
      <c r="B64" s="23" t="s">
        <v>116</v>
      </c>
      <c r="C64" s="30">
        <f>PPRD!C64+RCV_RCY!C64+IMP!C64-EXP!C64+STK_CHG!C64-INTMARB!C64-INTAVI!C64</f>
        <v>0</v>
      </c>
      <c r="D64" s="30">
        <f>PPRD!D64+RCV_RCY!D64+IMP!D64-EXP!D64+STK_CHG!D64-INTMARB!D64-INTAVI!D64</f>
        <v>0</v>
      </c>
      <c r="E64" s="30">
        <f>PPRD!E64+RCV_RCY!E64+IMP!E64-EXP!E64+STK_CHG!E64-INTMARB!E64-INTAVI!E64</f>
        <v>0</v>
      </c>
      <c r="F64" s="30">
        <f>PPRD!F64+RCV_RCY!F64+IMP!F64-EXP!F64+STK_CHG!F64-INTMARB!F64-INTAVI!F64</f>
        <v>0</v>
      </c>
      <c r="G64" s="30">
        <f>PPRD!G64+RCV_RCY!G64+IMP!G64-EXP!G64+STK_CHG!G64-INTMARB!G64-INTAVI!G64</f>
        <v>0</v>
      </c>
      <c r="H64" s="30">
        <f>PPRD!H64+RCV_RCY!H64+IMP!H64-EXP!H64+STK_CHG!H64-INTMARB!H64-INTAVI!H64</f>
        <v>0</v>
      </c>
      <c r="I64" s="30">
        <f>PPRD!I64+RCV_RCY!I64+IMP!I64-EXP!I64+STK_CHG!I64-INTMARB!I64-INTAVI!I64</f>
        <v>2.7310404127257097</v>
      </c>
      <c r="J64" s="30">
        <f>PPRD!J64+RCV_RCY!J64+IMP!J64-EXP!J64+STK_CHG!J64-INTMARB!J64-INTAVI!J64</f>
        <v>-4.9796216680997398</v>
      </c>
      <c r="K64" s="30">
        <f>PPRD!K64+RCV_RCY!K64+IMP!K64-EXP!K64+STK_CHG!K64-INTMARB!K64-INTAVI!K64</f>
        <v>-31.209802235597603</v>
      </c>
      <c r="L64" s="30">
        <f>PPRD!L64+RCV_RCY!L64+IMP!L64-EXP!L64+STK_CHG!L64-INTMARB!L64-INTAVI!L64</f>
        <v>12.268357695614803</v>
      </c>
      <c r="M64" s="30">
        <f>PPRD!M64+RCV_RCY!M64+IMP!M64-EXP!M64+STK_CHG!M64-INTMARB!M64-INTAVI!M64</f>
        <v>51.893895098882197</v>
      </c>
      <c r="N64" s="30">
        <f>PPRD!N64+RCV_RCY!N64+IMP!N64-EXP!N64+STK_CHG!N64-INTMARB!N64-INTAVI!N64</f>
        <v>126.30601891659495</v>
      </c>
      <c r="O64" s="30">
        <f>PPRD!O64+RCV_RCY!O64+IMP!O64-EXP!O64+STK_CHG!O64-INTMARB!O64-INTAVI!O64</f>
        <v>40.337747205503028</v>
      </c>
      <c r="P64" s="30">
        <f>PPRD!P64+RCV_RCY!P64+IMP!P64-EXP!P64+STK_CHG!P64-INTMARB!P64-INTAVI!P64</f>
        <v>-1.701891659501273</v>
      </c>
      <c r="Q64" s="30">
        <f>PPRD!Q64+RCV_RCY!Q64+IMP!Q64-EXP!Q64+STK_CHG!Q64-INTMARB!Q64-INTAVI!Q64</f>
        <v>-2.4157351676698156</v>
      </c>
      <c r="R64" s="30">
        <f>PPRD!R64+RCV_RCY!R64+IMP!R64-EXP!R64+STK_CHG!R64-INTMARB!R64-INTAVI!R64</f>
        <v>-42.536887360275145</v>
      </c>
      <c r="S64" s="30">
        <f>PPRD!S64+RCV_RCY!S64+IMP!S64-EXP!S64+STK_CHG!S64-INTMARB!S64-INTAVI!S64</f>
        <v>-45.432416165090274</v>
      </c>
      <c r="T64" s="30">
        <f>PPRD!T64+RCV_RCY!T64+IMP!T64-EXP!T64+STK_CHG!T64-INTMARB!T64-INTAVI!T64</f>
        <v>-9.9427343078246189</v>
      </c>
      <c r="U64" s="30">
        <f>PPRD!U64+RCV_RCY!U64+IMP!U64-EXP!U64+STK_CHG!U64-INTMARB!U64-INTAVI!U64</f>
        <v>-116.2905417024936</v>
      </c>
      <c r="V64" s="30">
        <f>PPRD!V64+RCV_RCY!V64+IMP!V64-EXP!V64+STK_CHG!V64-INTMARB!V64-INTAVI!V64</f>
        <v>-88.733533963886515</v>
      </c>
      <c r="W64" s="30">
        <f>PPRD!W64+RCV_RCY!W64+IMP!W64-EXP!W64+STK_CHG!W64-INTMARB!W64-INTAVI!W64</f>
        <v>-122.54711951848665</v>
      </c>
      <c r="X64" s="30">
        <f>PPRD!X64+RCV_RCY!X64+IMP!X64-EXP!X64+STK_CHG!X64-INTMARB!X64-INTAVI!X64</f>
        <v>-29.772141014617375</v>
      </c>
    </row>
    <row r="65" spans="1:24" ht="11.25" customHeight="1" x14ac:dyDescent="0.2">
      <c r="A65" s="22" t="s">
        <v>117</v>
      </c>
      <c r="B65" s="23" t="s">
        <v>118</v>
      </c>
      <c r="C65" s="30">
        <f>PPRD!C65+RCV_RCY!C65+IMP!C65-EXP!C65+STK_CHG!C65-INTMARB!C65-INTAVI!C65</f>
        <v>639.64789337919171</v>
      </c>
      <c r="D65" s="30">
        <f>PPRD!D65+RCV_RCY!D65+IMP!D65-EXP!D65+STK_CHG!D65-INTMARB!D65-INTAVI!D65</f>
        <v>754.21693895098872</v>
      </c>
      <c r="E65" s="30">
        <f>PPRD!E65+RCV_RCY!E65+IMP!E65-EXP!E65+STK_CHG!E65-INTMARB!E65-INTAVI!E65</f>
        <v>932.27807394668935</v>
      </c>
      <c r="F65" s="30">
        <f>PPRD!F65+RCV_RCY!F65+IMP!F65-EXP!F65+STK_CHG!F65-INTMARB!F65-INTAVI!F65</f>
        <v>1159.7222699914014</v>
      </c>
      <c r="G65" s="30">
        <f>PPRD!G65+RCV_RCY!G65+IMP!G65-EXP!G65+STK_CHG!G65-INTMARB!G65-INTAVI!G65</f>
        <v>1613.3167669819434</v>
      </c>
      <c r="H65" s="30">
        <f>PPRD!H65+RCV_RCY!H65+IMP!H65-EXP!H65+STK_CHG!H65-INTMARB!H65-INTAVI!H65</f>
        <v>2514.5546861564917</v>
      </c>
      <c r="I65" s="30">
        <f>PPRD!I65+RCV_RCY!I65+IMP!I65-EXP!I65+STK_CHG!I65-INTMARB!I65-INTAVI!I65</f>
        <v>3826.7752364574371</v>
      </c>
      <c r="J65" s="30">
        <f>PPRD!J65+RCV_RCY!J65+IMP!J65-EXP!J65+STK_CHG!J65-INTMARB!J65-INTAVI!J65</f>
        <v>5548.270679277729</v>
      </c>
      <c r="K65" s="30">
        <f>PPRD!K65+RCV_RCY!K65+IMP!K65-EXP!K65+STK_CHG!K65-INTMARB!K65-INTAVI!K65</f>
        <v>7170.8484092863273</v>
      </c>
      <c r="L65" s="30">
        <f>PPRD!L65+RCV_RCY!L65+IMP!L65-EXP!L65+STK_CHG!L65-INTMARB!L65-INTAVI!L65</f>
        <v>8646.6109200343926</v>
      </c>
      <c r="M65" s="30">
        <f>PPRD!M65+RCV_RCY!M65+IMP!M65-EXP!M65+STK_CHG!M65-INTMARB!M65-INTAVI!M65</f>
        <v>9649.5150472914847</v>
      </c>
      <c r="N65" s="30">
        <f>PPRD!N65+RCV_RCY!N65+IMP!N65-EXP!N65+STK_CHG!N65-INTMARB!N65-INTAVI!N65</f>
        <v>10071.18460877042</v>
      </c>
      <c r="O65" s="30">
        <f>PPRD!O65+RCV_RCY!O65+IMP!O65-EXP!O65+STK_CHG!O65-INTMARB!O65-INTAVI!O65</f>
        <v>11195.402665520209</v>
      </c>
      <c r="P65" s="30">
        <f>PPRD!P65+RCV_RCY!P65+IMP!P65-EXP!P65+STK_CHG!P65-INTMARB!P65-INTAVI!P65</f>
        <v>9776.4044711951847</v>
      </c>
      <c r="Q65" s="30">
        <f>PPRD!Q65+RCV_RCY!Q65+IMP!Q65-EXP!Q65+STK_CHG!Q65-INTMARB!Q65-INTAVI!Q65</f>
        <v>10780.761478933791</v>
      </c>
      <c r="R65" s="30">
        <f>PPRD!R65+RCV_RCY!R65+IMP!R65-EXP!R65+STK_CHG!R65-INTMARB!R65-INTAVI!R65</f>
        <v>10709.587790197764</v>
      </c>
      <c r="S65" s="30">
        <f>PPRD!S65+RCV_RCY!S65+IMP!S65-EXP!S65+STK_CHG!S65-INTMARB!S65-INTAVI!S65</f>
        <v>10456.447807394668</v>
      </c>
      <c r="T65" s="30">
        <f>PPRD!T65+RCV_RCY!T65+IMP!T65-EXP!T65+STK_CHG!T65-INTMARB!T65-INTAVI!T65</f>
        <v>11643.097592433356</v>
      </c>
      <c r="U65" s="30">
        <f>PPRD!U65+RCV_RCY!U65+IMP!U65-EXP!U65+STK_CHG!U65-INTMARB!U65-INTAVI!U65</f>
        <v>13029.721840068789</v>
      </c>
      <c r="V65" s="30">
        <f>PPRD!V65+RCV_RCY!V65+IMP!V65-EXP!V65+STK_CHG!V65-INTMARB!V65-INTAVI!V65</f>
        <v>13406.901977644025</v>
      </c>
      <c r="W65" s="30">
        <f>PPRD!W65+RCV_RCY!W65+IMP!W65-EXP!W65+STK_CHG!W65-INTMARB!W65-INTAVI!W65</f>
        <v>13897.155460017191</v>
      </c>
      <c r="X65" s="30">
        <f>PPRD!X65+RCV_RCY!X65+IMP!X65-EXP!X65+STK_CHG!X65-INTMARB!X65-INTAVI!X65</f>
        <v>14280.525451418742</v>
      </c>
    </row>
    <row r="66" spans="1:24" ht="11.25" customHeight="1" x14ac:dyDescent="0.2">
      <c r="A66" s="22" t="s">
        <v>119</v>
      </c>
      <c r="B66" s="23" t="s">
        <v>120</v>
      </c>
      <c r="C66" s="30">
        <f>PPRD!C66+RCV_RCY!C66+IMP!C66-EXP!C66+STK_CHG!C66-INTMARB!C66-INTAVI!C66</f>
        <v>0</v>
      </c>
      <c r="D66" s="30">
        <f>PPRD!D66+RCV_RCY!D66+IMP!D66-EXP!D66+STK_CHG!D66-INTMARB!D66-INTAVI!D66</f>
        <v>0</v>
      </c>
      <c r="E66" s="30">
        <f>PPRD!E66+RCV_RCY!E66+IMP!E66-EXP!E66+STK_CHG!E66-INTMARB!E66-INTAVI!E66</f>
        <v>0</v>
      </c>
      <c r="F66" s="30">
        <f>PPRD!F66+RCV_RCY!F66+IMP!F66-EXP!F66+STK_CHG!F66-INTMARB!F66-INTAVI!F66</f>
        <v>0</v>
      </c>
      <c r="G66" s="30">
        <f>PPRD!G66+RCV_RCY!G66+IMP!G66-EXP!G66+STK_CHG!G66-INTMARB!G66-INTAVI!G66</f>
        <v>0</v>
      </c>
      <c r="H66" s="30">
        <f>PPRD!H66+RCV_RCY!H66+IMP!H66-EXP!H66+STK_CHG!H66-INTMARB!H66-INTAVI!H66</f>
        <v>17.608168529664656</v>
      </c>
      <c r="I66" s="30">
        <f>PPRD!I66+RCV_RCY!I66+IMP!I66-EXP!I66+STK_CHG!I66-INTMARB!I66-INTAVI!I66</f>
        <v>97.812381771281224</v>
      </c>
      <c r="J66" s="30">
        <f>PPRD!J66+RCV_RCY!J66+IMP!J66-EXP!J66+STK_CHG!J66-INTMARB!J66-INTAVI!J66</f>
        <v>161.5974204643164</v>
      </c>
      <c r="K66" s="30">
        <f>PPRD!K66+RCV_RCY!K66+IMP!K66-EXP!K66+STK_CHG!K66-INTMARB!K66-INTAVI!K66</f>
        <v>13.534651762682694</v>
      </c>
      <c r="L66" s="30">
        <f>PPRD!L66+RCV_RCY!L66+IMP!L66-EXP!L66+STK_CHG!L66-INTMARB!L66-INTAVI!L66</f>
        <v>100.26680997420468</v>
      </c>
      <c r="M66" s="30">
        <f>PPRD!M66+RCV_RCY!M66+IMP!M66-EXP!M66+STK_CHG!M66-INTMARB!M66-INTAVI!M66</f>
        <v>156.13267411865857</v>
      </c>
      <c r="N66" s="30">
        <f>PPRD!N66+RCV_RCY!N66+IMP!N66-EXP!N66+STK_CHG!N66-INTMARB!N66-INTAVI!N66</f>
        <v>195.41736887360275</v>
      </c>
      <c r="O66" s="30">
        <f>PPRD!O66+RCV_RCY!O66+IMP!O66-EXP!O66+STK_CHG!O66-INTMARB!O66-INTAVI!O66</f>
        <v>126.17549441100583</v>
      </c>
      <c r="P66" s="30">
        <f>PPRD!P66+RCV_RCY!P66+IMP!P66-EXP!P66+STK_CHG!P66-INTMARB!P66-INTAVI!P66</f>
        <v>105.16878761822871</v>
      </c>
      <c r="Q66" s="30">
        <f>PPRD!Q66+RCV_RCY!Q66+IMP!Q66-EXP!Q66+STK_CHG!Q66-INTMARB!Q66-INTAVI!Q66</f>
        <v>44.413155631986122</v>
      </c>
      <c r="R66" s="30">
        <f>PPRD!R66+RCV_RCY!R66+IMP!R66-EXP!R66+STK_CHG!R66-INTMARB!R66-INTAVI!R66</f>
        <v>185.98280309544273</v>
      </c>
      <c r="S66" s="30">
        <f>PPRD!S66+RCV_RCY!S66+IMP!S66-EXP!S66+STK_CHG!S66-INTMARB!S66-INTAVI!S66</f>
        <v>208.61865864144454</v>
      </c>
      <c r="T66" s="30">
        <f>PPRD!T66+RCV_RCY!T66+IMP!T66-EXP!T66+STK_CHG!T66-INTMARB!T66-INTAVI!T66</f>
        <v>530.26663800515905</v>
      </c>
      <c r="U66" s="30">
        <f>PPRD!U66+RCV_RCY!U66+IMP!U66-EXP!U66+STK_CHG!U66-INTMARB!U66-INTAVI!U66</f>
        <v>108.80472914875331</v>
      </c>
      <c r="V66" s="30">
        <f>PPRD!V66+RCV_RCY!V66+IMP!V66-EXP!V66+STK_CHG!V66-INTMARB!V66-INTAVI!V66</f>
        <v>474.81117798796231</v>
      </c>
      <c r="W66" s="30">
        <f>PPRD!W66+RCV_RCY!W66+IMP!W66-EXP!W66+STK_CHG!W66-INTMARB!W66-INTAVI!W66</f>
        <v>-63.464574376612319</v>
      </c>
      <c r="X66" s="30">
        <f>PPRD!X66+RCV_RCY!X66+IMP!X66-EXP!X66+STK_CHG!X66-INTMARB!X66-INTAVI!X66</f>
        <v>271.18736027515052</v>
      </c>
    </row>
    <row r="67" spans="1:24" ht="11.25" customHeight="1" x14ac:dyDescent="0.2">
      <c r="A67" s="22" t="s">
        <v>121</v>
      </c>
      <c r="B67" s="23" t="s">
        <v>122</v>
      </c>
      <c r="C67" s="30">
        <f>PPRD!C67+RCV_RCY!C67+IMP!C67-EXP!C67+STK_CHG!C67-INTMARB!C67-INTAVI!C67</f>
        <v>0</v>
      </c>
      <c r="D67" s="30">
        <f>PPRD!D67+RCV_RCY!D67+IMP!D67-EXP!D67+STK_CHG!D67-INTMARB!D67-INTAVI!D67</f>
        <v>0</v>
      </c>
      <c r="E67" s="30">
        <f>PPRD!E67+RCV_RCY!E67+IMP!E67-EXP!E67+STK_CHG!E67-INTMARB!E67-INTAVI!E67</f>
        <v>0</v>
      </c>
      <c r="F67" s="30">
        <f>PPRD!F67+RCV_RCY!F67+IMP!F67-EXP!F67+STK_CHG!F67-INTMARB!F67-INTAVI!F67</f>
        <v>0</v>
      </c>
      <c r="G67" s="30">
        <f>PPRD!G67+RCV_RCY!G67+IMP!G67-EXP!G67+STK_CHG!G67-INTMARB!G67-INTAVI!G67</f>
        <v>0</v>
      </c>
      <c r="H67" s="30">
        <f>PPRD!H67+RCV_RCY!H67+IMP!H67-EXP!H67+STK_CHG!H67-INTMARB!H67-INTAVI!H67</f>
        <v>0</v>
      </c>
      <c r="I67" s="30">
        <f>PPRD!I67+RCV_RCY!I67+IMP!I67-EXP!I67+STK_CHG!I67-INTMARB!I67-INTAVI!I67</f>
        <v>0</v>
      </c>
      <c r="J67" s="30">
        <f>PPRD!J67+RCV_RCY!J67+IMP!J67-EXP!J67+STK_CHG!J67-INTMARB!J67-INTAVI!J67</f>
        <v>0</v>
      </c>
      <c r="K67" s="30">
        <f>PPRD!K67+RCV_RCY!K67+IMP!K67-EXP!K67+STK_CHG!K67-INTMARB!K67-INTAVI!K67</f>
        <v>0</v>
      </c>
      <c r="L67" s="30">
        <f>PPRD!L67+RCV_RCY!L67+IMP!L67-EXP!L67+STK_CHG!L67-INTMARB!L67-INTAVI!L67</f>
        <v>0</v>
      </c>
      <c r="M67" s="30">
        <f>PPRD!M67+RCV_RCY!M67+IMP!M67-EXP!M67+STK_CHG!M67-INTMARB!M67-INTAVI!M67</f>
        <v>0</v>
      </c>
      <c r="N67" s="30">
        <f>PPRD!N67+RCV_RCY!N67+IMP!N67-EXP!N67+STK_CHG!N67-INTMARB!N67-INTAVI!N67</f>
        <v>0</v>
      </c>
      <c r="O67" s="30">
        <f>PPRD!O67+RCV_RCY!O67+IMP!O67-EXP!O67+STK_CHG!O67-INTMARB!O67-INTAVI!O67</f>
        <v>0</v>
      </c>
      <c r="P67" s="30">
        <f>PPRD!P67+RCV_RCY!P67+IMP!P67-EXP!P67+STK_CHG!P67-INTMARB!P67-INTAVI!P67</f>
        <v>0</v>
      </c>
      <c r="Q67" s="30">
        <f>PPRD!Q67+RCV_RCY!Q67+IMP!Q67-EXP!Q67+STK_CHG!Q67-INTMARB!Q67-INTAVI!Q67</f>
        <v>0</v>
      </c>
      <c r="R67" s="30">
        <f>PPRD!R67+RCV_RCY!R67+IMP!R67-EXP!R67+STK_CHG!R67-INTMARB!R67-INTAVI!R67</f>
        <v>0</v>
      </c>
      <c r="S67" s="30">
        <f>PPRD!S67+RCV_RCY!S67+IMP!S67-EXP!S67+STK_CHG!S67-INTMARB!S67-INTAVI!S67</f>
        <v>0</v>
      </c>
      <c r="T67" s="30">
        <f>PPRD!T67+RCV_RCY!T67+IMP!T67-EXP!T67+STK_CHG!T67-INTMARB!T67-INTAVI!T67</f>
        <v>0</v>
      </c>
      <c r="U67" s="30">
        <f>PPRD!U67+RCV_RCY!U67+IMP!U67-EXP!U67+STK_CHG!U67-INTMARB!U67-INTAVI!U67</f>
        <v>0</v>
      </c>
      <c r="V67" s="30">
        <f>PPRD!V67+RCV_RCY!V67+IMP!V67-EXP!V67+STK_CHG!V67-INTMARB!V67-INTAVI!V67</f>
        <v>0</v>
      </c>
      <c r="W67" s="30">
        <f>PPRD!W67+RCV_RCY!W67+IMP!W67-EXP!W67+STK_CHG!W67-INTMARB!W67-INTAVI!W67</f>
        <v>0</v>
      </c>
      <c r="X67" s="30">
        <f>PPRD!X67+RCV_RCY!X67+IMP!X67-EXP!X67+STK_CHG!X67-INTMARB!X67-INTAVI!X67</f>
        <v>0</v>
      </c>
    </row>
    <row r="68" spans="1:24" ht="11.25" customHeight="1" x14ac:dyDescent="0.2">
      <c r="A68" s="22" t="s">
        <v>123</v>
      </c>
      <c r="B68" s="23" t="s">
        <v>124</v>
      </c>
      <c r="C68" s="30">
        <f>PPRD!C68+RCV_RCY!C68+IMP!C68-EXP!C68+STK_CHG!C68-INTMARB!C68-INTAVI!C68</f>
        <v>0</v>
      </c>
      <c r="D68" s="30">
        <f>PPRD!D68+RCV_RCY!D68+IMP!D68-EXP!D68+STK_CHG!D68-INTMARB!D68-INTAVI!D68</f>
        <v>0</v>
      </c>
      <c r="E68" s="30">
        <f>PPRD!E68+RCV_RCY!E68+IMP!E68-EXP!E68+STK_CHG!E68-INTMARB!E68-INTAVI!E68</f>
        <v>0</v>
      </c>
      <c r="F68" s="30">
        <f>PPRD!F68+RCV_RCY!F68+IMP!F68-EXP!F68+STK_CHG!F68-INTMARB!F68-INTAVI!F68</f>
        <v>0</v>
      </c>
      <c r="G68" s="30">
        <f>PPRD!G68+RCV_RCY!G68+IMP!G68-EXP!G68+STK_CHG!G68-INTMARB!G68-INTAVI!G68</f>
        <v>0</v>
      </c>
      <c r="H68" s="30">
        <f>PPRD!H68+RCV_RCY!H68+IMP!H68-EXP!H68+STK_CHG!H68-INTMARB!H68-INTAVI!H68</f>
        <v>0</v>
      </c>
      <c r="I68" s="30">
        <f>PPRD!I68+RCV_RCY!I68+IMP!I68-EXP!I68+STK_CHG!I68-INTMARB!I68-INTAVI!I68</f>
        <v>0</v>
      </c>
      <c r="J68" s="30">
        <f>PPRD!J68+RCV_RCY!J68+IMP!J68-EXP!J68+STK_CHG!J68-INTMARB!J68-INTAVI!J68</f>
        <v>0</v>
      </c>
      <c r="K68" s="30">
        <f>PPRD!K68+RCV_RCY!K68+IMP!K68-EXP!K68+STK_CHG!K68-INTMARB!K68-INTAVI!K68</f>
        <v>0</v>
      </c>
      <c r="L68" s="30">
        <f>PPRD!L68+RCV_RCY!L68+IMP!L68-EXP!L68+STK_CHG!L68-INTMARB!L68-INTAVI!L68</f>
        <v>0</v>
      </c>
      <c r="M68" s="30">
        <f>PPRD!M68+RCV_RCY!M68+IMP!M68-EXP!M68+STK_CHG!M68-INTMARB!M68-INTAVI!M68</f>
        <v>0</v>
      </c>
      <c r="N68" s="30">
        <f>PPRD!N68+RCV_RCY!N68+IMP!N68-EXP!N68+STK_CHG!N68-INTMARB!N68-INTAVI!N68</f>
        <v>0</v>
      </c>
      <c r="O68" s="30">
        <f>PPRD!O68+RCV_RCY!O68+IMP!O68-EXP!O68+STK_CHG!O68-INTMARB!O68-INTAVI!O68</f>
        <v>0</v>
      </c>
      <c r="P68" s="30">
        <f>PPRD!P68+RCV_RCY!P68+IMP!P68-EXP!P68+STK_CHG!P68-INTMARB!P68-INTAVI!P68</f>
        <v>0</v>
      </c>
      <c r="Q68" s="30">
        <f>PPRD!Q68+RCV_RCY!Q68+IMP!Q68-EXP!Q68+STK_CHG!Q68-INTMARB!Q68-INTAVI!Q68</f>
        <v>0</v>
      </c>
      <c r="R68" s="30">
        <f>PPRD!R68+RCV_RCY!R68+IMP!R68-EXP!R68+STK_CHG!R68-INTMARB!R68-INTAVI!R68</f>
        <v>0</v>
      </c>
      <c r="S68" s="30">
        <f>PPRD!S68+RCV_RCY!S68+IMP!S68-EXP!S68+STK_CHG!S68-INTMARB!S68-INTAVI!S68</f>
        <v>0</v>
      </c>
      <c r="T68" s="30">
        <f>PPRD!T68+RCV_RCY!T68+IMP!T68-EXP!T68+STK_CHG!T68-INTMARB!T68-INTAVI!T68</f>
        <v>0</v>
      </c>
      <c r="U68" s="30">
        <f>PPRD!U68+RCV_RCY!U68+IMP!U68-EXP!U68+STK_CHG!U68-INTMARB!U68-INTAVI!U68</f>
        <v>0</v>
      </c>
      <c r="V68" s="30">
        <f>PPRD!V68+RCV_RCY!V68+IMP!V68-EXP!V68+STK_CHG!V68-INTMARB!V68-INTAVI!V68</f>
        <v>0</v>
      </c>
      <c r="W68" s="30">
        <f>PPRD!W68+RCV_RCY!W68+IMP!W68-EXP!W68+STK_CHG!W68-INTMARB!W68-INTAVI!W68</f>
        <v>0</v>
      </c>
      <c r="X68" s="30">
        <f>PPRD!X68+RCV_RCY!X68+IMP!X68-EXP!X68+STK_CHG!X68-INTMARB!X68-INTAVI!X68</f>
        <v>0</v>
      </c>
    </row>
    <row r="69" spans="1:24" ht="11.25" customHeight="1" x14ac:dyDescent="0.2">
      <c r="A69" s="22" t="s">
        <v>125</v>
      </c>
      <c r="B69" s="23" t="s">
        <v>126</v>
      </c>
      <c r="C69" s="30">
        <f>PPRD!C69+RCV_RCY!C69+IMP!C69-EXP!C69+STK_CHG!C69-INTMARB!C69-INTAVI!C69</f>
        <v>15.229578675838349</v>
      </c>
      <c r="D69" s="30">
        <f>PPRD!D69+RCV_RCY!D69+IMP!D69-EXP!D69+STK_CHG!D69-INTMARB!D69-INTAVI!D69</f>
        <v>25.226139294926909</v>
      </c>
      <c r="E69" s="30">
        <f>PPRD!E69+RCV_RCY!E69+IMP!E69-EXP!E69+STK_CHG!E69-INTMARB!E69-INTAVI!E69</f>
        <v>47.495270851246779</v>
      </c>
      <c r="F69" s="30">
        <f>PPRD!F69+RCV_RCY!F69+IMP!F69-EXP!F69+STK_CHG!F69-INTMARB!F69-INTAVI!F69</f>
        <v>51.665090283748924</v>
      </c>
      <c r="G69" s="30">
        <f>PPRD!G69+RCV_RCY!G69+IMP!G69-EXP!G69+STK_CHG!G69-INTMARB!G69-INTAVI!G69</f>
        <v>194.72115219260533</v>
      </c>
      <c r="H69" s="30">
        <f>PPRD!H69+RCV_RCY!H69+IMP!H69-EXP!H69+STK_CHG!H69-INTMARB!H69-INTAVI!H69</f>
        <v>676.04832330180557</v>
      </c>
      <c r="I69" s="30">
        <f>PPRD!I69+RCV_RCY!I69+IMP!I69-EXP!I69+STK_CHG!I69-INTMARB!I69-INTAVI!I69</f>
        <v>1419.1404987102319</v>
      </c>
      <c r="J69" s="30">
        <f>PPRD!J69+RCV_RCY!J69+IMP!J69-EXP!J69+STK_CHG!J69-INTMARB!J69-INTAVI!J69</f>
        <v>1264.1318142734306</v>
      </c>
      <c r="K69" s="30">
        <f>PPRD!K69+RCV_RCY!K69+IMP!K69-EXP!K69+STK_CHG!K69-INTMARB!K69-INTAVI!K69</f>
        <v>950.90748065348248</v>
      </c>
      <c r="L69" s="30">
        <f>PPRD!L69+RCV_RCY!L69+IMP!L69-EXP!L69+STK_CHG!L69-INTMARB!L69-INTAVI!L69</f>
        <v>1188.0255374032672</v>
      </c>
      <c r="M69" s="30">
        <f>PPRD!M69+RCV_RCY!M69+IMP!M69-EXP!M69+STK_CHG!M69-INTMARB!M69-INTAVI!M69</f>
        <v>1365.919948409286</v>
      </c>
      <c r="N69" s="30">
        <f>PPRD!N69+RCV_RCY!N69+IMP!N69-EXP!N69+STK_CHG!N69-INTMARB!N69-INTAVI!N69</f>
        <v>843.85107480653483</v>
      </c>
      <c r="O69" s="30">
        <f>PPRD!O69+RCV_RCY!O69+IMP!O69-EXP!O69+STK_CHG!O69-INTMARB!O69-INTAVI!O69</f>
        <v>860.09036973344791</v>
      </c>
      <c r="P69" s="30">
        <f>PPRD!P69+RCV_RCY!P69+IMP!P69-EXP!P69+STK_CHG!P69-INTMARB!P69-INTAVI!P69</f>
        <v>1025.5078245915736</v>
      </c>
      <c r="Q69" s="30">
        <f>PPRD!Q69+RCV_RCY!Q69+IMP!Q69-EXP!Q69+STK_CHG!Q69-INTMARB!Q69-INTAVI!Q69</f>
        <v>1108.2884780739466</v>
      </c>
      <c r="R69" s="30">
        <f>PPRD!R69+RCV_RCY!R69+IMP!R69-EXP!R69+STK_CHG!R69-INTMARB!R69-INTAVI!R69</f>
        <v>1200.5490971625104</v>
      </c>
      <c r="S69" s="30">
        <f>PPRD!S69+RCV_RCY!S69+IMP!S69-EXP!S69+STK_CHG!S69-INTMARB!S69-INTAVI!S69</f>
        <v>1189.0171969045571</v>
      </c>
      <c r="T69" s="30">
        <f>PPRD!T69+RCV_RCY!T69+IMP!T69-EXP!T69+STK_CHG!T69-INTMARB!T69-INTAVI!T69</f>
        <v>1108.5198624247632</v>
      </c>
      <c r="U69" s="30">
        <f>PPRD!U69+RCV_RCY!U69+IMP!U69-EXP!U69+STK_CHG!U69-INTMARB!U69-INTAVI!U69</f>
        <v>1184.3531384350815</v>
      </c>
      <c r="V69" s="30">
        <f>PPRD!V69+RCV_RCY!V69+IMP!V69-EXP!V69+STK_CHG!V69-INTMARB!V69-INTAVI!V69</f>
        <v>1267.6801375752361</v>
      </c>
      <c r="W69" s="30">
        <f>PPRD!W69+RCV_RCY!W69+IMP!W69-EXP!W69+STK_CHG!W69-INTMARB!W69-INTAVI!W69</f>
        <v>1278.7130696474633</v>
      </c>
      <c r="X69" s="30">
        <f>PPRD!X69+RCV_RCY!X69+IMP!X69-EXP!X69+STK_CHG!X69-INTMARB!X69-INTAVI!X69</f>
        <v>1185.6070507308687</v>
      </c>
    </row>
    <row r="70" spans="1:24" ht="11.25" customHeight="1" x14ac:dyDescent="0.2">
      <c r="A70" s="22" t="s">
        <v>127</v>
      </c>
      <c r="B70" s="23" t="s">
        <v>128</v>
      </c>
      <c r="C70" s="30">
        <f>PPRD!C70+RCV_RCY!C70+IMP!C70-EXP!C70+STK_CHG!C70-INTMARB!C70-INTAVI!C70</f>
        <v>85.861564918314699</v>
      </c>
      <c r="D70" s="30">
        <f>PPRD!D70+RCV_RCY!D70+IMP!D70-EXP!D70+STK_CHG!D70-INTMARB!D70-INTAVI!D70</f>
        <v>90.123387790197768</v>
      </c>
      <c r="E70" s="30">
        <f>PPRD!E70+RCV_RCY!E70+IMP!E70-EXP!E70+STK_CHG!E70-INTMARB!E70-INTAVI!E70</f>
        <v>95.75434221840068</v>
      </c>
      <c r="F70" s="30">
        <f>PPRD!F70+RCV_RCY!F70+IMP!F70-EXP!F70+STK_CHG!F70-INTMARB!F70-INTAVI!F70</f>
        <v>279.87704213241608</v>
      </c>
      <c r="G70" s="30">
        <f>PPRD!G70+RCV_RCY!G70+IMP!G70-EXP!G70+STK_CHG!G70-INTMARB!G70-INTAVI!G70</f>
        <v>420.1936371453138</v>
      </c>
      <c r="H70" s="30">
        <f>PPRD!H70+RCV_RCY!H70+IMP!H70-EXP!H70+STK_CHG!H70-INTMARB!H70-INTAVI!H70</f>
        <v>631.18116938950982</v>
      </c>
      <c r="I70" s="30">
        <f>PPRD!I70+RCV_RCY!I70+IMP!I70-EXP!I70+STK_CHG!I70-INTMARB!I70-INTAVI!I70</f>
        <v>859.36629406706788</v>
      </c>
      <c r="J70" s="30">
        <f>PPRD!J70+RCV_RCY!J70+IMP!J70-EXP!J70+STK_CHG!J70-INTMARB!J70-INTAVI!J70</f>
        <v>1136.7821152192605</v>
      </c>
      <c r="K70" s="30">
        <f>PPRD!K70+RCV_RCY!K70+IMP!K70-EXP!K70+STK_CHG!K70-INTMARB!K70-INTAVI!K70</f>
        <v>1519.3865864144448</v>
      </c>
      <c r="L70" s="30">
        <f>PPRD!L70+RCV_RCY!L70+IMP!L70-EXP!L70+STK_CHG!L70-INTMARB!L70-INTAVI!L70</f>
        <v>1909.1597592433357</v>
      </c>
      <c r="M70" s="30">
        <f>PPRD!M70+RCV_RCY!M70+IMP!M70-EXP!M70+STK_CHG!M70-INTMARB!M70-INTAVI!M70</f>
        <v>2378.4839208942385</v>
      </c>
      <c r="N70" s="30">
        <f>PPRD!N70+RCV_RCY!N70+IMP!N70-EXP!N70+STK_CHG!N70-INTMARB!N70-INTAVI!N70</f>
        <v>3840.8797076526234</v>
      </c>
      <c r="O70" s="30">
        <f>PPRD!O70+RCV_RCY!O70+IMP!O70-EXP!O70+STK_CHG!O70-INTMARB!O70-INTAVI!O70</f>
        <v>4401.4417884780732</v>
      </c>
      <c r="P70" s="30">
        <f>PPRD!P70+RCV_RCY!P70+IMP!P70-EXP!P70+STK_CHG!P70-INTMARB!P70-INTAVI!P70</f>
        <v>4820.2312123817719</v>
      </c>
      <c r="Q70" s="30">
        <f>PPRD!Q70+RCV_RCY!Q70+IMP!Q70-EXP!Q70+STK_CHG!Q70-INTMARB!Q70-INTAVI!Q70</f>
        <v>5694.3593293207214</v>
      </c>
      <c r="R70" s="30">
        <f>PPRD!R70+RCV_RCY!R70+IMP!R70-EXP!R70+STK_CHG!R70-INTMARB!R70-INTAVI!R70</f>
        <v>6290.8860705073084</v>
      </c>
      <c r="S70" s="30">
        <f>PPRD!S70+RCV_RCY!S70+IMP!S70-EXP!S70+STK_CHG!S70-INTMARB!S70-INTAVI!S70</f>
        <v>7102.8619088564046</v>
      </c>
      <c r="T70" s="30">
        <f>PPRD!T70+RCV_RCY!T70+IMP!T70-EXP!T70+STK_CHG!T70-INTMARB!T70-INTAVI!T70</f>
        <v>11051.339294926911</v>
      </c>
      <c r="U70" s="30">
        <f>PPRD!U70+RCV_RCY!U70+IMP!U70-EXP!U70+STK_CHG!U70-INTMARB!U70-INTAVI!U70</f>
        <v>11774.878675838347</v>
      </c>
      <c r="V70" s="30">
        <f>PPRD!V70+RCV_RCY!V70+IMP!V70-EXP!V70+STK_CHG!V70-INTMARB!V70-INTAVI!V70</f>
        <v>12603.284092863285</v>
      </c>
      <c r="W70" s="30">
        <f>PPRD!W70+RCV_RCY!W70+IMP!W70-EXP!W70+STK_CHG!W70-INTMARB!W70-INTAVI!W70</f>
        <v>13365.42012037833</v>
      </c>
      <c r="X70" s="30">
        <f>PPRD!X70+RCV_RCY!X70+IMP!X70-EXP!X70+STK_CHG!X70-INTMARB!X70-INTAVI!X70</f>
        <v>15245.79045571797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:W71" si="22">SUM(C72:C73)</f>
        <v>5873.4924333619947</v>
      </c>
      <c r="D71" s="31">
        <f t="shared" si="22"/>
        <v>6494.9356835769577</v>
      </c>
      <c r="E71" s="31">
        <f t="shared" si="22"/>
        <v>6334.0158211521939</v>
      </c>
      <c r="F71" s="31">
        <f t="shared" si="22"/>
        <v>6052.1279449699059</v>
      </c>
      <c r="G71" s="31">
        <f t="shared" si="22"/>
        <v>6553.9378331900234</v>
      </c>
      <c r="H71" s="31">
        <f t="shared" si="22"/>
        <v>7185.0675838349089</v>
      </c>
      <c r="I71" s="31">
        <f t="shared" si="22"/>
        <v>7913.2350816852959</v>
      </c>
      <c r="J71" s="31">
        <f t="shared" si="22"/>
        <v>8388.5226139294919</v>
      </c>
      <c r="K71" s="31">
        <f t="shared" si="22"/>
        <v>9101.997506448839</v>
      </c>
      <c r="L71" s="31">
        <f t="shared" si="22"/>
        <v>10008.710834049874</v>
      </c>
      <c r="M71" s="31">
        <f t="shared" si="22"/>
        <v>10678.149613069647</v>
      </c>
      <c r="N71" s="31">
        <f t="shared" si="22"/>
        <v>11344.440068787617</v>
      </c>
      <c r="O71" s="31">
        <f t="shared" si="22"/>
        <v>11463.176612209802</v>
      </c>
      <c r="P71" s="31">
        <f t="shared" si="22"/>
        <v>11943.765348237313</v>
      </c>
      <c r="Q71" s="31">
        <f t="shared" si="22"/>
        <v>12501.981685296647</v>
      </c>
      <c r="R71" s="31">
        <f t="shared" si="22"/>
        <v>12751.402321582113</v>
      </c>
      <c r="S71" s="31">
        <f t="shared" si="22"/>
        <v>13751.878933791919</v>
      </c>
      <c r="T71" s="31">
        <f t="shared" si="22"/>
        <v>13814.19466895959</v>
      </c>
      <c r="U71" s="31">
        <f t="shared" si="22"/>
        <v>13883.244282029236</v>
      </c>
      <c r="V71" s="31">
        <f t="shared" si="22"/>
        <v>14144.137747205499</v>
      </c>
      <c r="W71" s="31">
        <f t="shared" si="22"/>
        <v>14340.899914015477</v>
      </c>
      <c r="X71" s="31">
        <f t="shared" ref="X71" si="23">SUM(X72:X73)</f>
        <v>14524.578503869301</v>
      </c>
    </row>
    <row r="72" spans="1:24" ht="11.25" customHeight="1" x14ac:dyDescent="0.2">
      <c r="A72" s="22" t="s">
        <v>131</v>
      </c>
      <c r="B72" s="23" t="s">
        <v>132</v>
      </c>
      <c r="C72" s="30">
        <f>PPRD!C72+RCV_RCY!C72+IMP!C72-EXP!C72+STK_CHG!C72-INTMARB!C72-INTAVI!C72</f>
        <v>2364.0593293207221</v>
      </c>
      <c r="D72" s="30">
        <f>PPRD!D72+RCV_RCY!D72+IMP!D72-EXP!D72+STK_CHG!D72-INTMARB!D72-INTAVI!D72</f>
        <v>2783.6466895958733</v>
      </c>
      <c r="E72" s="30">
        <f>PPRD!E72+RCV_RCY!E72+IMP!E72-EXP!E72+STK_CHG!E72-INTMARB!E72-INTAVI!E72</f>
        <v>2556.2157351676706</v>
      </c>
      <c r="F72" s="30">
        <f>PPRD!F72+RCV_RCY!F72+IMP!F72-EXP!F72+STK_CHG!F72-INTMARB!F72-INTAVI!F72</f>
        <v>1263.6245915735169</v>
      </c>
      <c r="G72" s="30">
        <f>PPRD!G72+RCV_RCY!G72+IMP!G72-EXP!G72+STK_CHG!G72-INTMARB!G72-INTAVI!G72</f>
        <v>1386.8918314703351</v>
      </c>
      <c r="H72" s="30">
        <f>PPRD!H72+RCV_RCY!H72+IMP!H72-EXP!H72+STK_CHG!H72-INTMARB!H72-INTAVI!H72</f>
        <v>1253.4576956147894</v>
      </c>
      <c r="I72" s="30">
        <f>PPRD!I72+RCV_RCY!I72+IMP!I72-EXP!I72+STK_CHG!I72-INTMARB!I72-INTAVI!I72</f>
        <v>1396.7976784178848</v>
      </c>
      <c r="J72" s="30">
        <f>PPRD!J72+RCV_RCY!J72+IMP!J72-EXP!J72+STK_CHG!J72-INTMARB!J72-INTAVI!J72</f>
        <v>1590.5028374892515</v>
      </c>
      <c r="K72" s="30">
        <f>PPRD!K72+RCV_RCY!K72+IMP!K72-EXP!K72+STK_CHG!K72-INTMARB!K72-INTAVI!K72</f>
        <v>2328.3519346517628</v>
      </c>
      <c r="L72" s="30">
        <f>PPRD!L72+RCV_RCY!L72+IMP!L72-EXP!L72+STK_CHG!L72-INTMARB!L72-INTAVI!L72</f>
        <v>3064.8111779879619</v>
      </c>
      <c r="M72" s="30">
        <f>PPRD!M72+RCV_RCY!M72+IMP!M72-EXP!M72+STK_CHG!M72-INTMARB!M72-INTAVI!M72</f>
        <v>3504.3798796216679</v>
      </c>
      <c r="N72" s="30">
        <f>PPRD!N72+RCV_RCY!N72+IMP!N72-EXP!N72+STK_CHG!N72-INTMARB!N72-INTAVI!N72</f>
        <v>4005.7342218400686</v>
      </c>
      <c r="O72" s="30">
        <f>PPRD!O72+RCV_RCY!O72+IMP!O72-EXP!O72+STK_CHG!O72-INTMARB!O72-INTAVI!O72</f>
        <v>3908.7907996560616</v>
      </c>
      <c r="P72" s="30">
        <f>PPRD!P72+RCV_RCY!P72+IMP!P72-EXP!P72+STK_CHG!P72-INTMARB!P72-INTAVI!P72</f>
        <v>3723.0914875322433</v>
      </c>
      <c r="Q72" s="30">
        <f>PPRD!Q72+RCV_RCY!Q72+IMP!Q72-EXP!Q72+STK_CHG!Q72-INTMARB!Q72-INTAVI!Q72</f>
        <v>4001.8456577815991</v>
      </c>
      <c r="R72" s="30">
        <f>PPRD!R72+RCV_RCY!R72+IMP!R72-EXP!R72+STK_CHG!R72-INTMARB!R72-INTAVI!R72</f>
        <v>4219.2200343938093</v>
      </c>
      <c r="S72" s="30">
        <f>PPRD!S72+RCV_RCY!S72+IMP!S72-EXP!S72+STK_CHG!S72-INTMARB!S72-INTAVI!S72</f>
        <v>4626.6229578675839</v>
      </c>
      <c r="T72" s="30">
        <f>PPRD!T72+RCV_RCY!T72+IMP!T72-EXP!T72+STK_CHG!T72-INTMARB!T72-INTAVI!T72</f>
        <v>4423.3552880481502</v>
      </c>
      <c r="U72" s="30">
        <f>PPRD!U72+RCV_RCY!U72+IMP!U72-EXP!U72+STK_CHG!U72-INTMARB!U72-INTAVI!U72</f>
        <v>4675.1180567497868</v>
      </c>
      <c r="V72" s="30">
        <f>PPRD!V72+RCV_RCY!V72+IMP!V72-EXP!V72+STK_CHG!V72-INTMARB!V72-INTAVI!V72</f>
        <v>4826.9481513327592</v>
      </c>
      <c r="W72" s="30">
        <f>PPRD!W72+RCV_RCY!W72+IMP!W72-EXP!W72+STK_CHG!W72-INTMARB!W72-INTAVI!W72</f>
        <v>4926.979707652622</v>
      </c>
      <c r="X72" s="30">
        <f>PPRD!X72+RCV_RCY!X72+IMP!X72-EXP!X72+STK_CHG!X72-INTMARB!X72-INTAVI!X72</f>
        <v>5004.7003439380915</v>
      </c>
    </row>
    <row r="73" spans="1:24" ht="11.25" customHeight="1" x14ac:dyDescent="0.2">
      <c r="A73" s="22" t="s">
        <v>133</v>
      </c>
      <c r="B73" s="23" t="s">
        <v>134</v>
      </c>
      <c r="C73" s="30">
        <f>PPRD!C73+RCV_RCY!C73+IMP!C73-EXP!C73+STK_CHG!C73-INTMARB!C73-INTAVI!C73</f>
        <v>3509.4331040412731</v>
      </c>
      <c r="D73" s="30">
        <f>PPRD!D73+RCV_RCY!D73+IMP!D73-EXP!D73+STK_CHG!D73-INTMARB!D73-INTAVI!D73</f>
        <v>3711.2889939810839</v>
      </c>
      <c r="E73" s="30">
        <f>PPRD!E73+RCV_RCY!E73+IMP!E73-EXP!E73+STK_CHG!E73-INTMARB!E73-INTAVI!E73</f>
        <v>3777.8000859845233</v>
      </c>
      <c r="F73" s="30">
        <f>PPRD!F73+RCV_RCY!F73+IMP!F73-EXP!F73+STK_CHG!F73-INTMARB!F73-INTAVI!F73</f>
        <v>4788.5033533963888</v>
      </c>
      <c r="G73" s="30">
        <f>PPRD!G73+RCV_RCY!G73+IMP!G73-EXP!G73+STK_CHG!G73-INTMARB!G73-INTAVI!G73</f>
        <v>5167.0460017196883</v>
      </c>
      <c r="H73" s="30">
        <f>PPRD!H73+RCV_RCY!H73+IMP!H73-EXP!H73+STK_CHG!H73-INTMARB!H73-INTAVI!H73</f>
        <v>5931.6098882201195</v>
      </c>
      <c r="I73" s="30">
        <f>PPRD!I73+RCV_RCY!I73+IMP!I73-EXP!I73+STK_CHG!I73-INTMARB!I73-INTAVI!I73</f>
        <v>6516.4374032674114</v>
      </c>
      <c r="J73" s="30">
        <f>PPRD!J73+RCV_RCY!J73+IMP!J73-EXP!J73+STK_CHG!J73-INTMARB!J73-INTAVI!J73</f>
        <v>6798.019776440241</v>
      </c>
      <c r="K73" s="30">
        <f>PPRD!K73+RCV_RCY!K73+IMP!K73-EXP!K73+STK_CHG!K73-INTMARB!K73-INTAVI!K73</f>
        <v>6773.6455717970766</v>
      </c>
      <c r="L73" s="30">
        <f>PPRD!L73+RCV_RCY!L73+IMP!L73-EXP!L73+STK_CHG!L73-INTMARB!L73-INTAVI!L73</f>
        <v>6943.8996560619116</v>
      </c>
      <c r="M73" s="30">
        <f>PPRD!M73+RCV_RCY!M73+IMP!M73-EXP!M73+STK_CHG!M73-INTMARB!M73-INTAVI!M73</f>
        <v>7173.7697334479799</v>
      </c>
      <c r="N73" s="30">
        <f>PPRD!N73+RCV_RCY!N73+IMP!N73-EXP!N73+STK_CHG!N73-INTMARB!N73-INTAVI!N73</f>
        <v>7338.7058469475478</v>
      </c>
      <c r="O73" s="30">
        <f>PPRD!O73+RCV_RCY!O73+IMP!O73-EXP!O73+STK_CHG!O73-INTMARB!O73-INTAVI!O73</f>
        <v>7554.3858125537408</v>
      </c>
      <c r="P73" s="30">
        <f>PPRD!P73+RCV_RCY!P73+IMP!P73-EXP!P73+STK_CHG!P73-INTMARB!P73-INTAVI!P73</f>
        <v>8220.6738607050702</v>
      </c>
      <c r="Q73" s="30">
        <f>PPRD!Q73+RCV_RCY!Q73+IMP!Q73-EXP!Q73+STK_CHG!Q73-INTMARB!Q73-INTAVI!Q73</f>
        <v>8500.1360275150473</v>
      </c>
      <c r="R73" s="30">
        <f>PPRD!R73+RCV_RCY!R73+IMP!R73-EXP!R73+STK_CHG!R73-INTMARB!R73-INTAVI!R73</f>
        <v>8532.1822871883032</v>
      </c>
      <c r="S73" s="30">
        <f>PPRD!S73+RCV_RCY!S73+IMP!S73-EXP!S73+STK_CHG!S73-INTMARB!S73-INTAVI!S73</f>
        <v>9125.2559759243341</v>
      </c>
      <c r="T73" s="30">
        <f>PPRD!T73+RCV_RCY!T73+IMP!T73-EXP!T73+STK_CHG!T73-INTMARB!T73-INTAVI!T73</f>
        <v>9390.8393809114386</v>
      </c>
      <c r="U73" s="30">
        <f>PPRD!U73+RCV_RCY!U73+IMP!U73-EXP!U73+STK_CHG!U73-INTMARB!U73-INTAVI!U73</f>
        <v>9208.1262252794495</v>
      </c>
      <c r="V73" s="30">
        <f>PPRD!V73+RCV_RCY!V73+IMP!V73-EXP!V73+STK_CHG!V73-INTMARB!V73-INTAVI!V73</f>
        <v>9317.18959587274</v>
      </c>
      <c r="W73" s="30">
        <f>PPRD!W73+RCV_RCY!W73+IMP!W73-EXP!W73+STK_CHG!W73-INTMARB!W73-INTAVI!W73</f>
        <v>9413.9202063628545</v>
      </c>
      <c r="X73" s="30">
        <f>PPRD!X73+RCV_RCY!X73+IMP!X73-EXP!X73+STK_CHG!X73-INTMARB!X73-INTAVI!X73</f>
        <v>9519.8781599312097</v>
      </c>
    </row>
    <row r="74" spans="1:24" ht="11.25" customHeight="1" x14ac:dyDescent="0.2">
      <c r="A74" s="24" t="s">
        <v>135</v>
      </c>
      <c r="B74" s="25" t="s">
        <v>136</v>
      </c>
      <c r="C74" s="31">
        <f>PPRD!C74+RCV_RCY!C74+IMP!C74-EXP!C74+STK_CHG!C74-INTMARB!C74-INTAVI!C74</f>
        <v>222051.37575236455</v>
      </c>
      <c r="D74" s="31">
        <f>PPRD!D74+RCV_RCY!D74+IMP!D74-EXP!D74+STK_CHG!D74-INTMARB!D74-INTAVI!D74</f>
        <v>229690.04006878758</v>
      </c>
      <c r="E74" s="31">
        <f>PPRD!E74+RCV_RCY!E74+IMP!E74-EXP!E74+STK_CHG!E74-INTMARB!E74-INTAVI!E74</f>
        <v>233158.0538263112</v>
      </c>
      <c r="F74" s="31">
        <f>PPRD!F74+RCV_RCY!F74+IMP!F74-EXP!F74+STK_CHG!F74-INTMARB!F74-INTAVI!F74</f>
        <v>234409.95993121239</v>
      </c>
      <c r="G74" s="31">
        <f>PPRD!G74+RCV_RCY!G74+IMP!G74-EXP!G74+STK_CHG!G74-INTMARB!G74-INTAVI!G74</f>
        <v>239962.43912295782</v>
      </c>
      <c r="H74" s="31">
        <f>PPRD!H74+RCV_RCY!H74+IMP!H74-EXP!H74+STK_CHG!H74-INTMARB!H74-INTAVI!H74</f>
        <v>236774.26190885634</v>
      </c>
      <c r="I74" s="31">
        <f>PPRD!I74+RCV_RCY!I74+IMP!I74-EXP!I74+STK_CHG!I74-INTMARB!I74-INTAVI!I74</f>
        <v>236349.42674118656</v>
      </c>
      <c r="J74" s="31">
        <f>PPRD!J74+RCV_RCY!J74+IMP!J74-EXP!J74+STK_CHG!J74-INTMARB!J74-INTAVI!J74</f>
        <v>225455.38830610487</v>
      </c>
      <c r="K74" s="31">
        <f>PPRD!K74+RCV_RCY!K74+IMP!K74-EXP!K74+STK_CHG!K74-INTMARB!K74-INTAVI!K74</f>
        <v>228671.20954428203</v>
      </c>
      <c r="L74" s="31">
        <f>PPRD!L74+RCV_RCY!L74+IMP!L74-EXP!L74+STK_CHG!L74-INTMARB!L74-INTAVI!L74</f>
        <v>212636.71289767843</v>
      </c>
      <c r="M74" s="31">
        <f>PPRD!M74+RCV_RCY!M74+IMP!M74-EXP!M74+STK_CHG!M74-INTMARB!M74-INTAVI!M74</f>
        <v>219620.7174548581</v>
      </c>
      <c r="N74" s="31">
        <f>PPRD!N74+RCV_RCY!N74+IMP!N74-EXP!N74+STK_CHG!N74-INTMARB!N74-INTAVI!N74</f>
        <v>215345.91324161651</v>
      </c>
      <c r="O74" s="31">
        <f>PPRD!O74+RCV_RCY!O74+IMP!O74-EXP!O74+STK_CHG!O74-INTMARB!O74-INTAVI!O74</f>
        <v>208372.3958727429</v>
      </c>
      <c r="P74" s="31">
        <f>PPRD!P74+RCV_RCY!P74+IMP!P74-EXP!P74+STK_CHG!P74-INTMARB!P74-INTAVI!P74</f>
        <v>206514.04625967325</v>
      </c>
      <c r="Q74" s="31">
        <f>PPRD!Q74+RCV_RCY!Q74+IMP!Q74-EXP!Q74+STK_CHG!Q74-INTMARB!Q74-INTAVI!Q74</f>
        <v>208966.14548581257</v>
      </c>
      <c r="R74" s="31">
        <f>PPRD!R74+RCV_RCY!R74+IMP!R74-EXP!R74+STK_CHG!R74-INTMARB!R74-INTAVI!R74</f>
        <v>203781.65176268274</v>
      </c>
      <c r="S74" s="31">
        <f>PPRD!S74+RCV_RCY!S74+IMP!S74-EXP!S74+STK_CHG!S74-INTMARB!S74-INTAVI!S74</f>
        <v>197052.7918314703</v>
      </c>
      <c r="T74" s="31">
        <f>PPRD!T74+RCV_RCY!T74+IMP!T74-EXP!T74+STK_CHG!T74-INTMARB!T74-INTAVI!T74</f>
        <v>194898.85692175414</v>
      </c>
      <c r="U74" s="31">
        <f>PPRD!U74+RCV_RCY!U74+IMP!U74-EXP!U74+STK_CHG!U74-INTMARB!U74-INTAVI!U74</f>
        <v>195247.61203783323</v>
      </c>
      <c r="V74" s="31">
        <f>PPRD!V74+RCV_RCY!V74+IMP!V74-EXP!V74+STK_CHG!V74-INTMARB!V74-INTAVI!V74</f>
        <v>196180.92123817714</v>
      </c>
      <c r="W74" s="31">
        <f>PPRD!W74+RCV_RCY!W74+IMP!W74-EXP!W74+STK_CHG!W74-INTMARB!W74-INTAVI!W74</f>
        <v>175176.12940670675</v>
      </c>
      <c r="X74" s="31">
        <f>PPRD!X74+RCV_RCY!X74+IMP!X74-EXP!X74+STK_CHG!X74-INTMARB!X74-INTAVI!X74</f>
        <v>186662.50670679274</v>
      </c>
    </row>
    <row r="75" spans="1:24" ht="11.25" customHeight="1" x14ac:dyDescent="0.2">
      <c r="A75" s="24" t="s">
        <v>137</v>
      </c>
      <c r="B75" s="25" t="s">
        <v>138</v>
      </c>
      <c r="C75" s="31">
        <f>PPRD!C75+RCV_RCY!C75+IMP!C75-EXP!C75+STK_CHG!C75-INTMARB!C75-INTAVI!C75</f>
        <v>254.63361994840926</v>
      </c>
      <c r="D75" s="31">
        <f>PPRD!D75+RCV_RCY!D75+IMP!D75-EXP!D75+STK_CHG!D75-INTMARB!D75-INTAVI!D75</f>
        <v>223.12983662940667</v>
      </c>
      <c r="E75" s="31">
        <f>PPRD!E75+RCV_RCY!E75+IMP!E75-EXP!E75+STK_CHG!E75-INTMARB!E75-INTAVI!E75</f>
        <v>308.41212381771282</v>
      </c>
      <c r="F75" s="31">
        <f>PPRD!F75+RCV_RCY!F75+IMP!F75-EXP!F75+STK_CHG!F75-INTMARB!F75-INTAVI!F75</f>
        <v>333.14703353396385</v>
      </c>
      <c r="G75" s="31">
        <f>PPRD!G75+RCV_RCY!G75+IMP!G75-EXP!G75+STK_CHG!G75-INTMARB!G75-INTAVI!G75</f>
        <v>455.44092863284612</v>
      </c>
      <c r="H75" s="31">
        <f>PPRD!H75+RCV_RCY!H75+IMP!H75-EXP!H75+STK_CHG!H75-INTMARB!H75-INTAVI!H75</f>
        <v>529.87067927772989</v>
      </c>
      <c r="I75" s="31">
        <f>PPRD!I75+RCV_RCY!I75+IMP!I75-EXP!I75+STK_CHG!I75-INTMARB!I75-INTAVI!I75</f>
        <v>546.49742046431629</v>
      </c>
      <c r="J75" s="31">
        <f>PPRD!J75+RCV_RCY!J75+IMP!J75-EXP!J75+STK_CHG!J75-INTMARB!J75-INTAVI!J75</f>
        <v>594.02476354256237</v>
      </c>
      <c r="K75" s="31">
        <f>PPRD!K75+RCV_RCY!K75+IMP!K75-EXP!K75+STK_CHG!K75-INTMARB!K75-INTAVI!K75</f>
        <v>703.73869303525362</v>
      </c>
      <c r="L75" s="31">
        <f>PPRD!L75+RCV_RCY!L75+IMP!L75-EXP!L75+STK_CHG!L75-INTMARB!L75-INTAVI!L75</f>
        <v>591.69406706792779</v>
      </c>
      <c r="M75" s="31">
        <f>PPRD!M75+RCV_RCY!M75+IMP!M75-EXP!M75+STK_CHG!M75-INTMARB!M75-INTAVI!M75</f>
        <v>721.56010318142739</v>
      </c>
      <c r="N75" s="31">
        <f>PPRD!N75+RCV_RCY!N75+IMP!N75-EXP!N75+STK_CHG!N75-INTMARB!N75-INTAVI!N75</f>
        <v>732.80558899398102</v>
      </c>
      <c r="O75" s="31">
        <f>PPRD!O75+RCV_RCY!O75+IMP!O75-EXP!O75+STK_CHG!O75-INTMARB!O75-INTAVI!O75</f>
        <v>765.20696474634553</v>
      </c>
      <c r="P75" s="31">
        <f>PPRD!P75+RCV_RCY!P75+IMP!P75-EXP!P75+STK_CHG!P75-INTMARB!P75-INTAVI!P75</f>
        <v>821.37102321582108</v>
      </c>
      <c r="Q75" s="31">
        <f>PPRD!Q75+RCV_RCY!Q75+IMP!Q75-EXP!Q75+STK_CHG!Q75-INTMARB!Q75-INTAVI!Q75</f>
        <v>869.97867583834909</v>
      </c>
      <c r="R75" s="31">
        <f>PPRD!R75+RCV_RCY!R75+IMP!R75-EXP!R75+STK_CHG!R75-INTMARB!R75-INTAVI!R75</f>
        <v>969.55546001719676</v>
      </c>
      <c r="S75" s="31">
        <f>PPRD!S75+RCV_RCY!S75+IMP!S75-EXP!S75+STK_CHG!S75-INTMARB!S75-INTAVI!S75</f>
        <v>1060.8331900257951</v>
      </c>
      <c r="T75" s="31">
        <f>PPRD!T75+RCV_RCY!T75+IMP!T75-EXP!T75+STK_CHG!T75-INTMARB!T75-INTAVI!T75</f>
        <v>1133.432072226999</v>
      </c>
      <c r="U75" s="31">
        <f>PPRD!U75+RCV_RCY!U75+IMP!U75-EXP!U75+STK_CHG!U75-INTMARB!U75-INTAVI!U75</f>
        <v>1079.7539122957869</v>
      </c>
      <c r="V75" s="31">
        <f>PPRD!V75+RCV_RCY!V75+IMP!V75-EXP!V75+STK_CHG!V75-INTMARB!V75-INTAVI!V75</f>
        <v>1090.7430782459157</v>
      </c>
      <c r="W75" s="31">
        <f>PPRD!W75+RCV_RCY!W75+IMP!W75-EXP!W75+STK_CHG!W75-INTMARB!W75-INTAVI!W75</f>
        <v>1106.6199484092863</v>
      </c>
      <c r="X75" s="31">
        <f>PPRD!X75+RCV_RCY!X75+IMP!X75-EXP!X75+STK_CHG!X75-INTMARB!X75-INTAVI!X75</f>
        <v>1102.1236457437662</v>
      </c>
    </row>
    <row r="76" spans="1:24" ht="11.25" customHeight="1" x14ac:dyDescent="0.2">
      <c r="A76" s="26" t="s">
        <v>139</v>
      </c>
      <c r="B76" s="27" t="s">
        <v>140</v>
      </c>
      <c r="C76" s="32">
        <f>PPRD!C76+RCV_RCY!C76+IMP!C76-EXP!C76+STK_CHG!C76-INTMARB!C76-INTAVI!C76</f>
        <v>760.75012897678243</v>
      </c>
      <c r="D76" s="32">
        <f>PPRD!D76+RCV_RCY!D76+IMP!D76-EXP!D76+STK_CHG!D76-INTMARB!D76-INTAVI!D76</f>
        <v>-289.38400687876128</v>
      </c>
      <c r="E76" s="32">
        <f>PPRD!E76+RCV_RCY!E76+IMP!E76-EXP!E76+STK_CHG!E76-INTMARB!E76-INTAVI!E76</f>
        <v>611.24006878761429</v>
      </c>
      <c r="F76" s="32">
        <f>PPRD!F76+RCV_RCY!F76+IMP!F76-EXP!F76+STK_CHG!F76-INTMARB!F76-INTAVI!F76</f>
        <v>-177.49191745486314</v>
      </c>
      <c r="G76" s="32">
        <f>PPRD!G76+RCV_RCY!G76+IMP!G76-EXP!G76+STK_CHG!G76-INTMARB!G76-INTAVI!G76</f>
        <v>-1016.1884780739601</v>
      </c>
      <c r="H76" s="32">
        <f>PPRD!H76+RCV_RCY!H76+IMP!H76-EXP!H76+STK_CHG!H76-INTMARB!H76-INTAVI!H76</f>
        <v>632.40490111779945</v>
      </c>
      <c r="I76" s="32">
        <f>PPRD!I76+RCV_RCY!I76+IMP!I76-EXP!I76+STK_CHG!I76-INTMARB!I76-INTAVI!I76</f>
        <v>38.975924333615694</v>
      </c>
      <c r="J76" s="32">
        <f>PPRD!J76+RCV_RCY!J76+IMP!J76-EXP!J76+STK_CHG!J76-INTMARB!J76-INTAVI!J76</f>
        <v>911.73533963887166</v>
      </c>
      <c r="K76" s="32">
        <f>PPRD!K76+RCV_RCY!K76+IMP!K76-EXP!K76+STK_CHG!K76-INTMARB!K76-INTAVI!K76</f>
        <v>1036.3967325881313</v>
      </c>
      <c r="L76" s="32">
        <f>PPRD!L76+RCV_RCY!L76+IMP!L76-EXP!L76+STK_CHG!L76-INTMARB!L76-INTAVI!L76</f>
        <v>1486.0643164230423</v>
      </c>
      <c r="M76" s="32">
        <f>PPRD!M76+RCV_RCY!M76+IMP!M76-EXP!M76+STK_CHG!M76-INTMARB!M76-INTAVI!M76</f>
        <v>421.27171109199844</v>
      </c>
      <c r="N76" s="32">
        <f>PPRD!N76+RCV_RCY!N76+IMP!N76-EXP!N76+STK_CHG!N76-INTMARB!N76-INTAVI!N76</f>
        <v>83.09613069648185</v>
      </c>
      <c r="O76" s="32">
        <f>PPRD!O76+RCV_RCY!O76+IMP!O76-EXP!O76+STK_CHG!O76-INTMARB!O76-INTAVI!O76</f>
        <v>583.4582115219273</v>
      </c>
      <c r="P76" s="32">
        <f>PPRD!P76+RCV_RCY!P76+IMP!P76-EXP!P76+STK_CHG!P76-INTMARB!P76-INTAVI!P76</f>
        <v>-156.52158211521964</v>
      </c>
      <c r="Q76" s="32">
        <f>PPRD!Q76+RCV_RCY!Q76+IMP!Q76-EXP!Q76+STK_CHG!Q76-INTMARB!Q76-INTAVI!Q76</f>
        <v>-431.93757523646127</v>
      </c>
      <c r="R76" s="32">
        <f>PPRD!R76+RCV_RCY!R76+IMP!R76-EXP!R76+STK_CHG!R76-INTMARB!R76-INTAVI!R76</f>
        <v>-573.95580395527941</v>
      </c>
      <c r="S76" s="32">
        <f>PPRD!S76+RCV_RCY!S76+IMP!S76-EXP!S76+STK_CHG!S76-INTMARB!S76-INTAVI!S76</f>
        <v>55.578503869306587</v>
      </c>
      <c r="T76" s="32">
        <f>PPRD!T76+RCV_RCY!T76+IMP!T76-EXP!T76+STK_CHG!T76-INTMARB!T76-INTAVI!T76</f>
        <v>-393.43852106621853</v>
      </c>
      <c r="U76" s="32">
        <f>PPRD!U76+RCV_RCY!U76+IMP!U76-EXP!U76+STK_CHG!U76-INTMARB!U76-INTAVI!U76</f>
        <v>761.00782459157926</v>
      </c>
      <c r="V76" s="32">
        <f>PPRD!V76+RCV_RCY!V76+IMP!V76-EXP!V76+STK_CHG!V76-INTMARB!V76-INTAVI!V76</f>
        <v>253.20060189166179</v>
      </c>
      <c r="W76" s="32">
        <f>PPRD!W76+RCV_RCY!W76+IMP!W76-EXP!W76+STK_CHG!W76-INTMARB!W76-INTAVI!W76</f>
        <v>1200.5414445399874</v>
      </c>
      <c r="X76" s="32">
        <f>PPRD!X76+RCV_RCY!X76+IMP!X76-EXP!X76+STK_CHG!X76-INTMARB!X76-INTAVI!X76</f>
        <v>629.1848667239974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150</v>
      </c>
      <c r="B1" s="7" t="s">
        <v>331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:W2" si="0">SUM(C3,C17,C22,C25,C26,C51,C52,C71,C74,C75,C76)</f>
        <v>1498093.6168529661</v>
      </c>
      <c r="D2" s="28">
        <f t="shared" si="0"/>
        <v>1536033.1659501286</v>
      </c>
      <c r="E2" s="28">
        <f t="shared" si="0"/>
        <v>1538054.9491831467</v>
      </c>
      <c r="F2" s="28">
        <f t="shared" si="0"/>
        <v>1575626.9064488395</v>
      </c>
      <c r="G2" s="28">
        <f t="shared" si="0"/>
        <v>1596516.0175408428</v>
      </c>
      <c r="H2" s="28">
        <f t="shared" si="0"/>
        <v>1603184.0757523645</v>
      </c>
      <c r="I2" s="28">
        <f t="shared" si="0"/>
        <v>1616802.4696474632</v>
      </c>
      <c r="J2" s="28">
        <f t="shared" si="0"/>
        <v>1595610.8736887358</v>
      </c>
      <c r="K2" s="28">
        <f t="shared" si="0"/>
        <v>1591299.3408426477</v>
      </c>
      <c r="L2" s="28">
        <f t="shared" si="0"/>
        <v>1496937.8762682716</v>
      </c>
      <c r="M2" s="28">
        <f t="shared" si="0"/>
        <v>1557325.4391229576</v>
      </c>
      <c r="N2" s="28">
        <f t="shared" si="0"/>
        <v>1510077.0987102317</v>
      </c>
      <c r="O2" s="28">
        <f t="shared" si="0"/>
        <v>1490339.3935511603</v>
      </c>
      <c r="P2" s="28">
        <f t="shared" si="0"/>
        <v>1474951.1522785898</v>
      </c>
      <c r="Q2" s="28">
        <f t="shared" si="0"/>
        <v>1423057.8226999135</v>
      </c>
      <c r="R2" s="28">
        <f t="shared" si="0"/>
        <v>1437669.9227858987</v>
      </c>
      <c r="S2" s="28">
        <f t="shared" si="0"/>
        <v>1451670.8021496129</v>
      </c>
      <c r="T2" s="28">
        <f t="shared" si="0"/>
        <v>1477117.5963026653</v>
      </c>
      <c r="U2" s="28">
        <f t="shared" si="0"/>
        <v>1464249.6358555462</v>
      </c>
      <c r="V2" s="28">
        <f t="shared" si="0"/>
        <v>1446107.9869303526</v>
      </c>
      <c r="W2" s="28">
        <f t="shared" si="0"/>
        <v>1326851.6015477215</v>
      </c>
      <c r="X2" s="28">
        <f t="shared" ref="X2" si="1">SUM(X3,X17,X22,X25,X26,X51,X52,X71,X74,X75,X76)</f>
        <v>1406340.2124677561</v>
      </c>
    </row>
    <row r="3" spans="1:24" ht="11.25" customHeight="1" x14ac:dyDescent="0.2">
      <c r="A3" s="20" t="s">
        <v>3</v>
      </c>
      <c r="B3" s="21" t="s">
        <v>4</v>
      </c>
      <c r="C3" s="29">
        <f t="shared" ref="C3:W3" si="2">SUM(C4,C8,C11)</f>
        <v>279028.24660361127</v>
      </c>
      <c r="D3" s="29">
        <f t="shared" si="2"/>
        <v>278228.14815133275</v>
      </c>
      <c r="E3" s="29">
        <f t="shared" si="2"/>
        <v>278119.45546001714</v>
      </c>
      <c r="F3" s="29">
        <f t="shared" si="2"/>
        <v>285424.798022356</v>
      </c>
      <c r="G3" s="29">
        <f t="shared" si="2"/>
        <v>283903.62201203784</v>
      </c>
      <c r="H3" s="29">
        <f t="shared" si="2"/>
        <v>274253.82003439381</v>
      </c>
      <c r="I3" s="29">
        <f t="shared" si="2"/>
        <v>281811.8539982803</v>
      </c>
      <c r="J3" s="29">
        <f t="shared" si="2"/>
        <v>282736.26225279452</v>
      </c>
      <c r="K3" s="29">
        <f t="shared" si="2"/>
        <v>261491.78546861568</v>
      </c>
      <c r="L3" s="29">
        <f t="shared" si="2"/>
        <v>231680.08435081682</v>
      </c>
      <c r="M3" s="29">
        <f t="shared" si="2"/>
        <v>245081.5332760103</v>
      </c>
      <c r="N3" s="29">
        <f t="shared" si="2"/>
        <v>250502.71883061051</v>
      </c>
      <c r="O3" s="29">
        <f t="shared" si="2"/>
        <v>248765.39862424761</v>
      </c>
      <c r="P3" s="29">
        <f t="shared" si="2"/>
        <v>244923.8693035254</v>
      </c>
      <c r="Q3" s="29">
        <f t="shared" si="2"/>
        <v>232764.83310404126</v>
      </c>
      <c r="R3" s="29">
        <f t="shared" si="2"/>
        <v>234081.14299226139</v>
      </c>
      <c r="S3" s="29">
        <f t="shared" si="2"/>
        <v>224585.77102321578</v>
      </c>
      <c r="T3" s="29">
        <f t="shared" si="2"/>
        <v>218775.37282889077</v>
      </c>
      <c r="U3" s="29">
        <f t="shared" si="2"/>
        <v>210260.47420464313</v>
      </c>
      <c r="V3" s="29">
        <f t="shared" si="2"/>
        <v>171825.35004299227</v>
      </c>
      <c r="W3" s="29">
        <f t="shared" si="2"/>
        <v>140531.75038693036</v>
      </c>
      <c r="X3" s="29">
        <f t="shared" ref="X3" si="3">SUM(X4,X8,X11)</f>
        <v>163365.5415305245</v>
      </c>
    </row>
    <row r="4" spans="1:24" ht="11.25" customHeight="1" x14ac:dyDescent="0.2">
      <c r="A4" s="40" t="s">
        <v>341</v>
      </c>
      <c r="B4" s="41" t="s">
        <v>342</v>
      </c>
      <c r="C4" s="42">
        <f t="shared" ref="C4:W4" si="4">SUM(C5:C7)</f>
        <v>182691.01272570936</v>
      </c>
      <c r="D4" s="42">
        <f t="shared" si="4"/>
        <v>179971.51754084264</v>
      </c>
      <c r="E4" s="42">
        <f t="shared" si="4"/>
        <v>178633.08959587271</v>
      </c>
      <c r="F4" s="42">
        <f t="shared" si="4"/>
        <v>185672.99157351675</v>
      </c>
      <c r="G4" s="42">
        <f t="shared" si="4"/>
        <v>186926.04385210661</v>
      </c>
      <c r="H4" s="42">
        <f t="shared" si="4"/>
        <v>180536.02132416164</v>
      </c>
      <c r="I4" s="42">
        <f t="shared" si="4"/>
        <v>188734.85537403266</v>
      </c>
      <c r="J4" s="42">
        <f t="shared" si="4"/>
        <v>189256.56182287188</v>
      </c>
      <c r="K4" s="42">
        <f t="shared" si="4"/>
        <v>171719.73559759246</v>
      </c>
      <c r="L4" s="42">
        <f t="shared" si="4"/>
        <v>145326.8506448839</v>
      </c>
      <c r="M4" s="42">
        <f t="shared" si="4"/>
        <v>159373.67884780737</v>
      </c>
      <c r="N4" s="42">
        <f t="shared" si="4"/>
        <v>160779.83611349956</v>
      </c>
      <c r="O4" s="42">
        <f t="shared" si="4"/>
        <v>159452.47532244195</v>
      </c>
      <c r="P4" s="42">
        <f t="shared" si="4"/>
        <v>159531.90791057609</v>
      </c>
      <c r="Q4" s="42">
        <f t="shared" si="4"/>
        <v>149763.4742906277</v>
      </c>
      <c r="R4" s="42">
        <f t="shared" si="4"/>
        <v>152379.86474634564</v>
      </c>
      <c r="S4" s="42">
        <f t="shared" si="4"/>
        <v>148616.50713671534</v>
      </c>
      <c r="T4" s="42">
        <f t="shared" si="4"/>
        <v>141163.63172828889</v>
      </c>
      <c r="U4" s="42">
        <f t="shared" si="4"/>
        <v>135702.03559759242</v>
      </c>
      <c r="V4" s="42">
        <f t="shared" si="4"/>
        <v>109701.17076526227</v>
      </c>
      <c r="W4" s="42">
        <f t="shared" si="4"/>
        <v>90089.340756663805</v>
      </c>
      <c r="X4" s="42">
        <f t="shared" ref="X4" si="5">SUM(X5:X7)</f>
        <v>103690.50257953571</v>
      </c>
    </row>
    <row r="5" spans="1:24" ht="11.25" customHeight="1" x14ac:dyDescent="0.2">
      <c r="A5" s="39" t="s">
        <v>5</v>
      </c>
      <c r="B5" s="23" t="s">
        <v>6</v>
      </c>
      <c r="C5" s="30">
        <f>PPRD!C5+RCV_RCY!C5+IMP!C5-EXP!C5+STK_CHG!C5-INTMARB!C5</f>
        <v>94.865692175408412</v>
      </c>
      <c r="D5" s="30">
        <f>PPRD!D5+RCV_RCY!D5+IMP!D5-EXP!D5+STK_CHG!D5-INTMARB!D5</f>
        <v>93.009974204643157</v>
      </c>
      <c r="E5" s="30">
        <f>PPRD!E5+RCV_RCY!E5+IMP!E5-EXP!E5+STK_CHG!E5-INTMARB!E5</f>
        <v>326.16646603611338</v>
      </c>
      <c r="F5" s="30">
        <f>PPRD!F5+RCV_RCY!F5+IMP!F5-EXP!F5+STK_CHG!F5-INTMARB!F5</f>
        <v>2929.9782459157354</v>
      </c>
      <c r="G5" s="30">
        <f>PPRD!G5+RCV_RCY!G5+IMP!G5-EXP!G5+STK_CHG!G5-INTMARB!G5</f>
        <v>5347.4648323301799</v>
      </c>
      <c r="H5" s="30">
        <f>PPRD!H5+RCV_RCY!H5+IMP!H5-EXP!H5+STK_CHG!H5-INTMARB!H5</f>
        <v>5337.2917454858125</v>
      </c>
      <c r="I5" s="30">
        <f>PPRD!I5+RCV_RCY!I5+IMP!I5-EXP!I5+STK_CHG!I5-INTMARB!I5</f>
        <v>4676.5099742046432</v>
      </c>
      <c r="J5" s="30">
        <f>PPRD!J5+RCV_RCY!J5+IMP!J5-EXP!J5+STK_CHG!J5-INTMARB!J5</f>
        <v>5537.0926053310413</v>
      </c>
      <c r="K5" s="30">
        <f>PPRD!K5+RCV_RCY!K5+IMP!K5-EXP!K5+STK_CHG!K5-INTMARB!K5</f>
        <v>4958.5661220980219</v>
      </c>
      <c r="L5" s="30">
        <f>PPRD!L5+RCV_RCY!L5+IMP!L5-EXP!L5+STK_CHG!L5-INTMARB!L5</f>
        <v>3717.802837489251</v>
      </c>
      <c r="M5" s="30">
        <f>PPRD!M5+RCV_RCY!M5+IMP!M5-EXP!M5+STK_CHG!M5-INTMARB!M5</f>
        <v>3251.1344797936363</v>
      </c>
      <c r="N5" s="30">
        <f>PPRD!N5+RCV_RCY!N5+IMP!N5-EXP!N5+STK_CHG!N5-INTMARB!N5</f>
        <v>7295.5451418744633</v>
      </c>
      <c r="O5" s="30">
        <f>PPRD!O5+RCV_RCY!O5+IMP!O5-EXP!O5+STK_CHG!O5-INTMARB!O5</f>
        <v>7242.3779879621661</v>
      </c>
      <c r="P5" s="30">
        <f>PPRD!P5+RCV_RCY!P5+IMP!P5-EXP!P5+STK_CHG!P5-INTMARB!P5</f>
        <v>6111.4893379191735</v>
      </c>
      <c r="Q5" s="30">
        <f>PPRD!Q5+RCV_RCY!Q5+IMP!Q5-EXP!Q5+STK_CHG!Q5-INTMARB!Q5</f>
        <v>5475.1287188306096</v>
      </c>
      <c r="R5" s="30">
        <f>PPRD!R5+RCV_RCY!R5+IMP!R5-EXP!R5+STK_CHG!R5-INTMARB!R5</f>
        <v>5092.7485812553732</v>
      </c>
      <c r="S5" s="30">
        <f>PPRD!S5+RCV_RCY!S5+IMP!S5-EXP!S5+STK_CHG!S5-INTMARB!S5</f>
        <v>3460.9323301805671</v>
      </c>
      <c r="T5" s="30">
        <f>PPRD!T5+RCV_RCY!T5+IMP!T5-EXP!T5+STK_CHG!T5-INTMARB!T5</f>
        <v>3281.6528804815134</v>
      </c>
      <c r="U5" s="30">
        <f>PPRD!U5+RCV_RCY!U5+IMP!U5-EXP!U5+STK_CHG!U5-INTMARB!U5</f>
        <v>3342.7343938091135</v>
      </c>
      <c r="V5" s="30">
        <f>PPRD!V5+RCV_RCY!V5+IMP!V5-EXP!V5+STK_CHG!V5-INTMARB!V5</f>
        <v>2248.3432502149617</v>
      </c>
      <c r="W5" s="30">
        <f>PPRD!W5+RCV_RCY!W5+IMP!W5-EXP!W5+STK_CHG!W5-INTMARB!W5</f>
        <v>1721.2352536543433</v>
      </c>
      <c r="X5" s="30">
        <f>PPRD!X5+RCV_RCY!X5+IMP!X5-EXP!X5+STK_CHG!X5-INTMARB!X5</f>
        <v>1981.6410146173685</v>
      </c>
    </row>
    <row r="6" spans="1:24" ht="11.25" customHeight="1" x14ac:dyDescent="0.2">
      <c r="A6" s="39" t="s">
        <v>7</v>
      </c>
      <c r="B6" s="23" t="s">
        <v>8</v>
      </c>
      <c r="C6" s="30">
        <f>PPRD!C6+RCV_RCY!C6+IMP!C6-EXP!C6+STK_CHG!C6-INTMARB!C6</f>
        <v>56377.294239036957</v>
      </c>
      <c r="D6" s="30">
        <f>PPRD!D6+RCV_RCY!D6+IMP!D6-EXP!D6+STK_CHG!D6-INTMARB!D6</f>
        <v>54215.721238177124</v>
      </c>
      <c r="E6" s="30">
        <f>PPRD!E6+RCV_RCY!E6+IMP!E6-EXP!E6+STK_CHG!E6-INTMARB!E6</f>
        <v>52628.359845227853</v>
      </c>
      <c r="F6" s="30">
        <f>PPRD!F6+RCV_RCY!F6+IMP!F6-EXP!F6+STK_CHG!F6-INTMARB!F6</f>
        <v>52981.827687016332</v>
      </c>
      <c r="G6" s="30">
        <f>PPRD!G6+RCV_RCY!G6+IMP!G6-EXP!G6+STK_CHG!G6-INTMARB!G6</f>
        <v>55260.621152192602</v>
      </c>
      <c r="H6" s="30">
        <f>PPRD!H6+RCV_RCY!H6+IMP!H6-EXP!H6+STK_CHG!H6-INTMARB!H6</f>
        <v>51795.754170249347</v>
      </c>
      <c r="I6" s="30">
        <f>PPRD!I6+RCV_RCY!I6+IMP!I6-EXP!I6+STK_CHG!I6-INTMARB!I6</f>
        <v>53339.291917454852</v>
      </c>
      <c r="J6" s="30">
        <f>PPRD!J6+RCV_RCY!J6+IMP!J6-EXP!J6+STK_CHG!J6-INTMARB!J6</f>
        <v>54717.853396388637</v>
      </c>
      <c r="K6" s="30">
        <f>PPRD!K6+RCV_RCY!K6+IMP!K6-EXP!K6+STK_CHG!K6-INTMARB!K6</f>
        <v>50668.368873602754</v>
      </c>
      <c r="L6" s="30">
        <f>PPRD!L6+RCV_RCY!L6+IMP!L6-EXP!L6+STK_CHG!L6-INTMARB!L6</f>
        <v>35744.313241616503</v>
      </c>
      <c r="M6" s="30">
        <f>PPRD!M6+RCV_RCY!M6+IMP!M6-EXP!M6+STK_CHG!M6-INTMARB!M6</f>
        <v>41816.643250214947</v>
      </c>
      <c r="N6" s="30">
        <f>PPRD!N6+RCV_RCY!N6+IMP!N6-EXP!N6+STK_CHG!N6-INTMARB!N6</f>
        <v>42360.208512467747</v>
      </c>
      <c r="O6" s="30">
        <f>PPRD!O6+RCV_RCY!O6+IMP!O6-EXP!O6+STK_CHG!O6-INTMARB!O6</f>
        <v>42784.155803955291</v>
      </c>
      <c r="P6" s="30">
        <f>PPRD!P6+RCV_RCY!P6+IMP!P6-EXP!P6+STK_CHG!P6-INTMARB!P6</f>
        <v>38016.607996560619</v>
      </c>
      <c r="Q6" s="30">
        <f>PPRD!Q6+RCV_RCY!Q6+IMP!Q6-EXP!Q6+STK_CHG!Q6-INTMARB!Q6</f>
        <v>38608.767067927773</v>
      </c>
      <c r="R6" s="30">
        <f>PPRD!R6+RCV_RCY!R6+IMP!R6-EXP!R6+STK_CHG!R6-INTMARB!R6</f>
        <v>36588.314617368873</v>
      </c>
      <c r="S6" s="30">
        <f>PPRD!S6+RCV_RCY!S6+IMP!S6-EXP!S6+STK_CHG!S6-INTMARB!S6</f>
        <v>38213.509028374887</v>
      </c>
      <c r="T6" s="30">
        <f>PPRD!T6+RCV_RCY!T6+IMP!T6-EXP!T6+STK_CHG!T6-INTMARB!T6</f>
        <v>38875.136629406705</v>
      </c>
      <c r="U6" s="30">
        <f>PPRD!U6+RCV_RCY!U6+IMP!U6-EXP!U6+STK_CHG!U6-INTMARB!U6</f>
        <v>37806.920550300951</v>
      </c>
      <c r="V6" s="30">
        <f>PPRD!V6+RCV_RCY!V6+IMP!V6-EXP!V6+STK_CHG!V6-INTMARB!V6</f>
        <v>33749.264402407563</v>
      </c>
      <c r="W6" s="30">
        <f>PPRD!W6+RCV_RCY!W6+IMP!W6-EXP!W6+STK_CHG!W6-INTMARB!W6</f>
        <v>29860.572055030087</v>
      </c>
      <c r="X6" s="30">
        <f>PPRD!X6+RCV_RCY!X6+IMP!X6-EXP!X6+STK_CHG!X6-INTMARB!X6</f>
        <v>30539.292863284601</v>
      </c>
    </row>
    <row r="7" spans="1:24" ht="11.25" customHeight="1" x14ac:dyDescent="0.2">
      <c r="A7" s="39" t="s">
        <v>9</v>
      </c>
      <c r="B7" s="23" t="s">
        <v>10</v>
      </c>
      <c r="C7" s="30">
        <f>PPRD!C7+RCV_RCY!C7+IMP!C7-EXP!C7+STK_CHG!C7-INTMARB!C7</f>
        <v>126218.85279449698</v>
      </c>
      <c r="D7" s="30">
        <f>PPRD!D7+RCV_RCY!D7+IMP!D7-EXP!D7+STK_CHG!D7-INTMARB!D7</f>
        <v>125662.78632846088</v>
      </c>
      <c r="E7" s="30">
        <f>PPRD!E7+RCV_RCY!E7+IMP!E7-EXP!E7+STK_CHG!E7-INTMARB!E7</f>
        <v>125678.56328460874</v>
      </c>
      <c r="F7" s="30">
        <f>PPRD!F7+RCV_RCY!F7+IMP!F7-EXP!F7+STK_CHG!F7-INTMARB!F7</f>
        <v>129761.18564058468</v>
      </c>
      <c r="G7" s="30">
        <f>PPRD!G7+RCV_RCY!G7+IMP!G7-EXP!G7+STK_CHG!G7-INTMARB!G7</f>
        <v>126317.95786758384</v>
      </c>
      <c r="H7" s="30">
        <f>PPRD!H7+RCV_RCY!H7+IMP!H7-EXP!H7+STK_CHG!H7-INTMARB!H7</f>
        <v>123402.97540842649</v>
      </c>
      <c r="I7" s="30">
        <f>PPRD!I7+RCV_RCY!I7+IMP!I7-EXP!I7+STK_CHG!I7-INTMARB!I7</f>
        <v>130719.05348237316</v>
      </c>
      <c r="J7" s="30">
        <f>PPRD!J7+RCV_RCY!J7+IMP!J7-EXP!J7+STK_CHG!J7-INTMARB!J7</f>
        <v>129001.6158211522</v>
      </c>
      <c r="K7" s="30">
        <f>PPRD!K7+RCV_RCY!K7+IMP!K7-EXP!K7+STK_CHG!K7-INTMARB!K7</f>
        <v>116092.80060189168</v>
      </c>
      <c r="L7" s="30">
        <f>PPRD!L7+RCV_RCY!L7+IMP!L7-EXP!L7+STK_CHG!L7-INTMARB!L7</f>
        <v>105864.73456577814</v>
      </c>
      <c r="M7" s="30">
        <f>PPRD!M7+RCV_RCY!M7+IMP!M7-EXP!M7+STK_CHG!M7-INTMARB!M7</f>
        <v>114305.90111779878</v>
      </c>
      <c r="N7" s="30">
        <f>PPRD!N7+RCV_RCY!N7+IMP!N7-EXP!N7+STK_CHG!N7-INTMARB!N7</f>
        <v>111124.08245915736</v>
      </c>
      <c r="O7" s="30">
        <f>PPRD!O7+RCV_RCY!O7+IMP!O7-EXP!O7+STK_CHG!O7-INTMARB!O7</f>
        <v>109425.94153052449</v>
      </c>
      <c r="P7" s="30">
        <f>PPRD!P7+RCV_RCY!P7+IMP!P7-EXP!P7+STK_CHG!P7-INTMARB!P7</f>
        <v>115403.81057609631</v>
      </c>
      <c r="Q7" s="30">
        <f>PPRD!Q7+RCV_RCY!Q7+IMP!Q7-EXP!Q7+STK_CHG!Q7-INTMARB!Q7</f>
        <v>105679.57850386931</v>
      </c>
      <c r="R7" s="30">
        <f>PPRD!R7+RCV_RCY!R7+IMP!R7-EXP!R7+STK_CHG!R7-INTMARB!R7</f>
        <v>110698.80154772141</v>
      </c>
      <c r="S7" s="30">
        <f>PPRD!S7+RCV_RCY!S7+IMP!S7-EXP!S7+STK_CHG!S7-INTMARB!S7</f>
        <v>106942.0657781599</v>
      </c>
      <c r="T7" s="30">
        <f>PPRD!T7+RCV_RCY!T7+IMP!T7-EXP!T7+STK_CHG!T7-INTMARB!T7</f>
        <v>99006.842218400678</v>
      </c>
      <c r="U7" s="30">
        <f>PPRD!U7+RCV_RCY!U7+IMP!U7-EXP!U7+STK_CHG!U7-INTMARB!U7</f>
        <v>94552.380653482352</v>
      </c>
      <c r="V7" s="30">
        <f>PPRD!V7+RCV_RCY!V7+IMP!V7-EXP!V7+STK_CHG!V7-INTMARB!V7</f>
        <v>73703.563112639749</v>
      </c>
      <c r="W7" s="30">
        <f>PPRD!W7+RCV_RCY!W7+IMP!W7-EXP!W7+STK_CHG!W7-INTMARB!W7</f>
        <v>58507.533447979375</v>
      </c>
      <c r="X7" s="30">
        <f>PPRD!X7+RCV_RCY!X7+IMP!X7-EXP!X7+STK_CHG!X7-INTMARB!X7</f>
        <v>71169.568701633732</v>
      </c>
    </row>
    <row r="8" spans="1:24" ht="11.25" customHeight="1" x14ac:dyDescent="0.2">
      <c r="A8" s="40" t="s">
        <v>343</v>
      </c>
      <c r="B8" s="41" t="s">
        <v>344</v>
      </c>
      <c r="C8" s="42">
        <f t="shared" ref="C8:W8" si="6">SUM(C9:C10)</f>
        <v>91926.82149613068</v>
      </c>
      <c r="D8" s="42">
        <f t="shared" si="6"/>
        <v>93507.910920034381</v>
      </c>
      <c r="E8" s="42">
        <f t="shared" si="6"/>
        <v>94158.615563198589</v>
      </c>
      <c r="F8" s="42">
        <f t="shared" si="6"/>
        <v>95502.724247635444</v>
      </c>
      <c r="G8" s="42">
        <f t="shared" si="6"/>
        <v>94873.602321582133</v>
      </c>
      <c r="H8" s="42">
        <f t="shared" si="6"/>
        <v>92517.508770421351</v>
      </c>
      <c r="I8" s="42">
        <f t="shared" si="6"/>
        <v>92243.382287188302</v>
      </c>
      <c r="J8" s="42">
        <f t="shared" si="6"/>
        <v>93072.091745485784</v>
      </c>
      <c r="K8" s="42">
        <f t="shared" si="6"/>
        <v>89773.68529664661</v>
      </c>
      <c r="L8" s="42">
        <f t="shared" si="6"/>
        <v>86462.292175408424</v>
      </c>
      <c r="M8" s="42">
        <f t="shared" si="6"/>
        <v>84903.71564918317</v>
      </c>
      <c r="N8" s="42">
        <f t="shared" si="6"/>
        <v>89753.331728288918</v>
      </c>
      <c r="O8" s="42">
        <f t="shared" si="6"/>
        <v>90420.149871023212</v>
      </c>
      <c r="P8" s="42">
        <f t="shared" si="6"/>
        <v>85800.169819432529</v>
      </c>
      <c r="Q8" s="42">
        <f t="shared" si="6"/>
        <v>83115.379105760949</v>
      </c>
      <c r="R8" s="42">
        <f t="shared" si="6"/>
        <v>82594.60292347378</v>
      </c>
      <c r="S8" s="42">
        <f t="shared" si="6"/>
        <v>77608.284866723989</v>
      </c>
      <c r="T8" s="42">
        <f t="shared" si="6"/>
        <v>79185.055116079122</v>
      </c>
      <c r="U8" s="42">
        <f t="shared" si="6"/>
        <v>76429.282459157359</v>
      </c>
      <c r="V8" s="42">
        <f t="shared" si="6"/>
        <v>63565.861220980216</v>
      </c>
      <c r="W8" s="42">
        <f t="shared" si="6"/>
        <v>52106.39613069647</v>
      </c>
      <c r="X8" s="42">
        <f t="shared" ref="X8" si="7">SUM(X9:X10)</f>
        <v>58930.921238177121</v>
      </c>
    </row>
    <row r="9" spans="1:24" ht="11.25" customHeight="1" x14ac:dyDescent="0.2">
      <c r="A9" s="39" t="s">
        <v>11</v>
      </c>
      <c r="B9" s="23" t="s">
        <v>12</v>
      </c>
      <c r="C9" s="30">
        <f>PPRD!C9+RCV_RCY!C9+IMP!C9-EXP!C9+STK_CHG!C9-INTMARB!C9</f>
        <v>1986.0340498710229</v>
      </c>
      <c r="D9" s="30">
        <f>PPRD!D9+RCV_RCY!D9+IMP!D9-EXP!D9+STK_CHG!D9-INTMARB!D9</f>
        <v>1560.5282029234738</v>
      </c>
      <c r="E9" s="30">
        <f>PPRD!E9+RCV_RCY!E9+IMP!E9-EXP!E9+STK_CHG!E9-INTMARB!E9</f>
        <v>1747.1239036973345</v>
      </c>
      <c r="F9" s="30">
        <f>PPRD!F9+RCV_RCY!F9+IMP!F9-EXP!F9+STK_CHG!F9-INTMARB!F9</f>
        <v>1624.4562338779022</v>
      </c>
      <c r="G9" s="30">
        <f>PPRD!G9+RCV_RCY!G9+IMP!G9-EXP!G9+STK_CHG!G9-INTMARB!G9</f>
        <v>1910.9849527085121</v>
      </c>
      <c r="H9" s="30">
        <f>PPRD!H9+RCV_RCY!H9+IMP!H9-EXP!H9+STK_CHG!H9-INTMARB!H9</f>
        <v>2342.0692175408421</v>
      </c>
      <c r="I9" s="30">
        <f>PPRD!I9+RCV_RCY!I9+IMP!I9-EXP!I9+STK_CHG!I9-INTMARB!I9</f>
        <v>2227.240326741186</v>
      </c>
      <c r="J9" s="30">
        <f>PPRD!J9+RCV_RCY!J9+IMP!J9-EXP!J9+STK_CHG!J9-INTMARB!J9</f>
        <v>2559.6073946689594</v>
      </c>
      <c r="K9" s="30">
        <f>PPRD!K9+RCV_RCY!K9+IMP!K9-EXP!K9+STK_CHG!K9-INTMARB!K9</f>
        <v>2124.2411865864146</v>
      </c>
      <c r="L9" s="30">
        <f>PPRD!L9+RCV_RCY!L9+IMP!L9-EXP!L9+STK_CHG!L9-INTMARB!L9</f>
        <v>1606.9700773860707</v>
      </c>
      <c r="M9" s="30">
        <f>PPRD!M9+RCV_RCY!M9+IMP!M9-EXP!M9+STK_CHG!M9-INTMARB!M9</f>
        <v>1232.8473774720551</v>
      </c>
      <c r="N9" s="30">
        <f>PPRD!N9+RCV_RCY!N9+IMP!N9-EXP!N9+STK_CHG!N9-INTMARB!N9</f>
        <v>1804.3599312123818</v>
      </c>
      <c r="O9" s="30">
        <f>PPRD!O9+RCV_RCY!O9+IMP!O9-EXP!O9+STK_CHG!O9-INTMARB!O9</f>
        <v>1902.323215821152</v>
      </c>
      <c r="P9" s="30">
        <f>PPRD!P9+RCV_RCY!P9+IMP!P9-EXP!P9+STK_CHG!P9-INTMARB!P9</f>
        <v>1515.5049871023216</v>
      </c>
      <c r="Q9" s="30">
        <f>PPRD!Q9+RCV_RCY!Q9+IMP!Q9-EXP!Q9+STK_CHG!Q9-INTMARB!Q9</f>
        <v>1623.8705073086844</v>
      </c>
      <c r="R9" s="30">
        <f>PPRD!R9+RCV_RCY!R9+IMP!R9-EXP!R9+STK_CHG!R9-INTMARB!R9</f>
        <v>1640.2092003439379</v>
      </c>
      <c r="S9" s="30">
        <f>PPRD!S9+RCV_RCY!S9+IMP!S9-EXP!S9+STK_CHG!S9-INTMARB!S9</f>
        <v>1185.1616509028374</v>
      </c>
      <c r="T9" s="30">
        <f>PPRD!T9+RCV_RCY!T9+IMP!T9-EXP!T9+STK_CHG!T9-INTMARB!T9</f>
        <v>1246.001117798796</v>
      </c>
      <c r="U9" s="30">
        <f>PPRD!U9+RCV_RCY!U9+IMP!U9-EXP!U9+STK_CHG!U9-INTMARB!U9</f>
        <v>1032.2095442820291</v>
      </c>
      <c r="V9" s="30">
        <f>PPRD!V9+RCV_RCY!V9+IMP!V9-EXP!V9+STK_CHG!V9-INTMARB!V9</f>
        <v>866.51865864144452</v>
      </c>
      <c r="W9" s="30">
        <f>PPRD!W9+RCV_RCY!W9+IMP!W9-EXP!W9+STK_CHG!W9-INTMARB!W9</f>
        <v>562.90902837489261</v>
      </c>
      <c r="X9" s="30">
        <f>PPRD!X9+RCV_RCY!X9+IMP!X9-EXP!X9+STK_CHG!X9-INTMARB!X9</f>
        <v>550.40137575236463</v>
      </c>
    </row>
    <row r="10" spans="1:24" ht="11.25" customHeight="1" x14ac:dyDescent="0.2">
      <c r="A10" s="39" t="s">
        <v>13</v>
      </c>
      <c r="B10" s="23" t="s">
        <v>14</v>
      </c>
      <c r="C10" s="30">
        <f>PPRD!C10+RCV_RCY!C10+IMP!C10-EXP!C10+STK_CHG!C10-INTMARB!C10</f>
        <v>89940.787446259652</v>
      </c>
      <c r="D10" s="30">
        <f>PPRD!D10+RCV_RCY!D10+IMP!D10-EXP!D10+STK_CHG!D10-INTMARB!D10</f>
        <v>91947.382717110901</v>
      </c>
      <c r="E10" s="30">
        <f>PPRD!E10+RCV_RCY!E10+IMP!E10-EXP!E10+STK_CHG!E10-INTMARB!E10</f>
        <v>92411.491659501262</v>
      </c>
      <c r="F10" s="30">
        <f>PPRD!F10+RCV_RCY!F10+IMP!F10-EXP!F10+STK_CHG!F10-INTMARB!F10</f>
        <v>93878.268013757537</v>
      </c>
      <c r="G10" s="30">
        <f>PPRD!G10+RCV_RCY!G10+IMP!G10-EXP!G10+STK_CHG!G10-INTMARB!G10</f>
        <v>92962.617368873616</v>
      </c>
      <c r="H10" s="30">
        <f>PPRD!H10+RCV_RCY!H10+IMP!H10-EXP!H10+STK_CHG!H10-INTMARB!H10</f>
        <v>90175.439552880503</v>
      </c>
      <c r="I10" s="30">
        <f>PPRD!I10+RCV_RCY!I10+IMP!I10-EXP!I10+STK_CHG!I10-INTMARB!I10</f>
        <v>90016.141960447116</v>
      </c>
      <c r="J10" s="30">
        <f>PPRD!J10+RCV_RCY!J10+IMP!J10-EXP!J10+STK_CHG!J10-INTMARB!J10</f>
        <v>90512.484350816827</v>
      </c>
      <c r="K10" s="30">
        <f>PPRD!K10+RCV_RCY!K10+IMP!K10-EXP!K10+STK_CHG!K10-INTMARB!K10</f>
        <v>87649.444110060198</v>
      </c>
      <c r="L10" s="30">
        <f>PPRD!L10+RCV_RCY!L10+IMP!L10-EXP!L10+STK_CHG!L10-INTMARB!L10</f>
        <v>84855.322098022356</v>
      </c>
      <c r="M10" s="30">
        <f>PPRD!M10+RCV_RCY!M10+IMP!M10-EXP!M10+STK_CHG!M10-INTMARB!M10</f>
        <v>83670.868271711108</v>
      </c>
      <c r="N10" s="30">
        <f>PPRD!N10+RCV_RCY!N10+IMP!N10-EXP!N10+STK_CHG!N10-INTMARB!N10</f>
        <v>87948.971797076534</v>
      </c>
      <c r="O10" s="30">
        <f>PPRD!O10+RCV_RCY!O10+IMP!O10-EXP!O10+STK_CHG!O10-INTMARB!O10</f>
        <v>88517.826655202065</v>
      </c>
      <c r="P10" s="30">
        <f>PPRD!P10+RCV_RCY!P10+IMP!P10-EXP!P10+STK_CHG!P10-INTMARB!P10</f>
        <v>84284.664832330207</v>
      </c>
      <c r="Q10" s="30">
        <f>PPRD!Q10+RCV_RCY!Q10+IMP!Q10-EXP!Q10+STK_CHG!Q10-INTMARB!Q10</f>
        <v>81491.508598452259</v>
      </c>
      <c r="R10" s="30">
        <f>PPRD!R10+RCV_RCY!R10+IMP!R10-EXP!R10+STK_CHG!R10-INTMARB!R10</f>
        <v>80954.393723129848</v>
      </c>
      <c r="S10" s="30">
        <f>PPRD!S10+RCV_RCY!S10+IMP!S10-EXP!S10+STK_CHG!S10-INTMARB!S10</f>
        <v>76423.12321582115</v>
      </c>
      <c r="T10" s="30">
        <f>PPRD!T10+RCV_RCY!T10+IMP!T10-EXP!T10+STK_CHG!T10-INTMARB!T10</f>
        <v>77939.053998280331</v>
      </c>
      <c r="U10" s="30">
        <f>PPRD!U10+RCV_RCY!U10+IMP!U10-EXP!U10+STK_CHG!U10-INTMARB!U10</f>
        <v>75397.072914875331</v>
      </c>
      <c r="V10" s="30">
        <f>PPRD!V10+RCV_RCY!V10+IMP!V10-EXP!V10+STK_CHG!V10-INTMARB!V10</f>
        <v>62699.342562338774</v>
      </c>
      <c r="W10" s="30">
        <f>PPRD!W10+RCV_RCY!W10+IMP!W10-EXP!W10+STK_CHG!W10-INTMARB!W10</f>
        <v>51543.487102321575</v>
      </c>
      <c r="X10" s="30">
        <f>PPRD!X10+RCV_RCY!X10+IMP!X10-EXP!X10+STK_CHG!X10-INTMARB!X10</f>
        <v>58380.519862424757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:W11" si="8">SUM(C12:C16)</f>
        <v>4410.4123817712807</v>
      </c>
      <c r="D11" s="42">
        <f t="shared" si="8"/>
        <v>4748.7196904557177</v>
      </c>
      <c r="E11" s="42">
        <f t="shared" si="8"/>
        <v>5327.7503009458287</v>
      </c>
      <c r="F11" s="42">
        <f t="shared" si="8"/>
        <v>4249.0822012037852</v>
      </c>
      <c r="G11" s="42">
        <f t="shared" si="8"/>
        <v>2103.9758383490966</v>
      </c>
      <c r="H11" s="42">
        <f t="shared" si="8"/>
        <v>1200.2899398108354</v>
      </c>
      <c r="I11" s="42">
        <f t="shared" si="8"/>
        <v>833.61633705933082</v>
      </c>
      <c r="J11" s="42">
        <f t="shared" si="8"/>
        <v>407.60868443680113</v>
      </c>
      <c r="K11" s="42">
        <f t="shared" si="8"/>
        <v>-1.6354256233894944</v>
      </c>
      <c r="L11" s="42">
        <f t="shared" si="8"/>
        <v>-109.05846947549463</v>
      </c>
      <c r="M11" s="42">
        <f t="shared" si="8"/>
        <v>804.1387790197748</v>
      </c>
      <c r="N11" s="42">
        <f t="shared" si="8"/>
        <v>-30.449011177988439</v>
      </c>
      <c r="O11" s="42">
        <f t="shared" si="8"/>
        <v>-1107.2265692175392</v>
      </c>
      <c r="P11" s="42">
        <f t="shared" si="8"/>
        <v>-408.20842648323202</v>
      </c>
      <c r="Q11" s="42">
        <f t="shared" si="8"/>
        <v>-114.02029234737898</v>
      </c>
      <c r="R11" s="42">
        <f t="shared" si="8"/>
        <v>-893.32467755804032</v>
      </c>
      <c r="S11" s="42">
        <f t="shared" si="8"/>
        <v>-1639.0209802235586</v>
      </c>
      <c r="T11" s="42">
        <f t="shared" si="8"/>
        <v>-1573.3140154772141</v>
      </c>
      <c r="U11" s="42">
        <f t="shared" si="8"/>
        <v>-1870.8438521066214</v>
      </c>
      <c r="V11" s="42">
        <f t="shared" si="8"/>
        <v>-1441.6819432502164</v>
      </c>
      <c r="W11" s="42">
        <f t="shared" si="8"/>
        <v>-1663.986500429924</v>
      </c>
      <c r="X11" s="42">
        <f t="shared" ref="X11" si="9">SUM(X12:X16)</f>
        <v>744.11771281169513</v>
      </c>
    </row>
    <row r="12" spans="1:24" ht="11.25" customHeight="1" x14ac:dyDescent="0.2">
      <c r="A12" s="39" t="s">
        <v>15</v>
      </c>
      <c r="B12" s="23" t="s">
        <v>16</v>
      </c>
      <c r="C12" s="30">
        <f>PPRD!C12+RCV_RCY!C12+IMP!C12-EXP!C12+STK_CHG!C12-INTMARB!C12</f>
        <v>33.660361134995703</v>
      </c>
      <c r="D12" s="30">
        <f>PPRD!D12+RCV_RCY!D12+IMP!D12-EXP!D12+STK_CHG!D12-INTMARB!D12</f>
        <v>23.832846087704219</v>
      </c>
      <c r="E12" s="30">
        <f>PPRD!E12+RCV_RCY!E12+IMP!E12-EXP!E12+STK_CHG!E12-INTMARB!E12</f>
        <v>54.541014617368887</v>
      </c>
      <c r="F12" s="30">
        <f>PPRD!F12+RCV_RCY!F12+IMP!F12-EXP!F12+STK_CHG!F12-INTMARB!F12</f>
        <v>48.341960447119519</v>
      </c>
      <c r="G12" s="30">
        <f>PPRD!G12+RCV_RCY!G12+IMP!G12-EXP!G12+STK_CHG!G12-INTMARB!G12</f>
        <v>31.552450558899412</v>
      </c>
      <c r="H12" s="30">
        <f>PPRD!H12+RCV_RCY!H12+IMP!H12-EXP!H12+STK_CHG!H12-INTMARB!H12</f>
        <v>67.66827171109199</v>
      </c>
      <c r="I12" s="30">
        <f>PPRD!I12+RCV_RCY!I12+IMP!I12-EXP!I12+STK_CHG!I12-INTMARB!I12</f>
        <v>64.4659501289768</v>
      </c>
      <c r="J12" s="30">
        <f>PPRD!J12+RCV_RCY!J12+IMP!J12-EXP!J12+STK_CHG!J12-INTMARB!J12</f>
        <v>75.224419604471166</v>
      </c>
      <c r="K12" s="30">
        <f>PPRD!K12+RCV_RCY!K12+IMP!K12-EXP!K12+STK_CHG!K12-INTMARB!K12</f>
        <v>137.21539122957861</v>
      </c>
      <c r="L12" s="30">
        <f>PPRD!L12+RCV_RCY!L12+IMP!L12-EXP!L12+STK_CHG!L12-INTMARB!L12</f>
        <v>136.87171109200344</v>
      </c>
      <c r="M12" s="30">
        <f>PPRD!M12+RCV_RCY!M12+IMP!M12-EXP!M12+STK_CHG!M12-INTMARB!M12</f>
        <v>358.2773860705073</v>
      </c>
      <c r="N12" s="30">
        <f>PPRD!N12+RCV_RCY!N12+IMP!N12-EXP!N12+STK_CHG!N12-INTMARB!N12</f>
        <v>250.15829750644872</v>
      </c>
      <c r="O12" s="30">
        <f>PPRD!O12+RCV_RCY!O12+IMP!O12-EXP!O12+STK_CHG!O12-INTMARB!O12</f>
        <v>190.13714531384346</v>
      </c>
      <c r="P12" s="30">
        <f>PPRD!P12+RCV_RCY!P12+IMP!P12-EXP!P12+STK_CHG!P12-INTMARB!P12</f>
        <v>169.34084264832322</v>
      </c>
      <c r="Q12" s="30">
        <f>PPRD!Q12+RCV_RCY!Q12+IMP!Q12-EXP!Q12+STK_CHG!Q12-INTMARB!Q12</f>
        <v>113.97661220980223</v>
      </c>
      <c r="R12" s="30">
        <f>PPRD!R12+RCV_RCY!R12+IMP!R12-EXP!R12+STK_CHG!R12-INTMARB!R12</f>
        <v>146.52012037833191</v>
      </c>
      <c r="S12" s="30">
        <f>PPRD!S12+RCV_RCY!S12+IMP!S12-EXP!S12+STK_CHG!S12-INTMARB!S12</f>
        <v>141.62828890799651</v>
      </c>
      <c r="T12" s="30">
        <f>PPRD!T12+RCV_RCY!T12+IMP!T12-EXP!T12+STK_CHG!T12-INTMARB!T12</f>
        <v>121.38435081685294</v>
      </c>
      <c r="U12" s="30">
        <f>PPRD!U12+RCV_RCY!U12+IMP!U12-EXP!U12+STK_CHG!U12-INTMARB!U12</f>
        <v>118.149785038693</v>
      </c>
      <c r="V12" s="30">
        <f>PPRD!V12+RCV_RCY!V12+IMP!V12-EXP!V12+STK_CHG!V12-INTMARB!V12</f>
        <v>70.536973344797914</v>
      </c>
      <c r="W12" s="30">
        <f>PPRD!W12+RCV_RCY!W12+IMP!W12-EXP!W12+STK_CHG!W12-INTMARB!W12</f>
        <v>54.312725709372316</v>
      </c>
      <c r="X12" s="30">
        <f>PPRD!X12+RCV_RCY!X12+IMP!X12-EXP!X12+STK_CHG!X12-INTMARB!X12</f>
        <v>59.614101461736894</v>
      </c>
    </row>
    <row r="13" spans="1:24" ht="11.25" customHeight="1" x14ac:dyDescent="0.2">
      <c r="A13" s="39" t="s">
        <v>17</v>
      </c>
      <c r="B13" s="23" t="s">
        <v>18</v>
      </c>
      <c r="C13" s="30">
        <f>PPRD!C13+RCV_RCY!C13+IMP!C13-EXP!C13+STK_CHG!C13-INTMARB!C13</f>
        <v>4393.4312123817708</v>
      </c>
      <c r="D13" s="30">
        <f>PPRD!D13+RCV_RCY!D13+IMP!D13-EXP!D13+STK_CHG!D13-INTMARB!D13</f>
        <v>4795.4063628546855</v>
      </c>
      <c r="E13" s="30">
        <f>PPRD!E13+RCV_RCY!E13+IMP!E13-EXP!E13+STK_CHG!E13-INTMARB!E13</f>
        <v>5265.0523645743751</v>
      </c>
      <c r="F13" s="30">
        <f>PPRD!F13+RCV_RCY!F13+IMP!F13-EXP!F13+STK_CHG!F13-INTMARB!F13</f>
        <v>4133.2217540842666</v>
      </c>
      <c r="G13" s="30">
        <f>PPRD!G13+RCV_RCY!G13+IMP!G13-EXP!G13+STK_CHG!G13-INTMARB!G13</f>
        <v>2306.0252794496982</v>
      </c>
      <c r="H13" s="30">
        <f>PPRD!H13+RCV_RCY!H13+IMP!H13-EXP!H13+STK_CHG!H13-INTMARB!H13</f>
        <v>1457.793293207224</v>
      </c>
      <c r="I13" s="30">
        <f>PPRD!I13+RCV_RCY!I13+IMP!I13-EXP!I13+STK_CHG!I13-INTMARB!I13</f>
        <v>1194.4533963886515</v>
      </c>
      <c r="J13" s="30">
        <f>PPRD!J13+RCV_RCY!J13+IMP!J13-EXP!J13+STK_CHG!J13-INTMARB!J13</f>
        <v>699.47351676698167</v>
      </c>
      <c r="K13" s="30">
        <f>PPRD!K13+RCV_RCY!K13+IMP!K13-EXP!K13+STK_CHG!K13-INTMARB!K13</f>
        <v>276.9021496130681</v>
      </c>
      <c r="L13" s="30">
        <f>PPRD!L13+RCV_RCY!L13+IMP!L13-EXP!L13+STK_CHG!L13-INTMARB!L13</f>
        <v>115.68813413585553</v>
      </c>
      <c r="M13" s="30">
        <f>PPRD!M13+RCV_RCY!M13+IMP!M13-EXP!M13+STK_CHG!M13-INTMARB!M13</f>
        <v>907.44135855545869</v>
      </c>
      <c r="N13" s="30">
        <f>PPRD!N13+RCV_RCY!N13+IMP!N13-EXP!N13+STK_CHG!N13-INTMARB!N13</f>
        <v>155.51564918314651</v>
      </c>
      <c r="O13" s="30">
        <f>PPRD!O13+RCV_RCY!O13+IMP!O13-EXP!O13+STK_CHG!O13-INTMARB!O13</f>
        <v>-842.40283748925071</v>
      </c>
      <c r="P13" s="30">
        <f>PPRD!P13+RCV_RCY!P13+IMP!P13-EXP!P13+STK_CHG!P13-INTMARB!P13</f>
        <v>-295.65348237317187</v>
      </c>
      <c r="Q13" s="30">
        <f>PPRD!Q13+RCV_RCY!Q13+IMP!Q13-EXP!Q13+STK_CHG!Q13-INTMARB!Q13</f>
        <v>142.43946689595731</v>
      </c>
      <c r="R13" s="30">
        <f>PPRD!R13+RCV_RCY!R13+IMP!R13-EXP!R13+STK_CHG!R13-INTMARB!R13</f>
        <v>-590.63482373172883</v>
      </c>
      <c r="S13" s="30">
        <f>PPRD!S13+RCV_RCY!S13+IMP!S13-EXP!S13+STK_CHG!S13-INTMARB!S13</f>
        <v>-1416.6538263112625</v>
      </c>
      <c r="T13" s="30">
        <f>PPRD!T13+RCV_RCY!T13+IMP!T13-EXP!T13+STK_CHG!T13-INTMARB!T13</f>
        <v>-1189.6595012897681</v>
      </c>
      <c r="U13" s="30">
        <f>PPRD!U13+RCV_RCY!U13+IMP!U13-EXP!U13+STK_CHG!U13-INTMARB!U13</f>
        <v>-1386.4396388650048</v>
      </c>
      <c r="V13" s="30">
        <f>PPRD!V13+RCV_RCY!V13+IMP!V13-EXP!V13+STK_CHG!V13-INTMARB!V13</f>
        <v>-1060.0741186586429</v>
      </c>
      <c r="W13" s="30">
        <f>PPRD!W13+RCV_RCY!W13+IMP!W13-EXP!W13+STK_CHG!W13-INTMARB!W13</f>
        <v>-1376.2317282889094</v>
      </c>
      <c r="X13" s="30">
        <f>PPRD!X13+RCV_RCY!X13+IMP!X13-EXP!X13+STK_CHG!X13-INTMARB!X13</f>
        <v>1137.2640584694768</v>
      </c>
    </row>
    <row r="14" spans="1:24" ht="11.25" customHeight="1" x14ac:dyDescent="0.2">
      <c r="A14" s="39" t="s">
        <v>19</v>
      </c>
      <c r="B14" s="23" t="s">
        <v>20</v>
      </c>
      <c r="C14" s="30">
        <f>PPRD!C14+RCV_RCY!C14+IMP!C14-EXP!C14+STK_CHG!C14-INTMARB!C14</f>
        <v>0</v>
      </c>
      <c r="D14" s="30">
        <f>PPRD!D14+RCV_RCY!D14+IMP!D14-EXP!D14+STK_CHG!D14-INTMARB!D14</f>
        <v>0</v>
      </c>
      <c r="E14" s="30">
        <f>PPRD!E14+RCV_RCY!E14+IMP!E14-EXP!E14+STK_CHG!E14-INTMARB!E14</f>
        <v>0</v>
      </c>
      <c r="F14" s="30">
        <f>PPRD!F14+RCV_RCY!F14+IMP!F14-EXP!F14+STK_CHG!F14-INTMARB!F14</f>
        <v>0</v>
      </c>
      <c r="G14" s="30">
        <f>PPRD!G14+RCV_RCY!G14+IMP!G14-EXP!G14+STK_CHG!G14-INTMARB!G14</f>
        <v>0</v>
      </c>
      <c r="H14" s="30">
        <f>PPRD!H14+RCV_RCY!H14+IMP!H14-EXP!H14+STK_CHG!H14-INTMARB!H14</f>
        <v>0</v>
      </c>
      <c r="I14" s="30">
        <f>PPRD!I14+RCV_RCY!I14+IMP!I14-EXP!I14+STK_CHG!I14-INTMARB!I14</f>
        <v>0</v>
      </c>
      <c r="J14" s="30">
        <f>PPRD!J14+RCV_RCY!J14+IMP!J14-EXP!J14+STK_CHG!J14-INTMARB!J14</f>
        <v>0</v>
      </c>
      <c r="K14" s="30">
        <f>PPRD!K14+RCV_RCY!K14+IMP!K14-EXP!K14+STK_CHG!K14-INTMARB!K14</f>
        <v>0</v>
      </c>
      <c r="L14" s="30">
        <f>PPRD!L14+RCV_RCY!L14+IMP!L14-EXP!L14+STK_CHG!L14-INTMARB!L14</f>
        <v>0</v>
      </c>
      <c r="M14" s="30">
        <f>PPRD!M14+RCV_RCY!M14+IMP!M14-EXP!M14+STK_CHG!M14-INTMARB!M14</f>
        <v>0</v>
      </c>
      <c r="N14" s="30">
        <f>PPRD!N14+RCV_RCY!N14+IMP!N14-EXP!N14+STK_CHG!N14-INTMARB!N14</f>
        <v>0</v>
      </c>
      <c r="O14" s="30">
        <f>PPRD!O14+RCV_RCY!O14+IMP!O14-EXP!O14+STK_CHG!O14-INTMARB!O14</f>
        <v>0</v>
      </c>
      <c r="P14" s="30">
        <f>PPRD!P14+RCV_RCY!P14+IMP!P14-EXP!P14+STK_CHG!P14-INTMARB!P14</f>
        <v>0</v>
      </c>
      <c r="Q14" s="30">
        <f>PPRD!Q14+RCV_RCY!Q14+IMP!Q14-EXP!Q14+STK_CHG!Q14-INTMARB!Q14</f>
        <v>0</v>
      </c>
      <c r="R14" s="30">
        <f>PPRD!R14+RCV_RCY!R14+IMP!R14-EXP!R14+STK_CHG!R14-INTMARB!R14</f>
        <v>0</v>
      </c>
      <c r="S14" s="30">
        <f>PPRD!S14+RCV_RCY!S14+IMP!S14-EXP!S14+STK_CHG!S14-INTMARB!S14</f>
        <v>0</v>
      </c>
      <c r="T14" s="30">
        <f>PPRD!T14+RCV_RCY!T14+IMP!T14-EXP!T14+STK_CHG!T14-INTMARB!T14</f>
        <v>0</v>
      </c>
      <c r="U14" s="30">
        <f>PPRD!U14+RCV_RCY!U14+IMP!U14-EXP!U14+STK_CHG!U14-INTMARB!U14</f>
        <v>0</v>
      </c>
      <c r="V14" s="30">
        <f>PPRD!V14+RCV_RCY!V14+IMP!V14-EXP!V14+STK_CHG!V14-INTMARB!V14</f>
        <v>0</v>
      </c>
      <c r="W14" s="30">
        <f>PPRD!W14+RCV_RCY!W14+IMP!W14-EXP!W14+STK_CHG!W14-INTMARB!W14</f>
        <v>0</v>
      </c>
      <c r="X14" s="30">
        <f>PPRD!X14+RCV_RCY!X14+IMP!X14-EXP!X14+STK_CHG!X14-INTMARB!X14</f>
        <v>0</v>
      </c>
    </row>
    <row r="15" spans="1:24" ht="11.25" customHeight="1" x14ac:dyDescent="0.2">
      <c r="A15" s="39" t="s">
        <v>21</v>
      </c>
      <c r="B15" s="23" t="s">
        <v>22</v>
      </c>
      <c r="C15" s="30">
        <f>PPRD!C15+RCV_RCY!C15+IMP!C15-EXP!C15+STK_CHG!C15-INTMARB!C15</f>
        <v>14.854686156491832</v>
      </c>
      <c r="D15" s="30">
        <f>PPRD!D15+RCV_RCY!D15+IMP!D15-EXP!D15+STK_CHG!D15-INTMARB!D15</f>
        <v>41.499312123817703</v>
      </c>
      <c r="E15" s="30">
        <f>PPRD!E15+RCV_RCY!E15+IMP!E15-EXP!E15+STK_CHG!E15-INTMARB!E15</f>
        <v>248.74987102321572</v>
      </c>
      <c r="F15" s="30">
        <f>PPRD!F15+RCV_RCY!F15+IMP!F15-EXP!F15+STK_CHG!F15-INTMARB!F15</f>
        <v>251.35184866723981</v>
      </c>
      <c r="G15" s="30">
        <f>PPRD!G15+RCV_RCY!G15+IMP!G15-EXP!G15+STK_CHG!G15-INTMARB!G15</f>
        <v>-16.240240756663795</v>
      </c>
      <c r="H15" s="30">
        <f>PPRD!H15+RCV_RCY!H15+IMP!H15-EXP!H15+STK_CHG!H15-INTMARB!H15</f>
        <v>-76.732158211521778</v>
      </c>
      <c r="I15" s="30">
        <f>PPRD!I15+RCV_RCY!I15+IMP!I15-EXP!I15+STK_CHG!I15-INTMARB!I15</f>
        <v>-136.80275150472903</v>
      </c>
      <c r="J15" s="30">
        <f>PPRD!J15+RCV_RCY!J15+IMP!J15-EXP!J15+STK_CHG!J15-INTMARB!J15</f>
        <v>-124.0054170249355</v>
      </c>
      <c r="K15" s="30">
        <f>PPRD!K15+RCV_RCY!K15+IMP!K15-EXP!K15+STK_CHG!K15-INTMARB!K15</f>
        <v>-51.706620808254513</v>
      </c>
      <c r="L15" s="30">
        <f>PPRD!L15+RCV_RCY!L15+IMP!L15-EXP!L15+STK_CHG!L15-INTMARB!L15</f>
        <v>-19.352708512467775</v>
      </c>
      <c r="M15" s="30">
        <f>PPRD!M15+RCV_RCY!M15+IMP!M15-EXP!M15+STK_CHG!M15-INTMARB!M15</f>
        <v>-136.40601891659509</v>
      </c>
      <c r="N15" s="30">
        <f>PPRD!N15+RCV_RCY!N15+IMP!N15-EXP!N15+STK_CHG!N15-INTMARB!N15</f>
        <v>-156.53723129836624</v>
      </c>
      <c r="O15" s="30">
        <f>PPRD!O15+RCV_RCY!O15+IMP!O15-EXP!O15+STK_CHG!O15-INTMARB!O15</f>
        <v>-71.120378331900099</v>
      </c>
      <c r="P15" s="30">
        <f>PPRD!P15+RCV_RCY!P15+IMP!P15-EXP!P15+STK_CHG!P15-INTMARB!P15</f>
        <v>24.446431642304482</v>
      </c>
      <c r="Q15" s="30">
        <f>PPRD!Q15+RCV_RCY!Q15+IMP!Q15-EXP!Q15+STK_CHG!Q15-INTMARB!Q15</f>
        <v>20.034135855545959</v>
      </c>
      <c r="R15" s="30">
        <f>PPRD!R15+RCV_RCY!R15+IMP!R15-EXP!R15+STK_CHG!R15-INTMARB!R15</f>
        <v>7.6099742046431302</v>
      </c>
      <c r="S15" s="30">
        <f>PPRD!S15+RCV_RCY!S15+IMP!S15-EXP!S15+STK_CHG!S15-INTMARB!S15</f>
        <v>14.401719690455726</v>
      </c>
      <c r="T15" s="30">
        <f>PPRD!T15+RCV_RCY!T15+IMP!T15-EXP!T15+STK_CHG!T15-INTMARB!T15</f>
        <v>-34.544883920894122</v>
      </c>
      <c r="U15" s="30">
        <f>PPRD!U15+RCV_RCY!U15+IMP!U15-EXP!U15+STK_CHG!U15-INTMARB!U15</f>
        <v>-55.242820292347361</v>
      </c>
      <c r="V15" s="30">
        <f>PPRD!V15+RCV_RCY!V15+IMP!V15-EXP!V15+STK_CHG!V15-INTMARB!V15</f>
        <v>-16.443250214961331</v>
      </c>
      <c r="W15" s="30">
        <f>PPRD!W15+RCV_RCY!W15+IMP!W15-EXP!W15+STK_CHG!W15-INTMARB!W15</f>
        <v>0.28865004299220676</v>
      </c>
      <c r="X15" s="30">
        <f>PPRD!X15+RCV_RCY!X15+IMP!X15-EXP!X15+STK_CHG!X15-INTMARB!X15</f>
        <v>-109.87790197764414</v>
      </c>
    </row>
    <row r="16" spans="1:24" ht="11.25" customHeight="1" x14ac:dyDescent="0.2">
      <c r="A16" s="39" t="s">
        <v>23</v>
      </c>
      <c r="B16" s="23" t="s">
        <v>24</v>
      </c>
      <c r="C16" s="30">
        <f>PPRD!C16+RCV_RCY!C16+IMP!C16-EXP!C16+STK_CHG!C16-INTMARB!C16</f>
        <v>-31.533877901977597</v>
      </c>
      <c r="D16" s="30">
        <f>PPRD!D16+RCV_RCY!D16+IMP!D16-EXP!D16+STK_CHG!D16-INTMARB!D16</f>
        <v>-112.01883061049004</v>
      </c>
      <c r="E16" s="30">
        <f>PPRD!E16+RCV_RCY!E16+IMP!E16-EXP!E16+STK_CHG!E16-INTMARB!E16</f>
        <v>-240.59294926913157</v>
      </c>
      <c r="F16" s="30">
        <f>PPRD!F16+RCV_RCY!F16+IMP!F16-EXP!F16+STK_CHG!F16-INTMARB!F16</f>
        <v>-183.833361994841</v>
      </c>
      <c r="G16" s="30">
        <f>PPRD!G16+RCV_RCY!G16+IMP!G16-EXP!G16+STK_CHG!G16-INTMARB!G16</f>
        <v>-217.36165090283757</v>
      </c>
      <c r="H16" s="30">
        <f>PPRD!H16+RCV_RCY!H16+IMP!H16-EXP!H16+STK_CHG!H16-INTMARB!H16</f>
        <v>-248.4394668959587</v>
      </c>
      <c r="I16" s="30">
        <f>PPRD!I16+RCV_RCY!I16+IMP!I16-EXP!I16+STK_CHG!I16-INTMARB!I16</f>
        <v>-288.50025795356845</v>
      </c>
      <c r="J16" s="30">
        <f>PPRD!J16+RCV_RCY!J16+IMP!J16-EXP!J16+STK_CHG!J16-INTMARB!J16</f>
        <v>-243.08383490971633</v>
      </c>
      <c r="K16" s="30">
        <f>PPRD!K16+RCV_RCY!K16+IMP!K16-EXP!K16+STK_CHG!K16-INTMARB!K16</f>
        <v>-364.04634565778167</v>
      </c>
      <c r="L16" s="30">
        <f>PPRD!L16+RCV_RCY!L16+IMP!L16-EXP!L16+STK_CHG!L16-INTMARB!L16</f>
        <v>-342.26560619088582</v>
      </c>
      <c r="M16" s="30">
        <f>PPRD!M16+RCV_RCY!M16+IMP!M16-EXP!M16+STK_CHG!M16-INTMARB!M16</f>
        <v>-325.17394668959599</v>
      </c>
      <c r="N16" s="30">
        <f>PPRD!N16+RCV_RCY!N16+IMP!N16-EXP!N16+STK_CHG!N16-INTMARB!N16</f>
        <v>-279.58572656921746</v>
      </c>
      <c r="O16" s="30">
        <f>PPRD!O16+RCV_RCY!O16+IMP!O16-EXP!O16+STK_CHG!O16-INTMARB!O16</f>
        <v>-383.84049871023205</v>
      </c>
      <c r="P16" s="30">
        <f>PPRD!P16+RCV_RCY!P16+IMP!P16-EXP!P16+STK_CHG!P16-INTMARB!P16</f>
        <v>-306.34221840068784</v>
      </c>
      <c r="Q16" s="30">
        <f>PPRD!Q16+RCV_RCY!Q16+IMP!Q16-EXP!Q16+STK_CHG!Q16-INTMARB!Q16</f>
        <v>-390.47050730868449</v>
      </c>
      <c r="R16" s="30">
        <f>PPRD!R16+RCV_RCY!R16+IMP!R16-EXP!R16+STK_CHG!R16-INTMARB!R16</f>
        <v>-456.81994840928661</v>
      </c>
      <c r="S16" s="30">
        <f>PPRD!S16+RCV_RCY!S16+IMP!S16-EXP!S16+STK_CHG!S16-INTMARB!S16</f>
        <v>-378.39716251074822</v>
      </c>
      <c r="T16" s="30">
        <f>PPRD!T16+RCV_RCY!T16+IMP!T16-EXP!T16+STK_CHG!T16-INTMARB!T16</f>
        <v>-470.49398108340483</v>
      </c>
      <c r="U16" s="30">
        <f>PPRD!U16+RCV_RCY!U16+IMP!U16-EXP!U16+STK_CHG!U16-INTMARB!U16</f>
        <v>-547.3111779879622</v>
      </c>
      <c r="V16" s="30">
        <f>PPRD!V16+RCV_RCY!V16+IMP!V16-EXP!V16+STK_CHG!V16-INTMARB!V16</f>
        <v>-435.70154772141012</v>
      </c>
      <c r="W16" s="30">
        <f>PPRD!W16+RCV_RCY!W16+IMP!W16-EXP!W16+STK_CHG!W16-INTMARB!W16</f>
        <v>-342.35614789337916</v>
      </c>
      <c r="X16" s="30">
        <f>PPRD!X16+RCV_RCY!X16+IMP!X16-EXP!X16+STK_CHG!X16-INTMARB!X16</f>
        <v>-342.88254514187457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:W17" si="10">SUM(C18:C21)</f>
        <v>0</v>
      </c>
      <c r="D17" s="31">
        <f t="shared" si="10"/>
        <v>0</v>
      </c>
      <c r="E17" s="31">
        <f t="shared" si="10"/>
        <v>0</v>
      </c>
      <c r="F17" s="31">
        <f t="shared" si="10"/>
        <v>0</v>
      </c>
      <c r="G17" s="31">
        <f t="shared" si="10"/>
        <v>0</v>
      </c>
      <c r="H17" s="31">
        <f t="shared" si="10"/>
        <v>0</v>
      </c>
      <c r="I17" s="31">
        <f t="shared" si="10"/>
        <v>0</v>
      </c>
      <c r="J17" s="31">
        <f t="shared" si="10"/>
        <v>0</v>
      </c>
      <c r="K17" s="31">
        <f t="shared" si="10"/>
        <v>0</v>
      </c>
      <c r="L17" s="31">
        <f t="shared" si="10"/>
        <v>0</v>
      </c>
      <c r="M17" s="31">
        <f t="shared" si="10"/>
        <v>0</v>
      </c>
      <c r="N17" s="31">
        <f t="shared" si="10"/>
        <v>0</v>
      </c>
      <c r="O17" s="31">
        <f t="shared" si="10"/>
        <v>0</v>
      </c>
      <c r="P17" s="31">
        <f t="shared" si="10"/>
        <v>0</v>
      </c>
      <c r="Q17" s="31">
        <f t="shared" si="10"/>
        <v>0</v>
      </c>
      <c r="R17" s="31">
        <f t="shared" si="10"/>
        <v>0</v>
      </c>
      <c r="S17" s="31">
        <f t="shared" si="10"/>
        <v>0</v>
      </c>
      <c r="T17" s="31">
        <f t="shared" si="10"/>
        <v>0</v>
      </c>
      <c r="U17" s="31">
        <f t="shared" si="10"/>
        <v>0</v>
      </c>
      <c r="V17" s="31">
        <f t="shared" si="10"/>
        <v>0</v>
      </c>
      <c r="W17" s="31">
        <f t="shared" si="10"/>
        <v>0</v>
      </c>
      <c r="X17" s="31">
        <f t="shared" ref="X17" si="11">SUM(X18:X21)</f>
        <v>0</v>
      </c>
    </row>
    <row r="18" spans="1:24" ht="11.25" customHeight="1" x14ac:dyDescent="0.2">
      <c r="A18" s="22" t="s">
        <v>27</v>
      </c>
      <c r="B18" s="23" t="s">
        <v>28</v>
      </c>
      <c r="C18" s="30">
        <f>PPRD!C18+RCV_RCY!C18+IMP!C18-EXP!C18+STK_CHG!C18-INTMARB!C18</f>
        <v>0</v>
      </c>
      <c r="D18" s="30">
        <f>PPRD!D18+RCV_RCY!D18+IMP!D18-EXP!D18+STK_CHG!D18-INTMARB!D18</f>
        <v>0</v>
      </c>
      <c r="E18" s="30">
        <f>PPRD!E18+RCV_RCY!E18+IMP!E18-EXP!E18+STK_CHG!E18-INTMARB!E18</f>
        <v>0</v>
      </c>
      <c r="F18" s="30">
        <f>PPRD!F18+RCV_RCY!F18+IMP!F18-EXP!F18+STK_CHG!F18-INTMARB!F18</f>
        <v>0</v>
      </c>
      <c r="G18" s="30">
        <f>PPRD!G18+RCV_RCY!G18+IMP!G18-EXP!G18+STK_CHG!G18-INTMARB!G18</f>
        <v>0</v>
      </c>
      <c r="H18" s="30">
        <f>PPRD!H18+RCV_RCY!H18+IMP!H18-EXP!H18+STK_CHG!H18-INTMARB!H18</f>
        <v>0</v>
      </c>
      <c r="I18" s="30">
        <f>PPRD!I18+RCV_RCY!I18+IMP!I18-EXP!I18+STK_CHG!I18-INTMARB!I18</f>
        <v>0</v>
      </c>
      <c r="J18" s="30">
        <f>PPRD!J18+RCV_RCY!J18+IMP!J18-EXP!J18+STK_CHG!J18-INTMARB!J18</f>
        <v>0</v>
      </c>
      <c r="K18" s="30">
        <f>PPRD!K18+RCV_RCY!K18+IMP!K18-EXP!K18+STK_CHG!K18-INTMARB!K18</f>
        <v>0</v>
      </c>
      <c r="L18" s="30">
        <f>PPRD!L18+RCV_RCY!L18+IMP!L18-EXP!L18+STK_CHG!L18-INTMARB!L18</f>
        <v>0</v>
      </c>
      <c r="M18" s="30">
        <f>PPRD!M18+RCV_RCY!M18+IMP!M18-EXP!M18+STK_CHG!M18-INTMARB!M18</f>
        <v>0</v>
      </c>
      <c r="N18" s="30">
        <f>PPRD!N18+RCV_RCY!N18+IMP!N18-EXP!N18+STK_CHG!N18-INTMARB!N18</f>
        <v>0</v>
      </c>
      <c r="O18" s="30">
        <f>PPRD!O18+RCV_RCY!O18+IMP!O18-EXP!O18+STK_CHG!O18-INTMARB!O18</f>
        <v>0</v>
      </c>
      <c r="P18" s="30">
        <f>PPRD!P18+RCV_RCY!P18+IMP!P18-EXP!P18+STK_CHG!P18-INTMARB!P18</f>
        <v>0</v>
      </c>
      <c r="Q18" s="30">
        <f>PPRD!Q18+RCV_RCY!Q18+IMP!Q18-EXP!Q18+STK_CHG!Q18-INTMARB!Q18</f>
        <v>0</v>
      </c>
      <c r="R18" s="30">
        <f>PPRD!R18+RCV_RCY!R18+IMP!R18-EXP!R18+STK_CHG!R18-INTMARB!R18</f>
        <v>0</v>
      </c>
      <c r="S18" s="30">
        <f>PPRD!S18+RCV_RCY!S18+IMP!S18-EXP!S18+STK_CHG!S18-INTMARB!S18</f>
        <v>0</v>
      </c>
      <c r="T18" s="30">
        <f>PPRD!T18+RCV_RCY!T18+IMP!T18-EXP!T18+STK_CHG!T18-INTMARB!T18</f>
        <v>0</v>
      </c>
      <c r="U18" s="30">
        <f>PPRD!U18+RCV_RCY!U18+IMP!U18-EXP!U18+STK_CHG!U18-INTMARB!U18</f>
        <v>0</v>
      </c>
      <c r="V18" s="30">
        <f>PPRD!V18+RCV_RCY!V18+IMP!V18-EXP!V18+STK_CHG!V18-INTMARB!V18</f>
        <v>0</v>
      </c>
      <c r="W18" s="30">
        <f>PPRD!W18+RCV_RCY!W18+IMP!W18-EXP!W18+STK_CHG!W18-INTMARB!W18</f>
        <v>0</v>
      </c>
      <c r="X18" s="30">
        <f>PPRD!X18+RCV_RCY!X18+IMP!X18-EXP!X18+STK_CHG!X18-INTMARB!X18</f>
        <v>0</v>
      </c>
    </row>
    <row r="19" spans="1:24" ht="11.25" customHeight="1" x14ac:dyDescent="0.2">
      <c r="A19" s="22" t="s">
        <v>29</v>
      </c>
      <c r="B19" s="23" t="s">
        <v>30</v>
      </c>
      <c r="C19" s="30">
        <f>PPRD!C19+RCV_RCY!C19+IMP!C19-EXP!C19+STK_CHG!C19-INTMARB!C19</f>
        <v>0</v>
      </c>
      <c r="D19" s="30">
        <f>PPRD!D19+RCV_RCY!D19+IMP!D19-EXP!D19+STK_CHG!D19-INTMARB!D19</f>
        <v>0</v>
      </c>
      <c r="E19" s="30">
        <f>PPRD!E19+RCV_RCY!E19+IMP!E19-EXP!E19+STK_CHG!E19-INTMARB!E19</f>
        <v>0</v>
      </c>
      <c r="F19" s="30">
        <f>PPRD!F19+RCV_RCY!F19+IMP!F19-EXP!F19+STK_CHG!F19-INTMARB!F19</f>
        <v>0</v>
      </c>
      <c r="G19" s="30">
        <f>PPRD!G19+RCV_RCY!G19+IMP!G19-EXP!G19+STK_CHG!G19-INTMARB!G19</f>
        <v>0</v>
      </c>
      <c r="H19" s="30">
        <f>PPRD!H19+RCV_RCY!H19+IMP!H19-EXP!H19+STK_CHG!H19-INTMARB!H19</f>
        <v>0</v>
      </c>
      <c r="I19" s="30">
        <f>PPRD!I19+RCV_RCY!I19+IMP!I19-EXP!I19+STK_CHG!I19-INTMARB!I19</f>
        <v>0</v>
      </c>
      <c r="J19" s="30">
        <f>PPRD!J19+RCV_RCY!J19+IMP!J19-EXP!J19+STK_CHG!J19-INTMARB!J19</f>
        <v>0</v>
      </c>
      <c r="K19" s="30">
        <f>PPRD!K19+RCV_RCY!K19+IMP!K19-EXP!K19+STK_CHG!K19-INTMARB!K19</f>
        <v>0</v>
      </c>
      <c r="L19" s="30">
        <f>PPRD!L19+RCV_RCY!L19+IMP!L19-EXP!L19+STK_CHG!L19-INTMARB!L19</f>
        <v>0</v>
      </c>
      <c r="M19" s="30">
        <f>PPRD!M19+RCV_RCY!M19+IMP!M19-EXP!M19+STK_CHG!M19-INTMARB!M19</f>
        <v>0</v>
      </c>
      <c r="N19" s="30">
        <f>PPRD!N19+RCV_RCY!N19+IMP!N19-EXP!N19+STK_CHG!N19-INTMARB!N19</f>
        <v>0</v>
      </c>
      <c r="O19" s="30">
        <f>PPRD!O19+RCV_RCY!O19+IMP!O19-EXP!O19+STK_CHG!O19-INTMARB!O19</f>
        <v>0</v>
      </c>
      <c r="P19" s="30">
        <f>PPRD!P19+RCV_RCY!P19+IMP!P19-EXP!P19+STK_CHG!P19-INTMARB!P19</f>
        <v>0</v>
      </c>
      <c r="Q19" s="30">
        <f>PPRD!Q19+RCV_RCY!Q19+IMP!Q19-EXP!Q19+STK_CHG!Q19-INTMARB!Q19</f>
        <v>0</v>
      </c>
      <c r="R19" s="30">
        <f>PPRD!R19+RCV_RCY!R19+IMP!R19-EXP!R19+STK_CHG!R19-INTMARB!R19</f>
        <v>0</v>
      </c>
      <c r="S19" s="30">
        <f>PPRD!S19+RCV_RCY!S19+IMP!S19-EXP!S19+STK_CHG!S19-INTMARB!S19</f>
        <v>0</v>
      </c>
      <c r="T19" s="30">
        <f>PPRD!T19+RCV_RCY!T19+IMP!T19-EXP!T19+STK_CHG!T19-INTMARB!T19</f>
        <v>0</v>
      </c>
      <c r="U19" s="30">
        <f>PPRD!U19+RCV_RCY!U19+IMP!U19-EXP!U19+STK_CHG!U19-INTMARB!U19</f>
        <v>0</v>
      </c>
      <c r="V19" s="30">
        <f>PPRD!V19+RCV_RCY!V19+IMP!V19-EXP!V19+STK_CHG!V19-INTMARB!V19</f>
        <v>0</v>
      </c>
      <c r="W19" s="30">
        <f>PPRD!W19+RCV_RCY!W19+IMP!W19-EXP!W19+STK_CHG!W19-INTMARB!W19</f>
        <v>0</v>
      </c>
      <c r="X19" s="30">
        <f>PPRD!X19+RCV_RCY!X19+IMP!X19-EXP!X19+STK_CHG!X19-INTMARB!X19</f>
        <v>0</v>
      </c>
    </row>
    <row r="20" spans="1:24" ht="11.25" customHeight="1" x14ac:dyDescent="0.2">
      <c r="A20" s="22" t="s">
        <v>31</v>
      </c>
      <c r="B20" s="23" t="s">
        <v>32</v>
      </c>
      <c r="C20" s="30">
        <f>PPRD!C20+RCV_RCY!C20+IMP!C20-EXP!C20+STK_CHG!C20-INTMARB!C20</f>
        <v>0</v>
      </c>
      <c r="D20" s="30">
        <f>PPRD!D20+RCV_RCY!D20+IMP!D20-EXP!D20+STK_CHG!D20-INTMARB!D20</f>
        <v>0</v>
      </c>
      <c r="E20" s="30">
        <f>PPRD!E20+RCV_RCY!E20+IMP!E20-EXP!E20+STK_CHG!E20-INTMARB!E20</f>
        <v>0</v>
      </c>
      <c r="F20" s="30">
        <f>PPRD!F20+RCV_RCY!F20+IMP!F20-EXP!F20+STK_CHG!F20-INTMARB!F20</f>
        <v>0</v>
      </c>
      <c r="G20" s="30">
        <f>PPRD!G20+RCV_RCY!G20+IMP!G20-EXP!G20+STK_CHG!G20-INTMARB!G20</f>
        <v>0</v>
      </c>
      <c r="H20" s="30">
        <f>PPRD!H20+RCV_RCY!H20+IMP!H20-EXP!H20+STK_CHG!H20-INTMARB!H20</f>
        <v>0</v>
      </c>
      <c r="I20" s="30">
        <f>PPRD!I20+RCV_RCY!I20+IMP!I20-EXP!I20+STK_CHG!I20-INTMARB!I20</f>
        <v>0</v>
      </c>
      <c r="J20" s="30">
        <f>PPRD!J20+RCV_RCY!J20+IMP!J20-EXP!J20+STK_CHG!J20-INTMARB!J20</f>
        <v>0</v>
      </c>
      <c r="K20" s="30">
        <f>PPRD!K20+RCV_RCY!K20+IMP!K20-EXP!K20+STK_CHG!K20-INTMARB!K20</f>
        <v>0</v>
      </c>
      <c r="L20" s="30">
        <f>PPRD!L20+RCV_RCY!L20+IMP!L20-EXP!L20+STK_CHG!L20-INTMARB!L20</f>
        <v>0</v>
      </c>
      <c r="M20" s="30">
        <f>PPRD!M20+RCV_RCY!M20+IMP!M20-EXP!M20+STK_CHG!M20-INTMARB!M20</f>
        <v>0</v>
      </c>
      <c r="N20" s="30">
        <f>PPRD!N20+RCV_RCY!N20+IMP!N20-EXP!N20+STK_CHG!N20-INTMARB!N20</f>
        <v>0</v>
      </c>
      <c r="O20" s="30">
        <f>PPRD!O20+RCV_RCY!O20+IMP!O20-EXP!O20+STK_CHG!O20-INTMARB!O20</f>
        <v>0</v>
      </c>
      <c r="P20" s="30">
        <f>PPRD!P20+RCV_RCY!P20+IMP!P20-EXP!P20+STK_CHG!P20-INTMARB!P20</f>
        <v>0</v>
      </c>
      <c r="Q20" s="30">
        <f>PPRD!Q20+RCV_RCY!Q20+IMP!Q20-EXP!Q20+STK_CHG!Q20-INTMARB!Q20</f>
        <v>0</v>
      </c>
      <c r="R20" s="30">
        <f>PPRD!R20+RCV_RCY!R20+IMP!R20-EXP!R20+STK_CHG!R20-INTMARB!R20</f>
        <v>0</v>
      </c>
      <c r="S20" s="30">
        <f>PPRD!S20+RCV_RCY!S20+IMP!S20-EXP!S20+STK_CHG!S20-INTMARB!S20</f>
        <v>0</v>
      </c>
      <c r="T20" s="30">
        <f>PPRD!T20+RCV_RCY!T20+IMP!T20-EXP!T20+STK_CHG!T20-INTMARB!T20</f>
        <v>0</v>
      </c>
      <c r="U20" s="30">
        <f>PPRD!U20+RCV_RCY!U20+IMP!U20-EXP!U20+STK_CHG!U20-INTMARB!U20</f>
        <v>0</v>
      </c>
      <c r="V20" s="30">
        <f>PPRD!V20+RCV_RCY!V20+IMP!V20-EXP!V20+STK_CHG!V20-INTMARB!V20</f>
        <v>0</v>
      </c>
      <c r="W20" s="30">
        <f>PPRD!W20+RCV_RCY!W20+IMP!W20-EXP!W20+STK_CHG!W20-INTMARB!W20</f>
        <v>0</v>
      </c>
      <c r="X20" s="30">
        <f>PPRD!X20+RCV_RCY!X20+IMP!X20-EXP!X20+STK_CHG!X20-INTMARB!X20</f>
        <v>0</v>
      </c>
    </row>
    <row r="21" spans="1:24" ht="11.25" customHeight="1" x14ac:dyDescent="0.2">
      <c r="A21" s="22" t="s">
        <v>33</v>
      </c>
      <c r="B21" s="23" t="s">
        <v>34</v>
      </c>
      <c r="C21" s="30">
        <f>PPRD!C21+RCV_RCY!C21+IMP!C21-EXP!C21+STK_CHG!C21-INTMARB!C21</f>
        <v>0</v>
      </c>
      <c r="D21" s="30">
        <f>PPRD!D21+RCV_RCY!D21+IMP!D21-EXP!D21+STK_CHG!D21-INTMARB!D21</f>
        <v>0</v>
      </c>
      <c r="E21" s="30">
        <f>PPRD!E21+RCV_RCY!E21+IMP!E21-EXP!E21+STK_CHG!E21-INTMARB!E21</f>
        <v>0</v>
      </c>
      <c r="F21" s="30">
        <f>PPRD!F21+RCV_RCY!F21+IMP!F21-EXP!F21+STK_CHG!F21-INTMARB!F21</f>
        <v>0</v>
      </c>
      <c r="G21" s="30">
        <f>PPRD!G21+RCV_RCY!G21+IMP!G21-EXP!G21+STK_CHG!G21-INTMARB!G21</f>
        <v>0</v>
      </c>
      <c r="H21" s="30">
        <f>PPRD!H21+RCV_RCY!H21+IMP!H21-EXP!H21+STK_CHG!H21-INTMARB!H21</f>
        <v>0</v>
      </c>
      <c r="I21" s="30">
        <f>PPRD!I21+RCV_RCY!I21+IMP!I21-EXP!I21+STK_CHG!I21-INTMARB!I21</f>
        <v>0</v>
      </c>
      <c r="J21" s="30">
        <f>PPRD!J21+RCV_RCY!J21+IMP!J21-EXP!J21+STK_CHG!J21-INTMARB!J21</f>
        <v>0</v>
      </c>
      <c r="K21" s="30">
        <f>PPRD!K21+RCV_RCY!K21+IMP!K21-EXP!K21+STK_CHG!K21-INTMARB!K21</f>
        <v>0</v>
      </c>
      <c r="L21" s="30">
        <f>PPRD!L21+RCV_RCY!L21+IMP!L21-EXP!L21+STK_CHG!L21-INTMARB!L21</f>
        <v>0</v>
      </c>
      <c r="M21" s="30">
        <f>PPRD!M21+RCV_RCY!M21+IMP!M21-EXP!M21+STK_CHG!M21-INTMARB!M21</f>
        <v>0</v>
      </c>
      <c r="N21" s="30">
        <f>PPRD!N21+RCV_RCY!N21+IMP!N21-EXP!N21+STK_CHG!N21-INTMARB!N21</f>
        <v>0</v>
      </c>
      <c r="O21" s="30">
        <f>PPRD!O21+RCV_RCY!O21+IMP!O21-EXP!O21+STK_CHG!O21-INTMARB!O21</f>
        <v>0</v>
      </c>
      <c r="P21" s="30">
        <f>PPRD!P21+RCV_RCY!P21+IMP!P21-EXP!P21+STK_CHG!P21-INTMARB!P21</f>
        <v>0</v>
      </c>
      <c r="Q21" s="30">
        <f>PPRD!Q21+RCV_RCY!Q21+IMP!Q21-EXP!Q21+STK_CHG!Q21-INTMARB!Q21</f>
        <v>0</v>
      </c>
      <c r="R21" s="30">
        <f>PPRD!R21+RCV_RCY!R21+IMP!R21-EXP!R21+STK_CHG!R21-INTMARB!R21</f>
        <v>0</v>
      </c>
      <c r="S21" s="30">
        <f>PPRD!S21+RCV_RCY!S21+IMP!S21-EXP!S21+STK_CHG!S21-INTMARB!S21</f>
        <v>0</v>
      </c>
      <c r="T21" s="30">
        <f>PPRD!T21+RCV_RCY!T21+IMP!T21-EXP!T21+STK_CHG!T21-INTMARB!T21</f>
        <v>0</v>
      </c>
      <c r="U21" s="30">
        <f>PPRD!U21+RCV_RCY!U21+IMP!U21-EXP!U21+STK_CHG!U21-INTMARB!U21</f>
        <v>0</v>
      </c>
      <c r="V21" s="30">
        <f>PPRD!V21+RCV_RCY!V21+IMP!V21-EXP!V21+STK_CHG!V21-INTMARB!V21</f>
        <v>0</v>
      </c>
      <c r="W21" s="30">
        <f>PPRD!W21+RCV_RCY!W21+IMP!W21-EXP!W21+STK_CHG!W21-INTMARB!W21</f>
        <v>0</v>
      </c>
      <c r="X21" s="30">
        <f>PPRD!X21+RCV_RCY!X21+IMP!X21-EXP!X21+STK_CHG!X21-INTMARB!X21</f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:W22" si="12">SUM(C23:C24)</f>
        <v>2529.3790197764406</v>
      </c>
      <c r="D22" s="31">
        <f t="shared" si="12"/>
        <v>3288.9607910576092</v>
      </c>
      <c r="E22" s="31">
        <f t="shared" si="12"/>
        <v>3722.7888220120376</v>
      </c>
      <c r="F22" s="31">
        <f t="shared" si="12"/>
        <v>3521.7078245915727</v>
      </c>
      <c r="G22" s="31">
        <f t="shared" si="12"/>
        <v>2996.776440240757</v>
      </c>
      <c r="H22" s="31">
        <f t="shared" si="12"/>
        <v>2793.9697334479793</v>
      </c>
      <c r="I22" s="31">
        <f t="shared" si="12"/>
        <v>3318.0040412725712</v>
      </c>
      <c r="J22" s="31">
        <f t="shared" si="12"/>
        <v>3634.7277730008605</v>
      </c>
      <c r="K22" s="31">
        <f t="shared" si="12"/>
        <v>3466.4079105760961</v>
      </c>
      <c r="L22" s="31">
        <f t="shared" si="12"/>
        <v>3264.7926053310402</v>
      </c>
      <c r="M22" s="31">
        <f t="shared" si="12"/>
        <v>3346.8767841788476</v>
      </c>
      <c r="N22" s="31">
        <f t="shared" si="12"/>
        <v>3154.9504729148748</v>
      </c>
      <c r="O22" s="31">
        <f t="shared" si="12"/>
        <v>3008.2699914015475</v>
      </c>
      <c r="P22" s="31">
        <f t="shared" si="12"/>
        <v>2061.9602751504731</v>
      </c>
      <c r="Q22" s="31">
        <f t="shared" si="12"/>
        <v>2344.609974204644</v>
      </c>
      <c r="R22" s="31">
        <f t="shared" si="12"/>
        <v>2343.3840068787622</v>
      </c>
      <c r="S22" s="31">
        <f t="shared" si="12"/>
        <v>2332.855717970765</v>
      </c>
      <c r="T22" s="31">
        <f t="shared" si="12"/>
        <v>2177.4279449699052</v>
      </c>
      <c r="U22" s="31">
        <f t="shared" si="12"/>
        <v>2363.588478073947</v>
      </c>
      <c r="V22" s="31">
        <f t="shared" si="12"/>
        <v>2304.1447119518489</v>
      </c>
      <c r="W22" s="31">
        <f t="shared" si="12"/>
        <v>1742.0867583834906</v>
      </c>
      <c r="X22" s="31">
        <f t="shared" ref="X22" si="13">SUM(X23:X24)</f>
        <v>1372.1133276010316</v>
      </c>
    </row>
    <row r="23" spans="1:24" ht="11.25" customHeight="1" x14ac:dyDescent="0.2">
      <c r="A23" s="22" t="s">
        <v>37</v>
      </c>
      <c r="B23" s="23" t="s">
        <v>38</v>
      </c>
      <c r="C23" s="30">
        <f>PPRD!C23+RCV_RCY!C23+IMP!C23-EXP!C23+STK_CHG!C23-INTMARB!C23</f>
        <v>2547.7876182287191</v>
      </c>
      <c r="D23" s="30">
        <f>PPRD!D23+RCV_RCY!D23+IMP!D23-EXP!D23+STK_CHG!D23-INTMARB!D23</f>
        <v>3331.8743766122093</v>
      </c>
      <c r="E23" s="30">
        <f>PPRD!E23+RCV_RCY!E23+IMP!E23-EXP!E23+STK_CHG!E23-INTMARB!E23</f>
        <v>3769.9988822012037</v>
      </c>
      <c r="F23" s="30">
        <f>PPRD!F23+RCV_RCY!F23+IMP!F23-EXP!F23+STK_CHG!F23-INTMARB!F23</f>
        <v>3588.3288907996553</v>
      </c>
      <c r="G23" s="30">
        <f>PPRD!G23+RCV_RCY!G23+IMP!G23-EXP!G23+STK_CHG!G23-INTMARB!G23</f>
        <v>3017.4710232158213</v>
      </c>
      <c r="H23" s="30">
        <f>PPRD!H23+RCV_RCY!H23+IMP!H23-EXP!H23+STK_CHG!H23-INTMARB!H23</f>
        <v>2810.5910576096303</v>
      </c>
      <c r="I23" s="30">
        <f>PPRD!I23+RCV_RCY!I23+IMP!I23-EXP!I23+STK_CHG!I23-INTMARB!I23</f>
        <v>3366.8716251074807</v>
      </c>
      <c r="J23" s="30">
        <f>PPRD!J23+RCV_RCY!J23+IMP!J23-EXP!J23+STK_CHG!J23-INTMARB!J23</f>
        <v>3680.3742906276875</v>
      </c>
      <c r="K23" s="30">
        <f>PPRD!K23+RCV_RCY!K23+IMP!K23-EXP!K23+STK_CHG!K23-INTMARB!K23</f>
        <v>3470.5992261392948</v>
      </c>
      <c r="L23" s="30">
        <f>PPRD!L23+RCV_RCY!L23+IMP!L23-EXP!L23+STK_CHG!L23-INTMARB!L23</f>
        <v>3276.9735167669819</v>
      </c>
      <c r="M23" s="30">
        <f>PPRD!M23+RCV_RCY!M23+IMP!M23-EXP!M23+STK_CHG!M23-INTMARB!M23</f>
        <v>3377.8809974204642</v>
      </c>
      <c r="N23" s="30">
        <f>PPRD!N23+RCV_RCY!N23+IMP!N23-EXP!N23+STK_CHG!N23-INTMARB!N23</f>
        <v>3178.0099742046427</v>
      </c>
      <c r="O23" s="30">
        <f>PPRD!O23+RCV_RCY!O23+IMP!O23-EXP!O23+STK_CHG!O23-INTMARB!O23</f>
        <v>3002.4348237317281</v>
      </c>
      <c r="P23" s="30">
        <f>PPRD!P23+RCV_RCY!P23+IMP!P23-EXP!P23+STK_CHG!P23-INTMARB!P23</f>
        <v>2076.8509028374892</v>
      </c>
      <c r="Q23" s="30">
        <f>PPRD!Q23+RCV_RCY!Q23+IMP!Q23-EXP!Q23+STK_CHG!Q23-INTMARB!Q23</f>
        <v>2354.5740326741193</v>
      </c>
      <c r="R23" s="30">
        <f>PPRD!R23+RCV_RCY!R23+IMP!R23-EXP!R23+STK_CHG!R23-INTMARB!R23</f>
        <v>2318.6757523645747</v>
      </c>
      <c r="S23" s="30">
        <f>PPRD!S23+RCV_RCY!S23+IMP!S23-EXP!S23+STK_CHG!S23-INTMARB!S23</f>
        <v>2327.9868443680134</v>
      </c>
      <c r="T23" s="30">
        <f>PPRD!T23+RCV_RCY!T23+IMP!T23-EXP!T23+STK_CHG!T23-INTMARB!T23</f>
        <v>2171.9766122098022</v>
      </c>
      <c r="U23" s="30">
        <f>PPRD!U23+RCV_RCY!U23+IMP!U23-EXP!U23+STK_CHG!U23-INTMARB!U23</f>
        <v>2334.387618228719</v>
      </c>
      <c r="V23" s="30">
        <f>PPRD!V23+RCV_RCY!V23+IMP!V23-EXP!V23+STK_CHG!V23-INTMARB!V23</f>
        <v>2284.1349957007742</v>
      </c>
      <c r="W23" s="30">
        <f>PPRD!W23+RCV_RCY!W23+IMP!W23-EXP!W23+STK_CHG!W23-INTMARB!W23</f>
        <v>1727.9587274290625</v>
      </c>
      <c r="X23" s="30">
        <f>PPRD!X23+RCV_RCY!X23+IMP!X23-EXP!X23+STK_CHG!X23-INTMARB!X23</f>
        <v>1359.4681857265691</v>
      </c>
    </row>
    <row r="24" spans="1:24" ht="11.25" customHeight="1" x14ac:dyDescent="0.2">
      <c r="A24" s="22" t="s">
        <v>39</v>
      </c>
      <c r="B24" s="23" t="s">
        <v>40</v>
      </c>
      <c r="C24" s="30">
        <f>PPRD!C24+RCV_RCY!C24+IMP!C24-EXP!C24+STK_CHG!C24-INTMARB!C24</f>
        <v>-18.408598452278586</v>
      </c>
      <c r="D24" s="30">
        <f>PPRD!D24+RCV_RCY!D24+IMP!D24-EXP!D24+STK_CHG!D24-INTMARB!D24</f>
        <v>-42.913585554600175</v>
      </c>
      <c r="E24" s="30">
        <f>PPRD!E24+RCV_RCY!E24+IMP!E24-EXP!E24+STK_CHG!E24-INTMARB!E24</f>
        <v>-47.210060189165944</v>
      </c>
      <c r="F24" s="30">
        <f>PPRD!F24+RCV_RCY!F24+IMP!F24-EXP!F24+STK_CHG!F24-INTMARB!F24</f>
        <v>-66.621066208082524</v>
      </c>
      <c r="G24" s="30">
        <f>PPRD!G24+RCV_RCY!G24+IMP!G24-EXP!G24+STK_CHG!G24-INTMARB!G24</f>
        <v>-20.694582975064471</v>
      </c>
      <c r="H24" s="30">
        <f>PPRD!H24+RCV_RCY!H24+IMP!H24-EXP!H24+STK_CHG!H24-INTMARB!H24</f>
        <v>-16.621324161650904</v>
      </c>
      <c r="I24" s="30">
        <f>PPRD!I24+RCV_RCY!I24+IMP!I24-EXP!I24+STK_CHG!I24-INTMARB!I24</f>
        <v>-48.867583834909716</v>
      </c>
      <c r="J24" s="30">
        <f>PPRD!J24+RCV_RCY!J24+IMP!J24-EXP!J24+STK_CHG!J24-INTMARB!J24</f>
        <v>-45.646517626827162</v>
      </c>
      <c r="K24" s="30">
        <f>PPRD!K24+RCV_RCY!K24+IMP!K24-EXP!K24+STK_CHG!K24-INTMARB!K24</f>
        <v>-4.1913155631986285</v>
      </c>
      <c r="L24" s="30">
        <f>PPRD!L24+RCV_RCY!L24+IMP!L24-EXP!L24+STK_CHG!L24-INTMARB!L24</f>
        <v>-12.180911435941535</v>
      </c>
      <c r="M24" s="30">
        <f>PPRD!M24+RCV_RCY!M24+IMP!M24-EXP!M24+STK_CHG!M24-INTMARB!M24</f>
        <v>-31.004213241616508</v>
      </c>
      <c r="N24" s="30">
        <f>PPRD!N24+RCV_RCY!N24+IMP!N24-EXP!N24+STK_CHG!N24-INTMARB!N24</f>
        <v>-23.059501289767834</v>
      </c>
      <c r="O24" s="30">
        <f>PPRD!O24+RCV_RCY!O24+IMP!O24-EXP!O24+STK_CHG!O24-INTMARB!O24</f>
        <v>5.8351676698194304</v>
      </c>
      <c r="P24" s="30">
        <f>PPRD!P24+RCV_RCY!P24+IMP!P24-EXP!P24+STK_CHG!P24-INTMARB!P24</f>
        <v>-14.890627687016345</v>
      </c>
      <c r="Q24" s="30">
        <f>PPRD!Q24+RCV_RCY!Q24+IMP!Q24-EXP!Q24+STK_CHG!Q24-INTMARB!Q24</f>
        <v>-9.9640584694754981</v>
      </c>
      <c r="R24" s="30">
        <f>PPRD!R24+RCV_RCY!R24+IMP!R24-EXP!R24+STK_CHG!R24-INTMARB!R24</f>
        <v>24.708254514187441</v>
      </c>
      <c r="S24" s="30">
        <f>PPRD!S24+RCV_RCY!S24+IMP!S24-EXP!S24+STK_CHG!S24-INTMARB!S24</f>
        <v>4.8688736027515054</v>
      </c>
      <c r="T24" s="30">
        <f>PPRD!T24+RCV_RCY!T24+IMP!T24-EXP!T24+STK_CHG!T24-INTMARB!T24</f>
        <v>5.4513327601031847</v>
      </c>
      <c r="U24" s="30">
        <f>PPRD!U24+RCV_RCY!U24+IMP!U24-EXP!U24+STK_CHG!U24-INTMARB!U24</f>
        <v>29.200859845227857</v>
      </c>
      <c r="V24" s="30">
        <f>PPRD!V24+RCV_RCY!V24+IMP!V24-EXP!V24+STK_CHG!V24-INTMARB!V24</f>
        <v>20.009716251074806</v>
      </c>
      <c r="W24" s="30">
        <f>PPRD!W24+RCV_RCY!W24+IMP!W24-EXP!W24+STK_CHG!W24-INTMARB!W24</f>
        <v>14.128030954428205</v>
      </c>
      <c r="X24" s="30">
        <f>PPRD!X24+RCV_RCY!X24+IMP!X24-EXP!X24+STK_CHG!X24-INTMARB!X24</f>
        <v>12.645141874462595</v>
      </c>
    </row>
    <row r="25" spans="1:24" ht="11.25" customHeight="1" x14ac:dyDescent="0.2">
      <c r="A25" s="24" t="s">
        <v>41</v>
      </c>
      <c r="B25" s="25" t="s">
        <v>42</v>
      </c>
      <c r="C25" s="31">
        <f>PPRD!C25+RCV_RCY!C25+IMP!C25-EXP!C25+STK_CHG!C25-INTMARB!C25</f>
        <v>2851.9614789337911</v>
      </c>
      <c r="D25" s="31">
        <f>PPRD!D25+RCV_RCY!D25+IMP!D25-EXP!D25+STK_CHG!D25-INTMARB!D25</f>
        <v>2847.7956147893378</v>
      </c>
      <c r="E25" s="31">
        <f>PPRD!E25+RCV_RCY!E25+IMP!E25-EXP!E25+STK_CHG!E25-INTMARB!E25</f>
        <v>2677.8083404987101</v>
      </c>
      <c r="F25" s="31">
        <f>PPRD!F25+RCV_RCY!F25+IMP!F25-EXP!F25+STK_CHG!F25-INTMARB!F25</f>
        <v>3016.8928632846087</v>
      </c>
      <c r="G25" s="31">
        <f>PPRD!G25+RCV_RCY!G25+IMP!G25-EXP!G25+STK_CHG!G25-INTMARB!G25</f>
        <v>3321.3753224419602</v>
      </c>
      <c r="H25" s="31">
        <f>PPRD!H25+RCV_RCY!H25+IMP!H25-EXP!H25+STK_CHG!H25-INTMARB!H25</f>
        <v>3366.1092863284612</v>
      </c>
      <c r="I25" s="31">
        <f>PPRD!I25+RCV_RCY!I25+IMP!I25-EXP!I25+STK_CHG!I25-INTMARB!I25</f>
        <v>3283.1244196044709</v>
      </c>
      <c r="J25" s="31">
        <f>PPRD!J25+RCV_RCY!J25+IMP!J25-EXP!J25+STK_CHG!J25-INTMARB!J25</f>
        <v>4230.5593293207212</v>
      </c>
      <c r="K25" s="31">
        <f>PPRD!K25+RCV_RCY!K25+IMP!K25-EXP!K25+STK_CHG!K25-INTMARB!K25</f>
        <v>3365.3787618228716</v>
      </c>
      <c r="L25" s="31">
        <f>PPRD!L25+RCV_RCY!L25+IMP!L25-EXP!L25+STK_CHG!L25-INTMARB!L25</f>
        <v>2488.1541702493546</v>
      </c>
      <c r="M25" s="31">
        <f>PPRD!M25+RCV_RCY!M25+IMP!M25-EXP!M25+STK_CHG!M25-INTMARB!M25</f>
        <v>4109.9941530524502</v>
      </c>
      <c r="N25" s="31">
        <f>PPRD!N25+RCV_RCY!N25+IMP!N25-EXP!N25+STK_CHG!N25-INTMARB!N25</f>
        <v>4082.8635425623388</v>
      </c>
      <c r="O25" s="31">
        <f>PPRD!O25+RCV_RCY!O25+IMP!O25-EXP!O25+STK_CHG!O25-INTMARB!O25</f>
        <v>3433.5549441100598</v>
      </c>
      <c r="P25" s="31">
        <f>PPRD!P25+RCV_RCY!P25+IMP!P25-EXP!P25+STK_CHG!P25-INTMARB!P25</f>
        <v>4098.2850386930349</v>
      </c>
      <c r="Q25" s="31">
        <f>PPRD!Q25+RCV_RCY!Q25+IMP!Q25-EXP!Q25+STK_CHG!Q25-INTMARB!Q25</f>
        <v>3931.8539122957864</v>
      </c>
      <c r="R25" s="31">
        <f>PPRD!R25+RCV_RCY!R25+IMP!R25-EXP!R25+STK_CHG!R25-INTMARB!R25</f>
        <v>3180.7372312983662</v>
      </c>
      <c r="S25" s="31">
        <f>PPRD!S25+RCV_RCY!S25+IMP!S25-EXP!S25+STK_CHG!S25-INTMARB!S25</f>
        <v>4221.793981083405</v>
      </c>
      <c r="T25" s="31">
        <f>PPRD!T25+RCV_RCY!T25+IMP!T25-EXP!T25+STK_CHG!T25-INTMARB!T25</f>
        <v>4348.7027515047293</v>
      </c>
      <c r="U25" s="31">
        <f>PPRD!U25+RCV_RCY!U25+IMP!U25-EXP!U25+STK_CHG!U25-INTMARB!U25</f>
        <v>4071.9505588993984</v>
      </c>
      <c r="V25" s="31">
        <f>PPRD!V25+RCV_RCY!V25+IMP!V25-EXP!V25+STK_CHG!V25-INTMARB!V25</f>
        <v>3046.843336199483</v>
      </c>
      <c r="W25" s="31">
        <f>PPRD!W25+RCV_RCY!W25+IMP!W25-EXP!W25+STK_CHG!W25-INTMARB!W25</f>
        <v>2492.7062768701635</v>
      </c>
      <c r="X25" s="31">
        <f>PPRD!X25+RCV_RCY!X25+IMP!X25-EXP!X25+STK_CHG!X25-INTMARB!X25</f>
        <v>2725.7885640584695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:W26" si="14">SUM(C27,C33)</f>
        <v>579869.82880481496</v>
      </c>
      <c r="D26" s="31">
        <f t="shared" si="14"/>
        <v>596347.94282029232</v>
      </c>
      <c r="E26" s="31">
        <f t="shared" si="14"/>
        <v>593356.34282029222</v>
      </c>
      <c r="F26" s="31">
        <f t="shared" si="14"/>
        <v>598294.33078245947</v>
      </c>
      <c r="G26" s="31">
        <f t="shared" si="14"/>
        <v>600632.19449699076</v>
      </c>
      <c r="H26" s="31">
        <f t="shared" si="14"/>
        <v>598648.48073946696</v>
      </c>
      <c r="I26" s="31">
        <f t="shared" si="14"/>
        <v>596923.2559759242</v>
      </c>
      <c r="J26" s="31">
        <f t="shared" si="14"/>
        <v>579776.69509888208</v>
      </c>
      <c r="K26" s="31">
        <f t="shared" si="14"/>
        <v>577052.98624247627</v>
      </c>
      <c r="L26" s="31">
        <f t="shared" si="14"/>
        <v>543251.41857265669</v>
      </c>
      <c r="M26" s="31">
        <f t="shared" si="14"/>
        <v>538879.19888220122</v>
      </c>
      <c r="N26" s="31">
        <f t="shared" si="14"/>
        <v>523807.53817712807</v>
      </c>
      <c r="O26" s="31">
        <f t="shared" si="14"/>
        <v>501412.87480653473</v>
      </c>
      <c r="P26" s="31">
        <f t="shared" si="14"/>
        <v>489274.55958727433</v>
      </c>
      <c r="Q26" s="31">
        <f t="shared" si="14"/>
        <v>485393.14995700761</v>
      </c>
      <c r="R26" s="31">
        <f t="shared" si="14"/>
        <v>486437.00266552012</v>
      </c>
      <c r="S26" s="31">
        <f t="shared" si="14"/>
        <v>494018.93353396386</v>
      </c>
      <c r="T26" s="31">
        <f t="shared" si="14"/>
        <v>506305.95064488379</v>
      </c>
      <c r="U26" s="31">
        <f t="shared" si="14"/>
        <v>497790.4059329321</v>
      </c>
      <c r="V26" s="31">
        <f t="shared" si="14"/>
        <v>502332.86225279438</v>
      </c>
      <c r="W26" s="31">
        <f t="shared" si="14"/>
        <v>437195.68082545145</v>
      </c>
      <c r="X26" s="31">
        <f t="shared" ref="X26" si="15">SUM(X27,X33)</f>
        <v>460129.7718830611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:W27" si="16">SUM(C28:C32)</f>
        <v>597803.71504729136</v>
      </c>
      <c r="D27" s="42">
        <f t="shared" si="16"/>
        <v>601416.06672398967</v>
      </c>
      <c r="E27" s="42">
        <f t="shared" si="16"/>
        <v>591728.64204643155</v>
      </c>
      <c r="F27" s="42">
        <f t="shared" si="16"/>
        <v>608560.08340498735</v>
      </c>
      <c r="G27" s="42">
        <f t="shared" si="16"/>
        <v>619809.2008598455</v>
      </c>
      <c r="H27" s="42">
        <f t="shared" si="16"/>
        <v>625775.54952708515</v>
      </c>
      <c r="I27" s="42">
        <f t="shared" si="16"/>
        <v>622705.00971625093</v>
      </c>
      <c r="J27" s="42">
        <f t="shared" si="16"/>
        <v>614143.44015477202</v>
      </c>
      <c r="K27" s="42">
        <f t="shared" si="16"/>
        <v>612119.99423903681</v>
      </c>
      <c r="L27" s="42">
        <f t="shared" si="16"/>
        <v>566956.62252794474</v>
      </c>
      <c r="M27" s="42">
        <f t="shared" si="16"/>
        <v>560426.09888220124</v>
      </c>
      <c r="N27" s="42">
        <f t="shared" si="16"/>
        <v>546404.98392089421</v>
      </c>
      <c r="O27" s="42">
        <f t="shared" si="16"/>
        <v>547038.79251934646</v>
      </c>
      <c r="P27" s="42">
        <f t="shared" si="16"/>
        <v>527124.7305245056</v>
      </c>
      <c r="Q27" s="42">
        <f t="shared" si="16"/>
        <v>527801.18013757514</v>
      </c>
      <c r="R27" s="42">
        <f t="shared" si="16"/>
        <v>551625.88082545134</v>
      </c>
      <c r="S27" s="42">
        <f t="shared" si="16"/>
        <v>552517.06087704212</v>
      </c>
      <c r="T27" s="42">
        <f t="shared" si="16"/>
        <v>562519.12175408413</v>
      </c>
      <c r="U27" s="42">
        <f t="shared" si="16"/>
        <v>550032.47815993126</v>
      </c>
      <c r="V27" s="42">
        <f t="shared" si="16"/>
        <v>542564.52252794488</v>
      </c>
      <c r="W27" s="42">
        <f t="shared" si="16"/>
        <v>477234.72149613075</v>
      </c>
      <c r="X27" s="42">
        <f t="shared" ref="X27" si="17">SUM(X28:X32)</f>
        <v>491633.7199484093</v>
      </c>
    </row>
    <row r="28" spans="1:24" ht="11.25" customHeight="1" x14ac:dyDescent="0.2">
      <c r="A28" s="39" t="s">
        <v>45</v>
      </c>
      <c r="B28" s="23" t="s">
        <v>46</v>
      </c>
      <c r="C28" s="30">
        <f>PPRD!C28+RCV_RCY!C28+IMP!C28-EXP!C28+STK_CHG!C28-INTMARB!C28</f>
        <v>576969.18804815132</v>
      </c>
      <c r="D28" s="30">
        <f>PPRD!D28+RCV_RCY!D28+IMP!D28-EXP!D28+STK_CHG!D28-INTMARB!D28</f>
        <v>575188.74144453998</v>
      </c>
      <c r="E28" s="30">
        <f>PPRD!E28+RCV_RCY!E28+IMP!E28-EXP!E28+STK_CHG!E28-INTMARB!E28</f>
        <v>563047.79492691299</v>
      </c>
      <c r="F28" s="30">
        <f>PPRD!F28+RCV_RCY!F28+IMP!F28-EXP!F28+STK_CHG!F28-INTMARB!F28</f>
        <v>582519.41719690477</v>
      </c>
      <c r="G28" s="30">
        <f>PPRD!G28+RCV_RCY!G28+IMP!G28-EXP!G28+STK_CHG!G28-INTMARB!G28</f>
        <v>595784.25614789361</v>
      </c>
      <c r="H28" s="30">
        <f>PPRD!H28+RCV_RCY!H28+IMP!H28-EXP!H28+STK_CHG!H28-INTMARB!H28</f>
        <v>600454.04935511609</v>
      </c>
      <c r="I28" s="30">
        <f>PPRD!I28+RCV_RCY!I28+IMP!I28-EXP!I28+STK_CHG!I28-INTMARB!I28</f>
        <v>590160.94763542549</v>
      </c>
      <c r="J28" s="30">
        <f>PPRD!J28+RCV_RCY!J28+IMP!J28-EXP!J28+STK_CHG!J28-INTMARB!J28</f>
        <v>584147.09183147026</v>
      </c>
      <c r="K28" s="30">
        <f>PPRD!K28+RCV_RCY!K28+IMP!K28-EXP!K28+STK_CHG!K28-INTMARB!K28</f>
        <v>584958.82846087695</v>
      </c>
      <c r="L28" s="30">
        <f>PPRD!L28+RCV_RCY!L28+IMP!L28-EXP!L28+STK_CHG!L28-INTMARB!L28</f>
        <v>538848.05348237301</v>
      </c>
      <c r="M28" s="30">
        <f>PPRD!M28+RCV_RCY!M28+IMP!M28-EXP!M28+STK_CHG!M28-INTMARB!M28</f>
        <v>537785.18598452269</v>
      </c>
      <c r="N28" s="30">
        <f>PPRD!N28+RCV_RCY!N28+IMP!N28-EXP!N28+STK_CHG!N28-INTMARB!N28</f>
        <v>520232.94393809116</v>
      </c>
      <c r="O28" s="30">
        <f>PPRD!O28+RCV_RCY!O28+IMP!O28-EXP!O28+STK_CHG!O28-INTMARB!O28</f>
        <v>525198.00679277722</v>
      </c>
      <c r="P28" s="30">
        <f>PPRD!P28+RCV_RCY!P28+IMP!P28-EXP!P28+STK_CHG!P28-INTMARB!P28</f>
        <v>498742.30240756663</v>
      </c>
      <c r="Q28" s="30">
        <f>PPRD!Q28+RCV_RCY!Q28+IMP!Q28-EXP!Q28+STK_CHG!Q28-INTMARB!Q28</f>
        <v>501244.80679277721</v>
      </c>
      <c r="R28" s="30">
        <f>PPRD!R28+RCV_RCY!R28+IMP!R28-EXP!R28+STK_CHG!R28-INTMARB!R28</f>
        <v>529893.14995700773</v>
      </c>
      <c r="S28" s="30">
        <f>PPRD!S28+RCV_RCY!S28+IMP!S28-EXP!S28+STK_CHG!S28-INTMARB!S28</f>
        <v>531952.25657781598</v>
      </c>
      <c r="T28" s="30">
        <f>PPRD!T28+RCV_RCY!T28+IMP!T28-EXP!T28+STK_CHG!T28-INTMARB!T28</f>
        <v>543012.23628546845</v>
      </c>
      <c r="U28" s="30">
        <f>PPRD!U28+RCV_RCY!U28+IMP!U28-EXP!U28+STK_CHG!U28-INTMARB!U28</f>
        <v>532705.05331040418</v>
      </c>
      <c r="V28" s="30">
        <f>PPRD!V28+RCV_RCY!V28+IMP!V28-EXP!V28+STK_CHG!V28-INTMARB!V28</f>
        <v>526251.6730008598</v>
      </c>
      <c r="W28" s="30">
        <f>PPRD!W28+RCV_RCY!W28+IMP!W28-EXP!W28+STK_CHG!W28-INTMARB!W28</f>
        <v>460293.73258813418</v>
      </c>
      <c r="X28" s="30">
        <f>PPRD!X28+RCV_RCY!X28+IMP!X28-EXP!X28+STK_CHG!X28-INTMARB!X28</f>
        <v>471847.52201203787</v>
      </c>
    </row>
    <row r="29" spans="1:24" ht="11.25" customHeight="1" x14ac:dyDescent="0.2">
      <c r="A29" s="39" t="s">
        <v>47</v>
      </c>
      <c r="B29" s="23" t="s">
        <v>48</v>
      </c>
      <c r="C29" s="30">
        <f>PPRD!C29+RCV_RCY!C29+IMP!C29-EXP!C29+STK_CHG!C29-INTMARB!C29</f>
        <v>9043.464832330179</v>
      </c>
      <c r="D29" s="30">
        <f>PPRD!D29+RCV_RCY!D29+IMP!D29-EXP!D29+STK_CHG!D29-INTMARB!D29</f>
        <v>9914.042476354256</v>
      </c>
      <c r="E29" s="30">
        <f>PPRD!E29+RCV_RCY!E29+IMP!E29-EXP!E29+STK_CHG!E29-INTMARB!E29</f>
        <v>11756.666723989683</v>
      </c>
      <c r="F29" s="30">
        <f>PPRD!F29+RCV_RCY!F29+IMP!F29-EXP!F29+STK_CHG!F29-INTMARB!F29</f>
        <v>12079.291745485812</v>
      </c>
      <c r="G29" s="30">
        <f>PPRD!G29+RCV_RCY!G29+IMP!G29-EXP!G29+STK_CHG!G29-INTMARB!G29</f>
        <v>11684.274118658641</v>
      </c>
      <c r="H29" s="30">
        <f>PPRD!H29+RCV_RCY!H29+IMP!H29-EXP!H29+STK_CHG!H29-INTMARB!H29</f>
        <v>12251.993981083402</v>
      </c>
      <c r="I29" s="30">
        <f>PPRD!I29+RCV_RCY!I29+IMP!I29-EXP!I29+STK_CHG!I29-INTMARB!I29</f>
        <v>15167.461306964742</v>
      </c>
      <c r="J29" s="30">
        <f>PPRD!J29+RCV_RCY!J29+IMP!J29-EXP!J29+STK_CHG!J29-INTMARB!J29</f>
        <v>12251.0154772141</v>
      </c>
      <c r="K29" s="30">
        <f>PPRD!K29+RCV_RCY!K29+IMP!K29-EXP!K29+STK_CHG!K29-INTMARB!K29</f>
        <v>10954.203611349956</v>
      </c>
      <c r="L29" s="30">
        <f>PPRD!L29+RCV_RCY!L29+IMP!L29-EXP!L29+STK_CHG!L29-INTMARB!L29</f>
        <v>11875.21642304385</v>
      </c>
      <c r="M29" s="30">
        <f>PPRD!M29+RCV_RCY!M29+IMP!M29-EXP!M29+STK_CHG!M29-INTMARB!M29</f>
        <v>10429.796560619086</v>
      </c>
      <c r="N29" s="30">
        <f>PPRD!N29+RCV_RCY!N29+IMP!N29-EXP!N29+STK_CHG!N29-INTMARB!N29</f>
        <v>10034.500601891661</v>
      </c>
      <c r="O29" s="30">
        <f>PPRD!O29+RCV_RCY!O29+IMP!O29-EXP!O29+STK_CHG!O29-INTMARB!O29</f>
        <v>9729.535081685297</v>
      </c>
      <c r="P29" s="30">
        <f>PPRD!P29+RCV_RCY!P29+IMP!P29-EXP!P29+STK_CHG!P29-INTMARB!P29</f>
        <v>10235.462682717109</v>
      </c>
      <c r="Q29" s="30">
        <f>PPRD!Q29+RCV_RCY!Q29+IMP!Q29-EXP!Q29+STK_CHG!Q29-INTMARB!Q29</f>
        <v>9491.5987962166801</v>
      </c>
      <c r="R29" s="30">
        <f>PPRD!R29+RCV_RCY!R29+IMP!R29-EXP!R29+STK_CHG!R29-INTMARB!R29</f>
        <v>7043.8886500429899</v>
      </c>
      <c r="S29" s="30">
        <f>PPRD!S29+RCV_RCY!S29+IMP!S29-EXP!S29+STK_CHG!S29-INTMARB!S29</f>
        <v>7414.8546861564901</v>
      </c>
      <c r="T29" s="30">
        <f>PPRD!T29+RCV_RCY!T29+IMP!T29-EXP!T29+STK_CHG!T29-INTMARB!T29</f>
        <v>7811.859673258813</v>
      </c>
      <c r="U29" s="30">
        <f>PPRD!U29+RCV_RCY!U29+IMP!U29-EXP!U29+STK_CHG!U29-INTMARB!U29</f>
        <v>5920.9606190885643</v>
      </c>
      <c r="V29" s="30">
        <f>PPRD!V29+RCV_RCY!V29+IMP!V29-EXP!V29+STK_CHG!V29-INTMARB!V29</f>
        <v>6547.3944969905406</v>
      </c>
      <c r="W29" s="30">
        <f>PPRD!W29+RCV_RCY!W29+IMP!W29-EXP!W29+STK_CHG!W29-INTMARB!W29</f>
        <v>7579.5180567497846</v>
      </c>
      <c r="X29" s="30">
        <f>PPRD!X29+RCV_RCY!X29+IMP!X29-EXP!X29+STK_CHG!X29-INTMARB!X29</f>
        <v>6115.9163370593287</v>
      </c>
    </row>
    <row r="30" spans="1:24" ht="11.25" customHeight="1" x14ac:dyDescent="0.2">
      <c r="A30" s="39" t="s">
        <v>49</v>
      </c>
      <c r="B30" s="23" t="s">
        <v>50</v>
      </c>
      <c r="C30" s="30">
        <f>PPRD!C30+RCV_RCY!C30+IMP!C30-EXP!C30+STK_CHG!C30-INTMARB!C30</f>
        <v>8188.9251074806498</v>
      </c>
      <c r="D30" s="30">
        <f>PPRD!D30+RCV_RCY!D30+IMP!D30-EXP!D30+STK_CHG!D30-INTMARB!D30</f>
        <v>13429.106104901115</v>
      </c>
      <c r="E30" s="30">
        <f>PPRD!E30+RCV_RCY!E30+IMP!E30-EXP!E30+STK_CHG!E30-INTMARB!E30</f>
        <v>12782.839122957868</v>
      </c>
      <c r="F30" s="30">
        <f>PPRD!F30+RCV_RCY!F30+IMP!F30-EXP!F30+STK_CHG!F30-INTMARB!F30</f>
        <v>10152.043250214962</v>
      </c>
      <c r="G30" s="30">
        <f>PPRD!G30+RCV_RCY!G30+IMP!G30-EXP!G30+STK_CHG!G30-INTMARB!G30</f>
        <v>8824.0074806534794</v>
      </c>
      <c r="H30" s="30">
        <f>PPRD!H30+RCV_RCY!H30+IMP!H30-EXP!H30+STK_CHG!H30-INTMARB!H30</f>
        <v>8941.2122098022373</v>
      </c>
      <c r="I30" s="30">
        <f>PPRD!I30+RCV_RCY!I30+IMP!I30-EXP!I30+STK_CHG!I30-INTMARB!I30</f>
        <v>12751.052880481517</v>
      </c>
      <c r="J30" s="30">
        <f>PPRD!J30+RCV_RCY!J30+IMP!J30-EXP!J30+STK_CHG!J30-INTMARB!J30</f>
        <v>13779.842906276866</v>
      </c>
      <c r="K30" s="30">
        <f>PPRD!K30+RCV_RCY!K30+IMP!K30-EXP!K30+STK_CHG!K30-INTMARB!K30</f>
        <v>12339.655803955287</v>
      </c>
      <c r="L30" s="30">
        <f>PPRD!L30+RCV_RCY!L30+IMP!L30-EXP!L30+STK_CHG!L30-INTMARB!L30</f>
        <v>12987.36964746346</v>
      </c>
      <c r="M30" s="30">
        <f>PPRD!M30+RCV_RCY!M30+IMP!M30-EXP!M30+STK_CHG!M30-INTMARB!M30</f>
        <v>9165.635339638864</v>
      </c>
      <c r="N30" s="30">
        <f>PPRD!N30+RCV_RCY!N30+IMP!N30-EXP!N30+STK_CHG!N30-INTMARB!N30</f>
        <v>13309.889165950128</v>
      </c>
      <c r="O30" s="30">
        <f>PPRD!O30+RCV_RCY!O30+IMP!O30-EXP!O30+STK_CHG!O30-INTMARB!O30</f>
        <v>9584.3960447119516</v>
      </c>
      <c r="P30" s="30">
        <f>PPRD!P30+RCV_RCY!P30+IMP!P30-EXP!P30+STK_CHG!P30-INTMARB!P30</f>
        <v>15695.282631126394</v>
      </c>
      <c r="Q30" s="30">
        <f>PPRD!Q30+RCV_RCY!Q30+IMP!Q30-EXP!Q30+STK_CHG!Q30-INTMARB!Q30</f>
        <v>14829.214101461739</v>
      </c>
      <c r="R30" s="30">
        <f>PPRD!R30+RCV_RCY!R30+IMP!R30-EXP!R30+STK_CHG!R30-INTMARB!R30</f>
        <v>12417.004127257094</v>
      </c>
      <c r="S30" s="30">
        <f>PPRD!S30+RCV_RCY!S30+IMP!S30-EXP!S30+STK_CHG!S30-INTMARB!S30</f>
        <v>10609.029664660357</v>
      </c>
      <c r="T30" s="30">
        <f>PPRD!T30+RCV_RCY!T30+IMP!T30-EXP!T30+STK_CHG!T30-INTMARB!T30</f>
        <v>9384.1957867583806</v>
      </c>
      <c r="U30" s="30">
        <f>PPRD!U30+RCV_RCY!U30+IMP!U30-EXP!U30+STK_CHG!U30-INTMARB!U30</f>
        <v>8654.3851246775575</v>
      </c>
      <c r="V30" s="30">
        <f>PPRD!V30+RCV_RCY!V30+IMP!V30-EXP!V30+STK_CHG!V30-INTMARB!V30</f>
        <v>7264.3032674118658</v>
      </c>
      <c r="W30" s="30">
        <f>PPRD!W30+RCV_RCY!W30+IMP!W30-EXP!W30+STK_CHG!W30-INTMARB!W30</f>
        <v>7397.0750644883883</v>
      </c>
      <c r="X30" s="30">
        <f>PPRD!X30+RCV_RCY!X30+IMP!X30-EXP!X30+STK_CHG!X30-INTMARB!X30</f>
        <v>11451.968185726564</v>
      </c>
    </row>
    <row r="31" spans="1:24" ht="11.25" customHeight="1" x14ac:dyDescent="0.2">
      <c r="A31" s="39" t="s">
        <v>51</v>
      </c>
      <c r="B31" s="23" t="s">
        <v>52</v>
      </c>
      <c r="C31" s="30">
        <f>PPRD!C31+RCV_RCY!C31+IMP!C31-EXP!C31+STK_CHG!C31-INTMARB!C31</f>
        <v>2588.854514187447</v>
      </c>
      <c r="D31" s="30">
        <f>PPRD!D31+RCV_RCY!D31+IMP!D31-EXP!D31+STK_CHG!D31-INTMARB!D31</f>
        <v>2020.8713671539126</v>
      </c>
      <c r="E31" s="30">
        <f>PPRD!E31+RCV_RCY!E31+IMP!E31-EXP!E31+STK_CHG!E31-INTMARB!E31</f>
        <v>2201.7897678417885</v>
      </c>
      <c r="F31" s="30">
        <f>PPRD!F31+RCV_RCY!F31+IMP!F31-EXP!F31+STK_CHG!F31-INTMARB!F31</f>
        <v>2447.8582115219265</v>
      </c>
      <c r="G31" s="30">
        <f>PPRD!G31+RCV_RCY!G31+IMP!G31-EXP!G31+STK_CHG!G31-INTMARB!G31</f>
        <v>2956.6236457437658</v>
      </c>
      <c r="H31" s="30">
        <f>PPRD!H31+RCV_RCY!H31+IMP!H31-EXP!H31+STK_CHG!H31-INTMARB!H31</f>
        <v>3673.3053310404125</v>
      </c>
      <c r="I31" s="30">
        <f>PPRD!I31+RCV_RCY!I31+IMP!I31-EXP!I31+STK_CHG!I31-INTMARB!I31</f>
        <v>4058.5432502149597</v>
      </c>
      <c r="J31" s="30">
        <f>PPRD!J31+RCV_RCY!J31+IMP!J31-EXP!J31+STK_CHG!J31-INTMARB!J31</f>
        <v>3971.2092863284611</v>
      </c>
      <c r="K31" s="30">
        <f>PPRD!K31+RCV_RCY!K31+IMP!K31-EXP!K31+STK_CHG!K31-INTMARB!K31</f>
        <v>4102.1673258813416</v>
      </c>
      <c r="L31" s="30">
        <f>PPRD!L31+RCV_RCY!L31+IMP!L31-EXP!L31+STK_CHG!L31-INTMARB!L31</f>
        <v>3610.5157351676698</v>
      </c>
      <c r="M31" s="30">
        <f>PPRD!M31+RCV_RCY!M31+IMP!M31-EXP!M31+STK_CHG!M31-INTMARB!M31</f>
        <v>3398.4806534823733</v>
      </c>
      <c r="N31" s="30">
        <f>PPRD!N31+RCV_RCY!N31+IMP!N31-EXP!N31+STK_CHG!N31-INTMARB!N31</f>
        <v>3213.2428202923479</v>
      </c>
      <c r="O31" s="30">
        <f>PPRD!O31+RCV_RCY!O31+IMP!O31-EXP!O31+STK_CHG!O31-INTMARB!O31</f>
        <v>2886.3637145313837</v>
      </c>
      <c r="P31" s="30">
        <f>PPRD!P31+RCV_RCY!P31+IMP!P31-EXP!P31+STK_CHG!P31-INTMARB!P31</f>
        <v>2948.8678417884776</v>
      </c>
      <c r="Q31" s="30">
        <f>PPRD!Q31+RCV_RCY!Q31+IMP!Q31-EXP!Q31+STK_CHG!Q31-INTMARB!Q31</f>
        <v>2793.8889079965606</v>
      </c>
      <c r="R31" s="30">
        <f>PPRD!R31+RCV_RCY!R31+IMP!R31-EXP!R31+STK_CHG!R31-INTMARB!R31</f>
        <v>2989.1915735167672</v>
      </c>
      <c r="S31" s="30">
        <f>PPRD!S31+RCV_RCY!S31+IMP!S31-EXP!S31+STK_CHG!S31-INTMARB!S31</f>
        <v>3139.3920034393809</v>
      </c>
      <c r="T31" s="30">
        <f>PPRD!T31+RCV_RCY!T31+IMP!T31-EXP!T31+STK_CHG!T31-INTMARB!T31</f>
        <v>3177.2456577815997</v>
      </c>
      <c r="U31" s="30">
        <f>PPRD!U31+RCV_RCY!U31+IMP!U31-EXP!U31+STK_CHG!U31-INTMARB!U31</f>
        <v>3755.1640584694742</v>
      </c>
      <c r="V31" s="30">
        <f>PPRD!V31+RCV_RCY!V31+IMP!V31-EXP!V31+STK_CHG!V31-INTMARB!V31</f>
        <v>3562.911521926053</v>
      </c>
      <c r="W31" s="30">
        <f>PPRD!W31+RCV_RCY!W31+IMP!W31-EXP!W31+STK_CHG!W31-INTMARB!W31</f>
        <v>2983.5013757523643</v>
      </c>
      <c r="X31" s="30">
        <f>PPRD!X31+RCV_RCY!X31+IMP!X31-EXP!X31+STK_CHG!X31-INTMARB!X31</f>
        <v>3233.1305245055887</v>
      </c>
    </row>
    <row r="32" spans="1:24" ht="11.25" customHeight="1" x14ac:dyDescent="0.2">
      <c r="A32" s="39" t="s">
        <v>53</v>
      </c>
      <c r="B32" s="23" t="s">
        <v>54</v>
      </c>
      <c r="C32" s="30">
        <f>PPRD!C32+RCV_RCY!C32+IMP!C32-EXP!C32+STK_CHG!C32-INTMARB!C32</f>
        <v>1013.2825451418743</v>
      </c>
      <c r="D32" s="30">
        <f>PPRD!D32+RCV_RCY!D32+IMP!D32-EXP!D32+STK_CHG!D32-INTMARB!D32</f>
        <v>863.30533104041274</v>
      </c>
      <c r="E32" s="30">
        <f>PPRD!E32+RCV_RCY!E32+IMP!E32-EXP!E32+STK_CHG!E32-INTMARB!E32</f>
        <v>1939.5515047291485</v>
      </c>
      <c r="F32" s="30">
        <f>PPRD!F32+RCV_RCY!F32+IMP!F32-EXP!F32+STK_CHG!F32-INTMARB!F32</f>
        <v>1361.4730008598456</v>
      </c>
      <c r="G32" s="30">
        <f>PPRD!G32+RCV_RCY!G32+IMP!G32-EXP!G32+STK_CHG!G32-INTMARB!G32</f>
        <v>560.03946689595864</v>
      </c>
      <c r="H32" s="30">
        <f>PPRD!H32+RCV_RCY!H32+IMP!H32-EXP!H32+STK_CHG!H32-INTMARB!H32</f>
        <v>454.98865004299233</v>
      </c>
      <c r="I32" s="30">
        <f>PPRD!I32+RCV_RCY!I32+IMP!I32-EXP!I32+STK_CHG!I32-INTMARB!I32</f>
        <v>567.0046431642304</v>
      </c>
      <c r="J32" s="30">
        <f>PPRD!J32+RCV_RCY!J32+IMP!J32-EXP!J32+STK_CHG!J32-INTMARB!J32</f>
        <v>-5.7193465176268177</v>
      </c>
      <c r="K32" s="30">
        <f>PPRD!K32+RCV_RCY!K32+IMP!K32-EXP!K32+STK_CHG!K32-INTMARB!K32</f>
        <v>-234.86096302665518</v>
      </c>
      <c r="L32" s="30">
        <f>PPRD!L32+RCV_RCY!L32+IMP!L32-EXP!L32+STK_CHG!L32-INTMARB!L32</f>
        <v>-364.53276010318143</v>
      </c>
      <c r="M32" s="30">
        <f>PPRD!M32+RCV_RCY!M32+IMP!M32-EXP!M32+STK_CHG!M32-INTMARB!M32</f>
        <v>-352.99965606190887</v>
      </c>
      <c r="N32" s="30">
        <f>PPRD!N32+RCV_RCY!N32+IMP!N32-EXP!N32+STK_CHG!N32-INTMARB!N32</f>
        <v>-385.59260533104049</v>
      </c>
      <c r="O32" s="30">
        <f>PPRD!O32+RCV_RCY!O32+IMP!O32-EXP!O32+STK_CHG!O32-INTMARB!O32</f>
        <v>-359.50911435941526</v>
      </c>
      <c r="P32" s="30">
        <f>PPRD!P32+RCV_RCY!P32+IMP!P32-EXP!P32+STK_CHG!P32-INTMARB!P32</f>
        <v>-497.18503869303521</v>
      </c>
      <c r="Q32" s="30">
        <f>PPRD!Q32+RCV_RCY!Q32+IMP!Q32-EXP!Q32+STK_CHG!Q32-INTMARB!Q32</f>
        <v>-558.32846087704206</v>
      </c>
      <c r="R32" s="30">
        <f>PPRD!R32+RCV_RCY!R32+IMP!R32-EXP!R32+STK_CHG!R32-INTMARB!R32</f>
        <v>-717.3534823731726</v>
      </c>
      <c r="S32" s="30">
        <f>PPRD!S32+RCV_RCY!S32+IMP!S32-EXP!S32+STK_CHG!S32-INTMARB!S32</f>
        <v>-598.47205503009445</v>
      </c>
      <c r="T32" s="30">
        <f>PPRD!T32+RCV_RCY!T32+IMP!T32-EXP!T32+STK_CHG!T32-INTMARB!T32</f>
        <v>-866.41564918314702</v>
      </c>
      <c r="U32" s="30">
        <f>PPRD!U32+RCV_RCY!U32+IMP!U32-EXP!U32+STK_CHG!U32-INTMARB!U32</f>
        <v>-1003.0849527085122</v>
      </c>
      <c r="V32" s="30">
        <f>PPRD!V32+RCV_RCY!V32+IMP!V32-EXP!V32+STK_CHG!V32-INTMARB!V32</f>
        <v>-1061.7597592433362</v>
      </c>
      <c r="W32" s="30">
        <f>PPRD!W32+RCV_RCY!W32+IMP!W32-EXP!W32+STK_CHG!W32-INTMARB!W32</f>
        <v>-1019.1055889939812</v>
      </c>
      <c r="X32" s="30">
        <f>PPRD!X32+RCV_RCY!X32+IMP!X32-EXP!X32+STK_CHG!X32-INTMARB!X32</f>
        <v>-1014.8171109200341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:W33" si="18">SUM(C34:C50)</f>
        <v>-17933.886242476372</v>
      </c>
      <c r="D33" s="42">
        <f t="shared" si="18"/>
        <v>-5068.123903697342</v>
      </c>
      <c r="E33" s="42">
        <f t="shared" si="18"/>
        <v>1627.700773860729</v>
      </c>
      <c r="F33" s="42">
        <f t="shared" si="18"/>
        <v>-10265.752622527898</v>
      </c>
      <c r="G33" s="42">
        <f t="shared" si="18"/>
        <v>-19177.006362854685</v>
      </c>
      <c r="H33" s="42">
        <f t="shared" si="18"/>
        <v>-27127.068787618238</v>
      </c>
      <c r="I33" s="42">
        <f t="shared" si="18"/>
        <v>-25781.753740326774</v>
      </c>
      <c r="J33" s="42">
        <f t="shared" si="18"/>
        <v>-34366.745055889885</v>
      </c>
      <c r="K33" s="42">
        <f t="shared" si="18"/>
        <v>-35067.007996560584</v>
      </c>
      <c r="L33" s="42">
        <f t="shared" si="18"/>
        <v>-23705.203955288038</v>
      </c>
      <c r="M33" s="42">
        <f t="shared" si="18"/>
        <v>-21546.899999999987</v>
      </c>
      <c r="N33" s="42">
        <f t="shared" si="18"/>
        <v>-22597.445743766137</v>
      </c>
      <c r="O33" s="42">
        <f t="shared" si="18"/>
        <v>-45625.91771281173</v>
      </c>
      <c r="P33" s="42">
        <f t="shared" si="18"/>
        <v>-37850.170937231276</v>
      </c>
      <c r="Q33" s="42">
        <f t="shared" si="18"/>
        <v>-42408.030180567519</v>
      </c>
      <c r="R33" s="42">
        <f t="shared" si="18"/>
        <v>-65188.878159931221</v>
      </c>
      <c r="S33" s="42">
        <f t="shared" si="18"/>
        <v>-58498.127343078238</v>
      </c>
      <c r="T33" s="42">
        <f t="shared" si="18"/>
        <v>-56213.171109200324</v>
      </c>
      <c r="U33" s="42">
        <f t="shared" si="18"/>
        <v>-52242.072226999131</v>
      </c>
      <c r="V33" s="42">
        <f t="shared" si="18"/>
        <v>-40231.660275150476</v>
      </c>
      <c r="W33" s="42">
        <f t="shared" si="18"/>
        <v>-40039.040670679293</v>
      </c>
      <c r="X33" s="42">
        <f t="shared" ref="X33" si="19">SUM(X34:X50)</f>
        <v>-31503.948065348184</v>
      </c>
    </row>
    <row r="34" spans="1:24" ht="11.25" customHeight="1" x14ac:dyDescent="0.2">
      <c r="A34" s="39" t="s">
        <v>55</v>
      </c>
      <c r="B34" s="23" t="s">
        <v>56</v>
      </c>
      <c r="C34" s="30">
        <f>PPRD!C34+RCV_RCY!C34+IMP!C34-EXP!C34+STK_CHG!C34-INTMARB!C34</f>
        <v>301.17712811693889</v>
      </c>
      <c r="D34" s="30">
        <f>PPRD!D34+RCV_RCY!D34+IMP!D34-EXP!D34+STK_CHG!D34-INTMARB!D34</f>
        <v>289.30275150472909</v>
      </c>
      <c r="E34" s="30">
        <f>PPRD!E34+RCV_RCY!E34+IMP!E34-EXP!E34+STK_CHG!E34-INTMARB!E34</f>
        <v>270.95150472914872</v>
      </c>
      <c r="F34" s="30">
        <f>PPRD!F34+RCV_RCY!F34+IMP!F34-EXP!F34+STK_CHG!F34-INTMARB!F34</f>
        <v>250.4411865864144</v>
      </c>
      <c r="G34" s="30">
        <f>PPRD!G34+RCV_RCY!G34+IMP!G34-EXP!G34+STK_CHG!G34-INTMARB!G34</f>
        <v>261.23611349957008</v>
      </c>
      <c r="H34" s="30">
        <f>PPRD!H34+RCV_RCY!H34+IMP!H34-EXP!H34+STK_CHG!H34-INTMARB!H34</f>
        <v>262.3155631986242</v>
      </c>
      <c r="I34" s="30">
        <f>PPRD!I34+RCV_RCY!I34+IMP!I34-EXP!I34+STK_CHG!I34-INTMARB!I34</f>
        <v>290.38228718830612</v>
      </c>
      <c r="J34" s="30">
        <f>PPRD!J34+RCV_RCY!J34+IMP!J34-EXP!J34+STK_CHG!J34-INTMARB!J34</f>
        <v>367.02588134135863</v>
      </c>
      <c r="K34" s="30">
        <f>PPRD!K34+RCV_RCY!K34+IMP!K34-EXP!K34+STK_CHG!K34-INTMARB!K34</f>
        <v>367.02588134135863</v>
      </c>
      <c r="L34" s="30">
        <f>PPRD!L34+RCV_RCY!L34+IMP!L34-EXP!L34+STK_CHG!L34-INTMARB!L34</f>
        <v>255.83860705073079</v>
      </c>
      <c r="M34" s="30">
        <f>PPRD!M34+RCV_RCY!M34+IMP!M34-EXP!M34+STK_CHG!M34-INTMARB!M34</f>
        <v>322.76689595872739</v>
      </c>
      <c r="N34" s="30">
        <f>PPRD!N34+RCV_RCY!N34+IMP!N34-EXP!N34+STK_CHG!N34-INTMARB!N34</f>
        <v>357.31049011177981</v>
      </c>
      <c r="O34" s="30">
        <f>PPRD!O34+RCV_RCY!O34+IMP!O34-EXP!O34+STK_CHG!O34-INTMARB!O34</f>
        <v>425.28366294067058</v>
      </c>
      <c r="P34" s="30">
        <f>PPRD!P34+RCV_RCY!P34+IMP!P34-EXP!P34+STK_CHG!P34-INTMARB!P34</f>
        <v>395.77153912295779</v>
      </c>
      <c r="Q34" s="30">
        <f>PPRD!Q34+RCV_RCY!Q34+IMP!Q34-EXP!Q34+STK_CHG!Q34-INTMARB!Q34</f>
        <v>544.71496130696471</v>
      </c>
      <c r="R34" s="30">
        <f>PPRD!R34+RCV_RCY!R34+IMP!R34-EXP!R34+STK_CHG!R34-INTMARB!R34</f>
        <v>393.143336199484</v>
      </c>
      <c r="S34" s="30">
        <f>PPRD!S34+RCV_RCY!S34+IMP!S34-EXP!S34+STK_CHG!S34-INTMARB!S34</f>
        <v>335.00653482373173</v>
      </c>
      <c r="T34" s="30">
        <f>PPRD!T34+RCV_RCY!T34+IMP!T34-EXP!T34+STK_CHG!T34-INTMARB!T34</f>
        <v>354.12003439380908</v>
      </c>
      <c r="U34" s="30">
        <f>PPRD!U34+RCV_RCY!U34+IMP!U34-EXP!U34+STK_CHG!U34-INTMARB!U34</f>
        <v>291.5931212381771</v>
      </c>
      <c r="V34" s="30">
        <f>PPRD!V34+RCV_RCY!V34+IMP!V34-EXP!V34+STK_CHG!V34-INTMARB!V34</f>
        <v>329.76638005159072</v>
      </c>
      <c r="W34" s="30">
        <f>PPRD!W34+RCV_RCY!W34+IMP!W34-EXP!W34+STK_CHG!W34-INTMARB!W34</f>
        <v>300.28865004299217</v>
      </c>
      <c r="X34" s="30">
        <f>PPRD!X34+RCV_RCY!X34+IMP!X34-EXP!X34+STK_CHG!X34-INTMARB!X34</f>
        <v>273.66569217540842</v>
      </c>
    </row>
    <row r="35" spans="1:24" ht="11.25" customHeight="1" x14ac:dyDescent="0.2">
      <c r="A35" s="39" t="s">
        <v>57</v>
      </c>
      <c r="B35" s="23" t="s">
        <v>58</v>
      </c>
      <c r="C35" s="30">
        <f>PPRD!C35+RCV_RCY!C35+IMP!C35-EXP!C35+STK_CHG!C35-INTMARB!C35</f>
        <v>9.9742046431642351</v>
      </c>
      <c r="D35" s="30">
        <f>PPRD!D35+RCV_RCY!D35+IMP!D35-EXP!D35+STK_CHG!D35-INTMARB!D35</f>
        <v>212.7830610490112</v>
      </c>
      <c r="E35" s="30">
        <f>PPRD!E35+RCV_RCY!E35+IMP!E35-EXP!E35+STK_CHG!E35-INTMARB!E35</f>
        <v>293.68486672398967</v>
      </c>
      <c r="F35" s="30">
        <f>PPRD!F35+RCV_RCY!F35+IMP!F35-EXP!F35+STK_CHG!F35-INTMARB!F35</f>
        <v>263.76225279449699</v>
      </c>
      <c r="G35" s="30">
        <f>PPRD!G35+RCV_RCY!G35+IMP!G35-EXP!G35+STK_CHG!G35-INTMARB!G35</f>
        <v>263.76233877901973</v>
      </c>
      <c r="H35" s="30">
        <f>PPRD!H35+RCV_RCY!H35+IMP!H35-EXP!H35+STK_CHG!H35-INTMARB!H35</f>
        <v>350.20541702493551</v>
      </c>
      <c r="I35" s="30">
        <f>PPRD!I35+RCV_RCY!I35+IMP!I35-EXP!I35+STK_CHG!I35-INTMARB!I35</f>
        <v>376.80326741186587</v>
      </c>
      <c r="J35" s="30">
        <f>PPRD!J35+RCV_RCY!J35+IMP!J35-EXP!J35+STK_CHG!J35-INTMARB!J35</f>
        <v>397.8599312123817</v>
      </c>
      <c r="K35" s="30">
        <f>PPRD!K35+RCV_RCY!K35+IMP!K35-EXP!K35+STK_CHG!K35-INTMARB!K35</f>
        <v>362.39613069647459</v>
      </c>
      <c r="L35" s="30">
        <f>PPRD!L35+RCV_RCY!L35+IMP!L35-EXP!L35+STK_CHG!L35-INTMARB!L35</f>
        <v>324.71573516766978</v>
      </c>
      <c r="M35" s="30">
        <f>PPRD!M35+RCV_RCY!M35+IMP!M35-EXP!M35+STK_CHG!M35-INTMARB!M35</f>
        <v>370.15382631126403</v>
      </c>
      <c r="N35" s="30">
        <f>PPRD!N35+RCV_RCY!N35+IMP!N35-EXP!N35+STK_CHG!N35-INTMARB!N35</f>
        <v>393.42699914015469</v>
      </c>
      <c r="O35" s="30">
        <f>PPRD!O35+RCV_RCY!O35+IMP!O35-EXP!O35+STK_CHG!O35-INTMARB!O35</f>
        <v>381.23619948409288</v>
      </c>
      <c r="P35" s="30">
        <f>PPRD!P35+RCV_RCY!P35+IMP!P35-EXP!P35+STK_CHG!P35-INTMARB!P35</f>
        <v>342.44772141014613</v>
      </c>
      <c r="Q35" s="30">
        <f>PPRD!Q35+RCV_RCY!Q35+IMP!Q35-EXP!Q35+STK_CHG!Q35-INTMARB!Q35</f>
        <v>379.01977644024072</v>
      </c>
      <c r="R35" s="30">
        <f>PPRD!R35+RCV_RCY!R35+IMP!R35-EXP!R35+STK_CHG!R35-INTMARB!R35</f>
        <v>291.46844368013751</v>
      </c>
      <c r="S35" s="30">
        <f>PPRD!S35+RCV_RCY!S35+IMP!S35-EXP!S35+STK_CHG!S35-INTMARB!S35</f>
        <v>407.83413585554592</v>
      </c>
      <c r="T35" s="30">
        <f>PPRD!T35+RCV_RCY!T35+IMP!T35-EXP!T35+STK_CHG!T35-INTMARB!T35</f>
        <v>507.61994840928639</v>
      </c>
      <c r="U35" s="30">
        <f>PPRD!U35+RCV_RCY!U35+IMP!U35-EXP!U35+STK_CHG!U35-INTMARB!U35</f>
        <v>486.62355975924328</v>
      </c>
      <c r="V35" s="30">
        <f>PPRD!V35+RCV_RCY!V35+IMP!V35-EXP!V35+STK_CHG!V35-INTMARB!V35</f>
        <v>493.80782459157342</v>
      </c>
      <c r="W35" s="30">
        <f>PPRD!W35+RCV_RCY!W35+IMP!W35-EXP!W35+STK_CHG!W35-INTMARB!W35</f>
        <v>166.21220980223558</v>
      </c>
      <c r="X35" s="30">
        <f>PPRD!X35+RCV_RCY!X35+IMP!X35-EXP!X35+STK_CHG!X35-INTMARB!X35</f>
        <v>409.14273430782458</v>
      </c>
    </row>
    <row r="36" spans="1:24" ht="11.25" customHeight="1" x14ac:dyDescent="0.2">
      <c r="A36" s="39" t="s">
        <v>59</v>
      </c>
      <c r="B36" s="23" t="s">
        <v>60</v>
      </c>
      <c r="C36" s="30">
        <f>PPRD!C36+RCV_RCY!C36+IMP!C36-EXP!C36+STK_CHG!C36-INTMARB!C36</f>
        <v>5808.7367153912328</v>
      </c>
      <c r="D36" s="30">
        <f>PPRD!D36+RCV_RCY!D36+IMP!D36-EXP!D36+STK_CHG!D36-INTMARB!D36</f>
        <v>6466.2020636285488</v>
      </c>
      <c r="E36" s="30">
        <f>PPRD!E36+RCV_RCY!E36+IMP!E36-EXP!E36+STK_CHG!E36-INTMARB!E36</f>
        <v>7163.4555460017227</v>
      </c>
      <c r="F36" s="30">
        <f>PPRD!F36+RCV_RCY!F36+IMP!F36-EXP!F36+STK_CHG!F36-INTMARB!F36</f>
        <v>5782.2819432502138</v>
      </c>
      <c r="G36" s="30">
        <f>PPRD!G36+RCV_RCY!G36+IMP!G36-EXP!G36+STK_CHG!G36-INTMARB!G36</f>
        <v>6613.3938950988822</v>
      </c>
      <c r="H36" s="30">
        <f>PPRD!H36+RCV_RCY!H36+IMP!H36-EXP!H36+STK_CHG!H36-INTMARB!H36</f>
        <v>7050.9105760962993</v>
      </c>
      <c r="I36" s="30">
        <f>PPRD!I36+RCV_RCY!I36+IMP!I36-EXP!I36+STK_CHG!I36-INTMARB!I36</f>
        <v>8081.3664660361101</v>
      </c>
      <c r="J36" s="30">
        <f>PPRD!J36+RCV_RCY!J36+IMP!J36-EXP!J36+STK_CHG!J36-INTMARB!J36</f>
        <v>8338.4099742046419</v>
      </c>
      <c r="K36" s="30">
        <f>PPRD!K36+RCV_RCY!K36+IMP!K36-EXP!K36+STK_CHG!K36-INTMARB!K36</f>
        <v>8210.7410146173643</v>
      </c>
      <c r="L36" s="30">
        <f>PPRD!L36+RCV_RCY!L36+IMP!L36-EXP!L36+STK_CHG!L36-INTMARB!L36</f>
        <v>9033.5908856405877</v>
      </c>
      <c r="M36" s="30">
        <f>PPRD!M36+RCV_RCY!M36+IMP!M36-EXP!M36+STK_CHG!M36-INTMARB!M36</f>
        <v>9467.1660361135</v>
      </c>
      <c r="N36" s="30">
        <f>PPRD!N36+RCV_RCY!N36+IMP!N36-EXP!N36+STK_CHG!N36-INTMARB!N36</f>
        <v>9538.8246775580428</v>
      </c>
      <c r="O36" s="30">
        <f>PPRD!O36+RCV_RCY!O36+IMP!O36-EXP!O36+STK_CHG!O36-INTMARB!O36</f>
        <v>9199.9890799656077</v>
      </c>
      <c r="P36" s="30">
        <f>PPRD!P36+RCV_RCY!P36+IMP!P36-EXP!P36+STK_CHG!P36-INTMARB!P36</f>
        <v>11979.015305245053</v>
      </c>
      <c r="Q36" s="30">
        <f>PPRD!Q36+RCV_RCY!Q36+IMP!Q36-EXP!Q36+STK_CHG!Q36-INTMARB!Q36</f>
        <v>13680.516337059318</v>
      </c>
      <c r="R36" s="30">
        <f>PPRD!R36+RCV_RCY!R36+IMP!R36-EXP!R36+STK_CHG!R36-INTMARB!R36</f>
        <v>13788.948151332759</v>
      </c>
      <c r="S36" s="30">
        <f>PPRD!S36+RCV_RCY!S36+IMP!S36-EXP!S36+STK_CHG!S36-INTMARB!S36</f>
        <v>13841.358985382627</v>
      </c>
      <c r="T36" s="30">
        <f>PPRD!T36+RCV_RCY!T36+IMP!T36-EXP!T36+STK_CHG!T36-INTMARB!T36</f>
        <v>13225.436801375752</v>
      </c>
      <c r="U36" s="30">
        <f>PPRD!U36+RCV_RCY!U36+IMP!U36-EXP!U36+STK_CHG!U36-INTMARB!U36</f>
        <v>14711.572742906275</v>
      </c>
      <c r="V36" s="30">
        <f>PPRD!V36+RCV_RCY!V36+IMP!V36-EXP!V36+STK_CHG!V36-INTMARB!V36</f>
        <v>14856.115563198628</v>
      </c>
      <c r="W36" s="30">
        <f>PPRD!W36+RCV_RCY!W36+IMP!W36-EXP!W36+STK_CHG!W36-INTMARB!W36</f>
        <v>13947.629492691312</v>
      </c>
      <c r="X36" s="30">
        <f>PPRD!X36+RCV_RCY!X36+IMP!X36-EXP!X36+STK_CHG!X36-INTMARB!X36</f>
        <v>13390.818314703354</v>
      </c>
    </row>
    <row r="37" spans="1:24" ht="11.25" customHeight="1" x14ac:dyDescent="0.2">
      <c r="A37" s="39" t="s">
        <v>61</v>
      </c>
      <c r="B37" s="23" t="s">
        <v>62</v>
      </c>
      <c r="C37" s="30">
        <f>PPRD!C37+RCV_RCY!C37+IMP!C37-EXP!C37+STK_CHG!C37-INTMARB!C37</f>
        <v>-14584.720034393813</v>
      </c>
      <c r="D37" s="30">
        <f>PPRD!D37+RCV_RCY!D37+IMP!D37-EXP!D37+STK_CHG!D37-INTMARB!D37</f>
        <v>-18106.54797936371</v>
      </c>
      <c r="E37" s="30">
        <f>PPRD!E37+RCV_RCY!E37+IMP!E37-EXP!E37+STK_CHG!E37-INTMARB!E37</f>
        <v>-18999.791143594139</v>
      </c>
      <c r="F37" s="30">
        <f>PPRD!F37+RCV_RCY!F37+IMP!F37-EXP!F37+STK_CHG!F37-INTMARB!F37</f>
        <v>-24167.427858985386</v>
      </c>
      <c r="G37" s="30">
        <f>PPRD!G37+RCV_RCY!G37+IMP!G37-EXP!G37+STK_CHG!G37-INTMARB!G37</f>
        <v>-30255.984350816852</v>
      </c>
      <c r="H37" s="30">
        <f>PPRD!H37+RCV_RCY!H37+IMP!H37-EXP!H37+STK_CHG!H37-INTMARB!H37</f>
        <v>-35615.873516766973</v>
      </c>
      <c r="I37" s="30">
        <f>PPRD!I37+RCV_RCY!I37+IMP!I37-EXP!I37+STK_CHG!I37-INTMARB!I37</f>
        <v>-38719.68822012037</v>
      </c>
      <c r="J37" s="30">
        <f>PPRD!J37+RCV_RCY!J37+IMP!J37-EXP!J37+STK_CHG!J37-INTMARB!J37</f>
        <v>-36584.842390369711</v>
      </c>
      <c r="K37" s="30">
        <f>PPRD!K37+RCV_RCY!K37+IMP!K37-EXP!K37+STK_CHG!K37-INTMARB!K37</f>
        <v>-39510.170507308685</v>
      </c>
      <c r="L37" s="30">
        <f>PPRD!L37+RCV_RCY!L37+IMP!L37-EXP!L37+STK_CHG!L37-INTMARB!L37</f>
        <v>-38572.615907136715</v>
      </c>
      <c r="M37" s="30">
        <f>PPRD!M37+RCV_RCY!M37+IMP!M37-EXP!M37+STK_CHG!M37-INTMARB!M37</f>
        <v>-38843.188650043005</v>
      </c>
      <c r="N37" s="30">
        <f>PPRD!N37+RCV_RCY!N37+IMP!N37-EXP!N37+STK_CHG!N37-INTMARB!N37</f>
        <v>-35330.13353396389</v>
      </c>
      <c r="O37" s="30">
        <f>PPRD!O37+RCV_RCY!O37+IMP!O37-EXP!O37+STK_CHG!O37-INTMARB!O37</f>
        <v>-43030.727601031824</v>
      </c>
      <c r="P37" s="30">
        <f>PPRD!P37+RCV_RCY!P37+IMP!P37-EXP!P37+STK_CHG!P37-INTMARB!P37</f>
        <v>-41398.937317282878</v>
      </c>
      <c r="Q37" s="30">
        <f>PPRD!Q37+RCV_RCY!Q37+IMP!Q37-EXP!Q37+STK_CHG!Q37-INTMARB!Q37</f>
        <v>-42434.032158211536</v>
      </c>
      <c r="R37" s="30">
        <f>PPRD!R37+RCV_RCY!R37+IMP!R37-EXP!R37+STK_CHG!R37-INTMARB!R37</f>
        <v>-48726.997936371437</v>
      </c>
      <c r="S37" s="30">
        <f>PPRD!S37+RCV_RCY!S37+IMP!S37-EXP!S37+STK_CHG!S37-INTMARB!S37</f>
        <v>-48566.787876182272</v>
      </c>
      <c r="T37" s="30">
        <f>PPRD!T37+RCV_RCY!T37+IMP!T37-EXP!T37+STK_CHG!T37-INTMARB!T37</f>
        <v>-49536.778589853828</v>
      </c>
      <c r="U37" s="30">
        <f>PPRD!U37+RCV_RCY!U37+IMP!U37-EXP!U37+STK_CHG!U37-INTMARB!U37</f>
        <v>-52527.797936371455</v>
      </c>
      <c r="V37" s="30">
        <f>PPRD!V37+RCV_RCY!V37+IMP!V37-EXP!V37+STK_CHG!V37-INTMARB!V37</f>
        <v>-52655.480481513317</v>
      </c>
      <c r="W37" s="30">
        <f>PPRD!W37+RCV_RCY!W37+IMP!W37-EXP!W37+STK_CHG!W37-INTMARB!W37</f>
        <v>-45054.943078245902</v>
      </c>
      <c r="X37" s="30">
        <f>PPRD!X37+RCV_RCY!X37+IMP!X37-EXP!X37+STK_CHG!X37-INTMARB!X37</f>
        <v>-48533.007652622509</v>
      </c>
    </row>
    <row r="38" spans="1:24" ht="11.25" customHeight="1" x14ac:dyDescent="0.2">
      <c r="A38" s="39" t="s">
        <v>63</v>
      </c>
      <c r="B38" s="23" t="s">
        <v>64</v>
      </c>
      <c r="C38" s="30">
        <f>PPRD!C38+RCV_RCY!C38+IMP!C38-EXP!C38+STK_CHG!C38-INTMARB!C38</f>
        <v>-85.669905417024964</v>
      </c>
      <c r="D38" s="30">
        <f>PPRD!D38+RCV_RCY!D38+IMP!D38-EXP!D38+STK_CHG!D38-INTMARB!D38</f>
        <v>-36.646689595872743</v>
      </c>
      <c r="E38" s="30">
        <f>PPRD!E38+RCV_RCY!E38+IMP!E38-EXP!E38+STK_CHG!E38-INTMARB!E38</f>
        <v>-17.183920894239041</v>
      </c>
      <c r="F38" s="30">
        <f>PPRD!F38+RCV_RCY!F38+IMP!F38-EXP!F38+STK_CHG!F38-INTMARB!F38</f>
        <v>-30.933104041272593</v>
      </c>
      <c r="G38" s="30">
        <f>PPRD!G38+RCV_RCY!G38+IMP!G38-EXP!G38+STK_CHG!G38-INTMARB!G38</f>
        <v>-12.194239036973332</v>
      </c>
      <c r="H38" s="30">
        <f>PPRD!H38+RCV_RCY!H38+IMP!H38-EXP!H38+STK_CHG!H38-INTMARB!H38</f>
        <v>17.936113499570059</v>
      </c>
      <c r="I38" s="30">
        <f>PPRD!I38+RCV_RCY!I38+IMP!I38-EXP!I38+STK_CHG!I38-INTMARB!I38</f>
        <v>46.293379191745501</v>
      </c>
      <c r="J38" s="30">
        <f>PPRD!J38+RCV_RCY!J38+IMP!J38-EXP!J38+STK_CHG!J38-INTMARB!J38</f>
        <v>-75.247463456577805</v>
      </c>
      <c r="K38" s="30">
        <f>PPRD!K38+RCV_RCY!K38+IMP!K38-EXP!K38+STK_CHG!K38-INTMARB!K38</f>
        <v>-79.818916595012894</v>
      </c>
      <c r="L38" s="30">
        <f>PPRD!L38+RCV_RCY!L38+IMP!L38-EXP!L38+STK_CHG!L38-INTMARB!L38</f>
        <v>-35.258727429062773</v>
      </c>
      <c r="M38" s="30">
        <f>PPRD!M38+RCV_RCY!M38+IMP!M38-EXP!M38+STK_CHG!M38-INTMARB!M38</f>
        <v>-15.61547721410145</v>
      </c>
      <c r="N38" s="30">
        <f>PPRD!N38+RCV_RCY!N38+IMP!N38-EXP!N38+STK_CHG!N38-INTMARB!N38</f>
        <v>-50.937919174548583</v>
      </c>
      <c r="O38" s="30">
        <f>PPRD!O38+RCV_RCY!O38+IMP!O38-EXP!O38+STK_CHG!O38-INTMARB!O38</f>
        <v>-51.863370593293219</v>
      </c>
      <c r="P38" s="30">
        <f>PPRD!P38+RCV_RCY!P38+IMP!P38-EXP!P38+STK_CHG!P38-INTMARB!P38</f>
        <v>-51.067153912295758</v>
      </c>
      <c r="Q38" s="30">
        <f>PPRD!Q38+RCV_RCY!Q38+IMP!Q38-EXP!Q38+STK_CHG!Q38-INTMARB!Q38</f>
        <v>-58.821066208082556</v>
      </c>
      <c r="R38" s="30">
        <f>PPRD!R38+RCV_RCY!R38+IMP!R38-EXP!R38+STK_CHG!R38-INTMARB!R38</f>
        <v>-51.620464316423018</v>
      </c>
      <c r="S38" s="30">
        <f>PPRD!S38+RCV_RCY!S38+IMP!S38-EXP!S38+STK_CHG!S38-INTMARB!S38</f>
        <v>-49.271109200343957</v>
      </c>
      <c r="T38" s="30">
        <f>PPRD!T38+RCV_RCY!T38+IMP!T38-EXP!T38+STK_CHG!T38-INTMARB!T38</f>
        <v>-44.675924333619967</v>
      </c>
      <c r="U38" s="30">
        <f>PPRD!U38+RCV_RCY!U38+IMP!U38-EXP!U38+STK_CHG!U38-INTMARB!U38</f>
        <v>-18.619862424763539</v>
      </c>
      <c r="V38" s="30">
        <f>PPRD!V38+RCV_RCY!V38+IMP!V38-EXP!V38+STK_CHG!V38-INTMARB!V38</f>
        <v>-34.66380051590712</v>
      </c>
      <c r="W38" s="30">
        <f>PPRD!W38+RCV_RCY!W38+IMP!W38-EXP!W38+STK_CHG!W38-INTMARB!W38</f>
        <v>-48.455889939810859</v>
      </c>
      <c r="X38" s="30">
        <f>PPRD!X38+RCV_RCY!X38+IMP!X38-EXP!X38+STK_CHG!X38-INTMARB!X38</f>
        <v>-100.85356835769561</v>
      </c>
    </row>
    <row r="39" spans="1:24" ht="11.25" customHeight="1" x14ac:dyDescent="0.2">
      <c r="A39" s="39" t="s">
        <v>65</v>
      </c>
      <c r="B39" s="23" t="s">
        <v>66</v>
      </c>
      <c r="C39" s="30">
        <f>PPRD!C39+RCV_RCY!C39+IMP!C39-EXP!C39+STK_CHG!C39-INTMARB!C39</f>
        <v>-70.891831470335333</v>
      </c>
      <c r="D39" s="30">
        <f>PPRD!D39+RCV_RCY!D39+IMP!D39-EXP!D39+STK_CHG!D39-INTMARB!D39</f>
        <v>1.7798796216681074</v>
      </c>
      <c r="E39" s="30">
        <f>PPRD!E39+RCV_RCY!E39+IMP!E39-EXP!E39+STK_CHG!E39-INTMARB!E39</f>
        <v>19.874462596732581</v>
      </c>
      <c r="F39" s="30">
        <f>PPRD!F39+RCV_RCY!F39+IMP!F39-EXP!F39+STK_CHG!F39-INTMARB!F39</f>
        <v>17.834651762682714</v>
      </c>
      <c r="G39" s="30">
        <f>PPRD!G39+RCV_RCY!G39+IMP!G39-EXP!G39+STK_CHG!G39-INTMARB!G39</f>
        <v>29.274892519346512</v>
      </c>
      <c r="H39" s="30">
        <f>PPRD!H39+RCV_RCY!H39+IMP!H39-EXP!H39+STK_CHG!H39-INTMARB!H39</f>
        <v>12.410662080825452</v>
      </c>
      <c r="I39" s="30">
        <f>PPRD!I39+RCV_RCY!I39+IMP!I39-EXP!I39+STK_CHG!I39-INTMARB!I39</f>
        <v>1.985984522785901</v>
      </c>
      <c r="J39" s="30">
        <f>PPRD!J39+RCV_RCY!J39+IMP!J39-EXP!J39+STK_CHG!J39-INTMARB!J39</f>
        <v>19.005245055889937</v>
      </c>
      <c r="K39" s="30">
        <f>PPRD!K39+RCV_RCY!K39+IMP!K39-EXP!K39+STK_CHG!K39-INTMARB!K39</f>
        <v>6.3485812553740324</v>
      </c>
      <c r="L39" s="30">
        <f>PPRD!L39+RCV_RCY!L39+IMP!L39-EXP!L39+STK_CHG!L39-INTMARB!L39</f>
        <v>0</v>
      </c>
      <c r="M39" s="30">
        <f>PPRD!M39+RCV_RCY!M39+IMP!M39-EXP!M39+STK_CHG!M39-INTMARB!M39</f>
        <v>0</v>
      </c>
      <c r="N39" s="30">
        <f>PPRD!N39+RCV_RCY!N39+IMP!N39-EXP!N39+STK_CHG!N39-INTMARB!N39</f>
        <v>0</v>
      </c>
      <c r="O39" s="30">
        <f>PPRD!O39+RCV_RCY!O39+IMP!O39-EXP!O39+STK_CHG!O39-INTMARB!O39</f>
        <v>0</v>
      </c>
      <c r="P39" s="30">
        <f>PPRD!P39+RCV_RCY!P39+IMP!P39-EXP!P39+STK_CHG!P39-INTMARB!P39</f>
        <v>0</v>
      </c>
      <c r="Q39" s="30">
        <f>PPRD!Q39+RCV_RCY!Q39+IMP!Q39-EXP!Q39+STK_CHG!Q39-INTMARB!Q39</f>
        <v>0</v>
      </c>
      <c r="R39" s="30">
        <f>PPRD!R39+RCV_RCY!R39+IMP!R39-EXP!R39+STK_CHG!R39-INTMARB!R39</f>
        <v>0</v>
      </c>
      <c r="S39" s="30">
        <f>PPRD!S39+RCV_RCY!S39+IMP!S39-EXP!S39+STK_CHG!S39-INTMARB!S39</f>
        <v>0</v>
      </c>
      <c r="T39" s="30">
        <f>PPRD!T39+RCV_RCY!T39+IMP!T39-EXP!T39+STK_CHG!T39-INTMARB!T39</f>
        <v>0</v>
      </c>
      <c r="U39" s="30">
        <f>PPRD!U39+RCV_RCY!U39+IMP!U39-EXP!U39+STK_CHG!U39-INTMARB!U39</f>
        <v>0</v>
      </c>
      <c r="V39" s="30">
        <f>PPRD!V39+RCV_RCY!V39+IMP!V39-EXP!V39+STK_CHG!V39-INTMARB!V39</f>
        <v>0</v>
      </c>
      <c r="W39" s="30">
        <f>PPRD!W39+RCV_RCY!W39+IMP!W39-EXP!W39+STK_CHG!W39-INTMARB!W39</f>
        <v>0</v>
      </c>
      <c r="X39" s="30">
        <f>PPRD!X39+RCV_RCY!X39+IMP!X39-EXP!X39+STK_CHG!X39-INTMARB!X39</f>
        <v>0</v>
      </c>
    </row>
    <row r="40" spans="1:24" ht="11.25" customHeight="1" x14ac:dyDescent="0.2">
      <c r="A40" s="39" t="s">
        <v>67</v>
      </c>
      <c r="B40" s="23" t="s">
        <v>68</v>
      </c>
      <c r="C40" s="30">
        <f>PPRD!C40+RCV_RCY!C40+IMP!C40-EXP!C40+STK_CHG!C40-INTMARB!C40</f>
        <v>-182.93404987102872</v>
      </c>
      <c r="D40" s="30">
        <f>PPRD!D40+RCV_RCY!D40+IMP!D40-EXP!D40+STK_CHG!D40-INTMARB!D40</f>
        <v>2306.7998280309457</v>
      </c>
      <c r="E40" s="30">
        <f>PPRD!E40+RCV_RCY!E40+IMP!E40-EXP!E40+STK_CHG!E40-INTMARB!E40</f>
        <v>2538.5280309544291</v>
      </c>
      <c r="F40" s="30">
        <f>PPRD!F40+RCV_RCY!F40+IMP!F40-EXP!F40+STK_CHG!F40-INTMARB!F40</f>
        <v>2217.4755803955309</v>
      </c>
      <c r="G40" s="30">
        <f>PPRD!G40+RCV_RCY!G40+IMP!G40-EXP!G40+STK_CHG!G40-INTMARB!G40</f>
        <v>3594.3996560619084</v>
      </c>
      <c r="H40" s="30">
        <f>PPRD!H40+RCV_RCY!H40+IMP!H40-EXP!H40+STK_CHG!H40-INTMARB!H40</f>
        <v>5325.5850386930369</v>
      </c>
      <c r="I40" s="30">
        <f>PPRD!I40+RCV_RCY!I40+IMP!I40-EXP!I40+STK_CHG!I40-INTMARB!I40</f>
        <v>5821.7361994840912</v>
      </c>
      <c r="J40" s="30">
        <f>PPRD!J40+RCV_RCY!J40+IMP!J40-EXP!J40+STK_CHG!J40-INTMARB!J40</f>
        <v>8275.9405846947502</v>
      </c>
      <c r="K40" s="30">
        <f>PPRD!K40+RCV_RCY!K40+IMP!K40-EXP!K40+STK_CHG!K40-INTMARB!K40</f>
        <v>9328.5551160791019</v>
      </c>
      <c r="L40" s="30">
        <f>PPRD!L40+RCV_RCY!L40+IMP!L40-EXP!L40+STK_CHG!L40-INTMARB!L40</f>
        <v>9907.6592433362039</v>
      </c>
      <c r="M40" s="30">
        <f>PPRD!M40+RCV_RCY!M40+IMP!M40-EXP!M40+STK_CHG!M40-INTMARB!M40</f>
        <v>9625.380653482378</v>
      </c>
      <c r="N40" s="30">
        <f>PPRD!N40+RCV_RCY!N40+IMP!N40-EXP!N40+STK_CHG!N40-INTMARB!N40</f>
        <v>9211.4990541702427</v>
      </c>
      <c r="O40" s="30">
        <f>PPRD!O40+RCV_RCY!O40+IMP!O40-EXP!O40+STK_CHG!O40-INTMARB!O40</f>
        <v>9096.7000000000025</v>
      </c>
      <c r="P40" s="30">
        <f>PPRD!P40+RCV_RCY!P40+IMP!P40-EXP!P40+STK_CHG!P40-INTMARB!P40</f>
        <v>8145.8013757523677</v>
      </c>
      <c r="Q40" s="30">
        <f>PPRD!Q40+RCV_RCY!Q40+IMP!Q40-EXP!Q40+STK_CHG!Q40-INTMARB!Q40</f>
        <v>8872.4226999140137</v>
      </c>
      <c r="R40" s="30">
        <f>PPRD!R40+RCV_RCY!R40+IMP!R40-EXP!R40+STK_CHG!R40-INTMARB!R40</f>
        <v>8925.7997420464417</v>
      </c>
      <c r="S40" s="30">
        <f>PPRD!S40+RCV_RCY!S40+IMP!S40-EXP!S40+STK_CHG!S40-INTMARB!S40</f>
        <v>10293.87343078246</v>
      </c>
      <c r="T40" s="30">
        <f>PPRD!T40+RCV_RCY!T40+IMP!T40-EXP!T40+STK_CHG!T40-INTMARB!T40</f>
        <v>11176.897420464315</v>
      </c>
      <c r="U40" s="30">
        <f>PPRD!U40+RCV_RCY!U40+IMP!U40-EXP!U40+STK_CHG!U40-INTMARB!U40</f>
        <v>9877.0287188306029</v>
      </c>
      <c r="V40" s="30">
        <f>PPRD!V40+RCV_RCY!V40+IMP!V40-EXP!V40+STK_CHG!V40-INTMARB!V40</f>
        <v>10865.350128976786</v>
      </c>
      <c r="W40" s="30">
        <f>PPRD!W40+RCV_RCY!W40+IMP!W40-EXP!W40+STK_CHG!W40-INTMARB!W40</f>
        <v>5250.8848667239945</v>
      </c>
      <c r="X40" s="30">
        <f>PPRD!X40+RCV_RCY!X40+IMP!X40-EXP!X40+STK_CHG!X40-INTMARB!X40</f>
        <v>9147.1149613069683</v>
      </c>
    </row>
    <row r="41" spans="1:24" ht="11.25" customHeight="1" x14ac:dyDescent="0.2">
      <c r="A41" s="39" t="s">
        <v>69</v>
      </c>
      <c r="B41" s="23" t="s">
        <v>70</v>
      </c>
      <c r="C41" s="30">
        <f>PPRD!C41+RCV_RCY!C41+IMP!C41-EXP!C41+STK_CHG!C41-INTMARB!C41</f>
        <v>1245.0756663800514</v>
      </c>
      <c r="D41" s="30">
        <f>PPRD!D41+RCV_RCY!D41+IMP!D41-EXP!D41+STK_CHG!D41-INTMARB!D41</f>
        <v>1190.3320722269993</v>
      </c>
      <c r="E41" s="30">
        <f>PPRD!E41+RCV_RCY!E41+IMP!E41-EXP!E41+STK_CHG!E41-INTMARB!E41</f>
        <v>775.27987962166844</v>
      </c>
      <c r="F41" s="30">
        <f>PPRD!F41+RCV_RCY!F41+IMP!F41-EXP!F41+STK_CHG!F41-INTMARB!F41</f>
        <v>840.96423043852087</v>
      </c>
      <c r="G41" s="30">
        <f>PPRD!G41+RCV_RCY!G41+IMP!G41-EXP!G41+STK_CHG!G41-INTMARB!G41</f>
        <v>1083.3779879621668</v>
      </c>
      <c r="H41" s="30">
        <f>PPRD!H41+RCV_RCY!H41+IMP!H41-EXP!H41+STK_CHG!H41-INTMARB!H41</f>
        <v>1141.3366294067064</v>
      </c>
      <c r="I41" s="30">
        <f>PPRD!I41+RCV_RCY!I41+IMP!I41-EXP!I41+STK_CHG!I41-INTMARB!I41</f>
        <v>1228.389079965606</v>
      </c>
      <c r="J41" s="30">
        <f>PPRD!J41+RCV_RCY!J41+IMP!J41-EXP!J41+STK_CHG!J41-INTMARB!J41</f>
        <v>917.6644883920892</v>
      </c>
      <c r="K41" s="30">
        <f>PPRD!K41+RCV_RCY!K41+IMP!K41-EXP!K41+STK_CHG!K41-INTMARB!K41</f>
        <v>1305.5689595872739</v>
      </c>
      <c r="L41" s="30">
        <f>PPRD!L41+RCV_RCY!L41+IMP!L41-EXP!L41+STK_CHG!L41-INTMARB!L41</f>
        <v>1749.3907136715393</v>
      </c>
      <c r="M41" s="30">
        <f>PPRD!M41+RCV_RCY!M41+IMP!M41-EXP!M41+STK_CHG!M41-INTMARB!M41</f>
        <v>2167.5036113499573</v>
      </c>
      <c r="N41" s="30">
        <f>PPRD!N41+RCV_RCY!N41+IMP!N41-EXP!N41+STK_CHG!N41-INTMARB!N41</f>
        <v>1923.0779879621668</v>
      </c>
      <c r="O41" s="30">
        <f>PPRD!O41+RCV_RCY!O41+IMP!O41-EXP!O41+STK_CHG!O41-INTMARB!O41</f>
        <v>865.35546001719672</v>
      </c>
      <c r="P41" s="30">
        <f>PPRD!P41+RCV_RCY!P41+IMP!P41-EXP!P41+STK_CHG!P41-INTMARB!P41</f>
        <v>1340.0828890799655</v>
      </c>
      <c r="Q41" s="30">
        <f>PPRD!Q41+RCV_RCY!Q41+IMP!Q41-EXP!Q41+STK_CHG!Q41-INTMARB!Q41</f>
        <v>1113.9944110060196</v>
      </c>
      <c r="R41" s="30">
        <f>PPRD!R41+RCV_RCY!R41+IMP!R41-EXP!R41+STK_CHG!R41-INTMARB!R41</f>
        <v>479.06861564918319</v>
      </c>
      <c r="S41" s="30">
        <f>PPRD!S41+RCV_RCY!S41+IMP!S41-EXP!S41+STK_CHG!S41-INTMARB!S41</f>
        <v>478.18572656921737</v>
      </c>
      <c r="T41" s="30">
        <f>PPRD!T41+RCV_RCY!T41+IMP!T41-EXP!T41+STK_CHG!T41-INTMARB!T41</f>
        <v>356.4500429922611</v>
      </c>
      <c r="U41" s="30">
        <f>PPRD!U41+RCV_RCY!U41+IMP!U41-EXP!U41+STK_CHG!U41-INTMARB!U41</f>
        <v>475.58787618228666</v>
      </c>
      <c r="V41" s="30">
        <f>PPRD!V41+RCV_RCY!V41+IMP!V41-EXP!V41+STK_CHG!V41-INTMARB!V41</f>
        <v>584.50490111779891</v>
      </c>
      <c r="W41" s="30">
        <f>PPRD!W41+RCV_RCY!W41+IMP!W41-EXP!W41+STK_CHG!W41-INTMARB!W41</f>
        <v>789.06405846947519</v>
      </c>
      <c r="X41" s="30">
        <f>PPRD!X41+RCV_RCY!X41+IMP!X41-EXP!X41+STK_CHG!X41-INTMARB!X41</f>
        <v>1137.7914015477213</v>
      </c>
    </row>
    <row r="42" spans="1:24" ht="11.25" customHeight="1" x14ac:dyDescent="0.2">
      <c r="A42" s="39" t="s">
        <v>71</v>
      </c>
      <c r="B42" s="23" t="s">
        <v>72</v>
      </c>
      <c r="C42" s="30">
        <f>PPRD!C42+RCV_RCY!C42+IMP!C42-EXP!C42+STK_CHG!C42-INTMARB!C42</f>
        <v>10800.964746345662</v>
      </c>
      <c r="D42" s="30">
        <f>PPRD!D42+RCV_RCY!D42+IMP!D42-EXP!D42+STK_CHG!D42-INTMARB!D42</f>
        <v>11364.838263112641</v>
      </c>
      <c r="E42" s="30">
        <f>PPRD!E42+RCV_RCY!E42+IMP!E42-EXP!E42+STK_CHG!E42-INTMARB!E42</f>
        <v>11978.298366294051</v>
      </c>
      <c r="F42" s="30">
        <f>PPRD!F42+RCV_RCY!F42+IMP!F42-EXP!F42+STK_CHG!F42-INTMARB!F42</f>
        <v>13187.87540842648</v>
      </c>
      <c r="G42" s="30">
        <f>PPRD!G42+RCV_RCY!G42+IMP!G42-EXP!G42+STK_CHG!G42-INTMARB!G42</f>
        <v>13666.834479793635</v>
      </c>
      <c r="H42" s="30">
        <f>PPRD!H42+RCV_RCY!H42+IMP!H42-EXP!H42+STK_CHG!H42-INTMARB!H42</f>
        <v>14187.900085984522</v>
      </c>
      <c r="I42" s="30">
        <f>PPRD!I42+RCV_RCY!I42+IMP!I42-EXP!I42+STK_CHG!I42-INTMARB!I42</f>
        <v>15011.895614789348</v>
      </c>
      <c r="J42" s="30">
        <f>PPRD!J42+RCV_RCY!J42+IMP!J42-EXP!J42+STK_CHG!J42-INTMARB!J42</f>
        <v>15365.639982803092</v>
      </c>
      <c r="K42" s="30">
        <f>PPRD!K42+RCV_RCY!K42+IMP!K42-EXP!K42+STK_CHG!K42-INTMARB!K42</f>
        <v>9631.3782459157264</v>
      </c>
      <c r="L42" s="30">
        <f>PPRD!L42+RCV_RCY!L42+IMP!L42-EXP!L42+STK_CHG!L42-INTMARB!L42</f>
        <v>11588.566723989681</v>
      </c>
      <c r="M42" s="30">
        <f>PPRD!M42+RCV_RCY!M42+IMP!M42-EXP!M42+STK_CHG!M42-INTMARB!M42</f>
        <v>14467.318142734304</v>
      </c>
      <c r="N42" s="30">
        <f>PPRD!N42+RCV_RCY!N42+IMP!N42-EXP!N42+STK_CHG!N42-INTMARB!N42</f>
        <v>9960.1042132416205</v>
      </c>
      <c r="O42" s="30">
        <f>PPRD!O42+RCV_RCY!O42+IMP!O42-EXP!O42+STK_CHG!O42-INTMARB!O42</f>
        <v>13139.480395528804</v>
      </c>
      <c r="P42" s="30">
        <f>PPRD!P42+RCV_RCY!P42+IMP!P42-EXP!P42+STK_CHG!P42-INTMARB!P42</f>
        <v>11470.586328460869</v>
      </c>
      <c r="Q42" s="30">
        <f>PPRD!Q42+RCV_RCY!Q42+IMP!Q42-EXP!Q42+STK_CHG!Q42-INTMARB!Q42</f>
        <v>13528.948151332768</v>
      </c>
      <c r="R42" s="30">
        <f>PPRD!R42+RCV_RCY!R42+IMP!R42-EXP!R42+STK_CHG!R42-INTMARB!R42</f>
        <v>12493.422699914025</v>
      </c>
      <c r="S42" s="30">
        <f>PPRD!S42+RCV_RCY!S42+IMP!S42-EXP!S42+STK_CHG!S42-INTMARB!S42</f>
        <v>10828.094840928621</v>
      </c>
      <c r="T42" s="30">
        <f>PPRD!T42+RCV_RCY!T42+IMP!T42-EXP!T42+STK_CHG!T42-INTMARB!T42</f>
        <v>13728.650644883915</v>
      </c>
      <c r="U42" s="30">
        <f>PPRD!U42+RCV_RCY!U42+IMP!U42-EXP!U42+STK_CHG!U42-INTMARB!U42</f>
        <v>15497.937919174548</v>
      </c>
      <c r="V42" s="30">
        <f>PPRD!V42+RCV_RCY!V42+IMP!V42-EXP!V42+STK_CHG!V42-INTMARB!V42</f>
        <v>17759.999140154767</v>
      </c>
      <c r="W42" s="30">
        <f>PPRD!W42+RCV_RCY!W42+IMP!W42-EXP!W42+STK_CHG!W42-INTMARB!W42</f>
        <v>18960.800343938088</v>
      </c>
      <c r="X42" s="30">
        <f>PPRD!X42+RCV_RCY!X42+IMP!X42-EXP!X42+STK_CHG!X42-INTMARB!X42</f>
        <v>26034.802321582119</v>
      </c>
    </row>
    <row r="43" spans="1:24" ht="11.25" customHeight="1" x14ac:dyDescent="0.2">
      <c r="A43" s="39" t="s">
        <v>73</v>
      </c>
      <c r="B43" s="23" t="s">
        <v>74</v>
      </c>
      <c r="C43" s="30">
        <f>PPRD!C43+RCV_RCY!C43+IMP!C43-EXP!C43+STK_CHG!C43-INTMARB!C43</f>
        <v>1263.9199484092778</v>
      </c>
      <c r="D43" s="30">
        <f>PPRD!D43+RCV_RCY!D43+IMP!D43-EXP!D43+STK_CHG!D43-INTMARB!D43</f>
        <v>10071.376354256223</v>
      </c>
      <c r="E43" s="30">
        <f>PPRD!E43+RCV_RCY!E43+IMP!E43-EXP!E43+STK_CHG!E43-INTMARB!E43</f>
        <v>15255.070679277746</v>
      </c>
      <c r="F43" s="30">
        <f>PPRD!F43+RCV_RCY!F43+IMP!F43-EXP!F43+STK_CHG!F43-INTMARB!F43</f>
        <v>15575.268099742094</v>
      </c>
      <c r="G43" s="30">
        <f>PPRD!G43+RCV_RCY!G43+IMP!G43-EXP!G43+STK_CHG!G43-INTMARB!G43</f>
        <v>19517.396990541711</v>
      </c>
      <c r="H43" s="30">
        <f>PPRD!H43+RCV_RCY!H43+IMP!H43-EXP!H43+STK_CHG!H43-INTMARB!H43</f>
        <v>15761.045571797087</v>
      </c>
      <c r="I43" s="30">
        <f>PPRD!I43+RCV_RCY!I43+IMP!I43-EXP!I43+STK_CHG!I43-INTMARB!I43</f>
        <v>17915.19570077382</v>
      </c>
      <c r="J43" s="30">
        <f>PPRD!J43+RCV_RCY!J43+IMP!J43-EXP!J43+STK_CHG!J43-INTMARB!J43</f>
        <v>9292.7212381771387</v>
      </c>
      <c r="K43" s="30">
        <f>PPRD!K43+RCV_RCY!K43+IMP!K43-EXP!K43+STK_CHG!K43-INTMARB!K43</f>
        <v>11004.909114359458</v>
      </c>
      <c r="L43" s="30">
        <f>PPRD!L43+RCV_RCY!L43+IMP!L43-EXP!L43+STK_CHG!L43-INTMARB!L43</f>
        <v>13727.972656921762</v>
      </c>
      <c r="M43" s="30">
        <f>PPRD!M43+RCV_RCY!M43+IMP!M43-EXP!M43+STK_CHG!M43-INTMARB!M43</f>
        <v>20550.458383491008</v>
      </c>
      <c r="N43" s="30">
        <f>PPRD!N43+RCV_RCY!N43+IMP!N43-EXP!N43+STK_CHG!N43-INTMARB!N43</f>
        <v>20223.686500429903</v>
      </c>
      <c r="O43" s="30">
        <f>PPRD!O43+RCV_RCY!O43+IMP!O43-EXP!O43+STK_CHG!O43-INTMARB!O43</f>
        <v>7410.48822012036</v>
      </c>
      <c r="P43" s="30">
        <f>PPRD!P43+RCV_RCY!P43+IMP!P43-EXP!P43+STK_CHG!P43-INTMARB!P43</f>
        <v>12258.657523645779</v>
      </c>
      <c r="Q43" s="30">
        <f>PPRD!Q43+RCV_RCY!Q43+IMP!Q43-EXP!Q43+STK_CHG!Q43-INTMARB!Q43</f>
        <v>7318.5540842648334</v>
      </c>
      <c r="R43" s="30">
        <f>PPRD!R43+RCV_RCY!R43+IMP!R43-EXP!R43+STK_CHG!R43-INTMARB!R43</f>
        <v>-1096.9140154772576</v>
      </c>
      <c r="S43" s="30">
        <f>PPRD!S43+RCV_RCY!S43+IMP!S43-EXP!S43+STK_CHG!S43-INTMARB!S43</f>
        <v>5999.4436801375668</v>
      </c>
      <c r="T43" s="30">
        <f>PPRD!T43+RCV_RCY!T43+IMP!T43-EXP!T43+STK_CHG!T43-INTMARB!T43</f>
        <v>8392.0244196044878</v>
      </c>
      <c r="U43" s="30">
        <f>PPRD!U43+RCV_RCY!U43+IMP!U43-EXP!U43+STK_CHG!U43-INTMARB!U43</f>
        <v>11697.180825451418</v>
      </c>
      <c r="V43" s="30">
        <f>PPRD!V43+RCV_RCY!V43+IMP!V43-EXP!V43+STK_CHG!V43-INTMARB!V43</f>
        <v>13242.584264832334</v>
      </c>
      <c r="W43" s="30">
        <f>PPRD!W43+RCV_RCY!W43+IMP!W43-EXP!W43+STK_CHG!W43-INTMARB!W43</f>
        <v>7850.2863284608775</v>
      </c>
      <c r="X43" s="30">
        <f>PPRD!X43+RCV_RCY!X43+IMP!X43-EXP!X43+STK_CHG!X43-INTMARB!X43</f>
        <v>8342.9306104901498</v>
      </c>
    </row>
    <row r="44" spans="1:24" ht="11.25" customHeight="1" x14ac:dyDescent="0.2">
      <c r="A44" s="39" t="s">
        <v>75</v>
      </c>
      <c r="B44" s="23" t="s">
        <v>76</v>
      </c>
      <c r="C44" s="30">
        <f>PPRD!C44+RCV_RCY!C44+IMP!C44-EXP!C44+STK_CHG!C44-INTMARB!C44</f>
        <v>-26896.437145313848</v>
      </c>
      <c r="D44" s="30">
        <f>PPRD!D44+RCV_RCY!D44+IMP!D44-EXP!D44+STK_CHG!D44-INTMARB!D44</f>
        <v>-24323.105245055885</v>
      </c>
      <c r="E44" s="30">
        <f>PPRD!E44+RCV_RCY!E44+IMP!E44-EXP!E44+STK_CHG!E44-INTMARB!E44</f>
        <v>-23119.612983662933</v>
      </c>
      <c r="F44" s="30">
        <f>PPRD!F44+RCV_RCY!F44+IMP!F44-EXP!F44+STK_CHG!F44-INTMARB!F44</f>
        <v>-29837.333619948407</v>
      </c>
      <c r="G44" s="30">
        <f>PPRD!G44+RCV_RCY!G44+IMP!G44-EXP!G44+STK_CHG!G44-INTMARB!G44</f>
        <v>-40204.938177128133</v>
      </c>
      <c r="H44" s="30">
        <f>PPRD!H44+RCV_RCY!H44+IMP!H44-EXP!H44+STK_CHG!H44-INTMARB!H44</f>
        <v>-43843.490971625135</v>
      </c>
      <c r="I44" s="30">
        <f>PPRD!I44+RCV_RCY!I44+IMP!I44-EXP!I44+STK_CHG!I44-INTMARB!I44</f>
        <v>-42820.841186586418</v>
      </c>
      <c r="J44" s="30">
        <f>PPRD!J44+RCV_RCY!J44+IMP!J44-EXP!J44+STK_CHG!J44-INTMARB!J44</f>
        <v>-45866.190283748896</v>
      </c>
      <c r="K44" s="30">
        <f>PPRD!K44+RCV_RCY!K44+IMP!K44-EXP!K44+STK_CHG!K44-INTMARB!K44</f>
        <v>-39652.970593293205</v>
      </c>
      <c r="L44" s="30">
        <f>PPRD!L44+RCV_RCY!L44+IMP!L44-EXP!L44+STK_CHG!L44-INTMARB!L44</f>
        <v>-32085.037489251932</v>
      </c>
      <c r="M44" s="30">
        <f>PPRD!M44+RCV_RCY!M44+IMP!M44-EXP!M44+STK_CHG!M44-INTMARB!M44</f>
        <v>-39018.563026655211</v>
      </c>
      <c r="N44" s="30">
        <f>PPRD!N44+RCV_RCY!N44+IMP!N44-EXP!N44+STK_CHG!N44-INTMARB!N44</f>
        <v>-37654.464574376601</v>
      </c>
      <c r="O44" s="30">
        <f>PPRD!O44+RCV_RCY!O44+IMP!O44-EXP!O44+STK_CHG!O44-INTMARB!O44</f>
        <v>-40408.798280309551</v>
      </c>
      <c r="P44" s="30">
        <f>PPRD!P44+RCV_RCY!P44+IMP!P44-EXP!P44+STK_CHG!P44-INTMARB!P44</f>
        <v>-37435.652278589871</v>
      </c>
      <c r="Q44" s="30">
        <f>PPRD!Q44+RCV_RCY!Q44+IMP!Q44-EXP!Q44+STK_CHG!Q44-INTMARB!Q44</f>
        <v>-38276.1736027515</v>
      </c>
      <c r="R44" s="30">
        <f>PPRD!R44+RCV_RCY!R44+IMP!R44-EXP!R44+STK_CHG!R44-INTMARB!R44</f>
        <v>-44559.154944110058</v>
      </c>
      <c r="S44" s="30">
        <f>PPRD!S44+RCV_RCY!S44+IMP!S44-EXP!S44+STK_CHG!S44-INTMARB!S44</f>
        <v>-44145.378847807391</v>
      </c>
      <c r="T44" s="30">
        <f>PPRD!T44+RCV_RCY!T44+IMP!T44-EXP!T44+STK_CHG!T44-INTMARB!T44</f>
        <v>-44356.373860705055</v>
      </c>
      <c r="U44" s="30">
        <f>PPRD!U44+RCV_RCY!U44+IMP!U44-EXP!U44+STK_CHG!U44-INTMARB!U44</f>
        <v>-44233.853912295774</v>
      </c>
      <c r="V44" s="30">
        <f>PPRD!V44+RCV_RCY!V44+IMP!V44-EXP!V44+STK_CHG!V44-INTMARB!V44</f>
        <v>-38660.957007738609</v>
      </c>
      <c r="W44" s="30">
        <f>PPRD!W44+RCV_RCY!W44+IMP!W44-EXP!W44+STK_CHG!W44-INTMARB!W44</f>
        <v>-35259.235167669838</v>
      </c>
      <c r="X44" s="30">
        <f>PPRD!X44+RCV_RCY!X44+IMP!X44-EXP!X44+STK_CHG!X44-INTMARB!X44</f>
        <v>-34206.260189165965</v>
      </c>
    </row>
    <row r="45" spans="1:24" ht="11.25" customHeight="1" x14ac:dyDescent="0.2">
      <c r="A45" s="39" t="s">
        <v>77</v>
      </c>
      <c r="B45" s="23" t="s">
        <v>78</v>
      </c>
      <c r="C45" s="30">
        <f>PPRD!C45+RCV_RCY!C45+IMP!C45-EXP!C45+STK_CHG!C45-INTMARB!C45</f>
        <v>14.962338779019543</v>
      </c>
      <c r="D45" s="30">
        <f>PPRD!D45+RCV_RCY!D45+IMP!D45-EXP!D45+STK_CHG!D45-INTMARB!D45</f>
        <v>4.79191745485815</v>
      </c>
      <c r="E45" s="30">
        <f>PPRD!E45+RCV_RCY!E45+IMP!E45-EXP!E45+STK_CHG!E45-INTMARB!E45</f>
        <v>195.39200343938097</v>
      </c>
      <c r="F45" s="30">
        <f>PPRD!F45+RCV_RCY!F45+IMP!F45-EXP!F45+STK_CHG!F45-INTMARB!F45</f>
        <v>78.008942390369839</v>
      </c>
      <c r="G45" s="30">
        <f>PPRD!G45+RCV_RCY!G45+IMP!G45-EXP!G45+STK_CHG!G45-INTMARB!G45</f>
        <v>424.93336199484077</v>
      </c>
      <c r="H45" s="30">
        <f>PPRD!H45+RCV_RCY!H45+IMP!H45-EXP!H45+STK_CHG!H45-INTMARB!H45</f>
        <v>590.10128976784199</v>
      </c>
      <c r="I45" s="30">
        <f>PPRD!I45+RCV_RCY!I45+IMP!I45-EXP!I45+STK_CHG!I45-INTMARB!I45</f>
        <v>81.814273430782009</v>
      </c>
      <c r="J45" s="30">
        <f>PPRD!J45+RCV_RCY!J45+IMP!J45-EXP!J45+STK_CHG!J45-INTMARB!J45</f>
        <v>320.07497850386903</v>
      </c>
      <c r="K45" s="30">
        <f>PPRD!K45+RCV_RCY!K45+IMP!K45-EXP!K45+STK_CHG!K45-INTMARB!K45</f>
        <v>177.02527944969887</v>
      </c>
      <c r="L45" s="30">
        <f>PPRD!L45+RCV_RCY!L45+IMP!L45-EXP!L45+STK_CHG!L45-INTMARB!L45</f>
        <v>45.930782459157356</v>
      </c>
      <c r="M45" s="30">
        <f>PPRD!M45+RCV_RCY!M45+IMP!M45-EXP!M45+STK_CHG!M45-INTMARB!M45</f>
        <v>-330.44643164230416</v>
      </c>
      <c r="N45" s="30">
        <f>PPRD!N45+RCV_RCY!N45+IMP!N45-EXP!N45+STK_CHG!N45-INTMARB!N45</f>
        <v>-821.31530524505547</v>
      </c>
      <c r="O45" s="30">
        <f>PPRD!O45+RCV_RCY!O45+IMP!O45-EXP!O45+STK_CHG!O45-INTMARB!O45</f>
        <v>-479.39174548581281</v>
      </c>
      <c r="P45" s="30">
        <f>PPRD!P45+RCV_RCY!P45+IMP!P45-EXP!P45+STK_CHG!P45-INTMARB!P45</f>
        <v>117.71496130696451</v>
      </c>
      <c r="Q45" s="30">
        <f>PPRD!Q45+RCV_RCY!Q45+IMP!Q45-EXP!Q45+STK_CHG!Q45-INTMARB!Q45</f>
        <v>36.156835769561411</v>
      </c>
      <c r="R45" s="30">
        <f>PPRD!R45+RCV_RCY!R45+IMP!R45-EXP!R45+STK_CHG!R45-INTMARB!R45</f>
        <v>24.443250214960713</v>
      </c>
      <c r="S45" s="30">
        <f>PPRD!S45+RCV_RCY!S45+IMP!S45-EXP!S45+STK_CHG!S45-INTMARB!S45</f>
        <v>335.49742046431726</v>
      </c>
      <c r="T45" s="30">
        <f>PPRD!T45+RCV_RCY!T45+IMP!T45-EXP!T45+STK_CHG!T45-INTMARB!T45</f>
        <v>723.05614789337835</v>
      </c>
      <c r="U45" s="30">
        <f>PPRD!U45+RCV_RCY!U45+IMP!U45-EXP!U45+STK_CHG!U45-INTMARB!U45</f>
        <v>303.20773860705003</v>
      </c>
      <c r="V45" s="30">
        <f>PPRD!V45+RCV_RCY!V45+IMP!V45-EXP!V45+STK_CHG!V45-INTMARB!V45</f>
        <v>-179.74333619948436</v>
      </c>
      <c r="W45" s="30">
        <f>PPRD!W45+RCV_RCY!W45+IMP!W45-EXP!W45+STK_CHG!W45-INTMARB!W45</f>
        <v>-728.79638865004301</v>
      </c>
      <c r="X45" s="30">
        <f>PPRD!X45+RCV_RCY!X45+IMP!X45-EXP!X45+STK_CHG!X45-INTMARB!X45</f>
        <v>-91.951762682715909</v>
      </c>
    </row>
    <row r="46" spans="1:24" ht="11.25" customHeight="1" x14ac:dyDescent="0.2">
      <c r="A46" s="39" t="s">
        <v>79</v>
      </c>
      <c r="B46" s="23" t="s">
        <v>80</v>
      </c>
      <c r="C46" s="30">
        <f>PPRD!C46+RCV_RCY!C46+IMP!C46-EXP!C46+STK_CHG!C46-INTMARB!C46</f>
        <v>-950.43456577815948</v>
      </c>
      <c r="D46" s="30">
        <f>PPRD!D46+RCV_RCY!D46+IMP!D46-EXP!D46+STK_CHG!D46-INTMARB!D46</f>
        <v>-1345.4328460877061</v>
      </c>
      <c r="E46" s="30">
        <f>PPRD!E46+RCV_RCY!E46+IMP!E46-EXP!E46+STK_CHG!E46-INTMARB!E46</f>
        <v>-1394.3665520206364</v>
      </c>
      <c r="F46" s="30">
        <f>PPRD!F46+RCV_RCY!F46+IMP!F46-EXP!F46+STK_CHG!F46-INTMARB!F46</f>
        <v>-1688.367927773</v>
      </c>
      <c r="G46" s="30">
        <f>PPRD!G46+RCV_RCY!G46+IMP!G46-EXP!G46+STK_CHG!G46-INTMARB!G46</f>
        <v>-1652.2235597592419</v>
      </c>
      <c r="H46" s="30">
        <f>PPRD!H46+RCV_RCY!H46+IMP!H46-EXP!H46+STK_CHG!H46-INTMARB!H46</f>
        <v>-1541.6607050730856</v>
      </c>
      <c r="I46" s="30">
        <f>PPRD!I46+RCV_RCY!I46+IMP!I46-EXP!I46+STK_CHG!I46-INTMARB!I46</f>
        <v>-404.18306104901092</v>
      </c>
      <c r="J46" s="30">
        <f>PPRD!J46+RCV_RCY!J46+IMP!J46-EXP!J46+STK_CHG!J46-INTMARB!J46</f>
        <v>-1357.7483233018038</v>
      </c>
      <c r="K46" s="30">
        <f>PPRD!K46+RCV_RCY!K46+IMP!K46-EXP!K46+STK_CHG!K46-INTMARB!K46</f>
        <v>-1872.4092863284593</v>
      </c>
      <c r="L46" s="30">
        <f>PPRD!L46+RCV_RCY!L46+IMP!L46-EXP!L46+STK_CHG!L46-INTMARB!L46</f>
        <v>-2520.1067927773011</v>
      </c>
      <c r="M46" s="30">
        <f>PPRD!M46+RCV_RCY!M46+IMP!M46-EXP!M46+STK_CHG!M46-INTMARB!M46</f>
        <v>-2700.0202923473771</v>
      </c>
      <c r="N46" s="30">
        <f>PPRD!N46+RCV_RCY!N46+IMP!N46-EXP!N46+STK_CHG!N46-INTMARB!N46</f>
        <v>-2699.0198624247646</v>
      </c>
      <c r="O46" s="30">
        <f>PPRD!O46+RCV_RCY!O46+IMP!O46-EXP!O46+STK_CHG!O46-INTMARB!O46</f>
        <v>-2338.0630266552016</v>
      </c>
      <c r="P46" s="30">
        <f>PPRD!P46+RCV_RCY!P46+IMP!P46-EXP!P46+STK_CHG!P46-INTMARB!P46</f>
        <v>-2176.8821152192572</v>
      </c>
      <c r="Q46" s="30">
        <f>PPRD!Q46+RCV_RCY!Q46+IMP!Q46-EXP!Q46+STK_CHG!Q46-INTMARB!Q46</f>
        <v>-2544.112639724849</v>
      </c>
      <c r="R46" s="30">
        <f>PPRD!R46+RCV_RCY!R46+IMP!R46-EXP!R46+STK_CHG!R46-INTMARB!R46</f>
        <v>-1982.2975924333621</v>
      </c>
      <c r="S46" s="30">
        <f>PPRD!S46+RCV_RCY!S46+IMP!S46-EXP!S46+STK_CHG!S46-INTMARB!S46</f>
        <v>-1786.8499570077372</v>
      </c>
      <c r="T46" s="30">
        <f>PPRD!T46+RCV_RCY!T46+IMP!T46-EXP!T46+STK_CHG!T46-INTMARB!T46</f>
        <v>-1873.7410146173672</v>
      </c>
      <c r="U46" s="30">
        <f>PPRD!U46+RCV_RCY!U46+IMP!U46-EXP!U46+STK_CHG!U46-INTMARB!U46</f>
        <v>-1344.0539982803095</v>
      </c>
      <c r="V46" s="30">
        <f>PPRD!V46+RCV_RCY!V46+IMP!V46-EXP!V46+STK_CHG!V46-INTMARB!V46</f>
        <v>-1136.4566638005208</v>
      </c>
      <c r="W46" s="30">
        <f>PPRD!W46+RCV_RCY!W46+IMP!W46-EXP!W46+STK_CHG!W46-INTMARB!W46</f>
        <v>-1506.3539982803109</v>
      </c>
      <c r="X46" s="30">
        <f>PPRD!X46+RCV_RCY!X46+IMP!X46-EXP!X46+STK_CHG!X46-INTMARB!X46</f>
        <v>-1991.5582115219263</v>
      </c>
    </row>
    <row r="47" spans="1:24" ht="11.25" customHeight="1" x14ac:dyDescent="0.2">
      <c r="A47" s="39" t="s">
        <v>81</v>
      </c>
      <c r="B47" s="23" t="s">
        <v>82</v>
      </c>
      <c r="C47" s="30">
        <f>PPRD!C47+RCV_RCY!C47+IMP!C47-EXP!C47+STK_CHG!C47-INTMARB!C47</f>
        <v>-585.44178847807359</v>
      </c>
      <c r="D47" s="30">
        <f>PPRD!D47+RCV_RCY!D47+IMP!D47-EXP!D47+STK_CHG!D47-INTMARB!D47</f>
        <v>-266.05803955287922</v>
      </c>
      <c r="E47" s="30">
        <f>PPRD!E47+RCV_RCY!E47+IMP!E47-EXP!E47+STK_CHG!E47-INTMARB!E47</f>
        <v>-473.22820292347433</v>
      </c>
      <c r="F47" s="30">
        <f>PPRD!F47+RCV_RCY!F47+IMP!F47-EXP!F47+STK_CHG!F47-INTMARB!F47</f>
        <v>-992.05898538263159</v>
      </c>
      <c r="G47" s="30">
        <f>PPRD!G47+RCV_RCY!G47+IMP!G47-EXP!G47+STK_CHG!G47-INTMARB!G47</f>
        <v>-1227.5328460877031</v>
      </c>
      <c r="H47" s="30">
        <f>PPRD!H47+RCV_RCY!H47+IMP!H47-EXP!H47+STK_CHG!H47-INTMARB!H47</f>
        <v>-1049.3661220980243</v>
      </c>
      <c r="I47" s="30">
        <f>PPRD!I47+RCV_RCY!I47+IMP!I47-EXP!I47+STK_CHG!I47-INTMARB!I47</f>
        <v>-1449.4588134135838</v>
      </c>
      <c r="J47" s="30">
        <f>PPRD!J47+RCV_RCY!J47+IMP!J47-EXP!J47+STK_CHG!J47-INTMARB!J47</f>
        <v>-2001.4509028374896</v>
      </c>
      <c r="K47" s="30">
        <f>PPRD!K47+RCV_RCY!K47+IMP!K47-EXP!K47+STK_CHG!K47-INTMARB!K47</f>
        <v>-2106.4938091143581</v>
      </c>
      <c r="L47" s="30">
        <f>PPRD!L47+RCV_RCY!L47+IMP!L47-EXP!L47+STK_CHG!L47-INTMARB!L47</f>
        <v>-2241.7821152192614</v>
      </c>
      <c r="M47" s="30">
        <f>PPRD!M47+RCV_RCY!M47+IMP!M47-EXP!M47+STK_CHG!M47-INTMARB!M47</f>
        <v>-1618.2257093723119</v>
      </c>
      <c r="N47" s="30">
        <f>PPRD!N47+RCV_RCY!N47+IMP!N47-EXP!N47+STK_CHG!N47-INTMARB!N47</f>
        <v>-1497.0203783319012</v>
      </c>
      <c r="O47" s="30">
        <f>PPRD!O47+RCV_RCY!O47+IMP!O47-EXP!O47+STK_CHG!O47-INTMARB!O47</f>
        <v>-1497.1110060189171</v>
      </c>
      <c r="P47" s="30">
        <f>PPRD!P47+RCV_RCY!P47+IMP!P47-EXP!P47+STK_CHG!P47-INTMARB!P47</f>
        <v>-2117.210232158212</v>
      </c>
      <c r="Q47" s="30">
        <f>PPRD!Q47+RCV_RCY!Q47+IMP!Q47-EXP!Q47+STK_CHG!Q47-INTMARB!Q47</f>
        <v>-2803.3131556319872</v>
      </c>
      <c r="R47" s="30">
        <f>PPRD!R47+RCV_RCY!R47+IMP!R47-EXP!R47+STK_CHG!R47-INTMARB!R47</f>
        <v>-4081.7339638864973</v>
      </c>
      <c r="S47" s="30">
        <f>PPRD!S47+RCV_RCY!S47+IMP!S47-EXP!S47+STK_CHG!S47-INTMARB!S47</f>
        <v>-4098.5219260533086</v>
      </c>
      <c r="T47" s="30">
        <f>PPRD!T47+RCV_RCY!T47+IMP!T47-EXP!T47+STK_CHG!T47-INTMARB!T47</f>
        <v>-4127.7031814273423</v>
      </c>
      <c r="U47" s="30">
        <f>PPRD!U47+RCV_RCY!U47+IMP!U47-EXP!U47+STK_CHG!U47-INTMARB!U47</f>
        <v>-3672.0100601891654</v>
      </c>
      <c r="V47" s="30">
        <f>PPRD!V47+RCV_RCY!V47+IMP!V47-EXP!V47+STK_CHG!V47-INTMARB!V47</f>
        <v>-3409.3545141874465</v>
      </c>
      <c r="W47" s="30">
        <f>PPRD!W47+RCV_RCY!W47+IMP!W47-EXP!W47+STK_CHG!W47-INTMARB!W47</f>
        <v>-3480.8233018056767</v>
      </c>
      <c r="X47" s="30">
        <f>PPRD!X47+RCV_RCY!X47+IMP!X47-EXP!X47+STK_CHG!X47-INTMARB!X47</f>
        <v>-2791.4439380911422</v>
      </c>
    </row>
    <row r="48" spans="1:24" ht="11.25" customHeight="1" x14ac:dyDescent="0.2">
      <c r="A48" s="39" t="s">
        <v>83</v>
      </c>
      <c r="B48" s="23" t="s">
        <v>84</v>
      </c>
      <c r="C48" s="30">
        <f>PPRD!C48+RCV_RCY!C48+IMP!C48-EXP!C48+STK_CHG!C48-INTMARB!C48</f>
        <v>7146.5203783318984</v>
      </c>
      <c r="D48" s="30">
        <f>PPRD!D48+RCV_RCY!D48+IMP!D48-EXP!D48+STK_CHG!D48-INTMARB!D48</f>
        <v>7742.6792777300061</v>
      </c>
      <c r="E48" s="30">
        <f>PPRD!E48+RCV_RCY!E48+IMP!E48-EXP!E48+STK_CHG!E48-INTMARB!E48</f>
        <v>8005.9122098022344</v>
      </c>
      <c r="F48" s="30">
        <f>PPRD!F48+RCV_RCY!F48+IMP!F48-EXP!F48+STK_CHG!F48-INTMARB!F48</f>
        <v>8959.1395528804824</v>
      </c>
      <c r="G48" s="30">
        <f>PPRD!G48+RCV_RCY!G48+IMP!G48-EXP!G48+STK_CHG!G48-INTMARB!G48</f>
        <v>9538.7188306104945</v>
      </c>
      <c r="H48" s="30">
        <f>PPRD!H48+RCV_RCY!H48+IMP!H48-EXP!H48+STK_CHG!H48-INTMARB!H48</f>
        <v>9957.1651762682704</v>
      </c>
      <c r="I48" s="30">
        <f>PPRD!I48+RCV_RCY!I48+IMP!I48-EXP!I48+STK_CHG!I48-INTMARB!I48</f>
        <v>9982.397850386933</v>
      </c>
      <c r="J48" s="30">
        <f>PPRD!J48+RCV_RCY!J48+IMP!J48-EXP!J48+STK_CHG!J48-INTMARB!J48</f>
        <v>9426.2263972484943</v>
      </c>
      <c r="K48" s="30">
        <f>PPRD!K48+RCV_RCY!K48+IMP!K48-EXP!K48+STK_CHG!K48-INTMARB!K48</f>
        <v>9218.8408426483184</v>
      </c>
      <c r="L48" s="30">
        <f>PPRD!L48+RCV_RCY!L48+IMP!L48-EXP!L48+STK_CHG!L48-INTMARB!L48</f>
        <v>7875.5380051590691</v>
      </c>
      <c r="M48" s="30">
        <f>PPRD!M48+RCV_RCY!M48+IMP!M48-EXP!M48+STK_CHG!M48-INTMARB!M48</f>
        <v>7671.4241616509044</v>
      </c>
      <c r="N48" s="30">
        <f>PPRD!N48+RCV_RCY!N48+IMP!N48-EXP!N48+STK_CHG!N48-INTMARB!N48</f>
        <v>6994.7903697334468</v>
      </c>
      <c r="O48" s="30">
        <f>PPRD!O48+RCV_RCY!O48+IMP!O48-EXP!O48+STK_CHG!O48-INTMARB!O48</f>
        <v>4783.4514187446248</v>
      </c>
      <c r="P48" s="30">
        <f>PPRD!P48+RCV_RCY!P48+IMP!P48-EXP!P48+STK_CHG!P48-INTMARB!P48</f>
        <v>2881.6754084264826</v>
      </c>
      <c r="Q48" s="30">
        <f>PPRD!Q48+RCV_RCY!Q48+IMP!Q48-EXP!Q48+STK_CHG!Q48-INTMARB!Q48</f>
        <v>2014.1851246775575</v>
      </c>
      <c r="R48" s="30">
        <f>PPRD!R48+RCV_RCY!R48+IMP!R48-EXP!R48+STK_CHG!R48-INTMARB!R48</f>
        <v>2828.7474634565756</v>
      </c>
      <c r="S48" s="30">
        <f>PPRD!S48+RCV_RCY!S48+IMP!S48-EXP!S48+STK_CHG!S48-INTMARB!S48</f>
        <v>2352.0888220120378</v>
      </c>
      <c r="T48" s="30">
        <f>PPRD!T48+RCV_RCY!T48+IMP!T48-EXP!T48+STK_CHG!T48-INTMARB!T48</f>
        <v>2540.2895098882173</v>
      </c>
      <c r="U48" s="30">
        <f>PPRD!U48+RCV_RCY!U48+IMP!U48-EXP!U48+STK_CHG!U48-INTMARB!U48</f>
        <v>2316.8674978503859</v>
      </c>
      <c r="V48" s="30">
        <f>PPRD!V48+RCV_RCY!V48+IMP!V48-EXP!V48+STK_CHG!V48-INTMARB!V48</f>
        <v>1716.931040412725</v>
      </c>
      <c r="W48" s="30">
        <f>PPRD!W48+RCV_RCY!W48+IMP!W48-EXP!W48+STK_CHG!W48-INTMARB!W48</f>
        <v>1359.3520206362846</v>
      </c>
      <c r="X48" s="30">
        <f>PPRD!X48+RCV_RCY!X48+IMP!X48-EXP!X48+STK_CHG!X48-INTMARB!X48</f>
        <v>1545.6414445399835</v>
      </c>
    </row>
    <row r="49" spans="1:24" ht="11.25" customHeight="1" x14ac:dyDescent="0.2">
      <c r="A49" s="39" t="s">
        <v>85</v>
      </c>
      <c r="B49" s="23" t="s">
        <v>86</v>
      </c>
      <c r="C49" s="30">
        <f>PPRD!C49+RCV_RCY!C49+IMP!C49-EXP!C49+STK_CHG!C49-INTMARB!C49</f>
        <v>16.85451418744627</v>
      </c>
      <c r="D49" s="30">
        <f>PPRD!D49+RCV_RCY!D49+IMP!D49-EXP!D49+STK_CHG!D49-INTMARB!D49</f>
        <v>-12.963714531384378</v>
      </c>
      <c r="E49" s="30">
        <f>PPRD!E49+RCV_RCY!E49+IMP!E49-EXP!E49+STK_CHG!E49-INTMARB!E49</f>
        <v>34.406276870163403</v>
      </c>
      <c r="F49" s="30">
        <f>PPRD!F49+RCV_RCY!F49+IMP!F49-EXP!F49+STK_CHG!F49-INTMARB!F49</f>
        <v>74.339294926913254</v>
      </c>
      <c r="G49" s="30">
        <f>PPRD!G49+RCV_RCY!G49+IMP!G49-EXP!G49+STK_CHG!G49-INTMARB!G49</f>
        <v>210.04471195184846</v>
      </c>
      <c r="H49" s="30">
        <f>PPRD!H49+RCV_RCY!H49+IMP!H49-EXP!H49+STK_CHG!H49-INTMARB!H49</f>
        <v>260.81496130696468</v>
      </c>
      <c r="I49" s="30">
        <f>PPRD!I49+RCV_RCY!I49+IMP!I49-EXP!I49+STK_CHG!I49-INTMARB!I49</f>
        <v>370.83895098882203</v>
      </c>
      <c r="J49" s="30">
        <f>PPRD!J49+RCV_RCY!J49+IMP!J49-EXP!J49+STK_CHG!J49-INTMARB!J49</f>
        <v>257.50945829750646</v>
      </c>
      <c r="K49" s="30">
        <f>PPRD!K49+RCV_RCY!K49+IMP!K49-EXP!K49+STK_CHG!K49-INTMARB!K49</f>
        <v>207.71470335339623</v>
      </c>
      <c r="L49" s="30">
        <f>PPRD!L49+RCV_RCY!L49+IMP!L49-EXP!L49+STK_CHG!L49-INTMARB!L49</f>
        <v>63.350128976784106</v>
      </c>
      <c r="M49" s="30">
        <f>PPRD!M49+RCV_RCY!M49+IMP!M49-EXP!M49+STK_CHG!M49-INTMARB!M49</f>
        <v>287.69389509888236</v>
      </c>
      <c r="N49" s="30">
        <f>PPRD!N49+RCV_RCY!N49+IMP!N49-EXP!N49+STK_CHG!N49-INTMARB!N49</f>
        <v>299.9381771281171</v>
      </c>
      <c r="O49" s="30">
        <f>PPRD!O49+RCV_RCY!O49+IMP!O49-EXP!O49+STK_CHG!O49-INTMARB!O49</f>
        <v>88.336285468615671</v>
      </c>
      <c r="P49" s="30">
        <f>PPRD!P49+RCV_RCY!P49+IMP!P49-EXP!P49+STK_CHG!P49-INTMARB!P49</f>
        <v>41.842734307824578</v>
      </c>
      <c r="Q49" s="30">
        <f>PPRD!Q49+RCV_RCY!Q49+IMP!Q49-EXP!Q49+STK_CHG!Q49-INTMARB!Q49</f>
        <v>54.513757523645666</v>
      </c>
      <c r="R49" s="30">
        <f>PPRD!R49+RCV_RCY!R49+IMP!R49-EXP!R49+STK_CHG!R49-INTMARB!R49</f>
        <v>137.81160791057627</v>
      </c>
      <c r="S49" s="30">
        <f>PPRD!S49+RCV_RCY!S49+IMP!S49-EXP!S49+STK_CHG!S49-INTMARB!S49</f>
        <v>221.63241616509032</v>
      </c>
      <c r="T49" s="30">
        <f>PPRD!T49+RCV_RCY!T49+IMP!T49-EXP!T49+STK_CHG!T49-INTMARB!T49</f>
        <v>182.4085984522784</v>
      </c>
      <c r="U49" s="30">
        <f>PPRD!U49+RCV_RCY!U49+IMP!U49-EXP!U49+STK_CHG!U49-INTMARB!U49</f>
        <v>126.04307824591601</v>
      </c>
      <c r="V49" s="30">
        <f>PPRD!V49+RCV_RCY!V49+IMP!V49-EXP!V49+STK_CHG!V49-INTMARB!V49</f>
        <v>182.23319002579521</v>
      </c>
      <c r="W49" s="30">
        <f>PPRD!W49+RCV_RCY!W49+IMP!W49-EXP!W49+STK_CHG!W49-INTMARB!W49</f>
        <v>212.99217540842633</v>
      </c>
      <c r="X49" s="30">
        <f>PPRD!X49+RCV_RCY!X49+IMP!X49-EXP!X49+STK_CHG!X49-INTMARB!X49</f>
        <v>225.96758383490965</v>
      </c>
    </row>
    <row r="50" spans="1:24" ht="11.25" customHeight="1" x14ac:dyDescent="0.2">
      <c r="A50" s="39" t="s">
        <v>87</v>
      </c>
      <c r="B50" s="23" t="s">
        <v>88</v>
      </c>
      <c r="C50" s="30">
        <f>PPRD!C50+RCV_RCY!C50+IMP!C50-EXP!C50+STK_CHG!C50-INTMARB!C50</f>
        <v>-1185.5425623387791</v>
      </c>
      <c r="D50" s="30">
        <f>PPRD!D50+RCV_RCY!D50+IMP!D50-EXP!D50+STK_CHG!D50-INTMARB!D50</f>
        <v>-628.25485812553723</v>
      </c>
      <c r="E50" s="30">
        <f>PPRD!E50+RCV_RCY!E50+IMP!E50-EXP!E50+STK_CHG!E50-INTMARB!E50</f>
        <v>-898.97024935511593</v>
      </c>
      <c r="F50" s="30">
        <f>PPRD!F50+RCV_RCY!F50+IMP!F50-EXP!F50+STK_CHG!F50-INTMARB!F50</f>
        <v>-797.0222699914018</v>
      </c>
      <c r="G50" s="30">
        <f>PPRD!G50+RCV_RCY!G50+IMP!G50-EXP!G50+STK_CHG!G50-INTMARB!G50</f>
        <v>-1027.5064488392097</v>
      </c>
      <c r="H50" s="30">
        <f>PPRD!H50+RCV_RCY!H50+IMP!H50-EXP!H50+STK_CHG!H50-INTMARB!H50</f>
        <v>5.5954428202926128</v>
      </c>
      <c r="I50" s="30">
        <f>PPRD!I50+RCV_RCY!I50+IMP!I50-EXP!I50+STK_CHG!I50-INTMARB!I50</f>
        <v>-1596.6815133276023</v>
      </c>
      <c r="J50" s="30">
        <f>PPRD!J50+RCV_RCY!J50+IMP!J50-EXP!J50+STK_CHG!J50-INTMARB!J50</f>
        <v>-1459.3438521066214</v>
      </c>
      <c r="K50" s="30">
        <f>PPRD!K50+RCV_RCY!K50+IMP!K50-EXP!K50+STK_CHG!K50-INTMARB!K50</f>
        <v>-1665.6487532244198</v>
      </c>
      <c r="L50" s="30">
        <f>PPRD!L50+RCV_RCY!L50+IMP!L50-EXP!L50+STK_CHG!L50-INTMARB!L50</f>
        <v>-2822.9564058469459</v>
      </c>
      <c r="M50" s="30">
        <f>PPRD!M50+RCV_RCY!M50+IMP!M50-EXP!M50+STK_CHG!M50-INTMARB!M50</f>
        <v>-3950.706018916595</v>
      </c>
      <c r="N50" s="30">
        <f>PPRD!N50+RCV_RCY!N50+IMP!N50-EXP!N50+STK_CHG!N50-INTMARB!N50</f>
        <v>-3447.2126397248503</v>
      </c>
      <c r="O50" s="30">
        <f>PPRD!O50+RCV_RCY!O50+IMP!O50-EXP!O50+STK_CHG!O50-INTMARB!O50</f>
        <v>-3210.2834049871017</v>
      </c>
      <c r="P50" s="30">
        <f>PPRD!P50+RCV_RCY!P50+IMP!P50-EXP!P50+STK_CHG!P50-INTMARB!P50</f>
        <v>-3644.0176268271716</v>
      </c>
      <c r="Q50" s="30">
        <f>PPRD!Q50+RCV_RCY!Q50+IMP!Q50-EXP!Q50+STK_CHG!Q50-INTMARB!Q50</f>
        <v>-3834.6036973344812</v>
      </c>
      <c r="R50" s="30">
        <f>PPRD!R50+RCV_RCY!R50+IMP!R50-EXP!R50+STK_CHG!R50-INTMARB!R50</f>
        <v>-4053.0125537403264</v>
      </c>
      <c r="S50" s="30">
        <f>PPRD!S50+RCV_RCY!S50+IMP!S50-EXP!S50+STK_CHG!S50-INTMARB!S50</f>
        <v>-4944.3336199484065</v>
      </c>
      <c r="T50" s="30">
        <f>PPRD!T50+RCV_RCY!T50+IMP!T50-EXP!T50+STK_CHG!T50-INTMARB!T50</f>
        <v>-7460.852106620815</v>
      </c>
      <c r="U50" s="30">
        <f>PPRD!U50+RCV_RCY!U50+IMP!U50-EXP!U50+STK_CHG!U50-INTMARB!U50</f>
        <v>-6229.3795356835717</v>
      </c>
      <c r="V50" s="30">
        <f>PPRD!V50+RCV_RCY!V50+IMP!V50-EXP!V50+STK_CHG!V50-INTMARB!V50</f>
        <v>-4186.2969045571936</v>
      </c>
      <c r="W50" s="30">
        <f>PPRD!W50+RCV_RCY!W50+IMP!W50-EXP!W50+STK_CHG!W50-INTMARB!W50</f>
        <v>-2797.9429922613904</v>
      </c>
      <c r="X50" s="30">
        <f>PPRD!X50+RCV_RCY!X50+IMP!X50-EXP!X50+STK_CHG!X50-INTMARB!X50</f>
        <v>-4296.7478073946686</v>
      </c>
    </row>
    <row r="51" spans="1:24" ht="11.25" customHeight="1" x14ac:dyDescent="0.2">
      <c r="A51" s="24" t="s">
        <v>89</v>
      </c>
      <c r="B51" s="25" t="s">
        <v>90</v>
      </c>
      <c r="C51" s="31">
        <f>PPRD!C51+RCV_RCY!C51+IMP!C51-EXP!C51+STK_CHG!C51-INTMARB!C51</f>
        <v>308597.40421324165</v>
      </c>
      <c r="D51" s="31">
        <f>PPRD!D51+RCV_RCY!D51+IMP!D51-EXP!D51+STK_CHG!D51-INTMARB!D51</f>
        <v>319655.43860705069</v>
      </c>
      <c r="E51" s="31">
        <f>PPRD!E51+RCV_RCY!E51+IMP!E51-EXP!E51+STK_CHG!E51-INTMARB!E51</f>
        <v>321954.02631126391</v>
      </c>
      <c r="F51" s="31">
        <f>PPRD!F51+RCV_RCY!F51+IMP!F51-EXP!F51+STK_CHG!F51-INTMARB!F51</f>
        <v>338619.51066208078</v>
      </c>
      <c r="G51" s="31">
        <f>PPRD!G51+RCV_RCY!G51+IMP!G51-EXP!G51+STK_CHG!G51-INTMARB!G51</f>
        <v>347546.36165090278</v>
      </c>
      <c r="H51" s="31">
        <f>PPRD!H51+RCV_RCY!H51+IMP!H51-EXP!H51+STK_CHG!H51-INTMARB!H51</f>
        <v>359711.09905417013</v>
      </c>
      <c r="I51" s="31">
        <f>PPRD!I51+RCV_RCY!I51+IMP!I51-EXP!I51+STK_CHG!I51-INTMARB!I51</f>
        <v>359550.26569217548</v>
      </c>
      <c r="J51" s="31">
        <f>PPRD!J51+RCV_RCY!J51+IMP!J51-EXP!J51+STK_CHG!J51-INTMARB!J51</f>
        <v>353037.39320722269</v>
      </c>
      <c r="K51" s="31">
        <f>PPRD!K51+RCV_RCY!K51+IMP!K51-EXP!K51+STK_CHG!K51-INTMARB!K51</f>
        <v>359282.43456577801</v>
      </c>
      <c r="L51" s="31">
        <f>PPRD!L51+RCV_RCY!L51+IMP!L51-EXP!L51+STK_CHG!L51-INTMARB!L51</f>
        <v>337691.7359415305</v>
      </c>
      <c r="M51" s="31">
        <f>PPRD!M51+RCV_RCY!M51+IMP!M51-EXP!M51+STK_CHG!M51-INTMARB!M51</f>
        <v>362842.24350816855</v>
      </c>
      <c r="N51" s="31">
        <f>PPRD!N51+RCV_RCY!N51+IMP!N51-EXP!N51+STK_CHG!N51-INTMARB!N51</f>
        <v>333517.25666380057</v>
      </c>
      <c r="O51" s="31">
        <f>PPRD!O51+RCV_RCY!O51+IMP!O51-EXP!O51+STK_CHG!O51-INTMARB!O51</f>
        <v>327417.93645743764</v>
      </c>
      <c r="P51" s="31">
        <f>PPRD!P51+RCV_RCY!P51+IMP!P51-EXP!P51+STK_CHG!P51-INTMARB!P51</f>
        <v>321384.12734307826</v>
      </c>
      <c r="Q51" s="31">
        <f>PPRD!Q51+RCV_RCY!Q51+IMP!Q51-EXP!Q51+STK_CHG!Q51-INTMARB!Q51</f>
        <v>283520.27635425614</v>
      </c>
      <c r="R51" s="31">
        <f>PPRD!R51+RCV_RCY!R51+IMP!R51-EXP!R51+STK_CHG!R51-INTMARB!R51</f>
        <v>296079.95141874469</v>
      </c>
      <c r="S51" s="31">
        <f>PPRD!S51+RCV_RCY!S51+IMP!S51-EXP!S51+STK_CHG!S51-INTMARB!S51</f>
        <v>313359.09888220119</v>
      </c>
      <c r="T51" s="31">
        <f>PPRD!T51+RCV_RCY!T51+IMP!T51-EXP!T51+STK_CHG!T51-INTMARB!T51</f>
        <v>330991.80085984519</v>
      </c>
      <c r="U51" s="31">
        <f>PPRD!U51+RCV_RCY!U51+IMP!U51-EXP!U51+STK_CHG!U51-INTMARB!U51</f>
        <v>324842.04196044715</v>
      </c>
      <c r="V51" s="31">
        <f>PPRD!V51+RCV_RCY!V51+IMP!V51-EXP!V51+STK_CHG!V51-INTMARB!V51</f>
        <v>335068.98005159065</v>
      </c>
      <c r="W51" s="31">
        <f>PPRD!W51+RCV_RCY!W51+IMP!W51-EXP!W51+STK_CHG!W51-INTMARB!W51</f>
        <v>327004.05477214098</v>
      </c>
      <c r="X51" s="31">
        <f>PPRD!X51+RCV_RCY!X51+IMP!X51-EXP!X51+STK_CHG!X51-INTMARB!X51</f>
        <v>339112.09432502155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:W52" si="20">SUM(C53:C70)</f>
        <v>96276.544797936338</v>
      </c>
      <c r="D52" s="31">
        <f t="shared" si="20"/>
        <v>99546.158383490969</v>
      </c>
      <c r="E52" s="31">
        <f t="shared" si="20"/>
        <v>97812.805588993971</v>
      </c>
      <c r="F52" s="31">
        <f t="shared" si="20"/>
        <v>106131.92330180567</v>
      </c>
      <c r="G52" s="31">
        <f t="shared" si="20"/>
        <v>112160.0582115219</v>
      </c>
      <c r="H52" s="31">
        <f t="shared" si="20"/>
        <v>119288.9918314703</v>
      </c>
      <c r="I52" s="31">
        <f t="shared" si="20"/>
        <v>127067.83035253652</v>
      </c>
      <c r="J52" s="31">
        <f t="shared" si="20"/>
        <v>136845.56500429919</v>
      </c>
      <c r="K52" s="31">
        <f t="shared" si="20"/>
        <v>147127.00541702495</v>
      </c>
      <c r="L52" s="31">
        <f t="shared" si="20"/>
        <v>153838.50851246776</v>
      </c>
      <c r="M52" s="31">
        <f t="shared" si="20"/>
        <v>171623.89363714526</v>
      </c>
      <c r="N52" s="31">
        <f t="shared" si="20"/>
        <v>167505.5159931212</v>
      </c>
      <c r="O52" s="31">
        <f t="shared" si="20"/>
        <v>185117.12106620811</v>
      </c>
      <c r="P52" s="31">
        <f t="shared" si="20"/>
        <v>194085.68968185721</v>
      </c>
      <c r="Q52" s="31">
        <f t="shared" si="20"/>
        <v>193196.93112639719</v>
      </c>
      <c r="R52" s="31">
        <f t="shared" si="20"/>
        <v>198619.05073086842</v>
      </c>
      <c r="S52" s="31">
        <f t="shared" si="20"/>
        <v>201231.26655202062</v>
      </c>
      <c r="T52" s="31">
        <f t="shared" si="20"/>
        <v>205065.29613069649</v>
      </c>
      <c r="U52" s="31">
        <f t="shared" si="20"/>
        <v>213949.5566638005</v>
      </c>
      <c r="V52" s="31">
        <f t="shared" si="20"/>
        <v>219860.80386930346</v>
      </c>
      <c r="W52" s="31">
        <f t="shared" si="20"/>
        <v>226061.13181427345</v>
      </c>
      <c r="X52" s="31">
        <f t="shared" ref="X52" si="21">SUM(X53:X70)</f>
        <v>236716.50911435945</v>
      </c>
    </row>
    <row r="53" spans="1:24" ht="11.25" customHeight="1" x14ac:dyDescent="0.2">
      <c r="A53" s="22" t="s">
        <v>93</v>
      </c>
      <c r="B53" s="23" t="s">
        <v>94</v>
      </c>
      <c r="C53" s="30">
        <f>PPRD!C53+RCV_RCY!C53+IMP!C53-EXP!C53+STK_CHG!C53-INTMARB!C53</f>
        <v>30110.359071367155</v>
      </c>
      <c r="D53" s="30">
        <f>PPRD!D53+RCV_RCY!D53+IMP!D53-EXP!D53+STK_CHG!D53-INTMARB!D53</f>
        <v>32107.784780739465</v>
      </c>
      <c r="E53" s="30">
        <f>PPRD!E53+RCV_RCY!E53+IMP!E53-EXP!E53+STK_CHG!E53-INTMARB!E53</f>
        <v>26879.171797076524</v>
      </c>
      <c r="F53" s="30">
        <f>PPRD!F53+RCV_RCY!F53+IMP!F53-EXP!F53+STK_CHG!F53-INTMARB!F53</f>
        <v>26195.753654342217</v>
      </c>
      <c r="G53" s="30">
        <f>PPRD!G53+RCV_RCY!G53+IMP!G53-EXP!G53+STK_CHG!G53-INTMARB!G53</f>
        <v>27790.953654342222</v>
      </c>
      <c r="H53" s="30">
        <f>PPRD!H53+RCV_RCY!H53+IMP!H53-EXP!H53+STK_CHG!H53-INTMARB!H53</f>
        <v>26398.1200343938</v>
      </c>
      <c r="I53" s="30">
        <f>PPRD!I53+RCV_RCY!I53+IMP!I53-EXP!I53+STK_CHG!I53-INTMARB!I53</f>
        <v>26654.087790197758</v>
      </c>
      <c r="J53" s="30">
        <f>PPRD!J53+RCV_RCY!J53+IMP!J53-EXP!J53+STK_CHG!J53-INTMARB!J53</f>
        <v>26457.848151332753</v>
      </c>
      <c r="K53" s="30">
        <f>PPRD!K53+RCV_RCY!K53+IMP!K53-EXP!K53+STK_CHG!K53-INTMARB!K53</f>
        <v>27996.839724849528</v>
      </c>
      <c r="L53" s="30">
        <f>PPRD!L53+RCV_RCY!L53+IMP!L53-EXP!L53+STK_CHG!L53-INTMARB!L53</f>
        <v>28288.851074806538</v>
      </c>
      <c r="M53" s="30">
        <f>PPRD!M53+RCV_RCY!M53+IMP!M53-EXP!M53+STK_CHG!M53-INTMARB!M53</f>
        <v>31971.187274290623</v>
      </c>
      <c r="N53" s="30">
        <f>PPRD!N53+RCV_RCY!N53+IMP!N53-EXP!N53+STK_CHG!N53-INTMARB!N53</f>
        <v>26433.824247635424</v>
      </c>
      <c r="O53" s="30">
        <f>PPRD!O53+RCV_RCY!O53+IMP!O53-EXP!O53+STK_CHG!O53-INTMARB!O53</f>
        <v>28518.71496130696</v>
      </c>
      <c r="P53" s="30">
        <f>PPRD!P53+RCV_RCY!P53+IMP!P53-EXP!P53+STK_CHG!P53-INTMARB!P53</f>
        <v>31643.449613069639</v>
      </c>
      <c r="Q53" s="30">
        <f>PPRD!Q53+RCV_RCY!Q53+IMP!Q53-EXP!Q53+STK_CHG!Q53-INTMARB!Q53</f>
        <v>31818.50481513327</v>
      </c>
      <c r="R53" s="30">
        <f>PPRD!R53+RCV_RCY!R53+IMP!R53-EXP!R53+STK_CHG!R53-INTMARB!R53</f>
        <v>28889.785468615646</v>
      </c>
      <c r="S53" s="30">
        <f>PPRD!S53+RCV_RCY!S53+IMP!S53-EXP!S53+STK_CHG!S53-INTMARB!S53</f>
        <v>29715.549269131556</v>
      </c>
      <c r="T53" s="30">
        <f>PPRD!T53+RCV_RCY!T53+IMP!T53-EXP!T53+STK_CHG!T53-INTMARB!T53</f>
        <v>25309.197334479788</v>
      </c>
      <c r="U53" s="30">
        <f>PPRD!U53+RCV_RCY!U53+IMP!U53-EXP!U53+STK_CHG!U53-INTMARB!U53</f>
        <v>29568.480653482373</v>
      </c>
      <c r="V53" s="30">
        <f>PPRD!V53+RCV_RCY!V53+IMP!V53-EXP!V53+STK_CHG!V53-INTMARB!V53</f>
        <v>27537.359501289768</v>
      </c>
      <c r="W53" s="30">
        <f>PPRD!W53+RCV_RCY!W53+IMP!W53-EXP!W53+STK_CHG!W53-INTMARB!W53</f>
        <v>29852.042390369737</v>
      </c>
      <c r="X53" s="30">
        <f>PPRD!X53+RCV_RCY!X53+IMP!X53-EXP!X53+STK_CHG!X53-INTMARB!X53</f>
        <v>29949.094668959588</v>
      </c>
    </row>
    <row r="54" spans="1:24" ht="11.25" customHeight="1" x14ac:dyDescent="0.2">
      <c r="A54" s="22" t="s">
        <v>95</v>
      </c>
      <c r="B54" s="23" t="s">
        <v>96</v>
      </c>
      <c r="C54" s="30">
        <f>PPRD!C54+RCV_RCY!C54+IMP!C54-EXP!C54+STK_CHG!C54-INTMARB!C54</f>
        <v>43.62055030094583</v>
      </c>
      <c r="D54" s="30">
        <f>PPRD!D54+RCV_RCY!D54+IMP!D54-EXP!D54+STK_CHG!D54-INTMARB!D54</f>
        <v>41.696732588134132</v>
      </c>
      <c r="E54" s="30">
        <f>PPRD!E54+RCV_RCY!E54+IMP!E54-EXP!E54+STK_CHG!E54-INTMARB!E54</f>
        <v>42.513585554600169</v>
      </c>
      <c r="F54" s="30">
        <f>PPRD!F54+RCV_RCY!F54+IMP!F54-EXP!F54+STK_CHG!F54-INTMARB!F54</f>
        <v>42.164058469475492</v>
      </c>
      <c r="G54" s="30">
        <f>PPRD!G54+RCV_RCY!G54+IMP!G54-EXP!G54+STK_CHG!G54-INTMARB!G54</f>
        <v>40.427858985382628</v>
      </c>
      <c r="H54" s="30">
        <f>PPRD!H54+RCV_RCY!H54+IMP!H54-EXP!H54+STK_CHG!H54-INTMARB!H54</f>
        <v>41.34952708512467</v>
      </c>
      <c r="I54" s="30">
        <f>PPRD!I54+RCV_RCY!I54+IMP!I54-EXP!I54+STK_CHG!I54-INTMARB!I54</f>
        <v>39.919604471195179</v>
      </c>
      <c r="J54" s="30">
        <f>PPRD!J54+RCV_RCY!J54+IMP!J54-EXP!J54+STK_CHG!J54-INTMARB!J54</f>
        <v>40.0079105760963</v>
      </c>
      <c r="K54" s="30">
        <f>PPRD!K54+RCV_RCY!K54+IMP!K54-EXP!K54+STK_CHG!K54-INTMARB!K54</f>
        <v>39.993035253654341</v>
      </c>
      <c r="L54" s="30">
        <f>PPRD!L54+RCV_RCY!L54+IMP!L54-EXP!L54+STK_CHG!L54-INTMARB!L54</f>
        <v>38.538005159071368</v>
      </c>
      <c r="M54" s="30">
        <f>PPRD!M54+RCV_RCY!M54+IMP!M54-EXP!M54+STK_CHG!M54-INTMARB!M54</f>
        <v>40.962768701633699</v>
      </c>
      <c r="N54" s="30">
        <f>PPRD!N54+RCV_RCY!N54+IMP!N54-EXP!N54+STK_CHG!N54-INTMARB!N54</f>
        <v>41.038521066208077</v>
      </c>
      <c r="O54" s="30">
        <f>PPRD!O54+RCV_RCY!O54+IMP!O54-EXP!O54+STK_CHG!O54-INTMARB!O54</f>
        <v>39.379965606190879</v>
      </c>
      <c r="P54" s="30">
        <f>PPRD!P54+RCV_RCY!P54+IMP!P54-EXP!P54+STK_CHG!P54-INTMARB!P54</f>
        <v>35.560963026655202</v>
      </c>
      <c r="Q54" s="30">
        <f>PPRD!Q54+RCV_RCY!Q54+IMP!Q54-EXP!Q54+STK_CHG!Q54-INTMARB!Q54</f>
        <v>41.318400687876178</v>
      </c>
      <c r="R54" s="30">
        <f>PPRD!R54+RCV_RCY!R54+IMP!R54-EXP!R54+STK_CHG!R54-INTMARB!R54</f>
        <v>41.91272570937231</v>
      </c>
      <c r="S54" s="30">
        <f>PPRD!S54+RCV_RCY!S54+IMP!S54-EXP!S54+STK_CHG!S54-INTMARB!S54</f>
        <v>43.04049871023215</v>
      </c>
      <c r="T54" s="30">
        <f>PPRD!T54+RCV_RCY!T54+IMP!T54-EXP!T54+STK_CHG!T54-INTMARB!T54</f>
        <v>44.859157351676693</v>
      </c>
      <c r="U54" s="30">
        <f>PPRD!U54+RCV_RCY!U54+IMP!U54-EXP!U54+STK_CHG!U54-INTMARB!U54</f>
        <v>41.266552020636283</v>
      </c>
      <c r="V54" s="30">
        <f>PPRD!V54+RCV_RCY!V54+IMP!V54-EXP!V54+STK_CHG!V54-INTMARB!V54</f>
        <v>42.903181427343071</v>
      </c>
      <c r="W54" s="30">
        <f>PPRD!W54+RCV_RCY!W54+IMP!W54-EXP!W54+STK_CHG!W54-INTMARB!W54</f>
        <v>43.74582975064488</v>
      </c>
      <c r="X54" s="30">
        <f>PPRD!X54+RCV_RCY!X54+IMP!X54-EXP!X54+STK_CHG!X54-INTMARB!X54</f>
        <v>43.232244196044711</v>
      </c>
    </row>
    <row r="55" spans="1:24" ht="11.25" customHeight="1" x14ac:dyDescent="0.2">
      <c r="A55" s="22" t="s">
        <v>97</v>
      </c>
      <c r="B55" s="23" t="s">
        <v>98</v>
      </c>
      <c r="C55" s="30">
        <f>PPRD!C55+RCV_RCY!C55+IMP!C55-EXP!C55+STK_CHG!C55-INTMARB!C55</f>
        <v>1829.4057609630268</v>
      </c>
      <c r="D55" s="30">
        <f>PPRD!D55+RCV_RCY!D55+IMP!D55-EXP!D55+STK_CHG!D55-INTMARB!D55</f>
        <v>2213.1109200343931</v>
      </c>
      <c r="E55" s="30">
        <f>PPRD!E55+RCV_RCY!E55+IMP!E55-EXP!E55+STK_CHG!E55-INTMARB!E55</f>
        <v>3014.8337059329324</v>
      </c>
      <c r="F55" s="30">
        <f>PPRD!F55+RCV_RCY!F55+IMP!F55-EXP!F55+STK_CHG!F55-INTMARB!F55</f>
        <v>3723.7587274290622</v>
      </c>
      <c r="G55" s="30">
        <f>PPRD!G55+RCV_RCY!G55+IMP!G55-EXP!G55+STK_CHG!G55-INTMARB!G55</f>
        <v>4946.4044711951847</v>
      </c>
      <c r="H55" s="30">
        <f>PPRD!H55+RCV_RCY!H55+IMP!H55-EXP!H55+STK_CHG!H55-INTMARB!H55</f>
        <v>5855.0805674978519</v>
      </c>
      <c r="I55" s="30">
        <f>PPRD!I55+RCV_RCY!I55+IMP!I55-EXP!I55+STK_CHG!I55-INTMARB!I55</f>
        <v>6767.9451418744602</v>
      </c>
      <c r="J55" s="30">
        <f>PPRD!J55+RCV_RCY!J55+IMP!J55-EXP!J55+STK_CHG!J55-INTMARB!J55</f>
        <v>8590.4925193465133</v>
      </c>
      <c r="K55" s="30">
        <f>PPRD!K55+RCV_RCY!K55+IMP!K55-EXP!K55+STK_CHG!K55-INTMARB!K55</f>
        <v>9736.4429062768686</v>
      </c>
      <c r="L55" s="30">
        <f>PPRD!L55+RCV_RCY!L55+IMP!L55-EXP!L55+STK_CHG!L55-INTMARB!L55</f>
        <v>10709.88116938951</v>
      </c>
      <c r="M55" s="30">
        <f>PPRD!M55+RCV_RCY!M55+IMP!M55-EXP!M55+STK_CHG!M55-INTMARB!M55</f>
        <v>12024.26173688736</v>
      </c>
      <c r="N55" s="30">
        <f>PPRD!N55+RCV_RCY!N55+IMP!N55-EXP!N55+STK_CHG!N55-INTMARB!N55</f>
        <v>14217.274204643163</v>
      </c>
      <c r="O55" s="30">
        <f>PPRD!O55+RCV_RCY!O55+IMP!O55-EXP!O55+STK_CHG!O55-INTMARB!O55</f>
        <v>16119.425279449697</v>
      </c>
      <c r="P55" s="30">
        <f>PPRD!P55+RCV_RCY!P55+IMP!P55-EXP!P55+STK_CHG!P55-INTMARB!P55</f>
        <v>18012.474118658643</v>
      </c>
      <c r="Q55" s="30">
        <f>PPRD!Q55+RCV_RCY!Q55+IMP!Q55-EXP!Q55+STK_CHG!Q55-INTMARB!Q55</f>
        <v>19119.231212381768</v>
      </c>
      <c r="R55" s="30">
        <f>PPRD!R55+RCV_RCY!R55+IMP!R55-EXP!R55+STK_CHG!R55-INTMARB!R55</f>
        <v>22631.534221840066</v>
      </c>
      <c r="S55" s="30">
        <f>PPRD!S55+RCV_RCY!S55+IMP!S55-EXP!S55+STK_CHG!S55-INTMARB!S55</f>
        <v>22941.928374892519</v>
      </c>
      <c r="T55" s="30">
        <f>PPRD!T55+RCV_RCY!T55+IMP!T55-EXP!T55+STK_CHG!T55-INTMARB!T55</f>
        <v>26854.095356835773</v>
      </c>
      <c r="U55" s="30">
        <f>PPRD!U55+RCV_RCY!U55+IMP!U55-EXP!U55+STK_CHG!U55-INTMARB!U55</f>
        <v>27568.004987102322</v>
      </c>
      <c r="V55" s="30">
        <f>PPRD!V55+RCV_RCY!V55+IMP!V55-EXP!V55+STK_CHG!V55-INTMARB!V55</f>
        <v>31566.449957007735</v>
      </c>
      <c r="W55" s="30">
        <f>PPRD!W55+RCV_RCY!W55+IMP!W55-EXP!W55+STK_CHG!W55-INTMARB!W55</f>
        <v>34220.353654342216</v>
      </c>
      <c r="X55" s="30">
        <f>PPRD!X55+RCV_RCY!X55+IMP!X55-EXP!X55+STK_CHG!X55-INTMARB!X55</f>
        <v>33251.945313843513</v>
      </c>
    </row>
    <row r="56" spans="1:24" ht="11.25" customHeight="1" x14ac:dyDescent="0.2">
      <c r="A56" s="22" t="s">
        <v>99</v>
      </c>
      <c r="B56" s="23" t="s">
        <v>100</v>
      </c>
      <c r="C56" s="30">
        <f>PPRD!C56+RCV_RCY!C56+IMP!C56-EXP!C56+STK_CHG!C56-INTMARB!C56</f>
        <v>9.7351676698194325</v>
      </c>
      <c r="D56" s="30">
        <f>PPRD!D56+RCV_RCY!D56+IMP!D56-EXP!D56+STK_CHG!D56-INTMARB!D56</f>
        <v>15.520378331900254</v>
      </c>
      <c r="E56" s="30">
        <f>PPRD!E56+RCV_RCY!E56+IMP!E56-EXP!E56+STK_CHG!E56-INTMARB!E56</f>
        <v>22.892175408426482</v>
      </c>
      <c r="F56" s="30">
        <f>PPRD!F56+RCV_RCY!F56+IMP!F56-EXP!F56+STK_CHG!F56-INTMARB!F56</f>
        <v>35.712381771281152</v>
      </c>
      <c r="G56" s="30">
        <f>PPRD!G56+RCV_RCY!G56+IMP!G56-EXP!G56+STK_CHG!G56-INTMARB!G56</f>
        <v>59.407824591573515</v>
      </c>
      <c r="H56" s="30">
        <f>PPRD!H56+RCV_RCY!H56+IMP!H56-EXP!H56+STK_CHG!H56-INTMARB!H56</f>
        <v>125.42459157351674</v>
      </c>
      <c r="I56" s="30">
        <f>PPRD!I56+RCV_RCY!I56+IMP!I56-EXP!I56+STK_CHG!I56-INTMARB!I56</f>
        <v>214.0558899398109</v>
      </c>
      <c r="J56" s="30">
        <f>PPRD!J56+RCV_RCY!J56+IMP!J56-EXP!J56+STK_CHG!J56-INTMARB!J56</f>
        <v>323.86216680997416</v>
      </c>
      <c r="K56" s="30">
        <f>PPRD!K56+RCV_RCY!K56+IMP!K56-EXP!K56+STK_CHG!K56-INTMARB!K56</f>
        <v>638.13190025795359</v>
      </c>
      <c r="L56" s="30">
        <f>PPRD!L56+RCV_RCY!L56+IMP!L56-EXP!L56+STK_CHG!L56-INTMARB!L56</f>
        <v>1203.8676698194324</v>
      </c>
      <c r="M56" s="30">
        <f>PPRD!M56+RCV_RCY!M56+IMP!M56-EXP!M56+STK_CHG!M56-INTMARB!M56</f>
        <v>1931.4585554600169</v>
      </c>
      <c r="N56" s="30">
        <f>PPRD!N56+RCV_RCY!N56+IMP!N56-EXP!N56+STK_CHG!N56-INTMARB!N56</f>
        <v>3897.638263112638</v>
      </c>
      <c r="O56" s="30">
        <f>PPRD!O56+RCV_RCY!O56+IMP!O56-EXP!O56+STK_CHG!O56-INTMARB!O56</f>
        <v>5706.480137575234</v>
      </c>
      <c r="P56" s="30">
        <f>PPRD!P56+RCV_RCY!P56+IMP!P56-EXP!P56+STK_CHG!P56-INTMARB!P56</f>
        <v>6824.2461736887362</v>
      </c>
      <c r="Q56" s="30">
        <f>PPRD!Q56+RCV_RCY!Q56+IMP!Q56-EXP!Q56+STK_CHG!Q56-INTMARB!Q56</f>
        <v>7628.300429922615</v>
      </c>
      <c r="R56" s="30">
        <f>PPRD!R56+RCV_RCY!R56+IMP!R56-EXP!R56+STK_CHG!R56-INTMARB!R56</f>
        <v>8191.0590713671518</v>
      </c>
      <c r="S56" s="30">
        <f>PPRD!S56+RCV_RCY!S56+IMP!S56-EXP!S56+STK_CHG!S56-INTMARB!S56</f>
        <v>8207.7483233018047</v>
      </c>
      <c r="T56" s="30">
        <f>PPRD!T56+RCV_RCY!T56+IMP!T56-EXP!T56+STK_CHG!T56-INTMARB!T56</f>
        <v>8774.7242476354259</v>
      </c>
      <c r="U56" s="30">
        <f>PPRD!U56+RCV_RCY!U56+IMP!U56-EXP!U56+STK_CHG!U56-INTMARB!U56</f>
        <v>9293.1901977644011</v>
      </c>
      <c r="V56" s="30">
        <f>PPRD!V56+RCV_RCY!V56+IMP!V56-EXP!V56+STK_CHG!V56-INTMARB!V56</f>
        <v>10148.339724849524</v>
      </c>
      <c r="W56" s="30">
        <f>PPRD!W56+RCV_RCY!W56+IMP!W56-EXP!W56+STK_CHG!W56-INTMARB!W56</f>
        <v>12022.219260533106</v>
      </c>
      <c r="X56" s="30">
        <f>PPRD!X56+RCV_RCY!X56+IMP!X56-EXP!X56+STK_CHG!X56-INTMARB!X56</f>
        <v>13679.082975064484</v>
      </c>
    </row>
    <row r="57" spans="1:24" ht="11.25" customHeight="1" x14ac:dyDescent="0.2">
      <c r="A57" s="22" t="s">
        <v>101</v>
      </c>
      <c r="B57" s="23" t="s">
        <v>102</v>
      </c>
      <c r="C57" s="30">
        <f>PPRD!C57+RCV_RCY!C57+IMP!C57-EXP!C57+STK_CHG!C57-INTMARB!C57</f>
        <v>477.86423043852091</v>
      </c>
      <c r="D57" s="30">
        <f>PPRD!D57+RCV_RCY!D57+IMP!D57-EXP!D57+STK_CHG!D57-INTMARB!D57</f>
        <v>519.58950988822005</v>
      </c>
      <c r="E57" s="30">
        <f>PPRD!E57+RCV_RCY!E57+IMP!E57-EXP!E57+STK_CHG!E57-INTMARB!E57</f>
        <v>561.48417884780736</v>
      </c>
      <c r="F57" s="30">
        <f>PPRD!F57+RCV_RCY!F57+IMP!F57-EXP!F57+STK_CHG!F57-INTMARB!F57</f>
        <v>644.93138435081687</v>
      </c>
      <c r="G57" s="30">
        <f>PPRD!G57+RCV_RCY!G57+IMP!G57-EXP!G57+STK_CHG!G57-INTMARB!G57</f>
        <v>676.01779879621654</v>
      </c>
      <c r="H57" s="30">
        <f>PPRD!H57+RCV_RCY!H57+IMP!H57-EXP!H57+STK_CHG!H57-INTMARB!H57</f>
        <v>735.49905417024945</v>
      </c>
      <c r="I57" s="30">
        <f>PPRD!I57+RCV_RCY!I57+IMP!I57-EXP!I57+STK_CHG!I57-INTMARB!I57</f>
        <v>835.52226999140146</v>
      </c>
      <c r="J57" s="30">
        <f>PPRD!J57+RCV_RCY!J57+IMP!J57-EXP!J57+STK_CHG!J57-INTMARB!J57</f>
        <v>956.44488392089443</v>
      </c>
      <c r="K57" s="30">
        <f>PPRD!K57+RCV_RCY!K57+IMP!K57-EXP!K57+STK_CHG!K57-INTMARB!K57</f>
        <v>1118.8521066208079</v>
      </c>
      <c r="L57" s="30">
        <f>PPRD!L57+RCV_RCY!L57+IMP!L57-EXP!L57+STK_CHG!L57-INTMARB!L57</f>
        <v>1340.4866723989676</v>
      </c>
      <c r="M57" s="30">
        <f>PPRD!M57+RCV_RCY!M57+IMP!M57-EXP!M57+STK_CHG!M57-INTMARB!M57</f>
        <v>1797.4496990541702</v>
      </c>
      <c r="N57" s="30">
        <f>PPRD!N57+RCV_RCY!N57+IMP!N57-EXP!N57+STK_CHG!N57-INTMARB!N57</f>
        <v>2177.1017196904563</v>
      </c>
      <c r="O57" s="30">
        <f>PPRD!O57+RCV_RCY!O57+IMP!O57-EXP!O57+STK_CHG!O57-INTMARB!O57</f>
        <v>3254.7725709372316</v>
      </c>
      <c r="P57" s="30">
        <f>PPRD!P57+RCV_RCY!P57+IMP!P57-EXP!P57+STK_CHG!P57-INTMARB!P57</f>
        <v>3731.0928632846076</v>
      </c>
      <c r="Q57" s="30">
        <f>PPRD!Q57+RCV_RCY!Q57+IMP!Q57-EXP!Q57+STK_CHG!Q57-INTMARB!Q57</f>
        <v>4124.3836629406705</v>
      </c>
      <c r="R57" s="30">
        <f>PPRD!R57+RCV_RCY!R57+IMP!R57-EXP!R57+STK_CHG!R57-INTMARB!R57</f>
        <v>4296.0687876182283</v>
      </c>
      <c r="S57" s="30">
        <f>PPRD!S57+RCV_RCY!S57+IMP!S57-EXP!S57+STK_CHG!S57-INTMARB!S57</f>
        <v>4356.9684436801363</v>
      </c>
      <c r="T57" s="30">
        <f>PPRD!T57+RCV_RCY!T57+IMP!T57-EXP!T57+STK_CHG!T57-INTMARB!T57</f>
        <v>4549.006018916597</v>
      </c>
      <c r="U57" s="30">
        <f>PPRD!U57+RCV_RCY!U57+IMP!U57-EXP!U57+STK_CHG!U57-INTMARB!U57</f>
        <v>4311.4036113499578</v>
      </c>
      <c r="V57" s="30">
        <f>PPRD!V57+RCV_RCY!V57+IMP!V57-EXP!V57+STK_CHG!V57-INTMARB!V57</f>
        <v>4668.3714531384321</v>
      </c>
      <c r="W57" s="30">
        <f>PPRD!W57+RCV_RCY!W57+IMP!W57-EXP!W57+STK_CHG!W57-INTMARB!W57</f>
        <v>4501.5144453998273</v>
      </c>
      <c r="X57" s="30">
        <f>PPRD!X57+RCV_RCY!X57+IMP!X57-EXP!X57+STK_CHG!X57-INTMARB!X57</f>
        <v>3897.6388650042995</v>
      </c>
    </row>
    <row r="58" spans="1:24" ht="11.25" customHeight="1" x14ac:dyDescent="0.2">
      <c r="A58" s="22" t="s">
        <v>103</v>
      </c>
      <c r="B58" s="23" t="s">
        <v>104</v>
      </c>
      <c r="C58" s="30">
        <f>PPRD!C58+RCV_RCY!C58+IMP!C58-EXP!C58+STK_CHG!C58-INTMARB!C58</f>
        <v>4584.9451418744629</v>
      </c>
      <c r="D58" s="30">
        <f>PPRD!D58+RCV_RCY!D58+IMP!D58-EXP!D58+STK_CHG!D58-INTMARB!D58</f>
        <v>4454.797936371453</v>
      </c>
      <c r="E58" s="30">
        <f>PPRD!E58+RCV_RCY!E58+IMP!E58-EXP!E58+STK_CHG!E58-INTMARB!E58</f>
        <v>4603.9235597592433</v>
      </c>
      <c r="F58" s="30">
        <f>PPRD!F58+RCV_RCY!F58+IMP!F58-EXP!F58+STK_CHG!F58-INTMARB!F58</f>
        <v>5214.2152192605326</v>
      </c>
      <c r="G58" s="30">
        <f>PPRD!G58+RCV_RCY!G58+IMP!G58-EXP!G58+STK_CHG!G58-INTMARB!G58</f>
        <v>5300.3926053310406</v>
      </c>
      <c r="H58" s="30">
        <f>PPRD!H58+RCV_RCY!H58+IMP!H58-EXP!H58+STK_CHG!H58-INTMARB!H58</f>
        <v>5304.3396388650026</v>
      </c>
      <c r="I58" s="30">
        <f>PPRD!I58+RCV_RCY!I58+IMP!I58-EXP!I58+STK_CHG!I58-INTMARB!I58</f>
        <v>5478.5591573516749</v>
      </c>
      <c r="J58" s="30">
        <f>PPRD!J58+RCV_RCY!J58+IMP!J58-EXP!J58+STK_CHG!J58-INTMARB!J58</f>
        <v>5611.6812553740319</v>
      </c>
      <c r="K58" s="30">
        <f>PPRD!K58+RCV_RCY!K58+IMP!K58-EXP!K58+STK_CHG!K58-INTMARB!K58</f>
        <v>5609.2465176268279</v>
      </c>
      <c r="L58" s="30">
        <f>PPRD!L58+RCV_RCY!L58+IMP!L58-EXP!L58+STK_CHG!L58-INTMARB!L58</f>
        <v>5454.4566638005153</v>
      </c>
      <c r="M58" s="30">
        <f>PPRD!M58+RCV_RCY!M58+IMP!M58-EXP!M58+STK_CHG!M58-INTMARB!M58</f>
        <v>5493.1097162510732</v>
      </c>
      <c r="N58" s="30">
        <f>PPRD!N58+RCV_RCY!N58+IMP!N58-EXP!N58+STK_CHG!N58-INTMARB!N58</f>
        <v>5789.1515047291477</v>
      </c>
      <c r="O58" s="30">
        <f>PPRD!O58+RCV_RCY!O58+IMP!O58-EXP!O58+STK_CHG!O58-INTMARB!O58</f>
        <v>5709.8052450558889</v>
      </c>
      <c r="P58" s="30">
        <f>PPRD!P58+RCV_RCY!P58+IMP!P58-EXP!P58+STK_CHG!P58-INTMARB!P58</f>
        <v>5949.8641444539999</v>
      </c>
      <c r="Q58" s="30">
        <f>PPRD!Q58+RCV_RCY!Q58+IMP!Q58-EXP!Q58+STK_CHG!Q58-INTMARB!Q58</f>
        <v>6189.6232158211524</v>
      </c>
      <c r="R58" s="30">
        <f>PPRD!R58+RCV_RCY!R58+IMP!R58-EXP!R58+STK_CHG!R58-INTMARB!R58</f>
        <v>6502.3128976784174</v>
      </c>
      <c r="S58" s="30">
        <f>PPRD!S58+RCV_RCY!S58+IMP!S58-EXP!S58+STK_CHG!S58-INTMARB!S58</f>
        <v>6696.836371453137</v>
      </c>
      <c r="T58" s="30">
        <f>PPRD!T58+RCV_RCY!T58+IMP!T58-EXP!T58+STK_CHG!T58-INTMARB!T58</f>
        <v>6771.7765262252778</v>
      </c>
      <c r="U58" s="30">
        <f>PPRD!U58+RCV_RCY!U58+IMP!U58-EXP!U58+STK_CHG!U58-INTMARB!U58</f>
        <v>6785.1745485812544</v>
      </c>
      <c r="V58" s="30">
        <f>PPRD!V58+RCV_RCY!V58+IMP!V58-EXP!V58+STK_CHG!V58-INTMARB!V58</f>
        <v>6898.1888220120381</v>
      </c>
      <c r="W58" s="30">
        <f>PPRD!W58+RCV_RCY!W58+IMP!W58-EXP!W58+STK_CHG!W58-INTMARB!W58</f>
        <v>6898.3974204643164</v>
      </c>
      <c r="X58" s="30">
        <f>PPRD!X58+RCV_RCY!X58+IMP!X58-EXP!X58+STK_CHG!X58-INTMARB!X58</f>
        <v>6790.4063628546846</v>
      </c>
    </row>
    <row r="59" spans="1:24" ht="11.25" customHeight="1" x14ac:dyDescent="0.2">
      <c r="A59" s="22" t="s">
        <v>105</v>
      </c>
      <c r="B59" s="23" t="s">
        <v>106</v>
      </c>
      <c r="C59" s="30">
        <f>PPRD!C59+RCV_RCY!C59+IMP!C59-EXP!C59+STK_CHG!C59-INTMARB!C59</f>
        <v>53554.139380911423</v>
      </c>
      <c r="D59" s="30">
        <f>PPRD!D59+RCV_RCY!D59+IMP!D59-EXP!D59+STK_CHG!D59-INTMARB!D59</f>
        <v>53826.114187446263</v>
      </c>
      <c r="E59" s="30">
        <f>PPRD!E59+RCV_RCY!E59+IMP!E59-EXP!E59+STK_CHG!E59-INTMARB!E59</f>
        <v>55389.192691315562</v>
      </c>
      <c r="F59" s="30">
        <f>PPRD!F59+RCV_RCY!F59+IMP!F59-EXP!F59+STK_CHG!F59-INTMARB!F59</f>
        <v>61813.203869303521</v>
      </c>
      <c r="G59" s="30">
        <f>PPRD!G59+RCV_RCY!G59+IMP!G59-EXP!G59+STK_CHG!G59-INTMARB!G59</f>
        <v>63754.270249355111</v>
      </c>
      <c r="H59" s="30">
        <f>PPRD!H59+RCV_RCY!H59+IMP!H59-EXP!H59+STK_CHG!H59-INTMARB!H59</f>
        <v>68536.876182287175</v>
      </c>
      <c r="I59" s="30">
        <f>PPRD!I59+RCV_RCY!I59+IMP!I59-EXP!I59+STK_CHG!I59-INTMARB!I59</f>
        <v>71536.006276870146</v>
      </c>
      <c r="J59" s="30">
        <f>PPRD!J59+RCV_RCY!J59+IMP!J59-EXP!J59+STK_CHG!J59-INTMARB!J59</f>
        <v>75352.694411006014</v>
      </c>
      <c r="K59" s="30">
        <f>PPRD!K59+RCV_RCY!K59+IMP!K59-EXP!K59+STK_CHG!K59-INTMARB!K59</f>
        <v>79865.191659501288</v>
      </c>
      <c r="L59" s="30">
        <f>PPRD!L59+RCV_RCY!L59+IMP!L59-EXP!L59+STK_CHG!L59-INTMARB!L59</f>
        <v>81565.82768701631</v>
      </c>
      <c r="M59" s="30">
        <f>PPRD!M59+RCV_RCY!M59+IMP!M59-EXP!M59+STK_CHG!M59-INTMARB!M59</f>
        <v>90038.781513327587</v>
      </c>
      <c r="N59" s="30">
        <f>PPRD!N59+RCV_RCY!N59+IMP!N59-EXP!N59+STK_CHG!N59-INTMARB!N59</f>
        <v>84680.76921754083</v>
      </c>
      <c r="O59" s="30">
        <f>PPRD!O59+RCV_RCY!O59+IMP!O59-EXP!O59+STK_CHG!O59-INTMARB!O59</f>
        <v>92404.871453138432</v>
      </c>
      <c r="P59" s="30">
        <f>PPRD!P59+RCV_RCY!P59+IMP!P59-EXP!P59+STK_CHG!P59-INTMARB!P59</f>
        <v>93832.280223559719</v>
      </c>
      <c r="Q59" s="30">
        <f>PPRD!Q59+RCV_RCY!Q59+IMP!Q59-EXP!Q59+STK_CHG!Q59-INTMARB!Q59</f>
        <v>88163.79036973344</v>
      </c>
      <c r="R59" s="30">
        <f>PPRD!R59+RCV_RCY!R59+IMP!R59-EXP!R59+STK_CHG!R59-INTMARB!R59</f>
        <v>91085.714961306963</v>
      </c>
      <c r="S59" s="30">
        <f>PPRD!S59+RCV_RCY!S59+IMP!S59-EXP!S59+STK_CHG!S59-INTMARB!S59</f>
        <v>91961.464832330181</v>
      </c>
      <c r="T59" s="30">
        <f>PPRD!T59+RCV_RCY!T59+IMP!T59-EXP!T59+STK_CHG!T59-INTMARB!T59</f>
        <v>93227.919174548573</v>
      </c>
      <c r="U59" s="30">
        <f>PPRD!U59+RCV_RCY!U59+IMP!U59-EXP!U59+STK_CHG!U59-INTMARB!U59</f>
        <v>95890.839810834063</v>
      </c>
      <c r="V59" s="30">
        <f>PPRD!V59+RCV_RCY!V59+IMP!V59-EXP!V59+STK_CHG!V59-INTMARB!V59</f>
        <v>97143.919260533105</v>
      </c>
      <c r="W59" s="30">
        <f>PPRD!W59+RCV_RCY!W59+IMP!W59-EXP!W59+STK_CHG!W59-INTMARB!W59</f>
        <v>96137.966380051614</v>
      </c>
      <c r="X59" s="30">
        <f>PPRD!X59+RCV_RCY!X59+IMP!X59-EXP!X59+STK_CHG!X59-INTMARB!X59</f>
        <v>104513.80696474637</v>
      </c>
    </row>
    <row r="60" spans="1:24" ht="11.25" customHeight="1" x14ac:dyDescent="0.2">
      <c r="A60" s="22" t="s">
        <v>107</v>
      </c>
      <c r="B60" s="23" t="s">
        <v>108</v>
      </c>
      <c r="C60" s="30">
        <f>PPRD!C60+RCV_RCY!C60+IMP!C60-EXP!C60+STK_CHG!C60-INTMARB!C60</f>
        <v>39.653224419604456</v>
      </c>
      <c r="D60" s="30">
        <f>PPRD!D60+RCV_RCY!D60+IMP!D60-EXP!D60+STK_CHG!D60-INTMARB!D60</f>
        <v>36.844368013757531</v>
      </c>
      <c r="E60" s="30">
        <f>PPRD!E60+RCV_RCY!E60+IMP!E60-EXP!E60+STK_CHG!E60-INTMARB!E60</f>
        <v>36.801375752364571</v>
      </c>
      <c r="F60" s="30">
        <f>PPRD!F60+RCV_RCY!F60+IMP!F60-EXP!F60+STK_CHG!F60-INTMARB!F60</f>
        <v>138.50197764402409</v>
      </c>
      <c r="G60" s="30">
        <f>PPRD!G60+RCV_RCY!G60+IMP!G60-EXP!G60+STK_CHG!G60-INTMARB!G60</f>
        <v>152.66311263972483</v>
      </c>
      <c r="H60" s="30">
        <f>PPRD!H60+RCV_RCY!H60+IMP!H60-EXP!H60+STK_CHG!H60-INTMARB!H60</f>
        <v>169.94256233877906</v>
      </c>
      <c r="I60" s="30">
        <f>PPRD!I60+RCV_RCY!I60+IMP!I60-EXP!I60+STK_CHG!I60-INTMARB!I60</f>
        <v>174.72785898538268</v>
      </c>
      <c r="J60" s="30">
        <f>PPRD!J60+RCV_RCY!J60+IMP!J60-EXP!J60+STK_CHG!J60-INTMARB!J60</f>
        <v>232.2247635425623</v>
      </c>
      <c r="K60" s="30">
        <f>PPRD!K60+RCV_RCY!K60+IMP!K60-EXP!K60+STK_CHG!K60-INTMARB!K60</f>
        <v>234.38177128116939</v>
      </c>
      <c r="L60" s="30">
        <f>PPRD!L60+RCV_RCY!L60+IMP!L60-EXP!L60+STK_CHG!L60-INTMARB!L60</f>
        <v>277.14264832330173</v>
      </c>
      <c r="M60" s="30">
        <f>PPRD!M60+RCV_RCY!M60+IMP!M60-EXP!M60+STK_CHG!M60-INTMARB!M60</f>
        <v>265.59423903697319</v>
      </c>
      <c r="N60" s="30">
        <f>PPRD!N60+RCV_RCY!N60+IMP!N60-EXP!N60+STK_CHG!N60-INTMARB!N60</f>
        <v>329.97085124677562</v>
      </c>
      <c r="O60" s="30">
        <f>PPRD!O60+RCV_RCY!O60+IMP!O60-EXP!O60+STK_CHG!O60-INTMARB!O60</f>
        <v>366.52304385210653</v>
      </c>
      <c r="P60" s="30">
        <f>PPRD!P60+RCV_RCY!P60+IMP!P60-EXP!P60+STK_CHG!P60-INTMARB!P60</f>
        <v>353.55210662080822</v>
      </c>
      <c r="Q60" s="30">
        <f>PPRD!Q60+RCV_RCY!Q60+IMP!Q60-EXP!Q60+STK_CHG!Q60-INTMARB!Q60</f>
        <v>358.92416165090282</v>
      </c>
      <c r="R60" s="30">
        <f>PPRD!R60+RCV_RCY!R60+IMP!R60-EXP!R60+STK_CHG!R60-INTMARB!R60</f>
        <v>378.30945829750647</v>
      </c>
      <c r="S60" s="30">
        <f>PPRD!S60+RCV_RCY!S60+IMP!S60-EXP!S60+STK_CHG!S60-INTMARB!S60</f>
        <v>351.10180567497849</v>
      </c>
      <c r="T60" s="30">
        <f>PPRD!T60+RCV_RCY!T60+IMP!T60-EXP!T60+STK_CHG!T60-INTMARB!T60</f>
        <v>362.70877042132418</v>
      </c>
      <c r="U60" s="30">
        <f>PPRD!U60+RCV_RCY!U60+IMP!U60-EXP!U60+STK_CHG!U60-INTMARB!U60</f>
        <v>409.08314703353403</v>
      </c>
      <c r="V60" s="30">
        <f>PPRD!V60+RCV_RCY!V60+IMP!V60-EXP!V60+STK_CHG!V60-INTMARB!V60</f>
        <v>359.13619948409291</v>
      </c>
      <c r="W60" s="30">
        <f>PPRD!W60+RCV_RCY!W60+IMP!W60-EXP!W60+STK_CHG!W60-INTMARB!W60</f>
        <v>327.30799656061902</v>
      </c>
      <c r="X60" s="30">
        <f>PPRD!X60+RCV_RCY!X60+IMP!X60-EXP!X60+STK_CHG!X60-INTMARB!X60</f>
        <v>305.60490111779876</v>
      </c>
    </row>
    <row r="61" spans="1:24" ht="11.25" customHeight="1" x14ac:dyDescent="0.2">
      <c r="A61" s="22" t="s">
        <v>109</v>
      </c>
      <c r="B61" s="23" t="s">
        <v>110</v>
      </c>
      <c r="C61" s="30">
        <f>PPRD!C61+RCV_RCY!C61+IMP!C61-EXP!C61+STK_CHG!C61-INTMARB!C61</f>
        <v>1376.3911435941534</v>
      </c>
      <c r="D61" s="30">
        <f>PPRD!D61+RCV_RCY!D61+IMP!D61-EXP!D61+STK_CHG!D61-INTMARB!D61</f>
        <v>1772.610662080825</v>
      </c>
      <c r="E61" s="30">
        <f>PPRD!E61+RCV_RCY!E61+IMP!E61-EXP!E61+STK_CHG!E61-INTMARB!E61</f>
        <v>2349.4914015477211</v>
      </c>
      <c r="F61" s="30">
        <f>PPRD!F61+RCV_RCY!F61+IMP!F61-EXP!F61+STK_CHG!F61-INTMARB!F61</f>
        <v>2249.7484092863278</v>
      </c>
      <c r="G61" s="30">
        <f>PPRD!G61+RCV_RCY!G61+IMP!G61-EXP!G61+STK_CHG!G61-INTMARB!G61</f>
        <v>2344.1567497850383</v>
      </c>
      <c r="H61" s="30">
        <f>PPRD!H61+RCV_RCY!H61+IMP!H61-EXP!H61+STK_CHG!H61-INTMARB!H61</f>
        <v>2679.8423903697326</v>
      </c>
      <c r="I61" s="30">
        <f>PPRD!I61+RCV_RCY!I61+IMP!I61-EXP!I61+STK_CHG!I61-INTMARB!I61</f>
        <v>3036.2238177128111</v>
      </c>
      <c r="J61" s="30">
        <f>PPRD!J61+RCV_RCY!J61+IMP!J61-EXP!J61+STK_CHG!J61-INTMARB!J61</f>
        <v>4332.7858125537396</v>
      </c>
      <c r="K61" s="30">
        <f>PPRD!K61+RCV_RCY!K61+IMP!K61-EXP!K61+STK_CHG!K61-INTMARB!K61</f>
        <v>5151.1205503009451</v>
      </c>
      <c r="L61" s="30">
        <f>PPRD!L61+RCV_RCY!L61+IMP!L61-EXP!L61+STK_CHG!L61-INTMARB!L61</f>
        <v>5934.1724849527072</v>
      </c>
      <c r="M61" s="30">
        <f>PPRD!M61+RCV_RCY!M61+IMP!M61-EXP!M61+STK_CHG!M61-INTMARB!M61</f>
        <v>6996.1710232158193</v>
      </c>
      <c r="N61" s="30">
        <f>PPRD!N61+RCV_RCY!N61+IMP!N61-EXP!N61+STK_CHG!N61-INTMARB!N61</f>
        <v>8670.8196044711949</v>
      </c>
      <c r="O61" s="30">
        <f>PPRD!O61+RCV_RCY!O61+IMP!O61-EXP!O61+STK_CHG!O61-INTMARB!O61</f>
        <v>10301.527085124679</v>
      </c>
      <c r="P61" s="30">
        <f>PPRD!P61+RCV_RCY!P61+IMP!P61-EXP!P61+STK_CHG!P61-INTMARB!P61</f>
        <v>11890.305674978508</v>
      </c>
      <c r="Q61" s="30">
        <f>PPRD!Q61+RCV_RCY!Q61+IMP!Q61-EXP!Q61+STK_CHG!Q61-INTMARB!Q61</f>
        <v>12681.777472055028</v>
      </c>
      <c r="R61" s="30">
        <f>PPRD!R61+RCV_RCY!R61+IMP!R61-EXP!R61+STK_CHG!R61-INTMARB!R61</f>
        <v>13168.231212381774</v>
      </c>
      <c r="S61" s="30">
        <f>PPRD!S61+RCV_RCY!S61+IMP!S61-EXP!S61+STK_CHG!S61-INTMARB!S61</f>
        <v>13589.967669819429</v>
      </c>
      <c r="T61" s="30">
        <f>PPRD!T61+RCV_RCY!T61+IMP!T61-EXP!T61+STK_CHG!T61-INTMARB!T61</f>
        <v>13897.731556319863</v>
      </c>
      <c r="U61" s="30">
        <f>PPRD!U61+RCV_RCY!U61+IMP!U61-EXP!U61+STK_CHG!U61-INTMARB!U61</f>
        <v>13859.62330180567</v>
      </c>
      <c r="V61" s="30">
        <f>PPRD!V61+RCV_RCY!V61+IMP!V61-EXP!V61+STK_CHG!V61-INTMARB!V61</f>
        <v>14146.075150472918</v>
      </c>
      <c r="W61" s="30">
        <f>PPRD!W61+RCV_RCY!W61+IMP!W61-EXP!W61+STK_CHG!W61-INTMARB!W61</f>
        <v>14685.168013757524</v>
      </c>
      <c r="X61" s="30">
        <f>PPRD!X61+RCV_RCY!X61+IMP!X61-EXP!X61+STK_CHG!X61-INTMARB!X61</f>
        <v>15612.436285468617</v>
      </c>
    </row>
    <row r="62" spans="1:24" ht="11.25" customHeight="1" x14ac:dyDescent="0.2">
      <c r="A62" s="22" t="s">
        <v>111</v>
      </c>
      <c r="B62" s="23" t="s">
        <v>112</v>
      </c>
      <c r="C62" s="30">
        <f>PPRD!C62+RCV_RCY!C62+IMP!C62-EXP!C62+STK_CHG!C62-INTMARB!C62</f>
        <v>3536.8692175408428</v>
      </c>
      <c r="D62" s="30">
        <f>PPRD!D62+RCV_RCY!D62+IMP!D62-EXP!D62+STK_CHG!D62-INTMARB!D62</f>
        <v>3712.9193465176277</v>
      </c>
      <c r="E62" s="30">
        <f>PPRD!E62+RCV_RCY!E62+IMP!E62-EXP!E62+STK_CHG!E62-INTMARB!E62</f>
        <v>3773.5188306104906</v>
      </c>
      <c r="F62" s="30">
        <f>PPRD!F62+RCV_RCY!F62+IMP!F62-EXP!F62+STK_CHG!F62-INTMARB!F62</f>
        <v>4596.8007738607048</v>
      </c>
      <c r="G62" s="30">
        <f>PPRD!G62+RCV_RCY!G62+IMP!G62-EXP!G62+STK_CHG!G62-INTMARB!G62</f>
        <v>4936.957437661219</v>
      </c>
      <c r="H62" s="30">
        <f>PPRD!H62+RCV_RCY!H62+IMP!H62-EXP!H62+STK_CHG!H62-INTMARB!H62</f>
        <v>5671.3846947549446</v>
      </c>
      <c r="I62" s="30">
        <f>PPRD!I62+RCV_RCY!I62+IMP!I62-EXP!I62+STK_CHG!I62-INTMARB!I62</f>
        <v>6140.4855546001727</v>
      </c>
      <c r="J62" s="30">
        <f>PPRD!J62+RCV_RCY!J62+IMP!J62-EXP!J62+STK_CHG!J62-INTMARB!J62</f>
        <v>6899.5464316423049</v>
      </c>
      <c r="K62" s="30">
        <f>PPRD!K62+RCV_RCY!K62+IMP!K62-EXP!K62+STK_CHG!K62-INTMARB!K62</f>
        <v>6904.9921754084271</v>
      </c>
      <c r="L62" s="30">
        <f>PPRD!L62+RCV_RCY!L62+IMP!L62-EXP!L62+STK_CHG!L62-INTMARB!L62</f>
        <v>6993.8361994840934</v>
      </c>
      <c r="M62" s="30">
        <f>PPRD!M62+RCV_RCY!M62+IMP!M62-EXP!M62+STK_CHG!M62-INTMARB!M62</f>
        <v>7408.554858125538</v>
      </c>
      <c r="N62" s="30">
        <f>PPRD!N62+RCV_RCY!N62+IMP!N62-EXP!N62+STK_CHG!N62-INTMARB!N62</f>
        <v>7584.9192605331027</v>
      </c>
      <c r="O62" s="30">
        <f>PPRD!O62+RCV_RCY!O62+IMP!O62-EXP!O62+STK_CHG!O62-INTMARB!O62</f>
        <v>8008.2447979363706</v>
      </c>
      <c r="P62" s="30">
        <f>PPRD!P62+RCV_RCY!P62+IMP!P62-EXP!P62+STK_CHG!P62-INTMARB!P62</f>
        <v>8584.9634565778142</v>
      </c>
      <c r="Q62" s="30">
        <f>PPRD!Q62+RCV_RCY!Q62+IMP!Q62-EXP!Q62+STK_CHG!Q62-INTMARB!Q62</f>
        <v>8845.1883920894215</v>
      </c>
      <c r="R62" s="30">
        <f>PPRD!R62+RCV_RCY!R62+IMP!R62-EXP!R62+STK_CHG!R62-INTMARB!R62</f>
        <v>8999.4956147893372</v>
      </c>
      <c r="S62" s="30">
        <f>PPRD!S62+RCV_RCY!S62+IMP!S62-EXP!S62+STK_CHG!S62-INTMARB!S62</f>
        <v>9203.1714531384332</v>
      </c>
      <c r="T62" s="30">
        <f>PPRD!T62+RCV_RCY!T62+IMP!T62-EXP!T62+STK_CHG!T62-INTMARB!T62</f>
        <v>9496.8288907996539</v>
      </c>
      <c r="U62" s="30">
        <f>PPRD!U62+RCV_RCY!U62+IMP!U62-EXP!U62+STK_CHG!U62-INTMARB!U62</f>
        <v>9312.6376612209788</v>
      </c>
      <c r="V62" s="30">
        <f>PPRD!V62+RCV_RCY!V62+IMP!V62-EXP!V62+STK_CHG!V62-INTMARB!V62</f>
        <v>9433.9509888220091</v>
      </c>
      <c r="W62" s="30">
        <f>PPRD!W62+RCV_RCY!W62+IMP!W62-EXP!W62+STK_CHG!W62-INTMARB!W62</f>
        <v>9542.7975924333623</v>
      </c>
      <c r="X62" s="30">
        <f>PPRD!X62+RCV_RCY!X62+IMP!X62-EXP!X62+STK_CHG!X62-INTMARB!X62</f>
        <v>9761.2792777300092</v>
      </c>
    </row>
    <row r="63" spans="1:24" ht="11.25" customHeight="1" x14ac:dyDescent="0.2">
      <c r="A63" s="22" t="s">
        <v>113</v>
      </c>
      <c r="B63" s="23" t="s">
        <v>114</v>
      </c>
      <c r="C63" s="30">
        <f>PPRD!C63+RCV_RCY!C63+IMP!C63-EXP!C63+STK_CHG!C63-INTMARB!C63</f>
        <v>58.684436801375753</v>
      </c>
      <c r="D63" s="30">
        <f>PPRD!D63+RCV_RCY!D63+IMP!D63-EXP!D63+STK_CHG!D63-INTMARB!D63</f>
        <v>65.726483233018058</v>
      </c>
      <c r="E63" s="30">
        <f>PPRD!E63+RCV_RCY!E63+IMP!E63-EXP!E63+STK_CHG!E63-INTMARB!E63</f>
        <v>159.20894239036971</v>
      </c>
      <c r="F63" s="30">
        <f>PPRD!F63+RCV_RCY!F63+IMP!F63-EXP!F63+STK_CHG!F63-INTMARB!F63</f>
        <v>265.74548581255368</v>
      </c>
      <c r="G63" s="30">
        <f>PPRD!G63+RCV_RCY!G63+IMP!G63-EXP!G63+STK_CHG!G63-INTMARB!G63</f>
        <v>350.36852966466034</v>
      </c>
      <c r="H63" s="30">
        <f>PPRD!H63+RCV_RCY!H63+IMP!H63-EXP!H63+STK_CHG!H63-INTMARB!H63</f>
        <v>562.92141014617368</v>
      </c>
      <c r="I63" s="30">
        <f>PPRD!I63+RCV_RCY!I63+IMP!I63-EXP!I63+STK_CHG!I63-INTMARB!I63</f>
        <v>843.83783319002589</v>
      </c>
      <c r="J63" s="30">
        <f>PPRD!J63+RCV_RCY!J63+IMP!J63-EXP!J63+STK_CHG!J63-INTMARB!J63</f>
        <v>1078.9564058469475</v>
      </c>
      <c r="K63" s="30">
        <f>PPRD!K63+RCV_RCY!K63+IMP!K63-EXP!K63+STK_CHG!K63-INTMARB!K63</f>
        <v>1727.732330180567</v>
      </c>
      <c r="L63" s="30">
        <f>PPRD!L63+RCV_RCY!L63+IMP!L63-EXP!L63+STK_CHG!L63-INTMARB!L63</f>
        <v>2084.2766122098024</v>
      </c>
      <c r="M63" s="30">
        <f>PPRD!M63+RCV_RCY!M63+IMP!M63-EXP!M63+STK_CHG!M63-INTMARB!M63</f>
        <v>2432.9006878761825</v>
      </c>
      <c r="N63" s="30">
        <f>PPRD!N63+RCV_RCY!N63+IMP!N63-EXP!N63+STK_CHG!N63-INTMARB!N63</f>
        <v>2446.2495270851246</v>
      </c>
      <c r="O63" s="30">
        <f>PPRD!O63+RCV_RCY!O63+IMP!O63-EXP!O63+STK_CHG!O63-INTMARB!O63</f>
        <v>2465.3702493551164</v>
      </c>
      <c r="P63" s="30">
        <f>PPRD!P63+RCV_RCY!P63+IMP!P63-EXP!P63+STK_CHG!P63-INTMARB!P63</f>
        <v>2322.5211521926053</v>
      </c>
      <c r="Q63" s="30">
        <f>PPRD!Q63+RCV_RCY!Q63+IMP!Q63-EXP!Q63+STK_CHG!Q63-INTMARB!Q63</f>
        <v>2294.8416165090284</v>
      </c>
      <c r="R63" s="30">
        <f>PPRD!R63+RCV_RCY!R63+IMP!R63-EXP!R63+STK_CHG!R63-INTMARB!R63</f>
        <v>2381.04350816853</v>
      </c>
      <c r="S63" s="30">
        <f>PPRD!S63+RCV_RCY!S63+IMP!S63-EXP!S63+STK_CHG!S63-INTMARB!S63</f>
        <v>2354.8382631126392</v>
      </c>
      <c r="T63" s="30">
        <f>PPRD!T63+RCV_RCY!T63+IMP!T63-EXP!T63+STK_CHG!T63-INTMARB!T63</f>
        <v>2504.5077386070502</v>
      </c>
      <c r="U63" s="30">
        <f>PPRD!U63+RCV_RCY!U63+IMP!U63-EXP!U63+STK_CHG!U63-INTMARB!U63</f>
        <v>2703.25864144454</v>
      </c>
      <c r="V63" s="30">
        <f>PPRD!V63+RCV_RCY!V63+IMP!V63-EXP!V63+STK_CHG!V63-INTMARB!V63</f>
        <v>2855.449871023216</v>
      </c>
      <c r="W63" s="30">
        <f>PPRD!W63+RCV_RCY!W63+IMP!W63-EXP!W63+STK_CHG!W63-INTMARB!W63</f>
        <v>2839.7619948409283</v>
      </c>
      <c r="X63" s="30">
        <f>PPRD!X63+RCV_RCY!X63+IMP!X63-EXP!X63+STK_CHG!X63-INTMARB!X63</f>
        <v>3204.4335339638869</v>
      </c>
    </row>
    <row r="64" spans="1:24" ht="11.25" customHeight="1" x14ac:dyDescent="0.2">
      <c r="A64" s="22" t="s">
        <v>115</v>
      </c>
      <c r="B64" s="23" t="s">
        <v>116</v>
      </c>
      <c r="C64" s="30">
        <f>PPRD!C64+RCV_RCY!C64+IMP!C64-EXP!C64+STK_CHG!C64-INTMARB!C64</f>
        <v>0</v>
      </c>
      <c r="D64" s="30">
        <f>PPRD!D64+RCV_RCY!D64+IMP!D64-EXP!D64+STK_CHG!D64-INTMARB!D64</f>
        <v>0</v>
      </c>
      <c r="E64" s="30">
        <f>PPRD!E64+RCV_RCY!E64+IMP!E64-EXP!E64+STK_CHG!E64-INTMARB!E64</f>
        <v>0</v>
      </c>
      <c r="F64" s="30">
        <f>PPRD!F64+RCV_RCY!F64+IMP!F64-EXP!F64+STK_CHG!F64-INTMARB!F64</f>
        <v>0</v>
      </c>
      <c r="G64" s="30">
        <f>PPRD!G64+RCV_RCY!G64+IMP!G64-EXP!G64+STK_CHG!G64-INTMARB!G64</f>
        <v>0</v>
      </c>
      <c r="H64" s="30">
        <f>PPRD!H64+RCV_RCY!H64+IMP!H64-EXP!H64+STK_CHG!H64-INTMARB!H64</f>
        <v>0</v>
      </c>
      <c r="I64" s="30">
        <f>PPRD!I64+RCV_RCY!I64+IMP!I64-EXP!I64+STK_CHG!I64-INTMARB!I64</f>
        <v>2.7310404127257097</v>
      </c>
      <c r="J64" s="30">
        <f>PPRD!J64+RCV_RCY!J64+IMP!J64-EXP!J64+STK_CHG!J64-INTMARB!J64</f>
        <v>-4.9796216680997398</v>
      </c>
      <c r="K64" s="30">
        <f>PPRD!K64+RCV_RCY!K64+IMP!K64-EXP!K64+STK_CHG!K64-INTMARB!K64</f>
        <v>-31.209802235597603</v>
      </c>
      <c r="L64" s="30">
        <f>PPRD!L64+RCV_RCY!L64+IMP!L64-EXP!L64+STK_CHG!L64-INTMARB!L64</f>
        <v>12.268357695614803</v>
      </c>
      <c r="M64" s="30">
        <f>PPRD!M64+RCV_RCY!M64+IMP!M64-EXP!M64+STK_CHG!M64-INTMARB!M64</f>
        <v>51.893895098882197</v>
      </c>
      <c r="N64" s="30">
        <f>PPRD!N64+RCV_RCY!N64+IMP!N64-EXP!N64+STK_CHG!N64-INTMARB!N64</f>
        <v>126.30601891659495</v>
      </c>
      <c r="O64" s="30">
        <f>PPRD!O64+RCV_RCY!O64+IMP!O64-EXP!O64+STK_CHG!O64-INTMARB!O64</f>
        <v>40.337747205503028</v>
      </c>
      <c r="P64" s="30">
        <f>PPRD!P64+RCV_RCY!P64+IMP!P64-EXP!P64+STK_CHG!P64-INTMARB!P64</f>
        <v>-1.701891659501273</v>
      </c>
      <c r="Q64" s="30">
        <f>PPRD!Q64+RCV_RCY!Q64+IMP!Q64-EXP!Q64+STK_CHG!Q64-INTMARB!Q64</f>
        <v>-2.4157351676698156</v>
      </c>
      <c r="R64" s="30">
        <f>PPRD!R64+RCV_RCY!R64+IMP!R64-EXP!R64+STK_CHG!R64-INTMARB!R64</f>
        <v>-42.536887360275145</v>
      </c>
      <c r="S64" s="30">
        <f>PPRD!S64+RCV_RCY!S64+IMP!S64-EXP!S64+STK_CHG!S64-INTMARB!S64</f>
        <v>-45.432416165090274</v>
      </c>
      <c r="T64" s="30">
        <f>PPRD!T64+RCV_RCY!T64+IMP!T64-EXP!T64+STK_CHG!T64-INTMARB!T64</f>
        <v>-9.9427343078246189</v>
      </c>
      <c r="U64" s="30">
        <f>PPRD!U64+RCV_RCY!U64+IMP!U64-EXP!U64+STK_CHG!U64-INTMARB!U64</f>
        <v>-116.2905417024936</v>
      </c>
      <c r="V64" s="30">
        <f>PPRD!V64+RCV_RCY!V64+IMP!V64-EXP!V64+STK_CHG!V64-INTMARB!V64</f>
        <v>-88.733533963886515</v>
      </c>
      <c r="W64" s="30">
        <f>PPRD!W64+RCV_RCY!W64+IMP!W64-EXP!W64+STK_CHG!W64-INTMARB!W64</f>
        <v>-122.54711951848665</v>
      </c>
      <c r="X64" s="30">
        <f>PPRD!X64+RCV_RCY!X64+IMP!X64-EXP!X64+STK_CHG!X64-INTMARB!X64</f>
        <v>-29.772141014617375</v>
      </c>
    </row>
    <row r="65" spans="1:24" ht="11.25" customHeight="1" x14ac:dyDescent="0.2">
      <c r="A65" s="22" t="s">
        <v>117</v>
      </c>
      <c r="B65" s="23" t="s">
        <v>118</v>
      </c>
      <c r="C65" s="30">
        <f>PPRD!C65+RCV_RCY!C65+IMP!C65-EXP!C65+STK_CHG!C65-INTMARB!C65</f>
        <v>639.64789337919171</v>
      </c>
      <c r="D65" s="30">
        <f>PPRD!D65+RCV_RCY!D65+IMP!D65-EXP!D65+STK_CHG!D65-INTMARB!D65</f>
        <v>754.21693895098872</v>
      </c>
      <c r="E65" s="30">
        <f>PPRD!E65+RCV_RCY!E65+IMP!E65-EXP!E65+STK_CHG!E65-INTMARB!E65</f>
        <v>932.27807394668935</v>
      </c>
      <c r="F65" s="30">
        <f>PPRD!F65+RCV_RCY!F65+IMP!F65-EXP!F65+STK_CHG!F65-INTMARB!F65</f>
        <v>1159.7222699914014</v>
      </c>
      <c r="G65" s="30">
        <f>PPRD!G65+RCV_RCY!G65+IMP!G65-EXP!G65+STK_CHG!G65-INTMARB!G65</f>
        <v>1613.3167669819434</v>
      </c>
      <c r="H65" s="30">
        <f>PPRD!H65+RCV_RCY!H65+IMP!H65-EXP!H65+STK_CHG!H65-INTMARB!H65</f>
        <v>2514.5546861564917</v>
      </c>
      <c r="I65" s="30">
        <f>PPRD!I65+RCV_RCY!I65+IMP!I65-EXP!I65+STK_CHG!I65-INTMARB!I65</f>
        <v>3826.7752364574371</v>
      </c>
      <c r="J65" s="30">
        <f>PPRD!J65+RCV_RCY!J65+IMP!J65-EXP!J65+STK_CHG!J65-INTMARB!J65</f>
        <v>5548.270679277729</v>
      </c>
      <c r="K65" s="30">
        <f>PPRD!K65+RCV_RCY!K65+IMP!K65-EXP!K65+STK_CHG!K65-INTMARB!K65</f>
        <v>7170.8484092863273</v>
      </c>
      <c r="L65" s="30">
        <f>PPRD!L65+RCV_RCY!L65+IMP!L65-EXP!L65+STK_CHG!L65-INTMARB!L65</f>
        <v>8646.6109200343926</v>
      </c>
      <c r="M65" s="30">
        <f>PPRD!M65+RCV_RCY!M65+IMP!M65-EXP!M65+STK_CHG!M65-INTMARB!M65</f>
        <v>9649.5150472914847</v>
      </c>
      <c r="N65" s="30">
        <f>PPRD!N65+RCV_RCY!N65+IMP!N65-EXP!N65+STK_CHG!N65-INTMARB!N65</f>
        <v>10071.18460877042</v>
      </c>
      <c r="O65" s="30">
        <f>PPRD!O65+RCV_RCY!O65+IMP!O65-EXP!O65+STK_CHG!O65-INTMARB!O65</f>
        <v>11195.402665520209</v>
      </c>
      <c r="P65" s="30">
        <f>PPRD!P65+RCV_RCY!P65+IMP!P65-EXP!P65+STK_CHG!P65-INTMARB!P65</f>
        <v>9776.4044711951847</v>
      </c>
      <c r="Q65" s="30">
        <f>PPRD!Q65+RCV_RCY!Q65+IMP!Q65-EXP!Q65+STK_CHG!Q65-INTMARB!Q65</f>
        <v>10780.761478933791</v>
      </c>
      <c r="R65" s="30">
        <f>PPRD!R65+RCV_RCY!R65+IMP!R65-EXP!R65+STK_CHG!R65-INTMARB!R65</f>
        <v>10709.587790197764</v>
      </c>
      <c r="S65" s="30">
        <f>PPRD!S65+RCV_RCY!S65+IMP!S65-EXP!S65+STK_CHG!S65-INTMARB!S65</f>
        <v>10456.447807394668</v>
      </c>
      <c r="T65" s="30">
        <f>PPRD!T65+RCV_RCY!T65+IMP!T65-EXP!T65+STK_CHG!T65-INTMARB!T65</f>
        <v>11643.097592433356</v>
      </c>
      <c r="U65" s="30">
        <f>PPRD!U65+RCV_RCY!U65+IMP!U65-EXP!U65+STK_CHG!U65-INTMARB!U65</f>
        <v>13029.721840068789</v>
      </c>
      <c r="V65" s="30">
        <f>PPRD!V65+RCV_RCY!V65+IMP!V65-EXP!V65+STK_CHG!V65-INTMARB!V65</f>
        <v>13406.901977644025</v>
      </c>
      <c r="W65" s="30">
        <f>PPRD!W65+RCV_RCY!W65+IMP!W65-EXP!W65+STK_CHG!W65-INTMARB!W65</f>
        <v>13897.155460017191</v>
      </c>
      <c r="X65" s="30">
        <f>PPRD!X65+RCV_RCY!X65+IMP!X65-EXP!X65+STK_CHG!X65-INTMARB!X65</f>
        <v>14280.525451418742</v>
      </c>
    </row>
    <row r="66" spans="1:24" ht="11.25" customHeight="1" x14ac:dyDescent="0.2">
      <c r="A66" s="22" t="s">
        <v>119</v>
      </c>
      <c r="B66" s="23" t="s">
        <v>120</v>
      </c>
      <c r="C66" s="30">
        <f>PPRD!C66+RCV_RCY!C66+IMP!C66-EXP!C66+STK_CHG!C66-INTMARB!C66</f>
        <v>0</v>
      </c>
      <c r="D66" s="30">
        <f>PPRD!D66+RCV_RCY!D66+IMP!D66-EXP!D66+STK_CHG!D66-INTMARB!D66</f>
        <v>0</v>
      </c>
      <c r="E66" s="30">
        <f>PPRD!E66+RCV_RCY!E66+IMP!E66-EXP!E66+STK_CHG!E66-INTMARB!E66</f>
        <v>0</v>
      </c>
      <c r="F66" s="30">
        <f>PPRD!F66+RCV_RCY!F66+IMP!F66-EXP!F66+STK_CHG!F66-INTMARB!F66</f>
        <v>0</v>
      </c>
      <c r="G66" s="30">
        <f>PPRD!G66+RCV_RCY!G66+IMP!G66-EXP!G66+STK_CHG!G66-INTMARB!G66</f>
        <v>0</v>
      </c>
      <c r="H66" s="30">
        <f>PPRD!H66+RCV_RCY!H66+IMP!H66-EXP!H66+STK_CHG!H66-INTMARB!H66</f>
        <v>17.608168529664656</v>
      </c>
      <c r="I66" s="30">
        <f>PPRD!I66+RCV_RCY!I66+IMP!I66-EXP!I66+STK_CHG!I66-INTMARB!I66</f>
        <v>97.812381771281224</v>
      </c>
      <c r="J66" s="30">
        <f>PPRD!J66+RCV_RCY!J66+IMP!J66-EXP!J66+STK_CHG!J66-INTMARB!J66</f>
        <v>161.5974204643164</v>
      </c>
      <c r="K66" s="30">
        <f>PPRD!K66+RCV_RCY!K66+IMP!K66-EXP!K66+STK_CHG!K66-INTMARB!K66</f>
        <v>13.534651762682694</v>
      </c>
      <c r="L66" s="30">
        <f>PPRD!L66+RCV_RCY!L66+IMP!L66-EXP!L66+STK_CHG!L66-INTMARB!L66</f>
        <v>100.26680997420468</v>
      </c>
      <c r="M66" s="30">
        <f>PPRD!M66+RCV_RCY!M66+IMP!M66-EXP!M66+STK_CHG!M66-INTMARB!M66</f>
        <v>156.13267411865857</v>
      </c>
      <c r="N66" s="30">
        <f>PPRD!N66+RCV_RCY!N66+IMP!N66-EXP!N66+STK_CHG!N66-INTMARB!N66</f>
        <v>195.41736887360275</v>
      </c>
      <c r="O66" s="30">
        <f>PPRD!O66+RCV_RCY!O66+IMP!O66-EXP!O66+STK_CHG!O66-INTMARB!O66</f>
        <v>126.17549441100583</v>
      </c>
      <c r="P66" s="30">
        <f>PPRD!P66+RCV_RCY!P66+IMP!P66-EXP!P66+STK_CHG!P66-INTMARB!P66</f>
        <v>105.16878761822871</v>
      </c>
      <c r="Q66" s="30">
        <f>PPRD!Q66+RCV_RCY!Q66+IMP!Q66-EXP!Q66+STK_CHG!Q66-INTMARB!Q66</f>
        <v>44.413155631986122</v>
      </c>
      <c r="R66" s="30">
        <f>PPRD!R66+RCV_RCY!R66+IMP!R66-EXP!R66+STK_CHG!R66-INTMARB!R66</f>
        <v>185.98280309544273</v>
      </c>
      <c r="S66" s="30">
        <f>PPRD!S66+RCV_RCY!S66+IMP!S66-EXP!S66+STK_CHG!S66-INTMARB!S66</f>
        <v>208.61865864144454</v>
      </c>
      <c r="T66" s="30">
        <f>PPRD!T66+RCV_RCY!T66+IMP!T66-EXP!T66+STK_CHG!T66-INTMARB!T66</f>
        <v>530.26663800515905</v>
      </c>
      <c r="U66" s="30">
        <f>PPRD!U66+RCV_RCY!U66+IMP!U66-EXP!U66+STK_CHG!U66-INTMARB!U66</f>
        <v>108.80911435941539</v>
      </c>
      <c r="V66" s="30">
        <f>PPRD!V66+RCV_RCY!V66+IMP!V66-EXP!V66+STK_CHG!V66-INTMARB!V66</f>
        <v>474.81117798796231</v>
      </c>
      <c r="W66" s="30">
        <f>PPRD!W66+RCV_RCY!W66+IMP!W66-EXP!W66+STK_CHG!W66-INTMARB!W66</f>
        <v>-63.464574376612319</v>
      </c>
      <c r="X66" s="30">
        <f>PPRD!X66+RCV_RCY!X66+IMP!X66-EXP!X66+STK_CHG!X66-INTMARB!X66</f>
        <v>271.18736027515052</v>
      </c>
    </row>
    <row r="67" spans="1:24" ht="11.25" customHeight="1" x14ac:dyDescent="0.2">
      <c r="A67" s="22" t="s">
        <v>121</v>
      </c>
      <c r="B67" s="23" t="s">
        <v>122</v>
      </c>
      <c r="C67" s="30">
        <f>PPRD!C67+RCV_RCY!C67+IMP!C67-EXP!C67+STK_CHG!C67-INTMARB!C67</f>
        <v>0</v>
      </c>
      <c r="D67" s="30">
        <f>PPRD!D67+RCV_RCY!D67+IMP!D67-EXP!D67+STK_CHG!D67-INTMARB!D67</f>
        <v>0</v>
      </c>
      <c r="E67" s="30">
        <f>PPRD!E67+RCV_RCY!E67+IMP!E67-EXP!E67+STK_CHG!E67-INTMARB!E67</f>
        <v>0</v>
      </c>
      <c r="F67" s="30">
        <f>PPRD!F67+RCV_RCY!F67+IMP!F67-EXP!F67+STK_CHG!F67-INTMARB!F67</f>
        <v>0</v>
      </c>
      <c r="G67" s="30">
        <f>PPRD!G67+RCV_RCY!G67+IMP!G67-EXP!G67+STK_CHG!G67-INTMARB!G67</f>
        <v>0</v>
      </c>
      <c r="H67" s="30">
        <f>PPRD!H67+RCV_RCY!H67+IMP!H67-EXP!H67+STK_CHG!H67-INTMARB!H67</f>
        <v>0</v>
      </c>
      <c r="I67" s="30">
        <f>PPRD!I67+RCV_RCY!I67+IMP!I67-EXP!I67+STK_CHG!I67-INTMARB!I67</f>
        <v>0</v>
      </c>
      <c r="J67" s="30">
        <f>PPRD!J67+RCV_RCY!J67+IMP!J67-EXP!J67+STK_CHG!J67-INTMARB!J67</f>
        <v>0</v>
      </c>
      <c r="K67" s="30">
        <f>PPRD!K67+RCV_RCY!K67+IMP!K67-EXP!K67+STK_CHG!K67-INTMARB!K67</f>
        <v>0</v>
      </c>
      <c r="L67" s="30">
        <f>PPRD!L67+RCV_RCY!L67+IMP!L67-EXP!L67+STK_CHG!L67-INTMARB!L67</f>
        <v>0</v>
      </c>
      <c r="M67" s="30">
        <f>PPRD!M67+RCV_RCY!M67+IMP!M67-EXP!M67+STK_CHG!M67-INTMARB!M67</f>
        <v>0</v>
      </c>
      <c r="N67" s="30">
        <f>PPRD!N67+RCV_RCY!N67+IMP!N67-EXP!N67+STK_CHG!N67-INTMARB!N67</f>
        <v>0</v>
      </c>
      <c r="O67" s="30">
        <f>PPRD!O67+RCV_RCY!O67+IMP!O67-EXP!O67+STK_CHG!O67-INTMARB!O67</f>
        <v>0</v>
      </c>
      <c r="P67" s="30">
        <f>PPRD!P67+RCV_RCY!P67+IMP!P67-EXP!P67+STK_CHG!P67-INTMARB!P67</f>
        <v>0</v>
      </c>
      <c r="Q67" s="30">
        <f>PPRD!Q67+RCV_RCY!Q67+IMP!Q67-EXP!Q67+STK_CHG!Q67-INTMARB!Q67</f>
        <v>0</v>
      </c>
      <c r="R67" s="30">
        <f>PPRD!R67+RCV_RCY!R67+IMP!R67-EXP!R67+STK_CHG!R67-INTMARB!R67</f>
        <v>0</v>
      </c>
      <c r="S67" s="30">
        <f>PPRD!S67+RCV_RCY!S67+IMP!S67-EXP!S67+STK_CHG!S67-INTMARB!S67</f>
        <v>0</v>
      </c>
      <c r="T67" s="30">
        <f>PPRD!T67+RCV_RCY!T67+IMP!T67-EXP!T67+STK_CHG!T67-INTMARB!T67</f>
        <v>0</v>
      </c>
      <c r="U67" s="30">
        <f>PPRD!U67+RCV_RCY!U67+IMP!U67-EXP!U67+STK_CHG!U67-INTMARB!U67</f>
        <v>0</v>
      </c>
      <c r="V67" s="30">
        <f>PPRD!V67+RCV_RCY!V67+IMP!V67-EXP!V67+STK_CHG!V67-INTMARB!V67</f>
        <v>0</v>
      </c>
      <c r="W67" s="30">
        <f>PPRD!W67+RCV_RCY!W67+IMP!W67-EXP!W67+STK_CHG!W67-INTMARB!W67</f>
        <v>0</v>
      </c>
      <c r="X67" s="30">
        <f>PPRD!X67+RCV_RCY!X67+IMP!X67-EXP!X67+STK_CHG!X67-INTMARB!X67</f>
        <v>0</v>
      </c>
    </row>
    <row r="68" spans="1:24" ht="11.25" customHeight="1" x14ac:dyDescent="0.2">
      <c r="A68" s="22" t="s">
        <v>123</v>
      </c>
      <c r="B68" s="23" t="s">
        <v>124</v>
      </c>
      <c r="C68" s="30">
        <f>PPRD!C68+RCV_RCY!C68+IMP!C68-EXP!C68+STK_CHG!C68-INTMARB!C68</f>
        <v>0</v>
      </c>
      <c r="D68" s="30">
        <f>PPRD!D68+RCV_RCY!D68+IMP!D68-EXP!D68+STK_CHG!D68-INTMARB!D68</f>
        <v>0</v>
      </c>
      <c r="E68" s="30">
        <f>PPRD!E68+RCV_RCY!E68+IMP!E68-EXP!E68+STK_CHG!E68-INTMARB!E68</f>
        <v>0</v>
      </c>
      <c r="F68" s="30">
        <f>PPRD!F68+RCV_RCY!F68+IMP!F68-EXP!F68+STK_CHG!F68-INTMARB!F68</f>
        <v>0</v>
      </c>
      <c r="G68" s="30">
        <f>PPRD!G68+RCV_RCY!G68+IMP!G68-EXP!G68+STK_CHG!G68-INTMARB!G68</f>
        <v>0</v>
      </c>
      <c r="H68" s="30">
        <f>PPRD!H68+RCV_RCY!H68+IMP!H68-EXP!H68+STK_CHG!H68-INTMARB!H68</f>
        <v>0</v>
      </c>
      <c r="I68" s="30">
        <f>PPRD!I68+RCV_RCY!I68+IMP!I68-EXP!I68+STK_CHG!I68-INTMARB!I68</f>
        <v>0</v>
      </c>
      <c r="J68" s="30">
        <f>PPRD!J68+RCV_RCY!J68+IMP!J68-EXP!J68+STK_CHG!J68-INTMARB!J68</f>
        <v>0</v>
      </c>
      <c r="K68" s="30">
        <f>PPRD!K68+RCV_RCY!K68+IMP!K68-EXP!K68+STK_CHG!K68-INTMARB!K68</f>
        <v>0</v>
      </c>
      <c r="L68" s="30">
        <f>PPRD!L68+RCV_RCY!L68+IMP!L68-EXP!L68+STK_CHG!L68-INTMARB!L68</f>
        <v>0</v>
      </c>
      <c r="M68" s="30">
        <f>PPRD!M68+RCV_RCY!M68+IMP!M68-EXP!M68+STK_CHG!M68-INTMARB!M68</f>
        <v>0</v>
      </c>
      <c r="N68" s="30">
        <f>PPRD!N68+RCV_RCY!N68+IMP!N68-EXP!N68+STK_CHG!N68-INTMARB!N68</f>
        <v>0</v>
      </c>
      <c r="O68" s="30">
        <f>PPRD!O68+RCV_RCY!O68+IMP!O68-EXP!O68+STK_CHG!O68-INTMARB!O68</f>
        <v>0</v>
      </c>
      <c r="P68" s="30">
        <f>PPRD!P68+RCV_RCY!P68+IMP!P68-EXP!P68+STK_CHG!P68-INTMARB!P68</f>
        <v>0</v>
      </c>
      <c r="Q68" s="30">
        <f>PPRD!Q68+RCV_RCY!Q68+IMP!Q68-EXP!Q68+STK_CHG!Q68-INTMARB!Q68</f>
        <v>0</v>
      </c>
      <c r="R68" s="30">
        <f>PPRD!R68+RCV_RCY!R68+IMP!R68-EXP!R68+STK_CHG!R68-INTMARB!R68</f>
        <v>0</v>
      </c>
      <c r="S68" s="30">
        <f>PPRD!S68+RCV_RCY!S68+IMP!S68-EXP!S68+STK_CHG!S68-INTMARB!S68</f>
        <v>0</v>
      </c>
      <c r="T68" s="30">
        <f>PPRD!T68+RCV_RCY!T68+IMP!T68-EXP!T68+STK_CHG!T68-INTMARB!T68</f>
        <v>0</v>
      </c>
      <c r="U68" s="30">
        <f>PPRD!U68+RCV_RCY!U68+IMP!U68-EXP!U68+STK_CHG!U68-INTMARB!U68</f>
        <v>0</v>
      </c>
      <c r="V68" s="30">
        <f>PPRD!V68+RCV_RCY!V68+IMP!V68-EXP!V68+STK_CHG!V68-INTMARB!V68</f>
        <v>0</v>
      </c>
      <c r="W68" s="30">
        <f>PPRD!W68+RCV_RCY!W68+IMP!W68-EXP!W68+STK_CHG!W68-INTMARB!W68</f>
        <v>0</v>
      </c>
      <c r="X68" s="30">
        <f>PPRD!X68+RCV_RCY!X68+IMP!X68-EXP!X68+STK_CHG!X68-INTMARB!X68</f>
        <v>0</v>
      </c>
    </row>
    <row r="69" spans="1:24" ht="11.25" customHeight="1" x14ac:dyDescent="0.2">
      <c r="A69" s="22" t="s">
        <v>125</v>
      </c>
      <c r="B69" s="23" t="s">
        <v>126</v>
      </c>
      <c r="C69" s="30">
        <f>PPRD!C69+RCV_RCY!C69+IMP!C69-EXP!C69+STK_CHG!C69-INTMARB!C69</f>
        <v>15.229578675838349</v>
      </c>
      <c r="D69" s="30">
        <f>PPRD!D69+RCV_RCY!D69+IMP!D69-EXP!D69+STK_CHG!D69-INTMARB!D69</f>
        <v>25.226139294926909</v>
      </c>
      <c r="E69" s="30">
        <f>PPRD!E69+RCV_RCY!E69+IMP!E69-EXP!E69+STK_CHG!E69-INTMARB!E69</f>
        <v>47.495270851246779</v>
      </c>
      <c r="F69" s="30">
        <f>PPRD!F69+RCV_RCY!F69+IMP!F69-EXP!F69+STK_CHG!F69-INTMARB!F69</f>
        <v>51.665090283748924</v>
      </c>
      <c r="G69" s="30">
        <f>PPRD!G69+RCV_RCY!G69+IMP!G69-EXP!G69+STK_CHG!G69-INTMARB!G69</f>
        <v>194.72115219260533</v>
      </c>
      <c r="H69" s="30">
        <f>PPRD!H69+RCV_RCY!H69+IMP!H69-EXP!H69+STK_CHG!H69-INTMARB!H69</f>
        <v>676.04832330180557</v>
      </c>
      <c r="I69" s="30">
        <f>PPRD!I69+RCV_RCY!I69+IMP!I69-EXP!I69+STK_CHG!I69-INTMARB!I69</f>
        <v>1419.1404987102319</v>
      </c>
      <c r="J69" s="30">
        <f>PPRD!J69+RCV_RCY!J69+IMP!J69-EXP!J69+STK_CHG!J69-INTMARB!J69</f>
        <v>1264.1318142734306</v>
      </c>
      <c r="K69" s="30">
        <f>PPRD!K69+RCV_RCY!K69+IMP!K69-EXP!K69+STK_CHG!K69-INTMARB!K69</f>
        <v>950.90748065348248</v>
      </c>
      <c r="L69" s="30">
        <f>PPRD!L69+RCV_RCY!L69+IMP!L69-EXP!L69+STK_CHG!L69-INTMARB!L69</f>
        <v>1188.0255374032672</v>
      </c>
      <c r="M69" s="30">
        <f>PPRD!M69+RCV_RCY!M69+IMP!M69-EXP!M69+STK_CHG!M69-INTMARB!M69</f>
        <v>1365.919948409286</v>
      </c>
      <c r="N69" s="30">
        <f>PPRD!N69+RCV_RCY!N69+IMP!N69-EXP!N69+STK_CHG!N69-INTMARB!N69</f>
        <v>843.85107480653483</v>
      </c>
      <c r="O69" s="30">
        <f>PPRD!O69+RCV_RCY!O69+IMP!O69-EXP!O69+STK_CHG!O69-INTMARB!O69</f>
        <v>860.09036973344791</v>
      </c>
      <c r="P69" s="30">
        <f>PPRD!P69+RCV_RCY!P69+IMP!P69-EXP!P69+STK_CHG!P69-INTMARB!P69</f>
        <v>1025.5078245915736</v>
      </c>
      <c r="Q69" s="30">
        <f>PPRD!Q69+RCV_RCY!Q69+IMP!Q69-EXP!Q69+STK_CHG!Q69-INTMARB!Q69</f>
        <v>1108.2884780739466</v>
      </c>
      <c r="R69" s="30">
        <f>PPRD!R69+RCV_RCY!R69+IMP!R69-EXP!R69+STK_CHG!R69-INTMARB!R69</f>
        <v>1200.5490971625104</v>
      </c>
      <c r="S69" s="30">
        <f>PPRD!S69+RCV_RCY!S69+IMP!S69-EXP!S69+STK_CHG!S69-INTMARB!S69</f>
        <v>1189.0171969045571</v>
      </c>
      <c r="T69" s="30">
        <f>PPRD!T69+RCV_RCY!T69+IMP!T69-EXP!T69+STK_CHG!T69-INTMARB!T69</f>
        <v>1108.5198624247632</v>
      </c>
      <c r="U69" s="30">
        <f>PPRD!U69+RCV_RCY!U69+IMP!U69-EXP!U69+STK_CHG!U69-INTMARB!U69</f>
        <v>1184.3531384350815</v>
      </c>
      <c r="V69" s="30">
        <f>PPRD!V69+RCV_RCY!V69+IMP!V69-EXP!V69+STK_CHG!V69-INTMARB!V69</f>
        <v>1267.6801375752361</v>
      </c>
      <c r="W69" s="30">
        <f>PPRD!W69+RCV_RCY!W69+IMP!W69-EXP!W69+STK_CHG!W69-INTMARB!W69</f>
        <v>1278.7130696474633</v>
      </c>
      <c r="X69" s="30">
        <f>PPRD!X69+RCV_RCY!X69+IMP!X69-EXP!X69+STK_CHG!X69-INTMARB!X69</f>
        <v>1185.6070507308687</v>
      </c>
    </row>
    <row r="70" spans="1:24" ht="11.25" customHeight="1" x14ac:dyDescent="0.2">
      <c r="A70" s="22" t="s">
        <v>127</v>
      </c>
      <c r="B70" s="23" t="s">
        <v>128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" si="22">SUM(C72:C73)</f>
        <v>5873.4924333619947</v>
      </c>
      <c r="D71" s="31">
        <f t="shared" ref="D71" si="23">SUM(D72:D73)</f>
        <v>6494.9356835769577</v>
      </c>
      <c r="E71" s="31">
        <f t="shared" ref="E71" si="24">SUM(E72:E73)</f>
        <v>6334.0158211521939</v>
      </c>
      <c r="F71" s="31">
        <f t="shared" ref="F71" si="25">SUM(F72:F73)</f>
        <v>6052.1279449699059</v>
      </c>
      <c r="G71" s="31">
        <f t="shared" ref="G71" si="26">SUM(G72:G73)</f>
        <v>6553.9378331900234</v>
      </c>
      <c r="H71" s="31">
        <f t="shared" ref="H71" si="27">SUM(H72:H73)</f>
        <v>7185.0675838349089</v>
      </c>
      <c r="I71" s="31">
        <f t="shared" ref="I71" si="28">SUM(I72:I73)</f>
        <v>7913.2350816852959</v>
      </c>
      <c r="J71" s="31">
        <f t="shared" ref="J71" si="29">SUM(J72:J73)</f>
        <v>8388.5226139294937</v>
      </c>
      <c r="K71" s="31">
        <f t="shared" ref="K71" si="30">SUM(K72:K73)</f>
        <v>9101.997506448839</v>
      </c>
      <c r="L71" s="31">
        <f t="shared" ref="L71" si="31">SUM(L72:L73)</f>
        <v>10008.710834049874</v>
      </c>
      <c r="M71" s="31">
        <f t="shared" ref="M71" si="32">SUM(M72:M73)</f>
        <v>10678.149613069647</v>
      </c>
      <c r="N71" s="31">
        <f t="shared" ref="N71" si="33">SUM(N72:N73)</f>
        <v>11344.440068787619</v>
      </c>
      <c r="O71" s="31">
        <f t="shared" ref="O71" si="34">SUM(O72:O73)</f>
        <v>11463.176612209802</v>
      </c>
      <c r="P71" s="31">
        <f t="shared" ref="P71" si="35">SUM(P72:P73)</f>
        <v>11943.765348237317</v>
      </c>
      <c r="Q71" s="31">
        <f t="shared" ref="Q71" si="36">SUM(Q72:Q73)</f>
        <v>12501.981685296645</v>
      </c>
      <c r="R71" s="31">
        <f t="shared" ref="R71" si="37">SUM(R72:R73)</f>
        <v>12751.402321582114</v>
      </c>
      <c r="S71" s="31">
        <f t="shared" ref="S71" si="38">SUM(S72:S73)</f>
        <v>13751.878933791915</v>
      </c>
      <c r="T71" s="31">
        <f t="shared" ref="T71" si="39">SUM(T72:T73)</f>
        <v>13814.19466895959</v>
      </c>
      <c r="U71" s="31">
        <f t="shared" ref="U71" si="40">SUM(U72:U73)</f>
        <v>13883.244282029238</v>
      </c>
      <c r="V71" s="31">
        <f t="shared" ref="V71" si="41">SUM(V72:V73)</f>
        <v>14144.137747205499</v>
      </c>
      <c r="W71" s="31">
        <f t="shared" ref="W71:X71" si="42">SUM(W72:W73)</f>
        <v>14340.899914015476</v>
      </c>
      <c r="X71" s="31">
        <f t="shared" si="42"/>
        <v>14524.578503869299</v>
      </c>
    </row>
    <row r="72" spans="1:24" ht="11.25" customHeight="1" x14ac:dyDescent="0.2">
      <c r="A72" s="22" t="s">
        <v>131</v>
      </c>
      <c r="B72" s="23" t="s">
        <v>132</v>
      </c>
      <c r="C72" s="30">
        <v>2364.0593293207221</v>
      </c>
      <c r="D72" s="30">
        <v>2783.6466895958733</v>
      </c>
      <c r="E72" s="30">
        <v>2556.2157351676701</v>
      </c>
      <c r="F72" s="30">
        <v>1263.6245915735169</v>
      </c>
      <c r="G72" s="30">
        <v>1386.8918314703353</v>
      </c>
      <c r="H72" s="30">
        <v>1253.4576956147894</v>
      </c>
      <c r="I72" s="30">
        <v>1396.7976784178848</v>
      </c>
      <c r="J72" s="30">
        <v>1590.5028374892515</v>
      </c>
      <c r="K72" s="30">
        <v>2328.3519346517628</v>
      </c>
      <c r="L72" s="30">
        <v>3064.8111779879619</v>
      </c>
      <c r="M72" s="30">
        <v>3504.3798796216679</v>
      </c>
      <c r="N72" s="30">
        <v>4005.734221840069</v>
      </c>
      <c r="O72" s="30">
        <v>3908.7907996560621</v>
      </c>
      <c r="P72" s="30">
        <v>3723.0914875322433</v>
      </c>
      <c r="Q72" s="30">
        <v>4001.8456577815996</v>
      </c>
      <c r="R72" s="30">
        <v>4219.2200343938093</v>
      </c>
      <c r="S72" s="30">
        <v>4626.622957867583</v>
      </c>
      <c r="T72" s="30">
        <v>4423.3552880481511</v>
      </c>
      <c r="U72" s="30">
        <v>4675.1180567497868</v>
      </c>
      <c r="V72" s="30">
        <v>4826.9481513327592</v>
      </c>
      <c r="W72" s="30">
        <v>4926.9797076526211</v>
      </c>
      <c r="X72" s="30">
        <v>5004.7003439380896</v>
      </c>
    </row>
    <row r="73" spans="1:24" ht="11.25" customHeight="1" x14ac:dyDescent="0.2">
      <c r="A73" s="22" t="s">
        <v>133</v>
      </c>
      <c r="B73" s="23" t="s">
        <v>134</v>
      </c>
      <c r="C73" s="30">
        <v>3509.4331040412726</v>
      </c>
      <c r="D73" s="30">
        <v>3711.2889939810839</v>
      </c>
      <c r="E73" s="30">
        <v>3777.8000859845233</v>
      </c>
      <c r="F73" s="30">
        <v>4788.5033533963888</v>
      </c>
      <c r="G73" s="30">
        <v>5167.0460017196883</v>
      </c>
      <c r="H73" s="30">
        <v>5931.6098882201195</v>
      </c>
      <c r="I73" s="30">
        <v>6516.4374032674114</v>
      </c>
      <c r="J73" s="30">
        <v>6798.0197764402419</v>
      </c>
      <c r="K73" s="30">
        <v>6773.6455717970766</v>
      </c>
      <c r="L73" s="30">
        <v>6943.8996560619116</v>
      </c>
      <c r="M73" s="30">
        <v>7173.7697334479799</v>
      </c>
      <c r="N73" s="30">
        <v>7338.7058469475487</v>
      </c>
      <c r="O73" s="30">
        <v>7554.385812553739</v>
      </c>
      <c r="P73" s="30">
        <v>8220.6738607050738</v>
      </c>
      <c r="Q73" s="30">
        <v>8500.1360275150455</v>
      </c>
      <c r="R73" s="30">
        <v>8532.1822871883051</v>
      </c>
      <c r="S73" s="30">
        <v>9125.2559759243322</v>
      </c>
      <c r="T73" s="30">
        <v>9390.8393809114386</v>
      </c>
      <c r="U73" s="30">
        <v>9208.1262252794513</v>
      </c>
      <c r="V73" s="30">
        <v>9317.18959587274</v>
      </c>
      <c r="W73" s="30">
        <v>9413.9202063628545</v>
      </c>
      <c r="X73" s="30">
        <v>9519.8781599312097</v>
      </c>
    </row>
    <row r="74" spans="1:24" ht="11.25" customHeight="1" x14ac:dyDescent="0.2">
      <c r="A74" s="24" t="s">
        <v>135</v>
      </c>
      <c r="B74" s="25" t="s">
        <v>136</v>
      </c>
      <c r="C74" s="31">
        <v>222051.37575236455</v>
      </c>
      <c r="D74" s="31">
        <v>229690.04006878758</v>
      </c>
      <c r="E74" s="31">
        <v>233158.0538263112</v>
      </c>
      <c r="F74" s="31">
        <v>234409.95993121239</v>
      </c>
      <c r="G74" s="31">
        <v>239962.43912295782</v>
      </c>
      <c r="H74" s="31">
        <v>236774.26190885634</v>
      </c>
      <c r="I74" s="31">
        <v>236349.42674118656</v>
      </c>
      <c r="J74" s="31">
        <v>225455.38830610487</v>
      </c>
      <c r="K74" s="31">
        <v>228671.20954428203</v>
      </c>
      <c r="L74" s="31">
        <v>212636.71289767843</v>
      </c>
      <c r="M74" s="31">
        <v>219620.7174548581</v>
      </c>
      <c r="N74" s="31">
        <v>215345.91324161651</v>
      </c>
      <c r="O74" s="31">
        <v>208372.3958727429</v>
      </c>
      <c r="P74" s="31">
        <v>206514.04625967325</v>
      </c>
      <c r="Q74" s="31">
        <v>208966.14548581257</v>
      </c>
      <c r="R74" s="31">
        <v>203781.65176268274</v>
      </c>
      <c r="S74" s="31">
        <v>197052.7918314703</v>
      </c>
      <c r="T74" s="31">
        <v>194898.85692175414</v>
      </c>
      <c r="U74" s="31">
        <v>195247.61203783323</v>
      </c>
      <c r="V74" s="31">
        <v>196180.92123817714</v>
      </c>
      <c r="W74" s="31">
        <v>175176.12940670675</v>
      </c>
      <c r="X74" s="31">
        <v>186662.50670679274</v>
      </c>
    </row>
    <row r="75" spans="1:24" ht="11.25" customHeight="1" x14ac:dyDescent="0.2">
      <c r="A75" s="24" t="s">
        <v>137</v>
      </c>
      <c r="B75" s="25" t="s">
        <v>138</v>
      </c>
      <c r="C75" s="31">
        <v>254.63361994840926</v>
      </c>
      <c r="D75" s="31">
        <v>223.1298366294067</v>
      </c>
      <c r="E75" s="31">
        <v>308.41212381771288</v>
      </c>
      <c r="F75" s="31">
        <v>333.14703353396385</v>
      </c>
      <c r="G75" s="31">
        <v>455.44092863284612</v>
      </c>
      <c r="H75" s="31">
        <v>529.87067927772989</v>
      </c>
      <c r="I75" s="31">
        <v>546.49742046431629</v>
      </c>
      <c r="J75" s="31">
        <v>594.02476354256237</v>
      </c>
      <c r="K75" s="31">
        <v>703.73869303525362</v>
      </c>
      <c r="L75" s="31">
        <v>591.69406706792779</v>
      </c>
      <c r="M75" s="31">
        <v>721.56010318142739</v>
      </c>
      <c r="N75" s="31">
        <v>732.80558899398102</v>
      </c>
      <c r="O75" s="31">
        <v>765.20696474634553</v>
      </c>
      <c r="P75" s="31">
        <v>821.37102321582097</v>
      </c>
      <c r="Q75" s="31">
        <v>869.97867583834886</v>
      </c>
      <c r="R75" s="31">
        <v>969.55546001719676</v>
      </c>
      <c r="S75" s="31">
        <v>1060.8331900257954</v>
      </c>
      <c r="T75" s="31">
        <v>1133.432072226999</v>
      </c>
      <c r="U75" s="31">
        <v>1079.7539122957867</v>
      </c>
      <c r="V75" s="31">
        <v>1090.7430782459155</v>
      </c>
      <c r="W75" s="31">
        <v>1106.6199484092863</v>
      </c>
      <c r="X75" s="31">
        <v>1102.123645743766</v>
      </c>
    </row>
    <row r="76" spans="1:24" ht="11.25" customHeight="1" x14ac:dyDescent="0.2">
      <c r="A76" s="26" t="s">
        <v>139</v>
      </c>
      <c r="B76" s="27" t="s">
        <v>140</v>
      </c>
      <c r="C76" s="32">
        <v>760.75012897678494</v>
      </c>
      <c r="D76" s="32">
        <v>-289.38400687875918</v>
      </c>
      <c r="E76" s="32">
        <v>611.24006878762054</v>
      </c>
      <c r="F76" s="32">
        <v>-177.49191745485723</v>
      </c>
      <c r="G76" s="32">
        <v>-1016.1884780739448</v>
      </c>
      <c r="H76" s="32">
        <v>632.40490111779729</v>
      </c>
      <c r="I76" s="32">
        <v>38.975924333621833</v>
      </c>
      <c r="J76" s="32">
        <v>911.73533963886428</v>
      </c>
      <c r="K76" s="32">
        <v>1036.3967325881367</v>
      </c>
      <c r="L76" s="32">
        <v>1486.0643164230428</v>
      </c>
      <c r="M76" s="32">
        <v>421.27171109200572</v>
      </c>
      <c r="N76" s="32">
        <v>83.096130696474347</v>
      </c>
      <c r="O76" s="32">
        <v>583.458211521924</v>
      </c>
      <c r="P76" s="32">
        <v>-156.52158211521919</v>
      </c>
      <c r="Q76" s="32">
        <v>-431.93757523645695</v>
      </c>
      <c r="R76" s="32">
        <v>-573.95580395528953</v>
      </c>
      <c r="S76" s="32">
        <v>55.578503869301471</v>
      </c>
      <c r="T76" s="32">
        <v>-393.43852106620739</v>
      </c>
      <c r="U76" s="32">
        <v>761.00782459157244</v>
      </c>
      <c r="V76" s="32">
        <v>253.20060189165781</v>
      </c>
      <c r="W76" s="32">
        <v>1200.5414445399826</v>
      </c>
      <c r="X76" s="32">
        <v>629.18486672399047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71:X71" formulaRange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151</v>
      </c>
      <c r="B1" s="7" t="s">
        <v>330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>'GIC2020-2030'!C2-FC_NE!C2</f>
        <v>1395242.297420464</v>
      </c>
      <c r="D2" s="28">
        <f>'GIC2020-2030'!D2-FC_NE!D2</f>
        <v>1433372.9828030951</v>
      </c>
      <c r="E2" s="28">
        <f>'GIC2020-2030'!E2-FC_NE!E2</f>
        <v>1435902.2421324158</v>
      </c>
      <c r="F2" s="28">
        <f>'GIC2020-2030'!F2-FC_NE!F2</f>
        <v>1474790.9267411868</v>
      </c>
      <c r="G2" s="28">
        <f>'GIC2020-2030'!G2-FC_NE!G2</f>
        <v>1493686.9503009459</v>
      </c>
      <c r="H2" s="28">
        <f>'GIC2020-2030'!H2-FC_NE!H2</f>
        <v>1498149.0527085124</v>
      </c>
      <c r="I2" s="28">
        <f>'GIC2020-2030'!I2-FC_NE!I2</f>
        <v>1511936.2681857264</v>
      </c>
      <c r="J2" s="28">
        <f>'GIC2020-2030'!J2-FC_NE!J2</f>
        <v>1490756.155631986</v>
      </c>
      <c r="K2" s="28">
        <f>'GIC2020-2030'!K2-FC_NE!K2</f>
        <v>1489457.8683576949</v>
      </c>
      <c r="L2" s="28">
        <f>'GIC2020-2030'!L2-FC_NE!L2</f>
        <v>1403915.2024075666</v>
      </c>
      <c r="M2" s="28">
        <f>'GIC2020-2030'!M2-FC_NE!M2</f>
        <v>1459018.2484092861</v>
      </c>
      <c r="N2" s="28">
        <f>'GIC2020-2030'!N2-FC_NE!N2</f>
        <v>1413576.9817712808</v>
      </c>
      <c r="O2" s="28">
        <f>'GIC2020-2030'!O2-FC_NE!O2</f>
        <v>1397818.2135855542</v>
      </c>
      <c r="P2" s="28">
        <f>'GIC2020-2030'!P2-FC_NE!P2</f>
        <v>1385642.2449699054</v>
      </c>
      <c r="Q2" s="28">
        <f>'GIC2020-2030'!Q2-FC_NE!Q2</f>
        <v>1331737.3609630261</v>
      </c>
      <c r="R2" s="28">
        <f>'GIC2020-2030'!R2-FC_NE!R2</f>
        <v>1349378.7155631988</v>
      </c>
      <c r="S2" s="28">
        <f>'GIC2020-2030'!S2-FC_NE!S2</f>
        <v>1363593.5202923473</v>
      </c>
      <c r="T2" s="28">
        <f>'GIC2020-2030'!T2-FC_NE!T2</f>
        <v>1382136.1939810831</v>
      </c>
      <c r="U2" s="28">
        <f>'GIC2020-2030'!U2-FC_NE!U2</f>
        <v>1373010.5103181431</v>
      </c>
      <c r="V2" s="28">
        <f>'GIC2020-2030'!V2-FC_NE!V2</f>
        <v>1355531.4010318143</v>
      </c>
      <c r="W2" s="28">
        <f>'GIC2020-2030'!W2-FC_NE!W2</f>
        <v>1236914.3221840069</v>
      </c>
      <c r="X2" s="28">
        <f>'GIC2020-2030'!X2-FC_NE!X2</f>
        <v>1314355.2955288051</v>
      </c>
    </row>
    <row r="3" spans="1:24" ht="11.25" customHeight="1" x14ac:dyDescent="0.2">
      <c r="A3" s="20" t="s">
        <v>3</v>
      </c>
      <c r="B3" s="21" t="s">
        <v>4</v>
      </c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</row>
    <row r="4" spans="1:24" ht="11.25" customHeight="1" x14ac:dyDescent="0.2">
      <c r="A4" s="40" t="s">
        <v>341</v>
      </c>
      <c r="B4" s="41" t="s">
        <v>342</v>
      </c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</row>
    <row r="5" spans="1:24" ht="11.25" customHeight="1" x14ac:dyDescent="0.2">
      <c r="A5" s="39" t="s">
        <v>5</v>
      </c>
      <c r="B5" s="23" t="s">
        <v>6</v>
      </c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</row>
    <row r="6" spans="1:24" ht="11.25" customHeight="1" x14ac:dyDescent="0.2">
      <c r="A6" s="39" t="s">
        <v>7</v>
      </c>
      <c r="B6" s="23" t="s">
        <v>8</v>
      </c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</row>
    <row r="7" spans="1:24" ht="11.25" customHeight="1" x14ac:dyDescent="0.2">
      <c r="A7" s="39" t="s">
        <v>9</v>
      </c>
      <c r="B7" s="23" t="s">
        <v>10</v>
      </c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</row>
    <row r="8" spans="1:24" ht="11.25" customHeight="1" x14ac:dyDescent="0.2">
      <c r="A8" s="40" t="s">
        <v>343</v>
      </c>
      <c r="B8" s="41" t="s">
        <v>344</v>
      </c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</row>
    <row r="9" spans="1:24" ht="11.25" customHeight="1" x14ac:dyDescent="0.2">
      <c r="A9" s="39" t="s">
        <v>11</v>
      </c>
      <c r="B9" s="23" t="s">
        <v>12</v>
      </c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</row>
    <row r="10" spans="1:24" ht="11.25" customHeight="1" x14ac:dyDescent="0.2">
      <c r="A10" s="39" t="s">
        <v>13</v>
      </c>
      <c r="B10" s="23" t="s">
        <v>14</v>
      </c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</row>
    <row r="11" spans="1:24" ht="11.25" customHeight="1" x14ac:dyDescent="0.2">
      <c r="A11" s="40" t="s">
        <v>345</v>
      </c>
      <c r="B11" s="41" t="s">
        <v>346</v>
      </c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</row>
    <row r="12" spans="1:24" ht="11.25" customHeight="1" x14ac:dyDescent="0.2">
      <c r="A12" s="39" t="s">
        <v>15</v>
      </c>
      <c r="B12" s="23" t="s">
        <v>16</v>
      </c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</row>
    <row r="13" spans="1:24" ht="11.25" customHeight="1" x14ac:dyDescent="0.2">
      <c r="A13" s="39" t="s">
        <v>17</v>
      </c>
      <c r="B13" s="23" t="s">
        <v>18</v>
      </c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</row>
    <row r="14" spans="1:24" ht="11.25" customHeight="1" x14ac:dyDescent="0.2">
      <c r="A14" s="39" t="s">
        <v>19</v>
      </c>
      <c r="B14" s="23" t="s">
        <v>20</v>
      </c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</row>
    <row r="15" spans="1:24" ht="11.25" customHeight="1" x14ac:dyDescent="0.2">
      <c r="A15" s="39" t="s">
        <v>21</v>
      </c>
      <c r="B15" s="23" t="s">
        <v>22</v>
      </c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</row>
    <row r="16" spans="1:24" ht="11.25" customHeight="1" x14ac:dyDescent="0.2">
      <c r="A16" s="39" t="s">
        <v>23</v>
      </c>
      <c r="B16" s="23" t="s">
        <v>24</v>
      </c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</row>
    <row r="17" spans="1:24" ht="11.25" customHeight="1" x14ac:dyDescent="0.2">
      <c r="A17" s="24" t="s">
        <v>25</v>
      </c>
      <c r="B17" s="25" t="s">
        <v>26</v>
      </c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</row>
    <row r="18" spans="1:24" ht="11.25" customHeight="1" x14ac:dyDescent="0.2">
      <c r="A18" s="22" t="s">
        <v>27</v>
      </c>
      <c r="B18" s="23" t="s">
        <v>28</v>
      </c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</row>
    <row r="19" spans="1:24" ht="11.25" customHeight="1" x14ac:dyDescent="0.2">
      <c r="A19" s="22" t="s">
        <v>29</v>
      </c>
      <c r="B19" s="23" t="s">
        <v>30</v>
      </c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</row>
    <row r="20" spans="1:24" ht="11.25" customHeight="1" x14ac:dyDescent="0.2">
      <c r="A20" s="22" t="s">
        <v>31</v>
      </c>
      <c r="B20" s="23" t="s">
        <v>32</v>
      </c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</row>
    <row r="21" spans="1:24" ht="11.25" customHeight="1" x14ac:dyDescent="0.2">
      <c r="A21" s="22" t="s">
        <v>33</v>
      </c>
      <c r="B21" s="23" t="s">
        <v>34</v>
      </c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</row>
    <row r="22" spans="1:24" ht="11.25" customHeight="1" x14ac:dyDescent="0.2">
      <c r="A22" s="24" t="s">
        <v>35</v>
      </c>
      <c r="B22" s="25" t="s">
        <v>36</v>
      </c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</row>
    <row r="23" spans="1:24" ht="11.25" customHeight="1" x14ac:dyDescent="0.2">
      <c r="A23" s="22" t="s">
        <v>37</v>
      </c>
      <c r="B23" s="23" t="s">
        <v>38</v>
      </c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</row>
    <row r="24" spans="1:24" ht="11.25" customHeight="1" x14ac:dyDescent="0.2">
      <c r="A24" s="22" t="s">
        <v>39</v>
      </c>
      <c r="B24" s="23" t="s">
        <v>40</v>
      </c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</row>
    <row r="25" spans="1:24" ht="11.25" customHeight="1" x14ac:dyDescent="0.2">
      <c r="A25" s="24" t="s">
        <v>41</v>
      </c>
      <c r="B25" s="25" t="s">
        <v>42</v>
      </c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</row>
    <row r="26" spans="1:24" ht="11.25" customHeight="1" x14ac:dyDescent="0.2">
      <c r="A26" s="24" t="s">
        <v>43</v>
      </c>
      <c r="B26" s="25" t="s">
        <v>44</v>
      </c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</row>
    <row r="27" spans="1:24" ht="11.25" customHeight="1" x14ac:dyDescent="0.2">
      <c r="A27" s="40" t="s">
        <v>347</v>
      </c>
      <c r="B27" s="41" t="s">
        <v>348</v>
      </c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</row>
    <row r="28" spans="1:24" ht="11.25" customHeight="1" x14ac:dyDescent="0.2">
      <c r="A28" s="39" t="s">
        <v>45</v>
      </c>
      <c r="B28" s="23" t="s">
        <v>46</v>
      </c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</row>
    <row r="29" spans="1:24" ht="11.25" customHeight="1" x14ac:dyDescent="0.2">
      <c r="A29" s="39" t="s">
        <v>47</v>
      </c>
      <c r="B29" s="23" t="s">
        <v>48</v>
      </c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</row>
    <row r="30" spans="1:24" ht="11.25" customHeight="1" x14ac:dyDescent="0.2">
      <c r="A30" s="39" t="s">
        <v>49</v>
      </c>
      <c r="B30" s="23" t="s">
        <v>50</v>
      </c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</row>
    <row r="31" spans="1:24" ht="11.25" customHeight="1" x14ac:dyDescent="0.2">
      <c r="A31" s="39" t="s">
        <v>51</v>
      </c>
      <c r="B31" s="23" t="s">
        <v>52</v>
      </c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</row>
    <row r="32" spans="1:24" ht="11.25" customHeight="1" x14ac:dyDescent="0.2">
      <c r="A32" s="39" t="s">
        <v>53</v>
      </c>
      <c r="B32" s="23" t="s">
        <v>54</v>
      </c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</row>
    <row r="33" spans="1:24" ht="11.25" customHeight="1" x14ac:dyDescent="0.2">
      <c r="A33" s="40" t="s">
        <v>349</v>
      </c>
      <c r="B33" s="41" t="s">
        <v>350</v>
      </c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</row>
    <row r="34" spans="1:24" ht="11.25" customHeight="1" x14ac:dyDescent="0.2">
      <c r="A34" s="39" t="s">
        <v>55</v>
      </c>
      <c r="B34" s="23" t="s">
        <v>56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</row>
    <row r="35" spans="1:24" ht="11.25" customHeight="1" x14ac:dyDescent="0.2">
      <c r="A35" s="39" t="s">
        <v>57</v>
      </c>
      <c r="B35" s="23" t="s">
        <v>58</v>
      </c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</row>
    <row r="36" spans="1:24" ht="11.25" customHeight="1" x14ac:dyDescent="0.2">
      <c r="A36" s="39" t="s">
        <v>59</v>
      </c>
      <c r="B36" s="23" t="s">
        <v>60</v>
      </c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</row>
    <row r="37" spans="1:24" ht="11.25" customHeight="1" x14ac:dyDescent="0.2">
      <c r="A37" s="39" t="s">
        <v>61</v>
      </c>
      <c r="B37" s="23" t="s">
        <v>62</v>
      </c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</row>
    <row r="38" spans="1:24" ht="11.25" customHeight="1" x14ac:dyDescent="0.2">
      <c r="A38" s="39" t="s">
        <v>63</v>
      </c>
      <c r="B38" s="23" t="s">
        <v>64</v>
      </c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</row>
    <row r="39" spans="1:24" ht="11.25" customHeight="1" x14ac:dyDescent="0.2">
      <c r="A39" s="39" t="s">
        <v>65</v>
      </c>
      <c r="B39" s="23" t="s">
        <v>66</v>
      </c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</row>
    <row r="40" spans="1:24" ht="11.25" customHeight="1" x14ac:dyDescent="0.2">
      <c r="A40" s="39" t="s">
        <v>67</v>
      </c>
      <c r="B40" s="23" t="s">
        <v>68</v>
      </c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</row>
    <row r="41" spans="1:24" ht="11.25" customHeight="1" x14ac:dyDescent="0.2">
      <c r="A41" s="39" t="s">
        <v>69</v>
      </c>
      <c r="B41" s="23" t="s">
        <v>70</v>
      </c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</row>
    <row r="42" spans="1:24" ht="11.25" customHeight="1" x14ac:dyDescent="0.2">
      <c r="A42" s="39" t="s">
        <v>71</v>
      </c>
      <c r="B42" s="23" t="s">
        <v>72</v>
      </c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</row>
    <row r="43" spans="1:24" ht="11.25" customHeight="1" x14ac:dyDescent="0.2">
      <c r="A43" s="39" t="s">
        <v>73</v>
      </c>
      <c r="B43" s="23" t="s">
        <v>74</v>
      </c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</row>
    <row r="44" spans="1:24" ht="11.25" customHeight="1" x14ac:dyDescent="0.2">
      <c r="A44" s="39" t="s">
        <v>75</v>
      </c>
      <c r="B44" s="23" t="s">
        <v>76</v>
      </c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</row>
    <row r="45" spans="1:24" ht="11.25" customHeight="1" x14ac:dyDescent="0.2">
      <c r="A45" s="39" t="s">
        <v>77</v>
      </c>
      <c r="B45" s="23" t="s">
        <v>78</v>
      </c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</row>
    <row r="46" spans="1:24" ht="11.25" customHeight="1" x14ac:dyDescent="0.2">
      <c r="A46" s="39" t="s">
        <v>79</v>
      </c>
      <c r="B46" s="23" t="s">
        <v>80</v>
      </c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</row>
    <row r="47" spans="1:24" ht="11.25" customHeight="1" x14ac:dyDescent="0.2">
      <c r="A47" s="39" t="s">
        <v>81</v>
      </c>
      <c r="B47" s="23" t="s">
        <v>82</v>
      </c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</row>
    <row r="48" spans="1:24" ht="11.25" customHeight="1" x14ac:dyDescent="0.2">
      <c r="A48" s="39" t="s">
        <v>83</v>
      </c>
      <c r="B48" s="23" t="s">
        <v>84</v>
      </c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</row>
    <row r="49" spans="1:24" ht="11.25" customHeight="1" x14ac:dyDescent="0.2">
      <c r="A49" s="39" t="s">
        <v>85</v>
      </c>
      <c r="B49" s="23" t="s">
        <v>86</v>
      </c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</row>
    <row r="50" spans="1:24" ht="11.25" customHeight="1" x14ac:dyDescent="0.2">
      <c r="A50" s="39" t="s">
        <v>87</v>
      </c>
      <c r="B50" s="23" t="s">
        <v>88</v>
      </c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</row>
    <row r="51" spans="1:24" ht="11.25" customHeight="1" x14ac:dyDescent="0.2">
      <c r="A51" s="24" t="s">
        <v>89</v>
      </c>
      <c r="B51" s="25" t="s">
        <v>90</v>
      </c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</row>
    <row r="52" spans="1:24" ht="11.25" customHeight="1" x14ac:dyDescent="0.2">
      <c r="A52" s="24" t="s">
        <v>91</v>
      </c>
      <c r="B52" s="25" t="s">
        <v>92</v>
      </c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</row>
    <row r="53" spans="1:24" ht="11.25" customHeight="1" x14ac:dyDescent="0.2">
      <c r="A53" s="22" t="s">
        <v>93</v>
      </c>
      <c r="B53" s="23" t="s">
        <v>94</v>
      </c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</row>
    <row r="54" spans="1:24" ht="11.25" customHeight="1" x14ac:dyDescent="0.2">
      <c r="A54" s="22" t="s">
        <v>95</v>
      </c>
      <c r="B54" s="23" t="s">
        <v>96</v>
      </c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</row>
    <row r="55" spans="1:24" ht="11.25" customHeight="1" x14ac:dyDescent="0.2">
      <c r="A55" s="22" t="s">
        <v>97</v>
      </c>
      <c r="B55" s="23" t="s">
        <v>98</v>
      </c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</row>
    <row r="56" spans="1:24" ht="11.25" customHeight="1" x14ac:dyDescent="0.2">
      <c r="A56" s="22" t="s">
        <v>99</v>
      </c>
      <c r="B56" s="23" t="s">
        <v>100</v>
      </c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</row>
    <row r="57" spans="1:24" ht="11.25" customHeight="1" x14ac:dyDescent="0.2">
      <c r="A57" s="22" t="s">
        <v>101</v>
      </c>
      <c r="B57" s="23" t="s">
        <v>102</v>
      </c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</row>
    <row r="58" spans="1:24" ht="11.25" customHeight="1" x14ac:dyDescent="0.2">
      <c r="A58" s="22" t="s">
        <v>103</v>
      </c>
      <c r="B58" s="23" t="s">
        <v>104</v>
      </c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</row>
    <row r="59" spans="1:24" ht="11.25" customHeight="1" x14ac:dyDescent="0.2">
      <c r="A59" s="22" t="s">
        <v>105</v>
      </c>
      <c r="B59" s="23" t="s">
        <v>106</v>
      </c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</row>
    <row r="60" spans="1:24" ht="11.25" customHeight="1" x14ac:dyDescent="0.2">
      <c r="A60" s="22" t="s">
        <v>107</v>
      </c>
      <c r="B60" s="23" t="s">
        <v>108</v>
      </c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</row>
    <row r="61" spans="1:24" ht="11.25" customHeight="1" x14ac:dyDescent="0.2">
      <c r="A61" s="22" t="s">
        <v>109</v>
      </c>
      <c r="B61" s="23" t="s">
        <v>110</v>
      </c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</row>
    <row r="62" spans="1:24" ht="11.25" customHeight="1" x14ac:dyDescent="0.2">
      <c r="A62" s="22" t="s">
        <v>111</v>
      </c>
      <c r="B62" s="23" t="s">
        <v>112</v>
      </c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</row>
    <row r="63" spans="1:24" ht="11.25" customHeight="1" x14ac:dyDescent="0.2">
      <c r="A63" s="22" t="s">
        <v>113</v>
      </c>
      <c r="B63" s="23" t="s">
        <v>114</v>
      </c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</row>
    <row r="64" spans="1:24" ht="11.25" customHeight="1" x14ac:dyDescent="0.2">
      <c r="A64" s="22" t="s">
        <v>115</v>
      </c>
      <c r="B64" s="23" t="s">
        <v>116</v>
      </c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</row>
    <row r="65" spans="1:24" ht="11.25" customHeight="1" x14ac:dyDescent="0.2">
      <c r="A65" s="22" t="s">
        <v>117</v>
      </c>
      <c r="B65" s="23" t="s">
        <v>118</v>
      </c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</row>
    <row r="66" spans="1:24" ht="11.25" customHeight="1" x14ac:dyDescent="0.2">
      <c r="A66" s="22" t="s">
        <v>119</v>
      </c>
      <c r="B66" s="23" t="s">
        <v>120</v>
      </c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</row>
    <row r="67" spans="1:24" ht="11.25" customHeight="1" x14ac:dyDescent="0.2">
      <c r="A67" s="22" t="s">
        <v>121</v>
      </c>
      <c r="B67" s="23" t="s">
        <v>122</v>
      </c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</row>
    <row r="68" spans="1:24" ht="11.25" customHeight="1" x14ac:dyDescent="0.2">
      <c r="A68" s="22" t="s">
        <v>123</v>
      </c>
      <c r="B68" s="23" t="s">
        <v>124</v>
      </c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</row>
    <row r="69" spans="1:24" ht="11.25" customHeight="1" x14ac:dyDescent="0.2">
      <c r="A69" s="22" t="s">
        <v>125</v>
      </c>
      <c r="B69" s="23" t="s">
        <v>126</v>
      </c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</row>
    <row r="70" spans="1:24" ht="11.25" customHeight="1" x14ac:dyDescent="0.2">
      <c r="A70" s="22" t="s">
        <v>127</v>
      </c>
      <c r="B70" s="23" t="s">
        <v>128</v>
      </c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</row>
    <row r="71" spans="1:24" ht="11.25" customHeight="1" x14ac:dyDescent="0.2">
      <c r="A71" s="24" t="s">
        <v>129</v>
      </c>
      <c r="B71" s="25" t="s">
        <v>130</v>
      </c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</row>
    <row r="72" spans="1:24" ht="11.25" customHeight="1" x14ac:dyDescent="0.2">
      <c r="A72" s="22" t="s">
        <v>131</v>
      </c>
      <c r="B72" s="23" t="s">
        <v>132</v>
      </c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</row>
    <row r="73" spans="1:24" ht="11.25" customHeight="1" x14ac:dyDescent="0.2">
      <c r="A73" s="22" t="s">
        <v>133</v>
      </c>
      <c r="B73" s="23" t="s">
        <v>134</v>
      </c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</row>
    <row r="74" spans="1:24" ht="11.25" customHeight="1" x14ac:dyDescent="0.2">
      <c r="A74" s="24" t="s">
        <v>135</v>
      </c>
      <c r="B74" s="25" t="s">
        <v>136</v>
      </c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</row>
    <row r="75" spans="1:24" ht="11.25" customHeight="1" x14ac:dyDescent="0.2">
      <c r="A75" s="24" t="s">
        <v>137</v>
      </c>
      <c r="B75" s="25" t="s">
        <v>138</v>
      </c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</row>
    <row r="76" spans="1:24" ht="11.25" customHeight="1" x14ac:dyDescent="0.2">
      <c r="A76" s="26" t="s">
        <v>139</v>
      </c>
      <c r="B76" s="27" t="s">
        <v>140</v>
      </c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152</v>
      </c>
      <c r="B1" s="7" t="s">
        <v>329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>FC_E!C2-FC_E!C70+INTAVI!C2+TI_BF_E!C2-TO_BF!C2+(NRG_BF_E!C3+NRG_BF_E!C17+NRG_BF_E!C22+NRG_BF_E!C25+NRG_BF_E!C26+NRG_BF_E!C51)</f>
        <v>978447.29888220131</v>
      </c>
      <c r="D2" s="28">
        <f>FC_E!D2-FC_E!D70+INTAVI!D2+TI_BF_E!D2-TO_BF!D2+(NRG_BF_E!D3+NRG_BF_E!D17+NRG_BF_E!D22+NRG_BF_E!D25+NRG_BF_E!D26+NRG_BF_E!D51)</f>
        <v>1001740.8020636288</v>
      </c>
      <c r="E2" s="28">
        <f>FC_E!E2-FC_E!E70+INTAVI!E2+TI_BF_E!E2-TO_BF!E2+(NRG_BF_E!E3+NRG_BF_E!E17+NRG_BF_E!E22+NRG_BF_E!E25+NRG_BF_E!E26+NRG_BF_E!E51)</f>
        <v>995297.44548581296</v>
      </c>
      <c r="F2" s="28">
        <f>FC_E!F2-FC_E!F70+INTAVI!F2+TI_BF_E!F2-TO_BF!F2+(NRG_BF_E!F3+NRG_BF_E!F17+NRG_BF_E!F22+NRG_BF_E!F25+NRG_BF_E!F26+NRG_BF_E!F51)</f>
        <v>1025756.8908856404</v>
      </c>
      <c r="G2" s="28">
        <f>FC_E!G2-FC_E!G70+INTAVI!G2+TI_BF_E!G2-TO_BF!G2+(NRG_BF_E!G3+NRG_BF_E!G17+NRG_BF_E!G22+NRG_BF_E!G25+NRG_BF_E!G26+NRG_BF_E!G51)</f>
        <v>1035910.730008599</v>
      </c>
      <c r="H2" s="28">
        <f>FC_E!H2-FC_E!H70+INTAVI!H2+TI_BF_E!H2-TO_BF!H2+(NRG_BF_E!H3+NRG_BF_E!H17+NRG_BF_E!H22+NRG_BF_E!H25+NRG_BF_E!H26+NRG_BF_E!H51)</f>
        <v>1041109.9494411012</v>
      </c>
      <c r="I2" s="28">
        <f>FC_E!I2-FC_E!I70+INTAVI!I2+TI_BF_E!I2-TO_BF!I2+(NRG_BF_E!I3+NRG_BF_E!I17+NRG_BF_E!I22+NRG_BF_E!I25+NRG_BF_E!I26+NRG_BF_E!I51)</f>
        <v>1045837.3005159072</v>
      </c>
      <c r="J2" s="28">
        <f>FC_E!J2-FC_E!J70+INTAVI!J2+TI_BF_E!J2-TO_BF!J2+(NRG_BF_E!J3+NRG_BF_E!J17+NRG_BF_E!J22+NRG_BF_E!J25+NRG_BF_E!J26+NRG_BF_E!J51)</f>
        <v>1028508.8902837492</v>
      </c>
      <c r="K2" s="28">
        <f>FC_E!K2-FC_E!K70+INTAVI!K2+TI_BF_E!K2-TO_BF!K2+(NRG_BF_E!K3+NRG_BF_E!K17+NRG_BF_E!K22+NRG_BF_E!K25+NRG_BF_E!K26+NRG_BF_E!K51)</f>
        <v>1036698.9644883925</v>
      </c>
      <c r="L2" s="28">
        <f>FC_E!L2-FC_E!L70+INTAVI!L2+TI_BF_E!L2-TO_BF!L2+(NRG_BF_E!L3+NRG_BF_E!L17+NRG_BF_E!L22+NRG_BF_E!L25+NRG_BF_E!L26+NRG_BF_E!L51)</f>
        <v>980849.66870163463</v>
      </c>
      <c r="M2" s="28">
        <f>FC_E!M2-FC_E!M70+INTAVI!M2+TI_BF_E!M2-TO_BF!M2+(NRG_BF_E!M3+NRG_BF_E!M17+NRG_BF_E!M22+NRG_BF_E!M25+NRG_BF_E!M26+NRG_BF_E!M51)</f>
        <v>1025243.4757523647</v>
      </c>
      <c r="N2" s="28">
        <f>FC_E!N2-FC_E!N70+INTAVI!N2+TI_BF_E!N2-TO_BF!N2+(NRG_BF_E!N3+NRG_BF_E!N17+NRG_BF_E!N22+NRG_BF_E!N25+NRG_BF_E!N26+NRG_BF_E!N51)</f>
        <v>985293.24711951881</v>
      </c>
      <c r="O2" s="28">
        <f>FC_E!O2-FC_E!O70+INTAVI!O2+TI_BF_E!O2-TO_BF!O2+(NRG_BF_E!O3+NRG_BF_E!O17+NRG_BF_E!O22+NRG_BF_E!O25+NRG_BF_E!O26+NRG_BF_E!O51)</f>
        <v>983233.53826311289</v>
      </c>
      <c r="P2" s="28">
        <f>FC_E!P2-FC_E!P70+INTAVI!P2+TI_BF_E!P2-TO_BF!P2+(NRG_BF_E!P3+NRG_BF_E!P17+NRG_BF_E!P22+NRG_BF_E!P25+NRG_BF_E!P26+NRG_BF_E!P51)</f>
        <v>981070.51410146186</v>
      </c>
      <c r="Q2" s="28">
        <f>FC_E!Q2-FC_E!Q70+INTAVI!Q2+TI_BF_E!Q2-TO_BF!Q2+(NRG_BF_E!Q3+NRG_BF_E!Q17+NRG_BF_E!Q22+NRG_BF_E!Q25+NRG_BF_E!Q26+NRG_BF_E!Q51)</f>
        <v>939195.75881341391</v>
      </c>
      <c r="R2" s="28">
        <f>FC_E!R2-FC_E!R70+INTAVI!R2+TI_BF_E!R2-TO_BF!R2+(NRG_BF_E!R3+NRG_BF_E!R17+NRG_BF_E!R22+NRG_BF_E!R25+NRG_BF_E!R26+NRG_BF_E!R51)</f>
        <v>958671.96104901144</v>
      </c>
      <c r="S2" s="28">
        <f>FC_E!S2-FC_E!S70+INTAVI!S2+TI_BF_E!S2-TO_BF!S2+(NRG_BF_E!S3+NRG_BF_E!S17+NRG_BF_E!S22+NRG_BF_E!S25+NRG_BF_E!S26+NRG_BF_E!S51)</f>
        <v>977676.05331040453</v>
      </c>
      <c r="T2" s="28">
        <f>FC_E!T2-FC_E!T70+INTAVI!T2+TI_BF_E!T2-TO_BF!T2+(NRG_BF_E!T3+NRG_BF_E!T17+NRG_BF_E!T22+NRG_BF_E!T25+NRG_BF_E!T26+NRG_BF_E!T51)</f>
        <v>990198.39638560894</v>
      </c>
      <c r="U2" s="28">
        <f>FC_E!U2-FC_E!U70+INTAVI!U2+TI_BF_E!U2-TO_BF!U2+(NRG_BF_E!U3+NRG_BF_E!U17+NRG_BF_E!U22+NRG_BF_E!U25+NRG_BF_E!U26+NRG_BF_E!U51)</f>
        <v>992709.38744626008</v>
      </c>
      <c r="V2" s="28">
        <f>FC_E!V2-FC_E!V70+INTAVI!V2+TI_BF_E!V2-TO_BF!V2+(NRG_BF_E!V3+NRG_BF_E!V17+NRG_BF_E!V22+NRG_BF_E!V25+NRG_BF_E!V26+NRG_BF_E!V51)</f>
        <v>986758.59423903748</v>
      </c>
      <c r="W2" s="28">
        <f>FC_E!W2-FC_E!W70+INTAVI!W2+TI_BF_E!W2-TO_BF!W2+(NRG_BF_E!W3+NRG_BF_E!W17+NRG_BF_E!W22+NRG_BF_E!W25+NRG_BF_E!W26+NRG_BF_E!W51)</f>
        <v>906530.01100601908</v>
      </c>
      <c r="X2" s="28">
        <f>FC_E!X2-FC_E!X70+INTAVI!X2+TI_BF_E!X2-TO_BF!X2+(NRG_BF_E!X3+NRG_BF_E!X17+NRG_BF_E!X22+NRG_BF_E!X25+NRG_BF_E!X26+NRG_BF_E!X51)</f>
        <v>967454.33645743807</v>
      </c>
    </row>
    <row r="3" spans="1:24" ht="11.25" customHeight="1" x14ac:dyDescent="0.2">
      <c r="A3" s="20" t="s">
        <v>3</v>
      </c>
      <c r="B3" s="21" t="s">
        <v>4</v>
      </c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</row>
    <row r="4" spans="1:24" ht="11.25" customHeight="1" x14ac:dyDescent="0.2">
      <c r="A4" s="40" t="s">
        <v>341</v>
      </c>
      <c r="B4" s="41" t="s">
        <v>342</v>
      </c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</row>
    <row r="5" spans="1:24" ht="11.25" customHeight="1" x14ac:dyDescent="0.2">
      <c r="A5" s="39" t="s">
        <v>5</v>
      </c>
      <c r="B5" s="23" t="s">
        <v>6</v>
      </c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</row>
    <row r="6" spans="1:24" ht="11.25" customHeight="1" x14ac:dyDescent="0.2">
      <c r="A6" s="39" t="s">
        <v>7</v>
      </c>
      <c r="B6" s="23" t="s">
        <v>8</v>
      </c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</row>
    <row r="7" spans="1:24" ht="11.25" customHeight="1" x14ac:dyDescent="0.2">
      <c r="A7" s="39" t="s">
        <v>9</v>
      </c>
      <c r="B7" s="23" t="s">
        <v>10</v>
      </c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</row>
    <row r="8" spans="1:24" ht="11.25" customHeight="1" x14ac:dyDescent="0.2">
      <c r="A8" s="40" t="s">
        <v>343</v>
      </c>
      <c r="B8" s="41" t="s">
        <v>344</v>
      </c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</row>
    <row r="9" spans="1:24" ht="11.25" customHeight="1" x14ac:dyDescent="0.2">
      <c r="A9" s="39" t="s">
        <v>11</v>
      </c>
      <c r="B9" s="23" t="s">
        <v>12</v>
      </c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</row>
    <row r="10" spans="1:24" ht="11.25" customHeight="1" x14ac:dyDescent="0.2">
      <c r="A10" s="39" t="s">
        <v>13</v>
      </c>
      <c r="B10" s="23" t="s">
        <v>14</v>
      </c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</row>
    <row r="11" spans="1:24" ht="11.25" customHeight="1" x14ac:dyDescent="0.2">
      <c r="A11" s="40" t="s">
        <v>345</v>
      </c>
      <c r="B11" s="41" t="s">
        <v>346</v>
      </c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</row>
    <row r="12" spans="1:24" ht="11.25" customHeight="1" x14ac:dyDescent="0.2">
      <c r="A12" s="39" t="s">
        <v>15</v>
      </c>
      <c r="B12" s="23" t="s">
        <v>16</v>
      </c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</row>
    <row r="13" spans="1:24" ht="11.25" customHeight="1" x14ac:dyDescent="0.2">
      <c r="A13" s="39" t="s">
        <v>17</v>
      </c>
      <c r="B13" s="23" t="s">
        <v>18</v>
      </c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</row>
    <row r="14" spans="1:24" ht="11.25" customHeight="1" x14ac:dyDescent="0.2">
      <c r="A14" s="39" t="s">
        <v>19</v>
      </c>
      <c r="B14" s="23" t="s">
        <v>20</v>
      </c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</row>
    <row r="15" spans="1:24" ht="11.25" customHeight="1" x14ac:dyDescent="0.2">
      <c r="A15" s="39" t="s">
        <v>21</v>
      </c>
      <c r="B15" s="23" t="s">
        <v>22</v>
      </c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</row>
    <row r="16" spans="1:24" ht="11.25" customHeight="1" x14ac:dyDescent="0.2">
      <c r="A16" s="39" t="s">
        <v>23</v>
      </c>
      <c r="B16" s="23" t="s">
        <v>24</v>
      </c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</row>
    <row r="17" spans="1:24" ht="11.25" customHeight="1" x14ac:dyDescent="0.2">
      <c r="A17" s="24" t="s">
        <v>25</v>
      </c>
      <c r="B17" s="25" t="s">
        <v>26</v>
      </c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</row>
    <row r="18" spans="1:24" ht="11.25" customHeight="1" x14ac:dyDescent="0.2">
      <c r="A18" s="22" t="s">
        <v>27</v>
      </c>
      <c r="B18" s="23" t="s">
        <v>28</v>
      </c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</row>
    <row r="19" spans="1:24" ht="11.25" customHeight="1" x14ac:dyDescent="0.2">
      <c r="A19" s="22" t="s">
        <v>29</v>
      </c>
      <c r="B19" s="23" t="s">
        <v>30</v>
      </c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</row>
    <row r="20" spans="1:24" ht="11.25" customHeight="1" x14ac:dyDescent="0.2">
      <c r="A20" s="22" t="s">
        <v>31</v>
      </c>
      <c r="B20" s="23" t="s">
        <v>32</v>
      </c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</row>
    <row r="21" spans="1:24" ht="11.25" customHeight="1" x14ac:dyDescent="0.2">
      <c r="A21" s="22" t="s">
        <v>33</v>
      </c>
      <c r="B21" s="23" t="s">
        <v>34</v>
      </c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</row>
    <row r="22" spans="1:24" ht="11.25" customHeight="1" x14ac:dyDescent="0.2">
      <c r="A22" s="24" t="s">
        <v>35</v>
      </c>
      <c r="B22" s="25" t="s">
        <v>36</v>
      </c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</row>
    <row r="23" spans="1:24" ht="11.25" customHeight="1" x14ac:dyDescent="0.2">
      <c r="A23" s="22" t="s">
        <v>37</v>
      </c>
      <c r="B23" s="23" t="s">
        <v>38</v>
      </c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</row>
    <row r="24" spans="1:24" ht="11.25" customHeight="1" x14ac:dyDescent="0.2">
      <c r="A24" s="22" t="s">
        <v>39</v>
      </c>
      <c r="B24" s="23" t="s">
        <v>40</v>
      </c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</row>
    <row r="25" spans="1:24" ht="11.25" customHeight="1" x14ac:dyDescent="0.2">
      <c r="A25" s="24" t="s">
        <v>41</v>
      </c>
      <c r="B25" s="25" t="s">
        <v>42</v>
      </c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</row>
    <row r="26" spans="1:24" ht="11.25" customHeight="1" x14ac:dyDescent="0.2">
      <c r="A26" s="24" t="s">
        <v>43</v>
      </c>
      <c r="B26" s="25" t="s">
        <v>44</v>
      </c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</row>
    <row r="27" spans="1:24" ht="11.25" customHeight="1" x14ac:dyDescent="0.2">
      <c r="A27" s="40" t="s">
        <v>347</v>
      </c>
      <c r="B27" s="41" t="s">
        <v>348</v>
      </c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</row>
    <row r="28" spans="1:24" ht="11.25" customHeight="1" x14ac:dyDescent="0.2">
      <c r="A28" s="39" t="s">
        <v>45</v>
      </c>
      <c r="B28" s="23" t="s">
        <v>46</v>
      </c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</row>
    <row r="29" spans="1:24" ht="11.25" customHeight="1" x14ac:dyDescent="0.2">
      <c r="A29" s="39" t="s">
        <v>47</v>
      </c>
      <c r="B29" s="23" t="s">
        <v>48</v>
      </c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</row>
    <row r="30" spans="1:24" ht="11.25" customHeight="1" x14ac:dyDescent="0.2">
      <c r="A30" s="39" t="s">
        <v>49</v>
      </c>
      <c r="B30" s="23" t="s">
        <v>50</v>
      </c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</row>
    <row r="31" spans="1:24" ht="11.25" customHeight="1" x14ac:dyDescent="0.2">
      <c r="A31" s="39" t="s">
        <v>51</v>
      </c>
      <c r="B31" s="23" t="s">
        <v>52</v>
      </c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</row>
    <row r="32" spans="1:24" ht="11.25" customHeight="1" x14ac:dyDescent="0.2">
      <c r="A32" s="39" t="s">
        <v>53</v>
      </c>
      <c r="B32" s="23" t="s">
        <v>54</v>
      </c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</row>
    <row r="33" spans="1:24" ht="11.25" customHeight="1" x14ac:dyDescent="0.2">
      <c r="A33" s="40" t="s">
        <v>349</v>
      </c>
      <c r="B33" s="41" t="s">
        <v>350</v>
      </c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</row>
    <row r="34" spans="1:24" ht="11.25" customHeight="1" x14ac:dyDescent="0.2">
      <c r="A34" s="39" t="s">
        <v>55</v>
      </c>
      <c r="B34" s="23" t="s">
        <v>56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</row>
    <row r="35" spans="1:24" ht="11.25" customHeight="1" x14ac:dyDescent="0.2">
      <c r="A35" s="39" t="s">
        <v>57</v>
      </c>
      <c r="B35" s="23" t="s">
        <v>58</v>
      </c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</row>
    <row r="36" spans="1:24" ht="11.25" customHeight="1" x14ac:dyDescent="0.2">
      <c r="A36" s="39" t="s">
        <v>59</v>
      </c>
      <c r="B36" s="23" t="s">
        <v>60</v>
      </c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</row>
    <row r="37" spans="1:24" ht="11.25" customHeight="1" x14ac:dyDescent="0.2">
      <c r="A37" s="39" t="s">
        <v>61</v>
      </c>
      <c r="B37" s="23" t="s">
        <v>62</v>
      </c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</row>
    <row r="38" spans="1:24" ht="11.25" customHeight="1" x14ac:dyDescent="0.2">
      <c r="A38" s="39" t="s">
        <v>63</v>
      </c>
      <c r="B38" s="23" t="s">
        <v>64</v>
      </c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</row>
    <row r="39" spans="1:24" ht="11.25" customHeight="1" x14ac:dyDescent="0.2">
      <c r="A39" s="39" t="s">
        <v>65</v>
      </c>
      <c r="B39" s="23" t="s">
        <v>66</v>
      </c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</row>
    <row r="40" spans="1:24" ht="11.25" customHeight="1" x14ac:dyDescent="0.2">
      <c r="A40" s="39" t="s">
        <v>67</v>
      </c>
      <c r="B40" s="23" t="s">
        <v>68</v>
      </c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</row>
    <row r="41" spans="1:24" ht="11.25" customHeight="1" x14ac:dyDescent="0.2">
      <c r="A41" s="39" t="s">
        <v>69</v>
      </c>
      <c r="B41" s="23" t="s">
        <v>70</v>
      </c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</row>
    <row r="42" spans="1:24" ht="11.25" customHeight="1" x14ac:dyDescent="0.2">
      <c r="A42" s="39" t="s">
        <v>71</v>
      </c>
      <c r="B42" s="23" t="s">
        <v>72</v>
      </c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</row>
    <row r="43" spans="1:24" ht="11.25" customHeight="1" x14ac:dyDescent="0.2">
      <c r="A43" s="39" t="s">
        <v>73</v>
      </c>
      <c r="B43" s="23" t="s">
        <v>74</v>
      </c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</row>
    <row r="44" spans="1:24" ht="11.25" customHeight="1" x14ac:dyDescent="0.2">
      <c r="A44" s="39" t="s">
        <v>75</v>
      </c>
      <c r="B44" s="23" t="s">
        <v>76</v>
      </c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</row>
    <row r="45" spans="1:24" ht="11.25" customHeight="1" x14ac:dyDescent="0.2">
      <c r="A45" s="39" t="s">
        <v>77</v>
      </c>
      <c r="B45" s="23" t="s">
        <v>78</v>
      </c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</row>
    <row r="46" spans="1:24" ht="11.25" customHeight="1" x14ac:dyDescent="0.2">
      <c r="A46" s="39" t="s">
        <v>79</v>
      </c>
      <c r="B46" s="23" t="s">
        <v>80</v>
      </c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</row>
    <row r="47" spans="1:24" ht="11.25" customHeight="1" x14ac:dyDescent="0.2">
      <c r="A47" s="39" t="s">
        <v>81</v>
      </c>
      <c r="B47" s="23" t="s">
        <v>82</v>
      </c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</row>
    <row r="48" spans="1:24" ht="11.25" customHeight="1" x14ac:dyDescent="0.2">
      <c r="A48" s="39" t="s">
        <v>83</v>
      </c>
      <c r="B48" s="23" t="s">
        <v>84</v>
      </c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</row>
    <row r="49" spans="1:24" ht="11.25" customHeight="1" x14ac:dyDescent="0.2">
      <c r="A49" s="39" t="s">
        <v>85</v>
      </c>
      <c r="B49" s="23" t="s">
        <v>86</v>
      </c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</row>
    <row r="50" spans="1:24" ht="11.25" customHeight="1" x14ac:dyDescent="0.2">
      <c r="A50" s="39" t="s">
        <v>87</v>
      </c>
      <c r="B50" s="23" t="s">
        <v>88</v>
      </c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</row>
    <row r="51" spans="1:24" ht="11.25" customHeight="1" x14ac:dyDescent="0.2">
      <c r="A51" s="24" t="s">
        <v>89</v>
      </c>
      <c r="B51" s="25" t="s">
        <v>90</v>
      </c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</row>
    <row r="52" spans="1:24" ht="11.25" customHeight="1" x14ac:dyDescent="0.2">
      <c r="A52" s="24" t="s">
        <v>91</v>
      </c>
      <c r="B52" s="25" t="s">
        <v>92</v>
      </c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</row>
    <row r="53" spans="1:24" ht="11.25" customHeight="1" x14ac:dyDescent="0.2">
      <c r="A53" s="22" t="s">
        <v>93</v>
      </c>
      <c r="B53" s="23" t="s">
        <v>94</v>
      </c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</row>
    <row r="54" spans="1:24" ht="11.25" customHeight="1" x14ac:dyDescent="0.2">
      <c r="A54" s="22" t="s">
        <v>95</v>
      </c>
      <c r="B54" s="23" t="s">
        <v>96</v>
      </c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</row>
    <row r="55" spans="1:24" ht="11.25" customHeight="1" x14ac:dyDescent="0.2">
      <c r="A55" s="22" t="s">
        <v>97</v>
      </c>
      <c r="B55" s="23" t="s">
        <v>98</v>
      </c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</row>
    <row r="56" spans="1:24" ht="11.25" customHeight="1" x14ac:dyDescent="0.2">
      <c r="A56" s="22" t="s">
        <v>99</v>
      </c>
      <c r="B56" s="23" t="s">
        <v>100</v>
      </c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</row>
    <row r="57" spans="1:24" ht="11.25" customHeight="1" x14ac:dyDescent="0.2">
      <c r="A57" s="22" t="s">
        <v>101</v>
      </c>
      <c r="B57" s="23" t="s">
        <v>102</v>
      </c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</row>
    <row r="58" spans="1:24" ht="11.25" customHeight="1" x14ac:dyDescent="0.2">
      <c r="A58" s="22" t="s">
        <v>103</v>
      </c>
      <c r="B58" s="23" t="s">
        <v>104</v>
      </c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</row>
    <row r="59" spans="1:24" ht="11.25" customHeight="1" x14ac:dyDescent="0.2">
      <c r="A59" s="22" t="s">
        <v>105</v>
      </c>
      <c r="B59" s="23" t="s">
        <v>106</v>
      </c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</row>
    <row r="60" spans="1:24" ht="11.25" customHeight="1" x14ac:dyDescent="0.2">
      <c r="A60" s="22" t="s">
        <v>107</v>
      </c>
      <c r="B60" s="23" t="s">
        <v>108</v>
      </c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</row>
    <row r="61" spans="1:24" ht="11.25" customHeight="1" x14ac:dyDescent="0.2">
      <c r="A61" s="22" t="s">
        <v>109</v>
      </c>
      <c r="B61" s="23" t="s">
        <v>110</v>
      </c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</row>
    <row r="62" spans="1:24" ht="11.25" customHeight="1" x14ac:dyDescent="0.2">
      <c r="A62" s="22" t="s">
        <v>111</v>
      </c>
      <c r="B62" s="23" t="s">
        <v>112</v>
      </c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</row>
    <row r="63" spans="1:24" ht="11.25" customHeight="1" x14ac:dyDescent="0.2">
      <c r="A63" s="22" t="s">
        <v>113</v>
      </c>
      <c r="B63" s="23" t="s">
        <v>114</v>
      </c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</row>
    <row r="64" spans="1:24" ht="11.25" customHeight="1" x14ac:dyDescent="0.2">
      <c r="A64" s="22" t="s">
        <v>115</v>
      </c>
      <c r="B64" s="23" t="s">
        <v>116</v>
      </c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</row>
    <row r="65" spans="1:24" ht="11.25" customHeight="1" x14ac:dyDescent="0.2">
      <c r="A65" s="22" t="s">
        <v>117</v>
      </c>
      <c r="B65" s="23" t="s">
        <v>118</v>
      </c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</row>
    <row r="66" spans="1:24" ht="11.25" customHeight="1" x14ac:dyDescent="0.2">
      <c r="A66" s="22" t="s">
        <v>119</v>
      </c>
      <c r="B66" s="23" t="s">
        <v>120</v>
      </c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</row>
    <row r="67" spans="1:24" ht="11.25" customHeight="1" x14ac:dyDescent="0.2">
      <c r="A67" s="22" t="s">
        <v>121</v>
      </c>
      <c r="B67" s="23" t="s">
        <v>122</v>
      </c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</row>
    <row r="68" spans="1:24" ht="11.25" customHeight="1" x14ac:dyDescent="0.2">
      <c r="A68" s="22" t="s">
        <v>123</v>
      </c>
      <c r="B68" s="23" t="s">
        <v>124</v>
      </c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</row>
    <row r="69" spans="1:24" ht="11.25" customHeight="1" x14ac:dyDescent="0.2">
      <c r="A69" s="22" t="s">
        <v>125</v>
      </c>
      <c r="B69" s="23" t="s">
        <v>126</v>
      </c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</row>
    <row r="70" spans="1:24" ht="11.25" customHeight="1" x14ac:dyDescent="0.2">
      <c r="A70" s="22" t="s">
        <v>127</v>
      </c>
      <c r="B70" s="23" t="s">
        <v>128</v>
      </c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</row>
    <row r="71" spans="1:24" ht="11.25" customHeight="1" x14ac:dyDescent="0.2">
      <c r="A71" s="24" t="s">
        <v>129</v>
      </c>
      <c r="B71" s="25" t="s">
        <v>130</v>
      </c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</row>
    <row r="72" spans="1:24" ht="11.25" customHeight="1" x14ac:dyDescent="0.2">
      <c r="A72" s="22" t="s">
        <v>131</v>
      </c>
      <c r="B72" s="23" t="s">
        <v>132</v>
      </c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</row>
    <row r="73" spans="1:24" ht="11.25" customHeight="1" x14ac:dyDescent="0.2">
      <c r="A73" s="22" t="s">
        <v>133</v>
      </c>
      <c r="B73" s="23" t="s">
        <v>134</v>
      </c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</row>
    <row r="74" spans="1:24" ht="11.25" customHeight="1" x14ac:dyDescent="0.2">
      <c r="A74" s="24" t="s">
        <v>135</v>
      </c>
      <c r="B74" s="25" t="s">
        <v>136</v>
      </c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</row>
    <row r="75" spans="1:24" ht="11.25" customHeight="1" x14ac:dyDescent="0.2">
      <c r="A75" s="24" t="s">
        <v>137</v>
      </c>
      <c r="B75" s="25" t="s">
        <v>138</v>
      </c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</row>
    <row r="76" spans="1:24" ht="11.25" customHeight="1" x14ac:dyDescent="0.2">
      <c r="A76" s="26" t="s">
        <v>139</v>
      </c>
      <c r="B76" s="27" t="s">
        <v>140</v>
      </c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153</v>
      </c>
      <c r="B1" s="7" t="s">
        <v>328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:W2" si="0">SUM(C3,C17,C22,C25,C26,C51,C52,C71,C74,C75,C76)</f>
        <v>1385181.7712811695</v>
      </c>
      <c r="D2" s="28">
        <f t="shared" si="0"/>
        <v>1399621.4257523643</v>
      </c>
      <c r="E2" s="28">
        <f t="shared" si="0"/>
        <v>1409382.2134995696</v>
      </c>
      <c r="F2" s="28">
        <f t="shared" si="0"/>
        <v>1444173.0368013757</v>
      </c>
      <c r="G2" s="28">
        <f t="shared" si="0"/>
        <v>1472582.9771281171</v>
      </c>
      <c r="H2" s="28">
        <f t="shared" si="0"/>
        <v>1471893.7371453138</v>
      </c>
      <c r="I2" s="28">
        <f t="shared" si="0"/>
        <v>1489133.2719690455</v>
      </c>
      <c r="J2" s="28">
        <f t="shared" si="0"/>
        <v>1481136.1666380048</v>
      </c>
      <c r="K2" s="28">
        <f t="shared" si="0"/>
        <v>1465506.9261392949</v>
      </c>
      <c r="L2" s="28">
        <f t="shared" si="0"/>
        <v>1369513.8282889072</v>
      </c>
      <c r="M2" s="28">
        <f t="shared" si="0"/>
        <v>1414534.2579535691</v>
      </c>
      <c r="N2" s="28">
        <f t="shared" si="0"/>
        <v>1385546.1759243337</v>
      </c>
      <c r="O2" s="28">
        <f t="shared" si="0"/>
        <v>1385487.0987962165</v>
      </c>
      <c r="P2" s="28">
        <f t="shared" si="0"/>
        <v>1344608.7962166809</v>
      </c>
      <c r="Q2" s="28">
        <f t="shared" si="0"/>
        <v>1340698.2351676701</v>
      </c>
      <c r="R2" s="28">
        <f t="shared" si="0"/>
        <v>1372603.5693895097</v>
      </c>
      <c r="S2" s="28">
        <f t="shared" si="0"/>
        <v>1368081.6994840926</v>
      </c>
      <c r="T2" s="28">
        <f t="shared" si="0"/>
        <v>1390648.7205503008</v>
      </c>
      <c r="U2" s="28">
        <f t="shared" si="0"/>
        <v>1374180.9546001721</v>
      </c>
      <c r="V2" s="28">
        <f t="shared" si="0"/>
        <v>1351082.5693035256</v>
      </c>
      <c r="W2" s="28">
        <f t="shared" si="0"/>
        <v>1224776.3507308685</v>
      </c>
      <c r="X2" s="28">
        <f t="shared" ref="X2" si="1">SUM(X3,X17,X22,X25,X26,X51,X52,X71,X74,X75,X76)</f>
        <v>1291089.3012037829</v>
      </c>
    </row>
    <row r="3" spans="1:24" ht="11.25" customHeight="1" x14ac:dyDescent="0.2">
      <c r="A3" s="20" t="s">
        <v>3</v>
      </c>
      <c r="B3" s="21" t="s">
        <v>4</v>
      </c>
      <c r="C3" s="29">
        <f t="shared" ref="C3:W3" si="2">SUM(C4,C8,C11)</f>
        <v>280059.13413585554</v>
      </c>
      <c r="D3" s="29">
        <f t="shared" si="2"/>
        <v>279015.21423043852</v>
      </c>
      <c r="E3" s="29">
        <f t="shared" si="2"/>
        <v>279744.89346517628</v>
      </c>
      <c r="F3" s="29">
        <f t="shared" si="2"/>
        <v>291007.4223559759</v>
      </c>
      <c r="G3" s="29">
        <f t="shared" si="2"/>
        <v>288840.62553740328</v>
      </c>
      <c r="H3" s="29">
        <f t="shared" si="2"/>
        <v>278422.83852106618</v>
      </c>
      <c r="I3" s="29">
        <f t="shared" si="2"/>
        <v>285178.89828030951</v>
      </c>
      <c r="J3" s="29">
        <f t="shared" si="2"/>
        <v>287517.12768701633</v>
      </c>
      <c r="K3" s="29">
        <f t="shared" si="2"/>
        <v>265501.27472055028</v>
      </c>
      <c r="L3" s="29">
        <f t="shared" si="2"/>
        <v>230944.9033533964</v>
      </c>
      <c r="M3" s="29">
        <f t="shared" si="2"/>
        <v>245037.35786758384</v>
      </c>
      <c r="N3" s="29">
        <f t="shared" si="2"/>
        <v>249279.65597592434</v>
      </c>
      <c r="O3" s="29">
        <f t="shared" si="2"/>
        <v>253268.6533963886</v>
      </c>
      <c r="P3" s="29">
        <f t="shared" si="2"/>
        <v>246488.75116079103</v>
      </c>
      <c r="Q3" s="29">
        <f t="shared" si="2"/>
        <v>237837.14462596734</v>
      </c>
      <c r="R3" s="29">
        <f t="shared" si="2"/>
        <v>238274.25503009459</v>
      </c>
      <c r="S3" s="29">
        <f t="shared" si="2"/>
        <v>227154.19165950132</v>
      </c>
      <c r="T3" s="29">
        <f t="shared" si="2"/>
        <v>222702.55064488392</v>
      </c>
      <c r="U3" s="29">
        <f t="shared" si="2"/>
        <v>212605.83026655202</v>
      </c>
      <c r="V3" s="29">
        <f t="shared" si="2"/>
        <v>175877.7380911436</v>
      </c>
      <c r="W3" s="29">
        <f t="shared" si="2"/>
        <v>144102.24178847807</v>
      </c>
      <c r="X3" s="29">
        <f t="shared" ref="X3" si="3">SUM(X4,X8,X11)</f>
        <v>166332.18693035256</v>
      </c>
    </row>
    <row r="4" spans="1:24" ht="11.25" customHeight="1" x14ac:dyDescent="0.2">
      <c r="A4" s="40" t="s">
        <v>341</v>
      </c>
      <c r="B4" s="41" t="s">
        <v>342</v>
      </c>
      <c r="C4" s="42">
        <f t="shared" ref="C4:W4" si="4">SUM(C5:C7)</f>
        <v>162507.96010318142</v>
      </c>
      <c r="D4" s="42">
        <f t="shared" si="4"/>
        <v>159235.72527944969</v>
      </c>
      <c r="E4" s="42">
        <f t="shared" si="4"/>
        <v>160322.92424763541</v>
      </c>
      <c r="F4" s="42">
        <f t="shared" si="4"/>
        <v>170565.95786758384</v>
      </c>
      <c r="G4" s="42">
        <f t="shared" si="4"/>
        <v>168925.38056749786</v>
      </c>
      <c r="H4" s="42">
        <f t="shared" si="4"/>
        <v>161339.29501289767</v>
      </c>
      <c r="I4" s="42">
        <f t="shared" si="4"/>
        <v>167990.73972484953</v>
      </c>
      <c r="J4" s="42">
        <f t="shared" si="4"/>
        <v>168684.3362854686</v>
      </c>
      <c r="K4" s="42">
        <f t="shared" si="4"/>
        <v>151177.04299226138</v>
      </c>
      <c r="L4" s="42">
        <f t="shared" si="4"/>
        <v>128057.78323301804</v>
      </c>
      <c r="M4" s="42">
        <f t="shared" si="4"/>
        <v>138964.24806534822</v>
      </c>
      <c r="N4" s="42">
        <f t="shared" si="4"/>
        <v>138475.00180567498</v>
      </c>
      <c r="O4" s="42">
        <f t="shared" si="4"/>
        <v>142456.21238177127</v>
      </c>
      <c r="P4" s="42">
        <f t="shared" si="4"/>
        <v>140717.89406706791</v>
      </c>
      <c r="Q4" s="42">
        <f t="shared" si="4"/>
        <v>134114.13276010315</v>
      </c>
      <c r="R4" s="42">
        <f t="shared" si="4"/>
        <v>135943.66225279449</v>
      </c>
      <c r="S4" s="42">
        <f t="shared" si="4"/>
        <v>130114.40051590714</v>
      </c>
      <c r="T4" s="42">
        <f t="shared" si="4"/>
        <v>124837.77042132415</v>
      </c>
      <c r="U4" s="42">
        <f t="shared" si="4"/>
        <v>116982.82132416163</v>
      </c>
      <c r="V4" s="42">
        <f t="shared" si="4"/>
        <v>93797.755030094588</v>
      </c>
      <c r="W4" s="42">
        <f t="shared" si="4"/>
        <v>75892.206964746336</v>
      </c>
      <c r="X4" s="42">
        <f t="shared" ref="X4" si="5">SUM(X5:X7)</f>
        <v>88691.59157351678</v>
      </c>
    </row>
    <row r="5" spans="1:24" ht="11.25" customHeight="1" x14ac:dyDescent="0.2">
      <c r="A5" s="39" t="s">
        <v>5</v>
      </c>
      <c r="B5" s="23" t="s">
        <v>6</v>
      </c>
      <c r="C5" s="30">
        <f>TI_EHG_E!C5+TI_CO_E!C5+TI_BF_E!C5+TI_GW_E!C5+TI_RPI_E!C5+TI_PF_E!C5+TI_BKBPB_E!C5+TI_CL_E!C5+TI_BNG_E!C5+TI_LBB_E!C5+TI_CPP_E!C5+TI_GTL_E!C5+TI_NSP_E!C5</f>
        <v>2.3999140154772141</v>
      </c>
      <c r="D5" s="30">
        <f>TI_EHG_E!D5+TI_CO_E!D5+TI_BF_E!D5+TI_GW_E!D5+TI_RPI_E!D5+TI_PF_E!D5+TI_BKBPB_E!D5+TI_CL_E!D5+TI_BNG_E!D5+TI_LBB_E!D5+TI_CPP_E!D5+TI_GTL_E!D5+TI_NSP_E!D5</f>
        <v>0</v>
      </c>
      <c r="E5" s="30">
        <f>TI_EHG_E!E5+TI_CO_E!E5+TI_BF_E!E5+TI_GW_E!E5+TI_RPI_E!E5+TI_PF_E!E5+TI_BKBPB_E!E5+TI_CL_E!E5+TI_BNG_E!E5+TI_LBB_E!E5+TI_CPP_E!E5+TI_GTL_E!E5+TI_NSP_E!E5</f>
        <v>0</v>
      </c>
      <c r="F5" s="30">
        <f>TI_EHG_E!F5+TI_CO_E!F5+TI_BF_E!F5+TI_GW_E!F5+TI_RPI_E!F5+TI_PF_E!F5+TI_BKBPB_E!F5+TI_CL_E!F5+TI_BNG_E!F5+TI_LBB_E!F5+TI_CPP_E!F5+TI_GTL_E!F5+TI_NSP_E!F5</f>
        <v>1672.9913155631984</v>
      </c>
      <c r="G5" s="30">
        <f>TI_EHG_E!G5+TI_CO_E!G5+TI_BF_E!G5+TI_GW_E!G5+TI_RPI_E!G5+TI_PF_E!G5+TI_BKBPB_E!G5+TI_CL_E!G5+TI_BNG_E!G5+TI_LBB_E!G5+TI_CPP_E!G5+TI_GTL_E!G5+TI_NSP_E!G5</f>
        <v>4241.5779019776428</v>
      </c>
      <c r="H5" s="30">
        <f>TI_EHG_E!H5+TI_CO_E!H5+TI_BF_E!H5+TI_GW_E!H5+TI_RPI_E!H5+TI_PF_E!H5+TI_BKBPB_E!H5+TI_CL_E!H5+TI_BNG_E!H5+TI_LBB_E!H5+TI_CPP_E!H5+TI_GTL_E!H5+TI_NSP_E!H5</f>
        <v>4204.3949269131563</v>
      </c>
      <c r="I5" s="30">
        <f>TI_EHG_E!I5+TI_CO_E!I5+TI_BF_E!I5+TI_GW_E!I5+TI_RPI_E!I5+TI_PF_E!I5+TI_BKBPB_E!I5+TI_CL_E!I5+TI_BNG_E!I5+TI_LBB_E!I5+TI_CPP_E!I5+TI_GTL_E!I5+TI_NSP_E!I5</f>
        <v>3667.4929492691317</v>
      </c>
      <c r="J5" s="30">
        <f>TI_EHG_E!J5+TI_CO_E!J5+TI_BF_E!J5+TI_GW_E!J5+TI_RPI_E!J5+TI_PF_E!J5+TI_BKBPB_E!J5+TI_CL_E!J5+TI_BNG_E!J5+TI_LBB_E!J5+TI_CPP_E!J5+TI_GTL_E!J5+TI_NSP_E!J5</f>
        <v>4390.6116938950981</v>
      </c>
      <c r="K5" s="30">
        <f>TI_EHG_E!K5+TI_CO_E!K5+TI_BF_E!K5+TI_GW_E!K5+TI_RPI_E!K5+TI_PF_E!K5+TI_BKBPB_E!K5+TI_CL_E!K5+TI_BNG_E!K5+TI_LBB_E!K5+TI_CPP_E!K5+TI_GTL_E!K5+TI_NSP_E!K5</f>
        <v>3897.4401547721409</v>
      </c>
      <c r="L5" s="30">
        <f>TI_EHG_E!L5+TI_CO_E!L5+TI_BF_E!L5+TI_GW_E!L5+TI_RPI_E!L5+TI_PF_E!L5+TI_BKBPB_E!L5+TI_CL_E!L5+TI_BNG_E!L5+TI_LBB_E!L5+TI_CPP_E!L5+TI_GTL_E!L5+TI_NSP_E!L5</f>
        <v>3194.1137575236457</v>
      </c>
      <c r="M5" s="30">
        <f>TI_EHG_E!M5+TI_CO_E!M5+TI_BF_E!M5+TI_GW_E!M5+TI_RPI_E!M5+TI_PF_E!M5+TI_BKBPB_E!M5+TI_CL_E!M5+TI_BNG_E!M5+TI_LBB_E!M5+TI_CPP_E!M5+TI_GTL_E!M5+TI_NSP_E!M5</f>
        <v>2648.2911435941528</v>
      </c>
      <c r="N5" s="30">
        <f>TI_EHG_E!N5+TI_CO_E!N5+TI_BF_E!N5+TI_GW_E!N5+TI_RPI_E!N5+TI_PF_E!N5+TI_BKBPB_E!N5+TI_CL_E!N5+TI_BNG_E!N5+TI_LBB_E!N5+TI_CPP_E!N5+TI_GTL_E!N5+TI_NSP_E!N5</f>
        <v>5166.3888220120371</v>
      </c>
      <c r="O5" s="30">
        <f>TI_EHG_E!O5+TI_CO_E!O5+TI_BF_E!O5+TI_GW_E!O5+TI_RPI_E!O5+TI_PF_E!O5+TI_BKBPB_E!O5+TI_CL_E!O5+TI_BNG_E!O5+TI_LBB_E!O5+TI_CPP_E!O5+TI_GTL_E!O5+TI_NSP_E!O5</f>
        <v>4736.8167669819431</v>
      </c>
      <c r="P5" s="30">
        <f>TI_EHG_E!P5+TI_CO_E!P5+TI_BF_E!P5+TI_GW_E!P5+TI_RPI_E!P5+TI_PF_E!P5+TI_BKBPB_E!P5+TI_CL_E!P5+TI_BNG_E!P5+TI_LBB_E!P5+TI_CPP_E!P5+TI_GTL_E!P5+TI_NSP_E!P5</f>
        <v>3570.8736887360274</v>
      </c>
      <c r="Q5" s="30">
        <f>TI_EHG_E!Q5+TI_CO_E!Q5+TI_BF_E!Q5+TI_GW_E!Q5+TI_RPI_E!Q5+TI_PF_E!Q5+TI_BKBPB_E!Q5+TI_CL_E!Q5+TI_BNG_E!Q5+TI_LBB_E!Q5+TI_CPP_E!Q5+TI_GTL_E!Q5+TI_NSP_E!Q5</f>
        <v>3883.3005159071363</v>
      </c>
      <c r="R5" s="30">
        <f>TI_EHG_E!R5+TI_CO_E!R5+TI_BF_E!R5+TI_GW_E!R5+TI_RPI_E!R5+TI_PF_E!R5+TI_BKBPB_E!R5+TI_CL_E!R5+TI_BNG_E!R5+TI_LBB_E!R5+TI_CPP_E!R5+TI_GTL_E!R5+TI_NSP_E!R5</f>
        <v>3431.1268271711083</v>
      </c>
      <c r="S5" s="30">
        <f>TI_EHG_E!S5+TI_CO_E!S5+TI_BF_E!S5+TI_GW_E!S5+TI_RPI_E!S5+TI_PF_E!S5+TI_BKBPB_E!S5+TI_CL_E!S5+TI_BNG_E!S5+TI_LBB_E!S5+TI_CPP_E!S5+TI_GTL_E!S5+TI_NSP_E!S5</f>
        <v>1567.6191745485812</v>
      </c>
      <c r="T5" s="30">
        <f>TI_EHG_E!T5+TI_CO_E!T5+TI_BF_E!T5+TI_GW_E!T5+TI_RPI_E!T5+TI_PF_E!T5+TI_BKBPB_E!T5+TI_CL_E!T5+TI_BNG_E!T5+TI_LBB_E!T5+TI_CPP_E!T5+TI_GTL_E!T5+TI_NSP_E!T5</f>
        <v>1396.7708512467755</v>
      </c>
      <c r="U5" s="30">
        <f>TI_EHG_E!U5+TI_CO_E!U5+TI_BF_E!U5+TI_GW_E!U5+TI_RPI_E!U5+TI_PF_E!U5+TI_BKBPB_E!U5+TI_CL_E!U5+TI_BNG_E!U5+TI_LBB_E!U5+TI_CPP_E!U5+TI_GTL_E!U5+TI_NSP_E!U5</f>
        <v>1546.6717110920035</v>
      </c>
      <c r="V5" s="30">
        <f>TI_EHG_E!V5+TI_CO_E!V5+TI_BF_E!V5+TI_GW_E!V5+TI_RPI_E!V5+TI_PF_E!V5+TI_BKBPB_E!V5+TI_CL_E!V5+TI_BNG_E!V5+TI_LBB_E!V5+TI_CPP_E!V5+TI_GTL_E!V5+TI_NSP_E!V5</f>
        <v>726.44522785898528</v>
      </c>
      <c r="W5" s="30">
        <f>TI_EHG_E!W5+TI_CO_E!W5+TI_BF_E!W5+TI_GW_E!W5+TI_RPI_E!W5+TI_PF_E!W5+TI_BKBPB_E!W5+TI_CL_E!W5+TI_BNG_E!W5+TI_LBB_E!W5+TI_CPP_E!W5+TI_GTL_E!W5+TI_NSP_E!W5</f>
        <v>533.62020636285479</v>
      </c>
      <c r="X5" s="30">
        <f>TI_EHG_E!X5+TI_CO_E!X5+TI_BF_E!X5+TI_GW_E!X5+TI_RPI_E!X5+TI_PF_E!X5+TI_BKBPB_E!X5+TI_CL_E!X5+TI_BNG_E!X5+TI_LBB_E!X5+TI_CPP_E!X5+TI_GTL_E!X5+TI_NSP_E!X5</f>
        <v>545.10584694754948</v>
      </c>
    </row>
    <row r="6" spans="1:24" ht="11.25" customHeight="1" x14ac:dyDescent="0.2">
      <c r="A6" s="39" t="s">
        <v>7</v>
      </c>
      <c r="B6" s="23" t="s">
        <v>8</v>
      </c>
      <c r="C6" s="30">
        <f>TI_EHG_E!C6+TI_CO_E!C6+TI_BF_E!C6+TI_GW_E!C6+TI_RPI_E!C6+TI_PF_E!C6+TI_BKBPB_E!C6+TI_CL_E!C6+TI_BNG_E!C6+TI_LBB_E!C6+TI_CPP_E!C6+TI_GTL_E!C6+TI_NSP_E!C6</f>
        <v>55290.277214101458</v>
      </c>
      <c r="D6" s="30">
        <f>TI_EHG_E!D6+TI_CO_E!D6+TI_BF_E!D6+TI_GW_E!D6+TI_RPI_E!D6+TI_PF_E!D6+TI_BKBPB_E!D6+TI_CL_E!D6+TI_BNG_E!D6+TI_LBB_E!D6+TI_CPP_E!D6+TI_GTL_E!D6+TI_NSP_E!D6</f>
        <v>52751.095442820289</v>
      </c>
      <c r="E6" s="30">
        <f>TI_EHG_E!E6+TI_CO_E!E6+TI_BF_E!E6+TI_GW_E!E6+TI_RPI_E!E6+TI_PF_E!E6+TI_BKBPB_E!E6+TI_CL_E!E6+TI_BNG_E!E6+TI_LBB_E!E6+TI_CPP_E!E6+TI_GTL_E!E6+TI_NSP_E!E6</f>
        <v>51832.365348237319</v>
      </c>
      <c r="F6" s="30">
        <f>TI_EHG_E!F6+TI_CO_E!F6+TI_BF_E!F6+TI_GW_E!F6+TI_RPI_E!F6+TI_PF_E!F6+TI_BKBPB_E!F6+TI_CL_E!F6+TI_BNG_E!F6+TI_LBB_E!F6+TI_CPP_E!F6+TI_GTL_E!F6+TI_NSP_E!F6</f>
        <v>53324.959501289763</v>
      </c>
      <c r="G6" s="30">
        <f>TI_EHG_E!G6+TI_CO_E!G6+TI_BF_E!G6+TI_GW_E!G6+TI_RPI_E!G6+TI_PF_E!G6+TI_BKBPB_E!G6+TI_CL_E!G6+TI_BNG_E!G6+TI_LBB_E!G6+TI_CPP_E!G6+TI_GTL_E!G6+TI_NSP_E!G6</f>
        <v>53925.943594153046</v>
      </c>
      <c r="H6" s="30">
        <f>TI_EHG_E!H6+TI_CO_E!H6+TI_BF_E!H6+TI_GW_E!H6+TI_RPI_E!H6+TI_PF_E!H6+TI_BKBPB_E!H6+TI_CL_E!H6+TI_BNG_E!H6+TI_LBB_E!H6+TI_CPP_E!H6+TI_GTL_E!H6+TI_NSP_E!H6</f>
        <v>50816.245743766129</v>
      </c>
      <c r="I6" s="30">
        <f>TI_EHG_E!I6+TI_CO_E!I6+TI_BF_E!I6+TI_GW_E!I6+TI_RPI_E!I6+TI_PF_E!I6+TI_BKBPB_E!I6+TI_CL_E!I6+TI_BNG_E!I6+TI_LBB_E!I6+TI_CPP_E!I6+TI_GTL_E!I6+TI_NSP_E!I6</f>
        <v>52896.711607910569</v>
      </c>
      <c r="J6" s="30">
        <f>TI_EHG_E!J6+TI_CO_E!J6+TI_BF_E!J6+TI_GW_E!J6+TI_RPI_E!J6+TI_PF_E!J6+TI_BKBPB_E!J6+TI_CL_E!J6+TI_BNG_E!J6+TI_LBB_E!J6+TI_CPP_E!J6+TI_GTL_E!J6+TI_NSP_E!J6</f>
        <v>54069.854514187449</v>
      </c>
      <c r="K6" s="30">
        <f>TI_EHG_E!K6+TI_CO_E!K6+TI_BF_E!K6+TI_GW_E!K6+TI_RPI_E!K6+TI_PF_E!K6+TI_BKBPB_E!K6+TI_CL_E!K6+TI_BNG_E!K6+TI_LBB_E!K6+TI_CPP_E!K6+TI_GTL_E!K6+TI_NSP_E!K6</f>
        <v>49921.779965606198</v>
      </c>
      <c r="L6" s="30">
        <f>TI_EHG_E!L6+TI_CO_E!L6+TI_BF_E!L6+TI_GW_E!L6+TI_RPI_E!L6+TI_PF_E!L6+TI_BKBPB_E!L6+TI_CL_E!L6+TI_BNG_E!L6+TI_LBB_E!L6+TI_CPP_E!L6+TI_GTL_E!L6+TI_NSP_E!L6</f>
        <v>36160.520550300942</v>
      </c>
      <c r="M6" s="30">
        <f>TI_EHG_E!M6+TI_CO_E!M6+TI_BF_E!M6+TI_GW_E!M6+TI_RPI_E!M6+TI_PF_E!M6+TI_BKBPB_E!M6+TI_CL_E!M6+TI_BNG_E!M6+TI_LBB_E!M6+TI_CPP_E!M6+TI_GTL_E!M6+TI_NSP_E!M6</f>
        <v>41880.335339638877</v>
      </c>
      <c r="N6" s="30">
        <f>TI_EHG_E!N6+TI_CO_E!N6+TI_BF_E!N6+TI_GW_E!N6+TI_RPI_E!N6+TI_PF_E!N6+TI_BKBPB_E!N6+TI_CL_E!N6+TI_BNG_E!N6+TI_LBB_E!N6+TI_CPP_E!N6+TI_GTL_E!N6+TI_NSP_E!N6</f>
        <v>42302.626483233027</v>
      </c>
      <c r="O6" s="30">
        <f>TI_EHG_E!O6+TI_CO_E!O6+TI_BF_E!O6+TI_GW_E!O6+TI_RPI_E!O6+TI_PF_E!O6+TI_BKBPB_E!O6+TI_CL_E!O6+TI_BNG_E!O6+TI_LBB_E!O6+TI_CPP_E!O6+TI_GTL_E!O6+TI_NSP_E!O6</f>
        <v>42990.3852966466</v>
      </c>
      <c r="P6" s="30">
        <f>TI_EHG_E!P6+TI_CO_E!P6+TI_BF_E!P6+TI_GW_E!P6+TI_RPI_E!P6+TI_PF_E!P6+TI_BKBPB_E!P6+TI_CL_E!P6+TI_BNG_E!P6+TI_LBB_E!P6+TI_CPP_E!P6+TI_GTL_E!P6+TI_NSP_E!P6</f>
        <v>37767.716680997415</v>
      </c>
      <c r="Q6" s="30">
        <f>TI_EHG_E!Q6+TI_CO_E!Q6+TI_BF_E!Q6+TI_GW_E!Q6+TI_RPI_E!Q6+TI_PF_E!Q6+TI_BKBPB_E!Q6+TI_CL_E!Q6+TI_BNG_E!Q6+TI_LBB_E!Q6+TI_CPP_E!Q6+TI_GTL_E!Q6+TI_NSP_E!Q6</f>
        <v>38592.285898538255</v>
      </c>
      <c r="R6" s="30">
        <f>TI_EHG_E!R6+TI_CO_E!R6+TI_BF_E!R6+TI_GW_E!R6+TI_RPI_E!R6+TI_PF_E!R6+TI_BKBPB_E!R6+TI_CL_E!R6+TI_BNG_E!R6+TI_LBB_E!R6+TI_CPP_E!R6+TI_GTL_E!R6+TI_NSP_E!R6</f>
        <v>36117.775408426482</v>
      </c>
      <c r="S6" s="30">
        <f>TI_EHG_E!S6+TI_CO_E!S6+TI_BF_E!S6+TI_GW_E!S6+TI_RPI_E!S6+TI_PF_E!S6+TI_BKBPB_E!S6+TI_CL_E!S6+TI_BNG_E!S6+TI_LBB_E!S6+TI_CPP_E!S6+TI_GTL_E!S6+TI_NSP_E!S6</f>
        <v>38126.397162510737</v>
      </c>
      <c r="T6" s="30">
        <f>TI_EHG_E!T6+TI_CO_E!T6+TI_BF_E!T6+TI_GW_E!T6+TI_RPI_E!T6+TI_PF_E!T6+TI_BKBPB_E!T6+TI_CL_E!T6+TI_BNG_E!T6+TI_LBB_E!T6+TI_CPP_E!T6+TI_GTL_E!T6+TI_NSP_E!T6</f>
        <v>38766.819346517623</v>
      </c>
      <c r="U6" s="30">
        <f>TI_EHG_E!U6+TI_CO_E!U6+TI_BF_E!U6+TI_GW_E!U6+TI_RPI_E!U6+TI_PF_E!U6+TI_BKBPB_E!U6+TI_CL_E!U6+TI_BNG_E!U6+TI_LBB_E!U6+TI_CPP_E!U6+TI_GTL_E!U6+TI_NSP_E!U6</f>
        <v>38080.660705073082</v>
      </c>
      <c r="V6" s="30">
        <f>TI_EHG_E!V6+TI_CO_E!V6+TI_BF_E!V6+TI_GW_E!V6+TI_RPI_E!V6+TI_PF_E!V6+TI_BKBPB_E!V6+TI_CL_E!V6+TI_BNG_E!V6+TI_LBB_E!V6+TI_CPP_E!V6+TI_GTL_E!V6+TI_NSP_E!V6</f>
        <v>33781.567927773001</v>
      </c>
      <c r="W6" s="30">
        <f>TI_EHG_E!W6+TI_CO_E!W6+TI_BF_E!W6+TI_GW_E!W6+TI_RPI_E!W6+TI_PF_E!W6+TI_BKBPB_E!W6+TI_CL_E!W6+TI_BNG_E!W6+TI_LBB_E!W6+TI_CPP_E!W6+TI_GTL_E!W6+TI_NSP_E!W6</f>
        <v>29393.025967325877</v>
      </c>
      <c r="X6" s="30">
        <f>TI_EHG_E!X6+TI_CO_E!X6+TI_BF_E!X6+TI_GW_E!X6+TI_RPI_E!X6+TI_PF_E!X6+TI_BKBPB_E!X6+TI_CL_E!X6+TI_BNG_E!X6+TI_LBB_E!X6+TI_CPP_E!X6+TI_GTL_E!X6+TI_NSP_E!X6</f>
        <v>30440.285898538266</v>
      </c>
    </row>
    <row r="7" spans="1:24" ht="11.25" customHeight="1" x14ac:dyDescent="0.2">
      <c r="A7" s="39" t="s">
        <v>9</v>
      </c>
      <c r="B7" s="23" t="s">
        <v>10</v>
      </c>
      <c r="C7" s="30">
        <f>TI_EHG_E!C7+TI_CO_E!C7+TI_BF_E!C7+TI_GW_E!C7+TI_RPI_E!C7+TI_PF_E!C7+TI_BKBPB_E!C7+TI_CL_E!C7+TI_BNG_E!C7+TI_LBB_E!C7+TI_CPP_E!C7+TI_GTL_E!C7+TI_NSP_E!C7</f>
        <v>107215.28297506449</v>
      </c>
      <c r="D7" s="30">
        <f>TI_EHG_E!D7+TI_CO_E!D7+TI_BF_E!D7+TI_GW_E!D7+TI_RPI_E!D7+TI_PF_E!D7+TI_BKBPB_E!D7+TI_CL_E!D7+TI_BNG_E!D7+TI_LBB_E!D7+TI_CPP_E!D7+TI_GTL_E!D7+TI_NSP_E!D7</f>
        <v>106484.62983662941</v>
      </c>
      <c r="E7" s="30">
        <f>TI_EHG_E!E7+TI_CO_E!E7+TI_BF_E!E7+TI_GW_E!E7+TI_RPI_E!E7+TI_PF_E!E7+TI_BKBPB_E!E7+TI_CL_E!E7+TI_BNG_E!E7+TI_LBB_E!E7+TI_CPP_E!E7+TI_GTL_E!E7+TI_NSP_E!E7</f>
        <v>108490.55889939811</v>
      </c>
      <c r="F7" s="30">
        <f>TI_EHG_E!F7+TI_CO_E!F7+TI_BF_E!F7+TI_GW_E!F7+TI_RPI_E!F7+TI_PF_E!F7+TI_BKBPB_E!F7+TI_CL_E!F7+TI_BNG_E!F7+TI_LBB_E!F7+TI_CPP_E!F7+TI_GTL_E!F7+TI_NSP_E!F7</f>
        <v>115568.00705073087</v>
      </c>
      <c r="G7" s="30">
        <f>TI_EHG_E!G7+TI_CO_E!G7+TI_BF_E!G7+TI_GW_E!G7+TI_RPI_E!G7+TI_PF_E!G7+TI_BKBPB_E!G7+TI_CL_E!G7+TI_BNG_E!G7+TI_LBB_E!G7+TI_CPP_E!G7+TI_GTL_E!G7+TI_NSP_E!G7</f>
        <v>110757.85907136716</v>
      </c>
      <c r="H7" s="30">
        <f>TI_EHG_E!H7+TI_CO_E!H7+TI_BF_E!H7+TI_GW_E!H7+TI_RPI_E!H7+TI_PF_E!H7+TI_BKBPB_E!H7+TI_CL_E!H7+TI_BNG_E!H7+TI_LBB_E!H7+TI_CPP_E!H7+TI_GTL_E!H7+TI_NSP_E!H7</f>
        <v>106318.65434221839</v>
      </c>
      <c r="I7" s="30">
        <f>TI_EHG_E!I7+TI_CO_E!I7+TI_BF_E!I7+TI_GW_E!I7+TI_RPI_E!I7+TI_PF_E!I7+TI_BKBPB_E!I7+TI_CL_E!I7+TI_BNG_E!I7+TI_LBB_E!I7+TI_CPP_E!I7+TI_GTL_E!I7+TI_NSP_E!I7</f>
        <v>111426.53516766983</v>
      </c>
      <c r="J7" s="30">
        <f>TI_EHG_E!J7+TI_CO_E!J7+TI_BF_E!J7+TI_GW_E!J7+TI_RPI_E!J7+TI_PF_E!J7+TI_BKBPB_E!J7+TI_CL_E!J7+TI_BNG_E!J7+TI_LBB_E!J7+TI_CPP_E!J7+TI_GTL_E!J7+TI_NSP_E!J7</f>
        <v>110223.87007738606</v>
      </c>
      <c r="K7" s="30">
        <f>TI_EHG_E!K7+TI_CO_E!K7+TI_BF_E!K7+TI_GW_E!K7+TI_RPI_E!K7+TI_PF_E!K7+TI_BKBPB_E!K7+TI_CL_E!K7+TI_BNG_E!K7+TI_LBB_E!K7+TI_CPP_E!K7+TI_GTL_E!K7+TI_NSP_E!K7</f>
        <v>97357.822871883036</v>
      </c>
      <c r="L7" s="30">
        <f>TI_EHG_E!L7+TI_CO_E!L7+TI_BF_E!L7+TI_GW_E!L7+TI_RPI_E!L7+TI_PF_E!L7+TI_BKBPB_E!L7+TI_CL_E!L7+TI_BNG_E!L7+TI_LBB_E!L7+TI_CPP_E!L7+TI_GTL_E!L7+TI_NSP_E!L7</f>
        <v>88703.148925193454</v>
      </c>
      <c r="M7" s="30">
        <f>TI_EHG_E!M7+TI_CO_E!M7+TI_BF_E!M7+TI_GW_E!M7+TI_RPI_E!M7+TI_PF_E!M7+TI_BKBPB_E!M7+TI_CL_E!M7+TI_BNG_E!M7+TI_LBB_E!M7+TI_CPP_E!M7+TI_GTL_E!M7+TI_NSP_E!M7</f>
        <v>94435.6215821152</v>
      </c>
      <c r="N7" s="30">
        <f>TI_EHG_E!N7+TI_CO_E!N7+TI_BF_E!N7+TI_GW_E!N7+TI_RPI_E!N7+TI_PF_E!N7+TI_BKBPB_E!N7+TI_CL_E!N7+TI_BNG_E!N7+TI_LBB_E!N7+TI_CPP_E!N7+TI_GTL_E!N7+TI_NSP_E!N7</f>
        <v>91005.986500429906</v>
      </c>
      <c r="O7" s="30">
        <f>TI_EHG_E!O7+TI_CO_E!O7+TI_BF_E!O7+TI_GW_E!O7+TI_RPI_E!O7+TI_PF_E!O7+TI_BKBPB_E!O7+TI_CL_E!O7+TI_BNG_E!O7+TI_LBB_E!O7+TI_CPP_E!O7+TI_GTL_E!O7+TI_NSP_E!O7</f>
        <v>94729.010318142726</v>
      </c>
      <c r="P7" s="30">
        <f>TI_EHG_E!P7+TI_CO_E!P7+TI_BF_E!P7+TI_GW_E!P7+TI_RPI_E!P7+TI_PF_E!P7+TI_BKBPB_E!P7+TI_CL_E!P7+TI_BNG_E!P7+TI_LBB_E!P7+TI_CPP_E!P7+TI_GTL_E!P7+TI_NSP_E!P7</f>
        <v>99379.303697334472</v>
      </c>
      <c r="Q7" s="30">
        <f>TI_EHG_E!Q7+TI_CO_E!Q7+TI_BF_E!Q7+TI_GW_E!Q7+TI_RPI_E!Q7+TI_PF_E!Q7+TI_BKBPB_E!Q7+TI_CL_E!Q7+TI_BNG_E!Q7+TI_LBB_E!Q7+TI_CPP_E!Q7+TI_GTL_E!Q7+TI_NSP_E!Q7</f>
        <v>91638.546345657771</v>
      </c>
      <c r="R7" s="30">
        <f>TI_EHG_E!R7+TI_CO_E!R7+TI_BF_E!R7+TI_GW_E!R7+TI_RPI_E!R7+TI_PF_E!R7+TI_BKBPB_E!R7+TI_CL_E!R7+TI_BNG_E!R7+TI_LBB_E!R7+TI_CPP_E!R7+TI_GTL_E!R7+TI_NSP_E!R7</f>
        <v>96394.760017196881</v>
      </c>
      <c r="S7" s="30">
        <f>TI_EHG_E!S7+TI_CO_E!S7+TI_BF_E!S7+TI_GW_E!S7+TI_RPI_E!S7+TI_PF_E!S7+TI_BKBPB_E!S7+TI_CL_E!S7+TI_BNG_E!S7+TI_LBB_E!S7+TI_CPP_E!S7+TI_GTL_E!S7+TI_NSP_E!S7</f>
        <v>90420.384178847817</v>
      </c>
      <c r="T7" s="30">
        <f>TI_EHG_E!T7+TI_CO_E!T7+TI_BF_E!T7+TI_GW_E!T7+TI_RPI_E!T7+TI_PF_E!T7+TI_BKBPB_E!T7+TI_CL_E!T7+TI_BNG_E!T7+TI_LBB_E!T7+TI_CPP_E!T7+TI_GTL_E!T7+TI_NSP_E!T7</f>
        <v>84674.180223559757</v>
      </c>
      <c r="U7" s="30">
        <f>TI_EHG_E!U7+TI_CO_E!U7+TI_BF_E!U7+TI_GW_E!U7+TI_RPI_E!U7+TI_PF_E!U7+TI_BKBPB_E!U7+TI_CL_E!U7+TI_BNG_E!U7+TI_LBB_E!U7+TI_CPP_E!U7+TI_GTL_E!U7+TI_NSP_E!U7</f>
        <v>77355.488907996551</v>
      </c>
      <c r="V7" s="30">
        <f>TI_EHG_E!V7+TI_CO_E!V7+TI_BF_E!V7+TI_GW_E!V7+TI_RPI_E!V7+TI_PF_E!V7+TI_BKBPB_E!V7+TI_CL_E!V7+TI_BNG_E!V7+TI_LBB_E!V7+TI_CPP_E!V7+TI_GTL_E!V7+TI_NSP_E!V7</f>
        <v>59289.741874462597</v>
      </c>
      <c r="W7" s="30">
        <f>TI_EHG_E!W7+TI_CO_E!W7+TI_BF_E!W7+TI_GW_E!W7+TI_RPI_E!W7+TI_PF_E!W7+TI_BKBPB_E!W7+TI_CL_E!W7+TI_BNG_E!W7+TI_LBB_E!W7+TI_CPP_E!W7+TI_GTL_E!W7+TI_NSP_E!W7</f>
        <v>45965.560791057607</v>
      </c>
      <c r="X7" s="30">
        <f>TI_EHG_E!X7+TI_CO_E!X7+TI_BF_E!X7+TI_GW_E!X7+TI_RPI_E!X7+TI_PF_E!X7+TI_BKBPB_E!X7+TI_CL_E!X7+TI_BNG_E!X7+TI_LBB_E!X7+TI_CPP_E!X7+TI_GTL_E!X7+TI_NSP_E!X7</f>
        <v>57706.199828030964</v>
      </c>
    </row>
    <row r="8" spans="1:24" ht="11.25" customHeight="1" x14ac:dyDescent="0.2">
      <c r="A8" s="40" t="s">
        <v>343</v>
      </c>
      <c r="B8" s="41" t="s">
        <v>344</v>
      </c>
      <c r="C8" s="42">
        <f t="shared" ref="C8:W8" si="6">SUM(C9:C10)</f>
        <v>87575.934909716234</v>
      </c>
      <c r="D8" s="42">
        <f t="shared" si="6"/>
        <v>90605.851160791062</v>
      </c>
      <c r="E8" s="42">
        <f t="shared" si="6"/>
        <v>90420.651332760099</v>
      </c>
      <c r="F8" s="42">
        <f t="shared" si="6"/>
        <v>90998.576010318138</v>
      </c>
      <c r="G8" s="42">
        <f t="shared" si="6"/>
        <v>90433.889853826302</v>
      </c>
      <c r="H8" s="42">
        <f t="shared" si="6"/>
        <v>89066.258211521927</v>
      </c>
      <c r="I8" s="42">
        <f t="shared" si="6"/>
        <v>88879.26844368015</v>
      </c>
      <c r="J8" s="42">
        <f t="shared" si="6"/>
        <v>89692.528718830596</v>
      </c>
      <c r="K8" s="42">
        <f t="shared" si="6"/>
        <v>86914.001977644031</v>
      </c>
      <c r="L8" s="42">
        <f t="shared" si="6"/>
        <v>83117.985898538274</v>
      </c>
      <c r="M8" s="42">
        <f t="shared" si="6"/>
        <v>81648.825709372322</v>
      </c>
      <c r="N8" s="42">
        <f t="shared" si="6"/>
        <v>87310.011865864144</v>
      </c>
      <c r="O8" s="42">
        <f t="shared" si="6"/>
        <v>88343.007480653454</v>
      </c>
      <c r="P8" s="42">
        <f t="shared" si="6"/>
        <v>83638.962596732585</v>
      </c>
      <c r="Q8" s="42">
        <f t="shared" si="6"/>
        <v>81568.037317282913</v>
      </c>
      <c r="R8" s="42">
        <f t="shared" si="6"/>
        <v>80902.101117798797</v>
      </c>
      <c r="S8" s="42">
        <f t="shared" si="6"/>
        <v>75850.031040412723</v>
      </c>
      <c r="T8" s="42">
        <f t="shared" si="6"/>
        <v>76538.498538263098</v>
      </c>
      <c r="U8" s="42">
        <f t="shared" si="6"/>
        <v>74410.648065348229</v>
      </c>
      <c r="V8" s="42">
        <f t="shared" si="6"/>
        <v>62064.188134135846</v>
      </c>
      <c r="W8" s="42">
        <f t="shared" si="6"/>
        <v>50647.677128116935</v>
      </c>
      <c r="X8" s="42">
        <f t="shared" ref="X8" si="7">SUM(X9:X10)</f>
        <v>57195.513843508168</v>
      </c>
    </row>
    <row r="9" spans="1:24" ht="11.25" customHeight="1" x14ac:dyDescent="0.2">
      <c r="A9" s="39" t="s">
        <v>11</v>
      </c>
      <c r="B9" s="23" t="s">
        <v>12</v>
      </c>
      <c r="C9" s="30">
        <f>TI_EHG_E!C9+TI_CO_E!C9+TI_BF_E!C9+TI_GW_E!C9+TI_RPI_E!C9+TI_PF_E!C9+TI_BKBPB_E!C9+TI_CL_E!C9+TI_BNG_E!C9+TI_LBB_E!C9+TI_CPP_E!C9+TI_GTL_E!C9+TI_NSP_E!C9</f>
        <v>1681.8251934651764</v>
      </c>
      <c r="D9" s="30">
        <f>TI_EHG_E!D9+TI_CO_E!D9+TI_BF_E!D9+TI_GW_E!D9+TI_RPI_E!D9+TI_PF_E!D9+TI_BKBPB_E!D9+TI_CL_E!D9+TI_BNG_E!D9+TI_LBB_E!D9+TI_CPP_E!D9+TI_GTL_E!D9+TI_NSP_E!D9</f>
        <v>1251.7889939810832</v>
      </c>
      <c r="E9" s="30">
        <f>TI_EHG_E!E9+TI_CO_E!E9+TI_BF_E!E9+TI_GW_E!E9+TI_RPI_E!E9+TI_PF_E!E9+TI_BKBPB_E!E9+TI_CL_E!E9+TI_BNG_E!E9+TI_LBB_E!E9+TI_CPP_E!E9+TI_GTL_E!E9+TI_NSP_E!E9</f>
        <v>1585.1291487532242</v>
      </c>
      <c r="F9" s="30">
        <f>TI_EHG_E!F9+TI_CO_E!F9+TI_BF_E!F9+TI_GW_E!F9+TI_RPI_E!F9+TI_PF_E!F9+TI_BKBPB_E!F9+TI_CL_E!F9+TI_BNG_E!F9+TI_LBB_E!F9+TI_CPP_E!F9+TI_GTL_E!F9+TI_NSP_E!F9</f>
        <v>1316.758039552881</v>
      </c>
      <c r="G9" s="30">
        <f>TI_EHG_E!G9+TI_CO_E!G9+TI_BF_E!G9+TI_GW_E!G9+TI_RPI_E!G9+TI_PF_E!G9+TI_BKBPB_E!G9+TI_CL_E!G9+TI_BNG_E!G9+TI_LBB_E!G9+TI_CPP_E!G9+TI_GTL_E!G9+TI_NSP_E!G9</f>
        <v>1617.416251074806</v>
      </c>
      <c r="H9" s="30">
        <f>TI_EHG_E!H9+TI_CO_E!H9+TI_BF_E!H9+TI_GW_E!H9+TI_RPI_E!H9+TI_PF_E!H9+TI_BKBPB_E!H9+TI_CL_E!H9+TI_BNG_E!H9+TI_LBB_E!H9+TI_CPP_E!H9+TI_GTL_E!H9+TI_NSP_E!H9</f>
        <v>1699.5619088564058</v>
      </c>
      <c r="I9" s="30">
        <f>TI_EHG_E!I9+TI_CO_E!I9+TI_BF_E!I9+TI_GW_E!I9+TI_RPI_E!I9+TI_PF_E!I9+TI_BKBPB_E!I9+TI_CL_E!I9+TI_BNG_E!I9+TI_LBB_E!I9+TI_CPP_E!I9+TI_GTL_E!I9+TI_NSP_E!I9</f>
        <v>1656.5340498710229</v>
      </c>
      <c r="J9" s="30">
        <f>TI_EHG_E!J9+TI_CO_E!J9+TI_BF_E!J9+TI_GW_E!J9+TI_RPI_E!J9+TI_PF_E!J9+TI_BKBPB_E!J9+TI_CL_E!J9+TI_BNG_E!J9+TI_LBB_E!J9+TI_CPP_E!J9+TI_GTL_E!J9+TI_NSP_E!J9</f>
        <v>1825.1503869303526</v>
      </c>
      <c r="K9" s="30">
        <f>TI_EHG_E!K9+TI_CO_E!K9+TI_BF_E!K9+TI_GW_E!K9+TI_RPI_E!K9+TI_PF_E!K9+TI_BKBPB_E!K9+TI_CL_E!K9+TI_BNG_E!K9+TI_LBB_E!K9+TI_CPP_E!K9+TI_GTL_E!K9+TI_NSP_E!K9</f>
        <v>1446.3908856405844</v>
      </c>
      <c r="L9" s="30">
        <f>TI_EHG_E!L9+TI_CO_E!L9+TI_BF_E!L9+TI_GW_E!L9+TI_RPI_E!L9+TI_PF_E!L9+TI_BKBPB_E!L9+TI_CL_E!L9+TI_BNG_E!L9+TI_LBB_E!L9+TI_CPP_E!L9+TI_GTL_E!L9+TI_NSP_E!L9</f>
        <v>1176.9922613929491</v>
      </c>
      <c r="M9" s="30">
        <f>TI_EHG_E!M9+TI_CO_E!M9+TI_BF_E!M9+TI_GW_E!M9+TI_RPI_E!M9+TI_PF_E!M9+TI_BKBPB_E!M9+TI_CL_E!M9+TI_BNG_E!M9+TI_LBB_E!M9+TI_CPP_E!M9+TI_GTL_E!M9+TI_NSP_E!M9</f>
        <v>927.5168529664661</v>
      </c>
      <c r="N9" s="30">
        <f>TI_EHG_E!N9+TI_CO_E!N9+TI_BF_E!N9+TI_GW_E!N9+TI_RPI_E!N9+TI_PF_E!N9+TI_BKBPB_E!N9+TI_CL_E!N9+TI_BNG_E!N9+TI_LBB_E!N9+TI_CPP_E!N9+TI_GTL_E!N9+TI_NSP_E!N9</f>
        <v>1558.3009458297508</v>
      </c>
      <c r="O9" s="30">
        <f>TI_EHG_E!O9+TI_CO_E!O9+TI_BF_E!O9+TI_GW_E!O9+TI_RPI_E!O9+TI_PF_E!O9+TI_BKBPB_E!O9+TI_CL_E!O9+TI_BNG_E!O9+TI_LBB_E!O9+TI_CPP_E!O9+TI_GTL_E!O9+TI_NSP_E!O9</f>
        <v>1545.4178847807393</v>
      </c>
      <c r="P9" s="30">
        <f>TI_EHG_E!P9+TI_CO_E!P9+TI_BF_E!P9+TI_GW_E!P9+TI_RPI_E!P9+TI_PF_E!P9+TI_BKBPB_E!P9+TI_CL_E!P9+TI_BNG_E!P9+TI_LBB_E!P9+TI_CPP_E!P9+TI_GTL_E!P9+TI_NSP_E!P9</f>
        <v>1153.1398968185727</v>
      </c>
      <c r="Q9" s="30">
        <f>TI_EHG_E!Q9+TI_CO_E!Q9+TI_BF_E!Q9+TI_GW_E!Q9+TI_RPI_E!Q9+TI_PF_E!Q9+TI_BKBPB_E!Q9+TI_CL_E!Q9+TI_BNG_E!Q9+TI_LBB_E!Q9+TI_CPP_E!Q9+TI_GTL_E!Q9+TI_NSP_E!Q9</f>
        <v>1250.2839208942391</v>
      </c>
      <c r="R9" s="30">
        <f>TI_EHG_E!R9+TI_CO_E!R9+TI_BF_E!R9+TI_GW_E!R9+TI_RPI_E!R9+TI_PF_E!R9+TI_BKBPB_E!R9+TI_CL_E!R9+TI_BNG_E!R9+TI_LBB_E!R9+TI_CPP_E!R9+TI_GTL_E!R9+TI_NSP_E!R9</f>
        <v>1227.8230438521066</v>
      </c>
      <c r="S9" s="30">
        <f>TI_EHG_E!S9+TI_CO_E!S9+TI_BF_E!S9+TI_GW_E!S9+TI_RPI_E!S9+TI_PF_E!S9+TI_BKBPB_E!S9+TI_CL_E!S9+TI_BNG_E!S9+TI_LBB_E!S9+TI_CPP_E!S9+TI_GTL_E!S9+TI_NSP_E!S9</f>
        <v>741.9185726569217</v>
      </c>
      <c r="T9" s="30">
        <f>TI_EHG_E!T9+TI_CO_E!T9+TI_BF_E!T9+TI_GW_E!T9+TI_RPI_E!T9+TI_PF_E!T9+TI_BKBPB_E!T9+TI_CL_E!T9+TI_BNG_E!T9+TI_LBB_E!T9+TI_CPP_E!T9+TI_GTL_E!T9+TI_NSP_E!T9</f>
        <v>922.47738607050712</v>
      </c>
      <c r="U9" s="30">
        <f>TI_EHG_E!U9+TI_CO_E!U9+TI_BF_E!U9+TI_GW_E!U9+TI_RPI_E!U9+TI_PF_E!U9+TI_BKBPB_E!U9+TI_CL_E!U9+TI_BNG_E!U9+TI_LBB_E!U9+TI_CPP_E!U9+TI_GTL_E!U9+TI_NSP_E!U9</f>
        <v>718.1315563198624</v>
      </c>
      <c r="V9" s="30">
        <f>TI_EHG_E!V9+TI_CO_E!V9+TI_BF_E!V9+TI_GW_E!V9+TI_RPI_E!V9+TI_PF_E!V9+TI_BKBPB_E!V9+TI_CL_E!V9+TI_BNG_E!V9+TI_LBB_E!V9+TI_CPP_E!V9+TI_GTL_E!V9+TI_NSP_E!V9</f>
        <v>507.27334479793637</v>
      </c>
      <c r="W9" s="30">
        <f>TI_EHG_E!W9+TI_CO_E!W9+TI_BF_E!W9+TI_GW_E!W9+TI_RPI_E!W9+TI_PF_E!W9+TI_BKBPB_E!W9+TI_CL_E!W9+TI_BNG_E!W9+TI_LBB_E!W9+TI_CPP_E!W9+TI_GTL_E!W9+TI_NSP_E!W9</f>
        <v>244.66715391229582</v>
      </c>
      <c r="X9" s="30">
        <f>TI_EHG_E!X9+TI_CO_E!X9+TI_BF_E!X9+TI_GW_E!X9+TI_RPI_E!X9+TI_PF_E!X9+TI_BKBPB_E!X9+TI_CL_E!X9+TI_BNG_E!X9+TI_LBB_E!X9+TI_CPP_E!X9+TI_GTL_E!X9+TI_NSP_E!X9</f>
        <v>178.50739466895962</v>
      </c>
    </row>
    <row r="10" spans="1:24" ht="11.25" customHeight="1" x14ac:dyDescent="0.2">
      <c r="A10" s="39" t="s">
        <v>13</v>
      </c>
      <c r="B10" s="23" t="s">
        <v>14</v>
      </c>
      <c r="C10" s="30">
        <f>TI_EHG_E!C10+TI_CO_E!C10+TI_BF_E!C10+TI_GW_E!C10+TI_RPI_E!C10+TI_PF_E!C10+TI_BKBPB_E!C10+TI_CL_E!C10+TI_BNG_E!C10+TI_LBB_E!C10+TI_CPP_E!C10+TI_GTL_E!C10+TI_NSP_E!C10</f>
        <v>85894.109716251056</v>
      </c>
      <c r="D10" s="30">
        <f>TI_EHG_E!D10+TI_CO_E!D10+TI_BF_E!D10+TI_GW_E!D10+TI_RPI_E!D10+TI_PF_E!D10+TI_BKBPB_E!D10+TI_CL_E!D10+TI_BNG_E!D10+TI_LBB_E!D10+TI_CPP_E!D10+TI_GTL_E!D10+TI_NSP_E!D10</f>
        <v>89354.062166809977</v>
      </c>
      <c r="E10" s="30">
        <f>TI_EHG_E!E10+TI_CO_E!E10+TI_BF_E!E10+TI_GW_E!E10+TI_RPI_E!E10+TI_PF_E!E10+TI_BKBPB_E!E10+TI_CL_E!E10+TI_BNG_E!E10+TI_LBB_E!E10+TI_CPP_E!E10+TI_GTL_E!E10+TI_NSP_E!E10</f>
        <v>88835.52218400687</v>
      </c>
      <c r="F10" s="30">
        <f>TI_EHG_E!F10+TI_CO_E!F10+TI_BF_E!F10+TI_GW_E!F10+TI_RPI_E!F10+TI_PF_E!F10+TI_BKBPB_E!F10+TI_CL_E!F10+TI_BNG_E!F10+TI_LBB_E!F10+TI_CPP_E!F10+TI_GTL_E!F10+TI_NSP_E!F10</f>
        <v>89681.81797076526</v>
      </c>
      <c r="G10" s="30">
        <f>TI_EHG_E!G10+TI_CO_E!G10+TI_BF_E!G10+TI_GW_E!G10+TI_RPI_E!G10+TI_PF_E!G10+TI_BKBPB_E!G10+TI_CL_E!G10+TI_BNG_E!G10+TI_LBB_E!G10+TI_CPP_E!G10+TI_GTL_E!G10+TI_NSP_E!G10</f>
        <v>88816.473602751503</v>
      </c>
      <c r="H10" s="30">
        <f>TI_EHG_E!H10+TI_CO_E!H10+TI_BF_E!H10+TI_GW_E!H10+TI_RPI_E!H10+TI_PF_E!H10+TI_BKBPB_E!H10+TI_CL_E!H10+TI_BNG_E!H10+TI_LBB_E!H10+TI_CPP_E!H10+TI_GTL_E!H10+TI_NSP_E!H10</f>
        <v>87366.696302665514</v>
      </c>
      <c r="I10" s="30">
        <f>TI_EHG_E!I10+TI_CO_E!I10+TI_BF_E!I10+TI_GW_E!I10+TI_RPI_E!I10+TI_PF_E!I10+TI_BKBPB_E!I10+TI_CL_E!I10+TI_BNG_E!I10+TI_LBB_E!I10+TI_CPP_E!I10+TI_GTL_E!I10+TI_NSP_E!I10</f>
        <v>87222.734393809122</v>
      </c>
      <c r="J10" s="30">
        <f>TI_EHG_E!J10+TI_CO_E!J10+TI_BF_E!J10+TI_GW_E!J10+TI_RPI_E!J10+TI_PF_E!J10+TI_BKBPB_E!J10+TI_CL_E!J10+TI_BNG_E!J10+TI_LBB_E!J10+TI_CPP_E!J10+TI_GTL_E!J10+TI_NSP_E!J10</f>
        <v>87867.37833190024</v>
      </c>
      <c r="K10" s="30">
        <f>TI_EHG_E!K10+TI_CO_E!K10+TI_BF_E!K10+TI_GW_E!K10+TI_RPI_E!K10+TI_PF_E!K10+TI_BKBPB_E!K10+TI_CL_E!K10+TI_BNG_E!K10+TI_LBB_E!K10+TI_CPP_E!K10+TI_GTL_E!K10+TI_NSP_E!K10</f>
        <v>85467.611092003441</v>
      </c>
      <c r="L10" s="30">
        <f>TI_EHG_E!L10+TI_CO_E!L10+TI_BF_E!L10+TI_GW_E!L10+TI_RPI_E!L10+TI_PF_E!L10+TI_BKBPB_E!L10+TI_CL_E!L10+TI_BNG_E!L10+TI_LBB_E!L10+TI_CPP_E!L10+TI_GTL_E!L10+TI_NSP_E!L10</f>
        <v>81940.993637145322</v>
      </c>
      <c r="M10" s="30">
        <f>TI_EHG_E!M10+TI_CO_E!M10+TI_BF_E!M10+TI_GW_E!M10+TI_RPI_E!M10+TI_PF_E!M10+TI_BKBPB_E!M10+TI_CL_E!M10+TI_BNG_E!M10+TI_LBB_E!M10+TI_CPP_E!M10+TI_GTL_E!M10+TI_NSP_E!M10</f>
        <v>80721.308856405856</v>
      </c>
      <c r="N10" s="30">
        <f>TI_EHG_E!N10+TI_CO_E!N10+TI_BF_E!N10+TI_GW_E!N10+TI_RPI_E!N10+TI_PF_E!N10+TI_BKBPB_E!N10+TI_CL_E!N10+TI_BNG_E!N10+TI_LBB_E!N10+TI_CPP_E!N10+TI_GTL_E!N10+TI_NSP_E!N10</f>
        <v>85751.710920034398</v>
      </c>
      <c r="O10" s="30">
        <f>TI_EHG_E!O10+TI_CO_E!O10+TI_BF_E!O10+TI_GW_E!O10+TI_RPI_E!O10+TI_PF_E!O10+TI_BKBPB_E!O10+TI_CL_E!O10+TI_BNG_E!O10+TI_LBB_E!O10+TI_CPP_E!O10+TI_GTL_E!O10+TI_NSP_E!O10</f>
        <v>86797.58959587272</v>
      </c>
      <c r="P10" s="30">
        <f>TI_EHG_E!P10+TI_CO_E!P10+TI_BF_E!P10+TI_GW_E!P10+TI_RPI_E!P10+TI_PF_E!P10+TI_BKBPB_E!P10+TI_CL_E!P10+TI_BNG_E!P10+TI_LBB_E!P10+TI_CPP_E!P10+TI_GTL_E!P10+TI_NSP_E!P10</f>
        <v>82485.822699914017</v>
      </c>
      <c r="Q10" s="30">
        <f>TI_EHG_E!Q10+TI_CO_E!Q10+TI_BF_E!Q10+TI_GW_E!Q10+TI_RPI_E!Q10+TI_PF_E!Q10+TI_BKBPB_E!Q10+TI_CL_E!Q10+TI_BNG_E!Q10+TI_LBB_E!Q10+TI_CPP_E!Q10+TI_GTL_E!Q10+TI_NSP_E!Q10</f>
        <v>80317.753396388667</v>
      </c>
      <c r="R10" s="30">
        <f>TI_EHG_E!R10+TI_CO_E!R10+TI_BF_E!R10+TI_GW_E!R10+TI_RPI_E!R10+TI_PF_E!R10+TI_BKBPB_E!R10+TI_CL_E!R10+TI_BNG_E!R10+TI_LBB_E!R10+TI_CPP_E!R10+TI_GTL_E!R10+TI_NSP_E!R10</f>
        <v>79674.278073946683</v>
      </c>
      <c r="S10" s="30">
        <f>TI_EHG_E!S10+TI_CO_E!S10+TI_BF_E!S10+TI_GW_E!S10+TI_RPI_E!S10+TI_PF_E!S10+TI_BKBPB_E!S10+TI_CL_E!S10+TI_BNG_E!S10+TI_LBB_E!S10+TI_CPP_E!S10+TI_GTL_E!S10+TI_NSP_E!S10</f>
        <v>75108.112467755796</v>
      </c>
      <c r="T10" s="30">
        <f>TI_EHG_E!T10+TI_CO_E!T10+TI_BF_E!T10+TI_GW_E!T10+TI_RPI_E!T10+TI_PF_E!T10+TI_BKBPB_E!T10+TI_CL_E!T10+TI_BNG_E!T10+TI_LBB_E!T10+TI_CPP_E!T10+TI_GTL_E!T10+TI_NSP_E!T10</f>
        <v>75616.021152192596</v>
      </c>
      <c r="U10" s="30">
        <f>TI_EHG_E!U10+TI_CO_E!U10+TI_BF_E!U10+TI_GW_E!U10+TI_RPI_E!U10+TI_PF_E!U10+TI_BKBPB_E!U10+TI_CL_E!U10+TI_BNG_E!U10+TI_LBB_E!U10+TI_CPP_E!U10+TI_GTL_E!U10+TI_NSP_E!U10</f>
        <v>73692.51650902837</v>
      </c>
      <c r="V10" s="30">
        <f>TI_EHG_E!V10+TI_CO_E!V10+TI_BF_E!V10+TI_GW_E!V10+TI_RPI_E!V10+TI_PF_E!V10+TI_BKBPB_E!V10+TI_CL_E!V10+TI_BNG_E!V10+TI_LBB_E!V10+TI_CPP_E!V10+TI_GTL_E!V10+TI_NSP_E!V10</f>
        <v>61556.914789337912</v>
      </c>
      <c r="W10" s="30">
        <f>TI_EHG_E!W10+TI_CO_E!W10+TI_BF_E!W10+TI_GW_E!W10+TI_RPI_E!W10+TI_PF_E!W10+TI_BKBPB_E!W10+TI_CL_E!W10+TI_BNG_E!W10+TI_LBB_E!W10+TI_CPP_E!W10+TI_GTL_E!W10+TI_NSP_E!W10</f>
        <v>50403.009974204637</v>
      </c>
      <c r="X10" s="30">
        <f>TI_EHG_E!X10+TI_CO_E!X10+TI_BF_E!X10+TI_GW_E!X10+TI_RPI_E!X10+TI_PF_E!X10+TI_BKBPB_E!X10+TI_CL_E!X10+TI_BNG_E!X10+TI_LBB_E!X10+TI_CPP_E!X10+TI_GTL_E!X10+TI_NSP_E!X10</f>
        <v>57017.006448839209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:W11" si="8">SUM(C12:C16)</f>
        <v>29975.239122957864</v>
      </c>
      <c r="D11" s="42">
        <f t="shared" si="8"/>
        <v>29173.637790197761</v>
      </c>
      <c r="E11" s="42">
        <f t="shared" si="8"/>
        <v>29001.317884780739</v>
      </c>
      <c r="F11" s="42">
        <f t="shared" si="8"/>
        <v>29442.888478073939</v>
      </c>
      <c r="G11" s="42">
        <f t="shared" si="8"/>
        <v>29481.355116079099</v>
      </c>
      <c r="H11" s="42">
        <f t="shared" si="8"/>
        <v>28017.285296646602</v>
      </c>
      <c r="I11" s="42">
        <f t="shared" si="8"/>
        <v>28308.890111779878</v>
      </c>
      <c r="J11" s="42">
        <f t="shared" si="8"/>
        <v>29140.262682717108</v>
      </c>
      <c r="K11" s="42">
        <f t="shared" si="8"/>
        <v>27410.229750644885</v>
      </c>
      <c r="L11" s="42">
        <f t="shared" si="8"/>
        <v>19769.134221840064</v>
      </c>
      <c r="M11" s="42">
        <f t="shared" si="8"/>
        <v>24424.284092863287</v>
      </c>
      <c r="N11" s="42">
        <f t="shared" si="8"/>
        <v>23494.642304385205</v>
      </c>
      <c r="O11" s="42">
        <f t="shared" si="8"/>
        <v>22469.433533963882</v>
      </c>
      <c r="P11" s="42">
        <f t="shared" si="8"/>
        <v>22131.894496990542</v>
      </c>
      <c r="Q11" s="42">
        <f t="shared" si="8"/>
        <v>22154.974548581253</v>
      </c>
      <c r="R11" s="42">
        <f t="shared" si="8"/>
        <v>21428.491659501291</v>
      </c>
      <c r="S11" s="42">
        <f t="shared" si="8"/>
        <v>21189.76010318143</v>
      </c>
      <c r="T11" s="42">
        <f t="shared" si="8"/>
        <v>21326.281685296646</v>
      </c>
      <c r="U11" s="42">
        <f t="shared" si="8"/>
        <v>21212.360877042138</v>
      </c>
      <c r="V11" s="42">
        <f t="shared" si="8"/>
        <v>20015.79492691316</v>
      </c>
      <c r="W11" s="42">
        <f t="shared" si="8"/>
        <v>17562.357695614792</v>
      </c>
      <c r="X11" s="42">
        <f t="shared" ref="X11" si="9">SUM(X12:X16)</f>
        <v>20445.081513327597</v>
      </c>
    </row>
    <row r="12" spans="1:24" ht="11.25" customHeight="1" x14ac:dyDescent="0.2">
      <c r="A12" s="39" t="s">
        <v>15</v>
      </c>
      <c r="B12" s="23" t="s">
        <v>16</v>
      </c>
      <c r="C12" s="30">
        <f>TI_EHG_E!C12+TI_CO_E!C12+TI_BF_E!C12+TI_GW_E!C12+TI_RPI_E!C12+TI_PF_E!C12+TI_BKBPB_E!C12+TI_CL_E!C12+TI_BNG_E!C12+TI_LBB_E!C12+TI_CPP_E!C12+TI_GTL_E!C12+TI_NSP_E!C12</f>
        <v>0</v>
      </c>
      <c r="D12" s="30">
        <f>TI_EHG_E!D12+TI_CO_E!D12+TI_BF_E!D12+TI_GW_E!D12+TI_RPI_E!D12+TI_PF_E!D12+TI_BKBPB_E!D12+TI_CL_E!D12+TI_BNG_E!D12+TI_LBB_E!D12+TI_CPP_E!D12+TI_GTL_E!D12+TI_NSP_E!D12</f>
        <v>0</v>
      </c>
      <c r="E12" s="30">
        <f>TI_EHG_E!E12+TI_CO_E!E12+TI_BF_E!E12+TI_GW_E!E12+TI_RPI_E!E12+TI_PF_E!E12+TI_BKBPB_E!E12+TI_CL_E!E12+TI_BNG_E!E12+TI_LBB_E!E12+TI_CPP_E!E12+TI_GTL_E!E12+TI_NSP_E!E12</f>
        <v>0.54067067927773005</v>
      </c>
      <c r="F12" s="30">
        <f>TI_EHG_E!F12+TI_CO_E!F12+TI_BF_E!F12+TI_GW_E!F12+TI_RPI_E!F12+TI_PF_E!F12+TI_BKBPB_E!F12+TI_CL_E!F12+TI_BNG_E!F12+TI_LBB_E!F12+TI_CPP_E!F12+TI_GTL_E!F12+TI_NSP_E!F12</f>
        <v>3.0524505588993982</v>
      </c>
      <c r="G12" s="30">
        <f>TI_EHG_E!G12+TI_CO_E!G12+TI_BF_E!G12+TI_GW_E!G12+TI_RPI_E!G12+TI_PF_E!G12+TI_BKBPB_E!G12+TI_CL_E!G12+TI_BNG_E!G12+TI_LBB_E!G12+TI_CPP_E!G12+TI_GTL_E!G12+TI_NSP_E!G12</f>
        <v>3.1098022355975918</v>
      </c>
      <c r="H12" s="30">
        <f>TI_EHG_E!H12+TI_CO_E!H12+TI_BF_E!H12+TI_GW_E!H12+TI_RPI_E!H12+TI_PF_E!H12+TI_BKBPB_E!H12+TI_CL_E!H12+TI_BNG_E!H12+TI_LBB_E!H12+TI_CPP_E!H12+TI_GTL_E!H12+TI_NSP_E!H12</f>
        <v>0.51349957007738611</v>
      </c>
      <c r="I12" s="30">
        <f>TI_EHG_E!I12+TI_CO_E!I12+TI_BF_E!I12+TI_GW_E!I12+TI_RPI_E!I12+TI_PF_E!I12+TI_BKBPB_E!I12+TI_CL_E!I12+TI_BNG_E!I12+TI_LBB_E!I12+TI_CPP_E!I12+TI_GTL_E!I12+TI_NSP_E!I12</f>
        <v>0.5493551160791057</v>
      </c>
      <c r="J12" s="30">
        <f>TI_EHG_E!J12+TI_CO_E!J12+TI_BF_E!J12+TI_GW_E!J12+TI_RPI_E!J12+TI_PF_E!J12+TI_BKBPB_E!J12+TI_CL_E!J12+TI_BNG_E!J12+TI_LBB_E!J12+TI_CPP_E!J12+TI_GTL_E!J12+TI_NSP_E!J12</f>
        <v>0.51779879621668101</v>
      </c>
      <c r="K12" s="30">
        <f>TI_EHG_E!K12+TI_CO_E!K12+TI_BF_E!K12+TI_GW_E!K12+TI_RPI_E!K12+TI_PF_E!K12+TI_BKBPB_E!K12+TI_CL_E!K12+TI_BNG_E!K12+TI_LBB_E!K12+TI_CPP_E!K12+TI_GTL_E!K12+TI_NSP_E!K12</f>
        <v>6.0194325021496127</v>
      </c>
      <c r="L12" s="30">
        <f>TI_EHG_E!L12+TI_CO_E!L12+TI_BF_E!L12+TI_GW_E!L12+TI_RPI_E!L12+TI_PF_E!L12+TI_BKBPB_E!L12+TI_CL_E!L12+TI_BNG_E!L12+TI_LBB_E!L12+TI_CPP_E!L12+TI_GTL_E!L12+TI_NSP_E!L12</f>
        <v>0</v>
      </c>
      <c r="M12" s="30">
        <f>TI_EHG_E!M12+TI_CO_E!M12+TI_BF_E!M12+TI_GW_E!M12+TI_RPI_E!M12+TI_PF_E!M12+TI_BKBPB_E!M12+TI_CL_E!M12+TI_BNG_E!M12+TI_LBB_E!M12+TI_CPP_E!M12+TI_GTL_E!M12+TI_NSP_E!M12</f>
        <v>0</v>
      </c>
      <c r="N12" s="30">
        <f>TI_EHG_E!N12+TI_CO_E!N12+TI_BF_E!N12+TI_GW_E!N12+TI_RPI_E!N12+TI_PF_E!N12+TI_BKBPB_E!N12+TI_CL_E!N12+TI_BNG_E!N12+TI_LBB_E!N12+TI_CPP_E!N12+TI_GTL_E!N12+TI_NSP_E!N12</f>
        <v>3.8214961306964752</v>
      </c>
      <c r="O12" s="30">
        <f>TI_EHG_E!O12+TI_CO_E!O12+TI_BF_E!O12+TI_GW_E!O12+TI_RPI_E!O12+TI_PF_E!O12+TI_BKBPB_E!O12+TI_CL_E!O12+TI_BNG_E!O12+TI_LBB_E!O12+TI_CPP_E!O12+TI_GTL_E!O12+TI_NSP_E!O12</f>
        <v>2.2929492691315558</v>
      </c>
      <c r="P12" s="30">
        <f>TI_EHG_E!P12+TI_CO_E!P12+TI_BF_E!P12+TI_GW_E!P12+TI_RPI_E!P12+TI_PF_E!P12+TI_BKBPB_E!P12+TI_CL_E!P12+TI_BNG_E!P12+TI_LBB_E!P12+TI_CPP_E!P12+TI_GTL_E!P12+TI_NSP_E!P12</f>
        <v>2.2929492691315558</v>
      </c>
      <c r="Q12" s="30">
        <f>TI_EHG_E!Q12+TI_CO_E!Q12+TI_BF_E!Q12+TI_GW_E!Q12+TI_RPI_E!Q12+TI_PF_E!Q12+TI_BKBPB_E!Q12+TI_CL_E!Q12+TI_BNG_E!Q12+TI_LBB_E!Q12+TI_CPP_E!Q12+TI_GTL_E!Q12+TI_NSP_E!Q12</f>
        <v>0</v>
      </c>
      <c r="R12" s="30">
        <f>TI_EHG_E!R12+TI_CO_E!R12+TI_BF_E!R12+TI_GW_E!R12+TI_RPI_E!R12+TI_PF_E!R12+TI_BKBPB_E!R12+TI_CL_E!R12+TI_BNG_E!R12+TI_LBB_E!R12+TI_CPP_E!R12+TI_GTL_E!R12+TI_NSP_E!R12</f>
        <v>0</v>
      </c>
      <c r="S12" s="30">
        <f>TI_EHG_E!S12+TI_CO_E!S12+TI_BF_E!S12+TI_GW_E!S12+TI_RPI_E!S12+TI_PF_E!S12+TI_BKBPB_E!S12+TI_CL_E!S12+TI_BNG_E!S12+TI_LBB_E!S12+TI_CPP_E!S12+TI_GTL_E!S12+TI_NSP_E!S12</f>
        <v>0</v>
      </c>
      <c r="T12" s="30">
        <f>TI_EHG_E!T12+TI_CO_E!T12+TI_BF_E!T12+TI_GW_E!T12+TI_RPI_E!T12+TI_PF_E!T12+TI_BKBPB_E!T12+TI_CL_E!T12+TI_BNG_E!T12+TI_LBB_E!T12+TI_CPP_E!T12+TI_GTL_E!T12+TI_NSP_E!T12</f>
        <v>0</v>
      </c>
      <c r="U12" s="30">
        <f>TI_EHG_E!U12+TI_CO_E!U12+TI_BF_E!U12+TI_GW_E!U12+TI_RPI_E!U12+TI_PF_E!U12+TI_BKBPB_E!U12+TI_CL_E!U12+TI_BNG_E!U12+TI_LBB_E!U12+TI_CPP_E!U12+TI_GTL_E!U12+TI_NSP_E!U12</f>
        <v>0</v>
      </c>
      <c r="V12" s="30">
        <f>TI_EHG_E!V12+TI_CO_E!V12+TI_BF_E!V12+TI_GW_E!V12+TI_RPI_E!V12+TI_PF_E!V12+TI_BKBPB_E!V12+TI_CL_E!V12+TI_BNG_E!V12+TI_LBB_E!V12+TI_CPP_E!V12+TI_GTL_E!V12+TI_NSP_E!V12</f>
        <v>0</v>
      </c>
      <c r="W12" s="30">
        <f>TI_EHG_E!W12+TI_CO_E!W12+TI_BF_E!W12+TI_GW_E!W12+TI_RPI_E!W12+TI_PF_E!W12+TI_BKBPB_E!W12+TI_CL_E!W12+TI_BNG_E!W12+TI_LBB_E!W12+TI_CPP_E!W12+TI_GTL_E!W12+TI_NSP_E!W12</f>
        <v>0</v>
      </c>
      <c r="X12" s="30">
        <f>TI_EHG_E!X12+TI_CO_E!X12+TI_BF_E!X12+TI_GW_E!X12+TI_RPI_E!X12+TI_PF_E!X12+TI_BKBPB_E!X12+TI_CL_E!X12+TI_BNG_E!X12+TI_LBB_E!X12+TI_CPP_E!X12+TI_GTL_E!X12+TI_NSP_E!X12</f>
        <v>0</v>
      </c>
    </row>
    <row r="13" spans="1:24" ht="11.25" customHeight="1" x14ac:dyDescent="0.2">
      <c r="A13" s="39" t="s">
        <v>17</v>
      </c>
      <c r="B13" s="23" t="s">
        <v>18</v>
      </c>
      <c r="C13" s="30">
        <f>TI_EHG_E!C13+TI_CO_E!C13+TI_BF_E!C13+TI_GW_E!C13+TI_RPI_E!C13+TI_PF_E!C13+TI_BKBPB_E!C13+TI_CL_E!C13+TI_BNG_E!C13+TI_LBB_E!C13+TI_CPP_E!C13+TI_GTL_E!C13+TI_NSP_E!C13</f>
        <v>29306.092863284604</v>
      </c>
      <c r="D13" s="30">
        <f>TI_EHG_E!D13+TI_CO_E!D13+TI_BF_E!D13+TI_GW_E!D13+TI_RPI_E!D13+TI_PF_E!D13+TI_BKBPB_E!D13+TI_CL_E!D13+TI_BNG_E!D13+TI_LBB_E!D13+TI_CPP_E!D13+TI_GTL_E!D13+TI_NSP_E!D13</f>
        <v>28455.914918314698</v>
      </c>
      <c r="E13" s="30">
        <f>TI_EHG_E!E13+TI_CO_E!E13+TI_BF_E!E13+TI_GW_E!E13+TI_RPI_E!E13+TI_PF_E!E13+TI_BKBPB_E!E13+TI_CL_E!E13+TI_BNG_E!E13+TI_LBB_E!E13+TI_CPP_E!E13+TI_GTL_E!E13+TI_NSP_E!E13</f>
        <v>28216.069045571796</v>
      </c>
      <c r="F13" s="30">
        <f>TI_EHG_E!F13+TI_CO_E!F13+TI_BF_E!F13+TI_GW_E!F13+TI_RPI_E!F13+TI_PF_E!F13+TI_BKBPB_E!F13+TI_CL_E!F13+TI_BNG_E!F13+TI_LBB_E!F13+TI_CPP_E!F13+TI_GTL_E!F13+TI_NSP_E!F13</f>
        <v>28643.356921754075</v>
      </c>
      <c r="G13" s="30">
        <f>TI_EHG_E!G13+TI_CO_E!G13+TI_BF_E!G13+TI_GW_E!G13+TI_RPI_E!G13+TI_PF_E!G13+TI_BKBPB_E!G13+TI_CL_E!G13+TI_BNG_E!G13+TI_LBB_E!G13+TI_CPP_E!G13+TI_GTL_E!G13+TI_NSP_E!G13</f>
        <v>28738.177815993116</v>
      </c>
      <c r="H13" s="30">
        <f>TI_EHG_E!H13+TI_CO_E!H13+TI_BF_E!H13+TI_GW_E!H13+TI_RPI_E!H13+TI_PF_E!H13+TI_BKBPB_E!H13+TI_CL_E!H13+TI_BNG_E!H13+TI_LBB_E!H13+TI_CPP_E!H13+TI_GTL_E!H13+TI_NSP_E!H13</f>
        <v>27045.229234737744</v>
      </c>
      <c r="I13" s="30">
        <f>TI_EHG_E!I13+TI_CO_E!I13+TI_BF_E!I13+TI_GW_E!I13+TI_RPI_E!I13+TI_PF_E!I13+TI_BKBPB_E!I13+TI_CL_E!I13+TI_BNG_E!I13+TI_LBB_E!I13+TI_CPP_E!I13+TI_GTL_E!I13+TI_NSP_E!I13</f>
        <v>27393.85743766122</v>
      </c>
      <c r="J13" s="30">
        <f>TI_EHG_E!J13+TI_CO_E!J13+TI_BF_E!J13+TI_GW_E!J13+TI_RPI_E!J13+TI_PF_E!J13+TI_BKBPB_E!J13+TI_CL_E!J13+TI_BNG_E!J13+TI_LBB_E!J13+TI_CPP_E!J13+TI_GTL_E!J13+TI_NSP_E!J13</f>
        <v>28012.019432502148</v>
      </c>
      <c r="K13" s="30">
        <f>TI_EHG_E!K13+TI_CO_E!K13+TI_BF_E!K13+TI_GW_E!K13+TI_RPI_E!K13+TI_PF_E!K13+TI_BKBPB_E!K13+TI_CL_E!K13+TI_BNG_E!K13+TI_LBB_E!K13+TI_CPP_E!K13+TI_GTL_E!K13+TI_NSP_E!K13</f>
        <v>26259.325193465174</v>
      </c>
      <c r="L13" s="30">
        <f>TI_EHG_E!L13+TI_CO_E!L13+TI_BF_E!L13+TI_GW_E!L13+TI_RPI_E!L13+TI_PF_E!L13+TI_BKBPB_E!L13+TI_CL_E!L13+TI_BNG_E!L13+TI_LBB_E!L13+TI_CPP_E!L13+TI_GTL_E!L13+TI_NSP_E!L13</f>
        <v>18836.98495270851</v>
      </c>
      <c r="M13" s="30">
        <f>TI_EHG_E!M13+TI_CO_E!M13+TI_BF_E!M13+TI_GW_E!M13+TI_RPI_E!M13+TI_PF_E!M13+TI_BKBPB_E!M13+TI_CL_E!M13+TI_BNG_E!M13+TI_LBB_E!M13+TI_CPP_E!M13+TI_GTL_E!M13+TI_NSP_E!M13</f>
        <v>23526.358727429062</v>
      </c>
      <c r="N13" s="30">
        <f>TI_EHG_E!N13+TI_CO_E!N13+TI_BF_E!N13+TI_GW_E!N13+TI_RPI_E!N13+TI_PF_E!N13+TI_BKBPB_E!N13+TI_CL_E!N13+TI_BNG_E!N13+TI_LBB_E!N13+TI_CPP_E!N13+TI_GTL_E!N13+TI_NSP_E!N13</f>
        <v>22737.998452278585</v>
      </c>
      <c r="O13" s="30">
        <f>TI_EHG_E!O13+TI_CO_E!O13+TI_BF_E!O13+TI_GW_E!O13+TI_RPI_E!O13+TI_PF_E!O13+TI_BKBPB_E!O13+TI_CL_E!O13+TI_BNG_E!O13+TI_LBB_E!O13+TI_CPP_E!O13+TI_GTL_E!O13+TI_NSP_E!O13</f>
        <v>21670.555889939806</v>
      </c>
      <c r="P13" s="30">
        <f>TI_EHG_E!P13+TI_CO_E!P13+TI_BF_E!P13+TI_GW_E!P13+TI_RPI_E!P13+TI_PF_E!P13+TI_BKBPB_E!P13+TI_CL_E!P13+TI_BNG_E!P13+TI_LBB_E!P13+TI_CPP_E!P13+TI_GTL_E!P13+TI_NSP_E!P13</f>
        <v>21137.259501289765</v>
      </c>
      <c r="Q13" s="30">
        <f>TI_EHG_E!Q13+TI_CO_E!Q13+TI_BF_E!Q13+TI_GW_E!Q13+TI_RPI_E!Q13+TI_PF_E!Q13+TI_BKBPB_E!Q13+TI_CL_E!Q13+TI_BNG_E!Q13+TI_LBB_E!Q13+TI_CPP_E!Q13+TI_GTL_E!Q13+TI_NSP_E!Q13</f>
        <v>21219.902923473775</v>
      </c>
      <c r="R13" s="30">
        <f>TI_EHG_E!R13+TI_CO_E!R13+TI_BF_E!R13+TI_GW_E!R13+TI_RPI_E!R13+TI_PF_E!R13+TI_BKBPB_E!R13+TI_CL_E!R13+TI_BNG_E!R13+TI_LBB_E!R13+TI_CPP_E!R13+TI_GTL_E!R13+TI_NSP_E!R13</f>
        <v>20566.862338779021</v>
      </c>
      <c r="S13" s="30">
        <f>TI_EHG_E!S13+TI_CO_E!S13+TI_BF_E!S13+TI_GW_E!S13+TI_RPI_E!S13+TI_PF_E!S13+TI_BKBPB_E!S13+TI_CL_E!S13+TI_BNG_E!S13+TI_LBB_E!S13+TI_CPP_E!S13+TI_GTL_E!S13+TI_NSP_E!S13</f>
        <v>20308.494153052452</v>
      </c>
      <c r="T13" s="30">
        <f>TI_EHG_E!T13+TI_CO_E!T13+TI_BF_E!T13+TI_GW_E!T13+TI_RPI_E!T13+TI_PF_E!T13+TI_BKBPB_E!T13+TI_CL_E!T13+TI_BNG_E!T13+TI_LBB_E!T13+TI_CPP_E!T13+TI_GTL_E!T13+TI_NSP_E!T13</f>
        <v>20537.871023215823</v>
      </c>
      <c r="U13" s="30">
        <f>TI_EHG_E!U13+TI_CO_E!U13+TI_BF_E!U13+TI_GW_E!U13+TI_RPI_E!U13+TI_PF_E!U13+TI_BKBPB_E!U13+TI_CL_E!U13+TI_BNG_E!U13+TI_LBB_E!U13+TI_CPP_E!U13+TI_GTL_E!U13+TI_NSP_E!U13</f>
        <v>20484.506878761826</v>
      </c>
      <c r="V13" s="30">
        <f>TI_EHG_E!V13+TI_CO_E!V13+TI_BF_E!V13+TI_GW_E!V13+TI_RPI_E!V13+TI_PF_E!V13+TI_BKBPB_E!V13+TI_CL_E!V13+TI_BNG_E!V13+TI_LBB_E!V13+TI_CPP_E!V13+TI_GTL_E!V13+TI_NSP_E!V13</f>
        <v>19398.563886500433</v>
      </c>
      <c r="W13" s="30">
        <f>TI_EHG_E!W13+TI_CO_E!W13+TI_BF_E!W13+TI_GW_E!W13+TI_RPI_E!W13+TI_PF_E!W13+TI_BKBPB_E!W13+TI_CL_E!W13+TI_BNG_E!W13+TI_LBB_E!W13+TI_CPP_E!W13+TI_GTL_E!W13+TI_NSP_E!W13</f>
        <v>17013.437145313845</v>
      </c>
      <c r="X13" s="30">
        <f>TI_EHG_E!X13+TI_CO_E!X13+TI_BF_E!X13+TI_GW_E!X13+TI_RPI_E!X13+TI_PF_E!X13+TI_BKBPB_E!X13+TI_CL_E!X13+TI_BNG_E!X13+TI_LBB_E!X13+TI_CPP_E!X13+TI_GTL_E!X13+TI_NSP_E!X13</f>
        <v>19905.306018916592</v>
      </c>
    </row>
    <row r="14" spans="1:24" ht="11.25" customHeight="1" x14ac:dyDescent="0.2">
      <c r="A14" s="39" t="s">
        <v>19</v>
      </c>
      <c r="B14" s="23" t="s">
        <v>20</v>
      </c>
      <c r="C14" s="30">
        <f>TI_EHG_E!C14+TI_CO_E!C14+TI_BF_E!C14+TI_GW_E!C14+TI_RPI_E!C14+TI_PF_E!C14+TI_BKBPB_E!C14+TI_CL_E!C14+TI_BNG_E!C14+TI_LBB_E!C14+TI_CPP_E!C14+TI_GTL_E!C14+TI_NSP_E!C14</f>
        <v>0</v>
      </c>
      <c r="D14" s="30">
        <f>TI_EHG_E!D14+TI_CO_E!D14+TI_BF_E!D14+TI_GW_E!D14+TI_RPI_E!D14+TI_PF_E!D14+TI_BKBPB_E!D14+TI_CL_E!D14+TI_BNG_E!D14+TI_LBB_E!D14+TI_CPP_E!D14+TI_GTL_E!D14+TI_NSP_E!D14</f>
        <v>0</v>
      </c>
      <c r="E14" s="30">
        <f>TI_EHG_E!E14+TI_CO_E!E14+TI_BF_E!E14+TI_GW_E!E14+TI_RPI_E!E14+TI_PF_E!E14+TI_BKBPB_E!E14+TI_CL_E!E14+TI_BNG_E!E14+TI_LBB_E!E14+TI_CPP_E!E14+TI_GTL_E!E14+TI_NSP_E!E14</f>
        <v>0</v>
      </c>
      <c r="F14" s="30">
        <f>TI_EHG_E!F14+TI_CO_E!F14+TI_BF_E!F14+TI_GW_E!F14+TI_RPI_E!F14+TI_PF_E!F14+TI_BKBPB_E!F14+TI_CL_E!F14+TI_BNG_E!F14+TI_LBB_E!F14+TI_CPP_E!F14+TI_GTL_E!F14+TI_NSP_E!F14</f>
        <v>0</v>
      </c>
      <c r="G14" s="30">
        <f>TI_EHG_E!G14+TI_CO_E!G14+TI_BF_E!G14+TI_GW_E!G14+TI_RPI_E!G14+TI_PF_E!G14+TI_BKBPB_E!G14+TI_CL_E!G14+TI_BNG_E!G14+TI_LBB_E!G14+TI_CPP_E!G14+TI_GTL_E!G14+TI_NSP_E!G14</f>
        <v>0</v>
      </c>
      <c r="H14" s="30">
        <f>TI_EHG_E!H14+TI_CO_E!H14+TI_BF_E!H14+TI_GW_E!H14+TI_RPI_E!H14+TI_PF_E!H14+TI_BKBPB_E!H14+TI_CL_E!H14+TI_BNG_E!H14+TI_LBB_E!H14+TI_CPP_E!H14+TI_GTL_E!H14+TI_NSP_E!H14</f>
        <v>0</v>
      </c>
      <c r="I14" s="30">
        <f>TI_EHG_E!I14+TI_CO_E!I14+TI_BF_E!I14+TI_GW_E!I14+TI_RPI_E!I14+TI_PF_E!I14+TI_BKBPB_E!I14+TI_CL_E!I14+TI_BNG_E!I14+TI_LBB_E!I14+TI_CPP_E!I14+TI_GTL_E!I14+TI_NSP_E!I14</f>
        <v>0</v>
      </c>
      <c r="J14" s="30">
        <f>TI_EHG_E!J14+TI_CO_E!J14+TI_BF_E!J14+TI_GW_E!J14+TI_RPI_E!J14+TI_PF_E!J14+TI_BKBPB_E!J14+TI_CL_E!J14+TI_BNG_E!J14+TI_LBB_E!J14+TI_CPP_E!J14+TI_GTL_E!J14+TI_NSP_E!J14</f>
        <v>0</v>
      </c>
      <c r="K14" s="30">
        <f>TI_EHG_E!K14+TI_CO_E!K14+TI_BF_E!K14+TI_GW_E!K14+TI_RPI_E!K14+TI_PF_E!K14+TI_BKBPB_E!K14+TI_CL_E!K14+TI_BNG_E!K14+TI_LBB_E!K14+TI_CPP_E!K14+TI_GTL_E!K14+TI_NSP_E!K14</f>
        <v>0</v>
      </c>
      <c r="L14" s="30">
        <f>TI_EHG_E!L14+TI_CO_E!L14+TI_BF_E!L14+TI_GW_E!L14+TI_RPI_E!L14+TI_PF_E!L14+TI_BKBPB_E!L14+TI_CL_E!L14+TI_BNG_E!L14+TI_LBB_E!L14+TI_CPP_E!L14+TI_GTL_E!L14+TI_NSP_E!L14</f>
        <v>0</v>
      </c>
      <c r="M14" s="30">
        <f>TI_EHG_E!M14+TI_CO_E!M14+TI_BF_E!M14+TI_GW_E!M14+TI_RPI_E!M14+TI_PF_E!M14+TI_BKBPB_E!M14+TI_CL_E!M14+TI_BNG_E!M14+TI_LBB_E!M14+TI_CPP_E!M14+TI_GTL_E!M14+TI_NSP_E!M14</f>
        <v>0</v>
      </c>
      <c r="N14" s="30">
        <f>TI_EHG_E!N14+TI_CO_E!N14+TI_BF_E!N14+TI_GW_E!N14+TI_RPI_E!N14+TI_PF_E!N14+TI_BKBPB_E!N14+TI_CL_E!N14+TI_BNG_E!N14+TI_LBB_E!N14+TI_CPP_E!N14+TI_GTL_E!N14+TI_NSP_E!N14</f>
        <v>0</v>
      </c>
      <c r="O14" s="30">
        <f>TI_EHG_E!O14+TI_CO_E!O14+TI_BF_E!O14+TI_GW_E!O14+TI_RPI_E!O14+TI_PF_E!O14+TI_BKBPB_E!O14+TI_CL_E!O14+TI_BNG_E!O14+TI_LBB_E!O14+TI_CPP_E!O14+TI_GTL_E!O14+TI_NSP_E!O14</f>
        <v>0</v>
      </c>
      <c r="P14" s="30">
        <f>TI_EHG_E!P14+TI_CO_E!P14+TI_BF_E!P14+TI_GW_E!P14+TI_RPI_E!P14+TI_PF_E!P14+TI_BKBPB_E!P14+TI_CL_E!P14+TI_BNG_E!P14+TI_LBB_E!P14+TI_CPP_E!P14+TI_GTL_E!P14+TI_NSP_E!P14</f>
        <v>0</v>
      </c>
      <c r="Q14" s="30">
        <f>TI_EHG_E!Q14+TI_CO_E!Q14+TI_BF_E!Q14+TI_GW_E!Q14+TI_RPI_E!Q14+TI_PF_E!Q14+TI_BKBPB_E!Q14+TI_CL_E!Q14+TI_BNG_E!Q14+TI_LBB_E!Q14+TI_CPP_E!Q14+TI_GTL_E!Q14+TI_NSP_E!Q14</f>
        <v>0</v>
      </c>
      <c r="R14" s="30">
        <f>TI_EHG_E!R14+TI_CO_E!R14+TI_BF_E!R14+TI_GW_E!R14+TI_RPI_E!R14+TI_PF_E!R14+TI_BKBPB_E!R14+TI_CL_E!R14+TI_BNG_E!R14+TI_LBB_E!R14+TI_CPP_E!R14+TI_GTL_E!R14+TI_NSP_E!R14</f>
        <v>0</v>
      </c>
      <c r="S14" s="30">
        <f>TI_EHG_E!S14+TI_CO_E!S14+TI_BF_E!S14+TI_GW_E!S14+TI_RPI_E!S14+TI_PF_E!S14+TI_BKBPB_E!S14+TI_CL_E!S14+TI_BNG_E!S14+TI_LBB_E!S14+TI_CPP_E!S14+TI_GTL_E!S14+TI_NSP_E!S14</f>
        <v>0</v>
      </c>
      <c r="T14" s="30">
        <f>TI_EHG_E!T14+TI_CO_E!T14+TI_BF_E!T14+TI_GW_E!T14+TI_RPI_E!T14+TI_PF_E!T14+TI_BKBPB_E!T14+TI_CL_E!T14+TI_BNG_E!T14+TI_LBB_E!T14+TI_CPP_E!T14+TI_GTL_E!T14+TI_NSP_E!T14</f>
        <v>0</v>
      </c>
      <c r="U14" s="30">
        <f>TI_EHG_E!U14+TI_CO_E!U14+TI_BF_E!U14+TI_GW_E!U14+TI_RPI_E!U14+TI_PF_E!U14+TI_BKBPB_E!U14+TI_CL_E!U14+TI_BNG_E!U14+TI_LBB_E!U14+TI_CPP_E!U14+TI_GTL_E!U14+TI_NSP_E!U14</f>
        <v>0</v>
      </c>
      <c r="V14" s="30">
        <f>TI_EHG_E!V14+TI_CO_E!V14+TI_BF_E!V14+TI_GW_E!V14+TI_RPI_E!V14+TI_PF_E!V14+TI_BKBPB_E!V14+TI_CL_E!V14+TI_BNG_E!V14+TI_LBB_E!V14+TI_CPP_E!V14+TI_GTL_E!V14+TI_NSP_E!V14</f>
        <v>0</v>
      </c>
      <c r="W14" s="30">
        <f>TI_EHG_E!W14+TI_CO_E!W14+TI_BF_E!W14+TI_GW_E!W14+TI_RPI_E!W14+TI_PF_E!W14+TI_BKBPB_E!W14+TI_CL_E!W14+TI_BNG_E!W14+TI_LBB_E!W14+TI_CPP_E!W14+TI_GTL_E!W14+TI_NSP_E!W14</f>
        <v>0</v>
      </c>
      <c r="X14" s="30">
        <f>TI_EHG_E!X14+TI_CO_E!X14+TI_BF_E!X14+TI_GW_E!X14+TI_RPI_E!X14+TI_PF_E!X14+TI_BKBPB_E!X14+TI_CL_E!X14+TI_BNG_E!X14+TI_LBB_E!X14+TI_CPP_E!X14+TI_GTL_E!X14+TI_NSP_E!X14</f>
        <v>0</v>
      </c>
    </row>
    <row r="15" spans="1:24" ht="11.25" customHeight="1" x14ac:dyDescent="0.2">
      <c r="A15" s="39" t="s">
        <v>21</v>
      </c>
      <c r="B15" s="23" t="s">
        <v>22</v>
      </c>
      <c r="C15" s="30">
        <f>TI_EHG_E!C15+TI_CO_E!C15+TI_BF_E!C15+TI_GW_E!C15+TI_RPI_E!C15+TI_PF_E!C15+TI_BKBPB_E!C15+TI_CL_E!C15+TI_BNG_E!C15+TI_LBB_E!C15+TI_CPP_E!C15+TI_GTL_E!C15+TI_NSP_E!C15</f>
        <v>13.219518486672397</v>
      </c>
      <c r="D15" s="30">
        <f>TI_EHG_E!D15+TI_CO_E!D15+TI_BF_E!D15+TI_GW_E!D15+TI_RPI_E!D15+TI_PF_E!D15+TI_BKBPB_E!D15+TI_CL_E!D15+TI_BNG_E!D15+TI_LBB_E!D15+TI_CPP_E!D15+TI_GTL_E!D15+TI_NSP_E!D15</f>
        <v>10.684436801375751</v>
      </c>
      <c r="E15" s="30">
        <f>TI_EHG_E!E15+TI_CO_E!E15+TI_BF_E!E15+TI_GW_E!E15+TI_RPI_E!E15+TI_PF_E!E15+TI_BKBPB_E!E15+TI_CL_E!E15+TI_BNG_E!E15+TI_LBB_E!E15+TI_CPP_E!E15+TI_GTL_E!E15+TI_NSP_E!E15</f>
        <v>84.198452278589855</v>
      </c>
      <c r="F15" s="30">
        <f>TI_EHG_E!F15+TI_CO_E!F15+TI_BF_E!F15+TI_GW_E!F15+TI_RPI_E!F15+TI_PF_E!F15+TI_BKBPB_E!F15+TI_CL_E!F15+TI_BNG_E!F15+TI_LBB_E!F15+TI_CPP_E!F15+TI_GTL_E!F15+TI_NSP_E!F15</f>
        <v>82.045657781599303</v>
      </c>
      <c r="G15" s="30">
        <f>TI_EHG_E!G15+TI_CO_E!G15+TI_BF_E!G15+TI_GW_E!G15+TI_RPI_E!G15+TI_PF_E!G15+TI_BKBPB_E!G15+TI_CL_E!G15+TI_BNG_E!G15+TI_LBB_E!G15+TI_CPP_E!G15+TI_GTL_E!G15+TI_NSP_E!G15</f>
        <v>67.478589853826293</v>
      </c>
      <c r="H15" s="30">
        <f>TI_EHG_E!H15+TI_CO_E!H15+TI_BF_E!H15+TI_GW_E!H15+TI_RPI_E!H15+TI_PF_E!H15+TI_BKBPB_E!H15+TI_CL_E!H15+TI_BNG_E!H15+TI_LBB_E!H15+TI_CPP_E!H15+TI_GTL_E!H15+TI_NSP_E!H15</f>
        <v>66.633447979363709</v>
      </c>
      <c r="I15" s="30">
        <f>TI_EHG_E!I15+TI_CO_E!I15+TI_BF_E!I15+TI_GW_E!I15+TI_RPI_E!I15+TI_PF_E!I15+TI_BKBPB_E!I15+TI_CL_E!I15+TI_BNG_E!I15+TI_LBB_E!I15+TI_CPP_E!I15+TI_GTL_E!I15+TI_NSP_E!I15</f>
        <v>33.845399828030956</v>
      </c>
      <c r="J15" s="30">
        <f>TI_EHG_E!J15+TI_CO_E!J15+TI_BF_E!J15+TI_GW_E!J15+TI_RPI_E!J15+TI_PF_E!J15+TI_BKBPB_E!J15+TI_CL_E!J15+TI_BNG_E!J15+TI_LBB_E!J15+TI_CPP_E!J15+TI_GTL_E!J15+TI_NSP_E!J15</f>
        <v>61.961306964746342</v>
      </c>
      <c r="K15" s="30">
        <f>TI_EHG_E!K15+TI_CO_E!K15+TI_BF_E!K15+TI_GW_E!K15+TI_RPI_E!K15+TI_PF_E!K15+TI_BKBPB_E!K15+TI_CL_E!K15+TI_BNG_E!K15+TI_LBB_E!K15+TI_CPP_E!K15+TI_GTL_E!K15+TI_NSP_E!K15</f>
        <v>65.287274290627693</v>
      </c>
      <c r="L15" s="30">
        <f>TI_EHG_E!L15+TI_CO_E!L15+TI_BF_E!L15+TI_GW_E!L15+TI_RPI_E!L15+TI_PF_E!L15+TI_BKBPB_E!L15+TI_CL_E!L15+TI_BNG_E!L15+TI_LBB_E!L15+TI_CPP_E!L15+TI_GTL_E!L15+TI_NSP_E!L15</f>
        <v>61.219690455717959</v>
      </c>
      <c r="M15" s="30">
        <f>TI_EHG_E!M15+TI_CO_E!M15+TI_BF_E!M15+TI_GW_E!M15+TI_RPI_E!M15+TI_PF_E!M15+TI_BKBPB_E!M15+TI_CL_E!M15+TI_BNG_E!M15+TI_LBB_E!M15+TI_CPP_E!M15+TI_GTL_E!M15+TI_NSP_E!M15</f>
        <v>87.344024075666368</v>
      </c>
      <c r="N15" s="30">
        <f>TI_EHG_E!N15+TI_CO_E!N15+TI_BF_E!N15+TI_GW_E!N15+TI_RPI_E!N15+TI_PF_E!N15+TI_BKBPB_E!N15+TI_CL_E!N15+TI_BNG_E!N15+TI_LBB_E!N15+TI_CPP_E!N15+TI_GTL_E!N15+TI_NSP_E!N15</f>
        <v>68.596388650042982</v>
      </c>
      <c r="O15" s="30">
        <f>TI_EHG_E!O15+TI_CO_E!O15+TI_BF_E!O15+TI_GW_E!O15+TI_RPI_E!O15+TI_PF_E!O15+TI_BKBPB_E!O15+TI_CL_E!O15+TI_BNG_E!O15+TI_LBB_E!O15+TI_CPP_E!O15+TI_GTL_E!O15+TI_NSP_E!O15</f>
        <v>69.321152192605325</v>
      </c>
      <c r="P15" s="30">
        <f>TI_EHG_E!P15+TI_CO_E!P15+TI_BF_E!P15+TI_GW_E!P15+TI_RPI_E!P15+TI_PF_E!P15+TI_BKBPB_E!P15+TI_CL_E!P15+TI_BNG_E!P15+TI_LBB_E!P15+TI_CPP_E!P15+TI_GTL_E!P15+TI_NSP_E!P15</f>
        <v>95.954772141014615</v>
      </c>
      <c r="Q15" s="30">
        <f>TI_EHG_E!Q15+TI_CO_E!Q15+TI_BF_E!Q15+TI_GW_E!Q15+TI_RPI_E!Q15+TI_PF_E!Q15+TI_BKBPB_E!Q15+TI_CL_E!Q15+TI_BNG_E!Q15+TI_LBB_E!Q15+TI_CPP_E!Q15+TI_GTL_E!Q15+TI_NSP_E!Q15</f>
        <v>91.850472914875311</v>
      </c>
      <c r="R15" s="30">
        <f>TI_EHG_E!R15+TI_CO_E!R15+TI_BF_E!R15+TI_GW_E!R15+TI_RPI_E!R15+TI_PF_E!R15+TI_BKBPB_E!R15+TI_CL_E!R15+TI_BNG_E!R15+TI_LBB_E!R15+TI_CPP_E!R15+TI_GTL_E!R15+TI_NSP_E!R15</f>
        <v>69.439294926913163</v>
      </c>
      <c r="S15" s="30">
        <f>TI_EHG_E!S15+TI_CO_E!S15+TI_BF_E!S15+TI_GW_E!S15+TI_RPI_E!S15+TI_PF_E!S15+TI_BKBPB_E!S15+TI_CL_E!S15+TI_BNG_E!S15+TI_LBB_E!S15+TI_CPP_E!S15+TI_GTL_E!S15+TI_NSP_E!S15</f>
        <v>67.952708512467751</v>
      </c>
      <c r="T15" s="30">
        <f>TI_EHG_E!T15+TI_CO_E!T15+TI_BF_E!T15+TI_GW_E!T15+TI_RPI_E!T15+TI_PF_E!T15+TI_BKBPB_E!T15+TI_CL_E!T15+TI_BNG_E!T15+TI_LBB_E!T15+TI_CPP_E!T15+TI_GTL_E!T15+TI_NSP_E!T15</f>
        <v>67.442476354256229</v>
      </c>
      <c r="U15" s="30">
        <f>TI_EHG_E!U15+TI_CO_E!U15+TI_BF_E!U15+TI_GW_E!U15+TI_RPI_E!U15+TI_PF_E!U15+TI_BKBPB_E!U15+TI_CL_E!U15+TI_BNG_E!U15+TI_LBB_E!U15+TI_CPP_E!U15+TI_GTL_E!U15+TI_NSP_E!U15</f>
        <v>60.095958727429057</v>
      </c>
      <c r="V15" s="30">
        <f>TI_EHG_E!V15+TI_CO_E!V15+TI_BF_E!V15+TI_GW_E!V15+TI_RPI_E!V15+TI_PF_E!V15+TI_BKBPB_E!V15+TI_CL_E!V15+TI_BNG_E!V15+TI_LBB_E!V15+TI_CPP_E!V15+TI_GTL_E!V15+TI_NSP_E!V15</f>
        <v>59.146517626827176</v>
      </c>
      <c r="W15" s="30">
        <f>TI_EHG_E!W15+TI_CO_E!W15+TI_BF_E!W15+TI_GW_E!W15+TI_RPI_E!W15+TI_PF_E!W15+TI_BKBPB_E!W15+TI_CL_E!W15+TI_BNG_E!W15+TI_LBB_E!W15+TI_CPP_E!W15+TI_GTL_E!W15+TI_NSP_E!W15</f>
        <v>55.856577815993127</v>
      </c>
      <c r="X15" s="30">
        <f>TI_EHG_E!X15+TI_CO_E!X15+TI_BF_E!X15+TI_GW_E!X15+TI_RPI_E!X15+TI_PF_E!X15+TI_BKBPB_E!X15+TI_CL_E!X15+TI_BNG_E!X15+TI_LBB_E!X15+TI_CPP_E!X15+TI_GTL_E!X15+TI_NSP_E!X15</f>
        <v>3.7967325881341356</v>
      </c>
    </row>
    <row r="16" spans="1:24" ht="11.25" customHeight="1" x14ac:dyDescent="0.2">
      <c r="A16" s="39" t="s">
        <v>23</v>
      </c>
      <c r="B16" s="23" t="s">
        <v>24</v>
      </c>
      <c r="C16" s="30">
        <f>TI_EHG_E!C16+TI_CO_E!C16+TI_BF_E!C16+TI_GW_E!C16+TI_RPI_E!C16+TI_PF_E!C16+TI_BKBPB_E!C16+TI_CL_E!C16+TI_BNG_E!C16+TI_LBB_E!C16+TI_CPP_E!C16+TI_GTL_E!C16+TI_NSP_E!C16</f>
        <v>655.92674118658647</v>
      </c>
      <c r="D16" s="30">
        <f>TI_EHG_E!D16+TI_CO_E!D16+TI_BF_E!D16+TI_GW_E!D16+TI_RPI_E!D16+TI_PF_E!D16+TI_BKBPB_E!D16+TI_CL_E!D16+TI_BNG_E!D16+TI_LBB_E!D16+TI_CPP_E!D16+TI_GTL_E!D16+TI_NSP_E!D16</f>
        <v>707.03843508168507</v>
      </c>
      <c r="E16" s="30">
        <f>TI_EHG_E!E16+TI_CO_E!E16+TI_BF_E!E16+TI_GW_E!E16+TI_RPI_E!E16+TI_PF_E!E16+TI_BKBPB_E!E16+TI_CL_E!E16+TI_BNG_E!E16+TI_LBB_E!E16+TI_CPP_E!E16+TI_GTL_E!E16+TI_NSP_E!E16</f>
        <v>700.50971625107491</v>
      </c>
      <c r="F16" s="30">
        <f>TI_EHG_E!F16+TI_CO_E!F16+TI_BF_E!F16+TI_GW_E!F16+TI_RPI_E!F16+TI_PF_E!F16+TI_BKBPB_E!F16+TI_CL_E!F16+TI_BNG_E!F16+TI_LBB_E!F16+TI_CPP_E!F16+TI_GTL_E!F16+TI_NSP_E!F16</f>
        <v>714.43344797936356</v>
      </c>
      <c r="G16" s="30">
        <f>TI_EHG_E!G16+TI_CO_E!G16+TI_BF_E!G16+TI_GW_E!G16+TI_RPI_E!G16+TI_PF_E!G16+TI_BKBPB_E!G16+TI_CL_E!G16+TI_BNG_E!G16+TI_LBB_E!G16+TI_CPP_E!G16+TI_GTL_E!G16+TI_NSP_E!G16</f>
        <v>672.58890799656047</v>
      </c>
      <c r="H16" s="30">
        <f>TI_EHG_E!H16+TI_CO_E!H16+TI_BF_E!H16+TI_GW_E!H16+TI_RPI_E!H16+TI_PF_E!H16+TI_BKBPB_E!H16+TI_CL_E!H16+TI_BNG_E!H16+TI_LBB_E!H16+TI_CPP_E!H16+TI_GTL_E!H16+TI_NSP_E!H16</f>
        <v>904.90911435941518</v>
      </c>
      <c r="I16" s="30">
        <f>TI_EHG_E!I16+TI_CO_E!I16+TI_BF_E!I16+TI_GW_E!I16+TI_RPI_E!I16+TI_PF_E!I16+TI_BKBPB_E!I16+TI_CL_E!I16+TI_BNG_E!I16+TI_LBB_E!I16+TI_CPP_E!I16+TI_GTL_E!I16+TI_NSP_E!I16</f>
        <v>880.63791917454853</v>
      </c>
      <c r="J16" s="30">
        <f>TI_EHG_E!J16+TI_CO_E!J16+TI_BF_E!J16+TI_GW_E!J16+TI_RPI_E!J16+TI_PF_E!J16+TI_BKBPB_E!J16+TI_CL_E!J16+TI_BNG_E!J16+TI_LBB_E!J16+TI_CPP_E!J16+TI_GTL_E!J16+TI_NSP_E!J16</f>
        <v>1065.7641444539979</v>
      </c>
      <c r="K16" s="30">
        <f>TI_EHG_E!K16+TI_CO_E!K16+TI_BF_E!K16+TI_GW_E!K16+TI_RPI_E!K16+TI_PF_E!K16+TI_BKBPB_E!K16+TI_CL_E!K16+TI_BNG_E!K16+TI_LBB_E!K16+TI_CPP_E!K16+TI_GTL_E!K16+TI_NSP_E!K16</f>
        <v>1079.5978503869303</v>
      </c>
      <c r="L16" s="30">
        <f>TI_EHG_E!L16+TI_CO_E!L16+TI_BF_E!L16+TI_GW_E!L16+TI_RPI_E!L16+TI_PF_E!L16+TI_BKBPB_E!L16+TI_CL_E!L16+TI_BNG_E!L16+TI_LBB_E!L16+TI_CPP_E!L16+TI_GTL_E!L16+TI_NSP_E!L16</f>
        <v>870.92957867583834</v>
      </c>
      <c r="M16" s="30">
        <f>TI_EHG_E!M16+TI_CO_E!M16+TI_BF_E!M16+TI_GW_E!M16+TI_RPI_E!M16+TI_PF_E!M16+TI_BKBPB_E!M16+TI_CL_E!M16+TI_BNG_E!M16+TI_LBB_E!M16+TI_CPP_E!M16+TI_GTL_E!M16+TI_NSP_E!M16</f>
        <v>810.58134135855551</v>
      </c>
      <c r="N16" s="30">
        <f>TI_EHG_E!N16+TI_CO_E!N16+TI_BF_E!N16+TI_GW_E!N16+TI_RPI_E!N16+TI_PF_E!N16+TI_BKBPB_E!N16+TI_CL_E!N16+TI_BNG_E!N16+TI_LBB_E!N16+TI_CPP_E!N16+TI_GTL_E!N16+TI_NSP_E!N16</f>
        <v>684.22596732588124</v>
      </c>
      <c r="O16" s="30">
        <f>TI_EHG_E!O16+TI_CO_E!O16+TI_BF_E!O16+TI_GW_E!O16+TI_RPI_E!O16+TI_PF_E!O16+TI_BKBPB_E!O16+TI_CL_E!O16+TI_BNG_E!O16+TI_LBB_E!O16+TI_CPP_E!O16+TI_GTL_E!O16+TI_NSP_E!O16</f>
        <v>727.26354256233878</v>
      </c>
      <c r="P16" s="30">
        <f>TI_EHG_E!P16+TI_CO_E!P16+TI_BF_E!P16+TI_GW_E!P16+TI_RPI_E!P16+TI_PF_E!P16+TI_BKBPB_E!P16+TI_CL_E!P16+TI_BNG_E!P16+TI_LBB_E!P16+TI_CPP_E!P16+TI_GTL_E!P16+TI_NSP_E!P16</f>
        <v>896.3872742906276</v>
      </c>
      <c r="Q16" s="30">
        <f>TI_EHG_E!Q16+TI_CO_E!Q16+TI_BF_E!Q16+TI_GW_E!Q16+TI_RPI_E!Q16+TI_PF_E!Q16+TI_BKBPB_E!Q16+TI_CL_E!Q16+TI_BNG_E!Q16+TI_LBB_E!Q16+TI_CPP_E!Q16+TI_GTL_E!Q16+TI_NSP_E!Q16</f>
        <v>843.22115219260536</v>
      </c>
      <c r="R16" s="30">
        <f>TI_EHG_E!R16+TI_CO_E!R16+TI_BF_E!R16+TI_GW_E!R16+TI_RPI_E!R16+TI_PF_E!R16+TI_BKBPB_E!R16+TI_CL_E!R16+TI_BNG_E!R16+TI_LBB_E!R16+TI_CPP_E!R16+TI_GTL_E!R16+TI_NSP_E!R16</f>
        <v>792.19002579535675</v>
      </c>
      <c r="S16" s="30">
        <f>TI_EHG_E!S16+TI_CO_E!S16+TI_BF_E!S16+TI_GW_E!S16+TI_RPI_E!S16+TI_PF_E!S16+TI_BKBPB_E!S16+TI_CL_E!S16+TI_BNG_E!S16+TI_LBB_E!S16+TI_CPP_E!S16+TI_GTL_E!S16+TI_NSP_E!S16</f>
        <v>813.31324161650889</v>
      </c>
      <c r="T16" s="30">
        <f>TI_EHG_E!T16+TI_CO_E!T16+TI_BF_E!T16+TI_GW_E!T16+TI_RPI_E!T16+TI_PF_E!T16+TI_BKBPB_E!T16+TI_CL_E!T16+TI_BNG_E!T16+TI_LBB_E!T16+TI_CPP_E!T16+TI_GTL_E!T16+TI_NSP_E!T16</f>
        <v>720.96818572656912</v>
      </c>
      <c r="U16" s="30">
        <f>TI_EHG_E!U16+TI_CO_E!U16+TI_BF_E!U16+TI_GW_E!U16+TI_RPI_E!U16+TI_PF_E!U16+TI_BKBPB_E!U16+TI_CL_E!U16+TI_BNG_E!U16+TI_LBB_E!U16+TI_CPP_E!U16+TI_GTL_E!U16+TI_NSP_E!U16</f>
        <v>667.7580395528804</v>
      </c>
      <c r="V16" s="30">
        <f>TI_EHG_E!V16+TI_CO_E!V16+TI_BF_E!V16+TI_GW_E!V16+TI_RPI_E!V16+TI_PF_E!V16+TI_BKBPB_E!V16+TI_CL_E!V16+TI_BNG_E!V16+TI_LBB_E!V16+TI_CPP_E!V16+TI_GTL_E!V16+TI_NSP_E!V16</f>
        <v>558.08452278589857</v>
      </c>
      <c r="W16" s="30">
        <f>TI_EHG_E!W16+TI_CO_E!W16+TI_BF_E!W16+TI_GW_E!W16+TI_RPI_E!W16+TI_PF_E!W16+TI_BKBPB_E!W16+TI_CL_E!W16+TI_BNG_E!W16+TI_LBB_E!W16+TI_CPP_E!W16+TI_GTL_E!W16+TI_NSP_E!W16</f>
        <v>493.06397248495261</v>
      </c>
      <c r="X16" s="30">
        <f>TI_EHG_E!X16+TI_CO_E!X16+TI_BF_E!X16+TI_GW_E!X16+TI_RPI_E!X16+TI_PF_E!X16+TI_BKBPB_E!X16+TI_CL_E!X16+TI_BNG_E!X16+TI_LBB_E!X16+TI_CPP_E!X16+TI_GTL_E!X16+TI_NSP_E!X16</f>
        <v>535.97876182287177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:W17" si="10">SUM(C18:C21)</f>
        <v>7630.6090283748927</v>
      </c>
      <c r="D17" s="31">
        <f t="shared" si="10"/>
        <v>7569.2397248495263</v>
      </c>
      <c r="E17" s="31">
        <f t="shared" si="10"/>
        <v>7574.8914875322434</v>
      </c>
      <c r="F17" s="31">
        <f t="shared" si="10"/>
        <v>7720.9697334479788</v>
      </c>
      <c r="G17" s="31">
        <f t="shared" si="10"/>
        <v>7894.9073086844355</v>
      </c>
      <c r="H17" s="31">
        <f t="shared" si="10"/>
        <v>8076.5257953568344</v>
      </c>
      <c r="I17" s="31">
        <f t="shared" si="10"/>
        <v>8400.7278589853813</v>
      </c>
      <c r="J17" s="31">
        <f t="shared" si="10"/>
        <v>9202.5162510748069</v>
      </c>
      <c r="K17" s="31">
        <f t="shared" si="10"/>
        <v>8588.9838349097154</v>
      </c>
      <c r="L17" s="31">
        <f t="shared" si="10"/>
        <v>5931.0552880481519</v>
      </c>
      <c r="M17" s="31">
        <f t="shared" si="10"/>
        <v>8020.2417024935503</v>
      </c>
      <c r="N17" s="31">
        <f t="shared" si="10"/>
        <v>7886.9121238177113</v>
      </c>
      <c r="O17" s="31">
        <f t="shared" si="10"/>
        <v>7935.1557179707652</v>
      </c>
      <c r="P17" s="31">
        <f t="shared" si="10"/>
        <v>7806.1791917454848</v>
      </c>
      <c r="Q17" s="31">
        <f t="shared" si="10"/>
        <v>8068.4492691315563</v>
      </c>
      <c r="R17" s="31">
        <f t="shared" si="10"/>
        <v>8089.1876182287187</v>
      </c>
      <c r="S17" s="31">
        <f t="shared" si="10"/>
        <v>8018.9680137575224</v>
      </c>
      <c r="T17" s="31">
        <f t="shared" si="10"/>
        <v>8160.2465176268261</v>
      </c>
      <c r="U17" s="31">
        <f t="shared" si="10"/>
        <v>7923.3743766122088</v>
      </c>
      <c r="V17" s="31">
        <f t="shared" si="10"/>
        <v>7556.733190025795</v>
      </c>
      <c r="W17" s="31">
        <f t="shared" si="10"/>
        <v>6433.6644883920881</v>
      </c>
      <c r="X17" s="31">
        <f t="shared" ref="X17" si="11">SUM(X18:X21)</f>
        <v>6986.1037833190012</v>
      </c>
    </row>
    <row r="18" spans="1:24" ht="11.25" customHeight="1" x14ac:dyDescent="0.2">
      <c r="A18" s="22" t="s">
        <v>27</v>
      </c>
      <c r="B18" s="23" t="s">
        <v>28</v>
      </c>
      <c r="C18" s="30">
        <f>TI_EHG_E!C18+TI_CO_E!C18+TI_BF_E!C18+TI_GW_E!C18+TI_RPI_E!C18+TI_PF_E!C18+TI_BKBPB_E!C18+TI_CL_E!C18+TI_BNG_E!C18+TI_LBB_E!C18+TI_CPP_E!C18+TI_GTL_E!C18+TI_NSP_E!C18</f>
        <v>313.71229578675843</v>
      </c>
      <c r="D18" s="30">
        <f>TI_EHG_E!D18+TI_CO_E!D18+TI_BF_E!D18+TI_GW_E!D18+TI_RPI_E!D18+TI_PF_E!D18+TI_BKBPB_E!D18+TI_CL_E!D18+TI_BNG_E!D18+TI_LBB_E!D18+TI_CPP_E!D18+TI_GTL_E!D18+TI_NSP_E!D18</f>
        <v>341.67919174548581</v>
      </c>
      <c r="E18" s="30">
        <f>TI_EHG_E!E18+TI_CO_E!E18+TI_BF_E!E18+TI_GW_E!E18+TI_RPI_E!E18+TI_PF_E!E18+TI_BKBPB_E!E18+TI_CL_E!E18+TI_BNG_E!E18+TI_LBB_E!E18+TI_CPP_E!E18+TI_GTL_E!E18+TI_NSP_E!E18</f>
        <v>346.63207222699913</v>
      </c>
      <c r="F18" s="30">
        <f>TI_EHG_E!F18+TI_CO_E!F18+TI_BF_E!F18+TI_GW_E!F18+TI_RPI_E!F18+TI_PF_E!F18+TI_BKBPB_E!F18+TI_CL_E!F18+TI_BNG_E!F18+TI_LBB_E!F18+TI_CPP_E!F18+TI_GTL_E!F18+TI_NSP_E!F18</f>
        <v>372.64625967325878</v>
      </c>
      <c r="G18" s="30">
        <f>TI_EHG_E!G18+TI_CO_E!G18+TI_BF_E!G18+TI_GW_E!G18+TI_RPI_E!G18+TI_PF_E!G18+TI_BKBPB_E!G18+TI_CL_E!G18+TI_BNG_E!G18+TI_LBB_E!G18+TI_CPP_E!G18+TI_GTL_E!G18+TI_NSP_E!G18</f>
        <v>366.36457437661215</v>
      </c>
      <c r="H18" s="30">
        <f>TI_EHG_E!H18+TI_CO_E!H18+TI_BF_E!H18+TI_GW_E!H18+TI_RPI_E!H18+TI_PF_E!H18+TI_BKBPB_E!H18+TI_CL_E!H18+TI_BNG_E!H18+TI_LBB_E!H18+TI_CPP_E!H18+TI_GTL_E!H18+TI_NSP_E!H18</f>
        <v>388.9901977644023</v>
      </c>
      <c r="I18" s="30">
        <f>TI_EHG_E!I18+TI_CO_E!I18+TI_BF_E!I18+TI_GW_E!I18+TI_RPI_E!I18+TI_PF_E!I18+TI_BKBPB_E!I18+TI_CL_E!I18+TI_BNG_E!I18+TI_LBB_E!I18+TI_CPP_E!I18+TI_GTL_E!I18+TI_NSP_E!I18</f>
        <v>410.83602751504714</v>
      </c>
      <c r="J18" s="30">
        <f>TI_EHG_E!J18+TI_CO_E!J18+TI_BF_E!J18+TI_GW_E!J18+TI_RPI_E!J18+TI_PF_E!J18+TI_BKBPB_E!J18+TI_CL_E!J18+TI_BNG_E!J18+TI_LBB_E!J18+TI_CPP_E!J18+TI_GTL_E!J18+TI_NSP_E!J18</f>
        <v>403.03662940670677</v>
      </c>
      <c r="K18" s="30">
        <f>TI_EHG_E!K18+TI_CO_E!K18+TI_BF_E!K18+TI_GW_E!K18+TI_RPI_E!K18+TI_PF_E!K18+TI_BKBPB_E!K18+TI_CL_E!K18+TI_BNG_E!K18+TI_LBB_E!K18+TI_CPP_E!K18+TI_GTL_E!K18+TI_NSP_E!K18</f>
        <v>442.0647463456578</v>
      </c>
      <c r="L18" s="30">
        <f>TI_EHG_E!L18+TI_CO_E!L18+TI_BF_E!L18+TI_GW_E!L18+TI_RPI_E!L18+TI_PF_E!L18+TI_BKBPB_E!L18+TI_CL_E!L18+TI_BNG_E!L18+TI_LBB_E!L18+TI_CPP_E!L18+TI_GTL_E!L18+TI_NSP_E!L18</f>
        <v>439.89544282029237</v>
      </c>
      <c r="M18" s="30">
        <f>TI_EHG_E!M18+TI_CO_E!M18+TI_BF_E!M18+TI_GW_E!M18+TI_RPI_E!M18+TI_PF_E!M18+TI_BKBPB_E!M18+TI_CL_E!M18+TI_BNG_E!M18+TI_LBB_E!M18+TI_CPP_E!M18+TI_GTL_E!M18+TI_NSP_E!M18</f>
        <v>447.65202063628539</v>
      </c>
      <c r="N18" s="30">
        <f>TI_EHG_E!N18+TI_CO_E!N18+TI_BF_E!N18+TI_GW_E!N18+TI_RPI_E!N18+TI_PF_E!N18+TI_BKBPB_E!N18+TI_CL_E!N18+TI_BNG_E!N18+TI_LBB_E!N18+TI_CPP_E!N18+TI_GTL_E!N18+TI_NSP_E!N18</f>
        <v>450.04565778159923</v>
      </c>
      <c r="O18" s="30">
        <f>TI_EHG_E!O18+TI_CO_E!O18+TI_BF_E!O18+TI_GW_E!O18+TI_RPI_E!O18+TI_PF_E!O18+TI_BKBPB_E!O18+TI_CL_E!O18+TI_BNG_E!O18+TI_LBB_E!O18+TI_CPP_E!O18+TI_GTL_E!O18+TI_NSP_E!O18</f>
        <v>420.15167669819431</v>
      </c>
      <c r="P18" s="30">
        <f>TI_EHG_E!P18+TI_CO_E!P18+TI_BF_E!P18+TI_GW_E!P18+TI_RPI_E!P18+TI_PF_E!P18+TI_BKBPB_E!P18+TI_CL_E!P18+TI_BNG_E!P18+TI_LBB_E!P18+TI_CPP_E!P18+TI_GTL_E!P18+TI_NSP_E!P18</f>
        <v>416.96079105760958</v>
      </c>
      <c r="Q18" s="30">
        <f>TI_EHG_E!Q18+TI_CO_E!Q18+TI_BF_E!Q18+TI_GW_E!Q18+TI_RPI_E!Q18+TI_PF_E!Q18+TI_BKBPB_E!Q18+TI_CL_E!Q18+TI_BNG_E!Q18+TI_LBB_E!Q18+TI_CPP_E!Q18+TI_GTL_E!Q18+TI_NSP_E!Q18</f>
        <v>433.88237317282886</v>
      </c>
      <c r="R18" s="30">
        <f>TI_EHG_E!R18+TI_CO_E!R18+TI_BF_E!R18+TI_GW_E!R18+TI_RPI_E!R18+TI_PF_E!R18+TI_BKBPB_E!R18+TI_CL_E!R18+TI_BNG_E!R18+TI_LBB_E!R18+TI_CPP_E!R18+TI_GTL_E!R18+TI_NSP_E!R18</f>
        <v>426.25546001719687</v>
      </c>
      <c r="S18" s="30">
        <f>TI_EHG_E!S18+TI_CO_E!S18+TI_BF_E!S18+TI_GW_E!S18+TI_RPI_E!S18+TI_PF_E!S18+TI_BKBPB_E!S18+TI_CL_E!S18+TI_BNG_E!S18+TI_LBB_E!S18+TI_CPP_E!S18+TI_GTL_E!S18+TI_NSP_E!S18</f>
        <v>387.96629406706785</v>
      </c>
      <c r="T18" s="30">
        <f>TI_EHG_E!T18+TI_CO_E!T18+TI_BF_E!T18+TI_GW_E!T18+TI_RPI_E!T18+TI_PF_E!T18+TI_BKBPB_E!T18+TI_CL_E!T18+TI_BNG_E!T18+TI_LBB_E!T18+TI_CPP_E!T18+TI_GTL_E!T18+TI_NSP_E!T18</f>
        <v>366.48374892519337</v>
      </c>
      <c r="U18" s="30">
        <f>TI_EHG_E!U18+TI_CO_E!U18+TI_BF_E!U18+TI_GW_E!U18+TI_RPI_E!U18+TI_PF_E!U18+TI_BKBPB_E!U18+TI_CL_E!U18+TI_BNG_E!U18+TI_LBB_E!U18+TI_CPP_E!U18+TI_GTL_E!U18+TI_NSP_E!U18</f>
        <v>359.63447979363713</v>
      </c>
      <c r="V18" s="30">
        <f>TI_EHG_E!V18+TI_CO_E!V18+TI_BF_E!V18+TI_GW_E!V18+TI_RPI_E!V18+TI_PF_E!V18+TI_BKBPB_E!V18+TI_CL_E!V18+TI_BNG_E!V18+TI_LBB_E!V18+TI_CPP_E!V18+TI_GTL_E!V18+TI_NSP_E!V18</f>
        <v>335.36517626827174</v>
      </c>
      <c r="W18" s="30">
        <f>TI_EHG_E!W18+TI_CO_E!W18+TI_BF_E!W18+TI_GW_E!W18+TI_RPI_E!W18+TI_PF_E!W18+TI_BKBPB_E!W18+TI_CL_E!W18+TI_BNG_E!W18+TI_LBB_E!W18+TI_CPP_E!W18+TI_GTL_E!W18+TI_NSP_E!W18</f>
        <v>253.05666380051585</v>
      </c>
      <c r="X18" s="30">
        <f>TI_EHG_E!X18+TI_CO_E!X18+TI_BF_E!X18+TI_GW_E!X18+TI_RPI_E!X18+TI_PF_E!X18+TI_BKBPB_E!X18+TI_CL_E!X18+TI_BNG_E!X18+TI_LBB_E!X18+TI_CPP_E!X18+TI_GTL_E!X18+TI_NSP_E!X18</f>
        <v>56.88856405846947</v>
      </c>
    </row>
    <row r="19" spans="1:24" ht="11.25" customHeight="1" x14ac:dyDescent="0.2">
      <c r="A19" s="22" t="s">
        <v>29</v>
      </c>
      <c r="B19" s="23" t="s">
        <v>30</v>
      </c>
      <c r="C19" s="30">
        <f>TI_EHG_E!C19+TI_CO_E!C19+TI_BF_E!C19+TI_GW_E!C19+TI_RPI_E!C19+TI_PF_E!C19+TI_BKBPB_E!C19+TI_CL_E!C19+TI_BNG_E!C19+TI_LBB_E!C19+TI_CPP_E!C19+TI_GTL_E!C19+TI_NSP_E!C19</f>
        <v>1881.9824591573513</v>
      </c>
      <c r="D19" s="30">
        <f>TI_EHG_E!D19+TI_CO_E!D19+TI_BF_E!D19+TI_GW_E!D19+TI_RPI_E!D19+TI_PF_E!D19+TI_BKBPB_E!D19+TI_CL_E!D19+TI_BNG_E!D19+TI_LBB_E!D19+TI_CPP_E!D19+TI_GTL_E!D19+TI_NSP_E!D19</f>
        <v>1671.0018056749784</v>
      </c>
      <c r="E19" s="30">
        <f>TI_EHG_E!E19+TI_CO_E!E19+TI_BF_E!E19+TI_GW_E!E19+TI_RPI_E!E19+TI_PF_E!E19+TI_BKBPB_E!E19+TI_CL_E!E19+TI_BNG_E!E19+TI_LBB_E!E19+TI_CPP_E!E19+TI_GTL_E!E19+TI_NSP_E!E19</f>
        <v>1539.9294067067929</v>
      </c>
      <c r="F19" s="30">
        <f>TI_EHG_E!F19+TI_CO_E!F19+TI_BF_E!F19+TI_GW_E!F19+TI_RPI_E!F19+TI_PF_E!F19+TI_BKBPB_E!F19+TI_CL_E!F19+TI_BNG_E!F19+TI_LBB_E!F19+TI_CPP_E!F19+TI_GTL_E!F19+TI_NSP_E!F19</f>
        <v>1677.4528804815131</v>
      </c>
      <c r="G19" s="30">
        <f>TI_EHG_E!G19+TI_CO_E!G19+TI_BF_E!G19+TI_GW_E!G19+TI_RPI_E!G19+TI_PF_E!G19+TI_BKBPB_E!G19+TI_CL_E!G19+TI_BNG_E!G19+TI_LBB_E!G19+TI_CPP_E!G19+TI_GTL_E!G19+TI_NSP_E!G19</f>
        <v>1567.6177987962164</v>
      </c>
      <c r="H19" s="30">
        <f>TI_EHG_E!H19+TI_CO_E!H19+TI_BF_E!H19+TI_GW_E!H19+TI_RPI_E!H19+TI_PF_E!H19+TI_BKBPB_E!H19+TI_CL_E!H19+TI_BNG_E!H19+TI_LBB_E!H19+TI_CPP_E!H19+TI_GTL_E!H19+TI_NSP_E!H19</f>
        <v>1528.093121238177</v>
      </c>
      <c r="I19" s="30">
        <f>TI_EHG_E!I19+TI_CO_E!I19+TI_BF_E!I19+TI_GW_E!I19+TI_RPI_E!I19+TI_PF_E!I19+TI_BKBPB_E!I19+TI_CL_E!I19+TI_BNG_E!I19+TI_LBB_E!I19+TI_CPP_E!I19+TI_GTL_E!I19+TI_NSP_E!I19</f>
        <v>1654.0526225279445</v>
      </c>
      <c r="J19" s="30">
        <f>TI_EHG_E!J19+TI_CO_E!J19+TI_BF_E!J19+TI_GW_E!J19+TI_RPI_E!J19+TI_PF_E!J19+TI_BKBPB_E!J19+TI_CL_E!J19+TI_BNG_E!J19+TI_LBB_E!J19+TI_CPP_E!J19+TI_GTL_E!J19+TI_NSP_E!J19</f>
        <v>1947.3266552020634</v>
      </c>
      <c r="K19" s="30">
        <f>TI_EHG_E!K19+TI_CO_E!K19+TI_BF_E!K19+TI_GW_E!K19+TI_RPI_E!K19+TI_PF_E!K19+TI_BKBPB_E!K19+TI_CL_E!K19+TI_BNG_E!K19+TI_LBB_E!K19+TI_CPP_E!K19+TI_GTL_E!K19+TI_NSP_E!K19</f>
        <v>1823.8012897678418</v>
      </c>
      <c r="L19" s="30">
        <f>TI_EHG_E!L19+TI_CO_E!L19+TI_BF_E!L19+TI_GW_E!L19+TI_RPI_E!L19+TI_PF_E!L19+TI_BKBPB_E!L19+TI_CL_E!L19+TI_BNG_E!L19+TI_LBB_E!L19+TI_CPP_E!L19+TI_GTL_E!L19+TI_NSP_E!L19</f>
        <v>1424.9901977644022</v>
      </c>
      <c r="M19" s="30">
        <f>TI_EHG_E!M19+TI_CO_E!M19+TI_BF_E!M19+TI_GW_E!M19+TI_RPI_E!M19+TI_PF_E!M19+TI_BKBPB_E!M19+TI_CL_E!M19+TI_BNG_E!M19+TI_LBB_E!M19+TI_CPP_E!M19+TI_GTL_E!M19+TI_NSP_E!M19</f>
        <v>1729.8190025795354</v>
      </c>
      <c r="N19" s="30">
        <f>TI_EHG_E!N19+TI_CO_E!N19+TI_BF_E!N19+TI_GW_E!N19+TI_RPI_E!N19+TI_PF_E!N19+TI_BKBPB_E!N19+TI_CL_E!N19+TI_BNG_E!N19+TI_LBB_E!N19+TI_CPP_E!N19+TI_GTL_E!N19+TI_NSP_E!N19</f>
        <v>1666.7748065348235</v>
      </c>
      <c r="O19" s="30">
        <f>TI_EHG_E!O19+TI_CO_E!O19+TI_BF_E!O19+TI_GW_E!O19+TI_RPI_E!O19+TI_PF_E!O19+TI_BKBPB_E!O19+TI_CL_E!O19+TI_BNG_E!O19+TI_LBB_E!O19+TI_CPP_E!O19+TI_GTL_E!O19+TI_NSP_E!O19</f>
        <v>1809.7185726569214</v>
      </c>
      <c r="P19" s="30">
        <f>TI_EHG_E!P19+TI_CO_E!P19+TI_BF_E!P19+TI_GW_E!P19+TI_RPI_E!P19+TI_PF_E!P19+TI_BKBPB_E!P19+TI_CL_E!P19+TI_BNG_E!P19+TI_LBB_E!P19+TI_CPP_E!P19+TI_GTL_E!P19+TI_NSP_E!P19</f>
        <v>1726.8124677558039</v>
      </c>
      <c r="Q19" s="30">
        <f>TI_EHG_E!Q19+TI_CO_E!Q19+TI_BF_E!Q19+TI_GW_E!Q19+TI_RPI_E!Q19+TI_PF_E!Q19+TI_BKBPB_E!Q19+TI_CL_E!Q19+TI_BNG_E!Q19+TI_LBB_E!Q19+TI_CPP_E!Q19+TI_GTL_E!Q19+TI_NSP_E!Q19</f>
        <v>1653.1947549441099</v>
      </c>
      <c r="R19" s="30">
        <f>TI_EHG_E!R19+TI_CO_E!R19+TI_BF_E!R19+TI_GW_E!R19+TI_RPI_E!R19+TI_PF_E!R19+TI_BKBPB_E!R19+TI_CL_E!R19+TI_BNG_E!R19+TI_LBB_E!R19+TI_CPP_E!R19+TI_GTL_E!R19+TI_NSP_E!R19</f>
        <v>1871.4688736027515</v>
      </c>
      <c r="S19" s="30">
        <f>TI_EHG_E!S19+TI_CO_E!S19+TI_BF_E!S19+TI_GW_E!S19+TI_RPI_E!S19+TI_PF_E!S19+TI_BKBPB_E!S19+TI_CL_E!S19+TI_BNG_E!S19+TI_LBB_E!S19+TI_CPP_E!S19+TI_GTL_E!S19+TI_NSP_E!S19</f>
        <v>1940.5801375752367</v>
      </c>
      <c r="T19" s="30">
        <f>TI_EHG_E!T19+TI_CO_E!T19+TI_BF_E!T19+TI_GW_E!T19+TI_RPI_E!T19+TI_PF_E!T19+TI_BKBPB_E!T19+TI_CL_E!T19+TI_BNG_E!T19+TI_LBB_E!T19+TI_CPP_E!T19+TI_GTL_E!T19+TI_NSP_E!T19</f>
        <v>2049.0015477214101</v>
      </c>
      <c r="U19" s="30">
        <f>TI_EHG_E!U19+TI_CO_E!U19+TI_BF_E!U19+TI_GW_E!U19+TI_RPI_E!U19+TI_PF_E!U19+TI_BKBPB_E!U19+TI_CL_E!U19+TI_BNG_E!U19+TI_LBB_E!U19+TI_CPP_E!U19+TI_GTL_E!U19+TI_NSP_E!U19</f>
        <v>1944.2051590713672</v>
      </c>
      <c r="V19" s="30">
        <f>TI_EHG_E!V19+TI_CO_E!V19+TI_BF_E!V19+TI_GW_E!V19+TI_RPI_E!V19+TI_PF_E!V19+TI_BKBPB_E!V19+TI_CL_E!V19+TI_BNG_E!V19+TI_LBB_E!V19+TI_CPP_E!V19+TI_GTL_E!V19+TI_NSP_E!V19</f>
        <v>1870.4746345657779</v>
      </c>
      <c r="W19" s="30">
        <f>TI_EHG_E!W19+TI_CO_E!W19+TI_BF_E!W19+TI_GW_E!W19+TI_RPI_E!W19+TI_PF_E!W19+TI_BKBPB_E!W19+TI_CL_E!W19+TI_BNG_E!W19+TI_LBB_E!W19+TI_CPP_E!W19+TI_GTL_E!W19+TI_NSP_E!W19</f>
        <v>1642.1829750644883</v>
      </c>
      <c r="X19" s="30">
        <f>TI_EHG_E!X19+TI_CO_E!X19+TI_BF_E!X19+TI_GW_E!X19+TI_RPI_E!X19+TI_PF_E!X19+TI_BKBPB_E!X19+TI_CL_E!X19+TI_BNG_E!X19+TI_LBB_E!X19+TI_CPP_E!X19+TI_GTL_E!X19+TI_NSP_E!X19</f>
        <v>1643.9236457437662</v>
      </c>
    </row>
    <row r="20" spans="1:24" ht="11.25" customHeight="1" x14ac:dyDescent="0.2">
      <c r="A20" s="22" t="s">
        <v>31</v>
      </c>
      <c r="B20" s="23" t="s">
        <v>32</v>
      </c>
      <c r="C20" s="30">
        <f>TI_EHG_E!C20+TI_CO_E!C20+TI_BF_E!C20+TI_GW_E!C20+TI_RPI_E!C20+TI_PF_E!C20+TI_BKBPB_E!C20+TI_CL_E!C20+TI_BNG_E!C20+TI_LBB_E!C20+TI_CPP_E!C20+TI_GTL_E!C20+TI_NSP_E!C20</f>
        <v>5283.1993121238174</v>
      </c>
      <c r="D20" s="30">
        <f>TI_EHG_E!D20+TI_CO_E!D20+TI_BF_E!D20+TI_GW_E!D20+TI_RPI_E!D20+TI_PF_E!D20+TI_BKBPB_E!D20+TI_CL_E!D20+TI_BNG_E!D20+TI_LBB_E!D20+TI_CPP_E!D20+TI_GTL_E!D20+TI_NSP_E!D20</f>
        <v>5389.0322441960443</v>
      </c>
      <c r="E20" s="30">
        <f>TI_EHG_E!E20+TI_CO_E!E20+TI_BF_E!E20+TI_GW_E!E20+TI_RPI_E!E20+TI_PF_E!E20+TI_BKBPB_E!E20+TI_CL_E!E20+TI_BNG_E!E20+TI_LBB_E!E20+TI_CPP_E!E20+TI_GTL_E!E20+TI_NSP_E!E20</f>
        <v>5514.3785038693031</v>
      </c>
      <c r="F20" s="30">
        <f>TI_EHG_E!F20+TI_CO_E!F20+TI_BF_E!F20+TI_GW_E!F20+TI_RPI_E!F20+TI_PF_E!F20+TI_BKBPB_E!F20+TI_CL_E!F20+TI_BNG_E!F20+TI_LBB_E!F20+TI_CPP_E!F20+TI_GTL_E!F20+TI_NSP_E!F20</f>
        <v>5226.7365434221838</v>
      </c>
      <c r="G20" s="30">
        <f>TI_EHG_E!G20+TI_CO_E!G20+TI_BF_E!G20+TI_GW_E!G20+TI_RPI_E!G20+TI_PF_E!G20+TI_BKBPB_E!G20+TI_CL_E!G20+TI_BNG_E!G20+TI_LBB_E!G20+TI_CPP_E!G20+TI_GTL_E!G20+TI_NSP_E!G20</f>
        <v>5463.026655202063</v>
      </c>
      <c r="H20" s="30">
        <f>TI_EHG_E!H20+TI_CO_E!H20+TI_BF_E!H20+TI_GW_E!H20+TI_RPI_E!H20+TI_PF_E!H20+TI_BKBPB_E!H20+TI_CL_E!H20+TI_BNG_E!H20+TI_LBB_E!H20+TI_CPP_E!H20+TI_GTL_E!H20+TI_NSP_E!H20</f>
        <v>5614.0604471195184</v>
      </c>
      <c r="I20" s="30">
        <f>TI_EHG_E!I20+TI_CO_E!I20+TI_BF_E!I20+TI_GW_E!I20+TI_RPI_E!I20+TI_PF_E!I20+TI_BKBPB_E!I20+TI_CL_E!I20+TI_BNG_E!I20+TI_LBB_E!I20+TI_CPP_E!I20+TI_GTL_E!I20+TI_NSP_E!I20</f>
        <v>5858.8534823731716</v>
      </c>
      <c r="J20" s="30">
        <f>TI_EHG_E!J20+TI_CO_E!J20+TI_BF_E!J20+TI_GW_E!J20+TI_RPI_E!J20+TI_PF_E!J20+TI_BKBPB_E!J20+TI_CL_E!J20+TI_BNG_E!J20+TI_LBB_E!J20+TI_CPP_E!J20+TI_GTL_E!J20+TI_NSP_E!J20</f>
        <v>6351.452622527946</v>
      </c>
      <c r="K20" s="30">
        <f>TI_EHG_E!K20+TI_CO_E!K20+TI_BF_E!K20+TI_GW_E!K20+TI_RPI_E!K20+TI_PF_E!K20+TI_BKBPB_E!K20+TI_CL_E!K20+TI_BNG_E!K20+TI_LBB_E!K20+TI_CPP_E!K20+TI_GTL_E!K20+TI_NSP_E!K20</f>
        <v>5908.692691315563</v>
      </c>
      <c r="L20" s="30">
        <f>TI_EHG_E!L20+TI_CO_E!L20+TI_BF_E!L20+TI_GW_E!L20+TI_RPI_E!L20+TI_PF_E!L20+TI_BKBPB_E!L20+TI_CL_E!L20+TI_BNG_E!L20+TI_LBB_E!L20+TI_CPP_E!L20+TI_GTL_E!L20+TI_NSP_E!L20</f>
        <v>3693.9600171969046</v>
      </c>
      <c r="M20" s="30">
        <f>TI_EHG_E!M20+TI_CO_E!M20+TI_BF_E!M20+TI_GW_E!M20+TI_RPI_E!M20+TI_PF_E!M20+TI_BKBPB_E!M20+TI_CL_E!M20+TI_BNG_E!M20+TI_LBB_E!M20+TI_CPP_E!M20+TI_GTL_E!M20+TI_NSP_E!M20</f>
        <v>5390.4326741186578</v>
      </c>
      <c r="N20" s="30">
        <f>TI_EHG_E!N20+TI_CO_E!N20+TI_BF_E!N20+TI_GW_E!N20+TI_RPI_E!N20+TI_PF_E!N20+TI_BKBPB_E!N20+TI_CL_E!N20+TI_BNG_E!N20+TI_LBB_E!N20+TI_CPP_E!N20+TI_GTL_E!N20+TI_NSP_E!N20</f>
        <v>5310.6030094582966</v>
      </c>
      <c r="O20" s="30">
        <f>TI_EHG_E!O20+TI_CO_E!O20+TI_BF_E!O20+TI_GW_E!O20+TI_RPI_E!O20+TI_PF_E!O20+TI_BKBPB_E!O20+TI_CL_E!O20+TI_BNG_E!O20+TI_LBB_E!O20+TI_CPP_E!O20+TI_GTL_E!O20+TI_NSP_E!O20</f>
        <v>5179.8484092863282</v>
      </c>
      <c r="P20" s="30">
        <f>TI_EHG_E!P20+TI_CO_E!P20+TI_BF_E!P20+TI_GW_E!P20+TI_RPI_E!P20+TI_PF_E!P20+TI_BKBPB_E!P20+TI_CL_E!P20+TI_BNG_E!P20+TI_LBB_E!P20+TI_CPP_E!P20+TI_GTL_E!P20+TI_NSP_E!P20</f>
        <v>5143.8898538263111</v>
      </c>
      <c r="Q20" s="30">
        <f>TI_EHG_E!Q20+TI_CO_E!Q20+TI_BF_E!Q20+TI_GW_E!Q20+TI_RPI_E!Q20+TI_PF_E!Q20+TI_BKBPB_E!Q20+TI_CL_E!Q20+TI_BNG_E!Q20+TI_LBB_E!Q20+TI_CPP_E!Q20+TI_GTL_E!Q20+TI_NSP_E!Q20</f>
        <v>5445.5920894239034</v>
      </c>
      <c r="R20" s="30">
        <f>TI_EHG_E!R20+TI_CO_E!R20+TI_BF_E!R20+TI_GW_E!R20+TI_RPI_E!R20+TI_PF_E!R20+TI_BKBPB_E!R20+TI_CL_E!R20+TI_BNG_E!R20+TI_LBB_E!R20+TI_CPP_E!R20+TI_GTL_E!R20+TI_NSP_E!R20</f>
        <v>5178.6466036113507</v>
      </c>
      <c r="S20" s="30">
        <f>TI_EHG_E!S20+TI_CO_E!S20+TI_BF_E!S20+TI_GW_E!S20+TI_RPI_E!S20+TI_PF_E!S20+TI_BKBPB_E!S20+TI_CL_E!S20+TI_BNG_E!S20+TI_LBB_E!S20+TI_CPP_E!S20+TI_GTL_E!S20+TI_NSP_E!S20</f>
        <v>5186.8899398108333</v>
      </c>
      <c r="T20" s="30">
        <f>TI_EHG_E!T20+TI_CO_E!T20+TI_BF_E!T20+TI_GW_E!T20+TI_RPI_E!T20+TI_PF_E!T20+TI_BKBPB_E!T20+TI_CL_E!T20+TI_BNG_E!T20+TI_LBB_E!T20+TI_CPP_E!T20+TI_GTL_E!T20+TI_NSP_E!T20</f>
        <v>5209.5713671539115</v>
      </c>
      <c r="U20" s="30">
        <f>TI_EHG_E!U20+TI_CO_E!U20+TI_BF_E!U20+TI_GW_E!U20+TI_RPI_E!U20+TI_PF_E!U20+TI_BKBPB_E!U20+TI_CL_E!U20+TI_BNG_E!U20+TI_LBB_E!U20+TI_CPP_E!U20+TI_GTL_E!U20+TI_NSP_E!U20</f>
        <v>5151.7079105760949</v>
      </c>
      <c r="V20" s="30">
        <f>TI_EHG_E!V20+TI_CO_E!V20+TI_BF_E!V20+TI_GW_E!V20+TI_RPI_E!V20+TI_PF_E!V20+TI_BKBPB_E!V20+TI_CL_E!V20+TI_BNG_E!V20+TI_LBB_E!V20+TI_CPP_E!V20+TI_GTL_E!V20+TI_NSP_E!V20</f>
        <v>4847.46638005159</v>
      </c>
      <c r="W20" s="30">
        <f>TI_EHG_E!W20+TI_CO_E!W20+TI_BF_E!W20+TI_GW_E!W20+TI_RPI_E!W20+TI_PF_E!W20+TI_BKBPB_E!W20+TI_CL_E!W20+TI_BNG_E!W20+TI_LBB_E!W20+TI_CPP_E!W20+TI_GTL_E!W20+TI_NSP_E!W20</f>
        <v>4111.3249355116068</v>
      </c>
      <c r="X20" s="30">
        <f>TI_EHG_E!X20+TI_CO_E!X20+TI_BF_E!X20+TI_GW_E!X20+TI_RPI_E!X20+TI_PF_E!X20+TI_BKBPB_E!X20+TI_CL_E!X20+TI_BNG_E!X20+TI_LBB_E!X20+TI_CPP_E!X20+TI_GTL_E!X20+TI_NSP_E!X20</f>
        <v>4893.6820292347365</v>
      </c>
    </row>
    <row r="21" spans="1:24" ht="11.25" customHeight="1" x14ac:dyDescent="0.2">
      <c r="A21" s="22" t="s">
        <v>33</v>
      </c>
      <c r="B21" s="23" t="s">
        <v>34</v>
      </c>
      <c r="C21" s="30">
        <f>TI_EHG_E!C21+TI_CO_E!C21+TI_BF_E!C21+TI_GW_E!C21+TI_RPI_E!C21+TI_PF_E!C21+TI_BKBPB_E!C21+TI_CL_E!C21+TI_BNG_E!C21+TI_LBB_E!C21+TI_CPP_E!C21+TI_GTL_E!C21+TI_NSP_E!C21</f>
        <v>151.71496130696471</v>
      </c>
      <c r="D21" s="30">
        <f>TI_EHG_E!D21+TI_CO_E!D21+TI_BF_E!D21+TI_GW_E!D21+TI_RPI_E!D21+TI_PF_E!D21+TI_BKBPB_E!D21+TI_CL_E!D21+TI_BNG_E!D21+TI_LBB_E!D21+TI_CPP_E!D21+TI_GTL_E!D21+TI_NSP_E!D21</f>
        <v>167.52648323301804</v>
      </c>
      <c r="E21" s="30">
        <f>TI_EHG_E!E21+TI_CO_E!E21+TI_BF_E!E21+TI_GW_E!E21+TI_RPI_E!E21+TI_PF_E!E21+TI_BKBPB_E!E21+TI_CL_E!E21+TI_BNG_E!E21+TI_LBB_E!E21+TI_CPP_E!E21+TI_GTL_E!E21+TI_NSP_E!E21</f>
        <v>173.95150472914875</v>
      </c>
      <c r="F21" s="30">
        <f>TI_EHG_E!F21+TI_CO_E!F21+TI_BF_E!F21+TI_GW_E!F21+TI_RPI_E!F21+TI_PF_E!F21+TI_BKBPB_E!F21+TI_CL_E!F21+TI_BNG_E!F21+TI_LBB_E!F21+TI_CPP_E!F21+TI_GTL_E!F21+TI_NSP_E!F21</f>
        <v>444.13404987102325</v>
      </c>
      <c r="G21" s="30">
        <f>TI_EHG_E!G21+TI_CO_E!G21+TI_BF_E!G21+TI_GW_E!G21+TI_RPI_E!G21+TI_PF_E!G21+TI_BKBPB_E!G21+TI_CL_E!G21+TI_BNG_E!G21+TI_LBB_E!G21+TI_CPP_E!G21+TI_GTL_E!G21+TI_NSP_E!G21</f>
        <v>497.89828030954425</v>
      </c>
      <c r="H21" s="30">
        <f>TI_EHG_E!H21+TI_CO_E!H21+TI_BF_E!H21+TI_GW_E!H21+TI_RPI_E!H21+TI_PF_E!H21+TI_BKBPB_E!H21+TI_CL_E!H21+TI_BNG_E!H21+TI_LBB_E!H21+TI_CPP_E!H21+TI_GTL_E!H21+TI_NSP_E!H21</f>
        <v>545.38202923473773</v>
      </c>
      <c r="I21" s="30">
        <f>TI_EHG_E!I21+TI_CO_E!I21+TI_BF_E!I21+TI_GW_E!I21+TI_RPI_E!I21+TI_PF_E!I21+TI_BKBPB_E!I21+TI_CL_E!I21+TI_BNG_E!I21+TI_LBB_E!I21+TI_CPP_E!I21+TI_GTL_E!I21+TI_NSP_E!I21</f>
        <v>476.9857265692176</v>
      </c>
      <c r="J21" s="30">
        <f>TI_EHG_E!J21+TI_CO_E!J21+TI_BF_E!J21+TI_GW_E!J21+TI_RPI_E!J21+TI_PF_E!J21+TI_BKBPB_E!J21+TI_CL_E!J21+TI_BNG_E!J21+TI_LBB_E!J21+TI_CPP_E!J21+TI_GTL_E!J21+TI_NSP_E!J21</f>
        <v>500.70034393809107</v>
      </c>
      <c r="K21" s="30">
        <f>TI_EHG_E!K21+TI_CO_E!K21+TI_BF_E!K21+TI_GW_E!K21+TI_RPI_E!K21+TI_PF_E!K21+TI_BKBPB_E!K21+TI_CL_E!K21+TI_BNG_E!K21+TI_LBB_E!K21+TI_CPP_E!K21+TI_GTL_E!K21+TI_NSP_E!K21</f>
        <v>414.42510748065342</v>
      </c>
      <c r="L21" s="30">
        <f>TI_EHG_E!L21+TI_CO_E!L21+TI_BF_E!L21+TI_GW_E!L21+TI_RPI_E!L21+TI_PF_E!L21+TI_BKBPB_E!L21+TI_CL_E!L21+TI_BNG_E!L21+TI_LBB_E!L21+TI_CPP_E!L21+TI_GTL_E!L21+TI_NSP_E!L21</f>
        <v>372.20963026655193</v>
      </c>
      <c r="M21" s="30">
        <f>TI_EHG_E!M21+TI_CO_E!M21+TI_BF_E!M21+TI_GW_E!M21+TI_RPI_E!M21+TI_PF_E!M21+TI_BKBPB_E!M21+TI_CL_E!M21+TI_BNG_E!M21+TI_LBB_E!M21+TI_CPP_E!M21+TI_GTL_E!M21+TI_NSP_E!M21</f>
        <v>452.33800515907137</v>
      </c>
      <c r="N21" s="30">
        <f>TI_EHG_E!N21+TI_CO_E!N21+TI_BF_E!N21+TI_GW_E!N21+TI_RPI_E!N21+TI_PF_E!N21+TI_BKBPB_E!N21+TI_CL_E!N21+TI_BNG_E!N21+TI_LBB_E!N21+TI_CPP_E!N21+TI_GTL_E!N21+TI_NSP_E!N21</f>
        <v>459.48865004299216</v>
      </c>
      <c r="O21" s="30">
        <f>TI_EHG_E!O21+TI_CO_E!O21+TI_BF_E!O21+TI_GW_E!O21+TI_RPI_E!O21+TI_PF_E!O21+TI_BKBPB_E!O21+TI_CL_E!O21+TI_BNG_E!O21+TI_LBB_E!O21+TI_CPP_E!O21+TI_GTL_E!O21+TI_NSP_E!O21</f>
        <v>525.43705932932062</v>
      </c>
      <c r="P21" s="30">
        <f>TI_EHG_E!P21+TI_CO_E!P21+TI_BF_E!P21+TI_GW_E!P21+TI_RPI_E!P21+TI_PF_E!P21+TI_BKBPB_E!P21+TI_CL_E!P21+TI_BNG_E!P21+TI_LBB_E!P21+TI_CPP_E!P21+TI_GTL_E!P21+TI_NSP_E!P21</f>
        <v>518.51607910576104</v>
      </c>
      <c r="Q21" s="30">
        <f>TI_EHG_E!Q21+TI_CO_E!Q21+TI_BF_E!Q21+TI_GW_E!Q21+TI_RPI_E!Q21+TI_PF_E!Q21+TI_BKBPB_E!Q21+TI_CL_E!Q21+TI_BNG_E!Q21+TI_LBB_E!Q21+TI_CPP_E!Q21+TI_GTL_E!Q21+TI_NSP_E!Q21</f>
        <v>535.78005159071358</v>
      </c>
      <c r="R21" s="30">
        <f>TI_EHG_E!R21+TI_CO_E!R21+TI_BF_E!R21+TI_GW_E!R21+TI_RPI_E!R21+TI_PF_E!R21+TI_BKBPB_E!R21+TI_CL_E!R21+TI_BNG_E!R21+TI_LBB_E!R21+TI_CPP_E!R21+TI_GTL_E!R21+TI_NSP_E!R21</f>
        <v>612.81668099742035</v>
      </c>
      <c r="S21" s="30">
        <f>TI_EHG_E!S21+TI_CO_E!S21+TI_BF_E!S21+TI_GW_E!S21+TI_RPI_E!S21+TI_PF_E!S21+TI_BKBPB_E!S21+TI_CL_E!S21+TI_BNG_E!S21+TI_LBB_E!S21+TI_CPP_E!S21+TI_GTL_E!S21+TI_NSP_E!S21</f>
        <v>503.53164230438523</v>
      </c>
      <c r="T21" s="30">
        <f>TI_EHG_E!T21+TI_CO_E!T21+TI_BF_E!T21+TI_GW_E!T21+TI_RPI_E!T21+TI_PF_E!T21+TI_BKBPB_E!T21+TI_CL_E!T21+TI_BNG_E!T21+TI_LBB_E!T21+TI_CPP_E!T21+TI_GTL_E!T21+TI_NSP_E!T21</f>
        <v>535.18985382631138</v>
      </c>
      <c r="U21" s="30">
        <f>TI_EHG_E!U21+TI_CO_E!U21+TI_BF_E!U21+TI_GW_E!U21+TI_RPI_E!U21+TI_PF_E!U21+TI_BKBPB_E!U21+TI_CL_E!U21+TI_BNG_E!U21+TI_LBB_E!U21+TI_CPP_E!U21+TI_GTL_E!U21+TI_NSP_E!U21</f>
        <v>467.82682717110913</v>
      </c>
      <c r="V21" s="30">
        <f>TI_EHG_E!V21+TI_CO_E!V21+TI_BF_E!V21+TI_GW_E!V21+TI_RPI_E!V21+TI_PF_E!V21+TI_BKBPB_E!V21+TI_CL_E!V21+TI_BNG_E!V21+TI_LBB_E!V21+TI_CPP_E!V21+TI_GTL_E!V21+TI_NSP_E!V21</f>
        <v>503.42699914015486</v>
      </c>
      <c r="W21" s="30">
        <f>TI_EHG_E!W21+TI_CO_E!W21+TI_BF_E!W21+TI_GW_E!W21+TI_RPI_E!W21+TI_PF_E!W21+TI_BKBPB_E!W21+TI_CL_E!W21+TI_BNG_E!W21+TI_LBB_E!W21+TI_CPP_E!W21+TI_GTL_E!W21+TI_NSP_E!W21</f>
        <v>427.09991401547711</v>
      </c>
      <c r="X21" s="30">
        <f>TI_EHG_E!X21+TI_CO_E!X21+TI_BF_E!X21+TI_GW_E!X21+TI_RPI_E!X21+TI_PF_E!X21+TI_BKBPB_E!X21+TI_CL_E!X21+TI_BNG_E!X21+TI_LBB_E!X21+TI_CPP_E!X21+TI_GTL_E!X21+TI_NSP_E!X21</f>
        <v>391.60954428202916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:W22" si="12">SUM(C23:C24)</f>
        <v>2254.2815993121235</v>
      </c>
      <c r="D22" s="31">
        <f t="shared" si="12"/>
        <v>2920.8168529664663</v>
      </c>
      <c r="E22" s="31">
        <f t="shared" si="12"/>
        <v>3134.9661220980224</v>
      </c>
      <c r="F22" s="31">
        <f t="shared" si="12"/>
        <v>3321.4657781599308</v>
      </c>
      <c r="G22" s="31">
        <f t="shared" si="12"/>
        <v>2867.3909716251083</v>
      </c>
      <c r="H22" s="31">
        <f t="shared" si="12"/>
        <v>2424.3368873602749</v>
      </c>
      <c r="I22" s="31">
        <f t="shared" si="12"/>
        <v>2911.142734307824</v>
      </c>
      <c r="J22" s="31">
        <f t="shared" si="12"/>
        <v>3120.2815993121239</v>
      </c>
      <c r="K22" s="31">
        <f t="shared" si="12"/>
        <v>2860.6082545141876</v>
      </c>
      <c r="L22" s="31">
        <f t="shared" si="12"/>
        <v>2672.7036113499566</v>
      </c>
      <c r="M22" s="31">
        <f t="shared" si="12"/>
        <v>3049.3433361994844</v>
      </c>
      <c r="N22" s="31">
        <f t="shared" si="12"/>
        <v>2713.6988822012036</v>
      </c>
      <c r="O22" s="31">
        <f t="shared" si="12"/>
        <v>2290.5007738607046</v>
      </c>
      <c r="P22" s="31">
        <f t="shared" si="12"/>
        <v>2077.3019776440237</v>
      </c>
      <c r="Q22" s="31">
        <f t="shared" si="12"/>
        <v>2103.4915735167669</v>
      </c>
      <c r="R22" s="31">
        <f t="shared" si="12"/>
        <v>1953.9807394668958</v>
      </c>
      <c r="S22" s="31">
        <f t="shared" si="12"/>
        <v>1929.5125537403264</v>
      </c>
      <c r="T22" s="31">
        <f t="shared" si="12"/>
        <v>1832.2368013757525</v>
      </c>
      <c r="U22" s="31">
        <f t="shared" si="12"/>
        <v>2023.7937231298363</v>
      </c>
      <c r="V22" s="31">
        <f t="shared" si="12"/>
        <v>1782.6736887360275</v>
      </c>
      <c r="W22" s="31">
        <f t="shared" si="12"/>
        <v>1246.0186586414445</v>
      </c>
      <c r="X22" s="31">
        <f t="shared" ref="X22" si="13">SUM(X23:X24)</f>
        <v>981.81392949269127</v>
      </c>
    </row>
    <row r="23" spans="1:24" ht="11.25" customHeight="1" x14ac:dyDescent="0.2">
      <c r="A23" s="22" t="s">
        <v>37</v>
      </c>
      <c r="B23" s="23" t="s">
        <v>38</v>
      </c>
      <c r="C23" s="30">
        <f>TI_EHG_E!C23+TI_CO_E!C23+TI_BF_E!C23+TI_GW_E!C23+TI_RPI_E!C23+TI_PF_E!C23+TI_BKBPB_E!C23+TI_CL_E!C23+TI_BNG_E!C23+TI_LBB_E!C23+TI_CPP_E!C23+TI_GTL_E!C23+TI_NSP_E!C23</f>
        <v>2254.2815993121235</v>
      </c>
      <c r="D23" s="30">
        <f>TI_EHG_E!D23+TI_CO_E!D23+TI_BF_E!D23+TI_GW_E!D23+TI_RPI_E!D23+TI_PF_E!D23+TI_BKBPB_E!D23+TI_CL_E!D23+TI_BNG_E!D23+TI_LBB_E!D23+TI_CPP_E!D23+TI_GTL_E!D23+TI_NSP_E!D23</f>
        <v>2920.8168529664663</v>
      </c>
      <c r="E23" s="30">
        <f>TI_EHG_E!E23+TI_CO_E!E23+TI_BF_E!E23+TI_GW_E!E23+TI_RPI_E!E23+TI_PF_E!E23+TI_BKBPB_E!E23+TI_CL_E!E23+TI_BNG_E!E23+TI_LBB_E!E23+TI_CPP_E!E23+TI_GTL_E!E23+TI_NSP_E!E23</f>
        <v>3134.9661220980224</v>
      </c>
      <c r="F23" s="30">
        <f>TI_EHG_E!F23+TI_CO_E!F23+TI_BF_E!F23+TI_GW_E!F23+TI_RPI_E!F23+TI_PF_E!F23+TI_BKBPB_E!F23+TI_CL_E!F23+TI_BNG_E!F23+TI_LBB_E!F23+TI_CPP_E!F23+TI_GTL_E!F23+TI_NSP_E!F23</f>
        <v>3321.1481513327599</v>
      </c>
      <c r="G23" s="30">
        <f>TI_EHG_E!G23+TI_CO_E!G23+TI_BF_E!G23+TI_GW_E!G23+TI_RPI_E!G23+TI_PF_E!G23+TI_BKBPB_E!G23+TI_CL_E!G23+TI_BNG_E!G23+TI_LBB_E!G23+TI_CPP_E!G23+TI_GTL_E!G23+TI_NSP_E!G23</f>
        <v>2867.3909716251083</v>
      </c>
      <c r="H23" s="30">
        <f>TI_EHG_E!H23+TI_CO_E!H23+TI_BF_E!H23+TI_GW_E!H23+TI_RPI_E!H23+TI_PF_E!H23+TI_BKBPB_E!H23+TI_CL_E!H23+TI_BNG_E!H23+TI_LBB_E!H23+TI_CPP_E!H23+TI_GTL_E!H23+TI_NSP_E!H23</f>
        <v>2424.019260533104</v>
      </c>
      <c r="I23" s="30">
        <f>TI_EHG_E!I23+TI_CO_E!I23+TI_BF_E!I23+TI_GW_E!I23+TI_RPI_E!I23+TI_PF_E!I23+TI_BKBPB_E!I23+TI_CL_E!I23+TI_BNG_E!I23+TI_LBB_E!I23+TI_CPP_E!I23+TI_GTL_E!I23+TI_NSP_E!I23</f>
        <v>2911.142734307824</v>
      </c>
      <c r="J23" s="30">
        <f>TI_EHG_E!J23+TI_CO_E!J23+TI_BF_E!J23+TI_GW_E!J23+TI_RPI_E!J23+TI_PF_E!J23+TI_BKBPB_E!J23+TI_CL_E!J23+TI_BNG_E!J23+TI_LBB_E!J23+TI_CPP_E!J23+TI_GTL_E!J23+TI_NSP_E!J23</f>
        <v>3120.2815993121239</v>
      </c>
      <c r="K23" s="30">
        <f>TI_EHG_E!K23+TI_CO_E!K23+TI_BF_E!K23+TI_GW_E!K23+TI_RPI_E!K23+TI_PF_E!K23+TI_BKBPB_E!K23+TI_CL_E!K23+TI_BNG_E!K23+TI_LBB_E!K23+TI_CPP_E!K23+TI_GTL_E!K23+TI_NSP_E!K23</f>
        <v>2847.2878761822872</v>
      </c>
      <c r="L23" s="30">
        <f>TI_EHG_E!L23+TI_CO_E!L23+TI_BF_E!L23+TI_GW_E!L23+TI_RPI_E!L23+TI_PF_E!L23+TI_BKBPB_E!L23+TI_CL_E!L23+TI_BNG_E!L23+TI_LBB_E!L23+TI_CPP_E!L23+TI_GTL_E!L23+TI_NSP_E!L23</f>
        <v>2660.2765262252792</v>
      </c>
      <c r="M23" s="30">
        <f>TI_EHG_E!M23+TI_CO_E!M23+TI_BF_E!M23+TI_GW_E!M23+TI_RPI_E!M23+TI_PF_E!M23+TI_BKBPB_E!M23+TI_CL_E!M23+TI_BNG_E!M23+TI_LBB_E!M23+TI_CPP_E!M23+TI_GTL_E!M23+TI_NSP_E!M23</f>
        <v>3040.0594153052452</v>
      </c>
      <c r="N23" s="30">
        <f>TI_EHG_E!N23+TI_CO_E!N23+TI_BF_E!N23+TI_GW_E!N23+TI_RPI_E!N23+TI_PF_E!N23+TI_BKBPB_E!N23+TI_CL_E!N23+TI_BNG_E!N23+TI_LBB_E!N23+TI_CPP_E!N23+TI_GTL_E!N23+TI_NSP_E!N23</f>
        <v>2695.1310404127253</v>
      </c>
      <c r="O23" s="30">
        <f>TI_EHG_E!O23+TI_CO_E!O23+TI_BF_E!O23+TI_GW_E!O23+TI_RPI_E!O23+TI_PF_E!O23+TI_BKBPB_E!O23+TI_CL_E!O23+TI_BNG_E!O23+TI_LBB_E!O23+TI_CPP_E!O23+TI_GTL_E!O23+TI_NSP_E!O23</f>
        <v>2279.1985382631124</v>
      </c>
      <c r="P23" s="30">
        <f>TI_EHG_E!P23+TI_CO_E!P23+TI_BF_E!P23+TI_GW_E!P23+TI_RPI_E!P23+TI_PF_E!P23+TI_BKBPB_E!P23+TI_CL_E!P23+TI_BNG_E!P23+TI_LBB_E!P23+TI_CPP_E!P23+TI_GTL_E!P23+TI_NSP_E!P23</f>
        <v>2070.0362854686155</v>
      </c>
      <c r="Q23" s="30">
        <f>TI_EHG_E!Q23+TI_CO_E!Q23+TI_BF_E!Q23+TI_GW_E!Q23+TI_RPI_E!Q23+TI_PF_E!Q23+TI_BKBPB_E!Q23+TI_CL_E!Q23+TI_BNG_E!Q23+TI_LBB_E!Q23+TI_CPP_E!Q23+TI_GTL_E!Q23+TI_NSP_E!Q23</f>
        <v>2099.8587274290626</v>
      </c>
      <c r="R23" s="30">
        <f>TI_EHG_E!R23+TI_CO_E!R23+TI_BF_E!R23+TI_GW_E!R23+TI_RPI_E!R23+TI_PF_E!R23+TI_BKBPB_E!R23+TI_CL_E!R23+TI_BNG_E!R23+TI_LBB_E!R23+TI_CPP_E!R23+TI_GTL_E!R23+TI_NSP_E!R23</f>
        <v>1950.3478933791916</v>
      </c>
      <c r="S23" s="30">
        <f>TI_EHG_E!S23+TI_CO_E!S23+TI_BF_E!S23+TI_GW_E!S23+TI_RPI_E!S23+TI_PF_E!S23+TI_BKBPB_E!S23+TI_CL_E!S23+TI_BNG_E!S23+TI_LBB_E!S23+TI_CPP_E!S23+TI_GTL_E!S23+TI_NSP_E!S23</f>
        <v>1929.1089423903695</v>
      </c>
      <c r="T23" s="30">
        <f>TI_EHG_E!T23+TI_CO_E!T23+TI_BF_E!T23+TI_GW_E!T23+TI_RPI_E!T23+TI_PF_E!T23+TI_BKBPB_E!T23+TI_CL_E!T23+TI_BNG_E!T23+TI_LBB_E!T23+TI_CPP_E!T23+TI_GTL_E!T23+TI_NSP_E!T23</f>
        <v>1831.8331900257956</v>
      </c>
      <c r="U23" s="30">
        <f>TI_EHG_E!U23+TI_CO_E!U23+TI_BF_E!U23+TI_GW_E!U23+TI_RPI_E!U23+TI_PF_E!U23+TI_BKBPB_E!U23+TI_CL_E!U23+TI_BNG_E!U23+TI_LBB_E!U23+TI_CPP_E!U23+TI_GTL_E!U23+TI_NSP_E!U23</f>
        <v>2023.7301805674974</v>
      </c>
      <c r="V23" s="30">
        <f>TI_EHG_E!V23+TI_CO_E!V23+TI_BF_E!V23+TI_GW_E!V23+TI_RPI_E!V23+TI_PF_E!V23+TI_BKBPB_E!V23+TI_CL_E!V23+TI_BNG_E!V23+TI_LBB_E!V23+TI_CPP_E!V23+TI_GTL_E!V23+TI_NSP_E!V23</f>
        <v>1782.0794496990543</v>
      </c>
      <c r="W23" s="30">
        <f>TI_EHG_E!W23+TI_CO_E!W23+TI_BF_E!W23+TI_GW_E!W23+TI_RPI_E!W23+TI_PF_E!W23+TI_BKBPB_E!W23+TI_CL_E!W23+TI_BNG_E!W23+TI_LBB_E!W23+TI_CPP_E!W23+TI_GTL_E!W23+TI_NSP_E!W23</f>
        <v>1245.1160791057609</v>
      </c>
      <c r="X23" s="30">
        <f>TI_EHG_E!X23+TI_CO_E!X23+TI_BF_E!X23+TI_GW_E!X23+TI_RPI_E!X23+TI_PF_E!X23+TI_BKBPB_E!X23+TI_CL_E!X23+TI_BNG_E!X23+TI_LBB_E!X23+TI_CPP_E!X23+TI_GTL_E!X23+TI_NSP_E!X23</f>
        <v>981.81392949269127</v>
      </c>
    </row>
    <row r="24" spans="1:24" ht="11.25" customHeight="1" x14ac:dyDescent="0.2">
      <c r="A24" s="22" t="s">
        <v>39</v>
      </c>
      <c r="B24" s="23" t="s">
        <v>40</v>
      </c>
      <c r="C24" s="30">
        <f>TI_EHG_E!C24+TI_CO_E!C24+TI_BF_E!C24+TI_GW_E!C24+TI_RPI_E!C24+TI_PF_E!C24+TI_BKBPB_E!C24+TI_CL_E!C24+TI_BNG_E!C24+TI_LBB_E!C24+TI_CPP_E!C24+TI_GTL_E!C24+TI_NSP_E!C24</f>
        <v>0</v>
      </c>
      <c r="D24" s="30">
        <f>TI_EHG_E!D24+TI_CO_E!D24+TI_BF_E!D24+TI_GW_E!D24+TI_RPI_E!D24+TI_PF_E!D24+TI_BKBPB_E!D24+TI_CL_E!D24+TI_BNG_E!D24+TI_LBB_E!D24+TI_CPP_E!D24+TI_GTL_E!D24+TI_NSP_E!D24</f>
        <v>0</v>
      </c>
      <c r="E24" s="30">
        <f>TI_EHG_E!E24+TI_CO_E!E24+TI_BF_E!E24+TI_GW_E!E24+TI_RPI_E!E24+TI_PF_E!E24+TI_BKBPB_E!E24+TI_CL_E!E24+TI_BNG_E!E24+TI_LBB_E!E24+TI_CPP_E!E24+TI_GTL_E!E24+TI_NSP_E!E24</f>
        <v>0</v>
      </c>
      <c r="F24" s="30">
        <f>TI_EHG_E!F24+TI_CO_E!F24+TI_BF_E!F24+TI_GW_E!F24+TI_RPI_E!F24+TI_PF_E!F24+TI_BKBPB_E!F24+TI_CL_E!F24+TI_BNG_E!F24+TI_LBB_E!F24+TI_CPP_E!F24+TI_GTL_E!F24+TI_NSP_E!F24</f>
        <v>0.31762682717110918</v>
      </c>
      <c r="G24" s="30">
        <f>TI_EHG_E!G24+TI_CO_E!G24+TI_BF_E!G24+TI_GW_E!G24+TI_RPI_E!G24+TI_PF_E!G24+TI_BKBPB_E!G24+TI_CL_E!G24+TI_BNG_E!G24+TI_LBB_E!G24+TI_CPP_E!G24+TI_GTL_E!G24+TI_NSP_E!G24</f>
        <v>0</v>
      </c>
      <c r="H24" s="30">
        <f>TI_EHG_E!H24+TI_CO_E!H24+TI_BF_E!H24+TI_GW_E!H24+TI_RPI_E!H24+TI_PF_E!H24+TI_BKBPB_E!H24+TI_CL_E!H24+TI_BNG_E!H24+TI_LBB_E!H24+TI_CPP_E!H24+TI_GTL_E!H24+TI_NSP_E!H24</f>
        <v>0.31762682717110918</v>
      </c>
      <c r="I24" s="30">
        <f>TI_EHG_E!I24+TI_CO_E!I24+TI_BF_E!I24+TI_GW_E!I24+TI_RPI_E!I24+TI_PF_E!I24+TI_BKBPB_E!I24+TI_CL_E!I24+TI_BNG_E!I24+TI_LBB_E!I24+TI_CPP_E!I24+TI_GTL_E!I24+TI_NSP_E!I24</f>
        <v>0</v>
      </c>
      <c r="J24" s="30">
        <f>TI_EHG_E!J24+TI_CO_E!J24+TI_BF_E!J24+TI_GW_E!J24+TI_RPI_E!J24+TI_PF_E!J24+TI_BKBPB_E!J24+TI_CL_E!J24+TI_BNG_E!J24+TI_LBB_E!J24+TI_CPP_E!J24+TI_GTL_E!J24+TI_NSP_E!J24</f>
        <v>0</v>
      </c>
      <c r="K24" s="30">
        <f>TI_EHG_E!K24+TI_CO_E!K24+TI_BF_E!K24+TI_GW_E!K24+TI_RPI_E!K24+TI_PF_E!K24+TI_BKBPB_E!K24+TI_CL_E!K24+TI_BNG_E!K24+TI_LBB_E!K24+TI_CPP_E!K24+TI_GTL_E!K24+TI_NSP_E!K24</f>
        <v>13.320378331900256</v>
      </c>
      <c r="L24" s="30">
        <f>TI_EHG_E!L24+TI_CO_E!L24+TI_BF_E!L24+TI_GW_E!L24+TI_RPI_E!L24+TI_PF_E!L24+TI_BKBPB_E!L24+TI_CL_E!L24+TI_BNG_E!L24+TI_LBB_E!L24+TI_CPP_E!L24+TI_GTL_E!L24+TI_NSP_E!L24</f>
        <v>12.427085124677559</v>
      </c>
      <c r="M24" s="30">
        <f>TI_EHG_E!M24+TI_CO_E!M24+TI_BF_E!M24+TI_GW_E!M24+TI_RPI_E!M24+TI_PF_E!M24+TI_BKBPB_E!M24+TI_CL_E!M24+TI_BNG_E!M24+TI_LBB_E!M24+TI_CPP_E!M24+TI_GTL_E!M24+TI_NSP_E!M24</f>
        <v>9.283920894239035</v>
      </c>
      <c r="N24" s="30">
        <f>TI_EHG_E!N24+TI_CO_E!N24+TI_BF_E!N24+TI_GW_E!N24+TI_RPI_E!N24+TI_PF_E!N24+TI_BKBPB_E!N24+TI_CL_E!N24+TI_BNG_E!N24+TI_LBB_E!N24+TI_CPP_E!N24+TI_GTL_E!N24+TI_NSP_E!N24</f>
        <v>18.56784178847807</v>
      </c>
      <c r="O24" s="30">
        <f>TI_EHG_E!O24+TI_CO_E!O24+TI_BF_E!O24+TI_GW_E!O24+TI_RPI_E!O24+TI_PF_E!O24+TI_BKBPB_E!O24+TI_CL_E!O24+TI_BNG_E!O24+TI_LBB_E!O24+TI_CPP_E!O24+TI_GTL_E!O24+TI_NSP_E!O24</f>
        <v>11.302235597592432</v>
      </c>
      <c r="P24" s="30">
        <f>TI_EHG_E!P24+TI_CO_E!P24+TI_BF_E!P24+TI_GW_E!P24+TI_RPI_E!P24+TI_PF_E!P24+TI_BKBPB_E!P24+TI_CL_E!P24+TI_BNG_E!P24+TI_LBB_E!P24+TI_CPP_E!P24+TI_GTL_E!P24+TI_NSP_E!P24</f>
        <v>7.2656921754084252</v>
      </c>
      <c r="Q24" s="30">
        <f>TI_EHG_E!Q24+TI_CO_E!Q24+TI_BF_E!Q24+TI_GW_E!Q24+TI_RPI_E!Q24+TI_PF_E!Q24+TI_BKBPB_E!Q24+TI_CL_E!Q24+TI_BNG_E!Q24+TI_LBB_E!Q24+TI_CPP_E!Q24+TI_GTL_E!Q24+TI_NSP_E!Q24</f>
        <v>3.6328460877042126</v>
      </c>
      <c r="R24" s="30">
        <f>TI_EHG_E!R24+TI_CO_E!R24+TI_BF_E!R24+TI_GW_E!R24+TI_RPI_E!R24+TI_PF_E!R24+TI_BKBPB_E!R24+TI_CL_E!R24+TI_BNG_E!R24+TI_LBB_E!R24+TI_CPP_E!R24+TI_GTL_E!R24+TI_NSP_E!R24</f>
        <v>3.6328460877042126</v>
      </c>
      <c r="S24" s="30">
        <f>TI_EHG_E!S24+TI_CO_E!S24+TI_BF_E!S24+TI_GW_E!S24+TI_RPI_E!S24+TI_PF_E!S24+TI_BKBPB_E!S24+TI_CL_E!S24+TI_BNG_E!S24+TI_LBB_E!S24+TI_CPP_E!S24+TI_GTL_E!S24+TI_NSP_E!S24</f>
        <v>0.4036113499570077</v>
      </c>
      <c r="T24" s="30">
        <f>TI_EHG_E!T24+TI_CO_E!T24+TI_BF_E!T24+TI_GW_E!T24+TI_RPI_E!T24+TI_PF_E!T24+TI_BKBPB_E!T24+TI_CL_E!T24+TI_BNG_E!T24+TI_LBB_E!T24+TI_CPP_E!T24+TI_GTL_E!T24+TI_NSP_E!T24</f>
        <v>0.4036113499570077</v>
      </c>
      <c r="U24" s="30">
        <f>TI_EHG_E!U24+TI_CO_E!U24+TI_BF_E!U24+TI_GW_E!U24+TI_RPI_E!U24+TI_PF_E!U24+TI_BKBPB_E!U24+TI_CL_E!U24+TI_BNG_E!U24+TI_LBB_E!U24+TI_CPP_E!U24+TI_GTL_E!U24+TI_NSP_E!U24</f>
        <v>6.3542562338779016E-2</v>
      </c>
      <c r="V24" s="30">
        <f>TI_EHG_E!V24+TI_CO_E!V24+TI_BF_E!V24+TI_GW_E!V24+TI_RPI_E!V24+TI_PF_E!V24+TI_BKBPB_E!V24+TI_CL_E!V24+TI_BNG_E!V24+TI_LBB_E!V24+TI_CPP_E!V24+TI_GTL_E!V24+TI_NSP_E!V24</f>
        <v>0.59423903697334479</v>
      </c>
      <c r="W24" s="30">
        <f>TI_EHG_E!W24+TI_CO_E!W24+TI_BF_E!W24+TI_GW_E!W24+TI_RPI_E!W24+TI_PF_E!W24+TI_BKBPB_E!W24+TI_CL_E!W24+TI_BNG_E!W24+TI_LBB_E!W24+TI_CPP_E!W24+TI_GTL_E!W24+TI_NSP_E!W24</f>
        <v>0.90257953568357685</v>
      </c>
      <c r="X24" s="30">
        <f>TI_EHG_E!X24+TI_CO_E!X24+TI_BF_E!X24+TI_GW_E!X24+TI_RPI_E!X24+TI_PF_E!X24+TI_BKBPB_E!X24+TI_CL_E!X24+TI_BNG_E!X24+TI_LBB_E!X24+TI_CPP_E!X24+TI_GTL_E!X24+TI_NSP_E!X24</f>
        <v>0</v>
      </c>
    </row>
    <row r="25" spans="1:24" ht="11.25" customHeight="1" x14ac:dyDescent="0.2">
      <c r="A25" s="24" t="s">
        <v>41</v>
      </c>
      <c r="B25" s="25" t="s">
        <v>42</v>
      </c>
      <c r="C25" s="31">
        <f>TI_EHG_E!C25+TI_CO_E!C25+TI_BF_E!C25+TI_GW_E!C25+TI_RPI_E!C25+TI_PF_E!C25+TI_BKBPB_E!C25+TI_CL_E!C25+TI_BNG_E!C25+TI_LBB_E!C25+TI_CPP_E!C25+TI_GTL_E!C25+TI_NSP_E!C25</f>
        <v>2787.9132416165085</v>
      </c>
      <c r="D25" s="31">
        <f>TI_EHG_E!D25+TI_CO_E!D25+TI_BF_E!D25+TI_GW_E!D25+TI_RPI_E!D25+TI_PF_E!D25+TI_BKBPB_E!D25+TI_CL_E!D25+TI_BNG_E!D25+TI_LBB_E!D25+TI_CPP_E!D25+TI_GTL_E!D25+TI_NSP_E!D25</f>
        <v>2751.6173688736026</v>
      </c>
      <c r="E25" s="31">
        <f>TI_EHG_E!E25+TI_CO_E!E25+TI_BF_E!E25+TI_GW_E!E25+TI_RPI_E!E25+TI_PF_E!E25+TI_BKBPB_E!E25+TI_CL_E!E25+TI_BNG_E!E25+TI_LBB_E!E25+TI_CPP_E!E25+TI_GTL_E!E25+TI_NSP_E!E25</f>
        <v>2730.8606190885644</v>
      </c>
      <c r="F25" s="31">
        <f>TI_EHG_E!F25+TI_CO_E!F25+TI_BF_E!F25+TI_GW_E!F25+TI_RPI_E!F25+TI_PF_E!F25+TI_BKBPB_E!F25+TI_CL_E!F25+TI_BNG_E!F25+TI_LBB_E!F25+TI_CPP_E!F25+TI_GTL_E!F25+TI_NSP_E!F25</f>
        <v>3199.7182287188302</v>
      </c>
      <c r="G25" s="31">
        <f>TI_EHG_E!G25+TI_CO_E!G25+TI_BF_E!G25+TI_GW_E!G25+TI_RPI_E!G25+TI_PF_E!G25+TI_BKBPB_E!G25+TI_CL_E!G25+TI_BNG_E!G25+TI_LBB_E!G25+TI_CPP_E!G25+TI_GTL_E!G25+TI_NSP_E!G25</f>
        <v>3192.1957867583837</v>
      </c>
      <c r="H25" s="31">
        <f>TI_EHG_E!H25+TI_CO_E!H25+TI_BF_E!H25+TI_GW_E!H25+TI_RPI_E!H25+TI_PF_E!H25+TI_BKBPB_E!H25+TI_CL_E!H25+TI_BNG_E!H25+TI_LBB_E!H25+TI_CPP_E!H25+TI_GTL_E!H25+TI_NSP_E!H25</f>
        <v>3138.0712811693884</v>
      </c>
      <c r="I25" s="31">
        <f>TI_EHG_E!I25+TI_CO_E!I25+TI_BF_E!I25+TI_GW_E!I25+TI_RPI_E!I25+TI_PF_E!I25+TI_BKBPB_E!I25+TI_CL_E!I25+TI_BNG_E!I25+TI_LBB_E!I25+TI_CPP_E!I25+TI_GTL_E!I25+TI_NSP_E!I25</f>
        <v>2997.6385210662079</v>
      </c>
      <c r="J25" s="31">
        <f>TI_EHG_E!J25+TI_CO_E!J25+TI_BF_E!J25+TI_GW_E!J25+TI_RPI_E!J25+TI_PF_E!J25+TI_BKBPB_E!J25+TI_CL_E!J25+TI_BNG_E!J25+TI_LBB_E!J25+TI_CPP_E!J25+TI_GTL_E!J25+TI_NSP_E!J25</f>
        <v>3692.2561478933785</v>
      </c>
      <c r="K25" s="31">
        <f>TI_EHG_E!K25+TI_CO_E!K25+TI_BF_E!K25+TI_GW_E!K25+TI_RPI_E!K25+TI_PF_E!K25+TI_BKBPB_E!K25+TI_CL_E!K25+TI_BNG_E!K25+TI_LBB_E!K25+TI_CPP_E!K25+TI_GTL_E!K25+TI_NSP_E!K25</f>
        <v>3284.8849527085122</v>
      </c>
      <c r="L25" s="31">
        <f>TI_EHG_E!L25+TI_CO_E!L25+TI_BF_E!L25+TI_GW_E!L25+TI_RPI_E!L25+TI_PF_E!L25+TI_BKBPB_E!L25+TI_CL_E!L25+TI_BNG_E!L25+TI_LBB_E!L25+TI_CPP_E!L25+TI_GTL_E!L25+TI_NSP_E!L25</f>
        <v>2869.9132416165085</v>
      </c>
      <c r="M25" s="31">
        <f>TI_EHG_E!M25+TI_CO_E!M25+TI_BF_E!M25+TI_GW_E!M25+TI_RPI_E!M25+TI_PF_E!M25+TI_BKBPB_E!M25+TI_CL_E!M25+TI_BNG_E!M25+TI_LBB_E!M25+TI_CPP_E!M25+TI_GTL_E!M25+TI_NSP_E!M25</f>
        <v>3884.9008598452274</v>
      </c>
      <c r="N25" s="31">
        <f>TI_EHG_E!N25+TI_CO_E!N25+TI_BF_E!N25+TI_GW_E!N25+TI_RPI_E!N25+TI_PF_E!N25+TI_BKBPB_E!N25+TI_CL_E!N25+TI_BNG_E!N25+TI_LBB_E!N25+TI_CPP_E!N25+TI_GTL_E!N25+TI_NSP_E!N25</f>
        <v>3928.0647463456576</v>
      </c>
      <c r="O25" s="31">
        <f>TI_EHG_E!O25+TI_CO_E!O25+TI_BF_E!O25+TI_GW_E!O25+TI_RPI_E!O25+TI_PF_E!O25+TI_BKBPB_E!O25+TI_CL_E!O25+TI_BNG_E!O25+TI_LBB_E!O25+TI_CPP_E!O25+TI_GTL_E!O25+TI_NSP_E!O25</f>
        <v>3614.2057609630269</v>
      </c>
      <c r="P25" s="31">
        <f>TI_EHG_E!P25+TI_CO_E!P25+TI_BF_E!P25+TI_GW_E!P25+TI_RPI_E!P25+TI_PF_E!P25+TI_BKBPB_E!P25+TI_CL_E!P25+TI_BNG_E!P25+TI_LBB_E!P25+TI_CPP_E!P25+TI_GTL_E!P25+TI_NSP_E!P25</f>
        <v>4042.822098022355</v>
      </c>
      <c r="Q25" s="31">
        <f>TI_EHG_E!Q25+TI_CO_E!Q25+TI_BF_E!Q25+TI_GW_E!Q25+TI_RPI_E!Q25+TI_PF_E!Q25+TI_BKBPB_E!Q25+TI_CL_E!Q25+TI_BNG_E!Q25+TI_LBB_E!Q25+TI_CPP_E!Q25+TI_GTL_E!Q25+TI_NSP_E!Q25</f>
        <v>3951.71049011178</v>
      </c>
      <c r="R25" s="31">
        <f>TI_EHG_E!R25+TI_CO_E!R25+TI_BF_E!R25+TI_GW_E!R25+TI_RPI_E!R25+TI_PF_E!R25+TI_BKBPB_E!R25+TI_CL_E!R25+TI_BNG_E!R25+TI_LBB_E!R25+TI_CPP_E!R25+TI_GTL_E!R25+TI_NSP_E!R25</f>
        <v>3525.7300945829747</v>
      </c>
      <c r="S25" s="31">
        <f>TI_EHG_E!S25+TI_CO_E!S25+TI_BF_E!S25+TI_GW_E!S25+TI_RPI_E!S25+TI_PF_E!S25+TI_BKBPB_E!S25+TI_CL_E!S25+TI_BNG_E!S25+TI_LBB_E!S25+TI_CPP_E!S25+TI_GTL_E!S25+TI_NSP_E!S25</f>
        <v>3716.0327601031809</v>
      </c>
      <c r="T25" s="31">
        <f>TI_EHG_E!T25+TI_CO_E!T25+TI_BF_E!T25+TI_GW_E!T25+TI_RPI_E!T25+TI_PF_E!T25+TI_BKBPB_E!T25+TI_CL_E!T25+TI_BNG_E!T25+TI_LBB_E!T25+TI_CPP_E!T25+TI_GTL_E!T25+TI_NSP_E!T25</f>
        <v>4183.5753224419605</v>
      </c>
      <c r="U25" s="31">
        <f>TI_EHG_E!U25+TI_CO_E!U25+TI_BF_E!U25+TI_GW_E!U25+TI_RPI_E!U25+TI_PF_E!U25+TI_BKBPB_E!U25+TI_CL_E!U25+TI_BNG_E!U25+TI_LBB_E!U25+TI_CPP_E!U25+TI_GTL_E!U25+TI_NSP_E!U25</f>
        <v>4086.3518486672392</v>
      </c>
      <c r="V25" s="31">
        <f>TI_EHG_E!V25+TI_CO_E!V25+TI_BF_E!V25+TI_GW_E!V25+TI_RPI_E!V25+TI_PF_E!V25+TI_BKBPB_E!V25+TI_CL_E!V25+TI_BNG_E!V25+TI_LBB_E!V25+TI_CPP_E!V25+TI_GTL_E!V25+TI_NSP_E!V25</f>
        <v>2964.1204643164228</v>
      </c>
      <c r="W25" s="31">
        <f>TI_EHG_E!W25+TI_CO_E!W25+TI_BF_E!W25+TI_GW_E!W25+TI_RPI_E!W25+TI_PF_E!W25+TI_BKBPB_E!W25+TI_CL_E!W25+TI_BNG_E!W25+TI_LBB_E!W25+TI_CPP_E!W25+TI_GTL_E!W25+TI_NSP_E!W25</f>
        <v>2422.3134135855544</v>
      </c>
      <c r="X25" s="31">
        <f>TI_EHG_E!X25+TI_CO_E!X25+TI_BF_E!X25+TI_GW_E!X25+TI_RPI_E!X25+TI_PF_E!X25+TI_BKBPB_E!X25+TI_CL_E!X25+TI_BNG_E!X25+TI_LBB_E!X25+TI_CPP_E!X25+TI_GTL_E!X25+TI_NSP_E!X25</f>
        <v>2662.544711951849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:W26" si="14">SUM(C27,C33)</f>
        <v>736920.52691315557</v>
      </c>
      <c r="D26" s="31">
        <f t="shared" si="14"/>
        <v>736995.6504729148</v>
      </c>
      <c r="E26" s="31">
        <f t="shared" si="14"/>
        <v>739599.52570937201</v>
      </c>
      <c r="F26" s="31">
        <f t="shared" si="14"/>
        <v>749364.39002579532</v>
      </c>
      <c r="G26" s="31">
        <f t="shared" si="14"/>
        <v>760529.57712811697</v>
      </c>
      <c r="H26" s="31">
        <f t="shared" si="14"/>
        <v>761519.26036113512</v>
      </c>
      <c r="I26" s="31">
        <f t="shared" si="14"/>
        <v>763143.75846947543</v>
      </c>
      <c r="J26" s="31">
        <f t="shared" si="14"/>
        <v>753027.00042992271</v>
      </c>
      <c r="K26" s="31">
        <f t="shared" si="14"/>
        <v>743046.31521926064</v>
      </c>
      <c r="L26" s="31">
        <f t="shared" si="14"/>
        <v>701611.55038693012</v>
      </c>
      <c r="M26" s="31">
        <f t="shared" si="14"/>
        <v>703415.5598452281</v>
      </c>
      <c r="N26" s="31">
        <f t="shared" si="14"/>
        <v>684656.00791057618</v>
      </c>
      <c r="O26" s="31">
        <f t="shared" si="14"/>
        <v>686601.21040412714</v>
      </c>
      <c r="P26" s="31">
        <f t="shared" si="14"/>
        <v>659116.67944969889</v>
      </c>
      <c r="Q26" s="31">
        <f t="shared" si="14"/>
        <v>667359.23989681853</v>
      </c>
      <c r="R26" s="31">
        <f t="shared" si="14"/>
        <v>695949.49699054146</v>
      </c>
      <c r="S26" s="31">
        <f t="shared" si="14"/>
        <v>695676.39957007731</v>
      </c>
      <c r="T26" s="31">
        <f t="shared" si="14"/>
        <v>712329.98693035252</v>
      </c>
      <c r="U26" s="31">
        <f t="shared" si="14"/>
        <v>705308.1625107479</v>
      </c>
      <c r="V26" s="31">
        <f t="shared" si="14"/>
        <v>703226.0458297506</v>
      </c>
      <c r="W26" s="31">
        <f t="shared" si="14"/>
        <v>625013.46182287182</v>
      </c>
      <c r="X26" s="31">
        <f t="shared" ref="X26" si="15">SUM(X27,X33)</f>
        <v>651898.32450558885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:W27" si="16">SUM(C28:C32)</f>
        <v>636618.72734307812</v>
      </c>
      <c r="D27" s="42">
        <f t="shared" si="16"/>
        <v>639744.81177987962</v>
      </c>
      <c r="E27" s="42">
        <f t="shared" si="16"/>
        <v>636017.3515047289</v>
      </c>
      <c r="F27" s="42">
        <f t="shared" si="16"/>
        <v>648538.43774720549</v>
      </c>
      <c r="G27" s="42">
        <f t="shared" si="16"/>
        <v>660339.99398108351</v>
      </c>
      <c r="H27" s="42">
        <f t="shared" si="16"/>
        <v>661790.36431642319</v>
      </c>
      <c r="I27" s="42">
        <f t="shared" si="16"/>
        <v>663672.87463456567</v>
      </c>
      <c r="J27" s="42">
        <f t="shared" si="16"/>
        <v>655779.79750644893</v>
      </c>
      <c r="K27" s="42">
        <f t="shared" si="16"/>
        <v>653029.70137575245</v>
      </c>
      <c r="L27" s="42">
        <f t="shared" si="16"/>
        <v>610511.92355975905</v>
      </c>
      <c r="M27" s="42">
        <f t="shared" si="16"/>
        <v>607074.77669819456</v>
      </c>
      <c r="N27" s="42">
        <f t="shared" si="16"/>
        <v>591746.48684436805</v>
      </c>
      <c r="O27" s="42">
        <f t="shared" si="16"/>
        <v>592140.74522785889</v>
      </c>
      <c r="P27" s="42">
        <f t="shared" si="16"/>
        <v>568821.18968185713</v>
      </c>
      <c r="Q27" s="42">
        <f t="shared" si="16"/>
        <v>572834.27644024068</v>
      </c>
      <c r="R27" s="42">
        <f t="shared" si="16"/>
        <v>599563.70369733428</v>
      </c>
      <c r="S27" s="42">
        <f t="shared" si="16"/>
        <v>599156.82777300081</v>
      </c>
      <c r="T27" s="42">
        <f t="shared" si="16"/>
        <v>611374.52519346518</v>
      </c>
      <c r="U27" s="42">
        <f t="shared" si="16"/>
        <v>602746.21435941511</v>
      </c>
      <c r="V27" s="42">
        <f t="shared" si="16"/>
        <v>592444.3421324162</v>
      </c>
      <c r="W27" s="42">
        <f t="shared" si="16"/>
        <v>524522.44737747195</v>
      </c>
      <c r="X27" s="42">
        <f t="shared" ref="X27" si="17">SUM(X28:X32)</f>
        <v>543317.28632846079</v>
      </c>
    </row>
    <row r="28" spans="1:24" ht="11.25" customHeight="1" x14ac:dyDescent="0.2">
      <c r="A28" s="39" t="s">
        <v>45</v>
      </c>
      <c r="B28" s="23" t="s">
        <v>46</v>
      </c>
      <c r="C28" s="30">
        <f>TI_EHG_E!C28+TI_CO_E!C28+TI_BF_E!C28+TI_GW_E!C28+TI_RPI_E!C28+TI_PF_E!C28+TI_BKBPB_E!C28+TI_CL_E!C28+TI_BNG_E!C28+TI_LBB_E!C28+TI_CPP_E!C28+TI_GTL_E!C28+TI_NSP_E!C28</f>
        <v>575405.75004299206</v>
      </c>
      <c r="D28" s="30">
        <f>TI_EHG_E!D28+TI_CO_E!D28+TI_BF_E!D28+TI_GW_E!D28+TI_RPI_E!D28+TI_PF_E!D28+TI_BKBPB_E!D28+TI_CL_E!D28+TI_BNG_E!D28+TI_LBB_E!D28+TI_CPP_E!D28+TI_GTL_E!D28+TI_NSP_E!D28</f>
        <v>575359.81719690457</v>
      </c>
      <c r="E28" s="30">
        <f>TI_EHG_E!E28+TI_CO_E!E28+TI_BF_E!E28+TI_GW_E!E28+TI_RPI_E!E28+TI_PF_E!E28+TI_BKBPB_E!E28+TI_CL_E!E28+TI_BNG_E!E28+TI_LBB_E!E28+TI_CPP_E!E28+TI_GTL_E!E28+TI_NSP_E!E28</f>
        <v>561941.07747205487</v>
      </c>
      <c r="F28" s="30">
        <f>TI_EHG_E!F28+TI_CO_E!F28+TI_BF_E!F28+TI_GW_E!F28+TI_RPI_E!F28+TI_PF_E!F28+TI_BKBPB_E!F28+TI_CL_E!F28+TI_BNG_E!F28+TI_LBB_E!F28+TI_CPP_E!F28+TI_GTL_E!F28+TI_NSP_E!F28</f>
        <v>583643.47076526226</v>
      </c>
      <c r="G28" s="30">
        <f>TI_EHG_E!G28+TI_CO_E!G28+TI_BF_E!G28+TI_GW_E!G28+TI_RPI_E!G28+TI_PF_E!G28+TI_BKBPB_E!G28+TI_CL_E!G28+TI_BNG_E!G28+TI_LBB_E!G28+TI_CPP_E!G28+TI_GTL_E!G28+TI_NSP_E!G28</f>
        <v>597597.21341358568</v>
      </c>
      <c r="H28" s="30">
        <f>TI_EHG_E!H28+TI_CO_E!H28+TI_BF_E!H28+TI_GW_E!H28+TI_RPI_E!H28+TI_PF_E!H28+TI_BKBPB_E!H28+TI_CL_E!H28+TI_BNG_E!H28+TI_LBB_E!H28+TI_CPP_E!H28+TI_GTL_E!H28+TI_NSP_E!H28</f>
        <v>600469.32080825465</v>
      </c>
      <c r="I28" s="30">
        <f>TI_EHG_E!I28+TI_CO_E!I28+TI_BF_E!I28+TI_GW_E!I28+TI_RPI_E!I28+TI_PF_E!I28+TI_BKBPB_E!I28+TI_CL_E!I28+TI_BNG_E!I28+TI_LBB_E!I28+TI_CPP_E!I28+TI_GTL_E!I28+TI_NSP_E!I28</f>
        <v>590699.34496990533</v>
      </c>
      <c r="J28" s="30">
        <f>TI_EHG_E!J28+TI_CO_E!J28+TI_BF_E!J28+TI_GW_E!J28+TI_RPI_E!J28+TI_PF_E!J28+TI_BKBPB_E!J28+TI_CL_E!J28+TI_BNG_E!J28+TI_LBB_E!J28+TI_CPP_E!J28+TI_GTL_E!J28+TI_NSP_E!J28</f>
        <v>582997.56328460877</v>
      </c>
      <c r="K28" s="30">
        <f>TI_EHG_E!K28+TI_CO_E!K28+TI_BF_E!K28+TI_GW_E!K28+TI_RPI_E!K28+TI_PF_E!K28+TI_BKBPB_E!K28+TI_CL_E!K28+TI_BNG_E!K28+TI_LBB_E!K28+TI_CPP_E!K28+TI_GTL_E!K28+TI_NSP_E!K28</f>
        <v>585363.9909716252</v>
      </c>
      <c r="L28" s="30">
        <f>TI_EHG_E!L28+TI_CO_E!L28+TI_BF_E!L28+TI_GW_E!L28+TI_RPI_E!L28+TI_PF_E!L28+TI_BKBPB_E!L28+TI_CL_E!L28+TI_BNG_E!L28+TI_LBB_E!L28+TI_CPP_E!L28+TI_GTL_E!L28+TI_NSP_E!L28</f>
        <v>539091.50653482368</v>
      </c>
      <c r="M28" s="30">
        <f>TI_EHG_E!M28+TI_CO_E!M28+TI_BF_E!M28+TI_GW_E!M28+TI_RPI_E!M28+TI_PF_E!M28+TI_BKBPB_E!M28+TI_CL_E!M28+TI_BNG_E!M28+TI_LBB_E!M28+TI_CPP_E!M28+TI_GTL_E!M28+TI_NSP_E!M28</f>
        <v>538791.4274290629</v>
      </c>
      <c r="N28" s="30">
        <f>TI_EHG_E!N28+TI_CO_E!N28+TI_BF_E!N28+TI_GW_E!N28+TI_RPI_E!N28+TI_PF_E!N28+TI_BKBPB_E!N28+TI_CL_E!N28+TI_BNG_E!N28+TI_LBB_E!N28+TI_CPP_E!N28+TI_GTL_E!N28+TI_NSP_E!N28</f>
        <v>521231.97317282885</v>
      </c>
      <c r="O28" s="30">
        <f>TI_EHG_E!O28+TI_CO_E!O28+TI_BF_E!O28+TI_GW_E!O28+TI_RPI_E!O28+TI_PF_E!O28+TI_BKBPB_E!O28+TI_CL_E!O28+TI_BNG_E!O28+TI_LBB_E!O28+TI_CPP_E!O28+TI_GTL_E!O28+TI_NSP_E!O28</f>
        <v>526264.04875322431</v>
      </c>
      <c r="P28" s="30">
        <f>TI_EHG_E!P28+TI_CO_E!P28+TI_BF_E!P28+TI_GW_E!P28+TI_RPI_E!P28+TI_PF_E!P28+TI_BKBPB_E!P28+TI_CL_E!P28+TI_BNG_E!P28+TI_LBB_E!P28+TI_CPP_E!P28+TI_GTL_E!P28+TI_NSP_E!P28</f>
        <v>498838.18263112631</v>
      </c>
      <c r="Q28" s="30">
        <f>TI_EHG_E!Q28+TI_CO_E!Q28+TI_BF_E!Q28+TI_GW_E!Q28+TI_RPI_E!Q28+TI_PF_E!Q28+TI_BKBPB_E!Q28+TI_CL_E!Q28+TI_BNG_E!Q28+TI_LBB_E!Q28+TI_CPP_E!Q28+TI_GTL_E!Q28+TI_NSP_E!Q28</f>
        <v>501437.04479793628</v>
      </c>
      <c r="R28" s="30">
        <f>TI_EHG_E!R28+TI_CO_E!R28+TI_BF_E!R28+TI_GW_E!R28+TI_RPI_E!R28+TI_PF_E!R28+TI_BKBPB_E!R28+TI_CL_E!R28+TI_BNG_E!R28+TI_LBB_E!R28+TI_CPP_E!R28+TI_GTL_E!R28+TI_NSP_E!R28</f>
        <v>533202.35614789324</v>
      </c>
      <c r="S28" s="30">
        <f>TI_EHG_E!S28+TI_CO_E!S28+TI_BF_E!S28+TI_GW_E!S28+TI_RPI_E!S28+TI_PF_E!S28+TI_BKBPB_E!S28+TI_CL_E!S28+TI_BNG_E!S28+TI_LBB_E!S28+TI_CPP_E!S28+TI_GTL_E!S28+TI_NSP_E!S28</f>
        <v>533588.76990541688</v>
      </c>
      <c r="T28" s="30">
        <f>TI_EHG_E!T28+TI_CO_E!T28+TI_BF_E!T28+TI_GW_E!T28+TI_RPI_E!T28+TI_PF_E!T28+TI_BKBPB_E!T28+TI_CL_E!T28+TI_BNG_E!T28+TI_LBB_E!T28+TI_CPP_E!T28+TI_GTL_E!T28+TI_NSP_E!T28</f>
        <v>544894.91100601887</v>
      </c>
      <c r="U28" s="30">
        <f>TI_EHG_E!U28+TI_CO_E!U28+TI_BF_E!U28+TI_GW_E!U28+TI_RPI_E!U28+TI_PF_E!U28+TI_BKBPB_E!U28+TI_CL_E!U28+TI_BNG_E!U28+TI_LBB_E!U28+TI_CPP_E!U28+TI_GTL_E!U28+TI_NSP_E!U28</f>
        <v>537453.03164230427</v>
      </c>
      <c r="V28" s="30">
        <f>TI_EHG_E!V28+TI_CO_E!V28+TI_BF_E!V28+TI_GW_E!V28+TI_RPI_E!V28+TI_PF_E!V28+TI_BKBPB_E!V28+TI_CL_E!V28+TI_BNG_E!V28+TI_LBB_E!V28+TI_CPP_E!V28+TI_GTL_E!V28+TI_NSP_E!V28</f>
        <v>527215.32373172825</v>
      </c>
      <c r="W28" s="30">
        <f>TI_EHG_E!W28+TI_CO_E!W28+TI_BF_E!W28+TI_GW_E!W28+TI_RPI_E!W28+TI_PF_E!W28+TI_BKBPB_E!W28+TI_CL_E!W28+TI_BNG_E!W28+TI_LBB_E!W28+TI_CPP_E!W28+TI_GTL_E!W28+TI_NSP_E!W28</f>
        <v>461374.04591573507</v>
      </c>
      <c r="X28" s="30">
        <f>TI_EHG_E!X28+TI_CO_E!X28+TI_BF_E!X28+TI_GW_E!X28+TI_RPI_E!X28+TI_PF_E!X28+TI_BKBPB_E!X28+TI_CL_E!X28+TI_BNG_E!X28+TI_LBB_E!X28+TI_CPP_E!X28+TI_GTL_E!X28+TI_NSP_E!X28</f>
        <v>472683.64531384344</v>
      </c>
    </row>
    <row r="29" spans="1:24" ht="11.25" customHeight="1" x14ac:dyDescent="0.2">
      <c r="A29" s="39" t="s">
        <v>47</v>
      </c>
      <c r="B29" s="23" t="s">
        <v>48</v>
      </c>
      <c r="C29" s="30">
        <f>TI_EHG_E!C29+TI_CO_E!C29+TI_BF_E!C29+TI_GW_E!C29+TI_RPI_E!C29+TI_PF_E!C29+TI_BKBPB_E!C29+TI_CL_E!C29+TI_BNG_E!C29+TI_LBB_E!C29+TI_CPP_E!C29+TI_GTL_E!C29+TI_NSP_E!C29</f>
        <v>11295.452192605329</v>
      </c>
      <c r="D29" s="30">
        <f>TI_EHG_E!D29+TI_CO_E!D29+TI_BF_E!D29+TI_GW_E!D29+TI_RPI_E!D29+TI_PF_E!D29+TI_BKBPB_E!D29+TI_CL_E!D29+TI_BNG_E!D29+TI_LBB_E!D29+TI_CPP_E!D29+TI_GTL_E!D29+TI_NSP_E!D29</f>
        <v>11974.304557179708</v>
      </c>
      <c r="E29" s="30">
        <f>TI_EHG_E!E29+TI_CO_E!E29+TI_BF_E!E29+TI_GW_E!E29+TI_RPI_E!E29+TI_PF_E!E29+TI_BKBPB_E!E29+TI_CL_E!E29+TI_BNG_E!E29+TI_LBB_E!E29+TI_CPP_E!E29+TI_GTL_E!E29+TI_NSP_E!E29</f>
        <v>14777.091315563199</v>
      </c>
      <c r="F29" s="30">
        <f>TI_EHG_E!F29+TI_CO_E!F29+TI_BF_E!F29+TI_GW_E!F29+TI_RPI_E!F29+TI_PF_E!F29+TI_BKBPB_E!F29+TI_CL_E!F29+TI_BNG_E!F29+TI_LBB_E!F29+TI_CPP_E!F29+TI_GTL_E!F29+TI_NSP_E!F29</f>
        <v>14514.776010318143</v>
      </c>
      <c r="G29" s="30">
        <f>TI_EHG_E!G29+TI_CO_E!G29+TI_BF_E!G29+TI_GW_E!G29+TI_RPI_E!G29+TI_PF_E!G29+TI_BKBPB_E!G29+TI_CL_E!G29+TI_BNG_E!G29+TI_LBB_E!G29+TI_CPP_E!G29+TI_GTL_E!G29+TI_NSP_E!G29</f>
        <v>13995.582287188307</v>
      </c>
      <c r="H29" s="30">
        <f>TI_EHG_E!H29+TI_CO_E!H29+TI_BF_E!H29+TI_GW_E!H29+TI_RPI_E!H29+TI_PF_E!H29+TI_BKBPB_E!H29+TI_CL_E!H29+TI_BNG_E!H29+TI_LBB_E!H29+TI_CPP_E!H29+TI_GTL_E!H29+TI_NSP_E!H29</f>
        <v>14631.203525365434</v>
      </c>
      <c r="I29" s="30">
        <f>TI_EHG_E!I29+TI_CO_E!I29+TI_BF_E!I29+TI_GW_E!I29+TI_RPI_E!I29+TI_PF_E!I29+TI_BKBPB_E!I29+TI_CL_E!I29+TI_BNG_E!I29+TI_LBB_E!I29+TI_CPP_E!I29+TI_GTL_E!I29+TI_NSP_E!I29</f>
        <v>17349.182631126398</v>
      </c>
      <c r="J29" s="30">
        <f>TI_EHG_E!J29+TI_CO_E!J29+TI_BF_E!J29+TI_GW_E!J29+TI_RPI_E!J29+TI_PF_E!J29+TI_BKBPB_E!J29+TI_CL_E!J29+TI_BNG_E!J29+TI_LBB_E!J29+TI_CPP_E!J29+TI_GTL_E!J29+TI_NSP_E!J29</f>
        <v>14479.007824591574</v>
      </c>
      <c r="K29" s="30">
        <f>TI_EHG_E!K29+TI_CO_E!K29+TI_BF_E!K29+TI_GW_E!K29+TI_RPI_E!K29+TI_PF_E!K29+TI_BKBPB_E!K29+TI_CL_E!K29+TI_BNG_E!K29+TI_LBB_E!K29+TI_CPP_E!K29+TI_GTL_E!K29+TI_NSP_E!K29</f>
        <v>13154.63920894239</v>
      </c>
      <c r="L29" s="30">
        <f>TI_EHG_E!L29+TI_CO_E!L29+TI_BF_E!L29+TI_GW_E!L29+TI_RPI_E!L29+TI_PF_E!L29+TI_BKBPB_E!L29+TI_CL_E!L29+TI_BNG_E!L29+TI_LBB_E!L29+TI_CPP_E!L29+TI_GTL_E!L29+TI_NSP_E!L29</f>
        <v>14187.998452278587</v>
      </c>
      <c r="M29" s="30">
        <f>TI_EHG_E!M29+TI_CO_E!M29+TI_BF_E!M29+TI_GW_E!M29+TI_RPI_E!M29+TI_PF_E!M29+TI_BKBPB_E!M29+TI_CL_E!M29+TI_BNG_E!M29+TI_LBB_E!M29+TI_CPP_E!M29+TI_GTL_E!M29+TI_NSP_E!M29</f>
        <v>12571.672226999139</v>
      </c>
      <c r="N29" s="30">
        <f>TI_EHG_E!N29+TI_CO_E!N29+TI_BF_E!N29+TI_GW_E!N29+TI_RPI_E!N29+TI_PF_E!N29+TI_BKBPB_E!N29+TI_CL_E!N29+TI_BNG_E!N29+TI_LBB_E!N29+TI_CPP_E!N29+TI_GTL_E!N29+TI_NSP_E!N29</f>
        <v>11864.976870163373</v>
      </c>
      <c r="O29" s="30">
        <f>TI_EHG_E!O29+TI_CO_E!O29+TI_BF_E!O29+TI_GW_E!O29+TI_RPI_E!O29+TI_PF_E!O29+TI_BKBPB_E!O29+TI_CL_E!O29+TI_BNG_E!O29+TI_LBB_E!O29+TI_CPP_E!O29+TI_GTL_E!O29+TI_NSP_E!O29</f>
        <v>11227.978847807393</v>
      </c>
      <c r="P29" s="30">
        <f>TI_EHG_E!P29+TI_CO_E!P29+TI_BF_E!P29+TI_GW_E!P29+TI_RPI_E!P29+TI_PF_E!P29+TI_BKBPB_E!P29+TI_CL_E!P29+TI_BNG_E!P29+TI_LBB_E!P29+TI_CPP_E!P29+TI_GTL_E!P29+TI_NSP_E!P29</f>
        <v>12307.195614789338</v>
      </c>
      <c r="Q29" s="30">
        <f>TI_EHG_E!Q29+TI_CO_E!Q29+TI_BF_E!Q29+TI_GW_E!Q29+TI_RPI_E!Q29+TI_PF_E!Q29+TI_BKBPB_E!Q29+TI_CL_E!Q29+TI_BNG_E!Q29+TI_LBB_E!Q29+TI_CPP_E!Q29+TI_GTL_E!Q29+TI_NSP_E!Q29</f>
        <v>11789.455460017198</v>
      </c>
      <c r="R29" s="30">
        <f>TI_EHG_E!R29+TI_CO_E!R29+TI_BF_E!R29+TI_GW_E!R29+TI_RPI_E!R29+TI_PF_E!R29+TI_BKBPB_E!R29+TI_CL_E!R29+TI_BNG_E!R29+TI_LBB_E!R29+TI_CPP_E!R29+TI_GTL_E!R29+TI_NSP_E!R29</f>
        <v>11613.505674978505</v>
      </c>
      <c r="S29" s="30">
        <f>TI_EHG_E!S29+TI_CO_E!S29+TI_BF_E!S29+TI_GW_E!S29+TI_RPI_E!S29+TI_PF_E!S29+TI_BKBPB_E!S29+TI_CL_E!S29+TI_BNG_E!S29+TI_LBB_E!S29+TI_CPP_E!S29+TI_GTL_E!S29+TI_NSP_E!S29</f>
        <v>10736.429062768701</v>
      </c>
      <c r="T29" s="30">
        <f>TI_EHG_E!T29+TI_CO_E!T29+TI_BF_E!T29+TI_GW_E!T29+TI_RPI_E!T29+TI_PF_E!T29+TI_BKBPB_E!T29+TI_CL_E!T29+TI_BNG_E!T29+TI_LBB_E!T29+TI_CPP_E!T29+TI_GTL_E!T29+TI_NSP_E!T29</f>
        <v>11924.378503869302</v>
      </c>
      <c r="U29" s="30">
        <f>TI_EHG_E!U29+TI_CO_E!U29+TI_BF_E!U29+TI_GW_E!U29+TI_RPI_E!U29+TI_PF_E!U29+TI_BKBPB_E!U29+TI_CL_E!U29+TI_BNG_E!U29+TI_LBB_E!U29+TI_CPP_E!U29+TI_GTL_E!U29+TI_NSP_E!U29</f>
        <v>10229.21229578676</v>
      </c>
      <c r="V29" s="30">
        <f>TI_EHG_E!V29+TI_CO_E!V29+TI_BF_E!V29+TI_GW_E!V29+TI_RPI_E!V29+TI_PF_E!V29+TI_BKBPB_E!V29+TI_CL_E!V29+TI_BNG_E!V29+TI_LBB_E!V29+TI_CPP_E!V29+TI_GTL_E!V29+TI_NSP_E!V29</f>
        <v>8403.3175408426468</v>
      </c>
      <c r="W29" s="30">
        <f>TI_EHG_E!W29+TI_CO_E!W29+TI_BF_E!W29+TI_GW_E!W29+TI_RPI_E!W29+TI_PF_E!W29+TI_BKBPB_E!W29+TI_CL_E!W29+TI_BNG_E!W29+TI_LBB_E!W29+TI_CPP_E!W29+TI_GTL_E!W29+TI_NSP_E!W29</f>
        <v>8828.8558899398104</v>
      </c>
      <c r="X29" s="30">
        <f>TI_EHG_E!X29+TI_CO_E!X29+TI_BF_E!X29+TI_GW_E!X29+TI_RPI_E!X29+TI_PF_E!X29+TI_BKBPB_E!X29+TI_CL_E!X29+TI_BNG_E!X29+TI_LBB_E!X29+TI_CPP_E!X29+TI_GTL_E!X29+TI_NSP_E!X29</f>
        <v>7835.2067067927774</v>
      </c>
    </row>
    <row r="30" spans="1:24" ht="11.25" customHeight="1" x14ac:dyDescent="0.2">
      <c r="A30" s="39" t="s">
        <v>49</v>
      </c>
      <c r="B30" s="23" t="s">
        <v>50</v>
      </c>
      <c r="C30" s="30">
        <f>TI_EHG_E!C30+TI_CO_E!C30+TI_BF_E!C30+TI_GW_E!C30+TI_RPI_E!C30+TI_PF_E!C30+TI_BKBPB_E!C30+TI_CL_E!C30+TI_BNG_E!C30+TI_LBB_E!C30+TI_CPP_E!C30+TI_GTL_E!C30+TI_NSP_E!C30</f>
        <v>45536.870421324158</v>
      </c>
      <c r="D30" s="30">
        <f>TI_EHG_E!D30+TI_CO_E!D30+TI_BF_E!D30+TI_GW_E!D30+TI_RPI_E!D30+TI_PF_E!D30+TI_BKBPB_E!D30+TI_CL_E!D30+TI_BNG_E!D30+TI_LBB_E!D30+TI_CPP_E!D30+TI_GTL_E!D30+TI_NSP_E!D30</f>
        <v>48547.006964746346</v>
      </c>
      <c r="E30" s="30">
        <f>TI_EHG_E!E30+TI_CO_E!E30+TI_BF_E!E30+TI_GW_E!E30+TI_RPI_E!E30+TI_PF_E!E30+TI_BKBPB_E!E30+TI_CL_E!E30+TI_BNG_E!E30+TI_LBB_E!E30+TI_CPP_E!E30+TI_GTL_E!E30+TI_NSP_E!E30</f>
        <v>53968.75554600171</v>
      </c>
      <c r="F30" s="30">
        <f>TI_EHG_E!F30+TI_CO_E!F30+TI_BF_E!F30+TI_GW_E!F30+TI_RPI_E!F30+TI_PF_E!F30+TI_BKBPB_E!F30+TI_CL_E!F30+TI_BNG_E!F30+TI_LBB_E!F30+TI_CPP_E!F30+TI_GTL_E!F30+TI_NSP_E!F30</f>
        <v>45422.907308684436</v>
      </c>
      <c r="G30" s="30">
        <f>TI_EHG_E!G30+TI_CO_E!G30+TI_BF_E!G30+TI_GW_E!G30+TI_RPI_E!G30+TI_PF_E!G30+TI_BKBPB_E!G30+TI_CL_E!G30+TI_BNG_E!G30+TI_LBB_E!G30+TI_CPP_E!G30+TI_GTL_E!G30+TI_NSP_E!G30</f>
        <v>44122.263198624241</v>
      </c>
      <c r="H30" s="30">
        <f>TI_EHG_E!H30+TI_CO_E!H30+TI_BF_E!H30+TI_GW_E!H30+TI_RPI_E!H30+TI_PF_E!H30+TI_BKBPB_E!H30+TI_CL_E!H30+TI_BNG_E!H30+TI_LBB_E!H30+TI_CPP_E!H30+TI_GTL_E!H30+TI_NSP_E!H30</f>
        <v>41250.182545141877</v>
      </c>
      <c r="I30" s="30">
        <f>TI_EHG_E!I30+TI_CO_E!I30+TI_BF_E!I30+TI_GW_E!I30+TI_RPI_E!I30+TI_PF_E!I30+TI_BKBPB_E!I30+TI_CL_E!I30+TI_BNG_E!I30+TI_LBB_E!I30+TI_CPP_E!I30+TI_GTL_E!I30+TI_NSP_E!I30</f>
        <v>49659.488478073945</v>
      </c>
      <c r="J30" s="30">
        <f>TI_EHG_E!J30+TI_CO_E!J30+TI_BF_E!J30+TI_GW_E!J30+TI_RPI_E!J30+TI_PF_E!J30+TI_BKBPB_E!J30+TI_CL_E!J30+TI_BNG_E!J30+TI_LBB_E!J30+TI_CPP_E!J30+TI_GTL_E!J30+TI_NSP_E!J30</f>
        <v>52628.552794496994</v>
      </c>
      <c r="K30" s="30">
        <f>TI_EHG_E!K30+TI_CO_E!K30+TI_BF_E!K30+TI_GW_E!K30+TI_RPI_E!K30+TI_PF_E!K30+TI_BKBPB_E!K30+TI_CL_E!K30+TI_BNG_E!K30+TI_LBB_E!K30+TI_CPP_E!K30+TI_GTL_E!K30+TI_NSP_E!K30</f>
        <v>48888.978503869301</v>
      </c>
      <c r="L30" s="30">
        <f>TI_EHG_E!L30+TI_CO_E!L30+TI_BF_E!L30+TI_GW_E!L30+TI_RPI_E!L30+TI_PF_E!L30+TI_BKBPB_E!L30+TI_CL_E!L30+TI_BNG_E!L30+TI_LBB_E!L30+TI_CPP_E!L30+TI_GTL_E!L30+TI_NSP_E!L30</f>
        <v>52249.961736887359</v>
      </c>
      <c r="M30" s="30">
        <f>TI_EHG_E!M30+TI_CO_E!M30+TI_BF_E!M30+TI_GW_E!M30+TI_RPI_E!M30+TI_PF_E!M30+TI_BKBPB_E!M30+TI_CL_E!M30+TI_BNG_E!M30+TI_LBB_E!M30+TI_CPP_E!M30+TI_GTL_E!M30+TI_NSP_E!M30</f>
        <v>50899.053052450559</v>
      </c>
      <c r="N30" s="30">
        <f>TI_EHG_E!N30+TI_CO_E!N30+TI_BF_E!N30+TI_GW_E!N30+TI_RPI_E!N30+TI_PF_E!N30+TI_BKBPB_E!N30+TI_CL_E!N30+TI_BNG_E!N30+TI_LBB_E!N30+TI_CPP_E!N30+TI_GTL_E!N30+TI_NSP_E!N30</f>
        <v>54343.929234737756</v>
      </c>
      <c r="O30" s="30">
        <f>TI_EHG_E!O30+TI_CO_E!O30+TI_BF_E!O30+TI_GW_E!O30+TI_RPI_E!O30+TI_PF_E!O30+TI_BKBPB_E!O30+TI_CL_E!O30+TI_BNG_E!O30+TI_LBB_E!O30+TI_CPP_E!O30+TI_GTL_E!O30+TI_NSP_E!O30</f>
        <v>50002.83301805675</v>
      </c>
      <c r="P30" s="30">
        <f>TI_EHG_E!P30+TI_CO_E!P30+TI_BF_E!P30+TI_GW_E!P30+TI_RPI_E!P30+TI_PF_E!P30+TI_BKBPB_E!P30+TI_CL_E!P30+TI_BNG_E!P30+TI_LBB_E!P30+TI_CPP_E!P30+TI_GTL_E!P30+TI_NSP_E!P30</f>
        <v>52985.058555460011</v>
      </c>
      <c r="Q30" s="30">
        <f>TI_EHG_E!Q30+TI_CO_E!Q30+TI_BF_E!Q30+TI_GW_E!Q30+TI_RPI_E!Q30+TI_PF_E!Q30+TI_BKBPB_E!Q30+TI_CL_E!Q30+TI_BNG_E!Q30+TI_LBB_E!Q30+TI_CPP_E!Q30+TI_GTL_E!Q30+TI_NSP_E!Q30</f>
        <v>54983.766380051609</v>
      </c>
      <c r="R30" s="30">
        <f>TI_EHG_E!R30+TI_CO_E!R30+TI_BF_E!R30+TI_GW_E!R30+TI_RPI_E!R30+TI_PF_E!R30+TI_BKBPB_E!R30+TI_CL_E!R30+TI_BNG_E!R30+TI_LBB_E!R30+TI_CPP_E!R30+TI_GTL_E!R30+TI_NSP_E!R30</f>
        <v>49924.340756663791</v>
      </c>
      <c r="S30" s="30">
        <f>TI_EHG_E!S30+TI_CO_E!S30+TI_BF_E!S30+TI_GW_E!S30+TI_RPI_E!S30+TI_PF_E!S30+TI_BKBPB_E!S30+TI_CL_E!S30+TI_BNG_E!S30+TI_LBB_E!S30+TI_CPP_E!S30+TI_GTL_E!S30+TI_NSP_E!S30</f>
        <v>49737.989681857252</v>
      </c>
      <c r="T30" s="30">
        <f>TI_EHG_E!T30+TI_CO_E!T30+TI_BF_E!T30+TI_GW_E!T30+TI_RPI_E!T30+TI_PF_E!T30+TI_BKBPB_E!T30+TI_CL_E!T30+TI_BNG_E!T30+TI_LBB_E!T30+TI_CPP_E!T30+TI_GTL_E!T30+TI_NSP_E!T30</f>
        <v>49370.871367153915</v>
      </c>
      <c r="U30" s="30">
        <f>TI_EHG_E!U30+TI_CO_E!U30+TI_BF_E!U30+TI_GW_E!U30+TI_RPI_E!U30+TI_PF_E!U30+TI_BKBPB_E!U30+TI_CL_E!U30+TI_BNG_E!U30+TI_LBB_E!U30+TI_CPP_E!U30+TI_GTL_E!U30+TI_NSP_E!U30</f>
        <v>49417.64961306964</v>
      </c>
      <c r="V30" s="30">
        <f>TI_EHG_E!V30+TI_CO_E!V30+TI_BF_E!V30+TI_GW_E!V30+TI_RPI_E!V30+TI_PF_E!V30+TI_BKBPB_E!V30+TI_CL_E!V30+TI_BNG_E!V30+TI_LBB_E!V30+TI_CPP_E!V30+TI_GTL_E!V30+TI_NSP_E!V30</f>
        <v>51093.55657781598</v>
      </c>
      <c r="W30" s="30">
        <f>TI_EHG_E!W30+TI_CO_E!W30+TI_BF_E!W30+TI_GW_E!W30+TI_RPI_E!W30+TI_PF_E!W30+TI_BKBPB_E!W30+TI_CL_E!W30+TI_BNG_E!W30+TI_LBB_E!W30+TI_CPP_E!W30+TI_GTL_E!W30+TI_NSP_E!W30</f>
        <v>49211.039294926908</v>
      </c>
      <c r="X30" s="30">
        <f>TI_EHG_E!X30+TI_CO_E!X30+TI_BF_E!X30+TI_GW_E!X30+TI_RPI_E!X30+TI_PF_E!X30+TI_BKBPB_E!X30+TI_CL_E!X30+TI_BNG_E!X30+TI_LBB_E!X30+TI_CPP_E!X30+TI_GTL_E!X30+TI_NSP_E!X30</f>
        <v>57645.4423043852</v>
      </c>
    </row>
    <row r="31" spans="1:24" ht="11.25" customHeight="1" x14ac:dyDescent="0.2">
      <c r="A31" s="39" t="s">
        <v>51</v>
      </c>
      <c r="B31" s="23" t="s">
        <v>52</v>
      </c>
      <c r="C31" s="30">
        <f>TI_EHG_E!C31+TI_CO_E!C31+TI_BF_E!C31+TI_GW_E!C31+TI_RPI_E!C31+TI_PF_E!C31+TI_BKBPB_E!C31+TI_CL_E!C31+TI_BNG_E!C31+TI_LBB_E!C31+TI_CPP_E!C31+TI_GTL_E!C31+TI_NSP_E!C31</f>
        <v>2774.4638865004308</v>
      </c>
      <c r="D31" s="30">
        <f>TI_EHG_E!D31+TI_CO_E!D31+TI_BF_E!D31+TI_GW_E!D31+TI_RPI_E!D31+TI_PF_E!D31+TI_BKBPB_E!D31+TI_CL_E!D31+TI_BNG_E!D31+TI_LBB_E!D31+TI_CPP_E!D31+TI_GTL_E!D31+TI_NSP_E!D31</f>
        <v>2374.4374032674118</v>
      </c>
      <c r="E31" s="30">
        <f>TI_EHG_E!E31+TI_CO_E!E31+TI_BF_E!E31+TI_GW_E!E31+TI_RPI_E!E31+TI_PF_E!E31+TI_BKBPB_E!E31+TI_CL_E!E31+TI_BNG_E!E31+TI_LBB_E!E31+TI_CPP_E!E31+TI_GTL_E!E31+TI_NSP_E!E31</f>
        <v>2649.359415305245</v>
      </c>
      <c r="F31" s="30">
        <f>TI_EHG_E!F31+TI_CO_E!F31+TI_BF_E!F31+TI_GW_E!F31+TI_RPI_E!F31+TI_PF_E!F31+TI_BKBPB_E!F31+TI_CL_E!F31+TI_BNG_E!F31+TI_LBB_E!F31+TI_CPP_E!F31+TI_GTL_E!F31+TI_NSP_E!F31</f>
        <v>2877.9355975924332</v>
      </c>
      <c r="G31" s="30">
        <f>TI_EHG_E!G31+TI_CO_E!G31+TI_BF_E!G31+TI_GW_E!G31+TI_RPI_E!G31+TI_PF_E!G31+TI_BKBPB_E!G31+TI_CL_E!G31+TI_BNG_E!G31+TI_LBB_E!G31+TI_CPP_E!G31+TI_GTL_E!G31+TI_NSP_E!G31</f>
        <v>3353.9488392089424</v>
      </c>
      <c r="H31" s="30">
        <f>TI_EHG_E!H31+TI_CO_E!H31+TI_BF_E!H31+TI_GW_E!H31+TI_RPI_E!H31+TI_PF_E!H31+TI_BKBPB_E!H31+TI_CL_E!H31+TI_BNG_E!H31+TI_LBB_E!H31+TI_CPP_E!H31+TI_GTL_E!H31+TI_NSP_E!H31</f>
        <v>4234.3625967325888</v>
      </c>
      <c r="I31" s="30">
        <f>TI_EHG_E!I31+TI_CO_E!I31+TI_BF_E!I31+TI_GW_E!I31+TI_RPI_E!I31+TI_PF_E!I31+TI_BKBPB_E!I31+TI_CL_E!I31+TI_BNG_E!I31+TI_LBB_E!I31+TI_CPP_E!I31+TI_GTL_E!I31+TI_NSP_E!I31</f>
        <v>4564.0240756663798</v>
      </c>
      <c r="J31" s="30">
        <f>TI_EHG_E!J31+TI_CO_E!J31+TI_BF_E!J31+TI_GW_E!J31+TI_RPI_E!J31+TI_PF_E!J31+TI_BKBPB_E!J31+TI_CL_E!J31+TI_BNG_E!J31+TI_LBB_E!J31+TI_CPP_E!J31+TI_GTL_E!J31+TI_NSP_E!J31</f>
        <v>4636.609200343938</v>
      </c>
      <c r="K31" s="30">
        <f>TI_EHG_E!K31+TI_CO_E!K31+TI_BF_E!K31+TI_GW_E!K31+TI_RPI_E!K31+TI_PF_E!K31+TI_BKBPB_E!K31+TI_CL_E!K31+TI_BNG_E!K31+TI_LBB_E!K31+TI_CPP_E!K31+TI_GTL_E!K31+TI_NSP_E!K31</f>
        <v>4726.6405846947546</v>
      </c>
      <c r="L31" s="30">
        <f>TI_EHG_E!L31+TI_CO_E!L31+TI_BF_E!L31+TI_GW_E!L31+TI_RPI_E!L31+TI_PF_E!L31+TI_BKBPB_E!L31+TI_CL_E!L31+TI_BNG_E!L31+TI_LBB_E!L31+TI_CPP_E!L31+TI_GTL_E!L31+TI_NSP_E!L31</f>
        <v>4196.6842648323291</v>
      </c>
      <c r="M31" s="30">
        <f>TI_EHG_E!M31+TI_CO_E!M31+TI_BF_E!M31+TI_GW_E!M31+TI_RPI_E!M31+TI_PF_E!M31+TI_BKBPB_E!M31+TI_CL_E!M31+TI_BNG_E!M31+TI_LBB_E!M31+TI_CPP_E!M31+TI_GTL_E!M31+TI_NSP_E!M31</f>
        <v>3842.9055889939809</v>
      </c>
      <c r="N31" s="30">
        <f>TI_EHG_E!N31+TI_CO_E!N31+TI_BF_E!N31+TI_GW_E!N31+TI_RPI_E!N31+TI_PF_E!N31+TI_BKBPB_E!N31+TI_CL_E!N31+TI_BNG_E!N31+TI_LBB_E!N31+TI_CPP_E!N31+TI_GTL_E!N31+TI_NSP_E!N31</f>
        <v>3328.5876182287188</v>
      </c>
      <c r="O31" s="30">
        <f>TI_EHG_E!O31+TI_CO_E!O31+TI_BF_E!O31+TI_GW_E!O31+TI_RPI_E!O31+TI_PF_E!O31+TI_BKBPB_E!O31+TI_CL_E!O31+TI_BNG_E!O31+TI_LBB_E!O31+TI_CPP_E!O31+TI_GTL_E!O31+TI_NSP_E!O31</f>
        <v>3266.3161650902839</v>
      </c>
      <c r="P31" s="30">
        <f>TI_EHG_E!P31+TI_CO_E!P31+TI_BF_E!P31+TI_GW_E!P31+TI_RPI_E!P31+TI_PF_E!P31+TI_BKBPB_E!P31+TI_CL_E!P31+TI_BNG_E!P31+TI_LBB_E!P31+TI_CPP_E!P31+TI_GTL_E!P31+TI_NSP_E!P31</f>
        <v>3150.7930352536541</v>
      </c>
      <c r="Q31" s="30">
        <f>TI_EHG_E!Q31+TI_CO_E!Q31+TI_BF_E!Q31+TI_GW_E!Q31+TI_RPI_E!Q31+TI_PF_E!Q31+TI_BKBPB_E!Q31+TI_CL_E!Q31+TI_BNG_E!Q31+TI_LBB_E!Q31+TI_CPP_E!Q31+TI_GTL_E!Q31+TI_NSP_E!Q31</f>
        <v>3128.9342218400679</v>
      </c>
      <c r="R31" s="30">
        <f>TI_EHG_E!R31+TI_CO_E!R31+TI_BF_E!R31+TI_GW_E!R31+TI_RPI_E!R31+TI_PF_E!R31+TI_BKBPB_E!R31+TI_CL_E!R31+TI_BNG_E!R31+TI_LBB_E!R31+TI_CPP_E!R31+TI_GTL_E!R31+TI_NSP_E!R31</f>
        <v>3150.0335339638868</v>
      </c>
      <c r="S31" s="30">
        <f>TI_EHG_E!S31+TI_CO_E!S31+TI_BF_E!S31+TI_GW_E!S31+TI_RPI_E!S31+TI_PF_E!S31+TI_BKBPB_E!S31+TI_CL_E!S31+TI_BNG_E!S31+TI_LBB_E!S31+TI_CPP_E!S31+TI_GTL_E!S31+TI_NSP_E!S31</f>
        <v>3323.1236457437658</v>
      </c>
      <c r="T31" s="30">
        <f>TI_EHG_E!T31+TI_CO_E!T31+TI_BF_E!T31+TI_GW_E!T31+TI_RPI_E!T31+TI_PF_E!T31+TI_BKBPB_E!T31+TI_CL_E!T31+TI_BNG_E!T31+TI_LBB_E!T31+TI_CPP_E!T31+TI_GTL_E!T31+TI_NSP_E!T31</f>
        <v>3357.2182287188307</v>
      </c>
      <c r="U31" s="30">
        <f>TI_EHG_E!U31+TI_CO_E!U31+TI_BF_E!U31+TI_GW_E!U31+TI_RPI_E!U31+TI_PF_E!U31+TI_BKBPB_E!U31+TI_CL_E!U31+TI_BNG_E!U31+TI_LBB_E!U31+TI_CPP_E!U31+TI_GTL_E!U31+TI_NSP_E!U31</f>
        <v>3820.4293207222699</v>
      </c>
      <c r="V31" s="30">
        <f>TI_EHG_E!V31+TI_CO_E!V31+TI_BF_E!V31+TI_GW_E!V31+TI_RPI_E!V31+TI_PF_E!V31+TI_BKBPB_E!V31+TI_CL_E!V31+TI_BNG_E!V31+TI_LBB_E!V31+TI_CPP_E!V31+TI_GTL_E!V31+TI_NSP_E!V31</f>
        <v>3683.1451418744628</v>
      </c>
      <c r="W31" s="30">
        <f>TI_EHG_E!W31+TI_CO_E!W31+TI_BF_E!W31+TI_GW_E!W31+TI_RPI_E!W31+TI_PF_E!W31+TI_BKBPB_E!W31+TI_CL_E!W31+TI_BNG_E!W31+TI_LBB_E!W31+TI_CPP_E!W31+TI_GTL_E!W31+TI_NSP_E!W31</f>
        <v>3103.5253654342214</v>
      </c>
      <c r="X31" s="30">
        <f>TI_EHG_E!X31+TI_CO_E!X31+TI_BF_E!X31+TI_GW_E!X31+TI_RPI_E!X31+TI_PF_E!X31+TI_BKBPB_E!X31+TI_CL_E!X31+TI_BNG_E!X31+TI_LBB_E!X31+TI_CPP_E!X31+TI_GTL_E!X31+TI_NSP_E!X31</f>
        <v>3353.3654342218392</v>
      </c>
    </row>
    <row r="32" spans="1:24" ht="11.25" customHeight="1" x14ac:dyDescent="0.2">
      <c r="A32" s="39" t="s">
        <v>53</v>
      </c>
      <c r="B32" s="23" t="s">
        <v>54</v>
      </c>
      <c r="C32" s="30">
        <f>TI_EHG_E!C32+TI_CO_E!C32+TI_BF_E!C32+TI_GW_E!C32+TI_RPI_E!C32+TI_PF_E!C32+TI_BKBPB_E!C32+TI_CL_E!C32+TI_BNG_E!C32+TI_LBB_E!C32+TI_CPP_E!C32+TI_GTL_E!C32+TI_NSP_E!C32</f>
        <v>1606.1907996560617</v>
      </c>
      <c r="D32" s="30">
        <f>TI_EHG_E!D32+TI_CO_E!D32+TI_BF_E!D32+TI_GW_E!D32+TI_RPI_E!D32+TI_PF_E!D32+TI_BKBPB_E!D32+TI_CL_E!D32+TI_BNG_E!D32+TI_LBB_E!D32+TI_CPP_E!D32+TI_GTL_E!D32+TI_NSP_E!D32</f>
        <v>1489.2456577815992</v>
      </c>
      <c r="E32" s="30">
        <f>TI_EHG_E!E32+TI_CO_E!E32+TI_BF_E!E32+TI_GW_E!E32+TI_RPI_E!E32+TI_PF_E!E32+TI_BKBPB_E!E32+TI_CL_E!E32+TI_BNG_E!E32+TI_LBB_E!E32+TI_CPP_E!E32+TI_GTL_E!E32+TI_NSP_E!E32</f>
        <v>2681.0677558039552</v>
      </c>
      <c r="F32" s="30">
        <f>TI_EHG_E!F32+TI_CO_E!F32+TI_BF_E!F32+TI_GW_E!F32+TI_RPI_E!F32+TI_PF_E!F32+TI_BKBPB_E!F32+TI_CL_E!F32+TI_BNG_E!F32+TI_LBB_E!F32+TI_CPP_E!F32+TI_GTL_E!F32+TI_NSP_E!F32</f>
        <v>2079.3480653482375</v>
      </c>
      <c r="G32" s="30">
        <f>TI_EHG_E!G32+TI_CO_E!G32+TI_BF_E!G32+TI_GW_E!G32+TI_RPI_E!G32+TI_PF_E!G32+TI_BKBPB_E!G32+TI_CL_E!G32+TI_BNG_E!G32+TI_LBB_E!G32+TI_CPP_E!G32+TI_GTL_E!G32+TI_NSP_E!G32</f>
        <v>1270.9862424763542</v>
      </c>
      <c r="H32" s="30">
        <f>TI_EHG_E!H32+TI_CO_E!H32+TI_BF_E!H32+TI_GW_E!H32+TI_RPI_E!H32+TI_PF_E!H32+TI_BKBPB_E!H32+TI_CL_E!H32+TI_BNG_E!H32+TI_LBB_E!H32+TI_CPP_E!H32+TI_GTL_E!H32+TI_NSP_E!H32</f>
        <v>1205.2948409286328</v>
      </c>
      <c r="I32" s="30">
        <f>TI_EHG_E!I32+TI_CO_E!I32+TI_BF_E!I32+TI_GW_E!I32+TI_RPI_E!I32+TI_PF_E!I32+TI_BKBPB_E!I32+TI_CL_E!I32+TI_BNG_E!I32+TI_LBB_E!I32+TI_CPP_E!I32+TI_GTL_E!I32+TI_NSP_E!I32</f>
        <v>1400.8344797936372</v>
      </c>
      <c r="J32" s="30">
        <f>TI_EHG_E!J32+TI_CO_E!J32+TI_BF_E!J32+TI_GW_E!J32+TI_RPI_E!J32+TI_PF_E!J32+TI_BKBPB_E!J32+TI_CL_E!J32+TI_BNG_E!J32+TI_LBB_E!J32+TI_CPP_E!J32+TI_GTL_E!J32+TI_NSP_E!J32</f>
        <v>1038.0644024075666</v>
      </c>
      <c r="K32" s="30">
        <f>TI_EHG_E!K32+TI_CO_E!K32+TI_BF_E!K32+TI_GW_E!K32+TI_RPI_E!K32+TI_PF_E!K32+TI_BKBPB_E!K32+TI_CL_E!K32+TI_BNG_E!K32+TI_LBB_E!K32+TI_CPP_E!K32+TI_GTL_E!K32+TI_NSP_E!K32</f>
        <v>895.45210662080831</v>
      </c>
      <c r="L32" s="30">
        <f>TI_EHG_E!L32+TI_CO_E!L32+TI_BF_E!L32+TI_GW_E!L32+TI_RPI_E!L32+TI_PF_E!L32+TI_BKBPB_E!L32+TI_CL_E!L32+TI_BNG_E!L32+TI_LBB_E!L32+TI_CPP_E!L32+TI_GTL_E!L32+TI_NSP_E!L32</f>
        <v>785.77257093723119</v>
      </c>
      <c r="M32" s="30">
        <f>TI_EHG_E!M32+TI_CO_E!M32+TI_BF_E!M32+TI_GW_E!M32+TI_RPI_E!M32+TI_PF_E!M32+TI_BKBPB_E!M32+TI_CL_E!M32+TI_BNG_E!M32+TI_LBB_E!M32+TI_CPP_E!M32+TI_GTL_E!M32+TI_NSP_E!M32</f>
        <v>969.71840068787617</v>
      </c>
      <c r="N32" s="30">
        <f>TI_EHG_E!N32+TI_CO_E!N32+TI_BF_E!N32+TI_GW_E!N32+TI_RPI_E!N32+TI_PF_E!N32+TI_BKBPB_E!N32+TI_CL_E!N32+TI_BNG_E!N32+TI_LBB_E!N32+TI_CPP_E!N32+TI_GTL_E!N32+TI_NSP_E!N32</f>
        <v>977.01994840928626</v>
      </c>
      <c r="O32" s="30">
        <f>TI_EHG_E!O32+TI_CO_E!O32+TI_BF_E!O32+TI_GW_E!O32+TI_RPI_E!O32+TI_PF_E!O32+TI_BKBPB_E!O32+TI_CL_E!O32+TI_BNG_E!O32+TI_LBB_E!O32+TI_CPP_E!O32+TI_GTL_E!O32+TI_NSP_E!O32</f>
        <v>1379.5684436801375</v>
      </c>
      <c r="P32" s="30">
        <f>TI_EHG_E!P32+TI_CO_E!P32+TI_BF_E!P32+TI_GW_E!P32+TI_RPI_E!P32+TI_PF_E!P32+TI_BKBPB_E!P32+TI_CL_E!P32+TI_BNG_E!P32+TI_LBB_E!P32+TI_CPP_E!P32+TI_GTL_E!P32+TI_NSP_E!P32</f>
        <v>1539.959845227859</v>
      </c>
      <c r="Q32" s="30">
        <f>TI_EHG_E!Q32+TI_CO_E!Q32+TI_BF_E!Q32+TI_GW_E!Q32+TI_RPI_E!Q32+TI_PF_E!Q32+TI_BKBPB_E!Q32+TI_CL_E!Q32+TI_BNG_E!Q32+TI_LBB_E!Q32+TI_CPP_E!Q32+TI_GTL_E!Q32+TI_NSP_E!Q32</f>
        <v>1495.075580395529</v>
      </c>
      <c r="R32" s="30">
        <f>TI_EHG_E!R32+TI_CO_E!R32+TI_BF_E!R32+TI_GW_E!R32+TI_RPI_E!R32+TI_PF_E!R32+TI_BKBPB_E!R32+TI_CL_E!R32+TI_BNG_E!R32+TI_LBB_E!R32+TI_CPP_E!R32+TI_GTL_E!R32+TI_NSP_E!R32</f>
        <v>1673.4675838349096</v>
      </c>
      <c r="S32" s="30">
        <f>TI_EHG_E!S32+TI_CO_E!S32+TI_BF_E!S32+TI_GW_E!S32+TI_RPI_E!S32+TI_PF_E!S32+TI_BKBPB_E!S32+TI_CL_E!S32+TI_BNG_E!S32+TI_LBB_E!S32+TI_CPP_E!S32+TI_GTL_E!S32+TI_NSP_E!S32</f>
        <v>1770.5154772141016</v>
      </c>
      <c r="T32" s="30">
        <f>TI_EHG_E!T32+TI_CO_E!T32+TI_BF_E!T32+TI_GW_E!T32+TI_RPI_E!T32+TI_PF_E!T32+TI_BKBPB_E!T32+TI_CL_E!T32+TI_BNG_E!T32+TI_LBB_E!T32+TI_CPP_E!T32+TI_GTL_E!T32+TI_NSP_E!T32</f>
        <v>1827.146087704213</v>
      </c>
      <c r="U32" s="30">
        <f>TI_EHG_E!U32+TI_CO_E!U32+TI_BF_E!U32+TI_GW_E!U32+TI_RPI_E!U32+TI_PF_E!U32+TI_BKBPB_E!U32+TI_CL_E!U32+TI_BNG_E!U32+TI_LBB_E!U32+TI_CPP_E!U32+TI_GTL_E!U32+TI_NSP_E!U32</f>
        <v>1825.8914875322441</v>
      </c>
      <c r="V32" s="30">
        <f>TI_EHG_E!V32+TI_CO_E!V32+TI_BF_E!V32+TI_GW_E!V32+TI_RPI_E!V32+TI_PF_E!V32+TI_BKBPB_E!V32+TI_CL_E!V32+TI_BNG_E!V32+TI_LBB_E!V32+TI_CPP_E!V32+TI_GTL_E!V32+TI_NSP_E!V32</f>
        <v>2048.9991401547718</v>
      </c>
      <c r="W32" s="30">
        <f>TI_EHG_E!W32+TI_CO_E!W32+TI_BF_E!W32+TI_GW_E!W32+TI_RPI_E!W32+TI_PF_E!W32+TI_BKBPB_E!W32+TI_CL_E!W32+TI_BNG_E!W32+TI_LBB_E!W32+TI_CPP_E!W32+TI_GTL_E!W32+TI_NSP_E!W32</f>
        <v>2004.9809114359416</v>
      </c>
      <c r="X32" s="30">
        <f>TI_EHG_E!X32+TI_CO_E!X32+TI_BF_E!X32+TI_GW_E!X32+TI_RPI_E!X32+TI_PF_E!X32+TI_BKBPB_E!X32+TI_CL_E!X32+TI_BNG_E!X32+TI_LBB_E!X32+TI_CPP_E!X32+TI_GTL_E!X32+TI_NSP_E!X32</f>
        <v>1799.6265692175407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:W33" si="18">SUM(C34:C50)</f>
        <v>100301.7995700774</v>
      </c>
      <c r="D33" s="42">
        <f t="shared" si="18"/>
        <v>97250.838693035243</v>
      </c>
      <c r="E33" s="42">
        <f t="shared" si="18"/>
        <v>103582.17420464315</v>
      </c>
      <c r="F33" s="42">
        <f t="shared" si="18"/>
        <v>100825.95227858984</v>
      </c>
      <c r="G33" s="42">
        <f t="shared" si="18"/>
        <v>100189.58314703353</v>
      </c>
      <c r="H33" s="42">
        <f t="shared" si="18"/>
        <v>99728.896044711917</v>
      </c>
      <c r="I33" s="42">
        <f t="shared" si="18"/>
        <v>99470.88383490972</v>
      </c>
      <c r="J33" s="42">
        <f t="shared" si="18"/>
        <v>97247.202923473757</v>
      </c>
      <c r="K33" s="42">
        <f t="shared" si="18"/>
        <v>90016.613843508152</v>
      </c>
      <c r="L33" s="42">
        <f t="shared" si="18"/>
        <v>91099.626827171087</v>
      </c>
      <c r="M33" s="42">
        <f t="shared" si="18"/>
        <v>96340.783147033522</v>
      </c>
      <c r="N33" s="42">
        <f t="shared" si="18"/>
        <v>92909.521066208079</v>
      </c>
      <c r="O33" s="42">
        <f t="shared" si="18"/>
        <v>94460.465176268262</v>
      </c>
      <c r="P33" s="42">
        <f t="shared" si="18"/>
        <v>90295.489767841791</v>
      </c>
      <c r="Q33" s="42">
        <f t="shared" si="18"/>
        <v>94524.963456577825</v>
      </c>
      <c r="R33" s="42">
        <f t="shared" si="18"/>
        <v>96385.793293207214</v>
      </c>
      <c r="S33" s="42">
        <f t="shared" si="18"/>
        <v>96519.571797076511</v>
      </c>
      <c r="T33" s="42">
        <f t="shared" si="18"/>
        <v>100955.46173688736</v>
      </c>
      <c r="U33" s="42">
        <f t="shared" si="18"/>
        <v>102561.94815133276</v>
      </c>
      <c r="V33" s="42">
        <f t="shared" si="18"/>
        <v>110781.70369733445</v>
      </c>
      <c r="W33" s="42">
        <f t="shared" si="18"/>
        <v>100491.01444539982</v>
      </c>
      <c r="X33" s="42">
        <f t="shared" ref="X33" si="19">SUM(X34:X50)</f>
        <v>108581.0381771281</v>
      </c>
    </row>
    <row r="34" spans="1:24" ht="11.25" customHeight="1" x14ac:dyDescent="0.2">
      <c r="A34" s="39" t="s">
        <v>55</v>
      </c>
      <c r="B34" s="23" t="s">
        <v>56</v>
      </c>
      <c r="C34" s="30">
        <f>TI_EHG_E!C34+TI_CO_E!C34+TI_BF_E!C34+TI_GW_E!C34+TI_RPI_E!C34+TI_PF_E!C34+TI_BKBPB_E!C34+TI_CL_E!C34+TI_BNG_E!C34+TI_LBB_E!C34+TI_CPP_E!C34+TI_GTL_E!C34+TI_NSP_E!C34</f>
        <v>5652.0729148753217</v>
      </c>
      <c r="D34" s="30">
        <f>TI_EHG_E!D34+TI_CO_E!D34+TI_BF_E!D34+TI_GW_E!D34+TI_RPI_E!D34+TI_PF_E!D34+TI_BKBPB_E!D34+TI_CL_E!D34+TI_BNG_E!D34+TI_LBB_E!D34+TI_CPP_E!D34+TI_GTL_E!D34+TI_NSP_E!D34</f>
        <v>5309.0788478073937</v>
      </c>
      <c r="E34" s="30">
        <f>TI_EHG_E!E34+TI_CO_E!E34+TI_BF_E!E34+TI_GW_E!E34+TI_RPI_E!E34+TI_PF_E!E34+TI_BKBPB_E!E34+TI_CL_E!E34+TI_BNG_E!E34+TI_LBB_E!E34+TI_CPP_E!E34+TI_GTL_E!E34+TI_NSP_E!E34</f>
        <v>6034.0223559759233</v>
      </c>
      <c r="F34" s="30">
        <f>TI_EHG_E!F34+TI_CO_E!F34+TI_BF_E!F34+TI_GW_E!F34+TI_RPI_E!F34+TI_PF_E!F34+TI_BKBPB_E!F34+TI_CL_E!F34+TI_BNG_E!F34+TI_LBB_E!F34+TI_CPP_E!F34+TI_GTL_E!F34+TI_NSP_E!F34</f>
        <v>6326.5331900257952</v>
      </c>
      <c r="G34" s="30">
        <f>TI_EHG_E!G34+TI_CO_E!G34+TI_BF_E!G34+TI_GW_E!G34+TI_RPI_E!G34+TI_PF_E!G34+TI_BKBPB_E!G34+TI_CL_E!G34+TI_BNG_E!G34+TI_LBB_E!G34+TI_CPP_E!G34+TI_GTL_E!G34+TI_NSP_E!G34</f>
        <v>6876.6423043852101</v>
      </c>
      <c r="H34" s="30">
        <f>TI_EHG_E!H34+TI_CO_E!H34+TI_BF_E!H34+TI_GW_E!H34+TI_RPI_E!H34+TI_PF_E!H34+TI_BKBPB_E!H34+TI_CL_E!H34+TI_BNG_E!H34+TI_LBB_E!H34+TI_CPP_E!H34+TI_GTL_E!H34+TI_NSP_E!H34</f>
        <v>7092.9089423903697</v>
      </c>
      <c r="I34" s="30">
        <f>TI_EHG_E!I34+TI_CO_E!I34+TI_BF_E!I34+TI_GW_E!I34+TI_RPI_E!I34+TI_PF_E!I34+TI_BKBPB_E!I34+TI_CL_E!I34+TI_BNG_E!I34+TI_LBB_E!I34+TI_CPP_E!I34+TI_GTL_E!I34+TI_NSP_E!I34</f>
        <v>6582.5901117798803</v>
      </c>
      <c r="J34" s="30">
        <f>TI_EHG_E!J34+TI_CO_E!J34+TI_BF_E!J34+TI_GW_E!J34+TI_RPI_E!J34+TI_PF_E!J34+TI_BKBPB_E!J34+TI_CL_E!J34+TI_BNG_E!J34+TI_LBB_E!J34+TI_CPP_E!J34+TI_GTL_E!J34+TI_NSP_E!J34</f>
        <v>6842.7741186586409</v>
      </c>
      <c r="K34" s="30">
        <f>TI_EHG_E!K34+TI_CO_E!K34+TI_BF_E!K34+TI_GW_E!K34+TI_RPI_E!K34+TI_PF_E!K34+TI_BKBPB_E!K34+TI_CL_E!K34+TI_BNG_E!K34+TI_LBB_E!K34+TI_CPP_E!K34+TI_GTL_E!K34+TI_NSP_E!K34</f>
        <v>6419.8029234737742</v>
      </c>
      <c r="L34" s="30">
        <f>TI_EHG_E!L34+TI_CO_E!L34+TI_BF_E!L34+TI_GW_E!L34+TI_RPI_E!L34+TI_PF_E!L34+TI_BKBPB_E!L34+TI_CL_E!L34+TI_BNG_E!L34+TI_LBB_E!L34+TI_CPP_E!L34+TI_GTL_E!L34+TI_NSP_E!L34</f>
        <v>5845.3060189165944</v>
      </c>
      <c r="M34" s="30">
        <f>TI_EHG_E!M34+TI_CO_E!M34+TI_BF_E!M34+TI_GW_E!M34+TI_RPI_E!M34+TI_PF_E!M34+TI_BKBPB_E!M34+TI_CL_E!M34+TI_BNG_E!M34+TI_LBB_E!M34+TI_CPP_E!M34+TI_GTL_E!M34+TI_NSP_E!M34</f>
        <v>6416.5337919174553</v>
      </c>
      <c r="N34" s="30">
        <f>TI_EHG_E!N34+TI_CO_E!N34+TI_BF_E!N34+TI_GW_E!N34+TI_RPI_E!N34+TI_PF_E!N34+TI_BKBPB_E!N34+TI_CL_E!N34+TI_BNG_E!N34+TI_LBB_E!N34+TI_CPP_E!N34+TI_GTL_E!N34+TI_NSP_E!N34</f>
        <v>6021.4753224419601</v>
      </c>
      <c r="O34" s="30">
        <f>TI_EHG_E!O34+TI_CO_E!O34+TI_BF_E!O34+TI_GW_E!O34+TI_RPI_E!O34+TI_PF_E!O34+TI_BKBPB_E!O34+TI_CL_E!O34+TI_BNG_E!O34+TI_LBB_E!O34+TI_CPP_E!O34+TI_GTL_E!O34+TI_NSP_E!O34</f>
        <v>6333.2971625107475</v>
      </c>
      <c r="P34" s="30">
        <f>TI_EHG_E!P34+TI_CO_E!P34+TI_BF_E!P34+TI_GW_E!P34+TI_RPI_E!P34+TI_PF_E!P34+TI_BKBPB_E!P34+TI_CL_E!P34+TI_BNG_E!P34+TI_LBB_E!P34+TI_CPP_E!P34+TI_GTL_E!P34+TI_NSP_E!P34</f>
        <v>5931.4933791917465</v>
      </c>
      <c r="Q34" s="30">
        <f>TI_EHG_E!Q34+TI_CO_E!Q34+TI_BF_E!Q34+TI_GW_E!Q34+TI_RPI_E!Q34+TI_PF_E!Q34+TI_BKBPB_E!Q34+TI_CL_E!Q34+TI_BNG_E!Q34+TI_LBB_E!Q34+TI_CPP_E!Q34+TI_GTL_E!Q34+TI_NSP_E!Q34</f>
        <v>5971.6407566638009</v>
      </c>
      <c r="R34" s="30">
        <f>TI_EHG_E!R34+TI_CO_E!R34+TI_BF_E!R34+TI_GW_E!R34+TI_RPI_E!R34+TI_PF_E!R34+TI_BKBPB_E!R34+TI_CL_E!R34+TI_BNG_E!R34+TI_LBB_E!R34+TI_CPP_E!R34+TI_GTL_E!R34+TI_NSP_E!R34</f>
        <v>5489.6089423903695</v>
      </c>
      <c r="S34" s="30">
        <f>TI_EHG_E!S34+TI_CO_E!S34+TI_BF_E!S34+TI_GW_E!S34+TI_RPI_E!S34+TI_PF_E!S34+TI_BKBPB_E!S34+TI_CL_E!S34+TI_BNG_E!S34+TI_LBB_E!S34+TI_CPP_E!S34+TI_GTL_E!S34+TI_NSP_E!S34</f>
        <v>6283.4887360275152</v>
      </c>
      <c r="T34" s="30">
        <f>TI_EHG_E!T34+TI_CO_E!T34+TI_BF_E!T34+TI_GW_E!T34+TI_RPI_E!T34+TI_PF_E!T34+TI_BKBPB_E!T34+TI_CL_E!T34+TI_BNG_E!T34+TI_LBB_E!T34+TI_CPP_E!T34+TI_GTL_E!T34+TI_NSP_E!T34</f>
        <v>5856.9663800515909</v>
      </c>
      <c r="U34" s="30">
        <f>TI_EHG_E!U34+TI_CO_E!U34+TI_BF_E!U34+TI_GW_E!U34+TI_RPI_E!U34+TI_PF_E!U34+TI_BKBPB_E!U34+TI_CL_E!U34+TI_BNG_E!U34+TI_LBB_E!U34+TI_CPP_E!U34+TI_GTL_E!U34+TI_NSP_E!U34</f>
        <v>7001.3370593293212</v>
      </c>
      <c r="V34" s="30">
        <f>TI_EHG_E!V34+TI_CO_E!V34+TI_BF_E!V34+TI_GW_E!V34+TI_RPI_E!V34+TI_PF_E!V34+TI_BKBPB_E!V34+TI_CL_E!V34+TI_BNG_E!V34+TI_LBB_E!V34+TI_CPP_E!V34+TI_GTL_E!V34+TI_NSP_E!V34</f>
        <v>6339.1894239036974</v>
      </c>
      <c r="W34" s="30">
        <f>TI_EHG_E!W34+TI_CO_E!W34+TI_BF_E!W34+TI_GW_E!W34+TI_RPI_E!W34+TI_PF_E!W34+TI_BKBPB_E!W34+TI_CL_E!W34+TI_BNG_E!W34+TI_LBB_E!W34+TI_CPP_E!W34+TI_GTL_E!W34+TI_NSP_E!W34</f>
        <v>5982.7259673258814</v>
      </c>
      <c r="X34" s="30">
        <f>TI_EHG_E!X34+TI_CO_E!X34+TI_BF_E!X34+TI_GW_E!X34+TI_RPI_E!X34+TI_PF_E!X34+TI_BKBPB_E!X34+TI_CL_E!X34+TI_BNG_E!X34+TI_LBB_E!X34+TI_CPP_E!X34+TI_GTL_E!X34+TI_NSP_E!X34</f>
        <v>5731.8505588993976</v>
      </c>
    </row>
    <row r="35" spans="1:24" ht="11.25" customHeight="1" x14ac:dyDescent="0.2">
      <c r="A35" s="39" t="s">
        <v>57</v>
      </c>
      <c r="B35" s="23" t="s">
        <v>58</v>
      </c>
      <c r="C35" s="30">
        <f>TI_EHG_E!C35+TI_CO_E!C35+TI_BF_E!C35+TI_GW_E!C35+TI_RPI_E!C35+TI_PF_E!C35+TI_BKBPB_E!C35+TI_CL_E!C35+TI_BNG_E!C35+TI_LBB_E!C35+TI_CPP_E!C35+TI_GTL_E!C35+TI_NSP_E!C35</f>
        <v>26.59785038693035</v>
      </c>
      <c r="D35" s="30">
        <f>TI_EHG_E!D35+TI_CO_E!D35+TI_BF_E!D35+TI_GW_E!D35+TI_RPI_E!D35+TI_PF_E!D35+TI_BKBPB_E!D35+TI_CL_E!D35+TI_BNG_E!D35+TI_LBB_E!D35+TI_CPP_E!D35+TI_GTL_E!D35+TI_NSP_E!D35</f>
        <v>34.355631986242486</v>
      </c>
      <c r="E35" s="30">
        <f>TI_EHG_E!E35+TI_CO_E!E35+TI_BF_E!E35+TI_GW_E!E35+TI_RPI_E!E35+TI_PF_E!E35+TI_BKBPB_E!E35+TI_CL_E!E35+TI_BNG_E!E35+TI_LBB_E!E35+TI_CPP_E!E35+TI_GTL_E!E35+TI_NSP_E!E35</f>
        <v>24.381427343078251</v>
      </c>
      <c r="F35" s="30">
        <f>TI_EHG_E!F35+TI_CO_E!F35+TI_BF_E!F35+TI_GW_E!F35+TI_RPI_E!F35+TI_PF_E!F35+TI_BKBPB_E!F35+TI_CL_E!F35+TI_BNG_E!F35+TI_LBB_E!F35+TI_CPP_E!F35+TI_GTL_E!F35+TI_NSP_E!F35</f>
        <v>25.936801375752356</v>
      </c>
      <c r="G35" s="30">
        <f>TI_EHG_E!G35+TI_CO_E!G35+TI_BF_E!G35+TI_GW_E!G35+TI_RPI_E!G35+TI_PF_E!G35+TI_BKBPB_E!G35+TI_CL_E!G35+TI_BNG_E!G35+TI_LBB_E!G35+TI_CPP_E!G35+TI_GTL_E!G35+TI_NSP_E!G35</f>
        <v>26.82278589853826</v>
      </c>
      <c r="H35" s="30">
        <f>TI_EHG_E!H35+TI_CO_E!H35+TI_BF_E!H35+TI_GW_E!H35+TI_RPI_E!H35+TI_PF_E!H35+TI_BKBPB_E!H35+TI_CL_E!H35+TI_BNG_E!H35+TI_LBB_E!H35+TI_CPP_E!H35+TI_GTL_E!H35+TI_NSP_E!H35</f>
        <v>22.463972484952713</v>
      </c>
      <c r="I35" s="30">
        <f>TI_EHG_E!I35+TI_CO_E!I35+TI_BF_E!I35+TI_GW_E!I35+TI_RPI_E!I35+TI_PF_E!I35+TI_BKBPB_E!I35+TI_CL_E!I35+TI_BNG_E!I35+TI_LBB_E!I35+TI_CPP_E!I35+TI_GTL_E!I35+TI_NSP_E!I35</f>
        <v>13.005503009458295</v>
      </c>
      <c r="J35" s="30">
        <f>TI_EHG_E!J35+TI_CO_E!J35+TI_BF_E!J35+TI_GW_E!J35+TI_RPI_E!J35+TI_PF_E!J35+TI_BKBPB_E!J35+TI_CL_E!J35+TI_BNG_E!J35+TI_LBB_E!J35+TI_CPP_E!J35+TI_GTL_E!J35+TI_NSP_E!J35</f>
        <v>8.2761822871883055</v>
      </c>
      <c r="K35" s="30">
        <f>TI_EHG_E!K35+TI_CO_E!K35+TI_BF_E!K35+TI_GW_E!K35+TI_RPI_E!K35+TI_PF_E!K35+TI_BKBPB_E!K35+TI_CL_E!K35+TI_BNG_E!K35+TI_LBB_E!K35+TI_CPP_E!K35+TI_GTL_E!K35+TI_NSP_E!K35</f>
        <v>2.364660361134995</v>
      </c>
      <c r="L35" s="30">
        <f>TI_EHG_E!L35+TI_CO_E!L35+TI_BF_E!L35+TI_GW_E!L35+TI_RPI_E!L35+TI_PF_E!L35+TI_BKBPB_E!L35+TI_CL_E!L35+TI_BNG_E!L35+TI_LBB_E!L35+TI_CPP_E!L35+TI_GTL_E!L35+TI_NSP_E!L35</f>
        <v>2.364660361134995</v>
      </c>
      <c r="M35" s="30">
        <f>TI_EHG_E!M35+TI_CO_E!M35+TI_BF_E!M35+TI_GW_E!M35+TI_RPI_E!M35+TI_PF_E!M35+TI_BKBPB_E!M35+TI_CL_E!M35+TI_BNG_E!M35+TI_LBB_E!M35+TI_CPP_E!M35+TI_GTL_E!M35+TI_NSP_E!M35</f>
        <v>3.5469475494411</v>
      </c>
      <c r="N35" s="30">
        <f>TI_EHG_E!N35+TI_CO_E!N35+TI_BF_E!N35+TI_GW_E!N35+TI_RPI_E!N35+TI_PF_E!N35+TI_BKBPB_E!N35+TI_CL_E!N35+TI_BNG_E!N35+TI_LBB_E!N35+TI_CPP_E!N35+TI_GTL_E!N35+TI_NSP_E!N35</f>
        <v>4.7292347377472046</v>
      </c>
      <c r="O35" s="30">
        <f>TI_EHG_E!O35+TI_CO_E!O35+TI_BF_E!O35+TI_GW_E!O35+TI_RPI_E!O35+TI_PF_E!O35+TI_BKBPB_E!O35+TI_CL_E!O35+TI_BNG_E!O35+TI_LBB_E!O35+TI_CPP_E!O35+TI_GTL_E!O35+TI_NSP_E!O35</f>
        <v>1.182287188306105</v>
      </c>
      <c r="P35" s="30">
        <f>TI_EHG_E!P35+TI_CO_E!P35+TI_BF_E!P35+TI_GW_E!P35+TI_RPI_E!P35+TI_PF_E!P35+TI_BKBPB_E!P35+TI_CL_E!P35+TI_BNG_E!P35+TI_LBB_E!P35+TI_CPP_E!P35+TI_GTL_E!P35+TI_NSP_E!P35</f>
        <v>2.364660361134995</v>
      </c>
      <c r="Q35" s="30">
        <f>TI_EHG_E!Q35+TI_CO_E!Q35+TI_BF_E!Q35+TI_GW_E!Q35+TI_RPI_E!Q35+TI_PF_E!Q35+TI_BKBPB_E!Q35+TI_CL_E!Q35+TI_BNG_E!Q35+TI_LBB_E!Q35+TI_CPP_E!Q35+TI_GTL_E!Q35+TI_NSP_E!Q35</f>
        <v>1.182287188306105</v>
      </c>
      <c r="R35" s="30">
        <f>TI_EHG_E!R35+TI_CO_E!R35+TI_BF_E!R35+TI_GW_E!R35+TI_RPI_E!R35+TI_PF_E!R35+TI_BKBPB_E!R35+TI_CL_E!R35+TI_BNG_E!R35+TI_LBB_E!R35+TI_CPP_E!R35+TI_GTL_E!R35+TI_NSP_E!R35</f>
        <v>0</v>
      </c>
      <c r="S35" s="30">
        <f>TI_EHG_E!S35+TI_CO_E!S35+TI_BF_E!S35+TI_GW_E!S35+TI_RPI_E!S35+TI_PF_E!S35+TI_BKBPB_E!S35+TI_CL_E!S35+TI_BNG_E!S35+TI_LBB_E!S35+TI_CPP_E!S35+TI_GTL_E!S35+TI_NSP_E!S35</f>
        <v>1.182287188306105</v>
      </c>
      <c r="T35" s="30">
        <f>TI_EHG_E!T35+TI_CO_E!T35+TI_BF_E!T35+TI_GW_E!T35+TI_RPI_E!T35+TI_PF_E!T35+TI_BKBPB_E!T35+TI_CL_E!T35+TI_BNG_E!T35+TI_LBB_E!T35+TI_CPP_E!T35+TI_GTL_E!T35+TI_NSP_E!T35</f>
        <v>3.5469475494411</v>
      </c>
      <c r="U35" s="30">
        <f>TI_EHG_E!U35+TI_CO_E!U35+TI_BF_E!U35+TI_GW_E!U35+TI_RPI_E!U35+TI_PF_E!U35+TI_BKBPB_E!U35+TI_CL_E!U35+TI_BNG_E!U35+TI_LBB_E!U35+TI_CPP_E!U35+TI_GTL_E!U35+TI_NSP_E!U35</f>
        <v>1.182287188306105</v>
      </c>
      <c r="V35" s="30">
        <f>TI_EHG_E!V35+TI_CO_E!V35+TI_BF_E!V35+TI_GW_E!V35+TI_RPI_E!V35+TI_PF_E!V35+TI_BKBPB_E!V35+TI_CL_E!V35+TI_BNG_E!V35+TI_LBB_E!V35+TI_CPP_E!V35+TI_GTL_E!V35+TI_NSP_E!V35</f>
        <v>1.1586414445399831</v>
      </c>
      <c r="W35" s="30">
        <f>TI_EHG_E!W35+TI_CO_E!W35+TI_BF_E!W35+TI_GW_E!W35+TI_RPI_E!W35+TI_PF_E!W35+TI_BKBPB_E!W35+TI_CL_E!W35+TI_BNG_E!W35+TI_LBB_E!W35+TI_CPP_E!W35+TI_GTL_E!W35+TI_NSP_E!W35</f>
        <v>1.1551160791057611</v>
      </c>
      <c r="X35" s="30">
        <f>TI_EHG_E!X35+TI_CO_E!X35+TI_BF_E!X35+TI_GW_E!X35+TI_RPI_E!X35+TI_PF_E!X35+TI_BKBPB_E!X35+TI_CL_E!X35+TI_BNG_E!X35+TI_LBB_E!X35+TI_CPP_E!X35+TI_GTL_E!X35+TI_NSP_E!X35</f>
        <v>0.31453138435081679</v>
      </c>
    </row>
    <row r="36" spans="1:24" ht="11.25" customHeight="1" x14ac:dyDescent="0.2">
      <c r="A36" s="39" t="s">
        <v>59</v>
      </c>
      <c r="B36" s="23" t="s">
        <v>60</v>
      </c>
      <c r="C36" s="30">
        <f>TI_EHG_E!C36+TI_CO_E!C36+TI_BF_E!C36+TI_GW_E!C36+TI_RPI_E!C36+TI_PF_E!C36+TI_BKBPB_E!C36+TI_CL_E!C36+TI_BNG_E!C36+TI_LBB_E!C36+TI_CPP_E!C36+TI_GTL_E!C36+TI_NSP_E!C36</f>
        <v>2412.3204643164227</v>
      </c>
      <c r="D36" s="30">
        <f>TI_EHG_E!D36+TI_CO_E!D36+TI_BF_E!D36+TI_GW_E!D36+TI_RPI_E!D36+TI_PF_E!D36+TI_BKBPB_E!D36+TI_CL_E!D36+TI_BNG_E!D36+TI_LBB_E!D36+TI_CPP_E!D36+TI_GTL_E!D36+TI_NSP_E!D36</f>
        <v>2359.4416165090279</v>
      </c>
      <c r="E36" s="30">
        <f>TI_EHG_E!E36+TI_CO_E!E36+TI_BF_E!E36+TI_GW_E!E36+TI_RPI_E!E36+TI_PF_E!E36+TI_BKBPB_E!E36+TI_CL_E!E36+TI_BNG_E!E36+TI_LBB_E!E36+TI_CPP_E!E36+TI_GTL_E!E36+TI_NSP_E!E36</f>
        <v>2179.0143594153051</v>
      </c>
      <c r="F36" s="30">
        <f>TI_EHG_E!F36+TI_CO_E!F36+TI_BF_E!F36+TI_GW_E!F36+TI_RPI_E!F36+TI_PF_E!F36+TI_BKBPB_E!F36+TI_CL_E!F36+TI_BNG_E!F36+TI_LBB_E!F36+TI_CPP_E!F36+TI_GTL_E!F36+TI_NSP_E!F36</f>
        <v>2046.2527085124675</v>
      </c>
      <c r="G36" s="30">
        <f>TI_EHG_E!G36+TI_CO_E!G36+TI_BF_E!G36+TI_GW_E!G36+TI_RPI_E!G36+TI_PF_E!G36+TI_BKBPB_E!G36+TI_CL_E!G36+TI_BNG_E!G36+TI_LBB_E!G36+TI_CPP_E!G36+TI_GTL_E!G36+TI_NSP_E!G36</f>
        <v>2314.3242476354253</v>
      </c>
      <c r="H36" s="30">
        <f>TI_EHG_E!H36+TI_CO_E!H36+TI_BF_E!H36+TI_GW_E!H36+TI_RPI_E!H36+TI_PF_E!H36+TI_BKBPB_E!H36+TI_CL_E!H36+TI_BNG_E!H36+TI_LBB_E!H36+TI_CPP_E!H36+TI_GTL_E!H36+TI_NSP_E!H36</f>
        <v>2574.9961306964747</v>
      </c>
      <c r="I36" s="30">
        <f>TI_EHG_E!I36+TI_CO_E!I36+TI_BF_E!I36+TI_GW_E!I36+TI_RPI_E!I36+TI_PF_E!I36+TI_BKBPB_E!I36+TI_CL_E!I36+TI_BNG_E!I36+TI_LBB_E!I36+TI_CPP_E!I36+TI_GTL_E!I36+TI_NSP_E!I36</f>
        <v>2734.3414445399826</v>
      </c>
      <c r="J36" s="30">
        <f>TI_EHG_E!J36+TI_CO_E!J36+TI_BF_E!J36+TI_GW_E!J36+TI_RPI_E!J36+TI_PF_E!J36+TI_BKBPB_E!J36+TI_CL_E!J36+TI_BNG_E!J36+TI_LBB_E!J36+TI_CPP_E!J36+TI_GTL_E!J36+TI_NSP_E!J36</f>
        <v>2878.9214961306961</v>
      </c>
      <c r="K36" s="30">
        <f>TI_EHG_E!K36+TI_CO_E!K36+TI_BF_E!K36+TI_GW_E!K36+TI_RPI_E!K36+TI_PF_E!K36+TI_BKBPB_E!K36+TI_CL_E!K36+TI_BNG_E!K36+TI_LBB_E!K36+TI_CPP_E!K36+TI_GTL_E!K36+TI_NSP_E!K36</f>
        <v>2587.9117798796219</v>
      </c>
      <c r="L36" s="30">
        <f>TI_EHG_E!L36+TI_CO_E!L36+TI_BF_E!L36+TI_GW_E!L36+TI_RPI_E!L36+TI_PF_E!L36+TI_BKBPB_E!L36+TI_CL_E!L36+TI_BNG_E!L36+TI_LBB_E!L36+TI_CPP_E!L36+TI_GTL_E!L36+TI_NSP_E!L36</f>
        <v>2489.9870163370592</v>
      </c>
      <c r="M36" s="30">
        <f>TI_EHG_E!M36+TI_CO_E!M36+TI_BF_E!M36+TI_GW_E!M36+TI_RPI_E!M36+TI_PF_E!M36+TI_BKBPB_E!M36+TI_CL_E!M36+TI_BNG_E!M36+TI_LBB_E!M36+TI_CPP_E!M36+TI_GTL_E!M36+TI_NSP_E!M36</f>
        <v>2516.814703353396</v>
      </c>
      <c r="N36" s="30">
        <f>TI_EHG_E!N36+TI_CO_E!N36+TI_BF_E!N36+TI_GW_E!N36+TI_RPI_E!N36+TI_PF_E!N36+TI_BKBPB_E!N36+TI_CL_E!N36+TI_BNG_E!N36+TI_LBB_E!N36+TI_CPP_E!N36+TI_GTL_E!N36+TI_NSP_E!N36</f>
        <v>3158.3041272570936</v>
      </c>
      <c r="O36" s="30">
        <f>TI_EHG_E!O36+TI_CO_E!O36+TI_BF_E!O36+TI_GW_E!O36+TI_RPI_E!O36+TI_PF_E!O36+TI_BKBPB_E!O36+TI_CL_E!O36+TI_BNG_E!O36+TI_LBB_E!O36+TI_CPP_E!O36+TI_GTL_E!O36+TI_NSP_E!O36</f>
        <v>2992.5903697334479</v>
      </c>
      <c r="P36" s="30">
        <f>TI_EHG_E!P36+TI_CO_E!P36+TI_BF_E!P36+TI_GW_E!P36+TI_RPI_E!P36+TI_PF_E!P36+TI_BKBPB_E!P36+TI_CL_E!P36+TI_BNG_E!P36+TI_LBB_E!P36+TI_CPP_E!P36+TI_GTL_E!P36+TI_NSP_E!P36</f>
        <v>3039.323817712811</v>
      </c>
      <c r="Q36" s="30">
        <f>TI_EHG_E!Q36+TI_CO_E!Q36+TI_BF_E!Q36+TI_GW_E!Q36+TI_RPI_E!Q36+TI_PF_E!Q36+TI_BKBPB_E!Q36+TI_CL_E!Q36+TI_BNG_E!Q36+TI_LBB_E!Q36+TI_CPP_E!Q36+TI_GTL_E!Q36+TI_NSP_E!Q36</f>
        <v>3391.081513327601</v>
      </c>
      <c r="R36" s="30">
        <f>TI_EHG_E!R36+TI_CO_E!R36+TI_BF_E!R36+TI_GW_E!R36+TI_RPI_E!R36+TI_PF_E!R36+TI_BKBPB_E!R36+TI_CL_E!R36+TI_BNG_E!R36+TI_LBB_E!R36+TI_CPP_E!R36+TI_GTL_E!R36+TI_NSP_E!R36</f>
        <v>3585.6840928632841</v>
      </c>
      <c r="S36" s="30">
        <f>TI_EHG_E!S36+TI_CO_E!S36+TI_BF_E!S36+TI_GW_E!S36+TI_RPI_E!S36+TI_PF_E!S36+TI_BKBPB_E!S36+TI_CL_E!S36+TI_BNG_E!S36+TI_LBB_E!S36+TI_CPP_E!S36+TI_GTL_E!S36+TI_NSP_E!S36</f>
        <v>3497.3484092863278</v>
      </c>
      <c r="T36" s="30">
        <f>TI_EHG_E!T36+TI_CO_E!T36+TI_BF_E!T36+TI_GW_E!T36+TI_RPI_E!T36+TI_PF_E!T36+TI_BKBPB_E!T36+TI_CL_E!T36+TI_BNG_E!T36+TI_LBB_E!T36+TI_CPP_E!T36+TI_GTL_E!T36+TI_NSP_E!T36</f>
        <v>3967.49630266552</v>
      </c>
      <c r="U36" s="30">
        <f>TI_EHG_E!U36+TI_CO_E!U36+TI_BF_E!U36+TI_GW_E!U36+TI_RPI_E!U36+TI_PF_E!U36+TI_BKBPB_E!U36+TI_CL_E!U36+TI_BNG_E!U36+TI_LBB_E!U36+TI_CPP_E!U36+TI_GTL_E!U36+TI_NSP_E!U36</f>
        <v>3923.1147033533962</v>
      </c>
      <c r="V36" s="30">
        <f>TI_EHG_E!V36+TI_CO_E!V36+TI_BF_E!V36+TI_GW_E!V36+TI_RPI_E!V36+TI_PF_E!V36+TI_BKBPB_E!V36+TI_CL_E!V36+TI_BNG_E!V36+TI_LBB_E!V36+TI_CPP_E!V36+TI_GTL_E!V36+TI_NSP_E!V36</f>
        <v>4028.9779019776443</v>
      </c>
      <c r="W36" s="30">
        <f>TI_EHG_E!W36+TI_CO_E!W36+TI_BF_E!W36+TI_GW_E!W36+TI_RPI_E!W36+TI_PF_E!W36+TI_BKBPB_E!W36+TI_CL_E!W36+TI_BNG_E!W36+TI_LBB_E!W36+TI_CPP_E!W36+TI_GTL_E!W36+TI_NSP_E!W36</f>
        <v>3849.3075666380046</v>
      </c>
      <c r="X36" s="30">
        <f>TI_EHG_E!X36+TI_CO_E!X36+TI_BF_E!X36+TI_GW_E!X36+TI_RPI_E!X36+TI_PF_E!X36+TI_BKBPB_E!X36+TI_CL_E!X36+TI_BNG_E!X36+TI_LBB_E!X36+TI_CPP_E!X36+TI_GTL_E!X36+TI_NSP_E!X36</f>
        <v>3943.1050730868442</v>
      </c>
    </row>
    <row r="37" spans="1:24" ht="11.25" customHeight="1" x14ac:dyDescent="0.2">
      <c r="A37" s="39" t="s">
        <v>61</v>
      </c>
      <c r="B37" s="23" t="s">
        <v>62</v>
      </c>
      <c r="C37" s="30">
        <f>TI_EHG_E!C37+TI_CO_E!C37+TI_BF_E!C37+TI_GW_E!C37+TI_RPI_E!C37+TI_PF_E!C37+TI_BKBPB_E!C37+TI_CL_E!C37+TI_BNG_E!C37+TI_LBB_E!C37+TI_CPP_E!C37+TI_GTL_E!C37+TI_NSP_E!C37</f>
        <v>9637.2287188306091</v>
      </c>
      <c r="D37" s="30">
        <f>TI_EHG_E!D37+TI_CO_E!D37+TI_BF_E!D37+TI_GW_E!D37+TI_RPI_E!D37+TI_PF_E!D37+TI_BKBPB_E!D37+TI_CL_E!D37+TI_BNG_E!D37+TI_LBB_E!D37+TI_CPP_E!D37+TI_GTL_E!D37+TI_NSP_E!D37</f>
        <v>9330.5052450558906</v>
      </c>
      <c r="E37" s="30">
        <f>TI_EHG_E!E37+TI_CO_E!E37+TI_BF_E!E37+TI_GW_E!E37+TI_RPI_E!E37+TI_PF_E!E37+TI_BKBPB_E!E37+TI_CL_E!E37+TI_BNG_E!E37+TI_LBB_E!E37+TI_CPP_E!E37+TI_GTL_E!E37+TI_NSP_E!E37</f>
        <v>8990.7350816852959</v>
      </c>
      <c r="F37" s="30">
        <f>TI_EHG_E!F37+TI_CO_E!F37+TI_BF_E!F37+TI_GW_E!F37+TI_RPI_E!F37+TI_PF_E!F37+TI_BKBPB_E!F37+TI_CL_E!F37+TI_BNG_E!F37+TI_LBB_E!F37+TI_CPP_E!F37+TI_GTL_E!F37+TI_NSP_E!F37</f>
        <v>10074.058383490972</v>
      </c>
      <c r="G37" s="30">
        <f>TI_EHG_E!G37+TI_CO_E!G37+TI_BF_E!G37+TI_GW_E!G37+TI_RPI_E!G37+TI_PF_E!G37+TI_BKBPB_E!G37+TI_CL_E!G37+TI_BNG_E!G37+TI_LBB_E!G37+TI_CPP_E!G37+TI_GTL_E!G37+TI_NSP_E!G37</f>
        <v>11225.026913155632</v>
      </c>
      <c r="H37" s="30">
        <f>TI_EHG_E!H37+TI_CO_E!H37+TI_BF_E!H37+TI_GW_E!H37+TI_RPI_E!H37+TI_PF_E!H37+TI_BKBPB_E!H37+TI_CL_E!H37+TI_BNG_E!H37+TI_LBB_E!H37+TI_CPP_E!H37+TI_GTL_E!H37+TI_NSP_E!H37</f>
        <v>11254.335339638863</v>
      </c>
      <c r="I37" s="30">
        <f>TI_EHG_E!I37+TI_CO_E!I37+TI_BF_E!I37+TI_GW_E!I37+TI_RPI_E!I37+TI_PF_E!I37+TI_BKBPB_E!I37+TI_CL_E!I37+TI_BNG_E!I37+TI_LBB_E!I37+TI_CPP_E!I37+TI_GTL_E!I37+TI_NSP_E!I37</f>
        <v>10142.693207222699</v>
      </c>
      <c r="J37" s="30">
        <f>TI_EHG_E!J37+TI_CO_E!J37+TI_BF_E!J37+TI_GW_E!J37+TI_RPI_E!J37+TI_PF_E!J37+TI_BKBPB_E!J37+TI_CL_E!J37+TI_BNG_E!J37+TI_LBB_E!J37+TI_CPP_E!J37+TI_GTL_E!J37+TI_NSP_E!J37</f>
        <v>10105.157867583834</v>
      </c>
      <c r="K37" s="30">
        <f>TI_EHG_E!K37+TI_CO_E!K37+TI_BF_E!K37+TI_GW_E!K37+TI_RPI_E!K37+TI_PF_E!K37+TI_BKBPB_E!K37+TI_CL_E!K37+TI_BNG_E!K37+TI_LBB_E!K37+TI_CPP_E!K37+TI_GTL_E!K37+TI_NSP_E!K37</f>
        <v>8008.2250214961286</v>
      </c>
      <c r="L37" s="30">
        <f>TI_EHG_E!L37+TI_CO_E!L37+TI_BF_E!L37+TI_GW_E!L37+TI_RPI_E!L37+TI_PF_E!L37+TI_BKBPB_E!L37+TI_CL_E!L37+TI_BNG_E!L37+TI_LBB_E!L37+TI_CPP_E!L37+TI_GTL_E!L37+TI_NSP_E!L37</f>
        <v>7275.2682717110911</v>
      </c>
      <c r="M37" s="30">
        <f>TI_EHG_E!M37+TI_CO_E!M37+TI_BF_E!M37+TI_GW_E!M37+TI_RPI_E!M37+TI_PF_E!M37+TI_BKBPB_E!M37+TI_CL_E!M37+TI_BNG_E!M37+TI_LBB_E!M37+TI_CPP_E!M37+TI_GTL_E!M37+TI_NSP_E!M37</f>
        <v>8445.8481513327588</v>
      </c>
      <c r="N37" s="30">
        <f>TI_EHG_E!N37+TI_CO_E!N37+TI_BF_E!N37+TI_GW_E!N37+TI_RPI_E!N37+TI_PF_E!N37+TI_BKBPB_E!N37+TI_CL_E!N37+TI_BNG_E!N37+TI_LBB_E!N37+TI_CPP_E!N37+TI_GTL_E!N37+TI_NSP_E!N37</f>
        <v>8152.2165950128983</v>
      </c>
      <c r="O37" s="30">
        <f>TI_EHG_E!O37+TI_CO_E!O37+TI_BF_E!O37+TI_GW_E!O37+TI_RPI_E!O37+TI_PF_E!O37+TI_BKBPB_E!O37+TI_CL_E!O37+TI_BNG_E!O37+TI_LBB_E!O37+TI_CPP_E!O37+TI_GTL_E!O37+TI_NSP_E!O37</f>
        <v>7798.6661220980222</v>
      </c>
      <c r="P37" s="30">
        <f>TI_EHG_E!P37+TI_CO_E!P37+TI_BF_E!P37+TI_GW_E!P37+TI_RPI_E!P37+TI_PF_E!P37+TI_BKBPB_E!P37+TI_CL_E!P37+TI_BNG_E!P37+TI_LBB_E!P37+TI_CPP_E!P37+TI_GTL_E!P37+TI_NSP_E!P37</f>
        <v>8466.9632846087716</v>
      </c>
      <c r="Q37" s="30">
        <f>TI_EHG_E!Q37+TI_CO_E!Q37+TI_BF_E!Q37+TI_GW_E!Q37+TI_RPI_E!Q37+TI_PF_E!Q37+TI_BKBPB_E!Q37+TI_CL_E!Q37+TI_BNG_E!Q37+TI_LBB_E!Q37+TI_CPP_E!Q37+TI_GTL_E!Q37+TI_NSP_E!Q37</f>
        <v>9184.7168529664668</v>
      </c>
      <c r="R37" s="30">
        <f>TI_EHG_E!R37+TI_CO_E!R37+TI_BF_E!R37+TI_GW_E!R37+TI_RPI_E!R37+TI_PF_E!R37+TI_BKBPB_E!R37+TI_CL_E!R37+TI_BNG_E!R37+TI_LBB_E!R37+TI_CPP_E!R37+TI_GTL_E!R37+TI_NSP_E!R37</f>
        <v>9172.6847807394661</v>
      </c>
      <c r="S37" s="30">
        <f>TI_EHG_E!S37+TI_CO_E!S37+TI_BF_E!S37+TI_GW_E!S37+TI_RPI_E!S37+TI_PF_E!S37+TI_BKBPB_E!S37+TI_CL_E!S37+TI_BNG_E!S37+TI_LBB_E!S37+TI_CPP_E!S37+TI_GTL_E!S37+TI_NSP_E!S37</f>
        <v>9786.7581255374043</v>
      </c>
      <c r="T37" s="30">
        <f>TI_EHG_E!T37+TI_CO_E!T37+TI_BF_E!T37+TI_GW_E!T37+TI_RPI_E!T37+TI_PF_E!T37+TI_BKBPB_E!T37+TI_CL_E!T37+TI_BNG_E!T37+TI_LBB_E!T37+TI_CPP_E!T37+TI_GTL_E!T37+TI_NSP_E!T37</f>
        <v>9418.5957007738616</v>
      </c>
      <c r="U37" s="30">
        <f>TI_EHG_E!U37+TI_CO_E!U37+TI_BF_E!U37+TI_GW_E!U37+TI_RPI_E!U37+TI_PF_E!U37+TI_BKBPB_E!U37+TI_CL_E!U37+TI_BNG_E!U37+TI_LBB_E!U37+TI_CPP_E!U37+TI_GTL_E!U37+TI_NSP_E!U37</f>
        <v>6874.489079965605</v>
      </c>
      <c r="V37" s="30">
        <f>TI_EHG_E!V37+TI_CO_E!V37+TI_BF_E!V37+TI_GW_E!V37+TI_RPI_E!V37+TI_PF_E!V37+TI_BKBPB_E!V37+TI_CL_E!V37+TI_BNG_E!V37+TI_LBB_E!V37+TI_CPP_E!V37+TI_GTL_E!V37+TI_NSP_E!V37</f>
        <v>7972.6848667239883</v>
      </c>
      <c r="W37" s="30">
        <f>TI_EHG_E!W37+TI_CO_E!W37+TI_BF_E!W37+TI_GW_E!W37+TI_RPI_E!W37+TI_PF_E!W37+TI_BKBPB_E!W37+TI_CL_E!W37+TI_BNG_E!W37+TI_LBB_E!W37+TI_CPP_E!W37+TI_GTL_E!W37+TI_NSP_E!W37</f>
        <v>8613.1580395528817</v>
      </c>
      <c r="X37" s="30">
        <f>TI_EHG_E!X37+TI_CO_E!X37+TI_BF_E!X37+TI_GW_E!X37+TI_RPI_E!X37+TI_PF_E!X37+TI_BKBPB_E!X37+TI_CL_E!X37+TI_BNG_E!X37+TI_LBB_E!X37+TI_CPP_E!X37+TI_GTL_E!X37+TI_NSP_E!X37</f>
        <v>9276.7607050730858</v>
      </c>
    </row>
    <row r="38" spans="1:24" ht="11.25" customHeight="1" x14ac:dyDescent="0.2">
      <c r="A38" s="39" t="s">
        <v>63</v>
      </c>
      <c r="B38" s="23" t="s">
        <v>64</v>
      </c>
      <c r="C38" s="30">
        <f>TI_EHG_E!C38+TI_CO_E!C38+TI_BF_E!C38+TI_GW_E!C38+TI_RPI_E!C38+TI_PF_E!C38+TI_BKBPB_E!C38+TI_CL_E!C38+TI_BNG_E!C38+TI_LBB_E!C38+TI_CPP_E!C38+TI_GTL_E!C38+TI_NSP_E!C38</f>
        <v>4.2251934651762681</v>
      </c>
      <c r="D38" s="30">
        <f>TI_EHG_E!D38+TI_CO_E!D38+TI_BF_E!D38+TI_GW_E!D38+TI_RPI_E!D38+TI_PF_E!D38+TI_BKBPB_E!D38+TI_CL_E!D38+TI_BNG_E!D38+TI_LBB_E!D38+TI_CPP_E!D38+TI_GTL_E!D38+TI_NSP_E!D38</f>
        <v>1.050902837489252</v>
      </c>
      <c r="E38" s="30">
        <f>TI_EHG_E!E38+TI_CO_E!E38+TI_BF_E!E38+TI_GW_E!E38+TI_RPI_E!E38+TI_PF_E!E38+TI_BKBPB_E!E38+TI_CL_E!E38+TI_BNG_E!E38+TI_LBB_E!E38+TI_CPP_E!E38+TI_GTL_E!E38+TI_NSP_E!E38</f>
        <v>3.1527944969905422</v>
      </c>
      <c r="F38" s="30">
        <f>TI_EHG_E!F38+TI_CO_E!F38+TI_BF_E!F38+TI_GW_E!F38+TI_RPI_E!F38+TI_PF_E!F38+TI_BKBPB_E!F38+TI_CL_E!F38+TI_BNG_E!F38+TI_LBB_E!F38+TI_CPP_E!F38+TI_GTL_E!F38+TI_NSP_E!F38</f>
        <v>10.568787618228718</v>
      </c>
      <c r="G38" s="30">
        <f>TI_EHG_E!G38+TI_CO_E!G38+TI_BF_E!G38+TI_GW_E!G38+TI_RPI_E!G38+TI_PF_E!G38+TI_BKBPB_E!G38+TI_CL_E!G38+TI_BNG_E!G38+TI_LBB_E!G38+TI_CPP_E!G38+TI_GTL_E!G38+TI_NSP_E!G38</f>
        <v>1.058125537403267</v>
      </c>
      <c r="H38" s="30">
        <f>TI_EHG_E!H38+TI_CO_E!H38+TI_BF_E!H38+TI_GW_E!H38+TI_RPI_E!H38+TI_PF_E!H38+TI_BKBPB_E!H38+TI_CL_E!H38+TI_BNG_E!H38+TI_LBB_E!H38+TI_CPP_E!H38+TI_GTL_E!H38+TI_NSP_E!H38</f>
        <v>12.61109200343938</v>
      </c>
      <c r="I38" s="30">
        <f>TI_EHG_E!I38+TI_CO_E!I38+TI_BF_E!I38+TI_GW_E!I38+TI_RPI_E!I38+TI_PF_E!I38+TI_BKBPB_E!I38+TI_CL_E!I38+TI_BNG_E!I38+TI_LBB_E!I38+TI_CPP_E!I38+TI_GTL_E!I38+TI_NSP_E!I38</f>
        <v>4.2109200343938094</v>
      </c>
      <c r="J38" s="30">
        <f>TI_EHG_E!J38+TI_CO_E!J38+TI_BF_E!J38+TI_GW_E!J38+TI_RPI_E!J38+TI_PF_E!J38+TI_BKBPB_E!J38+TI_CL_E!J38+TI_BNG_E!J38+TI_LBB_E!J38+TI_CPP_E!J38+TI_GTL_E!J38+TI_NSP_E!J38</f>
        <v>0</v>
      </c>
      <c r="K38" s="30">
        <f>TI_EHG_E!K38+TI_CO_E!K38+TI_BF_E!K38+TI_GW_E!K38+TI_RPI_E!K38+TI_PF_E!K38+TI_BKBPB_E!K38+TI_CL_E!K38+TI_BNG_E!K38+TI_LBB_E!K38+TI_CPP_E!K38+TI_GTL_E!K38+TI_NSP_E!K38</f>
        <v>1.0393809114359409</v>
      </c>
      <c r="L38" s="30">
        <f>TI_EHG_E!L38+TI_CO_E!L38+TI_BF_E!L38+TI_GW_E!L38+TI_RPI_E!L38+TI_PF_E!L38+TI_BKBPB_E!L38+TI_CL_E!L38+TI_BNG_E!L38+TI_LBB_E!L38+TI_CPP_E!L38+TI_GTL_E!L38+TI_NSP_E!L38</f>
        <v>0</v>
      </c>
      <c r="M38" s="30">
        <f>TI_EHG_E!M38+TI_CO_E!M38+TI_BF_E!M38+TI_GW_E!M38+TI_RPI_E!M38+TI_PF_E!M38+TI_BKBPB_E!M38+TI_CL_E!M38+TI_BNG_E!M38+TI_LBB_E!M38+TI_CPP_E!M38+TI_GTL_E!M38+TI_NSP_E!M38</f>
        <v>2.116165090283749</v>
      </c>
      <c r="N38" s="30">
        <f>TI_EHG_E!N38+TI_CO_E!N38+TI_BF_E!N38+TI_GW_E!N38+TI_RPI_E!N38+TI_PF_E!N38+TI_BKBPB_E!N38+TI_CL_E!N38+TI_BNG_E!N38+TI_LBB_E!N38+TI_CPP_E!N38+TI_GTL_E!N38+TI_NSP_E!N38</f>
        <v>4.1797936371453144</v>
      </c>
      <c r="O38" s="30">
        <f>TI_EHG_E!O38+TI_CO_E!O38+TI_BF_E!O38+TI_GW_E!O38+TI_RPI_E!O38+TI_PF_E!O38+TI_BKBPB_E!O38+TI_CL_E!O38+TI_BNG_E!O38+TI_LBB_E!O38+TI_CPP_E!O38+TI_GTL_E!O38+TI_NSP_E!O38</f>
        <v>1.0393809114359409</v>
      </c>
      <c r="P38" s="30">
        <f>TI_EHG_E!P38+TI_CO_E!P38+TI_BF_E!P38+TI_GW_E!P38+TI_RPI_E!P38+TI_PF_E!P38+TI_BKBPB_E!P38+TI_CL_E!P38+TI_BNG_E!P38+TI_LBB_E!P38+TI_CPP_E!P38+TI_GTL_E!P38+TI_NSP_E!P38</f>
        <v>0</v>
      </c>
      <c r="Q38" s="30">
        <f>TI_EHG_E!Q38+TI_CO_E!Q38+TI_BF_E!Q38+TI_GW_E!Q38+TI_RPI_E!Q38+TI_PF_E!Q38+TI_BKBPB_E!Q38+TI_CL_E!Q38+TI_BNG_E!Q38+TI_LBB_E!Q38+TI_CPP_E!Q38+TI_GTL_E!Q38+TI_NSP_E!Q38</f>
        <v>2.1090283748925192</v>
      </c>
      <c r="R38" s="30">
        <f>TI_EHG_E!R38+TI_CO_E!R38+TI_BF_E!R38+TI_GW_E!R38+TI_RPI_E!R38+TI_PF_E!R38+TI_BKBPB_E!R38+TI_CL_E!R38+TI_BNG_E!R38+TI_LBB_E!R38+TI_CPP_E!R38+TI_GTL_E!R38+TI_NSP_E!R38</f>
        <v>2.1214101461736887</v>
      </c>
      <c r="S38" s="30">
        <f>TI_EHG_E!S38+TI_CO_E!S38+TI_BF_E!S38+TI_GW_E!S38+TI_RPI_E!S38+TI_PF_E!S38+TI_BKBPB_E!S38+TI_CL_E!S38+TI_BNG_E!S38+TI_LBB_E!S38+TI_CPP_E!S38+TI_GTL_E!S38+TI_NSP_E!S38</f>
        <v>0</v>
      </c>
      <c r="T38" s="30">
        <f>TI_EHG_E!T38+TI_CO_E!T38+TI_BF_E!T38+TI_GW_E!T38+TI_RPI_E!T38+TI_PF_E!T38+TI_BKBPB_E!T38+TI_CL_E!T38+TI_BNG_E!T38+TI_LBB_E!T38+TI_CPP_E!T38+TI_GTL_E!T38+TI_NSP_E!T38</f>
        <v>1.031814273430782E-3</v>
      </c>
      <c r="U38" s="30">
        <f>TI_EHG_E!U38+TI_CO_E!U38+TI_BF_E!U38+TI_GW_E!U38+TI_RPI_E!U38+TI_PF_E!U38+TI_BKBPB_E!U38+TI_CL_E!U38+TI_BNG_E!U38+TI_LBB_E!U38+TI_CPP_E!U38+TI_GTL_E!U38+TI_NSP_E!U38</f>
        <v>9.4582975064488387E-3</v>
      </c>
      <c r="V38" s="30">
        <f>TI_EHG_E!V38+TI_CO_E!V38+TI_BF_E!V38+TI_GW_E!V38+TI_RPI_E!V38+TI_PF_E!V38+TI_BKBPB_E!V38+TI_CL_E!V38+TI_BNG_E!V38+TI_LBB_E!V38+TI_CPP_E!V38+TI_GTL_E!V38+TI_NSP_E!V38</f>
        <v>1.1064488392089418</v>
      </c>
      <c r="W38" s="30">
        <f>TI_EHG_E!W38+TI_CO_E!W38+TI_BF_E!W38+TI_GW_E!W38+TI_RPI_E!W38+TI_PF_E!W38+TI_BKBPB_E!W38+TI_CL_E!W38+TI_BNG_E!W38+TI_LBB_E!W38+TI_CPP_E!W38+TI_GTL_E!W38+TI_NSP_E!W38</f>
        <v>11.555202063628547</v>
      </c>
      <c r="X38" s="30">
        <f>TI_EHG_E!X38+TI_CO_E!X38+TI_BF_E!X38+TI_GW_E!X38+TI_RPI_E!X38+TI_PF_E!X38+TI_BKBPB_E!X38+TI_CL_E!X38+TI_BNG_E!X38+TI_LBB_E!X38+TI_CPP_E!X38+TI_GTL_E!X38+TI_NSP_E!X38</f>
        <v>0.78925193465176269</v>
      </c>
    </row>
    <row r="39" spans="1:24" ht="11.25" customHeight="1" x14ac:dyDescent="0.2">
      <c r="A39" s="39" t="s">
        <v>65</v>
      </c>
      <c r="B39" s="23" t="s">
        <v>66</v>
      </c>
      <c r="C39" s="30">
        <f>TI_EHG_E!C39+TI_CO_E!C39+TI_BF_E!C39+TI_GW_E!C39+TI_RPI_E!C39+TI_PF_E!C39+TI_BKBPB_E!C39+TI_CL_E!C39+TI_BNG_E!C39+TI_LBB_E!C39+TI_CPP_E!C39+TI_GTL_E!C39+TI_NSP_E!C39</f>
        <v>5.2904557179707652</v>
      </c>
      <c r="D39" s="30">
        <f>TI_EHG_E!D39+TI_CO_E!D39+TI_BF_E!D39+TI_GW_E!D39+TI_RPI_E!D39+TI_PF_E!D39+TI_BKBPB_E!D39+TI_CL_E!D39+TI_BNG_E!D39+TI_LBB_E!D39+TI_CPP_E!D39+TI_GTL_E!D39+TI_NSP_E!D39</f>
        <v>5.2904557179707652</v>
      </c>
      <c r="E39" s="30">
        <f>TI_EHG_E!E39+TI_CO_E!E39+TI_BF_E!E39+TI_GW_E!E39+TI_RPI_E!E39+TI_PF_E!E39+TI_BKBPB_E!E39+TI_CL_E!E39+TI_BNG_E!E39+TI_LBB_E!E39+TI_CPP_E!E39+TI_GTL_E!E39+TI_NSP_E!E39</f>
        <v>7.4066208082545133</v>
      </c>
      <c r="F39" s="30">
        <f>TI_EHG_E!F39+TI_CO_E!F39+TI_BF_E!F39+TI_GW_E!F39+TI_RPI_E!F39+TI_PF_E!F39+TI_BKBPB_E!F39+TI_CL_E!F39+TI_BNG_E!F39+TI_LBB_E!F39+TI_CPP_E!F39+TI_GTL_E!F39+TI_NSP_E!F39</f>
        <v>6.3484952708512461</v>
      </c>
      <c r="G39" s="30">
        <f>TI_EHG_E!G39+TI_CO_E!G39+TI_BF_E!G39+TI_GW_E!G39+TI_RPI_E!G39+TI_PF_E!G39+TI_BKBPB_E!G39+TI_CL_E!G39+TI_BNG_E!G39+TI_LBB_E!G39+TI_CPP_E!G39+TI_GTL_E!G39+TI_NSP_E!G39</f>
        <v>2.116165090283749</v>
      </c>
      <c r="H39" s="30">
        <f>TI_EHG_E!H39+TI_CO_E!H39+TI_BF_E!H39+TI_GW_E!H39+TI_RPI_E!H39+TI_PF_E!H39+TI_BKBPB_E!H39+TI_CL_E!H39+TI_BNG_E!H39+TI_LBB_E!H39+TI_CPP_E!H39+TI_GTL_E!H39+TI_NSP_E!H39</f>
        <v>14.526913155631986</v>
      </c>
      <c r="I39" s="30">
        <f>TI_EHG_E!I39+TI_CO_E!I39+TI_BF_E!I39+TI_GW_E!I39+TI_RPI_E!I39+TI_PF_E!I39+TI_BKBPB_E!I39+TI_CL_E!I39+TI_BNG_E!I39+TI_LBB_E!I39+TI_CPP_E!I39+TI_GTL_E!I39+TI_NSP_E!I39</f>
        <v>5.1602751504729154</v>
      </c>
      <c r="J39" s="30">
        <f>TI_EHG_E!J39+TI_CO_E!J39+TI_BF_E!J39+TI_GW_E!J39+TI_RPI_E!J39+TI_PF_E!J39+TI_BKBPB_E!J39+TI_CL_E!J39+TI_BNG_E!J39+TI_LBB_E!J39+TI_CPP_E!J39+TI_GTL_E!J39+TI_NSP_E!J39</f>
        <v>6.3082545141874462</v>
      </c>
      <c r="K39" s="30">
        <f>TI_EHG_E!K39+TI_CO_E!K39+TI_BF_E!K39+TI_GW_E!K39+TI_RPI_E!K39+TI_PF_E!K39+TI_BKBPB_E!K39+TI_CL_E!K39+TI_BNG_E!K39+TI_LBB_E!K39+TI_CPP_E!K39+TI_GTL_E!K39+TI_NSP_E!K39</f>
        <v>7.4066208082545133</v>
      </c>
      <c r="L39" s="30">
        <f>TI_EHG_E!L39+TI_CO_E!L39+TI_BF_E!L39+TI_GW_E!L39+TI_RPI_E!L39+TI_PF_E!L39+TI_BKBPB_E!L39+TI_CL_E!L39+TI_BNG_E!L39+TI_LBB_E!L39+TI_CPP_E!L39+TI_GTL_E!L39+TI_NSP_E!L39</f>
        <v>0</v>
      </c>
      <c r="M39" s="30">
        <f>TI_EHG_E!M39+TI_CO_E!M39+TI_BF_E!M39+TI_GW_E!M39+TI_RPI_E!M39+TI_PF_E!M39+TI_BKBPB_E!M39+TI_CL_E!M39+TI_BNG_E!M39+TI_LBB_E!M39+TI_CPP_E!M39+TI_GTL_E!M39+TI_NSP_E!M39</f>
        <v>0</v>
      </c>
      <c r="N39" s="30">
        <f>TI_EHG_E!N39+TI_CO_E!N39+TI_BF_E!N39+TI_GW_E!N39+TI_RPI_E!N39+TI_PF_E!N39+TI_BKBPB_E!N39+TI_CL_E!N39+TI_BNG_E!N39+TI_LBB_E!N39+TI_CPP_E!N39+TI_GTL_E!N39+TI_NSP_E!N39</f>
        <v>0</v>
      </c>
      <c r="O39" s="30">
        <f>TI_EHG_E!O39+TI_CO_E!O39+TI_BF_E!O39+TI_GW_E!O39+TI_RPI_E!O39+TI_PF_E!O39+TI_BKBPB_E!O39+TI_CL_E!O39+TI_BNG_E!O39+TI_LBB_E!O39+TI_CPP_E!O39+TI_GTL_E!O39+TI_NSP_E!O39</f>
        <v>0</v>
      </c>
      <c r="P39" s="30">
        <f>TI_EHG_E!P39+TI_CO_E!P39+TI_BF_E!P39+TI_GW_E!P39+TI_RPI_E!P39+TI_PF_E!P39+TI_BKBPB_E!P39+TI_CL_E!P39+TI_BNG_E!P39+TI_LBB_E!P39+TI_CPP_E!P39+TI_GTL_E!P39+TI_NSP_E!P39</f>
        <v>0</v>
      </c>
      <c r="Q39" s="30">
        <f>TI_EHG_E!Q39+TI_CO_E!Q39+TI_BF_E!Q39+TI_GW_E!Q39+TI_RPI_E!Q39+TI_PF_E!Q39+TI_BKBPB_E!Q39+TI_CL_E!Q39+TI_BNG_E!Q39+TI_LBB_E!Q39+TI_CPP_E!Q39+TI_GTL_E!Q39+TI_NSP_E!Q39</f>
        <v>0</v>
      </c>
      <c r="R39" s="30">
        <f>TI_EHG_E!R39+TI_CO_E!R39+TI_BF_E!R39+TI_GW_E!R39+TI_RPI_E!R39+TI_PF_E!R39+TI_BKBPB_E!R39+TI_CL_E!R39+TI_BNG_E!R39+TI_LBB_E!R39+TI_CPP_E!R39+TI_GTL_E!R39+TI_NSP_E!R39</f>
        <v>0</v>
      </c>
      <c r="S39" s="30">
        <f>TI_EHG_E!S39+TI_CO_E!S39+TI_BF_E!S39+TI_GW_E!S39+TI_RPI_E!S39+TI_PF_E!S39+TI_BKBPB_E!S39+TI_CL_E!S39+TI_BNG_E!S39+TI_LBB_E!S39+TI_CPP_E!S39+TI_GTL_E!S39+TI_NSP_E!S39</f>
        <v>0</v>
      </c>
      <c r="T39" s="30">
        <f>TI_EHG_E!T39+TI_CO_E!T39+TI_BF_E!T39+TI_GW_E!T39+TI_RPI_E!T39+TI_PF_E!T39+TI_BKBPB_E!T39+TI_CL_E!T39+TI_BNG_E!T39+TI_LBB_E!T39+TI_CPP_E!T39+TI_GTL_E!T39+TI_NSP_E!T39</f>
        <v>0</v>
      </c>
      <c r="U39" s="30">
        <f>TI_EHG_E!U39+TI_CO_E!U39+TI_BF_E!U39+TI_GW_E!U39+TI_RPI_E!U39+TI_PF_E!U39+TI_BKBPB_E!U39+TI_CL_E!U39+TI_BNG_E!U39+TI_LBB_E!U39+TI_CPP_E!U39+TI_GTL_E!U39+TI_NSP_E!U39</f>
        <v>0</v>
      </c>
      <c r="V39" s="30">
        <f>TI_EHG_E!V39+TI_CO_E!V39+TI_BF_E!V39+TI_GW_E!V39+TI_RPI_E!V39+TI_PF_E!V39+TI_BKBPB_E!V39+TI_CL_E!V39+TI_BNG_E!V39+TI_LBB_E!V39+TI_CPP_E!V39+TI_GTL_E!V39+TI_NSP_E!V39</f>
        <v>0</v>
      </c>
      <c r="W39" s="30">
        <f>TI_EHG_E!W39+TI_CO_E!W39+TI_BF_E!W39+TI_GW_E!W39+TI_RPI_E!W39+TI_PF_E!W39+TI_BKBPB_E!W39+TI_CL_E!W39+TI_BNG_E!W39+TI_LBB_E!W39+TI_CPP_E!W39+TI_GTL_E!W39+TI_NSP_E!W39</f>
        <v>0</v>
      </c>
      <c r="X39" s="30">
        <f>TI_EHG_E!X39+TI_CO_E!X39+TI_BF_E!X39+TI_GW_E!X39+TI_RPI_E!X39+TI_PF_E!X39+TI_BKBPB_E!X39+TI_CL_E!X39+TI_BNG_E!X39+TI_LBB_E!X39+TI_CPP_E!X39+TI_GTL_E!X39+TI_NSP_E!X39</f>
        <v>0</v>
      </c>
    </row>
    <row r="40" spans="1:24" ht="11.25" customHeight="1" x14ac:dyDescent="0.2">
      <c r="A40" s="39" t="s">
        <v>67</v>
      </c>
      <c r="B40" s="23" t="s">
        <v>68</v>
      </c>
      <c r="C40" s="30">
        <f>TI_EHG_E!C40+TI_CO_E!C40+TI_BF_E!C40+TI_GW_E!C40+TI_RPI_E!C40+TI_PF_E!C40+TI_BKBPB_E!C40+TI_CL_E!C40+TI_BNG_E!C40+TI_LBB_E!C40+TI_CPP_E!C40+TI_GTL_E!C40+TI_NSP_E!C40</f>
        <v>381.30920034393807</v>
      </c>
      <c r="D40" s="30">
        <f>TI_EHG_E!D40+TI_CO_E!D40+TI_BF_E!D40+TI_GW_E!D40+TI_RPI_E!D40+TI_PF_E!D40+TI_BKBPB_E!D40+TI_CL_E!D40+TI_BNG_E!D40+TI_LBB_E!D40+TI_CPP_E!D40+TI_GTL_E!D40+TI_NSP_E!D40</f>
        <v>698.10111779879605</v>
      </c>
      <c r="E40" s="30">
        <f>TI_EHG_E!E40+TI_CO_E!E40+TI_BF_E!E40+TI_GW_E!E40+TI_RPI_E!E40+TI_PF_E!E40+TI_BKBPB_E!E40+TI_CL_E!E40+TI_BNG_E!E40+TI_LBB_E!E40+TI_CPP_E!E40+TI_GTL_E!E40+TI_NSP_E!E40</f>
        <v>736.84909716251082</v>
      </c>
      <c r="F40" s="30">
        <f>TI_EHG_E!F40+TI_CO_E!F40+TI_BF_E!F40+TI_GW_E!F40+TI_RPI_E!F40+TI_PF_E!F40+TI_BKBPB_E!F40+TI_CL_E!F40+TI_BNG_E!F40+TI_LBB_E!F40+TI_CPP_E!F40+TI_GTL_E!F40+TI_NSP_E!F40</f>
        <v>650.27558039552866</v>
      </c>
      <c r="G40" s="30">
        <f>TI_EHG_E!G40+TI_CO_E!G40+TI_BF_E!G40+TI_GW_E!G40+TI_RPI_E!G40+TI_PF_E!G40+TI_BKBPB_E!G40+TI_CL_E!G40+TI_BNG_E!G40+TI_LBB_E!G40+TI_CPP_E!G40+TI_GTL_E!G40+TI_NSP_E!G40</f>
        <v>866.85399828030961</v>
      </c>
      <c r="H40" s="30">
        <f>TI_EHG_E!H40+TI_CO_E!H40+TI_BF_E!H40+TI_GW_E!H40+TI_RPI_E!H40+TI_PF_E!H40+TI_BKBPB_E!H40+TI_CL_E!H40+TI_BNG_E!H40+TI_LBB_E!H40+TI_CPP_E!H40+TI_GTL_E!H40+TI_NSP_E!H40</f>
        <v>1023.9502149613069</v>
      </c>
      <c r="I40" s="30">
        <f>TI_EHG_E!I40+TI_CO_E!I40+TI_BF_E!I40+TI_GW_E!I40+TI_RPI_E!I40+TI_PF_E!I40+TI_BKBPB_E!I40+TI_CL_E!I40+TI_BNG_E!I40+TI_LBB_E!I40+TI_CPP_E!I40+TI_GTL_E!I40+TI_NSP_E!I40</f>
        <v>732.31186586414435</v>
      </c>
      <c r="J40" s="30">
        <f>TI_EHG_E!J40+TI_CO_E!J40+TI_BF_E!J40+TI_GW_E!J40+TI_RPI_E!J40+TI_PF_E!J40+TI_BKBPB_E!J40+TI_CL_E!J40+TI_BNG_E!J40+TI_LBB_E!J40+TI_CPP_E!J40+TI_GTL_E!J40+TI_NSP_E!J40</f>
        <v>840.50206362854681</v>
      </c>
      <c r="K40" s="30">
        <f>TI_EHG_E!K40+TI_CO_E!K40+TI_BF_E!K40+TI_GW_E!K40+TI_RPI_E!K40+TI_PF_E!K40+TI_BKBPB_E!K40+TI_CL_E!K40+TI_BNG_E!K40+TI_LBB_E!K40+TI_CPP_E!K40+TI_GTL_E!K40+TI_NSP_E!K40</f>
        <v>994.19896818572647</v>
      </c>
      <c r="L40" s="30">
        <f>TI_EHG_E!L40+TI_CO_E!L40+TI_BF_E!L40+TI_GW_E!L40+TI_RPI_E!L40+TI_PF_E!L40+TI_BKBPB_E!L40+TI_CL_E!L40+TI_BNG_E!L40+TI_LBB_E!L40+TI_CPP_E!L40+TI_GTL_E!L40+TI_NSP_E!L40</f>
        <v>1217.0687016337058</v>
      </c>
      <c r="M40" s="30">
        <f>TI_EHG_E!M40+TI_CO_E!M40+TI_BF_E!M40+TI_GW_E!M40+TI_RPI_E!M40+TI_PF_E!M40+TI_BKBPB_E!M40+TI_CL_E!M40+TI_BNG_E!M40+TI_LBB_E!M40+TI_CPP_E!M40+TI_GTL_E!M40+TI_NSP_E!M40</f>
        <v>1325.099570077386</v>
      </c>
      <c r="N40" s="30">
        <f>TI_EHG_E!N40+TI_CO_E!N40+TI_BF_E!N40+TI_GW_E!N40+TI_RPI_E!N40+TI_PF_E!N40+TI_BKBPB_E!N40+TI_CL_E!N40+TI_BNG_E!N40+TI_LBB_E!N40+TI_CPP_E!N40+TI_GTL_E!N40+TI_NSP_E!N40</f>
        <v>1164.5163370593293</v>
      </c>
      <c r="O40" s="30">
        <f>TI_EHG_E!O40+TI_CO_E!O40+TI_BF_E!O40+TI_GW_E!O40+TI_RPI_E!O40+TI_PF_E!O40+TI_BKBPB_E!O40+TI_CL_E!O40+TI_BNG_E!O40+TI_LBB_E!O40+TI_CPP_E!O40+TI_GTL_E!O40+TI_NSP_E!O40</f>
        <v>1150.2009458297505</v>
      </c>
      <c r="P40" s="30">
        <f>TI_EHG_E!P40+TI_CO_E!P40+TI_BF_E!P40+TI_GW_E!P40+TI_RPI_E!P40+TI_PF_E!P40+TI_BKBPB_E!P40+TI_CL_E!P40+TI_BNG_E!P40+TI_LBB_E!P40+TI_CPP_E!P40+TI_GTL_E!P40+TI_NSP_E!P40</f>
        <v>1483.6405846947548</v>
      </c>
      <c r="Q40" s="30">
        <f>TI_EHG_E!Q40+TI_CO_E!Q40+TI_BF_E!Q40+TI_GW_E!Q40+TI_RPI_E!Q40+TI_PF_E!Q40+TI_BKBPB_E!Q40+TI_CL_E!Q40+TI_BNG_E!Q40+TI_LBB_E!Q40+TI_CPP_E!Q40+TI_GTL_E!Q40+TI_NSP_E!Q40</f>
        <v>1442.4519346517625</v>
      </c>
      <c r="R40" s="30">
        <f>TI_EHG_E!R40+TI_CO_E!R40+TI_BF_E!R40+TI_GW_E!R40+TI_RPI_E!R40+TI_PF_E!R40+TI_BKBPB_E!R40+TI_CL_E!R40+TI_BNG_E!R40+TI_LBB_E!R40+TI_CPP_E!R40+TI_GTL_E!R40+TI_NSP_E!R40</f>
        <v>1428.3043852106621</v>
      </c>
      <c r="S40" s="30">
        <f>TI_EHG_E!S40+TI_CO_E!S40+TI_BF_E!S40+TI_GW_E!S40+TI_RPI_E!S40+TI_PF_E!S40+TI_BKBPB_E!S40+TI_CL_E!S40+TI_BNG_E!S40+TI_LBB_E!S40+TI_CPP_E!S40+TI_GTL_E!S40+TI_NSP_E!S40</f>
        <v>1276.9854686156491</v>
      </c>
      <c r="T40" s="30">
        <f>TI_EHG_E!T40+TI_CO_E!T40+TI_BF_E!T40+TI_GW_E!T40+TI_RPI_E!T40+TI_PF_E!T40+TI_BKBPB_E!T40+TI_CL_E!T40+TI_BNG_E!T40+TI_LBB_E!T40+TI_CPP_E!T40+TI_GTL_E!T40+TI_NSP_E!T40</f>
        <v>1335.7401547721408</v>
      </c>
      <c r="U40" s="30">
        <f>TI_EHG_E!U40+TI_CO_E!U40+TI_BF_E!U40+TI_GW_E!U40+TI_RPI_E!U40+TI_PF_E!U40+TI_BKBPB_E!U40+TI_CL_E!U40+TI_BNG_E!U40+TI_LBB_E!U40+TI_CPP_E!U40+TI_GTL_E!U40+TI_NSP_E!U40</f>
        <v>1333.9771281169387</v>
      </c>
      <c r="V40" s="30">
        <f>TI_EHG_E!V40+TI_CO_E!V40+TI_BF_E!V40+TI_GW_E!V40+TI_RPI_E!V40+TI_PF_E!V40+TI_BKBPB_E!V40+TI_CL_E!V40+TI_BNG_E!V40+TI_LBB_E!V40+TI_CPP_E!V40+TI_GTL_E!V40+TI_NSP_E!V40</f>
        <v>1419.5868443680138</v>
      </c>
      <c r="W40" s="30">
        <f>TI_EHG_E!W40+TI_CO_E!W40+TI_BF_E!W40+TI_GW_E!W40+TI_RPI_E!W40+TI_PF_E!W40+TI_BKBPB_E!W40+TI_CL_E!W40+TI_BNG_E!W40+TI_LBB_E!W40+TI_CPP_E!W40+TI_GTL_E!W40+TI_NSP_E!W40</f>
        <v>2313.2017196904553</v>
      </c>
      <c r="X40" s="30">
        <f>TI_EHG_E!X40+TI_CO_E!X40+TI_BF_E!X40+TI_GW_E!X40+TI_RPI_E!X40+TI_PF_E!X40+TI_BKBPB_E!X40+TI_CL_E!X40+TI_BNG_E!X40+TI_LBB_E!X40+TI_CPP_E!X40+TI_GTL_E!X40+TI_NSP_E!X40</f>
        <v>2534.7618228718834</v>
      </c>
    </row>
    <row r="41" spans="1:24" ht="11.25" customHeight="1" x14ac:dyDescent="0.2">
      <c r="A41" s="39" t="s">
        <v>69</v>
      </c>
      <c r="B41" s="23" t="s">
        <v>70</v>
      </c>
      <c r="C41" s="30">
        <f>TI_EHG_E!C41+TI_CO_E!C41+TI_BF_E!C41+TI_GW_E!C41+TI_RPI_E!C41+TI_PF_E!C41+TI_BKBPB_E!C41+TI_CL_E!C41+TI_BNG_E!C41+TI_LBB_E!C41+TI_CPP_E!C41+TI_GTL_E!C41+TI_NSP_E!C41</f>
        <v>1633.1135855546001</v>
      </c>
      <c r="D41" s="30">
        <f>TI_EHG_E!D41+TI_CO_E!D41+TI_BF_E!D41+TI_GW_E!D41+TI_RPI_E!D41+TI_PF_E!D41+TI_BKBPB_E!D41+TI_CL_E!D41+TI_BNG_E!D41+TI_LBB_E!D41+TI_CPP_E!D41+TI_GTL_E!D41+TI_NSP_E!D41</f>
        <v>1487.0760103181428</v>
      </c>
      <c r="E41" s="30">
        <f>TI_EHG_E!E41+TI_CO_E!E41+TI_BF_E!E41+TI_GW_E!E41+TI_RPI_E!E41+TI_PF_E!E41+TI_BKBPB_E!E41+TI_CL_E!E41+TI_BNG_E!E41+TI_LBB_E!E41+TI_CPP_E!E41+TI_GTL_E!E41+TI_NSP_E!E41</f>
        <v>1081.8834909716252</v>
      </c>
      <c r="F41" s="30">
        <f>TI_EHG_E!F41+TI_CO_E!F41+TI_BF_E!F41+TI_GW_E!F41+TI_RPI_E!F41+TI_PF_E!F41+TI_BKBPB_E!F41+TI_CL_E!F41+TI_BNG_E!F41+TI_LBB_E!F41+TI_CPP_E!F41+TI_GTL_E!F41+TI_NSP_E!F41</f>
        <v>2624.4817712811691</v>
      </c>
      <c r="G41" s="30">
        <f>TI_EHG_E!G41+TI_CO_E!G41+TI_BF_E!G41+TI_GW_E!G41+TI_RPI_E!G41+TI_PF_E!G41+TI_BKBPB_E!G41+TI_CL_E!G41+TI_BNG_E!G41+TI_LBB_E!G41+TI_CPP_E!G41+TI_GTL_E!G41+TI_NSP_E!G41</f>
        <v>5143.4612209802226</v>
      </c>
      <c r="H41" s="30">
        <f>TI_EHG_E!H41+TI_CO_E!H41+TI_BF_E!H41+TI_GW_E!H41+TI_RPI_E!H41+TI_PF_E!H41+TI_BKBPB_E!H41+TI_CL_E!H41+TI_BNG_E!H41+TI_LBB_E!H41+TI_CPP_E!H41+TI_GTL_E!H41+TI_NSP_E!H41</f>
        <v>5083.1313843508169</v>
      </c>
      <c r="I41" s="30">
        <f>TI_EHG_E!I41+TI_CO_E!I41+TI_BF_E!I41+TI_GW_E!I41+TI_RPI_E!I41+TI_PF_E!I41+TI_BKBPB_E!I41+TI_CL_E!I41+TI_BNG_E!I41+TI_LBB_E!I41+TI_CPP_E!I41+TI_GTL_E!I41+TI_NSP_E!I41</f>
        <v>5376.8808254514179</v>
      </c>
      <c r="J41" s="30">
        <f>TI_EHG_E!J41+TI_CO_E!J41+TI_BF_E!J41+TI_GW_E!J41+TI_RPI_E!J41+TI_PF_E!J41+TI_BKBPB_E!J41+TI_CL_E!J41+TI_BNG_E!J41+TI_LBB_E!J41+TI_CPP_E!J41+TI_GTL_E!J41+TI_NSP_E!J41</f>
        <v>5199.8745485812551</v>
      </c>
      <c r="K41" s="30">
        <f>TI_EHG_E!K41+TI_CO_E!K41+TI_BF_E!K41+TI_GW_E!K41+TI_RPI_E!K41+TI_PF_E!K41+TI_BKBPB_E!K41+TI_CL_E!K41+TI_BNG_E!K41+TI_LBB_E!K41+TI_CPP_E!K41+TI_GTL_E!K41+TI_NSP_E!K41</f>
        <v>5218.3963026655192</v>
      </c>
      <c r="L41" s="30">
        <f>TI_EHG_E!L41+TI_CO_E!L41+TI_BF_E!L41+TI_GW_E!L41+TI_RPI_E!L41+TI_PF_E!L41+TI_BKBPB_E!L41+TI_CL_E!L41+TI_BNG_E!L41+TI_LBB_E!L41+TI_CPP_E!L41+TI_GTL_E!L41+TI_NSP_E!L41</f>
        <v>5971.932846087705</v>
      </c>
      <c r="M41" s="30">
        <f>TI_EHG_E!M41+TI_CO_E!M41+TI_BF_E!M41+TI_GW_E!M41+TI_RPI_E!M41+TI_PF_E!M41+TI_BKBPB_E!M41+TI_CL_E!M41+TI_BNG_E!M41+TI_LBB_E!M41+TI_CPP_E!M41+TI_GTL_E!M41+TI_NSP_E!M41</f>
        <v>7156.7589853826303</v>
      </c>
      <c r="N41" s="30">
        <f>TI_EHG_E!N41+TI_CO_E!N41+TI_BF_E!N41+TI_GW_E!N41+TI_RPI_E!N41+TI_PF_E!N41+TI_BKBPB_E!N41+TI_CL_E!N41+TI_BNG_E!N41+TI_LBB_E!N41+TI_CPP_E!N41+TI_GTL_E!N41+TI_NSP_E!N41</f>
        <v>8135.8391229578665</v>
      </c>
      <c r="O41" s="30">
        <f>TI_EHG_E!O41+TI_CO_E!O41+TI_BF_E!O41+TI_GW_E!O41+TI_RPI_E!O41+TI_PF_E!O41+TI_BKBPB_E!O41+TI_CL_E!O41+TI_BNG_E!O41+TI_LBB_E!O41+TI_CPP_E!O41+TI_GTL_E!O41+TI_NSP_E!O41</f>
        <v>10227.358555460014</v>
      </c>
      <c r="P41" s="30">
        <f>TI_EHG_E!P41+TI_CO_E!P41+TI_BF_E!P41+TI_GW_E!P41+TI_RPI_E!P41+TI_PF_E!P41+TI_BKBPB_E!P41+TI_CL_E!P41+TI_BNG_E!P41+TI_LBB_E!P41+TI_CPP_E!P41+TI_GTL_E!P41+TI_NSP_E!P41</f>
        <v>10186.918056749784</v>
      </c>
      <c r="Q41" s="30">
        <f>TI_EHG_E!Q41+TI_CO_E!Q41+TI_BF_E!Q41+TI_GW_E!Q41+TI_RPI_E!Q41+TI_PF_E!Q41+TI_BKBPB_E!Q41+TI_CL_E!Q41+TI_BNG_E!Q41+TI_LBB_E!Q41+TI_CPP_E!Q41+TI_GTL_E!Q41+TI_NSP_E!Q41</f>
        <v>10308.757437661221</v>
      </c>
      <c r="R41" s="30">
        <f>TI_EHG_E!R41+TI_CO_E!R41+TI_BF_E!R41+TI_GW_E!R41+TI_RPI_E!R41+TI_PF_E!R41+TI_BKBPB_E!R41+TI_CL_E!R41+TI_BNG_E!R41+TI_LBB_E!R41+TI_CPP_E!R41+TI_GTL_E!R41+TI_NSP_E!R41</f>
        <v>10872.660447119517</v>
      </c>
      <c r="S41" s="30">
        <f>TI_EHG_E!S41+TI_CO_E!S41+TI_BF_E!S41+TI_GW_E!S41+TI_RPI_E!S41+TI_PF_E!S41+TI_BKBPB_E!S41+TI_CL_E!S41+TI_BNG_E!S41+TI_LBB_E!S41+TI_CPP_E!S41+TI_GTL_E!S41+TI_NSP_E!S41</f>
        <v>9995.6375752364547</v>
      </c>
      <c r="T41" s="30">
        <f>TI_EHG_E!T41+TI_CO_E!T41+TI_BF_E!T41+TI_GW_E!T41+TI_RPI_E!T41+TI_PF_E!T41+TI_BKBPB_E!T41+TI_CL_E!T41+TI_BNG_E!T41+TI_LBB_E!T41+TI_CPP_E!T41+TI_GTL_E!T41+TI_NSP_E!T41</f>
        <v>10529.249957007736</v>
      </c>
      <c r="U41" s="30">
        <f>TI_EHG_E!U41+TI_CO_E!U41+TI_BF_E!U41+TI_GW_E!U41+TI_RPI_E!U41+TI_PF_E!U41+TI_BKBPB_E!U41+TI_CL_E!U41+TI_BNG_E!U41+TI_LBB_E!U41+TI_CPP_E!U41+TI_GTL_E!U41+TI_NSP_E!U41</f>
        <v>11736.455116079109</v>
      </c>
      <c r="V41" s="30">
        <f>TI_EHG_E!V41+TI_CO_E!V41+TI_BF_E!V41+TI_GW_E!V41+TI_RPI_E!V41+TI_PF_E!V41+TI_BKBPB_E!V41+TI_CL_E!V41+TI_BNG_E!V41+TI_LBB_E!V41+TI_CPP_E!V41+TI_GTL_E!V41+TI_NSP_E!V41</f>
        <v>11514.741874462594</v>
      </c>
      <c r="W41" s="30">
        <f>TI_EHG_E!W41+TI_CO_E!W41+TI_BF_E!W41+TI_GW_E!W41+TI_RPI_E!W41+TI_PF_E!W41+TI_BKBPB_E!W41+TI_CL_E!W41+TI_BNG_E!W41+TI_LBB_E!W41+TI_CPP_E!W41+TI_GTL_E!W41+TI_NSP_E!W41</f>
        <v>9348.3601031814287</v>
      </c>
      <c r="X41" s="30">
        <f>TI_EHG_E!X41+TI_CO_E!X41+TI_BF_E!X41+TI_GW_E!X41+TI_RPI_E!X41+TI_PF_E!X41+TI_BKBPB_E!X41+TI_CL_E!X41+TI_BNG_E!X41+TI_LBB_E!X41+TI_CPP_E!X41+TI_GTL_E!X41+TI_NSP_E!X41</f>
        <v>10016.877214101462</v>
      </c>
    </row>
    <row r="42" spans="1:24" ht="11.25" customHeight="1" x14ac:dyDescent="0.2">
      <c r="A42" s="39" t="s">
        <v>71</v>
      </c>
      <c r="B42" s="23" t="s">
        <v>72</v>
      </c>
      <c r="C42" s="30">
        <f>TI_EHG_E!C42+TI_CO_E!C42+TI_BF_E!C42+TI_GW_E!C42+TI_RPI_E!C42+TI_PF_E!C42+TI_BKBPB_E!C42+TI_CL_E!C42+TI_BNG_E!C42+TI_LBB_E!C42+TI_CPP_E!C42+TI_GTL_E!C42+TI_NSP_E!C42</f>
        <v>13838.091315563199</v>
      </c>
      <c r="D42" s="30">
        <f>TI_EHG_E!D42+TI_CO_E!D42+TI_BF_E!D42+TI_GW_E!D42+TI_RPI_E!D42+TI_PF_E!D42+TI_BKBPB_E!D42+TI_CL_E!D42+TI_BNG_E!D42+TI_LBB_E!D42+TI_CPP_E!D42+TI_GTL_E!D42+TI_NSP_E!D42</f>
        <v>13022.587704213238</v>
      </c>
      <c r="E42" s="30">
        <f>TI_EHG_E!E42+TI_CO_E!E42+TI_BF_E!E42+TI_GW_E!E42+TI_RPI_E!E42+TI_PF_E!E42+TI_BKBPB_E!E42+TI_CL_E!E42+TI_BNG_E!E42+TI_LBB_E!E42+TI_CPP_E!E42+TI_GTL_E!E42+TI_NSP_E!E42</f>
        <v>13330.168873602748</v>
      </c>
      <c r="F42" s="30">
        <f>TI_EHG_E!F42+TI_CO_E!F42+TI_BF_E!F42+TI_GW_E!F42+TI_RPI_E!F42+TI_PF_E!F42+TI_BKBPB_E!F42+TI_CL_E!F42+TI_BNG_E!F42+TI_LBB_E!F42+TI_CPP_E!F42+TI_GTL_E!F42+TI_NSP_E!F42</f>
        <v>14791.140842648325</v>
      </c>
      <c r="G42" s="30">
        <f>TI_EHG_E!G42+TI_CO_E!G42+TI_BF_E!G42+TI_GW_E!G42+TI_RPI_E!G42+TI_PF_E!G42+TI_BKBPB_E!G42+TI_CL_E!G42+TI_BNG_E!G42+TI_LBB_E!G42+TI_CPP_E!G42+TI_GTL_E!G42+TI_NSP_E!G42</f>
        <v>14932.045915735167</v>
      </c>
      <c r="H42" s="30">
        <f>TI_EHG_E!H42+TI_CO_E!H42+TI_BF_E!H42+TI_GW_E!H42+TI_RPI_E!H42+TI_PF_E!H42+TI_BKBPB_E!H42+TI_CL_E!H42+TI_BNG_E!H42+TI_LBB_E!H42+TI_CPP_E!H42+TI_GTL_E!H42+TI_NSP_E!H42</f>
        <v>15072.56397248495</v>
      </c>
      <c r="I42" s="30">
        <f>TI_EHG_E!I42+TI_CO_E!I42+TI_BF_E!I42+TI_GW_E!I42+TI_RPI_E!I42+TI_PF_E!I42+TI_BKBPB_E!I42+TI_CL_E!I42+TI_BNG_E!I42+TI_LBB_E!I42+TI_CPP_E!I42+TI_GTL_E!I42+TI_NSP_E!I42</f>
        <v>15413.352622527944</v>
      </c>
      <c r="J42" s="30">
        <f>TI_EHG_E!J42+TI_CO_E!J42+TI_BF_E!J42+TI_GW_E!J42+TI_RPI_E!J42+TI_PF_E!J42+TI_BKBPB_E!J42+TI_CL_E!J42+TI_BNG_E!J42+TI_LBB_E!J42+TI_CPP_E!J42+TI_GTL_E!J42+TI_NSP_E!J42</f>
        <v>15726.13233018057</v>
      </c>
      <c r="K42" s="30">
        <f>TI_EHG_E!K42+TI_CO_E!K42+TI_BF_E!K42+TI_GW_E!K42+TI_RPI_E!K42+TI_PF_E!K42+TI_BKBPB_E!K42+TI_CL_E!K42+TI_BNG_E!K42+TI_LBB_E!K42+TI_CPP_E!K42+TI_GTL_E!K42+TI_NSP_E!K42</f>
        <v>15165.554600171969</v>
      </c>
      <c r="L42" s="30">
        <f>TI_EHG_E!L42+TI_CO_E!L42+TI_BF_E!L42+TI_GW_E!L42+TI_RPI_E!L42+TI_PF_E!L42+TI_BKBPB_E!L42+TI_CL_E!L42+TI_BNG_E!L42+TI_LBB_E!L42+TI_CPP_E!L42+TI_GTL_E!L42+TI_NSP_E!L42</f>
        <v>17514.407566638005</v>
      </c>
      <c r="M42" s="30">
        <f>TI_EHG_E!M42+TI_CO_E!M42+TI_BF_E!M42+TI_GW_E!M42+TI_RPI_E!M42+TI_PF_E!M42+TI_BKBPB_E!M42+TI_CL_E!M42+TI_BNG_E!M42+TI_LBB_E!M42+TI_CPP_E!M42+TI_GTL_E!M42+TI_NSP_E!M42</f>
        <v>18964.854600171966</v>
      </c>
      <c r="N42" s="30">
        <f>TI_EHG_E!N42+TI_CO_E!N42+TI_BF_E!N42+TI_GW_E!N42+TI_RPI_E!N42+TI_PF_E!N42+TI_BKBPB_E!N42+TI_CL_E!N42+TI_BNG_E!N42+TI_LBB_E!N42+TI_CPP_E!N42+TI_GTL_E!N42+TI_NSP_E!N42</f>
        <v>16068.448839208941</v>
      </c>
      <c r="O42" s="30">
        <f>TI_EHG_E!O42+TI_CO_E!O42+TI_BF_E!O42+TI_GW_E!O42+TI_RPI_E!O42+TI_PF_E!O42+TI_BKBPB_E!O42+TI_CL_E!O42+TI_BNG_E!O42+TI_LBB_E!O42+TI_CPP_E!O42+TI_GTL_E!O42+TI_NSP_E!O42</f>
        <v>18599.575236457436</v>
      </c>
      <c r="P42" s="30">
        <f>TI_EHG_E!P42+TI_CO_E!P42+TI_BF_E!P42+TI_GW_E!P42+TI_RPI_E!P42+TI_PF_E!P42+TI_BKBPB_E!P42+TI_CL_E!P42+TI_BNG_E!P42+TI_LBB_E!P42+TI_CPP_E!P42+TI_GTL_E!P42+TI_NSP_E!P42</f>
        <v>17750.38804815133</v>
      </c>
      <c r="Q42" s="30">
        <f>TI_EHG_E!Q42+TI_CO_E!Q42+TI_BF_E!Q42+TI_GW_E!Q42+TI_RPI_E!Q42+TI_PF_E!Q42+TI_BKBPB_E!Q42+TI_CL_E!Q42+TI_BNG_E!Q42+TI_LBB_E!Q42+TI_CPP_E!Q42+TI_GTL_E!Q42+TI_NSP_E!Q42</f>
        <v>19687.994325021496</v>
      </c>
      <c r="R42" s="30">
        <f>TI_EHG_E!R42+TI_CO_E!R42+TI_BF_E!R42+TI_GW_E!R42+TI_RPI_E!R42+TI_PF_E!R42+TI_BKBPB_E!R42+TI_CL_E!R42+TI_BNG_E!R42+TI_LBB_E!R42+TI_CPP_E!R42+TI_GTL_E!R42+TI_NSP_E!R42</f>
        <v>23116.510662080822</v>
      </c>
      <c r="S42" s="30">
        <f>TI_EHG_E!S42+TI_CO_E!S42+TI_BF_E!S42+TI_GW_E!S42+TI_RPI_E!S42+TI_PF_E!S42+TI_BKBPB_E!S42+TI_CL_E!S42+TI_BNG_E!S42+TI_LBB_E!S42+TI_CPP_E!S42+TI_GTL_E!S42+TI_NSP_E!S42</f>
        <v>21690.742648323299</v>
      </c>
      <c r="T42" s="30">
        <f>TI_EHG_E!T42+TI_CO_E!T42+TI_BF_E!T42+TI_GW_E!T42+TI_RPI_E!T42+TI_PF_E!T42+TI_BKBPB_E!T42+TI_CL_E!T42+TI_BNG_E!T42+TI_LBB_E!T42+TI_CPP_E!T42+TI_GTL_E!T42+TI_NSP_E!T42</f>
        <v>25584.411006018916</v>
      </c>
      <c r="U42" s="30">
        <f>TI_EHG_E!U42+TI_CO_E!U42+TI_BF_E!U42+TI_GW_E!U42+TI_RPI_E!U42+TI_PF_E!U42+TI_BKBPB_E!U42+TI_CL_E!U42+TI_BNG_E!U42+TI_LBB_E!U42+TI_CPP_E!U42+TI_GTL_E!U42+TI_NSP_E!U42</f>
        <v>30545.182803095442</v>
      </c>
      <c r="V42" s="30">
        <f>TI_EHG_E!V42+TI_CO_E!V42+TI_BF_E!V42+TI_GW_E!V42+TI_RPI_E!V42+TI_PF_E!V42+TI_BKBPB_E!V42+TI_CL_E!V42+TI_BNG_E!V42+TI_LBB_E!V42+TI_CPP_E!V42+TI_GTL_E!V42+TI_NSP_E!V42</f>
        <v>33578.269647463458</v>
      </c>
      <c r="W42" s="30">
        <f>TI_EHG_E!W42+TI_CO_E!W42+TI_BF_E!W42+TI_GW_E!W42+TI_RPI_E!W42+TI_PF_E!W42+TI_BKBPB_E!W42+TI_CL_E!W42+TI_BNG_E!W42+TI_LBB_E!W42+TI_CPP_E!W42+TI_GTL_E!W42+TI_NSP_E!W42</f>
        <v>28046.592433361991</v>
      </c>
      <c r="X42" s="30">
        <f>TI_EHG_E!X42+TI_CO_E!X42+TI_BF_E!X42+TI_GW_E!X42+TI_RPI_E!X42+TI_PF_E!X42+TI_BKBPB_E!X42+TI_CL_E!X42+TI_BNG_E!X42+TI_LBB_E!X42+TI_CPP_E!X42+TI_GTL_E!X42+TI_NSP_E!X42</f>
        <v>30660.037059329312</v>
      </c>
    </row>
    <row r="43" spans="1:24" ht="11.25" customHeight="1" x14ac:dyDescent="0.2">
      <c r="A43" s="39" t="s">
        <v>73</v>
      </c>
      <c r="B43" s="23" t="s">
        <v>74</v>
      </c>
      <c r="C43" s="30">
        <f>TI_EHG_E!C43+TI_CO_E!C43+TI_BF_E!C43+TI_GW_E!C43+TI_RPI_E!C43+TI_PF_E!C43+TI_BKBPB_E!C43+TI_CL_E!C43+TI_BNG_E!C43+TI_LBB_E!C43+TI_CPP_E!C43+TI_GTL_E!C43+TI_NSP_E!C43</f>
        <v>7873.8135855545988</v>
      </c>
      <c r="D43" s="30">
        <f>TI_EHG_E!D43+TI_CO_E!D43+TI_BF_E!D43+TI_GW_E!D43+TI_RPI_E!D43+TI_PF_E!D43+TI_BKBPB_E!D43+TI_CL_E!D43+TI_BNG_E!D43+TI_LBB_E!D43+TI_CPP_E!D43+TI_GTL_E!D43+TI_NSP_E!D43</f>
        <v>6209.9784178847804</v>
      </c>
      <c r="E43" s="30">
        <f>TI_EHG_E!E43+TI_CO_E!E43+TI_BF_E!E43+TI_GW_E!E43+TI_RPI_E!E43+TI_PF_E!E43+TI_BKBPB_E!E43+TI_CL_E!E43+TI_BNG_E!E43+TI_LBB_E!E43+TI_CPP_E!E43+TI_GTL_E!E43+TI_NSP_E!E43</f>
        <v>6794.8441100601876</v>
      </c>
      <c r="F43" s="30">
        <f>TI_EHG_E!F43+TI_CO_E!F43+TI_BF_E!F43+TI_GW_E!F43+TI_RPI_E!F43+TI_PF_E!F43+TI_BKBPB_E!F43+TI_CL_E!F43+TI_BNG_E!F43+TI_LBB_E!F43+TI_CPP_E!F43+TI_GTL_E!F43+TI_NSP_E!F43</f>
        <v>7127.1370593293195</v>
      </c>
      <c r="G43" s="30">
        <f>TI_EHG_E!G43+TI_CO_E!G43+TI_BF_E!G43+TI_GW_E!G43+TI_RPI_E!G43+TI_PF_E!G43+TI_BKBPB_E!G43+TI_CL_E!G43+TI_BNG_E!G43+TI_LBB_E!G43+TI_CPP_E!G43+TI_GTL_E!G43+TI_NSP_E!G43</f>
        <v>5856.4172828890796</v>
      </c>
      <c r="H43" s="30">
        <f>TI_EHG_E!H43+TI_CO_E!H43+TI_BF_E!H43+TI_GW_E!H43+TI_RPI_E!H43+TI_PF_E!H43+TI_BKBPB_E!H43+TI_CL_E!H43+TI_BNG_E!H43+TI_LBB_E!H43+TI_CPP_E!H43+TI_GTL_E!H43+TI_NSP_E!H43</f>
        <v>7833.0289767841787</v>
      </c>
      <c r="I43" s="30">
        <f>TI_EHG_E!I43+TI_CO_E!I43+TI_BF_E!I43+TI_GW_E!I43+TI_RPI_E!I43+TI_PF_E!I43+TI_BKBPB_E!I43+TI_CL_E!I43+TI_BNG_E!I43+TI_LBB_E!I43+TI_CPP_E!I43+TI_GTL_E!I43+TI_NSP_E!I43</f>
        <v>10485.228546861563</v>
      </c>
      <c r="J43" s="30">
        <f>TI_EHG_E!J43+TI_CO_E!J43+TI_BF_E!J43+TI_GW_E!J43+TI_RPI_E!J43+TI_PF_E!J43+TI_BKBPB_E!J43+TI_CL_E!J43+TI_BNG_E!J43+TI_LBB_E!J43+TI_CPP_E!J43+TI_GTL_E!J43+TI_NSP_E!J43</f>
        <v>11016.197506448838</v>
      </c>
      <c r="K43" s="30">
        <f>TI_EHG_E!K43+TI_CO_E!K43+TI_BF_E!K43+TI_GW_E!K43+TI_RPI_E!K43+TI_PF_E!K43+TI_BKBPB_E!K43+TI_CL_E!K43+TI_BNG_E!K43+TI_LBB_E!K43+TI_CPP_E!K43+TI_GTL_E!K43+TI_NSP_E!K43</f>
        <v>8701.3564058469456</v>
      </c>
      <c r="L43" s="30">
        <f>TI_EHG_E!L43+TI_CO_E!L43+TI_BF_E!L43+TI_GW_E!L43+TI_RPI_E!L43+TI_PF_E!L43+TI_BKBPB_E!L43+TI_CL_E!L43+TI_BNG_E!L43+TI_LBB_E!L43+TI_CPP_E!L43+TI_GTL_E!L43+TI_NSP_E!L43</f>
        <v>8674.8733447979357</v>
      </c>
      <c r="M43" s="30">
        <f>TI_EHG_E!M43+TI_CO_E!M43+TI_BF_E!M43+TI_GW_E!M43+TI_RPI_E!M43+TI_PF_E!M43+TI_BKBPB_E!M43+TI_CL_E!M43+TI_BNG_E!M43+TI_LBB_E!M43+TI_CPP_E!M43+TI_GTL_E!M43+TI_NSP_E!M43</f>
        <v>9765.0940670679265</v>
      </c>
      <c r="N43" s="30">
        <f>TI_EHG_E!N43+TI_CO_E!N43+TI_BF_E!N43+TI_GW_E!N43+TI_RPI_E!N43+TI_PF_E!N43+TI_BKBPB_E!N43+TI_CL_E!N43+TI_BNG_E!N43+TI_LBB_E!N43+TI_CPP_E!N43+TI_GTL_E!N43+TI_NSP_E!N43</f>
        <v>10697.68701633706</v>
      </c>
      <c r="O43" s="30">
        <f>TI_EHG_E!O43+TI_CO_E!O43+TI_BF_E!O43+TI_GW_E!O43+TI_RPI_E!O43+TI_PF_E!O43+TI_BKBPB_E!O43+TI_CL_E!O43+TI_BNG_E!O43+TI_LBB_E!O43+TI_CPP_E!O43+TI_GTL_E!O43+TI_NSP_E!O43</f>
        <v>9515.0734307824569</v>
      </c>
      <c r="P43" s="30">
        <f>TI_EHG_E!P43+TI_CO_E!P43+TI_BF_E!P43+TI_GW_E!P43+TI_RPI_E!P43+TI_PF_E!P43+TI_BKBPB_E!P43+TI_CL_E!P43+TI_BNG_E!P43+TI_LBB_E!P43+TI_CPP_E!P43+TI_GTL_E!P43+TI_NSP_E!P43</f>
        <v>9554.1621668099724</v>
      </c>
      <c r="Q43" s="30">
        <f>TI_EHG_E!Q43+TI_CO_E!Q43+TI_BF_E!Q43+TI_GW_E!Q43+TI_RPI_E!Q43+TI_PF_E!Q43+TI_BKBPB_E!Q43+TI_CL_E!Q43+TI_BNG_E!Q43+TI_LBB_E!Q43+TI_CPP_E!Q43+TI_GTL_E!Q43+TI_NSP_E!Q43</f>
        <v>8492.0791057609604</v>
      </c>
      <c r="R43" s="30">
        <f>TI_EHG_E!R43+TI_CO_E!R43+TI_BF_E!R43+TI_GW_E!R43+TI_RPI_E!R43+TI_PF_E!R43+TI_BKBPB_E!R43+TI_CL_E!R43+TI_BNG_E!R43+TI_LBB_E!R43+TI_CPP_E!R43+TI_GTL_E!R43+TI_NSP_E!R43</f>
        <v>7584.6381771281158</v>
      </c>
      <c r="S43" s="30">
        <f>TI_EHG_E!S43+TI_CO_E!S43+TI_BF_E!S43+TI_GW_E!S43+TI_RPI_E!S43+TI_PF_E!S43+TI_BKBPB_E!S43+TI_CL_E!S43+TI_BNG_E!S43+TI_LBB_E!S43+TI_CPP_E!S43+TI_GTL_E!S43+TI_NSP_E!S43</f>
        <v>7670.4169389509871</v>
      </c>
      <c r="T43" s="30">
        <f>TI_EHG_E!T43+TI_CO_E!T43+TI_BF_E!T43+TI_GW_E!T43+TI_RPI_E!T43+TI_PF_E!T43+TI_BKBPB_E!T43+TI_CL_E!T43+TI_BNG_E!T43+TI_LBB_E!T43+TI_CPP_E!T43+TI_GTL_E!T43+TI_NSP_E!T43</f>
        <v>8392.2941530524513</v>
      </c>
      <c r="U43" s="30">
        <f>TI_EHG_E!U43+TI_CO_E!U43+TI_BF_E!U43+TI_GW_E!U43+TI_RPI_E!U43+TI_PF_E!U43+TI_BKBPB_E!U43+TI_CL_E!U43+TI_BNG_E!U43+TI_LBB_E!U43+TI_CPP_E!U43+TI_GTL_E!U43+TI_NSP_E!U43</f>
        <v>7895.3791057609633</v>
      </c>
      <c r="V43" s="30">
        <f>TI_EHG_E!V43+TI_CO_E!V43+TI_BF_E!V43+TI_GW_E!V43+TI_RPI_E!V43+TI_PF_E!V43+TI_BKBPB_E!V43+TI_CL_E!V43+TI_BNG_E!V43+TI_LBB_E!V43+TI_CPP_E!V43+TI_GTL_E!V43+TI_NSP_E!V43</f>
        <v>9749.1962166809972</v>
      </c>
      <c r="W43" s="30">
        <f>TI_EHG_E!W43+TI_CO_E!W43+TI_BF_E!W43+TI_GW_E!W43+TI_RPI_E!W43+TI_PF_E!W43+TI_BKBPB_E!W43+TI_CL_E!W43+TI_BNG_E!W43+TI_LBB_E!W43+TI_CPP_E!W43+TI_GTL_E!W43+TI_NSP_E!W43</f>
        <v>10467.569647463455</v>
      </c>
      <c r="X43" s="30">
        <f>TI_EHG_E!X43+TI_CO_E!X43+TI_BF_E!X43+TI_GW_E!X43+TI_RPI_E!X43+TI_PF_E!X43+TI_BKBPB_E!X43+TI_CL_E!X43+TI_BNG_E!X43+TI_LBB_E!X43+TI_CPP_E!X43+TI_GTL_E!X43+TI_NSP_E!X43</f>
        <v>11185.247979363716</v>
      </c>
    </row>
    <row r="44" spans="1:24" ht="11.25" customHeight="1" x14ac:dyDescent="0.2">
      <c r="A44" s="39" t="s">
        <v>75</v>
      </c>
      <c r="B44" s="23" t="s">
        <v>76</v>
      </c>
      <c r="C44" s="30">
        <f>TI_EHG_E!C44+TI_CO_E!C44+TI_BF_E!C44+TI_GW_E!C44+TI_RPI_E!C44+TI_PF_E!C44+TI_BKBPB_E!C44+TI_CL_E!C44+TI_BNG_E!C44+TI_LBB_E!C44+TI_CPP_E!C44+TI_GTL_E!C44+TI_NSP_E!C44</f>
        <v>44479.583920894242</v>
      </c>
      <c r="D44" s="30">
        <f>TI_EHG_E!D44+TI_CO_E!D44+TI_BF_E!D44+TI_GW_E!D44+TI_RPI_E!D44+TI_PF_E!D44+TI_BKBPB_E!D44+TI_CL_E!D44+TI_BNG_E!D44+TI_LBB_E!D44+TI_CPP_E!D44+TI_GTL_E!D44+TI_NSP_E!D44</f>
        <v>43506.525709372305</v>
      </c>
      <c r="E44" s="30">
        <f>TI_EHG_E!E44+TI_CO_E!E44+TI_BF_E!E44+TI_GW_E!E44+TI_RPI_E!E44+TI_PF_E!E44+TI_BKBPB_E!E44+TI_CL_E!E44+TI_BNG_E!E44+TI_LBB_E!E44+TI_CPP_E!E44+TI_GTL_E!E44+TI_NSP_E!E44</f>
        <v>43675.458813413585</v>
      </c>
      <c r="F44" s="30">
        <f>TI_EHG_E!F44+TI_CO_E!F44+TI_BF_E!F44+TI_GW_E!F44+TI_RPI_E!F44+TI_PF_E!F44+TI_BKBPB_E!F44+TI_CL_E!F44+TI_BNG_E!F44+TI_LBB_E!F44+TI_CPP_E!F44+TI_GTL_E!F44+TI_NSP_E!F44</f>
        <v>39736.809372312979</v>
      </c>
      <c r="G44" s="30">
        <f>TI_EHG_E!G44+TI_CO_E!G44+TI_BF_E!G44+TI_GW_E!G44+TI_RPI_E!G44+TI_PF_E!G44+TI_BKBPB_E!G44+TI_CL_E!G44+TI_BNG_E!G44+TI_LBB_E!G44+TI_CPP_E!G44+TI_GTL_E!G44+TI_NSP_E!G44</f>
        <v>32378.969045571801</v>
      </c>
      <c r="H44" s="30">
        <f>TI_EHG_E!H44+TI_CO_E!H44+TI_BF_E!H44+TI_GW_E!H44+TI_RPI_E!H44+TI_PF_E!H44+TI_BKBPB_E!H44+TI_CL_E!H44+TI_BNG_E!H44+TI_LBB_E!H44+TI_CPP_E!H44+TI_GTL_E!H44+TI_NSP_E!H44</f>
        <v>31324.401461736888</v>
      </c>
      <c r="I44" s="30">
        <f>TI_EHG_E!I44+TI_CO_E!I44+TI_BF_E!I44+TI_GW_E!I44+TI_RPI_E!I44+TI_PF_E!I44+TI_BKBPB_E!I44+TI_CL_E!I44+TI_BNG_E!I44+TI_LBB_E!I44+TI_CPP_E!I44+TI_GTL_E!I44+TI_NSP_E!I44</f>
        <v>29621.417540842642</v>
      </c>
      <c r="J44" s="30">
        <f>TI_EHG_E!J44+TI_CO_E!J44+TI_BF_E!J44+TI_GW_E!J44+TI_RPI_E!J44+TI_PF_E!J44+TI_BKBPB_E!J44+TI_CL_E!J44+TI_BNG_E!J44+TI_LBB_E!J44+TI_CPP_E!J44+TI_GTL_E!J44+TI_NSP_E!J44</f>
        <v>25125.796560619085</v>
      </c>
      <c r="K44" s="30">
        <f>TI_EHG_E!K44+TI_CO_E!K44+TI_BF_E!K44+TI_GW_E!K44+TI_RPI_E!K44+TI_PF_E!K44+TI_BKBPB_E!K44+TI_CL_E!K44+TI_BNG_E!K44+TI_LBB_E!K44+TI_CPP_E!K44+TI_GTL_E!K44+TI_NSP_E!K44</f>
        <v>24349.739982803098</v>
      </c>
      <c r="L44" s="30">
        <f>TI_EHG_E!L44+TI_CO_E!L44+TI_BF_E!L44+TI_GW_E!L44+TI_RPI_E!L44+TI_PF_E!L44+TI_BKBPB_E!L44+TI_CL_E!L44+TI_BNG_E!L44+TI_LBB_E!L44+TI_CPP_E!L44+TI_GTL_E!L44+TI_NSP_E!L44</f>
        <v>23914.147205503006</v>
      </c>
      <c r="M44" s="30">
        <f>TI_EHG_E!M44+TI_CO_E!M44+TI_BF_E!M44+TI_GW_E!M44+TI_RPI_E!M44+TI_PF_E!M44+TI_BKBPB_E!M44+TI_CL_E!M44+TI_BNG_E!M44+TI_LBB_E!M44+TI_CPP_E!M44+TI_GTL_E!M44+TI_NSP_E!M44</f>
        <v>21448.053654342217</v>
      </c>
      <c r="N44" s="30">
        <f>TI_EHG_E!N44+TI_CO_E!N44+TI_BF_E!N44+TI_GW_E!N44+TI_RPI_E!N44+TI_PF_E!N44+TI_BKBPB_E!N44+TI_CL_E!N44+TI_BNG_E!N44+TI_LBB_E!N44+TI_CPP_E!N44+TI_GTL_E!N44+TI_NSP_E!N44</f>
        <v>19903.783233018054</v>
      </c>
      <c r="O44" s="30">
        <f>TI_EHG_E!O44+TI_CO_E!O44+TI_BF_E!O44+TI_GW_E!O44+TI_RPI_E!O44+TI_PF_E!O44+TI_BKBPB_E!O44+TI_CL_E!O44+TI_BNG_E!O44+TI_LBB_E!O44+TI_CPP_E!O44+TI_GTL_E!O44+TI_NSP_E!O44</f>
        <v>17167.16087704213</v>
      </c>
      <c r="P44" s="30">
        <f>TI_EHG_E!P44+TI_CO_E!P44+TI_BF_E!P44+TI_GW_E!P44+TI_RPI_E!P44+TI_PF_E!P44+TI_BKBPB_E!P44+TI_CL_E!P44+TI_BNG_E!P44+TI_LBB_E!P44+TI_CPP_E!P44+TI_GTL_E!P44+TI_NSP_E!P44</f>
        <v>14918.128546861564</v>
      </c>
      <c r="Q44" s="30">
        <f>TI_EHG_E!Q44+TI_CO_E!Q44+TI_BF_E!Q44+TI_GW_E!Q44+TI_RPI_E!Q44+TI_PF_E!Q44+TI_BKBPB_E!Q44+TI_CL_E!Q44+TI_BNG_E!Q44+TI_LBB_E!Q44+TI_CPP_E!Q44+TI_GTL_E!Q44+TI_NSP_E!Q44</f>
        <v>16193.959071367153</v>
      </c>
      <c r="R44" s="30">
        <f>TI_EHG_E!R44+TI_CO_E!R44+TI_BF_E!R44+TI_GW_E!R44+TI_RPI_E!R44+TI_PF_E!R44+TI_BKBPB_E!R44+TI_CL_E!R44+TI_BNG_E!R44+TI_LBB_E!R44+TI_CPP_E!R44+TI_GTL_E!R44+TI_NSP_E!R44</f>
        <v>14337.614187446259</v>
      </c>
      <c r="S44" s="30">
        <f>TI_EHG_E!S44+TI_CO_E!S44+TI_BF_E!S44+TI_GW_E!S44+TI_RPI_E!S44+TI_PF_E!S44+TI_BKBPB_E!S44+TI_CL_E!S44+TI_BNG_E!S44+TI_LBB_E!S44+TI_CPP_E!S44+TI_GTL_E!S44+TI_NSP_E!S44</f>
        <v>15293.030352536543</v>
      </c>
      <c r="T44" s="30">
        <f>TI_EHG_E!T44+TI_CO_E!T44+TI_BF_E!T44+TI_GW_E!T44+TI_RPI_E!T44+TI_PF_E!T44+TI_BKBPB_E!T44+TI_CL_E!T44+TI_BNG_E!T44+TI_LBB_E!T44+TI_CPP_E!T44+TI_GTL_E!T44+TI_NSP_E!T44</f>
        <v>16887.260705073088</v>
      </c>
      <c r="U44" s="30">
        <f>TI_EHG_E!U44+TI_CO_E!U44+TI_BF_E!U44+TI_GW_E!U44+TI_RPI_E!U44+TI_PF_E!U44+TI_BKBPB_E!U44+TI_CL_E!U44+TI_BNG_E!U44+TI_LBB_E!U44+TI_CPP_E!U44+TI_GTL_E!U44+TI_NSP_E!U44</f>
        <v>17447.663370593287</v>
      </c>
      <c r="V44" s="30">
        <f>TI_EHG_E!V44+TI_CO_E!V44+TI_BF_E!V44+TI_GW_E!V44+TI_RPI_E!V44+TI_PF_E!V44+TI_BKBPB_E!V44+TI_CL_E!V44+TI_BNG_E!V44+TI_LBB_E!V44+TI_CPP_E!V44+TI_GTL_E!V44+TI_NSP_E!V44</f>
        <v>16186.755975924332</v>
      </c>
      <c r="W44" s="30">
        <f>TI_EHG_E!W44+TI_CO_E!W44+TI_BF_E!W44+TI_GW_E!W44+TI_RPI_E!W44+TI_PF_E!W44+TI_BKBPB_E!W44+TI_CL_E!W44+TI_BNG_E!W44+TI_LBB_E!W44+TI_CPP_E!W44+TI_GTL_E!W44+TI_NSP_E!W44</f>
        <v>11024.814273430782</v>
      </c>
      <c r="X44" s="30">
        <f>TI_EHG_E!X44+TI_CO_E!X44+TI_BF_E!X44+TI_GW_E!X44+TI_RPI_E!X44+TI_PF_E!X44+TI_BKBPB_E!X44+TI_CL_E!X44+TI_BNG_E!X44+TI_LBB_E!X44+TI_CPP_E!X44+TI_GTL_E!X44+TI_NSP_E!X44</f>
        <v>13789.220980223561</v>
      </c>
    </row>
    <row r="45" spans="1:24" ht="11.25" customHeight="1" x14ac:dyDescent="0.2">
      <c r="A45" s="39" t="s">
        <v>77</v>
      </c>
      <c r="B45" s="23" t="s">
        <v>78</v>
      </c>
      <c r="C45" s="30">
        <f>TI_EHG_E!C45+TI_CO_E!C45+TI_BF_E!C45+TI_GW_E!C45+TI_RPI_E!C45+TI_PF_E!C45+TI_BKBPB_E!C45+TI_CL_E!C45+TI_BNG_E!C45+TI_LBB_E!C45+TI_CPP_E!C45+TI_GTL_E!C45+TI_NSP_E!C45</f>
        <v>293.93336199484088</v>
      </c>
      <c r="D45" s="30">
        <f>TI_EHG_E!D45+TI_CO_E!D45+TI_BF_E!D45+TI_GW_E!D45+TI_RPI_E!D45+TI_PF_E!D45+TI_BKBPB_E!D45+TI_CL_E!D45+TI_BNG_E!D45+TI_LBB_E!D45+TI_CPP_E!D45+TI_GTL_E!D45+TI_NSP_E!D45</f>
        <v>164.45494411006018</v>
      </c>
      <c r="E45" s="30">
        <f>TI_EHG_E!E45+TI_CO_E!E45+TI_BF_E!E45+TI_GW_E!E45+TI_RPI_E!E45+TI_PF_E!E45+TI_BKBPB_E!E45+TI_CL_E!E45+TI_BNG_E!E45+TI_LBB_E!E45+TI_CPP_E!E45+TI_GTL_E!E45+TI_NSP_E!E45</f>
        <v>174.94978503869299</v>
      </c>
      <c r="F45" s="30">
        <f>TI_EHG_E!F45+TI_CO_E!F45+TI_BF_E!F45+TI_GW_E!F45+TI_RPI_E!F45+TI_PF_E!F45+TI_BKBPB_E!F45+TI_CL_E!F45+TI_BNG_E!F45+TI_LBB_E!F45+TI_CPP_E!F45+TI_GTL_E!F45+TI_NSP_E!F45</f>
        <v>234.37953568357693</v>
      </c>
      <c r="G45" s="30">
        <f>TI_EHG_E!G45+TI_CO_E!G45+TI_BF_E!G45+TI_GW_E!G45+TI_RPI_E!G45+TI_PF_E!G45+TI_BKBPB_E!G45+TI_CL_E!G45+TI_BNG_E!G45+TI_LBB_E!G45+TI_CPP_E!G45+TI_GTL_E!G45+TI_NSP_E!G45</f>
        <v>332.11513327601023</v>
      </c>
      <c r="H45" s="30">
        <f>TI_EHG_E!H45+TI_CO_E!H45+TI_BF_E!H45+TI_GW_E!H45+TI_RPI_E!H45+TI_PF_E!H45+TI_BKBPB_E!H45+TI_CL_E!H45+TI_BNG_E!H45+TI_LBB_E!H45+TI_CPP_E!H45+TI_GTL_E!H45+TI_NSP_E!H45</f>
        <v>352.99509888220121</v>
      </c>
      <c r="I45" s="30">
        <f>TI_EHG_E!I45+TI_CO_E!I45+TI_BF_E!I45+TI_GW_E!I45+TI_RPI_E!I45+TI_PF_E!I45+TI_BKBPB_E!I45+TI_CL_E!I45+TI_BNG_E!I45+TI_LBB_E!I45+TI_CPP_E!I45+TI_GTL_E!I45+TI_NSP_E!I45</f>
        <v>208.25442820292341</v>
      </c>
      <c r="J45" s="30">
        <f>TI_EHG_E!J45+TI_CO_E!J45+TI_BF_E!J45+TI_GW_E!J45+TI_RPI_E!J45+TI_PF_E!J45+TI_BKBPB_E!J45+TI_CL_E!J45+TI_BNG_E!J45+TI_LBB_E!J45+TI_CPP_E!J45+TI_GTL_E!J45+TI_NSP_E!J45</f>
        <v>384.26491831470332</v>
      </c>
      <c r="K45" s="30">
        <f>TI_EHG_E!K45+TI_CO_E!K45+TI_BF_E!K45+TI_GW_E!K45+TI_RPI_E!K45+TI_PF_E!K45+TI_BKBPB_E!K45+TI_CL_E!K45+TI_BNG_E!K45+TI_LBB_E!K45+TI_CPP_E!K45+TI_GTL_E!K45+TI_NSP_E!K45</f>
        <v>286.30937231298361</v>
      </c>
      <c r="L45" s="30">
        <f>TI_EHG_E!L45+TI_CO_E!L45+TI_BF_E!L45+TI_GW_E!L45+TI_RPI_E!L45+TI_PF_E!L45+TI_BKBPB_E!L45+TI_CL_E!L45+TI_BNG_E!L45+TI_LBB_E!L45+TI_CPP_E!L45+TI_GTL_E!L45+TI_NSP_E!L45</f>
        <v>426.01504729148758</v>
      </c>
      <c r="M45" s="30">
        <f>TI_EHG_E!M45+TI_CO_E!M45+TI_BF_E!M45+TI_GW_E!M45+TI_RPI_E!M45+TI_PF_E!M45+TI_BKBPB_E!M45+TI_CL_E!M45+TI_BNG_E!M45+TI_LBB_E!M45+TI_CPP_E!M45+TI_GTL_E!M45+TI_NSP_E!M45</f>
        <v>476.87979363714533</v>
      </c>
      <c r="N45" s="30">
        <f>TI_EHG_E!N45+TI_CO_E!N45+TI_BF_E!N45+TI_GW_E!N45+TI_RPI_E!N45+TI_PF_E!N45+TI_BKBPB_E!N45+TI_CL_E!N45+TI_BNG_E!N45+TI_LBB_E!N45+TI_CPP_E!N45+TI_GTL_E!N45+TI_NSP_E!N45</f>
        <v>1350.5971625107477</v>
      </c>
      <c r="O45" s="30">
        <f>TI_EHG_E!O45+TI_CO_E!O45+TI_BF_E!O45+TI_GW_E!O45+TI_RPI_E!O45+TI_PF_E!O45+TI_BKBPB_E!O45+TI_CL_E!O45+TI_BNG_E!O45+TI_LBB_E!O45+TI_CPP_E!O45+TI_GTL_E!O45+TI_NSP_E!O45</f>
        <v>1435.9175408426481</v>
      </c>
      <c r="P45" s="30">
        <f>TI_EHG_E!P45+TI_CO_E!P45+TI_BF_E!P45+TI_GW_E!P45+TI_RPI_E!P45+TI_PF_E!P45+TI_BKBPB_E!P45+TI_CL_E!P45+TI_BNG_E!P45+TI_LBB_E!P45+TI_CPP_E!P45+TI_GTL_E!P45+TI_NSP_E!P45</f>
        <v>1759.0426483233018</v>
      </c>
      <c r="Q45" s="30">
        <f>TI_EHG_E!Q45+TI_CO_E!Q45+TI_BF_E!Q45+TI_GW_E!Q45+TI_RPI_E!Q45+TI_PF_E!Q45+TI_BKBPB_E!Q45+TI_CL_E!Q45+TI_BNG_E!Q45+TI_LBB_E!Q45+TI_CPP_E!Q45+TI_GTL_E!Q45+TI_NSP_E!Q45</f>
        <v>1677.5484952708512</v>
      </c>
      <c r="R45" s="30">
        <f>TI_EHG_E!R45+TI_CO_E!R45+TI_BF_E!R45+TI_GW_E!R45+TI_RPI_E!R45+TI_PF_E!R45+TI_BKBPB_E!R45+TI_CL_E!R45+TI_BNG_E!R45+TI_LBB_E!R45+TI_CPP_E!R45+TI_GTL_E!R45+TI_NSP_E!R45</f>
        <v>2370.2491831470338</v>
      </c>
      <c r="S45" s="30">
        <f>TI_EHG_E!S45+TI_CO_E!S45+TI_BF_E!S45+TI_GW_E!S45+TI_RPI_E!S45+TI_PF_E!S45+TI_BKBPB_E!S45+TI_CL_E!S45+TI_BNG_E!S45+TI_LBB_E!S45+TI_CPP_E!S45+TI_GTL_E!S45+TI_NSP_E!S45</f>
        <v>2927.8701633705928</v>
      </c>
      <c r="T45" s="30">
        <f>TI_EHG_E!T45+TI_CO_E!T45+TI_BF_E!T45+TI_GW_E!T45+TI_RPI_E!T45+TI_PF_E!T45+TI_BKBPB_E!T45+TI_CL_E!T45+TI_BNG_E!T45+TI_LBB_E!T45+TI_CPP_E!T45+TI_GTL_E!T45+TI_NSP_E!T45</f>
        <v>2740.1332760103173</v>
      </c>
      <c r="U45" s="30">
        <f>TI_EHG_E!U45+TI_CO_E!U45+TI_BF_E!U45+TI_GW_E!U45+TI_RPI_E!U45+TI_PF_E!U45+TI_BKBPB_E!U45+TI_CL_E!U45+TI_BNG_E!U45+TI_LBB_E!U45+TI_CPP_E!U45+TI_GTL_E!U45+TI_NSP_E!U45</f>
        <v>2046.7788478073942</v>
      </c>
      <c r="V45" s="30">
        <f>TI_EHG_E!V45+TI_CO_E!V45+TI_BF_E!V45+TI_GW_E!V45+TI_RPI_E!V45+TI_PF_E!V45+TI_BKBPB_E!V45+TI_CL_E!V45+TI_BNG_E!V45+TI_LBB_E!V45+TI_CPP_E!V45+TI_GTL_E!V45+TI_NSP_E!V45</f>
        <v>2288.5472914875318</v>
      </c>
      <c r="W45" s="30">
        <f>TI_EHG_E!W45+TI_CO_E!W45+TI_BF_E!W45+TI_GW_E!W45+TI_RPI_E!W45+TI_PF_E!W45+TI_BKBPB_E!W45+TI_CL_E!W45+TI_BNG_E!W45+TI_LBB_E!W45+TI_CPP_E!W45+TI_GTL_E!W45+TI_NSP_E!W45</f>
        <v>1706.6496130696471</v>
      </c>
      <c r="X45" s="30">
        <f>TI_EHG_E!X45+TI_CO_E!X45+TI_BF_E!X45+TI_GW_E!X45+TI_RPI_E!X45+TI_PF_E!X45+TI_BKBPB_E!X45+TI_CL_E!X45+TI_BNG_E!X45+TI_LBB_E!X45+TI_CPP_E!X45+TI_GTL_E!X45+TI_NSP_E!X45</f>
        <v>2254.7449699054164</v>
      </c>
    </row>
    <row r="46" spans="1:24" ht="11.25" customHeight="1" x14ac:dyDescent="0.2">
      <c r="A46" s="39" t="s">
        <v>79</v>
      </c>
      <c r="B46" s="23" t="s">
        <v>80</v>
      </c>
      <c r="C46" s="30">
        <f>TI_EHG_E!C46+TI_CO_E!C46+TI_BF_E!C46+TI_GW_E!C46+TI_RPI_E!C46+TI_PF_E!C46+TI_BKBPB_E!C46+TI_CL_E!C46+TI_BNG_E!C46+TI_LBB_E!C46+TI_CPP_E!C46+TI_GTL_E!C46+TI_NSP_E!C46</f>
        <v>914.56010318142751</v>
      </c>
      <c r="D46" s="30">
        <f>TI_EHG_E!D46+TI_CO_E!D46+TI_BF_E!D46+TI_GW_E!D46+TI_RPI_E!D46+TI_PF_E!D46+TI_BKBPB_E!D46+TI_CL_E!D46+TI_BNG_E!D46+TI_LBB_E!D46+TI_CPP_E!D46+TI_GTL_E!D46+TI_NSP_E!D46</f>
        <v>862.76861564918306</v>
      </c>
      <c r="E46" s="30">
        <f>TI_EHG_E!E46+TI_CO_E!E46+TI_BF_E!E46+TI_GW_E!E46+TI_RPI_E!E46+TI_PF_E!E46+TI_BKBPB_E!E46+TI_CL_E!E46+TI_BNG_E!E46+TI_LBB_E!E46+TI_CPP_E!E46+TI_GTL_E!E46+TI_NSP_E!E46</f>
        <v>725.55167669819423</v>
      </c>
      <c r="F46" s="30">
        <f>TI_EHG_E!F46+TI_CO_E!F46+TI_BF_E!F46+TI_GW_E!F46+TI_RPI_E!F46+TI_PF_E!F46+TI_BKBPB_E!F46+TI_CL_E!F46+TI_BNG_E!F46+TI_LBB_E!F46+TI_CPP_E!F46+TI_GTL_E!F46+TI_NSP_E!F46</f>
        <v>788.24797936371442</v>
      </c>
      <c r="G46" s="30">
        <f>TI_EHG_E!G46+TI_CO_E!G46+TI_BF_E!G46+TI_GW_E!G46+TI_RPI_E!G46+TI_PF_E!G46+TI_BKBPB_E!G46+TI_CL_E!G46+TI_BNG_E!G46+TI_LBB_E!G46+TI_CPP_E!G46+TI_GTL_E!G46+TI_NSP_E!G46</f>
        <v>1379.6790197764394</v>
      </c>
      <c r="H46" s="30">
        <f>TI_EHG_E!H46+TI_CO_E!H46+TI_BF_E!H46+TI_GW_E!H46+TI_RPI_E!H46+TI_PF_E!H46+TI_BKBPB_E!H46+TI_CL_E!H46+TI_BNG_E!H46+TI_LBB_E!H46+TI_CPP_E!H46+TI_GTL_E!H46+TI_NSP_E!H46</f>
        <v>1275.7116079105754</v>
      </c>
      <c r="I46" s="30">
        <f>TI_EHG_E!I46+TI_CO_E!I46+TI_BF_E!I46+TI_GW_E!I46+TI_RPI_E!I46+TI_PF_E!I46+TI_BKBPB_E!I46+TI_CL_E!I46+TI_BNG_E!I46+TI_LBB_E!I46+TI_CPP_E!I46+TI_GTL_E!I46+TI_NSP_E!I46</f>
        <v>2377.0895098882206</v>
      </c>
      <c r="J46" s="30">
        <f>TI_EHG_E!J46+TI_CO_E!J46+TI_BF_E!J46+TI_GW_E!J46+TI_RPI_E!J46+TI_PF_E!J46+TI_BKBPB_E!J46+TI_CL_E!J46+TI_BNG_E!J46+TI_LBB_E!J46+TI_CPP_E!J46+TI_GTL_E!J46+TI_NSP_E!J46</f>
        <v>1477.4521066208083</v>
      </c>
      <c r="K46" s="30">
        <f>TI_EHG_E!K46+TI_CO_E!K46+TI_BF_E!K46+TI_GW_E!K46+TI_RPI_E!K46+TI_PF_E!K46+TI_BKBPB_E!K46+TI_CL_E!K46+TI_BNG_E!K46+TI_LBB_E!K46+TI_CPP_E!K46+TI_GTL_E!K46+TI_NSP_E!K46</f>
        <v>1533.1804815133273</v>
      </c>
      <c r="L46" s="30">
        <f>TI_EHG_E!L46+TI_CO_E!L46+TI_BF_E!L46+TI_GW_E!L46+TI_RPI_E!L46+TI_PF_E!L46+TI_BKBPB_E!L46+TI_CL_E!L46+TI_BNG_E!L46+TI_LBB_E!L46+TI_CPP_E!L46+TI_GTL_E!L46+TI_NSP_E!L46</f>
        <v>1363.3705073086849</v>
      </c>
      <c r="M46" s="30">
        <f>TI_EHG_E!M46+TI_CO_E!M46+TI_BF_E!M46+TI_GW_E!M46+TI_RPI_E!M46+TI_PF_E!M46+TI_BKBPB_E!M46+TI_CL_E!M46+TI_BNG_E!M46+TI_LBB_E!M46+TI_CPP_E!M46+TI_GTL_E!M46+TI_NSP_E!M46</f>
        <v>1524.2411006018908</v>
      </c>
      <c r="N46" s="30">
        <f>TI_EHG_E!N46+TI_CO_E!N46+TI_BF_E!N46+TI_GW_E!N46+TI_RPI_E!N46+TI_PF_E!N46+TI_BKBPB_E!N46+TI_CL_E!N46+TI_BNG_E!N46+TI_LBB_E!N46+TI_CPP_E!N46+TI_GTL_E!N46+TI_NSP_E!N46</f>
        <v>1513.3527085124683</v>
      </c>
      <c r="O46" s="30">
        <f>TI_EHG_E!O46+TI_CO_E!O46+TI_BF_E!O46+TI_GW_E!O46+TI_RPI_E!O46+TI_PF_E!O46+TI_BKBPB_E!O46+TI_CL_E!O46+TI_BNG_E!O46+TI_LBB_E!O46+TI_CPP_E!O46+TI_GTL_E!O46+TI_NSP_E!O46</f>
        <v>1518.6427343078242</v>
      </c>
      <c r="P46" s="30">
        <f>TI_EHG_E!P46+TI_CO_E!P46+TI_BF_E!P46+TI_GW_E!P46+TI_RPI_E!P46+TI_PF_E!P46+TI_BKBPB_E!P46+TI_CL_E!P46+TI_BNG_E!P46+TI_LBB_E!P46+TI_CPP_E!P46+TI_GTL_E!P46+TI_NSP_E!P46</f>
        <v>1466.0619948409287</v>
      </c>
      <c r="Q46" s="30">
        <f>TI_EHG_E!Q46+TI_CO_E!Q46+TI_BF_E!Q46+TI_GW_E!Q46+TI_RPI_E!Q46+TI_PF_E!Q46+TI_BKBPB_E!Q46+TI_CL_E!Q46+TI_BNG_E!Q46+TI_LBB_E!Q46+TI_CPP_E!Q46+TI_GTL_E!Q46+TI_NSP_E!Q46</f>
        <v>1821.4257953568354</v>
      </c>
      <c r="R46" s="30">
        <f>TI_EHG_E!R46+TI_CO_E!R46+TI_BF_E!R46+TI_GW_E!R46+TI_RPI_E!R46+TI_PF_E!R46+TI_BKBPB_E!R46+TI_CL_E!R46+TI_BNG_E!R46+TI_LBB_E!R46+TI_CPP_E!R46+TI_GTL_E!R46+TI_NSP_E!R46</f>
        <v>1648.2098882201203</v>
      </c>
      <c r="S46" s="30">
        <f>TI_EHG_E!S46+TI_CO_E!S46+TI_BF_E!S46+TI_GW_E!S46+TI_RPI_E!S46+TI_PF_E!S46+TI_BKBPB_E!S46+TI_CL_E!S46+TI_BNG_E!S46+TI_LBB_E!S46+TI_CPP_E!S46+TI_GTL_E!S46+TI_NSP_E!S46</f>
        <v>1449.8245915735165</v>
      </c>
      <c r="T46" s="30">
        <f>TI_EHG_E!T46+TI_CO_E!T46+TI_BF_E!T46+TI_GW_E!T46+TI_RPI_E!T46+TI_PF_E!T46+TI_BKBPB_E!T46+TI_CL_E!T46+TI_BNG_E!T46+TI_LBB_E!T46+TI_CPP_E!T46+TI_GTL_E!T46+TI_NSP_E!T46</f>
        <v>1328.9894239036969</v>
      </c>
      <c r="U46" s="30">
        <f>TI_EHG_E!U46+TI_CO_E!U46+TI_BF_E!U46+TI_GW_E!U46+TI_RPI_E!U46+TI_PF_E!U46+TI_BKBPB_E!U46+TI_CL_E!U46+TI_BNG_E!U46+TI_LBB_E!U46+TI_CPP_E!U46+TI_GTL_E!U46+TI_NSP_E!U46</f>
        <v>1421.6121238177134</v>
      </c>
      <c r="V46" s="30">
        <f>TI_EHG_E!V46+TI_CO_E!V46+TI_BF_E!V46+TI_GW_E!V46+TI_RPI_E!V46+TI_PF_E!V46+TI_BKBPB_E!V46+TI_CL_E!V46+TI_BNG_E!V46+TI_LBB_E!V46+TI_CPP_E!V46+TI_GTL_E!V46+TI_NSP_E!V46</f>
        <v>1373.753310404127</v>
      </c>
      <c r="W46" s="30">
        <f>TI_EHG_E!W46+TI_CO_E!W46+TI_BF_E!W46+TI_GW_E!W46+TI_RPI_E!W46+TI_PF_E!W46+TI_BKBPB_E!W46+TI_CL_E!W46+TI_BNG_E!W46+TI_LBB_E!W46+TI_CPP_E!W46+TI_GTL_E!W46+TI_NSP_E!W46</f>
        <v>1739.1852106620806</v>
      </c>
      <c r="X46" s="30">
        <f>TI_EHG_E!X46+TI_CO_E!X46+TI_BF_E!X46+TI_GW_E!X46+TI_RPI_E!X46+TI_PF_E!X46+TI_BKBPB_E!X46+TI_CL_E!X46+TI_BNG_E!X46+TI_LBB_E!X46+TI_CPP_E!X46+TI_GTL_E!X46+TI_NSP_E!X46</f>
        <v>1679.9564058469473</v>
      </c>
    </row>
    <row r="47" spans="1:24" ht="11.25" customHeight="1" x14ac:dyDescent="0.2">
      <c r="A47" s="39" t="s">
        <v>81</v>
      </c>
      <c r="B47" s="23" t="s">
        <v>82</v>
      </c>
      <c r="C47" s="30">
        <f>TI_EHG_E!C47+TI_CO_E!C47+TI_BF_E!C47+TI_GW_E!C47+TI_RPI_E!C47+TI_PF_E!C47+TI_BKBPB_E!C47+TI_CL_E!C47+TI_BNG_E!C47+TI_LBB_E!C47+TI_CPP_E!C47+TI_GTL_E!C47+TI_NSP_E!C47</f>
        <v>1487.9874462596736</v>
      </c>
      <c r="D47" s="30">
        <f>TI_EHG_E!D47+TI_CO_E!D47+TI_BF_E!D47+TI_GW_E!D47+TI_RPI_E!D47+TI_PF_E!D47+TI_BKBPB_E!D47+TI_CL_E!D47+TI_BNG_E!D47+TI_LBB_E!D47+TI_CPP_E!D47+TI_GTL_E!D47+TI_NSP_E!D47</f>
        <v>1334.5963886500426</v>
      </c>
      <c r="E47" s="30">
        <f>TI_EHG_E!E47+TI_CO_E!E47+TI_BF_E!E47+TI_GW_E!E47+TI_RPI_E!E47+TI_PF_E!E47+TI_BKBPB_E!E47+TI_CL_E!E47+TI_BNG_E!E47+TI_LBB_E!E47+TI_CPP_E!E47+TI_GTL_E!E47+TI_NSP_E!E47</f>
        <v>1107.6536543422185</v>
      </c>
      <c r="F47" s="30">
        <f>TI_EHG_E!F47+TI_CO_E!F47+TI_BF_E!F47+TI_GW_E!F47+TI_RPI_E!F47+TI_PF_E!F47+TI_BKBPB_E!F47+TI_CL_E!F47+TI_BNG_E!F47+TI_LBB_E!F47+TI_CPP_E!F47+TI_GTL_E!F47+TI_NSP_E!F47</f>
        <v>308.92347377472061</v>
      </c>
      <c r="G47" s="30">
        <f>TI_EHG_E!G47+TI_CO_E!G47+TI_BF_E!G47+TI_GW_E!G47+TI_RPI_E!G47+TI_PF_E!G47+TI_BKBPB_E!G47+TI_CL_E!G47+TI_BNG_E!G47+TI_LBB_E!G47+TI_CPP_E!G47+TI_GTL_E!G47+TI_NSP_E!G47</f>
        <v>650.28624247635412</v>
      </c>
      <c r="H47" s="30">
        <f>TI_EHG_E!H47+TI_CO_E!H47+TI_BF_E!H47+TI_GW_E!H47+TI_RPI_E!H47+TI_PF_E!H47+TI_BKBPB_E!H47+TI_CL_E!H47+TI_BNG_E!H47+TI_LBB_E!H47+TI_CPP_E!H47+TI_GTL_E!H47+TI_NSP_E!H47</f>
        <v>296.92141014617368</v>
      </c>
      <c r="I47" s="30">
        <f>TI_EHG_E!I47+TI_CO_E!I47+TI_BF_E!I47+TI_GW_E!I47+TI_RPI_E!I47+TI_PF_E!I47+TI_BKBPB_E!I47+TI_CL_E!I47+TI_BNG_E!I47+TI_LBB_E!I47+TI_CPP_E!I47+TI_GTL_E!I47+TI_NSP_E!I47</f>
        <v>268.92003439380903</v>
      </c>
      <c r="J47" s="30">
        <f>TI_EHG_E!J47+TI_CO_E!J47+TI_BF_E!J47+TI_GW_E!J47+TI_RPI_E!J47+TI_PF_E!J47+TI_BKBPB_E!J47+TI_CL_E!J47+TI_BNG_E!J47+TI_LBB_E!J47+TI_CPP_E!J47+TI_GTL_E!J47+TI_NSP_E!J47</f>
        <v>299.65339638864998</v>
      </c>
      <c r="K47" s="30">
        <f>TI_EHG_E!K47+TI_CO_E!K47+TI_BF_E!K47+TI_GW_E!K47+TI_RPI_E!K47+TI_PF_E!K47+TI_BKBPB_E!K47+TI_CL_E!K47+TI_BNG_E!K47+TI_LBB_E!K47+TI_CPP_E!K47+TI_GTL_E!K47+TI_NSP_E!K47</f>
        <v>272.50008598452274</v>
      </c>
      <c r="L47" s="30">
        <f>TI_EHG_E!L47+TI_CO_E!L47+TI_BF_E!L47+TI_GW_E!L47+TI_RPI_E!L47+TI_PF_E!L47+TI_BKBPB_E!L47+TI_CL_E!L47+TI_BNG_E!L47+TI_LBB_E!L47+TI_CPP_E!L47+TI_GTL_E!L47+TI_NSP_E!L47</f>
        <v>357.70481513327604</v>
      </c>
      <c r="M47" s="30">
        <f>TI_EHG_E!M47+TI_CO_E!M47+TI_BF_E!M47+TI_GW_E!M47+TI_RPI_E!M47+TI_PF_E!M47+TI_BKBPB_E!M47+TI_CL_E!M47+TI_BNG_E!M47+TI_LBB_E!M47+TI_CPP_E!M47+TI_GTL_E!M47+TI_NSP_E!M47</f>
        <v>280.10945829750648</v>
      </c>
      <c r="N47" s="30">
        <f>TI_EHG_E!N47+TI_CO_E!N47+TI_BF_E!N47+TI_GW_E!N47+TI_RPI_E!N47+TI_PF_E!N47+TI_BKBPB_E!N47+TI_CL_E!N47+TI_BNG_E!N47+TI_LBB_E!N47+TI_CPP_E!N47+TI_GTL_E!N47+TI_NSP_E!N47</f>
        <v>290.08976784178844</v>
      </c>
      <c r="O47" s="30">
        <f>TI_EHG_E!O47+TI_CO_E!O47+TI_BF_E!O47+TI_GW_E!O47+TI_RPI_E!O47+TI_PF_E!O47+TI_BKBPB_E!O47+TI_CL_E!O47+TI_BNG_E!O47+TI_LBB_E!O47+TI_CPP_E!O47+TI_GTL_E!O47+TI_NSP_E!O47</f>
        <v>304.90756663800511</v>
      </c>
      <c r="P47" s="30">
        <f>TI_EHG_E!P47+TI_CO_E!P47+TI_BF_E!P47+TI_GW_E!P47+TI_RPI_E!P47+TI_PF_E!P47+TI_BKBPB_E!P47+TI_CL_E!P47+TI_BNG_E!P47+TI_LBB_E!P47+TI_CPP_E!P47+TI_GTL_E!P47+TI_NSP_E!P47</f>
        <v>648.95477214101459</v>
      </c>
      <c r="Q47" s="30">
        <f>TI_EHG_E!Q47+TI_CO_E!Q47+TI_BF_E!Q47+TI_GW_E!Q47+TI_RPI_E!Q47+TI_PF_E!Q47+TI_BKBPB_E!Q47+TI_CL_E!Q47+TI_BNG_E!Q47+TI_LBB_E!Q47+TI_CPP_E!Q47+TI_GTL_E!Q47+TI_NSP_E!Q47</f>
        <v>921.44376612209794</v>
      </c>
      <c r="R47" s="30">
        <f>TI_EHG_E!R47+TI_CO_E!R47+TI_BF_E!R47+TI_GW_E!R47+TI_RPI_E!R47+TI_PF_E!R47+TI_BKBPB_E!R47+TI_CL_E!R47+TI_BNG_E!R47+TI_LBB_E!R47+TI_CPP_E!R47+TI_GTL_E!R47+TI_NSP_E!R47</f>
        <v>1154.5077386070507</v>
      </c>
      <c r="S47" s="30">
        <f>TI_EHG_E!S47+TI_CO_E!S47+TI_BF_E!S47+TI_GW_E!S47+TI_RPI_E!S47+TI_PF_E!S47+TI_BKBPB_E!S47+TI_CL_E!S47+TI_BNG_E!S47+TI_LBB_E!S47+TI_CPP_E!S47+TI_GTL_E!S47+TI_NSP_E!S47</f>
        <v>624.82063628546848</v>
      </c>
      <c r="T47" s="30">
        <f>TI_EHG_E!T47+TI_CO_E!T47+TI_BF_E!T47+TI_GW_E!T47+TI_RPI_E!T47+TI_PF_E!T47+TI_BKBPB_E!T47+TI_CL_E!T47+TI_BNG_E!T47+TI_LBB_E!T47+TI_CPP_E!T47+TI_GTL_E!T47+TI_NSP_E!T47</f>
        <v>310.53576956147884</v>
      </c>
      <c r="U47" s="30">
        <f>TI_EHG_E!U47+TI_CO_E!U47+TI_BF_E!U47+TI_GW_E!U47+TI_RPI_E!U47+TI_PF_E!U47+TI_BKBPB_E!U47+TI_CL_E!U47+TI_BNG_E!U47+TI_LBB_E!U47+TI_CPP_E!U47+TI_GTL_E!U47+TI_NSP_E!U47</f>
        <v>585.75141874462588</v>
      </c>
      <c r="V47" s="30">
        <f>TI_EHG_E!V47+TI_CO_E!V47+TI_BF_E!V47+TI_GW_E!V47+TI_RPI_E!V47+TI_PF_E!V47+TI_BKBPB_E!V47+TI_CL_E!V47+TI_BNG_E!V47+TI_LBB_E!V47+TI_CPP_E!V47+TI_GTL_E!V47+TI_NSP_E!V47</f>
        <v>919.07592433362004</v>
      </c>
      <c r="W47" s="30">
        <f>TI_EHG_E!W47+TI_CO_E!W47+TI_BF_E!W47+TI_GW_E!W47+TI_RPI_E!W47+TI_PF_E!W47+TI_BKBPB_E!W47+TI_CL_E!W47+TI_BNG_E!W47+TI_LBB_E!W47+TI_CPP_E!W47+TI_GTL_E!W47+TI_NSP_E!W47</f>
        <v>832.96027515047285</v>
      </c>
      <c r="X47" s="30">
        <f>TI_EHG_E!X47+TI_CO_E!X47+TI_BF_E!X47+TI_GW_E!X47+TI_RPI_E!X47+TI_PF_E!X47+TI_BKBPB_E!X47+TI_CL_E!X47+TI_BNG_E!X47+TI_LBB_E!X47+TI_CPP_E!X47+TI_GTL_E!X47+TI_NSP_E!X47</f>
        <v>1052.0374892519346</v>
      </c>
    </row>
    <row r="48" spans="1:24" ht="11.25" customHeight="1" x14ac:dyDescent="0.2">
      <c r="A48" s="39" t="s">
        <v>83</v>
      </c>
      <c r="B48" s="23" t="s">
        <v>84</v>
      </c>
      <c r="C48" s="30">
        <f>TI_EHG_E!C48+TI_CO_E!C48+TI_BF_E!C48+TI_GW_E!C48+TI_RPI_E!C48+TI_PF_E!C48+TI_BKBPB_E!C48+TI_CL_E!C48+TI_BNG_E!C48+TI_LBB_E!C48+TI_CPP_E!C48+TI_GTL_E!C48+TI_NSP_E!C48</f>
        <v>1019.2222699914016</v>
      </c>
      <c r="D48" s="30">
        <f>TI_EHG_E!D48+TI_CO_E!D48+TI_BF_E!D48+TI_GW_E!D48+TI_RPI_E!D48+TI_PF_E!D48+TI_BKBPB_E!D48+TI_CL_E!D48+TI_BNG_E!D48+TI_LBB_E!D48+TI_CPP_E!D48+TI_GTL_E!D48+TI_NSP_E!D48</f>
        <v>1081.2791917454858</v>
      </c>
      <c r="E48" s="30">
        <f>TI_EHG_E!E48+TI_CO_E!E48+TI_BF_E!E48+TI_GW_E!E48+TI_RPI_E!E48+TI_PF_E!E48+TI_BKBPB_E!E48+TI_CL_E!E48+TI_BNG_E!E48+TI_LBB_E!E48+TI_CPP_E!E48+TI_GTL_E!E48+TI_NSP_E!E48</f>
        <v>1072.2914015477213</v>
      </c>
      <c r="F48" s="30">
        <f>TI_EHG_E!F48+TI_CO_E!F48+TI_BF_E!F48+TI_GW_E!F48+TI_RPI_E!F48+TI_PF_E!F48+TI_BKBPB_E!F48+TI_CL_E!F48+TI_BNG_E!F48+TI_LBB_E!F48+TI_CPP_E!F48+TI_GTL_E!F48+TI_NSP_E!F48</f>
        <v>1191.3730868443681</v>
      </c>
      <c r="G48" s="30">
        <f>TI_EHG_E!G48+TI_CO_E!G48+TI_BF_E!G48+TI_GW_E!G48+TI_RPI_E!G48+TI_PF_E!G48+TI_BKBPB_E!G48+TI_CL_E!G48+TI_BNG_E!G48+TI_LBB_E!G48+TI_CPP_E!G48+TI_GTL_E!G48+TI_NSP_E!G48</f>
        <v>1511.1538263112636</v>
      </c>
      <c r="H48" s="30">
        <f>TI_EHG_E!H48+TI_CO_E!H48+TI_BF_E!H48+TI_GW_E!H48+TI_RPI_E!H48+TI_PF_E!H48+TI_BKBPB_E!H48+TI_CL_E!H48+TI_BNG_E!H48+TI_LBB_E!H48+TI_CPP_E!H48+TI_GTL_E!H48+TI_NSP_E!H48</f>
        <v>1603.6551160791057</v>
      </c>
      <c r="I48" s="30">
        <f>TI_EHG_E!I48+TI_CO_E!I48+TI_BF_E!I48+TI_GW_E!I48+TI_RPI_E!I48+TI_PF_E!I48+TI_BKBPB_E!I48+TI_CL_E!I48+TI_BNG_E!I48+TI_LBB_E!I48+TI_CPP_E!I48+TI_GTL_E!I48+TI_NSP_E!I48</f>
        <v>1694.8268271711088</v>
      </c>
      <c r="J48" s="30">
        <f>TI_EHG_E!J48+TI_CO_E!J48+TI_BF_E!J48+TI_GW_E!J48+TI_RPI_E!J48+TI_PF_E!J48+TI_BKBPB_E!J48+TI_CL_E!J48+TI_BNG_E!J48+TI_LBB_E!J48+TI_CPP_E!J48+TI_GTL_E!J48+TI_NSP_E!J48</f>
        <v>1523.8158211521925</v>
      </c>
      <c r="K48" s="30">
        <f>TI_EHG_E!K48+TI_CO_E!K48+TI_BF_E!K48+TI_GW_E!K48+TI_RPI_E!K48+TI_PF_E!K48+TI_BKBPB_E!K48+TI_CL_E!K48+TI_BNG_E!K48+TI_LBB_E!K48+TI_CPP_E!K48+TI_GTL_E!K48+TI_NSP_E!K48</f>
        <v>1684.7602751504728</v>
      </c>
      <c r="L48" s="30">
        <f>TI_EHG_E!L48+TI_CO_E!L48+TI_BF_E!L48+TI_GW_E!L48+TI_RPI_E!L48+TI_PF_E!L48+TI_BKBPB_E!L48+TI_CL_E!L48+TI_BNG_E!L48+TI_LBB_E!L48+TI_CPP_E!L48+TI_GTL_E!L48+TI_NSP_E!L48</f>
        <v>1783.8312983662936</v>
      </c>
      <c r="M48" s="30">
        <f>TI_EHG_E!M48+TI_CO_E!M48+TI_BF_E!M48+TI_GW_E!M48+TI_RPI_E!M48+TI_PF_E!M48+TI_BKBPB_E!M48+TI_CL_E!M48+TI_BNG_E!M48+TI_LBB_E!M48+TI_CPP_E!M48+TI_GTL_E!M48+TI_NSP_E!M48</f>
        <v>1749.1295786758383</v>
      </c>
      <c r="N48" s="30">
        <f>TI_EHG_E!N48+TI_CO_E!N48+TI_BF_E!N48+TI_GW_E!N48+TI_RPI_E!N48+TI_PF_E!N48+TI_BKBPB_E!N48+TI_CL_E!N48+TI_BNG_E!N48+TI_LBB_E!N48+TI_CPP_E!N48+TI_GTL_E!N48+TI_NSP_E!N48</f>
        <v>1703.4607910576094</v>
      </c>
      <c r="O48" s="30">
        <f>TI_EHG_E!O48+TI_CO_E!O48+TI_BF_E!O48+TI_GW_E!O48+TI_RPI_E!O48+TI_PF_E!O48+TI_BKBPB_E!O48+TI_CL_E!O48+TI_BNG_E!O48+TI_LBB_E!O48+TI_CPP_E!O48+TI_GTL_E!O48+TI_NSP_E!O48</f>
        <v>1664.0599312123818</v>
      </c>
      <c r="P48" s="30">
        <f>TI_EHG_E!P48+TI_CO_E!P48+TI_BF_E!P48+TI_GW_E!P48+TI_RPI_E!P48+TI_PF_E!P48+TI_BKBPB_E!P48+TI_CL_E!P48+TI_BNG_E!P48+TI_LBB_E!P48+TI_CPP_E!P48+TI_GTL_E!P48+TI_NSP_E!P48</f>
        <v>1334.4878761822872</v>
      </c>
      <c r="Q48" s="30">
        <f>TI_EHG_E!Q48+TI_CO_E!Q48+TI_BF_E!Q48+TI_GW_E!Q48+TI_RPI_E!Q48+TI_PF_E!Q48+TI_BKBPB_E!Q48+TI_CL_E!Q48+TI_BNG_E!Q48+TI_LBB_E!Q48+TI_CPP_E!Q48+TI_GTL_E!Q48+TI_NSP_E!Q48</f>
        <v>1209.8711092003439</v>
      </c>
      <c r="R48" s="30">
        <f>TI_EHG_E!R48+TI_CO_E!R48+TI_BF_E!R48+TI_GW_E!R48+TI_RPI_E!R48+TI_PF_E!R48+TI_BKBPB_E!R48+TI_CL_E!R48+TI_BNG_E!R48+TI_LBB_E!R48+TI_CPP_E!R48+TI_GTL_E!R48+TI_NSP_E!R48</f>
        <v>1529.3208082545141</v>
      </c>
      <c r="S48" s="30">
        <f>TI_EHG_E!S48+TI_CO_E!S48+TI_BF_E!S48+TI_GW_E!S48+TI_RPI_E!S48+TI_PF_E!S48+TI_BKBPB_E!S48+TI_CL_E!S48+TI_BNG_E!S48+TI_LBB_E!S48+TI_CPP_E!S48+TI_GTL_E!S48+TI_NSP_E!S48</f>
        <v>1399.651418744626</v>
      </c>
      <c r="T48" s="30">
        <f>TI_EHG_E!T48+TI_CO_E!T48+TI_BF_E!T48+TI_GW_E!T48+TI_RPI_E!T48+TI_PF_E!T48+TI_BKBPB_E!T48+TI_CL_E!T48+TI_BNG_E!T48+TI_LBB_E!T48+TI_CPP_E!T48+TI_GTL_E!T48+TI_NSP_E!T48</f>
        <v>1208.5663800515906</v>
      </c>
      <c r="U48" s="30">
        <f>TI_EHG_E!U48+TI_CO_E!U48+TI_BF_E!U48+TI_GW_E!U48+TI_RPI_E!U48+TI_PF_E!U48+TI_BKBPB_E!U48+TI_CL_E!U48+TI_BNG_E!U48+TI_LBB_E!U48+TI_CPP_E!U48+TI_GTL_E!U48+TI_NSP_E!U48</f>
        <v>861.97308684436803</v>
      </c>
      <c r="V48" s="30">
        <f>TI_EHG_E!V48+TI_CO_E!V48+TI_BF_E!V48+TI_GW_E!V48+TI_RPI_E!V48+TI_PF_E!V48+TI_BKBPB_E!V48+TI_CL_E!V48+TI_BNG_E!V48+TI_LBB_E!V48+TI_CPP_E!V48+TI_GTL_E!V48+TI_NSP_E!V48</f>
        <v>644.20963026655204</v>
      </c>
      <c r="W48" s="30">
        <f>TI_EHG_E!W48+TI_CO_E!W48+TI_BF_E!W48+TI_GW_E!W48+TI_RPI_E!W48+TI_PF_E!W48+TI_BKBPB_E!W48+TI_CL_E!W48+TI_BNG_E!W48+TI_LBB_E!W48+TI_CPP_E!W48+TI_GTL_E!W48+TI_NSP_E!W48</f>
        <v>775.51143594153052</v>
      </c>
      <c r="X48" s="30">
        <f>TI_EHG_E!X48+TI_CO_E!X48+TI_BF_E!X48+TI_GW_E!X48+TI_RPI_E!X48+TI_PF_E!X48+TI_BKBPB_E!X48+TI_CL_E!X48+TI_BNG_E!X48+TI_LBB_E!X48+TI_CPP_E!X48+TI_GTL_E!X48+TI_NSP_E!X48</f>
        <v>525.46457437661218</v>
      </c>
    </row>
    <row r="49" spans="1:24" ht="11.25" customHeight="1" x14ac:dyDescent="0.2">
      <c r="A49" s="39" t="s">
        <v>85</v>
      </c>
      <c r="B49" s="23" t="s">
        <v>86</v>
      </c>
      <c r="C49" s="30">
        <f>TI_EHG_E!C49+TI_CO_E!C49+TI_BF_E!C49+TI_GW_E!C49+TI_RPI_E!C49+TI_PF_E!C49+TI_BKBPB_E!C49+TI_CL_E!C49+TI_BNG_E!C49+TI_LBB_E!C49+TI_CPP_E!C49+TI_GTL_E!C49+TI_NSP_E!C49</f>
        <v>95.055975924333609</v>
      </c>
      <c r="D49" s="30">
        <f>TI_EHG_E!D49+TI_CO_E!D49+TI_BF_E!D49+TI_GW_E!D49+TI_RPI_E!D49+TI_PF_E!D49+TI_BKBPB_E!D49+TI_CL_E!D49+TI_BNG_E!D49+TI_LBB_E!D49+TI_CPP_E!D49+TI_GTL_E!D49+TI_NSP_E!D49</f>
        <v>95.294754944110053</v>
      </c>
      <c r="E49" s="30">
        <f>TI_EHG_E!E49+TI_CO_E!E49+TI_BF_E!E49+TI_GW_E!E49+TI_RPI_E!E49+TI_PF_E!E49+TI_BKBPB_E!E49+TI_CL_E!E49+TI_BNG_E!E49+TI_LBB_E!E49+TI_CPP_E!E49+TI_GTL_E!E49+TI_NSP_E!E49</f>
        <v>98.896474634565777</v>
      </c>
      <c r="F49" s="30">
        <f>TI_EHG_E!F49+TI_CO_E!F49+TI_BF_E!F49+TI_GW_E!F49+TI_RPI_E!F49+TI_PF_E!F49+TI_BKBPB_E!F49+TI_CL_E!F49+TI_BNG_E!F49+TI_LBB_E!F49+TI_CPP_E!F49+TI_GTL_E!F49+TI_NSP_E!F49</f>
        <v>86.773860705073076</v>
      </c>
      <c r="G49" s="30">
        <f>TI_EHG_E!G49+TI_CO_E!G49+TI_BF_E!G49+TI_GW_E!G49+TI_RPI_E!G49+TI_PF_E!G49+TI_BKBPB_E!G49+TI_CL_E!G49+TI_BNG_E!G49+TI_LBB_E!G49+TI_CPP_E!G49+TI_GTL_E!G49+TI_NSP_E!G49</f>
        <v>186.75614789337916</v>
      </c>
      <c r="H49" s="30">
        <f>TI_EHG_E!H49+TI_CO_E!H49+TI_BF_E!H49+TI_GW_E!H49+TI_RPI_E!H49+TI_PF_E!H49+TI_BKBPB_E!H49+TI_CL_E!H49+TI_BNG_E!H49+TI_LBB_E!H49+TI_CPP_E!H49+TI_GTL_E!H49+TI_NSP_E!H49</f>
        <v>139.53379191745486</v>
      </c>
      <c r="I49" s="30">
        <f>TI_EHG_E!I49+TI_CO_E!I49+TI_BF_E!I49+TI_GW_E!I49+TI_RPI_E!I49+TI_PF_E!I49+TI_BKBPB_E!I49+TI_CL_E!I49+TI_BNG_E!I49+TI_LBB_E!I49+TI_CPP_E!I49+TI_GTL_E!I49+TI_NSP_E!I49</f>
        <v>170.6674118658641</v>
      </c>
      <c r="J49" s="30">
        <f>TI_EHG_E!J49+TI_CO_E!J49+TI_BF_E!J49+TI_GW_E!J49+TI_RPI_E!J49+TI_PF_E!J49+TI_BKBPB_E!J49+TI_CL_E!J49+TI_BNG_E!J49+TI_LBB_E!J49+TI_CPP_E!J49+TI_GTL_E!J49+TI_NSP_E!J49</f>
        <v>240.13267411865863</v>
      </c>
      <c r="K49" s="30">
        <f>TI_EHG_E!K49+TI_CO_E!K49+TI_BF_E!K49+TI_GW_E!K49+TI_RPI_E!K49+TI_PF_E!K49+TI_BKBPB_E!K49+TI_CL_E!K49+TI_BNG_E!K49+TI_LBB_E!K49+TI_CPP_E!K49+TI_GTL_E!K49+TI_NSP_E!K49</f>
        <v>108.73336199484091</v>
      </c>
      <c r="L49" s="30">
        <f>TI_EHG_E!L49+TI_CO_E!L49+TI_BF_E!L49+TI_GW_E!L49+TI_RPI_E!L49+TI_PF_E!L49+TI_BKBPB_E!L49+TI_CL_E!L49+TI_BNG_E!L49+TI_LBB_E!L49+TI_CPP_E!L49+TI_GTL_E!L49+TI_NSP_E!L49</f>
        <v>37.511349957007738</v>
      </c>
      <c r="M49" s="30">
        <f>TI_EHG_E!M49+TI_CO_E!M49+TI_BF_E!M49+TI_GW_E!M49+TI_RPI_E!M49+TI_PF_E!M49+TI_BKBPB_E!M49+TI_CL_E!M49+TI_BNG_E!M49+TI_LBB_E!M49+TI_CPP_E!M49+TI_GTL_E!M49+TI_NSP_E!M49</f>
        <v>136.84668959587276</v>
      </c>
      <c r="N49" s="30">
        <f>TI_EHG_E!N49+TI_CO_E!N49+TI_BF_E!N49+TI_GW_E!N49+TI_RPI_E!N49+TI_PF_E!N49+TI_BKBPB_E!N49+TI_CL_E!N49+TI_BNG_E!N49+TI_LBB_E!N49+TI_CPP_E!N49+TI_GTL_E!N49+TI_NSP_E!N49</f>
        <v>98.887618228718821</v>
      </c>
      <c r="O49" s="30">
        <f>TI_EHG_E!O49+TI_CO_E!O49+TI_BF_E!O49+TI_GW_E!O49+TI_RPI_E!O49+TI_PF_E!O49+TI_BKBPB_E!O49+TI_CL_E!O49+TI_BNG_E!O49+TI_LBB_E!O49+TI_CPP_E!O49+TI_GTL_E!O49+TI_NSP_E!O49</f>
        <v>68.062682717110903</v>
      </c>
      <c r="P49" s="30">
        <f>TI_EHG_E!P49+TI_CO_E!P49+TI_BF_E!P49+TI_GW_E!P49+TI_RPI_E!P49+TI_PF_E!P49+TI_BKBPB_E!P49+TI_CL_E!P49+TI_BNG_E!P49+TI_LBB_E!P49+TI_CPP_E!P49+TI_GTL_E!P49+TI_NSP_E!P49</f>
        <v>75.035769561478929</v>
      </c>
      <c r="Q49" s="30">
        <f>TI_EHG_E!Q49+TI_CO_E!Q49+TI_BF_E!Q49+TI_GW_E!Q49+TI_RPI_E!Q49+TI_PF_E!Q49+TI_BKBPB_E!Q49+TI_CL_E!Q49+TI_BNG_E!Q49+TI_LBB_E!Q49+TI_CPP_E!Q49+TI_GTL_E!Q49+TI_NSP_E!Q49</f>
        <v>158.56741186586413</v>
      </c>
      <c r="R49" s="30">
        <f>TI_EHG_E!R49+TI_CO_E!R49+TI_BF_E!R49+TI_GW_E!R49+TI_RPI_E!R49+TI_PF_E!R49+TI_BKBPB_E!R49+TI_CL_E!R49+TI_BNG_E!R49+TI_LBB_E!R49+TI_CPP_E!R49+TI_GTL_E!R49+TI_NSP_E!R49</f>
        <v>41.053310404127252</v>
      </c>
      <c r="S49" s="30">
        <f>TI_EHG_E!S49+TI_CO_E!S49+TI_BF_E!S49+TI_GW_E!S49+TI_RPI_E!S49+TI_PF_E!S49+TI_BKBPB_E!S49+TI_CL_E!S49+TI_BNG_E!S49+TI_LBB_E!S49+TI_CPP_E!S49+TI_GTL_E!S49+TI_NSP_E!S49</f>
        <v>50.114531384350812</v>
      </c>
      <c r="T49" s="30">
        <f>TI_EHG_E!T49+TI_CO_E!T49+TI_BF_E!T49+TI_GW_E!T49+TI_RPI_E!T49+TI_PF_E!T49+TI_BKBPB_E!T49+TI_CL_E!T49+TI_BNG_E!T49+TI_LBB_E!T49+TI_CPP_E!T49+TI_GTL_E!T49+TI_NSP_E!T49</f>
        <v>53.848495270851245</v>
      </c>
      <c r="U49" s="30">
        <f>TI_EHG_E!U49+TI_CO_E!U49+TI_BF_E!U49+TI_GW_E!U49+TI_RPI_E!U49+TI_PF_E!U49+TI_BKBPB_E!U49+TI_CL_E!U49+TI_BNG_E!U49+TI_LBB_E!U49+TI_CPP_E!U49+TI_GTL_E!U49+TI_NSP_E!U49</f>
        <v>202.62932072227002</v>
      </c>
      <c r="V49" s="30">
        <f>TI_EHG_E!V49+TI_CO_E!V49+TI_BF_E!V49+TI_GW_E!V49+TI_RPI_E!V49+TI_PF_E!V49+TI_BKBPB_E!V49+TI_CL_E!V49+TI_BNG_E!V49+TI_LBB_E!V49+TI_CPP_E!V49+TI_GTL_E!V49+TI_NSP_E!V49</f>
        <v>290.67575236457429</v>
      </c>
      <c r="W49" s="30">
        <f>TI_EHG_E!W49+TI_CO_E!W49+TI_BF_E!W49+TI_GW_E!W49+TI_RPI_E!W49+TI_PF_E!W49+TI_BKBPB_E!W49+TI_CL_E!W49+TI_BNG_E!W49+TI_LBB_E!W49+TI_CPP_E!W49+TI_GTL_E!W49+TI_NSP_E!W49</f>
        <v>277.06165090283753</v>
      </c>
      <c r="X49" s="30">
        <f>TI_EHG_E!X49+TI_CO_E!X49+TI_BF_E!X49+TI_GW_E!X49+TI_RPI_E!X49+TI_PF_E!X49+TI_BKBPB_E!X49+TI_CL_E!X49+TI_BNG_E!X49+TI_LBB_E!X49+TI_CPP_E!X49+TI_GTL_E!X49+TI_NSP_E!X49</f>
        <v>325.74772141014614</v>
      </c>
    </row>
    <row r="50" spans="1:24" ht="11.25" customHeight="1" x14ac:dyDescent="0.2">
      <c r="A50" s="39" t="s">
        <v>87</v>
      </c>
      <c r="B50" s="23" t="s">
        <v>88</v>
      </c>
      <c r="C50" s="30">
        <f>TI_EHG_E!C50+TI_CO_E!C50+TI_BF_E!C50+TI_GW_E!C50+TI_RPI_E!C50+TI_PF_E!C50+TI_BKBPB_E!C50+TI_CL_E!C50+TI_BNG_E!C50+TI_LBB_E!C50+TI_CPP_E!C50+TI_GTL_E!C50+TI_NSP_E!C50</f>
        <v>10547.393207222698</v>
      </c>
      <c r="D50" s="30">
        <f>TI_EHG_E!D50+TI_CO_E!D50+TI_BF_E!D50+TI_GW_E!D50+TI_RPI_E!D50+TI_PF_E!D50+TI_BKBPB_E!D50+TI_CL_E!D50+TI_BNG_E!D50+TI_LBB_E!D50+TI_CPP_E!D50+TI_GTL_E!D50+TI_NSP_E!D50</f>
        <v>11748.453138435083</v>
      </c>
      <c r="E50" s="30">
        <f>TI_EHG_E!E50+TI_CO_E!E50+TI_BF_E!E50+TI_GW_E!E50+TI_RPI_E!E50+TI_PF_E!E50+TI_BKBPB_E!E50+TI_CL_E!E50+TI_BNG_E!E50+TI_LBB_E!E50+TI_CPP_E!E50+TI_GTL_E!E50+TI_NSP_E!E50</f>
        <v>17544.914187446258</v>
      </c>
      <c r="F50" s="30">
        <f>TI_EHG_E!F50+TI_CO_E!F50+TI_BF_E!F50+TI_GW_E!F50+TI_RPI_E!F50+TI_PF_E!F50+TI_BKBPB_E!F50+TI_CL_E!F50+TI_BNG_E!F50+TI_LBB_E!F50+TI_CPP_E!F50+TI_GTL_E!F50+TI_NSP_E!F50</f>
        <v>14796.711349957008</v>
      </c>
      <c r="G50" s="30">
        <f>TI_EHG_E!G50+TI_CO_E!G50+TI_BF_E!G50+TI_GW_E!G50+TI_RPI_E!G50+TI_PF_E!G50+TI_BKBPB_E!G50+TI_CL_E!G50+TI_BNG_E!G50+TI_LBB_E!G50+TI_CPP_E!G50+TI_GTL_E!G50+TI_NSP_E!G50</f>
        <v>16505.854772141014</v>
      </c>
      <c r="H50" s="30">
        <f>TI_EHG_E!H50+TI_CO_E!H50+TI_BF_E!H50+TI_GW_E!H50+TI_RPI_E!H50+TI_PF_E!H50+TI_BKBPB_E!H50+TI_CL_E!H50+TI_BNG_E!H50+TI_LBB_E!H50+TI_CPP_E!H50+TI_GTL_E!H50+TI_NSP_E!H50</f>
        <v>14751.160619088565</v>
      </c>
      <c r="I50" s="30">
        <f>TI_EHG_E!I50+TI_CO_E!I50+TI_BF_E!I50+TI_GW_E!I50+TI_RPI_E!I50+TI_PF_E!I50+TI_BKBPB_E!I50+TI_CL_E!I50+TI_BNG_E!I50+TI_LBB_E!I50+TI_CPP_E!I50+TI_GTL_E!I50+TI_NSP_E!I50</f>
        <v>13639.93276010318</v>
      </c>
      <c r="J50" s="30">
        <f>TI_EHG_E!J50+TI_CO_E!J50+TI_BF_E!J50+TI_GW_E!J50+TI_RPI_E!J50+TI_PF_E!J50+TI_BKBPB_E!J50+TI_CL_E!J50+TI_BNG_E!J50+TI_LBB_E!J50+TI_CPP_E!J50+TI_GTL_E!J50+TI_NSP_E!J50</f>
        <v>15571.943078245915</v>
      </c>
      <c r="K50" s="30">
        <f>TI_EHG_E!K50+TI_CO_E!K50+TI_BF_E!K50+TI_GW_E!K50+TI_RPI_E!K50+TI_PF_E!K50+TI_BKBPB_E!K50+TI_CL_E!K50+TI_BNG_E!K50+TI_LBB_E!K50+TI_CPP_E!K50+TI_GTL_E!K50+TI_NSP_E!K50</f>
        <v>14675.133619948409</v>
      </c>
      <c r="L50" s="30">
        <f>TI_EHG_E!L50+TI_CO_E!L50+TI_BF_E!L50+TI_GW_E!L50+TI_RPI_E!L50+TI_PF_E!L50+TI_BKBPB_E!L50+TI_CL_E!L50+TI_BNG_E!L50+TI_LBB_E!L50+TI_CPP_E!L50+TI_GTL_E!L50+TI_NSP_E!L50</f>
        <v>14225.838177128117</v>
      </c>
      <c r="M50" s="30">
        <f>TI_EHG_E!M50+TI_CO_E!M50+TI_BF_E!M50+TI_GW_E!M50+TI_RPI_E!M50+TI_PF_E!M50+TI_BKBPB_E!M50+TI_CL_E!M50+TI_BNG_E!M50+TI_LBB_E!M50+TI_CPP_E!M50+TI_GTL_E!M50+TI_NSP_E!M50</f>
        <v>16128.855889939809</v>
      </c>
      <c r="N50" s="30">
        <f>TI_EHG_E!N50+TI_CO_E!N50+TI_BF_E!N50+TI_GW_E!N50+TI_RPI_E!N50+TI_PF_E!N50+TI_BKBPB_E!N50+TI_CL_E!N50+TI_BNG_E!N50+TI_LBB_E!N50+TI_CPP_E!N50+TI_GTL_E!N50+TI_NSP_E!N50</f>
        <v>14641.95339638865</v>
      </c>
      <c r="O50" s="30">
        <f>TI_EHG_E!O50+TI_CO_E!O50+TI_BF_E!O50+TI_GW_E!O50+TI_RPI_E!O50+TI_PF_E!O50+TI_BKBPB_E!O50+TI_CL_E!O50+TI_BNG_E!O50+TI_LBB_E!O50+TI_CPP_E!O50+TI_GTL_E!O50+TI_NSP_E!O50</f>
        <v>15682.730352536544</v>
      </c>
      <c r="P50" s="30">
        <f>TI_EHG_E!P50+TI_CO_E!P50+TI_BF_E!P50+TI_GW_E!P50+TI_RPI_E!P50+TI_PF_E!P50+TI_BKBPB_E!P50+TI_CL_E!P50+TI_BNG_E!P50+TI_LBB_E!P50+TI_CPP_E!P50+TI_GTL_E!P50+TI_NSP_E!P50</f>
        <v>13678.524161650901</v>
      </c>
      <c r="Q50" s="30">
        <f>TI_EHG_E!Q50+TI_CO_E!Q50+TI_BF_E!Q50+TI_GW_E!Q50+TI_RPI_E!Q50+TI_PF_E!Q50+TI_BKBPB_E!Q50+TI_CL_E!Q50+TI_BNG_E!Q50+TI_LBB_E!Q50+TI_CPP_E!Q50+TI_GTL_E!Q50+TI_NSP_E!Q50</f>
        <v>14060.134565778157</v>
      </c>
      <c r="R50" s="30">
        <f>TI_EHG_E!R50+TI_CO_E!R50+TI_BF_E!R50+TI_GW_E!R50+TI_RPI_E!R50+TI_PF_E!R50+TI_BKBPB_E!R50+TI_CL_E!R50+TI_BNG_E!R50+TI_LBB_E!R50+TI_CPP_E!R50+TI_GTL_E!R50+TI_NSP_E!R50</f>
        <v>14052.6252794497</v>
      </c>
      <c r="S50" s="30">
        <f>TI_EHG_E!S50+TI_CO_E!S50+TI_BF_E!S50+TI_GW_E!S50+TI_RPI_E!S50+TI_PF_E!S50+TI_BKBPB_E!S50+TI_CL_E!S50+TI_BNG_E!S50+TI_LBB_E!S50+TI_CPP_E!S50+TI_GTL_E!S50+TI_NSP_E!S50</f>
        <v>14571.699914015477</v>
      </c>
      <c r="T50" s="30">
        <f>TI_EHG_E!T50+TI_CO_E!T50+TI_BF_E!T50+TI_GW_E!T50+TI_RPI_E!T50+TI_PF_E!T50+TI_BKBPB_E!T50+TI_CL_E!T50+TI_BNG_E!T50+TI_LBB_E!T50+TI_CPP_E!T50+TI_GTL_E!T50+TI_NSP_E!T50</f>
        <v>13337.826053310404</v>
      </c>
      <c r="U50" s="30">
        <f>TI_EHG_E!U50+TI_CO_E!U50+TI_BF_E!U50+TI_GW_E!U50+TI_RPI_E!U50+TI_PF_E!U50+TI_BKBPB_E!U50+TI_CL_E!U50+TI_BNG_E!U50+TI_LBB_E!U50+TI_CPP_E!U50+TI_GTL_E!U50+TI_NSP_E!U50</f>
        <v>10684.413241616508</v>
      </c>
      <c r="V50" s="30">
        <f>TI_EHG_E!V50+TI_CO_E!V50+TI_BF_E!V50+TI_GW_E!V50+TI_RPI_E!V50+TI_PF_E!V50+TI_BKBPB_E!V50+TI_CL_E!V50+TI_BNG_E!V50+TI_LBB_E!V50+TI_CPP_E!V50+TI_GTL_E!V50+TI_NSP_E!V50</f>
        <v>14473.773946689595</v>
      </c>
      <c r="W50" s="30">
        <f>TI_EHG_E!W50+TI_CO_E!W50+TI_BF_E!W50+TI_GW_E!W50+TI_RPI_E!W50+TI_PF_E!W50+TI_BKBPB_E!W50+TI_CL_E!W50+TI_BNG_E!W50+TI_LBB_E!W50+TI_CPP_E!W50+TI_GTL_E!W50+TI_NSP_E!W50</f>
        <v>15501.206190885639</v>
      </c>
      <c r="X50" s="30">
        <f>TI_EHG_E!X50+TI_CO_E!X50+TI_BF_E!X50+TI_GW_E!X50+TI_RPI_E!X50+TI_PF_E!X50+TI_BKBPB_E!X50+TI_CL_E!X50+TI_BNG_E!X50+TI_LBB_E!X50+TI_CPP_E!X50+TI_GTL_E!X50+TI_NSP_E!X50</f>
        <v>15604.121840068787</v>
      </c>
    </row>
    <row r="51" spans="1:24" ht="11.25" customHeight="1" x14ac:dyDescent="0.2">
      <c r="A51" s="24" t="s">
        <v>89</v>
      </c>
      <c r="B51" s="25" t="s">
        <v>90</v>
      </c>
      <c r="C51" s="31">
        <f>TI_EHG_E!C51+TI_CO_E!C51+TI_BF_E!C51+TI_GW_E!C51+TI_RPI_E!C51+TI_PF_E!C51+TI_BKBPB_E!C51+TI_CL_E!C51+TI_BNG_E!C51+TI_LBB_E!C51+TI_CPP_E!C51+TI_GTL_E!C51+TI_NSP_E!C51</f>
        <v>76524.313499570082</v>
      </c>
      <c r="D51" s="31">
        <f>TI_EHG_E!D51+TI_CO_E!D51+TI_BF_E!D51+TI_GW_E!D51+TI_RPI_E!D51+TI_PF_E!D51+TI_BKBPB_E!D51+TI_CL_E!D51+TI_BNG_E!D51+TI_LBB_E!D51+TI_CPP_E!D51+TI_GTL_E!D51+TI_NSP_E!D51</f>
        <v>80159.458727429039</v>
      </c>
      <c r="E51" s="31">
        <f>TI_EHG_E!E51+TI_CO_E!E51+TI_BF_E!E51+TI_GW_E!E51+TI_RPI_E!E51+TI_PF_E!E51+TI_BKBPB_E!E51+TI_CL_E!E51+TI_BNG_E!E51+TI_LBB_E!E51+TI_CPP_E!E51+TI_GTL_E!E51+TI_NSP_E!E51</f>
        <v>85214.155202063615</v>
      </c>
      <c r="F51" s="31">
        <f>TI_EHG_E!F51+TI_CO_E!F51+TI_BF_E!F51+TI_GW_E!F51+TI_RPI_E!F51+TI_PF_E!F51+TI_BKBPB_E!F51+TI_CL_E!F51+TI_BNG_E!F51+TI_LBB_E!F51+TI_CPP_E!F51+TI_GTL_E!F51+TI_NSP_E!F51</f>
        <v>94568.098366294042</v>
      </c>
      <c r="G51" s="31">
        <f>TI_EHG_E!G51+TI_CO_E!G51+TI_BF_E!G51+TI_GW_E!G51+TI_RPI_E!G51+TI_PF_E!G51+TI_BKBPB_E!G51+TI_CL_E!G51+TI_BNG_E!G51+TI_LBB_E!G51+TI_CPP_E!G51+TI_GTL_E!G51+TI_NSP_E!G51</f>
        <v>102223.64772141016</v>
      </c>
      <c r="H51" s="31">
        <f>TI_EHG_E!H51+TI_CO_E!H51+TI_BF_E!H51+TI_GW_E!H51+TI_RPI_E!H51+TI_PF_E!H51+TI_BKBPB_E!H51+TI_CL_E!H51+TI_BNG_E!H51+TI_LBB_E!H51+TI_CPP_E!H51+TI_GTL_E!H51+TI_NSP_E!H51</f>
        <v>109619.69191745485</v>
      </c>
      <c r="I51" s="31">
        <f>TI_EHG_E!I51+TI_CO_E!I51+TI_BF_E!I51+TI_GW_E!I51+TI_RPI_E!I51+TI_PF_E!I51+TI_BKBPB_E!I51+TI_CL_E!I51+TI_BNG_E!I51+TI_LBB_E!I51+TI_CPP_E!I51+TI_GTL_E!I51+TI_NSP_E!I51</f>
        <v>113682.82166809971</v>
      </c>
      <c r="J51" s="31">
        <f>TI_EHG_E!J51+TI_CO_E!J51+TI_BF_E!J51+TI_GW_E!J51+TI_RPI_E!J51+TI_PF_E!J51+TI_BKBPB_E!J51+TI_CL_E!J51+TI_BNG_E!J51+TI_LBB_E!J51+TI_CPP_E!J51+TI_GTL_E!J51+TI_NSP_E!J51</f>
        <v>116844.69570077384</v>
      </c>
      <c r="K51" s="31">
        <f>TI_EHG_E!K51+TI_CO_E!K51+TI_BF_E!K51+TI_GW_E!K51+TI_RPI_E!K51+TI_PF_E!K51+TI_BKBPB_E!K51+TI_CL_E!K51+TI_BNG_E!K51+TI_LBB_E!K51+TI_CPP_E!K51+TI_GTL_E!K51+TI_NSP_E!K51</f>
        <v>122226.60128976786</v>
      </c>
      <c r="L51" s="31">
        <f>TI_EHG_E!L51+TI_CO_E!L51+TI_BF_E!L51+TI_GW_E!L51+TI_RPI_E!L51+TI_PF_E!L51+TI_BKBPB_E!L51+TI_CL_E!L51+TI_BNG_E!L51+TI_LBB_E!L51+TI_CPP_E!L51+TI_GTL_E!L51+TI_NSP_E!L51</f>
        <v>114698.4116938951</v>
      </c>
      <c r="M51" s="31">
        <f>TI_EHG_E!M51+TI_CO_E!M51+TI_BF_E!M51+TI_GW_E!M51+TI_RPI_E!M51+TI_PF_E!M51+TI_BKBPB_E!M51+TI_CL_E!M51+TI_BNG_E!M51+TI_LBB_E!M51+TI_CPP_E!M51+TI_GTL_E!M51+TI_NSP_E!M51</f>
        <v>120605.06895958727</v>
      </c>
      <c r="N51" s="31">
        <f>TI_EHG_E!N51+TI_CO_E!N51+TI_BF_E!N51+TI_GW_E!N51+TI_RPI_E!N51+TI_PF_E!N51+TI_BKBPB_E!N51+TI_CL_E!N51+TI_BNG_E!N51+TI_LBB_E!N51+TI_CPP_E!N51+TI_GTL_E!N51+TI_NSP_E!N51</f>
        <v>109982.38417884779</v>
      </c>
      <c r="O51" s="31">
        <f>TI_EHG_E!O51+TI_CO_E!O51+TI_BF_E!O51+TI_GW_E!O51+TI_RPI_E!O51+TI_PF_E!O51+TI_BKBPB_E!O51+TI_CL_E!O51+TI_BNG_E!O51+TI_LBB_E!O51+TI_CPP_E!O51+TI_GTL_E!O51+TI_NSP_E!O51</f>
        <v>98397.493551160791</v>
      </c>
      <c r="P51" s="31">
        <f>TI_EHG_E!P51+TI_CO_E!P51+TI_BF_E!P51+TI_GW_E!P51+TI_RPI_E!P51+TI_PF_E!P51+TI_BKBPB_E!P51+TI_CL_E!P51+TI_BNG_E!P51+TI_LBB_E!P51+TI_CPP_E!P51+TI_GTL_E!P51+TI_NSP_E!P51</f>
        <v>85940.469303525359</v>
      </c>
      <c r="Q51" s="31">
        <f>TI_EHG_E!Q51+TI_CO_E!Q51+TI_BF_E!Q51+TI_GW_E!Q51+TI_RPI_E!Q51+TI_PF_E!Q51+TI_BKBPB_E!Q51+TI_CL_E!Q51+TI_BNG_E!Q51+TI_LBB_E!Q51+TI_CPP_E!Q51+TI_GTL_E!Q51+TI_NSP_E!Q51</f>
        <v>74804.312553740325</v>
      </c>
      <c r="R51" s="31">
        <f>TI_EHG_E!R51+TI_CO_E!R51+TI_BF_E!R51+TI_GW_E!R51+TI_RPI_E!R51+TI_PF_E!R51+TI_BKBPB_E!R51+TI_CL_E!R51+TI_BNG_E!R51+TI_LBB_E!R51+TI_CPP_E!R51+TI_GTL_E!R51+TI_NSP_E!R51</f>
        <v>80823.702751504738</v>
      </c>
      <c r="S51" s="31">
        <f>TI_EHG_E!S51+TI_CO_E!S51+TI_BF_E!S51+TI_GW_E!S51+TI_RPI_E!S51+TI_PF_E!S51+TI_BKBPB_E!S51+TI_CL_E!S51+TI_BNG_E!S51+TI_LBB_E!S51+TI_CPP_E!S51+TI_GTL_E!S51+TI_NSP_E!S51</f>
        <v>91762.895442820271</v>
      </c>
      <c r="T51" s="31">
        <f>TI_EHG_E!T51+TI_CO_E!T51+TI_BF_E!T51+TI_GW_E!T51+TI_RPI_E!T51+TI_PF_E!T51+TI_BKBPB_E!T51+TI_CL_E!T51+TI_BNG_E!T51+TI_LBB_E!T51+TI_CPP_E!T51+TI_GTL_E!T51+TI_NSP_E!T51</f>
        <v>101146.96629406705</v>
      </c>
      <c r="U51" s="31">
        <f>TI_EHG_E!U51+TI_CO_E!U51+TI_BF_E!U51+TI_GW_E!U51+TI_RPI_E!U51+TI_PF_E!U51+TI_BKBPB_E!U51+TI_CL_E!U51+TI_BNG_E!U51+TI_LBB_E!U51+TI_CPP_E!U51+TI_GTL_E!U51+TI_NSP_E!U51</f>
        <v>95477.21444539979</v>
      </c>
      <c r="V51" s="31">
        <f>TI_EHG_E!V51+TI_CO_E!V51+TI_BF_E!V51+TI_GW_E!V51+TI_RPI_E!V51+TI_PF_E!V51+TI_BKBPB_E!V51+TI_CL_E!V51+TI_BNG_E!V51+TI_LBB_E!V51+TI_CPP_E!V51+TI_GTL_E!V51+TI_NSP_E!V51</f>
        <v>106629.47635425626</v>
      </c>
      <c r="W51" s="31">
        <f>TI_EHG_E!W51+TI_CO_E!W51+TI_BF_E!W51+TI_GW_E!W51+TI_RPI_E!W51+TI_PF_E!W51+TI_BKBPB_E!W51+TI_CL_E!W51+TI_BNG_E!W51+TI_LBB_E!W51+TI_CPP_E!W51+TI_GTL_E!W51+TI_NSP_E!W51</f>
        <v>104621.89810834049</v>
      </c>
      <c r="X51" s="31">
        <f>TI_EHG_E!X51+TI_CO_E!X51+TI_BF_E!X51+TI_GW_E!X51+TI_RPI_E!X51+TI_PF_E!X51+TI_BKBPB_E!X51+TI_CL_E!X51+TI_BNG_E!X51+TI_LBB_E!X51+TI_CPP_E!X51+TI_GTL_E!X51+TI_NSP_E!X51</f>
        <v>104217.90997420465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:W52" si="20">SUM(C53:C70)</f>
        <v>47995.349871023216</v>
      </c>
      <c r="D52" s="31">
        <f t="shared" si="20"/>
        <v>51144.1045571797</v>
      </c>
      <c r="E52" s="31">
        <f t="shared" si="20"/>
        <v>48377.437317282885</v>
      </c>
      <c r="F52" s="31">
        <f t="shared" si="20"/>
        <v>51431.437747205498</v>
      </c>
      <c r="G52" s="31">
        <f t="shared" si="20"/>
        <v>57196.325709372308</v>
      </c>
      <c r="H52" s="31">
        <f t="shared" si="20"/>
        <v>61159.287704213239</v>
      </c>
      <c r="I52" s="31">
        <f t="shared" si="20"/>
        <v>65303.175666380041</v>
      </c>
      <c r="J52" s="31">
        <f t="shared" si="20"/>
        <v>71010.712897678386</v>
      </c>
      <c r="K52" s="31">
        <f t="shared" si="20"/>
        <v>79789.102751504717</v>
      </c>
      <c r="L52" s="31">
        <f t="shared" si="20"/>
        <v>86238.912639724876</v>
      </c>
      <c r="M52" s="31">
        <f t="shared" si="20"/>
        <v>98302.10533104041</v>
      </c>
      <c r="N52" s="31">
        <f t="shared" si="20"/>
        <v>99454.116337059328</v>
      </c>
      <c r="O52" s="31">
        <f t="shared" si="20"/>
        <v>112013.3601031814</v>
      </c>
      <c r="P52" s="31">
        <f t="shared" si="20"/>
        <v>119314.91040412725</v>
      </c>
      <c r="Q52" s="31">
        <f t="shared" si="20"/>
        <v>123923.90799656059</v>
      </c>
      <c r="R52" s="31">
        <f t="shared" si="20"/>
        <v>126394.80343938091</v>
      </c>
      <c r="S52" s="31">
        <f t="shared" si="20"/>
        <v>128368.07231298364</v>
      </c>
      <c r="T52" s="31">
        <f t="shared" si="20"/>
        <v>130727.66388650044</v>
      </c>
      <c r="U52" s="31">
        <f t="shared" si="20"/>
        <v>137691.86362854685</v>
      </c>
      <c r="V52" s="31">
        <f t="shared" si="20"/>
        <v>143036.30171969047</v>
      </c>
      <c r="W52" s="31">
        <f t="shared" si="20"/>
        <v>151488.79518486676</v>
      </c>
      <c r="X52" s="31">
        <f t="shared" ref="X52" si="21">SUM(X53:X70)</f>
        <v>157052.39372312988</v>
      </c>
    </row>
    <row r="53" spans="1:24" ht="11.25" customHeight="1" x14ac:dyDescent="0.2">
      <c r="A53" s="22" t="s">
        <v>93</v>
      </c>
      <c r="B53" s="23" t="s">
        <v>94</v>
      </c>
      <c r="C53" s="30">
        <f>TI_EHG_E!C53+TI_CO_E!C53+TI_BF_E!C53+TI_GW_E!C53+TI_RPI_E!C53+TI_PF_E!C53+TI_BKBPB_E!C53+TI_CL_E!C53+TI_BNG_E!C53+TI_LBB_E!C53+TI_CPP_E!C53+TI_GTL_E!C53+TI_NSP_E!C53</f>
        <v>30110.359071367155</v>
      </c>
      <c r="D53" s="30">
        <f>TI_EHG_E!D53+TI_CO_E!D53+TI_BF_E!D53+TI_GW_E!D53+TI_RPI_E!D53+TI_PF_E!D53+TI_BKBPB_E!D53+TI_CL_E!D53+TI_BNG_E!D53+TI_LBB_E!D53+TI_CPP_E!D53+TI_GTL_E!D53+TI_NSP_E!D53</f>
        <v>32107.784780739461</v>
      </c>
      <c r="E53" s="30">
        <f>TI_EHG_E!E53+TI_CO_E!E53+TI_BF_E!E53+TI_GW_E!E53+TI_RPI_E!E53+TI_PF_E!E53+TI_BKBPB_E!E53+TI_CL_E!E53+TI_BNG_E!E53+TI_LBB_E!E53+TI_CPP_E!E53+TI_GTL_E!E53+TI_NSP_E!E53</f>
        <v>26879.171797076524</v>
      </c>
      <c r="F53" s="30">
        <f>TI_EHG_E!F53+TI_CO_E!F53+TI_BF_E!F53+TI_GW_E!F53+TI_RPI_E!F53+TI_PF_E!F53+TI_BKBPB_E!F53+TI_CL_E!F53+TI_BNG_E!F53+TI_LBB_E!F53+TI_CPP_E!F53+TI_GTL_E!F53+TI_NSP_E!F53</f>
        <v>26195.753654342221</v>
      </c>
      <c r="G53" s="30">
        <f>TI_EHG_E!G53+TI_CO_E!G53+TI_BF_E!G53+TI_GW_E!G53+TI_RPI_E!G53+TI_PF_E!G53+TI_BKBPB_E!G53+TI_CL_E!G53+TI_BNG_E!G53+TI_LBB_E!G53+TI_CPP_E!G53+TI_GTL_E!G53+TI_NSP_E!G53</f>
        <v>27790.953654342218</v>
      </c>
      <c r="H53" s="30">
        <f>TI_EHG_E!H53+TI_CO_E!H53+TI_BF_E!H53+TI_GW_E!H53+TI_RPI_E!H53+TI_PF_E!H53+TI_BKBPB_E!H53+TI_CL_E!H53+TI_BNG_E!H53+TI_LBB_E!H53+TI_CPP_E!H53+TI_GTL_E!H53+TI_NSP_E!H53</f>
        <v>26398.1200343938</v>
      </c>
      <c r="I53" s="30">
        <f>TI_EHG_E!I53+TI_CO_E!I53+TI_BF_E!I53+TI_GW_E!I53+TI_RPI_E!I53+TI_PF_E!I53+TI_BKBPB_E!I53+TI_CL_E!I53+TI_BNG_E!I53+TI_LBB_E!I53+TI_CPP_E!I53+TI_GTL_E!I53+TI_NSP_E!I53</f>
        <v>26654.087790197758</v>
      </c>
      <c r="J53" s="30">
        <f>TI_EHG_E!J53+TI_CO_E!J53+TI_BF_E!J53+TI_GW_E!J53+TI_RPI_E!J53+TI_PF_E!J53+TI_BKBPB_E!J53+TI_CL_E!J53+TI_BNG_E!J53+TI_LBB_E!J53+TI_CPP_E!J53+TI_GTL_E!J53+TI_NSP_E!J53</f>
        <v>26457.848151332753</v>
      </c>
      <c r="K53" s="30">
        <f>TI_EHG_E!K53+TI_CO_E!K53+TI_BF_E!K53+TI_GW_E!K53+TI_RPI_E!K53+TI_PF_E!K53+TI_BKBPB_E!K53+TI_CL_E!K53+TI_BNG_E!K53+TI_LBB_E!K53+TI_CPP_E!K53+TI_GTL_E!K53+TI_NSP_E!K53</f>
        <v>27996.839724849528</v>
      </c>
      <c r="L53" s="30">
        <f>TI_EHG_E!L53+TI_CO_E!L53+TI_BF_E!L53+TI_GW_E!L53+TI_RPI_E!L53+TI_PF_E!L53+TI_BKBPB_E!L53+TI_CL_E!L53+TI_BNG_E!L53+TI_LBB_E!L53+TI_CPP_E!L53+TI_GTL_E!L53+TI_NSP_E!L53</f>
        <v>28288.851074806538</v>
      </c>
      <c r="M53" s="30">
        <f>TI_EHG_E!M53+TI_CO_E!M53+TI_BF_E!M53+TI_GW_E!M53+TI_RPI_E!M53+TI_PF_E!M53+TI_BKBPB_E!M53+TI_CL_E!M53+TI_BNG_E!M53+TI_LBB_E!M53+TI_CPP_E!M53+TI_GTL_E!M53+TI_NSP_E!M53</f>
        <v>31971.187274290627</v>
      </c>
      <c r="N53" s="30">
        <f>TI_EHG_E!N53+TI_CO_E!N53+TI_BF_E!N53+TI_GW_E!N53+TI_RPI_E!N53+TI_PF_E!N53+TI_BKBPB_E!N53+TI_CL_E!N53+TI_BNG_E!N53+TI_LBB_E!N53+TI_CPP_E!N53+TI_GTL_E!N53+TI_NSP_E!N53</f>
        <v>26433.824247635424</v>
      </c>
      <c r="O53" s="30">
        <f>TI_EHG_E!O53+TI_CO_E!O53+TI_BF_E!O53+TI_GW_E!O53+TI_RPI_E!O53+TI_PF_E!O53+TI_BKBPB_E!O53+TI_CL_E!O53+TI_BNG_E!O53+TI_LBB_E!O53+TI_CPP_E!O53+TI_GTL_E!O53+TI_NSP_E!O53</f>
        <v>28518.71496130696</v>
      </c>
      <c r="P53" s="30">
        <f>TI_EHG_E!P53+TI_CO_E!P53+TI_BF_E!P53+TI_GW_E!P53+TI_RPI_E!P53+TI_PF_E!P53+TI_BKBPB_E!P53+TI_CL_E!P53+TI_BNG_E!P53+TI_LBB_E!P53+TI_CPP_E!P53+TI_GTL_E!P53+TI_NSP_E!P53</f>
        <v>31643.449613069643</v>
      </c>
      <c r="Q53" s="30">
        <f>TI_EHG_E!Q53+TI_CO_E!Q53+TI_BF_E!Q53+TI_GW_E!Q53+TI_RPI_E!Q53+TI_PF_E!Q53+TI_BKBPB_E!Q53+TI_CL_E!Q53+TI_BNG_E!Q53+TI_LBB_E!Q53+TI_CPP_E!Q53+TI_GTL_E!Q53+TI_NSP_E!Q53</f>
        <v>31818.504815133274</v>
      </c>
      <c r="R53" s="30">
        <f>TI_EHG_E!R53+TI_CO_E!R53+TI_BF_E!R53+TI_GW_E!R53+TI_RPI_E!R53+TI_PF_E!R53+TI_BKBPB_E!R53+TI_CL_E!R53+TI_BNG_E!R53+TI_LBB_E!R53+TI_CPP_E!R53+TI_GTL_E!R53+TI_NSP_E!R53</f>
        <v>28889.785468615646</v>
      </c>
      <c r="S53" s="30">
        <f>TI_EHG_E!S53+TI_CO_E!S53+TI_BF_E!S53+TI_GW_E!S53+TI_RPI_E!S53+TI_PF_E!S53+TI_BKBPB_E!S53+TI_CL_E!S53+TI_BNG_E!S53+TI_LBB_E!S53+TI_CPP_E!S53+TI_GTL_E!S53+TI_NSP_E!S53</f>
        <v>29715.549269131559</v>
      </c>
      <c r="T53" s="30">
        <f>TI_EHG_E!T53+TI_CO_E!T53+TI_BF_E!T53+TI_GW_E!T53+TI_RPI_E!T53+TI_PF_E!T53+TI_BKBPB_E!T53+TI_CL_E!T53+TI_BNG_E!T53+TI_LBB_E!T53+TI_CPP_E!T53+TI_GTL_E!T53+TI_NSP_E!T53</f>
        <v>25309.197334479792</v>
      </c>
      <c r="U53" s="30">
        <f>TI_EHG_E!U53+TI_CO_E!U53+TI_BF_E!U53+TI_GW_E!U53+TI_RPI_E!U53+TI_PF_E!U53+TI_BKBPB_E!U53+TI_CL_E!U53+TI_BNG_E!U53+TI_LBB_E!U53+TI_CPP_E!U53+TI_GTL_E!U53+TI_NSP_E!U53</f>
        <v>29568.480653482373</v>
      </c>
      <c r="V53" s="30">
        <f>TI_EHG_E!V53+TI_CO_E!V53+TI_BF_E!V53+TI_GW_E!V53+TI_RPI_E!V53+TI_PF_E!V53+TI_BKBPB_E!V53+TI_CL_E!V53+TI_BNG_E!V53+TI_LBB_E!V53+TI_CPP_E!V53+TI_GTL_E!V53+TI_NSP_E!V53</f>
        <v>27537.359501289768</v>
      </c>
      <c r="W53" s="30">
        <f>TI_EHG_E!W53+TI_CO_E!W53+TI_BF_E!W53+TI_GW_E!W53+TI_RPI_E!W53+TI_PF_E!W53+TI_BKBPB_E!W53+TI_CL_E!W53+TI_BNG_E!W53+TI_LBB_E!W53+TI_CPP_E!W53+TI_GTL_E!W53+TI_NSP_E!W53</f>
        <v>29852.042390369737</v>
      </c>
      <c r="X53" s="30">
        <f>TI_EHG_E!X53+TI_CO_E!X53+TI_BF_E!X53+TI_GW_E!X53+TI_RPI_E!X53+TI_PF_E!X53+TI_BKBPB_E!X53+TI_CL_E!X53+TI_BNG_E!X53+TI_LBB_E!X53+TI_CPP_E!X53+TI_GTL_E!X53+TI_NSP_E!X53</f>
        <v>29949.094668959584</v>
      </c>
    </row>
    <row r="54" spans="1:24" ht="11.25" customHeight="1" x14ac:dyDescent="0.2">
      <c r="A54" s="22" t="s">
        <v>95</v>
      </c>
      <c r="B54" s="23" t="s">
        <v>96</v>
      </c>
      <c r="C54" s="30">
        <f>TI_EHG_E!C54+TI_CO_E!C54+TI_BF_E!C54+TI_GW_E!C54+TI_RPI_E!C54+TI_PF_E!C54+TI_BKBPB_E!C54+TI_CL_E!C54+TI_BNG_E!C54+TI_LBB_E!C54+TI_CPP_E!C54+TI_GTL_E!C54+TI_NSP_E!C54</f>
        <v>43.62055030094583</v>
      </c>
      <c r="D54" s="30">
        <f>TI_EHG_E!D54+TI_CO_E!D54+TI_BF_E!D54+TI_GW_E!D54+TI_RPI_E!D54+TI_PF_E!D54+TI_BKBPB_E!D54+TI_CL_E!D54+TI_BNG_E!D54+TI_LBB_E!D54+TI_CPP_E!D54+TI_GTL_E!D54+TI_NSP_E!D54</f>
        <v>41.696732588134132</v>
      </c>
      <c r="E54" s="30">
        <f>TI_EHG_E!E54+TI_CO_E!E54+TI_BF_E!E54+TI_GW_E!E54+TI_RPI_E!E54+TI_PF_E!E54+TI_BKBPB_E!E54+TI_CL_E!E54+TI_BNG_E!E54+TI_LBB_E!E54+TI_CPP_E!E54+TI_GTL_E!E54+TI_NSP_E!E54</f>
        <v>42.513585554600169</v>
      </c>
      <c r="F54" s="30">
        <f>TI_EHG_E!F54+TI_CO_E!F54+TI_BF_E!F54+TI_GW_E!F54+TI_RPI_E!F54+TI_PF_E!F54+TI_BKBPB_E!F54+TI_CL_E!F54+TI_BNG_E!F54+TI_LBB_E!F54+TI_CPP_E!F54+TI_GTL_E!F54+TI_NSP_E!F54</f>
        <v>42.164058469475492</v>
      </c>
      <c r="G54" s="30">
        <f>TI_EHG_E!G54+TI_CO_E!G54+TI_BF_E!G54+TI_GW_E!G54+TI_RPI_E!G54+TI_PF_E!G54+TI_BKBPB_E!G54+TI_CL_E!G54+TI_BNG_E!G54+TI_LBB_E!G54+TI_CPP_E!G54+TI_GTL_E!G54+TI_NSP_E!G54</f>
        <v>40.427858985382628</v>
      </c>
      <c r="H54" s="30">
        <f>TI_EHG_E!H54+TI_CO_E!H54+TI_BF_E!H54+TI_GW_E!H54+TI_RPI_E!H54+TI_PF_E!H54+TI_BKBPB_E!H54+TI_CL_E!H54+TI_BNG_E!H54+TI_LBB_E!H54+TI_CPP_E!H54+TI_GTL_E!H54+TI_NSP_E!H54</f>
        <v>41.34952708512467</v>
      </c>
      <c r="I54" s="30">
        <f>TI_EHG_E!I54+TI_CO_E!I54+TI_BF_E!I54+TI_GW_E!I54+TI_RPI_E!I54+TI_PF_E!I54+TI_BKBPB_E!I54+TI_CL_E!I54+TI_BNG_E!I54+TI_LBB_E!I54+TI_CPP_E!I54+TI_GTL_E!I54+TI_NSP_E!I54</f>
        <v>39.919604471195179</v>
      </c>
      <c r="J54" s="30">
        <f>TI_EHG_E!J54+TI_CO_E!J54+TI_BF_E!J54+TI_GW_E!J54+TI_RPI_E!J54+TI_PF_E!J54+TI_BKBPB_E!J54+TI_CL_E!J54+TI_BNG_E!J54+TI_LBB_E!J54+TI_CPP_E!J54+TI_GTL_E!J54+TI_NSP_E!J54</f>
        <v>40.0079105760963</v>
      </c>
      <c r="K54" s="30">
        <f>TI_EHG_E!K54+TI_CO_E!K54+TI_BF_E!K54+TI_GW_E!K54+TI_RPI_E!K54+TI_PF_E!K54+TI_BKBPB_E!K54+TI_CL_E!K54+TI_BNG_E!K54+TI_LBB_E!K54+TI_CPP_E!K54+TI_GTL_E!K54+TI_NSP_E!K54</f>
        <v>39.993035253654341</v>
      </c>
      <c r="L54" s="30">
        <f>TI_EHG_E!L54+TI_CO_E!L54+TI_BF_E!L54+TI_GW_E!L54+TI_RPI_E!L54+TI_PF_E!L54+TI_BKBPB_E!L54+TI_CL_E!L54+TI_BNG_E!L54+TI_LBB_E!L54+TI_CPP_E!L54+TI_GTL_E!L54+TI_NSP_E!L54</f>
        <v>38.538005159071368</v>
      </c>
      <c r="M54" s="30">
        <f>TI_EHG_E!M54+TI_CO_E!M54+TI_BF_E!M54+TI_GW_E!M54+TI_RPI_E!M54+TI_PF_E!M54+TI_BKBPB_E!M54+TI_CL_E!M54+TI_BNG_E!M54+TI_LBB_E!M54+TI_CPP_E!M54+TI_GTL_E!M54+TI_NSP_E!M54</f>
        <v>40.962768701633699</v>
      </c>
      <c r="N54" s="30">
        <f>TI_EHG_E!N54+TI_CO_E!N54+TI_BF_E!N54+TI_GW_E!N54+TI_RPI_E!N54+TI_PF_E!N54+TI_BKBPB_E!N54+TI_CL_E!N54+TI_BNG_E!N54+TI_LBB_E!N54+TI_CPP_E!N54+TI_GTL_E!N54+TI_NSP_E!N54</f>
        <v>41.038521066208077</v>
      </c>
      <c r="O54" s="30">
        <f>TI_EHG_E!O54+TI_CO_E!O54+TI_BF_E!O54+TI_GW_E!O54+TI_RPI_E!O54+TI_PF_E!O54+TI_BKBPB_E!O54+TI_CL_E!O54+TI_BNG_E!O54+TI_LBB_E!O54+TI_CPP_E!O54+TI_GTL_E!O54+TI_NSP_E!O54</f>
        <v>39.379965606190879</v>
      </c>
      <c r="P54" s="30">
        <f>TI_EHG_E!P54+TI_CO_E!P54+TI_BF_E!P54+TI_GW_E!P54+TI_RPI_E!P54+TI_PF_E!P54+TI_BKBPB_E!P54+TI_CL_E!P54+TI_BNG_E!P54+TI_LBB_E!P54+TI_CPP_E!P54+TI_GTL_E!P54+TI_NSP_E!P54</f>
        <v>35.560963026655202</v>
      </c>
      <c r="Q54" s="30">
        <f>TI_EHG_E!Q54+TI_CO_E!Q54+TI_BF_E!Q54+TI_GW_E!Q54+TI_RPI_E!Q54+TI_PF_E!Q54+TI_BKBPB_E!Q54+TI_CL_E!Q54+TI_BNG_E!Q54+TI_LBB_E!Q54+TI_CPP_E!Q54+TI_GTL_E!Q54+TI_NSP_E!Q54</f>
        <v>41.318400687876178</v>
      </c>
      <c r="R54" s="30">
        <f>TI_EHG_E!R54+TI_CO_E!R54+TI_BF_E!R54+TI_GW_E!R54+TI_RPI_E!R54+TI_PF_E!R54+TI_BKBPB_E!R54+TI_CL_E!R54+TI_BNG_E!R54+TI_LBB_E!R54+TI_CPP_E!R54+TI_GTL_E!R54+TI_NSP_E!R54</f>
        <v>41.91272570937231</v>
      </c>
      <c r="S54" s="30">
        <f>TI_EHG_E!S54+TI_CO_E!S54+TI_BF_E!S54+TI_GW_E!S54+TI_RPI_E!S54+TI_PF_E!S54+TI_BKBPB_E!S54+TI_CL_E!S54+TI_BNG_E!S54+TI_LBB_E!S54+TI_CPP_E!S54+TI_GTL_E!S54+TI_NSP_E!S54</f>
        <v>43.04049871023215</v>
      </c>
      <c r="T54" s="30">
        <f>TI_EHG_E!T54+TI_CO_E!T54+TI_BF_E!T54+TI_GW_E!T54+TI_RPI_E!T54+TI_PF_E!T54+TI_BKBPB_E!T54+TI_CL_E!T54+TI_BNG_E!T54+TI_LBB_E!T54+TI_CPP_E!T54+TI_GTL_E!T54+TI_NSP_E!T54</f>
        <v>44.859157351676693</v>
      </c>
      <c r="U54" s="30">
        <f>TI_EHG_E!U54+TI_CO_E!U54+TI_BF_E!U54+TI_GW_E!U54+TI_RPI_E!U54+TI_PF_E!U54+TI_BKBPB_E!U54+TI_CL_E!U54+TI_BNG_E!U54+TI_LBB_E!U54+TI_CPP_E!U54+TI_GTL_E!U54+TI_NSP_E!U54</f>
        <v>41.266552020636283</v>
      </c>
      <c r="V54" s="30">
        <f>TI_EHG_E!V54+TI_CO_E!V54+TI_BF_E!V54+TI_GW_E!V54+TI_RPI_E!V54+TI_PF_E!V54+TI_BKBPB_E!V54+TI_CL_E!V54+TI_BNG_E!V54+TI_LBB_E!V54+TI_CPP_E!V54+TI_GTL_E!V54+TI_NSP_E!V54</f>
        <v>42.903181427343071</v>
      </c>
      <c r="W54" s="30">
        <f>TI_EHG_E!W54+TI_CO_E!W54+TI_BF_E!W54+TI_GW_E!W54+TI_RPI_E!W54+TI_PF_E!W54+TI_BKBPB_E!W54+TI_CL_E!W54+TI_BNG_E!W54+TI_LBB_E!W54+TI_CPP_E!W54+TI_GTL_E!W54+TI_NSP_E!W54</f>
        <v>43.74582975064488</v>
      </c>
      <c r="X54" s="30">
        <f>TI_EHG_E!X54+TI_CO_E!X54+TI_BF_E!X54+TI_GW_E!X54+TI_RPI_E!X54+TI_PF_E!X54+TI_BKBPB_E!X54+TI_CL_E!X54+TI_BNG_E!X54+TI_LBB_E!X54+TI_CPP_E!X54+TI_GTL_E!X54+TI_NSP_E!X54</f>
        <v>43.232244196044711</v>
      </c>
    </row>
    <row r="55" spans="1:24" ht="11.25" customHeight="1" x14ac:dyDescent="0.2">
      <c r="A55" s="22" t="s">
        <v>97</v>
      </c>
      <c r="B55" s="23" t="s">
        <v>98</v>
      </c>
      <c r="C55" s="30">
        <f>TI_EHG_E!C55+TI_CO_E!C55+TI_BF_E!C55+TI_GW_E!C55+TI_RPI_E!C55+TI_PF_E!C55+TI_BKBPB_E!C55+TI_CL_E!C55+TI_BNG_E!C55+TI_LBB_E!C55+TI_CPP_E!C55+TI_GTL_E!C55+TI_NSP_E!C55</f>
        <v>1829.4057609630268</v>
      </c>
      <c r="D55" s="30">
        <f>TI_EHG_E!D55+TI_CO_E!D55+TI_BF_E!D55+TI_GW_E!D55+TI_RPI_E!D55+TI_PF_E!D55+TI_BKBPB_E!D55+TI_CL_E!D55+TI_BNG_E!D55+TI_LBB_E!D55+TI_CPP_E!D55+TI_GTL_E!D55+TI_NSP_E!D55</f>
        <v>2213.1109200343931</v>
      </c>
      <c r="E55" s="30">
        <f>TI_EHG_E!E55+TI_CO_E!E55+TI_BF_E!E55+TI_GW_E!E55+TI_RPI_E!E55+TI_PF_E!E55+TI_BKBPB_E!E55+TI_CL_E!E55+TI_BNG_E!E55+TI_LBB_E!E55+TI_CPP_E!E55+TI_GTL_E!E55+TI_NSP_E!E55</f>
        <v>3014.8337059329324</v>
      </c>
      <c r="F55" s="30">
        <f>TI_EHG_E!F55+TI_CO_E!F55+TI_BF_E!F55+TI_GW_E!F55+TI_RPI_E!F55+TI_PF_E!F55+TI_BKBPB_E!F55+TI_CL_E!F55+TI_BNG_E!F55+TI_LBB_E!F55+TI_CPP_E!F55+TI_GTL_E!F55+TI_NSP_E!F55</f>
        <v>3723.7587274290618</v>
      </c>
      <c r="G55" s="30">
        <f>TI_EHG_E!G55+TI_CO_E!G55+TI_BF_E!G55+TI_GW_E!G55+TI_RPI_E!G55+TI_PF_E!G55+TI_BKBPB_E!G55+TI_CL_E!G55+TI_BNG_E!G55+TI_LBB_E!G55+TI_CPP_E!G55+TI_GTL_E!G55+TI_NSP_E!G55</f>
        <v>4946.4044711951847</v>
      </c>
      <c r="H55" s="30">
        <f>TI_EHG_E!H55+TI_CO_E!H55+TI_BF_E!H55+TI_GW_E!H55+TI_RPI_E!H55+TI_PF_E!H55+TI_BKBPB_E!H55+TI_CL_E!H55+TI_BNG_E!H55+TI_LBB_E!H55+TI_CPP_E!H55+TI_GTL_E!H55+TI_NSP_E!H55</f>
        <v>5855.0805674978528</v>
      </c>
      <c r="I55" s="30">
        <f>TI_EHG_E!I55+TI_CO_E!I55+TI_BF_E!I55+TI_GW_E!I55+TI_RPI_E!I55+TI_PF_E!I55+TI_BKBPB_E!I55+TI_CL_E!I55+TI_BNG_E!I55+TI_LBB_E!I55+TI_CPP_E!I55+TI_GTL_E!I55+TI_NSP_E!I55</f>
        <v>6767.945141874462</v>
      </c>
      <c r="J55" s="30">
        <f>TI_EHG_E!J55+TI_CO_E!J55+TI_BF_E!J55+TI_GW_E!J55+TI_RPI_E!J55+TI_PF_E!J55+TI_BKBPB_E!J55+TI_CL_E!J55+TI_BNG_E!J55+TI_LBB_E!J55+TI_CPP_E!J55+TI_GTL_E!J55+TI_NSP_E!J55</f>
        <v>8590.4925193465133</v>
      </c>
      <c r="K55" s="30">
        <f>TI_EHG_E!K55+TI_CO_E!K55+TI_BF_E!K55+TI_GW_E!K55+TI_RPI_E!K55+TI_PF_E!K55+TI_BKBPB_E!K55+TI_CL_E!K55+TI_BNG_E!K55+TI_LBB_E!K55+TI_CPP_E!K55+TI_GTL_E!K55+TI_NSP_E!K55</f>
        <v>9736.4429062768704</v>
      </c>
      <c r="L55" s="30">
        <f>TI_EHG_E!L55+TI_CO_E!L55+TI_BF_E!L55+TI_GW_E!L55+TI_RPI_E!L55+TI_PF_E!L55+TI_BKBPB_E!L55+TI_CL_E!L55+TI_BNG_E!L55+TI_LBB_E!L55+TI_CPP_E!L55+TI_GTL_E!L55+TI_NSP_E!L55</f>
        <v>10709.88116938951</v>
      </c>
      <c r="M55" s="30">
        <f>TI_EHG_E!M55+TI_CO_E!M55+TI_BF_E!M55+TI_GW_E!M55+TI_RPI_E!M55+TI_PF_E!M55+TI_BKBPB_E!M55+TI_CL_E!M55+TI_BNG_E!M55+TI_LBB_E!M55+TI_CPP_E!M55+TI_GTL_E!M55+TI_NSP_E!M55</f>
        <v>12024.26173688736</v>
      </c>
      <c r="N55" s="30">
        <f>TI_EHG_E!N55+TI_CO_E!N55+TI_BF_E!N55+TI_GW_E!N55+TI_RPI_E!N55+TI_PF_E!N55+TI_BKBPB_E!N55+TI_CL_E!N55+TI_BNG_E!N55+TI_LBB_E!N55+TI_CPP_E!N55+TI_GTL_E!N55+TI_NSP_E!N55</f>
        <v>14217.274204643165</v>
      </c>
      <c r="O55" s="30">
        <f>TI_EHG_E!O55+TI_CO_E!O55+TI_BF_E!O55+TI_GW_E!O55+TI_RPI_E!O55+TI_PF_E!O55+TI_BKBPB_E!O55+TI_CL_E!O55+TI_BNG_E!O55+TI_LBB_E!O55+TI_CPP_E!O55+TI_GTL_E!O55+TI_NSP_E!O55</f>
        <v>16119.425279449701</v>
      </c>
      <c r="P55" s="30">
        <f>TI_EHG_E!P55+TI_CO_E!P55+TI_BF_E!P55+TI_GW_E!P55+TI_RPI_E!P55+TI_PF_E!P55+TI_BKBPB_E!P55+TI_CL_E!P55+TI_BNG_E!P55+TI_LBB_E!P55+TI_CPP_E!P55+TI_GTL_E!P55+TI_NSP_E!P55</f>
        <v>18012.474118658643</v>
      </c>
      <c r="Q55" s="30">
        <f>TI_EHG_E!Q55+TI_CO_E!Q55+TI_BF_E!Q55+TI_GW_E!Q55+TI_RPI_E!Q55+TI_PF_E!Q55+TI_BKBPB_E!Q55+TI_CL_E!Q55+TI_BNG_E!Q55+TI_LBB_E!Q55+TI_CPP_E!Q55+TI_GTL_E!Q55+TI_NSP_E!Q55</f>
        <v>19119.231212381768</v>
      </c>
      <c r="R55" s="30">
        <f>TI_EHG_E!R55+TI_CO_E!R55+TI_BF_E!R55+TI_GW_E!R55+TI_RPI_E!R55+TI_PF_E!R55+TI_BKBPB_E!R55+TI_CL_E!R55+TI_BNG_E!R55+TI_LBB_E!R55+TI_CPP_E!R55+TI_GTL_E!R55+TI_NSP_E!R55</f>
        <v>22631.534221840066</v>
      </c>
      <c r="S55" s="30">
        <f>TI_EHG_E!S55+TI_CO_E!S55+TI_BF_E!S55+TI_GW_E!S55+TI_RPI_E!S55+TI_PF_E!S55+TI_BKBPB_E!S55+TI_CL_E!S55+TI_BNG_E!S55+TI_LBB_E!S55+TI_CPP_E!S55+TI_GTL_E!S55+TI_NSP_E!S55</f>
        <v>22941.928374892515</v>
      </c>
      <c r="T55" s="30">
        <f>TI_EHG_E!T55+TI_CO_E!T55+TI_BF_E!T55+TI_GW_E!T55+TI_RPI_E!T55+TI_PF_E!T55+TI_BKBPB_E!T55+TI_CL_E!T55+TI_BNG_E!T55+TI_LBB_E!T55+TI_CPP_E!T55+TI_GTL_E!T55+TI_NSP_E!T55</f>
        <v>26854.095356835773</v>
      </c>
      <c r="U55" s="30">
        <f>TI_EHG_E!U55+TI_CO_E!U55+TI_BF_E!U55+TI_GW_E!U55+TI_RPI_E!U55+TI_PF_E!U55+TI_BKBPB_E!U55+TI_CL_E!U55+TI_BNG_E!U55+TI_LBB_E!U55+TI_CPP_E!U55+TI_GTL_E!U55+TI_NSP_E!U55</f>
        <v>27568.004987102322</v>
      </c>
      <c r="V55" s="30">
        <f>TI_EHG_E!V55+TI_CO_E!V55+TI_BF_E!V55+TI_GW_E!V55+TI_RPI_E!V55+TI_PF_E!V55+TI_BKBPB_E!V55+TI_CL_E!V55+TI_BNG_E!V55+TI_LBB_E!V55+TI_CPP_E!V55+TI_GTL_E!V55+TI_NSP_E!V55</f>
        <v>31566.449957007742</v>
      </c>
      <c r="W55" s="30">
        <f>TI_EHG_E!W55+TI_CO_E!W55+TI_BF_E!W55+TI_GW_E!W55+TI_RPI_E!W55+TI_PF_E!W55+TI_BKBPB_E!W55+TI_CL_E!W55+TI_BNG_E!W55+TI_LBB_E!W55+TI_CPP_E!W55+TI_GTL_E!W55+TI_NSP_E!W55</f>
        <v>34220.353654342216</v>
      </c>
      <c r="X55" s="30">
        <f>TI_EHG_E!X55+TI_CO_E!X55+TI_BF_E!X55+TI_GW_E!X55+TI_RPI_E!X55+TI_PF_E!X55+TI_BKBPB_E!X55+TI_CL_E!X55+TI_BNG_E!X55+TI_LBB_E!X55+TI_CPP_E!X55+TI_GTL_E!X55+TI_NSP_E!X55</f>
        <v>33251.945313843513</v>
      </c>
    </row>
    <row r="56" spans="1:24" ht="11.25" customHeight="1" x14ac:dyDescent="0.2">
      <c r="A56" s="22" t="s">
        <v>99</v>
      </c>
      <c r="B56" s="23" t="s">
        <v>100</v>
      </c>
      <c r="C56" s="30">
        <f>TI_EHG_E!C56+TI_CO_E!C56+TI_BF_E!C56+TI_GW_E!C56+TI_RPI_E!C56+TI_PF_E!C56+TI_BKBPB_E!C56+TI_CL_E!C56+TI_BNG_E!C56+TI_LBB_E!C56+TI_CPP_E!C56+TI_GTL_E!C56+TI_NSP_E!C56</f>
        <v>9.7351676698194325</v>
      </c>
      <c r="D56" s="30">
        <f>TI_EHG_E!D56+TI_CO_E!D56+TI_BF_E!D56+TI_GW_E!D56+TI_RPI_E!D56+TI_PF_E!D56+TI_BKBPB_E!D56+TI_CL_E!D56+TI_BNG_E!D56+TI_LBB_E!D56+TI_CPP_E!D56+TI_GTL_E!D56+TI_NSP_E!D56</f>
        <v>15.520378331900254</v>
      </c>
      <c r="E56" s="30">
        <f>TI_EHG_E!E56+TI_CO_E!E56+TI_BF_E!E56+TI_GW_E!E56+TI_RPI_E!E56+TI_PF_E!E56+TI_BKBPB_E!E56+TI_CL_E!E56+TI_BNG_E!E56+TI_LBB_E!E56+TI_CPP_E!E56+TI_GTL_E!E56+TI_NSP_E!E56</f>
        <v>22.892175408426482</v>
      </c>
      <c r="F56" s="30">
        <f>TI_EHG_E!F56+TI_CO_E!F56+TI_BF_E!F56+TI_GW_E!F56+TI_RPI_E!F56+TI_PF_E!F56+TI_BKBPB_E!F56+TI_CL_E!F56+TI_BNG_E!F56+TI_LBB_E!F56+TI_CPP_E!F56+TI_GTL_E!F56+TI_NSP_E!F56</f>
        <v>35.712381771281152</v>
      </c>
      <c r="G56" s="30">
        <f>TI_EHG_E!G56+TI_CO_E!G56+TI_BF_E!G56+TI_GW_E!G56+TI_RPI_E!G56+TI_PF_E!G56+TI_BKBPB_E!G56+TI_CL_E!G56+TI_BNG_E!G56+TI_LBB_E!G56+TI_CPP_E!G56+TI_GTL_E!G56+TI_NSP_E!G56</f>
        <v>59.407824591573515</v>
      </c>
      <c r="H56" s="30">
        <f>TI_EHG_E!H56+TI_CO_E!H56+TI_BF_E!H56+TI_GW_E!H56+TI_RPI_E!H56+TI_PF_E!H56+TI_BKBPB_E!H56+TI_CL_E!H56+TI_BNG_E!H56+TI_LBB_E!H56+TI_CPP_E!H56+TI_GTL_E!H56+TI_NSP_E!H56</f>
        <v>125.42459157351672</v>
      </c>
      <c r="I56" s="30">
        <f>TI_EHG_E!I56+TI_CO_E!I56+TI_BF_E!I56+TI_GW_E!I56+TI_RPI_E!I56+TI_PF_E!I56+TI_BKBPB_E!I56+TI_CL_E!I56+TI_BNG_E!I56+TI_LBB_E!I56+TI_CPP_E!I56+TI_GTL_E!I56+TI_NSP_E!I56</f>
        <v>214.0558899398109</v>
      </c>
      <c r="J56" s="30">
        <f>TI_EHG_E!J56+TI_CO_E!J56+TI_BF_E!J56+TI_GW_E!J56+TI_RPI_E!J56+TI_PF_E!J56+TI_BKBPB_E!J56+TI_CL_E!J56+TI_BNG_E!J56+TI_LBB_E!J56+TI_CPP_E!J56+TI_GTL_E!J56+TI_NSP_E!J56</f>
        <v>323.86216680997416</v>
      </c>
      <c r="K56" s="30">
        <f>TI_EHG_E!K56+TI_CO_E!K56+TI_BF_E!K56+TI_GW_E!K56+TI_RPI_E!K56+TI_PF_E!K56+TI_BKBPB_E!K56+TI_CL_E!K56+TI_BNG_E!K56+TI_LBB_E!K56+TI_CPP_E!K56+TI_GTL_E!K56+TI_NSP_E!K56</f>
        <v>638.13190025795359</v>
      </c>
      <c r="L56" s="30">
        <f>TI_EHG_E!L56+TI_CO_E!L56+TI_BF_E!L56+TI_GW_E!L56+TI_RPI_E!L56+TI_PF_E!L56+TI_BKBPB_E!L56+TI_CL_E!L56+TI_BNG_E!L56+TI_LBB_E!L56+TI_CPP_E!L56+TI_GTL_E!L56+TI_NSP_E!L56</f>
        <v>1203.8676698194324</v>
      </c>
      <c r="M56" s="30">
        <f>TI_EHG_E!M56+TI_CO_E!M56+TI_BF_E!M56+TI_GW_E!M56+TI_RPI_E!M56+TI_PF_E!M56+TI_BKBPB_E!M56+TI_CL_E!M56+TI_BNG_E!M56+TI_LBB_E!M56+TI_CPP_E!M56+TI_GTL_E!M56+TI_NSP_E!M56</f>
        <v>1931.4585554600169</v>
      </c>
      <c r="N56" s="30">
        <f>TI_EHG_E!N56+TI_CO_E!N56+TI_BF_E!N56+TI_GW_E!N56+TI_RPI_E!N56+TI_PF_E!N56+TI_BKBPB_E!N56+TI_CL_E!N56+TI_BNG_E!N56+TI_LBB_E!N56+TI_CPP_E!N56+TI_GTL_E!N56+TI_NSP_E!N56</f>
        <v>3897.638263112638</v>
      </c>
      <c r="O56" s="30">
        <f>TI_EHG_E!O56+TI_CO_E!O56+TI_BF_E!O56+TI_GW_E!O56+TI_RPI_E!O56+TI_PF_E!O56+TI_BKBPB_E!O56+TI_CL_E!O56+TI_BNG_E!O56+TI_LBB_E!O56+TI_CPP_E!O56+TI_GTL_E!O56+TI_NSP_E!O56</f>
        <v>5706.480137575234</v>
      </c>
      <c r="P56" s="30">
        <f>TI_EHG_E!P56+TI_CO_E!P56+TI_BF_E!P56+TI_GW_E!P56+TI_RPI_E!P56+TI_PF_E!P56+TI_BKBPB_E!P56+TI_CL_E!P56+TI_BNG_E!P56+TI_LBB_E!P56+TI_CPP_E!P56+TI_GTL_E!P56+TI_NSP_E!P56</f>
        <v>6824.2461736887362</v>
      </c>
      <c r="Q56" s="30">
        <f>TI_EHG_E!Q56+TI_CO_E!Q56+TI_BF_E!Q56+TI_GW_E!Q56+TI_RPI_E!Q56+TI_PF_E!Q56+TI_BKBPB_E!Q56+TI_CL_E!Q56+TI_BNG_E!Q56+TI_LBB_E!Q56+TI_CPP_E!Q56+TI_GTL_E!Q56+TI_NSP_E!Q56</f>
        <v>7628.300429922615</v>
      </c>
      <c r="R56" s="30">
        <f>TI_EHG_E!R56+TI_CO_E!R56+TI_BF_E!R56+TI_GW_E!R56+TI_RPI_E!R56+TI_PF_E!R56+TI_BKBPB_E!R56+TI_CL_E!R56+TI_BNG_E!R56+TI_LBB_E!R56+TI_CPP_E!R56+TI_GTL_E!R56+TI_NSP_E!R56</f>
        <v>8191.0590713671518</v>
      </c>
      <c r="S56" s="30">
        <f>TI_EHG_E!S56+TI_CO_E!S56+TI_BF_E!S56+TI_GW_E!S56+TI_RPI_E!S56+TI_PF_E!S56+TI_BKBPB_E!S56+TI_CL_E!S56+TI_BNG_E!S56+TI_LBB_E!S56+TI_CPP_E!S56+TI_GTL_E!S56+TI_NSP_E!S56</f>
        <v>8207.7483233018029</v>
      </c>
      <c r="T56" s="30">
        <f>TI_EHG_E!T56+TI_CO_E!T56+TI_BF_E!T56+TI_GW_E!T56+TI_RPI_E!T56+TI_PF_E!T56+TI_BKBPB_E!T56+TI_CL_E!T56+TI_BNG_E!T56+TI_LBB_E!T56+TI_CPP_E!T56+TI_GTL_E!T56+TI_NSP_E!T56</f>
        <v>8774.7242476354259</v>
      </c>
      <c r="U56" s="30">
        <f>TI_EHG_E!U56+TI_CO_E!U56+TI_BF_E!U56+TI_GW_E!U56+TI_RPI_E!U56+TI_PF_E!U56+TI_BKBPB_E!U56+TI_CL_E!U56+TI_BNG_E!U56+TI_LBB_E!U56+TI_CPP_E!U56+TI_GTL_E!U56+TI_NSP_E!U56</f>
        <v>9293.1901977644011</v>
      </c>
      <c r="V56" s="30">
        <f>TI_EHG_E!V56+TI_CO_E!V56+TI_BF_E!V56+TI_GW_E!V56+TI_RPI_E!V56+TI_PF_E!V56+TI_BKBPB_E!V56+TI_CL_E!V56+TI_BNG_E!V56+TI_LBB_E!V56+TI_CPP_E!V56+TI_GTL_E!V56+TI_NSP_E!V56</f>
        <v>10148.339724849526</v>
      </c>
      <c r="W56" s="30">
        <f>TI_EHG_E!W56+TI_CO_E!W56+TI_BF_E!W56+TI_GW_E!W56+TI_RPI_E!W56+TI_PF_E!W56+TI_BKBPB_E!W56+TI_CL_E!W56+TI_BNG_E!W56+TI_LBB_E!W56+TI_CPP_E!W56+TI_GTL_E!W56+TI_NSP_E!W56</f>
        <v>12022.219260533104</v>
      </c>
      <c r="X56" s="30">
        <f>TI_EHG_E!X56+TI_CO_E!X56+TI_BF_E!X56+TI_GW_E!X56+TI_RPI_E!X56+TI_PF_E!X56+TI_BKBPB_E!X56+TI_CL_E!X56+TI_BNG_E!X56+TI_LBB_E!X56+TI_CPP_E!X56+TI_GTL_E!X56+TI_NSP_E!X56</f>
        <v>13679.082975064484</v>
      </c>
    </row>
    <row r="57" spans="1:24" ht="11.25" customHeight="1" x14ac:dyDescent="0.2">
      <c r="A57" s="22" t="s">
        <v>101</v>
      </c>
      <c r="B57" s="23" t="s">
        <v>102</v>
      </c>
      <c r="C57" s="30">
        <f>TI_EHG_E!C57+TI_CO_E!C57+TI_BF_E!C57+TI_GW_E!C57+TI_RPI_E!C57+TI_PF_E!C57+TI_BKBPB_E!C57+TI_CL_E!C57+TI_BNG_E!C57+TI_LBB_E!C57+TI_CPP_E!C57+TI_GTL_E!C57+TI_NSP_E!C57</f>
        <v>0.57325881341358553</v>
      </c>
      <c r="D57" s="30">
        <f>TI_EHG_E!D57+TI_CO_E!D57+TI_BF_E!D57+TI_GW_E!D57+TI_RPI_E!D57+TI_PF_E!D57+TI_BKBPB_E!D57+TI_CL_E!D57+TI_BNG_E!D57+TI_LBB_E!D57+TI_CPP_E!D57+TI_GTL_E!D57+TI_NSP_E!D57</f>
        <v>0.64488392089423896</v>
      </c>
      <c r="E57" s="30">
        <f>TI_EHG_E!E57+TI_CO_E!E57+TI_BF_E!E57+TI_GW_E!E57+TI_RPI_E!E57+TI_PF_E!E57+TI_BKBPB_E!E57+TI_CL_E!E57+TI_BNG_E!E57+TI_LBB_E!E57+TI_CPP_E!E57+TI_GTL_E!E57+TI_NSP_E!E57</f>
        <v>0.88374892519346515</v>
      </c>
      <c r="F57" s="30">
        <f>TI_EHG_E!F57+TI_CO_E!F57+TI_BF_E!F57+TI_GW_E!F57+TI_RPI_E!F57+TI_PF_E!F57+TI_BKBPB_E!F57+TI_CL_E!F57+TI_BNG_E!F57+TI_LBB_E!F57+TI_CPP_E!F57+TI_GTL_E!F57+TI_NSP_E!F57</f>
        <v>1.218142734307825</v>
      </c>
      <c r="G57" s="30">
        <f>TI_EHG_E!G57+TI_CO_E!G57+TI_BF_E!G57+TI_GW_E!G57+TI_RPI_E!G57+TI_PF_E!G57+TI_BKBPB_E!G57+TI_CL_E!G57+TI_BNG_E!G57+TI_LBB_E!G57+TI_CPP_E!G57+TI_GTL_E!G57+TI_NSP_E!G57</f>
        <v>1.2181427343078248</v>
      </c>
      <c r="H57" s="30">
        <f>TI_EHG_E!H57+TI_CO_E!H57+TI_BF_E!H57+TI_GW_E!H57+TI_RPI_E!H57+TI_PF_E!H57+TI_BKBPB_E!H57+TI_CL_E!H57+TI_BNG_E!H57+TI_LBB_E!H57+TI_CPP_E!H57+TI_GTL_E!H57+TI_NSP_E!H57</f>
        <v>1.3136715391229574</v>
      </c>
      <c r="I57" s="30">
        <f>TI_EHG_E!I57+TI_CO_E!I57+TI_BF_E!I57+TI_GW_E!I57+TI_RPI_E!I57+TI_PF_E!I57+TI_BKBPB_E!I57+TI_CL_E!I57+TI_BNG_E!I57+TI_LBB_E!I57+TI_CPP_E!I57+TI_GTL_E!I57+TI_NSP_E!I57</f>
        <v>1.1704213241616503</v>
      </c>
      <c r="J57" s="30">
        <f>TI_EHG_E!J57+TI_CO_E!J57+TI_BF_E!J57+TI_GW_E!J57+TI_RPI_E!J57+TI_PF_E!J57+TI_BKBPB_E!J57+TI_CL_E!J57+TI_BNG_E!J57+TI_LBB_E!J57+TI_CPP_E!J57+TI_GTL_E!J57+TI_NSP_E!J57</f>
        <v>3.2818572656921754</v>
      </c>
      <c r="K57" s="30">
        <f>TI_EHG_E!K57+TI_CO_E!K57+TI_BF_E!K57+TI_GW_E!K57+TI_RPI_E!K57+TI_PF_E!K57+TI_BKBPB_E!K57+TI_CL_E!K57+TI_BNG_E!K57+TI_LBB_E!K57+TI_CPP_E!K57+TI_GTL_E!K57+TI_NSP_E!K57</f>
        <v>5.2168529664660355</v>
      </c>
      <c r="L57" s="30">
        <f>TI_EHG_E!L57+TI_CO_E!L57+TI_BF_E!L57+TI_GW_E!L57+TI_RPI_E!L57+TI_PF_E!L57+TI_BKBPB_E!L57+TI_CL_E!L57+TI_BNG_E!L57+TI_LBB_E!L57+TI_CPP_E!L57+TI_GTL_E!L57+TI_NSP_E!L57</f>
        <v>46.422441960447117</v>
      </c>
      <c r="M57" s="30">
        <f>TI_EHG_E!M57+TI_CO_E!M57+TI_BF_E!M57+TI_GW_E!M57+TI_RPI_E!M57+TI_PF_E!M57+TI_BKBPB_E!M57+TI_CL_E!M57+TI_BNG_E!M57+TI_LBB_E!M57+TI_CPP_E!M57+TI_GTL_E!M57+TI_NSP_E!M57</f>
        <v>304.07747205503011</v>
      </c>
      <c r="N57" s="30">
        <f>TI_EHG_E!N57+TI_CO_E!N57+TI_BF_E!N57+TI_GW_E!N57+TI_RPI_E!N57+TI_PF_E!N57+TI_BKBPB_E!N57+TI_CL_E!N57+TI_BNG_E!N57+TI_LBB_E!N57+TI_CPP_E!N57+TI_GTL_E!N57+TI_NSP_E!N57</f>
        <v>515.36973344797934</v>
      </c>
      <c r="O57" s="30">
        <f>TI_EHG_E!O57+TI_CO_E!O57+TI_BF_E!O57+TI_GW_E!O57+TI_RPI_E!O57+TI_PF_E!O57+TI_BKBPB_E!O57+TI_CL_E!O57+TI_BNG_E!O57+TI_LBB_E!O57+TI_CPP_E!O57+TI_GTL_E!O57+TI_NSP_E!O57</f>
        <v>1493.6332760103178</v>
      </c>
      <c r="P57" s="30">
        <f>TI_EHG_E!P57+TI_CO_E!P57+TI_BF_E!P57+TI_GW_E!P57+TI_RPI_E!P57+TI_PF_E!P57+TI_BKBPB_E!P57+TI_CL_E!P57+TI_BNG_E!P57+TI_LBB_E!P57+TI_CPP_E!P57+TI_GTL_E!P57+TI_NSP_E!P57</f>
        <v>1887.2082545141875</v>
      </c>
      <c r="Q57" s="30">
        <f>TI_EHG_E!Q57+TI_CO_E!Q57+TI_BF_E!Q57+TI_GW_E!Q57+TI_RPI_E!Q57+TI_PF_E!Q57+TI_BKBPB_E!Q57+TI_CL_E!Q57+TI_BNG_E!Q57+TI_LBB_E!Q57+TI_CPP_E!Q57+TI_GTL_E!Q57+TI_NSP_E!Q57</f>
        <v>2162.1737747205502</v>
      </c>
      <c r="R57" s="30">
        <f>TI_EHG_E!R57+TI_CO_E!R57+TI_BF_E!R57+TI_GW_E!R57+TI_RPI_E!R57+TI_PF_E!R57+TI_BKBPB_E!R57+TI_CL_E!R57+TI_BNG_E!R57+TI_LBB_E!R57+TI_CPP_E!R57+TI_GTL_E!R57+TI_NSP_E!R57</f>
        <v>2222.1343938091145</v>
      </c>
      <c r="S57" s="30">
        <f>TI_EHG_E!S57+TI_CO_E!S57+TI_BF_E!S57+TI_GW_E!S57+TI_RPI_E!S57+TI_PF_E!S57+TI_BKBPB_E!S57+TI_CL_E!S57+TI_BNG_E!S57+TI_LBB_E!S57+TI_CPP_E!S57+TI_GTL_E!S57+TI_NSP_E!S57</f>
        <v>2226.9196044711953</v>
      </c>
      <c r="T57" s="30">
        <f>TI_EHG_E!T57+TI_CO_E!T57+TI_BF_E!T57+TI_GW_E!T57+TI_RPI_E!T57+TI_PF_E!T57+TI_BKBPB_E!T57+TI_CL_E!T57+TI_BNG_E!T57+TI_LBB_E!T57+TI_CPP_E!T57+TI_GTL_E!T57+TI_NSP_E!T57</f>
        <v>2354.4474634565768</v>
      </c>
      <c r="U57" s="30">
        <f>TI_EHG_E!U57+TI_CO_E!U57+TI_BF_E!U57+TI_GW_E!U57+TI_RPI_E!U57+TI_PF_E!U57+TI_BKBPB_E!U57+TI_CL_E!U57+TI_BNG_E!U57+TI_LBB_E!U57+TI_CPP_E!U57+TI_GTL_E!U57+TI_NSP_E!U57</f>
        <v>1965.7172828890798</v>
      </c>
      <c r="V57" s="30">
        <f>TI_EHG_E!V57+TI_CO_E!V57+TI_BF_E!V57+TI_GW_E!V57+TI_RPI_E!V57+TI_PF_E!V57+TI_BKBPB_E!V57+TI_CL_E!V57+TI_BNG_E!V57+TI_LBB_E!V57+TI_CPP_E!V57+TI_GTL_E!V57+TI_NSP_E!V57</f>
        <v>2290.8199484092852</v>
      </c>
      <c r="W57" s="30">
        <f>TI_EHG_E!W57+TI_CO_E!W57+TI_BF_E!W57+TI_GW_E!W57+TI_RPI_E!W57+TI_PF_E!W57+TI_BKBPB_E!W57+TI_CL_E!W57+TI_BNG_E!W57+TI_LBB_E!W57+TI_CPP_E!W57+TI_GTL_E!W57+TI_NSP_E!W57</f>
        <v>2028.6093723129836</v>
      </c>
      <c r="X57" s="30">
        <f>TI_EHG_E!X57+TI_CO_E!X57+TI_BF_E!X57+TI_GW_E!X57+TI_RPI_E!X57+TI_PF_E!X57+TI_BKBPB_E!X57+TI_CL_E!X57+TI_BNG_E!X57+TI_LBB_E!X57+TI_CPP_E!X57+TI_GTL_E!X57+TI_NSP_E!X57</f>
        <v>1408.7389509888221</v>
      </c>
    </row>
    <row r="58" spans="1:24" ht="11.25" customHeight="1" x14ac:dyDescent="0.2">
      <c r="A58" s="22" t="s">
        <v>103</v>
      </c>
      <c r="B58" s="23" t="s">
        <v>104</v>
      </c>
      <c r="C58" s="30">
        <f>TI_EHG_E!C58+TI_CO_E!C58+TI_BF_E!C58+TI_GW_E!C58+TI_RPI_E!C58+TI_PF_E!C58+TI_BKBPB_E!C58+TI_CL_E!C58+TI_BNG_E!C58+TI_LBB_E!C58+TI_CPP_E!C58+TI_GTL_E!C58+TI_NSP_E!C58</f>
        <v>4143.8807394668956</v>
      </c>
      <c r="D58" s="30">
        <f>TI_EHG_E!D58+TI_CO_E!D58+TI_BF_E!D58+TI_GW_E!D58+TI_RPI_E!D58+TI_PF_E!D58+TI_BKBPB_E!D58+TI_CL_E!D58+TI_BNG_E!D58+TI_LBB_E!D58+TI_CPP_E!D58+TI_GTL_E!D58+TI_NSP_E!D58</f>
        <v>4008.8849527085126</v>
      </c>
      <c r="E58" s="30">
        <f>TI_EHG_E!E58+TI_CO_E!E58+TI_BF_E!E58+TI_GW_E!E58+TI_RPI_E!E58+TI_PF_E!E58+TI_BKBPB_E!E58+TI_CL_E!E58+TI_BNG_E!E58+TI_LBB_E!E58+TI_CPP_E!E58+TI_GTL_E!E58+TI_NSP_E!E58</f>
        <v>4143.4984522785899</v>
      </c>
      <c r="F58" s="30">
        <f>TI_EHG_E!F58+TI_CO_E!F58+TI_BF_E!F58+TI_GW_E!F58+TI_RPI_E!F58+TI_PF_E!F58+TI_BKBPB_E!F58+TI_CL_E!F58+TI_BNG_E!F58+TI_LBB_E!F58+TI_CPP_E!F58+TI_GTL_E!F58+TI_NSP_E!F58</f>
        <v>4714.913499570077</v>
      </c>
      <c r="G58" s="30">
        <f>TI_EHG_E!G58+TI_CO_E!G58+TI_BF_E!G58+TI_GW_E!G58+TI_RPI_E!G58+TI_PF_E!G58+TI_BKBPB_E!G58+TI_CL_E!G58+TI_BNG_E!G58+TI_LBB_E!G58+TI_CPP_E!G58+TI_GTL_E!G58+TI_NSP_E!G58</f>
        <v>4797.4587274290625</v>
      </c>
      <c r="H58" s="30">
        <f>TI_EHG_E!H58+TI_CO_E!H58+TI_BF_E!H58+TI_GW_E!H58+TI_RPI_E!H58+TI_PF_E!H58+TI_BKBPB_E!H58+TI_CL_E!H58+TI_BNG_E!H58+TI_LBB_E!H58+TI_CPP_E!H58+TI_GTL_E!H58+TI_NSP_E!H58</f>
        <v>4863.2952708512466</v>
      </c>
      <c r="I58" s="30">
        <f>TI_EHG_E!I58+TI_CO_E!I58+TI_BF_E!I58+TI_GW_E!I58+TI_RPI_E!I58+TI_PF_E!I58+TI_BKBPB_E!I58+TI_CL_E!I58+TI_BNG_E!I58+TI_LBB_E!I58+TI_CPP_E!I58+TI_GTL_E!I58+TI_NSP_E!I58</f>
        <v>5040.2630266552014</v>
      </c>
      <c r="J58" s="30">
        <f>TI_EHG_E!J58+TI_CO_E!J58+TI_BF_E!J58+TI_GW_E!J58+TI_RPI_E!J58+TI_PF_E!J58+TI_BKBPB_E!J58+TI_CL_E!J58+TI_BNG_E!J58+TI_LBB_E!J58+TI_CPP_E!J58+TI_GTL_E!J58+TI_NSP_E!J58</f>
        <v>5171.9932932072225</v>
      </c>
      <c r="K58" s="30">
        <f>TI_EHG_E!K58+TI_CO_E!K58+TI_BF_E!K58+TI_GW_E!K58+TI_RPI_E!K58+TI_PF_E!K58+TI_BKBPB_E!K58+TI_CL_E!K58+TI_BNG_E!K58+TI_LBB_E!K58+TI_CPP_E!K58+TI_GTL_E!K58+TI_NSP_E!K58</f>
        <v>5146.5442820292346</v>
      </c>
      <c r="L58" s="30">
        <f>TI_EHG_E!L58+TI_CO_E!L58+TI_BF_E!L58+TI_GW_E!L58+TI_RPI_E!L58+TI_PF_E!L58+TI_BKBPB_E!L58+TI_CL_E!L58+TI_BNG_E!L58+TI_LBB_E!L58+TI_CPP_E!L58+TI_GTL_E!L58+TI_NSP_E!L58</f>
        <v>4978.6253654342217</v>
      </c>
      <c r="M58" s="30">
        <f>TI_EHG_E!M58+TI_CO_E!M58+TI_BF_E!M58+TI_GW_E!M58+TI_RPI_E!M58+TI_PF_E!M58+TI_BKBPB_E!M58+TI_CL_E!M58+TI_BNG_E!M58+TI_LBB_E!M58+TI_CPP_E!M58+TI_GTL_E!M58+TI_NSP_E!M58</f>
        <v>5073.1619948409279</v>
      </c>
      <c r="N58" s="30">
        <f>TI_EHG_E!N58+TI_CO_E!N58+TI_BF_E!N58+TI_GW_E!N58+TI_RPI_E!N58+TI_PF_E!N58+TI_BKBPB_E!N58+TI_CL_E!N58+TI_BNG_E!N58+TI_LBB_E!N58+TI_CPP_E!N58+TI_GTL_E!N58+TI_NSP_E!N58</f>
        <v>5345.7110920034402</v>
      </c>
      <c r="O58" s="30">
        <f>TI_EHG_E!O58+TI_CO_E!O58+TI_BF_E!O58+TI_GW_E!O58+TI_RPI_E!O58+TI_PF_E!O58+TI_BKBPB_E!O58+TI_CL_E!O58+TI_BNG_E!O58+TI_LBB_E!O58+TI_CPP_E!O58+TI_GTL_E!O58+TI_NSP_E!O58</f>
        <v>5256.9370593293206</v>
      </c>
      <c r="P58" s="30">
        <f>TI_EHG_E!P58+TI_CO_E!P58+TI_BF_E!P58+TI_GW_E!P58+TI_RPI_E!P58+TI_PF_E!P58+TI_BKBPB_E!P58+TI_CL_E!P58+TI_BNG_E!P58+TI_LBB_E!P58+TI_CPP_E!P58+TI_GTL_E!P58+TI_NSP_E!P58</f>
        <v>5477.8182287188311</v>
      </c>
      <c r="Q58" s="30">
        <f>TI_EHG_E!Q58+TI_CO_E!Q58+TI_BF_E!Q58+TI_GW_E!Q58+TI_RPI_E!Q58+TI_PF_E!Q58+TI_BKBPB_E!Q58+TI_CL_E!Q58+TI_BNG_E!Q58+TI_LBB_E!Q58+TI_CPP_E!Q58+TI_GTL_E!Q58+TI_NSP_E!Q58</f>
        <v>5743.3942390369721</v>
      </c>
      <c r="R58" s="30">
        <f>TI_EHG_E!R58+TI_CO_E!R58+TI_BF_E!R58+TI_GW_E!R58+TI_RPI_E!R58+TI_PF_E!R58+TI_BKBPB_E!R58+TI_CL_E!R58+TI_BNG_E!R58+TI_LBB_E!R58+TI_CPP_E!R58+TI_GTL_E!R58+TI_NSP_E!R58</f>
        <v>6052.6895098882196</v>
      </c>
      <c r="S58" s="30">
        <f>TI_EHG_E!S58+TI_CO_E!S58+TI_BF_E!S58+TI_GW_E!S58+TI_RPI_E!S58+TI_PF_E!S58+TI_BKBPB_E!S58+TI_CL_E!S58+TI_BNG_E!S58+TI_LBB_E!S58+TI_CPP_E!S58+TI_GTL_E!S58+TI_NSP_E!S58</f>
        <v>6210.364574376611</v>
      </c>
      <c r="T58" s="30">
        <f>TI_EHG_E!T58+TI_CO_E!T58+TI_BF_E!T58+TI_GW_E!T58+TI_RPI_E!T58+TI_PF_E!T58+TI_BKBPB_E!T58+TI_CL_E!T58+TI_BNG_E!T58+TI_LBB_E!T58+TI_CPP_E!T58+TI_GTL_E!T58+TI_NSP_E!T58</f>
        <v>6251.2608770421321</v>
      </c>
      <c r="U58" s="30">
        <f>TI_EHG_E!U58+TI_CO_E!U58+TI_BF_E!U58+TI_GW_E!U58+TI_RPI_E!U58+TI_PF_E!U58+TI_BKBPB_E!U58+TI_CL_E!U58+TI_BNG_E!U58+TI_LBB_E!U58+TI_CPP_E!U58+TI_GTL_E!U58+TI_NSP_E!U58</f>
        <v>6248.5871023215814</v>
      </c>
      <c r="V58" s="30">
        <f>TI_EHG_E!V58+TI_CO_E!V58+TI_BF_E!V58+TI_GW_E!V58+TI_RPI_E!V58+TI_PF_E!V58+TI_BKBPB_E!V58+TI_CL_E!V58+TI_BNG_E!V58+TI_LBB_E!V58+TI_CPP_E!V58+TI_GTL_E!V58+TI_NSP_E!V58</f>
        <v>6314.4932072227002</v>
      </c>
      <c r="W58" s="30">
        <f>TI_EHG_E!W58+TI_CO_E!W58+TI_BF_E!W58+TI_GW_E!W58+TI_RPI_E!W58+TI_PF_E!W58+TI_BKBPB_E!W58+TI_CL_E!W58+TI_BNG_E!W58+TI_LBB_E!W58+TI_CPP_E!W58+TI_GTL_E!W58+TI_NSP_E!W58</f>
        <v>6342.0931212381784</v>
      </c>
      <c r="X58" s="30">
        <f>TI_EHG_E!X58+TI_CO_E!X58+TI_BF_E!X58+TI_GW_E!X58+TI_RPI_E!X58+TI_PF_E!X58+TI_BKBPB_E!X58+TI_CL_E!X58+TI_BNG_E!X58+TI_LBB_E!X58+TI_CPP_E!X58+TI_GTL_E!X58+TI_NSP_E!X58</f>
        <v>6214.5370593293192</v>
      </c>
    </row>
    <row r="59" spans="1:24" ht="11.25" customHeight="1" x14ac:dyDescent="0.2">
      <c r="A59" s="22" t="s">
        <v>105</v>
      </c>
      <c r="B59" s="23" t="s">
        <v>106</v>
      </c>
      <c r="C59" s="30">
        <f>TI_EHG_E!C59+TI_CO_E!C59+TI_BF_E!C59+TI_GW_E!C59+TI_RPI_E!C59+TI_PF_E!C59+TI_BKBPB_E!C59+TI_CL_E!C59+TI_BNG_E!C59+TI_LBB_E!C59+TI_CPP_E!C59+TI_GTL_E!C59+TI_NSP_E!C59</f>
        <v>7142.991573516766</v>
      </c>
      <c r="D59" s="30">
        <f>TI_EHG_E!D59+TI_CO_E!D59+TI_BF_E!D59+TI_GW_E!D59+TI_RPI_E!D59+TI_PF_E!D59+TI_BKBPB_E!D59+TI_CL_E!D59+TI_BNG_E!D59+TI_LBB_E!D59+TI_CPP_E!D59+TI_GTL_E!D59+TI_NSP_E!D59</f>
        <v>7673.277128116938</v>
      </c>
      <c r="E59" s="30">
        <f>TI_EHG_E!E59+TI_CO_E!E59+TI_BF_E!E59+TI_GW_E!E59+TI_RPI_E!E59+TI_PF_E!E59+TI_BKBPB_E!E59+TI_CL_E!E59+TI_BNG_E!E59+TI_LBB_E!E59+TI_CPP_E!E59+TI_GTL_E!E59+TI_NSP_E!E59</f>
        <v>8594.0307824591582</v>
      </c>
      <c r="F59" s="30">
        <f>TI_EHG_E!F59+TI_CO_E!F59+TI_BF_E!F59+TI_GW_E!F59+TI_RPI_E!F59+TI_PF_E!F59+TI_BKBPB_E!F59+TI_CL_E!F59+TI_BNG_E!F59+TI_LBB_E!F59+TI_CPP_E!F59+TI_GTL_E!F59+TI_NSP_E!F59</f>
        <v>10355.138521066207</v>
      </c>
      <c r="G59" s="30">
        <f>TI_EHG_E!G59+TI_CO_E!G59+TI_BF_E!G59+TI_GW_E!G59+TI_RPI_E!G59+TI_PF_E!G59+TI_BKBPB_E!G59+TI_CL_E!G59+TI_BNG_E!G59+TI_LBB_E!G59+TI_CPP_E!G59+TI_GTL_E!G59+TI_NSP_E!G59</f>
        <v>12131.295012897677</v>
      </c>
      <c r="H59" s="30">
        <f>TI_EHG_E!H59+TI_CO_E!H59+TI_BF_E!H59+TI_GW_E!H59+TI_RPI_E!H59+TI_PF_E!H59+TI_BKBPB_E!H59+TI_CL_E!H59+TI_BNG_E!H59+TI_LBB_E!H59+TI_CPP_E!H59+TI_GTL_E!H59+TI_NSP_E!H59</f>
        <v>14122.542304385208</v>
      </c>
      <c r="I59" s="30">
        <f>TI_EHG_E!I59+TI_CO_E!I59+TI_BF_E!I59+TI_GW_E!I59+TI_RPI_E!I59+TI_PF_E!I59+TI_BKBPB_E!I59+TI_CL_E!I59+TI_BNG_E!I59+TI_LBB_E!I59+TI_CPP_E!I59+TI_GTL_E!I59+TI_NSP_E!I59</f>
        <v>15049.431298366295</v>
      </c>
      <c r="J59" s="30">
        <f>TI_EHG_E!J59+TI_CO_E!J59+TI_BF_E!J59+TI_GW_E!J59+TI_RPI_E!J59+TI_PF_E!J59+TI_BKBPB_E!J59+TI_CL_E!J59+TI_BNG_E!J59+TI_LBB_E!J59+TI_CPP_E!J59+TI_GTL_E!J59+TI_NSP_E!J59</f>
        <v>15766.552450558898</v>
      </c>
      <c r="K59" s="30">
        <f>TI_EHG_E!K59+TI_CO_E!K59+TI_BF_E!K59+TI_GW_E!K59+TI_RPI_E!K59+TI_PF_E!K59+TI_BKBPB_E!K59+TI_CL_E!K59+TI_BNG_E!K59+TI_LBB_E!K59+TI_CPP_E!K59+TI_GTL_E!K59+TI_NSP_E!K59</f>
        <v>17473.994496990537</v>
      </c>
      <c r="L59" s="30">
        <f>TI_EHG_E!L59+TI_CO_E!L59+TI_BF_E!L59+TI_GW_E!L59+TI_RPI_E!L59+TI_PF_E!L59+TI_BKBPB_E!L59+TI_CL_E!L59+TI_BNG_E!L59+TI_LBB_E!L59+TI_CPP_E!L59+TI_GTL_E!L59+TI_NSP_E!L59</f>
        <v>18862.368701633703</v>
      </c>
      <c r="M59" s="30">
        <f>TI_EHG_E!M59+TI_CO_E!M59+TI_BF_E!M59+TI_GW_E!M59+TI_RPI_E!M59+TI_PF_E!M59+TI_BKBPB_E!M59+TI_CL_E!M59+TI_BNG_E!M59+TI_LBB_E!M59+TI_CPP_E!M59+TI_GTL_E!M59+TI_NSP_E!M59</f>
        <v>22250.987188306102</v>
      </c>
      <c r="N59" s="30">
        <f>TI_EHG_E!N59+TI_CO_E!N59+TI_BF_E!N59+TI_GW_E!N59+TI_RPI_E!N59+TI_PF_E!N59+TI_BKBPB_E!N59+TI_CL_E!N59+TI_BNG_E!N59+TI_LBB_E!N59+TI_CPP_E!N59+TI_GTL_E!N59+TI_NSP_E!N59</f>
        <v>22087.073774720546</v>
      </c>
      <c r="O59" s="30">
        <f>TI_EHG_E!O59+TI_CO_E!O59+TI_BF_E!O59+TI_GW_E!O59+TI_RPI_E!O59+TI_PF_E!O59+TI_BKBPB_E!O59+TI_CL_E!O59+TI_BNG_E!O59+TI_LBB_E!O59+TI_CPP_E!O59+TI_GTL_E!O59+TI_NSP_E!O59</f>
        <v>24921.142562338773</v>
      </c>
      <c r="P59" s="30">
        <f>TI_EHG_E!P59+TI_CO_E!P59+TI_BF_E!P59+TI_GW_E!P59+TI_RPI_E!P59+TI_PF_E!P59+TI_BKBPB_E!P59+TI_CL_E!P59+TI_BNG_E!P59+TI_LBB_E!P59+TI_CPP_E!P59+TI_GTL_E!P59+TI_NSP_E!P59</f>
        <v>25228.201289767843</v>
      </c>
      <c r="Q59" s="30">
        <f>TI_EHG_E!Q59+TI_CO_E!Q59+TI_BF_E!Q59+TI_GW_E!Q59+TI_RPI_E!Q59+TI_PF_E!Q59+TI_BKBPB_E!Q59+TI_CL_E!Q59+TI_BNG_E!Q59+TI_LBB_E!Q59+TI_CPP_E!Q59+TI_GTL_E!Q59+TI_NSP_E!Q59</f>
        <v>25388.624419604468</v>
      </c>
      <c r="R59" s="30">
        <f>TI_EHG_E!R59+TI_CO_E!R59+TI_BF_E!R59+TI_GW_E!R59+TI_RPI_E!R59+TI_PF_E!R59+TI_BKBPB_E!R59+TI_CL_E!R59+TI_BNG_E!R59+TI_LBB_E!R59+TI_CPP_E!R59+TI_GTL_E!R59+TI_NSP_E!R59</f>
        <v>25720.222871883056</v>
      </c>
      <c r="S59" s="30">
        <f>TI_EHG_E!S59+TI_CO_E!S59+TI_BF_E!S59+TI_GW_E!S59+TI_RPI_E!S59+TI_PF_E!S59+TI_BKBPB_E!S59+TI_CL_E!S59+TI_BNG_E!S59+TI_LBB_E!S59+TI_CPP_E!S59+TI_GTL_E!S59+TI_NSP_E!S59</f>
        <v>26257.433190025789</v>
      </c>
      <c r="T59" s="30">
        <f>TI_EHG_E!T59+TI_CO_E!T59+TI_BF_E!T59+TI_GW_E!T59+TI_RPI_E!T59+TI_PF_E!T59+TI_BKBPB_E!T59+TI_CL_E!T59+TI_BNG_E!T59+TI_LBB_E!T59+TI_CPP_E!T59+TI_GTL_E!T59+TI_NSP_E!T59</f>
        <v>26982.335253654346</v>
      </c>
      <c r="U59" s="30">
        <f>TI_EHG_E!U59+TI_CO_E!U59+TI_BF_E!U59+TI_GW_E!U59+TI_RPI_E!U59+TI_PF_E!U59+TI_BKBPB_E!U59+TI_CL_E!U59+TI_BNG_E!U59+TI_LBB_E!U59+TI_CPP_E!U59+TI_GTL_E!U59+TI_NSP_E!U59</f>
        <v>27406.441874462587</v>
      </c>
      <c r="V59" s="30">
        <f>TI_EHG_E!V59+TI_CO_E!V59+TI_BF_E!V59+TI_GW_E!V59+TI_RPI_E!V59+TI_PF_E!V59+TI_BKBPB_E!V59+TI_CL_E!V59+TI_BNG_E!V59+TI_LBB_E!V59+TI_CPP_E!V59+TI_GTL_E!V59+TI_NSP_E!V59</f>
        <v>28658.288822012037</v>
      </c>
      <c r="W59" s="30">
        <f>TI_EHG_E!W59+TI_CO_E!W59+TI_BF_E!W59+TI_GW_E!W59+TI_RPI_E!W59+TI_PF_E!W59+TI_BKBPB_E!W59+TI_CL_E!W59+TI_BNG_E!W59+TI_LBB_E!W59+TI_CPP_E!W59+TI_GTL_E!W59+TI_NSP_E!W59</f>
        <v>29465.450472914876</v>
      </c>
      <c r="X59" s="30">
        <f>TI_EHG_E!X59+TI_CO_E!X59+TI_BF_E!X59+TI_GW_E!X59+TI_RPI_E!X59+TI_PF_E!X59+TI_BKBPB_E!X59+TI_CL_E!X59+TI_BNG_E!X59+TI_LBB_E!X59+TI_CPP_E!X59+TI_GTL_E!X59+TI_NSP_E!X59</f>
        <v>33143.914445399823</v>
      </c>
    </row>
    <row r="60" spans="1:24" ht="11.25" customHeight="1" x14ac:dyDescent="0.2">
      <c r="A60" s="22" t="s">
        <v>107</v>
      </c>
      <c r="B60" s="23" t="s">
        <v>108</v>
      </c>
      <c r="C60" s="30">
        <f>TI_EHG_E!C60+TI_CO_E!C60+TI_BF_E!C60+TI_GW_E!C60+TI_RPI_E!C60+TI_PF_E!C60+TI_BKBPB_E!C60+TI_CL_E!C60+TI_BNG_E!C60+TI_LBB_E!C60+TI_CPP_E!C60+TI_GTL_E!C60+TI_NSP_E!C60</f>
        <v>0</v>
      </c>
      <c r="D60" s="30">
        <f>TI_EHG_E!D60+TI_CO_E!D60+TI_BF_E!D60+TI_GW_E!D60+TI_RPI_E!D60+TI_PF_E!D60+TI_BKBPB_E!D60+TI_CL_E!D60+TI_BNG_E!D60+TI_LBB_E!D60+TI_CPP_E!D60+TI_GTL_E!D60+TI_NSP_E!D60</f>
        <v>0</v>
      </c>
      <c r="E60" s="30">
        <f>TI_EHG_E!E60+TI_CO_E!E60+TI_BF_E!E60+TI_GW_E!E60+TI_RPI_E!E60+TI_PF_E!E60+TI_BKBPB_E!E60+TI_CL_E!E60+TI_BNG_E!E60+TI_LBB_E!E60+TI_CPP_E!E60+TI_GTL_E!E60+TI_NSP_E!E60</f>
        <v>0</v>
      </c>
      <c r="F60" s="30">
        <f>TI_EHG_E!F60+TI_CO_E!F60+TI_BF_E!F60+TI_GW_E!F60+TI_RPI_E!F60+TI_PF_E!F60+TI_BKBPB_E!F60+TI_CL_E!F60+TI_BNG_E!F60+TI_LBB_E!F60+TI_CPP_E!F60+TI_GTL_E!F60+TI_NSP_E!F60</f>
        <v>0</v>
      </c>
      <c r="G60" s="30">
        <f>TI_EHG_E!G60+TI_CO_E!G60+TI_BF_E!G60+TI_GW_E!G60+TI_RPI_E!G60+TI_PF_E!G60+TI_BKBPB_E!G60+TI_CL_E!G60+TI_BNG_E!G60+TI_LBB_E!G60+TI_CPP_E!G60+TI_GTL_E!G60+TI_NSP_E!G60</f>
        <v>0</v>
      </c>
      <c r="H60" s="30">
        <f>TI_EHG_E!H60+TI_CO_E!H60+TI_BF_E!H60+TI_GW_E!H60+TI_RPI_E!H60+TI_PF_E!H60+TI_BKBPB_E!H60+TI_CL_E!H60+TI_BNG_E!H60+TI_LBB_E!H60+TI_CPP_E!H60+TI_GTL_E!H60+TI_NSP_E!H60</f>
        <v>0</v>
      </c>
      <c r="I60" s="30">
        <f>TI_EHG_E!I60+TI_CO_E!I60+TI_BF_E!I60+TI_GW_E!I60+TI_RPI_E!I60+TI_PF_E!I60+TI_BKBPB_E!I60+TI_CL_E!I60+TI_BNG_E!I60+TI_LBB_E!I60+TI_CPP_E!I60+TI_GTL_E!I60+TI_NSP_E!I60</f>
        <v>0</v>
      </c>
      <c r="J60" s="30">
        <f>TI_EHG_E!J60+TI_CO_E!J60+TI_BF_E!J60+TI_GW_E!J60+TI_RPI_E!J60+TI_PF_E!J60+TI_BKBPB_E!J60+TI_CL_E!J60+TI_BNG_E!J60+TI_LBB_E!J60+TI_CPP_E!J60+TI_GTL_E!J60+TI_NSP_E!J60</f>
        <v>0</v>
      </c>
      <c r="K60" s="30">
        <f>TI_EHG_E!K60+TI_CO_E!K60+TI_BF_E!K60+TI_GW_E!K60+TI_RPI_E!K60+TI_PF_E!K60+TI_BKBPB_E!K60+TI_CL_E!K60+TI_BNG_E!K60+TI_LBB_E!K60+TI_CPP_E!K60+TI_GTL_E!K60+TI_NSP_E!K60</f>
        <v>0</v>
      </c>
      <c r="L60" s="30">
        <f>TI_EHG_E!L60+TI_CO_E!L60+TI_BF_E!L60+TI_GW_E!L60+TI_RPI_E!L60+TI_PF_E!L60+TI_BKBPB_E!L60+TI_CL_E!L60+TI_BNG_E!L60+TI_LBB_E!L60+TI_CPP_E!L60+TI_GTL_E!L60+TI_NSP_E!L60</f>
        <v>0</v>
      </c>
      <c r="M60" s="30">
        <f>TI_EHG_E!M60+TI_CO_E!M60+TI_BF_E!M60+TI_GW_E!M60+TI_RPI_E!M60+TI_PF_E!M60+TI_BKBPB_E!M60+TI_CL_E!M60+TI_BNG_E!M60+TI_LBB_E!M60+TI_CPP_E!M60+TI_GTL_E!M60+TI_NSP_E!M60</f>
        <v>0</v>
      </c>
      <c r="N60" s="30">
        <f>TI_EHG_E!N60+TI_CO_E!N60+TI_BF_E!N60+TI_GW_E!N60+TI_RPI_E!N60+TI_PF_E!N60+TI_BKBPB_E!N60+TI_CL_E!N60+TI_BNG_E!N60+TI_LBB_E!N60+TI_CPP_E!N60+TI_GTL_E!N60+TI_NSP_E!N60</f>
        <v>0</v>
      </c>
      <c r="O60" s="30">
        <f>TI_EHG_E!O60+TI_CO_E!O60+TI_BF_E!O60+TI_GW_E!O60+TI_RPI_E!O60+TI_PF_E!O60+TI_BKBPB_E!O60+TI_CL_E!O60+TI_BNG_E!O60+TI_LBB_E!O60+TI_CPP_E!O60+TI_GTL_E!O60+TI_NSP_E!O60</f>
        <v>0</v>
      </c>
      <c r="P60" s="30">
        <f>TI_EHG_E!P60+TI_CO_E!P60+TI_BF_E!P60+TI_GW_E!P60+TI_RPI_E!P60+TI_PF_E!P60+TI_BKBPB_E!P60+TI_CL_E!P60+TI_BNG_E!P60+TI_LBB_E!P60+TI_CPP_E!P60+TI_GTL_E!P60+TI_NSP_E!P60</f>
        <v>0</v>
      </c>
      <c r="Q60" s="30">
        <f>TI_EHG_E!Q60+TI_CO_E!Q60+TI_BF_E!Q60+TI_GW_E!Q60+TI_RPI_E!Q60+TI_PF_E!Q60+TI_BKBPB_E!Q60+TI_CL_E!Q60+TI_BNG_E!Q60+TI_LBB_E!Q60+TI_CPP_E!Q60+TI_GTL_E!Q60+TI_NSP_E!Q60</f>
        <v>0</v>
      </c>
      <c r="R60" s="30">
        <f>TI_EHG_E!R60+TI_CO_E!R60+TI_BF_E!R60+TI_GW_E!R60+TI_RPI_E!R60+TI_PF_E!R60+TI_BKBPB_E!R60+TI_CL_E!R60+TI_BNG_E!R60+TI_LBB_E!R60+TI_CPP_E!R60+TI_GTL_E!R60+TI_NSP_E!R60</f>
        <v>0</v>
      </c>
      <c r="S60" s="30">
        <f>TI_EHG_E!S60+TI_CO_E!S60+TI_BF_E!S60+TI_GW_E!S60+TI_RPI_E!S60+TI_PF_E!S60+TI_BKBPB_E!S60+TI_CL_E!S60+TI_BNG_E!S60+TI_LBB_E!S60+TI_CPP_E!S60+TI_GTL_E!S60+TI_NSP_E!S60</f>
        <v>0</v>
      </c>
      <c r="T60" s="30">
        <f>TI_EHG_E!T60+TI_CO_E!T60+TI_BF_E!T60+TI_GW_E!T60+TI_RPI_E!T60+TI_PF_E!T60+TI_BKBPB_E!T60+TI_CL_E!T60+TI_BNG_E!T60+TI_LBB_E!T60+TI_CPP_E!T60+TI_GTL_E!T60+TI_NSP_E!T60</f>
        <v>0</v>
      </c>
      <c r="U60" s="30">
        <f>TI_EHG_E!U60+TI_CO_E!U60+TI_BF_E!U60+TI_GW_E!U60+TI_RPI_E!U60+TI_PF_E!U60+TI_BKBPB_E!U60+TI_CL_E!U60+TI_BNG_E!U60+TI_LBB_E!U60+TI_CPP_E!U60+TI_GTL_E!U60+TI_NSP_E!U60</f>
        <v>1.4359415305245061E-2</v>
      </c>
      <c r="V60" s="30">
        <f>TI_EHG_E!V60+TI_CO_E!V60+TI_BF_E!V60+TI_GW_E!V60+TI_RPI_E!V60+TI_PF_E!V60+TI_BKBPB_E!V60+TI_CL_E!V60+TI_BNG_E!V60+TI_LBB_E!V60+TI_CPP_E!V60+TI_GTL_E!V60+TI_NSP_E!V60</f>
        <v>0.58753224419604466</v>
      </c>
      <c r="W60" s="30">
        <f>TI_EHG_E!W60+TI_CO_E!W60+TI_BF_E!W60+TI_GW_E!W60+TI_RPI_E!W60+TI_PF_E!W60+TI_BKBPB_E!W60+TI_CL_E!W60+TI_BNG_E!W60+TI_LBB_E!W60+TI_CPP_E!W60+TI_GTL_E!W60+TI_NSP_E!W60</f>
        <v>0</v>
      </c>
      <c r="X60" s="30">
        <f>TI_EHG_E!X60+TI_CO_E!X60+TI_BF_E!X60+TI_GW_E!X60+TI_RPI_E!X60+TI_PF_E!X60+TI_BKBPB_E!X60+TI_CL_E!X60+TI_BNG_E!X60+TI_LBB_E!X60+TI_CPP_E!X60+TI_GTL_E!X60+TI_NSP_E!X60</f>
        <v>0</v>
      </c>
    </row>
    <row r="61" spans="1:24" ht="11.25" customHeight="1" x14ac:dyDescent="0.2">
      <c r="A61" s="22" t="s">
        <v>109</v>
      </c>
      <c r="B61" s="23" t="s">
        <v>110</v>
      </c>
      <c r="C61" s="30">
        <f>TI_EHG_E!C61+TI_CO_E!C61+TI_BF_E!C61+TI_GW_E!C61+TI_RPI_E!C61+TI_PF_E!C61+TI_BKBPB_E!C61+TI_CL_E!C61+TI_BNG_E!C61+TI_LBB_E!C61+TI_CPP_E!C61+TI_GTL_E!C61+TI_NSP_E!C61</f>
        <v>1030.1160791057607</v>
      </c>
      <c r="D61" s="30">
        <f>TI_EHG_E!D61+TI_CO_E!D61+TI_BF_E!D61+TI_GW_E!D61+TI_RPI_E!D61+TI_PF_E!D61+TI_BKBPB_E!D61+TI_CL_E!D61+TI_BNG_E!D61+TI_LBB_E!D61+TI_CPP_E!D61+TI_GTL_E!D61+TI_NSP_E!D61</f>
        <v>1228.444024075666</v>
      </c>
      <c r="E61" s="30">
        <f>TI_EHG_E!E61+TI_CO_E!E61+TI_BF_E!E61+TI_GW_E!E61+TI_RPI_E!E61+TI_PF_E!E61+TI_BKBPB_E!E61+TI_CL_E!E61+TI_BNG_E!E61+TI_LBB_E!E61+TI_CPP_E!E61+TI_GTL_E!E61+TI_NSP_E!E61</f>
        <v>1675.189079965606</v>
      </c>
      <c r="F61" s="30">
        <f>TI_EHG_E!F61+TI_CO_E!F61+TI_BF_E!F61+TI_GW_E!F61+TI_RPI_E!F61+TI_PF_E!F61+TI_BKBPB_E!F61+TI_CL_E!F61+TI_BNG_E!F61+TI_LBB_E!F61+TI_CPP_E!F61+TI_GTL_E!F61+TI_NSP_E!F61</f>
        <v>1608.0379191745481</v>
      </c>
      <c r="G61" s="30">
        <f>TI_EHG_E!G61+TI_CO_E!G61+TI_BF_E!G61+TI_GW_E!G61+TI_RPI_E!G61+TI_PF_E!G61+TI_BKBPB_E!G61+TI_CL_E!G61+TI_BNG_E!G61+TI_LBB_E!G61+TI_CPP_E!G61+TI_GTL_E!G61+TI_NSP_E!G61</f>
        <v>1666.7327601031814</v>
      </c>
      <c r="H61" s="30">
        <f>TI_EHG_E!H61+TI_CO_E!H61+TI_BF_E!H61+TI_GW_E!H61+TI_RPI_E!H61+TI_PF_E!H61+TI_BKBPB_E!H61+TI_CL_E!H61+TI_BNG_E!H61+TI_LBB_E!H61+TI_CPP_E!H61+TI_GTL_E!H61+TI_NSP_E!H61</f>
        <v>1976.3083404987099</v>
      </c>
      <c r="I61" s="30">
        <f>TI_EHG_E!I61+TI_CO_E!I61+TI_BF_E!I61+TI_GW_E!I61+TI_RPI_E!I61+TI_PF_E!I61+TI_BKBPB_E!I61+TI_CL_E!I61+TI_BNG_E!I61+TI_LBB_E!I61+TI_CPP_E!I61+TI_GTL_E!I61+TI_NSP_E!I61</f>
        <v>2231.0233018056751</v>
      </c>
      <c r="J61" s="30">
        <f>TI_EHG_E!J61+TI_CO_E!J61+TI_BF_E!J61+TI_GW_E!J61+TI_RPI_E!J61+TI_PF_E!J61+TI_BKBPB_E!J61+TI_CL_E!J61+TI_BNG_E!J61+TI_LBB_E!J61+TI_CPP_E!J61+TI_GTL_E!J61+TI_NSP_E!J61</f>
        <v>3235.289767841788</v>
      </c>
      <c r="K61" s="30">
        <f>TI_EHG_E!K61+TI_CO_E!K61+TI_BF_E!K61+TI_GW_E!K61+TI_RPI_E!K61+TI_PF_E!K61+TI_BKBPB_E!K61+TI_CL_E!K61+TI_BNG_E!K61+TI_LBB_E!K61+TI_CPP_E!K61+TI_GTL_E!K61+TI_NSP_E!K61</f>
        <v>3952.0592433361985</v>
      </c>
      <c r="L61" s="30">
        <f>TI_EHG_E!L61+TI_CO_E!L61+TI_BF_E!L61+TI_GW_E!L61+TI_RPI_E!L61+TI_PF_E!L61+TI_BKBPB_E!L61+TI_CL_E!L61+TI_BNG_E!L61+TI_LBB_E!L61+TI_CPP_E!L61+TI_GTL_E!L61+TI_NSP_E!L61</f>
        <v>4486.6792777300097</v>
      </c>
      <c r="M61" s="30">
        <f>TI_EHG_E!M61+TI_CO_E!M61+TI_BF_E!M61+TI_GW_E!M61+TI_RPI_E!M61+TI_PF_E!M61+TI_BKBPB_E!M61+TI_CL_E!M61+TI_BNG_E!M61+TI_LBB_E!M61+TI_CPP_E!M61+TI_GTL_E!M61+TI_NSP_E!M61</f>
        <v>5187.4238177128127</v>
      </c>
      <c r="N61" s="30">
        <f>TI_EHG_E!N61+TI_CO_E!N61+TI_BF_E!N61+TI_GW_E!N61+TI_RPI_E!N61+TI_PF_E!N61+TI_BKBPB_E!N61+TI_CL_E!N61+TI_BNG_E!N61+TI_LBB_E!N61+TI_CPP_E!N61+TI_GTL_E!N61+TI_NSP_E!N61</f>
        <v>6606.9521066208072</v>
      </c>
      <c r="O61" s="30">
        <f>TI_EHG_E!O61+TI_CO_E!O61+TI_BF_E!O61+TI_GW_E!O61+TI_RPI_E!O61+TI_PF_E!O61+TI_BKBPB_E!O61+TI_CL_E!O61+TI_BNG_E!O61+TI_LBB_E!O61+TI_CPP_E!O61+TI_GTL_E!O61+TI_NSP_E!O61</f>
        <v>8002.4170249355111</v>
      </c>
      <c r="P61" s="30">
        <f>TI_EHG_E!P61+TI_CO_E!P61+TI_BF_E!P61+TI_GW_E!P61+TI_RPI_E!P61+TI_PF_E!P61+TI_BKBPB_E!P61+TI_CL_E!P61+TI_BNG_E!P61+TI_LBB_E!P61+TI_CPP_E!P61+TI_GTL_E!P61+TI_NSP_E!P61</f>
        <v>9214.708512467756</v>
      </c>
      <c r="Q61" s="30">
        <f>TI_EHG_E!Q61+TI_CO_E!Q61+TI_BF_E!Q61+TI_GW_E!Q61+TI_RPI_E!Q61+TI_PF_E!Q61+TI_BKBPB_E!Q61+TI_CL_E!Q61+TI_BNG_E!Q61+TI_LBB_E!Q61+TI_CPP_E!Q61+TI_GTL_E!Q61+TI_NSP_E!Q61</f>
        <v>9878.9270851246765</v>
      </c>
      <c r="R61" s="30">
        <f>TI_EHG_E!R61+TI_CO_E!R61+TI_BF_E!R61+TI_GW_E!R61+TI_RPI_E!R61+TI_PF_E!R61+TI_BKBPB_E!R61+TI_CL_E!R61+TI_BNG_E!R61+TI_LBB_E!R61+TI_CPP_E!R61+TI_GTL_E!R61+TI_NSP_E!R61</f>
        <v>10282.150128976784</v>
      </c>
      <c r="S61" s="30">
        <f>TI_EHG_E!S61+TI_CO_E!S61+TI_BF_E!S61+TI_GW_E!S61+TI_RPI_E!S61+TI_PF_E!S61+TI_BKBPB_E!S61+TI_CL_E!S61+TI_BNG_E!S61+TI_LBB_E!S61+TI_CPP_E!S61+TI_GTL_E!S61+TI_NSP_E!S61</f>
        <v>10477.090455717969</v>
      </c>
      <c r="T61" s="30">
        <f>TI_EHG_E!T61+TI_CO_E!T61+TI_BF_E!T61+TI_GW_E!T61+TI_RPI_E!T61+TI_PF_E!T61+TI_BKBPB_E!T61+TI_CL_E!T61+TI_BNG_E!T61+TI_LBB_E!T61+TI_CPP_E!T61+TI_GTL_E!T61+TI_NSP_E!T61</f>
        <v>10671.188650042992</v>
      </c>
      <c r="U61" s="30">
        <f>TI_EHG_E!U61+TI_CO_E!U61+TI_BF_E!U61+TI_GW_E!U61+TI_RPI_E!U61+TI_PF_E!U61+TI_BKBPB_E!U61+TI_CL_E!U61+TI_BNG_E!U61+TI_LBB_E!U61+TI_CPP_E!U61+TI_GTL_E!U61+TI_NSP_E!U61</f>
        <v>10733.595614789339</v>
      </c>
      <c r="V61" s="30">
        <f>TI_EHG_E!V61+TI_CO_E!V61+TI_BF_E!V61+TI_GW_E!V61+TI_RPI_E!V61+TI_PF_E!V61+TI_BKBPB_E!V61+TI_CL_E!V61+TI_BNG_E!V61+TI_LBB_E!V61+TI_CPP_E!V61+TI_GTL_E!V61+TI_NSP_E!V61</f>
        <v>10962.139638865003</v>
      </c>
      <c r="W61" s="30">
        <f>TI_EHG_E!W61+TI_CO_E!W61+TI_BF_E!W61+TI_GW_E!W61+TI_RPI_E!W61+TI_PF_E!W61+TI_BKBPB_E!W61+TI_CL_E!W61+TI_BNG_E!W61+TI_LBB_E!W61+TI_CPP_E!W61+TI_GTL_E!W61+TI_NSP_E!W61</f>
        <v>11419.094668959588</v>
      </c>
      <c r="X61" s="30">
        <f>TI_EHG_E!X61+TI_CO_E!X61+TI_BF_E!X61+TI_GW_E!X61+TI_RPI_E!X61+TI_PF_E!X61+TI_BKBPB_E!X61+TI_CL_E!X61+TI_BNG_E!X61+TI_LBB_E!X61+TI_CPP_E!X61+TI_GTL_E!X61+TI_NSP_E!X61</f>
        <v>12520.760447119519</v>
      </c>
    </row>
    <row r="62" spans="1:24" ht="11.25" customHeight="1" x14ac:dyDescent="0.2">
      <c r="A62" s="22" t="s">
        <v>111</v>
      </c>
      <c r="B62" s="23" t="s">
        <v>112</v>
      </c>
      <c r="C62" s="30">
        <f>TI_EHG_E!C62+TI_CO_E!C62+TI_BF_E!C62+TI_GW_E!C62+TI_RPI_E!C62+TI_PF_E!C62+TI_BKBPB_E!C62+TI_CL_E!C62+TI_BNG_E!C62+TI_LBB_E!C62+TI_CPP_E!C62+TI_GTL_E!C62+TI_NSP_E!C62</f>
        <v>3224.2675838349096</v>
      </c>
      <c r="D62" s="30">
        <f>TI_EHG_E!D62+TI_CO_E!D62+TI_BF_E!D62+TI_GW_E!D62+TI_RPI_E!D62+TI_PF_E!D62+TI_BKBPB_E!D62+TI_CL_E!D62+TI_BNG_E!D62+TI_LBB_E!D62+TI_CPP_E!D62+TI_GTL_E!D62+TI_NSP_E!D62</f>
        <v>3356.9433361994838</v>
      </c>
      <c r="E62" s="30">
        <f>TI_EHG_E!E62+TI_CO_E!E62+TI_BF_E!E62+TI_GW_E!E62+TI_RPI_E!E62+TI_PF_E!E62+TI_BKBPB_E!E62+TI_CL_E!E62+TI_BNG_E!E62+TI_LBB_E!E62+TI_CPP_E!E62+TI_GTL_E!E62+TI_NSP_E!E62</f>
        <v>3395.4738607050726</v>
      </c>
      <c r="F62" s="30">
        <f>TI_EHG_E!F62+TI_CO_E!F62+TI_BF_E!F62+TI_GW_E!F62+TI_RPI_E!F62+TI_PF_E!F62+TI_BKBPB_E!F62+TI_CL_E!F62+TI_BNG_E!F62+TI_LBB_E!F62+TI_CPP_E!F62+TI_GTL_E!F62+TI_NSP_E!F62</f>
        <v>4037.9728288908</v>
      </c>
      <c r="G62" s="30">
        <f>TI_EHG_E!G62+TI_CO_E!G62+TI_BF_E!G62+TI_GW_E!G62+TI_RPI_E!G62+TI_PF_E!G62+TI_BKBPB_E!G62+TI_CL_E!G62+TI_BNG_E!G62+TI_LBB_E!G62+TI_CPP_E!G62+TI_GTL_E!G62+TI_NSP_E!G62</f>
        <v>4331.960963026655</v>
      </c>
      <c r="H62" s="30">
        <f>TI_EHG_E!H62+TI_CO_E!H62+TI_BF_E!H62+TI_GW_E!H62+TI_RPI_E!H62+TI_PF_E!H62+TI_BKBPB_E!H62+TI_CL_E!H62+TI_BNG_E!H62+TI_LBB_E!H62+TI_CPP_E!H62+TI_GTL_E!H62+TI_NSP_E!H62</f>
        <v>5217.7444539982798</v>
      </c>
      <c r="I62" s="30">
        <f>TI_EHG_E!I62+TI_CO_E!I62+TI_BF_E!I62+TI_GW_E!I62+TI_RPI_E!I62+TI_PF_E!I62+TI_BKBPB_E!I62+TI_CL_E!I62+TI_BNG_E!I62+TI_LBB_E!I62+TI_CPP_E!I62+TI_GTL_E!I62+TI_NSP_E!I62</f>
        <v>5649.6573516766966</v>
      </c>
      <c r="J62" s="30">
        <f>TI_EHG_E!J62+TI_CO_E!J62+TI_BF_E!J62+TI_GW_E!J62+TI_RPI_E!J62+TI_PF_E!J62+TI_BKBPB_E!J62+TI_CL_E!J62+TI_BNG_E!J62+TI_LBB_E!J62+TI_CPP_E!J62+TI_GTL_E!J62+TI_NSP_E!J62</f>
        <v>6185.6462596732572</v>
      </c>
      <c r="K62" s="30">
        <f>TI_EHG_E!K62+TI_CO_E!K62+TI_BF_E!K62+TI_GW_E!K62+TI_RPI_E!K62+TI_PF_E!K62+TI_BKBPB_E!K62+TI_CL_E!K62+TI_BNG_E!K62+TI_LBB_E!K62+TI_CPP_E!K62+TI_GTL_E!K62+TI_NSP_E!K62</f>
        <v>6569.6904557179696</v>
      </c>
      <c r="L62" s="30">
        <f>TI_EHG_E!L62+TI_CO_E!L62+TI_BF_E!L62+TI_GW_E!L62+TI_RPI_E!L62+TI_PF_E!L62+TI_BKBPB_E!L62+TI_CL_E!L62+TI_BNG_E!L62+TI_LBB_E!L62+TI_CPP_E!L62+TI_GTL_E!L62+TI_NSP_E!L62</f>
        <v>6617.4092003439373</v>
      </c>
      <c r="M62" s="30">
        <f>TI_EHG_E!M62+TI_CO_E!M62+TI_BF_E!M62+TI_GW_E!M62+TI_RPI_E!M62+TI_PF_E!M62+TI_BKBPB_E!M62+TI_CL_E!M62+TI_BNG_E!M62+TI_LBB_E!M62+TI_CPP_E!M62+TI_GTL_E!M62+TI_NSP_E!M62</f>
        <v>6992.3883061049009</v>
      </c>
      <c r="N62" s="30">
        <f>TI_EHG_E!N62+TI_CO_E!N62+TI_BF_E!N62+TI_GW_E!N62+TI_RPI_E!N62+TI_PF_E!N62+TI_BKBPB_E!N62+TI_CL_E!N62+TI_BNG_E!N62+TI_LBB_E!N62+TI_CPP_E!N62+TI_GTL_E!N62+TI_NSP_E!N62</f>
        <v>7145.4294926913144</v>
      </c>
      <c r="O62" s="30">
        <f>TI_EHG_E!O62+TI_CO_E!O62+TI_BF_E!O62+TI_GW_E!O62+TI_RPI_E!O62+TI_PF_E!O62+TI_BKBPB_E!O62+TI_CL_E!O62+TI_BNG_E!O62+TI_LBB_E!O62+TI_CPP_E!O62+TI_GTL_E!O62+TI_NSP_E!O62</f>
        <v>7521.8992261392941</v>
      </c>
      <c r="P62" s="30">
        <f>TI_EHG_E!P62+TI_CO_E!P62+TI_BF_E!P62+TI_GW_E!P62+TI_RPI_E!P62+TI_PF_E!P62+TI_BKBPB_E!P62+TI_CL_E!P62+TI_BNG_E!P62+TI_LBB_E!P62+TI_CPP_E!P62+TI_GTL_E!P62+TI_NSP_E!P62</f>
        <v>7904.5911435941525</v>
      </c>
      <c r="Q62" s="30">
        <f>TI_EHG_E!Q62+TI_CO_E!Q62+TI_BF_E!Q62+TI_GW_E!Q62+TI_RPI_E!Q62+TI_PF_E!Q62+TI_BKBPB_E!Q62+TI_CL_E!Q62+TI_BNG_E!Q62+TI_LBB_E!Q62+TI_CPP_E!Q62+TI_GTL_E!Q62+TI_NSP_E!Q62</f>
        <v>8183.1889079965604</v>
      </c>
      <c r="R62" s="30">
        <f>TI_EHG_E!R62+TI_CO_E!R62+TI_BF_E!R62+TI_GW_E!R62+TI_RPI_E!R62+TI_PF_E!R62+TI_BKBPB_E!R62+TI_CL_E!R62+TI_BNG_E!R62+TI_LBB_E!R62+TI_CPP_E!R62+TI_GTL_E!R62+TI_NSP_E!R62</f>
        <v>8310.9983662940667</v>
      </c>
      <c r="S62" s="30">
        <f>TI_EHG_E!S62+TI_CO_E!S62+TI_BF_E!S62+TI_GW_E!S62+TI_RPI_E!S62+TI_PF_E!S62+TI_BKBPB_E!S62+TI_CL_E!S62+TI_BNG_E!S62+TI_LBB_E!S62+TI_CPP_E!S62+TI_GTL_E!S62+TI_NSP_E!S62</f>
        <v>8493.1821152192588</v>
      </c>
      <c r="T62" s="30">
        <f>TI_EHG_E!T62+TI_CO_E!T62+TI_BF_E!T62+TI_GW_E!T62+TI_RPI_E!T62+TI_PF_E!T62+TI_BKBPB_E!T62+TI_CL_E!T62+TI_BNG_E!T62+TI_LBB_E!T62+TI_CPP_E!T62+TI_GTL_E!T62+TI_NSP_E!T62</f>
        <v>8651.3558039552881</v>
      </c>
      <c r="U62" s="30">
        <f>TI_EHG_E!U62+TI_CO_E!U62+TI_BF_E!U62+TI_GW_E!U62+TI_RPI_E!U62+TI_PF_E!U62+TI_BKBPB_E!U62+TI_CL_E!U62+TI_BNG_E!U62+TI_LBB_E!U62+TI_CPP_E!U62+TI_GTL_E!U62+TI_NSP_E!U62</f>
        <v>8337.1750644883923</v>
      </c>
      <c r="V62" s="30">
        <f>TI_EHG_E!V62+TI_CO_E!V62+TI_BF_E!V62+TI_GW_E!V62+TI_RPI_E!V62+TI_PF_E!V62+TI_BKBPB_E!V62+TI_CL_E!V62+TI_BNG_E!V62+TI_LBB_E!V62+TI_CPP_E!V62+TI_GTL_E!V62+TI_NSP_E!V62</f>
        <v>8440.7162510748076</v>
      </c>
      <c r="W62" s="30">
        <f>TI_EHG_E!W62+TI_CO_E!W62+TI_BF_E!W62+TI_GW_E!W62+TI_RPI_E!W62+TI_PF_E!W62+TI_BKBPB_E!W62+TI_CL_E!W62+TI_BNG_E!W62+TI_LBB_E!W62+TI_CPP_E!W62+TI_GTL_E!W62+TI_NSP_E!W62</f>
        <v>8512.3521066208068</v>
      </c>
      <c r="X62" s="30">
        <f>TI_EHG_E!X62+TI_CO_E!X62+TI_BF_E!X62+TI_GW_E!X62+TI_RPI_E!X62+TI_PF_E!X62+TI_BKBPB_E!X62+TI_CL_E!X62+TI_BNG_E!X62+TI_LBB_E!X62+TI_CPP_E!X62+TI_GTL_E!X62+TI_NSP_E!X62</f>
        <v>8739.1042992261391</v>
      </c>
    </row>
    <row r="63" spans="1:24" ht="11.25" customHeight="1" x14ac:dyDescent="0.2">
      <c r="A63" s="22" t="s">
        <v>113</v>
      </c>
      <c r="B63" s="23" t="s">
        <v>114</v>
      </c>
      <c r="C63" s="30">
        <f>TI_EHG_E!C63+TI_CO_E!C63+TI_BF_E!C63+TI_GW_E!C63+TI_RPI_E!C63+TI_PF_E!C63+TI_BKBPB_E!C63+TI_CL_E!C63+TI_BNG_E!C63+TI_LBB_E!C63+TI_CPP_E!C63+TI_GTL_E!C63+TI_NSP_E!C63</f>
        <v>58.684436801375753</v>
      </c>
      <c r="D63" s="30">
        <f>TI_EHG_E!D63+TI_CO_E!D63+TI_BF_E!D63+TI_GW_E!D63+TI_RPI_E!D63+TI_PF_E!D63+TI_BKBPB_E!D63+TI_CL_E!D63+TI_BNG_E!D63+TI_LBB_E!D63+TI_CPP_E!D63+TI_GTL_E!D63+TI_NSP_E!D63</f>
        <v>65.726397248495275</v>
      </c>
      <c r="E63" s="30">
        <f>TI_EHG_E!E63+TI_CO_E!E63+TI_BF_E!E63+TI_GW_E!E63+TI_RPI_E!E63+TI_PF_E!E63+TI_BKBPB_E!E63+TI_CL_E!E63+TI_BNG_E!E63+TI_LBB_E!E63+TI_CPP_E!E63+TI_GTL_E!E63+TI_NSP_E!E63</f>
        <v>159.20885640584692</v>
      </c>
      <c r="F63" s="30">
        <f>TI_EHG_E!F63+TI_CO_E!F63+TI_BF_E!F63+TI_GW_E!F63+TI_RPI_E!F63+TI_PF_E!F63+TI_BKBPB_E!F63+TI_CL_E!F63+TI_BNG_E!F63+TI_LBB_E!F63+TI_CPP_E!F63+TI_GTL_E!F63+TI_NSP_E!F63</f>
        <v>265.74539982803094</v>
      </c>
      <c r="G63" s="30">
        <f>TI_EHG_E!G63+TI_CO_E!G63+TI_BF_E!G63+TI_GW_E!G63+TI_RPI_E!G63+TI_PF_E!G63+TI_BKBPB_E!G63+TI_CL_E!G63+TI_BNG_E!G63+TI_LBB_E!G63+TI_CPP_E!G63+TI_GTL_E!G63+TI_NSP_E!G63</f>
        <v>336.86766981943242</v>
      </c>
      <c r="H63" s="30">
        <f>TI_EHG_E!H63+TI_CO_E!H63+TI_BF_E!H63+TI_GW_E!H63+TI_RPI_E!H63+TI_PF_E!H63+TI_BKBPB_E!H63+TI_CL_E!H63+TI_BNG_E!H63+TI_LBB_E!H63+TI_CPP_E!H63+TI_GTL_E!H63+TI_NSP_E!H63</f>
        <v>554.99699054170242</v>
      </c>
      <c r="I63" s="30">
        <f>TI_EHG_E!I63+TI_CO_E!I63+TI_BF_E!I63+TI_GW_E!I63+TI_RPI_E!I63+TI_PF_E!I63+TI_BKBPB_E!I63+TI_CL_E!I63+TI_BNG_E!I63+TI_LBB_E!I63+TI_CPP_E!I63+TI_GTL_E!I63+TI_NSP_E!I63</f>
        <v>834.66595012897676</v>
      </c>
      <c r="J63" s="30">
        <f>TI_EHG_E!J63+TI_CO_E!J63+TI_BF_E!J63+TI_GW_E!J63+TI_RPI_E!J63+TI_PF_E!J63+TI_BKBPB_E!J63+TI_CL_E!J63+TI_BNG_E!J63+TI_LBB_E!J63+TI_CPP_E!J63+TI_GTL_E!J63+TI_NSP_E!J63</f>
        <v>1063.3258813413584</v>
      </c>
      <c r="K63" s="30">
        <f>TI_EHG_E!K63+TI_CO_E!K63+TI_BF_E!K63+TI_GW_E!K63+TI_RPI_E!K63+TI_PF_E!K63+TI_BKBPB_E!K63+TI_CL_E!K63+TI_BNG_E!K63+TI_LBB_E!K63+TI_CPP_E!K63+TI_GTL_E!K63+TI_NSP_E!K63</f>
        <v>1686.976526225279</v>
      </c>
      <c r="L63" s="30">
        <f>TI_EHG_E!L63+TI_CO_E!L63+TI_BF_E!L63+TI_GW_E!L63+TI_RPI_E!L63+TI_PF_E!L63+TI_BKBPB_E!L63+TI_CL_E!L63+TI_BNG_E!L63+TI_LBB_E!L63+TI_CPP_E!L63+TI_GTL_E!L63+TI_NSP_E!L63</f>
        <v>2068.7280309544276</v>
      </c>
      <c r="M63" s="30">
        <f>TI_EHG_E!M63+TI_CO_E!M63+TI_BF_E!M63+TI_GW_E!M63+TI_RPI_E!M63+TI_PF_E!M63+TI_BKBPB_E!M63+TI_CL_E!M63+TI_BNG_E!M63+TI_LBB_E!M63+TI_CPP_E!M63+TI_GTL_E!M63+TI_NSP_E!M63</f>
        <v>2410.0130696474639</v>
      </c>
      <c r="N63" s="30">
        <f>TI_EHG_E!N63+TI_CO_E!N63+TI_BF_E!N63+TI_GW_E!N63+TI_RPI_E!N63+TI_PF_E!N63+TI_BKBPB_E!N63+TI_CL_E!N63+TI_BNG_E!N63+TI_LBB_E!N63+TI_CPP_E!N63+TI_GTL_E!N63+TI_NSP_E!N63</f>
        <v>2415.2452278589853</v>
      </c>
      <c r="O63" s="30">
        <f>TI_EHG_E!O63+TI_CO_E!O63+TI_BF_E!O63+TI_GW_E!O63+TI_RPI_E!O63+TI_PF_E!O63+TI_BKBPB_E!O63+TI_CL_E!O63+TI_BNG_E!O63+TI_LBB_E!O63+TI_CPP_E!O63+TI_GTL_E!O63+TI_NSP_E!O63</f>
        <v>2439.720378331901</v>
      </c>
      <c r="P63" s="30">
        <f>TI_EHG_E!P63+TI_CO_E!P63+TI_BF_E!P63+TI_GW_E!P63+TI_RPI_E!P63+TI_PF_E!P63+TI_BKBPB_E!P63+TI_CL_E!P63+TI_BNG_E!P63+TI_LBB_E!P63+TI_CPP_E!P63+TI_GTL_E!P63+TI_NSP_E!P63</f>
        <v>2297.8859845227853</v>
      </c>
      <c r="Q63" s="30">
        <f>TI_EHG_E!Q63+TI_CO_E!Q63+TI_BF_E!Q63+TI_GW_E!Q63+TI_RPI_E!Q63+TI_PF_E!Q63+TI_BKBPB_E!Q63+TI_CL_E!Q63+TI_BNG_E!Q63+TI_LBB_E!Q63+TI_CPP_E!Q63+TI_GTL_E!Q63+TI_NSP_E!Q63</f>
        <v>2272.7486672398968</v>
      </c>
      <c r="R63" s="30">
        <f>TI_EHG_E!R63+TI_CO_E!R63+TI_BF_E!R63+TI_GW_E!R63+TI_RPI_E!R63+TI_PF_E!R63+TI_BKBPB_E!R63+TI_CL_E!R63+TI_BNG_E!R63+TI_LBB_E!R63+TI_CPP_E!R63+TI_GTL_E!R63+TI_NSP_E!R63</f>
        <v>2358.9597592433365</v>
      </c>
      <c r="S63" s="30">
        <f>TI_EHG_E!S63+TI_CO_E!S63+TI_BF_E!S63+TI_GW_E!S63+TI_RPI_E!S63+TI_PF_E!S63+TI_BKBPB_E!S63+TI_CL_E!S63+TI_BNG_E!S63+TI_LBB_E!S63+TI_CPP_E!S63+TI_GTL_E!S63+TI_NSP_E!S63</f>
        <v>2343.8016337059335</v>
      </c>
      <c r="T63" s="30">
        <f>TI_EHG_E!T63+TI_CO_E!T63+TI_BF_E!T63+TI_GW_E!T63+TI_RPI_E!T63+TI_PF_E!T63+TI_BKBPB_E!T63+TI_CL_E!T63+TI_BNG_E!T63+TI_LBB_E!T63+TI_CPP_E!T63+TI_GTL_E!T63+TI_NSP_E!T63</f>
        <v>2496.1840928632832</v>
      </c>
      <c r="U63" s="30">
        <f>TI_EHG_E!U63+TI_CO_E!U63+TI_BF_E!U63+TI_GW_E!U63+TI_RPI_E!U63+TI_PF_E!U63+TI_BKBPB_E!U63+TI_CL_E!U63+TI_BNG_E!U63+TI_LBB_E!U63+TI_CPP_E!U63+TI_GTL_E!U63+TI_NSP_E!U63</f>
        <v>2696.0628546861562</v>
      </c>
      <c r="V63" s="30">
        <f>TI_EHG_E!V63+TI_CO_E!V63+TI_BF_E!V63+TI_GW_E!V63+TI_RPI_E!V63+TI_PF_E!V63+TI_BKBPB_E!V63+TI_CL_E!V63+TI_BNG_E!V63+TI_LBB_E!V63+TI_CPP_E!V63+TI_GTL_E!V63+TI_NSP_E!V63</f>
        <v>2821.4443680137583</v>
      </c>
      <c r="W63" s="30">
        <f>TI_EHG_E!W63+TI_CO_E!W63+TI_BF_E!W63+TI_GW_E!W63+TI_RPI_E!W63+TI_PF_E!W63+TI_BKBPB_E!W63+TI_CL_E!W63+TI_BNG_E!W63+TI_LBB_E!W63+TI_CPP_E!W63+TI_GTL_E!W63+TI_NSP_E!W63</f>
        <v>2821.1898538263113</v>
      </c>
      <c r="X63" s="30">
        <f>TI_EHG_E!X63+TI_CO_E!X63+TI_BF_E!X63+TI_GW_E!X63+TI_RPI_E!X63+TI_PF_E!X63+TI_BKBPB_E!X63+TI_CL_E!X63+TI_BNG_E!X63+TI_LBB_E!X63+TI_CPP_E!X63+TI_GTL_E!X63+TI_NSP_E!X63</f>
        <v>3164.2609630266547</v>
      </c>
    </row>
    <row r="64" spans="1:24" ht="11.25" customHeight="1" x14ac:dyDescent="0.2">
      <c r="A64" s="22" t="s">
        <v>115</v>
      </c>
      <c r="B64" s="23" t="s">
        <v>116</v>
      </c>
      <c r="C64" s="30">
        <f>TI_EHG_E!C64+TI_CO_E!C64+TI_BF_E!C64+TI_GW_E!C64+TI_RPI_E!C64+TI_PF_E!C64+TI_BKBPB_E!C64+TI_CL_E!C64+TI_BNG_E!C64+TI_LBB_E!C64+TI_CPP_E!C64+TI_GTL_E!C64+TI_NSP_E!C64</f>
        <v>0</v>
      </c>
      <c r="D64" s="30">
        <f>TI_EHG_E!D64+TI_CO_E!D64+TI_BF_E!D64+TI_GW_E!D64+TI_RPI_E!D64+TI_PF_E!D64+TI_BKBPB_E!D64+TI_CL_E!D64+TI_BNG_E!D64+TI_LBB_E!D64+TI_CPP_E!D64+TI_GTL_E!D64+TI_NSP_E!D64</f>
        <v>0</v>
      </c>
      <c r="E64" s="30">
        <f>TI_EHG_E!E64+TI_CO_E!E64+TI_BF_E!E64+TI_GW_E!E64+TI_RPI_E!E64+TI_PF_E!E64+TI_BKBPB_E!E64+TI_CL_E!E64+TI_BNG_E!E64+TI_LBB_E!E64+TI_CPP_E!E64+TI_GTL_E!E64+TI_NSP_E!E64</f>
        <v>0</v>
      </c>
      <c r="F64" s="30">
        <f>TI_EHG_E!F64+TI_CO_E!F64+TI_BF_E!F64+TI_GW_E!F64+TI_RPI_E!F64+TI_PF_E!F64+TI_BKBPB_E!F64+TI_CL_E!F64+TI_BNG_E!F64+TI_LBB_E!F64+TI_CPP_E!F64+TI_GTL_E!F64+TI_NSP_E!F64</f>
        <v>0</v>
      </c>
      <c r="G64" s="30">
        <f>TI_EHG_E!G64+TI_CO_E!G64+TI_BF_E!G64+TI_GW_E!G64+TI_RPI_E!G64+TI_PF_E!G64+TI_BKBPB_E!G64+TI_CL_E!G64+TI_BNG_E!G64+TI_LBB_E!G64+TI_CPP_E!G64+TI_GTL_E!G64+TI_NSP_E!G64</f>
        <v>0</v>
      </c>
      <c r="H64" s="30">
        <f>TI_EHG_E!H64+TI_CO_E!H64+TI_BF_E!H64+TI_GW_E!H64+TI_RPI_E!H64+TI_PF_E!H64+TI_BKBPB_E!H64+TI_CL_E!H64+TI_BNG_E!H64+TI_LBB_E!H64+TI_CPP_E!H64+TI_GTL_E!H64+TI_NSP_E!H64</f>
        <v>0</v>
      </c>
      <c r="I64" s="30">
        <f>TI_EHG_E!I64+TI_CO_E!I64+TI_BF_E!I64+TI_GW_E!I64+TI_RPI_E!I64+TI_PF_E!I64+TI_BKBPB_E!I64+TI_CL_E!I64+TI_BNG_E!I64+TI_LBB_E!I64+TI_CPP_E!I64+TI_GTL_E!I64+TI_NSP_E!I64</f>
        <v>0</v>
      </c>
      <c r="J64" s="30">
        <f>TI_EHG_E!J64+TI_CO_E!J64+TI_BF_E!J64+TI_GW_E!J64+TI_RPI_E!J64+TI_PF_E!J64+TI_BKBPB_E!J64+TI_CL_E!J64+TI_BNG_E!J64+TI_LBB_E!J64+TI_CPP_E!J64+TI_GTL_E!J64+TI_NSP_E!J64</f>
        <v>0</v>
      </c>
      <c r="K64" s="30">
        <f>TI_EHG_E!K64+TI_CO_E!K64+TI_BF_E!K64+TI_GW_E!K64+TI_RPI_E!K64+TI_PF_E!K64+TI_BKBPB_E!K64+TI_CL_E!K64+TI_BNG_E!K64+TI_LBB_E!K64+TI_CPP_E!K64+TI_GTL_E!K64+TI_NSP_E!K64</f>
        <v>0</v>
      </c>
      <c r="L64" s="30">
        <f>TI_EHG_E!L64+TI_CO_E!L64+TI_BF_E!L64+TI_GW_E!L64+TI_RPI_E!L64+TI_PF_E!L64+TI_BKBPB_E!L64+TI_CL_E!L64+TI_BNG_E!L64+TI_LBB_E!L64+TI_CPP_E!L64+TI_GTL_E!L64+TI_NSP_E!L64</f>
        <v>0</v>
      </c>
      <c r="M64" s="30">
        <f>TI_EHG_E!M64+TI_CO_E!M64+TI_BF_E!M64+TI_GW_E!M64+TI_RPI_E!M64+TI_PF_E!M64+TI_BKBPB_E!M64+TI_CL_E!M64+TI_BNG_E!M64+TI_LBB_E!M64+TI_CPP_E!M64+TI_GTL_E!M64+TI_NSP_E!M64</f>
        <v>0</v>
      </c>
      <c r="N64" s="30">
        <f>TI_EHG_E!N64+TI_CO_E!N64+TI_BF_E!N64+TI_GW_E!N64+TI_RPI_E!N64+TI_PF_E!N64+TI_BKBPB_E!N64+TI_CL_E!N64+TI_BNG_E!N64+TI_LBB_E!N64+TI_CPP_E!N64+TI_GTL_E!N64+TI_NSP_E!N64</f>
        <v>0</v>
      </c>
      <c r="O64" s="30">
        <f>TI_EHG_E!O64+TI_CO_E!O64+TI_BF_E!O64+TI_GW_E!O64+TI_RPI_E!O64+TI_PF_E!O64+TI_BKBPB_E!O64+TI_CL_E!O64+TI_BNG_E!O64+TI_LBB_E!O64+TI_CPP_E!O64+TI_GTL_E!O64+TI_NSP_E!O64</f>
        <v>0</v>
      </c>
      <c r="P64" s="30">
        <f>TI_EHG_E!P64+TI_CO_E!P64+TI_BF_E!P64+TI_GW_E!P64+TI_RPI_E!P64+TI_PF_E!P64+TI_BKBPB_E!P64+TI_CL_E!P64+TI_BNG_E!P64+TI_LBB_E!P64+TI_CPP_E!P64+TI_GTL_E!P64+TI_NSP_E!P64</f>
        <v>0</v>
      </c>
      <c r="Q64" s="30">
        <f>TI_EHG_E!Q64+TI_CO_E!Q64+TI_BF_E!Q64+TI_GW_E!Q64+TI_RPI_E!Q64+TI_PF_E!Q64+TI_BKBPB_E!Q64+TI_CL_E!Q64+TI_BNG_E!Q64+TI_LBB_E!Q64+TI_CPP_E!Q64+TI_GTL_E!Q64+TI_NSP_E!Q64</f>
        <v>0</v>
      </c>
      <c r="R64" s="30">
        <f>TI_EHG_E!R64+TI_CO_E!R64+TI_BF_E!R64+TI_GW_E!R64+TI_RPI_E!R64+TI_PF_E!R64+TI_BKBPB_E!R64+TI_CL_E!R64+TI_BNG_E!R64+TI_LBB_E!R64+TI_CPP_E!R64+TI_GTL_E!R64+TI_NSP_E!R64</f>
        <v>0</v>
      </c>
      <c r="S64" s="30">
        <f>TI_EHG_E!S64+TI_CO_E!S64+TI_BF_E!S64+TI_GW_E!S64+TI_RPI_E!S64+TI_PF_E!S64+TI_BKBPB_E!S64+TI_CL_E!S64+TI_BNG_E!S64+TI_LBB_E!S64+TI_CPP_E!S64+TI_GTL_E!S64+TI_NSP_E!S64</f>
        <v>0</v>
      </c>
      <c r="T64" s="30">
        <f>TI_EHG_E!T64+TI_CO_E!T64+TI_BF_E!T64+TI_GW_E!T64+TI_RPI_E!T64+TI_PF_E!T64+TI_BKBPB_E!T64+TI_CL_E!T64+TI_BNG_E!T64+TI_LBB_E!T64+TI_CPP_E!T64+TI_GTL_E!T64+TI_NSP_E!T64</f>
        <v>0</v>
      </c>
      <c r="U64" s="30">
        <f>TI_EHG_E!U64+TI_CO_E!U64+TI_BF_E!U64+TI_GW_E!U64+TI_RPI_E!U64+TI_PF_E!U64+TI_BKBPB_E!U64+TI_CL_E!U64+TI_BNG_E!U64+TI_LBB_E!U64+TI_CPP_E!U64+TI_GTL_E!U64+TI_NSP_E!U64</f>
        <v>0</v>
      </c>
      <c r="V64" s="30">
        <f>TI_EHG_E!V64+TI_CO_E!V64+TI_BF_E!V64+TI_GW_E!V64+TI_RPI_E!V64+TI_PF_E!V64+TI_BKBPB_E!V64+TI_CL_E!V64+TI_BNG_E!V64+TI_LBB_E!V64+TI_CPP_E!V64+TI_GTL_E!V64+TI_NSP_E!V64</f>
        <v>0</v>
      </c>
      <c r="W64" s="30">
        <f>TI_EHG_E!W64+TI_CO_E!W64+TI_BF_E!W64+TI_GW_E!W64+TI_RPI_E!W64+TI_PF_E!W64+TI_BKBPB_E!W64+TI_CL_E!W64+TI_BNG_E!W64+TI_LBB_E!W64+TI_CPP_E!W64+TI_GTL_E!W64+TI_NSP_E!W64</f>
        <v>0</v>
      </c>
      <c r="X64" s="30">
        <f>TI_EHG_E!X64+TI_CO_E!X64+TI_BF_E!X64+TI_GW_E!X64+TI_RPI_E!X64+TI_PF_E!X64+TI_BKBPB_E!X64+TI_CL_E!X64+TI_BNG_E!X64+TI_LBB_E!X64+TI_CPP_E!X64+TI_GTL_E!X64+TI_NSP_E!X64</f>
        <v>0</v>
      </c>
    </row>
    <row r="65" spans="1:24" ht="11.25" customHeight="1" x14ac:dyDescent="0.2">
      <c r="A65" s="22" t="s">
        <v>117</v>
      </c>
      <c r="B65" s="23" t="s">
        <v>118</v>
      </c>
      <c r="C65" s="30">
        <f>TI_EHG_E!C65+TI_CO_E!C65+TI_BF_E!C65+TI_GW_E!C65+TI_RPI_E!C65+TI_PF_E!C65+TI_BKBPB_E!C65+TI_CL_E!C65+TI_BNG_E!C65+TI_LBB_E!C65+TI_CPP_E!C65+TI_GTL_E!C65+TI_NSP_E!C65</f>
        <v>400.32957867583832</v>
      </c>
      <c r="D65" s="30">
        <f>TI_EHG_E!D65+TI_CO_E!D65+TI_BF_E!D65+TI_GW_E!D65+TI_RPI_E!D65+TI_PF_E!D65+TI_BKBPB_E!D65+TI_CL_E!D65+TI_BNG_E!D65+TI_LBB_E!D65+TI_CPP_E!D65+TI_GTL_E!D65+TI_NSP_E!D65</f>
        <v>424.32837489251932</v>
      </c>
      <c r="E65" s="30">
        <f>TI_EHG_E!E65+TI_CO_E!E65+TI_BF_E!E65+TI_GW_E!E65+TI_RPI_E!E65+TI_PF_E!E65+TI_BKBPB_E!E65+TI_CL_E!E65+TI_BNG_E!E65+TI_LBB_E!E65+TI_CPP_E!E65+TI_GTL_E!E65+TI_NSP_E!E65</f>
        <v>423.63233018056758</v>
      </c>
      <c r="F65" s="30">
        <f>TI_EHG_E!F65+TI_CO_E!F65+TI_BF_E!F65+TI_GW_E!F65+TI_RPI_E!F65+TI_PF_E!F65+TI_BKBPB_E!F65+TI_CL_E!F65+TI_BNG_E!F65+TI_LBB_E!F65+TI_CPP_E!F65+TI_GTL_E!F65+TI_NSP_E!F65</f>
        <v>429.59054170249357</v>
      </c>
      <c r="G65" s="30">
        <f>TI_EHG_E!G65+TI_CO_E!G65+TI_BF_E!G65+TI_GW_E!G65+TI_RPI_E!G65+TI_PF_E!G65+TI_BKBPB_E!G65+TI_CL_E!G65+TI_BNG_E!G65+TI_LBB_E!G65+TI_CPP_E!G65+TI_GTL_E!G65+TI_NSP_E!G65</f>
        <v>942.41986242476344</v>
      </c>
      <c r="H65" s="30">
        <f>TI_EHG_E!H65+TI_CO_E!H65+TI_BF_E!H65+TI_GW_E!H65+TI_RPI_E!H65+TI_PF_E!H65+TI_BKBPB_E!H65+TI_CL_E!H65+TI_BNG_E!H65+TI_LBB_E!H65+TI_CPP_E!H65+TI_GTL_E!H65+TI_NSP_E!H65</f>
        <v>1515.1023215821151</v>
      </c>
      <c r="I65" s="30">
        <f>TI_EHG_E!I65+TI_CO_E!I65+TI_BF_E!I65+TI_GW_E!I65+TI_RPI_E!I65+TI_PF_E!I65+TI_BKBPB_E!I65+TI_CL_E!I65+TI_BNG_E!I65+TI_LBB_E!I65+TI_CPP_E!I65+TI_GTL_E!I65+TI_NSP_E!I65</f>
        <v>2109.5509888220117</v>
      </c>
      <c r="J65" s="30">
        <f>TI_EHG_E!J65+TI_CO_E!J65+TI_BF_E!J65+TI_GW_E!J65+TI_RPI_E!J65+TI_PF_E!J65+TI_BKBPB_E!J65+TI_CL_E!J65+TI_BNG_E!J65+TI_LBB_E!J65+TI_CPP_E!J65+TI_GTL_E!J65+TI_NSP_E!J65</f>
        <v>3746.5924333619946</v>
      </c>
      <c r="K65" s="30">
        <f>TI_EHG_E!K65+TI_CO_E!K65+TI_BF_E!K65+TI_GW_E!K65+TI_RPI_E!K65+TI_PF_E!K65+TI_BKBPB_E!K65+TI_CL_E!K65+TI_BNG_E!K65+TI_LBB_E!K65+TI_CPP_E!K65+TI_GTL_E!K65+TI_NSP_E!K65</f>
        <v>6067.387360275151</v>
      </c>
      <c r="L65" s="30">
        <f>TI_EHG_E!L65+TI_CO_E!L65+TI_BF_E!L65+TI_GW_E!L65+TI_RPI_E!L65+TI_PF_E!L65+TI_BKBPB_E!L65+TI_CL_E!L65+TI_BNG_E!L65+TI_LBB_E!L65+TI_CPP_E!L65+TI_GTL_E!L65+TI_NSP_E!L65</f>
        <v>8048.3020636285455</v>
      </c>
      <c r="M65" s="30">
        <f>TI_EHG_E!M65+TI_CO_E!M65+TI_BF_E!M65+TI_GW_E!M65+TI_RPI_E!M65+TI_PF_E!M65+TI_BKBPB_E!M65+TI_CL_E!M65+TI_BNG_E!M65+TI_LBB_E!M65+TI_CPP_E!M65+TI_GTL_E!M65+TI_NSP_E!M65</f>
        <v>9010.7168529664668</v>
      </c>
      <c r="N65" s="30">
        <f>TI_EHG_E!N65+TI_CO_E!N65+TI_BF_E!N65+TI_GW_E!N65+TI_RPI_E!N65+TI_PF_E!N65+TI_BKBPB_E!N65+TI_CL_E!N65+TI_BNG_E!N65+TI_LBB_E!N65+TI_CPP_E!N65+TI_GTL_E!N65+TI_NSP_E!N65</f>
        <v>9697.1218400687831</v>
      </c>
      <c r="O65" s="30">
        <f>TI_EHG_E!O65+TI_CO_E!O65+TI_BF_E!O65+TI_GW_E!O65+TI_RPI_E!O65+TI_PF_E!O65+TI_BKBPB_E!O65+TI_CL_E!O65+TI_BNG_E!O65+TI_LBB_E!O65+TI_CPP_E!O65+TI_GTL_E!O65+TI_NSP_E!O65</f>
        <v>10832.558555460017</v>
      </c>
      <c r="P65" s="30">
        <f>TI_EHG_E!P65+TI_CO_E!P65+TI_BF_E!P65+TI_GW_E!P65+TI_RPI_E!P65+TI_PF_E!P65+TI_BKBPB_E!P65+TI_CL_E!P65+TI_BNG_E!P65+TI_LBB_E!P65+TI_CPP_E!P65+TI_GTL_E!P65+TI_NSP_E!P65</f>
        <v>9559.2407566637994</v>
      </c>
      <c r="Q65" s="30">
        <f>TI_EHG_E!Q65+TI_CO_E!Q65+TI_BF_E!Q65+TI_GW_E!Q65+TI_RPI_E!Q65+TI_PF_E!Q65+TI_BKBPB_E!Q65+TI_CL_E!Q65+TI_BNG_E!Q65+TI_LBB_E!Q65+TI_CPP_E!Q65+TI_GTL_E!Q65+TI_NSP_E!Q65</f>
        <v>10376.952192605329</v>
      </c>
      <c r="R65" s="30">
        <f>TI_EHG_E!R65+TI_CO_E!R65+TI_BF_E!R65+TI_GW_E!R65+TI_RPI_E!R65+TI_PF_E!R65+TI_BKBPB_E!R65+TI_CL_E!R65+TI_BNG_E!R65+TI_LBB_E!R65+TI_CPP_E!R65+TI_GTL_E!R65+TI_NSP_E!R65</f>
        <v>10254.188478073944</v>
      </c>
      <c r="S65" s="30">
        <f>TI_EHG_E!S65+TI_CO_E!S65+TI_BF_E!S65+TI_GW_E!S65+TI_RPI_E!S65+TI_PF_E!S65+TI_BKBPB_E!S65+TI_CL_E!S65+TI_BNG_E!S65+TI_LBB_E!S65+TI_CPP_E!S65+TI_GTL_E!S65+TI_NSP_E!S65</f>
        <v>10083.108082545143</v>
      </c>
      <c r="T65" s="30">
        <f>TI_EHG_E!T65+TI_CO_E!T65+TI_BF_E!T65+TI_GW_E!T65+TI_RPI_E!T65+TI_PF_E!T65+TI_BKBPB_E!T65+TI_CL_E!T65+TI_BNG_E!T65+TI_LBB_E!T65+TI_CPP_E!T65+TI_GTL_E!T65+TI_NSP_E!T65</f>
        <v>11053.999484092861</v>
      </c>
      <c r="U65" s="30">
        <f>TI_EHG_E!U65+TI_CO_E!U65+TI_BF_E!U65+TI_GW_E!U65+TI_RPI_E!U65+TI_PF_E!U65+TI_BKBPB_E!U65+TI_CL_E!U65+TI_BNG_E!U65+TI_LBB_E!U65+TI_CPP_E!U65+TI_GTL_E!U65+TI_NSP_E!U65</f>
        <v>12497.659243336198</v>
      </c>
      <c r="V65" s="30">
        <f>TI_EHG_E!V65+TI_CO_E!V65+TI_BF_E!V65+TI_GW_E!V65+TI_RPI_E!V65+TI_PF_E!V65+TI_BKBPB_E!V65+TI_CL_E!V65+TI_BNG_E!V65+TI_LBB_E!V65+TI_CPP_E!V65+TI_GTL_E!V65+TI_NSP_E!V65</f>
        <v>12819.619260533103</v>
      </c>
      <c r="W65" s="30">
        <f>TI_EHG_E!W65+TI_CO_E!W65+TI_BF_E!W65+TI_GW_E!W65+TI_RPI_E!W65+TI_PF_E!W65+TI_BKBPB_E!W65+TI_CL_E!W65+TI_BNG_E!W65+TI_LBB_E!W65+TI_CPP_E!W65+TI_GTL_E!W65+TI_NSP_E!W65</f>
        <v>13354.021152192603</v>
      </c>
      <c r="X65" s="30">
        <f>TI_EHG_E!X65+TI_CO_E!X65+TI_BF_E!X65+TI_GW_E!X65+TI_RPI_E!X65+TI_PF_E!X65+TI_BKBPB_E!X65+TI_CL_E!X65+TI_BNG_E!X65+TI_LBB_E!X65+TI_CPP_E!X65+TI_GTL_E!X65+TI_NSP_E!X65</f>
        <v>13563.845227858987</v>
      </c>
    </row>
    <row r="66" spans="1:24" ht="11.25" customHeight="1" x14ac:dyDescent="0.2">
      <c r="A66" s="22" t="s">
        <v>119</v>
      </c>
      <c r="B66" s="23" t="s">
        <v>120</v>
      </c>
      <c r="C66" s="30">
        <f>TI_EHG_E!C66+TI_CO_E!C66+TI_BF_E!C66+TI_GW_E!C66+TI_RPI_E!C66+TI_PF_E!C66+TI_BKBPB_E!C66+TI_CL_E!C66+TI_BNG_E!C66+TI_LBB_E!C66+TI_CPP_E!C66+TI_GTL_E!C66+TI_NSP_E!C66</f>
        <v>0</v>
      </c>
      <c r="D66" s="30">
        <f>TI_EHG_E!D66+TI_CO_E!D66+TI_BF_E!D66+TI_GW_E!D66+TI_RPI_E!D66+TI_PF_E!D66+TI_BKBPB_E!D66+TI_CL_E!D66+TI_BNG_E!D66+TI_LBB_E!D66+TI_CPP_E!D66+TI_GTL_E!D66+TI_NSP_E!D66</f>
        <v>0</v>
      </c>
      <c r="E66" s="30">
        <f>TI_EHG_E!E66+TI_CO_E!E66+TI_BF_E!E66+TI_GW_E!E66+TI_RPI_E!E66+TI_PF_E!E66+TI_BKBPB_E!E66+TI_CL_E!E66+TI_BNG_E!E66+TI_LBB_E!E66+TI_CPP_E!E66+TI_GTL_E!E66+TI_NSP_E!E66</f>
        <v>0</v>
      </c>
      <c r="F66" s="30">
        <f>TI_EHG_E!F66+TI_CO_E!F66+TI_BF_E!F66+TI_GW_E!F66+TI_RPI_E!F66+TI_PF_E!F66+TI_BKBPB_E!F66+TI_CL_E!F66+TI_BNG_E!F66+TI_LBB_E!F66+TI_CPP_E!F66+TI_GTL_E!F66+TI_NSP_E!F66</f>
        <v>0</v>
      </c>
      <c r="G66" s="30">
        <f>TI_EHG_E!G66+TI_CO_E!G66+TI_BF_E!G66+TI_GW_E!G66+TI_RPI_E!G66+TI_PF_E!G66+TI_BKBPB_E!G66+TI_CL_E!G66+TI_BNG_E!G66+TI_LBB_E!G66+TI_CPP_E!G66+TI_GTL_E!G66+TI_NSP_E!G66</f>
        <v>0</v>
      </c>
      <c r="H66" s="30">
        <f>TI_EHG_E!H66+TI_CO_E!H66+TI_BF_E!H66+TI_GW_E!H66+TI_RPI_E!H66+TI_PF_E!H66+TI_BKBPB_E!H66+TI_CL_E!H66+TI_BNG_E!H66+TI_LBB_E!H66+TI_CPP_E!H66+TI_GTL_E!H66+TI_NSP_E!H66</f>
        <v>0</v>
      </c>
      <c r="I66" s="30">
        <f>TI_EHG_E!I66+TI_CO_E!I66+TI_BF_E!I66+TI_GW_E!I66+TI_RPI_E!I66+TI_PF_E!I66+TI_BKBPB_E!I66+TI_CL_E!I66+TI_BNG_E!I66+TI_LBB_E!I66+TI_CPP_E!I66+TI_GTL_E!I66+TI_NSP_E!I66</f>
        <v>0</v>
      </c>
      <c r="J66" s="30">
        <f>TI_EHG_E!J66+TI_CO_E!J66+TI_BF_E!J66+TI_GW_E!J66+TI_RPI_E!J66+TI_PF_E!J66+TI_BKBPB_E!J66+TI_CL_E!J66+TI_BNG_E!J66+TI_LBB_E!J66+TI_CPP_E!J66+TI_GTL_E!J66+TI_NSP_E!J66</f>
        <v>0</v>
      </c>
      <c r="K66" s="30">
        <f>TI_EHG_E!K66+TI_CO_E!K66+TI_BF_E!K66+TI_GW_E!K66+TI_RPI_E!K66+TI_PF_E!K66+TI_BKBPB_E!K66+TI_CL_E!K66+TI_BNG_E!K66+TI_LBB_E!K66+TI_CPP_E!K66+TI_GTL_E!K66+TI_NSP_E!K66</f>
        <v>0</v>
      </c>
      <c r="L66" s="30">
        <f>TI_EHG_E!L66+TI_CO_E!L66+TI_BF_E!L66+TI_GW_E!L66+TI_RPI_E!L66+TI_PF_E!L66+TI_BKBPB_E!L66+TI_CL_E!L66+TI_BNG_E!L66+TI_LBB_E!L66+TI_CPP_E!L66+TI_GTL_E!L66+TI_NSP_E!L66</f>
        <v>0</v>
      </c>
      <c r="M66" s="30">
        <f>TI_EHG_E!M66+TI_CO_E!M66+TI_BF_E!M66+TI_GW_E!M66+TI_RPI_E!M66+TI_PF_E!M66+TI_BKBPB_E!M66+TI_CL_E!M66+TI_BNG_E!M66+TI_LBB_E!M66+TI_CPP_E!M66+TI_GTL_E!M66+TI_NSP_E!M66</f>
        <v>0</v>
      </c>
      <c r="N66" s="30">
        <f>TI_EHG_E!N66+TI_CO_E!N66+TI_BF_E!N66+TI_GW_E!N66+TI_RPI_E!N66+TI_PF_E!N66+TI_BKBPB_E!N66+TI_CL_E!N66+TI_BNG_E!N66+TI_LBB_E!N66+TI_CPP_E!N66+TI_GTL_E!N66+TI_NSP_E!N66</f>
        <v>0</v>
      </c>
      <c r="O66" s="30">
        <f>TI_EHG_E!O66+TI_CO_E!O66+TI_BF_E!O66+TI_GW_E!O66+TI_RPI_E!O66+TI_PF_E!O66+TI_BKBPB_E!O66+TI_CL_E!O66+TI_BNG_E!O66+TI_LBB_E!O66+TI_CPP_E!O66+TI_GTL_E!O66+TI_NSP_E!O66</f>
        <v>0</v>
      </c>
      <c r="P66" s="30">
        <f>TI_EHG_E!P66+TI_CO_E!P66+TI_BF_E!P66+TI_GW_E!P66+TI_RPI_E!P66+TI_PF_E!P66+TI_BKBPB_E!P66+TI_CL_E!P66+TI_BNG_E!P66+TI_LBB_E!P66+TI_CPP_E!P66+TI_GTL_E!P66+TI_NSP_E!P66</f>
        <v>0.88374892519346515</v>
      </c>
      <c r="Q66" s="30">
        <f>TI_EHG_E!Q66+TI_CO_E!Q66+TI_BF_E!Q66+TI_GW_E!Q66+TI_RPI_E!Q66+TI_PF_E!Q66+TI_BKBPB_E!Q66+TI_CL_E!Q66+TI_BNG_E!Q66+TI_LBB_E!Q66+TI_CPP_E!Q66+TI_GTL_E!Q66+TI_NSP_E!Q66</f>
        <v>0.88374892519346515</v>
      </c>
      <c r="R66" s="30">
        <f>TI_EHG_E!R66+TI_CO_E!R66+TI_BF_E!R66+TI_GW_E!R66+TI_RPI_E!R66+TI_PF_E!R66+TI_BKBPB_E!R66+TI_CL_E!R66+TI_BNG_E!R66+TI_LBB_E!R66+TI_CPP_E!R66+TI_GTL_E!R66+TI_NSP_E!R66</f>
        <v>1.7674978503869301</v>
      </c>
      <c r="S66" s="30">
        <f>TI_EHG_E!S66+TI_CO_E!S66+TI_BF_E!S66+TI_GW_E!S66+TI_RPI_E!S66+TI_PF_E!S66+TI_BKBPB_E!S66+TI_CL_E!S66+TI_BNG_E!S66+TI_LBB_E!S66+TI_CPP_E!S66+TI_GTL_E!S66+TI_NSP_E!S66</f>
        <v>0.88374892519346515</v>
      </c>
      <c r="T66" s="30">
        <f>TI_EHG_E!T66+TI_CO_E!T66+TI_BF_E!T66+TI_GW_E!T66+TI_RPI_E!T66+TI_PF_E!T66+TI_BKBPB_E!T66+TI_CL_E!T66+TI_BNG_E!T66+TI_LBB_E!T66+TI_CPP_E!T66+TI_GTL_E!T66+TI_NSP_E!T66</f>
        <v>1.1682717110920033</v>
      </c>
      <c r="U66" s="30">
        <f>TI_EHG_E!U66+TI_CO_E!U66+TI_BF_E!U66+TI_GW_E!U66+TI_RPI_E!U66+TI_PF_E!U66+TI_BKBPB_E!U66+TI_CL_E!U66+TI_BNG_E!U66+TI_LBB_E!U66+TI_CPP_E!U66+TI_GTL_E!U66+TI_NSP_E!U66</f>
        <v>1.023731728288908</v>
      </c>
      <c r="V66" s="30">
        <f>TI_EHG_E!V66+TI_CO_E!V66+TI_BF_E!V66+TI_GW_E!V66+TI_RPI_E!V66+TI_PF_E!V66+TI_BKBPB_E!V66+TI_CL_E!V66+TI_BNG_E!V66+TI_LBB_E!V66+TI_CPP_E!V66+TI_GTL_E!V66+TI_NSP_E!V66</f>
        <v>0.98684436801375752</v>
      </c>
      <c r="W66" s="30">
        <f>TI_EHG_E!W66+TI_CO_E!W66+TI_BF_E!W66+TI_GW_E!W66+TI_RPI_E!W66+TI_PF_E!W66+TI_BKBPB_E!W66+TI_CL_E!W66+TI_BNG_E!W66+TI_LBB_E!W66+TI_CPP_E!W66+TI_GTL_E!W66+TI_NSP_E!W66</f>
        <v>1.0362854686156491</v>
      </c>
      <c r="X66" s="30">
        <f>TI_EHG_E!X66+TI_CO_E!X66+TI_BF_E!X66+TI_GW_E!X66+TI_RPI_E!X66+TI_PF_E!X66+TI_BKBPB_E!X66+TI_CL_E!X66+TI_BNG_E!X66+TI_LBB_E!X66+TI_CPP_E!X66+TI_GTL_E!X66+TI_NSP_E!X66</f>
        <v>7.5360275150472917</v>
      </c>
    </row>
    <row r="67" spans="1:24" ht="11.25" customHeight="1" x14ac:dyDescent="0.2">
      <c r="A67" s="22" t="s">
        <v>121</v>
      </c>
      <c r="B67" s="23" t="s">
        <v>122</v>
      </c>
      <c r="C67" s="30">
        <f>TI_EHG_E!C67+TI_CO_E!C67+TI_BF_E!C67+TI_GW_E!C67+TI_RPI_E!C67+TI_PF_E!C67+TI_BKBPB_E!C67+TI_CL_E!C67+TI_BNG_E!C67+TI_LBB_E!C67+TI_CPP_E!C67+TI_GTL_E!C67+TI_NSP_E!C67</f>
        <v>0</v>
      </c>
      <c r="D67" s="30">
        <f>TI_EHG_E!D67+TI_CO_E!D67+TI_BF_E!D67+TI_GW_E!D67+TI_RPI_E!D67+TI_PF_E!D67+TI_BKBPB_E!D67+TI_CL_E!D67+TI_BNG_E!D67+TI_LBB_E!D67+TI_CPP_E!D67+TI_GTL_E!D67+TI_NSP_E!D67</f>
        <v>0</v>
      </c>
      <c r="E67" s="30">
        <f>TI_EHG_E!E67+TI_CO_E!E67+TI_BF_E!E67+TI_GW_E!E67+TI_RPI_E!E67+TI_PF_E!E67+TI_BKBPB_E!E67+TI_CL_E!E67+TI_BNG_E!E67+TI_LBB_E!E67+TI_CPP_E!E67+TI_GTL_E!E67+TI_NSP_E!E67</f>
        <v>0</v>
      </c>
      <c r="F67" s="30">
        <f>TI_EHG_E!F67+TI_CO_E!F67+TI_BF_E!F67+TI_GW_E!F67+TI_RPI_E!F67+TI_PF_E!F67+TI_BKBPB_E!F67+TI_CL_E!F67+TI_BNG_E!F67+TI_LBB_E!F67+TI_CPP_E!F67+TI_GTL_E!F67+TI_NSP_E!F67</f>
        <v>0</v>
      </c>
      <c r="G67" s="30">
        <f>TI_EHG_E!G67+TI_CO_E!G67+TI_BF_E!G67+TI_GW_E!G67+TI_RPI_E!G67+TI_PF_E!G67+TI_BKBPB_E!G67+TI_CL_E!G67+TI_BNG_E!G67+TI_LBB_E!G67+TI_CPP_E!G67+TI_GTL_E!G67+TI_NSP_E!G67</f>
        <v>0</v>
      </c>
      <c r="H67" s="30">
        <f>TI_EHG_E!H67+TI_CO_E!H67+TI_BF_E!H67+TI_GW_E!H67+TI_RPI_E!H67+TI_PF_E!H67+TI_BKBPB_E!H67+TI_CL_E!H67+TI_BNG_E!H67+TI_LBB_E!H67+TI_CPP_E!H67+TI_GTL_E!H67+TI_NSP_E!H67</f>
        <v>0</v>
      </c>
      <c r="I67" s="30">
        <f>TI_EHG_E!I67+TI_CO_E!I67+TI_BF_E!I67+TI_GW_E!I67+TI_RPI_E!I67+TI_PF_E!I67+TI_BKBPB_E!I67+TI_CL_E!I67+TI_BNG_E!I67+TI_LBB_E!I67+TI_CPP_E!I67+TI_GTL_E!I67+TI_NSP_E!I67</f>
        <v>0</v>
      </c>
      <c r="J67" s="30">
        <f>TI_EHG_E!J67+TI_CO_E!J67+TI_BF_E!J67+TI_GW_E!J67+TI_RPI_E!J67+TI_PF_E!J67+TI_BKBPB_E!J67+TI_CL_E!J67+TI_BNG_E!J67+TI_LBB_E!J67+TI_CPP_E!J67+TI_GTL_E!J67+TI_NSP_E!J67</f>
        <v>0</v>
      </c>
      <c r="K67" s="30">
        <f>TI_EHG_E!K67+TI_CO_E!K67+TI_BF_E!K67+TI_GW_E!K67+TI_RPI_E!K67+TI_PF_E!K67+TI_BKBPB_E!K67+TI_CL_E!K67+TI_BNG_E!K67+TI_LBB_E!K67+TI_CPP_E!K67+TI_GTL_E!K67+TI_NSP_E!K67</f>
        <v>0</v>
      </c>
      <c r="L67" s="30">
        <f>TI_EHG_E!L67+TI_CO_E!L67+TI_BF_E!L67+TI_GW_E!L67+TI_RPI_E!L67+TI_PF_E!L67+TI_BKBPB_E!L67+TI_CL_E!L67+TI_BNG_E!L67+TI_LBB_E!L67+TI_CPP_E!L67+TI_GTL_E!L67+TI_NSP_E!L67</f>
        <v>0</v>
      </c>
      <c r="M67" s="30">
        <f>TI_EHG_E!M67+TI_CO_E!M67+TI_BF_E!M67+TI_GW_E!M67+TI_RPI_E!M67+TI_PF_E!M67+TI_BKBPB_E!M67+TI_CL_E!M67+TI_BNG_E!M67+TI_LBB_E!M67+TI_CPP_E!M67+TI_GTL_E!M67+TI_NSP_E!M67</f>
        <v>0</v>
      </c>
      <c r="N67" s="30">
        <f>TI_EHG_E!N67+TI_CO_E!N67+TI_BF_E!N67+TI_GW_E!N67+TI_RPI_E!N67+TI_PF_E!N67+TI_BKBPB_E!N67+TI_CL_E!N67+TI_BNG_E!N67+TI_LBB_E!N67+TI_CPP_E!N67+TI_GTL_E!N67+TI_NSP_E!N67</f>
        <v>0</v>
      </c>
      <c r="O67" s="30">
        <f>TI_EHG_E!O67+TI_CO_E!O67+TI_BF_E!O67+TI_GW_E!O67+TI_RPI_E!O67+TI_PF_E!O67+TI_BKBPB_E!O67+TI_CL_E!O67+TI_BNG_E!O67+TI_LBB_E!O67+TI_CPP_E!O67+TI_GTL_E!O67+TI_NSP_E!O67</f>
        <v>0</v>
      </c>
      <c r="P67" s="30">
        <f>TI_EHG_E!P67+TI_CO_E!P67+TI_BF_E!P67+TI_GW_E!P67+TI_RPI_E!P67+TI_PF_E!P67+TI_BKBPB_E!P67+TI_CL_E!P67+TI_BNG_E!P67+TI_LBB_E!P67+TI_CPP_E!P67+TI_GTL_E!P67+TI_NSP_E!P67</f>
        <v>0</v>
      </c>
      <c r="Q67" s="30">
        <f>TI_EHG_E!Q67+TI_CO_E!Q67+TI_BF_E!Q67+TI_GW_E!Q67+TI_RPI_E!Q67+TI_PF_E!Q67+TI_BKBPB_E!Q67+TI_CL_E!Q67+TI_BNG_E!Q67+TI_LBB_E!Q67+TI_CPP_E!Q67+TI_GTL_E!Q67+TI_NSP_E!Q67</f>
        <v>0</v>
      </c>
      <c r="R67" s="30">
        <f>TI_EHG_E!R67+TI_CO_E!R67+TI_BF_E!R67+TI_GW_E!R67+TI_RPI_E!R67+TI_PF_E!R67+TI_BKBPB_E!R67+TI_CL_E!R67+TI_BNG_E!R67+TI_LBB_E!R67+TI_CPP_E!R67+TI_GTL_E!R67+TI_NSP_E!R67</f>
        <v>0</v>
      </c>
      <c r="S67" s="30">
        <f>TI_EHG_E!S67+TI_CO_E!S67+TI_BF_E!S67+TI_GW_E!S67+TI_RPI_E!S67+TI_PF_E!S67+TI_BKBPB_E!S67+TI_CL_E!S67+TI_BNG_E!S67+TI_LBB_E!S67+TI_CPP_E!S67+TI_GTL_E!S67+TI_NSP_E!S67</f>
        <v>0</v>
      </c>
      <c r="T67" s="30">
        <f>TI_EHG_E!T67+TI_CO_E!T67+TI_BF_E!T67+TI_GW_E!T67+TI_RPI_E!T67+TI_PF_E!T67+TI_BKBPB_E!T67+TI_CL_E!T67+TI_BNG_E!T67+TI_LBB_E!T67+TI_CPP_E!T67+TI_GTL_E!T67+TI_NSP_E!T67</f>
        <v>0</v>
      </c>
      <c r="U67" s="30">
        <f>TI_EHG_E!U67+TI_CO_E!U67+TI_BF_E!U67+TI_GW_E!U67+TI_RPI_E!U67+TI_PF_E!U67+TI_BKBPB_E!U67+TI_CL_E!U67+TI_BNG_E!U67+TI_LBB_E!U67+TI_CPP_E!U67+TI_GTL_E!U67+TI_NSP_E!U67</f>
        <v>0</v>
      </c>
      <c r="V67" s="30">
        <f>TI_EHG_E!V67+TI_CO_E!V67+TI_BF_E!V67+TI_GW_E!V67+TI_RPI_E!V67+TI_PF_E!V67+TI_BKBPB_E!V67+TI_CL_E!V67+TI_BNG_E!V67+TI_LBB_E!V67+TI_CPP_E!V67+TI_GTL_E!V67+TI_NSP_E!V67</f>
        <v>0</v>
      </c>
      <c r="W67" s="30">
        <f>TI_EHG_E!W67+TI_CO_E!W67+TI_BF_E!W67+TI_GW_E!W67+TI_RPI_E!W67+TI_PF_E!W67+TI_BKBPB_E!W67+TI_CL_E!W67+TI_BNG_E!W67+TI_LBB_E!W67+TI_CPP_E!W67+TI_GTL_E!W67+TI_NSP_E!W67</f>
        <v>0</v>
      </c>
      <c r="X67" s="30">
        <f>TI_EHG_E!X67+TI_CO_E!X67+TI_BF_E!X67+TI_GW_E!X67+TI_RPI_E!X67+TI_PF_E!X67+TI_BKBPB_E!X67+TI_CL_E!X67+TI_BNG_E!X67+TI_LBB_E!X67+TI_CPP_E!X67+TI_GTL_E!X67+TI_NSP_E!X67</f>
        <v>0</v>
      </c>
    </row>
    <row r="68" spans="1:24" ht="11.25" customHeight="1" x14ac:dyDescent="0.2">
      <c r="A68" s="22" t="s">
        <v>123</v>
      </c>
      <c r="B68" s="23" t="s">
        <v>124</v>
      </c>
      <c r="C68" s="30">
        <f>TI_EHG_E!C68+TI_CO_E!C68+TI_BF_E!C68+TI_GW_E!C68+TI_RPI_E!C68+TI_PF_E!C68+TI_BKBPB_E!C68+TI_CL_E!C68+TI_BNG_E!C68+TI_LBB_E!C68+TI_CPP_E!C68+TI_GTL_E!C68+TI_NSP_E!C68</f>
        <v>0</v>
      </c>
      <c r="D68" s="30">
        <f>TI_EHG_E!D68+TI_CO_E!D68+TI_BF_E!D68+TI_GW_E!D68+TI_RPI_E!D68+TI_PF_E!D68+TI_BKBPB_E!D68+TI_CL_E!D68+TI_BNG_E!D68+TI_LBB_E!D68+TI_CPP_E!D68+TI_GTL_E!D68+TI_NSP_E!D68</f>
        <v>0</v>
      </c>
      <c r="E68" s="30">
        <f>TI_EHG_E!E68+TI_CO_E!E68+TI_BF_E!E68+TI_GW_E!E68+TI_RPI_E!E68+TI_PF_E!E68+TI_BKBPB_E!E68+TI_CL_E!E68+TI_BNG_E!E68+TI_LBB_E!E68+TI_CPP_E!E68+TI_GTL_E!E68+TI_NSP_E!E68</f>
        <v>0</v>
      </c>
      <c r="F68" s="30">
        <f>TI_EHG_E!F68+TI_CO_E!F68+TI_BF_E!F68+TI_GW_E!F68+TI_RPI_E!F68+TI_PF_E!F68+TI_BKBPB_E!F68+TI_CL_E!F68+TI_BNG_E!F68+TI_LBB_E!F68+TI_CPP_E!F68+TI_GTL_E!F68+TI_NSP_E!F68</f>
        <v>0</v>
      </c>
      <c r="G68" s="30">
        <f>TI_EHG_E!G68+TI_CO_E!G68+TI_BF_E!G68+TI_GW_E!G68+TI_RPI_E!G68+TI_PF_E!G68+TI_BKBPB_E!G68+TI_CL_E!G68+TI_BNG_E!G68+TI_LBB_E!G68+TI_CPP_E!G68+TI_GTL_E!G68+TI_NSP_E!G68</f>
        <v>0</v>
      </c>
      <c r="H68" s="30">
        <f>TI_EHG_E!H68+TI_CO_E!H68+TI_BF_E!H68+TI_GW_E!H68+TI_RPI_E!H68+TI_PF_E!H68+TI_BKBPB_E!H68+TI_CL_E!H68+TI_BNG_E!H68+TI_LBB_E!H68+TI_CPP_E!H68+TI_GTL_E!H68+TI_NSP_E!H68</f>
        <v>0</v>
      </c>
      <c r="I68" s="30">
        <f>TI_EHG_E!I68+TI_CO_E!I68+TI_BF_E!I68+TI_GW_E!I68+TI_RPI_E!I68+TI_PF_E!I68+TI_BKBPB_E!I68+TI_CL_E!I68+TI_BNG_E!I68+TI_LBB_E!I68+TI_CPP_E!I68+TI_GTL_E!I68+TI_NSP_E!I68</f>
        <v>0</v>
      </c>
      <c r="J68" s="30">
        <f>TI_EHG_E!J68+TI_CO_E!J68+TI_BF_E!J68+TI_GW_E!J68+TI_RPI_E!J68+TI_PF_E!J68+TI_BKBPB_E!J68+TI_CL_E!J68+TI_BNG_E!J68+TI_LBB_E!J68+TI_CPP_E!J68+TI_GTL_E!J68+TI_NSP_E!J68</f>
        <v>0</v>
      </c>
      <c r="K68" s="30">
        <f>TI_EHG_E!K68+TI_CO_E!K68+TI_BF_E!K68+TI_GW_E!K68+TI_RPI_E!K68+TI_PF_E!K68+TI_BKBPB_E!K68+TI_CL_E!K68+TI_BNG_E!K68+TI_LBB_E!K68+TI_CPP_E!K68+TI_GTL_E!K68+TI_NSP_E!K68</f>
        <v>0</v>
      </c>
      <c r="L68" s="30">
        <f>TI_EHG_E!L68+TI_CO_E!L68+TI_BF_E!L68+TI_GW_E!L68+TI_RPI_E!L68+TI_PF_E!L68+TI_BKBPB_E!L68+TI_CL_E!L68+TI_BNG_E!L68+TI_LBB_E!L68+TI_CPP_E!L68+TI_GTL_E!L68+TI_NSP_E!L68</f>
        <v>0</v>
      </c>
      <c r="M68" s="30">
        <f>TI_EHG_E!M68+TI_CO_E!M68+TI_BF_E!M68+TI_GW_E!M68+TI_RPI_E!M68+TI_PF_E!M68+TI_BKBPB_E!M68+TI_CL_E!M68+TI_BNG_E!M68+TI_LBB_E!M68+TI_CPP_E!M68+TI_GTL_E!M68+TI_NSP_E!M68</f>
        <v>0</v>
      </c>
      <c r="N68" s="30">
        <f>TI_EHG_E!N68+TI_CO_E!N68+TI_BF_E!N68+TI_GW_E!N68+TI_RPI_E!N68+TI_PF_E!N68+TI_BKBPB_E!N68+TI_CL_E!N68+TI_BNG_E!N68+TI_LBB_E!N68+TI_CPP_E!N68+TI_GTL_E!N68+TI_NSP_E!N68</f>
        <v>0</v>
      </c>
      <c r="O68" s="30">
        <f>TI_EHG_E!O68+TI_CO_E!O68+TI_BF_E!O68+TI_GW_E!O68+TI_RPI_E!O68+TI_PF_E!O68+TI_BKBPB_E!O68+TI_CL_E!O68+TI_BNG_E!O68+TI_LBB_E!O68+TI_CPP_E!O68+TI_GTL_E!O68+TI_NSP_E!O68</f>
        <v>0</v>
      </c>
      <c r="P68" s="30">
        <f>TI_EHG_E!P68+TI_CO_E!P68+TI_BF_E!P68+TI_GW_E!P68+TI_RPI_E!P68+TI_PF_E!P68+TI_BKBPB_E!P68+TI_CL_E!P68+TI_BNG_E!P68+TI_LBB_E!P68+TI_CPP_E!P68+TI_GTL_E!P68+TI_NSP_E!P68</f>
        <v>0</v>
      </c>
      <c r="Q68" s="30">
        <f>TI_EHG_E!Q68+TI_CO_E!Q68+TI_BF_E!Q68+TI_GW_E!Q68+TI_RPI_E!Q68+TI_PF_E!Q68+TI_BKBPB_E!Q68+TI_CL_E!Q68+TI_BNG_E!Q68+TI_LBB_E!Q68+TI_CPP_E!Q68+TI_GTL_E!Q68+TI_NSP_E!Q68</f>
        <v>0</v>
      </c>
      <c r="R68" s="30">
        <f>TI_EHG_E!R68+TI_CO_E!R68+TI_BF_E!R68+TI_GW_E!R68+TI_RPI_E!R68+TI_PF_E!R68+TI_BKBPB_E!R68+TI_CL_E!R68+TI_BNG_E!R68+TI_LBB_E!R68+TI_CPP_E!R68+TI_GTL_E!R68+TI_NSP_E!R68</f>
        <v>0</v>
      </c>
      <c r="S68" s="30">
        <f>TI_EHG_E!S68+TI_CO_E!S68+TI_BF_E!S68+TI_GW_E!S68+TI_RPI_E!S68+TI_PF_E!S68+TI_BKBPB_E!S68+TI_CL_E!S68+TI_BNG_E!S68+TI_LBB_E!S68+TI_CPP_E!S68+TI_GTL_E!S68+TI_NSP_E!S68</f>
        <v>0</v>
      </c>
      <c r="T68" s="30">
        <f>TI_EHG_E!T68+TI_CO_E!T68+TI_BF_E!T68+TI_GW_E!T68+TI_RPI_E!T68+TI_PF_E!T68+TI_BKBPB_E!T68+TI_CL_E!T68+TI_BNG_E!T68+TI_LBB_E!T68+TI_CPP_E!T68+TI_GTL_E!T68+TI_NSP_E!T68</f>
        <v>0</v>
      </c>
      <c r="U68" s="30">
        <f>TI_EHG_E!U68+TI_CO_E!U68+TI_BF_E!U68+TI_GW_E!U68+TI_RPI_E!U68+TI_PF_E!U68+TI_BKBPB_E!U68+TI_CL_E!U68+TI_BNG_E!U68+TI_LBB_E!U68+TI_CPP_E!U68+TI_GTL_E!U68+TI_NSP_E!U68</f>
        <v>0</v>
      </c>
      <c r="V68" s="30">
        <f>TI_EHG_E!V68+TI_CO_E!V68+TI_BF_E!V68+TI_GW_E!V68+TI_RPI_E!V68+TI_PF_E!V68+TI_BKBPB_E!V68+TI_CL_E!V68+TI_BNG_E!V68+TI_LBB_E!V68+TI_CPP_E!V68+TI_GTL_E!V68+TI_NSP_E!V68</f>
        <v>0</v>
      </c>
      <c r="W68" s="30">
        <f>TI_EHG_E!W68+TI_CO_E!W68+TI_BF_E!W68+TI_GW_E!W68+TI_RPI_E!W68+TI_PF_E!W68+TI_BKBPB_E!W68+TI_CL_E!W68+TI_BNG_E!W68+TI_LBB_E!W68+TI_CPP_E!W68+TI_GTL_E!W68+TI_NSP_E!W68</f>
        <v>0</v>
      </c>
      <c r="X68" s="30">
        <f>TI_EHG_E!X68+TI_CO_E!X68+TI_BF_E!X68+TI_GW_E!X68+TI_RPI_E!X68+TI_PF_E!X68+TI_BKBPB_E!X68+TI_CL_E!X68+TI_BNG_E!X68+TI_LBB_E!X68+TI_CPP_E!X68+TI_GTL_E!X68+TI_NSP_E!X68</f>
        <v>0</v>
      </c>
    </row>
    <row r="69" spans="1:24" ht="11.25" customHeight="1" x14ac:dyDescent="0.2">
      <c r="A69" s="22" t="s">
        <v>125</v>
      </c>
      <c r="B69" s="23" t="s">
        <v>126</v>
      </c>
      <c r="C69" s="30">
        <f>TI_EHG_E!C69+TI_CO_E!C69+TI_BF_E!C69+TI_GW_E!C69+TI_RPI_E!C69+TI_PF_E!C69+TI_BKBPB_E!C69+TI_CL_E!C69+TI_BNG_E!C69+TI_LBB_E!C69+TI_CPP_E!C69+TI_GTL_E!C69+TI_NSP_E!C69</f>
        <v>0.86061908856405844</v>
      </c>
      <c r="D69" s="30">
        <f>TI_EHG_E!D69+TI_CO_E!D69+TI_BF_E!D69+TI_GW_E!D69+TI_RPI_E!D69+TI_PF_E!D69+TI_BKBPB_E!D69+TI_CL_E!D69+TI_BNG_E!D69+TI_LBB_E!D69+TI_CPP_E!D69+TI_GTL_E!D69+TI_NSP_E!D69</f>
        <v>7.2649183147033529</v>
      </c>
      <c r="E69" s="30">
        <f>TI_EHG_E!E69+TI_CO_E!E69+TI_BF_E!E69+TI_GW_E!E69+TI_RPI_E!E69+TI_PF_E!E69+TI_BKBPB_E!E69+TI_CL_E!E69+TI_BNG_E!E69+TI_LBB_E!E69+TI_CPP_E!E69+TI_GTL_E!E69+TI_NSP_E!E69</f>
        <v>25.941788478073953</v>
      </c>
      <c r="F69" s="30">
        <f>TI_EHG_E!F69+TI_CO_E!F69+TI_BF_E!F69+TI_GW_E!F69+TI_RPI_E!F69+TI_PF_E!F69+TI_BKBPB_E!F69+TI_CL_E!F69+TI_BNG_E!F69+TI_LBB_E!F69+TI_CPP_E!F69+TI_GTL_E!F69+TI_NSP_E!F69</f>
        <v>21.264918314703351</v>
      </c>
      <c r="G69" s="30">
        <f>TI_EHG_E!G69+TI_CO_E!G69+TI_BF_E!G69+TI_GW_E!G69+TI_RPI_E!G69+TI_PF_E!G69+TI_BKBPB_E!G69+TI_CL_E!G69+TI_BNG_E!G69+TI_LBB_E!G69+TI_CPP_E!G69+TI_GTL_E!G69+TI_NSP_E!G69</f>
        <v>150.98770421324161</v>
      </c>
      <c r="H69" s="30">
        <f>TI_EHG_E!H69+TI_CO_E!H69+TI_BF_E!H69+TI_GW_E!H69+TI_RPI_E!H69+TI_PF_E!H69+TI_BKBPB_E!H69+TI_CL_E!H69+TI_BNG_E!H69+TI_LBB_E!H69+TI_CPP_E!H69+TI_GTL_E!H69+TI_NSP_E!H69</f>
        <v>487.86629406706788</v>
      </c>
      <c r="I69" s="30">
        <f>TI_EHG_E!I69+TI_CO_E!I69+TI_BF_E!I69+TI_GW_E!I69+TI_RPI_E!I69+TI_PF_E!I69+TI_BKBPB_E!I69+TI_CL_E!I69+TI_BNG_E!I69+TI_LBB_E!I69+TI_CPP_E!I69+TI_GTL_E!I69+TI_NSP_E!I69</f>
        <v>711.26156491831466</v>
      </c>
      <c r="J69" s="30">
        <f>TI_EHG_E!J69+TI_CO_E!J69+TI_BF_E!J69+TI_GW_E!J69+TI_RPI_E!J69+TI_PF_E!J69+TI_BKBPB_E!J69+TI_CL_E!J69+TI_BNG_E!J69+TI_LBB_E!J69+TI_CPP_E!J69+TI_GTL_E!J69+TI_NSP_E!J69</f>
        <v>423.62287188306095</v>
      </c>
      <c r="K69" s="30">
        <f>TI_EHG_E!K69+TI_CO_E!K69+TI_BF_E!K69+TI_GW_E!K69+TI_RPI_E!K69+TI_PF_E!K69+TI_BKBPB_E!K69+TI_CL_E!K69+TI_BNG_E!K69+TI_LBB_E!K69+TI_CPP_E!K69+TI_GTL_E!K69+TI_NSP_E!K69</f>
        <v>473.50920034393801</v>
      </c>
      <c r="L69" s="30">
        <f>TI_EHG_E!L69+TI_CO_E!L69+TI_BF_E!L69+TI_GW_E!L69+TI_RPI_E!L69+TI_PF_E!L69+TI_BKBPB_E!L69+TI_CL_E!L69+TI_BNG_E!L69+TI_LBB_E!L69+TI_CPP_E!L69+TI_GTL_E!L69+TI_NSP_E!L69</f>
        <v>886.92278589853811</v>
      </c>
      <c r="M69" s="30">
        <f>TI_EHG_E!M69+TI_CO_E!M69+TI_BF_E!M69+TI_GW_E!M69+TI_RPI_E!M69+TI_PF_E!M69+TI_BKBPB_E!M69+TI_CL_E!M69+TI_BNG_E!M69+TI_LBB_E!M69+TI_CPP_E!M69+TI_GTL_E!M69+TI_NSP_E!M69</f>
        <v>1103.2143594153051</v>
      </c>
      <c r="N69" s="30">
        <f>TI_EHG_E!N69+TI_CO_E!N69+TI_BF_E!N69+TI_GW_E!N69+TI_RPI_E!N69+TI_PF_E!N69+TI_BKBPB_E!N69+TI_CL_E!N69+TI_BNG_E!N69+TI_LBB_E!N69+TI_CPP_E!N69+TI_GTL_E!N69+TI_NSP_E!N69</f>
        <v>719.385124677558</v>
      </c>
      <c r="O69" s="30">
        <f>TI_EHG_E!O69+TI_CO_E!O69+TI_BF_E!O69+TI_GW_E!O69+TI_RPI_E!O69+TI_PF_E!O69+TI_BKBPB_E!O69+TI_CL_E!O69+TI_BNG_E!O69+TI_LBB_E!O69+TI_CPP_E!O69+TI_GTL_E!O69+TI_NSP_E!O69</f>
        <v>794.36122098022338</v>
      </c>
      <c r="P69" s="30">
        <f>TI_EHG_E!P69+TI_CO_E!P69+TI_BF_E!P69+TI_GW_E!P69+TI_RPI_E!P69+TI_PF_E!P69+TI_BKBPB_E!P69+TI_CL_E!P69+TI_BNG_E!P69+TI_LBB_E!P69+TI_CPP_E!P69+TI_GTL_E!P69+TI_NSP_E!P69</f>
        <v>943.58813413585563</v>
      </c>
      <c r="Q69" s="30">
        <f>TI_EHG_E!Q69+TI_CO_E!Q69+TI_BF_E!Q69+TI_GW_E!Q69+TI_RPI_E!Q69+TI_PF_E!Q69+TI_BKBPB_E!Q69+TI_CL_E!Q69+TI_BNG_E!Q69+TI_LBB_E!Q69+TI_CPP_E!Q69+TI_GTL_E!Q69+TI_NSP_E!Q69</f>
        <v>1002.8828890799655</v>
      </c>
      <c r="R69" s="30">
        <f>TI_EHG_E!R69+TI_CO_E!R69+TI_BF_E!R69+TI_GW_E!R69+TI_RPI_E!R69+TI_PF_E!R69+TI_BKBPB_E!R69+TI_CL_E!R69+TI_BNG_E!R69+TI_LBB_E!R69+TI_CPP_E!R69+TI_GTL_E!R69+TI_NSP_E!R69</f>
        <v>1106.1738607050727</v>
      </c>
      <c r="S69" s="30">
        <f>TI_EHG_E!S69+TI_CO_E!S69+TI_BF_E!S69+TI_GW_E!S69+TI_RPI_E!S69+TI_PF_E!S69+TI_BKBPB_E!S69+TI_CL_E!S69+TI_BNG_E!S69+TI_LBB_E!S69+TI_CPP_E!S69+TI_GTL_E!S69+TI_NSP_E!S69</f>
        <v>1066.4426483233017</v>
      </c>
      <c r="T69" s="30">
        <f>TI_EHG_E!T69+TI_CO_E!T69+TI_BF_E!T69+TI_GW_E!T69+TI_RPI_E!T69+TI_PF_E!T69+TI_BKBPB_E!T69+TI_CL_E!T69+TI_BNG_E!T69+TI_LBB_E!T69+TI_CPP_E!T69+TI_GTL_E!T69+TI_NSP_E!T69</f>
        <v>1004.3559759243335</v>
      </c>
      <c r="U69" s="30">
        <f>TI_EHG_E!U69+TI_CO_E!U69+TI_BF_E!U69+TI_GW_E!U69+TI_RPI_E!U69+TI_PF_E!U69+TI_BKBPB_E!U69+TI_CL_E!U69+TI_BNG_E!U69+TI_LBB_E!U69+TI_CPP_E!U69+TI_GTL_E!U69+TI_NSP_E!U69</f>
        <v>1027.0311263972483</v>
      </c>
      <c r="V69" s="30">
        <f>TI_EHG_E!V69+TI_CO_E!V69+TI_BF_E!V69+TI_GW_E!V69+TI_RPI_E!V69+TI_PF_E!V69+TI_BKBPB_E!V69+TI_CL_E!V69+TI_BNG_E!V69+TI_LBB_E!V69+TI_CPP_E!V69+TI_GTL_E!V69+TI_NSP_E!V69</f>
        <v>1107.6779019776438</v>
      </c>
      <c r="W69" s="30">
        <f>TI_EHG_E!W69+TI_CO_E!W69+TI_BF_E!W69+TI_GW_E!W69+TI_RPI_E!W69+TI_PF_E!W69+TI_BKBPB_E!W69+TI_CL_E!W69+TI_BNG_E!W69+TI_LBB_E!W69+TI_CPP_E!W69+TI_GTL_E!W69+TI_NSP_E!W69</f>
        <v>1055.5341358555459</v>
      </c>
      <c r="X69" s="30">
        <f>TI_EHG_E!X69+TI_CO_E!X69+TI_BF_E!X69+TI_GW_E!X69+TI_RPI_E!X69+TI_PF_E!X69+TI_BKBPB_E!X69+TI_CL_E!X69+TI_BNG_E!X69+TI_LBB_E!X69+TI_CPP_E!X69+TI_GTL_E!X69+TI_NSP_E!X69</f>
        <v>993.12261392949256</v>
      </c>
    </row>
    <row r="70" spans="1:24" ht="11.25" customHeight="1" x14ac:dyDescent="0.2">
      <c r="A70" s="22" t="s">
        <v>127</v>
      </c>
      <c r="B70" s="23" t="s">
        <v>128</v>
      </c>
      <c r="C70" s="30">
        <f>TI_EHG_E!C70+TI_CO_E!C70+TI_BF_E!C70+TI_GW_E!C70+TI_RPI_E!C70+TI_PF_E!C70+TI_BKBPB_E!C70+TI_CL_E!C70+TI_BNG_E!C70+TI_LBB_E!C70+TI_CPP_E!C70+TI_GTL_E!C70+TI_NSP_E!C70</f>
        <v>0.52545141874462586</v>
      </c>
      <c r="D70" s="30">
        <f>TI_EHG_E!D70+TI_CO_E!D70+TI_BF_E!D70+TI_GW_E!D70+TI_RPI_E!D70+TI_PF_E!D70+TI_BKBPB_E!D70+TI_CL_E!D70+TI_BNG_E!D70+TI_LBB_E!D70+TI_CPP_E!D70+TI_GTL_E!D70+TI_NSP_E!D70</f>
        <v>0.47773000859845233</v>
      </c>
      <c r="E70" s="30">
        <f>TI_EHG_E!E70+TI_CO_E!E70+TI_BF_E!E70+TI_GW_E!E70+TI_RPI_E!E70+TI_PF_E!E70+TI_BKBPB_E!E70+TI_CL_E!E70+TI_BNG_E!E70+TI_LBB_E!E70+TI_CPP_E!E70+TI_GTL_E!E70+TI_NSP_E!E70</f>
        <v>0.16715391229578669</v>
      </c>
      <c r="F70" s="30">
        <f>TI_EHG_E!F70+TI_CO_E!F70+TI_BF_E!F70+TI_GW_E!F70+TI_RPI_E!F70+TI_PF_E!F70+TI_BKBPB_E!F70+TI_CL_E!F70+TI_BNG_E!F70+TI_LBB_E!F70+TI_CPP_E!F70+TI_GTL_E!F70+TI_NSP_E!F70</f>
        <v>0.16715391229578669</v>
      </c>
      <c r="G70" s="30">
        <f>TI_EHG_E!G70+TI_CO_E!G70+TI_BF_E!G70+TI_GW_E!G70+TI_RPI_E!G70+TI_PF_E!G70+TI_BKBPB_E!G70+TI_CL_E!G70+TI_BNG_E!G70+TI_LBB_E!G70+TI_CPP_E!G70+TI_GTL_E!G70+TI_NSP_E!G70</f>
        <v>0.19105760963026661</v>
      </c>
      <c r="H70" s="30">
        <f>TI_EHG_E!H70+TI_CO_E!H70+TI_BF_E!H70+TI_GW_E!H70+TI_RPI_E!H70+TI_PF_E!H70+TI_BKBPB_E!H70+TI_CL_E!H70+TI_BNG_E!H70+TI_LBB_E!H70+TI_CPP_E!H70+TI_GTL_E!H70+TI_NSP_E!H70</f>
        <v>0.14333619948409279</v>
      </c>
      <c r="I70" s="30">
        <f>TI_EHG_E!I70+TI_CO_E!I70+TI_BF_E!I70+TI_GW_E!I70+TI_RPI_E!I70+TI_PF_E!I70+TI_BKBPB_E!I70+TI_CL_E!I70+TI_BNG_E!I70+TI_LBB_E!I70+TI_CPP_E!I70+TI_GTL_E!I70+TI_NSP_E!I70</f>
        <v>0.14333619948409279</v>
      </c>
      <c r="J70" s="30">
        <f>TI_EHG_E!J70+TI_CO_E!J70+TI_BF_E!J70+TI_GW_E!J70+TI_RPI_E!J70+TI_PF_E!J70+TI_BKBPB_E!J70+TI_CL_E!J70+TI_BNG_E!J70+TI_LBB_E!J70+TI_CPP_E!J70+TI_GTL_E!J70+TI_NSP_E!J70</f>
        <v>2.1973344797936369</v>
      </c>
      <c r="K70" s="30">
        <f>TI_EHG_E!K70+TI_CO_E!K70+TI_BF_E!K70+TI_GW_E!K70+TI_RPI_E!K70+TI_PF_E!K70+TI_BKBPB_E!K70+TI_CL_E!K70+TI_BNG_E!K70+TI_LBB_E!K70+TI_CPP_E!K70+TI_GTL_E!K70+TI_NSP_E!K70</f>
        <v>2.3167669819432501</v>
      </c>
      <c r="L70" s="30">
        <f>TI_EHG_E!L70+TI_CO_E!L70+TI_BF_E!L70+TI_GW_E!L70+TI_RPI_E!L70+TI_PF_E!L70+TI_BKBPB_E!L70+TI_CL_E!L70+TI_BNG_E!L70+TI_LBB_E!L70+TI_CPP_E!L70+TI_GTL_E!L70+TI_NSP_E!L70</f>
        <v>2.3168529664660356</v>
      </c>
      <c r="M70" s="30">
        <f>TI_EHG_E!M70+TI_CO_E!M70+TI_BF_E!M70+TI_GW_E!M70+TI_RPI_E!M70+TI_PF_E!M70+TI_BKBPB_E!M70+TI_CL_E!M70+TI_BNG_E!M70+TI_LBB_E!M70+TI_CPP_E!M70+TI_GTL_E!M70+TI_NSP_E!M70</f>
        <v>2.2519346517626828</v>
      </c>
      <c r="N70" s="30">
        <f>TI_EHG_E!N70+TI_CO_E!N70+TI_BF_E!N70+TI_GW_E!N70+TI_RPI_E!N70+TI_PF_E!N70+TI_BKBPB_E!N70+TI_CL_E!N70+TI_BNG_E!N70+TI_LBB_E!N70+TI_CPP_E!N70+TI_GTL_E!N70+TI_NSP_E!N70</f>
        <v>332.05270851246775</v>
      </c>
      <c r="O70" s="30">
        <f>TI_EHG_E!O70+TI_CO_E!O70+TI_BF_E!O70+TI_GW_E!O70+TI_RPI_E!O70+TI_PF_E!O70+TI_BKBPB_E!O70+TI_CL_E!O70+TI_BNG_E!O70+TI_LBB_E!O70+TI_CPP_E!O70+TI_GTL_E!O70+TI_NSP_E!O70</f>
        <v>366.69045571797074</v>
      </c>
      <c r="P70" s="30">
        <f>TI_EHG_E!P70+TI_CO_E!P70+TI_BF_E!P70+TI_GW_E!P70+TI_RPI_E!P70+TI_PF_E!P70+TI_BKBPB_E!P70+TI_CL_E!P70+TI_BNG_E!P70+TI_LBB_E!P70+TI_CPP_E!P70+TI_GTL_E!P70+TI_NSP_E!P70</f>
        <v>285.05348237317276</v>
      </c>
      <c r="Q70" s="30">
        <f>TI_EHG_E!Q70+TI_CO_E!Q70+TI_BF_E!Q70+TI_GW_E!Q70+TI_RPI_E!Q70+TI_PF_E!Q70+TI_BKBPB_E!Q70+TI_CL_E!Q70+TI_BNG_E!Q70+TI_LBB_E!Q70+TI_CPP_E!Q70+TI_GTL_E!Q70+TI_NSP_E!Q70</f>
        <v>306.77721410146171</v>
      </c>
      <c r="R70" s="30">
        <f>TI_EHG_E!R70+TI_CO_E!R70+TI_BF_E!R70+TI_GW_E!R70+TI_RPI_E!R70+TI_PF_E!R70+TI_BKBPB_E!R70+TI_CL_E!R70+TI_BNG_E!R70+TI_LBB_E!R70+TI_CPP_E!R70+TI_GTL_E!R70+TI_NSP_E!R70</f>
        <v>331.22708512467756</v>
      </c>
      <c r="S70" s="30">
        <f>TI_EHG_E!S70+TI_CO_E!S70+TI_BF_E!S70+TI_GW_E!S70+TI_RPI_E!S70+TI_PF_E!S70+TI_BKBPB_E!S70+TI_CL_E!S70+TI_BNG_E!S70+TI_LBB_E!S70+TI_CPP_E!S70+TI_GTL_E!S70+TI_NSP_E!S70</f>
        <v>300.5797936371452</v>
      </c>
      <c r="T70" s="30">
        <f>TI_EHG_E!T70+TI_CO_E!T70+TI_BF_E!T70+TI_GW_E!T70+TI_RPI_E!T70+TI_PF_E!T70+TI_BKBPB_E!T70+TI_CL_E!T70+TI_BNG_E!T70+TI_LBB_E!T70+TI_CPP_E!T70+TI_GTL_E!T70+TI_NSP_E!T70</f>
        <v>278.49191745485814</v>
      </c>
      <c r="U70" s="30">
        <f>TI_EHG_E!U70+TI_CO_E!U70+TI_BF_E!U70+TI_GW_E!U70+TI_RPI_E!U70+TI_PF_E!U70+TI_BKBPB_E!U70+TI_CL_E!U70+TI_BNG_E!U70+TI_LBB_E!U70+TI_CPP_E!U70+TI_GTL_E!U70+TI_NSP_E!U70</f>
        <v>307.61298366294062</v>
      </c>
      <c r="V70" s="30">
        <f>TI_EHG_E!V70+TI_CO_E!V70+TI_BF_E!V70+TI_GW_E!V70+TI_RPI_E!V70+TI_PF_E!V70+TI_BKBPB_E!V70+TI_CL_E!V70+TI_BNG_E!V70+TI_LBB_E!V70+TI_CPP_E!V70+TI_GTL_E!V70+TI_NSP_E!V70</f>
        <v>324.47558039552871</v>
      </c>
      <c r="W70" s="30">
        <f>TI_EHG_E!W70+TI_CO_E!W70+TI_BF_E!W70+TI_GW_E!W70+TI_RPI_E!W70+TI_PF_E!W70+TI_BKBPB_E!W70+TI_CL_E!W70+TI_BNG_E!W70+TI_LBB_E!W70+TI_CPP_E!W70+TI_GTL_E!W70+TI_NSP_E!W70</f>
        <v>351.05288048151328</v>
      </c>
      <c r="X70" s="30">
        <f>TI_EHG_E!X70+TI_CO_E!X70+TI_BF_E!X70+TI_GW_E!X70+TI_RPI_E!X70+TI_PF_E!X70+TI_BKBPB_E!X70+TI_CL_E!X70+TI_BNG_E!X70+TI_LBB_E!X70+TI_CPP_E!X70+TI_GTL_E!X70+TI_NSP_E!X70</f>
        <v>373.21848667239897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:W71" si="22">SUM(C72:C73)</f>
        <v>4764.7827171109202</v>
      </c>
      <c r="D71" s="31">
        <f t="shared" si="22"/>
        <v>5334.9393809114363</v>
      </c>
      <c r="E71" s="31">
        <f t="shared" si="22"/>
        <v>5241.6386070507306</v>
      </c>
      <c r="F71" s="31">
        <f t="shared" si="22"/>
        <v>4662.5598452278591</v>
      </c>
      <c r="G71" s="31">
        <f t="shared" si="22"/>
        <v>5020.7288907996553</v>
      </c>
      <c r="H71" s="31">
        <f t="shared" si="22"/>
        <v>5818.4828890799645</v>
      </c>
      <c r="I71" s="31">
        <f t="shared" si="22"/>
        <v>6343.9458297506444</v>
      </c>
      <c r="J71" s="31">
        <f t="shared" si="22"/>
        <v>6632.6028374892512</v>
      </c>
      <c r="K71" s="31">
        <f t="shared" si="22"/>
        <v>6947.604213241616</v>
      </c>
      <c r="L71" s="31">
        <f t="shared" si="22"/>
        <v>7546.6918314703335</v>
      </c>
      <c r="M71" s="31">
        <f t="shared" si="22"/>
        <v>7856.6398968185713</v>
      </c>
      <c r="N71" s="31">
        <f t="shared" si="22"/>
        <v>8110.2922613929486</v>
      </c>
      <c r="O71" s="31">
        <f t="shared" si="22"/>
        <v>8295.6477214101451</v>
      </c>
      <c r="P71" s="31">
        <f t="shared" si="22"/>
        <v>8432.2380051590699</v>
      </c>
      <c r="Q71" s="31">
        <f t="shared" si="22"/>
        <v>8794.427257093721</v>
      </c>
      <c r="R71" s="31">
        <f t="shared" si="22"/>
        <v>8980.481599312121</v>
      </c>
      <c r="S71" s="31">
        <f t="shared" si="22"/>
        <v>9538.2571797076525</v>
      </c>
      <c r="T71" s="31">
        <f t="shared" si="22"/>
        <v>9603.7480653482362</v>
      </c>
      <c r="U71" s="31">
        <f t="shared" si="22"/>
        <v>9244.1337919174548</v>
      </c>
      <c r="V71" s="31">
        <f t="shared" si="22"/>
        <v>9372.3036113499584</v>
      </c>
      <c r="W71" s="31">
        <f t="shared" si="22"/>
        <v>9350.3712811693895</v>
      </c>
      <c r="X71" s="31">
        <f t="shared" ref="X71" si="23">SUM(X72:X73)</f>
        <v>9472.875408426482</v>
      </c>
    </row>
    <row r="72" spans="1:24" ht="11.25" customHeight="1" x14ac:dyDescent="0.2">
      <c r="A72" s="22" t="s">
        <v>131</v>
      </c>
      <c r="B72" s="23" t="s">
        <v>132</v>
      </c>
      <c r="C72" s="30">
        <f>TI_EHG_E!C72+TI_CO_E!C72+TI_BF_E!C72+TI_GW_E!C72+TI_RPI_E!C72+TI_PF_E!C72+TI_BKBPB_E!C72+TI_CL_E!C72+TI_BNG_E!C72+TI_LBB_E!C72+TI_CPP_E!C72+TI_GTL_E!C72+TI_NSP_E!C72</f>
        <v>1548.9393809114358</v>
      </c>
      <c r="D72" s="30">
        <f>TI_EHG_E!D72+TI_CO_E!D72+TI_BF_E!D72+TI_GW_E!D72+TI_RPI_E!D72+TI_PF_E!D72+TI_BKBPB_E!D72+TI_CL_E!D72+TI_BNG_E!D72+TI_LBB_E!D72+TI_CPP_E!D72+TI_GTL_E!D72+TI_NSP_E!D72</f>
        <v>1957.6048151332764</v>
      </c>
      <c r="E72" s="30">
        <f>TI_EHG_E!E72+TI_CO_E!E72+TI_BF_E!E72+TI_GW_E!E72+TI_RPI_E!E72+TI_PF_E!E72+TI_BKBPB_E!E72+TI_CL_E!E72+TI_BNG_E!E72+TI_LBB_E!E72+TI_CPP_E!E72+TI_GTL_E!E72+TI_NSP_E!E72</f>
        <v>1822.0357695614794</v>
      </c>
      <c r="F72" s="30">
        <f>TI_EHG_E!F72+TI_CO_E!F72+TI_BF_E!F72+TI_GW_E!F72+TI_RPI_E!F72+TI_PF_E!F72+TI_BKBPB_E!F72+TI_CL_E!F72+TI_BNG_E!F72+TI_LBB_E!F72+TI_CPP_E!F72+TI_GTL_E!F72+TI_NSP_E!F72</f>
        <v>414.8276010318142</v>
      </c>
      <c r="G72" s="30">
        <f>TI_EHG_E!G72+TI_CO_E!G72+TI_BF_E!G72+TI_GW_E!G72+TI_RPI_E!G72+TI_PF_E!G72+TI_BKBPB_E!G72+TI_CL_E!G72+TI_BNG_E!G72+TI_LBB_E!G72+TI_CPP_E!G72+TI_GTL_E!G72+TI_NSP_E!G72</f>
        <v>441.98426483233015</v>
      </c>
      <c r="H72" s="30">
        <f>TI_EHG_E!H72+TI_CO_E!H72+TI_BF_E!H72+TI_GW_E!H72+TI_RPI_E!H72+TI_PF_E!H72+TI_BKBPB_E!H72+TI_CL_E!H72+TI_BNG_E!H72+TI_LBB_E!H72+TI_CPP_E!H72+TI_GTL_E!H72+TI_NSP_E!H72</f>
        <v>340.94307824591573</v>
      </c>
      <c r="I72" s="30">
        <f>TI_EHG_E!I72+TI_CO_E!I72+TI_BF_E!I72+TI_GW_E!I72+TI_RPI_E!I72+TI_PF_E!I72+TI_BKBPB_E!I72+TI_CL_E!I72+TI_BNG_E!I72+TI_LBB_E!I72+TI_CPP_E!I72+TI_GTL_E!I72+TI_NSP_E!I72</f>
        <v>338.90085984522784</v>
      </c>
      <c r="J72" s="30">
        <f>TI_EHG_E!J72+TI_CO_E!J72+TI_BF_E!J72+TI_GW_E!J72+TI_RPI_E!J72+TI_PF_E!J72+TI_BKBPB_E!J72+TI_CL_E!J72+TI_BNG_E!J72+TI_LBB_E!J72+TI_CPP_E!J72+TI_GTL_E!J72+TI_NSP_E!J72</f>
        <v>573.49036973344778</v>
      </c>
      <c r="K72" s="30">
        <f>TI_EHG_E!K72+TI_CO_E!K72+TI_BF_E!K72+TI_GW_E!K72+TI_RPI_E!K72+TI_PF_E!K72+TI_BKBPB_E!K72+TI_CL_E!K72+TI_BNG_E!K72+TI_LBB_E!K72+TI_CPP_E!K72+TI_GTL_E!K72+TI_NSP_E!K72</f>
        <v>494.83422184006884</v>
      </c>
      <c r="L72" s="30">
        <f>TI_EHG_E!L72+TI_CO_E!L72+TI_BF_E!L72+TI_GW_E!L72+TI_RPI_E!L72+TI_PF_E!L72+TI_BKBPB_E!L72+TI_CL_E!L72+TI_BNG_E!L72+TI_LBB_E!L72+TI_CPP_E!L72+TI_GTL_E!L72+TI_NSP_E!L72</f>
        <v>1077.8829750644884</v>
      </c>
      <c r="M72" s="30">
        <f>TI_EHG_E!M72+TI_CO_E!M72+TI_BF_E!M72+TI_GW_E!M72+TI_RPI_E!M72+TI_PF_E!M72+TI_BKBPB_E!M72+TI_CL_E!M72+TI_BNG_E!M72+TI_LBB_E!M72+TI_CPP_E!M72+TI_GTL_E!M72+TI_NSP_E!M72</f>
        <v>1202.8957867583833</v>
      </c>
      <c r="N72" s="30">
        <f>TI_EHG_E!N72+TI_CO_E!N72+TI_BF_E!N72+TI_GW_E!N72+TI_RPI_E!N72+TI_PF_E!N72+TI_BKBPB_E!N72+TI_CL_E!N72+TI_BNG_E!N72+TI_LBB_E!N72+TI_CPP_E!N72+TI_GTL_E!N72+TI_NSP_E!N72</f>
        <v>1306.4390369733446</v>
      </c>
      <c r="O72" s="30">
        <f>TI_EHG_E!O72+TI_CO_E!O72+TI_BF_E!O72+TI_GW_E!O72+TI_RPI_E!O72+TI_PF_E!O72+TI_BKBPB_E!O72+TI_CL_E!O72+TI_BNG_E!O72+TI_LBB_E!O72+TI_CPP_E!O72+TI_GTL_E!O72+TI_NSP_E!O72</f>
        <v>1293.8836629406705</v>
      </c>
      <c r="P72" s="30">
        <f>TI_EHG_E!P72+TI_CO_E!P72+TI_BF_E!P72+TI_GW_E!P72+TI_RPI_E!P72+TI_PF_E!P72+TI_BKBPB_E!P72+TI_CL_E!P72+TI_BNG_E!P72+TI_LBB_E!P72+TI_CPP_E!P72+TI_GTL_E!P72+TI_NSP_E!P72</f>
        <v>1005.9760963026654</v>
      </c>
      <c r="Q72" s="30">
        <f>TI_EHG_E!Q72+TI_CO_E!Q72+TI_BF_E!Q72+TI_GW_E!Q72+TI_RPI_E!Q72+TI_PF_E!Q72+TI_BKBPB_E!Q72+TI_CL_E!Q72+TI_BNG_E!Q72+TI_LBB_E!Q72+TI_CPP_E!Q72+TI_GTL_E!Q72+TI_NSP_E!Q72</f>
        <v>1087.8895958727426</v>
      </c>
      <c r="R72" s="30">
        <f>TI_EHG_E!R72+TI_CO_E!R72+TI_BF_E!R72+TI_GW_E!R72+TI_RPI_E!R72+TI_PF_E!R72+TI_BKBPB_E!R72+TI_CL_E!R72+TI_BNG_E!R72+TI_LBB_E!R72+TI_CPP_E!R72+TI_GTL_E!R72+TI_NSP_E!R72</f>
        <v>1223.8760103181428</v>
      </c>
      <c r="S72" s="30">
        <f>TI_EHG_E!S72+TI_CO_E!S72+TI_BF_E!S72+TI_GW_E!S72+TI_RPI_E!S72+TI_PF_E!S72+TI_BKBPB_E!S72+TI_CL_E!S72+TI_BNG_E!S72+TI_LBB_E!S72+TI_CPP_E!S72+TI_GTL_E!S72+TI_NSP_E!S72</f>
        <v>1253.9936371453136</v>
      </c>
      <c r="T72" s="30">
        <f>TI_EHG_E!T72+TI_CO_E!T72+TI_BF_E!T72+TI_GW_E!T72+TI_RPI_E!T72+TI_PF_E!T72+TI_BKBPB_E!T72+TI_CL_E!T72+TI_BNG_E!T72+TI_LBB_E!T72+TI_CPP_E!T72+TI_GTL_E!T72+TI_NSP_E!T72</f>
        <v>1162.1104901117799</v>
      </c>
      <c r="U72" s="30">
        <f>TI_EHG_E!U72+TI_CO_E!U72+TI_BF_E!U72+TI_GW_E!U72+TI_RPI_E!U72+TI_PF_E!U72+TI_BKBPB_E!U72+TI_CL_E!U72+TI_BNG_E!U72+TI_LBB_E!U72+TI_CPP_E!U72+TI_GTL_E!U72+TI_NSP_E!U72</f>
        <v>1056.8481513327599</v>
      </c>
      <c r="V72" s="30">
        <f>TI_EHG_E!V72+TI_CO_E!V72+TI_BF_E!V72+TI_GW_E!V72+TI_RPI_E!V72+TI_PF_E!V72+TI_BKBPB_E!V72+TI_CL_E!V72+TI_BNG_E!V72+TI_LBB_E!V72+TI_CPP_E!V72+TI_GTL_E!V72+TI_NSP_E!V72</f>
        <v>1115.3474634565778</v>
      </c>
      <c r="W72" s="30">
        <f>TI_EHG_E!W72+TI_CO_E!W72+TI_BF_E!W72+TI_GW_E!W72+TI_RPI_E!W72+TI_PF_E!W72+TI_BKBPB_E!W72+TI_CL_E!W72+TI_BNG_E!W72+TI_LBB_E!W72+TI_CPP_E!W72+TI_GTL_E!W72+TI_NSP_E!W72</f>
        <v>1035.2711951848669</v>
      </c>
      <c r="X72" s="30">
        <f>TI_EHG_E!X72+TI_CO_E!X72+TI_BF_E!X72+TI_GW_E!X72+TI_RPI_E!X72+TI_PF_E!X72+TI_BKBPB_E!X72+TI_CL_E!X72+TI_BNG_E!X72+TI_LBB_E!X72+TI_CPP_E!X72+TI_GTL_E!X72+TI_NSP_E!X72</f>
        <v>1045.2835769561477</v>
      </c>
    </row>
    <row r="73" spans="1:24" ht="11.25" customHeight="1" x14ac:dyDescent="0.2">
      <c r="A73" s="22" t="s">
        <v>133</v>
      </c>
      <c r="B73" s="23" t="s">
        <v>134</v>
      </c>
      <c r="C73" s="30">
        <f>TI_EHG_E!C73+TI_CO_E!C73+TI_BF_E!C73+TI_GW_E!C73+TI_RPI_E!C73+TI_PF_E!C73+TI_BKBPB_E!C73+TI_CL_E!C73+TI_BNG_E!C73+TI_LBB_E!C73+TI_CPP_E!C73+TI_GTL_E!C73+TI_NSP_E!C73</f>
        <v>3215.8433361994839</v>
      </c>
      <c r="D73" s="30">
        <f>TI_EHG_E!D73+TI_CO_E!D73+TI_BF_E!D73+TI_GW_E!D73+TI_RPI_E!D73+TI_PF_E!D73+TI_BKBPB_E!D73+TI_CL_E!D73+TI_BNG_E!D73+TI_LBB_E!D73+TI_CPP_E!D73+TI_GTL_E!D73+TI_NSP_E!D73</f>
        <v>3377.3345657781597</v>
      </c>
      <c r="E73" s="30">
        <f>TI_EHG_E!E73+TI_CO_E!E73+TI_BF_E!E73+TI_GW_E!E73+TI_RPI_E!E73+TI_PF_E!E73+TI_BKBPB_E!E73+TI_CL_E!E73+TI_BNG_E!E73+TI_LBB_E!E73+TI_CPP_E!E73+TI_GTL_E!E73+TI_NSP_E!E73</f>
        <v>3419.6028374892512</v>
      </c>
      <c r="F73" s="30">
        <f>TI_EHG_E!F73+TI_CO_E!F73+TI_BF_E!F73+TI_GW_E!F73+TI_RPI_E!F73+TI_PF_E!F73+TI_BKBPB_E!F73+TI_CL_E!F73+TI_BNG_E!F73+TI_LBB_E!F73+TI_CPP_E!F73+TI_GTL_E!F73+TI_NSP_E!F73</f>
        <v>4247.732244196045</v>
      </c>
      <c r="G73" s="30">
        <f>TI_EHG_E!G73+TI_CO_E!G73+TI_BF_E!G73+TI_GW_E!G73+TI_RPI_E!G73+TI_PF_E!G73+TI_BKBPB_E!G73+TI_CL_E!G73+TI_BNG_E!G73+TI_LBB_E!G73+TI_CPP_E!G73+TI_GTL_E!G73+TI_NSP_E!G73</f>
        <v>4578.7446259673252</v>
      </c>
      <c r="H73" s="30">
        <f>TI_EHG_E!H73+TI_CO_E!H73+TI_BF_E!H73+TI_GW_E!H73+TI_RPI_E!H73+TI_PF_E!H73+TI_BKBPB_E!H73+TI_CL_E!H73+TI_BNG_E!H73+TI_LBB_E!H73+TI_CPP_E!H73+TI_GTL_E!H73+TI_NSP_E!H73</f>
        <v>5477.5398108340487</v>
      </c>
      <c r="I73" s="30">
        <f>TI_EHG_E!I73+TI_CO_E!I73+TI_BF_E!I73+TI_GW_E!I73+TI_RPI_E!I73+TI_PF_E!I73+TI_BKBPB_E!I73+TI_CL_E!I73+TI_BNG_E!I73+TI_LBB_E!I73+TI_CPP_E!I73+TI_GTL_E!I73+TI_NSP_E!I73</f>
        <v>6005.044969905417</v>
      </c>
      <c r="J73" s="30">
        <f>TI_EHG_E!J73+TI_CO_E!J73+TI_BF_E!J73+TI_GW_E!J73+TI_RPI_E!J73+TI_PF_E!J73+TI_BKBPB_E!J73+TI_CL_E!J73+TI_BNG_E!J73+TI_LBB_E!J73+TI_CPP_E!J73+TI_GTL_E!J73+TI_NSP_E!J73</f>
        <v>6059.1124677558037</v>
      </c>
      <c r="K73" s="30">
        <f>TI_EHG_E!K73+TI_CO_E!K73+TI_BF_E!K73+TI_GW_E!K73+TI_RPI_E!K73+TI_PF_E!K73+TI_BKBPB_E!K73+TI_CL_E!K73+TI_BNG_E!K73+TI_LBB_E!K73+TI_CPP_E!K73+TI_GTL_E!K73+TI_NSP_E!K73</f>
        <v>6452.7699914015475</v>
      </c>
      <c r="L73" s="30">
        <f>TI_EHG_E!L73+TI_CO_E!L73+TI_BF_E!L73+TI_GW_E!L73+TI_RPI_E!L73+TI_PF_E!L73+TI_BKBPB_E!L73+TI_CL_E!L73+TI_BNG_E!L73+TI_LBB_E!L73+TI_CPP_E!L73+TI_GTL_E!L73+TI_NSP_E!L73</f>
        <v>6468.8088564058453</v>
      </c>
      <c r="M73" s="30">
        <f>TI_EHG_E!M73+TI_CO_E!M73+TI_BF_E!M73+TI_GW_E!M73+TI_RPI_E!M73+TI_PF_E!M73+TI_BKBPB_E!M73+TI_CL_E!M73+TI_BNG_E!M73+TI_LBB_E!M73+TI_CPP_E!M73+TI_GTL_E!M73+TI_NSP_E!M73</f>
        <v>6653.7441100601882</v>
      </c>
      <c r="N73" s="30">
        <f>TI_EHG_E!N73+TI_CO_E!N73+TI_BF_E!N73+TI_GW_E!N73+TI_RPI_E!N73+TI_PF_E!N73+TI_BKBPB_E!N73+TI_CL_E!N73+TI_BNG_E!N73+TI_LBB_E!N73+TI_CPP_E!N73+TI_GTL_E!N73+TI_NSP_E!N73</f>
        <v>6803.853224419604</v>
      </c>
      <c r="O73" s="30">
        <f>TI_EHG_E!O73+TI_CO_E!O73+TI_BF_E!O73+TI_GW_E!O73+TI_RPI_E!O73+TI_PF_E!O73+TI_BKBPB_E!O73+TI_CL_E!O73+TI_BNG_E!O73+TI_LBB_E!O73+TI_CPP_E!O73+TI_GTL_E!O73+TI_NSP_E!O73</f>
        <v>7001.7640584694745</v>
      </c>
      <c r="P73" s="30">
        <f>TI_EHG_E!P73+TI_CO_E!P73+TI_BF_E!P73+TI_GW_E!P73+TI_RPI_E!P73+TI_PF_E!P73+TI_BKBPB_E!P73+TI_CL_E!P73+TI_BNG_E!P73+TI_LBB_E!P73+TI_CPP_E!P73+TI_GTL_E!P73+TI_NSP_E!P73</f>
        <v>7426.2619088564052</v>
      </c>
      <c r="Q73" s="30">
        <f>TI_EHG_E!Q73+TI_CO_E!Q73+TI_BF_E!Q73+TI_GW_E!Q73+TI_RPI_E!Q73+TI_PF_E!Q73+TI_BKBPB_E!Q73+TI_CL_E!Q73+TI_BNG_E!Q73+TI_LBB_E!Q73+TI_CPP_E!Q73+TI_GTL_E!Q73+TI_NSP_E!Q73</f>
        <v>7706.5376612209793</v>
      </c>
      <c r="R73" s="30">
        <f>TI_EHG_E!R73+TI_CO_E!R73+TI_BF_E!R73+TI_GW_E!R73+TI_RPI_E!R73+TI_PF_E!R73+TI_BKBPB_E!R73+TI_CL_E!R73+TI_BNG_E!R73+TI_LBB_E!R73+TI_CPP_E!R73+TI_GTL_E!R73+TI_NSP_E!R73</f>
        <v>7756.6055889939789</v>
      </c>
      <c r="S73" s="30">
        <f>TI_EHG_E!S73+TI_CO_E!S73+TI_BF_E!S73+TI_GW_E!S73+TI_RPI_E!S73+TI_PF_E!S73+TI_BKBPB_E!S73+TI_CL_E!S73+TI_BNG_E!S73+TI_LBB_E!S73+TI_CPP_E!S73+TI_GTL_E!S73+TI_NSP_E!S73</f>
        <v>8284.2635425623394</v>
      </c>
      <c r="T73" s="30">
        <f>TI_EHG_E!T73+TI_CO_E!T73+TI_BF_E!T73+TI_GW_E!T73+TI_RPI_E!T73+TI_PF_E!T73+TI_BKBPB_E!T73+TI_CL_E!T73+TI_BNG_E!T73+TI_LBB_E!T73+TI_CPP_E!T73+TI_GTL_E!T73+TI_NSP_E!T73</f>
        <v>8441.6375752364565</v>
      </c>
      <c r="U73" s="30">
        <f>TI_EHG_E!U73+TI_CO_E!U73+TI_BF_E!U73+TI_GW_E!U73+TI_RPI_E!U73+TI_PF_E!U73+TI_BKBPB_E!U73+TI_CL_E!U73+TI_BNG_E!U73+TI_LBB_E!U73+TI_CPP_E!U73+TI_GTL_E!U73+TI_NSP_E!U73</f>
        <v>8187.2856405846942</v>
      </c>
      <c r="V73" s="30">
        <f>TI_EHG_E!V73+TI_CO_E!V73+TI_BF_E!V73+TI_GW_E!V73+TI_RPI_E!V73+TI_PF_E!V73+TI_BKBPB_E!V73+TI_CL_E!V73+TI_BNG_E!V73+TI_LBB_E!V73+TI_CPP_E!V73+TI_GTL_E!V73+TI_NSP_E!V73</f>
        <v>8256.9561478933811</v>
      </c>
      <c r="W73" s="30">
        <f>TI_EHG_E!W73+TI_CO_E!W73+TI_BF_E!W73+TI_GW_E!W73+TI_RPI_E!W73+TI_PF_E!W73+TI_BKBPB_E!W73+TI_CL_E!W73+TI_BNG_E!W73+TI_LBB_E!W73+TI_CPP_E!W73+TI_GTL_E!W73+TI_NSP_E!W73</f>
        <v>8315.1000859845226</v>
      </c>
      <c r="X73" s="30">
        <f>TI_EHG_E!X73+TI_CO_E!X73+TI_BF_E!X73+TI_GW_E!X73+TI_RPI_E!X73+TI_PF_E!X73+TI_BKBPB_E!X73+TI_CL_E!X73+TI_BNG_E!X73+TI_LBB_E!X73+TI_CPP_E!X73+TI_GTL_E!X73+TI_NSP_E!X73</f>
        <v>8427.591831470334</v>
      </c>
    </row>
    <row r="74" spans="1:24" ht="11.25" customHeight="1" x14ac:dyDescent="0.2">
      <c r="A74" s="24" t="s">
        <v>135</v>
      </c>
      <c r="B74" s="25" t="s">
        <v>136</v>
      </c>
      <c r="C74" s="31">
        <f>TI_EHG_E!C74+TI_CO_E!C74+TI_BF_E!C74+TI_GW_E!C74+TI_RPI_E!C74+TI_PF_E!C74+TI_BKBPB_E!C74+TI_CL_E!C74+TI_BNG_E!C74+TI_LBB_E!C74+TI_CPP_E!C74+TI_GTL_E!C74+TI_NSP_E!C74</f>
        <v>222051.37575236455</v>
      </c>
      <c r="D74" s="31">
        <f>TI_EHG_E!D74+TI_CO_E!D74+TI_BF_E!D74+TI_GW_E!D74+TI_RPI_E!D74+TI_PF_E!D74+TI_BKBPB_E!D74+TI_CL_E!D74+TI_BNG_E!D74+TI_LBB_E!D74+TI_CPP_E!D74+TI_GTL_E!D74+TI_NSP_E!D74</f>
        <v>229690.04006878758</v>
      </c>
      <c r="E74" s="31">
        <f>TI_EHG_E!E74+TI_CO_E!E74+TI_BF_E!E74+TI_GW_E!E74+TI_RPI_E!E74+TI_PF_E!E74+TI_BKBPB_E!E74+TI_CL_E!E74+TI_BNG_E!E74+TI_LBB_E!E74+TI_CPP_E!E74+TI_GTL_E!E74+TI_NSP_E!E74</f>
        <v>233158.0538263112</v>
      </c>
      <c r="F74" s="31">
        <f>TI_EHG_E!F74+TI_CO_E!F74+TI_BF_E!F74+TI_GW_E!F74+TI_RPI_E!F74+TI_PF_E!F74+TI_BKBPB_E!F74+TI_CL_E!F74+TI_BNG_E!F74+TI_LBB_E!F74+TI_CPP_E!F74+TI_GTL_E!F74+TI_NSP_E!F74</f>
        <v>234409.95993121239</v>
      </c>
      <c r="G74" s="31">
        <f>TI_EHG_E!G74+TI_CO_E!G74+TI_BF_E!G74+TI_GW_E!G74+TI_RPI_E!G74+TI_PF_E!G74+TI_BKBPB_E!G74+TI_CL_E!G74+TI_BNG_E!G74+TI_LBB_E!G74+TI_CPP_E!G74+TI_GTL_E!G74+TI_NSP_E!G74</f>
        <v>239962.43912295782</v>
      </c>
      <c r="H74" s="31">
        <f>TI_EHG_E!H74+TI_CO_E!H74+TI_BF_E!H74+TI_GW_E!H74+TI_RPI_E!H74+TI_PF_E!H74+TI_BKBPB_E!H74+TI_CL_E!H74+TI_BNG_E!H74+TI_LBB_E!H74+TI_CPP_E!H74+TI_GTL_E!H74+TI_NSP_E!H74</f>
        <v>236774.26190885634</v>
      </c>
      <c r="I74" s="31">
        <f>TI_EHG_E!I74+TI_CO_E!I74+TI_BF_E!I74+TI_GW_E!I74+TI_RPI_E!I74+TI_PF_E!I74+TI_BKBPB_E!I74+TI_CL_E!I74+TI_BNG_E!I74+TI_LBB_E!I74+TI_CPP_E!I74+TI_GTL_E!I74+TI_NSP_E!I74</f>
        <v>236349.42674118656</v>
      </c>
      <c r="J74" s="31">
        <f>TI_EHG_E!J74+TI_CO_E!J74+TI_BF_E!J74+TI_GW_E!J74+TI_RPI_E!J74+TI_PF_E!J74+TI_BKBPB_E!J74+TI_CL_E!J74+TI_BNG_E!J74+TI_LBB_E!J74+TI_CPP_E!J74+TI_GTL_E!J74+TI_NSP_E!J74</f>
        <v>225455.38830610487</v>
      </c>
      <c r="K74" s="31">
        <f>TI_EHG_E!K74+TI_CO_E!K74+TI_BF_E!K74+TI_GW_E!K74+TI_RPI_E!K74+TI_PF_E!K74+TI_BKBPB_E!K74+TI_CL_E!K74+TI_BNG_E!K74+TI_LBB_E!K74+TI_CPP_E!K74+TI_GTL_E!K74+TI_NSP_E!K74</f>
        <v>228671.20954428203</v>
      </c>
      <c r="L74" s="31">
        <f>TI_EHG_E!L74+TI_CO_E!L74+TI_BF_E!L74+TI_GW_E!L74+TI_RPI_E!L74+TI_PF_E!L74+TI_BKBPB_E!L74+TI_CL_E!L74+TI_BNG_E!L74+TI_LBB_E!L74+TI_CPP_E!L74+TI_GTL_E!L74+TI_NSP_E!L74</f>
        <v>212636.71289767843</v>
      </c>
      <c r="M74" s="31">
        <f>TI_EHG_E!M74+TI_CO_E!M74+TI_BF_E!M74+TI_GW_E!M74+TI_RPI_E!M74+TI_PF_E!M74+TI_BKBPB_E!M74+TI_CL_E!M74+TI_BNG_E!M74+TI_LBB_E!M74+TI_CPP_E!M74+TI_GTL_E!M74+TI_NSP_E!M74</f>
        <v>219620.7175408426</v>
      </c>
      <c r="N74" s="31">
        <f>TI_EHG_E!N74+TI_CO_E!N74+TI_BF_E!N74+TI_GW_E!N74+TI_RPI_E!N74+TI_PF_E!N74+TI_BKBPB_E!N74+TI_CL_E!N74+TI_BNG_E!N74+TI_LBB_E!N74+TI_CPP_E!N74+TI_GTL_E!N74+TI_NSP_E!N74</f>
        <v>215345.91324161651</v>
      </c>
      <c r="O74" s="31">
        <f>TI_EHG_E!O74+TI_CO_E!O74+TI_BF_E!O74+TI_GW_E!O74+TI_RPI_E!O74+TI_PF_E!O74+TI_BKBPB_E!O74+TI_CL_E!O74+TI_BNG_E!O74+TI_LBB_E!O74+TI_CPP_E!O74+TI_GTL_E!O74+TI_NSP_E!O74</f>
        <v>208372.3958727429</v>
      </c>
      <c r="P74" s="31">
        <f>TI_EHG_E!P74+TI_CO_E!P74+TI_BF_E!P74+TI_GW_E!P74+TI_RPI_E!P74+TI_PF_E!P74+TI_BKBPB_E!P74+TI_CL_E!P74+TI_BNG_E!P74+TI_LBB_E!P74+TI_CPP_E!P74+TI_GTL_E!P74+TI_NSP_E!P74</f>
        <v>206514.04625967325</v>
      </c>
      <c r="Q74" s="31">
        <f>TI_EHG_E!Q74+TI_CO_E!Q74+TI_BF_E!Q74+TI_GW_E!Q74+TI_RPI_E!Q74+TI_PF_E!Q74+TI_BKBPB_E!Q74+TI_CL_E!Q74+TI_BNG_E!Q74+TI_LBB_E!Q74+TI_CPP_E!Q74+TI_GTL_E!Q74+TI_NSP_E!Q74</f>
        <v>208966.14557179707</v>
      </c>
      <c r="R74" s="31">
        <f>TI_EHG_E!R74+TI_CO_E!R74+TI_BF_E!R74+TI_GW_E!R74+TI_RPI_E!R74+TI_PF_E!R74+TI_BKBPB_E!R74+TI_CL_E!R74+TI_BNG_E!R74+TI_LBB_E!R74+TI_CPP_E!R74+TI_GTL_E!R74+TI_NSP_E!R74</f>
        <v>203781.65167669821</v>
      </c>
      <c r="S74" s="31">
        <f>TI_EHG_E!S74+TI_CO_E!S74+TI_BF_E!S74+TI_GW_E!S74+TI_RPI_E!S74+TI_PF_E!S74+TI_BKBPB_E!S74+TI_CL_E!S74+TI_BNG_E!S74+TI_LBB_E!S74+TI_CPP_E!S74+TI_GTL_E!S74+TI_NSP_E!S74</f>
        <v>197052.7918314703</v>
      </c>
      <c r="T74" s="31">
        <f>TI_EHG_E!T74+TI_CO_E!T74+TI_BF_E!T74+TI_GW_E!T74+TI_RPI_E!T74+TI_PF_E!T74+TI_BKBPB_E!T74+TI_CL_E!T74+TI_BNG_E!T74+TI_LBB_E!T74+TI_CPP_E!T74+TI_GTL_E!T74+TI_NSP_E!T74</f>
        <v>194898.85692175414</v>
      </c>
      <c r="U74" s="31">
        <f>TI_EHG_E!U74+TI_CO_E!U74+TI_BF_E!U74+TI_GW_E!U74+TI_RPI_E!U74+TI_PF_E!U74+TI_BKBPB_E!U74+TI_CL_E!U74+TI_BNG_E!U74+TI_LBB_E!U74+TI_CPP_E!U74+TI_GTL_E!U74+TI_NSP_E!U74</f>
        <v>195247.61203783323</v>
      </c>
      <c r="V74" s="31">
        <f>TI_EHG_E!V74+TI_CO_E!V74+TI_BF_E!V74+TI_GW_E!V74+TI_RPI_E!V74+TI_PF_E!V74+TI_BKBPB_E!V74+TI_CL_E!V74+TI_BNG_E!V74+TI_LBB_E!V74+TI_CPP_E!V74+TI_GTL_E!V74+TI_NSP_E!V74</f>
        <v>196180.92123817714</v>
      </c>
      <c r="W74" s="31">
        <f>TI_EHG_E!W74+TI_CO_E!W74+TI_BF_E!W74+TI_GW_E!W74+TI_RPI_E!W74+TI_PF_E!W74+TI_BKBPB_E!W74+TI_CL_E!W74+TI_BNG_E!W74+TI_LBB_E!W74+TI_CPP_E!W74+TI_GTL_E!W74+TI_NSP_E!W74</f>
        <v>175176.12932072225</v>
      </c>
      <c r="X74" s="31">
        <f>TI_EHG_E!X74+TI_CO_E!X74+TI_BF_E!X74+TI_GW_E!X74+TI_RPI_E!X74+TI_PF_E!X74+TI_BKBPB_E!X74+TI_CL_E!X74+TI_BNG_E!X74+TI_LBB_E!X74+TI_CPP_E!X74+TI_GTL_E!X74+TI_NSP_E!X74</f>
        <v>186662.50662080824</v>
      </c>
    </row>
    <row r="75" spans="1:24" ht="11.25" customHeight="1" x14ac:dyDescent="0.2">
      <c r="A75" s="24" t="s">
        <v>137</v>
      </c>
      <c r="B75" s="25" t="s">
        <v>138</v>
      </c>
      <c r="C75" s="31">
        <f>TI_EHG_E!C75+TI_CO_E!C75+TI_BF_E!C75+TI_GW_E!C75+TI_RPI_E!C75+TI_PF_E!C75+TI_BKBPB_E!C75+TI_CL_E!C75+TI_BNG_E!C75+TI_LBB_E!C75+TI_CPP_E!C75+TI_GTL_E!C75+TI_NSP_E!C75</f>
        <v>371.11410146173682</v>
      </c>
      <c r="D75" s="31">
        <f>TI_EHG_E!D75+TI_CO_E!D75+TI_BF_E!D75+TI_GW_E!D75+TI_RPI_E!D75+TI_PF_E!D75+TI_BKBPB_E!D75+TI_CL_E!D75+TI_BNG_E!D75+TI_LBB_E!D75+TI_CPP_E!D75+TI_GTL_E!D75+TI_NSP_E!D75</f>
        <v>335.73138435081682</v>
      </c>
      <c r="E75" s="31">
        <f>TI_EHG_E!E75+TI_CO_E!E75+TI_BF_E!E75+TI_GW_E!E75+TI_RPI_E!E75+TI_PF_E!E75+TI_BKBPB_E!E75+TI_CL_E!E75+TI_BNG_E!E75+TI_LBB_E!E75+TI_CPP_E!E75+TI_GTL_E!E75+TI_NSP_E!E75</f>
        <v>386.66766981943243</v>
      </c>
      <c r="F75" s="31">
        <f>TI_EHG_E!F75+TI_CO_E!F75+TI_BF_E!F75+TI_GW_E!F75+TI_RPI_E!F75+TI_PF_E!F75+TI_BKBPB_E!F75+TI_CL_E!F75+TI_BNG_E!F75+TI_LBB_E!F75+TI_CPP_E!F75+TI_GTL_E!F75+TI_NSP_E!F75</f>
        <v>435.96061908856404</v>
      </c>
      <c r="G75" s="31">
        <f>TI_EHG_E!G75+TI_CO_E!G75+TI_BF_E!G75+TI_GW_E!G75+TI_RPI_E!G75+TI_PF_E!G75+TI_BKBPB_E!G75+TI_CL_E!G75+TI_BNG_E!G75+TI_LBB_E!G75+TI_CPP_E!G75+TI_GTL_E!G75+TI_NSP_E!G75</f>
        <v>720.61229578675841</v>
      </c>
      <c r="H75" s="31">
        <f>TI_EHG_E!H75+TI_CO_E!H75+TI_BF_E!H75+TI_GW_E!H75+TI_RPI_E!H75+TI_PF_E!H75+TI_BKBPB_E!H75+TI_CL_E!H75+TI_BNG_E!H75+TI_LBB_E!H75+TI_CPP_E!H75+TI_GTL_E!H75+TI_NSP_E!H75</f>
        <v>754.33568357695617</v>
      </c>
      <c r="I75" s="31">
        <f>TI_EHG_E!I75+TI_CO_E!I75+TI_BF_E!I75+TI_GW_E!I75+TI_RPI_E!I75+TI_PF_E!I75+TI_BKBPB_E!I75+TI_CL_E!I75+TI_BNG_E!I75+TI_LBB_E!I75+TI_CPP_E!I75+TI_GTL_E!I75+TI_NSP_E!I75</f>
        <v>791.98005159071363</v>
      </c>
      <c r="J75" s="31">
        <f>TI_EHG_E!J75+TI_CO_E!J75+TI_BF_E!J75+TI_GW_E!J75+TI_RPI_E!J75+TI_PF_E!J75+TI_BKBPB_E!J75+TI_CL_E!J75+TI_BNG_E!J75+TI_LBB_E!J75+TI_CPP_E!J75+TI_GTL_E!J75+TI_NSP_E!J75</f>
        <v>785.8298366294066</v>
      </c>
      <c r="K75" s="31">
        <f>TI_EHG_E!K75+TI_CO_E!K75+TI_BF_E!K75+TI_GW_E!K75+TI_RPI_E!K75+TI_PF_E!K75+TI_BKBPB_E!K75+TI_CL_E!K75+TI_BNG_E!K75+TI_LBB_E!K75+TI_CPP_E!K75+TI_GTL_E!K75+TI_NSP_E!K75</f>
        <v>981.7870163370593</v>
      </c>
      <c r="L75" s="31">
        <f>TI_EHG_E!L75+TI_CO_E!L75+TI_BF_E!L75+TI_GW_E!L75+TI_RPI_E!L75+TI_PF_E!L75+TI_BKBPB_E!L75+TI_CL_E!L75+TI_BNG_E!L75+TI_LBB_E!L75+TI_CPP_E!L75+TI_GTL_E!L75+TI_NSP_E!L75</f>
        <v>823.26741186586401</v>
      </c>
      <c r="M75" s="31">
        <f>TI_EHG_E!M75+TI_CO_E!M75+TI_BF_E!M75+TI_GW_E!M75+TI_RPI_E!M75+TI_PF_E!M75+TI_BKBPB_E!M75+TI_CL_E!M75+TI_BNG_E!M75+TI_LBB_E!M75+TI_CPP_E!M75+TI_GTL_E!M75+TI_NSP_E!M75</f>
        <v>1094.469475494411</v>
      </c>
      <c r="N75" s="31">
        <f>TI_EHG_E!N75+TI_CO_E!N75+TI_BF_E!N75+TI_GW_E!N75+TI_RPI_E!N75+TI_PF_E!N75+TI_BKBPB_E!N75+TI_CL_E!N75+TI_BNG_E!N75+TI_LBB_E!N75+TI_CPP_E!N75+TI_GTL_E!N75+TI_NSP_E!N75</f>
        <v>1058.1820292347377</v>
      </c>
      <c r="O75" s="31">
        <f>TI_EHG_E!O75+TI_CO_E!O75+TI_BF_E!O75+TI_GW_E!O75+TI_RPI_E!O75+TI_PF_E!O75+TI_BKBPB_E!O75+TI_CL_E!O75+TI_BNG_E!O75+TI_LBB_E!O75+TI_CPP_E!O75+TI_GTL_E!O75+TI_NSP_E!O75</f>
        <v>1212.4593293207222</v>
      </c>
      <c r="P75" s="31">
        <f>TI_EHG_E!P75+TI_CO_E!P75+TI_BF_E!P75+TI_GW_E!P75+TI_RPI_E!P75+TI_PF_E!P75+TI_BKBPB_E!P75+TI_CL_E!P75+TI_BNG_E!P75+TI_LBB_E!P75+TI_CPP_E!P75+TI_GTL_E!P75+TI_NSP_E!P75</f>
        <v>1305.637747205503</v>
      </c>
      <c r="Q75" s="31">
        <f>TI_EHG_E!Q75+TI_CO_E!Q75+TI_BF_E!Q75+TI_GW_E!Q75+TI_RPI_E!Q75+TI_PF_E!Q75+TI_BKBPB_E!Q75+TI_CL_E!Q75+TI_BNG_E!Q75+TI_LBB_E!Q75+TI_CPP_E!Q75+TI_GTL_E!Q75+TI_NSP_E!Q75</f>
        <v>1308.8299226139293</v>
      </c>
      <c r="R75" s="31">
        <f>TI_EHG_E!R75+TI_CO_E!R75+TI_BF_E!R75+TI_GW_E!R75+TI_RPI_E!R75+TI_PF_E!R75+TI_BKBPB_E!R75+TI_CL_E!R75+TI_BNG_E!R75+TI_LBB_E!R75+TI_CPP_E!R75+TI_GTL_E!R75+TI_NSP_E!R75</f>
        <v>1395.8711092003439</v>
      </c>
      <c r="S75" s="31">
        <f>TI_EHG_E!S75+TI_CO_E!S75+TI_BF_E!S75+TI_GW_E!S75+TI_RPI_E!S75+TI_PF_E!S75+TI_BKBPB_E!S75+TI_CL_E!S75+TI_BNG_E!S75+TI_LBB_E!S75+TI_CPP_E!S75+TI_GTL_E!S75+TI_NSP_E!S75</f>
        <v>1484.4450558899396</v>
      </c>
      <c r="T75" s="31">
        <f>TI_EHG_E!T75+TI_CO_E!T75+TI_BF_E!T75+TI_GW_E!T75+TI_RPI_E!T75+TI_PF_E!T75+TI_BKBPB_E!T75+TI_CL_E!T75+TI_BNG_E!T75+TI_LBB_E!T75+TI_CPP_E!T75+TI_GTL_E!T75+TI_NSP_E!T75</f>
        <v>1534.4627687016336</v>
      </c>
      <c r="U75" s="31">
        <f>TI_EHG_E!U75+TI_CO_E!U75+TI_BF_E!U75+TI_GW_E!U75+TI_RPI_E!U75+TI_PF_E!U75+TI_BKBPB_E!U75+TI_CL_E!U75+TI_BNG_E!U75+TI_LBB_E!U75+TI_CPP_E!U75+TI_GTL_E!U75+TI_NSP_E!U75</f>
        <v>1270.9926053310403</v>
      </c>
      <c r="V75" s="31">
        <f>TI_EHG_E!V75+TI_CO_E!V75+TI_BF_E!V75+TI_GW_E!V75+TI_RPI_E!V75+TI_PF_E!V75+TI_BKBPB_E!V75+TI_CL_E!V75+TI_BNG_E!V75+TI_LBB_E!V75+TI_CPP_E!V75+TI_GTL_E!V75+TI_NSP_E!V75</f>
        <v>1249.5210662080824</v>
      </c>
      <c r="W75" s="31">
        <f>TI_EHG_E!W75+TI_CO_E!W75+TI_BF_E!W75+TI_GW_E!W75+TI_RPI_E!W75+TI_PF_E!W75+TI_BKBPB_E!W75+TI_CL_E!W75+TI_BNG_E!W75+TI_LBB_E!W75+TI_CPP_E!W75+TI_GTL_E!W75+TI_NSP_E!W75</f>
        <v>1328.1539122957868</v>
      </c>
      <c r="X75" s="31">
        <f>TI_EHG_E!X75+TI_CO_E!X75+TI_BF_E!X75+TI_GW_E!X75+TI_RPI_E!X75+TI_PF_E!X75+TI_BKBPB_E!X75+TI_CL_E!X75+TI_BNG_E!X75+TI_LBB_E!X75+TI_CPP_E!X75+TI_GTL_E!X75+TI_NSP_E!X75</f>
        <v>1313.3889079965604</v>
      </c>
    </row>
    <row r="76" spans="1:24" ht="11.25" customHeight="1" x14ac:dyDescent="0.2">
      <c r="A76" s="26" t="s">
        <v>139</v>
      </c>
      <c r="B76" s="27" t="s">
        <v>140</v>
      </c>
      <c r="C76" s="32">
        <f>TI_EHG_E!C76+TI_CO_E!C76+TI_BF_E!C76+TI_GW_E!C76+TI_RPI_E!C76+TI_PF_E!C76+TI_BKBPB_E!C76+TI_CL_E!C76+TI_BNG_E!C76+TI_LBB_E!C76+TI_CPP_E!C76+TI_GTL_E!C76+TI_NSP_E!C76</f>
        <v>3822.3704213241617</v>
      </c>
      <c r="D76" s="32">
        <f>TI_EHG_E!D76+TI_CO_E!D76+TI_BF_E!D76+TI_GW_E!D76+TI_RPI_E!D76+TI_PF_E!D76+TI_BKBPB_E!D76+TI_CL_E!D76+TI_BNG_E!D76+TI_LBB_E!D76+TI_CPP_E!D76+TI_GTL_E!D76+TI_NSP_E!D76</f>
        <v>3704.6129836629402</v>
      </c>
      <c r="E76" s="32">
        <f>TI_EHG_E!E76+TI_CO_E!E76+TI_BF_E!E76+TI_GW_E!E76+TI_RPI_E!E76+TI_PF_E!E76+TI_BKBPB_E!E76+TI_CL_E!E76+TI_BNG_E!E76+TI_LBB_E!E76+TI_CPP_E!E76+TI_GTL_E!E76+TI_NSP_E!E76</f>
        <v>4219.1234737747209</v>
      </c>
      <c r="F76" s="32">
        <f>TI_EHG_E!F76+TI_CO_E!F76+TI_BF_E!F76+TI_GW_E!F76+TI_RPI_E!F76+TI_PF_E!F76+TI_BKBPB_E!F76+TI_CL_E!F76+TI_BNG_E!F76+TI_LBB_E!F76+TI_CPP_E!F76+TI_GTL_E!F76+TI_NSP_E!F76</f>
        <v>4051.0541702493556</v>
      </c>
      <c r="G76" s="32">
        <f>TI_EHG_E!G76+TI_CO_E!G76+TI_BF_E!G76+TI_GW_E!G76+TI_RPI_E!G76+TI_PF_E!G76+TI_BKBPB_E!G76+TI_CL_E!G76+TI_BNG_E!G76+TI_LBB_E!G76+TI_CPP_E!G76+TI_GTL_E!G76+TI_NSP_E!G76</f>
        <v>4134.5266552020639</v>
      </c>
      <c r="H76" s="32">
        <f>TI_EHG_E!H76+TI_CO_E!H76+TI_BF_E!H76+TI_GW_E!H76+TI_RPI_E!H76+TI_PF_E!H76+TI_BKBPB_E!H76+TI_CL_E!H76+TI_BNG_E!H76+TI_LBB_E!H76+TI_CPP_E!H76+TI_GTL_E!H76+TI_NSP_E!H76</f>
        <v>4186.6441960447119</v>
      </c>
      <c r="I76" s="32">
        <f>TI_EHG_E!I76+TI_CO_E!I76+TI_BF_E!I76+TI_GW_E!I76+TI_RPI_E!I76+TI_PF_E!I76+TI_BKBPB_E!I76+TI_CL_E!I76+TI_BNG_E!I76+TI_LBB_E!I76+TI_CPP_E!I76+TI_GTL_E!I76+TI_NSP_E!I76</f>
        <v>4029.7561478933794</v>
      </c>
      <c r="J76" s="32">
        <f>TI_EHG_E!J76+TI_CO_E!J76+TI_BF_E!J76+TI_GW_E!J76+TI_RPI_E!J76+TI_PF_E!J76+TI_BKBPB_E!J76+TI_CL_E!J76+TI_BNG_E!J76+TI_LBB_E!J76+TI_CPP_E!J76+TI_GTL_E!J76+TI_NSP_E!J76</f>
        <v>3847.75494411006</v>
      </c>
      <c r="K76" s="32">
        <f>TI_EHG_E!K76+TI_CO_E!K76+TI_BF_E!K76+TI_GW_E!K76+TI_RPI_E!K76+TI_PF_E!K76+TI_BKBPB_E!K76+TI_CL_E!K76+TI_BNG_E!K76+TI_LBB_E!K76+TI_CPP_E!K76+TI_GTL_E!K76+TI_NSP_E!K76</f>
        <v>3608.5543422184001</v>
      </c>
      <c r="L76" s="32">
        <f>TI_EHG_E!L76+TI_CO_E!L76+TI_BF_E!L76+TI_GW_E!L76+TI_RPI_E!L76+TI_PF_E!L76+TI_BKBPB_E!L76+TI_CL_E!L76+TI_BNG_E!L76+TI_LBB_E!L76+TI_CPP_E!L76+TI_GTL_E!L76+TI_NSP_E!L76</f>
        <v>3539.7059329320723</v>
      </c>
      <c r="M76" s="32">
        <f>TI_EHG_E!M76+TI_CO_E!M76+TI_BF_E!M76+TI_GW_E!M76+TI_RPI_E!M76+TI_PF_E!M76+TI_BKBPB_E!M76+TI_CL_E!M76+TI_BNG_E!M76+TI_LBB_E!M76+TI_CPP_E!M76+TI_GTL_E!M76+TI_NSP_E!M76</f>
        <v>3647.8531384350813</v>
      </c>
      <c r="N76" s="32">
        <f>TI_EHG_E!N76+TI_CO_E!N76+TI_BF_E!N76+TI_GW_E!N76+TI_RPI_E!N76+TI_PF_E!N76+TI_BKBPB_E!N76+TI_CL_E!N76+TI_BNG_E!N76+TI_LBB_E!N76+TI_CPP_E!N76+TI_GTL_E!N76+TI_NSP_E!N76</f>
        <v>3130.9482373172823</v>
      </c>
      <c r="O76" s="32">
        <f>TI_EHG_E!O76+TI_CO_E!O76+TI_BF_E!O76+TI_GW_E!O76+TI_RPI_E!O76+TI_PF_E!O76+TI_BKBPB_E!O76+TI_CL_E!O76+TI_BNG_E!O76+TI_LBB_E!O76+TI_CPP_E!O76+TI_GTL_E!O76+TI_NSP_E!O76</f>
        <v>3486.0161650902837</v>
      </c>
      <c r="P76" s="32">
        <f>TI_EHG_E!P76+TI_CO_E!P76+TI_BF_E!P76+TI_GW_E!P76+TI_RPI_E!P76+TI_PF_E!P76+TI_BKBPB_E!P76+TI_CL_E!P76+TI_BNG_E!P76+TI_LBB_E!P76+TI_CPP_E!P76+TI_GTL_E!P76+TI_NSP_E!P76</f>
        <v>3569.7606190885645</v>
      </c>
      <c r="Q76" s="32">
        <f>TI_EHG_E!Q76+TI_CO_E!Q76+TI_BF_E!Q76+TI_GW_E!Q76+TI_RPI_E!Q76+TI_PF_E!Q76+TI_BKBPB_E!Q76+TI_CL_E!Q76+TI_BNG_E!Q76+TI_LBB_E!Q76+TI_CPP_E!Q76+TI_GTL_E!Q76+TI_NSP_E!Q76</f>
        <v>3580.5760103181433</v>
      </c>
      <c r="R76" s="32">
        <f>TI_EHG_E!R76+TI_CO_E!R76+TI_BF_E!R76+TI_GW_E!R76+TI_RPI_E!R76+TI_PF_E!R76+TI_BKBPB_E!R76+TI_CL_E!R76+TI_BNG_E!R76+TI_LBB_E!R76+TI_CPP_E!R76+TI_GTL_E!R76+TI_NSP_E!R76</f>
        <v>3434.40834049871</v>
      </c>
      <c r="S76" s="32">
        <f>TI_EHG_E!S76+TI_CO_E!S76+TI_BF_E!S76+TI_GW_E!S76+TI_RPI_E!S76+TI_PF_E!S76+TI_BKBPB_E!S76+TI_CL_E!S76+TI_BNG_E!S76+TI_LBB_E!S76+TI_CPP_E!S76+TI_GTL_E!S76+TI_NSP_E!S76</f>
        <v>3380.1331040412724</v>
      </c>
      <c r="T76" s="32">
        <f>TI_EHG_E!T76+TI_CO_E!T76+TI_BF_E!T76+TI_GW_E!T76+TI_RPI_E!T76+TI_PF_E!T76+TI_BKBPB_E!T76+TI_CL_E!T76+TI_BNG_E!T76+TI_LBB_E!T76+TI_CPP_E!T76+TI_GTL_E!T76+TI_NSP_E!T76</f>
        <v>3528.4263972484951</v>
      </c>
      <c r="U76" s="32">
        <f>TI_EHG_E!U76+TI_CO_E!U76+TI_BF_E!U76+TI_GW_E!U76+TI_RPI_E!U76+TI_PF_E!U76+TI_BKBPB_E!U76+TI_CL_E!U76+TI_BNG_E!U76+TI_LBB_E!U76+TI_CPP_E!U76+TI_GTL_E!U76+TI_NSP_E!U76</f>
        <v>3301.6253654342208</v>
      </c>
      <c r="V76" s="32">
        <f>TI_EHG_E!V76+TI_CO_E!V76+TI_BF_E!V76+TI_GW_E!V76+TI_RPI_E!V76+TI_PF_E!V76+TI_BKBPB_E!V76+TI_CL_E!V76+TI_BNG_E!V76+TI_LBB_E!V76+TI_CPP_E!V76+TI_GTL_E!V76+TI_NSP_E!V76</f>
        <v>3206.7340498710237</v>
      </c>
      <c r="W76" s="32">
        <f>TI_EHG_E!W76+TI_CO_E!W76+TI_BF_E!W76+TI_GW_E!W76+TI_RPI_E!W76+TI_PF_E!W76+TI_BKBPB_E!W76+TI_CL_E!W76+TI_BNG_E!W76+TI_LBB_E!W76+TI_CPP_E!W76+TI_GTL_E!W76+TI_NSP_E!W76</f>
        <v>3593.3027515047293</v>
      </c>
      <c r="X76" s="32">
        <f>TI_EHG_E!X76+TI_CO_E!X76+TI_BF_E!X76+TI_GW_E!X76+TI_RPI_E!X76+TI_PF_E!X76+TI_BKBPB_E!X76+TI_CL_E!X76+TI_BNG_E!X76+TI_LBB_E!X76+TI_CPP_E!X76+TI_GTL_E!X76+TI_NSP_E!X76</f>
        <v>3509.2527085124671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206</v>
      </c>
      <c r="B1" s="7" t="s">
        <v>327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604018.5942390369</v>
      </c>
      <c r="D2" s="28">
        <f t="shared" ref="D2:W2" si="1">SUM(D3,D17,D22,D25,D26,D51,D52,D71,D74,D75,D76)</f>
        <v>620989.38039552886</v>
      </c>
      <c r="E2" s="28">
        <f t="shared" si="1"/>
        <v>630130.49466895952</v>
      </c>
      <c r="F2" s="28">
        <f t="shared" si="1"/>
        <v>650462.93852106621</v>
      </c>
      <c r="G2" s="28">
        <f t="shared" si="1"/>
        <v>663245.53061049001</v>
      </c>
      <c r="H2" s="28">
        <f t="shared" si="1"/>
        <v>663486.81418744614</v>
      </c>
      <c r="I2" s="28">
        <f t="shared" si="1"/>
        <v>672114.01109200332</v>
      </c>
      <c r="J2" s="28">
        <f t="shared" si="1"/>
        <v>667636.79320722271</v>
      </c>
      <c r="K2" s="28">
        <f t="shared" si="1"/>
        <v>660941.83834909718</v>
      </c>
      <c r="L2" s="28">
        <f t="shared" si="1"/>
        <v>623654.72115219268</v>
      </c>
      <c r="M2" s="28">
        <f t="shared" si="1"/>
        <v>648287.97850386926</v>
      </c>
      <c r="N2" s="28">
        <f t="shared" si="1"/>
        <v>635781.32175408409</v>
      </c>
      <c r="O2" s="28">
        <f t="shared" si="1"/>
        <v>632941.23886500415</v>
      </c>
      <c r="P2" s="28">
        <f t="shared" si="1"/>
        <v>618416.96921754093</v>
      </c>
      <c r="Q2" s="28">
        <f t="shared" si="1"/>
        <v>604025.61255374015</v>
      </c>
      <c r="R2" s="28">
        <f t="shared" si="1"/>
        <v>607978.56895958714</v>
      </c>
      <c r="S2" s="28">
        <f t="shared" si="1"/>
        <v>603409.24067067914</v>
      </c>
      <c r="T2" s="28">
        <f t="shared" si="1"/>
        <v>606602.21650902845</v>
      </c>
      <c r="U2" s="28">
        <f t="shared" si="1"/>
        <v>594037.84660361125</v>
      </c>
      <c r="V2" s="28">
        <f t="shared" si="1"/>
        <v>575767.07437661232</v>
      </c>
      <c r="W2" s="28">
        <f t="shared" si="1"/>
        <v>534905.81771281164</v>
      </c>
      <c r="X2" s="28">
        <f t="shared" ref="X2" si="2">SUM(X3,X17,X22,X25,X26,X51,X52,X71,X74,X75,X76)</f>
        <v>565926.15692175413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3">SUM(C4,C8,C11)</f>
        <v>195141.78469475496</v>
      </c>
      <c r="D3" s="29">
        <f t="shared" ref="D3:W3" si="4">SUM(D4,D8,D11)</f>
        <v>196976.30343938095</v>
      </c>
      <c r="E3" s="29">
        <f t="shared" si="4"/>
        <v>199941.87343078246</v>
      </c>
      <c r="F3" s="29">
        <f t="shared" si="4"/>
        <v>208661.68581255374</v>
      </c>
      <c r="G3" s="29">
        <f t="shared" si="4"/>
        <v>205716.32751504731</v>
      </c>
      <c r="H3" s="29">
        <f t="shared" si="4"/>
        <v>198859.8325021496</v>
      </c>
      <c r="I3" s="29">
        <f t="shared" si="4"/>
        <v>202001.29724849531</v>
      </c>
      <c r="J3" s="29">
        <f t="shared" si="4"/>
        <v>203865.58538263111</v>
      </c>
      <c r="K3" s="29">
        <f t="shared" si="4"/>
        <v>186079.74582975061</v>
      </c>
      <c r="L3" s="29">
        <f t="shared" si="4"/>
        <v>173568.84032674116</v>
      </c>
      <c r="M3" s="29">
        <f t="shared" si="4"/>
        <v>172604.12278589854</v>
      </c>
      <c r="N3" s="29">
        <f t="shared" si="4"/>
        <v>177694.75924333619</v>
      </c>
      <c r="O3" s="29">
        <f t="shared" si="4"/>
        <v>183286.36423043851</v>
      </c>
      <c r="P3" s="29">
        <f t="shared" si="4"/>
        <v>177778.22588134135</v>
      </c>
      <c r="Q3" s="29">
        <f t="shared" si="4"/>
        <v>168187.84419604472</v>
      </c>
      <c r="R3" s="29">
        <f t="shared" si="4"/>
        <v>169140.68280309541</v>
      </c>
      <c r="S3" s="29">
        <f t="shared" si="4"/>
        <v>157859.44299226141</v>
      </c>
      <c r="T3" s="29">
        <f t="shared" si="4"/>
        <v>153030.32304385211</v>
      </c>
      <c r="U3" s="29">
        <f t="shared" si="4"/>
        <v>142827.89664660356</v>
      </c>
      <c r="V3" s="29">
        <f t="shared" si="4"/>
        <v>110326.38736027514</v>
      </c>
      <c r="W3" s="29">
        <f t="shared" si="4"/>
        <v>87593.427429062765</v>
      </c>
      <c r="X3" s="29">
        <f t="shared" ref="X3" si="5">SUM(X4,X8,X11)</f>
        <v>102196.40988822014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6">SUM(C5:C7)</f>
        <v>110721.47454858126</v>
      </c>
      <c r="D4" s="42">
        <f t="shared" ref="D4:W4" si="7">SUM(D5:D7)</f>
        <v>109440.1429922614</v>
      </c>
      <c r="E4" s="42">
        <f t="shared" si="7"/>
        <v>112521.70085984522</v>
      </c>
      <c r="F4" s="42">
        <f t="shared" si="7"/>
        <v>120742.36835769561</v>
      </c>
      <c r="G4" s="42">
        <f t="shared" si="7"/>
        <v>118464.3172828891</v>
      </c>
      <c r="H4" s="42">
        <f t="shared" si="7"/>
        <v>112789.00318142734</v>
      </c>
      <c r="I4" s="42">
        <f t="shared" si="7"/>
        <v>116623.09681857267</v>
      </c>
      <c r="J4" s="42">
        <f t="shared" si="7"/>
        <v>117204.14952708512</v>
      </c>
      <c r="K4" s="42">
        <f t="shared" si="7"/>
        <v>102378.547205503</v>
      </c>
      <c r="L4" s="42">
        <f t="shared" si="7"/>
        <v>93667.142562338777</v>
      </c>
      <c r="M4" s="42">
        <f t="shared" si="7"/>
        <v>94284.67145313842</v>
      </c>
      <c r="N4" s="42">
        <f t="shared" si="7"/>
        <v>94205.995700773841</v>
      </c>
      <c r="O4" s="42">
        <f t="shared" si="7"/>
        <v>98707.745141874446</v>
      </c>
      <c r="P4" s="42">
        <f t="shared" si="7"/>
        <v>97816.68632846087</v>
      </c>
      <c r="Q4" s="42">
        <f t="shared" si="7"/>
        <v>90530.962166809972</v>
      </c>
      <c r="R4" s="42">
        <f t="shared" si="7"/>
        <v>92218.749785038657</v>
      </c>
      <c r="S4" s="42">
        <f t="shared" si="7"/>
        <v>85646.320464316435</v>
      </c>
      <c r="T4" s="42">
        <f t="shared" si="7"/>
        <v>80033.436801375748</v>
      </c>
      <c r="U4" s="42">
        <f t="shared" si="7"/>
        <v>72492.548065348223</v>
      </c>
      <c r="V4" s="42">
        <f t="shared" si="7"/>
        <v>52009.471195184866</v>
      </c>
      <c r="W4" s="42">
        <f t="shared" si="7"/>
        <v>40220.392433361987</v>
      </c>
      <c r="X4" s="42">
        <f t="shared" ref="X4" si="8">SUM(X5:X7)</f>
        <v>48217.588907996571</v>
      </c>
    </row>
    <row r="5" spans="1:24" ht="11.25" customHeight="1" x14ac:dyDescent="0.2">
      <c r="A5" s="39" t="s">
        <v>5</v>
      </c>
      <c r="B5" s="23" t="s">
        <v>6</v>
      </c>
      <c r="C5" s="30">
        <f>TI_EHG_E_E!C5+TI_EHG_CHP_E!C5+TI_EHG_H_E!C5+TI_EHG_EDHP!C5+TI_EHG_EB!C5+TI_EHG_EPS!C5+TI_EHG_DHEP!C5</f>
        <v>2.3999140154772141</v>
      </c>
      <c r="D5" s="30">
        <f>TI_EHG_E_E!D5+TI_EHG_CHP_E!D5+TI_EHG_H_E!D5+TI_EHG_EDHP!D5+TI_EHG_EB!D5+TI_EHG_EPS!D5+TI_EHG_DHEP!D5</f>
        <v>0</v>
      </c>
      <c r="E5" s="30">
        <f>TI_EHG_E_E!E5+TI_EHG_CHP_E!E5+TI_EHG_H_E!E5+TI_EHG_EDHP!E5+TI_EHG_EB!E5+TI_EHG_EPS!E5+TI_EHG_DHEP!E5</f>
        <v>0</v>
      </c>
      <c r="F5" s="30">
        <f>TI_EHG_E_E!F5+TI_EHG_CHP_E!F5+TI_EHG_H_E!F5+TI_EHG_EDHP!F5+TI_EHG_EB!F5+TI_EHG_EPS!F5+TI_EHG_DHEP!F5</f>
        <v>1592.886242476354</v>
      </c>
      <c r="G5" s="30">
        <f>TI_EHG_E_E!G5+TI_EHG_CHP_E!G5+TI_EHG_H_E!G5+TI_EHG_EDHP!G5+TI_EHG_EB!G5+TI_EHG_EPS!G5+TI_EHG_DHEP!G5</f>
        <v>4169.9795356835757</v>
      </c>
      <c r="H5" s="30">
        <f>TI_EHG_E_E!H5+TI_EHG_CHP_E!H5+TI_EHG_H_E!H5+TI_EHG_EDHP!H5+TI_EHG_EB!H5+TI_EHG_EPS!H5+TI_EHG_DHEP!H5</f>
        <v>4139.8202923473782</v>
      </c>
      <c r="I5" s="30">
        <f>TI_EHG_E_E!I5+TI_EHG_CHP_E!I5+TI_EHG_H_E!I5+TI_EHG_EDHP!I5+TI_EHG_EB!I5+TI_EHG_EPS!I5+TI_EHG_DHEP!I5</f>
        <v>3600.0798796216682</v>
      </c>
      <c r="J5" s="30">
        <f>TI_EHG_E_E!J5+TI_EHG_CHP_E!J5+TI_EHG_H_E!J5+TI_EHG_EDHP!J5+TI_EHG_EB!J5+TI_EHG_EPS!J5+TI_EHG_DHEP!J5</f>
        <v>4328.165950128976</v>
      </c>
      <c r="K5" s="30">
        <f>TI_EHG_E_E!K5+TI_EHG_CHP_E!K5+TI_EHG_H_E!K5+TI_EHG_EDHP!K5+TI_EHG_EB!K5+TI_EHG_EPS!K5+TI_EHG_DHEP!K5</f>
        <v>3897.4401547721409</v>
      </c>
      <c r="L5" s="30">
        <f>TI_EHG_E_E!L5+TI_EHG_CHP_E!L5+TI_EHG_H_E!L5+TI_EHG_EDHP!L5+TI_EHG_EB!L5+TI_EHG_EPS!L5+TI_EHG_DHEP!L5</f>
        <v>3194.1137575236457</v>
      </c>
      <c r="M5" s="30">
        <f>TI_EHG_E_E!M5+TI_EHG_CHP_E!M5+TI_EHG_H_E!M5+TI_EHG_EDHP!M5+TI_EHG_EB!M5+TI_EHG_EPS!M5+TI_EHG_DHEP!M5</f>
        <v>2648.2911435941528</v>
      </c>
      <c r="N5" s="30">
        <f>TI_EHG_E_E!N5+TI_EHG_CHP_E!N5+TI_EHG_H_E!N5+TI_EHG_EDHP!N5+TI_EHG_EB!N5+TI_EHG_EPS!N5+TI_EHG_DHEP!N5</f>
        <v>4607.4625107480642</v>
      </c>
      <c r="O5" s="30">
        <f>TI_EHG_E_E!O5+TI_EHG_CHP_E!O5+TI_EHG_H_E!O5+TI_EHG_EDHP!O5+TI_EHG_EB!O5+TI_EHG_EPS!O5+TI_EHG_DHEP!O5</f>
        <v>4112.2705932932067</v>
      </c>
      <c r="P5" s="30">
        <f>TI_EHG_E_E!P5+TI_EHG_CHP_E!P5+TI_EHG_H_E!P5+TI_EHG_EDHP!P5+TI_EHG_EB!P5+TI_EHG_EPS!P5+TI_EHG_DHEP!P5</f>
        <v>2735.347807394669</v>
      </c>
      <c r="Q5" s="30">
        <f>TI_EHG_E_E!Q5+TI_EHG_CHP_E!Q5+TI_EHG_H_E!Q5+TI_EHG_EDHP!Q5+TI_EHG_EB!Q5+TI_EHG_EPS!Q5+TI_EHG_DHEP!Q5</f>
        <v>3272.9187446259671</v>
      </c>
      <c r="R5" s="30">
        <f>TI_EHG_E_E!R5+TI_EHG_CHP_E!R5+TI_EHG_H_E!R5+TI_EHG_EDHP!R5+TI_EHG_EB!R5+TI_EHG_EPS!R5+TI_EHG_DHEP!R5</f>
        <v>2758.9359415305235</v>
      </c>
      <c r="S5" s="30">
        <f>TI_EHG_E_E!S5+TI_EHG_CHP_E!S5+TI_EHG_H_E!S5+TI_EHG_EDHP!S5+TI_EHG_EB!S5+TI_EHG_EPS!S5+TI_EHG_DHEP!S5</f>
        <v>1124.0162510748064</v>
      </c>
      <c r="T5" s="30">
        <f>TI_EHG_E_E!T5+TI_EHG_CHP_E!T5+TI_EHG_H_E!T5+TI_EHG_EDHP!T5+TI_EHG_EB!T5+TI_EHG_EPS!T5+TI_EHG_DHEP!T5</f>
        <v>977.41917454858128</v>
      </c>
      <c r="U5" s="30">
        <f>TI_EHG_E_E!U5+TI_EHG_CHP_E!U5+TI_EHG_H_E!U5+TI_EHG_EDHP!U5+TI_EHG_EB!U5+TI_EHG_EPS!U5+TI_EHG_DHEP!U5</f>
        <v>944.60550300945829</v>
      </c>
      <c r="V5" s="30">
        <f>TI_EHG_E_E!V5+TI_EHG_CHP_E!V5+TI_EHG_H_E!V5+TI_EHG_EDHP!V5+TI_EHG_EB!V5+TI_EHG_EPS!V5+TI_EHG_DHEP!V5</f>
        <v>181.12037833190027</v>
      </c>
      <c r="W5" s="30">
        <f>TI_EHG_E_E!W5+TI_EHG_CHP_E!W5+TI_EHG_H_E!W5+TI_EHG_EDHP!W5+TI_EHG_EB!W5+TI_EHG_EPS!W5+TI_EHG_DHEP!W5</f>
        <v>181.42914875322441</v>
      </c>
      <c r="X5" s="30">
        <f>TI_EHG_E_E!X5+TI_EHG_CHP_E!X5+TI_EHG_H_E!X5+TI_EHG_EDHP!X5+TI_EHG_EB!X5+TI_EHG_EPS!X5+TI_EHG_DHEP!X5</f>
        <v>156.62570937231297</v>
      </c>
    </row>
    <row r="6" spans="1:24" ht="11.25" customHeight="1" x14ac:dyDescent="0.2">
      <c r="A6" s="39" t="s">
        <v>7</v>
      </c>
      <c r="B6" s="23" t="s">
        <v>8</v>
      </c>
      <c r="C6" s="30">
        <f>TI_EHG_E_E!C6+TI_EHG_CHP_E!C6+TI_EHG_H_E!C6+TI_EHG_EDHP!C6+TI_EHG_EB!C6+TI_EHG_EPS!C6+TI_EHG_DHEP!C6</f>
        <v>9067.88925193465</v>
      </c>
      <c r="D6" s="30">
        <f>TI_EHG_E_E!D6+TI_EHG_CHP_E!D6+TI_EHG_H_E!D6+TI_EHG_EDHP!D6+TI_EHG_EB!D6+TI_EHG_EPS!D6+TI_EHG_DHEP!D6</f>
        <v>8445.9749785038694</v>
      </c>
      <c r="E6" s="30">
        <f>TI_EHG_E_E!E6+TI_EHG_CHP_E!E6+TI_EHG_H_E!E6+TI_EHG_EDHP!E6+TI_EHG_EB!E6+TI_EHG_EPS!E6+TI_EHG_DHEP!E6</f>
        <v>9027.619518486672</v>
      </c>
      <c r="F6" s="30">
        <f>TI_EHG_E_E!F6+TI_EHG_CHP_E!F6+TI_EHG_H_E!F6+TI_EHG_EDHP!F6+TI_EHG_EB!F6+TI_EHG_EPS!F6+TI_EHG_DHEP!F6</f>
        <v>9294.3582115219251</v>
      </c>
      <c r="G6" s="30">
        <f>TI_EHG_E_E!G6+TI_EHG_CHP_E!G6+TI_EHG_H_E!G6+TI_EHG_EDHP!G6+TI_EHG_EB!G6+TI_EHG_EPS!G6+TI_EHG_DHEP!G6</f>
        <v>9357.0668099742052</v>
      </c>
      <c r="H6" s="30">
        <f>TI_EHG_E_E!H6+TI_EHG_CHP_E!H6+TI_EHG_H_E!H6+TI_EHG_EDHP!H6+TI_EHG_EB!H6+TI_EHG_EPS!H6+TI_EHG_DHEP!H6</f>
        <v>8421.7460017196918</v>
      </c>
      <c r="I6" s="30">
        <f>TI_EHG_E_E!I6+TI_EHG_CHP_E!I6+TI_EHG_H_E!I6+TI_EHG_EDHP!I6+TI_EHG_EB!I6+TI_EHG_EPS!I6+TI_EHG_DHEP!I6</f>
        <v>7925.4417884780723</v>
      </c>
      <c r="J6" s="30">
        <f>TI_EHG_E_E!J6+TI_EHG_CHP_E!J6+TI_EHG_H_E!J6+TI_EHG_EDHP!J6+TI_EHG_EB!J6+TI_EHG_EPS!J6+TI_EHG_DHEP!J6</f>
        <v>8763.5914875322433</v>
      </c>
      <c r="K6" s="30">
        <f>TI_EHG_E_E!K6+TI_EHG_CHP_E!K6+TI_EHG_H_E!K6+TI_EHG_EDHP!K6+TI_EHG_EB!K6+TI_EHG_EPS!K6+TI_EHG_DHEP!K6</f>
        <v>6858.1107480653482</v>
      </c>
      <c r="L6" s="30">
        <f>TI_EHG_E_E!L6+TI_EHG_CHP_E!L6+TI_EHG_H_E!L6+TI_EHG_EDHP!L6+TI_EHG_EB!L6+TI_EHG_EPS!L6+TI_EHG_DHEP!L6</f>
        <v>4935.6589853826308</v>
      </c>
      <c r="M6" s="30">
        <f>TI_EHG_E_E!M6+TI_EHG_CHP_E!M6+TI_EHG_H_E!M6+TI_EHG_EDHP!M6+TI_EHG_EB!M6+TI_EHG_EPS!M6+TI_EHG_DHEP!M6</f>
        <v>3809.1248495270847</v>
      </c>
      <c r="N6" s="30">
        <f>TI_EHG_E_E!N6+TI_EHG_CHP_E!N6+TI_EHG_H_E!N6+TI_EHG_EDHP!N6+TI_EHG_EB!N6+TI_EHG_EPS!N6+TI_EHG_DHEP!N6</f>
        <v>4290.2314703353386</v>
      </c>
      <c r="O6" s="30">
        <f>TI_EHG_E_E!O6+TI_EHG_CHP_E!O6+TI_EHG_H_E!O6+TI_EHG_EDHP!O6+TI_EHG_EB!O6+TI_EHG_EPS!O6+TI_EHG_DHEP!O6</f>
        <v>5637.0950988822015</v>
      </c>
      <c r="P6" s="30">
        <f>TI_EHG_E_E!P6+TI_EHG_CHP_E!P6+TI_EHG_H_E!P6+TI_EHG_EDHP!P6+TI_EHG_EB!P6+TI_EHG_EPS!P6+TI_EHG_DHEP!P6</f>
        <v>1274.3962166809972</v>
      </c>
      <c r="Q6" s="30">
        <f>TI_EHG_E_E!Q6+TI_EHG_CHP_E!Q6+TI_EHG_H_E!Q6+TI_EHG_EDHP!Q6+TI_EHG_EB!Q6+TI_EHG_EPS!Q6+TI_EHG_DHEP!Q6</f>
        <v>2192.7395528804814</v>
      </c>
      <c r="R6" s="30">
        <f>TI_EHG_E_E!R6+TI_EHG_CHP_E!R6+TI_EHG_H_E!R6+TI_EHG_EDHP!R6+TI_EHG_EB!R6+TI_EHG_EPS!R6+TI_EHG_DHEP!R6</f>
        <v>268.18297506448835</v>
      </c>
      <c r="S6" s="30">
        <f>TI_EHG_E_E!S6+TI_EHG_CHP_E!S6+TI_EHG_H_E!S6+TI_EHG_EDHP!S6+TI_EHG_EB!S6+TI_EHG_EPS!S6+TI_EHG_DHEP!S6</f>
        <v>1953.7006878761817</v>
      </c>
      <c r="T6" s="30">
        <f>TI_EHG_E_E!T6+TI_EHG_CHP_E!T6+TI_EHG_H_E!T6+TI_EHG_EDHP!T6+TI_EHG_EB!T6+TI_EHG_EPS!T6+TI_EHG_DHEP!T6</f>
        <v>2494.4559759243339</v>
      </c>
      <c r="U6" s="30">
        <f>TI_EHG_E_E!U6+TI_EHG_CHP_E!U6+TI_EHG_H_E!U6+TI_EHG_EDHP!U6+TI_EHG_EB!U6+TI_EHG_EPS!U6+TI_EHG_DHEP!U6</f>
        <v>2006.3903697334483</v>
      </c>
      <c r="V6" s="30">
        <f>TI_EHG_E_E!V6+TI_EHG_CHP_E!V6+TI_EHG_H_E!V6+TI_EHG_EDHP!V6+TI_EHG_EB!V6+TI_EHG_EPS!V6+TI_EHG_DHEP!V6</f>
        <v>35.748323301805669</v>
      </c>
      <c r="W6" s="30">
        <f>TI_EHG_E_E!W6+TI_EHG_CHP_E!W6+TI_EHG_H_E!W6+TI_EHG_EDHP!W6+TI_EHG_EB!W6+TI_EHG_EPS!W6+TI_EHG_DHEP!W6</f>
        <v>46.960447119518484</v>
      </c>
      <c r="X6" s="30">
        <f>TI_EHG_E_E!X6+TI_EHG_CHP_E!X6+TI_EHG_H_E!X6+TI_EHG_EDHP!X6+TI_EHG_EB!X6+TI_EHG_EPS!X6+TI_EHG_DHEP!X6</f>
        <v>63.526569217540846</v>
      </c>
    </row>
    <row r="7" spans="1:24" ht="11.25" customHeight="1" x14ac:dyDescent="0.2">
      <c r="A7" s="39" t="s">
        <v>9</v>
      </c>
      <c r="B7" s="23" t="s">
        <v>10</v>
      </c>
      <c r="C7" s="30">
        <f>TI_EHG_E_E!C7+TI_EHG_CHP_E!C7+TI_EHG_H_E!C7+TI_EHG_EDHP!C7+TI_EHG_EB!C7+TI_EHG_EPS!C7+TI_EHG_DHEP!C7</f>
        <v>101651.18538263113</v>
      </c>
      <c r="D7" s="30">
        <f>TI_EHG_E_E!D7+TI_EHG_CHP_E!D7+TI_EHG_H_E!D7+TI_EHG_EDHP!D7+TI_EHG_EB!D7+TI_EHG_EPS!D7+TI_EHG_DHEP!D7</f>
        <v>100994.16801375753</v>
      </c>
      <c r="E7" s="30">
        <f>TI_EHG_E_E!E7+TI_EHG_CHP_E!E7+TI_EHG_H_E!E7+TI_EHG_EDHP!E7+TI_EHG_EB!E7+TI_EHG_EPS!E7+TI_EHG_DHEP!E7</f>
        <v>103494.08134135856</v>
      </c>
      <c r="F7" s="30">
        <f>TI_EHG_E_E!F7+TI_EHG_CHP_E!F7+TI_EHG_H_E!F7+TI_EHG_EDHP!F7+TI_EHG_EB!F7+TI_EHG_EPS!F7+TI_EHG_DHEP!F7</f>
        <v>109855.12390369733</v>
      </c>
      <c r="G7" s="30">
        <f>TI_EHG_E_E!G7+TI_EHG_CHP_E!G7+TI_EHG_H_E!G7+TI_EHG_EDHP!G7+TI_EHG_EB!G7+TI_EHG_EPS!G7+TI_EHG_DHEP!G7</f>
        <v>104937.27093723131</v>
      </c>
      <c r="H7" s="30">
        <f>TI_EHG_E_E!H7+TI_EHG_CHP_E!H7+TI_EHG_H_E!H7+TI_EHG_EDHP!H7+TI_EHG_EB!H7+TI_EHG_EPS!H7+TI_EHG_DHEP!H7</f>
        <v>100227.43688736027</v>
      </c>
      <c r="I7" s="30">
        <f>TI_EHG_E_E!I7+TI_EHG_CHP_E!I7+TI_EHG_H_E!I7+TI_EHG_EDHP!I7+TI_EHG_EB!I7+TI_EHG_EPS!I7+TI_EHG_DHEP!I7</f>
        <v>105097.57515047293</v>
      </c>
      <c r="J7" s="30">
        <f>TI_EHG_E_E!J7+TI_EHG_CHP_E!J7+TI_EHG_H_E!J7+TI_EHG_EDHP!J7+TI_EHG_EB!J7+TI_EHG_EPS!J7+TI_EHG_DHEP!J7</f>
        <v>104112.3920894239</v>
      </c>
      <c r="K7" s="30">
        <f>TI_EHG_E_E!K7+TI_EHG_CHP_E!K7+TI_EHG_H_E!K7+TI_EHG_EDHP!K7+TI_EHG_EB!K7+TI_EHG_EPS!K7+TI_EHG_DHEP!K7</f>
        <v>91622.996302665502</v>
      </c>
      <c r="L7" s="30">
        <f>TI_EHG_E_E!L7+TI_EHG_CHP_E!L7+TI_EHG_H_E!L7+TI_EHG_EDHP!L7+TI_EHG_EB!L7+TI_EHG_EPS!L7+TI_EHG_DHEP!L7</f>
        <v>85537.369819432497</v>
      </c>
      <c r="M7" s="30">
        <f>TI_EHG_E_E!M7+TI_EHG_CHP_E!M7+TI_EHG_H_E!M7+TI_EHG_EDHP!M7+TI_EHG_EB!M7+TI_EHG_EPS!M7+TI_EHG_DHEP!M7</f>
        <v>87827.255460017186</v>
      </c>
      <c r="N7" s="30">
        <f>TI_EHG_E_E!N7+TI_EHG_CHP_E!N7+TI_EHG_H_E!N7+TI_EHG_EDHP!N7+TI_EHG_EB!N7+TI_EHG_EPS!N7+TI_EHG_DHEP!N7</f>
        <v>85308.30171969044</v>
      </c>
      <c r="O7" s="30">
        <f>TI_EHG_E_E!O7+TI_EHG_CHP_E!O7+TI_EHG_H_E!O7+TI_EHG_EDHP!O7+TI_EHG_EB!O7+TI_EHG_EPS!O7+TI_EHG_DHEP!O7</f>
        <v>88958.379449699045</v>
      </c>
      <c r="P7" s="30">
        <f>TI_EHG_E_E!P7+TI_EHG_CHP_E!P7+TI_EHG_H_E!P7+TI_EHG_EDHP!P7+TI_EHG_EB!P7+TI_EHG_EPS!P7+TI_EHG_DHEP!P7</f>
        <v>93806.9423043852</v>
      </c>
      <c r="Q7" s="30">
        <f>TI_EHG_E_E!Q7+TI_EHG_CHP_E!Q7+TI_EHG_H_E!Q7+TI_EHG_EDHP!Q7+TI_EHG_EB!Q7+TI_EHG_EPS!Q7+TI_EHG_DHEP!Q7</f>
        <v>85065.30386930352</v>
      </c>
      <c r="R7" s="30">
        <f>TI_EHG_E_E!R7+TI_EHG_CHP_E!R7+TI_EHG_H_E!R7+TI_EHG_EDHP!R7+TI_EHG_EB!R7+TI_EHG_EPS!R7+TI_EHG_DHEP!R7</f>
        <v>89191.630868443652</v>
      </c>
      <c r="S7" s="30">
        <f>TI_EHG_E_E!S7+TI_EHG_CHP_E!S7+TI_EHG_H_E!S7+TI_EHG_EDHP!S7+TI_EHG_EB!S7+TI_EHG_EPS!S7+TI_EHG_DHEP!S7</f>
        <v>82568.603525365441</v>
      </c>
      <c r="T7" s="30">
        <f>TI_EHG_E_E!T7+TI_EHG_CHP_E!T7+TI_EHG_H_E!T7+TI_EHG_EDHP!T7+TI_EHG_EB!T7+TI_EHG_EPS!T7+TI_EHG_DHEP!T7</f>
        <v>76561.561650902833</v>
      </c>
      <c r="U7" s="30">
        <f>TI_EHG_E_E!U7+TI_EHG_CHP_E!U7+TI_EHG_H_E!U7+TI_EHG_EDHP!U7+TI_EHG_EB!U7+TI_EHG_EPS!U7+TI_EHG_DHEP!U7</f>
        <v>69541.552192605319</v>
      </c>
      <c r="V7" s="30">
        <f>TI_EHG_E_E!V7+TI_EHG_CHP_E!V7+TI_EHG_H_E!V7+TI_EHG_EDHP!V7+TI_EHG_EB!V7+TI_EHG_EPS!V7+TI_EHG_DHEP!V7</f>
        <v>51792.60249355116</v>
      </c>
      <c r="W7" s="30">
        <f>TI_EHG_E_E!W7+TI_EHG_CHP_E!W7+TI_EHG_H_E!W7+TI_EHG_EDHP!W7+TI_EHG_EB!W7+TI_EHG_EPS!W7+TI_EHG_DHEP!W7</f>
        <v>39992.002837489243</v>
      </c>
      <c r="X7" s="30">
        <f>TI_EHG_E_E!X7+TI_EHG_CHP_E!X7+TI_EHG_H_E!X7+TI_EHG_EDHP!X7+TI_EHG_EB!X7+TI_EHG_EPS!X7+TI_EHG_DHEP!X7</f>
        <v>47997.436629406715</v>
      </c>
    </row>
    <row r="8" spans="1:24" ht="11.25" customHeight="1" x14ac:dyDescent="0.2">
      <c r="A8" s="40" t="s">
        <v>343</v>
      </c>
      <c r="B8" s="41" t="s">
        <v>344</v>
      </c>
      <c r="C8" s="42">
        <f t="shared" ref="C8" si="9">SUM(C9:C10)</f>
        <v>83731.376612209788</v>
      </c>
      <c r="D8" s="42">
        <f t="shared" ref="D8:W8" si="10">SUM(D9:D10)</f>
        <v>86806.434393809133</v>
      </c>
      <c r="E8" s="42">
        <f t="shared" si="10"/>
        <v>86634.229922613915</v>
      </c>
      <c r="F8" s="42">
        <f t="shared" si="10"/>
        <v>87115.825709372308</v>
      </c>
      <c r="G8" s="42">
        <f t="shared" si="10"/>
        <v>86514.231470335333</v>
      </c>
      <c r="H8" s="42">
        <f t="shared" si="10"/>
        <v>85102.042132416158</v>
      </c>
      <c r="I8" s="42">
        <f t="shared" si="10"/>
        <v>84468.000773860709</v>
      </c>
      <c r="J8" s="42">
        <f t="shared" si="10"/>
        <v>85548.475752364568</v>
      </c>
      <c r="K8" s="42">
        <f t="shared" si="10"/>
        <v>82592.139466895955</v>
      </c>
      <c r="L8" s="42">
        <f t="shared" si="10"/>
        <v>79007.698968185723</v>
      </c>
      <c r="M8" s="42">
        <f t="shared" si="10"/>
        <v>77490.101633705926</v>
      </c>
      <c r="N8" s="42">
        <f t="shared" si="10"/>
        <v>82805.550386930336</v>
      </c>
      <c r="O8" s="42">
        <f t="shared" si="10"/>
        <v>83845.472828890794</v>
      </c>
      <c r="P8" s="42">
        <f t="shared" si="10"/>
        <v>79063.08615649183</v>
      </c>
      <c r="Q8" s="42">
        <f t="shared" si="10"/>
        <v>76805.646259673274</v>
      </c>
      <c r="R8" s="42">
        <f t="shared" si="10"/>
        <v>76121.389595872737</v>
      </c>
      <c r="S8" s="42">
        <f t="shared" si="10"/>
        <v>71394.091487532249</v>
      </c>
      <c r="T8" s="42">
        <f t="shared" si="10"/>
        <v>72269.491057609615</v>
      </c>
      <c r="U8" s="42">
        <f t="shared" si="10"/>
        <v>69661.926913155621</v>
      </c>
      <c r="V8" s="42">
        <f t="shared" si="10"/>
        <v>57754.172055030089</v>
      </c>
      <c r="W8" s="42">
        <f t="shared" si="10"/>
        <v>46875.292863284609</v>
      </c>
      <c r="X8" s="42">
        <f t="shared" ref="X8" si="11">SUM(X9:X10)</f>
        <v>53435.924849527088</v>
      </c>
    </row>
    <row r="9" spans="1:24" ht="11.25" customHeight="1" x14ac:dyDescent="0.2">
      <c r="A9" s="39" t="s">
        <v>11</v>
      </c>
      <c r="B9" s="23" t="s">
        <v>12</v>
      </c>
      <c r="C9" s="30">
        <f>TI_EHG_E_E!C9+TI_EHG_CHP_E!C9+TI_EHG_H_E!C9+TI_EHG_EDHP!C9+TI_EHG_EB!C9+TI_EHG_EPS!C9+TI_EHG_DHEP!C9</f>
        <v>1667.8582975064489</v>
      </c>
      <c r="D9" s="30">
        <f>TI_EHG_E_E!D9+TI_EHG_CHP_E!D9+TI_EHG_H_E!D9+TI_EHG_EDHP!D9+TI_EHG_EB!D9+TI_EHG_EPS!D9+TI_EHG_DHEP!D9</f>
        <v>1243.6709372312982</v>
      </c>
      <c r="E9" s="30">
        <f>TI_EHG_E_E!E9+TI_EHG_CHP_E!E9+TI_EHG_H_E!E9+TI_EHG_EDHP!E9+TI_EHG_EB!E9+TI_EHG_EPS!E9+TI_EHG_DHEP!E9</f>
        <v>1584.3088564058467</v>
      </c>
      <c r="F9" s="30">
        <f>TI_EHG_E_E!F9+TI_EHG_CHP_E!F9+TI_EHG_H_E!F9+TI_EHG_EDHP!F9+TI_EHG_EB!F9+TI_EHG_EPS!F9+TI_EHG_DHEP!F9</f>
        <v>1316.3226999140159</v>
      </c>
      <c r="G9" s="30">
        <f>TI_EHG_E_E!G9+TI_EHG_CHP_E!G9+TI_EHG_H_E!G9+TI_EHG_EDHP!G9+TI_EHG_EB!G9+TI_EHG_EPS!G9+TI_EHG_DHEP!G9</f>
        <v>1617.416251074806</v>
      </c>
      <c r="H9" s="30">
        <f>TI_EHG_E_E!H9+TI_EHG_CHP_E!H9+TI_EHG_H_E!H9+TI_EHG_EDHP!H9+TI_EHG_EB!H9+TI_EHG_EPS!H9+TI_EHG_DHEP!H9</f>
        <v>1692.9687876182286</v>
      </c>
      <c r="I9" s="30">
        <f>TI_EHG_E_E!I9+TI_EHG_CHP_E!I9+TI_EHG_H_E!I9+TI_EHG_EDHP!I9+TI_EHG_EB!I9+TI_EHG_EPS!I9+TI_EHG_DHEP!I9</f>
        <v>1656.123989681857</v>
      </c>
      <c r="J9" s="30">
        <f>TI_EHG_E_E!J9+TI_EHG_CHP_E!J9+TI_EHG_H_E!J9+TI_EHG_EDHP!J9+TI_EHG_EB!J9+TI_EHG_EPS!J9+TI_EHG_DHEP!J9</f>
        <v>1824.7503009458298</v>
      </c>
      <c r="K9" s="30">
        <f>TI_EHG_E_E!K9+TI_EHG_CHP_E!K9+TI_EHG_H_E!K9+TI_EHG_EDHP!K9+TI_EHG_EB!K9+TI_EHG_EPS!K9+TI_EHG_DHEP!K9</f>
        <v>1445.9640584694753</v>
      </c>
      <c r="L9" s="30">
        <f>TI_EHG_E_E!L9+TI_EHG_CHP_E!L9+TI_EHG_H_E!L9+TI_EHG_EDHP!L9+TI_EHG_EB!L9+TI_EHG_EPS!L9+TI_EHG_DHEP!L9</f>
        <v>1176.5764402407565</v>
      </c>
      <c r="M9" s="30">
        <f>TI_EHG_E_E!M9+TI_EHG_CHP_E!M9+TI_EHG_H_E!M9+TI_EHG_EDHP!M9+TI_EHG_EB!M9+TI_EHG_EPS!M9+TI_EHG_DHEP!M9</f>
        <v>927.5168529664661</v>
      </c>
      <c r="N9" s="30">
        <f>TI_EHG_E_E!N9+TI_EHG_CHP_E!N9+TI_EHG_H_E!N9+TI_EHG_EDHP!N9+TI_EHG_EB!N9+TI_EHG_EPS!N9+TI_EHG_DHEP!N9</f>
        <v>1558.3009458297508</v>
      </c>
      <c r="O9" s="30">
        <f>TI_EHG_E_E!O9+TI_EHG_CHP_E!O9+TI_EHG_H_E!O9+TI_EHG_EDHP!O9+TI_EHG_EB!O9+TI_EHG_EPS!O9+TI_EHG_DHEP!O9</f>
        <v>1545.4178847807393</v>
      </c>
      <c r="P9" s="30">
        <f>TI_EHG_E_E!P9+TI_EHG_CHP_E!P9+TI_EHG_H_E!P9+TI_EHG_EDHP!P9+TI_EHG_EB!P9+TI_EHG_EPS!P9+TI_EHG_DHEP!P9</f>
        <v>1153.1398968185727</v>
      </c>
      <c r="Q9" s="30">
        <f>TI_EHG_E_E!Q9+TI_EHG_CHP_E!Q9+TI_EHG_H_E!Q9+TI_EHG_EDHP!Q9+TI_EHG_EB!Q9+TI_EHG_EPS!Q9+TI_EHG_DHEP!Q9</f>
        <v>1250.2839208942391</v>
      </c>
      <c r="R9" s="30">
        <f>TI_EHG_E_E!R9+TI_EHG_CHP_E!R9+TI_EHG_H_E!R9+TI_EHG_EDHP!R9+TI_EHG_EB!R9+TI_EHG_EPS!R9+TI_EHG_DHEP!R9</f>
        <v>1227.8230438521066</v>
      </c>
      <c r="S9" s="30">
        <f>TI_EHG_E_E!S9+TI_EHG_CHP_E!S9+TI_EHG_H_E!S9+TI_EHG_EDHP!S9+TI_EHG_EB!S9+TI_EHG_EPS!S9+TI_EHG_DHEP!S9</f>
        <v>741.9185726569217</v>
      </c>
      <c r="T9" s="30">
        <f>TI_EHG_E_E!T9+TI_EHG_CHP_E!T9+TI_EHG_H_E!T9+TI_EHG_EDHP!T9+TI_EHG_EB!T9+TI_EHG_EPS!T9+TI_EHG_DHEP!T9</f>
        <v>922.47738607050712</v>
      </c>
      <c r="U9" s="30">
        <f>TI_EHG_E_E!U9+TI_EHG_CHP_E!U9+TI_EHG_H_E!U9+TI_EHG_EDHP!U9+TI_EHG_EB!U9+TI_EHG_EPS!U9+TI_EHG_DHEP!U9</f>
        <v>718.1315563198624</v>
      </c>
      <c r="V9" s="30">
        <f>TI_EHG_E_E!V9+TI_EHG_CHP_E!V9+TI_EHG_H_E!V9+TI_EHG_EDHP!V9+TI_EHG_EB!V9+TI_EHG_EPS!V9+TI_EHG_DHEP!V9</f>
        <v>507.27334479793637</v>
      </c>
      <c r="W9" s="30">
        <f>TI_EHG_E_E!W9+TI_EHG_CHP_E!W9+TI_EHG_H_E!W9+TI_EHG_EDHP!W9+TI_EHG_EB!W9+TI_EHG_EPS!W9+TI_EHG_DHEP!W9</f>
        <v>244.66715391229582</v>
      </c>
      <c r="X9" s="30">
        <f>TI_EHG_E_E!X9+TI_EHG_CHP_E!X9+TI_EHG_H_E!X9+TI_EHG_EDHP!X9+TI_EHG_EB!X9+TI_EHG_EPS!X9+TI_EHG_DHEP!X9</f>
        <v>178.50739466895962</v>
      </c>
    </row>
    <row r="10" spans="1:24" ht="11.25" customHeight="1" x14ac:dyDescent="0.2">
      <c r="A10" s="39" t="s">
        <v>13</v>
      </c>
      <c r="B10" s="23" t="s">
        <v>14</v>
      </c>
      <c r="C10" s="30">
        <f>TI_EHG_E_E!C10+TI_EHG_CHP_E!C10+TI_EHG_H_E!C10+TI_EHG_EDHP!C10+TI_EHG_EB!C10+TI_EHG_EPS!C10+TI_EHG_DHEP!C10</f>
        <v>82063.518314703339</v>
      </c>
      <c r="D10" s="30">
        <f>TI_EHG_E_E!D10+TI_EHG_CHP_E!D10+TI_EHG_H_E!D10+TI_EHG_EDHP!D10+TI_EHG_EB!D10+TI_EHG_EPS!D10+TI_EHG_DHEP!D10</f>
        <v>85562.763456577828</v>
      </c>
      <c r="E10" s="30">
        <f>TI_EHG_E_E!E10+TI_EHG_CHP_E!E10+TI_EHG_H_E!E10+TI_EHG_EDHP!E10+TI_EHG_EB!E10+TI_EHG_EPS!E10+TI_EHG_DHEP!E10</f>
        <v>85049.921066208073</v>
      </c>
      <c r="F10" s="30">
        <f>TI_EHG_E_E!F10+TI_EHG_CHP_E!F10+TI_EHG_H_E!F10+TI_EHG_EDHP!F10+TI_EHG_EB!F10+TI_EHG_EPS!F10+TI_EHG_DHEP!F10</f>
        <v>85799.503009458291</v>
      </c>
      <c r="G10" s="30">
        <f>TI_EHG_E_E!G10+TI_EHG_CHP_E!G10+TI_EHG_H_E!G10+TI_EHG_EDHP!G10+TI_EHG_EB!G10+TI_EHG_EPS!G10+TI_EHG_DHEP!G10</f>
        <v>84896.815219260534</v>
      </c>
      <c r="H10" s="30">
        <f>TI_EHG_E_E!H10+TI_EHG_CHP_E!H10+TI_EHG_H_E!H10+TI_EHG_EDHP!H10+TI_EHG_EB!H10+TI_EHG_EPS!H10+TI_EHG_DHEP!H10</f>
        <v>83409.073344797929</v>
      </c>
      <c r="I10" s="30">
        <f>TI_EHG_E_E!I10+TI_EHG_CHP_E!I10+TI_EHG_H_E!I10+TI_EHG_EDHP!I10+TI_EHG_EB!I10+TI_EHG_EPS!I10+TI_EHG_DHEP!I10</f>
        <v>82811.87678417885</v>
      </c>
      <c r="J10" s="30">
        <f>TI_EHG_E_E!J10+TI_EHG_CHP_E!J10+TI_EHG_H_E!J10+TI_EHG_EDHP!J10+TI_EHG_EB!J10+TI_EHG_EPS!J10+TI_EHG_DHEP!J10</f>
        <v>83723.725451418737</v>
      </c>
      <c r="K10" s="30">
        <f>TI_EHG_E_E!K10+TI_EHG_CHP_E!K10+TI_EHG_H_E!K10+TI_EHG_EDHP!K10+TI_EHG_EB!K10+TI_EHG_EPS!K10+TI_EHG_DHEP!K10</f>
        <v>81146.175408426483</v>
      </c>
      <c r="L10" s="30">
        <f>TI_EHG_E_E!L10+TI_EHG_CHP_E!L10+TI_EHG_H_E!L10+TI_EHG_EDHP!L10+TI_EHG_EB!L10+TI_EHG_EPS!L10+TI_EHG_DHEP!L10</f>
        <v>77831.122527944972</v>
      </c>
      <c r="M10" s="30">
        <f>TI_EHG_E_E!M10+TI_EHG_CHP_E!M10+TI_EHG_H_E!M10+TI_EHG_EDHP!M10+TI_EHG_EB!M10+TI_EHG_EPS!M10+TI_EHG_DHEP!M10</f>
        <v>76562.58478073946</v>
      </c>
      <c r="N10" s="30">
        <f>TI_EHG_E_E!N10+TI_EHG_CHP_E!N10+TI_EHG_H_E!N10+TI_EHG_EDHP!N10+TI_EHG_EB!N10+TI_EHG_EPS!N10+TI_EHG_DHEP!N10</f>
        <v>81247.24944110059</v>
      </c>
      <c r="O10" s="30">
        <f>TI_EHG_E_E!O10+TI_EHG_CHP_E!O10+TI_EHG_H_E!O10+TI_EHG_EDHP!O10+TI_EHG_EB!O10+TI_EHG_EPS!O10+TI_EHG_DHEP!O10</f>
        <v>82300.054944110059</v>
      </c>
      <c r="P10" s="30">
        <f>TI_EHG_E_E!P10+TI_EHG_CHP_E!P10+TI_EHG_H_E!P10+TI_EHG_EDHP!P10+TI_EHG_EB!P10+TI_EHG_EPS!P10+TI_EHG_DHEP!P10</f>
        <v>77909.946259673263</v>
      </c>
      <c r="Q10" s="30">
        <f>TI_EHG_E_E!Q10+TI_EHG_CHP_E!Q10+TI_EHG_H_E!Q10+TI_EHG_EDHP!Q10+TI_EHG_EB!Q10+TI_EHG_EPS!Q10+TI_EHG_DHEP!Q10</f>
        <v>75555.362338779029</v>
      </c>
      <c r="R10" s="30">
        <f>TI_EHG_E_E!R10+TI_EHG_CHP_E!R10+TI_EHG_H_E!R10+TI_EHG_EDHP!R10+TI_EHG_EB!R10+TI_EHG_EPS!R10+TI_EHG_DHEP!R10</f>
        <v>74893.566552020624</v>
      </c>
      <c r="S10" s="30">
        <f>TI_EHG_E_E!S10+TI_EHG_CHP_E!S10+TI_EHG_H_E!S10+TI_EHG_EDHP!S10+TI_EHG_EB!S10+TI_EHG_EPS!S10+TI_EHG_DHEP!S10</f>
        <v>70652.172914875322</v>
      </c>
      <c r="T10" s="30">
        <f>TI_EHG_E_E!T10+TI_EHG_CHP_E!T10+TI_EHG_H_E!T10+TI_EHG_EDHP!T10+TI_EHG_EB!T10+TI_EHG_EPS!T10+TI_EHG_DHEP!T10</f>
        <v>71347.013671539113</v>
      </c>
      <c r="U10" s="30">
        <f>TI_EHG_E_E!U10+TI_EHG_CHP_E!U10+TI_EHG_H_E!U10+TI_EHG_EDHP!U10+TI_EHG_EB!U10+TI_EHG_EPS!U10+TI_EHG_DHEP!U10</f>
        <v>68943.795356835763</v>
      </c>
      <c r="V10" s="30">
        <f>TI_EHG_E_E!V10+TI_EHG_CHP_E!V10+TI_EHG_H_E!V10+TI_EHG_EDHP!V10+TI_EHG_EB!V10+TI_EHG_EPS!V10+TI_EHG_DHEP!V10</f>
        <v>57246.898710232155</v>
      </c>
      <c r="W10" s="30">
        <f>TI_EHG_E_E!W10+TI_EHG_CHP_E!W10+TI_EHG_H_E!W10+TI_EHG_EDHP!W10+TI_EHG_EB!W10+TI_EHG_EPS!W10+TI_EHG_DHEP!W10</f>
        <v>46630.625709372311</v>
      </c>
      <c r="X10" s="30">
        <f>TI_EHG_E_E!X10+TI_EHG_CHP_E!X10+TI_EHG_H_E!X10+TI_EHG_EDHP!X10+TI_EHG_EB!X10+TI_EHG_EPS!X10+TI_EHG_DHEP!X10</f>
        <v>53257.417454858129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" si="12">SUM(C12:C16)</f>
        <v>688.93353396388659</v>
      </c>
      <c r="D11" s="42">
        <f t="shared" ref="D11:W11" si="13">SUM(D12:D16)</f>
        <v>729.72605331040393</v>
      </c>
      <c r="E11" s="42">
        <f t="shared" si="13"/>
        <v>785.94264832330191</v>
      </c>
      <c r="F11" s="42">
        <f t="shared" si="13"/>
        <v>803.49174548581243</v>
      </c>
      <c r="G11" s="42">
        <f t="shared" si="13"/>
        <v>737.77876182287173</v>
      </c>
      <c r="H11" s="42">
        <f t="shared" si="13"/>
        <v>968.78718830610478</v>
      </c>
      <c r="I11" s="42">
        <f t="shared" si="13"/>
        <v>910.19965606190885</v>
      </c>
      <c r="J11" s="42">
        <f t="shared" si="13"/>
        <v>1112.960103181427</v>
      </c>
      <c r="K11" s="42">
        <f t="shared" si="13"/>
        <v>1109.0591573516767</v>
      </c>
      <c r="L11" s="42">
        <f t="shared" si="13"/>
        <v>893.99879621668094</v>
      </c>
      <c r="M11" s="42">
        <f t="shared" si="13"/>
        <v>829.34969905417029</v>
      </c>
      <c r="N11" s="42">
        <f t="shared" si="13"/>
        <v>683.21315563198618</v>
      </c>
      <c r="O11" s="42">
        <f t="shared" si="13"/>
        <v>733.14625967325878</v>
      </c>
      <c r="P11" s="42">
        <f t="shared" si="13"/>
        <v>898.45339638864994</v>
      </c>
      <c r="Q11" s="42">
        <f t="shared" si="13"/>
        <v>851.23576956147895</v>
      </c>
      <c r="R11" s="42">
        <f t="shared" si="13"/>
        <v>800.54342218400677</v>
      </c>
      <c r="S11" s="42">
        <f t="shared" si="13"/>
        <v>819.03104041272559</v>
      </c>
      <c r="T11" s="42">
        <f t="shared" si="13"/>
        <v>727.39518486672387</v>
      </c>
      <c r="U11" s="42">
        <f t="shared" si="13"/>
        <v>673.42166809974196</v>
      </c>
      <c r="V11" s="42">
        <f t="shared" si="13"/>
        <v>562.7441100601892</v>
      </c>
      <c r="W11" s="42">
        <f t="shared" si="13"/>
        <v>497.74213241616502</v>
      </c>
      <c r="X11" s="42">
        <f t="shared" ref="X11" si="14">SUM(X12:X16)</f>
        <v>542.89613069647453</v>
      </c>
    </row>
    <row r="12" spans="1:24" ht="11.25" customHeight="1" x14ac:dyDescent="0.2">
      <c r="A12" s="39" t="s">
        <v>15</v>
      </c>
      <c r="B12" s="23" t="s">
        <v>16</v>
      </c>
      <c r="C12" s="30">
        <f>TI_EHG_E_E!C12+TI_EHG_CHP_E!C12+TI_EHG_H_E!C12+TI_EHG_EDHP!C12+TI_EHG_EB!C12+TI_EHG_EPS!C12+TI_EHG_DHEP!C12</f>
        <v>0</v>
      </c>
      <c r="D12" s="30">
        <f>TI_EHG_E_E!D12+TI_EHG_CHP_E!D12+TI_EHG_H_E!D12+TI_EHG_EDHP!D12+TI_EHG_EB!D12+TI_EHG_EPS!D12+TI_EHG_DHEP!D12</f>
        <v>0</v>
      </c>
      <c r="E12" s="30">
        <f>TI_EHG_E_E!E12+TI_EHG_CHP_E!E12+TI_EHG_H_E!E12+TI_EHG_EDHP!E12+TI_EHG_EB!E12+TI_EHG_EPS!E12+TI_EHG_DHEP!E12</f>
        <v>0.54067067927773005</v>
      </c>
      <c r="F12" s="30">
        <f>TI_EHG_E_E!F12+TI_EHG_CHP_E!F12+TI_EHG_H_E!F12+TI_EHG_EDHP!F12+TI_EHG_EB!F12+TI_EHG_EPS!F12+TI_EHG_DHEP!F12</f>
        <v>0</v>
      </c>
      <c r="G12" s="30">
        <f>TI_EHG_E_E!G12+TI_EHG_CHP_E!G12+TI_EHG_H_E!G12+TI_EHG_EDHP!G12+TI_EHG_EB!G12+TI_EHG_EPS!G12+TI_EHG_DHEP!G12</f>
        <v>0</v>
      </c>
      <c r="H12" s="30">
        <f>TI_EHG_E_E!H12+TI_EHG_CHP_E!H12+TI_EHG_H_E!H12+TI_EHG_EDHP!H12+TI_EHG_EB!H12+TI_EHG_EPS!H12+TI_EHG_DHEP!H12</f>
        <v>0</v>
      </c>
      <c r="I12" s="30">
        <f>TI_EHG_E_E!I12+TI_EHG_CHP_E!I12+TI_EHG_H_E!I12+TI_EHG_EDHP!I12+TI_EHG_EB!I12+TI_EHG_EPS!I12+TI_EHG_DHEP!I12</f>
        <v>0</v>
      </c>
      <c r="J12" s="30">
        <f>TI_EHG_E_E!J12+TI_EHG_CHP_E!J12+TI_EHG_H_E!J12+TI_EHG_EDHP!J12+TI_EHG_EB!J12+TI_EHG_EPS!J12+TI_EHG_DHEP!J12</f>
        <v>0</v>
      </c>
      <c r="K12" s="30">
        <f>TI_EHG_E_E!K12+TI_EHG_CHP_E!K12+TI_EHG_H_E!K12+TI_EHG_EDHP!K12+TI_EHG_EB!K12+TI_EHG_EPS!K12+TI_EHG_DHEP!K12</f>
        <v>5.452020636285468</v>
      </c>
      <c r="L12" s="30">
        <f>TI_EHG_E_E!L12+TI_EHG_CHP_E!L12+TI_EHG_H_E!L12+TI_EHG_EDHP!L12+TI_EHG_EB!L12+TI_EHG_EPS!L12+TI_EHG_DHEP!L12</f>
        <v>0</v>
      </c>
      <c r="M12" s="30">
        <f>TI_EHG_E_E!M12+TI_EHG_CHP_E!M12+TI_EHG_H_E!M12+TI_EHG_EDHP!M12+TI_EHG_EB!M12+TI_EHG_EPS!M12+TI_EHG_DHEP!M12</f>
        <v>0</v>
      </c>
      <c r="N12" s="30">
        <f>TI_EHG_E_E!N12+TI_EHG_CHP_E!N12+TI_EHG_H_E!N12+TI_EHG_EDHP!N12+TI_EHG_EB!N12+TI_EHG_EPS!N12+TI_EHG_DHEP!N12</f>
        <v>0</v>
      </c>
      <c r="O12" s="30">
        <f>TI_EHG_E_E!O12+TI_EHG_CHP_E!O12+TI_EHG_H_E!O12+TI_EHG_EDHP!O12+TI_EHG_EB!O12+TI_EHG_EPS!O12+TI_EHG_DHEP!O12</f>
        <v>0</v>
      </c>
      <c r="P12" s="30">
        <f>TI_EHG_E_E!P12+TI_EHG_CHP_E!P12+TI_EHG_H_E!P12+TI_EHG_EDHP!P12+TI_EHG_EB!P12+TI_EHG_EPS!P12+TI_EHG_DHEP!P12</f>
        <v>0</v>
      </c>
      <c r="Q12" s="30">
        <f>TI_EHG_E_E!Q12+TI_EHG_CHP_E!Q12+TI_EHG_H_E!Q12+TI_EHG_EDHP!Q12+TI_EHG_EB!Q12+TI_EHG_EPS!Q12+TI_EHG_DHEP!Q12</f>
        <v>0</v>
      </c>
      <c r="R12" s="30">
        <f>TI_EHG_E_E!R12+TI_EHG_CHP_E!R12+TI_EHG_H_E!R12+TI_EHG_EDHP!R12+TI_EHG_EB!R12+TI_EHG_EPS!R12+TI_EHG_DHEP!R12</f>
        <v>0</v>
      </c>
      <c r="S12" s="30">
        <f>TI_EHG_E_E!S12+TI_EHG_CHP_E!S12+TI_EHG_H_E!S12+TI_EHG_EDHP!S12+TI_EHG_EB!S12+TI_EHG_EPS!S12+TI_EHG_DHEP!S12</f>
        <v>0</v>
      </c>
      <c r="T12" s="30">
        <f>TI_EHG_E_E!T12+TI_EHG_CHP_E!T12+TI_EHG_H_E!T12+TI_EHG_EDHP!T12+TI_EHG_EB!T12+TI_EHG_EPS!T12+TI_EHG_DHEP!T12</f>
        <v>0</v>
      </c>
      <c r="U12" s="30">
        <f>TI_EHG_E_E!U12+TI_EHG_CHP_E!U12+TI_EHG_H_E!U12+TI_EHG_EDHP!U12+TI_EHG_EB!U12+TI_EHG_EPS!U12+TI_EHG_DHEP!U12</f>
        <v>0</v>
      </c>
      <c r="V12" s="30">
        <f>TI_EHG_E_E!V12+TI_EHG_CHP_E!V12+TI_EHG_H_E!V12+TI_EHG_EDHP!V12+TI_EHG_EB!V12+TI_EHG_EPS!V12+TI_EHG_DHEP!V12</f>
        <v>0</v>
      </c>
      <c r="W12" s="30">
        <f>TI_EHG_E_E!W12+TI_EHG_CHP_E!W12+TI_EHG_H_E!W12+TI_EHG_EDHP!W12+TI_EHG_EB!W12+TI_EHG_EPS!W12+TI_EHG_DHEP!W12</f>
        <v>0</v>
      </c>
      <c r="X12" s="30">
        <f>TI_EHG_E_E!X12+TI_EHG_CHP_E!X12+TI_EHG_H_E!X12+TI_EHG_EDHP!X12+TI_EHG_EB!X12+TI_EHG_EPS!X12+TI_EHG_DHEP!X12</f>
        <v>0</v>
      </c>
    </row>
    <row r="13" spans="1:24" ht="11.25" customHeight="1" x14ac:dyDescent="0.2">
      <c r="A13" s="39" t="s">
        <v>17</v>
      </c>
      <c r="B13" s="23" t="s">
        <v>18</v>
      </c>
      <c r="C13" s="30">
        <f>TI_EHG_E_E!C13+TI_EHG_CHP_E!C13+TI_EHG_H_E!C13+TI_EHG_EDHP!C13+TI_EHG_EB!C13+TI_EHG_EPS!C13+TI_EHG_DHEP!C13</f>
        <v>48.355116079105763</v>
      </c>
      <c r="D13" s="30">
        <f>TI_EHG_E_E!D13+TI_EHG_CHP_E!D13+TI_EHG_H_E!D13+TI_EHG_EDHP!D13+TI_EHG_EB!D13+TI_EHG_EPS!D13+TI_EHG_DHEP!D13</f>
        <v>41.29406706792777</v>
      </c>
      <c r="E13" s="30">
        <f>TI_EHG_E_E!E13+TI_EHG_CHP_E!E13+TI_EHG_H_E!E13+TI_EHG_EDHP!E13+TI_EHG_EB!E13+TI_EHG_EPS!E13+TI_EHG_DHEP!E13</f>
        <v>29.972914875322434</v>
      </c>
      <c r="F13" s="30">
        <f>TI_EHG_E_E!F13+TI_EHG_CHP_E!F13+TI_EHG_H_E!F13+TI_EHG_EDHP!F13+TI_EHG_EB!F13+TI_EHG_EPS!F13+TI_EHG_DHEP!F13</f>
        <v>28.435683576956141</v>
      </c>
      <c r="G13" s="30">
        <f>TI_EHG_E_E!G13+TI_EHG_CHP_E!G13+TI_EHG_H_E!G13+TI_EHG_EDHP!G13+TI_EHG_EB!G13+TI_EHG_EPS!G13+TI_EHG_DHEP!G13</f>
        <v>17.705417024935507</v>
      </c>
      <c r="H13" s="30">
        <f>TI_EHG_E_E!H13+TI_EHG_CHP_E!H13+TI_EHG_H_E!H13+TI_EHG_EDHP!H13+TI_EHG_EB!H13+TI_EHG_EPS!H13+TI_EHG_DHEP!H13</f>
        <v>11.527601031814273</v>
      </c>
      <c r="I13" s="30">
        <f>TI_EHG_E_E!I13+TI_EHG_CHP_E!I13+TI_EHG_H_E!I13+TI_EHG_EDHP!I13+TI_EHG_EB!I13+TI_EHG_EPS!I13+TI_EHG_DHEP!I13</f>
        <v>7.8568357695614779</v>
      </c>
      <c r="J13" s="30">
        <f>TI_EHG_E_E!J13+TI_EHG_CHP_E!J13+TI_EHG_H_E!J13+TI_EHG_EDHP!J13+TI_EHG_EB!J13+TI_EHG_EPS!J13+TI_EHG_DHEP!J13</f>
        <v>26.877386070507303</v>
      </c>
      <c r="K13" s="30">
        <f>TI_EHG_E_E!K13+TI_EHG_CHP_E!K13+TI_EHG_H_E!K13+TI_EHG_EDHP!K13+TI_EHG_EB!K13+TI_EHG_EPS!K13+TI_EHG_DHEP!K13</f>
        <v>10.862080825451416</v>
      </c>
      <c r="L13" s="30">
        <f>TI_EHG_E_E!L13+TI_EHG_CHP_E!L13+TI_EHG_H_E!L13+TI_EHG_EDHP!L13+TI_EHG_EB!L13+TI_EHG_EPS!L13+TI_EHG_DHEP!L13</f>
        <v>11.553740326741185</v>
      </c>
      <c r="M13" s="30">
        <f>TI_EHG_E_E!M13+TI_EHG_CHP_E!M13+TI_EHG_H_E!M13+TI_EHG_EDHP!M13+TI_EHG_EB!M13+TI_EHG_EPS!M13+TI_EHG_DHEP!M13</f>
        <v>8.1758383490971589</v>
      </c>
      <c r="N13" s="30">
        <f>TI_EHG_E_E!N13+TI_EHG_CHP_E!N13+TI_EHG_H_E!N13+TI_EHG_EDHP!N13+TI_EHG_EB!N13+TI_EHG_EPS!N13+TI_EHG_DHEP!N13</f>
        <v>6.8435081685296648</v>
      </c>
      <c r="O13" s="30">
        <f>TI_EHG_E_E!O13+TI_EHG_CHP_E!O13+TI_EHG_H_E!O13+TI_EHG_EDHP!O13+TI_EHG_EB!O13+TI_EHG_EPS!O13+TI_EHG_DHEP!O13</f>
        <v>4.7763542562338781</v>
      </c>
      <c r="P13" s="30">
        <f>TI_EHG_E_E!P13+TI_EHG_CHP_E!P13+TI_EHG_H_E!P13+TI_EHG_EDHP!P13+TI_EHG_EB!P13+TI_EHG_EPS!P13+TI_EHG_DHEP!P13</f>
        <v>3.4024935511607906</v>
      </c>
      <c r="Q13" s="30">
        <f>TI_EHG_E_E!Q13+TI_EHG_CHP_E!Q13+TI_EHG_H_E!Q13+TI_EHG_EDHP!Q13+TI_EHG_EB!Q13+TI_EHG_EPS!Q13+TI_EHG_DHEP!Q13</f>
        <v>4.1315563198624243</v>
      </c>
      <c r="R13" s="30">
        <f>TI_EHG_E_E!R13+TI_EHG_CHP_E!R13+TI_EHG_H_E!R13+TI_EHG_EDHP!R13+TI_EHG_EB!R13+TI_EHG_EPS!R13+TI_EHG_DHEP!R13</f>
        <v>3.4835769561478935</v>
      </c>
      <c r="S13" s="30">
        <f>TI_EHG_E_E!S13+TI_EHG_CHP_E!S13+TI_EHG_H_E!S13+TI_EHG_EDHP!S13+TI_EHG_EB!S13+TI_EHG_EPS!S13+TI_EHG_DHEP!S13</f>
        <v>0.68426483233018054</v>
      </c>
      <c r="T13" s="30">
        <f>TI_EHG_E_E!T13+TI_EHG_CHP_E!T13+TI_EHG_H_E!T13+TI_EHG_EDHP!T13+TI_EHG_EB!T13+TI_EHG_EPS!T13+TI_EHG_DHEP!T13</f>
        <v>1.0621668099742045</v>
      </c>
      <c r="U13" s="30">
        <f>TI_EHG_E_E!U13+TI_EHG_CHP_E!U13+TI_EHG_H_E!U13+TI_EHG_EDHP!U13+TI_EHG_EB!U13+TI_EHG_EPS!U13+TI_EHG_DHEP!U13</f>
        <v>0.93233018056749772</v>
      </c>
      <c r="V13" s="30">
        <f>TI_EHG_E_E!V13+TI_EHG_CHP_E!V13+TI_EHG_H_E!V13+TI_EHG_EDHP!V13+TI_EHG_EB!V13+TI_EHG_EPS!V13+TI_EHG_DHEP!V13</f>
        <v>0.72106620808254518</v>
      </c>
      <c r="W13" s="30">
        <f>TI_EHG_E_E!W13+TI_EHG_CHP_E!W13+TI_EHG_H_E!W13+TI_EHG_EDHP!W13+TI_EHG_EB!W13+TI_EHG_EPS!W13+TI_EHG_DHEP!W13</f>
        <v>0.65451418744625955</v>
      </c>
      <c r="X13" s="30">
        <f>TI_EHG_E_E!X13+TI_EHG_CHP_E!X13+TI_EHG_H_E!X13+TI_EHG_EDHP!X13+TI_EHG_EB!X13+TI_EHG_EPS!X13+TI_EHG_DHEP!X13</f>
        <v>3.120636285468616</v>
      </c>
    </row>
    <row r="14" spans="1:24" ht="11.25" customHeight="1" x14ac:dyDescent="0.2">
      <c r="A14" s="39" t="s">
        <v>19</v>
      </c>
      <c r="B14" s="23" t="s">
        <v>20</v>
      </c>
      <c r="C14" s="30">
        <f>TI_EHG_E_E!C14+TI_EHG_CHP_E!C14+TI_EHG_H_E!C14+TI_EHG_EDHP!C14+TI_EHG_EB!C14+TI_EHG_EPS!C14+TI_EHG_DHEP!C14</f>
        <v>0</v>
      </c>
      <c r="D14" s="30">
        <f>TI_EHG_E_E!D14+TI_EHG_CHP_E!D14+TI_EHG_H_E!D14+TI_EHG_EDHP!D14+TI_EHG_EB!D14+TI_EHG_EPS!D14+TI_EHG_DHEP!D14</f>
        <v>0</v>
      </c>
      <c r="E14" s="30">
        <f>TI_EHG_E_E!E14+TI_EHG_CHP_E!E14+TI_EHG_H_E!E14+TI_EHG_EDHP!E14+TI_EHG_EB!E14+TI_EHG_EPS!E14+TI_EHG_DHEP!E14</f>
        <v>0</v>
      </c>
      <c r="F14" s="30">
        <f>TI_EHG_E_E!F14+TI_EHG_CHP_E!F14+TI_EHG_H_E!F14+TI_EHG_EDHP!F14+TI_EHG_EB!F14+TI_EHG_EPS!F14+TI_EHG_DHEP!F14</f>
        <v>0</v>
      </c>
      <c r="G14" s="30">
        <f>TI_EHG_E_E!G14+TI_EHG_CHP_E!G14+TI_EHG_H_E!G14+TI_EHG_EDHP!G14+TI_EHG_EB!G14+TI_EHG_EPS!G14+TI_EHG_DHEP!G14</f>
        <v>0</v>
      </c>
      <c r="H14" s="30">
        <f>TI_EHG_E_E!H14+TI_EHG_CHP_E!H14+TI_EHG_H_E!H14+TI_EHG_EDHP!H14+TI_EHG_EB!H14+TI_EHG_EPS!H14+TI_EHG_DHEP!H14</f>
        <v>0</v>
      </c>
      <c r="I14" s="30">
        <f>TI_EHG_E_E!I14+TI_EHG_CHP_E!I14+TI_EHG_H_E!I14+TI_EHG_EDHP!I14+TI_EHG_EB!I14+TI_EHG_EPS!I14+TI_EHG_DHEP!I14</f>
        <v>0</v>
      </c>
      <c r="J14" s="30">
        <f>TI_EHG_E_E!J14+TI_EHG_CHP_E!J14+TI_EHG_H_E!J14+TI_EHG_EDHP!J14+TI_EHG_EB!J14+TI_EHG_EPS!J14+TI_EHG_DHEP!J14</f>
        <v>0</v>
      </c>
      <c r="K14" s="30">
        <f>TI_EHG_E_E!K14+TI_EHG_CHP_E!K14+TI_EHG_H_E!K14+TI_EHG_EDHP!K14+TI_EHG_EB!K14+TI_EHG_EPS!K14+TI_EHG_DHEP!K14</f>
        <v>0</v>
      </c>
      <c r="L14" s="30">
        <f>TI_EHG_E_E!L14+TI_EHG_CHP_E!L14+TI_EHG_H_E!L14+TI_EHG_EDHP!L14+TI_EHG_EB!L14+TI_EHG_EPS!L14+TI_EHG_DHEP!L14</f>
        <v>0</v>
      </c>
      <c r="M14" s="30">
        <f>TI_EHG_E_E!M14+TI_EHG_CHP_E!M14+TI_EHG_H_E!M14+TI_EHG_EDHP!M14+TI_EHG_EB!M14+TI_EHG_EPS!M14+TI_EHG_DHEP!M14</f>
        <v>0</v>
      </c>
      <c r="N14" s="30">
        <f>TI_EHG_E_E!N14+TI_EHG_CHP_E!N14+TI_EHG_H_E!N14+TI_EHG_EDHP!N14+TI_EHG_EB!N14+TI_EHG_EPS!N14+TI_EHG_DHEP!N14</f>
        <v>0</v>
      </c>
      <c r="O14" s="30">
        <f>TI_EHG_E_E!O14+TI_EHG_CHP_E!O14+TI_EHG_H_E!O14+TI_EHG_EDHP!O14+TI_EHG_EB!O14+TI_EHG_EPS!O14+TI_EHG_DHEP!O14</f>
        <v>0</v>
      </c>
      <c r="P14" s="30">
        <f>TI_EHG_E_E!P14+TI_EHG_CHP_E!P14+TI_EHG_H_E!P14+TI_EHG_EDHP!P14+TI_EHG_EB!P14+TI_EHG_EPS!P14+TI_EHG_DHEP!P14</f>
        <v>0</v>
      </c>
      <c r="Q14" s="30">
        <f>TI_EHG_E_E!Q14+TI_EHG_CHP_E!Q14+TI_EHG_H_E!Q14+TI_EHG_EDHP!Q14+TI_EHG_EB!Q14+TI_EHG_EPS!Q14+TI_EHG_DHEP!Q14</f>
        <v>0</v>
      </c>
      <c r="R14" s="30">
        <f>TI_EHG_E_E!R14+TI_EHG_CHP_E!R14+TI_EHG_H_E!R14+TI_EHG_EDHP!R14+TI_EHG_EB!R14+TI_EHG_EPS!R14+TI_EHG_DHEP!R14</f>
        <v>0</v>
      </c>
      <c r="S14" s="30">
        <f>TI_EHG_E_E!S14+TI_EHG_CHP_E!S14+TI_EHG_H_E!S14+TI_EHG_EDHP!S14+TI_EHG_EB!S14+TI_EHG_EPS!S14+TI_EHG_DHEP!S14</f>
        <v>0</v>
      </c>
      <c r="T14" s="30">
        <f>TI_EHG_E_E!T14+TI_EHG_CHP_E!T14+TI_EHG_H_E!T14+TI_EHG_EDHP!T14+TI_EHG_EB!T14+TI_EHG_EPS!T14+TI_EHG_DHEP!T14</f>
        <v>0</v>
      </c>
      <c r="U14" s="30">
        <f>TI_EHG_E_E!U14+TI_EHG_CHP_E!U14+TI_EHG_H_E!U14+TI_EHG_EDHP!U14+TI_EHG_EB!U14+TI_EHG_EPS!U14+TI_EHG_DHEP!U14</f>
        <v>0</v>
      </c>
      <c r="V14" s="30">
        <f>TI_EHG_E_E!V14+TI_EHG_CHP_E!V14+TI_EHG_H_E!V14+TI_EHG_EDHP!V14+TI_EHG_EB!V14+TI_EHG_EPS!V14+TI_EHG_DHEP!V14</f>
        <v>0</v>
      </c>
      <c r="W14" s="30">
        <f>TI_EHG_E_E!W14+TI_EHG_CHP_E!W14+TI_EHG_H_E!W14+TI_EHG_EDHP!W14+TI_EHG_EB!W14+TI_EHG_EPS!W14+TI_EHG_DHEP!W14</f>
        <v>0</v>
      </c>
      <c r="X14" s="30">
        <f>TI_EHG_E_E!X14+TI_EHG_CHP_E!X14+TI_EHG_H_E!X14+TI_EHG_EDHP!X14+TI_EHG_EB!X14+TI_EHG_EPS!X14+TI_EHG_DHEP!X14</f>
        <v>0</v>
      </c>
    </row>
    <row r="15" spans="1:24" ht="11.25" customHeight="1" x14ac:dyDescent="0.2">
      <c r="A15" s="39" t="s">
        <v>21</v>
      </c>
      <c r="B15" s="23" t="s">
        <v>22</v>
      </c>
      <c r="C15" s="30">
        <f>TI_EHG_E_E!C15+TI_EHG_CHP_E!C15+TI_EHG_H_E!C15+TI_EHG_EDHP!C15+TI_EHG_EB!C15+TI_EHG_EPS!C15+TI_EHG_DHEP!C15</f>
        <v>13.219518486672397</v>
      </c>
      <c r="D15" s="30">
        <f>TI_EHG_E_E!D15+TI_EHG_CHP_E!D15+TI_EHG_H_E!D15+TI_EHG_EDHP!D15+TI_EHG_EB!D15+TI_EHG_EPS!D15+TI_EHG_DHEP!D15</f>
        <v>10.684436801375751</v>
      </c>
      <c r="E15" s="30">
        <f>TI_EHG_E_E!E15+TI_EHG_CHP_E!E15+TI_EHG_H_E!E15+TI_EHG_EDHP!E15+TI_EHG_EB!E15+TI_EHG_EPS!E15+TI_EHG_DHEP!E15</f>
        <v>84.198452278589855</v>
      </c>
      <c r="F15" s="30">
        <f>TI_EHG_E_E!F15+TI_EHG_CHP_E!F15+TI_EHG_H_E!F15+TI_EHG_EDHP!F15+TI_EHG_EB!F15+TI_EHG_EPS!F15+TI_EHG_DHEP!F15</f>
        <v>82.045657781599303</v>
      </c>
      <c r="G15" s="30">
        <f>TI_EHG_E_E!G15+TI_EHG_CHP_E!G15+TI_EHG_H_E!G15+TI_EHG_EDHP!G15+TI_EHG_EB!G15+TI_EHG_EPS!G15+TI_EHG_DHEP!G15</f>
        <v>67.478589853826293</v>
      </c>
      <c r="H15" s="30">
        <f>TI_EHG_E_E!H15+TI_EHG_CHP_E!H15+TI_EHG_H_E!H15+TI_EHG_EDHP!H15+TI_EHG_EB!H15+TI_EHG_EPS!H15+TI_EHG_DHEP!H15</f>
        <v>66.633447979363709</v>
      </c>
      <c r="I15" s="30">
        <f>TI_EHG_E_E!I15+TI_EHG_CHP_E!I15+TI_EHG_H_E!I15+TI_EHG_EDHP!I15+TI_EHG_EB!I15+TI_EHG_EPS!I15+TI_EHG_DHEP!I15</f>
        <v>33.845399828030956</v>
      </c>
      <c r="J15" s="30">
        <f>TI_EHG_E_E!J15+TI_EHG_CHP_E!J15+TI_EHG_H_E!J15+TI_EHG_EDHP!J15+TI_EHG_EB!J15+TI_EHG_EPS!J15+TI_EHG_DHEP!J15</f>
        <v>31.030782459157351</v>
      </c>
      <c r="K15" s="30">
        <f>TI_EHG_E_E!K15+TI_EHG_CHP_E!K15+TI_EHG_H_E!K15+TI_EHG_EDHP!K15+TI_EHG_EB!K15+TI_EHG_EPS!K15+TI_EHG_DHEP!K15</f>
        <v>13.147205503009458</v>
      </c>
      <c r="L15" s="30">
        <f>TI_EHG_E_E!L15+TI_EHG_CHP_E!L15+TI_EHG_H_E!L15+TI_EHG_EDHP!L15+TI_EHG_EB!L15+TI_EHG_EPS!L15+TI_EHG_DHEP!L15</f>
        <v>11.515477214101461</v>
      </c>
      <c r="M15" s="30">
        <f>TI_EHG_E_E!M15+TI_EHG_CHP_E!M15+TI_EHG_H_E!M15+TI_EHG_EDHP!M15+TI_EHG_EB!M15+TI_EHG_EPS!M15+TI_EHG_DHEP!M15</f>
        <v>10.592519346517626</v>
      </c>
      <c r="N15" s="30">
        <f>TI_EHG_E_E!N15+TI_EHG_CHP_E!N15+TI_EHG_H_E!N15+TI_EHG_EDHP!N15+TI_EHG_EB!N15+TI_EHG_EPS!N15+TI_EHG_DHEP!N15</f>
        <v>2.6509888220120379</v>
      </c>
      <c r="O15" s="30">
        <f>TI_EHG_E_E!O15+TI_EHG_CHP_E!O15+TI_EHG_H_E!O15+TI_EHG_EDHP!O15+TI_EHG_EB!O15+TI_EHG_EPS!O15+TI_EHG_DHEP!O15</f>
        <v>2.7228718830610492</v>
      </c>
      <c r="P15" s="30">
        <f>TI_EHG_E_E!P15+TI_EHG_CHP_E!P15+TI_EHG_H_E!P15+TI_EHG_EDHP!P15+TI_EHG_EB!P15+TI_EHG_EPS!P15+TI_EHG_DHEP!P15</f>
        <v>2.7049011177987961</v>
      </c>
      <c r="Q15" s="30">
        <f>TI_EHG_E_E!Q15+TI_EHG_CHP_E!Q15+TI_EHG_H_E!Q15+TI_EHG_EDHP!Q15+TI_EHG_EB!Q15+TI_EHG_EPS!Q15+TI_EHG_DHEP!Q15</f>
        <v>4.287188306104901</v>
      </c>
      <c r="R15" s="30">
        <f>TI_EHG_E_E!R15+TI_EHG_CHP_E!R15+TI_EHG_H_E!R15+TI_EHG_EDHP!R15+TI_EHG_EB!R15+TI_EHG_EPS!R15+TI_EHG_DHEP!R15</f>
        <v>5.2739466895958724</v>
      </c>
      <c r="S15" s="30">
        <f>TI_EHG_E_E!S15+TI_EHG_CHP_E!S15+TI_EHG_H_E!S15+TI_EHG_EDHP!S15+TI_EHG_EB!S15+TI_EHG_EPS!S15+TI_EHG_DHEP!S15</f>
        <v>5.0335339638864998</v>
      </c>
      <c r="T15" s="30">
        <f>TI_EHG_E_E!T15+TI_EHG_CHP_E!T15+TI_EHG_H_E!T15+TI_EHG_EDHP!T15+TI_EHG_EB!T15+TI_EHG_EPS!T15+TI_EHG_DHEP!T15</f>
        <v>5.3648323301805672</v>
      </c>
      <c r="U15" s="30">
        <f>TI_EHG_E_E!U15+TI_EHG_CHP_E!U15+TI_EHG_H_E!U15+TI_EHG_EDHP!U15+TI_EHG_EB!U15+TI_EHG_EPS!U15+TI_EHG_DHEP!U15</f>
        <v>4.7312983662940677</v>
      </c>
      <c r="V15" s="30">
        <f>TI_EHG_E_E!V15+TI_EHG_CHP_E!V15+TI_EHG_H_E!V15+TI_EHG_EDHP!V15+TI_EHG_EB!V15+TI_EHG_EPS!V15+TI_EHG_DHEP!V15</f>
        <v>3.9385210662080823</v>
      </c>
      <c r="W15" s="30">
        <f>TI_EHG_E_E!W15+TI_EHG_CHP_E!W15+TI_EHG_H_E!W15+TI_EHG_EDHP!W15+TI_EHG_EB!W15+TI_EHG_EPS!W15+TI_EHG_DHEP!W15</f>
        <v>4.0236457437661208</v>
      </c>
      <c r="X15" s="30">
        <f>TI_EHG_E_E!X15+TI_EHG_CHP_E!X15+TI_EHG_H_E!X15+TI_EHG_EDHP!X15+TI_EHG_EB!X15+TI_EHG_EPS!X15+TI_EHG_DHEP!X15</f>
        <v>3.7967325881341356</v>
      </c>
    </row>
    <row r="16" spans="1:24" ht="11.25" customHeight="1" x14ac:dyDescent="0.2">
      <c r="A16" s="39" t="s">
        <v>23</v>
      </c>
      <c r="B16" s="23" t="s">
        <v>24</v>
      </c>
      <c r="C16" s="30">
        <f>TI_EHG_E_E!C16+TI_EHG_CHP_E!C16+TI_EHG_H_E!C16+TI_EHG_EDHP!C16+TI_EHG_EB!C16+TI_EHG_EPS!C16+TI_EHG_DHEP!C16</f>
        <v>627.35889939810841</v>
      </c>
      <c r="D16" s="30">
        <f>TI_EHG_E_E!D16+TI_EHG_CHP_E!D16+TI_EHG_H_E!D16+TI_EHG_EDHP!D16+TI_EHG_EB!D16+TI_EHG_EPS!D16+TI_EHG_DHEP!D16</f>
        <v>677.74754944110043</v>
      </c>
      <c r="E16" s="30">
        <f>TI_EHG_E_E!E16+TI_EHG_CHP_E!E16+TI_EHG_H_E!E16+TI_EHG_EDHP!E16+TI_EHG_EB!E16+TI_EHG_EPS!E16+TI_EHG_DHEP!E16</f>
        <v>671.23061049011187</v>
      </c>
      <c r="F16" s="30">
        <f>TI_EHG_E_E!F16+TI_EHG_CHP_E!F16+TI_EHG_H_E!F16+TI_EHG_EDHP!F16+TI_EHG_EB!F16+TI_EHG_EPS!F16+TI_EHG_DHEP!F16</f>
        <v>693.01040412725695</v>
      </c>
      <c r="G16" s="30">
        <f>TI_EHG_E_E!G16+TI_EHG_CHP_E!G16+TI_EHG_H_E!G16+TI_EHG_EDHP!G16+TI_EHG_EB!G16+TI_EHG_EPS!G16+TI_EHG_DHEP!G16</f>
        <v>652.59475494410992</v>
      </c>
      <c r="H16" s="30">
        <f>TI_EHG_E_E!H16+TI_EHG_CHP_E!H16+TI_EHG_H_E!H16+TI_EHG_EDHP!H16+TI_EHG_EB!H16+TI_EHG_EPS!H16+TI_EHG_DHEP!H16</f>
        <v>890.62613929492682</v>
      </c>
      <c r="I16" s="30">
        <f>TI_EHG_E_E!I16+TI_EHG_CHP_E!I16+TI_EHG_H_E!I16+TI_EHG_EDHP!I16+TI_EHG_EB!I16+TI_EHG_EPS!I16+TI_EHG_DHEP!I16</f>
        <v>868.49742046431641</v>
      </c>
      <c r="J16" s="30">
        <f>TI_EHG_E_E!J16+TI_EHG_CHP_E!J16+TI_EHG_H_E!J16+TI_EHG_EDHP!J16+TI_EHG_EB!J16+TI_EHG_EPS!J16+TI_EHG_DHEP!J16</f>
        <v>1055.0519346517624</v>
      </c>
      <c r="K16" s="30">
        <f>TI_EHG_E_E!K16+TI_EHG_CHP_E!K16+TI_EHG_H_E!K16+TI_EHG_EDHP!K16+TI_EHG_EB!K16+TI_EHG_EPS!K16+TI_EHG_DHEP!K16</f>
        <v>1079.5978503869303</v>
      </c>
      <c r="L16" s="30">
        <f>TI_EHG_E_E!L16+TI_EHG_CHP_E!L16+TI_EHG_H_E!L16+TI_EHG_EDHP!L16+TI_EHG_EB!L16+TI_EHG_EPS!L16+TI_EHG_DHEP!L16</f>
        <v>870.92957867583834</v>
      </c>
      <c r="M16" s="30">
        <f>TI_EHG_E_E!M16+TI_EHG_CHP_E!M16+TI_EHG_H_E!M16+TI_EHG_EDHP!M16+TI_EHG_EB!M16+TI_EHG_EPS!M16+TI_EHG_DHEP!M16</f>
        <v>810.58134135855551</v>
      </c>
      <c r="N16" s="30">
        <f>TI_EHG_E_E!N16+TI_EHG_CHP_E!N16+TI_EHG_H_E!N16+TI_EHG_EDHP!N16+TI_EHG_EB!N16+TI_EHG_EPS!N16+TI_EHG_DHEP!N16</f>
        <v>673.71865864144445</v>
      </c>
      <c r="O16" s="30">
        <f>TI_EHG_E_E!O16+TI_EHG_CHP_E!O16+TI_EHG_H_E!O16+TI_EHG_EDHP!O16+TI_EHG_EB!O16+TI_EHG_EPS!O16+TI_EHG_DHEP!O16</f>
        <v>725.64703353396385</v>
      </c>
      <c r="P16" s="30">
        <f>TI_EHG_E_E!P16+TI_EHG_CHP_E!P16+TI_EHG_H_E!P16+TI_EHG_EDHP!P16+TI_EHG_EB!P16+TI_EHG_EPS!P16+TI_EHG_DHEP!P16</f>
        <v>892.34600171969032</v>
      </c>
      <c r="Q16" s="30">
        <f>TI_EHG_E_E!Q16+TI_EHG_CHP_E!Q16+TI_EHG_H_E!Q16+TI_EHG_EDHP!Q16+TI_EHG_EB!Q16+TI_EHG_EPS!Q16+TI_EHG_DHEP!Q16</f>
        <v>842.81702493551165</v>
      </c>
      <c r="R16" s="30">
        <f>TI_EHG_E_E!R16+TI_EHG_CHP_E!R16+TI_EHG_H_E!R16+TI_EHG_EDHP!R16+TI_EHG_EB!R16+TI_EHG_EPS!R16+TI_EHG_DHEP!R16</f>
        <v>791.78589853826304</v>
      </c>
      <c r="S16" s="30">
        <f>TI_EHG_E_E!S16+TI_EHG_CHP_E!S16+TI_EHG_H_E!S16+TI_EHG_EDHP!S16+TI_EHG_EB!S16+TI_EHG_EPS!S16+TI_EHG_DHEP!S16</f>
        <v>813.31324161650889</v>
      </c>
      <c r="T16" s="30">
        <f>TI_EHG_E_E!T16+TI_EHG_CHP_E!T16+TI_EHG_H_E!T16+TI_EHG_EDHP!T16+TI_EHG_EB!T16+TI_EHG_EPS!T16+TI_EHG_DHEP!T16</f>
        <v>720.96818572656912</v>
      </c>
      <c r="U16" s="30">
        <f>TI_EHG_E_E!U16+TI_EHG_CHP_E!U16+TI_EHG_H_E!U16+TI_EHG_EDHP!U16+TI_EHG_EB!U16+TI_EHG_EPS!U16+TI_EHG_DHEP!U16</f>
        <v>667.7580395528804</v>
      </c>
      <c r="V16" s="30">
        <f>TI_EHG_E_E!V16+TI_EHG_CHP_E!V16+TI_EHG_H_E!V16+TI_EHG_EDHP!V16+TI_EHG_EB!V16+TI_EHG_EPS!V16+TI_EHG_DHEP!V16</f>
        <v>558.08452278589857</v>
      </c>
      <c r="W16" s="30">
        <f>TI_EHG_E_E!W16+TI_EHG_CHP_E!W16+TI_EHG_H_E!W16+TI_EHG_EDHP!W16+TI_EHG_EB!W16+TI_EHG_EPS!W16+TI_EHG_DHEP!W16</f>
        <v>493.06397248495261</v>
      </c>
      <c r="X16" s="30">
        <f>TI_EHG_E_E!X16+TI_EHG_CHP_E!X16+TI_EHG_H_E!X16+TI_EHG_EDHP!X16+TI_EHG_EB!X16+TI_EHG_EPS!X16+TI_EHG_DHEP!X16</f>
        <v>535.97876182287177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" si="15">SUM(C18:C21)</f>
        <v>7630.6090283748927</v>
      </c>
      <c r="D17" s="31">
        <f t="shared" ref="D17:W17" si="16">SUM(D18:D21)</f>
        <v>7569.2397248495263</v>
      </c>
      <c r="E17" s="31">
        <f t="shared" si="16"/>
        <v>7574.8914875322434</v>
      </c>
      <c r="F17" s="31">
        <f t="shared" si="16"/>
        <v>7720.9697334479788</v>
      </c>
      <c r="G17" s="31">
        <f t="shared" si="16"/>
        <v>7894.9073086844355</v>
      </c>
      <c r="H17" s="31">
        <f t="shared" si="16"/>
        <v>8076.5257953568344</v>
      </c>
      <c r="I17" s="31">
        <f t="shared" si="16"/>
        <v>8400.7278589853813</v>
      </c>
      <c r="J17" s="31">
        <f t="shared" si="16"/>
        <v>9202.5162510748069</v>
      </c>
      <c r="K17" s="31">
        <f t="shared" si="16"/>
        <v>8588.9838349097154</v>
      </c>
      <c r="L17" s="31">
        <f t="shared" si="16"/>
        <v>5931.0552880481519</v>
      </c>
      <c r="M17" s="31">
        <f t="shared" si="16"/>
        <v>8020.2417024935503</v>
      </c>
      <c r="N17" s="31">
        <f t="shared" si="16"/>
        <v>7886.9121238177113</v>
      </c>
      <c r="O17" s="31">
        <f t="shared" si="16"/>
        <v>7935.1557179707652</v>
      </c>
      <c r="P17" s="31">
        <f t="shared" si="16"/>
        <v>7806.1791917454848</v>
      </c>
      <c r="Q17" s="31">
        <f t="shared" si="16"/>
        <v>8068.4492691315563</v>
      </c>
      <c r="R17" s="31">
        <f t="shared" si="16"/>
        <v>8089.1876182287187</v>
      </c>
      <c r="S17" s="31">
        <f t="shared" si="16"/>
        <v>8018.9680137575224</v>
      </c>
      <c r="T17" s="31">
        <f t="shared" si="16"/>
        <v>8160.2465176268261</v>
      </c>
      <c r="U17" s="31">
        <f t="shared" si="16"/>
        <v>7923.3743766122088</v>
      </c>
      <c r="V17" s="31">
        <f t="shared" si="16"/>
        <v>7556.733190025795</v>
      </c>
      <c r="W17" s="31">
        <f t="shared" si="16"/>
        <v>6433.6644883920881</v>
      </c>
      <c r="X17" s="31">
        <f t="shared" ref="X17" si="17">SUM(X18:X21)</f>
        <v>6986.1037833190012</v>
      </c>
    </row>
    <row r="18" spans="1:24" ht="11.25" customHeight="1" x14ac:dyDescent="0.2">
      <c r="A18" s="22" t="s">
        <v>27</v>
      </c>
      <c r="B18" s="23" t="s">
        <v>28</v>
      </c>
      <c r="C18" s="30">
        <f>TI_EHG_E_E!C18+TI_EHG_CHP_E!C18+TI_EHG_H_E!C18+TI_EHG_EDHP!C18+TI_EHG_EB!C18+TI_EHG_EPS!C18+TI_EHG_DHEP!C18</f>
        <v>313.71229578675843</v>
      </c>
      <c r="D18" s="30">
        <f>TI_EHG_E_E!D18+TI_EHG_CHP_E!D18+TI_EHG_H_E!D18+TI_EHG_EDHP!D18+TI_EHG_EB!D18+TI_EHG_EPS!D18+TI_EHG_DHEP!D18</f>
        <v>341.67919174548581</v>
      </c>
      <c r="E18" s="30">
        <f>TI_EHG_E_E!E18+TI_EHG_CHP_E!E18+TI_EHG_H_E!E18+TI_EHG_EDHP!E18+TI_EHG_EB!E18+TI_EHG_EPS!E18+TI_EHG_DHEP!E18</f>
        <v>346.63207222699913</v>
      </c>
      <c r="F18" s="30">
        <f>TI_EHG_E_E!F18+TI_EHG_CHP_E!F18+TI_EHG_H_E!F18+TI_EHG_EDHP!F18+TI_EHG_EB!F18+TI_EHG_EPS!F18+TI_EHG_DHEP!F18</f>
        <v>372.64625967325878</v>
      </c>
      <c r="G18" s="30">
        <f>TI_EHG_E_E!G18+TI_EHG_CHP_E!G18+TI_EHG_H_E!G18+TI_EHG_EDHP!G18+TI_EHG_EB!G18+TI_EHG_EPS!G18+TI_EHG_DHEP!G18</f>
        <v>366.36457437661215</v>
      </c>
      <c r="H18" s="30">
        <f>TI_EHG_E_E!H18+TI_EHG_CHP_E!H18+TI_EHG_H_E!H18+TI_EHG_EDHP!H18+TI_EHG_EB!H18+TI_EHG_EPS!H18+TI_EHG_DHEP!H18</f>
        <v>388.9901977644023</v>
      </c>
      <c r="I18" s="30">
        <f>TI_EHG_E_E!I18+TI_EHG_CHP_E!I18+TI_EHG_H_E!I18+TI_EHG_EDHP!I18+TI_EHG_EB!I18+TI_EHG_EPS!I18+TI_EHG_DHEP!I18</f>
        <v>410.83602751504714</v>
      </c>
      <c r="J18" s="30">
        <f>TI_EHG_E_E!J18+TI_EHG_CHP_E!J18+TI_EHG_H_E!J18+TI_EHG_EDHP!J18+TI_EHG_EB!J18+TI_EHG_EPS!J18+TI_EHG_DHEP!J18</f>
        <v>403.03662940670677</v>
      </c>
      <c r="K18" s="30">
        <f>TI_EHG_E_E!K18+TI_EHG_CHP_E!K18+TI_EHG_H_E!K18+TI_EHG_EDHP!K18+TI_EHG_EB!K18+TI_EHG_EPS!K18+TI_EHG_DHEP!K18</f>
        <v>442.0647463456578</v>
      </c>
      <c r="L18" s="30">
        <f>TI_EHG_E_E!L18+TI_EHG_CHP_E!L18+TI_EHG_H_E!L18+TI_EHG_EDHP!L18+TI_EHG_EB!L18+TI_EHG_EPS!L18+TI_EHG_DHEP!L18</f>
        <v>439.89544282029237</v>
      </c>
      <c r="M18" s="30">
        <f>TI_EHG_E_E!M18+TI_EHG_CHP_E!M18+TI_EHG_H_E!M18+TI_EHG_EDHP!M18+TI_EHG_EB!M18+TI_EHG_EPS!M18+TI_EHG_DHEP!M18</f>
        <v>447.65202063628539</v>
      </c>
      <c r="N18" s="30">
        <f>TI_EHG_E_E!N18+TI_EHG_CHP_E!N18+TI_EHG_H_E!N18+TI_EHG_EDHP!N18+TI_EHG_EB!N18+TI_EHG_EPS!N18+TI_EHG_DHEP!N18</f>
        <v>450.04565778159923</v>
      </c>
      <c r="O18" s="30">
        <f>TI_EHG_E_E!O18+TI_EHG_CHP_E!O18+TI_EHG_H_E!O18+TI_EHG_EDHP!O18+TI_EHG_EB!O18+TI_EHG_EPS!O18+TI_EHG_DHEP!O18</f>
        <v>420.15167669819431</v>
      </c>
      <c r="P18" s="30">
        <f>TI_EHG_E_E!P18+TI_EHG_CHP_E!P18+TI_EHG_H_E!P18+TI_EHG_EDHP!P18+TI_EHG_EB!P18+TI_EHG_EPS!P18+TI_EHG_DHEP!P18</f>
        <v>416.96079105760958</v>
      </c>
      <c r="Q18" s="30">
        <f>TI_EHG_E_E!Q18+TI_EHG_CHP_E!Q18+TI_EHG_H_E!Q18+TI_EHG_EDHP!Q18+TI_EHG_EB!Q18+TI_EHG_EPS!Q18+TI_EHG_DHEP!Q18</f>
        <v>433.88237317282886</v>
      </c>
      <c r="R18" s="30">
        <f>TI_EHG_E_E!R18+TI_EHG_CHP_E!R18+TI_EHG_H_E!R18+TI_EHG_EDHP!R18+TI_EHG_EB!R18+TI_EHG_EPS!R18+TI_EHG_DHEP!R18</f>
        <v>426.25546001719687</v>
      </c>
      <c r="S18" s="30">
        <f>TI_EHG_E_E!S18+TI_EHG_CHP_E!S18+TI_EHG_H_E!S18+TI_EHG_EDHP!S18+TI_EHG_EB!S18+TI_EHG_EPS!S18+TI_EHG_DHEP!S18</f>
        <v>387.96629406706785</v>
      </c>
      <c r="T18" s="30">
        <f>TI_EHG_E_E!T18+TI_EHG_CHP_E!T18+TI_EHG_H_E!T18+TI_EHG_EDHP!T18+TI_EHG_EB!T18+TI_EHG_EPS!T18+TI_EHG_DHEP!T18</f>
        <v>366.48374892519337</v>
      </c>
      <c r="U18" s="30">
        <f>TI_EHG_E_E!U18+TI_EHG_CHP_E!U18+TI_EHG_H_E!U18+TI_EHG_EDHP!U18+TI_EHG_EB!U18+TI_EHG_EPS!U18+TI_EHG_DHEP!U18</f>
        <v>359.63447979363713</v>
      </c>
      <c r="V18" s="30">
        <f>TI_EHG_E_E!V18+TI_EHG_CHP_E!V18+TI_EHG_H_E!V18+TI_EHG_EDHP!V18+TI_EHG_EB!V18+TI_EHG_EPS!V18+TI_EHG_DHEP!V18</f>
        <v>335.36517626827174</v>
      </c>
      <c r="W18" s="30">
        <f>TI_EHG_E_E!W18+TI_EHG_CHP_E!W18+TI_EHG_H_E!W18+TI_EHG_EDHP!W18+TI_EHG_EB!W18+TI_EHG_EPS!W18+TI_EHG_DHEP!W18</f>
        <v>253.05666380051585</v>
      </c>
      <c r="X18" s="30">
        <f>TI_EHG_E_E!X18+TI_EHG_CHP_E!X18+TI_EHG_H_E!X18+TI_EHG_EDHP!X18+TI_EHG_EB!X18+TI_EHG_EPS!X18+TI_EHG_DHEP!X18</f>
        <v>56.88856405846947</v>
      </c>
    </row>
    <row r="19" spans="1:24" ht="11.25" customHeight="1" x14ac:dyDescent="0.2">
      <c r="A19" s="22" t="s">
        <v>29</v>
      </c>
      <c r="B19" s="23" t="s">
        <v>30</v>
      </c>
      <c r="C19" s="30">
        <f>TI_EHG_E_E!C19+TI_EHG_CHP_E!C19+TI_EHG_H_E!C19+TI_EHG_EDHP!C19+TI_EHG_EB!C19+TI_EHG_EPS!C19+TI_EHG_DHEP!C19</f>
        <v>1881.9824591573513</v>
      </c>
      <c r="D19" s="30">
        <f>TI_EHG_E_E!D19+TI_EHG_CHP_E!D19+TI_EHG_H_E!D19+TI_EHG_EDHP!D19+TI_EHG_EB!D19+TI_EHG_EPS!D19+TI_EHG_DHEP!D19</f>
        <v>1671.0018056749784</v>
      </c>
      <c r="E19" s="30">
        <f>TI_EHG_E_E!E19+TI_EHG_CHP_E!E19+TI_EHG_H_E!E19+TI_EHG_EDHP!E19+TI_EHG_EB!E19+TI_EHG_EPS!E19+TI_EHG_DHEP!E19</f>
        <v>1539.9294067067929</v>
      </c>
      <c r="F19" s="30">
        <f>TI_EHG_E_E!F19+TI_EHG_CHP_E!F19+TI_EHG_H_E!F19+TI_EHG_EDHP!F19+TI_EHG_EB!F19+TI_EHG_EPS!F19+TI_EHG_DHEP!F19</f>
        <v>1677.4528804815131</v>
      </c>
      <c r="G19" s="30">
        <f>TI_EHG_E_E!G19+TI_EHG_CHP_E!G19+TI_EHG_H_E!G19+TI_EHG_EDHP!G19+TI_EHG_EB!G19+TI_EHG_EPS!G19+TI_EHG_DHEP!G19</f>
        <v>1567.6177987962164</v>
      </c>
      <c r="H19" s="30">
        <f>TI_EHG_E_E!H19+TI_EHG_CHP_E!H19+TI_EHG_H_E!H19+TI_EHG_EDHP!H19+TI_EHG_EB!H19+TI_EHG_EPS!H19+TI_EHG_DHEP!H19</f>
        <v>1528.093121238177</v>
      </c>
      <c r="I19" s="30">
        <f>TI_EHG_E_E!I19+TI_EHG_CHP_E!I19+TI_EHG_H_E!I19+TI_EHG_EDHP!I19+TI_EHG_EB!I19+TI_EHG_EPS!I19+TI_EHG_DHEP!I19</f>
        <v>1654.0526225279445</v>
      </c>
      <c r="J19" s="30">
        <f>TI_EHG_E_E!J19+TI_EHG_CHP_E!J19+TI_EHG_H_E!J19+TI_EHG_EDHP!J19+TI_EHG_EB!J19+TI_EHG_EPS!J19+TI_EHG_DHEP!J19</f>
        <v>1947.3266552020634</v>
      </c>
      <c r="K19" s="30">
        <f>TI_EHG_E_E!K19+TI_EHG_CHP_E!K19+TI_EHG_H_E!K19+TI_EHG_EDHP!K19+TI_EHG_EB!K19+TI_EHG_EPS!K19+TI_EHG_DHEP!K19</f>
        <v>1823.8012897678418</v>
      </c>
      <c r="L19" s="30">
        <f>TI_EHG_E_E!L19+TI_EHG_CHP_E!L19+TI_EHG_H_E!L19+TI_EHG_EDHP!L19+TI_EHG_EB!L19+TI_EHG_EPS!L19+TI_EHG_DHEP!L19</f>
        <v>1424.9901977644022</v>
      </c>
      <c r="M19" s="30">
        <f>TI_EHG_E_E!M19+TI_EHG_CHP_E!M19+TI_EHG_H_E!M19+TI_EHG_EDHP!M19+TI_EHG_EB!M19+TI_EHG_EPS!M19+TI_EHG_DHEP!M19</f>
        <v>1729.8190025795354</v>
      </c>
      <c r="N19" s="30">
        <f>TI_EHG_E_E!N19+TI_EHG_CHP_E!N19+TI_EHG_H_E!N19+TI_EHG_EDHP!N19+TI_EHG_EB!N19+TI_EHG_EPS!N19+TI_EHG_DHEP!N19</f>
        <v>1666.7748065348235</v>
      </c>
      <c r="O19" s="30">
        <f>TI_EHG_E_E!O19+TI_EHG_CHP_E!O19+TI_EHG_H_E!O19+TI_EHG_EDHP!O19+TI_EHG_EB!O19+TI_EHG_EPS!O19+TI_EHG_DHEP!O19</f>
        <v>1809.7185726569214</v>
      </c>
      <c r="P19" s="30">
        <f>TI_EHG_E_E!P19+TI_EHG_CHP_E!P19+TI_EHG_H_E!P19+TI_EHG_EDHP!P19+TI_EHG_EB!P19+TI_EHG_EPS!P19+TI_EHG_DHEP!P19</f>
        <v>1726.8124677558039</v>
      </c>
      <c r="Q19" s="30">
        <f>TI_EHG_E_E!Q19+TI_EHG_CHP_E!Q19+TI_EHG_H_E!Q19+TI_EHG_EDHP!Q19+TI_EHG_EB!Q19+TI_EHG_EPS!Q19+TI_EHG_DHEP!Q19</f>
        <v>1653.1947549441099</v>
      </c>
      <c r="R19" s="30">
        <f>TI_EHG_E_E!R19+TI_EHG_CHP_E!R19+TI_EHG_H_E!R19+TI_EHG_EDHP!R19+TI_EHG_EB!R19+TI_EHG_EPS!R19+TI_EHG_DHEP!R19</f>
        <v>1871.4688736027515</v>
      </c>
      <c r="S19" s="30">
        <f>TI_EHG_E_E!S19+TI_EHG_CHP_E!S19+TI_EHG_H_E!S19+TI_EHG_EDHP!S19+TI_EHG_EB!S19+TI_EHG_EPS!S19+TI_EHG_DHEP!S19</f>
        <v>1940.5801375752367</v>
      </c>
      <c r="T19" s="30">
        <f>TI_EHG_E_E!T19+TI_EHG_CHP_E!T19+TI_EHG_H_E!T19+TI_EHG_EDHP!T19+TI_EHG_EB!T19+TI_EHG_EPS!T19+TI_EHG_DHEP!T19</f>
        <v>2049.0015477214101</v>
      </c>
      <c r="U19" s="30">
        <f>TI_EHG_E_E!U19+TI_EHG_CHP_E!U19+TI_EHG_H_E!U19+TI_EHG_EDHP!U19+TI_EHG_EB!U19+TI_EHG_EPS!U19+TI_EHG_DHEP!U19</f>
        <v>1944.2051590713672</v>
      </c>
      <c r="V19" s="30">
        <f>TI_EHG_E_E!V19+TI_EHG_CHP_E!V19+TI_EHG_H_E!V19+TI_EHG_EDHP!V19+TI_EHG_EB!V19+TI_EHG_EPS!V19+TI_EHG_DHEP!V19</f>
        <v>1870.4746345657779</v>
      </c>
      <c r="W19" s="30">
        <f>TI_EHG_E_E!W19+TI_EHG_CHP_E!W19+TI_EHG_H_E!W19+TI_EHG_EDHP!W19+TI_EHG_EB!W19+TI_EHG_EPS!W19+TI_EHG_DHEP!W19</f>
        <v>1642.1829750644883</v>
      </c>
      <c r="X19" s="30">
        <f>TI_EHG_E_E!X19+TI_EHG_CHP_E!X19+TI_EHG_H_E!X19+TI_EHG_EDHP!X19+TI_EHG_EB!X19+TI_EHG_EPS!X19+TI_EHG_DHEP!X19</f>
        <v>1643.9236457437662</v>
      </c>
    </row>
    <row r="20" spans="1:24" ht="11.25" customHeight="1" x14ac:dyDescent="0.2">
      <c r="A20" s="22" t="s">
        <v>31</v>
      </c>
      <c r="B20" s="23" t="s">
        <v>32</v>
      </c>
      <c r="C20" s="30">
        <f>TI_EHG_E_E!C20+TI_EHG_CHP_E!C20+TI_EHG_H_E!C20+TI_EHG_EDHP!C20+TI_EHG_EB!C20+TI_EHG_EPS!C20+TI_EHG_DHEP!C20</f>
        <v>5283.1993121238174</v>
      </c>
      <c r="D20" s="30">
        <f>TI_EHG_E_E!D20+TI_EHG_CHP_E!D20+TI_EHG_H_E!D20+TI_EHG_EDHP!D20+TI_EHG_EB!D20+TI_EHG_EPS!D20+TI_EHG_DHEP!D20</f>
        <v>5389.0322441960443</v>
      </c>
      <c r="E20" s="30">
        <f>TI_EHG_E_E!E20+TI_EHG_CHP_E!E20+TI_EHG_H_E!E20+TI_EHG_EDHP!E20+TI_EHG_EB!E20+TI_EHG_EPS!E20+TI_EHG_DHEP!E20</f>
        <v>5514.3785038693031</v>
      </c>
      <c r="F20" s="30">
        <f>TI_EHG_E_E!F20+TI_EHG_CHP_E!F20+TI_EHG_H_E!F20+TI_EHG_EDHP!F20+TI_EHG_EB!F20+TI_EHG_EPS!F20+TI_EHG_DHEP!F20</f>
        <v>5226.7365434221838</v>
      </c>
      <c r="G20" s="30">
        <f>TI_EHG_E_E!G20+TI_EHG_CHP_E!G20+TI_EHG_H_E!G20+TI_EHG_EDHP!G20+TI_EHG_EB!G20+TI_EHG_EPS!G20+TI_EHG_DHEP!G20</f>
        <v>5463.026655202063</v>
      </c>
      <c r="H20" s="30">
        <f>TI_EHG_E_E!H20+TI_EHG_CHP_E!H20+TI_EHG_H_E!H20+TI_EHG_EDHP!H20+TI_EHG_EB!H20+TI_EHG_EPS!H20+TI_EHG_DHEP!H20</f>
        <v>5614.0604471195184</v>
      </c>
      <c r="I20" s="30">
        <f>TI_EHG_E_E!I20+TI_EHG_CHP_E!I20+TI_EHG_H_E!I20+TI_EHG_EDHP!I20+TI_EHG_EB!I20+TI_EHG_EPS!I20+TI_EHG_DHEP!I20</f>
        <v>5858.8534823731716</v>
      </c>
      <c r="J20" s="30">
        <f>TI_EHG_E_E!J20+TI_EHG_CHP_E!J20+TI_EHG_H_E!J20+TI_EHG_EDHP!J20+TI_EHG_EB!J20+TI_EHG_EPS!J20+TI_EHG_DHEP!J20</f>
        <v>6351.452622527946</v>
      </c>
      <c r="K20" s="30">
        <f>TI_EHG_E_E!K20+TI_EHG_CHP_E!K20+TI_EHG_H_E!K20+TI_EHG_EDHP!K20+TI_EHG_EB!K20+TI_EHG_EPS!K20+TI_EHG_DHEP!K20</f>
        <v>5908.692691315563</v>
      </c>
      <c r="L20" s="30">
        <f>TI_EHG_E_E!L20+TI_EHG_CHP_E!L20+TI_EHG_H_E!L20+TI_EHG_EDHP!L20+TI_EHG_EB!L20+TI_EHG_EPS!L20+TI_EHG_DHEP!L20</f>
        <v>3693.9600171969046</v>
      </c>
      <c r="M20" s="30">
        <f>TI_EHG_E_E!M20+TI_EHG_CHP_E!M20+TI_EHG_H_E!M20+TI_EHG_EDHP!M20+TI_EHG_EB!M20+TI_EHG_EPS!M20+TI_EHG_DHEP!M20</f>
        <v>5390.4326741186578</v>
      </c>
      <c r="N20" s="30">
        <f>TI_EHG_E_E!N20+TI_EHG_CHP_E!N20+TI_EHG_H_E!N20+TI_EHG_EDHP!N20+TI_EHG_EB!N20+TI_EHG_EPS!N20+TI_EHG_DHEP!N20</f>
        <v>5310.6030094582966</v>
      </c>
      <c r="O20" s="30">
        <f>TI_EHG_E_E!O20+TI_EHG_CHP_E!O20+TI_EHG_H_E!O20+TI_EHG_EDHP!O20+TI_EHG_EB!O20+TI_EHG_EPS!O20+TI_EHG_DHEP!O20</f>
        <v>5179.8484092863282</v>
      </c>
      <c r="P20" s="30">
        <f>TI_EHG_E_E!P20+TI_EHG_CHP_E!P20+TI_EHG_H_E!P20+TI_EHG_EDHP!P20+TI_EHG_EB!P20+TI_EHG_EPS!P20+TI_EHG_DHEP!P20</f>
        <v>5143.8898538263111</v>
      </c>
      <c r="Q20" s="30">
        <f>TI_EHG_E_E!Q20+TI_EHG_CHP_E!Q20+TI_EHG_H_E!Q20+TI_EHG_EDHP!Q20+TI_EHG_EB!Q20+TI_EHG_EPS!Q20+TI_EHG_DHEP!Q20</f>
        <v>5445.5920894239034</v>
      </c>
      <c r="R20" s="30">
        <f>TI_EHG_E_E!R20+TI_EHG_CHP_E!R20+TI_EHG_H_E!R20+TI_EHG_EDHP!R20+TI_EHG_EB!R20+TI_EHG_EPS!R20+TI_EHG_DHEP!R20</f>
        <v>5178.6466036113507</v>
      </c>
      <c r="S20" s="30">
        <f>TI_EHG_E_E!S20+TI_EHG_CHP_E!S20+TI_EHG_H_E!S20+TI_EHG_EDHP!S20+TI_EHG_EB!S20+TI_EHG_EPS!S20+TI_EHG_DHEP!S20</f>
        <v>5186.8899398108333</v>
      </c>
      <c r="T20" s="30">
        <f>TI_EHG_E_E!T20+TI_EHG_CHP_E!T20+TI_EHG_H_E!T20+TI_EHG_EDHP!T20+TI_EHG_EB!T20+TI_EHG_EPS!T20+TI_EHG_DHEP!T20</f>
        <v>5209.5713671539115</v>
      </c>
      <c r="U20" s="30">
        <f>TI_EHG_E_E!U20+TI_EHG_CHP_E!U20+TI_EHG_H_E!U20+TI_EHG_EDHP!U20+TI_EHG_EB!U20+TI_EHG_EPS!U20+TI_EHG_DHEP!U20</f>
        <v>5151.7079105760949</v>
      </c>
      <c r="V20" s="30">
        <f>TI_EHG_E_E!V20+TI_EHG_CHP_E!V20+TI_EHG_H_E!V20+TI_EHG_EDHP!V20+TI_EHG_EB!V20+TI_EHG_EPS!V20+TI_EHG_DHEP!V20</f>
        <v>4847.46638005159</v>
      </c>
      <c r="W20" s="30">
        <f>TI_EHG_E_E!W20+TI_EHG_CHP_E!W20+TI_EHG_H_E!W20+TI_EHG_EDHP!W20+TI_EHG_EB!W20+TI_EHG_EPS!W20+TI_EHG_DHEP!W20</f>
        <v>4111.3249355116068</v>
      </c>
      <c r="X20" s="30">
        <f>TI_EHG_E_E!X20+TI_EHG_CHP_E!X20+TI_EHG_H_E!X20+TI_EHG_EDHP!X20+TI_EHG_EB!X20+TI_EHG_EPS!X20+TI_EHG_DHEP!X20</f>
        <v>4893.6820292347365</v>
      </c>
    </row>
    <row r="21" spans="1:24" ht="11.25" customHeight="1" x14ac:dyDescent="0.2">
      <c r="A21" s="22" t="s">
        <v>33</v>
      </c>
      <c r="B21" s="23" t="s">
        <v>34</v>
      </c>
      <c r="C21" s="30">
        <f>TI_EHG_E_E!C21+TI_EHG_CHP_E!C21+TI_EHG_H_E!C21+TI_EHG_EDHP!C21+TI_EHG_EB!C21+TI_EHG_EPS!C21+TI_EHG_DHEP!C21</f>
        <v>151.71496130696471</v>
      </c>
      <c r="D21" s="30">
        <f>TI_EHG_E_E!D21+TI_EHG_CHP_E!D21+TI_EHG_H_E!D21+TI_EHG_EDHP!D21+TI_EHG_EB!D21+TI_EHG_EPS!D21+TI_EHG_DHEP!D21</f>
        <v>167.52648323301804</v>
      </c>
      <c r="E21" s="30">
        <f>TI_EHG_E_E!E21+TI_EHG_CHP_E!E21+TI_EHG_H_E!E21+TI_EHG_EDHP!E21+TI_EHG_EB!E21+TI_EHG_EPS!E21+TI_EHG_DHEP!E21</f>
        <v>173.95150472914875</v>
      </c>
      <c r="F21" s="30">
        <f>TI_EHG_E_E!F21+TI_EHG_CHP_E!F21+TI_EHG_H_E!F21+TI_EHG_EDHP!F21+TI_EHG_EB!F21+TI_EHG_EPS!F21+TI_EHG_DHEP!F21</f>
        <v>444.13404987102325</v>
      </c>
      <c r="G21" s="30">
        <f>TI_EHG_E_E!G21+TI_EHG_CHP_E!G21+TI_EHG_H_E!G21+TI_EHG_EDHP!G21+TI_EHG_EB!G21+TI_EHG_EPS!G21+TI_EHG_DHEP!G21</f>
        <v>497.89828030954425</v>
      </c>
      <c r="H21" s="30">
        <f>TI_EHG_E_E!H21+TI_EHG_CHP_E!H21+TI_EHG_H_E!H21+TI_EHG_EDHP!H21+TI_EHG_EB!H21+TI_EHG_EPS!H21+TI_EHG_DHEP!H21</f>
        <v>545.38202923473773</v>
      </c>
      <c r="I21" s="30">
        <f>TI_EHG_E_E!I21+TI_EHG_CHP_E!I21+TI_EHG_H_E!I21+TI_EHG_EDHP!I21+TI_EHG_EB!I21+TI_EHG_EPS!I21+TI_EHG_DHEP!I21</f>
        <v>476.9857265692176</v>
      </c>
      <c r="J21" s="30">
        <f>TI_EHG_E_E!J21+TI_EHG_CHP_E!J21+TI_EHG_H_E!J21+TI_EHG_EDHP!J21+TI_EHG_EB!J21+TI_EHG_EPS!J21+TI_EHG_DHEP!J21</f>
        <v>500.70034393809107</v>
      </c>
      <c r="K21" s="30">
        <f>TI_EHG_E_E!K21+TI_EHG_CHP_E!K21+TI_EHG_H_E!K21+TI_EHG_EDHP!K21+TI_EHG_EB!K21+TI_EHG_EPS!K21+TI_EHG_DHEP!K21</f>
        <v>414.42510748065342</v>
      </c>
      <c r="L21" s="30">
        <f>TI_EHG_E_E!L21+TI_EHG_CHP_E!L21+TI_EHG_H_E!L21+TI_EHG_EDHP!L21+TI_EHG_EB!L21+TI_EHG_EPS!L21+TI_EHG_DHEP!L21</f>
        <v>372.20963026655193</v>
      </c>
      <c r="M21" s="30">
        <f>TI_EHG_E_E!M21+TI_EHG_CHP_E!M21+TI_EHG_H_E!M21+TI_EHG_EDHP!M21+TI_EHG_EB!M21+TI_EHG_EPS!M21+TI_EHG_DHEP!M21</f>
        <v>452.33800515907137</v>
      </c>
      <c r="N21" s="30">
        <f>TI_EHG_E_E!N21+TI_EHG_CHP_E!N21+TI_EHG_H_E!N21+TI_EHG_EDHP!N21+TI_EHG_EB!N21+TI_EHG_EPS!N21+TI_EHG_DHEP!N21</f>
        <v>459.48865004299216</v>
      </c>
      <c r="O21" s="30">
        <f>TI_EHG_E_E!O21+TI_EHG_CHP_E!O21+TI_EHG_H_E!O21+TI_EHG_EDHP!O21+TI_EHG_EB!O21+TI_EHG_EPS!O21+TI_EHG_DHEP!O21</f>
        <v>525.43705932932062</v>
      </c>
      <c r="P21" s="30">
        <f>TI_EHG_E_E!P21+TI_EHG_CHP_E!P21+TI_EHG_H_E!P21+TI_EHG_EDHP!P21+TI_EHG_EB!P21+TI_EHG_EPS!P21+TI_EHG_DHEP!P21</f>
        <v>518.51607910576104</v>
      </c>
      <c r="Q21" s="30">
        <f>TI_EHG_E_E!Q21+TI_EHG_CHP_E!Q21+TI_EHG_H_E!Q21+TI_EHG_EDHP!Q21+TI_EHG_EB!Q21+TI_EHG_EPS!Q21+TI_EHG_DHEP!Q21</f>
        <v>535.78005159071358</v>
      </c>
      <c r="R21" s="30">
        <f>TI_EHG_E_E!R21+TI_EHG_CHP_E!R21+TI_EHG_H_E!R21+TI_EHG_EDHP!R21+TI_EHG_EB!R21+TI_EHG_EPS!R21+TI_EHG_DHEP!R21</f>
        <v>612.81668099742035</v>
      </c>
      <c r="S21" s="30">
        <f>TI_EHG_E_E!S21+TI_EHG_CHP_E!S21+TI_EHG_H_E!S21+TI_EHG_EDHP!S21+TI_EHG_EB!S21+TI_EHG_EPS!S21+TI_EHG_DHEP!S21</f>
        <v>503.53164230438523</v>
      </c>
      <c r="T21" s="30">
        <f>TI_EHG_E_E!T21+TI_EHG_CHP_E!T21+TI_EHG_H_E!T21+TI_EHG_EDHP!T21+TI_EHG_EB!T21+TI_EHG_EPS!T21+TI_EHG_DHEP!T21</f>
        <v>535.18985382631138</v>
      </c>
      <c r="U21" s="30">
        <f>TI_EHG_E_E!U21+TI_EHG_CHP_E!U21+TI_EHG_H_E!U21+TI_EHG_EDHP!U21+TI_EHG_EB!U21+TI_EHG_EPS!U21+TI_EHG_DHEP!U21</f>
        <v>467.82682717110913</v>
      </c>
      <c r="V21" s="30">
        <f>TI_EHG_E_E!V21+TI_EHG_CHP_E!V21+TI_EHG_H_E!V21+TI_EHG_EDHP!V21+TI_EHG_EB!V21+TI_EHG_EPS!V21+TI_EHG_DHEP!V21</f>
        <v>503.42699914015486</v>
      </c>
      <c r="W21" s="30">
        <f>TI_EHG_E_E!W21+TI_EHG_CHP_E!W21+TI_EHG_H_E!W21+TI_EHG_EDHP!W21+TI_EHG_EB!W21+TI_EHG_EPS!W21+TI_EHG_DHEP!W21</f>
        <v>427.09991401547711</v>
      </c>
      <c r="X21" s="30">
        <f>TI_EHG_E_E!X21+TI_EHG_CHP_E!X21+TI_EHG_H_E!X21+TI_EHG_EDHP!X21+TI_EHG_EB!X21+TI_EHG_EPS!X21+TI_EHG_DHEP!X21</f>
        <v>391.60954428202916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" si="18">SUM(C23:C24)</f>
        <v>1990.4912295786758</v>
      </c>
      <c r="D22" s="31">
        <f t="shared" ref="D22:W22" si="19">SUM(D23:D24)</f>
        <v>2636.7734307824594</v>
      </c>
      <c r="E22" s="31">
        <f t="shared" si="19"/>
        <v>2868.6322441960447</v>
      </c>
      <c r="F22" s="31">
        <f t="shared" si="19"/>
        <v>3033.2270851246772</v>
      </c>
      <c r="G22" s="31">
        <f t="shared" si="19"/>
        <v>2681.8426483233025</v>
      </c>
      <c r="H22" s="31">
        <f t="shared" si="19"/>
        <v>2265.114359415305</v>
      </c>
      <c r="I22" s="31">
        <f t="shared" si="19"/>
        <v>2720.9670679277724</v>
      </c>
      <c r="J22" s="31">
        <f t="shared" si="19"/>
        <v>2942.8773000859846</v>
      </c>
      <c r="K22" s="31">
        <f t="shared" si="19"/>
        <v>2671.9803095442821</v>
      </c>
      <c r="L22" s="31">
        <f t="shared" si="19"/>
        <v>2478.1892519346516</v>
      </c>
      <c r="M22" s="31">
        <f t="shared" si="19"/>
        <v>2846.051160791058</v>
      </c>
      <c r="N22" s="31">
        <f t="shared" si="19"/>
        <v>2532.9104901117798</v>
      </c>
      <c r="O22" s="31">
        <f t="shared" si="19"/>
        <v>2127.9242476354252</v>
      </c>
      <c r="P22" s="31">
        <f t="shared" si="19"/>
        <v>1885.3608770421324</v>
      </c>
      <c r="Q22" s="31">
        <f t="shared" si="19"/>
        <v>1933.3950128976783</v>
      </c>
      <c r="R22" s="31">
        <f t="shared" si="19"/>
        <v>1851.6346517626826</v>
      </c>
      <c r="S22" s="31">
        <f t="shared" si="19"/>
        <v>1803.1837489251932</v>
      </c>
      <c r="T22" s="31">
        <f t="shared" si="19"/>
        <v>1721.6658641444542</v>
      </c>
      <c r="U22" s="31">
        <f t="shared" si="19"/>
        <v>1926.564574376612</v>
      </c>
      <c r="V22" s="31">
        <f t="shared" si="19"/>
        <v>1701.1946689595873</v>
      </c>
      <c r="W22" s="31">
        <f t="shared" si="19"/>
        <v>1156.5036113499571</v>
      </c>
      <c r="X22" s="31">
        <f t="shared" ref="X22" si="20">SUM(X23:X24)</f>
        <v>906.61676698194321</v>
      </c>
    </row>
    <row r="23" spans="1:24" ht="11.25" customHeight="1" x14ac:dyDescent="0.2">
      <c r="A23" s="22" t="s">
        <v>37</v>
      </c>
      <c r="B23" s="23" t="s">
        <v>38</v>
      </c>
      <c r="C23" s="30">
        <f>TI_EHG_E_E!C23+TI_EHG_CHP_E!C23+TI_EHG_H_E!C23+TI_EHG_EDHP!C23+TI_EHG_EB!C23+TI_EHG_EPS!C23+TI_EHG_DHEP!C23</f>
        <v>1990.4912295786758</v>
      </c>
      <c r="D23" s="30">
        <f>TI_EHG_E_E!D23+TI_EHG_CHP_E!D23+TI_EHG_H_E!D23+TI_EHG_EDHP!D23+TI_EHG_EB!D23+TI_EHG_EPS!D23+TI_EHG_DHEP!D23</f>
        <v>2636.7734307824594</v>
      </c>
      <c r="E23" s="30">
        <f>TI_EHG_E_E!E23+TI_EHG_CHP_E!E23+TI_EHG_H_E!E23+TI_EHG_EDHP!E23+TI_EHG_EB!E23+TI_EHG_EPS!E23+TI_EHG_DHEP!E23</f>
        <v>2868.6322441960447</v>
      </c>
      <c r="F23" s="30">
        <f>TI_EHG_E_E!F23+TI_EHG_CHP_E!F23+TI_EHG_H_E!F23+TI_EHG_EDHP!F23+TI_EHG_EB!F23+TI_EHG_EPS!F23+TI_EHG_DHEP!F23</f>
        <v>3032.9094582975063</v>
      </c>
      <c r="G23" s="30">
        <f>TI_EHG_E_E!G23+TI_EHG_CHP_E!G23+TI_EHG_H_E!G23+TI_EHG_EDHP!G23+TI_EHG_EB!G23+TI_EHG_EPS!G23+TI_EHG_DHEP!G23</f>
        <v>2681.8426483233025</v>
      </c>
      <c r="H23" s="30">
        <f>TI_EHG_E_E!H23+TI_EHG_CHP_E!H23+TI_EHG_H_E!H23+TI_EHG_EDHP!H23+TI_EHG_EB!H23+TI_EHG_EPS!H23+TI_EHG_DHEP!H23</f>
        <v>2264.7967325881341</v>
      </c>
      <c r="I23" s="30">
        <f>TI_EHG_E_E!I23+TI_EHG_CHP_E!I23+TI_EHG_H_E!I23+TI_EHG_EDHP!I23+TI_EHG_EB!I23+TI_EHG_EPS!I23+TI_EHG_DHEP!I23</f>
        <v>2720.9670679277724</v>
      </c>
      <c r="J23" s="30">
        <f>TI_EHG_E_E!J23+TI_EHG_CHP_E!J23+TI_EHG_H_E!J23+TI_EHG_EDHP!J23+TI_EHG_EB!J23+TI_EHG_EPS!J23+TI_EHG_DHEP!J23</f>
        <v>2942.8773000859846</v>
      </c>
      <c r="K23" s="30">
        <f>TI_EHG_E_E!K23+TI_EHG_CHP_E!K23+TI_EHG_H_E!K23+TI_EHG_EDHP!K23+TI_EHG_EB!K23+TI_EHG_EPS!K23+TI_EHG_DHEP!K23</f>
        <v>2658.6599312123817</v>
      </c>
      <c r="L23" s="30">
        <f>TI_EHG_E_E!L23+TI_EHG_CHP_E!L23+TI_EHG_H_E!L23+TI_EHG_EDHP!L23+TI_EHG_EB!L23+TI_EHG_EPS!L23+TI_EHG_DHEP!L23</f>
        <v>2465.7621668099741</v>
      </c>
      <c r="M23" s="30">
        <f>TI_EHG_E_E!M23+TI_EHG_CHP_E!M23+TI_EHG_H_E!M23+TI_EHG_EDHP!M23+TI_EHG_EB!M23+TI_EHG_EPS!M23+TI_EHG_DHEP!M23</f>
        <v>2836.7672398968189</v>
      </c>
      <c r="N23" s="30">
        <f>TI_EHG_E_E!N23+TI_EHG_CHP_E!N23+TI_EHG_H_E!N23+TI_EHG_EDHP!N23+TI_EHG_EB!N23+TI_EHG_EPS!N23+TI_EHG_DHEP!N23</f>
        <v>2514.3426483233015</v>
      </c>
      <c r="O23" s="30">
        <f>TI_EHG_E_E!O23+TI_EHG_CHP_E!O23+TI_EHG_H_E!O23+TI_EHG_EDHP!O23+TI_EHG_EB!O23+TI_EHG_EPS!O23+TI_EHG_DHEP!O23</f>
        <v>2116.622012037833</v>
      </c>
      <c r="P23" s="30">
        <f>TI_EHG_E_E!P23+TI_EHG_CHP_E!P23+TI_EHG_H_E!P23+TI_EHG_EDHP!P23+TI_EHG_EB!P23+TI_EHG_EPS!P23+TI_EHG_DHEP!P23</f>
        <v>1878.0951848667239</v>
      </c>
      <c r="Q23" s="30">
        <f>TI_EHG_E_E!Q23+TI_EHG_CHP_E!Q23+TI_EHG_H_E!Q23+TI_EHG_EDHP!Q23+TI_EHG_EB!Q23+TI_EHG_EPS!Q23+TI_EHG_DHEP!Q23</f>
        <v>1929.7621668099741</v>
      </c>
      <c r="R23" s="30">
        <f>TI_EHG_E_E!R23+TI_EHG_CHP_E!R23+TI_EHG_H_E!R23+TI_EHG_EDHP!R23+TI_EHG_EB!R23+TI_EHG_EPS!R23+TI_EHG_DHEP!R23</f>
        <v>1848.0018056749784</v>
      </c>
      <c r="S23" s="30">
        <f>TI_EHG_E_E!S23+TI_EHG_CHP_E!S23+TI_EHG_H_E!S23+TI_EHG_EDHP!S23+TI_EHG_EB!S23+TI_EHG_EPS!S23+TI_EHG_DHEP!S23</f>
        <v>1802.7801375752363</v>
      </c>
      <c r="T23" s="30">
        <f>TI_EHG_E_E!T23+TI_EHG_CHP_E!T23+TI_EHG_H_E!T23+TI_EHG_EDHP!T23+TI_EHG_EB!T23+TI_EHG_EPS!T23+TI_EHG_DHEP!T23</f>
        <v>1721.2622527944973</v>
      </c>
      <c r="U23" s="30">
        <f>TI_EHG_E_E!U23+TI_EHG_CHP_E!U23+TI_EHG_H_E!U23+TI_EHG_EDHP!U23+TI_EHG_EB!U23+TI_EHG_EPS!U23+TI_EHG_DHEP!U23</f>
        <v>1926.5010318142731</v>
      </c>
      <c r="V23" s="30">
        <f>TI_EHG_E_E!V23+TI_EHG_CHP_E!V23+TI_EHG_H_E!V23+TI_EHG_EDHP!V23+TI_EHG_EB!V23+TI_EHG_EPS!V23+TI_EHG_DHEP!V23</f>
        <v>1700.600429922614</v>
      </c>
      <c r="W23" s="30">
        <f>TI_EHG_E_E!W23+TI_EHG_CHP_E!W23+TI_EHG_H_E!W23+TI_EHG_EDHP!W23+TI_EHG_EB!W23+TI_EHG_EPS!W23+TI_EHG_DHEP!W23</f>
        <v>1155.6010318142735</v>
      </c>
      <c r="X23" s="30">
        <f>TI_EHG_E_E!X23+TI_EHG_CHP_E!X23+TI_EHG_H_E!X23+TI_EHG_EDHP!X23+TI_EHG_EB!X23+TI_EHG_EPS!X23+TI_EHG_DHEP!X23</f>
        <v>906.61676698194321</v>
      </c>
    </row>
    <row r="24" spans="1:24" ht="11.25" customHeight="1" x14ac:dyDescent="0.2">
      <c r="A24" s="22" t="s">
        <v>39</v>
      </c>
      <c r="B24" s="23" t="s">
        <v>40</v>
      </c>
      <c r="C24" s="30">
        <f>TI_EHG_E_E!C24+TI_EHG_CHP_E!C24+TI_EHG_H_E!C24+TI_EHG_EDHP!C24+TI_EHG_EB!C24+TI_EHG_EPS!C24+TI_EHG_DHEP!C24</f>
        <v>0</v>
      </c>
      <c r="D24" s="30">
        <f>TI_EHG_E_E!D24+TI_EHG_CHP_E!D24+TI_EHG_H_E!D24+TI_EHG_EDHP!D24+TI_EHG_EB!D24+TI_EHG_EPS!D24+TI_EHG_DHEP!D24</f>
        <v>0</v>
      </c>
      <c r="E24" s="30">
        <f>TI_EHG_E_E!E24+TI_EHG_CHP_E!E24+TI_EHG_H_E!E24+TI_EHG_EDHP!E24+TI_EHG_EB!E24+TI_EHG_EPS!E24+TI_EHG_DHEP!E24</f>
        <v>0</v>
      </c>
      <c r="F24" s="30">
        <f>TI_EHG_E_E!F24+TI_EHG_CHP_E!F24+TI_EHG_H_E!F24+TI_EHG_EDHP!F24+TI_EHG_EB!F24+TI_EHG_EPS!F24+TI_EHG_DHEP!F24</f>
        <v>0.31762682717110918</v>
      </c>
      <c r="G24" s="30">
        <f>TI_EHG_E_E!G24+TI_EHG_CHP_E!G24+TI_EHG_H_E!G24+TI_EHG_EDHP!G24+TI_EHG_EB!G24+TI_EHG_EPS!G24+TI_EHG_DHEP!G24</f>
        <v>0</v>
      </c>
      <c r="H24" s="30">
        <f>TI_EHG_E_E!H24+TI_EHG_CHP_E!H24+TI_EHG_H_E!H24+TI_EHG_EDHP!H24+TI_EHG_EB!H24+TI_EHG_EPS!H24+TI_EHG_DHEP!H24</f>
        <v>0.31762682717110918</v>
      </c>
      <c r="I24" s="30">
        <f>TI_EHG_E_E!I24+TI_EHG_CHP_E!I24+TI_EHG_H_E!I24+TI_EHG_EDHP!I24+TI_EHG_EB!I24+TI_EHG_EPS!I24+TI_EHG_DHEP!I24</f>
        <v>0</v>
      </c>
      <c r="J24" s="30">
        <f>TI_EHG_E_E!J24+TI_EHG_CHP_E!J24+TI_EHG_H_E!J24+TI_EHG_EDHP!J24+TI_EHG_EB!J24+TI_EHG_EPS!J24+TI_EHG_DHEP!J24</f>
        <v>0</v>
      </c>
      <c r="K24" s="30">
        <f>TI_EHG_E_E!K24+TI_EHG_CHP_E!K24+TI_EHG_H_E!K24+TI_EHG_EDHP!K24+TI_EHG_EB!K24+TI_EHG_EPS!K24+TI_EHG_DHEP!K24</f>
        <v>13.320378331900256</v>
      </c>
      <c r="L24" s="30">
        <f>TI_EHG_E_E!L24+TI_EHG_CHP_E!L24+TI_EHG_H_E!L24+TI_EHG_EDHP!L24+TI_EHG_EB!L24+TI_EHG_EPS!L24+TI_EHG_DHEP!L24</f>
        <v>12.427085124677559</v>
      </c>
      <c r="M24" s="30">
        <f>TI_EHG_E_E!M24+TI_EHG_CHP_E!M24+TI_EHG_H_E!M24+TI_EHG_EDHP!M24+TI_EHG_EB!M24+TI_EHG_EPS!M24+TI_EHG_DHEP!M24</f>
        <v>9.283920894239035</v>
      </c>
      <c r="N24" s="30">
        <f>TI_EHG_E_E!N24+TI_EHG_CHP_E!N24+TI_EHG_H_E!N24+TI_EHG_EDHP!N24+TI_EHG_EB!N24+TI_EHG_EPS!N24+TI_EHG_DHEP!N24</f>
        <v>18.56784178847807</v>
      </c>
      <c r="O24" s="30">
        <f>TI_EHG_E_E!O24+TI_EHG_CHP_E!O24+TI_EHG_H_E!O24+TI_EHG_EDHP!O24+TI_EHG_EB!O24+TI_EHG_EPS!O24+TI_EHG_DHEP!O24</f>
        <v>11.302235597592432</v>
      </c>
      <c r="P24" s="30">
        <f>TI_EHG_E_E!P24+TI_EHG_CHP_E!P24+TI_EHG_H_E!P24+TI_EHG_EDHP!P24+TI_EHG_EB!P24+TI_EHG_EPS!P24+TI_EHG_DHEP!P24</f>
        <v>7.2656921754084252</v>
      </c>
      <c r="Q24" s="30">
        <f>TI_EHG_E_E!Q24+TI_EHG_CHP_E!Q24+TI_EHG_H_E!Q24+TI_EHG_EDHP!Q24+TI_EHG_EB!Q24+TI_EHG_EPS!Q24+TI_EHG_DHEP!Q24</f>
        <v>3.6328460877042126</v>
      </c>
      <c r="R24" s="30">
        <f>TI_EHG_E_E!R24+TI_EHG_CHP_E!R24+TI_EHG_H_E!R24+TI_EHG_EDHP!R24+TI_EHG_EB!R24+TI_EHG_EPS!R24+TI_EHG_DHEP!R24</f>
        <v>3.6328460877042126</v>
      </c>
      <c r="S24" s="30">
        <f>TI_EHG_E_E!S24+TI_EHG_CHP_E!S24+TI_EHG_H_E!S24+TI_EHG_EDHP!S24+TI_EHG_EB!S24+TI_EHG_EPS!S24+TI_EHG_DHEP!S24</f>
        <v>0.4036113499570077</v>
      </c>
      <c r="T24" s="30">
        <f>TI_EHG_E_E!T24+TI_EHG_CHP_E!T24+TI_EHG_H_E!T24+TI_EHG_EDHP!T24+TI_EHG_EB!T24+TI_EHG_EPS!T24+TI_EHG_DHEP!T24</f>
        <v>0.4036113499570077</v>
      </c>
      <c r="U24" s="30">
        <f>TI_EHG_E_E!U24+TI_EHG_CHP_E!U24+TI_EHG_H_E!U24+TI_EHG_EDHP!U24+TI_EHG_EB!U24+TI_EHG_EPS!U24+TI_EHG_DHEP!U24</f>
        <v>6.3542562338779016E-2</v>
      </c>
      <c r="V24" s="30">
        <f>TI_EHG_E_E!V24+TI_EHG_CHP_E!V24+TI_EHG_H_E!V24+TI_EHG_EDHP!V24+TI_EHG_EB!V24+TI_EHG_EPS!V24+TI_EHG_DHEP!V24</f>
        <v>0.59423903697334479</v>
      </c>
      <c r="W24" s="30">
        <f>TI_EHG_E_E!W24+TI_EHG_CHP_E!W24+TI_EHG_H_E!W24+TI_EHG_EDHP!W24+TI_EHG_EB!W24+TI_EHG_EPS!W24+TI_EHG_DHEP!W24</f>
        <v>0.90257953568357685</v>
      </c>
      <c r="X24" s="30">
        <f>TI_EHG_E_E!X24+TI_EHG_CHP_E!X24+TI_EHG_H_E!X24+TI_EHG_EDHP!X24+TI_EHG_EB!X24+TI_EHG_EPS!X24+TI_EHG_DHEP!X24</f>
        <v>0</v>
      </c>
    </row>
    <row r="25" spans="1:24" ht="11.25" customHeight="1" x14ac:dyDescent="0.2">
      <c r="A25" s="24" t="s">
        <v>41</v>
      </c>
      <c r="B25" s="25" t="s">
        <v>42</v>
      </c>
      <c r="C25" s="31">
        <f>TI_EHG_E_E!C25+TI_EHG_CHP_E!C25+TI_EHG_H_E!C25+TI_EHG_EDHP!C25+TI_EHG_EB!C25+TI_EHG_EPS!C25+TI_EHG_DHEP!C25</f>
        <v>2210.1212381771275</v>
      </c>
      <c r="D25" s="31">
        <f>TI_EHG_E_E!D25+TI_EHG_CHP_E!D25+TI_EHG_H_E!D25+TI_EHG_EDHP!D25+TI_EHG_EB!D25+TI_EHG_EPS!D25+TI_EHG_DHEP!D25</f>
        <v>2124.0672398968186</v>
      </c>
      <c r="E25" s="31">
        <f>TI_EHG_E_E!E25+TI_EHG_CHP_E!E25+TI_EHG_H_E!E25+TI_EHG_EDHP!E25+TI_EHG_EB!E25+TI_EHG_EPS!E25+TI_EHG_DHEP!E25</f>
        <v>2067.6987962166813</v>
      </c>
      <c r="F25" s="31">
        <f>TI_EHG_E_E!F25+TI_EHG_CHP_E!F25+TI_EHG_H_E!F25+TI_EHG_EDHP!F25+TI_EHG_EB!F25+TI_EHG_EPS!F25+TI_EHG_DHEP!F25</f>
        <v>2496.7515047291486</v>
      </c>
      <c r="G25" s="31">
        <f>TI_EHG_E_E!G25+TI_EHG_CHP_E!G25+TI_EHG_H_E!G25+TI_EHG_EDHP!G25+TI_EHG_EB!G25+TI_EHG_EPS!G25+TI_EHG_DHEP!G25</f>
        <v>2477.2453998280312</v>
      </c>
      <c r="H25" s="31">
        <f>TI_EHG_E_E!H25+TI_EHG_CHP_E!H25+TI_EHG_H_E!H25+TI_EHG_EDHP!H25+TI_EHG_EB!H25+TI_EHG_EPS!H25+TI_EHG_DHEP!H25</f>
        <v>2413.784264832329</v>
      </c>
      <c r="I25" s="31">
        <f>TI_EHG_E_E!I25+TI_EHG_CHP_E!I25+TI_EHG_H_E!I25+TI_EHG_EDHP!I25+TI_EHG_EB!I25+TI_EHG_EPS!I25+TI_EHG_DHEP!I25</f>
        <v>2238.826827171109</v>
      </c>
      <c r="J25" s="31">
        <f>TI_EHG_E_E!J25+TI_EHG_CHP_E!J25+TI_EHG_H_E!J25+TI_EHG_EDHP!J25+TI_EHG_EB!J25+TI_EHG_EPS!J25+TI_EHG_DHEP!J25</f>
        <v>2920.3435081685293</v>
      </c>
      <c r="K25" s="31">
        <f>TI_EHG_E_E!K25+TI_EHG_CHP_E!K25+TI_EHG_H_E!K25+TI_EHG_EDHP!K25+TI_EHG_EB!K25+TI_EHG_EPS!K25+TI_EHG_DHEP!K25</f>
        <v>2470.5786758383488</v>
      </c>
      <c r="L25" s="31">
        <f>TI_EHG_E_E!L25+TI_EHG_CHP_E!L25+TI_EHG_H_E!L25+TI_EHG_EDHP!L25+TI_EHG_EB!L25+TI_EHG_EPS!L25+TI_EHG_DHEP!L25</f>
        <v>1983.9690455717964</v>
      </c>
      <c r="M25" s="31">
        <f>TI_EHG_E_E!M25+TI_EHG_CHP_E!M25+TI_EHG_H_E!M25+TI_EHG_EDHP!M25+TI_EHG_EB!M25+TI_EHG_EPS!M25+TI_EHG_DHEP!M25</f>
        <v>2890.7820292347374</v>
      </c>
      <c r="N25" s="31">
        <f>TI_EHG_E_E!N25+TI_EHG_CHP_E!N25+TI_EHG_H_E!N25+TI_EHG_EDHP!N25+TI_EHG_EB!N25+TI_EHG_EPS!N25+TI_EHG_DHEP!N25</f>
        <v>2879.3992261392946</v>
      </c>
      <c r="O25" s="31">
        <f>TI_EHG_E_E!O25+TI_EHG_CHP_E!O25+TI_EHG_H_E!O25+TI_EHG_EDHP!O25+TI_EHG_EB!O25+TI_EHG_EPS!O25+TI_EHG_DHEP!O25</f>
        <v>2520.480739466896</v>
      </c>
      <c r="P25" s="31">
        <f>TI_EHG_E_E!P25+TI_EHG_CHP_E!P25+TI_EHG_H_E!P25+TI_EHG_EDHP!P25+TI_EHG_EB!P25+TI_EHG_EPS!P25+TI_EHG_DHEP!P25</f>
        <v>2922.6784178847802</v>
      </c>
      <c r="Q25" s="31">
        <f>TI_EHG_E_E!Q25+TI_EHG_CHP_E!Q25+TI_EHG_H_E!Q25+TI_EHG_EDHP!Q25+TI_EHG_EB!Q25+TI_EHG_EPS!Q25+TI_EHG_DHEP!Q25</f>
        <v>2679.9020636285468</v>
      </c>
      <c r="R25" s="31">
        <f>TI_EHG_E_E!R25+TI_EHG_CHP_E!R25+TI_EHG_H_E!R25+TI_EHG_EDHP!R25+TI_EHG_EB!R25+TI_EHG_EPS!R25+TI_EHG_DHEP!R25</f>
        <v>2038.8099742046429</v>
      </c>
      <c r="S25" s="31">
        <f>TI_EHG_E_E!S25+TI_EHG_CHP_E!S25+TI_EHG_H_E!S25+TI_EHG_EDHP!S25+TI_EHG_EB!S25+TI_EHG_EPS!S25+TI_EHG_DHEP!S25</f>
        <v>2360.8499570077379</v>
      </c>
      <c r="T25" s="31">
        <f>TI_EHG_E_E!T25+TI_EHG_CHP_E!T25+TI_EHG_H_E!T25+TI_EHG_EDHP!T25+TI_EHG_EB!T25+TI_EHG_EPS!T25+TI_EHG_DHEP!T25</f>
        <v>2493.5650042992265</v>
      </c>
      <c r="U25" s="31">
        <f>TI_EHG_E_E!U25+TI_EHG_CHP_E!U25+TI_EHG_H_E!U25+TI_EHG_EDHP!U25+TI_EHG_EB!U25+TI_EHG_EPS!U25+TI_EHG_DHEP!U25</f>
        <v>2260.1576096302661</v>
      </c>
      <c r="V25" s="31">
        <f>TI_EHG_E_E!V25+TI_EHG_CHP_E!V25+TI_EHG_H_E!V25+TI_EHG_EDHP!V25+TI_EHG_EB!V25+TI_EHG_EPS!V25+TI_EHG_DHEP!V25</f>
        <v>1054.9662080825449</v>
      </c>
      <c r="W25" s="31">
        <f>TI_EHG_E_E!W25+TI_EHG_CHP_E!W25+TI_EHG_H_E!W25+TI_EHG_EDHP!W25+TI_EHG_EB!W25+TI_EHG_EPS!W25+TI_EHG_DHEP!W25</f>
        <v>569.5645743766122</v>
      </c>
      <c r="X25" s="31">
        <f>TI_EHG_E_E!X25+TI_EHG_CHP_E!X25+TI_EHG_H_E!X25+TI_EHG_EDHP!X25+TI_EHG_EB!X25+TI_EHG_EPS!X25+TI_EHG_DHEP!X25</f>
        <v>873.4807394668959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21">SUM(C27,C33)</f>
        <v>42590.426397248499</v>
      </c>
      <c r="D26" s="31">
        <f t="shared" ref="D26:W26" si="22">SUM(D27,D33)</f>
        <v>42367.413413585542</v>
      </c>
      <c r="E26" s="31">
        <f t="shared" si="22"/>
        <v>42217.152708512462</v>
      </c>
      <c r="F26" s="31">
        <f t="shared" si="22"/>
        <v>40185.58340498709</v>
      </c>
      <c r="G26" s="31">
        <f t="shared" si="22"/>
        <v>37076.8852966466</v>
      </c>
      <c r="H26" s="31">
        <f t="shared" si="22"/>
        <v>36212.988907996558</v>
      </c>
      <c r="I26" s="31">
        <f t="shared" si="22"/>
        <v>33824.096646603612</v>
      </c>
      <c r="J26" s="31">
        <f t="shared" si="22"/>
        <v>29658.564832330179</v>
      </c>
      <c r="K26" s="31">
        <f t="shared" si="22"/>
        <v>27493.955631986239</v>
      </c>
      <c r="L26" s="31">
        <f t="shared" si="22"/>
        <v>25239.642132416164</v>
      </c>
      <c r="M26" s="31">
        <f t="shared" si="22"/>
        <v>23411.924419604464</v>
      </c>
      <c r="N26" s="31">
        <f t="shared" si="22"/>
        <v>21157.249269131557</v>
      </c>
      <c r="O26" s="31">
        <f t="shared" si="22"/>
        <v>20287.846259673257</v>
      </c>
      <c r="P26" s="31">
        <f t="shared" si="22"/>
        <v>16824.284178847811</v>
      </c>
      <c r="Q26" s="31">
        <f t="shared" si="22"/>
        <v>16406.998452278589</v>
      </c>
      <c r="R26" s="31">
        <f t="shared" si="22"/>
        <v>16894.818400687873</v>
      </c>
      <c r="S26" s="31">
        <f t="shared" si="22"/>
        <v>16535.523215821155</v>
      </c>
      <c r="T26" s="31">
        <f t="shared" si="22"/>
        <v>15770.984350816852</v>
      </c>
      <c r="U26" s="31">
        <f t="shared" si="22"/>
        <v>14570.906448839209</v>
      </c>
      <c r="V26" s="31">
        <f t="shared" si="22"/>
        <v>13726.361220980223</v>
      </c>
      <c r="W26" s="31">
        <f t="shared" si="22"/>
        <v>12620.879363714528</v>
      </c>
      <c r="X26" s="31">
        <f t="shared" ref="X26" si="23">SUM(X27,X33)</f>
        <v>13401.928890799656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" si="24">SUM(C28:C32)</f>
        <v>2.0368873602751498</v>
      </c>
      <c r="D27" s="42">
        <f t="shared" ref="D27:W27" si="25">SUM(D28:D32)</f>
        <v>2.0368873602751498</v>
      </c>
      <c r="E27" s="42">
        <f t="shared" si="25"/>
        <v>1.018400687876182</v>
      </c>
      <c r="F27" s="42">
        <f t="shared" si="25"/>
        <v>1.018400687876182</v>
      </c>
      <c r="G27" s="42">
        <f t="shared" si="25"/>
        <v>0</v>
      </c>
      <c r="H27" s="42">
        <f t="shared" si="25"/>
        <v>0</v>
      </c>
      <c r="I27" s="42">
        <f t="shared" si="25"/>
        <v>0</v>
      </c>
      <c r="J27" s="42">
        <f t="shared" si="25"/>
        <v>0</v>
      </c>
      <c r="K27" s="42">
        <f t="shared" si="25"/>
        <v>0</v>
      </c>
      <c r="L27" s="42">
        <f t="shared" si="25"/>
        <v>0</v>
      </c>
      <c r="M27" s="42">
        <f t="shared" si="25"/>
        <v>0</v>
      </c>
      <c r="N27" s="42">
        <f t="shared" si="25"/>
        <v>0</v>
      </c>
      <c r="O27" s="42">
        <f t="shared" si="25"/>
        <v>0</v>
      </c>
      <c r="P27" s="42">
        <f t="shared" si="25"/>
        <v>0</v>
      </c>
      <c r="Q27" s="42">
        <f t="shared" si="25"/>
        <v>0</v>
      </c>
      <c r="R27" s="42">
        <f t="shared" si="25"/>
        <v>0</v>
      </c>
      <c r="S27" s="42">
        <f t="shared" si="25"/>
        <v>0</v>
      </c>
      <c r="T27" s="42">
        <f t="shared" si="25"/>
        <v>0</v>
      </c>
      <c r="U27" s="42">
        <f t="shared" si="25"/>
        <v>0</v>
      </c>
      <c r="V27" s="42">
        <f t="shared" si="25"/>
        <v>0</v>
      </c>
      <c r="W27" s="42">
        <f t="shared" si="25"/>
        <v>0</v>
      </c>
      <c r="X27" s="42">
        <f t="shared" ref="X27" si="26">SUM(X28:X32)</f>
        <v>0</v>
      </c>
    </row>
    <row r="28" spans="1:24" ht="11.25" customHeight="1" x14ac:dyDescent="0.2">
      <c r="A28" s="39" t="s">
        <v>45</v>
      </c>
      <c r="B28" s="23" t="s">
        <v>46</v>
      </c>
      <c r="C28" s="30">
        <f>TI_EHG_E_E!C28+TI_EHG_CHP_E!C28+TI_EHG_H_E!C28+TI_EHG_EDHP!C28+TI_EHG_EB!C28+TI_EHG_EPS!C28+TI_EHG_DHEP!C28</f>
        <v>2.0368873602751498</v>
      </c>
      <c r="D28" s="30">
        <f>TI_EHG_E_E!D28+TI_EHG_CHP_E!D28+TI_EHG_H_E!D28+TI_EHG_EDHP!D28+TI_EHG_EB!D28+TI_EHG_EPS!D28+TI_EHG_DHEP!D28</f>
        <v>2.0368873602751498</v>
      </c>
      <c r="E28" s="30">
        <f>TI_EHG_E_E!E28+TI_EHG_CHP_E!E28+TI_EHG_H_E!E28+TI_EHG_EDHP!E28+TI_EHG_EB!E28+TI_EHG_EPS!E28+TI_EHG_DHEP!E28</f>
        <v>1.018400687876182</v>
      </c>
      <c r="F28" s="30">
        <f>TI_EHG_E_E!F28+TI_EHG_CHP_E!F28+TI_EHG_H_E!F28+TI_EHG_EDHP!F28+TI_EHG_EB!F28+TI_EHG_EPS!F28+TI_EHG_DHEP!F28</f>
        <v>1.018400687876182</v>
      </c>
      <c r="G28" s="30">
        <f>TI_EHG_E_E!G28+TI_EHG_CHP_E!G28+TI_EHG_H_E!G28+TI_EHG_EDHP!G28+TI_EHG_EB!G28+TI_EHG_EPS!G28+TI_EHG_DHEP!G28</f>
        <v>0</v>
      </c>
      <c r="H28" s="30">
        <f>TI_EHG_E_E!H28+TI_EHG_CHP_E!H28+TI_EHG_H_E!H28+TI_EHG_EDHP!H28+TI_EHG_EB!H28+TI_EHG_EPS!H28+TI_EHG_DHEP!H28</f>
        <v>0</v>
      </c>
      <c r="I28" s="30">
        <f>TI_EHG_E_E!I28+TI_EHG_CHP_E!I28+TI_EHG_H_E!I28+TI_EHG_EDHP!I28+TI_EHG_EB!I28+TI_EHG_EPS!I28+TI_EHG_DHEP!I28</f>
        <v>0</v>
      </c>
      <c r="J28" s="30">
        <f>TI_EHG_E_E!J28+TI_EHG_CHP_E!J28+TI_EHG_H_E!J28+TI_EHG_EDHP!J28+TI_EHG_EB!J28+TI_EHG_EPS!J28+TI_EHG_DHEP!J28</f>
        <v>0</v>
      </c>
      <c r="K28" s="30">
        <f>TI_EHG_E_E!K28+TI_EHG_CHP_E!K28+TI_EHG_H_E!K28+TI_EHG_EDHP!K28+TI_EHG_EB!K28+TI_EHG_EPS!K28+TI_EHG_DHEP!K28</f>
        <v>0</v>
      </c>
      <c r="L28" s="30">
        <f>TI_EHG_E_E!L28+TI_EHG_CHP_E!L28+TI_EHG_H_E!L28+TI_EHG_EDHP!L28+TI_EHG_EB!L28+TI_EHG_EPS!L28+TI_EHG_DHEP!L28</f>
        <v>0</v>
      </c>
      <c r="M28" s="30">
        <f>TI_EHG_E_E!M28+TI_EHG_CHP_E!M28+TI_EHG_H_E!M28+TI_EHG_EDHP!M28+TI_EHG_EB!M28+TI_EHG_EPS!M28+TI_EHG_DHEP!M28</f>
        <v>0</v>
      </c>
      <c r="N28" s="30">
        <f>TI_EHG_E_E!N28+TI_EHG_CHP_E!N28+TI_EHG_H_E!N28+TI_EHG_EDHP!N28+TI_EHG_EB!N28+TI_EHG_EPS!N28+TI_EHG_DHEP!N28</f>
        <v>0</v>
      </c>
      <c r="O28" s="30">
        <f>TI_EHG_E_E!O28+TI_EHG_CHP_E!O28+TI_EHG_H_E!O28+TI_EHG_EDHP!O28+TI_EHG_EB!O28+TI_EHG_EPS!O28+TI_EHG_DHEP!O28</f>
        <v>0</v>
      </c>
      <c r="P28" s="30">
        <f>TI_EHG_E_E!P28+TI_EHG_CHP_E!P28+TI_EHG_H_E!P28+TI_EHG_EDHP!P28+TI_EHG_EB!P28+TI_EHG_EPS!P28+TI_EHG_DHEP!P28</f>
        <v>0</v>
      </c>
      <c r="Q28" s="30">
        <f>TI_EHG_E_E!Q28+TI_EHG_CHP_E!Q28+TI_EHG_H_E!Q28+TI_EHG_EDHP!Q28+TI_EHG_EB!Q28+TI_EHG_EPS!Q28+TI_EHG_DHEP!Q28</f>
        <v>0</v>
      </c>
      <c r="R28" s="30">
        <f>TI_EHG_E_E!R28+TI_EHG_CHP_E!R28+TI_EHG_H_E!R28+TI_EHG_EDHP!R28+TI_EHG_EB!R28+TI_EHG_EPS!R28+TI_EHG_DHEP!R28</f>
        <v>0</v>
      </c>
      <c r="S28" s="30">
        <f>TI_EHG_E_E!S28+TI_EHG_CHP_E!S28+TI_EHG_H_E!S28+TI_EHG_EDHP!S28+TI_EHG_EB!S28+TI_EHG_EPS!S28+TI_EHG_DHEP!S28</f>
        <v>0</v>
      </c>
      <c r="T28" s="30">
        <f>TI_EHG_E_E!T28+TI_EHG_CHP_E!T28+TI_EHG_H_E!T28+TI_EHG_EDHP!T28+TI_EHG_EB!T28+TI_EHG_EPS!T28+TI_EHG_DHEP!T28</f>
        <v>0</v>
      </c>
      <c r="U28" s="30">
        <f>TI_EHG_E_E!U28+TI_EHG_CHP_E!U28+TI_EHG_H_E!U28+TI_EHG_EDHP!U28+TI_EHG_EB!U28+TI_EHG_EPS!U28+TI_EHG_DHEP!U28</f>
        <v>0</v>
      </c>
      <c r="V28" s="30">
        <f>TI_EHG_E_E!V28+TI_EHG_CHP_E!V28+TI_EHG_H_E!V28+TI_EHG_EDHP!V28+TI_EHG_EB!V28+TI_EHG_EPS!V28+TI_EHG_DHEP!V28</f>
        <v>0</v>
      </c>
      <c r="W28" s="30">
        <f>TI_EHG_E_E!W28+TI_EHG_CHP_E!W28+TI_EHG_H_E!W28+TI_EHG_EDHP!W28+TI_EHG_EB!W28+TI_EHG_EPS!W28+TI_EHG_DHEP!W28</f>
        <v>0</v>
      </c>
      <c r="X28" s="30">
        <f>TI_EHG_E_E!X28+TI_EHG_CHP_E!X28+TI_EHG_H_E!X28+TI_EHG_EDHP!X28+TI_EHG_EB!X28+TI_EHG_EPS!X28+TI_EHG_DHEP!X28</f>
        <v>0</v>
      </c>
    </row>
    <row r="29" spans="1:24" ht="11.25" customHeight="1" x14ac:dyDescent="0.2">
      <c r="A29" s="39" t="s">
        <v>47</v>
      </c>
      <c r="B29" s="23" t="s">
        <v>48</v>
      </c>
      <c r="C29" s="30">
        <f>TI_EHG_E_E!C29+TI_EHG_CHP_E!C29+TI_EHG_H_E!C29+TI_EHG_EDHP!C29+TI_EHG_EB!C29+TI_EHG_EPS!C29+TI_EHG_DHEP!C29</f>
        <v>0</v>
      </c>
      <c r="D29" s="30">
        <f>TI_EHG_E_E!D29+TI_EHG_CHP_E!D29+TI_EHG_H_E!D29+TI_EHG_EDHP!D29+TI_EHG_EB!D29+TI_EHG_EPS!D29+TI_EHG_DHEP!D29</f>
        <v>0</v>
      </c>
      <c r="E29" s="30">
        <f>TI_EHG_E_E!E29+TI_EHG_CHP_E!E29+TI_EHG_H_E!E29+TI_EHG_EDHP!E29+TI_EHG_EB!E29+TI_EHG_EPS!E29+TI_EHG_DHEP!E29</f>
        <v>0</v>
      </c>
      <c r="F29" s="30">
        <f>TI_EHG_E_E!F29+TI_EHG_CHP_E!F29+TI_EHG_H_E!F29+TI_EHG_EDHP!F29+TI_EHG_EB!F29+TI_EHG_EPS!F29+TI_EHG_DHEP!F29</f>
        <v>0</v>
      </c>
      <c r="G29" s="30">
        <f>TI_EHG_E_E!G29+TI_EHG_CHP_E!G29+TI_EHG_H_E!G29+TI_EHG_EDHP!G29+TI_EHG_EB!G29+TI_EHG_EPS!G29+TI_EHG_DHEP!G29</f>
        <v>0</v>
      </c>
      <c r="H29" s="30">
        <f>TI_EHG_E_E!H29+TI_EHG_CHP_E!H29+TI_EHG_H_E!H29+TI_EHG_EDHP!H29+TI_EHG_EB!H29+TI_EHG_EPS!H29+TI_EHG_DHEP!H29</f>
        <v>0</v>
      </c>
      <c r="I29" s="30">
        <f>TI_EHG_E_E!I29+TI_EHG_CHP_E!I29+TI_EHG_H_E!I29+TI_EHG_EDHP!I29+TI_EHG_EB!I29+TI_EHG_EPS!I29+TI_EHG_DHEP!I29</f>
        <v>0</v>
      </c>
      <c r="J29" s="30">
        <f>TI_EHG_E_E!J29+TI_EHG_CHP_E!J29+TI_EHG_H_E!J29+TI_EHG_EDHP!J29+TI_EHG_EB!J29+TI_EHG_EPS!J29+TI_EHG_DHEP!J29</f>
        <v>0</v>
      </c>
      <c r="K29" s="30">
        <f>TI_EHG_E_E!K29+TI_EHG_CHP_E!K29+TI_EHG_H_E!K29+TI_EHG_EDHP!K29+TI_EHG_EB!K29+TI_EHG_EPS!K29+TI_EHG_DHEP!K29</f>
        <v>0</v>
      </c>
      <c r="L29" s="30">
        <f>TI_EHG_E_E!L29+TI_EHG_CHP_E!L29+TI_EHG_H_E!L29+TI_EHG_EDHP!L29+TI_EHG_EB!L29+TI_EHG_EPS!L29+TI_EHG_DHEP!L29</f>
        <v>0</v>
      </c>
      <c r="M29" s="30">
        <f>TI_EHG_E_E!M29+TI_EHG_CHP_E!M29+TI_EHG_H_E!M29+TI_EHG_EDHP!M29+TI_EHG_EB!M29+TI_EHG_EPS!M29+TI_EHG_DHEP!M29</f>
        <v>0</v>
      </c>
      <c r="N29" s="30">
        <f>TI_EHG_E_E!N29+TI_EHG_CHP_E!N29+TI_EHG_H_E!N29+TI_EHG_EDHP!N29+TI_EHG_EB!N29+TI_EHG_EPS!N29+TI_EHG_DHEP!N29</f>
        <v>0</v>
      </c>
      <c r="O29" s="30">
        <f>TI_EHG_E_E!O29+TI_EHG_CHP_E!O29+TI_EHG_H_E!O29+TI_EHG_EDHP!O29+TI_EHG_EB!O29+TI_EHG_EPS!O29+TI_EHG_DHEP!O29</f>
        <v>0</v>
      </c>
      <c r="P29" s="30">
        <f>TI_EHG_E_E!P29+TI_EHG_CHP_E!P29+TI_EHG_H_E!P29+TI_EHG_EDHP!P29+TI_EHG_EB!P29+TI_EHG_EPS!P29+TI_EHG_DHEP!P29</f>
        <v>0</v>
      </c>
      <c r="Q29" s="30">
        <f>TI_EHG_E_E!Q29+TI_EHG_CHP_E!Q29+TI_EHG_H_E!Q29+TI_EHG_EDHP!Q29+TI_EHG_EB!Q29+TI_EHG_EPS!Q29+TI_EHG_DHEP!Q29</f>
        <v>0</v>
      </c>
      <c r="R29" s="30">
        <f>TI_EHG_E_E!R29+TI_EHG_CHP_E!R29+TI_EHG_H_E!R29+TI_EHG_EDHP!R29+TI_EHG_EB!R29+TI_EHG_EPS!R29+TI_EHG_DHEP!R29</f>
        <v>0</v>
      </c>
      <c r="S29" s="30">
        <f>TI_EHG_E_E!S29+TI_EHG_CHP_E!S29+TI_EHG_H_E!S29+TI_EHG_EDHP!S29+TI_EHG_EB!S29+TI_EHG_EPS!S29+TI_EHG_DHEP!S29</f>
        <v>0</v>
      </c>
      <c r="T29" s="30">
        <f>TI_EHG_E_E!T29+TI_EHG_CHP_E!T29+TI_EHG_H_E!T29+TI_EHG_EDHP!T29+TI_EHG_EB!T29+TI_EHG_EPS!T29+TI_EHG_DHEP!T29</f>
        <v>0</v>
      </c>
      <c r="U29" s="30">
        <f>TI_EHG_E_E!U29+TI_EHG_CHP_E!U29+TI_EHG_H_E!U29+TI_EHG_EDHP!U29+TI_EHG_EB!U29+TI_EHG_EPS!U29+TI_EHG_DHEP!U29</f>
        <v>0</v>
      </c>
      <c r="V29" s="30">
        <f>TI_EHG_E_E!V29+TI_EHG_CHP_E!V29+TI_EHG_H_E!V29+TI_EHG_EDHP!V29+TI_EHG_EB!V29+TI_EHG_EPS!V29+TI_EHG_DHEP!V29</f>
        <v>0</v>
      </c>
      <c r="W29" s="30">
        <f>TI_EHG_E_E!W29+TI_EHG_CHP_E!W29+TI_EHG_H_E!W29+TI_EHG_EDHP!W29+TI_EHG_EB!W29+TI_EHG_EPS!W29+TI_EHG_DHEP!W29</f>
        <v>0</v>
      </c>
      <c r="X29" s="30">
        <f>TI_EHG_E_E!X29+TI_EHG_CHP_E!X29+TI_EHG_H_E!X29+TI_EHG_EDHP!X29+TI_EHG_EB!X29+TI_EHG_EPS!X29+TI_EHG_DHEP!X29</f>
        <v>0</v>
      </c>
    </row>
    <row r="30" spans="1:24" ht="11.25" customHeight="1" x14ac:dyDescent="0.2">
      <c r="A30" s="39" t="s">
        <v>49</v>
      </c>
      <c r="B30" s="23" t="s">
        <v>50</v>
      </c>
      <c r="C30" s="30">
        <f>TI_EHG_E_E!C30+TI_EHG_CHP_E!C30+TI_EHG_H_E!C30+TI_EHG_EDHP!C30+TI_EHG_EB!C30+TI_EHG_EPS!C30+TI_EHG_DHEP!C30</f>
        <v>0</v>
      </c>
      <c r="D30" s="30">
        <f>TI_EHG_E_E!D30+TI_EHG_CHP_E!D30+TI_EHG_H_E!D30+TI_EHG_EDHP!D30+TI_EHG_EB!D30+TI_EHG_EPS!D30+TI_EHG_DHEP!D30</f>
        <v>0</v>
      </c>
      <c r="E30" s="30">
        <f>TI_EHG_E_E!E30+TI_EHG_CHP_E!E30+TI_EHG_H_E!E30+TI_EHG_EDHP!E30+TI_EHG_EB!E30+TI_EHG_EPS!E30+TI_EHG_DHEP!E30</f>
        <v>0</v>
      </c>
      <c r="F30" s="30">
        <f>TI_EHG_E_E!F30+TI_EHG_CHP_E!F30+TI_EHG_H_E!F30+TI_EHG_EDHP!F30+TI_EHG_EB!F30+TI_EHG_EPS!F30+TI_EHG_DHEP!F30</f>
        <v>0</v>
      </c>
      <c r="G30" s="30">
        <f>TI_EHG_E_E!G30+TI_EHG_CHP_E!G30+TI_EHG_H_E!G30+TI_EHG_EDHP!G30+TI_EHG_EB!G30+TI_EHG_EPS!G30+TI_EHG_DHEP!G30</f>
        <v>0</v>
      </c>
      <c r="H30" s="30">
        <f>TI_EHG_E_E!H30+TI_EHG_CHP_E!H30+TI_EHG_H_E!H30+TI_EHG_EDHP!H30+TI_EHG_EB!H30+TI_EHG_EPS!H30+TI_EHG_DHEP!H30</f>
        <v>0</v>
      </c>
      <c r="I30" s="30">
        <f>TI_EHG_E_E!I30+TI_EHG_CHP_E!I30+TI_EHG_H_E!I30+TI_EHG_EDHP!I30+TI_EHG_EB!I30+TI_EHG_EPS!I30+TI_EHG_DHEP!I30</f>
        <v>0</v>
      </c>
      <c r="J30" s="30">
        <f>TI_EHG_E_E!J30+TI_EHG_CHP_E!J30+TI_EHG_H_E!J30+TI_EHG_EDHP!J30+TI_EHG_EB!J30+TI_EHG_EPS!J30+TI_EHG_DHEP!J30</f>
        <v>0</v>
      </c>
      <c r="K30" s="30">
        <f>TI_EHG_E_E!K30+TI_EHG_CHP_E!K30+TI_EHG_H_E!K30+TI_EHG_EDHP!K30+TI_EHG_EB!K30+TI_EHG_EPS!K30+TI_EHG_DHEP!K30</f>
        <v>0</v>
      </c>
      <c r="L30" s="30">
        <f>TI_EHG_E_E!L30+TI_EHG_CHP_E!L30+TI_EHG_H_E!L30+TI_EHG_EDHP!L30+TI_EHG_EB!L30+TI_EHG_EPS!L30+TI_EHG_DHEP!L30</f>
        <v>0</v>
      </c>
      <c r="M30" s="30">
        <f>TI_EHG_E_E!M30+TI_EHG_CHP_E!M30+TI_EHG_H_E!M30+TI_EHG_EDHP!M30+TI_EHG_EB!M30+TI_EHG_EPS!M30+TI_EHG_DHEP!M30</f>
        <v>0</v>
      </c>
      <c r="N30" s="30">
        <f>TI_EHG_E_E!N30+TI_EHG_CHP_E!N30+TI_EHG_H_E!N30+TI_EHG_EDHP!N30+TI_EHG_EB!N30+TI_EHG_EPS!N30+TI_EHG_DHEP!N30</f>
        <v>0</v>
      </c>
      <c r="O30" s="30">
        <f>TI_EHG_E_E!O30+TI_EHG_CHP_E!O30+TI_EHG_H_E!O30+TI_EHG_EDHP!O30+TI_EHG_EB!O30+TI_EHG_EPS!O30+TI_EHG_DHEP!O30</f>
        <v>0</v>
      </c>
      <c r="P30" s="30">
        <f>TI_EHG_E_E!P30+TI_EHG_CHP_E!P30+TI_EHG_H_E!P30+TI_EHG_EDHP!P30+TI_EHG_EB!P30+TI_EHG_EPS!P30+TI_EHG_DHEP!P30</f>
        <v>0</v>
      </c>
      <c r="Q30" s="30">
        <f>TI_EHG_E_E!Q30+TI_EHG_CHP_E!Q30+TI_EHG_H_E!Q30+TI_EHG_EDHP!Q30+TI_EHG_EB!Q30+TI_EHG_EPS!Q30+TI_EHG_DHEP!Q30</f>
        <v>0</v>
      </c>
      <c r="R30" s="30">
        <f>TI_EHG_E_E!R30+TI_EHG_CHP_E!R30+TI_EHG_H_E!R30+TI_EHG_EDHP!R30+TI_EHG_EB!R30+TI_EHG_EPS!R30+TI_EHG_DHEP!R30</f>
        <v>0</v>
      </c>
      <c r="S30" s="30">
        <f>TI_EHG_E_E!S30+TI_EHG_CHP_E!S30+TI_EHG_H_E!S30+TI_EHG_EDHP!S30+TI_EHG_EB!S30+TI_EHG_EPS!S30+TI_EHG_DHEP!S30</f>
        <v>0</v>
      </c>
      <c r="T30" s="30">
        <f>TI_EHG_E_E!T30+TI_EHG_CHP_E!T30+TI_EHG_H_E!T30+TI_EHG_EDHP!T30+TI_EHG_EB!T30+TI_EHG_EPS!T30+TI_EHG_DHEP!T30</f>
        <v>0</v>
      </c>
      <c r="U30" s="30">
        <f>TI_EHG_E_E!U30+TI_EHG_CHP_E!U30+TI_EHG_H_E!U30+TI_EHG_EDHP!U30+TI_EHG_EB!U30+TI_EHG_EPS!U30+TI_EHG_DHEP!U30</f>
        <v>0</v>
      </c>
      <c r="V30" s="30">
        <f>TI_EHG_E_E!V30+TI_EHG_CHP_E!V30+TI_EHG_H_E!V30+TI_EHG_EDHP!V30+TI_EHG_EB!V30+TI_EHG_EPS!V30+TI_EHG_DHEP!V30</f>
        <v>0</v>
      </c>
      <c r="W30" s="30">
        <f>TI_EHG_E_E!W30+TI_EHG_CHP_E!W30+TI_EHG_H_E!W30+TI_EHG_EDHP!W30+TI_EHG_EB!W30+TI_EHG_EPS!W30+TI_EHG_DHEP!W30</f>
        <v>0</v>
      </c>
      <c r="X30" s="30">
        <f>TI_EHG_E_E!X30+TI_EHG_CHP_E!X30+TI_EHG_H_E!X30+TI_EHG_EDHP!X30+TI_EHG_EB!X30+TI_EHG_EPS!X30+TI_EHG_DHEP!X30</f>
        <v>0</v>
      </c>
    </row>
    <row r="31" spans="1:24" ht="11.25" customHeight="1" x14ac:dyDescent="0.2">
      <c r="A31" s="39" t="s">
        <v>51</v>
      </c>
      <c r="B31" s="23" t="s">
        <v>52</v>
      </c>
      <c r="C31" s="30">
        <f>TI_EHG_E_E!C31+TI_EHG_CHP_E!C31+TI_EHG_H_E!C31+TI_EHG_EDHP!C31+TI_EHG_EB!C31+TI_EHG_EPS!C31+TI_EHG_DHEP!C31</f>
        <v>0</v>
      </c>
      <c r="D31" s="30">
        <f>TI_EHG_E_E!D31+TI_EHG_CHP_E!D31+TI_EHG_H_E!D31+TI_EHG_EDHP!D31+TI_EHG_EB!D31+TI_EHG_EPS!D31+TI_EHG_DHEP!D31</f>
        <v>0</v>
      </c>
      <c r="E31" s="30">
        <f>TI_EHG_E_E!E31+TI_EHG_CHP_E!E31+TI_EHG_H_E!E31+TI_EHG_EDHP!E31+TI_EHG_EB!E31+TI_EHG_EPS!E31+TI_EHG_DHEP!E31</f>
        <v>0</v>
      </c>
      <c r="F31" s="30">
        <f>TI_EHG_E_E!F31+TI_EHG_CHP_E!F31+TI_EHG_H_E!F31+TI_EHG_EDHP!F31+TI_EHG_EB!F31+TI_EHG_EPS!F31+TI_EHG_DHEP!F31</f>
        <v>0</v>
      </c>
      <c r="G31" s="30">
        <f>TI_EHG_E_E!G31+TI_EHG_CHP_E!G31+TI_EHG_H_E!G31+TI_EHG_EDHP!G31+TI_EHG_EB!G31+TI_EHG_EPS!G31+TI_EHG_DHEP!G31</f>
        <v>0</v>
      </c>
      <c r="H31" s="30">
        <f>TI_EHG_E_E!H31+TI_EHG_CHP_E!H31+TI_EHG_H_E!H31+TI_EHG_EDHP!H31+TI_EHG_EB!H31+TI_EHG_EPS!H31+TI_EHG_DHEP!H31</f>
        <v>0</v>
      </c>
      <c r="I31" s="30">
        <f>TI_EHG_E_E!I31+TI_EHG_CHP_E!I31+TI_EHG_H_E!I31+TI_EHG_EDHP!I31+TI_EHG_EB!I31+TI_EHG_EPS!I31+TI_EHG_DHEP!I31</f>
        <v>0</v>
      </c>
      <c r="J31" s="30">
        <f>TI_EHG_E_E!J31+TI_EHG_CHP_E!J31+TI_EHG_H_E!J31+TI_EHG_EDHP!J31+TI_EHG_EB!J31+TI_EHG_EPS!J31+TI_EHG_DHEP!J31</f>
        <v>0</v>
      </c>
      <c r="K31" s="30">
        <f>TI_EHG_E_E!K31+TI_EHG_CHP_E!K31+TI_EHG_H_E!K31+TI_EHG_EDHP!K31+TI_EHG_EB!K31+TI_EHG_EPS!K31+TI_EHG_DHEP!K31</f>
        <v>0</v>
      </c>
      <c r="L31" s="30">
        <f>TI_EHG_E_E!L31+TI_EHG_CHP_E!L31+TI_EHG_H_E!L31+TI_EHG_EDHP!L31+TI_EHG_EB!L31+TI_EHG_EPS!L31+TI_EHG_DHEP!L31</f>
        <v>0</v>
      </c>
      <c r="M31" s="30">
        <f>TI_EHG_E_E!M31+TI_EHG_CHP_E!M31+TI_EHG_H_E!M31+TI_EHG_EDHP!M31+TI_EHG_EB!M31+TI_EHG_EPS!M31+TI_EHG_DHEP!M31</f>
        <v>0</v>
      </c>
      <c r="N31" s="30">
        <f>TI_EHG_E_E!N31+TI_EHG_CHP_E!N31+TI_EHG_H_E!N31+TI_EHG_EDHP!N31+TI_EHG_EB!N31+TI_EHG_EPS!N31+TI_EHG_DHEP!N31</f>
        <v>0</v>
      </c>
      <c r="O31" s="30">
        <f>TI_EHG_E_E!O31+TI_EHG_CHP_E!O31+TI_EHG_H_E!O31+TI_EHG_EDHP!O31+TI_EHG_EB!O31+TI_EHG_EPS!O31+TI_EHG_DHEP!O31</f>
        <v>0</v>
      </c>
      <c r="P31" s="30">
        <f>TI_EHG_E_E!P31+TI_EHG_CHP_E!P31+TI_EHG_H_E!P31+TI_EHG_EDHP!P31+TI_EHG_EB!P31+TI_EHG_EPS!P31+TI_EHG_DHEP!P31</f>
        <v>0</v>
      </c>
      <c r="Q31" s="30">
        <f>TI_EHG_E_E!Q31+TI_EHG_CHP_E!Q31+TI_EHG_H_E!Q31+TI_EHG_EDHP!Q31+TI_EHG_EB!Q31+TI_EHG_EPS!Q31+TI_EHG_DHEP!Q31</f>
        <v>0</v>
      </c>
      <c r="R31" s="30">
        <f>TI_EHG_E_E!R31+TI_EHG_CHP_E!R31+TI_EHG_H_E!R31+TI_EHG_EDHP!R31+TI_EHG_EB!R31+TI_EHG_EPS!R31+TI_EHG_DHEP!R31</f>
        <v>0</v>
      </c>
      <c r="S31" s="30">
        <f>TI_EHG_E_E!S31+TI_EHG_CHP_E!S31+TI_EHG_H_E!S31+TI_EHG_EDHP!S31+TI_EHG_EB!S31+TI_EHG_EPS!S31+TI_EHG_DHEP!S31</f>
        <v>0</v>
      </c>
      <c r="T31" s="30">
        <f>TI_EHG_E_E!T31+TI_EHG_CHP_E!T31+TI_EHG_H_E!T31+TI_EHG_EDHP!T31+TI_EHG_EB!T31+TI_EHG_EPS!T31+TI_EHG_DHEP!T31</f>
        <v>0</v>
      </c>
      <c r="U31" s="30">
        <f>TI_EHG_E_E!U31+TI_EHG_CHP_E!U31+TI_EHG_H_E!U31+TI_EHG_EDHP!U31+TI_EHG_EB!U31+TI_EHG_EPS!U31+TI_EHG_DHEP!U31</f>
        <v>0</v>
      </c>
      <c r="V31" s="30">
        <f>TI_EHG_E_E!V31+TI_EHG_CHP_E!V31+TI_EHG_H_E!V31+TI_EHG_EDHP!V31+TI_EHG_EB!V31+TI_EHG_EPS!V31+TI_EHG_DHEP!V31</f>
        <v>0</v>
      </c>
      <c r="W31" s="30">
        <f>TI_EHG_E_E!W31+TI_EHG_CHP_E!W31+TI_EHG_H_E!W31+TI_EHG_EDHP!W31+TI_EHG_EB!W31+TI_EHG_EPS!W31+TI_EHG_DHEP!W31</f>
        <v>0</v>
      </c>
      <c r="X31" s="30">
        <f>TI_EHG_E_E!X31+TI_EHG_CHP_E!X31+TI_EHG_H_E!X31+TI_EHG_EDHP!X31+TI_EHG_EB!X31+TI_EHG_EPS!X31+TI_EHG_DHEP!X31</f>
        <v>0</v>
      </c>
    </row>
    <row r="32" spans="1:24" ht="11.25" customHeight="1" x14ac:dyDescent="0.2">
      <c r="A32" s="39" t="s">
        <v>53</v>
      </c>
      <c r="B32" s="23" t="s">
        <v>54</v>
      </c>
      <c r="C32" s="30">
        <f>TI_EHG_E_E!C32+TI_EHG_CHP_E!C32+TI_EHG_H_E!C32+TI_EHG_EDHP!C32+TI_EHG_EB!C32+TI_EHG_EPS!C32+TI_EHG_DHEP!C32</f>
        <v>0</v>
      </c>
      <c r="D32" s="30">
        <f>TI_EHG_E_E!D32+TI_EHG_CHP_E!D32+TI_EHG_H_E!D32+TI_EHG_EDHP!D32+TI_EHG_EB!D32+TI_EHG_EPS!D32+TI_EHG_DHEP!D32</f>
        <v>0</v>
      </c>
      <c r="E32" s="30">
        <f>TI_EHG_E_E!E32+TI_EHG_CHP_E!E32+TI_EHG_H_E!E32+TI_EHG_EDHP!E32+TI_EHG_EB!E32+TI_EHG_EPS!E32+TI_EHG_DHEP!E32</f>
        <v>0</v>
      </c>
      <c r="F32" s="30">
        <f>TI_EHG_E_E!F32+TI_EHG_CHP_E!F32+TI_EHG_H_E!F32+TI_EHG_EDHP!F32+TI_EHG_EB!F32+TI_EHG_EPS!F32+TI_EHG_DHEP!F32</f>
        <v>0</v>
      </c>
      <c r="G32" s="30">
        <f>TI_EHG_E_E!G32+TI_EHG_CHP_E!G32+TI_EHG_H_E!G32+TI_EHG_EDHP!G32+TI_EHG_EB!G32+TI_EHG_EPS!G32+TI_EHG_DHEP!G32</f>
        <v>0</v>
      </c>
      <c r="H32" s="30">
        <f>TI_EHG_E_E!H32+TI_EHG_CHP_E!H32+TI_EHG_H_E!H32+TI_EHG_EDHP!H32+TI_EHG_EB!H32+TI_EHG_EPS!H32+TI_EHG_DHEP!H32</f>
        <v>0</v>
      </c>
      <c r="I32" s="30">
        <f>TI_EHG_E_E!I32+TI_EHG_CHP_E!I32+TI_EHG_H_E!I32+TI_EHG_EDHP!I32+TI_EHG_EB!I32+TI_EHG_EPS!I32+TI_EHG_DHEP!I32</f>
        <v>0</v>
      </c>
      <c r="J32" s="30">
        <f>TI_EHG_E_E!J32+TI_EHG_CHP_E!J32+TI_EHG_H_E!J32+TI_EHG_EDHP!J32+TI_EHG_EB!J32+TI_EHG_EPS!J32+TI_EHG_DHEP!J32</f>
        <v>0</v>
      </c>
      <c r="K32" s="30">
        <f>TI_EHG_E_E!K32+TI_EHG_CHP_E!K32+TI_EHG_H_E!K32+TI_EHG_EDHP!K32+TI_EHG_EB!K32+TI_EHG_EPS!K32+TI_EHG_DHEP!K32</f>
        <v>0</v>
      </c>
      <c r="L32" s="30">
        <f>TI_EHG_E_E!L32+TI_EHG_CHP_E!L32+TI_EHG_H_E!L32+TI_EHG_EDHP!L32+TI_EHG_EB!L32+TI_EHG_EPS!L32+TI_EHG_DHEP!L32</f>
        <v>0</v>
      </c>
      <c r="M32" s="30">
        <f>TI_EHG_E_E!M32+TI_EHG_CHP_E!M32+TI_EHG_H_E!M32+TI_EHG_EDHP!M32+TI_EHG_EB!M32+TI_EHG_EPS!M32+TI_EHG_DHEP!M32</f>
        <v>0</v>
      </c>
      <c r="N32" s="30">
        <f>TI_EHG_E_E!N32+TI_EHG_CHP_E!N32+TI_EHG_H_E!N32+TI_EHG_EDHP!N32+TI_EHG_EB!N32+TI_EHG_EPS!N32+TI_EHG_DHEP!N32</f>
        <v>0</v>
      </c>
      <c r="O32" s="30">
        <f>TI_EHG_E_E!O32+TI_EHG_CHP_E!O32+TI_EHG_H_E!O32+TI_EHG_EDHP!O32+TI_EHG_EB!O32+TI_EHG_EPS!O32+TI_EHG_DHEP!O32</f>
        <v>0</v>
      </c>
      <c r="P32" s="30">
        <f>TI_EHG_E_E!P32+TI_EHG_CHP_E!P32+TI_EHG_H_E!P32+TI_EHG_EDHP!P32+TI_EHG_EB!P32+TI_EHG_EPS!P32+TI_EHG_DHEP!P32</f>
        <v>0</v>
      </c>
      <c r="Q32" s="30">
        <f>TI_EHG_E_E!Q32+TI_EHG_CHP_E!Q32+TI_EHG_H_E!Q32+TI_EHG_EDHP!Q32+TI_EHG_EB!Q32+TI_EHG_EPS!Q32+TI_EHG_DHEP!Q32</f>
        <v>0</v>
      </c>
      <c r="R32" s="30">
        <f>TI_EHG_E_E!R32+TI_EHG_CHP_E!R32+TI_EHG_H_E!R32+TI_EHG_EDHP!R32+TI_EHG_EB!R32+TI_EHG_EPS!R32+TI_EHG_DHEP!R32</f>
        <v>0</v>
      </c>
      <c r="S32" s="30">
        <f>TI_EHG_E_E!S32+TI_EHG_CHP_E!S32+TI_EHG_H_E!S32+TI_EHG_EDHP!S32+TI_EHG_EB!S32+TI_EHG_EPS!S32+TI_EHG_DHEP!S32</f>
        <v>0</v>
      </c>
      <c r="T32" s="30">
        <f>TI_EHG_E_E!T32+TI_EHG_CHP_E!T32+TI_EHG_H_E!T32+TI_EHG_EDHP!T32+TI_EHG_EB!T32+TI_EHG_EPS!T32+TI_EHG_DHEP!T32</f>
        <v>0</v>
      </c>
      <c r="U32" s="30">
        <f>TI_EHG_E_E!U32+TI_EHG_CHP_E!U32+TI_EHG_H_E!U32+TI_EHG_EDHP!U32+TI_EHG_EB!U32+TI_EHG_EPS!U32+TI_EHG_DHEP!U32</f>
        <v>0</v>
      </c>
      <c r="V32" s="30">
        <f>TI_EHG_E_E!V32+TI_EHG_CHP_E!V32+TI_EHG_H_E!V32+TI_EHG_EDHP!V32+TI_EHG_EB!V32+TI_EHG_EPS!V32+TI_EHG_DHEP!V32</f>
        <v>0</v>
      </c>
      <c r="W32" s="30">
        <f>TI_EHG_E_E!W32+TI_EHG_CHP_E!W32+TI_EHG_H_E!W32+TI_EHG_EDHP!W32+TI_EHG_EB!W32+TI_EHG_EPS!W32+TI_EHG_DHEP!W32</f>
        <v>0</v>
      </c>
      <c r="X32" s="30">
        <f>TI_EHG_E_E!X32+TI_EHG_CHP_E!X32+TI_EHG_H_E!X32+TI_EHG_EDHP!X32+TI_EHG_EB!X32+TI_EHG_EPS!X32+TI_EHG_DHEP!X32</f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" si="27">SUM(C34:C50)</f>
        <v>42588.38950988822</v>
      </c>
      <c r="D33" s="42">
        <f t="shared" ref="D33:W33" si="28">SUM(D34:D50)</f>
        <v>42365.376526225264</v>
      </c>
      <c r="E33" s="42">
        <f t="shared" si="28"/>
        <v>42216.134307824585</v>
      </c>
      <c r="F33" s="42">
        <f t="shared" si="28"/>
        <v>40184.565004299213</v>
      </c>
      <c r="G33" s="42">
        <f t="shared" si="28"/>
        <v>37076.8852966466</v>
      </c>
      <c r="H33" s="42">
        <f t="shared" si="28"/>
        <v>36212.988907996558</v>
      </c>
      <c r="I33" s="42">
        <f t="shared" si="28"/>
        <v>33824.096646603612</v>
      </c>
      <c r="J33" s="42">
        <f t="shared" si="28"/>
        <v>29658.564832330179</v>
      </c>
      <c r="K33" s="42">
        <f t="shared" si="28"/>
        <v>27493.955631986239</v>
      </c>
      <c r="L33" s="42">
        <f t="shared" si="28"/>
        <v>25239.642132416164</v>
      </c>
      <c r="M33" s="42">
        <f t="shared" si="28"/>
        <v>23411.924419604464</v>
      </c>
      <c r="N33" s="42">
        <f t="shared" si="28"/>
        <v>21157.249269131557</v>
      </c>
      <c r="O33" s="42">
        <f t="shared" si="28"/>
        <v>20287.846259673257</v>
      </c>
      <c r="P33" s="42">
        <f t="shared" si="28"/>
        <v>16824.284178847811</v>
      </c>
      <c r="Q33" s="42">
        <f t="shared" si="28"/>
        <v>16406.998452278589</v>
      </c>
      <c r="R33" s="42">
        <f t="shared" si="28"/>
        <v>16894.818400687873</v>
      </c>
      <c r="S33" s="42">
        <f t="shared" si="28"/>
        <v>16535.523215821155</v>
      </c>
      <c r="T33" s="42">
        <f t="shared" si="28"/>
        <v>15770.984350816852</v>
      </c>
      <c r="U33" s="42">
        <f t="shared" si="28"/>
        <v>14570.906448839209</v>
      </c>
      <c r="V33" s="42">
        <f t="shared" si="28"/>
        <v>13726.361220980223</v>
      </c>
      <c r="W33" s="42">
        <f t="shared" si="28"/>
        <v>12620.879363714528</v>
      </c>
      <c r="X33" s="42">
        <f t="shared" ref="X33" si="29">SUM(X34:X50)</f>
        <v>13401.928890799656</v>
      </c>
    </row>
    <row r="34" spans="1:24" ht="11.25" customHeight="1" x14ac:dyDescent="0.2">
      <c r="A34" s="39" t="s">
        <v>55</v>
      </c>
      <c r="B34" s="23" t="s">
        <v>56</v>
      </c>
      <c r="C34" s="30">
        <f>TI_EHG_E_E!C34+TI_EHG_CHP_E!C34+TI_EHG_H_E!C34+TI_EHG_EDHP!C34+TI_EHG_EB!C34+TI_EHG_EPS!C34+TI_EHG_DHEP!C34</f>
        <v>2646.3561478933784</v>
      </c>
      <c r="D34" s="30">
        <f>TI_EHG_E_E!D34+TI_EHG_CHP_E!D34+TI_EHG_H_E!D34+TI_EHG_EDHP!D34+TI_EHG_EB!D34+TI_EHG_EPS!D34+TI_EHG_DHEP!D34</f>
        <v>1918.0661220980223</v>
      </c>
      <c r="E34" s="30">
        <f>TI_EHG_E_E!E34+TI_EHG_CHP_E!E34+TI_EHG_H_E!E34+TI_EHG_EDHP!E34+TI_EHG_EB!E34+TI_EHG_EPS!E34+TI_EHG_DHEP!E34</f>
        <v>1969.079793637145</v>
      </c>
      <c r="F34" s="30">
        <f>TI_EHG_E_E!F34+TI_EHG_CHP_E!F34+TI_EHG_H_E!F34+TI_EHG_EDHP!F34+TI_EHG_EB!F34+TI_EHG_EPS!F34+TI_EHG_DHEP!F34</f>
        <v>2062.700085984523</v>
      </c>
      <c r="G34" s="30">
        <f>TI_EHG_E_E!G34+TI_EHG_CHP_E!G34+TI_EHG_H_E!G34+TI_EHG_EDHP!G34+TI_EHG_EB!G34+TI_EHG_EPS!G34+TI_EHG_DHEP!G34</f>
        <v>2661.6869303525364</v>
      </c>
      <c r="H34" s="30">
        <f>TI_EHG_E_E!H34+TI_EHG_CHP_E!H34+TI_EHG_H_E!H34+TI_EHG_EDHP!H34+TI_EHG_EB!H34+TI_EHG_EPS!H34+TI_EHG_DHEP!H34</f>
        <v>2822.4416165090288</v>
      </c>
      <c r="I34" s="30">
        <f>TI_EHG_E_E!I34+TI_EHG_CHP_E!I34+TI_EHG_H_E!I34+TI_EHG_EDHP!I34+TI_EHG_EB!I34+TI_EHG_EPS!I34+TI_EHG_DHEP!I34</f>
        <v>2115.7338779019778</v>
      </c>
      <c r="J34" s="30">
        <f>TI_EHG_E_E!J34+TI_EHG_CHP_E!J34+TI_EHG_H_E!J34+TI_EHG_EDHP!J34+TI_EHG_EB!J34+TI_EHG_EPS!J34+TI_EHG_DHEP!J34</f>
        <v>2291.4359415305244</v>
      </c>
      <c r="K34" s="30">
        <f>TI_EHG_E_E!K34+TI_EHG_CHP_E!K34+TI_EHG_H_E!K34+TI_EHG_EDHP!K34+TI_EHG_EB!K34+TI_EHG_EPS!K34+TI_EHG_DHEP!K34</f>
        <v>2475.3588993981084</v>
      </c>
      <c r="L34" s="30">
        <f>TI_EHG_E_E!L34+TI_EHG_CHP_E!L34+TI_EHG_H_E!L34+TI_EHG_EDHP!L34+TI_EHG_EB!L34+TI_EHG_EPS!L34+TI_EHG_DHEP!L34</f>
        <v>2239.4519346517627</v>
      </c>
      <c r="M34" s="30">
        <f>TI_EHG_E_E!M34+TI_EHG_CHP_E!M34+TI_EHG_H_E!M34+TI_EHG_EDHP!M34+TI_EHG_EB!M34+TI_EHG_EPS!M34+TI_EHG_DHEP!M34</f>
        <v>2496.4522785898534</v>
      </c>
      <c r="N34" s="30">
        <f>TI_EHG_E_E!N34+TI_EHG_CHP_E!N34+TI_EHG_H_E!N34+TI_EHG_EDHP!N34+TI_EHG_EB!N34+TI_EHG_EPS!N34+TI_EHG_DHEP!N34</f>
        <v>2690.0507308684432</v>
      </c>
      <c r="O34" s="30">
        <f>TI_EHG_E_E!O34+TI_EHG_CHP_E!O34+TI_EHG_H_E!O34+TI_EHG_EDHP!O34+TI_EHG_EB!O34+TI_EHG_EPS!O34+TI_EHG_DHEP!O34</f>
        <v>2588.9027515047287</v>
      </c>
      <c r="P34" s="30">
        <f>TI_EHG_E_E!P34+TI_EHG_CHP_E!P34+TI_EHG_H_E!P34+TI_EHG_EDHP!P34+TI_EHG_EB!P34+TI_EHG_EPS!P34+TI_EHG_DHEP!P34</f>
        <v>2593.8501289767842</v>
      </c>
      <c r="Q34" s="30">
        <f>TI_EHG_E_E!Q34+TI_EHG_CHP_E!Q34+TI_EHG_H_E!Q34+TI_EHG_EDHP!Q34+TI_EHG_EB!Q34+TI_EHG_EPS!Q34+TI_EHG_DHEP!Q34</f>
        <v>2648.8154772141015</v>
      </c>
      <c r="R34" s="30">
        <f>TI_EHG_E_E!R34+TI_EHG_CHP_E!R34+TI_EHG_H_E!R34+TI_EHG_EDHP!R34+TI_EHG_EB!R34+TI_EHG_EPS!R34+TI_EHG_DHEP!R34</f>
        <v>2466.8209802235597</v>
      </c>
      <c r="S34" s="30">
        <f>TI_EHG_E_E!S34+TI_EHG_CHP_E!S34+TI_EHG_H_E!S34+TI_EHG_EDHP!S34+TI_EHG_EB!S34+TI_EHG_EPS!S34+TI_EHG_DHEP!S34</f>
        <v>2645.4662080825451</v>
      </c>
      <c r="T34" s="30">
        <f>TI_EHG_E_E!T34+TI_EHG_CHP_E!T34+TI_EHG_H_E!T34+TI_EHG_EDHP!T34+TI_EHG_EB!T34+TI_EHG_EPS!T34+TI_EHG_DHEP!T34</f>
        <v>2359.3662940670683</v>
      </c>
      <c r="U34" s="30">
        <f>TI_EHG_E_E!U34+TI_EHG_CHP_E!U34+TI_EHG_H_E!U34+TI_EHG_EDHP!U34+TI_EHG_EB!U34+TI_EHG_EPS!U34+TI_EHG_DHEP!U34</f>
        <v>2484.7222699914014</v>
      </c>
      <c r="V34" s="30">
        <f>TI_EHG_E_E!V34+TI_EHG_CHP_E!V34+TI_EHG_H_E!V34+TI_EHG_EDHP!V34+TI_EHG_EB!V34+TI_EHG_EPS!V34+TI_EHG_DHEP!V34</f>
        <v>2524.190713671539</v>
      </c>
      <c r="W34" s="30">
        <f>TI_EHG_E_E!W34+TI_EHG_CHP_E!W34+TI_EHG_H_E!W34+TI_EHG_EDHP!W34+TI_EHG_EB!W34+TI_EHG_EPS!W34+TI_EHG_DHEP!W34</f>
        <v>2293.0486672398965</v>
      </c>
      <c r="X34" s="30">
        <f>TI_EHG_E_E!X34+TI_EHG_CHP_E!X34+TI_EHG_H_E!X34+TI_EHG_EDHP!X34+TI_EHG_EB!X34+TI_EHG_EPS!X34+TI_EHG_DHEP!X34</f>
        <v>2160.2846087704215</v>
      </c>
    </row>
    <row r="35" spans="1:24" ht="11.25" customHeight="1" x14ac:dyDescent="0.2">
      <c r="A35" s="39" t="s">
        <v>57</v>
      </c>
      <c r="B35" s="23" t="s">
        <v>58</v>
      </c>
      <c r="C35" s="30">
        <f>TI_EHG_E_E!C35+TI_EHG_CHP_E!C35+TI_EHG_H_E!C35+TI_EHG_EDHP!C35+TI_EHG_EB!C35+TI_EHG_EPS!C35+TI_EHG_DHEP!C35</f>
        <v>11.08245915735168</v>
      </c>
      <c r="D35" s="30">
        <f>TI_EHG_E_E!D35+TI_EHG_CHP_E!D35+TI_EHG_H_E!D35+TI_EHG_EDHP!D35+TI_EHG_EB!D35+TI_EHG_EPS!D35+TI_EHG_DHEP!D35</f>
        <v>8.8659501289767846</v>
      </c>
      <c r="E35" s="30">
        <f>TI_EHG_E_E!E35+TI_EHG_CHP_E!E35+TI_EHG_H_E!E35+TI_EHG_EDHP!E35+TI_EHG_EB!E35+TI_EHG_EPS!E35+TI_EHG_DHEP!E35</f>
        <v>9.9742046431642297</v>
      </c>
      <c r="F35" s="30">
        <f>TI_EHG_E_E!F35+TI_EHG_CHP_E!F35+TI_EHG_H_E!F35+TI_EHG_EDHP!F35+TI_EHG_EB!F35+TI_EHG_EPS!F35+TI_EHG_DHEP!F35</f>
        <v>10.6408426483233</v>
      </c>
      <c r="G35" s="30">
        <f>TI_EHG_E_E!G35+TI_EHG_CHP_E!G35+TI_EHG_H_E!G35+TI_EHG_EDHP!G35+TI_EHG_EB!G35+TI_EHG_EPS!G35+TI_EHG_DHEP!G35</f>
        <v>8.2761822871883055</v>
      </c>
      <c r="H35" s="30">
        <f>TI_EHG_E_E!H35+TI_EHG_CHP_E!H35+TI_EHG_H_E!H35+TI_EHG_EDHP!H35+TI_EHG_EB!H35+TI_EHG_EPS!H35+TI_EHG_DHEP!H35</f>
        <v>10.6408426483233</v>
      </c>
      <c r="I35" s="30">
        <f>TI_EHG_E_E!I35+TI_EHG_CHP_E!I35+TI_EHG_H_E!I35+TI_EHG_EDHP!I35+TI_EHG_EB!I35+TI_EHG_EPS!I35+TI_EHG_DHEP!I35</f>
        <v>10.6408426483233</v>
      </c>
      <c r="J35" s="30">
        <f>TI_EHG_E_E!J35+TI_EHG_CHP_E!J35+TI_EHG_H_E!J35+TI_EHG_EDHP!J35+TI_EHG_EB!J35+TI_EHG_EPS!J35+TI_EHG_DHEP!J35</f>
        <v>7.0938950988822</v>
      </c>
      <c r="K35" s="30">
        <f>TI_EHG_E_E!K35+TI_EHG_CHP_E!K35+TI_EHG_H_E!K35+TI_EHG_EDHP!K35+TI_EHG_EB!K35+TI_EHG_EPS!K35+TI_EHG_DHEP!K35</f>
        <v>0</v>
      </c>
      <c r="L35" s="30">
        <f>TI_EHG_E_E!L35+TI_EHG_CHP_E!L35+TI_EHG_H_E!L35+TI_EHG_EDHP!L35+TI_EHG_EB!L35+TI_EHG_EPS!L35+TI_EHG_DHEP!L35</f>
        <v>0</v>
      </c>
      <c r="M35" s="30">
        <f>TI_EHG_E_E!M35+TI_EHG_CHP_E!M35+TI_EHG_H_E!M35+TI_EHG_EDHP!M35+TI_EHG_EB!M35+TI_EHG_EPS!M35+TI_EHG_DHEP!M35</f>
        <v>0</v>
      </c>
      <c r="N35" s="30">
        <f>TI_EHG_E_E!N35+TI_EHG_CHP_E!N35+TI_EHG_H_E!N35+TI_EHG_EDHP!N35+TI_EHG_EB!N35+TI_EHG_EPS!N35+TI_EHG_DHEP!N35</f>
        <v>0</v>
      </c>
      <c r="O35" s="30">
        <f>TI_EHG_E_E!O35+TI_EHG_CHP_E!O35+TI_EHG_H_E!O35+TI_EHG_EDHP!O35+TI_EHG_EB!O35+TI_EHG_EPS!O35+TI_EHG_DHEP!O35</f>
        <v>0</v>
      </c>
      <c r="P35" s="30">
        <f>TI_EHG_E_E!P35+TI_EHG_CHP_E!P35+TI_EHG_H_E!P35+TI_EHG_EDHP!P35+TI_EHG_EB!P35+TI_EHG_EPS!P35+TI_EHG_DHEP!P35</f>
        <v>0</v>
      </c>
      <c r="Q35" s="30">
        <f>TI_EHG_E_E!Q35+TI_EHG_CHP_E!Q35+TI_EHG_H_E!Q35+TI_EHG_EDHP!Q35+TI_EHG_EB!Q35+TI_EHG_EPS!Q35+TI_EHG_DHEP!Q35</f>
        <v>0</v>
      </c>
      <c r="R35" s="30">
        <f>TI_EHG_E_E!R35+TI_EHG_CHP_E!R35+TI_EHG_H_E!R35+TI_EHG_EDHP!R35+TI_EHG_EB!R35+TI_EHG_EPS!R35+TI_EHG_DHEP!R35</f>
        <v>0</v>
      </c>
      <c r="S35" s="30">
        <f>TI_EHG_E_E!S35+TI_EHG_CHP_E!S35+TI_EHG_H_E!S35+TI_EHG_EDHP!S35+TI_EHG_EB!S35+TI_EHG_EPS!S35+TI_EHG_DHEP!S35</f>
        <v>0</v>
      </c>
      <c r="T35" s="30">
        <f>TI_EHG_E_E!T35+TI_EHG_CHP_E!T35+TI_EHG_H_E!T35+TI_EHG_EDHP!T35+TI_EHG_EB!T35+TI_EHG_EPS!T35+TI_EHG_DHEP!T35</f>
        <v>0</v>
      </c>
      <c r="U35" s="30">
        <f>TI_EHG_E_E!U35+TI_EHG_CHP_E!U35+TI_EHG_H_E!U35+TI_EHG_EDHP!U35+TI_EHG_EB!U35+TI_EHG_EPS!U35+TI_EHG_DHEP!U35</f>
        <v>0</v>
      </c>
      <c r="V35" s="30">
        <f>TI_EHG_E_E!V35+TI_EHG_CHP_E!V35+TI_EHG_H_E!V35+TI_EHG_EDHP!V35+TI_EHG_EB!V35+TI_EHG_EPS!V35+TI_EHG_DHEP!V35</f>
        <v>0</v>
      </c>
      <c r="W35" s="30">
        <f>TI_EHG_E_E!W35+TI_EHG_CHP_E!W35+TI_EHG_H_E!W35+TI_EHG_EDHP!W35+TI_EHG_EB!W35+TI_EHG_EPS!W35+TI_EHG_DHEP!W35</f>
        <v>0</v>
      </c>
      <c r="X35" s="30">
        <f>TI_EHG_E_E!X35+TI_EHG_CHP_E!X35+TI_EHG_H_E!X35+TI_EHG_EDHP!X35+TI_EHG_EB!X35+TI_EHG_EPS!X35+TI_EHG_DHEP!X35</f>
        <v>0</v>
      </c>
    </row>
    <row r="36" spans="1:24" ht="11.25" customHeight="1" x14ac:dyDescent="0.2">
      <c r="A36" s="39" t="s">
        <v>59</v>
      </c>
      <c r="B36" s="23" t="s">
        <v>60</v>
      </c>
      <c r="C36" s="30">
        <f>TI_EHG_E_E!C36+TI_EHG_CHP_E!C36+TI_EHG_H_E!C36+TI_EHG_EDHP!C36+TI_EHG_EB!C36+TI_EHG_EPS!C36+TI_EHG_DHEP!C36</f>
        <v>39.474634565778153</v>
      </c>
      <c r="D36" s="30">
        <f>TI_EHG_E_E!D36+TI_EHG_CHP_E!D36+TI_EHG_H_E!D36+TI_EHG_EDHP!D36+TI_EHG_EB!D36+TI_EHG_EPS!D36+TI_EHG_DHEP!D36</f>
        <v>46.259759243336191</v>
      </c>
      <c r="E36" s="30">
        <f>TI_EHG_E_E!E36+TI_EHG_CHP_E!E36+TI_EHG_H_E!E36+TI_EHG_EDHP!E36+TI_EHG_EB!E36+TI_EHG_EPS!E36+TI_EHG_DHEP!E36</f>
        <v>55.286242476354253</v>
      </c>
      <c r="F36" s="30">
        <f>TI_EHG_E_E!F36+TI_EHG_CHP_E!F36+TI_EHG_H_E!F36+TI_EHG_EDHP!F36+TI_EHG_EB!F36+TI_EHG_EPS!F36+TI_EHG_DHEP!F36</f>
        <v>122.53276010318143</v>
      </c>
      <c r="G36" s="30">
        <f>TI_EHG_E_E!G36+TI_EHG_CHP_E!G36+TI_EHG_H_E!G36+TI_EHG_EDHP!G36+TI_EHG_EB!G36+TI_EHG_EPS!G36+TI_EHG_DHEP!G36</f>
        <v>124.9743766122098</v>
      </c>
      <c r="H36" s="30">
        <f>TI_EHG_E_E!H36+TI_EHG_CHP_E!H36+TI_EHG_H_E!H36+TI_EHG_EDHP!H36+TI_EHG_EB!H36+TI_EHG_EPS!H36+TI_EHG_DHEP!H36</f>
        <v>112.67747205503008</v>
      </c>
      <c r="I36" s="30">
        <f>TI_EHG_E_E!I36+TI_EHG_CHP_E!I36+TI_EHG_H_E!I36+TI_EHG_EDHP!I36+TI_EHG_EB!I36+TI_EHG_EPS!I36+TI_EHG_DHEP!I36</f>
        <v>119.47678417884781</v>
      </c>
      <c r="J36" s="30">
        <f>TI_EHG_E_E!J36+TI_EHG_CHP_E!J36+TI_EHG_H_E!J36+TI_EHG_EDHP!J36+TI_EHG_EB!J36+TI_EHG_EPS!J36+TI_EHG_DHEP!J36</f>
        <v>275.88151332760094</v>
      </c>
      <c r="K36" s="30">
        <f>TI_EHG_E_E!K36+TI_EHG_CHP_E!K36+TI_EHG_H_E!K36+TI_EHG_EDHP!K36+TI_EHG_EB!K36+TI_EHG_EPS!K36+TI_EHG_DHEP!K36</f>
        <v>111.52072226999138</v>
      </c>
      <c r="L36" s="30">
        <f>TI_EHG_E_E!L36+TI_EHG_CHP_E!L36+TI_EHG_H_E!L36+TI_EHG_EDHP!L36+TI_EHG_EB!L36+TI_EHG_EPS!L36+TI_EHG_DHEP!L36</f>
        <v>123.57979363714531</v>
      </c>
      <c r="M36" s="30">
        <f>TI_EHG_E_E!M36+TI_EHG_CHP_E!M36+TI_EHG_H_E!M36+TI_EHG_EDHP!M36+TI_EHG_EB!M36+TI_EHG_EPS!M36+TI_EHG_DHEP!M36</f>
        <v>127.4335339638865</v>
      </c>
      <c r="N36" s="30">
        <f>TI_EHG_E_E!N36+TI_EHG_CHP_E!N36+TI_EHG_H_E!N36+TI_EHG_EDHP!N36+TI_EHG_EB!N36+TI_EHG_EPS!N36+TI_EHG_DHEP!N36</f>
        <v>149.04746345657779</v>
      </c>
      <c r="O36" s="30">
        <f>TI_EHG_E_E!O36+TI_EHG_CHP_E!O36+TI_EHG_H_E!O36+TI_EHG_EDHP!O36+TI_EHG_EB!O36+TI_EHG_EPS!O36+TI_EHG_DHEP!O36</f>
        <v>189.75210662080823</v>
      </c>
      <c r="P36" s="30">
        <f>TI_EHG_E_E!P36+TI_EHG_CHP_E!P36+TI_EHG_H_E!P36+TI_EHG_EDHP!P36+TI_EHG_EB!P36+TI_EHG_EPS!P36+TI_EHG_DHEP!P36</f>
        <v>122.41298366294068</v>
      </c>
      <c r="Q36" s="30">
        <f>TI_EHG_E_E!Q36+TI_EHG_CHP_E!Q36+TI_EHG_H_E!Q36+TI_EHG_EDHP!Q36+TI_EHG_EB!Q36+TI_EHG_EPS!Q36+TI_EHG_DHEP!Q36</f>
        <v>111.61306964746345</v>
      </c>
      <c r="R36" s="30">
        <f>TI_EHG_E_E!R36+TI_EHG_CHP_E!R36+TI_EHG_H_E!R36+TI_EHG_EDHP!R36+TI_EHG_EB!R36+TI_EHG_EPS!R36+TI_EHG_DHEP!R36</f>
        <v>104.90713671539123</v>
      </c>
      <c r="S36" s="30">
        <f>TI_EHG_E_E!S36+TI_EHG_CHP_E!S36+TI_EHG_H_E!S36+TI_EHG_EDHP!S36+TI_EHG_EB!S36+TI_EHG_EPS!S36+TI_EHG_DHEP!S36</f>
        <v>164.53164230438523</v>
      </c>
      <c r="T36" s="30">
        <f>TI_EHG_E_E!T36+TI_EHG_CHP_E!T36+TI_EHG_H_E!T36+TI_EHG_EDHP!T36+TI_EHG_EB!T36+TI_EHG_EPS!T36+TI_EHG_DHEP!T36</f>
        <v>123.18151332760104</v>
      </c>
      <c r="U36" s="30">
        <f>TI_EHG_E_E!U36+TI_EHG_CHP_E!U36+TI_EHG_H_E!U36+TI_EHG_EDHP!U36+TI_EHG_EB!U36+TI_EHG_EPS!U36+TI_EHG_DHEP!U36</f>
        <v>72.731470335339637</v>
      </c>
      <c r="V36" s="30">
        <f>TI_EHG_E_E!V36+TI_EHG_CHP_E!V36+TI_EHG_H_E!V36+TI_EHG_EDHP!V36+TI_EHG_EB!V36+TI_EHG_EPS!V36+TI_EHG_DHEP!V36</f>
        <v>68.872484952708504</v>
      </c>
      <c r="W36" s="30">
        <f>TI_EHG_E_E!W36+TI_EHG_CHP_E!W36+TI_EHG_H_E!W36+TI_EHG_EDHP!W36+TI_EHG_EB!W36+TI_EHG_EPS!W36+TI_EHG_DHEP!W36</f>
        <v>61.031556319862425</v>
      </c>
      <c r="X36" s="30">
        <f>TI_EHG_E_E!X36+TI_EHG_CHP_E!X36+TI_EHG_H_E!X36+TI_EHG_EDHP!X36+TI_EHG_EB!X36+TI_EHG_EPS!X36+TI_EHG_DHEP!X36</f>
        <v>66.200859845227868</v>
      </c>
    </row>
    <row r="37" spans="1:24" ht="11.25" customHeight="1" x14ac:dyDescent="0.2">
      <c r="A37" s="39" t="s">
        <v>61</v>
      </c>
      <c r="B37" s="23" t="s">
        <v>62</v>
      </c>
      <c r="C37" s="30">
        <f>TI_EHG_E_E!C37+TI_EHG_CHP_E!C37+TI_EHG_H_E!C37+TI_EHG_EDHP!C37+TI_EHG_EB!C37+TI_EHG_EPS!C37+TI_EHG_DHEP!C37</f>
        <v>2.116251074806534</v>
      </c>
      <c r="D37" s="30">
        <f>TI_EHG_E_E!D37+TI_EHG_CHP_E!D37+TI_EHG_H_E!D37+TI_EHG_EDHP!D37+TI_EHG_EB!D37+TI_EHG_EPS!D37+TI_EHG_DHEP!D37</f>
        <v>2.116251074806534</v>
      </c>
      <c r="E37" s="30">
        <f>TI_EHG_E_E!E37+TI_EHG_CHP_E!E37+TI_EHG_H_E!E37+TI_EHG_EDHP!E37+TI_EHG_EB!E37+TI_EHG_EPS!E37+TI_EHG_DHEP!E37</f>
        <v>2.116251074806534</v>
      </c>
      <c r="F37" s="30">
        <f>TI_EHG_E_E!F37+TI_EHG_CHP_E!F37+TI_EHG_H_E!F37+TI_EHG_EDHP!F37+TI_EHG_EB!F37+TI_EHG_EPS!F37+TI_EHG_DHEP!F37</f>
        <v>1.058125537403267</v>
      </c>
      <c r="G37" s="30">
        <f>TI_EHG_E_E!G37+TI_EHG_CHP_E!G37+TI_EHG_H_E!G37+TI_EHG_EDHP!G37+TI_EHG_EB!G37+TI_EHG_EPS!G37+TI_EHG_DHEP!G37</f>
        <v>1.058125537403267</v>
      </c>
      <c r="H37" s="30">
        <f>TI_EHG_E_E!H37+TI_EHG_CHP_E!H37+TI_EHG_H_E!H37+TI_EHG_EDHP!H37+TI_EHG_EB!H37+TI_EHG_EPS!H37+TI_EHG_DHEP!H37</f>
        <v>1.039466895958727</v>
      </c>
      <c r="I37" s="30">
        <f>TI_EHG_E_E!I37+TI_EHG_CHP_E!I37+TI_EHG_H_E!I37+TI_EHG_EDHP!I37+TI_EHG_EB!I37+TI_EHG_EPS!I37+TI_EHG_DHEP!I37</f>
        <v>2.0790197764402398</v>
      </c>
      <c r="J37" s="30">
        <f>TI_EHG_E_E!J37+TI_EHG_CHP_E!J37+TI_EHG_H_E!J37+TI_EHG_EDHP!J37+TI_EHG_EB!J37+TI_EHG_EPS!J37+TI_EHG_DHEP!J37</f>
        <v>1.0434221840068789</v>
      </c>
      <c r="K37" s="30">
        <f>TI_EHG_E_E!K37+TI_EHG_CHP_E!K37+TI_EHG_H_E!K37+TI_EHG_EDHP!K37+TI_EHG_EB!K37+TI_EHG_EPS!K37+TI_EHG_DHEP!K37</f>
        <v>0</v>
      </c>
      <c r="L37" s="30">
        <f>TI_EHG_E_E!L37+TI_EHG_CHP_E!L37+TI_EHG_H_E!L37+TI_EHG_EDHP!L37+TI_EHG_EB!L37+TI_EHG_EPS!L37+TI_EHG_DHEP!L37</f>
        <v>0</v>
      </c>
      <c r="M37" s="30">
        <f>TI_EHG_E_E!M37+TI_EHG_CHP_E!M37+TI_EHG_H_E!M37+TI_EHG_EDHP!M37+TI_EHG_EB!M37+TI_EHG_EPS!M37+TI_EHG_DHEP!M37</f>
        <v>0</v>
      </c>
      <c r="N37" s="30">
        <f>TI_EHG_E_E!N37+TI_EHG_CHP_E!N37+TI_EHG_H_E!N37+TI_EHG_EDHP!N37+TI_EHG_EB!N37+TI_EHG_EPS!N37+TI_EHG_DHEP!N37</f>
        <v>0</v>
      </c>
      <c r="O37" s="30">
        <f>TI_EHG_E_E!O37+TI_EHG_CHP_E!O37+TI_EHG_H_E!O37+TI_EHG_EDHP!O37+TI_EHG_EB!O37+TI_EHG_EPS!O37+TI_EHG_DHEP!O37</f>
        <v>0</v>
      </c>
      <c r="P37" s="30">
        <f>TI_EHG_E_E!P37+TI_EHG_CHP_E!P37+TI_EHG_H_E!P37+TI_EHG_EDHP!P37+TI_EHG_EB!P37+TI_EHG_EPS!P37+TI_EHG_DHEP!P37</f>
        <v>0</v>
      </c>
      <c r="Q37" s="30">
        <f>TI_EHG_E_E!Q37+TI_EHG_CHP_E!Q37+TI_EHG_H_E!Q37+TI_EHG_EDHP!Q37+TI_EHG_EB!Q37+TI_EHG_EPS!Q37+TI_EHG_DHEP!Q37</f>
        <v>0</v>
      </c>
      <c r="R37" s="30">
        <f>TI_EHG_E_E!R37+TI_EHG_CHP_E!R37+TI_EHG_H_E!R37+TI_EHG_EDHP!R37+TI_EHG_EB!R37+TI_EHG_EPS!R37+TI_EHG_DHEP!R37</f>
        <v>0</v>
      </c>
      <c r="S37" s="30">
        <f>TI_EHG_E_E!S37+TI_EHG_CHP_E!S37+TI_EHG_H_E!S37+TI_EHG_EDHP!S37+TI_EHG_EB!S37+TI_EHG_EPS!S37+TI_EHG_DHEP!S37</f>
        <v>0</v>
      </c>
      <c r="T37" s="30">
        <f>TI_EHG_E_E!T37+TI_EHG_CHP_E!T37+TI_EHG_H_E!T37+TI_EHG_EDHP!T37+TI_EHG_EB!T37+TI_EHG_EPS!T37+TI_EHG_DHEP!T37</f>
        <v>1.7717110920034393</v>
      </c>
      <c r="U37" s="30">
        <f>TI_EHG_E_E!U37+TI_EHG_CHP_E!U37+TI_EHG_H_E!U37+TI_EHG_EDHP!U37+TI_EHG_EB!U37+TI_EHG_EPS!U37+TI_EHG_DHEP!U37</f>
        <v>1.2039552880481512</v>
      </c>
      <c r="V37" s="30">
        <f>TI_EHG_E_E!V37+TI_EHG_CHP_E!V37+TI_EHG_H_E!V37+TI_EHG_EDHP!V37+TI_EHG_EB!V37+TI_EHG_EPS!V37+TI_EHG_DHEP!V37</f>
        <v>0.67300085984522784</v>
      </c>
      <c r="W37" s="30">
        <f>TI_EHG_E_E!W37+TI_EHG_CHP_E!W37+TI_EHG_H_E!W37+TI_EHG_EDHP!W37+TI_EHG_EB!W37+TI_EHG_EPS!W37+TI_EHG_DHEP!W37</f>
        <v>0.39320722269991404</v>
      </c>
      <c r="X37" s="30">
        <f>TI_EHG_E_E!X37+TI_EHG_CHP_E!X37+TI_EHG_H_E!X37+TI_EHG_EDHP!X37+TI_EHG_EB!X37+TI_EHG_EPS!X37+TI_EHG_DHEP!X37</f>
        <v>0.25614789337919169</v>
      </c>
    </row>
    <row r="38" spans="1:24" ht="11.25" customHeight="1" x14ac:dyDescent="0.2">
      <c r="A38" s="39" t="s">
        <v>63</v>
      </c>
      <c r="B38" s="23" t="s">
        <v>64</v>
      </c>
      <c r="C38" s="30">
        <f>TI_EHG_E_E!C38+TI_EHG_CHP_E!C38+TI_EHG_H_E!C38+TI_EHG_EDHP!C38+TI_EHG_EB!C38+TI_EHG_EPS!C38+TI_EHG_DHEP!C38</f>
        <v>0</v>
      </c>
      <c r="D38" s="30">
        <f>TI_EHG_E_E!D38+TI_EHG_CHP_E!D38+TI_EHG_H_E!D38+TI_EHG_EDHP!D38+TI_EHG_EB!D38+TI_EHG_EPS!D38+TI_EHG_DHEP!D38</f>
        <v>0</v>
      </c>
      <c r="E38" s="30">
        <f>TI_EHG_E_E!E38+TI_EHG_CHP_E!E38+TI_EHG_H_E!E38+TI_EHG_EDHP!E38+TI_EHG_EB!E38+TI_EHG_EPS!E38+TI_EHG_DHEP!E38</f>
        <v>0</v>
      </c>
      <c r="F38" s="30">
        <f>TI_EHG_E_E!F38+TI_EHG_CHP_E!F38+TI_EHG_H_E!F38+TI_EHG_EDHP!F38+TI_EHG_EB!F38+TI_EHG_EPS!F38+TI_EHG_DHEP!F38</f>
        <v>0</v>
      </c>
      <c r="G38" s="30">
        <f>TI_EHG_E_E!G38+TI_EHG_CHP_E!G38+TI_EHG_H_E!G38+TI_EHG_EDHP!G38+TI_EHG_EB!G38+TI_EHG_EPS!G38+TI_EHG_DHEP!G38</f>
        <v>0</v>
      </c>
      <c r="H38" s="30">
        <f>TI_EHG_E_E!H38+TI_EHG_CHP_E!H38+TI_EHG_H_E!H38+TI_EHG_EDHP!H38+TI_EHG_EB!H38+TI_EHG_EPS!H38+TI_EHG_DHEP!H38</f>
        <v>0</v>
      </c>
      <c r="I38" s="30">
        <f>TI_EHG_E_E!I38+TI_EHG_CHP_E!I38+TI_EHG_H_E!I38+TI_EHG_EDHP!I38+TI_EHG_EB!I38+TI_EHG_EPS!I38+TI_EHG_DHEP!I38</f>
        <v>0</v>
      </c>
      <c r="J38" s="30">
        <f>TI_EHG_E_E!J38+TI_EHG_CHP_E!J38+TI_EHG_H_E!J38+TI_EHG_EDHP!J38+TI_EHG_EB!J38+TI_EHG_EPS!J38+TI_EHG_DHEP!J38</f>
        <v>0</v>
      </c>
      <c r="K38" s="30">
        <f>TI_EHG_E_E!K38+TI_EHG_CHP_E!K38+TI_EHG_H_E!K38+TI_EHG_EDHP!K38+TI_EHG_EB!K38+TI_EHG_EPS!K38+TI_EHG_DHEP!K38</f>
        <v>0</v>
      </c>
      <c r="L38" s="30">
        <f>TI_EHG_E_E!L38+TI_EHG_CHP_E!L38+TI_EHG_H_E!L38+TI_EHG_EDHP!L38+TI_EHG_EB!L38+TI_EHG_EPS!L38+TI_EHG_DHEP!L38</f>
        <v>0</v>
      </c>
      <c r="M38" s="30">
        <f>TI_EHG_E_E!M38+TI_EHG_CHP_E!M38+TI_EHG_H_E!M38+TI_EHG_EDHP!M38+TI_EHG_EB!M38+TI_EHG_EPS!M38+TI_EHG_DHEP!M38</f>
        <v>0</v>
      </c>
      <c r="N38" s="30">
        <f>TI_EHG_E_E!N38+TI_EHG_CHP_E!N38+TI_EHG_H_E!N38+TI_EHG_EDHP!N38+TI_EHG_EB!N38+TI_EHG_EPS!N38+TI_EHG_DHEP!N38</f>
        <v>0</v>
      </c>
      <c r="O38" s="30">
        <f>TI_EHG_E_E!O38+TI_EHG_CHP_E!O38+TI_EHG_H_E!O38+TI_EHG_EDHP!O38+TI_EHG_EB!O38+TI_EHG_EPS!O38+TI_EHG_DHEP!O38</f>
        <v>0</v>
      </c>
      <c r="P38" s="30">
        <f>TI_EHG_E_E!P38+TI_EHG_CHP_E!P38+TI_EHG_H_E!P38+TI_EHG_EDHP!P38+TI_EHG_EB!P38+TI_EHG_EPS!P38+TI_EHG_DHEP!P38</f>
        <v>0</v>
      </c>
      <c r="Q38" s="30">
        <f>TI_EHG_E_E!Q38+TI_EHG_CHP_E!Q38+TI_EHG_H_E!Q38+TI_EHG_EDHP!Q38+TI_EHG_EB!Q38+TI_EHG_EPS!Q38+TI_EHG_DHEP!Q38</f>
        <v>0</v>
      </c>
      <c r="R38" s="30">
        <f>TI_EHG_E_E!R38+TI_EHG_CHP_E!R38+TI_EHG_H_E!R38+TI_EHG_EDHP!R38+TI_EHG_EB!R38+TI_EHG_EPS!R38+TI_EHG_DHEP!R38</f>
        <v>0</v>
      </c>
      <c r="S38" s="30">
        <f>TI_EHG_E_E!S38+TI_EHG_CHP_E!S38+TI_EHG_H_E!S38+TI_EHG_EDHP!S38+TI_EHG_EB!S38+TI_EHG_EPS!S38+TI_EHG_DHEP!S38</f>
        <v>0</v>
      </c>
      <c r="T38" s="30">
        <f>TI_EHG_E_E!T38+TI_EHG_CHP_E!T38+TI_EHG_H_E!T38+TI_EHG_EDHP!T38+TI_EHG_EB!T38+TI_EHG_EPS!T38+TI_EHG_DHEP!T38</f>
        <v>0</v>
      </c>
      <c r="U38" s="30">
        <f>TI_EHG_E_E!U38+TI_EHG_CHP_E!U38+TI_EHG_H_E!U38+TI_EHG_EDHP!U38+TI_EHG_EB!U38+TI_EHG_EPS!U38+TI_EHG_DHEP!U38</f>
        <v>0</v>
      </c>
      <c r="V38" s="30">
        <f>TI_EHG_E_E!V38+TI_EHG_CHP_E!V38+TI_EHG_H_E!V38+TI_EHG_EDHP!V38+TI_EHG_EB!V38+TI_EHG_EPS!V38+TI_EHG_DHEP!V38</f>
        <v>0</v>
      </c>
      <c r="W38" s="30">
        <f>TI_EHG_E_E!W38+TI_EHG_CHP_E!W38+TI_EHG_H_E!W38+TI_EHG_EDHP!W38+TI_EHG_EB!W38+TI_EHG_EPS!W38+TI_EHG_DHEP!W38</f>
        <v>0</v>
      </c>
      <c r="X38" s="30">
        <f>TI_EHG_E_E!X38+TI_EHG_CHP_E!X38+TI_EHG_H_E!X38+TI_EHG_EDHP!X38+TI_EHG_EB!X38+TI_EHG_EPS!X38+TI_EHG_DHEP!X38</f>
        <v>0</v>
      </c>
    </row>
    <row r="39" spans="1:24" ht="11.25" customHeight="1" x14ac:dyDescent="0.2">
      <c r="A39" s="39" t="s">
        <v>65</v>
      </c>
      <c r="B39" s="23" t="s">
        <v>66</v>
      </c>
      <c r="C39" s="30">
        <f>TI_EHG_E_E!C39+TI_EHG_CHP_E!C39+TI_EHG_H_E!C39+TI_EHG_EDHP!C39+TI_EHG_EB!C39+TI_EHG_EPS!C39+TI_EHG_DHEP!C39</f>
        <v>0</v>
      </c>
      <c r="D39" s="30">
        <f>TI_EHG_E_E!D39+TI_EHG_CHP_E!D39+TI_EHG_H_E!D39+TI_EHG_EDHP!D39+TI_EHG_EB!D39+TI_EHG_EPS!D39+TI_EHG_DHEP!D39</f>
        <v>0</v>
      </c>
      <c r="E39" s="30">
        <f>TI_EHG_E_E!E39+TI_EHG_CHP_E!E39+TI_EHG_H_E!E39+TI_EHG_EDHP!E39+TI_EHG_EB!E39+TI_EHG_EPS!E39+TI_EHG_DHEP!E39</f>
        <v>0</v>
      </c>
      <c r="F39" s="30">
        <f>TI_EHG_E_E!F39+TI_EHG_CHP_E!F39+TI_EHG_H_E!F39+TI_EHG_EDHP!F39+TI_EHG_EB!F39+TI_EHG_EPS!F39+TI_EHG_DHEP!F39</f>
        <v>0</v>
      </c>
      <c r="G39" s="30">
        <f>TI_EHG_E_E!G39+TI_EHG_CHP_E!G39+TI_EHG_H_E!G39+TI_EHG_EDHP!G39+TI_EHG_EB!G39+TI_EHG_EPS!G39+TI_EHG_DHEP!G39</f>
        <v>0</v>
      </c>
      <c r="H39" s="30">
        <f>TI_EHG_E_E!H39+TI_EHG_CHP_E!H39+TI_EHG_H_E!H39+TI_EHG_EDHP!H39+TI_EHG_EB!H39+TI_EHG_EPS!H39+TI_EHG_DHEP!H39</f>
        <v>0</v>
      </c>
      <c r="I39" s="30">
        <f>TI_EHG_E_E!I39+TI_EHG_CHP_E!I39+TI_EHG_H_E!I39+TI_EHG_EDHP!I39+TI_EHG_EB!I39+TI_EHG_EPS!I39+TI_EHG_DHEP!I39</f>
        <v>0</v>
      </c>
      <c r="J39" s="30">
        <f>TI_EHG_E_E!J39+TI_EHG_CHP_E!J39+TI_EHG_H_E!J39+TI_EHG_EDHP!J39+TI_EHG_EB!J39+TI_EHG_EPS!J39+TI_EHG_DHEP!J39</f>
        <v>0</v>
      </c>
      <c r="K39" s="30">
        <f>TI_EHG_E_E!K39+TI_EHG_CHP_E!K39+TI_EHG_H_E!K39+TI_EHG_EDHP!K39+TI_EHG_EB!K39+TI_EHG_EPS!K39+TI_EHG_DHEP!K39</f>
        <v>0</v>
      </c>
      <c r="L39" s="30">
        <f>TI_EHG_E_E!L39+TI_EHG_CHP_E!L39+TI_EHG_H_E!L39+TI_EHG_EDHP!L39+TI_EHG_EB!L39+TI_EHG_EPS!L39+TI_EHG_DHEP!L39</f>
        <v>0</v>
      </c>
      <c r="M39" s="30">
        <f>TI_EHG_E_E!M39+TI_EHG_CHP_E!M39+TI_EHG_H_E!M39+TI_EHG_EDHP!M39+TI_EHG_EB!M39+TI_EHG_EPS!M39+TI_EHG_DHEP!M39</f>
        <v>0</v>
      </c>
      <c r="N39" s="30">
        <f>TI_EHG_E_E!N39+TI_EHG_CHP_E!N39+TI_EHG_H_E!N39+TI_EHG_EDHP!N39+TI_EHG_EB!N39+TI_EHG_EPS!N39+TI_EHG_DHEP!N39</f>
        <v>0</v>
      </c>
      <c r="O39" s="30">
        <f>TI_EHG_E_E!O39+TI_EHG_CHP_E!O39+TI_EHG_H_E!O39+TI_EHG_EDHP!O39+TI_EHG_EB!O39+TI_EHG_EPS!O39+TI_EHG_DHEP!O39</f>
        <v>0</v>
      </c>
      <c r="P39" s="30">
        <f>TI_EHG_E_E!P39+TI_EHG_CHP_E!P39+TI_EHG_H_E!P39+TI_EHG_EDHP!P39+TI_EHG_EB!P39+TI_EHG_EPS!P39+TI_EHG_DHEP!P39</f>
        <v>0</v>
      </c>
      <c r="Q39" s="30">
        <f>TI_EHG_E_E!Q39+TI_EHG_CHP_E!Q39+TI_EHG_H_E!Q39+TI_EHG_EDHP!Q39+TI_EHG_EB!Q39+TI_EHG_EPS!Q39+TI_EHG_DHEP!Q39</f>
        <v>0</v>
      </c>
      <c r="R39" s="30">
        <f>TI_EHG_E_E!R39+TI_EHG_CHP_E!R39+TI_EHG_H_E!R39+TI_EHG_EDHP!R39+TI_EHG_EB!R39+TI_EHG_EPS!R39+TI_EHG_DHEP!R39</f>
        <v>0</v>
      </c>
      <c r="S39" s="30">
        <f>TI_EHG_E_E!S39+TI_EHG_CHP_E!S39+TI_EHG_H_E!S39+TI_EHG_EDHP!S39+TI_EHG_EB!S39+TI_EHG_EPS!S39+TI_EHG_DHEP!S39</f>
        <v>0</v>
      </c>
      <c r="T39" s="30">
        <f>TI_EHG_E_E!T39+TI_EHG_CHP_E!T39+TI_EHG_H_E!T39+TI_EHG_EDHP!T39+TI_EHG_EB!T39+TI_EHG_EPS!T39+TI_EHG_DHEP!T39</f>
        <v>0</v>
      </c>
      <c r="U39" s="30">
        <f>TI_EHG_E_E!U39+TI_EHG_CHP_E!U39+TI_EHG_H_E!U39+TI_EHG_EDHP!U39+TI_EHG_EB!U39+TI_EHG_EPS!U39+TI_EHG_DHEP!U39</f>
        <v>0</v>
      </c>
      <c r="V39" s="30">
        <f>TI_EHG_E_E!V39+TI_EHG_CHP_E!V39+TI_EHG_H_E!V39+TI_EHG_EDHP!V39+TI_EHG_EB!V39+TI_EHG_EPS!V39+TI_EHG_DHEP!V39</f>
        <v>0</v>
      </c>
      <c r="W39" s="30">
        <f>TI_EHG_E_E!W39+TI_EHG_CHP_E!W39+TI_EHG_H_E!W39+TI_EHG_EDHP!W39+TI_EHG_EB!W39+TI_EHG_EPS!W39+TI_EHG_DHEP!W39</f>
        <v>0</v>
      </c>
      <c r="X39" s="30">
        <f>TI_EHG_E_E!X39+TI_EHG_CHP_E!X39+TI_EHG_H_E!X39+TI_EHG_EDHP!X39+TI_EHG_EB!X39+TI_EHG_EPS!X39+TI_EHG_DHEP!X39</f>
        <v>0</v>
      </c>
    </row>
    <row r="40" spans="1:24" ht="11.25" customHeight="1" x14ac:dyDescent="0.2">
      <c r="A40" s="39" t="s">
        <v>67</v>
      </c>
      <c r="B40" s="23" t="s">
        <v>68</v>
      </c>
      <c r="C40" s="30">
        <f>TI_EHG_E_E!C40+TI_EHG_CHP_E!C40+TI_EHG_H_E!C40+TI_EHG_EDHP!C40+TI_EHG_EB!C40+TI_EHG_EPS!C40+TI_EHG_DHEP!C40</f>
        <v>0</v>
      </c>
      <c r="D40" s="30">
        <f>TI_EHG_E_E!D40+TI_EHG_CHP_E!D40+TI_EHG_H_E!D40+TI_EHG_EDHP!D40+TI_EHG_EB!D40+TI_EHG_EPS!D40+TI_EHG_DHEP!D40</f>
        <v>0</v>
      </c>
      <c r="E40" s="30">
        <f>TI_EHG_E_E!E40+TI_EHG_CHP_E!E40+TI_EHG_H_E!E40+TI_EHG_EDHP!E40+TI_EHG_EB!E40+TI_EHG_EPS!E40+TI_EHG_DHEP!E40</f>
        <v>0</v>
      </c>
      <c r="F40" s="30">
        <f>TI_EHG_E_E!F40+TI_EHG_CHP_E!F40+TI_EHG_H_E!F40+TI_EHG_EDHP!F40+TI_EHG_EB!F40+TI_EHG_EPS!F40+TI_EHG_DHEP!F40</f>
        <v>0</v>
      </c>
      <c r="G40" s="30">
        <f>TI_EHG_E_E!G40+TI_EHG_CHP_E!G40+TI_EHG_H_E!G40+TI_EHG_EDHP!G40+TI_EHG_EB!G40+TI_EHG_EPS!G40+TI_EHG_DHEP!G40</f>
        <v>0</v>
      </c>
      <c r="H40" s="30">
        <f>TI_EHG_E_E!H40+TI_EHG_CHP_E!H40+TI_EHG_H_E!H40+TI_EHG_EDHP!H40+TI_EHG_EB!H40+TI_EHG_EPS!H40+TI_EHG_DHEP!H40</f>
        <v>0</v>
      </c>
      <c r="I40" s="30">
        <f>TI_EHG_E_E!I40+TI_EHG_CHP_E!I40+TI_EHG_H_E!I40+TI_EHG_EDHP!I40+TI_EHG_EB!I40+TI_EHG_EPS!I40+TI_EHG_DHEP!I40</f>
        <v>0</v>
      </c>
      <c r="J40" s="30">
        <f>TI_EHG_E_E!J40+TI_EHG_CHP_E!J40+TI_EHG_H_E!J40+TI_EHG_EDHP!J40+TI_EHG_EB!J40+TI_EHG_EPS!J40+TI_EHG_DHEP!J40</f>
        <v>0</v>
      </c>
      <c r="K40" s="30">
        <f>TI_EHG_E_E!K40+TI_EHG_CHP_E!K40+TI_EHG_H_E!K40+TI_EHG_EDHP!K40+TI_EHG_EB!K40+TI_EHG_EPS!K40+TI_EHG_DHEP!K40</f>
        <v>0</v>
      </c>
      <c r="L40" s="30">
        <f>TI_EHG_E_E!L40+TI_EHG_CHP_E!L40+TI_EHG_H_E!L40+TI_EHG_EDHP!L40+TI_EHG_EB!L40+TI_EHG_EPS!L40+TI_EHG_DHEP!L40</f>
        <v>0</v>
      </c>
      <c r="M40" s="30">
        <f>TI_EHG_E_E!M40+TI_EHG_CHP_E!M40+TI_EHG_H_E!M40+TI_EHG_EDHP!M40+TI_EHG_EB!M40+TI_EHG_EPS!M40+TI_EHG_DHEP!M40</f>
        <v>0</v>
      </c>
      <c r="N40" s="30">
        <f>TI_EHG_E_E!N40+TI_EHG_CHP_E!N40+TI_EHG_H_E!N40+TI_EHG_EDHP!N40+TI_EHG_EB!N40+TI_EHG_EPS!N40+TI_EHG_DHEP!N40</f>
        <v>0</v>
      </c>
      <c r="O40" s="30">
        <f>TI_EHG_E_E!O40+TI_EHG_CHP_E!O40+TI_EHG_H_E!O40+TI_EHG_EDHP!O40+TI_EHG_EB!O40+TI_EHG_EPS!O40+TI_EHG_DHEP!O40</f>
        <v>0</v>
      </c>
      <c r="P40" s="30">
        <f>TI_EHG_E_E!P40+TI_EHG_CHP_E!P40+TI_EHG_H_E!P40+TI_EHG_EDHP!P40+TI_EHG_EB!P40+TI_EHG_EPS!P40+TI_EHG_DHEP!P40</f>
        <v>0</v>
      </c>
      <c r="Q40" s="30">
        <f>TI_EHG_E_E!Q40+TI_EHG_CHP_E!Q40+TI_EHG_H_E!Q40+TI_EHG_EDHP!Q40+TI_EHG_EB!Q40+TI_EHG_EPS!Q40+TI_EHG_DHEP!Q40</f>
        <v>0</v>
      </c>
      <c r="R40" s="30">
        <f>TI_EHG_E_E!R40+TI_EHG_CHP_E!R40+TI_EHG_H_E!R40+TI_EHG_EDHP!R40+TI_EHG_EB!R40+TI_EHG_EPS!R40+TI_EHG_DHEP!R40</f>
        <v>0</v>
      </c>
      <c r="S40" s="30">
        <f>TI_EHG_E_E!S40+TI_EHG_CHP_E!S40+TI_EHG_H_E!S40+TI_EHG_EDHP!S40+TI_EHG_EB!S40+TI_EHG_EPS!S40+TI_EHG_DHEP!S40</f>
        <v>0</v>
      </c>
      <c r="T40" s="30">
        <f>TI_EHG_E_E!T40+TI_EHG_CHP_E!T40+TI_EHG_H_E!T40+TI_EHG_EDHP!T40+TI_EHG_EB!T40+TI_EHG_EPS!T40+TI_EHG_DHEP!T40</f>
        <v>0</v>
      </c>
      <c r="U40" s="30">
        <f>TI_EHG_E_E!U40+TI_EHG_CHP_E!U40+TI_EHG_H_E!U40+TI_EHG_EDHP!U40+TI_EHG_EB!U40+TI_EHG_EPS!U40+TI_EHG_DHEP!U40</f>
        <v>0</v>
      </c>
      <c r="V40" s="30">
        <f>TI_EHG_E_E!V40+TI_EHG_CHP_E!V40+TI_EHG_H_E!V40+TI_EHG_EDHP!V40+TI_EHG_EB!V40+TI_EHG_EPS!V40+TI_EHG_DHEP!V40</f>
        <v>0</v>
      </c>
      <c r="W40" s="30">
        <f>TI_EHG_E_E!W40+TI_EHG_CHP_E!W40+TI_EHG_H_E!W40+TI_EHG_EDHP!W40+TI_EHG_EB!W40+TI_EHG_EPS!W40+TI_EHG_DHEP!W40</f>
        <v>0</v>
      </c>
      <c r="X40" s="30">
        <f>TI_EHG_E_E!X40+TI_EHG_CHP_E!X40+TI_EHG_H_E!X40+TI_EHG_EDHP!X40+TI_EHG_EB!X40+TI_EHG_EPS!X40+TI_EHG_DHEP!X40</f>
        <v>0</v>
      </c>
    </row>
    <row r="41" spans="1:24" ht="11.25" customHeight="1" x14ac:dyDescent="0.2">
      <c r="A41" s="39" t="s">
        <v>69</v>
      </c>
      <c r="B41" s="23" t="s">
        <v>70</v>
      </c>
      <c r="C41" s="30">
        <f>TI_EHG_E_E!C41+TI_EHG_CHP_E!C41+TI_EHG_H_E!C41+TI_EHG_EDHP!C41+TI_EHG_EB!C41+TI_EHG_EPS!C41+TI_EHG_DHEP!C41</f>
        <v>0</v>
      </c>
      <c r="D41" s="30">
        <f>TI_EHG_E_E!D41+TI_EHG_CHP_E!D41+TI_EHG_H_E!D41+TI_EHG_EDHP!D41+TI_EHG_EB!D41+TI_EHG_EPS!D41+TI_EHG_DHEP!D41</f>
        <v>1.026999140154772</v>
      </c>
      <c r="E41" s="30">
        <f>TI_EHG_E_E!E41+TI_EHG_CHP_E!E41+TI_EHG_H_E!E41+TI_EHG_EDHP!E41+TI_EHG_EB!E41+TI_EHG_EPS!E41+TI_EHG_DHEP!E41</f>
        <v>1.026999140154772</v>
      </c>
      <c r="F41" s="30">
        <f>TI_EHG_E_E!F41+TI_EHG_CHP_E!F41+TI_EHG_H_E!F41+TI_EHG_EDHP!F41+TI_EHG_EB!F41+TI_EHG_EPS!F41+TI_EHG_DHEP!F41</f>
        <v>4.1654342218400693</v>
      </c>
      <c r="G41" s="30">
        <f>TI_EHG_E_E!G41+TI_EHG_CHP_E!G41+TI_EHG_H_E!G41+TI_EHG_EDHP!G41+TI_EHG_EB!G41+TI_EHG_EPS!G41+TI_EHG_DHEP!G41</f>
        <v>2.0731728288907991</v>
      </c>
      <c r="H41" s="30">
        <f>TI_EHG_E_E!H41+TI_EHG_CHP_E!H41+TI_EHG_H_E!H41+TI_EHG_EDHP!H41+TI_EHG_EB!H41+TI_EHG_EPS!H41+TI_EHG_DHEP!H41</f>
        <v>0</v>
      </c>
      <c r="I41" s="30">
        <f>TI_EHG_E_E!I41+TI_EHG_CHP_E!I41+TI_EHG_H_E!I41+TI_EHG_EDHP!I41+TI_EHG_EB!I41+TI_EHG_EPS!I41+TI_EHG_DHEP!I41</f>
        <v>3.1002579535683568</v>
      </c>
      <c r="J41" s="30">
        <f>TI_EHG_E_E!J41+TI_EHG_CHP_E!J41+TI_EHG_H_E!J41+TI_EHG_EDHP!J41+TI_EHG_EB!J41+TI_EHG_EPS!J41+TI_EHG_DHEP!J41</f>
        <v>6.2195184866723991</v>
      </c>
      <c r="K41" s="30">
        <f>TI_EHG_E_E!K41+TI_EHG_CHP_E!K41+TI_EHG_H_E!K41+TI_EHG_EDHP!K41+TI_EHG_EB!K41+TI_EHG_EPS!K41+TI_EHG_DHEP!K41</f>
        <v>5.1542562338779012</v>
      </c>
      <c r="L41" s="30">
        <f>TI_EHG_E_E!L41+TI_EHG_CHP_E!L41+TI_EHG_H_E!L41+TI_EHG_EDHP!L41+TI_EHG_EB!L41+TI_EHG_EPS!L41+TI_EHG_DHEP!L41</f>
        <v>4.127257093723129</v>
      </c>
      <c r="M41" s="30">
        <f>TI_EHG_E_E!M41+TI_EHG_CHP_E!M41+TI_EHG_H_E!M41+TI_EHG_EDHP!M41+TI_EHG_EB!M41+TI_EHG_EPS!M41+TI_EHG_DHEP!M41</f>
        <v>7.2274290627687003</v>
      </c>
      <c r="N41" s="30">
        <f>TI_EHG_E_E!N41+TI_EHG_CHP_E!N41+TI_EHG_H_E!N41+TI_EHG_EDHP!N41+TI_EHG_EB!N41+TI_EHG_EPS!N41+TI_EHG_DHEP!N41</f>
        <v>4.1080825451418743</v>
      </c>
      <c r="O41" s="30">
        <f>TI_EHG_E_E!O41+TI_EHG_CHP_E!O41+TI_EHG_H_E!O41+TI_EHG_EDHP!O41+TI_EHG_EB!O41+TI_EHG_EPS!O41+TI_EHG_DHEP!O41</f>
        <v>3.0810834049871021</v>
      </c>
      <c r="P41" s="30">
        <f>TI_EHG_E_E!P41+TI_EHG_CHP_E!P41+TI_EHG_H_E!P41+TI_EHG_EDHP!P41+TI_EHG_EB!P41+TI_EHG_EPS!P41+TI_EHG_DHEP!P41</f>
        <v>6.1813413585554589</v>
      </c>
      <c r="Q41" s="30">
        <f>TI_EHG_E_E!Q41+TI_EHG_CHP_E!Q41+TI_EHG_H_E!Q41+TI_EHG_EDHP!Q41+TI_EHG_EB!Q41+TI_EHG_EPS!Q41+TI_EHG_DHEP!Q41</f>
        <v>5.135167669819432</v>
      </c>
      <c r="R41" s="30">
        <f>TI_EHG_E_E!R41+TI_EHG_CHP_E!R41+TI_EHG_H_E!R41+TI_EHG_EDHP!R41+TI_EHG_EB!R41+TI_EHG_EPS!R41+TI_EHG_DHEP!R41</f>
        <v>3.0810834049871021</v>
      </c>
      <c r="S41" s="30">
        <f>TI_EHG_E_E!S41+TI_EHG_CHP_E!S41+TI_EHG_H_E!S41+TI_EHG_EDHP!S41+TI_EHG_EB!S41+TI_EHG_EPS!S41+TI_EHG_DHEP!S41</f>
        <v>2.0540842648323299</v>
      </c>
      <c r="T41" s="30">
        <f>TI_EHG_E_E!T41+TI_EHG_CHP_E!T41+TI_EHG_H_E!T41+TI_EHG_EDHP!T41+TI_EHG_EB!T41+TI_EHG_EPS!T41+TI_EHG_DHEP!T41</f>
        <v>4.7409286328460878</v>
      </c>
      <c r="U41" s="30">
        <f>TI_EHG_E_E!U41+TI_EHG_CHP_E!U41+TI_EHG_H_E!U41+TI_EHG_EDHP!U41+TI_EHG_EB!U41+TI_EHG_EPS!U41+TI_EHG_DHEP!U41</f>
        <v>3.5988822012037835</v>
      </c>
      <c r="V41" s="30">
        <f>TI_EHG_E_E!V41+TI_EHG_CHP_E!V41+TI_EHG_H_E!V41+TI_EHG_EDHP!V41+TI_EHG_EB!V41+TI_EHG_EPS!V41+TI_EHG_DHEP!V41</f>
        <v>1.8385210662080826</v>
      </c>
      <c r="W41" s="30">
        <f>TI_EHG_E_E!W41+TI_EHG_CHP_E!W41+TI_EHG_H_E!W41+TI_EHG_EDHP!W41+TI_EHG_EB!W41+TI_EHG_EPS!W41+TI_EHG_DHEP!W41</f>
        <v>1.5378331900257953</v>
      </c>
      <c r="X41" s="30">
        <f>TI_EHG_E_E!X41+TI_EHG_CHP_E!X41+TI_EHG_H_E!X41+TI_EHG_EDHP!X41+TI_EHG_EB!X41+TI_EHG_EPS!X41+TI_EHG_DHEP!X41</f>
        <v>5.5174548581255367</v>
      </c>
    </row>
    <row r="42" spans="1:24" ht="11.25" customHeight="1" x14ac:dyDescent="0.2">
      <c r="A42" s="39" t="s">
        <v>71</v>
      </c>
      <c r="B42" s="23" t="s">
        <v>72</v>
      </c>
      <c r="C42" s="30">
        <f>TI_EHG_E_E!C42+TI_EHG_CHP_E!C42+TI_EHG_H_E!C42+TI_EHG_EDHP!C42+TI_EHG_EB!C42+TI_EHG_EPS!C42+TI_EHG_DHEP!C42</f>
        <v>108.16139294926913</v>
      </c>
      <c r="D42" s="30">
        <f>TI_EHG_E_E!D42+TI_EHG_CHP_E!D42+TI_EHG_H_E!D42+TI_EHG_EDHP!D42+TI_EHG_EB!D42+TI_EHG_EPS!D42+TI_EHG_DHEP!D42</f>
        <v>83.739380911435944</v>
      </c>
      <c r="E42" s="30">
        <f>TI_EHG_E_E!E42+TI_EHG_CHP_E!E42+TI_EHG_H_E!E42+TI_EHG_EDHP!E42+TI_EHG_EB!E42+TI_EHG_EPS!E42+TI_EHG_DHEP!E42</f>
        <v>22.069389509888222</v>
      </c>
      <c r="F42" s="30">
        <f>TI_EHG_E_E!F42+TI_EHG_CHP_E!F42+TI_EHG_H_E!F42+TI_EHG_EDHP!F42+TI_EHG_EB!F42+TI_EHG_EPS!F42+TI_EHG_DHEP!F42</f>
        <v>22.069389509888222</v>
      </c>
      <c r="G42" s="30">
        <f>TI_EHG_E_E!G42+TI_EHG_CHP_E!G42+TI_EHG_H_E!G42+TI_EHG_EDHP!G42+TI_EHG_EB!G42+TI_EHG_EPS!G42+TI_EHG_DHEP!G42</f>
        <v>22.069303525365438</v>
      </c>
      <c r="H42" s="30">
        <f>TI_EHG_E_E!H42+TI_EHG_CHP_E!H42+TI_EHG_H_E!H42+TI_EHG_EDHP!H42+TI_EHG_EB!H42+TI_EHG_EPS!H42+TI_EHG_DHEP!H42</f>
        <v>6.3055030094582971</v>
      </c>
      <c r="I42" s="30">
        <f>TI_EHG_E_E!I42+TI_EHG_CHP_E!I42+TI_EHG_H_E!I42+TI_EHG_EDHP!I42+TI_EHG_EB!I42+TI_EHG_EPS!I42+TI_EHG_DHEP!I42</f>
        <v>11.567325881341358</v>
      </c>
      <c r="J42" s="30">
        <f>TI_EHG_E_E!J42+TI_EHG_CHP_E!J42+TI_EHG_H_E!J42+TI_EHG_EDHP!J42+TI_EHG_EB!J42+TI_EHG_EPS!J42+TI_EHG_DHEP!J42</f>
        <v>7.3564918314703336</v>
      </c>
      <c r="K42" s="30">
        <f>TI_EHG_E_E!K42+TI_EHG_CHP_E!K42+TI_EHG_H_E!K42+TI_EHG_EDHP!K42+TI_EHG_EB!K42+TI_EHG_EPS!K42+TI_EHG_DHEP!K42</f>
        <v>63.062510748065343</v>
      </c>
      <c r="L42" s="30">
        <f>TI_EHG_E_E!L42+TI_EHG_CHP_E!L42+TI_EHG_H_E!L42+TI_EHG_EDHP!L42+TI_EHG_EB!L42+TI_EHG_EPS!L42+TI_EHG_DHEP!L42</f>
        <v>104.0412725709372</v>
      </c>
      <c r="M42" s="30">
        <f>TI_EHG_E_E!M42+TI_EHG_CHP_E!M42+TI_EHG_H_E!M42+TI_EHG_EDHP!M42+TI_EHG_EB!M42+TI_EHG_EPS!M42+TI_EHG_DHEP!M42</f>
        <v>67.258985382631124</v>
      </c>
      <c r="N42" s="30">
        <f>TI_EHG_E_E!N42+TI_EHG_CHP_E!N42+TI_EHG_H_E!N42+TI_EHG_EDHP!N42+TI_EHG_EB!N42+TI_EHG_EPS!N42+TI_EHG_DHEP!N42</f>
        <v>64.10627687016337</v>
      </c>
      <c r="O42" s="30">
        <f>TI_EHG_E_E!O42+TI_EHG_CHP_E!O42+TI_EHG_H_E!O42+TI_EHG_EDHP!O42+TI_EHG_EB!O42+TI_EHG_EPS!O42+TI_EHG_DHEP!O42</f>
        <v>42.036887360275152</v>
      </c>
      <c r="P42" s="30">
        <f>TI_EHG_E_E!P42+TI_EHG_CHP_E!P42+TI_EHG_H_E!P42+TI_EHG_EDHP!P42+TI_EHG_EB!P42+TI_EHG_EPS!P42+TI_EHG_DHEP!P42</f>
        <v>40.985984522785891</v>
      </c>
      <c r="Q42" s="30">
        <f>TI_EHG_E_E!Q42+TI_EHG_CHP_E!Q42+TI_EHG_H_E!Q42+TI_EHG_EDHP!Q42+TI_EHG_EB!Q42+TI_EHG_EPS!Q42+TI_EHG_DHEP!Q42</f>
        <v>10.50920034393809</v>
      </c>
      <c r="R42" s="30">
        <f>TI_EHG_E_E!R42+TI_EHG_CHP_E!R42+TI_EHG_H_E!R42+TI_EHG_EDHP!R42+TI_EHG_EB!R42+TI_EHG_EPS!R42+TI_EHG_DHEP!R42</f>
        <v>0</v>
      </c>
      <c r="S42" s="30">
        <f>TI_EHG_E_E!S42+TI_EHG_CHP_E!S42+TI_EHG_H_E!S42+TI_EHG_EDHP!S42+TI_EHG_EB!S42+TI_EHG_EPS!S42+TI_EHG_DHEP!S42</f>
        <v>0</v>
      </c>
      <c r="T42" s="30">
        <f>TI_EHG_E_E!T42+TI_EHG_CHP_E!T42+TI_EHG_H_E!T42+TI_EHG_EDHP!T42+TI_EHG_EB!T42+TI_EHG_EPS!T42+TI_EHG_DHEP!T42</f>
        <v>0</v>
      </c>
      <c r="U42" s="30">
        <f>TI_EHG_E_E!U42+TI_EHG_CHP_E!U42+TI_EHG_H_E!U42+TI_EHG_EDHP!U42+TI_EHG_EB!U42+TI_EHG_EPS!U42+TI_EHG_DHEP!U42</f>
        <v>0</v>
      </c>
      <c r="V42" s="30">
        <f>TI_EHG_E_E!V42+TI_EHG_CHP_E!V42+TI_EHG_H_E!V42+TI_EHG_EDHP!V42+TI_EHG_EB!V42+TI_EHG_EPS!V42+TI_EHG_DHEP!V42</f>
        <v>0</v>
      </c>
      <c r="W42" s="30">
        <f>TI_EHG_E_E!W42+TI_EHG_CHP_E!W42+TI_EHG_H_E!W42+TI_EHG_EDHP!W42+TI_EHG_EB!W42+TI_EHG_EPS!W42+TI_EHG_DHEP!W42</f>
        <v>0</v>
      </c>
      <c r="X42" s="30">
        <f>TI_EHG_E_E!X42+TI_EHG_CHP_E!X42+TI_EHG_H_E!X42+TI_EHG_EDHP!X42+TI_EHG_EB!X42+TI_EHG_EPS!X42+TI_EHG_DHEP!X42</f>
        <v>0</v>
      </c>
    </row>
    <row r="43" spans="1:24" ht="11.25" customHeight="1" x14ac:dyDescent="0.2">
      <c r="A43" s="39" t="s">
        <v>73</v>
      </c>
      <c r="B43" s="23" t="s">
        <v>74</v>
      </c>
      <c r="C43" s="30">
        <f>TI_EHG_E_E!C43+TI_EHG_CHP_E!C43+TI_EHG_H_E!C43+TI_EHG_EDHP!C43+TI_EHG_EB!C43+TI_EHG_EPS!C43+TI_EHG_DHEP!C43</f>
        <v>2819.5174548581253</v>
      </c>
      <c r="D43" s="30">
        <f>TI_EHG_E_E!D43+TI_EHG_CHP_E!D43+TI_EHG_H_E!D43+TI_EHG_EDHP!D43+TI_EHG_EB!D43+TI_EHG_EPS!D43+TI_EHG_DHEP!D43</f>
        <v>3049.5871023215818</v>
      </c>
      <c r="E43" s="30">
        <f>TI_EHG_E_E!E43+TI_EHG_CHP_E!E43+TI_EHG_H_E!E43+TI_EHG_EDHP!E43+TI_EHG_EB!E43+TI_EHG_EPS!E43+TI_EHG_DHEP!E43</f>
        <v>2879.9385210662081</v>
      </c>
      <c r="F43" s="30">
        <f>TI_EHG_E_E!F43+TI_EHG_CHP_E!F43+TI_EHG_H_E!F43+TI_EHG_EDHP!F43+TI_EHG_EB!F43+TI_EHG_EPS!F43+TI_EHG_DHEP!F43</f>
        <v>2968.215907136715</v>
      </c>
      <c r="G43" s="30">
        <f>TI_EHG_E_E!G43+TI_EHG_CHP_E!G43+TI_EHG_H_E!G43+TI_EHG_EDHP!G43+TI_EHG_EB!G43+TI_EHG_EPS!G43+TI_EHG_DHEP!G43</f>
        <v>1802.3336199484095</v>
      </c>
      <c r="H43" s="30">
        <f>TI_EHG_E_E!H43+TI_EHG_CHP_E!H43+TI_EHG_H_E!H43+TI_EHG_EDHP!H43+TI_EHG_EB!H43+TI_EHG_EPS!H43+TI_EHG_DHEP!H43</f>
        <v>1840.6064488392092</v>
      </c>
      <c r="I43" s="30">
        <f>TI_EHG_E_E!I43+TI_EHG_CHP_E!I43+TI_EHG_H_E!I43+TI_EHG_EDHP!I43+TI_EHG_EB!I43+TI_EHG_EPS!I43+TI_EHG_DHEP!I43</f>
        <v>3385.9816852966464</v>
      </c>
      <c r="J43" s="30">
        <f>TI_EHG_E_E!J43+TI_EHG_CHP_E!J43+TI_EHG_H_E!J43+TI_EHG_EDHP!J43+TI_EHG_EB!J43+TI_EHG_EPS!J43+TI_EHG_DHEP!J43</f>
        <v>3333.1485812553738</v>
      </c>
      <c r="K43" s="30">
        <f>TI_EHG_E_E!K43+TI_EHG_CHP_E!K43+TI_EHG_H_E!K43+TI_EHG_EDHP!K43+TI_EHG_EB!K43+TI_EHG_EPS!K43+TI_EHG_DHEP!K43</f>
        <v>2767.9791917454859</v>
      </c>
      <c r="L43" s="30">
        <f>TI_EHG_E_E!L43+TI_EHG_CHP_E!L43+TI_EHG_H_E!L43+TI_EHG_EDHP!L43+TI_EHG_EB!L43+TI_EHG_EPS!L43+TI_EHG_DHEP!L43</f>
        <v>2900.0960447119523</v>
      </c>
      <c r="M43" s="30">
        <f>TI_EHG_E_E!M43+TI_EHG_CHP_E!M43+TI_EHG_H_E!M43+TI_EHG_EDHP!M43+TI_EHG_EB!M43+TI_EHG_EPS!M43+TI_EHG_DHEP!M43</f>
        <v>3097.9441960447107</v>
      </c>
      <c r="N43" s="30">
        <f>TI_EHG_E_E!N43+TI_EHG_CHP_E!N43+TI_EHG_H_E!N43+TI_EHG_EDHP!N43+TI_EHG_EB!N43+TI_EHG_EPS!N43+TI_EHG_DHEP!N43</f>
        <v>3019.9155631986246</v>
      </c>
      <c r="O43" s="30">
        <f>TI_EHG_E_E!O43+TI_EHG_CHP_E!O43+TI_EHG_H_E!O43+TI_EHG_EDHP!O43+TI_EHG_EB!O43+TI_EHG_EPS!O43+TI_EHG_DHEP!O43</f>
        <v>2860.7698194325021</v>
      </c>
      <c r="P43" s="30">
        <f>TI_EHG_E_E!P43+TI_EHG_CHP_E!P43+TI_EHG_H_E!P43+TI_EHG_EDHP!P43+TI_EHG_EB!P43+TI_EHG_EPS!P43+TI_EHG_DHEP!P43</f>
        <v>2633.2388650042999</v>
      </c>
      <c r="Q43" s="30">
        <f>TI_EHG_E_E!Q43+TI_EHG_CHP_E!Q43+TI_EHG_H_E!Q43+TI_EHG_EDHP!Q43+TI_EHG_EB!Q43+TI_EHG_EPS!Q43+TI_EHG_DHEP!Q43</f>
        <v>2699.2644883920884</v>
      </c>
      <c r="R43" s="30">
        <f>TI_EHG_E_E!R43+TI_EHG_CHP_E!R43+TI_EHG_H_E!R43+TI_EHG_EDHP!R43+TI_EHG_EB!R43+TI_EHG_EPS!R43+TI_EHG_DHEP!R43</f>
        <v>2325.3294926913154</v>
      </c>
      <c r="S43" s="30">
        <f>TI_EHG_E_E!S43+TI_EHG_CHP_E!S43+TI_EHG_H_E!S43+TI_EHG_EDHP!S43+TI_EHG_EB!S43+TI_EHG_EPS!S43+TI_EHG_DHEP!S43</f>
        <v>2349.4017196904551</v>
      </c>
      <c r="T43" s="30">
        <f>TI_EHG_E_E!T43+TI_EHG_CHP_E!T43+TI_EHG_H_E!T43+TI_EHG_EDHP!T43+TI_EHG_EB!T43+TI_EHG_EPS!T43+TI_EHG_DHEP!T43</f>
        <v>2595.4395528804807</v>
      </c>
      <c r="U43" s="30">
        <f>TI_EHG_E_E!U43+TI_EHG_CHP_E!U43+TI_EHG_H_E!U43+TI_EHG_EDHP!U43+TI_EHG_EB!U43+TI_EHG_EPS!U43+TI_EHG_DHEP!U43</f>
        <v>2415.6036113499567</v>
      </c>
      <c r="V43" s="30">
        <f>TI_EHG_E_E!V43+TI_EHG_CHP_E!V43+TI_EHG_H_E!V43+TI_EHG_EDHP!V43+TI_EHG_EB!V43+TI_EHG_EPS!V43+TI_EHG_DHEP!V43</f>
        <v>2492.3752364574384</v>
      </c>
      <c r="W43" s="30">
        <f>TI_EHG_E_E!W43+TI_EHG_CHP_E!W43+TI_EHG_H_E!W43+TI_EHG_EDHP!W43+TI_EHG_EB!W43+TI_EHG_EPS!W43+TI_EHG_DHEP!W43</f>
        <v>2511.8598452278588</v>
      </c>
      <c r="X43" s="30">
        <f>TI_EHG_E_E!X43+TI_EHG_CHP_E!X43+TI_EHG_H_E!X43+TI_EHG_EDHP!X43+TI_EHG_EB!X43+TI_EHG_EPS!X43+TI_EHG_DHEP!X43</f>
        <v>2762.7941530524504</v>
      </c>
    </row>
    <row r="44" spans="1:24" ht="11.25" customHeight="1" x14ac:dyDescent="0.2">
      <c r="A44" s="39" t="s">
        <v>75</v>
      </c>
      <c r="B44" s="23" t="s">
        <v>76</v>
      </c>
      <c r="C44" s="30">
        <f>TI_EHG_E_E!C44+TI_EHG_CHP_E!C44+TI_EHG_H_E!C44+TI_EHG_EDHP!C44+TI_EHG_EB!C44+TI_EHG_EPS!C44+TI_EHG_DHEP!C44</f>
        <v>35075.700687876182</v>
      </c>
      <c r="D44" s="30">
        <f>TI_EHG_E_E!D44+TI_EHG_CHP_E!D44+TI_EHG_H_E!D44+TI_EHG_EDHP!D44+TI_EHG_EB!D44+TI_EHG_EPS!D44+TI_EHG_DHEP!D44</f>
        <v>35336.626913155618</v>
      </c>
      <c r="E44" s="30">
        <f>TI_EHG_E_E!E44+TI_EHG_CHP_E!E44+TI_EHG_H_E!E44+TI_EHG_EDHP!E44+TI_EHG_EB!E44+TI_EHG_EPS!E44+TI_EHG_DHEP!E44</f>
        <v>35354.89329320722</v>
      </c>
      <c r="F44" s="30">
        <f>TI_EHG_E_E!F44+TI_EHG_CHP_E!F44+TI_EHG_H_E!F44+TI_EHG_EDHP!F44+TI_EHG_EB!F44+TI_EHG_EPS!F44+TI_EHG_DHEP!F44</f>
        <v>32640.999999999996</v>
      </c>
      <c r="G44" s="30">
        <f>TI_EHG_E_E!G44+TI_EHG_CHP_E!G44+TI_EHG_H_E!G44+TI_EHG_EDHP!G44+TI_EHG_EB!G44+TI_EHG_EPS!G44+TI_EHG_DHEP!G44</f>
        <v>25984.660963026658</v>
      </c>
      <c r="H44" s="30">
        <f>TI_EHG_E_E!H44+TI_EHG_CHP_E!H44+TI_EHG_H_E!H44+TI_EHG_EDHP!H44+TI_EHG_EB!H44+TI_EHG_EPS!H44+TI_EHG_DHEP!H44</f>
        <v>25258.376526225278</v>
      </c>
      <c r="I44" s="30">
        <f>TI_EHG_E_E!I44+TI_EHG_CHP_E!I44+TI_EHG_H_E!I44+TI_EHG_EDHP!I44+TI_EHG_EB!I44+TI_EHG_EPS!I44+TI_EHG_DHEP!I44</f>
        <v>21595.157609630263</v>
      </c>
      <c r="J44" s="30">
        <f>TI_EHG_E_E!J44+TI_EHG_CHP_E!J44+TI_EHG_H_E!J44+TI_EHG_EDHP!J44+TI_EHG_EB!J44+TI_EHG_EPS!J44+TI_EHG_DHEP!J44</f>
        <v>17276.851160791055</v>
      </c>
      <c r="K44" s="30">
        <f>TI_EHG_E_E!K44+TI_EHG_CHP_E!K44+TI_EHG_H_E!K44+TI_EHG_EDHP!K44+TI_EHG_EB!K44+TI_EHG_EPS!K44+TI_EHG_DHEP!K44</f>
        <v>15921.394582975065</v>
      </c>
      <c r="L44" s="30">
        <f>TI_EHG_E_E!L44+TI_EHG_CHP_E!L44+TI_EHG_H_E!L44+TI_EHG_EDHP!L44+TI_EHG_EB!L44+TI_EHG_EPS!L44+TI_EHG_DHEP!L44</f>
        <v>14824.289423903692</v>
      </c>
      <c r="M44" s="30">
        <f>TI_EHG_E_E!M44+TI_EHG_CHP_E!M44+TI_EHG_H_E!M44+TI_EHG_EDHP!M44+TI_EHG_EB!M44+TI_EHG_EPS!M44+TI_EHG_DHEP!M44</f>
        <v>11875.753568357693</v>
      </c>
      <c r="N44" s="30">
        <f>TI_EHG_E_E!N44+TI_EHG_CHP_E!N44+TI_EHG_H_E!N44+TI_EHG_EDHP!N44+TI_EHG_EB!N44+TI_EHG_EPS!N44+TI_EHG_DHEP!N44</f>
        <v>10057.58211521926</v>
      </c>
      <c r="O44" s="30">
        <f>TI_EHG_E_E!O44+TI_EHG_CHP_E!O44+TI_EHG_H_E!O44+TI_EHG_EDHP!O44+TI_EHG_EB!O44+TI_EHG_EPS!O44+TI_EHG_DHEP!O44</f>
        <v>9382.6976784178842</v>
      </c>
      <c r="P44" s="30">
        <f>TI_EHG_E_E!P44+TI_EHG_CHP_E!P44+TI_EHG_H_E!P44+TI_EHG_EDHP!P44+TI_EHG_EB!P44+TI_EHG_EPS!P44+TI_EHG_DHEP!P44</f>
        <v>7393.6333619948418</v>
      </c>
      <c r="Q44" s="30">
        <f>TI_EHG_E_E!Q44+TI_EHG_CHP_E!Q44+TI_EHG_H_E!Q44+TI_EHG_EDHP!Q44+TI_EHG_EB!Q44+TI_EHG_EPS!Q44+TI_EHG_DHEP!Q44</f>
        <v>6919.3272570937224</v>
      </c>
      <c r="R44" s="30">
        <f>TI_EHG_E_E!R44+TI_EHG_CHP_E!R44+TI_EHG_H_E!R44+TI_EHG_EDHP!R44+TI_EHG_EB!R44+TI_EHG_EPS!R44+TI_EHG_DHEP!R44</f>
        <v>7232.9122957867576</v>
      </c>
      <c r="S44" s="30">
        <f>TI_EHG_E_E!S44+TI_EHG_CHP_E!S44+TI_EHG_H_E!S44+TI_EHG_EDHP!S44+TI_EHG_EB!S44+TI_EHG_EPS!S44+TI_EHG_DHEP!S44</f>
        <v>6673.9741186586416</v>
      </c>
      <c r="T44" s="30">
        <f>TI_EHG_E_E!T44+TI_EHG_CHP_E!T44+TI_EHG_H_E!T44+TI_EHG_EDHP!T44+TI_EHG_EB!T44+TI_EHG_EPS!T44+TI_EHG_DHEP!T44</f>
        <v>6517.795442820292</v>
      </c>
      <c r="U44" s="30">
        <f>TI_EHG_E_E!U44+TI_EHG_CHP_E!U44+TI_EHG_H_E!U44+TI_EHG_EDHP!U44+TI_EHG_EB!U44+TI_EHG_EPS!U44+TI_EHG_DHEP!U44</f>
        <v>5627.4951848667242</v>
      </c>
      <c r="V44" s="30">
        <f>TI_EHG_E_E!V44+TI_EHG_CHP_E!V44+TI_EHG_H_E!V44+TI_EHG_EDHP!V44+TI_EHG_EB!V44+TI_EHG_EPS!V44+TI_EHG_DHEP!V44</f>
        <v>5395.0467755803948</v>
      </c>
      <c r="W44" s="30">
        <f>TI_EHG_E_E!W44+TI_EHG_CHP_E!W44+TI_EHG_H_E!W44+TI_EHG_EDHP!W44+TI_EHG_EB!W44+TI_EHG_EPS!W44+TI_EHG_DHEP!W44</f>
        <v>4702.3484952708504</v>
      </c>
      <c r="X44" s="30">
        <f>TI_EHG_E_E!X44+TI_EHG_CHP_E!X44+TI_EHG_H_E!X44+TI_EHG_EDHP!X44+TI_EHG_EB!X44+TI_EHG_EPS!X44+TI_EHG_DHEP!X44</f>
        <v>5240.7931212381773</v>
      </c>
    </row>
    <row r="45" spans="1:24" ht="11.25" customHeight="1" x14ac:dyDescent="0.2">
      <c r="A45" s="39" t="s">
        <v>77</v>
      </c>
      <c r="B45" s="23" t="s">
        <v>78</v>
      </c>
      <c r="C45" s="30">
        <f>TI_EHG_E_E!C45+TI_EHG_CHP_E!C45+TI_EHG_H_E!C45+TI_EHG_EDHP!C45+TI_EHG_EB!C45+TI_EHG_EPS!C45+TI_EHG_DHEP!C45</f>
        <v>0</v>
      </c>
      <c r="D45" s="30">
        <f>TI_EHG_E_E!D45+TI_EHG_CHP_E!D45+TI_EHG_H_E!D45+TI_EHG_EDHP!D45+TI_EHG_EB!D45+TI_EHG_EPS!D45+TI_EHG_DHEP!D45</f>
        <v>0</v>
      </c>
      <c r="E45" s="30">
        <f>TI_EHG_E_E!E45+TI_EHG_CHP_E!E45+TI_EHG_H_E!E45+TI_EHG_EDHP!E45+TI_EHG_EB!E45+TI_EHG_EPS!E45+TI_EHG_DHEP!E45</f>
        <v>0</v>
      </c>
      <c r="F45" s="30">
        <f>TI_EHG_E_E!F45+TI_EHG_CHP_E!F45+TI_EHG_H_E!F45+TI_EHG_EDHP!F45+TI_EHG_EB!F45+TI_EHG_EPS!F45+TI_EHG_DHEP!F45</f>
        <v>0</v>
      </c>
      <c r="G45" s="30">
        <f>TI_EHG_E_E!G45+TI_EHG_CHP_E!G45+TI_EHG_H_E!G45+TI_EHG_EDHP!G45+TI_EHG_EB!G45+TI_EHG_EPS!G45+TI_EHG_DHEP!G45</f>
        <v>0</v>
      </c>
      <c r="H45" s="30">
        <f>TI_EHG_E_E!H45+TI_EHG_CHP_E!H45+TI_EHG_H_E!H45+TI_EHG_EDHP!H45+TI_EHG_EB!H45+TI_EHG_EPS!H45+TI_EHG_DHEP!H45</f>
        <v>0</v>
      </c>
      <c r="I45" s="30">
        <f>TI_EHG_E_E!I45+TI_EHG_CHP_E!I45+TI_EHG_H_E!I45+TI_EHG_EDHP!I45+TI_EHG_EB!I45+TI_EHG_EPS!I45+TI_EHG_DHEP!I45</f>
        <v>0</v>
      </c>
      <c r="J45" s="30">
        <f>TI_EHG_E_E!J45+TI_EHG_CHP_E!J45+TI_EHG_H_E!J45+TI_EHG_EDHP!J45+TI_EHG_EB!J45+TI_EHG_EPS!J45+TI_EHG_DHEP!J45</f>
        <v>0</v>
      </c>
      <c r="K45" s="30">
        <f>TI_EHG_E_E!K45+TI_EHG_CHP_E!K45+TI_EHG_H_E!K45+TI_EHG_EDHP!K45+TI_EHG_EB!K45+TI_EHG_EPS!K45+TI_EHG_DHEP!K45</f>
        <v>0</v>
      </c>
      <c r="L45" s="30">
        <f>TI_EHG_E_E!L45+TI_EHG_CHP_E!L45+TI_EHG_H_E!L45+TI_EHG_EDHP!L45+TI_EHG_EB!L45+TI_EHG_EPS!L45+TI_EHG_DHEP!L45</f>
        <v>0</v>
      </c>
      <c r="M45" s="30">
        <f>TI_EHG_E_E!M45+TI_EHG_CHP_E!M45+TI_EHG_H_E!M45+TI_EHG_EDHP!M45+TI_EHG_EB!M45+TI_EHG_EPS!M45+TI_EHG_DHEP!M45</f>
        <v>0</v>
      </c>
      <c r="N45" s="30">
        <f>TI_EHG_E_E!N45+TI_EHG_CHP_E!N45+TI_EHG_H_E!N45+TI_EHG_EDHP!N45+TI_EHG_EB!N45+TI_EHG_EPS!N45+TI_EHG_DHEP!N45</f>
        <v>0</v>
      </c>
      <c r="O45" s="30">
        <f>TI_EHG_E_E!O45+TI_EHG_CHP_E!O45+TI_EHG_H_E!O45+TI_EHG_EDHP!O45+TI_EHG_EB!O45+TI_EHG_EPS!O45+TI_EHG_DHEP!O45</f>
        <v>0</v>
      </c>
      <c r="P45" s="30">
        <f>TI_EHG_E_E!P45+TI_EHG_CHP_E!P45+TI_EHG_H_E!P45+TI_EHG_EDHP!P45+TI_EHG_EB!P45+TI_EHG_EPS!P45+TI_EHG_DHEP!P45</f>
        <v>0</v>
      </c>
      <c r="Q45" s="30">
        <f>TI_EHG_E_E!Q45+TI_EHG_CHP_E!Q45+TI_EHG_H_E!Q45+TI_EHG_EDHP!Q45+TI_EHG_EB!Q45+TI_EHG_EPS!Q45+TI_EHG_DHEP!Q45</f>
        <v>0</v>
      </c>
      <c r="R45" s="30">
        <f>TI_EHG_E_E!R45+TI_EHG_CHP_E!R45+TI_EHG_H_E!R45+TI_EHG_EDHP!R45+TI_EHG_EB!R45+TI_EHG_EPS!R45+TI_EHG_DHEP!R45</f>
        <v>0</v>
      </c>
      <c r="S45" s="30">
        <f>TI_EHG_E_E!S45+TI_EHG_CHP_E!S45+TI_EHG_H_E!S45+TI_EHG_EDHP!S45+TI_EHG_EB!S45+TI_EHG_EPS!S45+TI_EHG_DHEP!S45</f>
        <v>0</v>
      </c>
      <c r="T45" s="30">
        <f>TI_EHG_E_E!T45+TI_EHG_CHP_E!T45+TI_EHG_H_E!T45+TI_EHG_EDHP!T45+TI_EHG_EB!T45+TI_EHG_EPS!T45+TI_EHG_DHEP!T45</f>
        <v>0</v>
      </c>
      <c r="U45" s="30">
        <f>TI_EHG_E_E!U45+TI_EHG_CHP_E!U45+TI_EHG_H_E!U45+TI_EHG_EDHP!U45+TI_EHG_EB!U45+TI_EHG_EPS!U45+TI_EHG_DHEP!U45</f>
        <v>0</v>
      </c>
      <c r="V45" s="30">
        <f>TI_EHG_E_E!V45+TI_EHG_CHP_E!V45+TI_EHG_H_E!V45+TI_EHG_EDHP!V45+TI_EHG_EB!V45+TI_EHG_EPS!V45+TI_EHG_DHEP!V45</f>
        <v>0</v>
      </c>
      <c r="W45" s="30">
        <f>TI_EHG_E_E!W45+TI_EHG_CHP_E!W45+TI_EHG_H_E!W45+TI_EHG_EDHP!W45+TI_EHG_EB!W45+TI_EHG_EPS!W45+TI_EHG_DHEP!W45</f>
        <v>0</v>
      </c>
      <c r="X45" s="30">
        <f>TI_EHG_E_E!X45+TI_EHG_CHP_E!X45+TI_EHG_H_E!X45+TI_EHG_EDHP!X45+TI_EHG_EB!X45+TI_EHG_EPS!X45+TI_EHG_DHEP!X45</f>
        <v>0</v>
      </c>
    </row>
    <row r="46" spans="1:24" ht="11.25" customHeight="1" x14ac:dyDescent="0.2">
      <c r="A46" s="39" t="s">
        <v>79</v>
      </c>
      <c r="B46" s="23" t="s">
        <v>80</v>
      </c>
      <c r="C46" s="30">
        <f>TI_EHG_E_E!C46+TI_EHG_CHP_E!C46+TI_EHG_H_E!C46+TI_EHG_EDHP!C46+TI_EHG_EB!C46+TI_EHG_EPS!C46+TI_EHG_DHEP!C46</f>
        <v>0</v>
      </c>
      <c r="D46" s="30">
        <f>TI_EHG_E_E!D46+TI_EHG_CHP_E!D46+TI_EHG_H_E!D46+TI_EHG_EDHP!D46+TI_EHG_EB!D46+TI_EHG_EPS!D46+TI_EHG_DHEP!D46</f>
        <v>0</v>
      </c>
      <c r="E46" s="30">
        <f>TI_EHG_E_E!E46+TI_EHG_CHP_E!E46+TI_EHG_H_E!E46+TI_EHG_EDHP!E46+TI_EHG_EB!E46+TI_EHG_EPS!E46+TI_EHG_DHEP!E46</f>
        <v>0</v>
      </c>
      <c r="F46" s="30">
        <f>TI_EHG_E_E!F46+TI_EHG_CHP_E!F46+TI_EHG_H_E!F46+TI_EHG_EDHP!F46+TI_EHG_EB!F46+TI_EHG_EPS!F46+TI_EHG_DHEP!F46</f>
        <v>0</v>
      </c>
      <c r="G46" s="30">
        <f>TI_EHG_E_E!G46+TI_EHG_CHP_E!G46+TI_EHG_H_E!G46+TI_EHG_EDHP!G46+TI_EHG_EB!G46+TI_EHG_EPS!G46+TI_EHG_DHEP!G46</f>
        <v>0</v>
      </c>
      <c r="H46" s="30">
        <f>TI_EHG_E_E!H46+TI_EHG_CHP_E!H46+TI_EHG_H_E!H46+TI_EHG_EDHP!H46+TI_EHG_EB!H46+TI_EHG_EPS!H46+TI_EHG_DHEP!H46</f>
        <v>0</v>
      </c>
      <c r="I46" s="30">
        <f>TI_EHG_E_E!I46+TI_EHG_CHP_E!I46+TI_EHG_H_E!I46+TI_EHG_EDHP!I46+TI_EHG_EB!I46+TI_EHG_EPS!I46+TI_EHG_DHEP!I46</f>
        <v>0</v>
      </c>
      <c r="J46" s="30">
        <f>TI_EHG_E_E!J46+TI_EHG_CHP_E!J46+TI_EHG_H_E!J46+TI_EHG_EDHP!J46+TI_EHG_EB!J46+TI_EHG_EPS!J46+TI_EHG_DHEP!J46</f>
        <v>0</v>
      </c>
      <c r="K46" s="30">
        <f>TI_EHG_E_E!K46+TI_EHG_CHP_E!K46+TI_EHG_H_E!K46+TI_EHG_EDHP!K46+TI_EHG_EB!K46+TI_EHG_EPS!K46+TI_EHG_DHEP!K46</f>
        <v>0</v>
      </c>
      <c r="L46" s="30">
        <f>TI_EHG_E_E!L46+TI_EHG_CHP_E!L46+TI_EHG_H_E!L46+TI_EHG_EDHP!L46+TI_EHG_EB!L46+TI_EHG_EPS!L46+TI_EHG_DHEP!L46</f>
        <v>0</v>
      </c>
      <c r="M46" s="30">
        <f>TI_EHG_E_E!M46+TI_EHG_CHP_E!M46+TI_EHG_H_E!M46+TI_EHG_EDHP!M46+TI_EHG_EB!M46+TI_EHG_EPS!M46+TI_EHG_DHEP!M46</f>
        <v>0</v>
      </c>
      <c r="N46" s="30">
        <f>TI_EHG_E_E!N46+TI_EHG_CHP_E!N46+TI_EHG_H_E!N46+TI_EHG_EDHP!N46+TI_EHG_EB!N46+TI_EHG_EPS!N46+TI_EHG_DHEP!N46</f>
        <v>0</v>
      </c>
      <c r="O46" s="30">
        <f>TI_EHG_E_E!O46+TI_EHG_CHP_E!O46+TI_EHG_H_E!O46+TI_EHG_EDHP!O46+TI_EHG_EB!O46+TI_EHG_EPS!O46+TI_EHG_DHEP!O46</f>
        <v>0</v>
      </c>
      <c r="P46" s="30">
        <f>TI_EHG_E_E!P46+TI_EHG_CHP_E!P46+TI_EHG_H_E!P46+TI_EHG_EDHP!P46+TI_EHG_EB!P46+TI_EHG_EPS!P46+TI_EHG_DHEP!P46</f>
        <v>0</v>
      </c>
      <c r="Q46" s="30">
        <f>TI_EHG_E_E!Q46+TI_EHG_CHP_E!Q46+TI_EHG_H_E!Q46+TI_EHG_EDHP!Q46+TI_EHG_EB!Q46+TI_EHG_EPS!Q46+TI_EHG_DHEP!Q46</f>
        <v>0</v>
      </c>
      <c r="R46" s="30">
        <f>TI_EHG_E_E!R46+TI_EHG_CHP_E!R46+TI_EHG_H_E!R46+TI_EHG_EDHP!R46+TI_EHG_EB!R46+TI_EHG_EPS!R46+TI_EHG_DHEP!R46</f>
        <v>0</v>
      </c>
      <c r="S46" s="30">
        <f>TI_EHG_E_E!S46+TI_EHG_CHP_E!S46+TI_EHG_H_E!S46+TI_EHG_EDHP!S46+TI_EHG_EB!S46+TI_EHG_EPS!S46+TI_EHG_DHEP!S46</f>
        <v>0</v>
      </c>
      <c r="T46" s="30">
        <f>TI_EHG_E_E!T46+TI_EHG_CHP_E!T46+TI_EHG_H_E!T46+TI_EHG_EDHP!T46+TI_EHG_EB!T46+TI_EHG_EPS!T46+TI_EHG_DHEP!T46</f>
        <v>0</v>
      </c>
      <c r="U46" s="30">
        <f>TI_EHG_E_E!U46+TI_EHG_CHP_E!U46+TI_EHG_H_E!U46+TI_EHG_EDHP!U46+TI_EHG_EB!U46+TI_EHG_EPS!U46+TI_EHG_DHEP!U46</f>
        <v>0</v>
      </c>
      <c r="V46" s="30">
        <f>TI_EHG_E_E!V46+TI_EHG_CHP_E!V46+TI_EHG_H_E!V46+TI_EHG_EDHP!V46+TI_EHG_EB!V46+TI_EHG_EPS!V46+TI_EHG_DHEP!V46</f>
        <v>0</v>
      </c>
      <c r="W46" s="30">
        <f>TI_EHG_E_E!W46+TI_EHG_CHP_E!W46+TI_EHG_H_E!W46+TI_EHG_EDHP!W46+TI_EHG_EB!W46+TI_EHG_EPS!W46+TI_EHG_DHEP!W46</f>
        <v>0</v>
      </c>
      <c r="X46" s="30">
        <f>TI_EHG_E_E!X46+TI_EHG_CHP_E!X46+TI_EHG_H_E!X46+TI_EHG_EDHP!X46+TI_EHG_EB!X46+TI_EHG_EPS!X46+TI_EHG_DHEP!X46</f>
        <v>0</v>
      </c>
    </row>
    <row r="47" spans="1:24" ht="11.25" customHeight="1" x14ac:dyDescent="0.2">
      <c r="A47" s="39" t="s">
        <v>81</v>
      </c>
      <c r="B47" s="23" t="s">
        <v>82</v>
      </c>
      <c r="C47" s="30">
        <f>TI_EHG_E_E!C47+TI_EHG_CHP_E!C47+TI_EHG_H_E!C47+TI_EHG_EDHP!C47+TI_EHG_EB!C47+TI_EHG_EPS!C47+TI_EHG_DHEP!C47</f>
        <v>1197.9234737747208</v>
      </c>
      <c r="D47" s="30">
        <f>TI_EHG_E_E!D47+TI_EHG_CHP_E!D47+TI_EHG_H_E!D47+TI_EHG_EDHP!D47+TI_EHG_EB!D47+TI_EHG_EPS!D47+TI_EHG_DHEP!D47</f>
        <v>1083.9132416165087</v>
      </c>
      <c r="E47" s="30">
        <f>TI_EHG_E_E!E47+TI_EHG_CHP_E!E47+TI_EHG_H_E!E47+TI_EHG_EDHP!E47+TI_EHG_EB!E47+TI_EHG_EPS!E47+TI_EHG_DHEP!E47</f>
        <v>870.41272570937235</v>
      </c>
      <c r="F47" s="30">
        <f>TI_EHG_E_E!F47+TI_EHG_CHP_E!F47+TI_EHG_H_E!F47+TI_EHG_EDHP!F47+TI_EHG_EB!F47+TI_EHG_EPS!F47+TI_EHG_DHEP!F47</f>
        <v>86.567755803955293</v>
      </c>
      <c r="G47" s="30">
        <f>TI_EHG_E_E!G47+TI_EHG_CHP_E!G47+TI_EHG_H_E!G47+TI_EHG_EDHP!G47+TI_EHG_EB!G47+TI_EHG_EPS!G47+TI_EHG_DHEP!G47</f>
        <v>421.10249355116071</v>
      </c>
      <c r="H47" s="30">
        <f>TI_EHG_E_E!H47+TI_EHG_CHP_E!H47+TI_EHG_H_E!H47+TI_EHG_EDHP!H47+TI_EHG_EB!H47+TI_EHG_EPS!H47+TI_EHG_DHEP!H47</f>
        <v>87.764402407566635</v>
      </c>
      <c r="I47" s="30">
        <f>TI_EHG_E_E!I47+TI_EHG_CHP_E!I47+TI_EHG_H_E!I47+TI_EHG_EDHP!I47+TI_EHG_EB!I47+TI_EHG_EPS!I47+TI_EHG_DHEP!I47</f>
        <v>42.950730868443678</v>
      </c>
      <c r="J47" s="30">
        <f>TI_EHG_E_E!J47+TI_EHG_CHP_E!J47+TI_EHG_H_E!J47+TI_EHG_EDHP!J47+TI_EHG_EB!J47+TI_EHG_EPS!J47+TI_EHG_DHEP!J47</f>
        <v>54.936973344797927</v>
      </c>
      <c r="K47" s="30">
        <f>TI_EHG_E_E!K47+TI_EHG_CHP_E!K47+TI_EHG_H_E!K47+TI_EHG_EDHP!K47+TI_EHG_EB!K47+TI_EHG_EPS!K47+TI_EHG_DHEP!K47</f>
        <v>1.863026655202064</v>
      </c>
      <c r="L47" s="30">
        <f>TI_EHG_E_E!L47+TI_EHG_CHP_E!L47+TI_EHG_H_E!L47+TI_EHG_EDHP!L47+TI_EHG_EB!L47+TI_EHG_EPS!L47+TI_EHG_DHEP!L47</f>
        <v>0</v>
      </c>
      <c r="M47" s="30">
        <f>TI_EHG_E_E!M47+TI_EHG_CHP_E!M47+TI_EHG_H_E!M47+TI_EHG_EDHP!M47+TI_EHG_EB!M47+TI_EHG_EPS!M47+TI_EHG_DHEP!M47</f>
        <v>0</v>
      </c>
      <c r="N47" s="30">
        <f>TI_EHG_E_E!N47+TI_EHG_CHP_E!N47+TI_EHG_H_E!N47+TI_EHG_EDHP!N47+TI_EHG_EB!N47+TI_EHG_EPS!N47+TI_EHG_DHEP!N47</f>
        <v>0</v>
      </c>
      <c r="O47" s="30">
        <f>TI_EHG_E_E!O47+TI_EHG_CHP_E!O47+TI_EHG_H_E!O47+TI_EHG_EDHP!O47+TI_EHG_EB!O47+TI_EHG_EPS!O47+TI_EHG_DHEP!O47</f>
        <v>0</v>
      </c>
      <c r="P47" s="30">
        <f>TI_EHG_E_E!P47+TI_EHG_CHP_E!P47+TI_EHG_H_E!P47+TI_EHG_EDHP!P47+TI_EHG_EB!P47+TI_EHG_EPS!P47+TI_EHG_DHEP!P47</f>
        <v>0</v>
      </c>
      <c r="Q47" s="30">
        <f>TI_EHG_E_E!Q47+TI_EHG_CHP_E!Q47+TI_EHG_H_E!Q47+TI_EHG_EDHP!Q47+TI_EHG_EB!Q47+TI_EHG_EPS!Q47+TI_EHG_DHEP!Q47</f>
        <v>0</v>
      </c>
      <c r="R47" s="30">
        <f>TI_EHG_E_E!R47+TI_EHG_CHP_E!R47+TI_EHG_H_E!R47+TI_EHG_EDHP!R47+TI_EHG_EB!R47+TI_EHG_EPS!R47+TI_EHG_DHEP!R47</f>
        <v>0</v>
      </c>
      <c r="S47" s="30">
        <f>TI_EHG_E_E!S47+TI_EHG_CHP_E!S47+TI_EHG_H_E!S47+TI_EHG_EDHP!S47+TI_EHG_EB!S47+TI_EHG_EPS!S47+TI_EHG_DHEP!S47</f>
        <v>0</v>
      </c>
      <c r="T47" s="30">
        <f>TI_EHG_E_E!T47+TI_EHG_CHP_E!T47+TI_EHG_H_E!T47+TI_EHG_EDHP!T47+TI_EHG_EB!T47+TI_EHG_EPS!T47+TI_EHG_DHEP!T47</f>
        <v>0</v>
      </c>
      <c r="U47" s="30">
        <f>TI_EHG_E_E!U47+TI_EHG_CHP_E!U47+TI_EHG_H_E!U47+TI_EHG_EDHP!U47+TI_EHG_EB!U47+TI_EHG_EPS!U47+TI_EHG_DHEP!U47</f>
        <v>0</v>
      </c>
      <c r="V47" s="30">
        <f>TI_EHG_E_E!V47+TI_EHG_CHP_E!V47+TI_EHG_H_E!V47+TI_EHG_EDHP!V47+TI_EHG_EB!V47+TI_EHG_EPS!V47+TI_EHG_DHEP!V47</f>
        <v>0</v>
      </c>
      <c r="W47" s="30">
        <f>TI_EHG_E_E!W47+TI_EHG_CHP_E!W47+TI_EHG_H_E!W47+TI_EHG_EDHP!W47+TI_EHG_EB!W47+TI_EHG_EPS!W47+TI_EHG_DHEP!W47</f>
        <v>0</v>
      </c>
      <c r="X47" s="30">
        <f>TI_EHG_E_E!X47+TI_EHG_CHP_E!X47+TI_EHG_H_E!X47+TI_EHG_EDHP!X47+TI_EHG_EB!X47+TI_EHG_EPS!X47+TI_EHG_DHEP!X47</f>
        <v>0</v>
      </c>
    </row>
    <row r="48" spans="1:24" ht="11.25" customHeight="1" x14ac:dyDescent="0.2">
      <c r="A48" s="39" t="s">
        <v>83</v>
      </c>
      <c r="B48" s="23" t="s">
        <v>84</v>
      </c>
      <c r="C48" s="30">
        <f>TI_EHG_E_E!C48+TI_EHG_CHP_E!C48+TI_EHG_H_E!C48+TI_EHG_EDHP!C48+TI_EHG_EB!C48+TI_EHG_EPS!C48+TI_EHG_DHEP!C48</f>
        <v>384.06423043852101</v>
      </c>
      <c r="D48" s="30">
        <f>TI_EHG_E_E!D48+TI_EHG_CHP_E!D48+TI_EHG_H_E!D48+TI_EHG_EDHP!D48+TI_EHG_EB!D48+TI_EHG_EPS!D48+TI_EHG_DHEP!D48</f>
        <v>477.10662080825449</v>
      </c>
      <c r="E48" s="30">
        <f>TI_EHG_E_E!E48+TI_EHG_CHP_E!E48+TI_EHG_H_E!E48+TI_EHG_EDHP!E48+TI_EHG_EB!E48+TI_EHG_EPS!E48+TI_EHG_DHEP!E48</f>
        <v>462.48916595012895</v>
      </c>
      <c r="F48" s="30">
        <f>TI_EHG_E_E!F48+TI_EHG_CHP_E!F48+TI_EHG_H_E!F48+TI_EHG_EDHP!F48+TI_EHG_EB!F48+TI_EHG_EPS!F48+TI_EHG_DHEP!F48</f>
        <v>598.93688736027525</v>
      </c>
      <c r="G48" s="30">
        <f>TI_EHG_E_E!G48+TI_EHG_CHP_E!G48+TI_EHG_H_E!G48+TI_EHG_EDHP!G48+TI_EHG_EB!G48+TI_EHG_EPS!G48+TI_EHG_DHEP!G48</f>
        <v>952.03662940670665</v>
      </c>
      <c r="H48" s="30">
        <f>TI_EHG_E_E!H48+TI_EHG_CHP_E!H48+TI_EHG_H_E!H48+TI_EHG_EDHP!H48+TI_EHG_EB!H48+TI_EHG_EPS!H48+TI_EHG_DHEP!H48</f>
        <v>1027.4159071367153</v>
      </c>
      <c r="I48" s="30">
        <f>TI_EHG_E_E!I48+TI_EHG_CHP_E!I48+TI_EHG_H_E!I48+TI_EHG_EDHP!I48+TI_EHG_EB!I48+TI_EHG_EPS!I48+TI_EHG_DHEP!I48</f>
        <v>979.65193465176242</v>
      </c>
      <c r="J48" s="30">
        <f>TI_EHG_E_E!J48+TI_EHG_CHP_E!J48+TI_EHG_H_E!J48+TI_EHG_EDHP!J48+TI_EHG_EB!J48+TI_EHG_EPS!J48+TI_EHG_DHEP!J48</f>
        <v>869.27506448839199</v>
      </c>
      <c r="K48" s="30">
        <f>TI_EHG_E_E!K48+TI_EHG_CHP_E!K48+TI_EHG_H_E!K48+TI_EHG_EDHP!K48+TI_EHG_EB!K48+TI_EHG_EPS!K48+TI_EHG_DHEP!K48</f>
        <v>889.19466895958726</v>
      </c>
      <c r="L48" s="30">
        <f>TI_EHG_E_E!L48+TI_EHG_CHP_E!L48+TI_EHG_H_E!L48+TI_EHG_EDHP!L48+TI_EHG_EB!L48+TI_EHG_EPS!L48+TI_EHG_DHEP!L48</f>
        <v>1085.0555460017194</v>
      </c>
      <c r="M48" s="30">
        <f>TI_EHG_E_E!M48+TI_EHG_CHP_E!M48+TI_EHG_H_E!M48+TI_EHG_EDHP!M48+TI_EHG_EB!M48+TI_EHG_EPS!M48+TI_EHG_DHEP!M48</f>
        <v>693.44600171969046</v>
      </c>
      <c r="N48" s="30">
        <f>TI_EHG_E_E!N48+TI_EHG_CHP_E!N48+TI_EHG_H_E!N48+TI_EHG_EDHP!N48+TI_EHG_EB!N48+TI_EHG_EPS!N48+TI_EHG_DHEP!N48</f>
        <v>732.28727429062758</v>
      </c>
      <c r="O48" s="30">
        <f>TI_EHG_E_E!O48+TI_EHG_CHP_E!O48+TI_EHG_H_E!O48+TI_EHG_EDHP!O48+TI_EHG_EB!O48+TI_EHG_EPS!O48+TI_EHG_DHEP!O48</f>
        <v>867.45975924333618</v>
      </c>
      <c r="P48" s="30">
        <f>TI_EHG_E_E!P48+TI_EHG_CHP_E!P48+TI_EHG_H_E!P48+TI_EHG_EDHP!P48+TI_EHG_EB!P48+TI_EHG_EPS!P48+TI_EHG_DHEP!P48</f>
        <v>528.49346517626816</v>
      </c>
      <c r="Q48" s="30">
        <f>TI_EHG_E_E!Q48+TI_EHG_CHP_E!Q48+TI_EHG_H_E!Q48+TI_EHG_EDHP!Q48+TI_EHG_EB!Q48+TI_EHG_EPS!Q48+TI_EHG_DHEP!Q48</f>
        <v>552.89948409286319</v>
      </c>
      <c r="R48" s="30">
        <f>TI_EHG_E_E!R48+TI_EHG_CHP_E!R48+TI_EHG_H_E!R48+TI_EHG_EDHP!R48+TI_EHG_EB!R48+TI_EHG_EPS!R48+TI_EHG_DHEP!R48</f>
        <v>1082.2012897678417</v>
      </c>
      <c r="S48" s="30">
        <f>TI_EHG_E_E!S48+TI_EHG_CHP_E!S48+TI_EHG_H_E!S48+TI_EHG_EDHP!S48+TI_EHG_EB!S48+TI_EHG_EPS!S48+TI_EHG_DHEP!S48</f>
        <v>1043.4844368013758</v>
      </c>
      <c r="T48" s="30">
        <f>TI_EHG_E_E!T48+TI_EHG_CHP_E!T48+TI_EHG_H_E!T48+TI_EHG_EDHP!T48+TI_EHG_EB!T48+TI_EHG_EPS!T48+TI_EHG_DHEP!T48</f>
        <v>656.3996560619089</v>
      </c>
      <c r="U48" s="30">
        <f>TI_EHG_E_E!U48+TI_EHG_CHP_E!U48+TI_EHG_H_E!U48+TI_EHG_EDHP!U48+TI_EHG_EB!U48+TI_EHG_EPS!U48+TI_EHG_DHEP!U48</f>
        <v>401.88099742046427</v>
      </c>
      <c r="V48" s="30">
        <f>TI_EHG_E_E!V48+TI_EHG_CHP_E!V48+TI_EHG_H_E!V48+TI_EHG_EDHP!V48+TI_EHG_EB!V48+TI_EHG_EPS!V48+TI_EHG_DHEP!V48</f>
        <v>134.95812553740325</v>
      </c>
      <c r="W48" s="30">
        <f>TI_EHG_E_E!W48+TI_EHG_CHP_E!W48+TI_EHG_H_E!W48+TI_EHG_EDHP!W48+TI_EHG_EB!W48+TI_EHG_EPS!W48+TI_EHG_DHEP!W48</f>
        <v>102.2644883920894</v>
      </c>
      <c r="X48" s="30">
        <f>TI_EHG_E_E!X48+TI_EHG_CHP_E!X48+TI_EHG_H_E!X48+TI_EHG_EDHP!X48+TI_EHG_EB!X48+TI_EHG_EPS!X48+TI_EHG_DHEP!X48</f>
        <v>84.332502149613063</v>
      </c>
    </row>
    <row r="49" spans="1:24" ht="11.25" customHeight="1" x14ac:dyDescent="0.2">
      <c r="A49" s="39" t="s">
        <v>85</v>
      </c>
      <c r="B49" s="23" t="s">
        <v>86</v>
      </c>
      <c r="C49" s="30">
        <f>TI_EHG_E_E!C49+TI_EHG_CHP_E!C49+TI_EHG_H_E!C49+TI_EHG_EDHP!C49+TI_EHG_EB!C49+TI_EHG_EPS!C49+TI_EHG_DHEP!C49</f>
        <v>0</v>
      </c>
      <c r="D49" s="30">
        <f>TI_EHG_E_E!D49+TI_EHG_CHP_E!D49+TI_EHG_H_E!D49+TI_EHG_EDHP!D49+TI_EHG_EB!D49+TI_EHG_EPS!D49+TI_EHG_DHEP!D49</f>
        <v>0</v>
      </c>
      <c r="E49" s="30">
        <f>TI_EHG_E_E!E49+TI_EHG_CHP_E!E49+TI_EHG_H_E!E49+TI_EHG_EDHP!E49+TI_EHG_EB!E49+TI_EHG_EPS!E49+TI_EHG_DHEP!E49</f>
        <v>0</v>
      </c>
      <c r="F49" s="30">
        <f>TI_EHG_E_E!F49+TI_EHG_CHP_E!F49+TI_EHG_H_E!F49+TI_EHG_EDHP!F49+TI_EHG_EB!F49+TI_EHG_EPS!F49+TI_EHG_DHEP!F49</f>
        <v>0</v>
      </c>
      <c r="G49" s="30">
        <f>TI_EHG_E_E!G49+TI_EHG_CHP_E!G49+TI_EHG_H_E!G49+TI_EHG_EDHP!G49+TI_EHG_EB!G49+TI_EHG_EPS!G49+TI_EHG_DHEP!G49</f>
        <v>0</v>
      </c>
      <c r="H49" s="30">
        <f>TI_EHG_E_E!H49+TI_EHG_CHP_E!H49+TI_EHG_H_E!H49+TI_EHG_EDHP!H49+TI_EHG_EB!H49+TI_EHG_EPS!H49+TI_EHG_DHEP!H49</f>
        <v>0</v>
      </c>
      <c r="I49" s="30">
        <f>TI_EHG_E_E!I49+TI_EHG_CHP_E!I49+TI_EHG_H_E!I49+TI_EHG_EDHP!I49+TI_EHG_EB!I49+TI_EHG_EPS!I49+TI_EHG_DHEP!I49</f>
        <v>0</v>
      </c>
      <c r="J49" s="30">
        <f>TI_EHG_E_E!J49+TI_EHG_CHP_E!J49+TI_EHG_H_E!J49+TI_EHG_EDHP!J49+TI_EHG_EB!J49+TI_EHG_EPS!J49+TI_EHG_DHEP!J49</f>
        <v>0</v>
      </c>
      <c r="K49" s="30">
        <f>TI_EHG_E_E!K49+TI_EHG_CHP_E!K49+TI_EHG_H_E!K49+TI_EHG_EDHP!K49+TI_EHG_EB!K49+TI_EHG_EPS!K49+TI_EHG_DHEP!K49</f>
        <v>0</v>
      </c>
      <c r="L49" s="30">
        <f>TI_EHG_E_E!L49+TI_EHG_CHP_E!L49+TI_EHG_H_E!L49+TI_EHG_EDHP!L49+TI_EHG_EB!L49+TI_EHG_EPS!L49+TI_EHG_DHEP!L49</f>
        <v>0</v>
      </c>
      <c r="M49" s="30">
        <f>TI_EHG_E_E!M49+TI_EHG_CHP_E!M49+TI_EHG_H_E!M49+TI_EHG_EDHP!M49+TI_EHG_EB!M49+TI_EHG_EPS!M49+TI_EHG_DHEP!M49</f>
        <v>0</v>
      </c>
      <c r="N49" s="30">
        <f>TI_EHG_E_E!N49+TI_EHG_CHP_E!N49+TI_EHG_H_E!N49+TI_EHG_EDHP!N49+TI_EHG_EB!N49+TI_EHG_EPS!N49+TI_EHG_DHEP!N49</f>
        <v>0</v>
      </c>
      <c r="O49" s="30">
        <f>TI_EHG_E_E!O49+TI_EHG_CHP_E!O49+TI_EHG_H_E!O49+TI_EHG_EDHP!O49+TI_EHG_EB!O49+TI_EHG_EPS!O49+TI_EHG_DHEP!O49</f>
        <v>0</v>
      </c>
      <c r="P49" s="30">
        <f>TI_EHG_E_E!P49+TI_EHG_CHP_E!P49+TI_EHG_H_E!P49+TI_EHG_EDHP!P49+TI_EHG_EB!P49+TI_EHG_EPS!P49+TI_EHG_DHEP!P49</f>
        <v>0</v>
      </c>
      <c r="Q49" s="30">
        <f>TI_EHG_E_E!Q49+TI_EHG_CHP_E!Q49+TI_EHG_H_E!Q49+TI_EHG_EDHP!Q49+TI_EHG_EB!Q49+TI_EHG_EPS!Q49+TI_EHG_DHEP!Q49</f>
        <v>0</v>
      </c>
      <c r="R49" s="30">
        <f>TI_EHG_E_E!R49+TI_EHG_CHP_E!R49+TI_EHG_H_E!R49+TI_EHG_EDHP!R49+TI_EHG_EB!R49+TI_EHG_EPS!R49+TI_EHG_DHEP!R49</f>
        <v>0</v>
      </c>
      <c r="S49" s="30">
        <f>TI_EHG_E_E!S49+TI_EHG_CHP_E!S49+TI_EHG_H_E!S49+TI_EHG_EDHP!S49+TI_EHG_EB!S49+TI_EHG_EPS!S49+TI_EHG_DHEP!S49</f>
        <v>0</v>
      </c>
      <c r="T49" s="30">
        <f>TI_EHG_E_E!T49+TI_EHG_CHP_E!T49+TI_EHG_H_E!T49+TI_EHG_EDHP!T49+TI_EHG_EB!T49+TI_EHG_EPS!T49+TI_EHG_DHEP!T49</f>
        <v>0</v>
      </c>
      <c r="U49" s="30">
        <f>TI_EHG_E_E!U49+TI_EHG_CHP_E!U49+TI_EHG_H_E!U49+TI_EHG_EDHP!U49+TI_EHG_EB!U49+TI_EHG_EPS!U49+TI_EHG_DHEP!U49</f>
        <v>0</v>
      </c>
      <c r="V49" s="30">
        <f>TI_EHG_E_E!V49+TI_EHG_CHP_E!V49+TI_EHG_H_E!V49+TI_EHG_EDHP!V49+TI_EHG_EB!V49+TI_EHG_EPS!V49+TI_EHG_DHEP!V49</f>
        <v>0</v>
      </c>
      <c r="W49" s="30">
        <f>TI_EHG_E_E!W49+TI_EHG_CHP_E!W49+TI_EHG_H_E!W49+TI_EHG_EDHP!W49+TI_EHG_EB!W49+TI_EHG_EPS!W49+TI_EHG_DHEP!W49</f>
        <v>0</v>
      </c>
      <c r="X49" s="30">
        <f>TI_EHG_E_E!X49+TI_EHG_CHP_E!X49+TI_EHG_H_E!X49+TI_EHG_EDHP!X49+TI_EHG_EB!X49+TI_EHG_EPS!X49+TI_EHG_DHEP!X49</f>
        <v>0</v>
      </c>
    </row>
    <row r="50" spans="1:24" ht="11.25" customHeight="1" x14ac:dyDescent="0.2">
      <c r="A50" s="39" t="s">
        <v>87</v>
      </c>
      <c r="B50" s="23" t="s">
        <v>88</v>
      </c>
      <c r="C50" s="30">
        <f>TI_EHG_E_E!C50+TI_EHG_CHP_E!C50+TI_EHG_H_E!C50+TI_EHG_EDHP!C50+TI_EHG_EB!C50+TI_EHG_EPS!C50+TI_EHG_DHEP!C50</f>
        <v>303.99277730008595</v>
      </c>
      <c r="D50" s="30">
        <f>TI_EHG_E_E!D50+TI_EHG_CHP_E!D50+TI_EHG_H_E!D50+TI_EHG_EDHP!D50+TI_EHG_EB!D50+TI_EHG_EPS!D50+TI_EHG_DHEP!D50</f>
        <v>358.06818572656925</v>
      </c>
      <c r="E50" s="30">
        <f>TI_EHG_E_E!E50+TI_EHG_CHP_E!E50+TI_EHG_H_E!E50+TI_EHG_EDHP!E50+TI_EHG_EB!E50+TI_EHG_EPS!E50+TI_EHG_DHEP!E50</f>
        <v>588.84772141014605</v>
      </c>
      <c r="F50" s="30">
        <f>TI_EHG_E_E!F50+TI_EHG_CHP_E!F50+TI_EHG_H_E!F50+TI_EHG_EDHP!F50+TI_EHG_EB!F50+TI_EHG_EPS!F50+TI_EHG_DHEP!F50</f>
        <v>1666.6778159931214</v>
      </c>
      <c r="G50" s="30">
        <f>TI_EHG_E_E!G50+TI_EHG_CHP_E!G50+TI_EHG_H_E!G50+TI_EHG_EDHP!G50+TI_EHG_EB!G50+TI_EHG_EPS!G50+TI_EHG_DHEP!G50</f>
        <v>5096.6134995700759</v>
      </c>
      <c r="H50" s="30">
        <f>TI_EHG_E_E!H50+TI_EHG_CHP_E!H50+TI_EHG_H_E!H50+TI_EHG_EDHP!H50+TI_EHG_EB!H50+TI_EHG_EPS!H50+TI_EHG_DHEP!H50</f>
        <v>5045.7207222699917</v>
      </c>
      <c r="I50" s="30">
        <f>TI_EHG_E_E!I50+TI_EHG_CHP_E!I50+TI_EHG_H_E!I50+TI_EHG_EDHP!I50+TI_EHG_EB!I50+TI_EHG_EPS!I50+TI_EHG_DHEP!I50</f>
        <v>5557.7565778159924</v>
      </c>
      <c r="J50" s="30">
        <f>TI_EHG_E_E!J50+TI_EHG_CHP_E!J50+TI_EHG_H_E!J50+TI_EHG_EDHP!J50+TI_EHG_EB!J50+TI_EHG_EPS!J50+TI_EHG_DHEP!J50</f>
        <v>5535.3222699914022</v>
      </c>
      <c r="K50" s="30">
        <f>TI_EHG_E_E!K50+TI_EHG_CHP_E!K50+TI_EHG_H_E!K50+TI_EHG_EDHP!K50+TI_EHG_EB!K50+TI_EHG_EPS!K50+TI_EHG_DHEP!K50</f>
        <v>5258.4277730008598</v>
      </c>
      <c r="L50" s="30">
        <f>TI_EHG_E_E!L50+TI_EHG_CHP_E!L50+TI_EHG_H_E!L50+TI_EHG_EDHP!L50+TI_EHG_EB!L50+TI_EHG_EPS!L50+TI_EHG_DHEP!L50</f>
        <v>3959.0008598452278</v>
      </c>
      <c r="M50" s="30">
        <f>TI_EHG_E_E!M50+TI_EHG_CHP_E!M50+TI_EHG_H_E!M50+TI_EHG_EDHP!M50+TI_EHG_EB!M50+TI_EHG_EPS!M50+TI_EHG_DHEP!M50</f>
        <v>5046.4084264832318</v>
      </c>
      <c r="N50" s="30">
        <f>TI_EHG_E_E!N50+TI_EHG_CHP_E!N50+TI_EHG_H_E!N50+TI_EHG_EDHP!N50+TI_EHG_EB!N50+TI_EHG_EPS!N50+TI_EHG_DHEP!N50</f>
        <v>4440.1517626827163</v>
      </c>
      <c r="O50" s="30">
        <f>TI_EHG_E_E!O50+TI_EHG_CHP_E!O50+TI_EHG_H_E!O50+TI_EHG_EDHP!O50+TI_EHG_EB!O50+TI_EHG_EPS!O50+TI_EHG_DHEP!O50</f>
        <v>4353.1461736887359</v>
      </c>
      <c r="P50" s="30">
        <f>TI_EHG_E_E!P50+TI_EHG_CHP_E!P50+TI_EHG_H_E!P50+TI_EHG_EDHP!P50+TI_EHG_EB!P50+TI_EHG_EPS!P50+TI_EHG_DHEP!P50</f>
        <v>3505.4880481513319</v>
      </c>
      <c r="Q50" s="30">
        <f>TI_EHG_E_E!Q50+TI_EHG_CHP_E!Q50+TI_EHG_H_E!Q50+TI_EHG_EDHP!Q50+TI_EHG_EB!Q50+TI_EHG_EPS!Q50+TI_EHG_DHEP!Q50</f>
        <v>3459.4343078245911</v>
      </c>
      <c r="R50" s="30">
        <f>TI_EHG_E_E!R50+TI_EHG_CHP_E!R50+TI_EHG_H_E!R50+TI_EHG_EDHP!R50+TI_EHG_EB!R50+TI_EHG_EPS!R50+TI_EHG_DHEP!R50</f>
        <v>3679.5661220980219</v>
      </c>
      <c r="S50" s="30">
        <f>TI_EHG_E_E!S50+TI_EHG_CHP_E!S50+TI_EHG_H_E!S50+TI_EHG_EDHP!S50+TI_EHG_EB!S50+TI_EHG_EPS!S50+TI_EHG_DHEP!S50</f>
        <v>3656.6110060189171</v>
      </c>
      <c r="T50" s="30">
        <f>TI_EHG_E_E!T50+TI_EHG_CHP_E!T50+TI_EHG_H_E!T50+TI_EHG_EDHP!T50+TI_EHG_EB!T50+TI_EHG_EPS!T50+TI_EHG_DHEP!T50</f>
        <v>3512.289251934651</v>
      </c>
      <c r="U50" s="30">
        <f>TI_EHG_E_E!U50+TI_EHG_CHP_E!U50+TI_EHG_H_E!U50+TI_EHG_EDHP!U50+TI_EHG_EB!U50+TI_EHG_EPS!U50+TI_EHG_DHEP!U50</f>
        <v>3563.6700773860707</v>
      </c>
      <c r="V50" s="30">
        <f>TI_EHG_E_E!V50+TI_EHG_CHP_E!V50+TI_EHG_H_E!V50+TI_EHG_EDHP!V50+TI_EHG_EB!V50+TI_EHG_EPS!V50+TI_EHG_DHEP!V50</f>
        <v>3108.4063628546864</v>
      </c>
      <c r="W50" s="30">
        <f>TI_EHG_E_E!W50+TI_EHG_CHP_E!W50+TI_EHG_H_E!W50+TI_EHG_EDHP!W50+TI_EHG_EB!W50+TI_EHG_EPS!W50+TI_EHG_DHEP!W50</f>
        <v>2948.3952708512466</v>
      </c>
      <c r="X50" s="30">
        <f>TI_EHG_E_E!X50+TI_EHG_CHP_E!X50+TI_EHG_H_E!X50+TI_EHG_EDHP!X50+TI_EHG_EB!X50+TI_EHG_EPS!X50+TI_EHG_DHEP!X50</f>
        <v>3081.7500429922611</v>
      </c>
    </row>
    <row r="51" spans="1:24" ht="11.25" customHeight="1" x14ac:dyDescent="0.2">
      <c r="A51" s="24" t="s">
        <v>89</v>
      </c>
      <c r="B51" s="25" t="s">
        <v>90</v>
      </c>
      <c r="C51" s="31">
        <f>TI_EHG_E_E!C51+TI_EHG_CHP_E!C51+TI_EHG_H_E!C51+TI_EHG_EDHP!C51+TI_EHG_EB!C51+TI_EHG_EPS!C51+TI_EHG_DHEP!C51</f>
        <v>76071.239810834042</v>
      </c>
      <c r="D51" s="31">
        <f>TI_EHG_E_E!D51+TI_EHG_CHP_E!D51+TI_EHG_H_E!D51+TI_EHG_EDHP!D51+TI_EHG_EB!D51+TI_EHG_EPS!D51+TI_EHG_DHEP!D51</f>
        <v>79731.061994840915</v>
      </c>
      <c r="E51" s="31">
        <f>TI_EHG_E_E!E51+TI_EHG_CHP_E!E51+TI_EHG_H_E!E51+TI_EHG_EDHP!E51+TI_EHG_EB!E51+TI_EHG_EPS!E51+TI_EHG_DHEP!E51</f>
        <v>84774.645227858957</v>
      </c>
      <c r="F51" s="31">
        <f>TI_EHG_E_E!F51+TI_EHG_CHP_E!F51+TI_EHG_H_E!F51+TI_EHG_EDHP!F51+TI_EHG_EB!F51+TI_EHG_EPS!F51+TI_EHG_DHEP!F51</f>
        <v>94207.973516766971</v>
      </c>
      <c r="G51" s="31">
        <f>TI_EHG_E_E!G51+TI_EHG_CHP_E!G51+TI_EHG_H_E!G51+TI_EHG_EDHP!G51+TI_EHG_EB!G51+TI_EHG_EPS!G51+TI_EHG_DHEP!G51</f>
        <v>101773.41109200344</v>
      </c>
      <c r="H51" s="31">
        <f>TI_EHG_E_E!H51+TI_EHG_CHP_E!H51+TI_EHG_H_E!H51+TI_EHG_EDHP!H51+TI_EHG_EB!H51+TI_EHG_EPS!H51+TI_EHG_DHEP!H51</f>
        <v>109148.41074806535</v>
      </c>
      <c r="I51" s="31">
        <f>TI_EHG_E_E!I51+TI_EHG_CHP_E!I51+TI_EHG_H_E!I51+TI_EHG_EDHP!I51+TI_EHG_EB!I51+TI_EHG_EPS!I51+TI_EHG_DHEP!I51</f>
        <v>113158.35915735165</v>
      </c>
      <c r="J51" s="31">
        <f>TI_EHG_E_E!J51+TI_EHG_CHP_E!J51+TI_EHG_H_E!J51+TI_EHG_EDHP!J51+TI_EHG_EB!J51+TI_EHG_EPS!J51+TI_EHG_DHEP!J51</f>
        <v>116230.35881341358</v>
      </c>
      <c r="K51" s="31">
        <f>TI_EHG_E_E!K51+TI_EHG_CHP_E!K51+TI_EHG_H_E!K51+TI_EHG_EDHP!K51+TI_EHG_EB!K51+TI_EHG_EPS!K51+TI_EHG_DHEP!K51</f>
        <v>121511.23301805675</v>
      </c>
      <c r="L51" s="31">
        <f>TI_EHG_E_E!L51+TI_EHG_CHP_E!L51+TI_EHG_H_E!L51+TI_EHG_EDHP!L51+TI_EHG_EB!L51+TI_EHG_EPS!L51+TI_EHG_DHEP!L51</f>
        <v>114039.01754084266</v>
      </c>
      <c r="M51" s="31">
        <f>TI_EHG_E_E!M51+TI_EHG_CHP_E!M51+TI_EHG_H_E!M51+TI_EHG_EDHP!M51+TI_EHG_EB!M51+TI_EHG_EPS!M51+TI_EHG_DHEP!M51</f>
        <v>119641.3773860705</v>
      </c>
      <c r="N51" s="31">
        <f>TI_EHG_E_E!N51+TI_EHG_CHP_E!N51+TI_EHG_H_E!N51+TI_EHG_EDHP!N51+TI_EHG_EB!N51+TI_EHG_EPS!N51+TI_EHG_DHEP!N51</f>
        <v>109011.47687016334</v>
      </c>
      <c r="O51" s="31">
        <f>TI_EHG_E_E!O51+TI_EHG_CHP_E!O51+TI_EHG_H_E!O51+TI_EHG_EDHP!O51+TI_EHG_EB!O51+TI_EHG_EPS!O51+TI_EHG_DHEP!O51</f>
        <v>97156.249441100605</v>
      </c>
      <c r="P51" s="31">
        <f>TI_EHG_E_E!P51+TI_EHG_CHP_E!P51+TI_EHG_H_E!P51+TI_EHG_EDHP!P51+TI_EHG_EB!P51+TI_EHG_EPS!P51+TI_EHG_DHEP!P51</f>
        <v>84369.817196904551</v>
      </c>
      <c r="Q51" s="31">
        <f>TI_EHG_E_E!Q51+TI_EHG_CHP_E!Q51+TI_EHG_H_E!Q51+TI_EHG_EDHP!Q51+TI_EHG_EB!Q51+TI_EHG_EPS!Q51+TI_EHG_DHEP!Q51</f>
        <v>73279.694239036966</v>
      </c>
      <c r="R51" s="31">
        <f>TI_EHG_E_E!R51+TI_EHG_CHP_E!R51+TI_EHG_H_E!R51+TI_EHG_EDHP!R51+TI_EHG_EB!R51+TI_EHG_EPS!R51+TI_EHG_DHEP!R51</f>
        <v>79090.181771281175</v>
      </c>
      <c r="S51" s="31">
        <f>TI_EHG_E_E!S51+TI_EHG_CHP_E!S51+TI_EHG_H_E!S51+TI_EHG_EDHP!S51+TI_EHG_EB!S51+TI_EHG_EPS!S51+TI_EHG_DHEP!S51</f>
        <v>89941.266380051573</v>
      </c>
      <c r="T51" s="31">
        <f>TI_EHG_E_E!T51+TI_EHG_CHP_E!T51+TI_EHG_H_E!T51+TI_EHG_EDHP!T51+TI_EHG_EB!T51+TI_EHG_EPS!T51+TI_EHG_DHEP!T51</f>
        <v>99298.587102321573</v>
      </c>
      <c r="U51" s="31">
        <f>TI_EHG_E_E!U51+TI_EHG_CHP_E!U51+TI_EHG_H_E!U51+TI_EHG_EDHP!U51+TI_EHG_EB!U51+TI_EHG_EPS!U51+TI_EHG_DHEP!U51</f>
        <v>93649.653052450536</v>
      </c>
      <c r="V51" s="31">
        <f>TI_EHG_E_E!V51+TI_EHG_CHP_E!V51+TI_EHG_H_E!V51+TI_EHG_EDHP!V51+TI_EHG_EB!V51+TI_EHG_EPS!V51+TI_EHG_DHEP!V51</f>
        <v>104808.10094582976</v>
      </c>
      <c r="W51" s="31">
        <f>TI_EHG_E_E!W51+TI_EHG_CHP_E!W51+TI_EHG_H_E!W51+TI_EHG_EDHP!W51+TI_EHG_EB!W51+TI_EHG_EPS!W51+TI_EHG_DHEP!W51</f>
        <v>102895.70507308684</v>
      </c>
      <c r="X51" s="31">
        <f>TI_EHG_E_E!X51+TI_EHG_CHP_E!X51+TI_EHG_H_E!X51+TI_EHG_EDHP!X51+TI_EHG_EB!X51+TI_EHG_EPS!X51+TI_EHG_DHEP!X51</f>
        <v>102665.28357695615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" si="30">SUM(C53:C70)</f>
        <v>47374.422184006871</v>
      </c>
      <c r="D52" s="31">
        <f t="shared" ref="D52:W52" si="31">SUM(D53:D70)</f>
        <v>50519.340670679274</v>
      </c>
      <c r="E52" s="31">
        <f t="shared" si="31"/>
        <v>47680.236629406703</v>
      </c>
      <c r="F52" s="31">
        <f t="shared" si="31"/>
        <v>50597.356233877901</v>
      </c>
      <c r="G52" s="31">
        <f t="shared" si="31"/>
        <v>55786.747721410145</v>
      </c>
      <c r="H52" s="31">
        <f t="shared" si="31"/>
        <v>58976.767325881337</v>
      </c>
      <c r="I52" s="31">
        <f t="shared" si="31"/>
        <v>62254.627515047279</v>
      </c>
      <c r="J52" s="31">
        <f t="shared" si="31"/>
        <v>66094.971195184844</v>
      </c>
      <c r="K52" s="31">
        <f t="shared" si="31"/>
        <v>71916.205932932062</v>
      </c>
      <c r="L52" s="31">
        <f t="shared" si="31"/>
        <v>75867.629492691325</v>
      </c>
      <c r="M52" s="31">
        <f t="shared" si="31"/>
        <v>86653.798968185729</v>
      </c>
      <c r="N52" s="31">
        <f t="shared" si="31"/>
        <v>86973.278761822876</v>
      </c>
      <c r="O52" s="31">
        <f t="shared" si="31"/>
        <v>98260.699140154757</v>
      </c>
      <c r="P52" s="31">
        <f t="shared" si="31"/>
        <v>107008.74084264832</v>
      </c>
      <c r="Q52" s="31">
        <f t="shared" si="31"/>
        <v>110819.35055889937</v>
      </c>
      <c r="R52" s="31">
        <f t="shared" si="31"/>
        <v>113280.84101461737</v>
      </c>
      <c r="S52" s="31">
        <f t="shared" si="31"/>
        <v>115434.37919174545</v>
      </c>
      <c r="T52" s="31">
        <f t="shared" si="31"/>
        <v>116561.35047291488</v>
      </c>
      <c r="U52" s="31">
        <f t="shared" si="31"/>
        <v>121814.93009458297</v>
      </c>
      <c r="V52" s="31">
        <f t="shared" si="31"/>
        <v>126583.85081685297</v>
      </c>
      <c r="W52" s="31">
        <f t="shared" si="31"/>
        <v>134188.11590713673</v>
      </c>
      <c r="X52" s="31">
        <f t="shared" ref="X52" si="32">SUM(X53:X70)</f>
        <v>137938.30963026654</v>
      </c>
    </row>
    <row r="53" spans="1:24" ht="11.25" customHeight="1" x14ac:dyDescent="0.2">
      <c r="A53" s="22" t="s">
        <v>93</v>
      </c>
      <c r="B53" s="23" t="s">
        <v>94</v>
      </c>
      <c r="C53" s="30">
        <f>TI_EHG_E_E!C53+TI_EHG_CHP_E!C53+TI_EHG_H_E!C53+TI_EHG_EDHP!C53+TI_EHG_EB!C53+TI_EHG_EPS!C53+TI_EHG_DHEP!C53</f>
        <v>30110.359071367155</v>
      </c>
      <c r="D53" s="30">
        <f>TI_EHG_E_E!D53+TI_EHG_CHP_E!D53+TI_EHG_H_E!D53+TI_EHG_EDHP!D53+TI_EHG_EB!D53+TI_EHG_EPS!D53+TI_EHG_DHEP!D53</f>
        <v>32107.784780739461</v>
      </c>
      <c r="E53" s="30">
        <f>TI_EHG_E_E!E53+TI_EHG_CHP_E!E53+TI_EHG_H_E!E53+TI_EHG_EDHP!E53+TI_EHG_EB!E53+TI_EHG_EPS!E53+TI_EHG_DHEP!E53</f>
        <v>26879.171797076524</v>
      </c>
      <c r="F53" s="30">
        <f>TI_EHG_E_E!F53+TI_EHG_CHP_E!F53+TI_EHG_H_E!F53+TI_EHG_EDHP!F53+TI_EHG_EB!F53+TI_EHG_EPS!F53+TI_EHG_DHEP!F53</f>
        <v>26195.753654342221</v>
      </c>
      <c r="G53" s="30">
        <f>TI_EHG_E_E!G53+TI_EHG_CHP_E!G53+TI_EHG_H_E!G53+TI_EHG_EDHP!G53+TI_EHG_EB!G53+TI_EHG_EPS!G53+TI_EHG_DHEP!G53</f>
        <v>27790.953654342218</v>
      </c>
      <c r="H53" s="30">
        <f>TI_EHG_E_E!H53+TI_EHG_CHP_E!H53+TI_EHG_H_E!H53+TI_EHG_EDHP!H53+TI_EHG_EB!H53+TI_EHG_EPS!H53+TI_EHG_DHEP!H53</f>
        <v>26398.1200343938</v>
      </c>
      <c r="I53" s="30">
        <f>TI_EHG_E_E!I53+TI_EHG_CHP_E!I53+TI_EHG_H_E!I53+TI_EHG_EDHP!I53+TI_EHG_EB!I53+TI_EHG_EPS!I53+TI_EHG_DHEP!I53</f>
        <v>26654.087790197758</v>
      </c>
      <c r="J53" s="30">
        <f>TI_EHG_E_E!J53+TI_EHG_CHP_E!J53+TI_EHG_H_E!J53+TI_EHG_EDHP!J53+TI_EHG_EB!J53+TI_EHG_EPS!J53+TI_EHG_DHEP!J53</f>
        <v>26457.848151332753</v>
      </c>
      <c r="K53" s="30">
        <f>TI_EHG_E_E!K53+TI_EHG_CHP_E!K53+TI_EHG_H_E!K53+TI_EHG_EDHP!K53+TI_EHG_EB!K53+TI_EHG_EPS!K53+TI_EHG_DHEP!K53</f>
        <v>27996.839724849528</v>
      </c>
      <c r="L53" s="30">
        <f>TI_EHG_E_E!L53+TI_EHG_CHP_E!L53+TI_EHG_H_E!L53+TI_EHG_EDHP!L53+TI_EHG_EB!L53+TI_EHG_EPS!L53+TI_EHG_DHEP!L53</f>
        <v>28288.851074806538</v>
      </c>
      <c r="M53" s="30">
        <f>TI_EHG_E_E!M53+TI_EHG_CHP_E!M53+TI_EHG_H_E!M53+TI_EHG_EDHP!M53+TI_EHG_EB!M53+TI_EHG_EPS!M53+TI_EHG_DHEP!M53</f>
        <v>31971.187274290627</v>
      </c>
      <c r="N53" s="30">
        <f>TI_EHG_E_E!N53+TI_EHG_CHP_E!N53+TI_EHG_H_E!N53+TI_EHG_EDHP!N53+TI_EHG_EB!N53+TI_EHG_EPS!N53+TI_EHG_DHEP!N53</f>
        <v>26433.824247635424</v>
      </c>
      <c r="O53" s="30">
        <f>TI_EHG_E_E!O53+TI_EHG_CHP_E!O53+TI_EHG_H_E!O53+TI_EHG_EDHP!O53+TI_EHG_EB!O53+TI_EHG_EPS!O53+TI_EHG_DHEP!O53</f>
        <v>28518.71496130696</v>
      </c>
      <c r="P53" s="30">
        <f>TI_EHG_E_E!P53+TI_EHG_CHP_E!P53+TI_EHG_H_E!P53+TI_EHG_EDHP!P53+TI_EHG_EB!P53+TI_EHG_EPS!P53+TI_EHG_DHEP!P53</f>
        <v>31643.449613069643</v>
      </c>
      <c r="Q53" s="30">
        <f>TI_EHG_E_E!Q53+TI_EHG_CHP_E!Q53+TI_EHG_H_E!Q53+TI_EHG_EDHP!Q53+TI_EHG_EB!Q53+TI_EHG_EPS!Q53+TI_EHG_DHEP!Q53</f>
        <v>31818.504815133274</v>
      </c>
      <c r="R53" s="30">
        <f>TI_EHG_E_E!R53+TI_EHG_CHP_E!R53+TI_EHG_H_E!R53+TI_EHG_EDHP!R53+TI_EHG_EB!R53+TI_EHG_EPS!R53+TI_EHG_DHEP!R53</f>
        <v>28889.785468615646</v>
      </c>
      <c r="S53" s="30">
        <f>TI_EHG_E_E!S53+TI_EHG_CHP_E!S53+TI_EHG_H_E!S53+TI_EHG_EDHP!S53+TI_EHG_EB!S53+TI_EHG_EPS!S53+TI_EHG_DHEP!S53</f>
        <v>29715.549269131559</v>
      </c>
      <c r="T53" s="30">
        <f>TI_EHG_E_E!T53+TI_EHG_CHP_E!T53+TI_EHG_H_E!T53+TI_EHG_EDHP!T53+TI_EHG_EB!T53+TI_EHG_EPS!T53+TI_EHG_DHEP!T53</f>
        <v>25309.197334479792</v>
      </c>
      <c r="U53" s="30">
        <f>TI_EHG_E_E!U53+TI_EHG_CHP_E!U53+TI_EHG_H_E!U53+TI_EHG_EDHP!U53+TI_EHG_EB!U53+TI_EHG_EPS!U53+TI_EHG_DHEP!U53</f>
        <v>29568.480653482373</v>
      </c>
      <c r="V53" s="30">
        <f>TI_EHG_E_E!V53+TI_EHG_CHP_E!V53+TI_EHG_H_E!V53+TI_EHG_EDHP!V53+TI_EHG_EB!V53+TI_EHG_EPS!V53+TI_EHG_DHEP!V53</f>
        <v>27537.359501289768</v>
      </c>
      <c r="W53" s="30">
        <f>TI_EHG_E_E!W53+TI_EHG_CHP_E!W53+TI_EHG_H_E!W53+TI_EHG_EDHP!W53+TI_EHG_EB!W53+TI_EHG_EPS!W53+TI_EHG_DHEP!W53</f>
        <v>29852.042390369737</v>
      </c>
      <c r="X53" s="30">
        <f>TI_EHG_E_E!X53+TI_EHG_CHP_E!X53+TI_EHG_H_E!X53+TI_EHG_EDHP!X53+TI_EHG_EB!X53+TI_EHG_EPS!X53+TI_EHG_DHEP!X53</f>
        <v>29949.094668959584</v>
      </c>
    </row>
    <row r="54" spans="1:24" ht="11.25" customHeight="1" x14ac:dyDescent="0.2">
      <c r="A54" s="22" t="s">
        <v>95</v>
      </c>
      <c r="B54" s="23" t="s">
        <v>96</v>
      </c>
      <c r="C54" s="30">
        <f>TI_EHG_E_E!C54+TI_EHG_CHP_E!C54+TI_EHG_H_E!C54+TI_EHG_EDHP!C54+TI_EHG_EB!C54+TI_EHG_EPS!C54+TI_EHG_DHEP!C54</f>
        <v>43.62055030094583</v>
      </c>
      <c r="D54" s="30">
        <f>TI_EHG_E_E!D54+TI_EHG_CHP_E!D54+TI_EHG_H_E!D54+TI_EHG_EDHP!D54+TI_EHG_EB!D54+TI_EHG_EPS!D54+TI_EHG_DHEP!D54</f>
        <v>41.696732588134132</v>
      </c>
      <c r="E54" s="30">
        <f>TI_EHG_E_E!E54+TI_EHG_CHP_E!E54+TI_EHG_H_E!E54+TI_EHG_EDHP!E54+TI_EHG_EB!E54+TI_EHG_EPS!E54+TI_EHG_DHEP!E54</f>
        <v>42.513585554600169</v>
      </c>
      <c r="F54" s="30">
        <f>TI_EHG_E_E!F54+TI_EHG_CHP_E!F54+TI_EHG_H_E!F54+TI_EHG_EDHP!F54+TI_EHG_EB!F54+TI_EHG_EPS!F54+TI_EHG_DHEP!F54</f>
        <v>42.164058469475492</v>
      </c>
      <c r="G54" s="30">
        <f>TI_EHG_E_E!G54+TI_EHG_CHP_E!G54+TI_EHG_H_E!G54+TI_EHG_EDHP!G54+TI_EHG_EB!G54+TI_EHG_EPS!G54+TI_EHG_DHEP!G54</f>
        <v>40.427858985382628</v>
      </c>
      <c r="H54" s="30">
        <f>TI_EHG_E_E!H54+TI_EHG_CHP_E!H54+TI_EHG_H_E!H54+TI_EHG_EDHP!H54+TI_EHG_EB!H54+TI_EHG_EPS!H54+TI_EHG_DHEP!H54</f>
        <v>41.34952708512467</v>
      </c>
      <c r="I54" s="30">
        <f>TI_EHG_E_E!I54+TI_EHG_CHP_E!I54+TI_EHG_H_E!I54+TI_EHG_EDHP!I54+TI_EHG_EB!I54+TI_EHG_EPS!I54+TI_EHG_DHEP!I54</f>
        <v>39.919604471195179</v>
      </c>
      <c r="J54" s="30">
        <f>TI_EHG_E_E!J54+TI_EHG_CHP_E!J54+TI_EHG_H_E!J54+TI_EHG_EDHP!J54+TI_EHG_EB!J54+TI_EHG_EPS!J54+TI_EHG_DHEP!J54</f>
        <v>40.0079105760963</v>
      </c>
      <c r="K54" s="30">
        <f>TI_EHG_E_E!K54+TI_EHG_CHP_E!K54+TI_EHG_H_E!K54+TI_EHG_EDHP!K54+TI_EHG_EB!K54+TI_EHG_EPS!K54+TI_EHG_DHEP!K54</f>
        <v>39.993035253654341</v>
      </c>
      <c r="L54" s="30">
        <f>TI_EHG_E_E!L54+TI_EHG_CHP_E!L54+TI_EHG_H_E!L54+TI_EHG_EDHP!L54+TI_EHG_EB!L54+TI_EHG_EPS!L54+TI_EHG_DHEP!L54</f>
        <v>38.538005159071368</v>
      </c>
      <c r="M54" s="30">
        <f>TI_EHG_E_E!M54+TI_EHG_CHP_E!M54+TI_EHG_H_E!M54+TI_EHG_EDHP!M54+TI_EHG_EB!M54+TI_EHG_EPS!M54+TI_EHG_DHEP!M54</f>
        <v>40.962768701633699</v>
      </c>
      <c r="N54" s="30">
        <f>TI_EHG_E_E!N54+TI_EHG_CHP_E!N54+TI_EHG_H_E!N54+TI_EHG_EDHP!N54+TI_EHG_EB!N54+TI_EHG_EPS!N54+TI_EHG_DHEP!N54</f>
        <v>41.038521066208077</v>
      </c>
      <c r="O54" s="30">
        <f>TI_EHG_E_E!O54+TI_EHG_CHP_E!O54+TI_EHG_H_E!O54+TI_EHG_EDHP!O54+TI_EHG_EB!O54+TI_EHG_EPS!O54+TI_EHG_DHEP!O54</f>
        <v>39.379965606190879</v>
      </c>
      <c r="P54" s="30">
        <f>TI_EHG_E_E!P54+TI_EHG_CHP_E!P54+TI_EHG_H_E!P54+TI_EHG_EDHP!P54+TI_EHG_EB!P54+TI_EHG_EPS!P54+TI_EHG_DHEP!P54</f>
        <v>35.560963026655202</v>
      </c>
      <c r="Q54" s="30">
        <f>TI_EHG_E_E!Q54+TI_EHG_CHP_E!Q54+TI_EHG_H_E!Q54+TI_EHG_EDHP!Q54+TI_EHG_EB!Q54+TI_EHG_EPS!Q54+TI_EHG_DHEP!Q54</f>
        <v>41.318400687876178</v>
      </c>
      <c r="R54" s="30">
        <f>TI_EHG_E_E!R54+TI_EHG_CHP_E!R54+TI_EHG_H_E!R54+TI_EHG_EDHP!R54+TI_EHG_EB!R54+TI_EHG_EPS!R54+TI_EHG_DHEP!R54</f>
        <v>41.91272570937231</v>
      </c>
      <c r="S54" s="30">
        <f>TI_EHG_E_E!S54+TI_EHG_CHP_E!S54+TI_EHG_H_E!S54+TI_EHG_EDHP!S54+TI_EHG_EB!S54+TI_EHG_EPS!S54+TI_EHG_DHEP!S54</f>
        <v>43.04049871023215</v>
      </c>
      <c r="T54" s="30">
        <f>TI_EHG_E_E!T54+TI_EHG_CHP_E!T54+TI_EHG_H_E!T54+TI_EHG_EDHP!T54+TI_EHG_EB!T54+TI_EHG_EPS!T54+TI_EHG_DHEP!T54</f>
        <v>44.859157351676693</v>
      </c>
      <c r="U54" s="30">
        <f>TI_EHG_E_E!U54+TI_EHG_CHP_E!U54+TI_EHG_H_E!U54+TI_EHG_EDHP!U54+TI_EHG_EB!U54+TI_EHG_EPS!U54+TI_EHG_DHEP!U54</f>
        <v>41.266552020636283</v>
      </c>
      <c r="V54" s="30">
        <f>TI_EHG_E_E!V54+TI_EHG_CHP_E!V54+TI_EHG_H_E!V54+TI_EHG_EDHP!V54+TI_EHG_EB!V54+TI_EHG_EPS!V54+TI_EHG_DHEP!V54</f>
        <v>42.903181427343071</v>
      </c>
      <c r="W54" s="30">
        <f>TI_EHG_E_E!W54+TI_EHG_CHP_E!W54+TI_EHG_H_E!W54+TI_EHG_EDHP!W54+TI_EHG_EB!W54+TI_EHG_EPS!W54+TI_EHG_DHEP!W54</f>
        <v>43.74582975064488</v>
      </c>
      <c r="X54" s="30">
        <f>TI_EHG_E_E!X54+TI_EHG_CHP_E!X54+TI_EHG_H_E!X54+TI_EHG_EDHP!X54+TI_EHG_EB!X54+TI_EHG_EPS!X54+TI_EHG_DHEP!X54</f>
        <v>43.232244196044711</v>
      </c>
    </row>
    <row r="55" spans="1:24" ht="11.25" customHeight="1" x14ac:dyDescent="0.2">
      <c r="A55" s="22" t="s">
        <v>97</v>
      </c>
      <c r="B55" s="23" t="s">
        <v>98</v>
      </c>
      <c r="C55" s="30">
        <f>TI_EHG_E_E!C55+TI_EHG_CHP_E!C55+TI_EHG_H_E!C55+TI_EHG_EDHP!C55+TI_EHG_EB!C55+TI_EHG_EPS!C55+TI_EHG_DHEP!C55</f>
        <v>1829.4057609630268</v>
      </c>
      <c r="D55" s="30">
        <f>TI_EHG_E_E!D55+TI_EHG_CHP_E!D55+TI_EHG_H_E!D55+TI_EHG_EDHP!D55+TI_EHG_EB!D55+TI_EHG_EPS!D55+TI_EHG_DHEP!D55</f>
        <v>2213.1109200343931</v>
      </c>
      <c r="E55" s="30">
        <f>TI_EHG_E_E!E55+TI_EHG_CHP_E!E55+TI_EHG_H_E!E55+TI_EHG_EDHP!E55+TI_EHG_EB!E55+TI_EHG_EPS!E55+TI_EHG_DHEP!E55</f>
        <v>3014.8337059329324</v>
      </c>
      <c r="F55" s="30">
        <f>TI_EHG_E_E!F55+TI_EHG_CHP_E!F55+TI_EHG_H_E!F55+TI_EHG_EDHP!F55+TI_EHG_EB!F55+TI_EHG_EPS!F55+TI_EHG_DHEP!F55</f>
        <v>3723.7587274290618</v>
      </c>
      <c r="G55" s="30">
        <f>TI_EHG_E_E!G55+TI_EHG_CHP_E!G55+TI_EHG_H_E!G55+TI_EHG_EDHP!G55+TI_EHG_EB!G55+TI_EHG_EPS!G55+TI_EHG_DHEP!G55</f>
        <v>4946.4044711951847</v>
      </c>
      <c r="H55" s="30">
        <f>TI_EHG_E_E!H55+TI_EHG_CHP_E!H55+TI_EHG_H_E!H55+TI_EHG_EDHP!H55+TI_EHG_EB!H55+TI_EHG_EPS!H55+TI_EHG_DHEP!H55</f>
        <v>5855.0805674978528</v>
      </c>
      <c r="I55" s="30">
        <f>TI_EHG_E_E!I55+TI_EHG_CHP_E!I55+TI_EHG_H_E!I55+TI_EHG_EDHP!I55+TI_EHG_EB!I55+TI_EHG_EPS!I55+TI_EHG_DHEP!I55</f>
        <v>6767.945141874462</v>
      </c>
      <c r="J55" s="30">
        <f>TI_EHG_E_E!J55+TI_EHG_CHP_E!J55+TI_EHG_H_E!J55+TI_EHG_EDHP!J55+TI_EHG_EB!J55+TI_EHG_EPS!J55+TI_EHG_DHEP!J55</f>
        <v>8590.4925193465133</v>
      </c>
      <c r="K55" s="30">
        <f>TI_EHG_E_E!K55+TI_EHG_CHP_E!K55+TI_EHG_H_E!K55+TI_EHG_EDHP!K55+TI_EHG_EB!K55+TI_EHG_EPS!K55+TI_EHG_DHEP!K55</f>
        <v>9736.4429062768704</v>
      </c>
      <c r="L55" s="30">
        <f>TI_EHG_E_E!L55+TI_EHG_CHP_E!L55+TI_EHG_H_E!L55+TI_EHG_EDHP!L55+TI_EHG_EB!L55+TI_EHG_EPS!L55+TI_EHG_DHEP!L55</f>
        <v>10709.88116938951</v>
      </c>
      <c r="M55" s="30">
        <f>TI_EHG_E_E!M55+TI_EHG_CHP_E!M55+TI_EHG_H_E!M55+TI_EHG_EDHP!M55+TI_EHG_EB!M55+TI_EHG_EPS!M55+TI_EHG_DHEP!M55</f>
        <v>12024.26173688736</v>
      </c>
      <c r="N55" s="30">
        <f>TI_EHG_E_E!N55+TI_EHG_CHP_E!N55+TI_EHG_H_E!N55+TI_EHG_EDHP!N55+TI_EHG_EB!N55+TI_EHG_EPS!N55+TI_EHG_DHEP!N55</f>
        <v>14217.274204643165</v>
      </c>
      <c r="O55" s="30">
        <f>TI_EHG_E_E!O55+TI_EHG_CHP_E!O55+TI_EHG_H_E!O55+TI_EHG_EDHP!O55+TI_EHG_EB!O55+TI_EHG_EPS!O55+TI_EHG_DHEP!O55</f>
        <v>16119.425279449701</v>
      </c>
      <c r="P55" s="30">
        <f>TI_EHG_E_E!P55+TI_EHG_CHP_E!P55+TI_EHG_H_E!P55+TI_EHG_EDHP!P55+TI_EHG_EB!P55+TI_EHG_EPS!P55+TI_EHG_DHEP!P55</f>
        <v>18012.474118658643</v>
      </c>
      <c r="Q55" s="30">
        <f>TI_EHG_E_E!Q55+TI_EHG_CHP_E!Q55+TI_EHG_H_E!Q55+TI_EHG_EDHP!Q55+TI_EHG_EB!Q55+TI_EHG_EPS!Q55+TI_EHG_DHEP!Q55</f>
        <v>19119.231212381768</v>
      </c>
      <c r="R55" s="30">
        <f>TI_EHG_E_E!R55+TI_EHG_CHP_E!R55+TI_EHG_H_E!R55+TI_EHG_EDHP!R55+TI_EHG_EB!R55+TI_EHG_EPS!R55+TI_EHG_DHEP!R55</f>
        <v>22631.534221840066</v>
      </c>
      <c r="S55" s="30">
        <f>TI_EHG_E_E!S55+TI_EHG_CHP_E!S55+TI_EHG_H_E!S55+TI_EHG_EDHP!S55+TI_EHG_EB!S55+TI_EHG_EPS!S55+TI_EHG_DHEP!S55</f>
        <v>22941.928374892515</v>
      </c>
      <c r="T55" s="30">
        <f>TI_EHG_E_E!T55+TI_EHG_CHP_E!T55+TI_EHG_H_E!T55+TI_EHG_EDHP!T55+TI_EHG_EB!T55+TI_EHG_EPS!T55+TI_EHG_DHEP!T55</f>
        <v>26854.095356835773</v>
      </c>
      <c r="U55" s="30">
        <f>TI_EHG_E_E!U55+TI_EHG_CHP_E!U55+TI_EHG_H_E!U55+TI_EHG_EDHP!U55+TI_EHG_EB!U55+TI_EHG_EPS!U55+TI_EHG_DHEP!U55</f>
        <v>27568.004987102322</v>
      </c>
      <c r="V55" s="30">
        <f>TI_EHG_E_E!V55+TI_EHG_CHP_E!V55+TI_EHG_H_E!V55+TI_EHG_EDHP!V55+TI_EHG_EB!V55+TI_EHG_EPS!V55+TI_EHG_DHEP!V55</f>
        <v>31566.449957007742</v>
      </c>
      <c r="W55" s="30">
        <f>TI_EHG_E_E!W55+TI_EHG_CHP_E!W55+TI_EHG_H_E!W55+TI_EHG_EDHP!W55+TI_EHG_EB!W55+TI_EHG_EPS!W55+TI_EHG_DHEP!W55</f>
        <v>34220.353654342216</v>
      </c>
      <c r="X55" s="30">
        <f>TI_EHG_E_E!X55+TI_EHG_CHP_E!X55+TI_EHG_H_E!X55+TI_EHG_EDHP!X55+TI_EHG_EB!X55+TI_EHG_EPS!X55+TI_EHG_DHEP!X55</f>
        <v>33251.945313843513</v>
      </c>
    </row>
    <row r="56" spans="1:24" ht="11.25" customHeight="1" x14ac:dyDescent="0.2">
      <c r="A56" s="22" t="s">
        <v>99</v>
      </c>
      <c r="B56" s="23" t="s">
        <v>100</v>
      </c>
      <c r="C56" s="30">
        <f>TI_EHG_E_E!C56+TI_EHG_CHP_E!C56+TI_EHG_H_E!C56+TI_EHG_EDHP!C56+TI_EHG_EB!C56+TI_EHG_EPS!C56+TI_EHG_DHEP!C56</f>
        <v>9.7351676698194325</v>
      </c>
      <c r="D56" s="30">
        <f>TI_EHG_E_E!D56+TI_EHG_CHP_E!D56+TI_EHG_H_E!D56+TI_EHG_EDHP!D56+TI_EHG_EB!D56+TI_EHG_EPS!D56+TI_EHG_DHEP!D56</f>
        <v>15.520378331900254</v>
      </c>
      <c r="E56" s="30">
        <f>TI_EHG_E_E!E56+TI_EHG_CHP_E!E56+TI_EHG_H_E!E56+TI_EHG_EDHP!E56+TI_EHG_EB!E56+TI_EHG_EPS!E56+TI_EHG_DHEP!E56</f>
        <v>22.892175408426482</v>
      </c>
      <c r="F56" s="30">
        <f>TI_EHG_E_E!F56+TI_EHG_CHP_E!F56+TI_EHG_H_E!F56+TI_EHG_EDHP!F56+TI_EHG_EB!F56+TI_EHG_EPS!F56+TI_EHG_DHEP!F56</f>
        <v>35.712381771281152</v>
      </c>
      <c r="G56" s="30">
        <f>TI_EHG_E_E!G56+TI_EHG_CHP_E!G56+TI_EHG_H_E!G56+TI_EHG_EDHP!G56+TI_EHG_EB!G56+TI_EHG_EPS!G56+TI_EHG_DHEP!G56</f>
        <v>59.407824591573515</v>
      </c>
      <c r="H56" s="30">
        <f>TI_EHG_E_E!H56+TI_EHG_CHP_E!H56+TI_EHG_H_E!H56+TI_EHG_EDHP!H56+TI_EHG_EB!H56+TI_EHG_EPS!H56+TI_EHG_DHEP!H56</f>
        <v>125.42459157351672</v>
      </c>
      <c r="I56" s="30">
        <f>TI_EHG_E_E!I56+TI_EHG_CHP_E!I56+TI_EHG_H_E!I56+TI_EHG_EDHP!I56+TI_EHG_EB!I56+TI_EHG_EPS!I56+TI_EHG_DHEP!I56</f>
        <v>214.0558899398109</v>
      </c>
      <c r="J56" s="30">
        <f>TI_EHG_E_E!J56+TI_EHG_CHP_E!J56+TI_EHG_H_E!J56+TI_EHG_EDHP!J56+TI_EHG_EB!J56+TI_EHG_EPS!J56+TI_EHG_DHEP!J56</f>
        <v>323.86216680997416</v>
      </c>
      <c r="K56" s="30">
        <f>TI_EHG_E_E!K56+TI_EHG_CHP_E!K56+TI_EHG_H_E!K56+TI_EHG_EDHP!K56+TI_EHG_EB!K56+TI_EHG_EPS!K56+TI_EHG_DHEP!K56</f>
        <v>638.13190025795359</v>
      </c>
      <c r="L56" s="30">
        <f>TI_EHG_E_E!L56+TI_EHG_CHP_E!L56+TI_EHG_H_E!L56+TI_EHG_EDHP!L56+TI_EHG_EB!L56+TI_EHG_EPS!L56+TI_EHG_DHEP!L56</f>
        <v>1203.8676698194324</v>
      </c>
      <c r="M56" s="30">
        <f>TI_EHG_E_E!M56+TI_EHG_CHP_E!M56+TI_EHG_H_E!M56+TI_EHG_EDHP!M56+TI_EHG_EB!M56+TI_EHG_EPS!M56+TI_EHG_DHEP!M56</f>
        <v>1931.4585554600169</v>
      </c>
      <c r="N56" s="30">
        <f>TI_EHG_E_E!N56+TI_EHG_CHP_E!N56+TI_EHG_H_E!N56+TI_EHG_EDHP!N56+TI_EHG_EB!N56+TI_EHG_EPS!N56+TI_EHG_DHEP!N56</f>
        <v>3897.638263112638</v>
      </c>
      <c r="O56" s="30">
        <f>TI_EHG_E_E!O56+TI_EHG_CHP_E!O56+TI_EHG_H_E!O56+TI_EHG_EDHP!O56+TI_EHG_EB!O56+TI_EHG_EPS!O56+TI_EHG_DHEP!O56</f>
        <v>5706.480137575234</v>
      </c>
      <c r="P56" s="30">
        <f>TI_EHG_E_E!P56+TI_EHG_CHP_E!P56+TI_EHG_H_E!P56+TI_EHG_EDHP!P56+TI_EHG_EB!P56+TI_EHG_EPS!P56+TI_EHG_DHEP!P56</f>
        <v>6824.2461736887362</v>
      </c>
      <c r="Q56" s="30">
        <f>TI_EHG_E_E!Q56+TI_EHG_CHP_E!Q56+TI_EHG_H_E!Q56+TI_EHG_EDHP!Q56+TI_EHG_EB!Q56+TI_EHG_EPS!Q56+TI_EHG_DHEP!Q56</f>
        <v>7628.300429922615</v>
      </c>
      <c r="R56" s="30">
        <f>TI_EHG_E_E!R56+TI_EHG_CHP_E!R56+TI_EHG_H_E!R56+TI_EHG_EDHP!R56+TI_EHG_EB!R56+TI_EHG_EPS!R56+TI_EHG_DHEP!R56</f>
        <v>8191.0590713671518</v>
      </c>
      <c r="S56" s="30">
        <f>TI_EHG_E_E!S56+TI_EHG_CHP_E!S56+TI_EHG_H_E!S56+TI_EHG_EDHP!S56+TI_EHG_EB!S56+TI_EHG_EPS!S56+TI_EHG_DHEP!S56</f>
        <v>8207.7483233018029</v>
      </c>
      <c r="T56" s="30">
        <f>TI_EHG_E_E!T56+TI_EHG_CHP_E!T56+TI_EHG_H_E!T56+TI_EHG_EDHP!T56+TI_EHG_EB!T56+TI_EHG_EPS!T56+TI_EHG_DHEP!T56</f>
        <v>8774.7242476354259</v>
      </c>
      <c r="U56" s="30">
        <f>TI_EHG_E_E!U56+TI_EHG_CHP_E!U56+TI_EHG_H_E!U56+TI_EHG_EDHP!U56+TI_EHG_EB!U56+TI_EHG_EPS!U56+TI_EHG_DHEP!U56</f>
        <v>9293.1901977644011</v>
      </c>
      <c r="V56" s="30">
        <f>TI_EHG_E_E!V56+TI_EHG_CHP_E!V56+TI_EHG_H_E!V56+TI_EHG_EDHP!V56+TI_EHG_EB!V56+TI_EHG_EPS!V56+TI_EHG_DHEP!V56</f>
        <v>10148.339724849526</v>
      </c>
      <c r="W56" s="30">
        <f>TI_EHG_E_E!W56+TI_EHG_CHP_E!W56+TI_EHG_H_E!W56+TI_EHG_EDHP!W56+TI_EHG_EB!W56+TI_EHG_EPS!W56+TI_EHG_DHEP!W56</f>
        <v>12022.219260533104</v>
      </c>
      <c r="X56" s="30">
        <f>TI_EHG_E_E!X56+TI_EHG_CHP_E!X56+TI_EHG_H_E!X56+TI_EHG_EDHP!X56+TI_EHG_EB!X56+TI_EHG_EPS!X56+TI_EHG_DHEP!X56</f>
        <v>13679.082975064484</v>
      </c>
    </row>
    <row r="57" spans="1:24" ht="11.25" customHeight="1" x14ac:dyDescent="0.2">
      <c r="A57" s="22" t="s">
        <v>101</v>
      </c>
      <c r="B57" s="23" t="s">
        <v>102</v>
      </c>
      <c r="C57" s="30">
        <f>TI_EHG_E_E!C57+TI_EHG_CHP_E!C57+TI_EHG_H_E!C57+TI_EHG_EDHP!C57+TI_EHG_EB!C57+TI_EHG_EPS!C57+TI_EHG_DHEP!C57</f>
        <v>0.57325881341358553</v>
      </c>
      <c r="D57" s="30">
        <f>TI_EHG_E_E!D57+TI_EHG_CHP_E!D57+TI_EHG_H_E!D57+TI_EHG_EDHP!D57+TI_EHG_EB!D57+TI_EHG_EPS!D57+TI_EHG_DHEP!D57</f>
        <v>0.64488392089423896</v>
      </c>
      <c r="E57" s="30">
        <f>TI_EHG_E_E!E57+TI_EHG_CHP_E!E57+TI_EHG_H_E!E57+TI_EHG_EDHP!E57+TI_EHG_EB!E57+TI_EHG_EPS!E57+TI_EHG_DHEP!E57</f>
        <v>0.88374892519346515</v>
      </c>
      <c r="F57" s="30">
        <f>TI_EHG_E_E!F57+TI_EHG_CHP_E!F57+TI_EHG_H_E!F57+TI_EHG_EDHP!F57+TI_EHG_EB!F57+TI_EHG_EPS!F57+TI_EHG_DHEP!F57</f>
        <v>1.218142734307825</v>
      </c>
      <c r="G57" s="30">
        <f>TI_EHG_E_E!G57+TI_EHG_CHP_E!G57+TI_EHG_H_E!G57+TI_EHG_EDHP!G57+TI_EHG_EB!G57+TI_EHG_EPS!G57+TI_EHG_DHEP!G57</f>
        <v>1.2181427343078248</v>
      </c>
      <c r="H57" s="30">
        <f>TI_EHG_E_E!H57+TI_EHG_CHP_E!H57+TI_EHG_H_E!H57+TI_EHG_EDHP!H57+TI_EHG_EB!H57+TI_EHG_EPS!H57+TI_EHG_DHEP!H57</f>
        <v>1.3136715391229574</v>
      </c>
      <c r="I57" s="30">
        <f>TI_EHG_E_E!I57+TI_EHG_CHP_E!I57+TI_EHG_H_E!I57+TI_EHG_EDHP!I57+TI_EHG_EB!I57+TI_EHG_EPS!I57+TI_EHG_DHEP!I57</f>
        <v>1.1704213241616503</v>
      </c>
      <c r="J57" s="30">
        <f>TI_EHG_E_E!J57+TI_EHG_CHP_E!J57+TI_EHG_H_E!J57+TI_EHG_EDHP!J57+TI_EHG_EB!J57+TI_EHG_EPS!J57+TI_EHG_DHEP!J57</f>
        <v>3.2818572656921754</v>
      </c>
      <c r="K57" s="30">
        <f>TI_EHG_E_E!K57+TI_EHG_CHP_E!K57+TI_EHG_H_E!K57+TI_EHG_EDHP!K57+TI_EHG_EB!K57+TI_EHG_EPS!K57+TI_EHG_DHEP!K57</f>
        <v>5.2168529664660355</v>
      </c>
      <c r="L57" s="30">
        <f>TI_EHG_E_E!L57+TI_EHG_CHP_E!L57+TI_EHG_H_E!L57+TI_EHG_EDHP!L57+TI_EHG_EB!L57+TI_EHG_EPS!L57+TI_EHG_DHEP!L57</f>
        <v>46.422441960447117</v>
      </c>
      <c r="M57" s="30">
        <f>TI_EHG_E_E!M57+TI_EHG_CHP_E!M57+TI_EHG_H_E!M57+TI_EHG_EDHP!M57+TI_EHG_EB!M57+TI_EHG_EPS!M57+TI_EHG_DHEP!M57</f>
        <v>304.07747205503011</v>
      </c>
      <c r="N57" s="30">
        <f>TI_EHG_E_E!N57+TI_EHG_CHP_E!N57+TI_EHG_H_E!N57+TI_EHG_EDHP!N57+TI_EHG_EB!N57+TI_EHG_EPS!N57+TI_EHG_DHEP!N57</f>
        <v>515.36973344797934</v>
      </c>
      <c r="O57" s="30">
        <f>TI_EHG_E_E!O57+TI_EHG_CHP_E!O57+TI_EHG_H_E!O57+TI_EHG_EDHP!O57+TI_EHG_EB!O57+TI_EHG_EPS!O57+TI_EHG_DHEP!O57</f>
        <v>1493.6332760103178</v>
      </c>
      <c r="P57" s="30">
        <f>TI_EHG_E_E!P57+TI_EHG_CHP_E!P57+TI_EHG_H_E!P57+TI_EHG_EDHP!P57+TI_EHG_EB!P57+TI_EHG_EPS!P57+TI_EHG_DHEP!P57</f>
        <v>1887.2082545141875</v>
      </c>
      <c r="Q57" s="30">
        <f>TI_EHG_E_E!Q57+TI_EHG_CHP_E!Q57+TI_EHG_H_E!Q57+TI_EHG_EDHP!Q57+TI_EHG_EB!Q57+TI_EHG_EPS!Q57+TI_EHG_DHEP!Q57</f>
        <v>2162.1737747205502</v>
      </c>
      <c r="R57" s="30">
        <f>TI_EHG_E_E!R57+TI_EHG_CHP_E!R57+TI_EHG_H_E!R57+TI_EHG_EDHP!R57+TI_EHG_EB!R57+TI_EHG_EPS!R57+TI_EHG_DHEP!R57</f>
        <v>2222.1343938091145</v>
      </c>
      <c r="S57" s="30">
        <f>TI_EHG_E_E!S57+TI_EHG_CHP_E!S57+TI_EHG_H_E!S57+TI_EHG_EDHP!S57+TI_EHG_EB!S57+TI_EHG_EPS!S57+TI_EHG_DHEP!S57</f>
        <v>2226.9196044711953</v>
      </c>
      <c r="T57" s="30">
        <f>TI_EHG_E_E!T57+TI_EHG_CHP_E!T57+TI_EHG_H_E!T57+TI_EHG_EDHP!T57+TI_EHG_EB!T57+TI_EHG_EPS!T57+TI_EHG_DHEP!T57</f>
        <v>2354.4474634565768</v>
      </c>
      <c r="U57" s="30">
        <f>TI_EHG_E_E!U57+TI_EHG_CHP_E!U57+TI_EHG_H_E!U57+TI_EHG_EDHP!U57+TI_EHG_EB!U57+TI_EHG_EPS!U57+TI_EHG_DHEP!U57</f>
        <v>1965.7172828890798</v>
      </c>
      <c r="V57" s="30">
        <f>TI_EHG_E_E!V57+TI_EHG_CHP_E!V57+TI_EHG_H_E!V57+TI_EHG_EDHP!V57+TI_EHG_EB!V57+TI_EHG_EPS!V57+TI_EHG_DHEP!V57</f>
        <v>2290.8199484092852</v>
      </c>
      <c r="W57" s="30">
        <f>TI_EHG_E_E!W57+TI_EHG_CHP_E!W57+TI_EHG_H_E!W57+TI_EHG_EDHP!W57+TI_EHG_EB!W57+TI_EHG_EPS!W57+TI_EHG_DHEP!W57</f>
        <v>2028.6093723129836</v>
      </c>
      <c r="X57" s="30">
        <f>TI_EHG_E_E!X57+TI_EHG_CHP_E!X57+TI_EHG_H_E!X57+TI_EHG_EDHP!X57+TI_EHG_EB!X57+TI_EHG_EPS!X57+TI_EHG_DHEP!X57</f>
        <v>1408.7389509888221</v>
      </c>
    </row>
    <row r="58" spans="1:24" ht="11.25" customHeight="1" x14ac:dyDescent="0.2">
      <c r="A58" s="22" t="s">
        <v>103</v>
      </c>
      <c r="B58" s="23" t="s">
        <v>104</v>
      </c>
      <c r="C58" s="30">
        <f>TI_EHG_E_E!C58+TI_EHG_CHP_E!C58+TI_EHG_H_E!C58+TI_EHG_EDHP!C58+TI_EHG_EB!C58+TI_EHG_EPS!C58+TI_EHG_DHEP!C58</f>
        <v>4143.8807394668956</v>
      </c>
      <c r="D58" s="30">
        <f>TI_EHG_E_E!D58+TI_EHG_CHP_E!D58+TI_EHG_H_E!D58+TI_EHG_EDHP!D58+TI_EHG_EB!D58+TI_EHG_EPS!D58+TI_EHG_DHEP!D58</f>
        <v>4008.8849527085126</v>
      </c>
      <c r="E58" s="30">
        <f>TI_EHG_E_E!E58+TI_EHG_CHP_E!E58+TI_EHG_H_E!E58+TI_EHG_EDHP!E58+TI_EHG_EB!E58+TI_EHG_EPS!E58+TI_EHG_DHEP!E58</f>
        <v>4143.4984522785899</v>
      </c>
      <c r="F58" s="30">
        <f>TI_EHG_E_E!F58+TI_EHG_CHP_E!F58+TI_EHG_H_E!F58+TI_EHG_EDHP!F58+TI_EHG_EB!F58+TI_EHG_EPS!F58+TI_EHG_DHEP!F58</f>
        <v>4714.913499570077</v>
      </c>
      <c r="G58" s="30">
        <f>TI_EHG_E_E!G58+TI_EHG_CHP_E!G58+TI_EHG_H_E!G58+TI_EHG_EDHP!G58+TI_EHG_EB!G58+TI_EHG_EPS!G58+TI_EHG_DHEP!G58</f>
        <v>4797.4587274290625</v>
      </c>
      <c r="H58" s="30">
        <f>TI_EHG_E_E!H58+TI_EHG_CHP_E!H58+TI_EHG_H_E!H58+TI_EHG_EDHP!H58+TI_EHG_EB!H58+TI_EHG_EPS!H58+TI_EHG_DHEP!H58</f>
        <v>4863.2952708512466</v>
      </c>
      <c r="I58" s="30">
        <f>TI_EHG_E_E!I58+TI_EHG_CHP_E!I58+TI_EHG_H_E!I58+TI_EHG_EDHP!I58+TI_EHG_EB!I58+TI_EHG_EPS!I58+TI_EHG_DHEP!I58</f>
        <v>5040.2630266552014</v>
      </c>
      <c r="J58" s="30">
        <f>TI_EHG_E_E!J58+TI_EHG_CHP_E!J58+TI_EHG_H_E!J58+TI_EHG_EDHP!J58+TI_EHG_EB!J58+TI_EHG_EPS!J58+TI_EHG_DHEP!J58</f>
        <v>5171.9932932072225</v>
      </c>
      <c r="K58" s="30">
        <f>TI_EHG_E_E!K58+TI_EHG_CHP_E!K58+TI_EHG_H_E!K58+TI_EHG_EDHP!K58+TI_EHG_EB!K58+TI_EHG_EPS!K58+TI_EHG_DHEP!K58</f>
        <v>5146.5442820292346</v>
      </c>
      <c r="L58" s="30">
        <f>TI_EHG_E_E!L58+TI_EHG_CHP_E!L58+TI_EHG_H_E!L58+TI_EHG_EDHP!L58+TI_EHG_EB!L58+TI_EHG_EPS!L58+TI_EHG_DHEP!L58</f>
        <v>4978.6253654342217</v>
      </c>
      <c r="M58" s="30">
        <f>TI_EHG_E_E!M58+TI_EHG_CHP_E!M58+TI_EHG_H_E!M58+TI_EHG_EDHP!M58+TI_EHG_EB!M58+TI_EHG_EPS!M58+TI_EHG_DHEP!M58</f>
        <v>5073.1619948409279</v>
      </c>
      <c r="N58" s="30">
        <f>TI_EHG_E_E!N58+TI_EHG_CHP_E!N58+TI_EHG_H_E!N58+TI_EHG_EDHP!N58+TI_EHG_EB!N58+TI_EHG_EPS!N58+TI_EHG_DHEP!N58</f>
        <v>5345.7110920034402</v>
      </c>
      <c r="O58" s="30">
        <f>TI_EHG_E_E!O58+TI_EHG_CHP_E!O58+TI_EHG_H_E!O58+TI_EHG_EDHP!O58+TI_EHG_EB!O58+TI_EHG_EPS!O58+TI_EHG_DHEP!O58</f>
        <v>5256.9370593293206</v>
      </c>
      <c r="P58" s="30">
        <f>TI_EHG_E_E!P58+TI_EHG_CHP_E!P58+TI_EHG_H_E!P58+TI_EHG_EDHP!P58+TI_EHG_EB!P58+TI_EHG_EPS!P58+TI_EHG_DHEP!P58</f>
        <v>5477.8182287188311</v>
      </c>
      <c r="Q58" s="30">
        <f>TI_EHG_E_E!Q58+TI_EHG_CHP_E!Q58+TI_EHG_H_E!Q58+TI_EHG_EDHP!Q58+TI_EHG_EB!Q58+TI_EHG_EPS!Q58+TI_EHG_DHEP!Q58</f>
        <v>5743.3942390369721</v>
      </c>
      <c r="R58" s="30">
        <f>TI_EHG_E_E!R58+TI_EHG_CHP_E!R58+TI_EHG_H_E!R58+TI_EHG_EDHP!R58+TI_EHG_EB!R58+TI_EHG_EPS!R58+TI_EHG_DHEP!R58</f>
        <v>6052.6895098882196</v>
      </c>
      <c r="S58" s="30">
        <f>TI_EHG_E_E!S58+TI_EHG_CHP_E!S58+TI_EHG_H_E!S58+TI_EHG_EDHP!S58+TI_EHG_EB!S58+TI_EHG_EPS!S58+TI_EHG_DHEP!S58</f>
        <v>6210.364574376611</v>
      </c>
      <c r="T58" s="30">
        <f>TI_EHG_E_E!T58+TI_EHG_CHP_E!T58+TI_EHG_H_E!T58+TI_EHG_EDHP!T58+TI_EHG_EB!T58+TI_EHG_EPS!T58+TI_EHG_DHEP!T58</f>
        <v>6251.2608770421321</v>
      </c>
      <c r="U58" s="30">
        <f>TI_EHG_E_E!U58+TI_EHG_CHP_E!U58+TI_EHG_H_E!U58+TI_EHG_EDHP!U58+TI_EHG_EB!U58+TI_EHG_EPS!U58+TI_EHG_DHEP!U58</f>
        <v>6248.5871023215814</v>
      </c>
      <c r="V58" s="30">
        <f>TI_EHG_E_E!V58+TI_EHG_CHP_E!V58+TI_EHG_H_E!V58+TI_EHG_EDHP!V58+TI_EHG_EB!V58+TI_EHG_EPS!V58+TI_EHG_DHEP!V58</f>
        <v>6314.4932072227002</v>
      </c>
      <c r="W58" s="30">
        <f>TI_EHG_E_E!W58+TI_EHG_CHP_E!W58+TI_EHG_H_E!W58+TI_EHG_EDHP!W58+TI_EHG_EB!W58+TI_EHG_EPS!W58+TI_EHG_DHEP!W58</f>
        <v>6342.0931212381784</v>
      </c>
      <c r="X58" s="30">
        <f>TI_EHG_E_E!X58+TI_EHG_CHP_E!X58+TI_EHG_H_E!X58+TI_EHG_EDHP!X58+TI_EHG_EB!X58+TI_EHG_EPS!X58+TI_EHG_DHEP!X58</f>
        <v>6214.5370593293192</v>
      </c>
    </row>
    <row r="59" spans="1:24" ht="11.25" customHeight="1" x14ac:dyDescent="0.2">
      <c r="A59" s="22" t="s">
        <v>105</v>
      </c>
      <c r="B59" s="23" t="s">
        <v>106</v>
      </c>
      <c r="C59" s="30">
        <f>TI_EHG_E_E!C59+TI_EHG_CHP_E!C59+TI_EHG_H_E!C59+TI_EHG_EDHP!C59+TI_EHG_EB!C59+TI_EHG_EPS!C59+TI_EHG_DHEP!C59</f>
        <v>6994.1905417024927</v>
      </c>
      <c r="D59" s="30">
        <f>TI_EHG_E_E!D59+TI_EHG_CHP_E!D59+TI_EHG_H_E!D59+TI_EHG_EDHP!D59+TI_EHG_EB!D59+TI_EHG_EPS!D59+TI_EHG_DHEP!D59</f>
        <v>7550.0803955288038</v>
      </c>
      <c r="E59" s="30">
        <f>TI_EHG_E_E!E59+TI_EHG_CHP_E!E59+TI_EHG_H_E!E59+TI_EHG_EDHP!E59+TI_EHG_EB!E59+TI_EHG_EPS!E59+TI_EHG_DHEP!E59</f>
        <v>8489.5595012897684</v>
      </c>
      <c r="F59" s="30">
        <f>TI_EHG_E_E!F59+TI_EHG_CHP_E!F59+TI_EHG_H_E!F59+TI_EHG_EDHP!F59+TI_EHG_EB!F59+TI_EHG_EPS!F59+TI_EHG_DHEP!F59</f>
        <v>10223.94049871023</v>
      </c>
      <c r="G59" s="30">
        <f>TI_EHG_E_E!G59+TI_EHG_CHP_E!G59+TI_EHG_H_E!G59+TI_EHG_EDHP!G59+TI_EHG_EB!G59+TI_EHG_EPS!G59+TI_EHG_DHEP!G59</f>
        <v>12011.418228718829</v>
      </c>
      <c r="H59" s="30">
        <f>TI_EHG_E_E!H59+TI_EHG_CHP_E!H59+TI_EHG_H_E!H59+TI_EHG_EDHP!H59+TI_EHG_EB!H59+TI_EHG_EPS!H59+TI_EHG_DHEP!H59</f>
        <v>14020.773774720548</v>
      </c>
      <c r="I59" s="30">
        <f>TI_EHG_E_E!I59+TI_EHG_CHP_E!I59+TI_EHG_H_E!I59+TI_EHG_EDHP!I59+TI_EHG_EB!I59+TI_EHG_EPS!I59+TI_EHG_DHEP!I59</f>
        <v>14955.728718830611</v>
      </c>
      <c r="J59" s="30">
        <f>TI_EHG_E_E!J59+TI_EHG_CHP_E!J59+TI_EHG_H_E!J59+TI_EHG_EDHP!J59+TI_EHG_EB!J59+TI_EHG_EPS!J59+TI_EHG_DHEP!J59</f>
        <v>15670.68890799656</v>
      </c>
      <c r="K59" s="30">
        <f>TI_EHG_E_E!K59+TI_EHG_CHP_E!K59+TI_EHG_H_E!K59+TI_EHG_EDHP!K59+TI_EHG_EB!K59+TI_EHG_EPS!K59+TI_EHG_DHEP!K59</f>
        <v>17364.919862424758</v>
      </c>
      <c r="L59" s="30">
        <f>TI_EHG_E_E!L59+TI_EHG_CHP_E!L59+TI_EHG_H_E!L59+TI_EHG_EDHP!L59+TI_EHG_EB!L59+TI_EHG_EPS!L59+TI_EHG_DHEP!L59</f>
        <v>18617.06208082545</v>
      </c>
      <c r="M59" s="30">
        <f>TI_EHG_E_E!M59+TI_EHG_CHP_E!M59+TI_EHG_H_E!M59+TI_EHG_EDHP!M59+TI_EHG_EB!M59+TI_EHG_EPS!M59+TI_EHG_DHEP!M59</f>
        <v>22018.993637145311</v>
      </c>
      <c r="N59" s="30">
        <f>TI_EHG_E_E!N59+TI_EHG_CHP_E!N59+TI_EHG_H_E!N59+TI_EHG_EDHP!N59+TI_EHG_EB!N59+TI_EHG_EPS!N59+TI_EHG_DHEP!N59</f>
        <v>21854.362166809969</v>
      </c>
      <c r="O59" s="30">
        <f>TI_EHG_E_E!O59+TI_EHG_CHP_E!O59+TI_EHG_H_E!O59+TI_EHG_EDHP!O59+TI_EHG_EB!O59+TI_EHG_EPS!O59+TI_EHG_DHEP!O59</f>
        <v>24597.193723129833</v>
      </c>
      <c r="P59" s="30">
        <f>TI_EHG_E_E!P59+TI_EHG_CHP_E!P59+TI_EHG_H_E!P59+TI_EHG_EDHP!P59+TI_EHG_EB!P59+TI_EHG_EPS!P59+TI_EHG_DHEP!P59</f>
        <v>24930.999742046431</v>
      </c>
      <c r="Q59" s="30">
        <f>TI_EHG_E_E!Q59+TI_EHG_CHP_E!Q59+TI_EHG_H_E!Q59+TI_EHG_EDHP!Q59+TI_EHG_EB!Q59+TI_EHG_EPS!Q59+TI_EHG_DHEP!Q59</f>
        <v>25073.796130696472</v>
      </c>
      <c r="R59" s="30">
        <f>TI_EHG_E_E!R59+TI_EHG_CHP_E!R59+TI_EHG_H_E!R59+TI_EHG_EDHP!R59+TI_EHG_EB!R59+TI_EHG_EPS!R59+TI_EHG_DHEP!R59</f>
        <v>25419.326139294921</v>
      </c>
      <c r="S59" s="30">
        <f>TI_EHG_E_E!S59+TI_EHG_CHP_E!S59+TI_EHG_H_E!S59+TI_EHG_EDHP!S59+TI_EHG_EB!S59+TI_EHG_EPS!S59+TI_EHG_DHEP!S59</f>
        <v>26012.677815993116</v>
      </c>
      <c r="T59" s="30">
        <f>TI_EHG_E_E!T59+TI_EHG_CHP_E!T59+TI_EHG_H_E!T59+TI_EHG_EDHP!T59+TI_EHG_EB!T59+TI_EHG_EPS!T59+TI_EHG_DHEP!T59</f>
        <v>26712.056147893381</v>
      </c>
      <c r="U59" s="30">
        <f>TI_EHG_E_E!U59+TI_EHG_CHP_E!U59+TI_EHG_H_E!U59+TI_EHG_EDHP!U59+TI_EHG_EB!U59+TI_EHG_EPS!U59+TI_EHG_DHEP!U59</f>
        <v>27168.601031814265</v>
      </c>
      <c r="V59" s="30">
        <f>TI_EHG_E_E!V59+TI_EHG_CHP_E!V59+TI_EHG_H_E!V59+TI_EHG_EDHP!V59+TI_EHG_EB!V59+TI_EHG_EPS!V59+TI_EHG_DHEP!V59</f>
        <v>28444.0630266552</v>
      </c>
      <c r="W59" s="30">
        <f>TI_EHG_E_E!W59+TI_EHG_CHP_E!W59+TI_EHG_H_E!W59+TI_EHG_EDHP!W59+TI_EHG_EB!W59+TI_EHG_EPS!W59+TI_EHG_DHEP!W59</f>
        <v>29256.441444539982</v>
      </c>
      <c r="X59" s="30">
        <f>TI_EHG_E_E!X59+TI_EHG_CHP_E!X59+TI_EHG_H_E!X59+TI_EHG_EDHP!X59+TI_EHG_EB!X59+TI_EHG_EPS!X59+TI_EHG_DHEP!X59</f>
        <v>32926.353052450555</v>
      </c>
    </row>
    <row r="60" spans="1:24" ht="11.25" customHeight="1" x14ac:dyDescent="0.2">
      <c r="A60" s="22" t="s">
        <v>107</v>
      </c>
      <c r="B60" s="23" t="s">
        <v>108</v>
      </c>
      <c r="C60" s="30">
        <f>TI_EHG_E_E!C60+TI_EHG_CHP_E!C60+TI_EHG_H_E!C60+TI_EHG_EDHP!C60+TI_EHG_EB!C60+TI_EHG_EPS!C60+TI_EHG_DHEP!C60</f>
        <v>0</v>
      </c>
      <c r="D60" s="30">
        <f>TI_EHG_E_E!D60+TI_EHG_CHP_E!D60+TI_EHG_H_E!D60+TI_EHG_EDHP!D60+TI_EHG_EB!D60+TI_EHG_EPS!D60+TI_EHG_DHEP!D60</f>
        <v>0</v>
      </c>
      <c r="E60" s="30">
        <f>TI_EHG_E_E!E60+TI_EHG_CHP_E!E60+TI_EHG_H_E!E60+TI_EHG_EDHP!E60+TI_EHG_EB!E60+TI_EHG_EPS!E60+TI_EHG_DHEP!E60</f>
        <v>0</v>
      </c>
      <c r="F60" s="30">
        <f>TI_EHG_E_E!F60+TI_EHG_CHP_E!F60+TI_EHG_H_E!F60+TI_EHG_EDHP!F60+TI_EHG_EB!F60+TI_EHG_EPS!F60+TI_EHG_DHEP!F60</f>
        <v>0</v>
      </c>
      <c r="G60" s="30">
        <f>TI_EHG_E_E!G60+TI_EHG_CHP_E!G60+TI_EHG_H_E!G60+TI_EHG_EDHP!G60+TI_EHG_EB!G60+TI_EHG_EPS!G60+TI_EHG_DHEP!G60</f>
        <v>0</v>
      </c>
      <c r="H60" s="30">
        <f>TI_EHG_E_E!H60+TI_EHG_CHP_E!H60+TI_EHG_H_E!H60+TI_EHG_EDHP!H60+TI_EHG_EB!H60+TI_EHG_EPS!H60+TI_EHG_DHEP!H60</f>
        <v>0</v>
      </c>
      <c r="I60" s="30">
        <f>TI_EHG_E_E!I60+TI_EHG_CHP_E!I60+TI_EHG_H_E!I60+TI_EHG_EDHP!I60+TI_EHG_EB!I60+TI_EHG_EPS!I60+TI_EHG_DHEP!I60</f>
        <v>0</v>
      </c>
      <c r="J60" s="30">
        <f>TI_EHG_E_E!J60+TI_EHG_CHP_E!J60+TI_EHG_H_E!J60+TI_EHG_EDHP!J60+TI_EHG_EB!J60+TI_EHG_EPS!J60+TI_EHG_DHEP!J60</f>
        <v>0</v>
      </c>
      <c r="K60" s="30">
        <f>TI_EHG_E_E!K60+TI_EHG_CHP_E!K60+TI_EHG_H_E!K60+TI_EHG_EDHP!K60+TI_EHG_EB!K60+TI_EHG_EPS!K60+TI_EHG_DHEP!K60</f>
        <v>0</v>
      </c>
      <c r="L60" s="30">
        <f>TI_EHG_E_E!L60+TI_EHG_CHP_E!L60+TI_EHG_H_E!L60+TI_EHG_EDHP!L60+TI_EHG_EB!L60+TI_EHG_EPS!L60+TI_EHG_DHEP!L60</f>
        <v>0</v>
      </c>
      <c r="M60" s="30">
        <f>TI_EHG_E_E!M60+TI_EHG_CHP_E!M60+TI_EHG_H_E!M60+TI_EHG_EDHP!M60+TI_EHG_EB!M60+TI_EHG_EPS!M60+TI_EHG_DHEP!M60</f>
        <v>0</v>
      </c>
      <c r="N60" s="30">
        <f>TI_EHG_E_E!N60+TI_EHG_CHP_E!N60+TI_EHG_H_E!N60+TI_EHG_EDHP!N60+TI_EHG_EB!N60+TI_EHG_EPS!N60+TI_EHG_DHEP!N60</f>
        <v>0</v>
      </c>
      <c r="O60" s="30">
        <f>TI_EHG_E_E!O60+TI_EHG_CHP_E!O60+TI_EHG_H_E!O60+TI_EHG_EDHP!O60+TI_EHG_EB!O60+TI_EHG_EPS!O60+TI_EHG_DHEP!O60</f>
        <v>0</v>
      </c>
      <c r="P60" s="30">
        <f>TI_EHG_E_E!P60+TI_EHG_CHP_E!P60+TI_EHG_H_E!P60+TI_EHG_EDHP!P60+TI_EHG_EB!P60+TI_EHG_EPS!P60+TI_EHG_DHEP!P60</f>
        <v>0</v>
      </c>
      <c r="Q60" s="30">
        <f>TI_EHG_E_E!Q60+TI_EHG_CHP_E!Q60+TI_EHG_H_E!Q60+TI_EHG_EDHP!Q60+TI_EHG_EB!Q60+TI_EHG_EPS!Q60+TI_EHG_DHEP!Q60</f>
        <v>0</v>
      </c>
      <c r="R60" s="30">
        <f>TI_EHG_E_E!R60+TI_EHG_CHP_E!R60+TI_EHG_H_E!R60+TI_EHG_EDHP!R60+TI_EHG_EB!R60+TI_EHG_EPS!R60+TI_EHG_DHEP!R60</f>
        <v>0</v>
      </c>
      <c r="S60" s="30">
        <f>TI_EHG_E_E!S60+TI_EHG_CHP_E!S60+TI_EHG_H_E!S60+TI_EHG_EDHP!S60+TI_EHG_EB!S60+TI_EHG_EPS!S60+TI_EHG_DHEP!S60</f>
        <v>0</v>
      </c>
      <c r="T60" s="30">
        <f>TI_EHG_E_E!T60+TI_EHG_CHP_E!T60+TI_EHG_H_E!T60+TI_EHG_EDHP!T60+TI_EHG_EB!T60+TI_EHG_EPS!T60+TI_EHG_DHEP!T60</f>
        <v>0</v>
      </c>
      <c r="U60" s="30">
        <f>TI_EHG_E_E!U60+TI_EHG_CHP_E!U60+TI_EHG_H_E!U60+TI_EHG_EDHP!U60+TI_EHG_EB!U60+TI_EHG_EPS!U60+TI_EHG_DHEP!U60</f>
        <v>0</v>
      </c>
      <c r="V60" s="30">
        <f>TI_EHG_E_E!V60+TI_EHG_CHP_E!V60+TI_EHG_H_E!V60+TI_EHG_EDHP!V60+TI_EHG_EB!V60+TI_EHG_EPS!V60+TI_EHG_DHEP!V60</f>
        <v>0</v>
      </c>
      <c r="W60" s="30">
        <f>TI_EHG_E_E!W60+TI_EHG_CHP_E!W60+TI_EHG_H_E!W60+TI_EHG_EDHP!W60+TI_EHG_EB!W60+TI_EHG_EPS!W60+TI_EHG_DHEP!W60</f>
        <v>0</v>
      </c>
      <c r="X60" s="30">
        <f>TI_EHG_E_E!X60+TI_EHG_CHP_E!X60+TI_EHG_H_E!X60+TI_EHG_EDHP!X60+TI_EHG_EB!X60+TI_EHG_EPS!X60+TI_EHG_DHEP!X60</f>
        <v>0</v>
      </c>
    </row>
    <row r="61" spans="1:24" ht="11.25" customHeight="1" x14ac:dyDescent="0.2">
      <c r="A61" s="22" t="s">
        <v>109</v>
      </c>
      <c r="B61" s="23" t="s">
        <v>110</v>
      </c>
      <c r="C61" s="30">
        <f>TI_EHG_E_E!C61+TI_EHG_CHP_E!C61+TI_EHG_H_E!C61+TI_EHG_EDHP!C61+TI_EHG_EB!C61+TI_EHG_EPS!C61+TI_EHG_DHEP!C61</f>
        <v>1017.0034393809111</v>
      </c>
      <c r="D61" s="30">
        <f>TI_EHG_E_E!D61+TI_EHG_CHP_E!D61+TI_EHG_H_E!D61+TI_EHG_EDHP!D61+TI_EHG_EB!D61+TI_EHG_EPS!D61+TI_EHG_DHEP!D61</f>
        <v>1216.9316423043849</v>
      </c>
      <c r="E61" s="30">
        <f>TI_EHG_E_E!E61+TI_EHG_CHP_E!E61+TI_EHG_H_E!E61+TI_EHG_EDHP!E61+TI_EHG_EB!E61+TI_EHG_EPS!E61+TI_EHG_DHEP!E61</f>
        <v>1665.3008598452277</v>
      </c>
      <c r="F61" s="30">
        <f>TI_EHG_E_E!F61+TI_EHG_CHP_E!F61+TI_EHG_H_E!F61+TI_EHG_EDHP!F61+TI_EHG_EB!F61+TI_EHG_EPS!F61+TI_EHG_DHEP!F61</f>
        <v>1600.4903697334476</v>
      </c>
      <c r="G61" s="30">
        <f>TI_EHG_E_E!G61+TI_EHG_CHP_E!G61+TI_EHG_H_E!G61+TI_EHG_EDHP!G61+TI_EHG_EB!G61+TI_EHG_EPS!G61+TI_EHG_DHEP!G61</f>
        <v>1656.3190885640583</v>
      </c>
      <c r="H61" s="30">
        <f>TI_EHG_E_E!H61+TI_EHG_CHP_E!H61+TI_EHG_H_E!H61+TI_EHG_EDHP!H61+TI_EHG_EB!H61+TI_EHG_EPS!H61+TI_EHG_DHEP!H61</f>
        <v>1965.6558039552876</v>
      </c>
      <c r="I61" s="30">
        <f>TI_EHG_E_E!I61+TI_EHG_CHP_E!I61+TI_EHG_H_E!I61+TI_EHG_EDHP!I61+TI_EHG_EB!I61+TI_EHG_EPS!I61+TI_EHG_DHEP!I61</f>
        <v>2220.3946689595873</v>
      </c>
      <c r="J61" s="30">
        <f>TI_EHG_E_E!J61+TI_EHG_CHP_E!J61+TI_EHG_H_E!J61+TI_EHG_EDHP!J61+TI_EHG_EB!J61+TI_EHG_EPS!J61+TI_EHG_DHEP!J61</f>
        <v>3225.3299226139288</v>
      </c>
      <c r="K61" s="30">
        <f>TI_EHG_E_E!K61+TI_EHG_CHP_E!K61+TI_EHG_H_E!K61+TI_EHG_EDHP!K61+TI_EHG_EB!K61+TI_EHG_EPS!K61+TI_EHG_DHEP!K61</f>
        <v>3942.6009458297499</v>
      </c>
      <c r="L61" s="30">
        <f>TI_EHG_E_E!L61+TI_EHG_CHP_E!L61+TI_EHG_H_E!L61+TI_EHG_EDHP!L61+TI_EHG_EB!L61+TI_EHG_EPS!L61+TI_EHG_DHEP!L61</f>
        <v>4477.4359415305253</v>
      </c>
      <c r="M61" s="30">
        <f>TI_EHG_E_E!M61+TI_EHG_CHP_E!M61+TI_EHG_H_E!M61+TI_EHG_EDHP!M61+TI_EHG_EB!M61+TI_EHG_EPS!M61+TI_EHG_DHEP!M61</f>
        <v>5179.1836629406716</v>
      </c>
      <c r="N61" s="30">
        <f>TI_EHG_E_E!N61+TI_EHG_CHP_E!N61+TI_EHG_H_E!N61+TI_EHG_EDHP!N61+TI_EHG_EB!N61+TI_EHG_EPS!N61+TI_EHG_DHEP!N61</f>
        <v>6593.251934651762</v>
      </c>
      <c r="O61" s="30">
        <f>TI_EHG_E_E!O61+TI_EHG_CHP_E!O61+TI_EHG_H_E!O61+TI_EHG_EDHP!O61+TI_EHG_EB!O61+TI_EHG_EPS!O61+TI_EHG_DHEP!O61</f>
        <v>7977.0512467755798</v>
      </c>
      <c r="P61" s="30">
        <f>TI_EHG_E_E!P61+TI_EHG_CHP_E!P61+TI_EHG_H_E!P61+TI_EHG_EDHP!P61+TI_EHG_EB!P61+TI_EHG_EPS!P61+TI_EHG_DHEP!P61</f>
        <v>9171.4781599312118</v>
      </c>
      <c r="Q61" s="30">
        <f>TI_EHG_E_E!Q61+TI_EHG_CHP_E!Q61+TI_EHG_H_E!Q61+TI_EHG_EDHP!Q61+TI_EHG_EB!Q61+TI_EHG_EPS!Q61+TI_EHG_DHEP!Q61</f>
        <v>9814.8587274290621</v>
      </c>
      <c r="R61" s="30">
        <f>TI_EHG_E_E!R61+TI_EHG_CHP_E!R61+TI_EHG_H_E!R61+TI_EHG_EDHP!R61+TI_EHG_EB!R61+TI_EHG_EPS!R61+TI_EHG_DHEP!R61</f>
        <v>10180.107824591572</v>
      </c>
      <c r="S61" s="30">
        <f>TI_EHG_E_E!S61+TI_EHG_CHP_E!S61+TI_EHG_H_E!S61+TI_EHG_EDHP!S61+TI_EHG_EB!S61+TI_EHG_EPS!S61+TI_EHG_DHEP!S61</f>
        <v>10311.953998280307</v>
      </c>
      <c r="T61" s="30">
        <f>TI_EHG_E_E!T61+TI_EHG_CHP_E!T61+TI_EHG_H_E!T61+TI_EHG_EDHP!T61+TI_EHG_EB!T61+TI_EHG_EPS!T61+TI_EHG_DHEP!T61</f>
        <v>10410.512467755803</v>
      </c>
      <c r="U61" s="30">
        <f>TI_EHG_E_E!U61+TI_EHG_CHP_E!U61+TI_EHG_H_E!U61+TI_EHG_EDHP!U61+TI_EHG_EB!U61+TI_EHG_EPS!U61+TI_EHG_DHEP!U61</f>
        <v>10378.699914015478</v>
      </c>
      <c r="V61" s="30">
        <f>TI_EHG_E_E!V61+TI_EHG_CHP_E!V61+TI_EHG_H_E!V61+TI_EHG_EDHP!V61+TI_EHG_EB!V61+TI_EHG_EPS!V61+TI_EHG_DHEP!V61</f>
        <v>10449.849699054168</v>
      </c>
      <c r="W61" s="30">
        <f>TI_EHG_E_E!W61+TI_EHG_CHP_E!W61+TI_EHG_H_E!W61+TI_EHG_EDHP!W61+TI_EHG_EB!W61+TI_EHG_EPS!W61+TI_EHG_DHEP!W61</f>
        <v>10595.995012897678</v>
      </c>
      <c r="X61" s="30">
        <f>TI_EHG_E_E!X61+TI_EHG_CHP_E!X61+TI_EHG_H_E!X61+TI_EHG_EDHP!X61+TI_EHG_EB!X61+TI_EHG_EPS!X61+TI_EHG_DHEP!X61</f>
        <v>10453.643852106621</v>
      </c>
    </row>
    <row r="62" spans="1:24" ht="11.25" customHeight="1" x14ac:dyDescent="0.2">
      <c r="A62" s="22" t="s">
        <v>111</v>
      </c>
      <c r="B62" s="23" t="s">
        <v>112</v>
      </c>
      <c r="C62" s="30">
        <f>TI_EHG_E_E!C62+TI_EHG_CHP_E!C62+TI_EHG_H_E!C62+TI_EHG_EDHP!C62+TI_EHG_EB!C62+TI_EHG_EPS!C62+TI_EHG_DHEP!C62</f>
        <v>3224.2675838349096</v>
      </c>
      <c r="D62" s="30">
        <f>TI_EHG_E_E!D62+TI_EHG_CHP_E!D62+TI_EHG_H_E!D62+TI_EHG_EDHP!D62+TI_EHG_EB!D62+TI_EHG_EPS!D62+TI_EHG_DHEP!D62</f>
        <v>3356.9433361994838</v>
      </c>
      <c r="E62" s="30">
        <f>TI_EHG_E_E!E62+TI_EHG_CHP_E!E62+TI_EHG_H_E!E62+TI_EHG_EDHP!E62+TI_EHG_EB!E62+TI_EHG_EPS!E62+TI_EHG_DHEP!E62</f>
        <v>3395.4738607050726</v>
      </c>
      <c r="F62" s="30">
        <f>TI_EHG_E_E!F62+TI_EHG_CHP_E!F62+TI_EHG_H_E!F62+TI_EHG_EDHP!F62+TI_EHG_EB!F62+TI_EHG_EPS!F62+TI_EHG_DHEP!F62</f>
        <v>4037.9728288908</v>
      </c>
      <c r="G62" s="30">
        <f>TI_EHG_E_E!G62+TI_EHG_CHP_E!G62+TI_EHG_H_E!G62+TI_EHG_EDHP!G62+TI_EHG_EB!G62+TI_EHG_EPS!G62+TI_EHG_DHEP!G62</f>
        <v>4331.960963026655</v>
      </c>
      <c r="H62" s="30">
        <f>TI_EHG_E_E!H62+TI_EHG_CHP_E!H62+TI_EHG_H_E!H62+TI_EHG_EDHP!H62+TI_EHG_EB!H62+TI_EHG_EPS!H62+TI_EHG_DHEP!H62</f>
        <v>5217.7444539982798</v>
      </c>
      <c r="I62" s="30">
        <f>TI_EHG_E_E!I62+TI_EHG_CHP_E!I62+TI_EHG_H_E!I62+TI_EHG_EDHP!I62+TI_EHG_EB!I62+TI_EHG_EPS!I62+TI_EHG_DHEP!I62</f>
        <v>5649.6573516766966</v>
      </c>
      <c r="J62" s="30">
        <f>TI_EHG_E_E!J62+TI_EHG_CHP_E!J62+TI_EHG_H_E!J62+TI_EHG_EDHP!J62+TI_EHG_EB!J62+TI_EHG_EPS!J62+TI_EHG_DHEP!J62</f>
        <v>6185.6462596732572</v>
      </c>
      <c r="K62" s="30">
        <f>TI_EHG_E_E!K62+TI_EHG_CHP_E!K62+TI_EHG_H_E!K62+TI_EHG_EDHP!K62+TI_EHG_EB!K62+TI_EHG_EPS!K62+TI_EHG_DHEP!K62</f>
        <v>6569.6904557179696</v>
      </c>
      <c r="L62" s="30">
        <f>TI_EHG_E_E!L62+TI_EHG_CHP_E!L62+TI_EHG_H_E!L62+TI_EHG_EDHP!L62+TI_EHG_EB!L62+TI_EHG_EPS!L62+TI_EHG_DHEP!L62</f>
        <v>6617.4092003439373</v>
      </c>
      <c r="M62" s="30">
        <f>TI_EHG_E_E!M62+TI_EHG_CHP_E!M62+TI_EHG_H_E!M62+TI_EHG_EDHP!M62+TI_EHG_EB!M62+TI_EHG_EPS!M62+TI_EHG_DHEP!M62</f>
        <v>6992.3883061049009</v>
      </c>
      <c r="N62" s="30">
        <f>TI_EHG_E_E!N62+TI_EHG_CHP_E!N62+TI_EHG_H_E!N62+TI_EHG_EDHP!N62+TI_EHG_EB!N62+TI_EHG_EPS!N62+TI_EHG_DHEP!N62</f>
        <v>7145.4294926913144</v>
      </c>
      <c r="O62" s="30">
        <f>TI_EHG_E_E!O62+TI_EHG_CHP_E!O62+TI_EHG_H_E!O62+TI_EHG_EDHP!O62+TI_EHG_EB!O62+TI_EHG_EPS!O62+TI_EHG_DHEP!O62</f>
        <v>7521.8992261392941</v>
      </c>
      <c r="P62" s="30">
        <f>TI_EHG_E_E!P62+TI_EHG_CHP_E!P62+TI_EHG_H_E!P62+TI_EHG_EDHP!P62+TI_EHG_EB!P62+TI_EHG_EPS!P62+TI_EHG_DHEP!P62</f>
        <v>7904.5911435941525</v>
      </c>
      <c r="Q62" s="30">
        <f>TI_EHG_E_E!Q62+TI_EHG_CHP_E!Q62+TI_EHG_H_E!Q62+TI_EHG_EDHP!Q62+TI_EHG_EB!Q62+TI_EHG_EPS!Q62+TI_EHG_DHEP!Q62</f>
        <v>8183.1889079965604</v>
      </c>
      <c r="R62" s="30">
        <f>TI_EHG_E_E!R62+TI_EHG_CHP_E!R62+TI_EHG_H_E!R62+TI_EHG_EDHP!R62+TI_EHG_EB!R62+TI_EHG_EPS!R62+TI_EHG_DHEP!R62</f>
        <v>8310.9983662940667</v>
      </c>
      <c r="S62" s="30">
        <f>TI_EHG_E_E!S62+TI_EHG_CHP_E!S62+TI_EHG_H_E!S62+TI_EHG_EDHP!S62+TI_EHG_EB!S62+TI_EHG_EPS!S62+TI_EHG_DHEP!S62</f>
        <v>8493.1821152192588</v>
      </c>
      <c r="T62" s="30">
        <f>TI_EHG_E_E!T62+TI_EHG_CHP_E!T62+TI_EHG_H_E!T62+TI_EHG_EDHP!T62+TI_EHG_EB!T62+TI_EHG_EPS!T62+TI_EHG_DHEP!T62</f>
        <v>8651.3558039552881</v>
      </c>
      <c r="U62" s="30">
        <f>TI_EHG_E_E!U62+TI_EHG_CHP_E!U62+TI_EHG_H_E!U62+TI_EHG_EDHP!U62+TI_EHG_EB!U62+TI_EHG_EPS!U62+TI_EHG_DHEP!U62</f>
        <v>8337.1750644883923</v>
      </c>
      <c r="V62" s="30">
        <f>TI_EHG_E_E!V62+TI_EHG_CHP_E!V62+TI_EHG_H_E!V62+TI_EHG_EDHP!V62+TI_EHG_EB!V62+TI_EHG_EPS!V62+TI_EHG_DHEP!V62</f>
        <v>8440.7162510748076</v>
      </c>
      <c r="W62" s="30">
        <f>TI_EHG_E_E!W62+TI_EHG_CHP_E!W62+TI_EHG_H_E!W62+TI_EHG_EDHP!W62+TI_EHG_EB!W62+TI_EHG_EPS!W62+TI_EHG_DHEP!W62</f>
        <v>8512.3521066208068</v>
      </c>
      <c r="X62" s="30">
        <f>TI_EHG_E_E!X62+TI_EHG_CHP_E!X62+TI_EHG_H_E!X62+TI_EHG_EDHP!X62+TI_EHG_EB!X62+TI_EHG_EPS!X62+TI_EHG_DHEP!X62</f>
        <v>8739.1042992261391</v>
      </c>
    </row>
    <row r="63" spans="1:24" ht="11.25" customHeight="1" x14ac:dyDescent="0.2">
      <c r="A63" s="22" t="s">
        <v>113</v>
      </c>
      <c r="B63" s="23" t="s">
        <v>114</v>
      </c>
      <c r="C63" s="30">
        <f>TI_EHG_E_E!C63+TI_EHG_CHP_E!C63+TI_EHG_H_E!C63+TI_EHG_EDHP!C63+TI_EHG_EB!C63+TI_EHG_EPS!C63+TI_EHG_DHEP!C63</f>
        <v>0</v>
      </c>
      <c r="D63" s="30">
        <f>TI_EHG_E_E!D63+TI_EHG_CHP_E!D63+TI_EHG_H_E!D63+TI_EHG_EDHP!D63+TI_EHG_EB!D63+TI_EHG_EPS!D63+TI_EHG_DHEP!D63</f>
        <v>0</v>
      </c>
      <c r="E63" s="30">
        <f>TI_EHG_E_E!E63+TI_EHG_CHP_E!E63+TI_EHG_H_E!E63+TI_EHG_EDHP!E63+TI_EHG_EB!E63+TI_EHG_EPS!E63+TI_EHG_DHEP!E63</f>
        <v>0</v>
      </c>
      <c r="F63" s="30">
        <f>TI_EHG_E_E!F63+TI_EHG_CHP_E!F63+TI_EHG_H_E!F63+TI_EHG_EDHP!F63+TI_EHG_EB!F63+TI_EHG_EPS!F63+TI_EHG_DHEP!F63</f>
        <v>0</v>
      </c>
      <c r="G63" s="30">
        <f>TI_EHG_E_E!G63+TI_EHG_CHP_E!G63+TI_EHG_H_E!G63+TI_EHG_EDHP!G63+TI_EHG_EB!G63+TI_EHG_EPS!G63+TI_EHG_DHEP!G63</f>
        <v>0</v>
      </c>
      <c r="H63" s="30">
        <f>TI_EHG_E_E!H63+TI_EHG_CHP_E!H63+TI_EHG_H_E!H63+TI_EHG_EDHP!H63+TI_EHG_EB!H63+TI_EHG_EPS!H63+TI_EHG_DHEP!H63</f>
        <v>0</v>
      </c>
      <c r="I63" s="30">
        <f>TI_EHG_E_E!I63+TI_EHG_CHP_E!I63+TI_EHG_H_E!I63+TI_EHG_EDHP!I63+TI_EHG_EB!I63+TI_EHG_EPS!I63+TI_EHG_DHEP!I63</f>
        <v>0</v>
      </c>
      <c r="J63" s="30">
        <f>TI_EHG_E_E!J63+TI_EHG_CHP_E!J63+TI_EHG_H_E!J63+TI_EHG_EDHP!J63+TI_EHG_EB!J63+TI_EHG_EPS!J63+TI_EHG_DHEP!J63</f>
        <v>0</v>
      </c>
      <c r="K63" s="30">
        <f>TI_EHG_E_E!K63+TI_EHG_CHP_E!K63+TI_EHG_H_E!K63+TI_EHG_EDHP!K63+TI_EHG_EB!K63+TI_EHG_EPS!K63+TI_EHG_DHEP!K63</f>
        <v>0</v>
      </c>
      <c r="L63" s="30">
        <f>TI_EHG_E_E!L63+TI_EHG_CHP_E!L63+TI_EHG_H_E!L63+TI_EHG_EDHP!L63+TI_EHG_EB!L63+TI_EHG_EPS!L63+TI_EHG_DHEP!L63</f>
        <v>0</v>
      </c>
      <c r="M63" s="30">
        <f>TI_EHG_E_E!M63+TI_EHG_CHP_E!M63+TI_EHG_H_E!M63+TI_EHG_EDHP!M63+TI_EHG_EB!M63+TI_EHG_EPS!M63+TI_EHG_DHEP!M63</f>
        <v>0</v>
      </c>
      <c r="N63" s="30">
        <f>TI_EHG_E_E!N63+TI_EHG_CHP_E!N63+TI_EHG_H_E!N63+TI_EHG_EDHP!N63+TI_EHG_EB!N63+TI_EHG_EPS!N63+TI_EHG_DHEP!N63</f>
        <v>0</v>
      </c>
      <c r="O63" s="30">
        <f>TI_EHG_E_E!O63+TI_EHG_CHP_E!O63+TI_EHG_H_E!O63+TI_EHG_EDHP!O63+TI_EHG_EB!O63+TI_EHG_EPS!O63+TI_EHG_DHEP!O63</f>
        <v>0</v>
      </c>
      <c r="P63" s="30">
        <f>TI_EHG_E_E!P63+TI_EHG_CHP_E!P63+TI_EHG_H_E!P63+TI_EHG_EDHP!P63+TI_EHG_EB!P63+TI_EHG_EPS!P63+TI_EHG_DHEP!P63</f>
        <v>0</v>
      </c>
      <c r="Q63" s="30">
        <f>TI_EHG_E_E!Q63+TI_EHG_CHP_E!Q63+TI_EHG_H_E!Q63+TI_EHG_EDHP!Q63+TI_EHG_EB!Q63+TI_EHG_EPS!Q63+TI_EHG_DHEP!Q63</f>
        <v>0</v>
      </c>
      <c r="R63" s="30">
        <f>TI_EHG_E_E!R63+TI_EHG_CHP_E!R63+TI_EHG_H_E!R63+TI_EHG_EDHP!R63+TI_EHG_EB!R63+TI_EHG_EPS!R63+TI_EHG_DHEP!R63</f>
        <v>0</v>
      </c>
      <c r="S63" s="30">
        <f>TI_EHG_E_E!S63+TI_EHG_CHP_E!S63+TI_EHG_H_E!S63+TI_EHG_EDHP!S63+TI_EHG_EB!S63+TI_EHG_EPS!S63+TI_EHG_DHEP!S63</f>
        <v>0</v>
      </c>
      <c r="T63" s="30">
        <f>TI_EHG_E_E!T63+TI_EHG_CHP_E!T63+TI_EHG_H_E!T63+TI_EHG_EDHP!T63+TI_EHG_EB!T63+TI_EHG_EPS!T63+TI_EHG_DHEP!T63</f>
        <v>0</v>
      </c>
      <c r="U63" s="30">
        <f>TI_EHG_E_E!U63+TI_EHG_CHP_E!U63+TI_EHG_H_E!U63+TI_EHG_EDHP!U63+TI_EHG_EB!U63+TI_EHG_EPS!U63+TI_EHG_DHEP!U63</f>
        <v>0</v>
      </c>
      <c r="V63" s="30">
        <f>TI_EHG_E_E!V63+TI_EHG_CHP_E!V63+TI_EHG_H_E!V63+TI_EHG_EDHP!V63+TI_EHG_EB!V63+TI_EHG_EPS!V63+TI_EHG_DHEP!V63</f>
        <v>0</v>
      </c>
      <c r="W63" s="30">
        <f>TI_EHG_E_E!W63+TI_EHG_CHP_E!W63+TI_EHG_H_E!W63+TI_EHG_EDHP!W63+TI_EHG_EB!W63+TI_EHG_EPS!W63+TI_EHG_DHEP!W63</f>
        <v>0</v>
      </c>
      <c r="X63" s="30">
        <f>TI_EHG_E_E!X63+TI_EHG_CHP_E!X63+TI_EHG_H_E!X63+TI_EHG_EDHP!X63+TI_EHG_EB!X63+TI_EHG_EPS!X63+TI_EHG_DHEP!X63</f>
        <v>0</v>
      </c>
    </row>
    <row r="64" spans="1:24" ht="11.25" customHeight="1" x14ac:dyDescent="0.2">
      <c r="A64" s="22" t="s">
        <v>115</v>
      </c>
      <c r="B64" s="23" t="s">
        <v>116</v>
      </c>
      <c r="C64" s="30">
        <f>TI_EHG_E_E!C64+TI_EHG_CHP_E!C64+TI_EHG_H_E!C64+TI_EHG_EDHP!C64+TI_EHG_EB!C64+TI_EHG_EPS!C64+TI_EHG_DHEP!C64</f>
        <v>0</v>
      </c>
      <c r="D64" s="30">
        <f>TI_EHG_E_E!D64+TI_EHG_CHP_E!D64+TI_EHG_H_E!D64+TI_EHG_EDHP!D64+TI_EHG_EB!D64+TI_EHG_EPS!D64+TI_EHG_DHEP!D64</f>
        <v>0</v>
      </c>
      <c r="E64" s="30">
        <f>TI_EHG_E_E!E64+TI_EHG_CHP_E!E64+TI_EHG_H_E!E64+TI_EHG_EDHP!E64+TI_EHG_EB!E64+TI_EHG_EPS!E64+TI_EHG_DHEP!E64</f>
        <v>0</v>
      </c>
      <c r="F64" s="30">
        <f>TI_EHG_E_E!F64+TI_EHG_CHP_E!F64+TI_EHG_H_E!F64+TI_EHG_EDHP!F64+TI_EHG_EB!F64+TI_EHG_EPS!F64+TI_EHG_DHEP!F64</f>
        <v>0</v>
      </c>
      <c r="G64" s="30">
        <f>TI_EHG_E_E!G64+TI_EHG_CHP_E!G64+TI_EHG_H_E!G64+TI_EHG_EDHP!G64+TI_EHG_EB!G64+TI_EHG_EPS!G64+TI_EHG_DHEP!G64</f>
        <v>0</v>
      </c>
      <c r="H64" s="30">
        <f>TI_EHG_E_E!H64+TI_EHG_CHP_E!H64+TI_EHG_H_E!H64+TI_EHG_EDHP!H64+TI_EHG_EB!H64+TI_EHG_EPS!H64+TI_EHG_DHEP!H64</f>
        <v>0</v>
      </c>
      <c r="I64" s="30">
        <f>TI_EHG_E_E!I64+TI_EHG_CHP_E!I64+TI_EHG_H_E!I64+TI_EHG_EDHP!I64+TI_EHG_EB!I64+TI_EHG_EPS!I64+TI_EHG_DHEP!I64</f>
        <v>0</v>
      </c>
      <c r="J64" s="30">
        <f>TI_EHG_E_E!J64+TI_EHG_CHP_E!J64+TI_EHG_H_E!J64+TI_EHG_EDHP!J64+TI_EHG_EB!J64+TI_EHG_EPS!J64+TI_EHG_DHEP!J64</f>
        <v>0</v>
      </c>
      <c r="K64" s="30">
        <f>TI_EHG_E_E!K64+TI_EHG_CHP_E!K64+TI_EHG_H_E!K64+TI_EHG_EDHP!K64+TI_EHG_EB!K64+TI_EHG_EPS!K64+TI_EHG_DHEP!K64</f>
        <v>0</v>
      </c>
      <c r="L64" s="30">
        <f>TI_EHG_E_E!L64+TI_EHG_CHP_E!L64+TI_EHG_H_E!L64+TI_EHG_EDHP!L64+TI_EHG_EB!L64+TI_EHG_EPS!L64+TI_EHG_DHEP!L64</f>
        <v>0</v>
      </c>
      <c r="M64" s="30">
        <f>TI_EHG_E_E!M64+TI_EHG_CHP_E!M64+TI_EHG_H_E!M64+TI_EHG_EDHP!M64+TI_EHG_EB!M64+TI_EHG_EPS!M64+TI_EHG_DHEP!M64</f>
        <v>0</v>
      </c>
      <c r="N64" s="30">
        <f>TI_EHG_E_E!N64+TI_EHG_CHP_E!N64+TI_EHG_H_E!N64+TI_EHG_EDHP!N64+TI_EHG_EB!N64+TI_EHG_EPS!N64+TI_EHG_DHEP!N64</f>
        <v>0</v>
      </c>
      <c r="O64" s="30">
        <f>TI_EHG_E_E!O64+TI_EHG_CHP_E!O64+TI_EHG_H_E!O64+TI_EHG_EDHP!O64+TI_EHG_EB!O64+TI_EHG_EPS!O64+TI_EHG_DHEP!O64</f>
        <v>0</v>
      </c>
      <c r="P64" s="30">
        <f>TI_EHG_E_E!P64+TI_EHG_CHP_E!P64+TI_EHG_H_E!P64+TI_EHG_EDHP!P64+TI_EHG_EB!P64+TI_EHG_EPS!P64+TI_EHG_DHEP!P64</f>
        <v>0</v>
      </c>
      <c r="Q64" s="30">
        <f>TI_EHG_E_E!Q64+TI_EHG_CHP_E!Q64+TI_EHG_H_E!Q64+TI_EHG_EDHP!Q64+TI_EHG_EB!Q64+TI_EHG_EPS!Q64+TI_EHG_DHEP!Q64</f>
        <v>0</v>
      </c>
      <c r="R64" s="30">
        <f>TI_EHG_E_E!R64+TI_EHG_CHP_E!R64+TI_EHG_H_E!R64+TI_EHG_EDHP!R64+TI_EHG_EB!R64+TI_EHG_EPS!R64+TI_EHG_DHEP!R64</f>
        <v>0</v>
      </c>
      <c r="S64" s="30">
        <f>TI_EHG_E_E!S64+TI_EHG_CHP_E!S64+TI_EHG_H_E!S64+TI_EHG_EDHP!S64+TI_EHG_EB!S64+TI_EHG_EPS!S64+TI_EHG_DHEP!S64</f>
        <v>0</v>
      </c>
      <c r="T64" s="30">
        <f>TI_EHG_E_E!T64+TI_EHG_CHP_E!T64+TI_EHG_H_E!T64+TI_EHG_EDHP!T64+TI_EHG_EB!T64+TI_EHG_EPS!T64+TI_EHG_DHEP!T64</f>
        <v>0</v>
      </c>
      <c r="U64" s="30">
        <f>TI_EHG_E_E!U64+TI_EHG_CHP_E!U64+TI_EHG_H_E!U64+TI_EHG_EDHP!U64+TI_EHG_EB!U64+TI_EHG_EPS!U64+TI_EHG_DHEP!U64</f>
        <v>0</v>
      </c>
      <c r="V64" s="30">
        <f>TI_EHG_E_E!V64+TI_EHG_CHP_E!V64+TI_EHG_H_E!V64+TI_EHG_EDHP!V64+TI_EHG_EB!V64+TI_EHG_EPS!V64+TI_EHG_DHEP!V64</f>
        <v>0</v>
      </c>
      <c r="W64" s="30">
        <f>TI_EHG_E_E!W64+TI_EHG_CHP_E!W64+TI_EHG_H_E!W64+TI_EHG_EDHP!W64+TI_EHG_EB!W64+TI_EHG_EPS!W64+TI_EHG_DHEP!W64</f>
        <v>0</v>
      </c>
      <c r="X64" s="30">
        <f>TI_EHG_E_E!X64+TI_EHG_CHP_E!X64+TI_EHG_H_E!X64+TI_EHG_EDHP!X64+TI_EHG_EB!X64+TI_EHG_EPS!X64+TI_EHG_DHEP!X64</f>
        <v>0</v>
      </c>
    </row>
    <row r="65" spans="1:24" ht="11.25" customHeight="1" x14ac:dyDescent="0.2">
      <c r="A65" s="22" t="s">
        <v>117</v>
      </c>
      <c r="B65" s="23" t="s">
        <v>118</v>
      </c>
      <c r="C65" s="30">
        <f>TI_EHG_E_E!C65+TI_EHG_CHP_E!C65+TI_EHG_H_E!C65+TI_EHG_EDHP!C65+TI_EHG_EB!C65+TI_EHG_EPS!C65+TI_EHG_DHEP!C65</f>
        <v>0</v>
      </c>
      <c r="D65" s="30">
        <f>TI_EHG_E_E!D65+TI_EHG_CHP_E!D65+TI_EHG_H_E!D65+TI_EHG_EDHP!D65+TI_EHG_EB!D65+TI_EHG_EPS!D65+TI_EHG_DHEP!D65</f>
        <v>0</v>
      </c>
      <c r="E65" s="30">
        <f>TI_EHG_E_E!E65+TI_EHG_CHP_E!E65+TI_EHG_H_E!E65+TI_EHG_EDHP!E65+TI_EHG_EB!E65+TI_EHG_EPS!E65+TI_EHG_DHEP!E65</f>
        <v>0</v>
      </c>
      <c r="F65" s="30">
        <f>TI_EHG_E_E!F65+TI_EHG_CHP_E!F65+TI_EHG_H_E!F65+TI_EHG_EDHP!F65+TI_EHG_EB!F65+TI_EHG_EPS!F65+TI_EHG_DHEP!F65</f>
        <v>0</v>
      </c>
      <c r="G65" s="30">
        <f>TI_EHG_E_E!G65+TI_EHG_CHP_E!G65+TI_EHG_H_E!G65+TI_EHG_EDHP!G65+TI_EHG_EB!G65+TI_EHG_EPS!G65+TI_EHG_DHEP!G65</f>
        <v>0</v>
      </c>
      <c r="H65" s="30">
        <f>TI_EHG_E_E!H65+TI_EHG_CHP_E!H65+TI_EHG_H_E!H65+TI_EHG_EDHP!H65+TI_EHG_EB!H65+TI_EHG_EPS!H65+TI_EHG_DHEP!H65</f>
        <v>0</v>
      </c>
      <c r="I65" s="30">
        <f>TI_EHG_E_E!I65+TI_EHG_CHP_E!I65+TI_EHG_H_E!I65+TI_EHG_EDHP!I65+TI_EHG_EB!I65+TI_EHG_EPS!I65+TI_EHG_DHEP!I65</f>
        <v>0</v>
      </c>
      <c r="J65" s="30">
        <f>TI_EHG_E_E!J65+TI_EHG_CHP_E!J65+TI_EHG_H_E!J65+TI_EHG_EDHP!J65+TI_EHG_EB!J65+TI_EHG_EPS!J65+TI_EHG_DHEP!J65</f>
        <v>0</v>
      </c>
      <c r="K65" s="30">
        <f>TI_EHG_E_E!K65+TI_EHG_CHP_E!K65+TI_EHG_H_E!K65+TI_EHG_EDHP!K65+TI_EHG_EB!K65+TI_EHG_EPS!K65+TI_EHG_DHEP!K65</f>
        <v>0</v>
      </c>
      <c r="L65" s="30">
        <f>TI_EHG_E_E!L65+TI_EHG_CHP_E!L65+TI_EHG_H_E!L65+TI_EHG_EDHP!L65+TI_EHG_EB!L65+TI_EHG_EPS!L65+TI_EHG_DHEP!L65</f>
        <v>0.2969045571797076</v>
      </c>
      <c r="M65" s="30">
        <f>TI_EHG_E_E!M65+TI_EHG_CHP_E!M65+TI_EHG_H_E!M65+TI_EHG_EDHP!M65+TI_EHG_EB!M65+TI_EHG_EPS!M65+TI_EHG_DHEP!M65</f>
        <v>12.657265692175407</v>
      </c>
      <c r="N65" s="30">
        <f>TI_EHG_E_E!N65+TI_EHG_CHP_E!N65+TI_EHG_H_E!N65+TI_EHG_EDHP!N65+TI_EHG_EB!N65+TI_EHG_EPS!N65+TI_EHG_DHEP!N65</f>
        <v>4.7684436801375742</v>
      </c>
      <c r="O65" s="30">
        <f>TI_EHG_E_E!O65+TI_EHG_CHP_E!O65+TI_EHG_H_E!O65+TI_EHG_EDHP!O65+TI_EHG_EB!O65+TI_EHG_EPS!O65+TI_EHG_DHEP!O65</f>
        <v>3.2355975924333622</v>
      </c>
      <c r="P65" s="30">
        <f>TI_EHG_E_E!P65+TI_EHG_CHP_E!P65+TI_EHG_H_E!P65+TI_EHG_EDHP!P65+TI_EHG_EB!P65+TI_EHG_EPS!P65+TI_EHG_DHEP!P65</f>
        <v>3.5033533963886505</v>
      </c>
      <c r="Q65" s="30">
        <f>TI_EHG_E_E!Q65+TI_EHG_CHP_E!Q65+TI_EHG_H_E!Q65+TI_EHG_EDHP!Q65+TI_EHG_EB!Q65+TI_EHG_EPS!Q65+TI_EHG_DHEP!Q65</f>
        <v>4.1012037833190025</v>
      </c>
      <c r="R65" s="30">
        <f>TI_EHG_E_E!R65+TI_EHG_CHP_E!R65+TI_EHG_H_E!R65+TI_EHG_EDHP!R65+TI_EHG_EB!R65+TI_EHG_EPS!R65+TI_EHG_DHEP!R65</f>
        <v>4.5419604471195179</v>
      </c>
      <c r="S65" s="30">
        <f>TI_EHG_E_E!S65+TI_EHG_CHP_E!S65+TI_EHG_H_E!S65+TI_EHG_EDHP!S65+TI_EHG_EB!S65+TI_EHG_EPS!S65+TI_EHG_DHEP!S65</f>
        <v>4.4746345657781594</v>
      </c>
      <c r="T65" s="30">
        <f>TI_EHG_E_E!T65+TI_EHG_CHP_E!T65+TI_EHG_H_E!T65+TI_EHG_EDHP!T65+TI_EHG_EB!T65+TI_EHG_EPS!T65+TI_EHG_DHEP!T65</f>
        <v>4.5837489251934649</v>
      </c>
      <c r="U65" s="30">
        <f>TI_EHG_E_E!U65+TI_EHG_CHP_E!U65+TI_EHG_H_E!U65+TI_EHG_EDHP!U65+TI_EHG_EB!U65+TI_EHG_EPS!U65+TI_EHG_DHEP!U65</f>
        <v>5.0803955288048153</v>
      </c>
      <c r="V65" s="30">
        <f>TI_EHG_E_E!V65+TI_EHG_CHP_E!V65+TI_EHG_H_E!V65+TI_EHG_EDHP!V65+TI_EHG_EB!V65+TI_EHG_EPS!V65+TI_EHG_DHEP!V65</f>
        <v>4.9753224419604472</v>
      </c>
      <c r="W65" s="30">
        <f>TI_EHG_E_E!W65+TI_EHG_CHP_E!W65+TI_EHG_H_E!W65+TI_EHG_EDHP!W65+TI_EHG_EB!W65+TI_EHG_EPS!W65+TI_EHG_DHEP!W65</f>
        <v>4.5804815133276007</v>
      </c>
      <c r="X65" s="30">
        <f>TI_EHG_E_E!X65+TI_EHG_CHP_E!X65+TI_EHG_H_E!X65+TI_EHG_EDHP!X65+TI_EHG_EB!X65+TI_EHG_EPS!X65+TI_EHG_DHEP!X65</f>
        <v>2.8060189165950122</v>
      </c>
    </row>
    <row r="66" spans="1:24" ht="11.25" customHeight="1" x14ac:dyDescent="0.2">
      <c r="A66" s="22" t="s">
        <v>119</v>
      </c>
      <c r="B66" s="23" t="s">
        <v>120</v>
      </c>
      <c r="C66" s="30">
        <f>TI_EHG_E_E!C66+TI_EHG_CHP_E!C66+TI_EHG_H_E!C66+TI_EHG_EDHP!C66+TI_EHG_EB!C66+TI_EHG_EPS!C66+TI_EHG_DHEP!C66</f>
        <v>0</v>
      </c>
      <c r="D66" s="30">
        <f>TI_EHG_E_E!D66+TI_EHG_CHP_E!D66+TI_EHG_H_E!D66+TI_EHG_EDHP!D66+TI_EHG_EB!D66+TI_EHG_EPS!D66+TI_EHG_DHEP!D66</f>
        <v>0</v>
      </c>
      <c r="E66" s="30">
        <f>TI_EHG_E_E!E66+TI_EHG_CHP_E!E66+TI_EHG_H_E!E66+TI_EHG_EDHP!E66+TI_EHG_EB!E66+TI_EHG_EPS!E66+TI_EHG_DHEP!E66</f>
        <v>0</v>
      </c>
      <c r="F66" s="30">
        <f>TI_EHG_E_E!F66+TI_EHG_CHP_E!F66+TI_EHG_H_E!F66+TI_EHG_EDHP!F66+TI_EHG_EB!F66+TI_EHG_EPS!F66+TI_EHG_DHEP!F66</f>
        <v>0</v>
      </c>
      <c r="G66" s="30">
        <f>TI_EHG_E_E!G66+TI_EHG_CHP_E!G66+TI_EHG_H_E!G66+TI_EHG_EDHP!G66+TI_EHG_EB!G66+TI_EHG_EPS!G66+TI_EHG_DHEP!G66</f>
        <v>0</v>
      </c>
      <c r="H66" s="30">
        <f>TI_EHG_E_E!H66+TI_EHG_CHP_E!H66+TI_EHG_H_E!H66+TI_EHG_EDHP!H66+TI_EHG_EB!H66+TI_EHG_EPS!H66+TI_EHG_DHEP!H66</f>
        <v>0</v>
      </c>
      <c r="I66" s="30">
        <f>TI_EHG_E_E!I66+TI_EHG_CHP_E!I66+TI_EHG_H_E!I66+TI_EHG_EDHP!I66+TI_EHG_EB!I66+TI_EHG_EPS!I66+TI_EHG_DHEP!I66</f>
        <v>0</v>
      </c>
      <c r="J66" s="30">
        <f>TI_EHG_E_E!J66+TI_EHG_CHP_E!J66+TI_EHG_H_E!J66+TI_EHG_EDHP!J66+TI_EHG_EB!J66+TI_EHG_EPS!J66+TI_EHG_DHEP!J66</f>
        <v>0</v>
      </c>
      <c r="K66" s="30">
        <f>TI_EHG_E_E!K66+TI_EHG_CHP_E!K66+TI_EHG_H_E!K66+TI_EHG_EDHP!K66+TI_EHG_EB!K66+TI_EHG_EPS!K66+TI_EHG_DHEP!K66</f>
        <v>0</v>
      </c>
      <c r="L66" s="30">
        <f>TI_EHG_E_E!L66+TI_EHG_CHP_E!L66+TI_EHG_H_E!L66+TI_EHG_EDHP!L66+TI_EHG_EB!L66+TI_EHG_EPS!L66+TI_EHG_DHEP!L66</f>
        <v>0</v>
      </c>
      <c r="M66" s="30">
        <f>TI_EHG_E_E!M66+TI_EHG_CHP_E!M66+TI_EHG_H_E!M66+TI_EHG_EDHP!M66+TI_EHG_EB!M66+TI_EHG_EPS!M66+TI_EHG_DHEP!M66</f>
        <v>0</v>
      </c>
      <c r="N66" s="30">
        <f>TI_EHG_E_E!N66+TI_EHG_CHP_E!N66+TI_EHG_H_E!N66+TI_EHG_EDHP!N66+TI_EHG_EB!N66+TI_EHG_EPS!N66+TI_EHG_DHEP!N66</f>
        <v>0</v>
      </c>
      <c r="O66" s="30">
        <f>TI_EHG_E_E!O66+TI_EHG_CHP_E!O66+TI_EHG_H_E!O66+TI_EHG_EDHP!O66+TI_EHG_EB!O66+TI_EHG_EPS!O66+TI_EHG_DHEP!O66</f>
        <v>0</v>
      </c>
      <c r="P66" s="30">
        <f>TI_EHG_E_E!P66+TI_EHG_CHP_E!P66+TI_EHG_H_E!P66+TI_EHG_EDHP!P66+TI_EHG_EB!P66+TI_EHG_EPS!P66+TI_EHG_DHEP!P66</f>
        <v>0.88374892519346515</v>
      </c>
      <c r="Q66" s="30">
        <f>TI_EHG_E_E!Q66+TI_EHG_CHP_E!Q66+TI_EHG_H_E!Q66+TI_EHG_EDHP!Q66+TI_EHG_EB!Q66+TI_EHG_EPS!Q66+TI_EHG_DHEP!Q66</f>
        <v>0.88374892519346515</v>
      </c>
      <c r="R66" s="30">
        <f>TI_EHG_E_E!R66+TI_EHG_CHP_E!R66+TI_EHG_H_E!R66+TI_EHG_EDHP!R66+TI_EHG_EB!R66+TI_EHG_EPS!R66+TI_EHG_DHEP!R66</f>
        <v>1.7674978503869301</v>
      </c>
      <c r="S66" s="30">
        <f>TI_EHG_E_E!S66+TI_EHG_CHP_E!S66+TI_EHG_H_E!S66+TI_EHG_EDHP!S66+TI_EHG_EB!S66+TI_EHG_EPS!S66+TI_EHG_DHEP!S66</f>
        <v>0.88374892519346515</v>
      </c>
      <c r="T66" s="30">
        <f>TI_EHG_E_E!T66+TI_EHG_CHP_E!T66+TI_EHG_H_E!T66+TI_EHG_EDHP!T66+TI_EHG_EB!T66+TI_EHG_EPS!T66+TI_EHG_DHEP!T66</f>
        <v>1.1682717110920033</v>
      </c>
      <c r="U66" s="30">
        <f>TI_EHG_E_E!U66+TI_EHG_CHP_E!U66+TI_EHG_H_E!U66+TI_EHG_EDHP!U66+TI_EHG_EB!U66+TI_EHG_EPS!U66+TI_EHG_DHEP!U66</f>
        <v>1.0211521926053311</v>
      </c>
      <c r="V66" s="30">
        <f>TI_EHG_E_E!V66+TI_EHG_CHP_E!V66+TI_EHG_H_E!V66+TI_EHG_EDHP!V66+TI_EHG_EB!V66+TI_EHG_EPS!V66+TI_EHG_DHEP!V66</f>
        <v>0.98426483233018058</v>
      </c>
      <c r="W66" s="30">
        <f>TI_EHG_E_E!W66+TI_EHG_CHP_E!W66+TI_EHG_H_E!W66+TI_EHG_EDHP!W66+TI_EHG_EB!W66+TI_EHG_EPS!W66+TI_EHG_DHEP!W66</f>
        <v>1.0230438521066207</v>
      </c>
      <c r="X66" s="30">
        <f>TI_EHG_E_E!X66+TI_EHG_CHP_E!X66+TI_EHG_H_E!X66+TI_EHG_EDHP!X66+TI_EHG_EB!X66+TI_EHG_EPS!X66+TI_EHG_DHEP!X66</f>
        <v>4.7246775580395539</v>
      </c>
    </row>
    <row r="67" spans="1:24" ht="11.25" customHeight="1" x14ac:dyDescent="0.2">
      <c r="A67" s="22" t="s">
        <v>121</v>
      </c>
      <c r="B67" s="23" t="s">
        <v>122</v>
      </c>
      <c r="C67" s="30">
        <f>TI_EHG_E_E!C67+TI_EHG_CHP_E!C67+TI_EHG_H_E!C67+TI_EHG_EDHP!C67+TI_EHG_EB!C67+TI_EHG_EPS!C67+TI_EHG_DHEP!C67</f>
        <v>0</v>
      </c>
      <c r="D67" s="30">
        <f>TI_EHG_E_E!D67+TI_EHG_CHP_E!D67+TI_EHG_H_E!D67+TI_EHG_EDHP!D67+TI_EHG_EB!D67+TI_EHG_EPS!D67+TI_EHG_DHEP!D67</f>
        <v>0</v>
      </c>
      <c r="E67" s="30">
        <f>TI_EHG_E_E!E67+TI_EHG_CHP_E!E67+TI_EHG_H_E!E67+TI_EHG_EDHP!E67+TI_EHG_EB!E67+TI_EHG_EPS!E67+TI_EHG_DHEP!E67</f>
        <v>0</v>
      </c>
      <c r="F67" s="30">
        <f>TI_EHG_E_E!F67+TI_EHG_CHP_E!F67+TI_EHG_H_E!F67+TI_EHG_EDHP!F67+TI_EHG_EB!F67+TI_EHG_EPS!F67+TI_EHG_DHEP!F67</f>
        <v>0</v>
      </c>
      <c r="G67" s="30">
        <f>TI_EHG_E_E!G67+TI_EHG_CHP_E!G67+TI_EHG_H_E!G67+TI_EHG_EDHP!G67+TI_EHG_EB!G67+TI_EHG_EPS!G67+TI_EHG_DHEP!G67</f>
        <v>0</v>
      </c>
      <c r="H67" s="30">
        <f>TI_EHG_E_E!H67+TI_EHG_CHP_E!H67+TI_EHG_H_E!H67+TI_EHG_EDHP!H67+TI_EHG_EB!H67+TI_EHG_EPS!H67+TI_EHG_DHEP!H67</f>
        <v>0</v>
      </c>
      <c r="I67" s="30">
        <f>TI_EHG_E_E!I67+TI_EHG_CHP_E!I67+TI_EHG_H_E!I67+TI_EHG_EDHP!I67+TI_EHG_EB!I67+TI_EHG_EPS!I67+TI_EHG_DHEP!I67</f>
        <v>0</v>
      </c>
      <c r="J67" s="30">
        <f>TI_EHG_E_E!J67+TI_EHG_CHP_E!J67+TI_EHG_H_E!J67+TI_EHG_EDHP!J67+TI_EHG_EB!J67+TI_EHG_EPS!J67+TI_EHG_DHEP!J67</f>
        <v>0</v>
      </c>
      <c r="K67" s="30">
        <f>TI_EHG_E_E!K67+TI_EHG_CHP_E!K67+TI_EHG_H_E!K67+TI_EHG_EDHP!K67+TI_EHG_EB!K67+TI_EHG_EPS!K67+TI_EHG_DHEP!K67</f>
        <v>0</v>
      </c>
      <c r="L67" s="30">
        <f>TI_EHG_E_E!L67+TI_EHG_CHP_E!L67+TI_EHG_H_E!L67+TI_EHG_EDHP!L67+TI_EHG_EB!L67+TI_EHG_EPS!L67+TI_EHG_DHEP!L67</f>
        <v>0</v>
      </c>
      <c r="M67" s="30">
        <f>TI_EHG_E_E!M67+TI_EHG_CHP_E!M67+TI_EHG_H_E!M67+TI_EHG_EDHP!M67+TI_EHG_EB!M67+TI_EHG_EPS!M67+TI_EHG_DHEP!M67</f>
        <v>0</v>
      </c>
      <c r="N67" s="30">
        <f>TI_EHG_E_E!N67+TI_EHG_CHP_E!N67+TI_EHG_H_E!N67+TI_EHG_EDHP!N67+TI_EHG_EB!N67+TI_EHG_EPS!N67+TI_EHG_DHEP!N67</f>
        <v>0</v>
      </c>
      <c r="O67" s="30">
        <f>TI_EHG_E_E!O67+TI_EHG_CHP_E!O67+TI_EHG_H_E!O67+TI_EHG_EDHP!O67+TI_EHG_EB!O67+TI_EHG_EPS!O67+TI_EHG_DHEP!O67</f>
        <v>0</v>
      </c>
      <c r="P67" s="30">
        <f>TI_EHG_E_E!P67+TI_EHG_CHP_E!P67+TI_EHG_H_E!P67+TI_EHG_EDHP!P67+TI_EHG_EB!P67+TI_EHG_EPS!P67+TI_EHG_DHEP!P67</f>
        <v>0</v>
      </c>
      <c r="Q67" s="30">
        <f>TI_EHG_E_E!Q67+TI_EHG_CHP_E!Q67+TI_EHG_H_E!Q67+TI_EHG_EDHP!Q67+TI_EHG_EB!Q67+TI_EHG_EPS!Q67+TI_EHG_DHEP!Q67</f>
        <v>0</v>
      </c>
      <c r="R67" s="30">
        <f>TI_EHG_E_E!R67+TI_EHG_CHP_E!R67+TI_EHG_H_E!R67+TI_EHG_EDHP!R67+TI_EHG_EB!R67+TI_EHG_EPS!R67+TI_EHG_DHEP!R67</f>
        <v>0</v>
      </c>
      <c r="S67" s="30">
        <f>TI_EHG_E_E!S67+TI_EHG_CHP_E!S67+TI_EHG_H_E!S67+TI_EHG_EDHP!S67+TI_EHG_EB!S67+TI_EHG_EPS!S67+TI_EHG_DHEP!S67</f>
        <v>0</v>
      </c>
      <c r="T67" s="30">
        <f>TI_EHG_E_E!T67+TI_EHG_CHP_E!T67+TI_EHG_H_E!T67+TI_EHG_EDHP!T67+TI_EHG_EB!T67+TI_EHG_EPS!T67+TI_EHG_DHEP!T67</f>
        <v>0</v>
      </c>
      <c r="U67" s="30">
        <f>TI_EHG_E_E!U67+TI_EHG_CHP_E!U67+TI_EHG_H_E!U67+TI_EHG_EDHP!U67+TI_EHG_EB!U67+TI_EHG_EPS!U67+TI_EHG_DHEP!U67</f>
        <v>0</v>
      </c>
      <c r="V67" s="30">
        <f>TI_EHG_E_E!V67+TI_EHG_CHP_E!V67+TI_EHG_H_E!V67+TI_EHG_EDHP!V67+TI_EHG_EB!V67+TI_EHG_EPS!V67+TI_EHG_DHEP!V67</f>
        <v>0</v>
      </c>
      <c r="W67" s="30">
        <f>TI_EHG_E_E!W67+TI_EHG_CHP_E!W67+TI_EHG_H_E!W67+TI_EHG_EDHP!W67+TI_EHG_EB!W67+TI_EHG_EPS!W67+TI_EHG_DHEP!W67</f>
        <v>0</v>
      </c>
      <c r="X67" s="30">
        <f>TI_EHG_E_E!X67+TI_EHG_CHP_E!X67+TI_EHG_H_E!X67+TI_EHG_EDHP!X67+TI_EHG_EB!X67+TI_EHG_EPS!X67+TI_EHG_DHEP!X67</f>
        <v>0</v>
      </c>
    </row>
    <row r="68" spans="1:24" ht="11.25" customHeight="1" x14ac:dyDescent="0.2">
      <c r="A68" s="22" t="s">
        <v>123</v>
      </c>
      <c r="B68" s="23" t="s">
        <v>124</v>
      </c>
      <c r="C68" s="30">
        <f>TI_EHG_E_E!C68+TI_EHG_CHP_E!C68+TI_EHG_H_E!C68+TI_EHG_EDHP!C68+TI_EHG_EB!C68+TI_EHG_EPS!C68+TI_EHG_DHEP!C68</f>
        <v>0</v>
      </c>
      <c r="D68" s="30">
        <f>TI_EHG_E_E!D68+TI_EHG_CHP_E!D68+TI_EHG_H_E!D68+TI_EHG_EDHP!D68+TI_EHG_EB!D68+TI_EHG_EPS!D68+TI_EHG_DHEP!D68</f>
        <v>0</v>
      </c>
      <c r="E68" s="30">
        <f>TI_EHG_E_E!E68+TI_EHG_CHP_E!E68+TI_EHG_H_E!E68+TI_EHG_EDHP!E68+TI_EHG_EB!E68+TI_EHG_EPS!E68+TI_EHG_DHEP!E68</f>
        <v>0</v>
      </c>
      <c r="F68" s="30">
        <f>TI_EHG_E_E!F68+TI_EHG_CHP_E!F68+TI_EHG_H_E!F68+TI_EHG_EDHP!F68+TI_EHG_EB!F68+TI_EHG_EPS!F68+TI_EHG_DHEP!F68</f>
        <v>0</v>
      </c>
      <c r="G68" s="30">
        <f>TI_EHG_E_E!G68+TI_EHG_CHP_E!G68+TI_EHG_H_E!G68+TI_EHG_EDHP!G68+TI_EHG_EB!G68+TI_EHG_EPS!G68+TI_EHG_DHEP!G68</f>
        <v>0</v>
      </c>
      <c r="H68" s="30">
        <f>TI_EHG_E_E!H68+TI_EHG_CHP_E!H68+TI_EHG_H_E!H68+TI_EHG_EDHP!H68+TI_EHG_EB!H68+TI_EHG_EPS!H68+TI_EHG_DHEP!H68</f>
        <v>0</v>
      </c>
      <c r="I68" s="30">
        <f>TI_EHG_E_E!I68+TI_EHG_CHP_E!I68+TI_EHG_H_E!I68+TI_EHG_EDHP!I68+TI_EHG_EB!I68+TI_EHG_EPS!I68+TI_EHG_DHEP!I68</f>
        <v>0</v>
      </c>
      <c r="J68" s="30">
        <f>TI_EHG_E_E!J68+TI_EHG_CHP_E!J68+TI_EHG_H_E!J68+TI_EHG_EDHP!J68+TI_EHG_EB!J68+TI_EHG_EPS!J68+TI_EHG_DHEP!J68</f>
        <v>0</v>
      </c>
      <c r="K68" s="30">
        <f>TI_EHG_E_E!K68+TI_EHG_CHP_E!K68+TI_EHG_H_E!K68+TI_EHG_EDHP!K68+TI_EHG_EB!K68+TI_EHG_EPS!K68+TI_EHG_DHEP!K68</f>
        <v>0</v>
      </c>
      <c r="L68" s="30">
        <f>TI_EHG_E_E!L68+TI_EHG_CHP_E!L68+TI_EHG_H_E!L68+TI_EHG_EDHP!L68+TI_EHG_EB!L68+TI_EHG_EPS!L68+TI_EHG_DHEP!L68</f>
        <v>0</v>
      </c>
      <c r="M68" s="30">
        <f>TI_EHG_E_E!M68+TI_EHG_CHP_E!M68+TI_EHG_H_E!M68+TI_EHG_EDHP!M68+TI_EHG_EB!M68+TI_EHG_EPS!M68+TI_EHG_DHEP!M68</f>
        <v>0</v>
      </c>
      <c r="N68" s="30">
        <f>TI_EHG_E_E!N68+TI_EHG_CHP_E!N68+TI_EHG_H_E!N68+TI_EHG_EDHP!N68+TI_EHG_EB!N68+TI_EHG_EPS!N68+TI_EHG_DHEP!N68</f>
        <v>0</v>
      </c>
      <c r="O68" s="30">
        <f>TI_EHG_E_E!O68+TI_EHG_CHP_E!O68+TI_EHG_H_E!O68+TI_EHG_EDHP!O68+TI_EHG_EB!O68+TI_EHG_EPS!O68+TI_EHG_DHEP!O68</f>
        <v>0</v>
      </c>
      <c r="P68" s="30">
        <f>TI_EHG_E_E!P68+TI_EHG_CHP_E!P68+TI_EHG_H_E!P68+TI_EHG_EDHP!P68+TI_EHG_EB!P68+TI_EHG_EPS!P68+TI_EHG_DHEP!P68</f>
        <v>0</v>
      </c>
      <c r="Q68" s="30">
        <f>TI_EHG_E_E!Q68+TI_EHG_CHP_E!Q68+TI_EHG_H_E!Q68+TI_EHG_EDHP!Q68+TI_EHG_EB!Q68+TI_EHG_EPS!Q68+TI_EHG_DHEP!Q68</f>
        <v>0</v>
      </c>
      <c r="R68" s="30">
        <f>TI_EHG_E_E!R68+TI_EHG_CHP_E!R68+TI_EHG_H_E!R68+TI_EHG_EDHP!R68+TI_EHG_EB!R68+TI_EHG_EPS!R68+TI_EHG_DHEP!R68</f>
        <v>0</v>
      </c>
      <c r="S68" s="30">
        <f>TI_EHG_E_E!S68+TI_EHG_CHP_E!S68+TI_EHG_H_E!S68+TI_EHG_EDHP!S68+TI_EHG_EB!S68+TI_EHG_EPS!S68+TI_EHG_DHEP!S68</f>
        <v>0</v>
      </c>
      <c r="T68" s="30">
        <f>TI_EHG_E_E!T68+TI_EHG_CHP_E!T68+TI_EHG_H_E!T68+TI_EHG_EDHP!T68+TI_EHG_EB!T68+TI_EHG_EPS!T68+TI_EHG_DHEP!T68</f>
        <v>0</v>
      </c>
      <c r="U68" s="30">
        <f>TI_EHG_E_E!U68+TI_EHG_CHP_E!U68+TI_EHG_H_E!U68+TI_EHG_EDHP!U68+TI_EHG_EB!U68+TI_EHG_EPS!U68+TI_EHG_DHEP!U68</f>
        <v>0</v>
      </c>
      <c r="V68" s="30">
        <f>TI_EHG_E_E!V68+TI_EHG_CHP_E!V68+TI_EHG_H_E!V68+TI_EHG_EDHP!V68+TI_EHG_EB!V68+TI_EHG_EPS!V68+TI_EHG_DHEP!V68</f>
        <v>0</v>
      </c>
      <c r="W68" s="30">
        <f>TI_EHG_E_E!W68+TI_EHG_CHP_E!W68+TI_EHG_H_E!W68+TI_EHG_EDHP!W68+TI_EHG_EB!W68+TI_EHG_EPS!W68+TI_EHG_DHEP!W68</f>
        <v>0</v>
      </c>
      <c r="X68" s="30">
        <f>TI_EHG_E_E!X68+TI_EHG_CHP_E!X68+TI_EHG_H_E!X68+TI_EHG_EDHP!X68+TI_EHG_EB!X68+TI_EHG_EPS!X68+TI_EHG_DHEP!X68</f>
        <v>0</v>
      </c>
    </row>
    <row r="69" spans="1:24" ht="11.25" customHeight="1" x14ac:dyDescent="0.2">
      <c r="A69" s="22" t="s">
        <v>125</v>
      </c>
      <c r="B69" s="23" t="s">
        <v>126</v>
      </c>
      <c r="C69" s="30">
        <f>TI_EHG_E_E!C69+TI_EHG_CHP_E!C69+TI_EHG_H_E!C69+TI_EHG_EDHP!C69+TI_EHG_EB!C69+TI_EHG_EPS!C69+TI_EHG_DHEP!C69</f>
        <v>0.86061908856405844</v>
      </c>
      <c r="D69" s="30">
        <f>TI_EHG_E_E!D69+TI_EHG_CHP_E!D69+TI_EHG_H_E!D69+TI_EHG_EDHP!D69+TI_EHG_EB!D69+TI_EHG_EPS!D69+TI_EHG_DHEP!D69</f>
        <v>7.2649183147033529</v>
      </c>
      <c r="E69" s="30">
        <f>TI_EHG_E_E!E69+TI_EHG_CHP_E!E69+TI_EHG_H_E!E69+TI_EHG_EDHP!E69+TI_EHG_EB!E69+TI_EHG_EPS!E69+TI_EHG_DHEP!E69</f>
        <v>25.941788478073953</v>
      </c>
      <c r="F69" s="30">
        <f>TI_EHG_E_E!F69+TI_EHG_CHP_E!F69+TI_EHG_H_E!F69+TI_EHG_EDHP!F69+TI_EHG_EB!F69+TI_EHG_EPS!F69+TI_EHG_DHEP!F69</f>
        <v>21.264918314703351</v>
      </c>
      <c r="G69" s="30">
        <f>TI_EHG_E_E!G69+TI_EHG_CHP_E!G69+TI_EHG_H_E!G69+TI_EHG_EDHP!G69+TI_EHG_EB!G69+TI_EHG_EPS!G69+TI_EHG_DHEP!G69</f>
        <v>150.98770421324161</v>
      </c>
      <c r="H69" s="30">
        <f>TI_EHG_E_E!H69+TI_EHG_CHP_E!H69+TI_EHG_H_E!H69+TI_EHG_EDHP!H69+TI_EHG_EB!H69+TI_EHG_EPS!H69+TI_EHG_DHEP!H69</f>
        <v>487.86629406706788</v>
      </c>
      <c r="I69" s="30">
        <f>TI_EHG_E_E!I69+TI_EHG_CHP_E!I69+TI_EHG_H_E!I69+TI_EHG_EDHP!I69+TI_EHG_EB!I69+TI_EHG_EPS!I69+TI_EHG_DHEP!I69</f>
        <v>711.26156491831466</v>
      </c>
      <c r="J69" s="30">
        <f>TI_EHG_E_E!J69+TI_EHG_CHP_E!J69+TI_EHG_H_E!J69+TI_EHG_EDHP!J69+TI_EHG_EB!J69+TI_EHG_EPS!J69+TI_EHG_DHEP!J69</f>
        <v>423.62287188306095</v>
      </c>
      <c r="K69" s="30">
        <f>TI_EHG_E_E!K69+TI_EHG_CHP_E!K69+TI_EHG_H_E!K69+TI_EHG_EDHP!K69+TI_EHG_EB!K69+TI_EHG_EPS!K69+TI_EHG_DHEP!K69</f>
        <v>473.50920034393801</v>
      </c>
      <c r="L69" s="30">
        <f>TI_EHG_E_E!L69+TI_EHG_CHP_E!L69+TI_EHG_H_E!L69+TI_EHG_EDHP!L69+TI_EHG_EB!L69+TI_EHG_EPS!L69+TI_EHG_DHEP!L69</f>
        <v>886.92278589853811</v>
      </c>
      <c r="M69" s="30">
        <f>TI_EHG_E_E!M69+TI_EHG_CHP_E!M69+TI_EHG_H_E!M69+TI_EHG_EDHP!M69+TI_EHG_EB!M69+TI_EHG_EPS!M69+TI_EHG_DHEP!M69</f>
        <v>1103.2143594153051</v>
      </c>
      <c r="N69" s="30">
        <f>TI_EHG_E_E!N69+TI_EHG_CHP_E!N69+TI_EHG_H_E!N69+TI_EHG_EDHP!N69+TI_EHG_EB!N69+TI_EHG_EPS!N69+TI_EHG_DHEP!N69</f>
        <v>719.385124677558</v>
      </c>
      <c r="O69" s="30">
        <f>TI_EHG_E_E!O69+TI_EHG_CHP_E!O69+TI_EHG_H_E!O69+TI_EHG_EDHP!O69+TI_EHG_EB!O69+TI_EHG_EPS!O69+TI_EHG_DHEP!O69</f>
        <v>794.36122098022338</v>
      </c>
      <c r="P69" s="30">
        <f>TI_EHG_E_E!P69+TI_EHG_CHP_E!P69+TI_EHG_H_E!P69+TI_EHG_EDHP!P69+TI_EHG_EB!P69+TI_EHG_EPS!P69+TI_EHG_DHEP!P69</f>
        <v>943.58813413585563</v>
      </c>
      <c r="Q69" s="30">
        <f>TI_EHG_E_E!Q69+TI_EHG_CHP_E!Q69+TI_EHG_H_E!Q69+TI_EHG_EDHP!Q69+TI_EHG_EB!Q69+TI_EHG_EPS!Q69+TI_EHG_DHEP!Q69</f>
        <v>1002.8828890799655</v>
      </c>
      <c r="R69" s="30">
        <f>TI_EHG_E_E!R69+TI_EHG_CHP_E!R69+TI_EHG_H_E!R69+TI_EHG_EDHP!R69+TI_EHG_EB!R69+TI_EHG_EPS!R69+TI_EHG_DHEP!R69</f>
        <v>1106.1738607050727</v>
      </c>
      <c r="S69" s="30">
        <f>TI_EHG_E_E!S69+TI_EHG_CHP_E!S69+TI_EHG_H_E!S69+TI_EHG_EDHP!S69+TI_EHG_EB!S69+TI_EHG_EPS!S69+TI_EHG_DHEP!S69</f>
        <v>1066.4426483233017</v>
      </c>
      <c r="T69" s="30">
        <f>TI_EHG_E_E!T69+TI_EHG_CHP_E!T69+TI_EHG_H_E!T69+TI_EHG_EDHP!T69+TI_EHG_EB!T69+TI_EHG_EPS!T69+TI_EHG_DHEP!T69</f>
        <v>1004.3559759243335</v>
      </c>
      <c r="U69" s="30">
        <f>TI_EHG_E_E!U69+TI_EHG_CHP_E!U69+TI_EHG_H_E!U69+TI_EHG_EDHP!U69+TI_EHG_EB!U69+TI_EHG_EPS!U69+TI_EHG_DHEP!U69</f>
        <v>1027.0311263972483</v>
      </c>
      <c r="V69" s="30">
        <f>TI_EHG_E_E!V69+TI_EHG_CHP_E!V69+TI_EHG_H_E!V69+TI_EHG_EDHP!V69+TI_EHG_EB!V69+TI_EHG_EPS!V69+TI_EHG_DHEP!V69</f>
        <v>1107.6779019776438</v>
      </c>
      <c r="W69" s="30">
        <f>TI_EHG_E_E!W69+TI_EHG_CHP_E!W69+TI_EHG_H_E!W69+TI_EHG_EDHP!W69+TI_EHG_EB!W69+TI_EHG_EPS!W69+TI_EHG_DHEP!W69</f>
        <v>1055.5341358555459</v>
      </c>
      <c r="X69" s="30">
        <f>TI_EHG_E_E!X69+TI_EHG_CHP_E!X69+TI_EHG_H_E!X69+TI_EHG_EDHP!X69+TI_EHG_EB!X69+TI_EHG_EPS!X69+TI_EHG_DHEP!X69</f>
        <v>993.12261392949256</v>
      </c>
    </row>
    <row r="70" spans="1:24" ht="11.25" customHeight="1" x14ac:dyDescent="0.2">
      <c r="A70" s="22" t="s">
        <v>127</v>
      </c>
      <c r="B70" s="23" t="s">
        <v>128</v>
      </c>
      <c r="C70" s="30">
        <f>TI_EHG_E_E!C70+TI_EHG_CHP_E!C70+TI_EHG_H_E!C70+TI_EHG_EDHP!C70+TI_EHG_EB!C70+TI_EHG_EPS!C70+TI_EHG_DHEP!C70</f>
        <v>0.52545141874462586</v>
      </c>
      <c r="D70" s="30">
        <f>TI_EHG_E_E!D70+TI_EHG_CHP_E!D70+TI_EHG_H_E!D70+TI_EHG_EDHP!D70+TI_EHG_EB!D70+TI_EHG_EPS!D70+TI_EHG_DHEP!D70</f>
        <v>0.47773000859845233</v>
      </c>
      <c r="E70" s="30">
        <f>TI_EHG_E_E!E70+TI_EHG_CHP_E!E70+TI_EHG_H_E!E70+TI_EHG_EDHP!E70+TI_EHG_EB!E70+TI_EHG_EPS!E70+TI_EHG_DHEP!E70</f>
        <v>0.16715391229578669</v>
      </c>
      <c r="F70" s="30">
        <f>TI_EHG_E_E!F70+TI_EHG_CHP_E!F70+TI_EHG_H_E!F70+TI_EHG_EDHP!F70+TI_EHG_EB!F70+TI_EHG_EPS!F70+TI_EHG_DHEP!F70</f>
        <v>0.16715391229578669</v>
      </c>
      <c r="G70" s="30">
        <f>TI_EHG_E_E!G70+TI_EHG_CHP_E!G70+TI_EHG_H_E!G70+TI_EHG_EDHP!G70+TI_EHG_EB!G70+TI_EHG_EPS!G70+TI_EHG_DHEP!G70</f>
        <v>0.19105760963026661</v>
      </c>
      <c r="H70" s="30">
        <f>TI_EHG_E_E!H70+TI_EHG_CHP_E!H70+TI_EHG_H_E!H70+TI_EHG_EDHP!H70+TI_EHG_EB!H70+TI_EHG_EPS!H70+TI_EHG_DHEP!H70</f>
        <v>0.14333619948409279</v>
      </c>
      <c r="I70" s="30">
        <f>TI_EHG_E_E!I70+TI_EHG_CHP_E!I70+TI_EHG_H_E!I70+TI_EHG_EDHP!I70+TI_EHG_EB!I70+TI_EHG_EPS!I70+TI_EHG_DHEP!I70</f>
        <v>0.14333619948409279</v>
      </c>
      <c r="J70" s="30">
        <f>TI_EHG_E_E!J70+TI_EHG_CHP_E!J70+TI_EHG_H_E!J70+TI_EHG_EDHP!J70+TI_EHG_EB!J70+TI_EHG_EPS!J70+TI_EHG_DHEP!J70</f>
        <v>2.1973344797936369</v>
      </c>
      <c r="K70" s="30">
        <f>TI_EHG_E_E!K70+TI_EHG_CHP_E!K70+TI_EHG_H_E!K70+TI_EHG_EDHP!K70+TI_EHG_EB!K70+TI_EHG_EPS!K70+TI_EHG_DHEP!K70</f>
        <v>2.3167669819432501</v>
      </c>
      <c r="L70" s="30">
        <f>TI_EHG_E_E!L70+TI_EHG_CHP_E!L70+TI_EHG_H_E!L70+TI_EHG_EDHP!L70+TI_EHG_EB!L70+TI_EHG_EPS!L70+TI_EHG_DHEP!L70</f>
        <v>2.3168529664660356</v>
      </c>
      <c r="M70" s="30">
        <f>TI_EHG_E_E!M70+TI_EHG_CHP_E!M70+TI_EHG_H_E!M70+TI_EHG_EDHP!M70+TI_EHG_EB!M70+TI_EHG_EPS!M70+TI_EHG_DHEP!M70</f>
        <v>2.2519346517626828</v>
      </c>
      <c r="N70" s="30">
        <f>TI_EHG_E_E!N70+TI_EHG_CHP_E!N70+TI_EHG_H_E!N70+TI_EHG_EDHP!N70+TI_EHG_EB!N70+TI_EHG_EPS!N70+TI_EHG_DHEP!N70</f>
        <v>205.22553740326745</v>
      </c>
      <c r="O70" s="30">
        <f>TI_EHG_E_E!O70+TI_EHG_CHP_E!O70+TI_EHG_H_E!O70+TI_EHG_EDHP!O70+TI_EHG_EB!O70+TI_EHG_EPS!O70+TI_EHG_DHEP!O70</f>
        <v>232.38744625967323</v>
      </c>
      <c r="P70" s="30">
        <f>TI_EHG_E_E!P70+TI_EHG_CHP_E!P70+TI_EHG_H_E!P70+TI_EHG_EDHP!P70+TI_EHG_EB!P70+TI_EHG_EPS!P70+TI_EHG_DHEP!P70</f>
        <v>172.93920894239037</v>
      </c>
      <c r="Q70" s="30">
        <f>TI_EHG_E_E!Q70+TI_EHG_CHP_E!Q70+TI_EHG_H_E!Q70+TI_EHG_EDHP!Q70+TI_EHG_EB!Q70+TI_EHG_EPS!Q70+TI_EHG_DHEP!Q70</f>
        <v>226.71607910576097</v>
      </c>
      <c r="R70" s="30">
        <f>TI_EHG_E_E!R70+TI_EHG_CHP_E!R70+TI_EHG_H_E!R70+TI_EHG_EDHP!R70+TI_EHG_EB!R70+TI_EHG_EPS!R70+TI_EHG_DHEP!R70</f>
        <v>228.80997420464317</v>
      </c>
      <c r="S70" s="30">
        <f>TI_EHG_E_E!S70+TI_EHG_CHP_E!S70+TI_EHG_H_E!S70+TI_EHG_EDHP!S70+TI_EHG_EB!S70+TI_EHG_EPS!S70+TI_EHG_DHEP!S70</f>
        <v>199.21358555460012</v>
      </c>
      <c r="T70" s="30">
        <f>TI_EHG_E_E!T70+TI_EHG_CHP_E!T70+TI_EHG_H_E!T70+TI_EHG_EDHP!T70+TI_EHG_EB!T70+TI_EHG_EPS!T70+TI_EHG_DHEP!T70</f>
        <v>188.73361994840931</v>
      </c>
      <c r="U70" s="30">
        <f>TI_EHG_E_E!U70+TI_EHG_CHP_E!U70+TI_EHG_H_E!U70+TI_EHG_EDHP!U70+TI_EHG_EB!U70+TI_EHG_EPS!U70+TI_EHG_DHEP!U70</f>
        <v>212.0746345657781</v>
      </c>
      <c r="V70" s="30">
        <f>TI_EHG_E_E!V70+TI_EHG_CHP_E!V70+TI_EHG_H_E!V70+TI_EHG_EDHP!V70+TI_EHG_EB!V70+TI_EHG_EPS!V70+TI_EHG_DHEP!V70</f>
        <v>235.21883061049004</v>
      </c>
      <c r="W70" s="30">
        <f>TI_EHG_E_E!W70+TI_EHG_CHP_E!W70+TI_EHG_H_E!W70+TI_EHG_EDHP!W70+TI_EHG_EB!W70+TI_EHG_EPS!W70+TI_EHG_DHEP!W70</f>
        <v>253.12605331040413</v>
      </c>
      <c r="X70" s="30">
        <f>TI_EHG_E_E!X70+TI_EHG_CHP_E!X70+TI_EHG_H_E!X70+TI_EHG_EDHP!X70+TI_EHG_EB!X70+TI_EHG_EPS!X70+TI_EHG_DHEP!X70</f>
        <v>271.92390369733448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" si="33">SUM(C72:C73)</f>
        <v>4764.6393809114361</v>
      </c>
      <c r="D71" s="31">
        <f t="shared" ref="D71:W71" si="34">SUM(D72:D73)</f>
        <v>5334.7960447119522</v>
      </c>
      <c r="E71" s="31">
        <f t="shared" si="34"/>
        <v>5241.5191745485808</v>
      </c>
      <c r="F71" s="31">
        <f t="shared" si="34"/>
        <v>4662.416509028375</v>
      </c>
      <c r="G71" s="31">
        <f t="shared" si="34"/>
        <v>5020.5855546001712</v>
      </c>
      <c r="H71" s="31">
        <f t="shared" si="34"/>
        <v>5818.1484952708497</v>
      </c>
      <c r="I71" s="31">
        <f t="shared" si="34"/>
        <v>6343.9458297506444</v>
      </c>
      <c r="J71" s="31">
        <f t="shared" si="34"/>
        <v>6632.6028374892512</v>
      </c>
      <c r="K71" s="31">
        <f t="shared" si="34"/>
        <v>6947.604213241616</v>
      </c>
      <c r="L71" s="31">
        <f t="shared" si="34"/>
        <v>7546.6918314703335</v>
      </c>
      <c r="M71" s="31">
        <f t="shared" si="34"/>
        <v>7856.6398968185713</v>
      </c>
      <c r="N71" s="31">
        <f t="shared" si="34"/>
        <v>8110.2922613929486</v>
      </c>
      <c r="O71" s="31">
        <f t="shared" si="34"/>
        <v>8295.6477214101451</v>
      </c>
      <c r="P71" s="31">
        <f t="shared" si="34"/>
        <v>8432.2380051590699</v>
      </c>
      <c r="Q71" s="31">
        <f t="shared" si="34"/>
        <v>8794.427257093721</v>
      </c>
      <c r="R71" s="31">
        <f t="shared" si="34"/>
        <v>8980.481599312121</v>
      </c>
      <c r="S71" s="31">
        <f t="shared" si="34"/>
        <v>9538.2571797076525</v>
      </c>
      <c r="T71" s="31">
        <f t="shared" si="34"/>
        <v>9603.7480653482362</v>
      </c>
      <c r="U71" s="31">
        <f t="shared" si="34"/>
        <v>9244.1337919174548</v>
      </c>
      <c r="V71" s="31">
        <f t="shared" si="34"/>
        <v>9372.3036113499584</v>
      </c>
      <c r="W71" s="31">
        <f t="shared" si="34"/>
        <v>9350.3712811693895</v>
      </c>
      <c r="X71" s="31">
        <f t="shared" ref="X71" si="35">SUM(X72:X73)</f>
        <v>9472.875408426482</v>
      </c>
    </row>
    <row r="72" spans="1:24" ht="11.25" customHeight="1" x14ac:dyDescent="0.2">
      <c r="A72" s="22" t="s">
        <v>131</v>
      </c>
      <c r="B72" s="23" t="s">
        <v>132</v>
      </c>
      <c r="C72" s="30">
        <f>TI_EHG_E_E!C72+TI_EHG_CHP_E!C72+TI_EHG_H_E!C72+TI_EHG_EDHP!C72+TI_EHG_EB!C72+TI_EHG_EPS!C72+TI_EHG_DHEP!C72</f>
        <v>1548.7960447119517</v>
      </c>
      <c r="D72" s="30">
        <f>TI_EHG_E_E!D72+TI_EHG_CHP_E!D72+TI_EHG_H_E!D72+TI_EHG_EDHP!D72+TI_EHG_EB!D72+TI_EHG_EPS!D72+TI_EHG_DHEP!D72</f>
        <v>1957.4614789337923</v>
      </c>
      <c r="E72" s="30">
        <f>TI_EHG_E_E!E72+TI_EHG_CHP_E!E72+TI_EHG_H_E!E72+TI_EHG_EDHP!E72+TI_EHG_EB!E72+TI_EHG_EPS!E72+TI_EHG_DHEP!E72</f>
        <v>1821.9163370593296</v>
      </c>
      <c r="F72" s="30">
        <f>TI_EHG_E_E!F72+TI_EHG_CHP_E!F72+TI_EHG_H_E!F72+TI_EHG_EDHP!F72+TI_EHG_EB!F72+TI_EHG_EPS!F72+TI_EHG_DHEP!F72</f>
        <v>414.68426483233009</v>
      </c>
      <c r="G72" s="30">
        <f>TI_EHG_E_E!G72+TI_EHG_CHP_E!G72+TI_EHG_H_E!G72+TI_EHG_EDHP!G72+TI_EHG_EB!G72+TI_EHG_EPS!G72+TI_EHG_DHEP!G72</f>
        <v>441.84092863284604</v>
      </c>
      <c r="H72" s="30">
        <f>TI_EHG_E_E!H72+TI_EHG_CHP_E!H72+TI_EHG_H_E!H72+TI_EHG_EDHP!H72+TI_EHG_EB!H72+TI_EHG_EPS!H72+TI_EHG_DHEP!H72</f>
        <v>340.60868443680135</v>
      </c>
      <c r="I72" s="30">
        <f>TI_EHG_E_E!I72+TI_EHG_CHP_E!I72+TI_EHG_H_E!I72+TI_EHG_EDHP!I72+TI_EHG_EB!I72+TI_EHG_EPS!I72+TI_EHG_DHEP!I72</f>
        <v>338.90085984522784</v>
      </c>
      <c r="J72" s="30">
        <f>TI_EHG_E_E!J72+TI_EHG_CHP_E!J72+TI_EHG_H_E!J72+TI_EHG_EDHP!J72+TI_EHG_EB!J72+TI_EHG_EPS!J72+TI_EHG_DHEP!J72</f>
        <v>573.49036973344778</v>
      </c>
      <c r="K72" s="30">
        <f>TI_EHG_E_E!K72+TI_EHG_CHP_E!K72+TI_EHG_H_E!K72+TI_EHG_EDHP!K72+TI_EHG_EB!K72+TI_EHG_EPS!K72+TI_EHG_DHEP!K72</f>
        <v>494.83422184006884</v>
      </c>
      <c r="L72" s="30">
        <f>TI_EHG_E_E!L72+TI_EHG_CHP_E!L72+TI_EHG_H_E!L72+TI_EHG_EDHP!L72+TI_EHG_EB!L72+TI_EHG_EPS!L72+TI_EHG_DHEP!L72</f>
        <v>1077.8829750644884</v>
      </c>
      <c r="M72" s="30">
        <f>TI_EHG_E_E!M72+TI_EHG_CHP_E!M72+TI_EHG_H_E!M72+TI_EHG_EDHP!M72+TI_EHG_EB!M72+TI_EHG_EPS!M72+TI_EHG_DHEP!M72</f>
        <v>1202.8957867583833</v>
      </c>
      <c r="N72" s="30">
        <f>TI_EHG_E_E!N72+TI_EHG_CHP_E!N72+TI_EHG_H_E!N72+TI_EHG_EDHP!N72+TI_EHG_EB!N72+TI_EHG_EPS!N72+TI_EHG_DHEP!N72</f>
        <v>1306.4390369733446</v>
      </c>
      <c r="O72" s="30">
        <f>TI_EHG_E_E!O72+TI_EHG_CHP_E!O72+TI_EHG_H_E!O72+TI_EHG_EDHP!O72+TI_EHG_EB!O72+TI_EHG_EPS!O72+TI_EHG_DHEP!O72</f>
        <v>1293.8836629406705</v>
      </c>
      <c r="P72" s="30">
        <f>TI_EHG_E_E!P72+TI_EHG_CHP_E!P72+TI_EHG_H_E!P72+TI_EHG_EDHP!P72+TI_EHG_EB!P72+TI_EHG_EPS!P72+TI_EHG_DHEP!P72</f>
        <v>1005.9760963026654</v>
      </c>
      <c r="Q72" s="30">
        <f>TI_EHG_E_E!Q72+TI_EHG_CHP_E!Q72+TI_EHG_H_E!Q72+TI_EHG_EDHP!Q72+TI_EHG_EB!Q72+TI_EHG_EPS!Q72+TI_EHG_DHEP!Q72</f>
        <v>1087.8895958727426</v>
      </c>
      <c r="R72" s="30">
        <f>TI_EHG_E_E!R72+TI_EHG_CHP_E!R72+TI_EHG_H_E!R72+TI_EHG_EDHP!R72+TI_EHG_EB!R72+TI_EHG_EPS!R72+TI_EHG_DHEP!R72</f>
        <v>1223.8760103181428</v>
      </c>
      <c r="S72" s="30">
        <f>TI_EHG_E_E!S72+TI_EHG_CHP_E!S72+TI_EHG_H_E!S72+TI_EHG_EDHP!S72+TI_EHG_EB!S72+TI_EHG_EPS!S72+TI_EHG_DHEP!S72</f>
        <v>1253.9936371453136</v>
      </c>
      <c r="T72" s="30">
        <f>TI_EHG_E_E!T72+TI_EHG_CHP_E!T72+TI_EHG_H_E!T72+TI_EHG_EDHP!T72+TI_EHG_EB!T72+TI_EHG_EPS!T72+TI_EHG_DHEP!T72</f>
        <v>1162.1104901117799</v>
      </c>
      <c r="U72" s="30">
        <f>TI_EHG_E_E!U72+TI_EHG_CHP_E!U72+TI_EHG_H_E!U72+TI_EHG_EDHP!U72+TI_EHG_EB!U72+TI_EHG_EPS!U72+TI_EHG_DHEP!U72</f>
        <v>1056.8481513327599</v>
      </c>
      <c r="V72" s="30">
        <f>TI_EHG_E_E!V72+TI_EHG_CHP_E!V72+TI_EHG_H_E!V72+TI_EHG_EDHP!V72+TI_EHG_EB!V72+TI_EHG_EPS!V72+TI_EHG_DHEP!V72</f>
        <v>1115.3474634565778</v>
      </c>
      <c r="W72" s="30">
        <f>TI_EHG_E_E!W72+TI_EHG_CHP_E!W72+TI_EHG_H_E!W72+TI_EHG_EDHP!W72+TI_EHG_EB!W72+TI_EHG_EPS!W72+TI_EHG_DHEP!W72</f>
        <v>1035.2711951848669</v>
      </c>
      <c r="X72" s="30">
        <f>TI_EHG_E_E!X72+TI_EHG_CHP_E!X72+TI_EHG_H_E!X72+TI_EHG_EDHP!X72+TI_EHG_EB!X72+TI_EHG_EPS!X72+TI_EHG_DHEP!X72</f>
        <v>1045.2835769561477</v>
      </c>
    </row>
    <row r="73" spans="1:24" ht="11.25" customHeight="1" x14ac:dyDescent="0.2">
      <c r="A73" s="22" t="s">
        <v>133</v>
      </c>
      <c r="B73" s="23" t="s">
        <v>134</v>
      </c>
      <c r="C73" s="30">
        <f>TI_EHG_E_E!C73+TI_EHG_CHP_E!C73+TI_EHG_H_E!C73+TI_EHG_EDHP!C73+TI_EHG_EB!C73+TI_EHG_EPS!C73+TI_EHG_DHEP!C73</f>
        <v>3215.8433361994839</v>
      </c>
      <c r="D73" s="30">
        <f>TI_EHG_E_E!D73+TI_EHG_CHP_E!D73+TI_EHG_H_E!D73+TI_EHG_EDHP!D73+TI_EHG_EB!D73+TI_EHG_EPS!D73+TI_EHG_DHEP!D73</f>
        <v>3377.3345657781597</v>
      </c>
      <c r="E73" s="30">
        <f>TI_EHG_E_E!E73+TI_EHG_CHP_E!E73+TI_EHG_H_E!E73+TI_EHG_EDHP!E73+TI_EHG_EB!E73+TI_EHG_EPS!E73+TI_EHG_DHEP!E73</f>
        <v>3419.6028374892512</v>
      </c>
      <c r="F73" s="30">
        <f>TI_EHG_E_E!F73+TI_EHG_CHP_E!F73+TI_EHG_H_E!F73+TI_EHG_EDHP!F73+TI_EHG_EB!F73+TI_EHG_EPS!F73+TI_EHG_DHEP!F73</f>
        <v>4247.732244196045</v>
      </c>
      <c r="G73" s="30">
        <f>TI_EHG_E_E!G73+TI_EHG_CHP_E!G73+TI_EHG_H_E!G73+TI_EHG_EDHP!G73+TI_EHG_EB!G73+TI_EHG_EPS!G73+TI_EHG_DHEP!G73</f>
        <v>4578.7446259673252</v>
      </c>
      <c r="H73" s="30">
        <f>TI_EHG_E_E!H73+TI_EHG_CHP_E!H73+TI_EHG_H_E!H73+TI_EHG_EDHP!H73+TI_EHG_EB!H73+TI_EHG_EPS!H73+TI_EHG_DHEP!H73</f>
        <v>5477.5398108340487</v>
      </c>
      <c r="I73" s="30">
        <f>TI_EHG_E_E!I73+TI_EHG_CHP_E!I73+TI_EHG_H_E!I73+TI_EHG_EDHP!I73+TI_EHG_EB!I73+TI_EHG_EPS!I73+TI_EHG_DHEP!I73</f>
        <v>6005.044969905417</v>
      </c>
      <c r="J73" s="30">
        <f>TI_EHG_E_E!J73+TI_EHG_CHP_E!J73+TI_EHG_H_E!J73+TI_EHG_EDHP!J73+TI_EHG_EB!J73+TI_EHG_EPS!J73+TI_EHG_DHEP!J73</f>
        <v>6059.1124677558037</v>
      </c>
      <c r="K73" s="30">
        <f>TI_EHG_E_E!K73+TI_EHG_CHP_E!K73+TI_EHG_H_E!K73+TI_EHG_EDHP!K73+TI_EHG_EB!K73+TI_EHG_EPS!K73+TI_EHG_DHEP!K73</f>
        <v>6452.7699914015475</v>
      </c>
      <c r="L73" s="30">
        <f>TI_EHG_E_E!L73+TI_EHG_CHP_E!L73+TI_EHG_H_E!L73+TI_EHG_EDHP!L73+TI_EHG_EB!L73+TI_EHG_EPS!L73+TI_EHG_DHEP!L73</f>
        <v>6468.8088564058453</v>
      </c>
      <c r="M73" s="30">
        <f>TI_EHG_E_E!M73+TI_EHG_CHP_E!M73+TI_EHG_H_E!M73+TI_EHG_EDHP!M73+TI_EHG_EB!M73+TI_EHG_EPS!M73+TI_EHG_DHEP!M73</f>
        <v>6653.7441100601882</v>
      </c>
      <c r="N73" s="30">
        <f>TI_EHG_E_E!N73+TI_EHG_CHP_E!N73+TI_EHG_H_E!N73+TI_EHG_EDHP!N73+TI_EHG_EB!N73+TI_EHG_EPS!N73+TI_EHG_DHEP!N73</f>
        <v>6803.853224419604</v>
      </c>
      <c r="O73" s="30">
        <f>TI_EHG_E_E!O73+TI_EHG_CHP_E!O73+TI_EHG_H_E!O73+TI_EHG_EDHP!O73+TI_EHG_EB!O73+TI_EHG_EPS!O73+TI_EHG_DHEP!O73</f>
        <v>7001.7640584694745</v>
      </c>
      <c r="P73" s="30">
        <f>TI_EHG_E_E!P73+TI_EHG_CHP_E!P73+TI_EHG_H_E!P73+TI_EHG_EDHP!P73+TI_EHG_EB!P73+TI_EHG_EPS!P73+TI_EHG_DHEP!P73</f>
        <v>7426.2619088564052</v>
      </c>
      <c r="Q73" s="30">
        <f>TI_EHG_E_E!Q73+TI_EHG_CHP_E!Q73+TI_EHG_H_E!Q73+TI_EHG_EDHP!Q73+TI_EHG_EB!Q73+TI_EHG_EPS!Q73+TI_EHG_DHEP!Q73</f>
        <v>7706.5376612209793</v>
      </c>
      <c r="R73" s="30">
        <f>TI_EHG_E_E!R73+TI_EHG_CHP_E!R73+TI_EHG_H_E!R73+TI_EHG_EDHP!R73+TI_EHG_EB!R73+TI_EHG_EPS!R73+TI_EHG_DHEP!R73</f>
        <v>7756.6055889939789</v>
      </c>
      <c r="S73" s="30">
        <f>TI_EHG_E_E!S73+TI_EHG_CHP_E!S73+TI_EHG_H_E!S73+TI_EHG_EDHP!S73+TI_EHG_EB!S73+TI_EHG_EPS!S73+TI_EHG_DHEP!S73</f>
        <v>8284.2635425623394</v>
      </c>
      <c r="T73" s="30">
        <f>TI_EHG_E_E!T73+TI_EHG_CHP_E!T73+TI_EHG_H_E!T73+TI_EHG_EDHP!T73+TI_EHG_EB!T73+TI_EHG_EPS!T73+TI_EHG_DHEP!T73</f>
        <v>8441.6375752364565</v>
      </c>
      <c r="U73" s="30">
        <f>TI_EHG_E_E!U73+TI_EHG_CHP_E!U73+TI_EHG_H_E!U73+TI_EHG_EDHP!U73+TI_EHG_EB!U73+TI_EHG_EPS!U73+TI_EHG_DHEP!U73</f>
        <v>8187.2856405846942</v>
      </c>
      <c r="V73" s="30">
        <f>TI_EHG_E_E!V73+TI_EHG_CHP_E!V73+TI_EHG_H_E!V73+TI_EHG_EDHP!V73+TI_EHG_EB!V73+TI_EHG_EPS!V73+TI_EHG_DHEP!V73</f>
        <v>8256.9561478933811</v>
      </c>
      <c r="W73" s="30">
        <f>TI_EHG_E_E!W73+TI_EHG_CHP_E!W73+TI_EHG_H_E!W73+TI_EHG_EDHP!W73+TI_EHG_EB!W73+TI_EHG_EPS!W73+TI_EHG_DHEP!W73</f>
        <v>8315.1000859845226</v>
      </c>
      <c r="X73" s="30">
        <f>TI_EHG_E_E!X73+TI_EHG_CHP_E!X73+TI_EHG_H_E!X73+TI_EHG_EDHP!X73+TI_EHG_EB!X73+TI_EHG_EPS!X73+TI_EHG_DHEP!X73</f>
        <v>8427.591831470334</v>
      </c>
    </row>
    <row r="74" spans="1:24" ht="11.25" customHeight="1" x14ac:dyDescent="0.2">
      <c r="A74" s="24" t="s">
        <v>135</v>
      </c>
      <c r="B74" s="25" t="s">
        <v>136</v>
      </c>
      <c r="C74" s="31">
        <f>TI_EHG_E_E!C74+TI_EHG_CHP_E!C74+TI_EHG_H_E!C74+TI_EHG_EDHP!C74+TI_EHG_EB!C74+TI_EHG_EPS!C74+TI_EHG_DHEP!C74</f>
        <v>222051.37575236455</v>
      </c>
      <c r="D74" s="31">
        <f>TI_EHG_E_E!D74+TI_EHG_CHP_E!D74+TI_EHG_H_E!D74+TI_EHG_EDHP!D74+TI_EHG_EB!D74+TI_EHG_EPS!D74+TI_EHG_DHEP!D74</f>
        <v>229690.04006878758</v>
      </c>
      <c r="E74" s="31">
        <f>TI_EHG_E_E!E74+TI_EHG_CHP_E!E74+TI_EHG_H_E!E74+TI_EHG_EDHP!E74+TI_EHG_EB!E74+TI_EHG_EPS!E74+TI_EHG_DHEP!E74</f>
        <v>233158.0538263112</v>
      </c>
      <c r="F74" s="31">
        <f>TI_EHG_E_E!F74+TI_EHG_CHP_E!F74+TI_EHG_H_E!F74+TI_EHG_EDHP!F74+TI_EHG_EB!F74+TI_EHG_EPS!F74+TI_EHG_DHEP!F74</f>
        <v>234409.95993121239</v>
      </c>
      <c r="G74" s="31">
        <f>TI_EHG_E_E!G74+TI_EHG_CHP_E!G74+TI_EHG_H_E!G74+TI_EHG_EDHP!G74+TI_EHG_EB!G74+TI_EHG_EPS!G74+TI_EHG_DHEP!G74</f>
        <v>239962.43912295782</v>
      </c>
      <c r="H74" s="31">
        <f>TI_EHG_E_E!H74+TI_EHG_CHP_E!H74+TI_EHG_H_E!H74+TI_EHG_EDHP!H74+TI_EHG_EB!H74+TI_EHG_EPS!H74+TI_EHG_DHEP!H74</f>
        <v>236774.26190885634</v>
      </c>
      <c r="I74" s="31">
        <f>TI_EHG_E_E!I74+TI_EHG_CHP_E!I74+TI_EHG_H_E!I74+TI_EHG_EDHP!I74+TI_EHG_EB!I74+TI_EHG_EPS!I74+TI_EHG_DHEP!I74</f>
        <v>236349.42674118656</v>
      </c>
      <c r="J74" s="31">
        <f>TI_EHG_E_E!J74+TI_EHG_CHP_E!J74+TI_EHG_H_E!J74+TI_EHG_EDHP!J74+TI_EHG_EB!J74+TI_EHG_EPS!J74+TI_EHG_DHEP!J74</f>
        <v>225455.38830610487</v>
      </c>
      <c r="K74" s="31">
        <f>TI_EHG_E_E!K74+TI_EHG_CHP_E!K74+TI_EHG_H_E!K74+TI_EHG_EDHP!K74+TI_EHG_EB!K74+TI_EHG_EPS!K74+TI_EHG_DHEP!K74</f>
        <v>228671.20954428203</v>
      </c>
      <c r="L74" s="31">
        <f>TI_EHG_E_E!L74+TI_EHG_CHP_E!L74+TI_EHG_H_E!L74+TI_EHG_EDHP!L74+TI_EHG_EB!L74+TI_EHG_EPS!L74+TI_EHG_DHEP!L74</f>
        <v>212636.71289767843</v>
      </c>
      <c r="M74" s="31">
        <f>TI_EHG_E_E!M74+TI_EHG_CHP_E!M74+TI_EHG_H_E!M74+TI_EHG_EDHP!M74+TI_EHG_EB!M74+TI_EHG_EPS!M74+TI_EHG_DHEP!M74</f>
        <v>219620.7175408426</v>
      </c>
      <c r="N74" s="31">
        <f>TI_EHG_E_E!N74+TI_EHG_CHP_E!N74+TI_EHG_H_E!N74+TI_EHG_EDHP!N74+TI_EHG_EB!N74+TI_EHG_EPS!N74+TI_EHG_DHEP!N74</f>
        <v>215345.91324161651</v>
      </c>
      <c r="O74" s="31">
        <f>TI_EHG_E_E!O74+TI_EHG_CHP_E!O74+TI_EHG_H_E!O74+TI_EHG_EDHP!O74+TI_EHG_EB!O74+TI_EHG_EPS!O74+TI_EHG_DHEP!O74</f>
        <v>208372.3958727429</v>
      </c>
      <c r="P74" s="31">
        <f>TI_EHG_E_E!P74+TI_EHG_CHP_E!P74+TI_EHG_H_E!P74+TI_EHG_EDHP!P74+TI_EHG_EB!P74+TI_EHG_EPS!P74+TI_EHG_DHEP!P74</f>
        <v>206514.04625967325</v>
      </c>
      <c r="Q74" s="31">
        <f>TI_EHG_E_E!Q74+TI_EHG_CHP_E!Q74+TI_EHG_H_E!Q74+TI_EHG_EDHP!Q74+TI_EHG_EB!Q74+TI_EHG_EPS!Q74+TI_EHG_DHEP!Q74</f>
        <v>208966.14557179707</v>
      </c>
      <c r="R74" s="31">
        <f>TI_EHG_E_E!R74+TI_EHG_CHP_E!R74+TI_EHG_H_E!R74+TI_EHG_EDHP!R74+TI_EHG_EB!R74+TI_EHG_EPS!R74+TI_EHG_DHEP!R74</f>
        <v>203781.65167669821</v>
      </c>
      <c r="S74" s="31">
        <f>TI_EHG_E_E!S74+TI_EHG_CHP_E!S74+TI_EHG_H_E!S74+TI_EHG_EDHP!S74+TI_EHG_EB!S74+TI_EHG_EPS!S74+TI_EHG_DHEP!S74</f>
        <v>197052.7918314703</v>
      </c>
      <c r="T74" s="31">
        <f>TI_EHG_E_E!T74+TI_EHG_CHP_E!T74+TI_EHG_H_E!T74+TI_EHG_EDHP!T74+TI_EHG_EB!T74+TI_EHG_EPS!T74+TI_EHG_DHEP!T74</f>
        <v>194898.85692175414</v>
      </c>
      <c r="U74" s="31">
        <f>TI_EHG_E_E!U74+TI_EHG_CHP_E!U74+TI_EHG_H_E!U74+TI_EHG_EDHP!U74+TI_EHG_EB!U74+TI_EHG_EPS!U74+TI_EHG_DHEP!U74</f>
        <v>195247.61203783323</v>
      </c>
      <c r="V74" s="31">
        <f>TI_EHG_E_E!V74+TI_EHG_CHP_E!V74+TI_EHG_H_E!V74+TI_EHG_EDHP!V74+TI_EHG_EB!V74+TI_EHG_EPS!V74+TI_EHG_DHEP!V74</f>
        <v>196180.92123817714</v>
      </c>
      <c r="W74" s="31">
        <f>TI_EHG_E_E!W74+TI_EHG_CHP_E!W74+TI_EHG_H_E!W74+TI_EHG_EDHP!W74+TI_EHG_EB!W74+TI_EHG_EPS!W74+TI_EHG_DHEP!W74</f>
        <v>175176.12932072225</v>
      </c>
      <c r="X74" s="31">
        <f>TI_EHG_E_E!X74+TI_EHG_CHP_E!X74+TI_EHG_H_E!X74+TI_EHG_EDHP!X74+TI_EHG_EB!X74+TI_EHG_EPS!X74+TI_EHG_DHEP!X74</f>
        <v>186662.50662080824</v>
      </c>
    </row>
    <row r="75" spans="1:24" ht="11.25" customHeight="1" x14ac:dyDescent="0.2">
      <c r="A75" s="24" t="s">
        <v>137</v>
      </c>
      <c r="B75" s="25" t="s">
        <v>138</v>
      </c>
      <c r="C75" s="31">
        <f>TI_EHG_E_E!C75+TI_EHG_CHP_E!C75+TI_EHG_H_E!C75+TI_EHG_EDHP!C75+TI_EHG_EB!C75+TI_EHG_EPS!C75+TI_EHG_DHEP!C75</f>
        <v>371.11410146173682</v>
      </c>
      <c r="D75" s="31">
        <f>TI_EHG_E_E!D75+TI_EHG_CHP_E!D75+TI_EHG_H_E!D75+TI_EHG_EDHP!D75+TI_EHG_EB!D75+TI_EHG_EPS!D75+TI_EHG_DHEP!D75</f>
        <v>335.73138435081682</v>
      </c>
      <c r="E75" s="31">
        <f>TI_EHG_E_E!E75+TI_EHG_CHP_E!E75+TI_EHG_H_E!E75+TI_EHG_EDHP!E75+TI_EHG_EB!E75+TI_EHG_EPS!E75+TI_EHG_DHEP!E75</f>
        <v>386.66766981943243</v>
      </c>
      <c r="F75" s="31">
        <f>TI_EHG_E_E!F75+TI_EHG_CHP_E!F75+TI_EHG_H_E!F75+TI_EHG_EDHP!F75+TI_EHG_EB!F75+TI_EHG_EPS!F75+TI_EHG_DHEP!F75</f>
        <v>435.96061908856404</v>
      </c>
      <c r="G75" s="31">
        <f>TI_EHG_E_E!G75+TI_EHG_CHP_E!G75+TI_EHG_H_E!G75+TI_EHG_EDHP!G75+TI_EHG_EB!G75+TI_EHG_EPS!G75+TI_EHG_DHEP!G75</f>
        <v>720.61229578675841</v>
      </c>
      <c r="H75" s="31">
        <f>TI_EHG_E_E!H75+TI_EHG_CHP_E!H75+TI_EHG_H_E!H75+TI_EHG_EDHP!H75+TI_EHG_EB!H75+TI_EHG_EPS!H75+TI_EHG_DHEP!H75</f>
        <v>754.33568357695617</v>
      </c>
      <c r="I75" s="31">
        <f>TI_EHG_E_E!I75+TI_EHG_CHP_E!I75+TI_EHG_H_E!I75+TI_EHG_EDHP!I75+TI_EHG_EB!I75+TI_EHG_EPS!I75+TI_EHG_DHEP!I75</f>
        <v>791.98005159071363</v>
      </c>
      <c r="J75" s="31">
        <f>TI_EHG_E_E!J75+TI_EHG_CHP_E!J75+TI_EHG_H_E!J75+TI_EHG_EDHP!J75+TI_EHG_EB!J75+TI_EHG_EPS!J75+TI_EHG_DHEP!J75</f>
        <v>785.8298366294066</v>
      </c>
      <c r="K75" s="31">
        <f>TI_EHG_E_E!K75+TI_EHG_CHP_E!K75+TI_EHG_H_E!K75+TI_EHG_EDHP!K75+TI_EHG_EB!K75+TI_EHG_EPS!K75+TI_EHG_DHEP!K75</f>
        <v>981.7870163370593</v>
      </c>
      <c r="L75" s="31">
        <f>TI_EHG_E_E!L75+TI_EHG_CHP_E!L75+TI_EHG_H_E!L75+TI_EHG_EDHP!L75+TI_EHG_EB!L75+TI_EHG_EPS!L75+TI_EHG_DHEP!L75</f>
        <v>823.26741186586401</v>
      </c>
      <c r="M75" s="31">
        <f>TI_EHG_E_E!M75+TI_EHG_CHP_E!M75+TI_EHG_H_E!M75+TI_EHG_EDHP!M75+TI_EHG_EB!M75+TI_EHG_EPS!M75+TI_EHG_DHEP!M75</f>
        <v>1094.469475494411</v>
      </c>
      <c r="N75" s="31">
        <f>TI_EHG_E_E!N75+TI_EHG_CHP_E!N75+TI_EHG_H_E!N75+TI_EHG_EDHP!N75+TI_EHG_EB!N75+TI_EHG_EPS!N75+TI_EHG_DHEP!N75</f>
        <v>1058.1820292347377</v>
      </c>
      <c r="O75" s="31">
        <f>TI_EHG_E_E!O75+TI_EHG_CHP_E!O75+TI_EHG_H_E!O75+TI_EHG_EDHP!O75+TI_EHG_EB!O75+TI_EHG_EPS!O75+TI_EHG_DHEP!O75</f>
        <v>1212.4593293207222</v>
      </c>
      <c r="P75" s="31">
        <f>TI_EHG_E_E!P75+TI_EHG_CHP_E!P75+TI_EHG_H_E!P75+TI_EHG_EDHP!P75+TI_EHG_EB!P75+TI_EHG_EPS!P75+TI_EHG_DHEP!P75</f>
        <v>1305.637747205503</v>
      </c>
      <c r="Q75" s="31">
        <f>TI_EHG_E_E!Q75+TI_EHG_CHP_E!Q75+TI_EHG_H_E!Q75+TI_EHG_EDHP!Q75+TI_EHG_EB!Q75+TI_EHG_EPS!Q75+TI_EHG_DHEP!Q75</f>
        <v>1308.8299226139293</v>
      </c>
      <c r="R75" s="31">
        <f>TI_EHG_E_E!R75+TI_EHG_CHP_E!R75+TI_EHG_H_E!R75+TI_EHG_EDHP!R75+TI_EHG_EB!R75+TI_EHG_EPS!R75+TI_EHG_DHEP!R75</f>
        <v>1395.8711092003439</v>
      </c>
      <c r="S75" s="31">
        <f>TI_EHG_E_E!S75+TI_EHG_CHP_E!S75+TI_EHG_H_E!S75+TI_EHG_EDHP!S75+TI_EHG_EB!S75+TI_EHG_EPS!S75+TI_EHG_DHEP!S75</f>
        <v>1484.4450558899396</v>
      </c>
      <c r="T75" s="31">
        <f>TI_EHG_E_E!T75+TI_EHG_CHP_E!T75+TI_EHG_H_E!T75+TI_EHG_EDHP!T75+TI_EHG_EB!T75+TI_EHG_EPS!T75+TI_EHG_DHEP!T75</f>
        <v>1534.4627687016336</v>
      </c>
      <c r="U75" s="31">
        <f>TI_EHG_E_E!U75+TI_EHG_CHP_E!U75+TI_EHG_H_E!U75+TI_EHG_EDHP!U75+TI_EHG_EB!U75+TI_EHG_EPS!U75+TI_EHG_DHEP!U75</f>
        <v>1270.9926053310403</v>
      </c>
      <c r="V75" s="31">
        <f>TI_EHG_E_E!V75+TI_EHG_CHP_E!V75+TI_EHG_H_E!V75+TI_EHG_EDHP!V75+TI_EHG_EB!V75+TI_EHG_EPS!V75+TI_EHG_DHEP!V75</f>
        <v>1249.5210662080824</v>
      </c>
      <c r="W75" s="31">
        <f>TI_EHG_E_E!W75+TI_EHG_CHP_E!W75+TI_EHG_H_E!W75+TI_EHG_EDHP!W75+TI_EHG_EB!W75+TI_EHG_EPS!W75+TI_EHG_DHEP!W75</f>
        <v>1328.1539122957868</v>
      </c>
      <c r="X75" s="31">
        <f>TI_EHG_E_E!X75+TI_EHG_CHP_E!X75+TI_EHG_H_E!X75+TI_EHG_EDHP!X75+TI_EHG_EB!X75+TI_EHG_EPS!X75+TI_EHG_DHEP!X75</f>
        <v>1313.3889079965604</v>
      </c>
    </row>
    <row r="76" spans="1:24" ht="11.25" customHeight="1" x14ac:dyDescent="0.2">
      <c r="A76" s="26" t="s">
        <v>139</v>
      </c>
      <c r="B76" s="27" t="s">
        <v>140</v>
      </c>
      <c r="C76" s="32">
        <f>TI_EHG_E_E!C76+TI_EHG_CHP_E!C76+TI_EHG_H_E!C76+TI_EHG_EDHP!C76+TI_EHG_EB!C76+TI_EHG_EPS!C76+TI_EHG_DHEP!C76</f>
        <v>3822.3704213241617</v>
      </c>
      <c r="D76" s="32">
        <f>TI_EHG_E_E!D76+TI_EHG_CHP_E!D76+TI_EHG_H_E!D76+TI_EHG_EDHP!D76+TI_EHG_EB!D76+TI_EHG_EPS!D76+TI_EHG_DHEP!D76</f>
        <v>3704.6129836629402</v>
      </c>
      <c r="E76" s="32">
        <f>TI_EHG_E_E!E76+TI_EHG_CHP_E!E76+TI_EHG_H_E!E76+TI_EHG_EDHP!E76+TI_EHG_EB!E76+TI_EHG_EPS!E76+TI_EHG_DHEP!E76</f>
        <v>4219.1234737747209</v>
      </c>
      <c r="F76" s="32">
        <f>TI_EHG_E_E!F76+TI_EHG_CHP_E!F76+TI_EHG_H_E!F76+TI_EHG_EDHP!F76+TI_EHG_EB!F76+TI_EHG_EPS!F76+TI_EHG_DHEP!F76</f>
        <v>4051.0541702493556</v>
      </c>
      <c r="G76" s="32">
        <f>TI_EHG_E_E!G76+TI_EHG_CHP_E!G76+TI_EHG_H_E!G76+TI_EHG_EDHP!G76+TI_EHG_EB!G76+TI_EHG_EPS!G76+TI_EHG_DHEP!G76</f>
        <v>4134.5266552020639</v>
      </c>
      <c r="H76" s="32">
        <f>TI_EHG_E_E!H76+TI_EHG_CHP_E!H76+TI_EHG_H_E!H76+TI_EHG_EDHP!H76+TI_EHG_EB!H76+TI_EHG_EPS!H76+TI_EHG_DHEP!H76</f>
        <v>4186.6441960447119</v>
      </c>
      <c r="I76" s="32">
        <f>TI_EHG_E_E!I76+TI_EHG_CHP_E!I76+TI_EHG_H_E!I76+TI_EHG_EDHP!I76+TI_EHG_EB!I76+TI_EHG_EPS!I76+TI_EHG_DHEP!I76</f>
        <v>4029.7561478933794</v>
      </c>
      <c r="J76" s="32">
        <f>TI_EHG_E_E!J76+TI_EHG_CHP_E!J76+TI_EHG_H_E!J76+TI_EHG_EDHP!J76+TI_EHG_EB!J76+TI_EHG_EPS!J76+TI_EHG_DHEP!J76</f>
        <v>3847.75494411006</v>
      </c>
      <c r="K76" s="32">
        <f>TI_EHG_E_E!K76+TI_EHG_CHP_E!K76+TI_EHG_H_E!K76+TI_EHG_EDHP!K76+TI_EHG_EB!K76+TI_EHG_EPS!K76+TI_EHG_DHEP!K76</f>
        <v>3608.5543422184001</v>
      </c>
      <c r="L76" s="32">
        <f>TI_EHG_E_E!L76+TI_EHG_CHP_E!L76+TI_EHG_H_E!L76+TI_EHG_EDHP!L76+TI_EHG_EB!L76+TI_EHG_EPS!L76+TI_EHG_DHEP!L76</f>
        <v>3539.7059329320723</v>
      </c>
      <c r="M76" s="32">
        <f>TI_EHG_E_E!M76+TI_EHG_CHP_E!M76+TI_EHG_H_E!M76+TI_EHG_EDHP!M76+TI_EHG_EB!M76+TI_EHG_EPS!M76+TI_EHG_DHEP!M76</f>
        <v>3647.8531384350813</v>
      </c>
      <c r="N76" s="32">
        <f>TI_EHG_E_E!N76+TI_EHG_CHP_E!N76+TI_EHG_H_E!N76+TI_EHG_EDHP!N76+TI_EHG_EB!N76+TI_EHG_EPS!N76+TI_EHG_DHEP!N76</f>
        <v>3130.9482373172823</v>
      </c>
      <c r="O76" s="32">
        <f>TI_EHG_E_E!O76+TI_EHG_CHP_E!O76+TI_EHG_H_E!O76+TI_EHG_EDHP!O76+TI_EHG_EB!O76+TI_EHG_EPS!O76+TI_EHG_DHEP!O76</f>
        <v>3486.0161650902837</v>
      </c>
      <c r="P76" s="32">
        <f>TI_EHG_E_E!P76+TI_EHG_CHP_E!P76+TI_EHG_H_E!P76+TI_EHG_EDHP!P76+TI_EHG_EB!P76+TI_EHG_EPS!P76+TI_EHG_DHEP!P76</f>
        <v>3569.7606190885645</v>
      </c>
      <c r="Q76" s="32">
        <f>TI_EHG_E_E!Q76+TI_EHG_CHP_E!Q76+TI_EHG_H_E!Q76+TI_EHG_EDHP!Q76+TI_EHG_EB!Q76+TI_EHG_EPS!Q76+TI_EHG_DHEP!Q76</f>
        <v>3580.5760103181433</v>
      </c>
      <c r="R76" s="32">
        <f>TI_EHG_E_E!R76+TI_EHG_CHP_E!R76+TI_EHG_H_E!R76+TI_EHG_EDHP!R76+TI_EHG_EB!R76+TI_EHG_EPS!R76+TI_EHG_DHEP!R76</f>
        <v>3434.40834049871</v>
      </c>
      <c r="S76" s="32">
        <f>TI_EHG_E_E!S76+TI_EHG_CHP_E!S76+TI_EHG_H_E!S76+TI_EHG_EDHP!S76+TI_EHG_EB!S76+TI_EHG_EPS!S76+TI_EHG_DHEP!S76</f>
        <v>3380.1331040412724</v>
      </c>
      <c r="T76" s="32">
        <f>TI_EHG_E_E!T76+TI_EHG_CHP_E!T76+TI_EHG_H_E!T76+TI_EHG_EDHP!T76+TI_EHG_EB!T76+TI_EHG_EPS!T76+TI_EHG_DHEP!T76</f>
        <v>3528.4263972484951</v>
      </c>
      <c r="U76" s="32">
        <f>TI_EHG_E_E!U76+TI_EHG_CHP_E!U76+TI_EHG_H_E!U76+TI_EHG_EDHP!U76+TI_EHG_EB!U76+TI_EHG_EPS!U76+TI_EHG_DHEP!U76</f>
        <v>3301.6253654342208</v>
      </c>
      <c r="V76" s="32">
        <f>TI_EHG_E_E!V76+TI_EHG_CHP_E!V76+TI_EHG_H_E!V76+TI_EHG_EDHP!V76+TI_EHG_EB!V76+TI_EHG_EPS!V76+TI_EHG_DHEP!V76</f>
        <v>3206.7340498710237</v>
      </c>
      <c r="W76" s="32">
        <f>TI_EHG_E_E!W76+TI_EHG_CHP_E!W76+TI_EHG_H_E!W76+TI_EHG_EDHP!W76+TI_EHG_EB!W76+TI_EHG_EPS!W76+TI_EHG_DHEP!W76</f>
        <v>3593.3027515047293</v>
      </c>
      <c r="X76" s="32">
        <f>TI_EHG_E_E!X76+TI_EHG_CHP_E!X76+TI_EHG_H_E!X76+TI_EHG_EDHP!X76+TI_EHG_EB!X76+TI_EHG_EPS!X76+TI_EHG_DHEP!X76</f>
        <v>3509.2527085124671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381</v>
      </c>
      <c r="B1" s="7" t="s">
        <v>380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456710.68851502507</v>
      </c>
      <c r="D2" s="28">
        <f t="shared" ref="D2" si="1">SUM(D3,D17,D22,D25,D26,D51,D52,D71,D74,D75,D76)</f>
        <v>469181.29539776454</v>
      </c>
      <c r="E2" s="28">
        <f t="shared" ref="E2" si="2">SUM(E3,E17,E22,E25,E26,E51,E52,E71,E74,E75,E76)</f>
        <v>475266.73544119118</v>
      </c>
      <c r="F2" s="28">
        <f t="shared" ref="F2" si="3">SUM(F3,F17,F22,F25,F26,F51,F52,F71,F74,F75,F76)</f>
        <v>475034.57103727374</v>
      </c>
      <c r="G2" s="28">
        <f t="shared" ref="G2" si="4">SUM(G3,G17,G22,G25,G26,G51,G52,G71,G74,G75,G76)</f>
        <v>488254.2264973647</v>
      </c>
      <c r="H2" s="28">
        <f t="shared" ref="H2" si="5">SUM(H3,H17,H22,H25,H26,H51,H52,H71,H74,H75,H76)</f>
        <v>486142.85917917127</v>
      </c>
      <c r="I2" s="28">
        <f t="shared" ref="I2" si="6">SUM(I3,I17,I22,I25,I26,I51,I52,I71,I74,I75,I76)</f>
        <v>489573.74450603651</v>
      </c>
      <c r="J2" s="28">
        <f t="shared" ref="J2" si="7">SUM(J3,J17,J22,J25,J26,J51,J52,J71,J74,J75,J76)</f>
        <v>487319.15486773255</v>
      </c>
      <c r="K2" s="28">
        <f t="shared" ref="K2" si="8">SUM(K3,K17,K22,K25,K26,K51,K52,K71,K74,K75,K76)</f>
        <v>481805.72902880318</v>
      </c>
      <c r="L2" s="28">
        <f t="shared" ref="L2" si="9">SUM(L3,L17,L22,L25,L26,L51,L52,L71,L74,L75,L76)</f>
        <v>448498.54537259263</v>
      </c>
      <c r="M2" s="28">
        <f t="shared" ref="M2" si="10">SUM(M3,M17,M22,M25,M26,M51,M52,M71,M74,M75,M76)</f>
        <v>459427.16069329367</v>
      </c>
      <c r="N2" s="28">
        <f t="shared" ref="N2" si="11">SUM(N3,N17,N22,N25,N26,N51,N52,N71,N74,N75,N76)</f>
        <v>456351.82707386953</v>
      </c>
      <c r="O2" s="28">
        <f t="shared" ref="O2" si="12">SUM(O3,O17,O22,O25,O26,O51,O52,O71,O74,O75,O76)</f>
        <v>454579.38758436858</v>
      </c>
      <c r="P2" s="28">
        <f t="shared" ref="P2" si="13">SUM(P3,P17,P22,P25,P26,P51,P52,P71,P74,P75,P76)</f>
        <v>445200.90577244398</v>
      </c>
      <c r="Q2" s="28">
        <f t="shared" ref="Q2" si="14">SUM(Q3,Q17,Q22,Q25,Q26,Q51,Q52,Q71,Q74,Q75,Q76)</f>
        <v>440154.59003884776</v>
      </c>
      <c r="R2" s="28">
        <f t="shared" ref="R2" si="15">SUM(R3,R17,R22,R25,R26,R51,R52,R71,R74,R75,R76)</f>
        <v>440290.50123119139</v>
      </c>
      <c r="S2" s="28">
        <f t="shared" ref="S2" si="16">SUM(S3,S17,S22,S25,S26,S51,S52,S71,S74,S75,S76)</f>
        <v>430353.94966383599</v>
      </c>
      <c r="T2" s="28">
        <f t="shared" ref="T2" si="17">SUM(T3,T17,T22,T25,T26,T51,T52,T71,T74,T75,T76)</f>
        <v>430973.61866503151</v>
      </c>
      <c r="U2" s="28">
        <f t="shared" ref="U2" si="18">SUM(U3,U17,U22,U25,U26,U51,U52,U71,U74,U75,U76)</f>
        <v>424098.26236046595</v>
      </c>
      <c r="V2" s="28">
        <f t="shared" ref="V2" si="19">SUM(V3,V17,V22,V25,V26,V51,V52,V71,V74,V75,V76)</f>
        <v>409795.58266551222</v>
      </c>
      <c r="W2" s="28">
        <f t="shared" ref="W2:X2" si="20">SUM(W3,W17,W22,W25,W26,W51,W52,W71,W74,W75,W76)</f>
        <v>375541.56567236059</v>
      </c>
      <c r="X2" s="28">
        <f t="shared" si="20"/>
        <v>395862.61834224663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21">SUM(C4,C8,C11)</f>
        <v>127087.55379406486</v>
      </c>
      <c r="D3" s="29">
        <f t="shared" ref="D3" si="22">SUM(D4,D8,D11)</f>
        <v>128587.59254230163</v>
      </c>
      <c r="E3" s="29">
        <f t="shared" ref="E3" si="23">SUM(E4,E8,E11)</f>
        <v>132780.67159133378</v>
      </c>
      <c r="F3" s="29">
        <f t="shared" ref="F3" si="24">SUM(F4,F8,F11)</f>
        <v>134881.82169117552</v>
      </c>
      <c r="G3" s="29">
        <f t="shared" ref="G3" si="25">SUM(G4,G8,G11)</f>
        <v>136532.72308890946</v>
      </c>
      <c r="H3" s="29">
        <f t="shared" ref="H3" si="26">SUM(H4,H8,H11)</f>
        <v>131679.94760494801</v>
      </c>
      <c r="I3" s="29">
        <f t="shared" ref="I3" si="27">SUM(I4,I8,I11)</f>
        <v>131911.02518127655</v>
      </c>
      <c r="J3" s="29">
        <f t="shared" ref="J3" si="28">SUM(J4,J8,J11)</f>
        <v>136685.9697015188</v>
      </c>
      <c r="K3" s="29">
        <f t="shared" ref="K3" si="29">SUM(K4,K8,K11)</f>
        <v>120514.45307766148</v>
      </c>
      <c r="L3" s="29">
        <f t="shared" ref="L3" si="30">SUM(L4,L8,L11)</f>
        <v>109937.25364115038</v>
      </c>
      <c r="M3" s="29">
        <f t="shared" ref="M3" si="31">SUM(M4,M8,M11)</f>
        <v>107242.33699614016</v>
      </c>
      <c r="N3" s="29">
        <f t="shared" ref="N3" si="32">SUM(N4,N8,N11)</f>
        <v>114797.76553207778</v>
      </c>
      <c r="O3" s="29">
        <f t="shared" ref="O3" si="33">SUM(O4,O8,O11)</f>
        <v>122961.98474212273</v>
      </c>
      <c r="P3" s="29">
        <f t="shared" ref="P3" si="34">SUM(P4,P8,P11)</f>
        <v>117394.48170827946</v>
      </c>
      <c r="Q3" s="29">
        <f t="shared" ref="Q3" si="35">SUM(Q4,Q8,Q11)</f>
        <v>111644.08603119724</v>
      </c>
      <c r="R3" s="29">
        <f t="shared" ref="R3" si="36">SUM(R4,R8,R11)</f>
        <v>113111.80512588759</v>
      </c>
      <c r="S3" s="29">
        <f t="shared" ref="S3" si="37">SUM(S4,S8,S11)</f>
        <v>102057.2313756918</v>
      </c>
      <c r="T3" s="29">
        <f t="shared" ref="T3" si="38">SUM(T4,T8,T11)</f>
        <v>98069.372367397547</v>
      </c>
      <c r="U3" s="29">
        <f t="shared" ref="U3" si="39">SUM(U4,U8,U11)</f>
        <v>90455.72161515156</v>
      </c>
      <c r="V3" s="29">
        <f t="shared" ref="V3" si="40">SUM(V4,V8,V11)</f>
        <v>63897.62822957024</v>
      </c>
      <c r="W3" s="29">
        <f t="shared" ref="W3:X3" si="41">SUM(W4,W8,W11)</f>
        <v>46614.625035387784</v>
      </c>
      <c r="X3" s="29">
        <f t="shared" si="41"/>
        <v>56154.843832521285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42">SUM(C5:C7)</f>
        <v>66746.870160509017</v>
      </c>
      <c r="D4" s="42">
        <f t="shared" ref="D4" si="43">SUM(D5:D7)</f>
        <v>63910.628779707666</v>
      </c>
      <c r="E4" s="42">
        <f t="shared" ref="E4" si="44">SUM(E5:E7)</f>
        <v>67483.100369733438</v>
      </c>
      <c r="F4" s="42">
        <f t="shared" ref="F4" si="45">SUM(F5:F7)</f>
        <v>71536.704385210644</v>
      </c>
      <c r="G4" s="42">
        <f t="shared" ref="G4" si="46">SUM(G5:G7)</f>
        <v>72691.884100004332</v>
      </c>
      <c r="H4" s="42">
        <f t="shared" ref="H4" si="47">SUM(H5:H7)</f>
        <v>70144.357979782086</v>
      </c>
      <c r="I4" s="42">
        <f t="shared" ref="I4" si="48">SUM(I5:I7)</f>
        <v>70548.668389970087</v>
      </c>
      <c r="J4" s="42">
        <f t="shared" ref="J4" si="49">SUM(J5:J7)</f>
        <v>73119.07548736535</v>
      </c>
      <c r="K4" s="42">
        <f t="shared" ref="K4" si="50">SUM(K5:K7)</f>
        <v>61021.833347292006</v>
      </c>
      <c r="L4" s="42">
        <f t="shared" ref="L4" si="51">SUM(L5:L7)</f>
        <v>53327.567643349175</v>
      </c>
      <c r="M4" s="42">
        <f t="shared" ref="M4" si="52">SUM(M5:M7)</f>
        <v>52332.88121427624</v>
      </c>
      <c r="N4" s="42">
        <f t="shared" ref="N4" si="53">SUM(N5:N7)</f>
        <v>55400.70345142686</v>
      </c>
      <c r="O4" s="42">
        <f t="shared" ref="O4" si="54">SUM(O5:O7)</f>
        <v>61613.185221483502</v>
      </c>
      <c r="P4" s="42">
        <f t="shared" ref="P4" si="55">SUM(P5:P7)</f>
        <v>60196.656061908856</v>
      </c>
      <c r="Q4" s="42">
        <f t="shared" ref="Q4" si="56">SUM(Q5:Q7)</f>
        <v>55617.332760103171</v>
      </c>
      <c r="R4" s="42">
        <f t="shared" ref="R4" si="57">SUM(R5:R7)</f>
        <v>57797.870765262232</v>
      </c>
      <c r="S4" s="42">
        <f t="shared" ref="S4" si="58">SUM(S5:S7)</f>
        <v>50639.05081685297</v>
      </c>
      <c r="T4" s="42">
        <f t="shared" ref="T4" si="59">SUM(T5:T7)</f>
        <v>45429.312467755793</v>
      </c>
      <c r="U4" s="42">
        <f t="shared" ref="U4" si="60">SUM(U5:U7)</f>
        <v>39251.548237317278</v>
      </c>
      <c r="V4" s="42">
        <f t="shared" ref="V4" si="61">SUM(V5:V7)</f>
        <v>22578.469557132365</v>
      </c>
      <c r="W4" s="42">
        <f t="shared" ref="W4:X4" si="62">SUM(W5:W7)</f>
        <v>14613.999865391523</v>
      </c>
      <c r="X4" s="42">
        <f t="shared" si="62"/>
        <v>18672.487897009672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1445.43611349957</v>
      </c>
      <c r="G5" s="30">
        <v>3944.5509888220113</v>
      </c>
      <c r="H5" s="30">
        <v>3879.1016337059332</v>
      </c>
      <c r="I5" s="30">
        <v>3342.4939810834048</v>
      </c>
      <c r="J5" s="30">
        <v>4094.3829750644877</v>
      </c>
      <c r="K5" s="30">
        <v>3616.0668099742043</v>
      </c>
      <c r="L5" s="30">
        <v>2439.4834049871024</v>
      </c>
      <c r="M5" s="30">
        <v>1902.7503009458296</v>
      </c>
      <c r="N5" s="30">
        <v>3681.8344797936361</v>
      </c>
      <c r="O5" s="30">
        <v>3351.0455717970763</v>
      </c>
      <c r="P5" s="30">
        <v>2052.2173688736029</v>
      </c>
      <c r="Q5" s="30">
        <v>2322.9760103181425</v>
      </c>
      <c r="R5" s="30">
        <v>2417.5760103181419</v>
      </c>
      <c r="S5" s="30">
        <v>996.66096302665505</v>
      </c>
      <c r="T5" s="30">
        <v>826.92459157351686</v>
      </c>
      <c r="U5" s="30">
        <v>738.60705073086842</v>
      </c>
      <c r="V5" s="30">
        <v>103.16285468615649</v>
      </c>
      <c r="W5" s="30">
        <v>96.068271711091995</v>
      </c>
      <c r="X5" s="30">
        <v>91.368615649183141</v>
      </c>
    </row>
    <row r="6" spans="1:24" ht="11.25" customHeight="1" x14ac:dyDescent="0.2">
      <c r="A6" s="39" t="s">
        <v>7</v>
      </c>
      <c r="B6" s="23" t="s">
        <v>8</v>
      </c>
      <c r="C6" s="30">
        <v>7950.9040708512457</v>
      </c>
      <c r="D6" s="30">
        <v>7061.3489836629396</v>
      </c>
      <c r="E6" s="30">
        <v>7312.8929148753223</v>
      </c>
      <c r="F6" s="30">
        <v>7007.366552020635</v>
      </c>
      <c r="G6" s="30">
        <v>7176.292003439381</v>
      </c>
      <c r="H6" s="30">
        <v>6762.7543422184008</v>
      </c>
      <c r="I6" s="30">
        <v>6535.8746345657773</v>
      </c>
      <c r="J6" s="30">
        <v>7337.966895958727</v>
      </c>
      <c r="K6" s="30">
        <v>5528.0644024075664</v>
      </c>
      <c r="L6" s="30">
        <v>3867.0822871883061</v>
      </c>
      <c r="M6" s="30">
        <v>2932.0006018916592</v>
      </c>
      <c r="N6" s="30">
        <v>3338.5879621668096</v>
      </c>
      <c r="O6" s="30">
        <v>4423.9754084264832</v>
      </c>
      <c r="P6" s="30">
        <v>972.48495270851231</v>
      </c>
      <c r="Q6" s="30">
        <v>1739.2519346517624</v>
      </c>
      <c r="R6" s="30">
        <v>159.31023215821151</v>
      </c>
      <c r="S6" s="30">
        <v>1571.629922613929</v>
      </c>
      <c r="T6" s="30">
        <v>1854.925021496131</v>
      </c>
      <c r="U6" s="30">
        <v>1517.602923473775</v>
      </c>
      <c r="V6" s="30">
        <v>0</v>
      </c>
      <c r="W6" s="30">
        <v>0</v>
      </c>
      <c r="X6" s="30">
        <v>0</v>
      </c>
    </row>
    <row r="7" spans="1:24" ht="11.25" customHeight="1" x14ac:dyDescent="0.2">
      <c r="A7" s="39" t="s">
        <v>9</v>
      </c>
      <c r="B7" s="23" t="s">
        <v>10</v>
      </c>
      <c r="C7" s="30">
        <v>58795.966089657777</v>
      </c>
      <c r="D7" s="30">
        <v>56849.279796044728</v>
      </c>
      <c r="E7" s="30">
        <v>60170.207454858115</v>
      </c>
      <c r="F7" s="30">
        <v>63083.901719690446</v>
      </c>
      <c r="G7" s="30">
        <v>61571.041107742938</v>
      </c>
      <c r="H7" s="30">
        <v>59502.502003857757</v>
      </c>
      <c r="I7" s="30">
        <v>60670.299774320905</v>
      </c>
      <c r="J7" s="30">
        <v>61686.725616342141</v>
      </c>
      <c r="K7" s="30">
        <v>51877.702134910236</v>
      </c>
      <c r="L7" s="30">
        <v>47021.001951173763</v>
      </c>
      <c r="M7" s="30">
        <v>47498.130311438748</v>
      </c>
      <c r="N7" s="30">
        <v>48380.281009466416</v>
      </c>
      <c r="O7" s="30">
        <v>53838.164241259939</v>
      </c>
      <c r="P7" s="30">
        <v>57171.953740326739</v>
      </c>
      <c r="Q7" s="30">
        <v>51555.104815133265</v>
      </c>
      <c r="R7" s="30">
        <v>55220.984522785882</v>
      </c>
      <c r="S7" s="30">
        <v>48070.759931212386</v>
      </c>
      <c r="T7" s="30">
        <v>42747.46285468615</v>
      </c>
      <c r="U7" s="30">
        <v>36995.338263112637</v>
      </c>
      <c r="V7" s="30">
        <v>22475.306702446207</v>
      </c>
      <c r="W7" s="30">
        <v>14517.931593680431</v>
      </c>
      <c r="X7" s="30">
        <v>18581.11928136049</v>
      </c>
    </row>
    <row r="8" spans="1:24" ht="11.25" customHeight="1" x14ac:dyDescent="0.2">
      <c r="A8" s="40" t="s">
        <v>343</v>
      </c>
      <c r="B8" s="41" t="s">
        <v>344</v>
      </c>
      <c r="C8" s="42">
        <f t="shared" ref="C8" si="63">SUM(C9:C10)</f>
        <v>60219.27150973813</v>
      </c>
      <c r="D8" s="42">
        <f t="shared" ref="D8" si="64">SUM(D9:D10)</f>
        <v>64572.729368784865</v>
      </c>
      <c r="E8" s="42">
        <f t="shared" ref="E8" si="65">SUM(E9:E10)</f>
        <v>65178.841213001884</v>
      </c>
      <c r="F8" s="42">
        <f t="shared" ref="F8" si="66">SUM(F9:F10)</f>
        <v>63195.326764262376</v>
      </c>
      <c r="G8" s="42">
        <f t="shared" ref="G8" si="67">SUM(G9:G10)</f>
        <v>63685.020158294632</v>
      </c>
      <c r="H8" s="42">
        <f t="shared" ref="H8" si="68">SUM(H9:H10)</f>
        <v>61229.581628605294</v>
      </c>
      <c r="I8" s="42">
        <f t="shared" ref="I8" si="69">SUM(I9:I10)</f>
        <v>60992.979577204998</v>
      </c>
      <c r="J8" s="42">
        <f t="shared" ref="J8" si="70">SUM(J9:J10)</f>
        <v>63059.358616561018</v>
      </c>
      <c r="K8" s="42">
        <f t="shared" ref="K8" si="71">SUM(K9:K10)</f>
        <v>59040.017494771892</v>
      </c>
      <c r="L8" s="42">
        <f t="shared" ref="L8" si="72">SUM(L9:L10)</f>
        <v>56212.54463924576</v>
      </c>
      <c r="M8" s="42">
        <f t="shared" ref="M8" si="73">SUM(M9:M10)</f>
        <v>54582.895076790825</v>
      </c>
      <c r="N8" s="42">
        <f t="shared" ref="N8" si="74">SUM(N9:N10)</f>
        <v>59167.524419429945</v>
      </c>
      <c r="O8" s="42">
        <f t="shared" ref="O8" si="75">SUM(O9:O10)</f>
        <v>61106.497457010679</v>
      </c>
      <c r="P8" s="42">
        <f t="shared" ref="P8" si="76">SUM(P9:P10)</f>
        <v>56841.227709999141</v>
      </c>
      <c r="Q8" s="42">
        <f t="shared" ref="Q8" si="77">SUM(Q9:Q10)</f>
        <v>55712.161955530872</v>
      </c>
      <c r="R8" s="42">
        <f t="shared" ref="R8" si="78">SUM(R9:R10)</f>
        <v>55054.248032164476</v>
      </c>
      <c r="S8" s="42">
        <f t="shared" ref="S8" si="79">SUM(S9:S10)</f>
        <v>51177.502656861187</v>
      </c>
      <c r="T8" s="42">
        <f t="shared" ref="T8" si="80">SUM(T9:T10)</f>
        <v>52395.097388893686</v>
      </c>
      <c r="U8" s="42">
        <f t="shared" ref="U8" si="81">SUM(U9:U10)</f>
        <v>51005.095733810209</v>
      </c>
      <c r="V8" s="42">
        <f t="shared" ref="V8" si="82">SUM(V9:V10)</f>
        <v>41172.240873641655</v>
      </c>
      <c r="W8" s="42">
        <f t="shared" ref="W8:X8" si="83">SUM(W9:W10)</f>
        <v>31855.837207829449</v>
      </c>
      <c r="X8" s="42">
        <f t="shared" si="83"/>
        <v>37309.384138435089</v>
      </c>
    </row>
    <row r="9" spans="1:24" ht="11.25" customHeight="1" x14ac:dyDescent="0.2">
      <c r="A9" s="39" t="s">
        <v>11</v>
      </c>
      <c r="B9" s="23" t="s">
        <v>12</v>
      </c>
      <c r="C9" s="30">
        <v>1485.1401547721412</v>
      </c>
      <c r="D9" s="30">
        <v>1055.3930352536543</v>
      </c>
      <c r="E9" s="30">
        <v>1372.4114359415303</v>
      </c>
      <c r="F9" s="30">
        <v>1103.0316423043857</v>
      </c>
      <c r="G9" s="30">
        <v>1127.0282889079961</v>
      </c>
      <c r="H9" s="30">
        <v>1169.5156491831469</v>
      </c>
      <c r="I9" s="30">
        <v>1109.6818572656919</v>
      </c>
      <c r="J9" s="30">
        <v>969.58796216681003</v>
      </c>
      <c r="K9" s="30">
        <v>884.60326741186589</v>
      </c>
      <c r="L9" s="30">
        <v>715.5451418744625</v>
      </c>
      <c r="M9" s="30">
        <v>484.32536543422191</v>
      </c>
      <c r="N9" s="30">
        <v>1000.9737747205503</v>
      </c>
      <c r="O9" s="30">
        <v>899.15993121238171</v>
      </c>
      <c r="P9" s="30">
        <v>739.03276010318143</v>
      </c>
      <c r="Q9" s="30">
        <v>916.41470335339636</v>
      </c>
      <c r="R9" s="30">
        <v>958.0717110920034</v>
      </c>
      <c r="S9" s="30">
        <v>494.4840068787617</v>
      </c>
      <c r="T9" s="30">
        <v>631.02932072226986</v>
      </c>
      <c r="U9" s="30">
        <v>430.47291487532237</v>
      </c>
      <c r="V9" s="30">
        <v>233.31900257953569</v>
      </c>
      <c r="W9" s="30">
        <v>33.605588993981087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58734.13135496599</v>
      </c>
      <c r="D10" s="30">
        <v>63517.33633353121</v>
      </c>
      <c r="E10" s="30">
        <v>63806.429777060352</v>
      </c>
      <c r="F10" s="30">
        <v>62092.295121957992</v>
      </c>
      <c r="G10" s="30">
        <v>62557.991869386635</v>
      </c>
      <c r="H10" s="30">
        <v>60060.06597942215</v>
      </c>
      <c r="I10" s="30">
        <v>59883.297719939306</v>
      </c>
      <c r="J10" s="30">
        <v>62089.770654394211</v>
      </c>
      <c r="K10" s="30">
        <v>58155.414227360023</v>
      </c>
      <c r="L10" s="30">
        <v>55496.999497371296</v>
      </c>
      <c r="M10" s="30">
        <v>54098.569711356606</v>
      </c>
      <c r="N10" s="30">
        <v>58166.550644709394</v>
      </c>
      <c r="O10" s="30">
        <v>60207.337525798299</v>
      </c>
      <c r="P10" s="30">
        <v>56102.194949895958</v>
      </c>
      <c r="Q10" s="30">
        <v>54795.747252177476</v>
      </c>
      <c r="R10" s="30">
        <v>54096.176321072475</v>
      </c>
      <c r="S10" s="30">
        <v>50683.018649982427</v>
      </c>
      <c r="T10" s="30">
        <v>51764.068068171415</v>
      </c>
      <c r="U10" s="30">
        <v>50574.622818934884</v>
      </c>
      <c r="V10" s="30">
        <v>40938.921871062121</v>
      </c>
      <c r="W10" s="30">
        <v>31822.231618835467</v>
      </c>
      <c r="X10" s="30">
        <v>37309.384138435089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" si="84">SUM(C12:C16)</f>
        <v>121.41212381771282</v>
      </c>
      <c r="D11" s="42">
        <f t="shared" ref="D11" si="85">SUM(D12:D16)</f>
        <v>104.23439380911435</v>
      </c>
      <c r="E11" s="42">
        <f t="shared" ref="E11" si="86">SUM(E12:E16)</f>
        <v>118.73000859845227</v>
      </c>
      <c r="F11" s="42">
        <f t="shared" ref="F11" si="87">SUM(F12:F16)</f>
        <v>149.79054170249353</v>
      </c>
      <c r="G11" s="42">
        <f t="shared" ref="G11" si="88">SUM(G12:G16)</f>
        <v>155.8188306104901</v>
      </c>
      <c r="H11" s="42">
        <f t="shared" ref="H11" si="89">SUM(H12:H16)</f>
        <v>306.00799656061906</v>
      </c>
      <c r="I11" s="42">
        <f t="shared" ref="I11" si="90">SUM(I12:I16)</f>
        <v>369.37721410146173</v>
      </c>
      <c r="J11" s="42">
        <f t="shared" ref="J11" si="91">SUM(J12:J16)</f>
        <v>507.53559759243331</v>
      </c>
      <c r="K11" s="42">
        <f t="shared" ref="K11" si="92">SUM(K12:K16)</f>
        <v>452.60223559759243</v>
      </c>
      <c r="L11" s="42">
        <f t="shared" ref="L11" si="93">SUM(L12:L16)</f>
        <v>397.14135855545993</v>
      </c>
      <c r="M11" s="42">
        <f t="shared" ref="M11" si="94">SUM(M12:M16)</f>
        <v>326.56070507308692</v>
      </c>
      <c r="N11" s="42">
        <f t="shared" ref="N11" si="95">SUM(N12:N16)</f>
        <v>229.5376612209802</v>
      </c>
      <c r="O11" s="42">
        <f t="shared" ref="O11" si="96">SUM(O12:O16)</f>
        <v>242.30206362854682</v>
      </c>
      <c r="P11" s="42">
        <f t="shared" ref="P11" si="97">SUM(P12:P16)</f>
        <v>356.59793637145316</v>
      </c>
      <c r="Q11" s="42">
        <f t="shared" ref="Q11" si="98">SUM(Q12:Q16)</f>
        <v>314.59131556319858</v>
      </c>
      <c r="R11" s="42">
        <f t="shared" ref="R11" si="99">SUM(R12:R16)</f>
        <v>259.68632846087712</v>
      </c>
      <c r="S11" s="42">
        <f t="shared" ref="S11" si="100">SUM(S12:S16)</f>
        <v>240.67790197764401</v>
      </c>
      <c r="T11" s="42">
        <f t="shared" ref="T11" si="101">SUM(T12:T16)</f>
        <v>244.96251074806534</v>
      </c>
      <c r="U11" s="42">
        <f t="shared" ref="U11" si="102">SUM(U12:U16)</f>
        <v>199.07764402407565</v>
      </c>
      <c r="V11" s="42">
        <f t="shared" ref="V11" si="103">SUM(V12:V16)</f>
        <v>146.91779879621669</v>
      </c>
      <c r="W11" s="42">
        <f t="shared" ref="W11:X11" si="104">SUM(W12:W16)</f>
        <v>144.78796216680996</v>
      </c>
      <c r="X11" s="42">
        <f t="shared" si="104"/>
        <v>172.97179707652623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</row>
    <row r="13" spans="1:24" ht="11.25" customHeight="1" x14ac:dyDescent="0.2">
      <c r="A13" s="39" t="s">
        <v>17</v>
      </c>
      <c r="B13" s="23" t="s">
        <v>18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0.69982803095442814</v>
      </c>
      <c r="J13" s="30">
        <v>13.296560619088559</v>
      </c>
      <c r="K13" s="30">
        <v>1.3996560619088561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1.142734307824592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0.66878761822871879</v>
      </c>
      <c r="D15" s="30">
        <v>1.337575236457438</v>
      </c>
      <c r="E15" s="30">
        <v>0.66878761822871879</v>
      </c>
      <c r="F15" s="30">
        <v>0.66878761822871879</v>
      </c>
      <c r="G15" s="30">
        <v>0.88374892519346515</v>
      </c>
      <c r="H15" s="30">
        <v>0.88374892519346515</v>
      </c>
      <c r="I15" s="30">
        <v>0.88374892519346515</v>
      </c>
      <c r="J15" s="30">
        <v>2.6511607910576092</v>
      </c>
      <c r="K15" s="30">
        <v>2.6511607910576092</v>
      </c>
      <c r="L15" s="30">
        <v>4.4186586414445399</v>
      </c>
      <c r="M15" s="30">
        <v>3.5349097162510739</v>
      </c>
      <c r="N15" s="30">
        <v>0.88374892519346515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120.74333619948411</v>
      </c>
      <c r="D16" s="30">
        <v>102.89681857265691</v>
      </c>
      <c r="E16" s="30">
        <v>118.06122098022355</v>
      </c>
      <c r="F16" s="30">
        <v>149.12175408426481</v>
      </c>
      <c r="G16" s="30">
        <v>154.93508168529664</v>
      </c>
      <c r="H16" s="30">
        <v>305.1242476354256</v>
      </c>
      <c r="I16" s="30">
        <v>367.79363714531382</v>
      </c>
      <c r="J16" s="30">
        <v>491.58787618228712</v>
      </c>
      <c r="K16" s="30">
        <v>448.55141874462595</v>
      </c>
      <c r="L16" s="30">
        <v>392.72269991401538</v>
      </c>
      <c r="M16" s="30">
        <v>323.02579535683583</v>
      </c>
      <c r="N16" s="30">
        <v>228.65391229578674</v>
      </c>
      <c r="O16" s="30">
        <v>242.30206362854682</v>
      </c>
      <c r="P16" s="30">
        <v>356.59793637145316</v>
      </c>
      <c r="Q16" s="30">
        <v>314.59131556319858</v>
      </c>
      <c r="R16" s="30">
        <v>259.68632846087712</v>
      </c>
      <c r="S16" s="30">
        <v>240.67790197764401</v>
      </c>
      <c r="T16" s="30">
        <v>244.96251074806534</v>
      </c>
      <c r="U16" s="30">
        <v>199.07764402407565</v>
      </c>
      <c r="V16" s="30">
        <v>146.91779879621669</v>
      </c>
      <c r="W16" s="30">
        <v>144.78796216680996</v>
      </c>
      <c r="X16" s="30">
        <v>171.82906276870165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" si="105">SUM(C18:C21)</f>
        <v>4884.2911435941523</v>
      </c>
      <c r="D17" s="31">
        <f t="shared" ref="D17" si="106">SUM(D18:D21)</f>
        <v>4712.3392089423896</v>
      </c>
      <c r="E17" s="31">
        <f t="shared" ref="E17" si="107">SUM(E18:E21)</f>
        <v>4626.2299226139294</v>
      </c>
      <c r="F17" s="31">
        <f t="shared" ref="F17" si="108">SUM(F18:F21)</f>
        <v>4338.5677558039552</v>
      </c>
      <c r="G17" s="31">
        <f t="shared" ref="G17" si="109">SUM(G18:G21)</f>
        <v>4590.3453998280302</v>
      </c>
      <c r="H17" s="31">
        <f t="shared" ref="H17" si="110">SUM(H18:H21)</f>
        <v>4885.1759243336192</v>
      </c>
      <c r="I17" s="31">
        <f t="shared" ref="I17" si="111">SUM(I18:I21)</f>
        <v>4881.4735167669814</v>
      </c>
      <c r="J17" s="31">
        <f t="shared" ref="J17" si="112">SUM(J18:J21)</f>
        <v>5482.3611715697825</v>
      </c>
      <c r="K17" s="31">
        <f t="shared" ref="K17" si="113">SUM(K18:K21)</f>
        <v>4838.0141101525387</v>
      </c>
      <c r="L17" s="31">
        <f t="shared" ref="L17" si="114">SUM(L18:L21)</f>
        <v>3085.4041034290808</v>
      </c>
      <c r="M17" s="31">
        <f t="shared" ref="M17" si="115">SUM(M18:M21)</f>
        <v>4448.6750963249506</v>
      </c>
      <c r="N17" s="31">
        <f t="shared" ref="N17" si="116">SUM(N18:N21)</f>
        <v>4378.3099999999986</v>
      </c>
      <c r="O17" s="31">
        <f t="shared" ref="O17" si="117">SUM(O18:O21)</f>
        <v>4749.2645799549555</v>
      </c>
      <c r="P17" s="31">
        <f t="shared" ref="P17" si="118">SUM(P18:P21)</f>
        <v>4755.7391084162546</v>
      </c>
      <c r="Q17" s="31">
        <f t="shared" ref="Q17" si="119">SUM(Q18:Q21)</f>
        <v>4984.0671629430562</v>
      </c>
      <c r="R17" s="31">
        <f t="shared" ref="R17" si="120">SUM(R18:R21)</f>
        <v>4304.0301334066298</v>
      </c>
      <c r="S17" s="31">
        <f t="shared" ref="S17" si="121">SUM(S18:S21)</f>
        <v>4206.5120953704372</v>
      </c>
      <c r="T17" s="31">
        <f t="shared" ref="T17" si="122">SUM(T18:T21)</f>
        <v>4492.4470638907032</v>
      </c>
      <c r="U17" s="31">
        <f t="shared" ref="U17" si="123">SUM(U18:U21)</f>
        <v>4652.9927084303717</v>
      </c>
      <c r="V17" s="31">
        <f t="shared" ref="V17" si="124">SUM(V18:V21)</f>
        <v>4506.5138456749673</v>
      </c>
      <c r="W17" s="31">
        <f t="shared" ref="W17:X17" si="125">SUM(W18:W21)</f>
        <v>3835.4877560347013</v>
      </c>
      <c r="X17" s="31">
        <f t="shared" si="125"/>
        <v>4426.4770663279996</v>
      </c>
    </row>
    <row r="18" spans="1:24" ht="11.25" customHeight="1" x14ac:dyDescent="0.2">
      <c r="A18" s="22" t="s">
        <v>27</v>
      </c>
      <c r="B18" s="23" t="s">
        <v>28</v>
      </c>
      <c r="C18" s="30">
        <v>17.429234737747208</v>
      </c>
      <c r="D18" s="30">
        <v>19.296302665520201</v>
      </c>
      <c r="E18" s="30">
        <v>20.223473774720546</v>
      </c>
      <c r="F18" s="30">
        <v>21.536457437661223</v>
      </c>
      <c r="G18" s="30">
        <v>23.108770421324159</v>
      </c>
      <c r="H18" s="30">
        <v>27.001633705932935</v>
      </c>
      <c r="I18" s="30">
        <v>33.330352536543415</v>
      </c>
      <c r="J18" s="30">
        <v>27.667841788478071</v>
      </c>
      <c r="K18" s="30">
        <v>43.45967325881341</v>
      </c>
      <c r="L18" s="30">
        <v>49.05950128976783</v>
      </c>
      <c r="M18" s="30">
        <v>36.565090283748923</v>
      </c>
      <c r="N18" s="30">
        <v>40.853052450558899</v>
      </c>
      <c r="O18" s="30">
        <v>44.412897678417885</v>
      </c>
      <c r="P18" s="30">
        <v>25.175236457437663</v>
      </c>
      <c r="Q18" s="30">
        <v>40.146001719690453</v>
      </c>
      <c r="R18" s="30">
        <v>47.566122098022348</v>
      </c>
      <c r="S18" s="30">
        <v>15.41143594153052</v>
      </c>
      <c r="T18" s="30">
        <v>32.258125537403266</v>
      </c>
      <c r="U18" s="30">
        <v>40.608942390369727</v>
      </c>
      <c r="V18" s="30">
        <v>47.680395528804823</v>
      </c>
      <c r="W18" s="30">
        <v>42.086414445399818</v>
      </c>
      <c r="X18" s="30">
        <v>42.667239896818565</v>
      </c>
    </row>
    <row r="19" spans="1:24" ht="11.25" customHeight="1" x14ac:dyDescent="0.2">
      <c r="A19" s="22" t="s">
        <v>29</v>
      </c>
      <c r="B19" s="23" t="s">
        <v>30</v>
      </c>
      <c r="C19" s="30">
        <v>990.44075666380036</v>
      </c>
      <c r="D19" s="30">
        <v>806.3035253654341</v>
      </c>
      <c r="E19" s="30">
        <v>667.93929492691313</v>
      </c>
      <c r="F19" s="30">
        <v>774.08658641444538</v>
      </c>
      <c r="G19" s="30">
        <v>730.41607910576101</v>
      </c>
      <c r="H19" s="30">
        <v>697.56629406706782</v>
      </c>
      <c r="I19" s="30">
        <v>653.51616509028361</v>
      </c>
      <c r="J19" s="30">
        <v>850.93138435081687</v>
      </c>
      <c r="K19" s="30">
        <v>793.81134995700768</v>
      </c>
      <c r="L19" s="30">
        <v>598.63843508168532</v>
      </c>
      <c r="M19" s="30">
        <v>667.36517626827163</v>
      </c>
      <c r="N19" s="30">
        <v>591.91092003439371</v>
      </c>
      <c r="O19" s="30">
        <v>810.41754084264824</v>
      </c>
      <c r="P19" s="30">
        <v>749.12080825451403</v>
      </c>
      <c r="Q19" s="30">
        <v>715.26904557179705</v>
      </c>
      <c r="R19" s="30">
        <v>705.02261392949265</v>
      </c>
      <c r="S19" s="30">
        <v>666.571453138435</v>
      </c>
      <c r="T19" s="30">
        <v>750.69724849527074</v>
      </c>
      <c r="U19" s="30">
        <v>868.55451418744633</v>
      </c>
      <c r="V19" s="30">
        <v>837.13095442820293</v>
      </c>
      <c r="W19" s="30">
        <v>778.5023215821152</v>
      </c>
      <c r="X19" s="30">
        <v>703.3615649183148</v>
      </c>
    </row>
    <row r="20" spans="1:24" ht="11.25" customHeight="1" x14ac:dyDescent="0.2">
      <c r="A20" s="22" t="s">
        <v>31</v>
      </c>
      <c r="B20" s="23" t="s">
        <v>32</v>
      </c>
      <c r="C20" s="30">
        <v>3862.1858985382623</v>
      </c>
      <c r="D20" s="30">
        <v>3870.8322441960445</v>
      </c>
      <c r="E20" s="30">
        <v>3922.374978503869</v>
      </c>
      <c r="F20" s="30">
        <v>3450.4874462596727</v>
      </c>
      <c r="G20" s="30">
        <v>3683.4814273430779</v>
      </c>
      <c r="H20" s="30">
        <v>3971.7272570937225</v>
      </c>
      <c r="I20" s="30">
        <v>4043.1165090283739</v>
      </c>
      <c r="J20" s="30">
        <v>4430.1848173135486</v>
      </c>
      <c r="K20" s="30">
        <v>3875.4170336263137</v>
      </c>
      <c r="L20" s="30">
        <v>2331.3559520963208</v>
      </c>
      <c r="M20" s="30">
        <v>3570.0888538485965</v>
      </c>
      <c r="N20" s="30">
        <v>3542.2920292347371</v>
      </c>
      <c r="O20" s="30">
        <v>3651.3607106514296</v>
      </c>
      <c r="P20" s="30">
        <v>3747.3297361032714</v>
      </c>
      <c r="Q20" s="30">
        <v>3979.1515997444317</v>
      </c>
      <c r="R20" s="30">
        <v>3294.5157739913243</v>
      </c>
      <c r="S20" s="30">
        <v>3278.5689311399988</v>
      </c>
      <c r="T20" s="30">
        <v>3426.0206666422077</v>
      </c>
      <c r="U20" s="30">
        <v>3522.4798107519537</v>
      </c>
      <c r="V20" s="30">
        <v>3359.7290649355004</v>
      </c>
      <c r="W20" s="30">
        <v>2787.6839555187944</v>
      </c>
      <c r="X20" s="30">
        <v>3467.0715186065891</v>
      </c>
    </row>
    <row r="21" spans="1:24" ht="11.25" customHeight="1" x14ac:dyDescent="0.2">
      <c r="A21" s="22" t="s">
        <v>33</v>
      </c>
      <c r="B21" s="23" t="s">
        <v>34</v>
      </c>
      <c r="C21" s="30">
        <v>14.23525365434222</v>
      </c>
      <c r="D21" s="30">
        <v>15.90713671539123</v>
      </c>
      <c r="E21" s="30">
        <v>15.692175408426481</v>
      </c>
      <c r="F21" s="30">
        <v>92.457265692175412</v>
      </c>
      <c r="G21" s="30">
        <v>153.33912295786757</v>
      </c>
      <c r="H21" s="30">
        <v>188.88073946689593</v>
      </c>
      <c r="I21" s="30">
        <v>151.51049011177989</v>
      </c>
      <c r="J21" s="30">
        <v>173.57712811693895</v>
      </c>
      <c r="K21" s="30">
        <v>125.32605331040412</v>
      </c>
      <c r="L21" s="30">
        <v>106.35021496130695</v>
      </c>
      <c r="M21" s="30">
        <v>174.6559759243336</v>
      </c>
      <c r="N21" s="30">
        <v>203.2539982803095</v>
      </c>
      <c r="O21" s="30">
        <v>243.07343078245913</v>
      </c>
      <c r="P21" s="30">
        <v>234.11332760103181</v>
      </c>
      <c r="Q21" s="30">
        <v>249.50051590713667</v>
      </c>
      <c r="R21" s="30">
        <v>256.92562338779021</v>
      </c>
      <c r="S21" s="30">
        <v>245.96027515047291</v>
      </c>
      <c r="T21" s="30">
        <v>283.47102321582122</v>
      </c>
      <c r="U21" s="30">
        <v>221.34944110060184</v>
      </c>
      <c r="V21" s="30">
        <v>261.97343078245916</v>
      </c>
      <c r="W21" s="30">
        <v>227.21506448839204</v>
      </c>
      <c r="X21" s="30">
        <v>213.37674290627686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" si="126">SUM(C23:C24)</f>
        <v>712.16629406706795</v>
      </c>
      <c r="D22" s="31">
        <f t="shared" ref="D22" si="127">SUM(D23:D24)</f>
        <v>1177.3314703353396</v>
      </c>
      <c r="E22" s="31">
        <f t="shared" ref="E22" si="128">SUM(E23:E24)</f>
        <v>1143.7171969045571</v>
      </c>
      <c r="F22" s="31">
        <f t="shared" ref="F22" si="129">SUM(F23:F24)</f>
        <v>1262.3554600171969</v>
      </c>
      <c r="G22" s="31">
        <f t="shared" ref="G22" si="130">SUM(G23:G24)</f>
        <v>983.24961306964735</v>
      </c>
      <c r="H22" s="31">
        <f t="shared" ref="H22" si="131">SUM(H23:H24)</f>
        <v>776.28882201203783</v>
      </c>
      <c r="I22" s="31">
        <f t="shared" ref="I22" si="132">SUM(I23:I24)</f>
        <v>1119.2852966466035</v>
      </c>
      <c r="J22" s="31">
        <f t="shared" ref="J22" si="133">SUM(J23:J24)</f>
        <v>1172.3779879621668</v>
      </c>
      <c r="K22" s="31">
        <f t="shared" ref="K22" si="134">SUM(K23:K24)</f>
        <v>1001.9598452278589</v>
      </c>
      <c r="L22" s="31">
        <f t="shared" ref="L22" si="135">SUM(L23:L24)</f>
        <v>836.82742906276872</v>
      </c>
      <c r="M22" s="31">
        <f t="shared" ref="M22" si="136">SUM(M23:M24)</f>
        <v>1041.5582975064488</v>
      </c>
      <c r="N22" s="31">
        <f t="shared" ref="N22" si="137">SUM(N23:N24)</f>
        <v>969.88667239896824</v>
      </c>
      <c r="O22" s="31">
        <f t="shared" ref="O22" si="138">SUM(O23:O24)</f>
        <v>725.55614789337915</v>
      </c>
      <c r="P22" s="31">
        <f t="shared" ref="P22" si="139">SUM(P23:P24)</f>
        <v>682.60610490111776</v>
      </c>
      <c r="Q22" s="31">
        <f t="shared" ref="Q22" si="140">SUM(Q23:Q24)</f>
        <v>742.18865004299232</v>
      </c>
      <c r="R22" s="31">
        <f t="shared" ref="R22" si="141">SUM(R23:R24)</f>
        <v>690.51487532244187</v>
      </c>
      <c r="S22" s="31">
        <f t="shared" ref="S22" si="142">SUM(S23:S24)</f>
        <v>627.74299226139283</v>
      </c>
      <c r="T22" s="31">
        <f t="shared" ref="T22" si="143">SUM(T23:T24)</f>
        <v>584.92579535683569</v>
      </c>
      <c r="U22" s="31">
        <f t="shared" ref="U22" si="144">SUM(U23:U24)</f>
        <v>667.94858125537394</v>
      </c>
      <c r="V22" s="31">
        <f t="shared" ref="V22" si="145">SUM(V23:V24)</f>
        <v>556.53370593293209</v>
      </c>
      <c r="W22" s="31">
        <f t="shared" ref="W22:X22" si="146">SUM(W23:W24)</f>
        <v>208.6219260533104</v>
      </c>
      <c r="X22" s="31">
        <f t="shared" si="146"/>
        <v>66.477558039552875</v>
      </c>
    </row>
    <row r="23" spans="1:24" ht="11.25" customHeight="1" x14ac:dyDescent="0.2">
      <c r="A23" s="22" t="s">
        <v>37</v>
      </c>
      <c r="B23" s="23" t="s">
        <v>38</v>
      </c>
      <c r="C23" s="30">
        <v>712.16629406706795</v>
      </c>
      <c r="D23" s="30">
        <v>1177.3314703353396</v>
      </c>
      <c r="E23" s="30">
        <v>1143.7171969045571</v>
      </c>
      <c r="F23" s="30">
        <v>1262.3554600171969</v>
      </c>
      <c r="G23" s="30">
        <v>983.24961306964735</v>
      </c>
      <c r="H23" s="30">
        <v>776.28882201203783</v>
      </c>
      <c r="I23" s="30">
        <v>1119.2852966466035</v>
      </c>
      <c r="J23" s="30">
        <v>1172.3779879621668</v>
      </c>
      <c r="K23" s="30">
        <v>1001.5562338779018</v>
      </c>
      <c r="L23" s="30">
        <v>836.82742906276872</v>
      </c>
      <c r="M23" s="30">
        <v>1041.5582975064488</v>
      </c>
      <c r="N23" s="30">
        <v>969.88667239896824</v>
      </c>
      <c r="O23" s="30">
        <v>725.55614789337915</v>
      </c>
      <c r="P23" s="30">
        <v>682.60610490111776</v>
      </c>
      <c r="Q23" s="30">
        <v>742.18865004299232</v>
      </c>
      <c r="R23" s="30">
        <v>690.51487532244187</v>
      </c>
      <c r="S23" s="30">
        <v>627.74299226139283</v>
      </c>
      <c r="T23" s="30">
        <v>584.92579535683569</v>
      </c>
      <c r="U23" s="30">
        <v>667.94858125537394</v>
      </c>
      <c r="V23" s="30">
        <v>556.53370593293209</v>
      </c>
      <c r="W23" s="30">
        <v>208.6219260533104</v>
      </c>
      <c r="X23" s="30">
        <v>66.477558039552875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0.4036113499570077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1862.6827171109196</v>
      </c>
      <c r="D25" s="31">
        <v>1783.6963026655201</v>
      </c>
      <c r="E25" s="31">
        <v>1750.2378331900261</v>
      </c>
      <c r="F25" s="31">
        <v>2188.3436801375751</v>
      </c>
      <c r="G25" s="31">
        <v>2069.1103181427343</v>
      </c>
      <c r="H25" s="31">
        <v>2165.2081685296639</v>
      </c>
      <c r="I25" s="31">
        <v>2013.18736027515</v>
      </c>
      <c r="J25" s="31">
        <v>2562.5986242476351</v>
      </c>
      <c r="K25" s="31">
        <v>2254.0698194325018</v>
      </c>
      <c r="L25" s="31">
        <v>1827.3717110920029</v>
      </c>
      <c r="M25" s="31">
        <v>2724.3625107480648</v>
      </c>
      <c r="N25" s="31">
        <v>2748.5801375752362</v>
      </c>
      <c r="O25" s="31">
        <v>2389.4518486672396</v>
      </c>
      <c r="P25" s="31">
        <v>2782.0588993981078</v>
      </c>
      <c r="Q25" s="31">
        <v>2565.1673258813412</v>
      </c>
      <c r="R25" s="31">
        <v>1936.3582975064487</v>
      </c>
      <c r="S25" s="31">
        <v>2276.2515047291481</v>
      </c>
      <c r="T25" s="31">
        <v>2403.2500429922616</v>
      </c>
      <c r="U25" s="31">
        <v>2162.5028374892513</v>
      </c>
      <c r="V25" s="31">
        <v>968.76732588134121</v>
      </c>
      <c r="W25" s="31">
        <v>508.30438521066202</v>
      </c>
      <c r="X25" s="31">
        <v>786.81599312123808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47">SUM(C27,C33)</f>
        <v>29378.450729034132</v>
      </c>
      <c r="D26" s="31">
        <f t="shared" ref="D26" si="148">SUM(D27,D33)</f>
        <v>28558.767735457841</v>
      </c>
      <c r="E26" s="31">
        <f t="shared" ref="E26" si="149">SUM(E27,E33)</f>
        <v>28216.541893282385</v>
      </c>
      <c r="F26" s="31">
        <f t="shared" ref="F26" si="150">SUM(F27,F33)</f>
        <v>23174.819461059866</v>
      </c>
      <c r="G26" s="31">
        <f t="shared" ref="G26" si="151">SUM(G27,G33)</f>
        <v>21789.160291376633</v>
      </c>
      <c r="H26" s="31">
        <f t="shared" ref="H26" si="152">SUM(H27,H33)</f>
        <v>21438.330330293898</v>
      </c>
      <c r="I26" s="31">
        <f t="shared" ref="I26" si="153">SUM(I27,I33)</f>
        <v>19526.889820021279</v>
      </c>
      <c r="J26" s="31">
        <f t="shared" ref="J26" si="154">SUM(J27,J33)</f>
        <v>16407.350003428994</v>
      </c>
      <c r="K26" s="31">
        <f t="shared" ref="K26" si="155">SUM(K27,K33)</f>
        <v>15082.969936256135</v>
      </c>
      <c r="L26" s="31">
        <f t="shared" ref="L26" si="156">SUM(L27,L33)</f>
        <v>13769.075211001269</v>
      </c>
      <c r="M26" s="31">
        <f t="shared" ref="M26" si="157">SUM(M27,M33)</f>
        <v>10857.376682269889</v>
      </c>
      <c r="N26" s="31">
        <f t="shared" ref="N26" si="158">SUM(N27,N33)</f>
        <v>10298.776320429206</v>
      </c>
      <c r="O26" s="31">
        <f t="shared" ref="O26" si="159">SUM(O27,O33)</f>
        <v>10073.218873185982</v>
      </c>
      <c r="P26" s="31">
        <f t="shared" ref="P26" si="160">SUM(P27,P33)</f>
        <v>8455.5771943639556</v>
      </c>
      <c r="Q26" s="31">
        <f t="shared" ref="Q26" si="161">SUM(Q27,Q33)</f>
        <v>8310.5224401954601</v>
      </c>
      <c r="R26" s="31">
        <f t="shared" ref="R26" si="162">SUM(R27,R33)</f>
        <v>8640.5289595548857</v>
      </c>
      <c r="S26" s="31">
        <f t="shared" ref="S26" si="163">SUM(S27,S33)</f>
        <v>8127.7991832347298</v>
      </c>
      <c r="T26" s="31">
        <f t="shared" ref="T26" si="164">SUM(T27,T33)</f>
        <v>8044.6725590661408</v>
      </c>
      <c r="U26" s="31">
        <f t="shared" ref="U26" si="165">SUM(U27,U33)</f>
        <v>7088.4611997174925</v>
      </c>
      <c r="V26" s="31">
        <f t="shared" ref="V26" si="166">SUM(V27,V33)</f>
        <v>6752.0577058317913</v>
      </c>
      <c r="W26" s="31">
        <f t="shared" ref="W26:X26" si="167">SUM(W27,W33)</f>
        <v>6154.2003824448821</v>
      </c>
      <c r="X26" s="31">
        <f t="shared" si="167"/>
        <v>6693.7968804991533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" si="168">SUM(C28:C32)</f>
        <v>0</v>
      </c>
      <c r="D27" s="42">
        <f t="shared" ref="D27" si="169">SUM(D28:D32)</f>
        <v>0</v>
      </c>
      <c r="E27" s="42">
        <f t="shared" ref="E27" si="170">SUM(E28:E32)</f>
        <v>0</v>
      </c>
      <c r="F27" s="42">
        <f t="shared" ref="F27" si="171">SUM(F28:F32)</f>
        <v>0</v>
      </c>
      <c r="G27" s="42">
        <f t="shared" ref="G27" si="172">SUM(G28:G32)</f>
        <v>0</v>
      </c>
      <c r="H27" s="42">
        <f t="shared" ref="H27" si="173">SUM(H28:H32)</f>
        <v>0</v>
      </c>
      <c r="I27" s="42">
        <f t="shared" ref="I27" si="174">SUM(I28:I32)</f>
        <v>0</v>
      </c>
      <c r="J27" s="42">
        <f t="shared" ref="J27" si="175">SUM(J28:J32)</f>
        <v>0</v>
      </c>
      <c r="K27" s="42">
        <f t="shared" ref="K27" si="176">SUM(K28:K32)</f>
        <v>0</v>
      </c>
      <c r="L27" s="42">
        <f t="shared" ref="L27" si="177">SUM(L28:L32)</f>
        <v>0</v>
      </c>
      <c r="M27" s="42">
        <f t="shared" ref="M27" si="178">SUM(M28:M32)</f>
        <v>0</v>
      </c>
      <c r="N27" s="42">
        <f t="shared" ref="N27" si="179">SUM(N28:N32)</f>
        <v>0</v>
      </c>
      <c r="O27" s="42">
        <f t="shared" ref="O27" si="180">SUM(O28:O32)</f>
        <v>0</v>
      </c>
      <c r="P27" s="42">
        <f t="shared" ref="P27" si="181">SUM(P28:P32)</f>
        <v>0</v>
      </c>
      <c r="Q27" s="42">
        <f t="shared" ref="Q27" si="182">SUM(Q28:Q32)</f>
        <v>0</v>
      </c>
      <c r="R27" s="42">
        <f t="shared" ref="R27" si="183">SUM(R28:R32)</f>
        <v>0</v>
      </c>
      <c r="S27" s="42">
        <f t="shared" ref="S27" si="184">SUM(S28:S32)</f>
        <v>0</v>
      </c>
      <c r="T27" s="42">
        <f t="shared" ref="T27" si="185">SUM(T28:T32)</f>
        <v>0</v>
      </c>
      <c r="U27" s="42">
        <f t="shared" ref="U27" si="186">SUM(U28:U32)</f>
        <v>0</v>
      </c>
      <c r="V27" s="42">
        <f t="shared" ref="V27" si="187">SUM(V28:V32)</f>
        <v>0</v>
      </c>
      <c r="W27" s="42">
        <f t="shared" ref="W27:X27" si="188">SUM(W28:W32)</f>
        <v>0</v>
      </c>
      <c r="X27" s="42">
        <f t="shared" si="188"/>
        <v>0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" si="189">SUM(C34:C50)</f>
        <v>29378.450729034132</v>
      </c>
      <c r="D33" s="42">
        <f t="shared" ref="D33" si="190">SUM(D34:D50)</f>
        <v>28558.767735457841</v>
      </c>
      <c r="E33" s="42">
        <f t="shared" ref="E33" si="191">SUM(E34:E50)</f>
        <v>28216.541893282385</v>
      </c>
      <c r="F33" s="42">
        <f t="shared" ref="F33" si="192">SUM(F34:F50)</f>
        <v>23174.819461059866</v>
      </c>
      <c r="G33" s="42">
        <f t="shared" ref="G33" si="193">SUM(G34:G50)</f>
        <v>21789.160291376633</v>
      </c>
      <c r="H33" s="42">
        <f t="shared" ref="H33" si="194">SUM(H34:H50)</f>
        <v>21438.330330293898</v>
      </c>
      <c r="I33" s="42">
        <f t="shared" ref="I33" si="195">SUM(I34:I50)</f>
        <v>19526.889820021279</v>
      </c>
      <c r="J33" s="42">
        <f t="shared" ref="J33" si="196">SUM(J34:J50)</f>
        <v>16407.350003428994</v>
      </c>
      <c r="K33" s="42">
        <f t="shared" ref="K33" si="197">SUM(K34:K50)</f>
        <v>15082.969936256135</v>
      </c>
      <c r="L33" s="42">
        <f t="shared" ref="L33" si="198">SUM(L34:L50)</f>
        <v>13769.075211001269</v>
      </c>
      <c r="M33" s="42">
        <f t="shared" ref="M33" si="199">SUM(M34:M50)</f>
        <v>10857.376682269889</v>
      </c>
      <c r="N33" s="42">
        <f t="shared" ref="N33" si="200">SUM(N34:N50)</f>
        <v>10298.776320429206</v>
      </c>
      <c r="O33" s="42">
        <f t="shared" ref="O33" si="201">SUM(O34:O50)</f>
        <v>10073.218873185982</v>
      </c>
      <c r="P33" s="42">
        <f t="shared" ref="P33" si="202">SUM(P34:P50)</f>
        <v>8455.5771943639556</v>
      </c>
      <c r="Q33" s="42">
        <f t="shared" ref="Q33" si="203">SUM(Q34:Q50)</f>
        <v>8310.5224401954601</v>
      </c>
      <c r="R33" s="42">
        <f t="shared" ref="R33" si="204">SUM(R34:R50)</f>
        <v>8640.5289595548857</v>
      </c>
      <c r="S33" s="42">
        <f t="shared" ref="S33" si="205">SUM(S34:S50)</f>
        <v>8127.7991832347298</v>
      </c>
      <c r="T33" s="42">
        <f t="shared" ref="T33" si="206">SUM(T34:T50)</f>
        <v>8044.6725590661408</v>
      </c>
      <c r="U33" s="42">
        <f t="shared" ref="U33" si="207">SUM(U34:U50)</f>
        <v>7088.4611997174925</v>
      </c>
      <c r="V33" s="42">
        <f t="shared" ref="V33" si="208">SUM(V34:V50)</f>
        <v>6752.0577058317913</v>
      </c>
      <c r="W33" s="42">
        <f t="shared" ref="W33:X33" si="209">SUM(W34:W50)</f>
        <v>6154.2003824448821</v>
      </c>
      <c r="X33" s="42">
        <f t="shared" si="209"/>
        <v>6693.7968804991533</v>
      </c>
    </row>
    <row r="34" spans="1:24" ht="11.25" customHeight="1" x14ac:dyDescent="0.2">
      <c r="A34" s="39" t="s">
        <v>55</v>
      </c>
      <c r="B34" s="23" t="s">
        <v>56</v>
      </c>
      <c r="C34" s="30">
        <v>1080.6104901117794</v>
      </c>
      <c r="D34" s="30">
        <v>416.16509028374895</v>
      </c>
      <c r="E34" s="30">
        <v>436.65803955288044</v>
      </c>
      <c r="F34" s="30">
        <v>478.25786758383487</v>
      </c>
      <c r="G34" s="30">
        <v>182.64926913155637</v>
      </c>
      <c r="H34" s="30">
        <v>129.56122098022357</v>
      </c>
      <c r="I34" s="30">
        <v>222.64791613499042</v>
      </c>
      <c r="J34" s="30">
        <v>223.54825006735584</v>
      </c>
      <c r="K34" s="30">
        <v>200.56359711064994</v>
      </c>
      <c r="L34" s="30">
        <v>156.49533490090016</v>
      </c>
      <c r="M34" s="30">
        <v>143.34471664516951</v>
      </c>
      <c r="N34" s="30">
        <v>218.58701633705928</v>
      </c>
      <c r="O34" s="30">
        <v>281.58022355975925</v>
      </c>
      <c r="P34" s="30">
        <v>243.4062768701634</v>
      </c>
      <c r="Q34" s="30">
        <v>138.32106620808253</v>
      </c>
      <c r="R34" s="30">
        <v>112.6073086844368</v>
      </c>
      <c r="S34" s="30">
        <v>249.5336199484093</v>
      </c>
      <c r="T34" s="30">
        <v>234.7834909716251</v>
      </c>
      <c r="U34" s="30">
        <v>250.45451418744625</v>
      </c>
      <c r="V34" s="30">
        <v>257.36645478689962</v>
      </c>
      <c r="W34" s="30">
        <v>240.32238885640768</v>
      </c>
      <c r="X34" s="30">
        <v>217.66474634565776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1.129750644883921</v>
      </c>
      <c r="D36" s="30">
        <v>0</v>
      </c>
      <c r="E36" s="30">
        <v>1.129750644883921</v>
      </c>
      <c r="F36" s="30">
        <v>16.566036113499571</v>
      </c>
      <c r="G36" s="30">
        <v>9.8919174548581257</v>
      </c>
      <c r="H36" s="30">
        <v>14.283576956147892</v>
      </c>
      <c r="I36" s="30">
        <v>36.232416165090278</v>
      </c>
      <c r="J36" s="30">
        <v>16.17403267411866</v>
      </c>
      <c r="K36" s="30">
        <v>18.69234737747205</v>
      </c>
      <c r="L36" s="30">
        <v>19.805846947549441</v>
      </c>
      <c r="M36" s="30">
        <v>18.69036973344798</v>
      </c>
      <c r="N36" s="30">
        <v>38.480137575236448</v>
      </c>
      <c r="O36" s="30">
        <v>85.755631986242463</v>
      </c>
      <c r="P36" s="30">
        <v>63.767067927772999</v>
      </c>
      <c r="Q36" s="30">
        <v>68.087790197764392</v>
      </c>
      <c r="R36" s="30">
        <v>63.929320722269992</v>
      </c>
      <c r="S36" s="30">
        <v>67.901117798796221</v>
      </c>
      <c r="T36" s="30">
        <v>67.911006018916595</v>
      </c>
      <c r="U36" s="30">
        <v>8.2425623387790186</v>
      </c>
      <c r="V36" s="30">
        <v>8.2513327601031801</v>
      </c>
      <c r="W36" s="30">
        <v>9.2702493551160785</v>
      </c>
      <c r="X36" s="30">
        <v>9.7298366294067051</v>
      </c>
    </row>
    <row r="37" spans="1:24" ht="11.25" customHeight="1" x14ac:dyDescent="0.2">
      <c r="A37" s="39" t="s">
        <v>61</v>
      </c>
      <c r="B37" s="23" t="s">
        <v>62</v>
      </c>
      <c r="C37" s="30">
        <v>1.058125537403267</v>
      </c>
      <c r="D37" s="30">
        <v>1.058125537403267</v>
      </c>
      <c r="E37" s="30">
        <v>1.058125537403267</v>
      </c>
      <c r="F37" s="30">
        <v>1.058125537403267</v>
      </c>
      <c r="G37" s="30">
        <v>1.058125537403267</v>
      </c>
      <c r="H37" s="30">
        <v>1.039466895958727</v>
      </c>
      <c r="I37" s="30">
        <v>2.0790197764402398</v>
      </c>
      <c r="J37" s="30">
        <v>1.0434221840068789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1.1082545141874462</v>
      </c>
      <c r="U37" s="30">
        <v>0.34092863284608771</v>
      </c>
      <c r="V37" s="30">
        <v>0.10816852966466037</v>
      </c>
      <c r="W37" s="30">
        <v>7.4806534823731716E-2</v>
      </c>
      <c r="X37" s="30">
        <v>0.12055030094582971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</row>
    <row r="41" spans="1:24" ht="11.25" customHeight="1" x14ac:dyDescent="0.2">
      <c r="A41" s="39" t="s">
        <v>69</v>
      </c>
      <c r="B41" s="23" t="s">
        <v>70</v>
      </c>
      <c r="C41" s="30">
        <v>0</v>
      </c>
      <c r="D41" s="30">
        <v>1.026999140154772</v>
      </c>
      <c r="E41" s="30">
        <v>1.026999140154772</v>
      </c>
      <c r="F41" s="30">
        <v>4.1654342218400693</v>
      </c>
      <c r="G41" s="30">
        <v>2.0731728288907991</v>
      </c>
      <c r="H41" s="30">
        <v>0</v>
      </c>
      <c r="I41" s="30">
        <v>3.1002579535683568</v>
      </c>
      <c r="J41" s="30">
        <v>6.2195184866723991</v>
      </c>
      <c r="K41" s="30">
        <v>2.0731728288907991</v>
      </c>
      <c r="L41" s="30">
        <v>3.1002579535683568</v>
      </c>
      <c r="M41" s="30">
        <v>6.2004299226139281</v>
      </c>
      <c r="N41" s="30">
        <v>3.0810834049871021</v>
      </c>
      <c r="O41" s="30">
        <v>2.0540842648323299</v>
      </c>
      <c r="P41" s="30">
        <v>2.0731728288907991</v>
      </c>
      <c r="Q41" s="30">
        <v>1.026999140154772</v>
      </c>
      <c r="R41" s="30">
        <v>2.0540842648323299</v>
      </c>
      <c r="S41" s="30">
        <v>2.0540842648323299</v>
      </c>
      <c r="T41" s="30">
        <v>4.7100601891659499</v>
      </c>
      <c r="U41" s="30">
        <v>3.5660361134995702</v>
      </c>
      <c r="V41" s="30">
        <v>1.8343938091143595</v>
      </c>
      <c r="W41" s="30">
        <v>1.5357695614789337</v>
      </c>
      <c r="X41" s="30">
        <v>5.5153912295786753</v>
      </c>
    </row>
    <row r="42" spans="1:24" ht="11.25" customHeight="1" x14ac:dyDescent="0.2">
      <c r="A42" s="39" t="s">
        <v>71</v>
      </c>
      <c r="B42" s="23" t="s">
        <v>72</v>
      </c>
      <c r="C42" s="30">
        <v>74.400515907136707</v>
      </c>
      <c r="D42" s="30">
        <v>63.77188306104901</v>
      </c>
      <c r="E42" s="30">
        <v>0</v>
      </c>
      <c r="F42" s="30">
        <v>0</v>
      </c>
      <c r="G42" s="30">
        <v>0</v>
      </c>
      <c r="H42" s="30">
        <v>0</v>
      </c>
      <c r="I42" s="30">
        <v>1.058125537403267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1282.2526950181561</v>
      </c>
      <c r="D43" s="30">
        <v>1498.1332454260362</v>
      </c>
      <c r="E43" s="30">
        <v>1455.4577815993121</v>
      </c>
      <c r="F43" s="30">
        <v>1412.2804482339448</v>
      </c>
      <c r="G43" s="30">
        <v>980.92552641139866</v>
      </c>
      <c r="H43" s="30">
        <v>1133.6437364337767</v>
      </c>
      <c r="I43" s="30">
        <v>2150.522411204051</v>
      </c>
      <c r="J43" s="30">
        <v>2535.1132063279615</v>
      </c>
      <c r="K43" s="30">
        <v>2230.8461633446559</v>
      </c>
      <c r="L43" s="30">
        <v>2187.7889988667162</v>
      </c>
      <c r="M43" s="30">
        <v>2313.3311593023418</v>
      </c>
      <c r="N43" s="30">
        <v>2447.9862700661356</v>
      </c>
      <c r="O43" s="30">
        <v>2308.8531055840635</v>
      </c>
      <c r="P43" s="30">
        <v>2197.3225043719058</v>
      </c>
      <c r="Q43" s="30">
        <v>2286.679082559363</v>
      </c>
      <c r="R43" s="30">
        <v>1926.2746173364865</v>
      </c>
      <c r="S43" s="30">
        <v>1920.4912726586326</v>
      </c>
      <c r="T43" s="30">
        <v>2175.5852549648807</v>
      </c>
      <c r="U43" s="30">
        <v>1987.4428850141385</v>
      </c>
      <c r="V43" s="30">
        <v>2075.3374006200224</v>
      </c>
      <c r="W43" s="30">
        <v>2151.6712008111749</v>
      </c>
      <c r="X43" s="30">
        <v>2157.7649348486589</v>
      </c>
    </row>
    <row r="44" spans="1:24" ht="11.25" customHeight="1" x14ac:dyDescent="0.2">
      <c r="A44" s="39" t="s">
        <v>75</v>
      </c>
      <c r="B44" s="23" t="s">
        <v>76</v>
      </c>
      <c r="C44" s="30">
        <v>26765.907578298007</v>
      </c>
      <c r="D44" s="30">
        <v>26294.421592353388</v>
      </c>
      <c r="E44" s="30">
        <v>26016.687637048508</v>
      </c>
      <c r="F44" s="30">
        <v>20193.699030022828</v>
      </c>
      <c r="G44" s="30">
        <v>18234.917568060679</v>
      </c>
      <c r="H44" s="30">
        <v>17966.75727313785</v>
      </c>
      <c r="I44" s="30">
        <v>15205.428091134518</v>
      </c>
      <c r="J44" s="30">
        <v>11795.344866896101</v>
      </c>
      <c r="K44" s="30">
        <v>10727.645386462911</v>
      </c>
      <c r="L44" s="30">
        <v>9212.0219176463779</v>
      </c>
      <c r="M44" s="30">
        <v>7031.359619735962</v>
      </c>
      <c r="N44" s="30">
        <v>6401.4061294688318</v>
      </c>
      <c r="O44" s="30">
        <v>6223.4010212562616</v>
      </c>
      <c r="P44" s="30">
        <v>5042.1515945492292</v>
      </c>
      <c r="Q44" s="30">
        <v>5035.14344362062</v>
      </c>
      <c r="R44" s="30">
        <v>5090.9546861564913</v>
      </c>
      <c r="S44" s="30">
        <v>4669.4696474634566</v>
      </c>
      <c r="T44" s="30">
        <v>4673.6407004899102</v>
      </c>
      <c r="U44" s="30">
        <v>4161.4398968185733</v>
      </c>
      <c r="V44" s="30">
        <v>4035.8843896638591</v>
      </c>
      <c r="W44" s="30">
        <v>3405.4746345657777</v>
      </c>
      <c r="X44" s="30">
        <v>4020.846219081277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364.21607910576091</v>
      </c>
      <c r="H47" s="30">
        <v>1.863026655202064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173.09157351676691</v>
      </c>
      <c r="D48" s="30">
        <v>255.38598452278586</v>
      </c>
      <c r="E48" s="30">
        <v>245.29466895958726</v>
      </c>
      <c r="F48" s="30">
        <v>315.22940670679282</v>
      </c>
      <c r="G48" s="30">
        <v>680.6316423043852</v>
      </c>
      <c r="H48" s="30">
        <v>737.84049871023217</v>
      </c>
      <c r="I48" s="30">
        <v>605.16302665520186</v>
      </c>
      <c r="J48" s="30">
        <v>453.29570077386063</v>
      </c>
      <c r="K48" s="30">
        <v>577.66801375752357</v>
      </c>
      <c r="L48" s="30">
        <v>785.36930352536535</v>
      </c>
      <c r="M48" s="30">
        <v>285.9364574376612</v>
      </c>
      <c r="N48" s="30">
        <v>355.55571797076516</v>
      </c>
      <c r="O48" s="30">
        <v>491.80421324161648</v>
      </c>
      <c r="P48" s="30">
        <v>250.23860705073076</v>
      </c>
      <c r="Q48" s="30">
        <v>261.39492691315564</v>
      </c>
      <c r="R48" s="30">
        <v>891.79088564058452</v>
      </c>
      <c r="S48" s="30">
        <v>755.62252794496976</v>
      </c>
      <c r="T48" s="30">
        <v>425.94282029234733</v>
      </c>
      <c r="U48" s="30">
        <v>268.97626827171104</v>
      </c>
      <c r="V48" s="30">
        <v>39.266294067067925</v>
      </c>
      <c r="W48" s="30">
        <v>32.292003439380906</v>
      </c>
      <c r="X48" s="30">
        <v>20.63628546861565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0</v>
      </c>
      <c r="D50" s="30">
        <v>28.804815133276009</v>
      </c>
      <c r="E50" s="30">
        <v>59.228890799656057</v>
      </c>
      <c r="F50" s="30">
        <v>753.56311263972486</v>
      </c>
      <c r="G50" s="30">
        <v>1332.7969905417021</v>
      </c>
      <c r="H50" s="30">
        <v>1453.3415305245055</v>
      </c>
      <c r="I50" s="30">
        <v>1300.6585554600172</v>
      </c>
      <c r="J50" s="30">
        <v>1376.6110060189164</v>
      </c>
      <c r="K50" s="30">
        <v>1325.4812553740326</v>
      </c>
      <c r="L50" s="30">
        <v>1404.493551160791</v>
      </c>
      <c r="M50" s="30">
        <v>1058.5139294926912</v>
      </c>
      <c r="N50" s="30">
        <v>833.6799656061911</v>
      </c>
      <c r="O50" s="30">
        <v>679.77059329320707</v>
      </c>
      <c r="P50" s="30">
        <v>656.61797076526216</v>
      </c>
      <c r="Q50" s="30">
        <v>519.86913155631976</v>
      </c>
      <c r="R50" s="30">
        <v>552.91805674978491</v>
      </c>
      <c r="S50" s="30">
        <v>462.72691315563202</v>
      </c>
      <c r="T50" s="30">
        <v>460.99097162510742</v>
      </c>
      <c r="U50" s="30">
        <v>407.99810834049867</v>
      </c>
      <c r="V50" s="30">
        <v>334.00927159505994</v>
      </c>
      <c r="W50" s="30">
        <v>313.55932932072227</v>
      </c>
      <c r="X50" s="30">
        <v>261.51891659501285</v>
      </c>
    </row>
    <row r="51" spans="1:24" ht="11.25" customHeight="1" x14ac:dyDescent="0.2">
      <c r="A51" s="24" t="s">
        <v>89</v>
      </c>
      <c r="B51" s="25" t="s">
        <v>90</v>
      </c>
      <c r="C51" s="31">
        <v>29216.24603377813</v>
      </c>
      <c r="D51" s="31">
        <v>30070.99530501444</v>
      </c>
      <c r="E51" s="31">
        <v>32637.113410946447</v>
      </c>
      <c r="F51" s="31">
        <v>33926.808689275793</v>
      </c>
      <c r="G51" s="31">
        <v>37877.660872858738</v>
      </c>
      <c r="H51" s="31">
        <v>42014.171686835347</v>
      </c>
      <c r="I51" s="31">
        <v>45574.855976743587</v>
      </c>
      <c r="J51" s="31">
        <v>48356.251064365657</v>
      </c>
      <c r="K51" s="31">
        <v>53858.817583213277</v>
      </c>
      <c r="L51" s="31">
        <v>48656.940679910535</v>
      </c>
      <c r="M51" s="31">
        <v>48718.072848139251</v>
      </c>
      <c r="N51" s="31">
        <v>43431.81200522343</v>
      </c>
      <c r="O51" s="31">
        <v>33254.438619168577</v>
      </c>
      <c r="P51" s="31">
        <v>25343.579791293334</v>
      </c>
      <c r="Q51" s="31">
        <v>20990.626228878376</v>
      </c>
      <c r="R51" s="31">
        <v>24806.658319524893</v>
      </c>
      <c r="S51" s="31">
        <v>32058.924715363963</v>
      </c>
      <c r="T51" s="31">
        <v>39139.863624108439</v>
      </c>
      <c r="U51" s="31">
        <v>35117.774886888154</v>
      </c>
      <c r="V51" s="31">
        <v>45101.156706565132</v>
      </c>
      <c r="W51" s="31">
        <v>44544.179782043429</v>
      </c>
      <c r="X51" s="31">
        <v>41742.62621145189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" si="210">SUM(C53:C70)</f>
        <v>39039.27613527605</v>
      </c>
      <c r="D52" s="31">
        <f t="shared" ref="D52" si="211">SUM(D53:D70)</f>
        <v>41607.859591430861</v>
      </c>
      <c r="E52" s="31">
        <f t="shared" ref="E52" si="212">SUM(E53:E70)</f>
        <v>38111.451537890047</v>
      </c>
      <c r="F52" s="31">
        <f t="shared" ref="F52" si="213">SUM(F53:F70)</f>
        <v>39059.832201781443</v>
      </c>
      <c r="G52" s="31">
        <f t="shared" ref="G52" si="214">SUM(G53:G70)</f>
        <v>42605.621466059965</v>
      </c>
      <c r="H52" s="31">
        <f t="shared" ref="H52" si="215">SUM(H53:H70)</f>
        <v>44064.176749699414</v>
      </c>
      <c r="I52" s="31">
        <f t="shared" ref="I52" si="216">SUM(I53:I70)</f>
        <v>45683.425548631341</v>
      </c>
      <c r="J52" s="31">
        <f t="shared" ref="J52" si="217">SUM(J53:J70)</f>
        <v>48374.979268207877</v>
      </c>
      <c r="K52" s="31">
        <f t="shared" ref="K52" si="218">SUM(K53:K70)</f>
        <v>52681.425985320231</v>
      </c>
      <c r="L52" s="31">
        <f t="shared" ref="L52" si="219">SUM(L53:L70)</f>
        <v>54683.158396602594</v>
      </c>
      <c r="M52" s="31">
        <f t="shared" ref="M52" si="220">SUM(M53:M70)</f>
        <v>61738.511490883822</v>
      </c>
      <c r="N52" s="31">
        <f t="shared" ref="N52" si="221">SUM(N53:N70)</f>
        <v>61335.688478391945</v>
      </c>
      <c r="O52" s="31">
        <f t="shared" ref="O52" si="222">SUM(O53:O70)</f>
        <v>69046.542003814262</v>
      </c>
      <c r="P52" s="31">
        <f t="shared" ref="P52" si="223">SUM(P53:P70)</f>
        <v>76419.564999325681</v>
      </c>
      <c r="Q52" s="31">
        <f t="shared" ref="Q52" si="224">SUM(Q53:Q70)</f>
        <v>78983.018513743751</v>
      </c>
      <c r="R52" s="31">
        <f t="shared" ref="R52" si="225">SUM(R53:R70)</f>
        <v>80151.847702147832</v>
      </c>
      <c r="S52" s="31">
        <f t="shared" ref="S52" si="226">SUM(S53:S70)</f>
        <v>81051.308361518633</v>
      </c>
      <c r="T52" s="31">
        <f t="shared" ref="T52" si="227">SUM(T53:T70)</f>
        <v>80616.716766832382</v>
      </c>
      <c r="U52" s="31">
        <f t="shared" ref="U52" si="228">SUM(U53:U70)</f>
        <v>85948.94363104635</v>
      </c>
      <c r="V52" s="31">
        <f t="shared" ref="V52" si="229">SUM(V53:V70)</f>
        <v>88952.803626762732</v>
      </c>
      <c r="W52" s="31">
        <f t="shared" ref="W52:X52" si="230">SUM(W53:W70)</f>
        <v>95673.810610576213</v>
      </c>
      <c r="X52" s="31">
        <f t="shared" si="230"/>
        <v>96607.329591232119</v>
      </c>
    </row>
    <row r="53" spans="1:24" ht="11.25" customHeight="1" x14ac:dyDescent="0.2">
      <c r="A53" s="22" t="s">
        <v>93</v>
      </c>
      <c r="B53" s="23" t="s">
        <v>94</v>
      </c>
      <c r="C53" s="30">
        <v>30110.359071367155</v>
      </c>
      <c r="D53" s="30">
        <v>32107.784780739461</v>
      </c>
      <c r="E53" s="30">
        <v>26879.171797076524</v>
      </c>
      <c r="F53" s="30">
        <v>26195.753654342221</v>
      </c>
      <c r="G53" s="30">
        <v>27790.953654342218</v>
      </c>
      <c r="H53" s="30">
        <v>26398.1200343938</v>
      </c>
      <c r="I53" s="30">
        <v>26654.087790197758</v>
      </c>
      <c r="J53" s="30">
        <v>26457.848151332753</v>
      </c>
      <c r="K53" s="30">
        <v>27996.839724849528</v>
      </c>
      <c r="L53" s="30">
        <v>28288.851074806538</v>
      </c>
      <c r="M53" s="30">
        <v>31971.187274290627</v>
      </c>
      <c r="N53" s="30">
        <v>26433.824247635424</v>
      </c>
      <c r="O53" s="30">
        <v>28518.71496130696</v>
      </c>
      <c r="P53" s="30">
        <v>31643.449613069643</v>
      </c>
      <c r="Q53" s="30">
        <v>31818.504815133274</v>
      </c>
      <c r="R53" s="30">
        <v>28889.785468615646</v>
      </c>
      <c r="S53" s="30">
        <v>29715.549269131559</v>
      </c>
      <c r="T53" s="30">
        <v>25309.197334479792</v>
      </c>
      <c r="U53" s="30">
        <v>29568.480653482373</v>
      </c>
      <c r="V53" s="30">
        <v>27537.359501289768</v>
      </c>
      <c r="W53" s="30">
        <v>29852.042390369737</v>
      </c>
      <c r="X53" s="30">
        <v>29949.094668959584</v>
      </c>
    </row>
    <row r="54" spans="1:24" ht="11.25" customHeight="1" x14ac:dyDescent="0.2">
      <c r="A54" s="22" t="s">
        <v>95</v>
      </c>
      <c r="B54" s="23" t="s">
        <v>96</v>
      </c>
      <c r="C54" s="30">
        <v>43.62055030094583</v>
      </c>
      <c r="D54" s="30">
        <v>41.696732588134132</v>
      </c>
      <c r="E54" s="30">
        <v>42.513585554600169</v>
      </c>
      <c r="F54" s="30">
        <v>42.164058469475492</v>
      </c>
      <c r="G54" s="30">
        <v>40.427858985382628</v>
      </c>
      <c r="H54" s="30">
        <v>41.34952708512467</v>
      </c>
      <c r="I54" s="30">
        <v>39.919604471195179</v>
      </c>
      <c r="J54" s="30">
        <v>40.0079105760963</v>
      </c>
      <c r="K54" s="30">
        <v>39.993035253654341</v>
      </c>
      <c r="L54" s="30">
        <v>38.538005159071368</v>
      </c>
      <c r="M54" s="30">
        <v>40.962768701633699</v>
      </c>
      <c r="N54" s="30">
        <v>41.038521066208077</v>
      </c>
      <c r="O54" s="30">
        <v>39.379965606190879</v>
      </c>
      <c r="P54" s="30">
        <v>35.560963026655202</v>
      </c>
      <c r="Q54" s="30">
        <v>41.318400687876178</v>
      </c>
      <c r="R54" s="30">
        <v>41.91272570937231</v>
      </c>
      <c r="S54" s="30">
        <v>43.04049871023215</v>
      </c>
      <c r="T54" s="30">
        <v>44.859157351676693</v>
      </c>
      <c r="U54" s="30">
        <v>41.266552020636283</v>
      </c>
      <c r="V54" s="30">
        <v>42.903181427343071</v>
      </c>
      <c r="W54" s="30">
        <v>43.74582975064488</v>
      </c>
      <c r="X54" s="30">
        <v>43.232244196044711</v>
      </c>
    </row>
    <row r="55" spans="1:24" ht="11.25" customHeight="1" x14ac:dyDescent="0.2">
      <c r="A55" s="22" t="s">
        <v>97</v>
      </c>
      <c r="B55" s="23" t="s">
        <v>98</v>
      </c>
      <c r="C55" s="30">
        <v>1829.4057609630268</v>
      </c>
      <c r="D55" s="30">
        <v>2213.1109200343931</v>
      </c>
      <c r="E55" s="30">
        <v>3014.8337059329324</v>
      </c>
      <c r="F55" s="30">
        <v>3723.7587274290618</v>
      </c>
      <c r="G55" s="30">
        <v>4946.4044711951847</v>
      </c>
      <c r="H55" s="30">
        <v>5855.0805674978528</v>
      </c>
      <c r="I55" s="30">
        <v>6767.945141874462</v>
      </c>
      <c r="J55" s="30">
        <v>8590.4925193465133</v>
      </c>
      <c r="K55" s="30">
        <v>9736.4429062768704</v>
      </c>
      <c r="L55" s="30">
        <v>10709.88116938951</v>
      </c>
      <c r="M55" s="30">
        <v>12024.26173688736</v>
      </c>
      <c r="N55" s="30">
        <v>14217.274204643165</v>
      </c>
      <c r="O55" s="30">
        <v>16119.425279449701</v>
      </c>
      <c r="P55" s="30">
        <v>18012.474118658643</v>
      </c>
      <c r="Q55" s="30">
        <v>19119.231212381768</v>
      </c>
      <c r="R55" s="30">
        <v>22631.534221840066</v>
      </c>
      <c r="S55" s="30">
        <v>22941.928374892515</v>
      </c>
      <c r="T55" s="30">
        <v>26854.095356835773</v>
      </c>
      <c r="U55" s="30">
        <v>27568.004987102322</v>
      </c>
      <c r="V55" s="30">
        <v>31566.449957007742</v>
      </c>
      <c r="W55" s="30">
        <v>34220.353654342216</v>
      </c>
      <c r="X55" s="30">
        <v>33251.945313843513</v>
      </c>
    </row>
    <row r="56" spans="1:24" ht="11.25" customHeight="1" x14ac:dyDescent="0.2">
      <c r="A56" s="22" t="s">
        <v>99</v>
      </c>
      <c r="B56" s="23" t="s">
        <v>100</v>
      </c>
      <c r="C56" s="30">
        <v>9.7351676698194325</v>
      </c>
      <c r="D56" s="30">
        <v>15.520378331900254</v>
      </c>
      <c r="E56" s="30">
        <v>22.892175408426482</v>
      </c>
      <c r="F56" s="30">
        <v>35.712381771281152</v>
      </c>
      <c r="G56" s="30">
        <v>59.407824591573515</v>
      </c>
      <c r="H56" s="30">
        <v>125.42459157351672</v>
      </c>
      <c r="I56" s="30">
        <v>214.0558899398109</v>
      </c>
      <c r="J56" s="30">
        <v>323.86216680997416</v>
      </c>
      <c r="K56" s="30">
        <v>638.13190025795359</v>
      </c>
      <c r="L56" s="30">
        <v>1203.8676698194324</v>
      </c>
      <c r="M56" s="30">
        <v>1931.4585554600169</v>
      </c>
      <c r="N56" s="30">
        <v>3897.638263112638</v>
      </c>
      <c r="O56" s="30">
        <v>5706.480137575234</v>
      </c>
      <c r="P56" s="30">
        <v>6824.2461736887362</v>
      </c>
      <c r="Q56" s="30">
        <v>7628.300429922615</v>
      </c>
      <c r="R56" s="30">
        <v>8191.0590713671518</v>
      </c>
      <c r="S56" s="30">
        <v>8207.7483233018029</v>
      </c>
      <c r="T56" s="30">
        <v>8774.7242476354259</v>
      </c>
      <c r="U56" s="30">
        <v>9293.1901977644011</v>
      </c>
      <c r="V56" s="30">
        <v>10148.339724849526</v>
      </c>
      <c r="W56" s="30">
        <v>12022.219260533104</v>
      </c>
      <c r="X56" s="30">
        <v>13679.082975064484</v>
      </c>
    </row>
    <row r="57" spans="1:24" ht="11.25" customHeight="1" x14ac:dyDescent="0.2">
      <c r="A57" s="22" t="s">
        <v>101</v>
      </c>
      <c r="B57" s="23" t="s">
        <v>102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1.8009458297506447</v>
      </c>
      <c r="K57" s="30">
        <v>3.5687876182287179</v>
      </c>
      <c r="L57" s="30">
        <v>42.351332760103176</v>
      </c>
      <c r="M57" s="30">
        <v>298.99148753224421</v>
      </c>
      <c r="N57" s="30">
        <v>508.05666380051588</v>
      </c>
      <c r="O57" s="30">
        <v>1482.5239896818568</v>
      </c>
      <c r="P57" s="30">
        <v>1873.1325881341359</v>
      </c>
      <c r="Q57" s="30">
        <v>2142.1452278589854</v>
      </c>
      <c r="R57" s="30">
        <v>2196.5069647463456</v>
      </c>
      <c r="S57" s="30">
        <v>2190.9896818572656</v>
      </c>
      <c r="T57" s="30">
        <v>2310.2935511607902</v>
      </c>
      <c r="U57" s="30">
        <v>1911.3253654342216</v>
      </c>
      <c r="V57" s="30">
        <v>2231.7609630266543</v>
      </c>
      <c r="W57" s="30">
        <v>1960.4081685296646</v>
      </c>
      <c r="X57" s="30">
        <v>1348.9865864144456</v>
      </c>
    </row>
    <row r="58" spans="1:24" ht="11.25" customHeight="1" x14ac:dyDescent="0.2">
      <c r="A58" s="22" t="s">
        <v>103</v>
      </c>
      <c r="B58" s="23" t="s">
        <v>104</v>
      </c>
      <c r="C58" s="30">
        <v>4114.3355116079101</v>
      </c>
      <c r="D58" s="30">
        <v>3965.5822871883061</v>
      </c>
      <c r="E58" s="30">
        <v>4093.6992261392948</v>
      </c>
      <c r="F58" s="30">
        <v>4672.3750644883912</v>
      </c>
      <c r="G58" s="30">
        <v>4753.5826311263972</v>
      </c>
      <c r="H58" s="30">
        <v>4645.0002579535685</v>
      </c>
      <c r="I58" s="30">
        <v>4833.0275150472908</v>
      </c>
      <c r="J58" s="30">
        <v>4974.079535683577</v>
      </c>
      <c r="K58" s="30">
        <v>4937.9998280309546</v>
      </c>
      <c r="L58" s="30">
        <v>4778.1932932072223</v>
      </c>
      <c r="M58" s="30">
        <v>4827.0355975924331</v>
      </c>
      <c r="N58" s="30">
        <v>5124.0905417024942</v>
      </c>
      <c r="O58" s="30">
        <v>5012.4164230438519</v>
      </c>
      <c r="P58" s="30">
        <v>5191.6128976784184</v>
      </c>
      <c r="Q58" s="30">
        <v>5430.4220120378322</v>
      </c>
      <c r="R58" s="30">
        <v>5697.1673258813407</v>
      </c>
      <c r="S58" s="30">
        <v>5797.6628546861557</v>
      </c>
      <c r="T58" s="30">
        <v>5784.0335339638859</v>
      </c>
      <c r="U58" s="30">
        <v>5733.9436801375741</v>
      </c>
      <c r="V58" s="30">
        <v>5754.3079105760962</v>
      </c>
      <c r="W58" s="30">
        <v>5757.7215821152204</v>
      </c>
      <c r="X58" s="30">
        <v>5599.3681857265683</v>
      </c>
    </row>
    <row r="59" spans="1:24" ht="11.25" customHeight="1" x14ac:dyDescent="0.2">
      <c r="A59" s="22" t="s">
        <v>105</v>
      </c>
      <c r="B59" s="23" t="s">
        <v>106</v>
      </c>
      <c r="C59" s="30">
        <v>821.31491429583843</v>
      </c>
      <c r="D59" s="30">
        <v>932.4280351110001</v>
      </c>
      <c r="E59" s="30">
        <v>1287.5916066776779</v>
      </c>
      <c r="F59" s="30">
        <v>1806.5131992019117</v>
      </c>
      <c r="G59" s="30">
        <v>2239.7246474873114</v>
      </c>
      <c r="H59" s="30">
        <v>3308.8865519350315</v>
      </c>
      <c r="I59" s="30">
        <v>3259.5000972126054</v>
      </c>
      <c r="J59" s="30">
        <v>3772.1999904778804</v>
      </c>
      <c r="K59" s="30">
        <v>4398.9835949504986</v>
      </c>
      <c r="L59" s="30">
        <v>4591.4572788037894</v>
      </c>
      <c r="M59" s="30">
        <v>5233.1099431624098</v>
      </c>
      <c r="N59" s="30">
        <v>5380.1639589414744</v>
      </c>
      <c r="O59" s="30">
        <v>5674.8680105910935</v>
      </c>
      <c r="P59" s="30">
        <v>5937.0727692050941</v>
      </c>
      <c r="Q59" s="30">
        <v>5819.5728793423777</v>
      </c>
      <c r="R59" s="30">
        <v>5629.3785147823291</v>
      </c>
      <c r="S59" s="30">
        <v>5441.2447087632727</v>
      </c>
      <c r="T59" s="30">
        <v>5180.9329544625525</v>
      </c>
      <c r="U59" s="30">
        <v>5686.2567880632432</v>
      </c>
      <c r="V59" s="30">
        <v>5593.1005769879093</v>
      </c>
      <c r="W59" s="30">
        <v>5916.0611476479526</v>
      </c>
      <c r="X59" s="30">
        <v>6557.6908244848128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821.22381771281152</v>
      </c>
      <c r="D61" s="30">
        <v>997.34901117798779</v>
      </c>
      <c r="E61" s="30">
        <v>1403.8406706792775</v>
      </c>
      <c r="F61" s="30">
        <v>1021.0184866723988</v>
      </c>
      <c r="G61" s="30">
        <v>1044.5208082545141</v>
      </c>
      <c r="H61" s="30">
        <v>1211.2570077386069</v>
      </c>
      <c r="I61" s="30">
        <v>1230.7431642304387</v>
      </c>
      <c r="J61" s="30">
        <v>1645.4481513327601</v>
      </c>
      <c r="K61" s="30">
        <v>2208.9667239896812</v>
      </c>
      <c r="L61" s="30">
        <v>2209.95184866724</v>
      </c>
      <c r="M61" s="30">
        <v>2413.3663800515915</v>
      </c>
      <c r="N61" s="30">
        <v>2839.687030198525</v>
      </c>
      <c r="O61" s="30">
        <v>3533.5487997579976</v>
      </c>
      <c r="P61" s="30">
        <v>3846.4095989941929</v>
      </c>
      <c r="Q61" s="30">
        <v>3796.757931043594</v>
      </c>
      <c r="R61" s="30">
        <v>3735.4950380264831</v>
      </c>
      <c r="S61" s="30">
        <v>3585.296575528861</v>
      </c>
      <c r="T61" s="30">
        <v>3376.9845874348152</v>
      </c>
      <c r="U61" s="30">
        <v>3108.5738897324418</v>
      </c>
      <c r="V61" s="30">
        <v>2965.3281052657185</v>
      </c>
      <c r="W61" s="30">
        <v>2918.1933403514208</v>
      </c>
      <c r="X61" s="30">
        <v>3183.8906620993821</v>
      </c>
    </row>
    <row r="62" spans="1:24" ht="11.25" customHeight="1" x14ac:dyDescent="0.2">
      <c r="A62" s="22" t="s">
        <v>111</v>
      </c>
      <c r="B62" s="23" t="s">
        <v>112</v>
      </c>
      <c r="C62" s="30">
        <v>1289.2813413585552</v>
      </c>
      <c r="D62" s="30">
        <v>1330.4791057609627</v>
      </c>
      <c r="E62" s="30">
        <v>1343.4768701633704</v>
      </c>
      <c r="F62" s="30">
        <v>1549.2466036113499</v>
      </c>
      <c r="G62" s="30">
        <v>1625.1441960447121</v>
      </c>
      <c r="H62" s="30">
        <v>2118.4548581255372</v>
      </c>
      <c r="I62" s="30">
        <v>2235.7199484092857</v>
      </c>
      <c r="J62" s="30">
        <v>2468.2093723129833</v>
      </c>
      <c r="K62" s="30">
        <v>2549.4464316423041</v>
      </c>
      <c r="L62" s="30">
        <v>2491.2435081685294</v>
      </c>
      <c r="M62" s="30">
        <v>2558.5912295786757</v>
      </c>
      <c r="N62" s="30">
        <v>2521.6119518486671</v>
      </c>
      <c r="O62" s="30">
        <v>2504.8760103181421</v>
      </c>
      <c r="P62" s="30">
        <v>2505.5336199484091</v>
      </c>
      <c r="Q62" s="30">
        <v>2582.676654346611</v>
      </c>
      <c r="R62" s="30">
        <v>2475.8292998119323</v>
      </c>
      <c r="S62" s="30">
        <v>2496.7083068051838</v>
      </c>
      <c r="T62" s="30">
        <v>2391.3840400682807</v>
      </c>
      <c r="U62" s="30">
        <v>2495.4647847209953</v>
      </c>
      <c r="V62" s="30">
        <v>2547.8124380602703</v>
      </c>
      <c r="W62" s="30">
        <v>2423.5057184495472</v>
      </c>
      <c r="X62" s="30">
        <v>2424.088173435538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0.2969045571797076</v>
      </c>
      <c r="M65" s="30">
        <v>4.9934651762682716</v>
      </c>
      <c r="N65" s="30">
        <v>0.82579535683576943</v>
      </c>
      <c r="O65" s="30">
        <v>0.40550300945829743</v>
      </c>
      <c r="P65" s="30">
        <v>0.61771281169389503</v>
      </c>
      <c r="Q65" s="30">
        <v>0.90810404127257083</v>
      </c>
      <c r="R65" s="30">
        <v>0.89136715391229571</v>
      </c>
      <c r="S65" s="30">
        <v>0.98546861564918298</v>
      </c>
      <c r="T65" s="30">
        <v>0.79739466895958722</v>
      </c>
      <c r="U65" s="30">
        <v>0.95841788478073942</v>
      </c>
      <c r="V65" s="30">
        <v>0.92237747205503018</v>
      </c>
      <c r="W65" s="30">
        <v>0.75601031814273423</v>
      </c>
      <c r="X65" s="30">
        <v>0.66809974204643152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0.88374892519346515</v>
      </c>
      <c r="Q66" s="30">
        <v>0.88374892519346515</v>
      </c>
      <c r="R66" s="30">
        <v>1.7674978503869301</v>
      </c>
      <c r="S66" s="30">
        <v>0.88374892519346515</v>
      </c>
      <c r="T66" s="30">
        <v>1.1682717110920033</v>
      </c>
      <c r="U66" s="30">
        <v>0.99862424763542557</v>
      </c>
      <c r="V66" s="30">
        <v>0.9834049871023216</v>
      </c>
      <c r="W66" s="30">
        <v>1.0230438521066207</v>
      </c>
      <c r="X66" s="30">
        <v>1.6187446259673259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3.9083404987102321</v>
      </c>
      <c r="E69" s="30">
        <v>23.431900257953572</v>
      </c>
      <c r="F69" s="30">
        <v>13.290025795356833</v>
      </c>
      <c r="G69" s="30">
        <v>105.45537403267411</v>
      </c>
      <c r="H69" s="30">
        <v>360.60335339638863</v>
      </c>
      <c r="I69" s="30">
        <v>448.42639724849528</v>
      </c>
      <c r="J69" s="30">
        <v>101.030524505589</v>
      </c>
      <c r="K69" s="30">
        <v>171.05305245055888</v>
      </c>
      <c r="L69" s="30">
        <v>328.52631126397245</v>
      </c>
      <c r="M69" s="30">
        <v>434.55305245055894</v>
      </c>
      <c r="N69" s="30">
        <v>371.47730008598444</v>
      </c>
      <c r="O69" s="30">
        <v>453.90292347377465</v>
      </c>
      <c r="P69" s="30">
        <v>548.57119518486672</v>
      </c>
      <c r="Q69" s="30">
        <v>602.29709802235595</v>
      </c>
      <c r="R69" s="30">
        <v>660.52020636285454</v>
      </c>
      <c r="S69" s="30">
        <v>629.27055030094584</v>
      </c>
      <c r="T69" s="30">
        <v>588.24633705932922</v>
      </c>
      <c r="U69" s="30">
        <v>540.4796904557179</v>
      </c>
      <c r="V69" s="30">
        <v>563.5354858125537</v>
      </c>
      <c r="W69" s="30">
        <v>557.78046431642292</v>
      </c>
      <c r="X69" s="30">
        <v>567.66311263972477</v>
      </c>
    </row>
    <row r="70" spans="1:24" ht="11.25" customHeight="1" x14ac:dyDescent="0.2">
      <c r="A70" s="22" t="s">
        <v>127</v>
      </c>
      <c r="B70" s="23" t="s">
        <v>128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" si="231">SUM(C72:C73)</f>
        <v>2478.6459157351678</v>
      </c>
      <c r="D71" s="31">
        <f t="shared" ref="D71" si="232">SUM(D72:D73)</f>
        <v>2992.673172828891</v>
      </c>
      <c r="E71" s="31">
        <f t="shared" ref="E71" si="233">SUM(E72:E73)</f>
        <v>2842.7182287188307</v>
      </c>
      <c r="F71" s="31">
        <f t="shared" ref="F71" si="234">SUM(F72:F73)</f>
        <v>1792.0621668099741</v>
      </c>
      <c r="G71" s="31">
        <f t="shared" ref="G71" si="235">SUM(G72:G73)</f>
        <v>1843.9163241616507</v>
      </c>
      <c r="H71" s="31">
        <f t="shared" ref="H71" si="236">SUM(H72:H73)</f>
        <v>2345.2979836629406</v>
      </c>
      <c r="I71" s="31">
        <f t="shared" ref="I71" si="237">SUM(I72:I73)</f>
        <v>2514.1750644883923</v>
      </c>
      <c r="J71" s="31">
        <f t="shared" ref="J71" si="238">SUM(J72:J73)</f>
        <v>2821.8787403267406</v>
      </c>
      <c r="K71" s="31">
        <f t="shared" ref="K71" si="239">SUM(K72:K73)</f>
        <v>2902.8091272570937</v>
      </c>
      <c r="L71" s="31">
        <f t="shared" ref="L71" si="240">SUM(L72:L73)</f>
        <v>3065.8013026655194</v>
      </c>
      <c r="M71" s="31">
        <f t="shared" ref="M71" si="241">SUM(M72:M73)</f>
        <v>3035.5492304385211</v>
      </c>
      <c r="N71" s="31">
        <f t="shared" ref="N71" si="242">SUM(N72:N73)</f>
        <v>3045.0946861564917</v>
      </c>
      <c r="O71" s="31">
        <f t="shared" ref="O71" si="243">SUM(O72:O73)</f>
        <v>3006.5348968185726</v>
      </c>
      <c r="P71" s="31">
        <f t="shared" ref="P71" si="244">SUM(P72:P73)</f>
        <v>2853.251706792777</v>
      </c>
      <c r="Q71" s="31">
        <f t="shared" ref="Q71" si="245">SUM(Q72:Q73)</f>
        <v>2968.7681141684743</v>
      </c>
      <c r="R71" s="31">
        <f t="shared" ref="R71" si="246">SUM(R72:R73)</f>
        <v>2867.1061411424698</v>
      </c>
      <c r="S71" s="31">
        <f t="shared" ref="S71" si="247">SUM(S72:S73)</f>
        <v>2895.3876041955591</v>
      </c>
      <c r="T71" s="31">
        <f t="shared" ref="T71" si="248">SUM(T72:T73)</f>
        <v>2723.5135236330584</v>
      </c>
      <c r="U71" s="31">
        <f t="shared" ref="U71" si="249">SUM(U72:U73)</f>
        <v>2756.3048626541181</v>
      </c>
      <c r="V71" s="31">
        <f t="shared" ref="V71" si="250">SUM(V72:V73)</f>
        <v>2879.2002811159814</v>
      </c>
      <c r="W71" s="31">
        <f t="shared" ref="W71:X71" si="251">SUM(W72:W73)</f>
        <v>2826.2064738873987</v>
      </c>
      <c r="X71" s="31">
        <f t="shared" si="251"/>
        <v>2721.7445882451088</v>
      </c>
    </row>
    <row r="72" spans="1:24" ht="11.25" customHeight="1" x14ac:dyDescent="0.2">
      <c r="A72" s="22" t="s">
        <v>131</v>
      </c>
      <c r="B72" s="23" t="s">
        <v>132</v>
      </c>
      <c r="C72" s="30">
        <v>1152.7659501289768</v>
      </c>
      <c r="D72" s="30">
        <v>1590.570421324162</v>
      </c>
      <c r="E72" s="30">
        <v>1428.1073086844372</v>
      </c>
      <c r="F72" s="30">
        <v>118.39595872742902</v>
      </c>
      <c r="G72" s="30">
        <v>108.81822871883062</v>
      </c>
      <c r="H72" s="30">
        <v>111.23929492691315</v>
      </c>
      <c r="I72" s="30">
        <v>109.79165950128977</v>
      </c>
      <c r="J72" s="30">
        <v>266.93714531384342</v>
      </c>
      <c r="K72" s="30">
        <v>210.82407566638008</v>
      </c>
      <c r="L72" s="30">
        <v>472.43748925193466</v>
      </c>
      <c r="M72" s="30">
        <v>473.26620808254512</v>
      </c>
      <c r="N72" s="30">
        <v>491.68822012037828</v>
      </c>
      <c r="O72" s="30">
        <v>523.39793637145317</v>
      </c>
      <c r="P72" s="30">
        <v>326.08306104901118</v>
      </c>
      <c r="Q72" s="30">
        <v>366.79492691315556</v>
      </c>
      <c r="R72" s="30">
        <v>370.44135855546</v>
      </c>
      <c r="S72" s="30">
        <v>387.40361134995698</v>
      </c>
      <c r="T72" s="30">
        <v>319.11883061049008</v>
      </c>
      <c r="U72" s="30">
        <v>295.37893379191735</v>
      </c>
      <c r="V72" s="30">
        <v>290.44067067927784</v>
      </c>
      <c r="W72" s="30">
        <v>324.17076526225276</v>
      </c>
      <c r="X72" s="30">
        <v>271.16947549441096</v>
      </c>
    </row>
    <row r="73" spans="1:24" ht="11.25" customHeight="1" x14ac:dyDescent="0.2">
      <c r="A73" s="22" t="s">
        <v>133</v>
      </c>
      <c r="B73" s="23" t="s">
        <v>134</v>
      </c>
      <c r="C73" s="30">
        <v>1325.879965606191</v>
      </c>
      <c r="D73" s="30">
        <v>1402.102751504729</v>
      </c>
      <c r="E73" s="30">
        <v>1414.6109200343938</v>
      </c>
      <c r="F73" s="30">
        <v>1673.6662080825452</v>
      </c>
      <c r="G73" s="30">
        <v>1735.0980954428201</v>
      </c>
      <c r="H73" s="30">
        <v>2234.0586887360273</v>
      </c>
      <c r="I73" s="30">
        <v>2404.3834049871025</v>
      </c>
      <c r="J73" s="30">
        <v>2554.9415950128973</v>
      </c>
      <c r="K73" s="30">
        <v>2691.9850515907137</v>
      </c>
      <c r="L73" s="30">
        <v>2593.3638134135849</v>
      </c>
      <c r="M73" s="30">
        <v>2562.2830223559758</v>
      </c>
      <c r="N73" s="30">
        <v>2553.4064660361132</v>
      </c>
      <c r="O73" s="30">
        <v>2483.1369604471192</v>
      </c>
      <c r="P73" s="30">
        <v>2527.1686457437659</v>
      </c>
      <c r="Q73" s="30">
        <v>2601.9731872553189</v>
      </c>
      <c r="R73" s="30">
        <v>2496.66478258701</v>
      </c>
      <c r="S73" s="30">
        <v>2507.9839928456022</v>
      </c>
      <c r="T73" s="30">
        <v>2404.3946930225684</v>
      </c>
      <c r="U73" s="30">
        <v>2460.9259288622006</v>
      </c>
      <c r="V73" s="30">
        <v>2588.7596104367035</v>
      </c>
      <c r="W73" s="30">
        <v>2502.0357086251461</v>
      </c>
      <c r="X73" s="30">
        <v>2450.5751127506978</v>
      </c>
    </row>
    <row r="74" spans="1:24" ht="11.25" customHeight="1" x14ac:dyDescent="0.2">
      <c r="A74" s="24" t="s">
        <v>135</v>
      </c>
      <c r="B74" s="25" t="s">
        <v>136</v>
      </c>
      <c r="C74" s="31">
        <v>222051.37575236455</v>
      </c>
      <c r="D74" s="31">
        <v>229690.04006878758</v>
      </c>
      <c r="E74" s="31">
        <v>233158.0538263112</v>
      </c>
      <c r="F74" s="31">
        <v>234409.95993121239</v>
      </c>
      <c r="G74" s="31">
        <v>239962.43912295782</v>
      </c>
      <c r="H74" s="31">
        <v>236774.26190885634</v>
      </c>
      <c r="I74" s="31">
        <v>236349.42674118656</v>
      </c>
      <c r="J74" s="31">
        <v>225455.38830610487</v>
      </c>
      <c r="K74" s="31">
        <v>228671.20954428203</v>
      </c>
      <c r="L74" s="31">
        <v>212636.71289767843</v>
      </c>
      <c r="M74" s="31">
        <v>219620.7175408426</v>
      </c>
      <c r="N74" s="31">
        <v>215345.91324161651</v>
      </c>
      <c r="O74" s="31">
        <v>208372.3958727429</v>
      </c>
      <c r="P74" s="31">
        <v>206514.04625967325</v>
      </c>
      <c r="Q74" s="31">
        <v>208966.14557179707</v>
      </c>
      <c r="R74" s="31">
        <v>203781.65167669821</v>
      </c>
      <c r="S74" s="31">
        <v>197052.7918314703</v>
      </c>
      <c r="T74" s="31">
        <v>194898.85692175414</v>
      </c>
      <c r="U74" s="31">
        <v>195247.61203783323</v>
      </c>
      <c r="V74" s="31">
        <v>196180.92123817714</v>
      </c>
      <c r="W74" s="31">
        <v>175176.12932072225</v>
      </c>
      <c r="X74" s="31">
        <v>186662.50662080824</v>
      </c>
    </row>
    <row r="75" spans="1:24" ht="11.25" customHeight="1" x14ac:dyDescent="0.2">
      <c r="A75" s="24" t="s">
        <v>137</v>
      </c>
      <c r="B75" s="25" t="s">
        <v>138</v>
      </c>
      <c r="C75" s="31">
        <v>0</v>
      </c>
      <c r="D75" s="31">
        <v>0</v>
      </c>
      <c r="E75" s="31">
        <v>0</v>
      </c>
      <c r="F75" s="31">
        <v>0</v>
      </c>
      <c r="G75" s="31">
        <v>0</v>
      </c>
      <c r="H75" s="31">
        <v>0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</row>
    <row r="76" spans="1:24" ht="11.25" customHeight="1" x14ac:dyDescent="0.2">
      <c r="A76" s="26" t="s">
        <v>139</v>
      </c>
      <c r="B76" s="27" t="s">
        <v>140</v>
      </c>
      <c r="C76" s="32">
        <v>0</v>
      </c>
      <c r="D76" s="32">
        <v>0</v>
      </c>
      <c r="E76" s="32">
        <v>0</v>
      </c>
      <c r="F76" s="32">
        <v>0</v>
      </c>
      <c r="G76" s="32">
        <v>0</v>
      </c>
      <c r="H76" s="32">
        <v>0</v>
      </c>
      <c r="I76" s="32">
        <v>0</v>
      </c>
      <c r="J76" s="32">
        <v>0</v>
      </c>
      <c r="K76" s="32">
        <v>0</v>
      </c>
      <c r="L76" s="32">
        <v>0</v>
      </c>
      <c r="M76" s="32">
        <v>0</v>
      </c>
      <c r="N76" s="32">
        <v>0</v>
      </c>
      <c r="O76" s="32">
        <v>0</v>
      </c>
      <c r="P76" s="32">
        <v>0</v>
      </c>
      <c r="Q76" s="32">
        <v>0</v>
      </c>
      <c r="R76" s="32">
        <v>0</v>
      </c>
      <c r="S76" s="32">
        <v>0</v>
      </c>
      <c r="T76" s="32">
        <v>0</v>
      </c>
      <c r="U76" s="32">
        <v>0</v>
      </c>
      <c r="V76" s="32">
        <v>0</v>
      </c>
      <c r="W76" s="32">
        <v>0</v>
      </c>
      <c r="X76" s="32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383</v>
      </c>
      <c r="B1" s="7" t="s">
        <v>382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123915.62073122451</v>
      </c>
      <c r="D2" s="28">
        <f t="shared" ref="D2" si="1">SUM(D3,D17,D22,D25,D26,D51,D52,D71,D74,D75,D76)</f>
        <v>127904.81360932594</v>
      </c>
      <c r="E2" s="28">
        <f t="shared" ref="E2" si="2">SUM(E3,E17,E22,E25,E26,E51,E52,E71,E74,E75,E76)</f>
        <v>130703.97063148483</v>
      </c>
      <c r="F2" s="28">
        <f t="shared" ref="F2" si="3">SUM(F3,F17,F22,F25,F26,F51,F52,F71,F74,F75,F76)</f>
        <v>150109.96172410439</v>
      </c>
      <c r="G2" s="28">
        <f t="shared" ref="G2" si="4">SUM(G3,G17,G22,G25,G26,G51,G52,G71,G74,G75,G76)</f>
        <v>151150.04512976305</v>
      </c>
      <c r="H2" s="28">
        <f t="shared" ref="H2" si="5">SUM(H3,H17,H22,H25,H26,H51,H52,H71,H74,H75,H76)</f>
        <v>154141.3706057012</v>
      </c>
      <c r="I2" s="28">
        <f t="shared" ref="I2" si="6">SUM(I3,I17,I22,I25,I26,I51,I52,I71,I74,I75,I76)</f>
        <v>160368.83412614875</v>
      </c>
      <c r="J2" s="28">
        <f t="shared" ref="J2" si="7">SUM(J3,J17,J22,J25,J26,J51,J52,J71,J74,J75,J76)</f>
        <v>158646.77172820305</v>
      </c>
      <c r="K2" s="28">
        <f t="shared" ref="K2" si="8">SUM(K3,K17,K22,K25,K26,K51,K52,K71,K74,K75,K76)</f>
        <v>157672.13729045109</v>
      </c>
      <c r="L2" s="28">
        <f t="shared" ref="L2" si="9">SUM(L3,L17,L22,L25,L26,L51,L52,L71,L74,L75,L76)</f>
        <v>153012.84012468555</v>
      </c>
      <c r="M2" s="28">
        <f t="shared" ref="M2" si="10">SUM(M3,M17,M22,M25,M26,M51,M52,M71,M74,M75,M76)</f>
        <v>163682.91082634166</v>
      </c>
      <c r="N2" s="28">
        <f t="shared" ref="N2" si="11">SUM(N3,N17,N22,N25,N26,N51,N52,N71,N74,N75,N76)</f>
        <v>157158.19911467875</v>
      </c>
      <c r="O2" s="28">
        <f t="shared" ref="O2" si="12">SUM(O3,O17,O22,O25,O26,O51,O52,O71,O74,O75,O76)</f>
        <v>154714.14569829684</v>
      </c>
      <c r="P2" s="28">
        <f t="shared" ref="P2" si="13">SUM(P3,P17,P22,P25,P26,P51,P52,P71,P74,P75,P76)</f>
        <v>149983.61374579591</v>
      </c>
      <c r="Q2" s="28">
        <f t="shared" ref="Q2" si="14">SUM(Q3,Q17,Q22,Q25,Q26,Q51,Q52,Q71,Q74,Q75,Q76)</f>
        <v>141752.93038394008</v>
      </c>
      <c r="R2" s="28">
        <f t="shared" ref="R2" si="15">SUM(R3,R17,R22,R25,R26,R51,R52,R71,R74,R75,R76)</f>
        <v>145236.40589077669</v>
      </c>
      <c r="S2" s="28">
        <f t="shared" ref="S2" si="16">SUM(S3,S17,S22,S25,S26,S51,S52,S71,S74,S75,S76)</f>
        <v>149929.9121589117</v>
      </c>
      <c r="T2" s="28">
        <f t="shared" ref="T2" si="17">SUM(T3,T17,T22,T25,T26,T51,T52,T71,T74,T75,T76)</f>
        <v>151979.10012548289</v>
      </c>
      <c r="U2" s="28">
        <f t="shared" ref="U2" si="18">SUM(U3,U17,U22,U25,U26,U51,U52,U71,U74,U75,U76)</f>
        <v>147833.17340486488</v>
      </c>
      <c r="V2" s="28">
        <f t="shared" ref="V2" si="19">SUM(V3,V17,V22,V25,V26,V51,V52,V71,V74,V75,V76)</f>
        <v>144375.10694930181</v>
      </c>
      <c r="W2" s="28">
        <f t="shared" ref="W2:X2" si="20">SUM(W3,W17,W22,W25,W26,W51,W52,W71,W74,W75,W76)</f>
        <v>137528.77669199681</v>
      </c>
      <c r="X2" s="28">
        <f t="shared" si="20"/>
        <v>145739.12664095472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21">SUM(C4,C8,C11)</f>
        <v>62638.240372562279</v>
      </c>
      <c r="D3" s="29">
        <f t="shared" ref="D3" si="22">SUM(D4,D8,D11)</f>
        <v>62507.315605931915</v>
      </c>
      <c r="E3" s="29">
        <f t="shared" ref="E3" si="23">SUM(E4,E8,E11)</f>
        <v>61646.371575388446</v>
      </c>
      <c r="F3" s="29">
        <f t="shared" ref="F3" si="24">SUM(F4,F8,F11)</f>
        <v>68170.575232759613</v>
      </c>
      <c r="G3" s="29">
        <f t="shared" ref="G3" si="25">SUM(G4,G8,G11)</f>
        <v>64334.347175524919</v>
      </c>
      <c r="H3" s="29">
        <f t="shared" ref="H3" si="26">SUM(H4,H8,H11)</f>
        <v>63457.27899022265</v>
      </c>
      <c r="I3" s="29">
        <f t="shared" ref="I3" si="27">SUM(I4,I8,I11)</f>
        <v>66296.666197399827</v>
      </c>
      <c r="J3" s="29">
        <f t="shared" ref="J3" si="28">SUM(J4,J8,J11)</f>
        <v>63184.194435265126</v>
      </c>
      <c r="K3" s="29">
        <f t="shared" ref="K3" si="29">SUM(K4,K8,K11)</f>
        <v>61754.253480592728</v>
      </c>
      <c r="L3" s="29">
        <f t="shared" ref="L3" si="30">SUM(L4,L8,L11)</f>
        <v>59679.774441994166</v>
      </c>
      <c r="M3" s="29">
        <f t="shared" ref="M3" si="31">SUM(M4,M8,M11)</f>
        <v>60794.558641829513</v>
      </c>
      <c r="N3" s="29">
        <f t="shared" ref="N3" si="32">SUM(N4,N8,N11)</f>
        <v>58990.398816352761</v>
      </c>
      <c r="O3" s="29">
        <f t="shared" ref="O3" si="33">SUM(O4,O8,O11)</f>
        <v>56152.055794017979</v>
      </c>
      <c r="P3" s="29">
        <f t="shared" ref="P3" si="34">SUM(P4,P8,P11)</f>
        <v>56684.591452704408</v>
      </c>
      <c r="Q3" s="29">
        <f t="shared" ref="Q3" si="35">SUM(Q4,Q8,Q11)</f>
        <v>53197.321054134263</v>
      </c>
      <c r="R3" s="29">
        <f t="shared" ref="R3" si="36">SUM(R4,R8,R11)</f>
        <v>52892.142838010892</v>
      </c>
      <c r="S3" s="29">
        <f t="shared" ref="S3" si="37">SUM(S4,S8,S11)</f>
        <v>52554.706339843477</v>
      </c>
      <c r="T3" s="29">
        <f t="shared" ref="T3" si="38">SUM(T4,T8,T11)</f>
        <v>51809.501199198923</v>
      </c>
      <c r="U3" s="29">
        <f t="shared" ref="U3" si="39">SUM(U4,U8,U11)</f>
        <v>49406.604982926721</v>
      </c>
      <c r="V3" s="29">
        <f t="shared" ref="V3" si="40">SUM(V4,V8,V11)</f>
        <v>43619.989114853342</v>
      </c>
      <c r="W3" s="29">
        <f t="shared" ref="W3:X3" si="41">SUM(W4,W8,W11)</f>
        <v>38366.895506624649</v>
      </c>
      <c r="X3" s="29">
        <f t="shared" si="41"/>
        <v>43145.663764467397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42">SUM(C5:C7)</f>
        <v>38859.598133466883</v>
      </c>
      <c r="D4" s="42">
        <f t="shared" ref="D4" si="43">SUM(D5:D7)</f>
        <v>39992.082426063491</v>
      </c>
      <c r="E4" s="42">
        <f t="shared" ref="E4" si="44">SUM(E5:E7)</f>
        <v>39851.965077198533</v>
      </c>
      <c r="F4" s="42">
        <f t="shared" ref="F4" si="45">SUM(F5:F7)</f>
        <v>43928.200921275675</v>
      </c>
      <c r="G4" s="42">
        <f t="shared" ref="G4" si="46">SUM(G5:G7)</f>
        <v>41771.667341407352</v>
      </c>
      <c r="H4" s="42">
        <f t="shared" ref="H4" si="47">SUM(H5:H7)</f>
        <v>39256.910177565471</v>
      </c>
      <c r="I4" s="42">
        <f t="shared" ref="I4" si="48">SUM(I5:I7)</f>
        <v>42548.263431200496</v>
      </c>
      <c r="J4" s="42">
        <f t="shared" ref="J4" si="49">SUM(J5:J7)</f>
        <v>40351.340659564696</v>
      </c>
      <c r="K4" s="42">
        <f t="shared" ref="K4" si="50">SUM(K5:K7)</f>
        <v>37764.105278700386</v>
      </c>
      <c r="L4" s="42">
        <f t="shared" ref="L4" si="51">SUM(L5:L7)</f>
        <v>36592.743354242513</v>
      </c>
      <c r="M4" s="42">
        <f t="shared" ref="M4" si="52">SUM(M5:M7)</f>
        <v>37543.394001335684</v>
      </c>
      <c r="N4" s="42">
        <f t="shared" ref="N4" si="53">SUM(N5:N7)</f>
        <v>35050.383010898368</v>
      </c>
      <c r="O4" s="42">
        <f t="shared" ref="O4" si="54">SUM(O5:O7)</f>
        <v>33108.790956162666</v>
      </c>
      <c r="P4" s="42">
        <f t="shared" ref="P4" si="55">SUM(P5:P7)</f>
        <v>34085.647205502995</v>
      </c>
      <c r="Q4" s="42">
        <f t="shared" ref="Q4" si="56">SUM(Q5:Q7)</f>
        <v>31711.345831992901</v>
      </c>
      <c r="R4" s="42">
        <f t="shared" ref="R4" si="57">SUM(R5:R7)</f>
        <v>31419.384946072685</v>
      </c>
      <c r="S4" s="42">
        <f t="shared" ref="S4" si="58">SUM(S5:S7)</f>
        <v>31881.142327852875</v>
      </c>
      <c r="T4" s="42">
        <f t="shared" ref="T4" si="59">SUM(T5:T7)</f>
        <v>31566.278521418168</v>
      </c>
      <c r="U4" s="42">
        <f t="shared" ref="U4" si="60">SUM(U5:U7)</f>
        <v>30407.464821857684</v>
      </c>
      <c r="V4" s="42">
        <f t="shared" ref="V4" si="61">SUM(V5:V7)</f>
        <v>26737.217399695335</v>
      </c>
      <c r="W4" s="42">
        <f t="shared" ref="W4:X4" si="62">SUM(W5:W7)</f>
        <v>23093.20818042992</v>
      </c>
      <c r="X4" s="42">
        <f t="shared" si="62"/>
        <v>26742.088745550798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66.636113499570072</v>
      </c>
      <c r="G5" s="30">
        <v>187.85709372312979</v>
      </c>
      <c r="H5" s="30">
        <v>242.9784178847807</v>
      </c>
      <c r="I5" s="30">
        <v>237.00713671539125</v>
      </c>
      <c r="J5" s="30">
        <v>223.13877901977645</v>
      </c>
      <c r="K5" s="30">
        <v>269.3099742046432</v>
      </c>
      <c r="L5" s="30">
        <v>703.64797936371451</v>
      </c>
      <c r="M5" s="30">
        <v>683.50068787618227</v>
      </c>
      <c r="N5" s="30">
        <v>839.16569217540848</v>
      </c>
      <c r="O5" s="30">
        <v>688.42992261392942</v>
      </c>
      <c r="P5" s="30">
        <v>649.22562338779016</v>
      </c>
      <c r="Q5" s="30">
        <v>901.22665520206351</v>
      </c>
      <c r="R5" s="30">
        <v>322.91625107480644</v>
      </c>
      <c r="S5" s="30">
        <v>123.80842648323301</v>
      </c>
      <c r="T5" s="30">
        <v>146.20257953568358</v>
      </c>
      <c r="U5" s="30">
        <v>199.61410146173691</v>
      </c>
      <c r="V5" s="30">
        <v>76.689853826311264</v>
      </c>
      <c r="W5" s="30">
        <v>84.672055030094583</v>
      </c>
      <c r="X5" s="30">
        <v>64.389509888220118</v>
      </c>
    </row>
    <row r="6" spans="1:24" ht="11.25" customHeight="1" x14ac:dyDescent="0.2">
      <c r="A6" s="39" t="s">
        <v>7</v>
      </c>
      <c r="B6" s="23" t="s">
        <v>8</v>
      </c>
      <c r="C6" s="30">
        <v>870.99185967325866</v>
      </c>
      <c r="D6" s="30">
        <v>1088.7398245915733</v>
      </c>
      <c r="E6" s="30">
        <v>1361.6249527085122</v>
      </c>
      <c r="F6" s="30">
        <v>1837.6085984522781</v>
      </c>
      <c r="G6" s="30">
        <v>1934.4883920894238</v>
      </c>
      <c r="H6" s="30">
        <v>1551.8787618228719</v>
      </c>
      <c r="I6" s="30">
        <v>1256.080997420464</v>
      </c>
      <c r="J6" s="30">
        <v>1190.2431642304382</v>
      </c>
      <c r="K6" s="30">
        <v>1141.2423043852109</v>
      </c>
      <c r="L6" s="30">
        <v>930.17635425623382</v>
      </c>
      <c r="M6" s="30">
        <v>733.13791917454853</v>
      </c>
      <c r="N6" s="30">
        <v>782.46586414445392</v>
      </c>
      <c r="O6" s="30">
        <v>999.10154772141004</v>
      </c>
      <c r="P6" s="30">
        <v>241.72115219260533</v>
      </c>
      <c r="Q6" s="30">
        <v>369.78022355975924</v>
      </c>
      <c r="R6" s="30">
        <v>68.621496130696471</v>
      </c>
      <c r="S6" s="30">
        <v>329.87257093723133</v>
      </c>
      <c r="T6" s="30">
        <v>570.43112639724848</v>
      </c>
      <c r="U6" s="30">
        <v>433.29845227858993</v>
      </c>
      <c r="V6" s="30">
        <v>3.3448839208942389</v>
      </c>
      <c r="W6" s="30">
        <v>12.05932932072227</v>
      </c>
      <c r="X6" s="30">
        <v>32.383490971625108</v>
      </c>
    </row>
    <row r="7" spans="1:24" ht="11.25" customHeight="1" x14ac:dyDescent="0.2">
      <c r="A7" s="39" t="s">
        <v>9</v>
      </c>
      <c r="B7" s="23" t="s">
        <v>10</v>
      </c>
      <c r="C7" s="30">
        <v>37988.606273793623</v>
      </c>
      <c r="D7" s="30">
        <v>38903.342601471915</v>
      </c>
      <c r="E7" s="30">
        <v>38490.340124490023</v>
      </c>
      <c r="F7" s="30">
        <v>42023.956209323827</v>
      </c>
      <c r="G7" s="30">
        <v>39649.321855594797</v>
      </c>
      <c r="H7" s="30">
        <v>37462.05299785782</v>
      </c>
      <c r="I7" s="30">
        <v>41055.175297064641</v>
      </c>
      <c r="J7" s="30">
        <v>38937.958716314482</v>
      </c>
      <c r="K7" s="30">
        <v>36353.553000110529</v>
      </c>
      <c r="L7" s="30">
        <v>34958.919020622568</v>
      </c>
      <c r="M7" s="30">
        <v>36126.755394284955</v>
      </c>
      <c r="N7" s="30">
        <v>33428.751454578509</v>
      </c>
      <c r="O7" s="30">
        <v>31421.259485827326</v>
      </c>
      <c r="P7" s="30">
        <v>33194.700429922603</v>
      </c>
      <c r="Q7" s="30">
        <v>30440.338953231079</v>
      </c>
      <c r="R7" s="30">
        <v>31027.847198867181</v>
      </c>
      <c r="S7" s="30">
        <v>31427.461330432408</v>
      </c>
      <c r="T7" s="30">
        <v>30849.644815485237</v>
      </c>
      <c r="U7" s="30">
        <v>29774.552268117357</v>
      </c>
      <c r="V7" s="30">
        <v>26657.182661948129</v>
      </c>
      <c r="W7" s="30">
        <v>22996.476796079103</v>
      </c>
      <c r="X7" s="30">
        <v>26645.315744690954</v>
      </c>
    </row>
    <row r="8" spans="1:24" ht="11.25" customHeight="1" x14ac:dyDescent="0.2">
      <c r="A8" s="40" t="s">
        <v>343</v>
      </c>
      <c r="B8" s="41" t="s">
        <v>344</v>
      </c>
      <c r="C8" s="42">
        <f t="shared" ref="C8" si="63">SUM(C9:C10)</f>
        <v>23275.779212440197</v>
      </c>
      <c r="D8" s="42">
        <f t="shared" ref="D8" si="64">SUM(D9:D10)</f>
        <v>21951.342896119502</v>
      </c>
      <c r="E8" s="42">
        <f t="shared" ref="E8" si="65">SUM(E9:E10)</f>
        <v>21176.429799995592</v>
      </c>
      <c r="F8" s="42">
        <f t="shared" ref="F8" si="66">SUM(F9:F10)</f>
        <v>23638.465197124518</v>
      </c>
      <c r="G8" s="42">
        <f t="shared" ref="G8" si="67">SUM(G9:G10)</f>
        <v>22016.177512535458</v>
      </c>
      <c r="H8" s="42">
        <f t="shared" ref="H8" si="68">SUM(H9:H10)</f>
        <v>23565.48600956173</v>
      </c>
      <c r="I8" s="42">
        <f t="shared" ref="I8" si="69">SUM(I9:I10)</f>
        <v>23232.25865613914</v>
      </c>
      <c r="J8" s="42">
        <f t="shared" ref="J8" si="70">SUM(J9:J10)</f>
        <v>22253.825658761481</v>
      </c>
      <c r="K8" s="42">
        <f t="shared" ref="K8" si="71">SUM(K9:K10)</f>
        <v>23371.608649011865</v>
      </c>
      <c r="L8" s="42">
        <f t="shared" ref="L8" si="72">SUM(L9:L10)</f>
        <v>22631.454217588282</v>
      </c>
      <c r="M8" s="42">
        <f t="shared" ref="M8" si="73">SUM(M9:M10)</f>
        <v>22791.316059238452</v>
      </c>
      <c r="N8" s="42">
        <f t="shared" ref="N8" si="74">SUM(N9:N10)</f>
        <v>23534.485280948807</v>
      </c>
      <c r="O8" s="42">
        <f t="shared" ref="O8" si="75">SUM(O9:O10)</f>
        <v>22597.882292713442</v>
      </c>
      <c r="P8" s="42">
        <f t="shared" ref="P8" si="76">SUM(P9:P10)</f>
        <v>22087.202716676908</v>
      </c>
      <c r="Q8" s="42">
        <f t="shared" ref="Q8" si="77">SUM(Q9:Q10)</f>
        <v>20985.116838650385</v>
      </c>
      <c r="R8" s="42">
        <f t="shared" ref="R8" si="78">SUM(R9:R10)</f>
        <v>20971.775518765378</v>
      </c>
      <c r="S8" s="42">
        <f t="shared" ref="S8" si="79">SUM(S9:S10)</f>
        <v>20133.457133228778</v>
      </c>
      <c r="T8" s="42">
        <f t="shared" ref="T8" si="80">SUM(T9:T10)</f>
        <v>19804.696194547738</v>
      </c>
      <c r="U8" s="42">
        <f t="shared" ref="U8" si="81">SUM(U9:U10)</f>
        <v>18597.56886519452</v>
      </c>
      <c r="V8" s="42">
        <f t="shared" ref="V8" si="82">SUM(V9:V10)</f>
        <v>16529.495532870813</v>
      </c>
      <c r="W8" s="42">
        <f t="shared" ref="W8:X8" si="83">SUM(W9:W10)</f>
        <v>14978.561444853369</v>
      </c>
      <c r="X8" s="42">
        <f t="shared" si="83"/>
        <v>16091.632370593292</v>
      </c>
    </row>
    <row r="9" spans="1:24" ht="11.25" customHeight="1" x14ac:dyDescent="0.2">
      <c r="A9" s="39" t="s">
        <v>11</v>
      </c>
      <c r="B9" s="23" t="s">
        <v>12</v>
      </c>
      <c r="C9" s="30">
        <v>178.92201203783324</v>
      </c>
      <c r="D9" s="30">
        <v>182.30894239036977</v>
      </c>
      <c r="E9" s="30">
        <v>207.55898538263108</v>
      </c>
      <c r="F9" s="30">
        <v>208.5039552880481</v>
      </c>
      <c r="G9" s="30">
        <v>467.48142734307817</v>
      </c>
      <c r="H9" s="30">
        <v>479.64686156491831</v>
      </c>
      <c r="I9" s="30">
        <v>515.26655202063625</v>
      </c>
      <c r="J9" s="30">
        <v>824.73396388650042</v>
      </c>
      <c r="K9" s="30">
        <v>519.86766981943242</v>
      </c>
      <c r="L9" s="30">
        <v>433.17919174548581</v>
      </c>
      <c r="M9" s="30">
        <v>440.47996560619083</v>
      </c>
      <c r="N9" s="30">
        <v>551.90584694754943</v>
      </c>
      <c r="O9" s="30">
        <v>611.24006878761816</v>
      </c>
      <c r="P9" s="30">
        <v>393.53903697334476</v>
      </c>
      <c r="Q9" s="30">
        <v>332.08486672398965</v>
      </c>
      <c r="R9" s="30">
        <v>263.06319862424766</v>
      </c>
      <c r="S9" s="30">
        <v>244.76603611349958</v>
      </c>
      <c r="T9" s="30">
        <v>288.33276010318139</v>
      </c>
      <c r="U9" s="30">
        <v>285.90000000000003</v>
      </c>
      <c r="V9" s="30">
        <v>272.28976784178849</v>
      </c>
      <c r="W9" s="30">
        <v>209.32098022355979</v>
      </c>
      <c r="X9" s="30">
        <v>177.89914015477217</v>
      </c>
    </row>
    <row r="10" spans="1:24" ht="11.25" customHeight="1" x14ac:dyDescent="0.2">
      <c r="A10" s="39" t="s">
        <v>13</v>
      </c>
      <c r="B10" s="23" t="s">
        <v>14</v>
      </c>
      <c r="C10" s="30">
        <v>23096.857200402363</v>
      </c>
      <c r="D10" s="30">
        <v>21769.033953729133</v>
      </c>
      <c r="E10" s="30">
        <v>20968.870814612961</v>
      </c>
      <c r="F10" s="30">
        <v>23429.96124183647</v>
      </c>
      <c r="G10" s="30">
        <v>21548.69608519238</v>
      </c>
      <c r="H10" s="30">
        <v>23085.839147996812</v>
      </c>
      <c r="I10" s="30">
        <v>22716.992104118504</v>
      </c>
      <c r="J10" s="30">
        <v>21429.09169487498</v>
      </c>
      <c r="K10" s="30">
        <v>22851.740979192433</v>
      </c>
      <c r="L10" s="30">
        <v>22198.275025842795</v>
      </c>
      <c r="M10" s="30">
        <v>22350.836093632261</v>
      </c>
      <c r="N10" s="30">
        <v>22982.579434001258</v>
      </c>
      <c r="O10" s="30">
        <v>21986.642223925825</v>
      </c>
      <c r="P10" s="30">
        <v>21693.663679703564</v>
      </c>
      <c r="Q10" s="30">
        <v>20653.031971926397</v>
      </c>
      <c r="R10" s="30">
        <v>20708.71232014113</v>
      </c>
      <c r="S10" s="30">
        <v>19888.691097115279</v>
      </c>
      <c r="T10" s="30">
        <v>19516.363434444556</v>
      </c>
      <c r="U10" s="30">
        <v>18311.668865194519</v>
      </c>
      <c r="V10" s="30">
        <v>16257.205765029024</v>
      </c>
      <c r="W10" s="30">
        <v>14769.240464629809</v>
      </c>
      <c r="X10" s="30">
        <v>15913.73323043852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" si="84">SUM(C12:C16)</f>
        <v>502.86302665520213</v>
      </c>
      <c r="D11" s="42">
        <f t="shared" ref="D11" si="85">SUM(D12:D16)</f>
        <v>563.89028374892507</v>
      </c>
      <c r="E11" s="42">
        <f t="shared" ref="E11" si="86">SUM(E12:E16)</f>
        <v>617.97669819432508</v>
      </c>
      <c r="F11" s="42">
        <f t="shared" ref="F11" si="87">SUM(F12:F16)</f>
        <v>603.90911435941518</v>
      </c>
      <c r="G11" s="42">
        <f t="shared" ref="G11" si="88">SUM(G12:G16)</f>
        <v>546.50232158211509</v>
      </c>
      <c r="H11" s="42">
        <f t="shared" ref="H11" si="89">SUM(H12:H16)</f>
        <v>634.8828030954428</v>
      </c>
      <c r="I11" s="42">
        <f t="shared" ref="I11" si="90">SUM(I12:I16)</f>
        <v>516.14411006018918</v>
      </c>
      <c r="J11" s="42">
        <f t="shared" ref="J11" si="91">SUM(J12:J16)</f>
        <v>579.0281169389508</v>
      </c>
      <c r="K11" s="42">
        <f t="shared" ref="K11" si="92">SUM(K12:K16)</f>
        <v>618.53955288048144</v>
      </c>
      <c r="L11" s="42">
        <f t="shared" ref="L11" si="93">SUM(L12:L16)</f>
        <v>455.57687016337064</v>
      </c>
      <c r="M11" s="42">
        <f t="shared" ref="M11" si="94">SUM(M12:M16)</f>
        <v>459.84858125537403</v>
      </c>
      <c r="N11" s="42">
        <f t="shared" ref="N11" si="95">SUM(N12:N16)</f>
        <v>405.53052450558891</v>
      </c>
      <c r="O11" s="42">
        <f t="shared" ref="O11" si="96">SUM(O12:O16)</f>
        <v>445.3825451418744</v>
      </c>
      <c r="P11" s="42">
        <f t="shared" ref="P11" si="97">SUM(P12:P16)</f>
        <v>511.74153052450544</v>
      </c>
      <c r="Q11" s="42">
        <f t="shared" ref="Q11" si="98">SUM(Q12:Q16)</f>
        <v>500.85838349097168</v>
      </c>
      <c r="R11" s="42">
        <f t="shared" ref="R11" si="99">SUM(R12:R16)</f>
        <v>500.98237317282872</v>
      </c>
      <c r="S11" s="42">
        <f t="shared" ref="S11" si="100">SUM(S12:S16)</f>
        <v>540.10687876182271</v>
      </c>
      <c r="T11" s="42">
        <f t="shared" ref="T11" si="101">SUM(T12:T16)</f>
        <v>438.52648323301798</v>
      </c>
      <c r="U11" s="42">
        <f t="shared" ref="U11" si="102">SUM(U12:U16)</f>
        <v>401.57129587452386</v>
      </c>
      <c r="V11" s="42">
        <f t="shared" ref="V11" si="103">SUM(V12:V16)</f>
        <v>353.27618228718836</v>
      </c>
      <c r="W11" s="42">
        <f t="shared" ref="W11:X11" si="104">SUM(W12:W16)</f>
        <v>295.12588134135848</v>
      </c>
      <c r="X11" s="42">
        <f t="shared" si="104"/>
        <v>311.94264832330168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0.54067067927773005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5.452020636285468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</row>
    <row r="13" spans="1:24" ht="11.25" customHeight="1" x14ac:dyDescent="0.2">
      <c r="A13" s="39" t="s">
        <v>17</v>
      </c>
      <c r="B13" s="23" t="s">
        <v>18</v>
      </c>
      <c r="C13" s="30">
        <v>0</v>
      </c>
      <c r="D13" s="30">
        <v>0</v>
      </c>
      <c r="E13" s="30">
        <v>1.35743766122098</v>
      </c>
      <c r="F13" s="30">
        <v>0</v>
      </c>
      <c r="G13" s="30">
        <v>0</v>
      </c>
      <c r="H13" s="30">
        <v>0</v>
      </c>
      <c r="I13" s="30">
        <v>0.69982803095442814</v>
      </c>
      <c r="J13" s="30">
        <v>3.4990541702493552</v>
      </c>
      <c r="K13" s="30">
        <v>1.3996560619088561</v>
      </c>
      <c r="L13" s="30">
        <v>6.1281169389509884</v>
      </c>
      <c r="M13" s="30">
        <v>1.3996560619088561</v>
      </c>
      <c r="N13" s="30">
        <v>2.799312123817713</v>
      </c>
      <c r="O13" s="30">
        <v>2.799312123817713</v>
      </c>
      <c r="P13" s="30">
        <v>1.3996560619088561</v>
      </c>
      <c r="Q13" s="30">
        <v>2.799312123817713</v>
      </c>
      <c r="R13" s="30">
        <v>2.799312123817713</v>
      </c>
      <c r="S13" s="30">
        <v>0</v>
      </c>
      <c r="T13" s="30">
        <v>0</v>
      </c>
      <c r="U13" s="30">
        <v>4.0559777053155244E-3</v>
      </c>
      <c r="V13" s="30">
        <v>0</v>
      </c>
      <c r="W13" s="30">
        <v>0</v>
      </c>
      <c r="X13" s="30">
        <v>0.30042992261392948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12.550730868443679</v>
      </c>
      <c r="D15" s="30">
        <v>9.3468615649183135</v>
      </c>
      <c r="E15" s="30">
        <v>83.529664660361135</v>
      </c>
      <c r="F15" s="30">
        <v>81.376870163370583</v>
      </c>
      <c r="G15" s="30">
        <v>66.594840928632834</v>
      </c>
      <c r="H15" s="30">
        <v>65.74969905417025</v>
      </c>
      <c r="I15" s="30">
        <v>32.961650902837491</v>
      </c>
      <c r="J15" s="30">
        <v>28.379621668099741</v>
      </c>
      <c r="K15" s="30">
        <v>10.496044711951848</v>
      </c>
      <c r="L15" s="30">
        <v>0.88374892519346515</v>
      </c>
      <c r="M15" s="30">
        <v>4.4110060189165949</v>
      </c>
      <c r="N15" s="30">
        <v>0</v>
      </c>
      <c r="O15" s="30">
        <v>0</v>
      </c>
      <c r="P15" s="30">
        <v>0</v>
      </c>
      <c r="Q15" s="30">
        <v>2.532244196044712</v>
      </c>
      <c r="R15" s="30">
        <v>4.3949269131556319</v>
      </c>
      <c r="S15" s="30">
        <v>4.1945829750644883</v>
      </c>
      <c r="T15" s="30">
        <v>2.823645743766122</v>
      </c>
      <c r="U15" s="30">
        <v>3.042906276870164</v>
      </c>
      <c r="V15" s="30">
        <v>2.8964746345657781</v>
      </c>
      <c r="W15" s="30">
        <v>3.2926913155631978</v>
      </c>
      <c r="X15" s="30">
        <v>1.656147893379192</v>
      </c>
    </row>
    <row r="16" spans="1:24" ht="11.25" customHeight="1" x14ac:dyDescent="0.2">
      <c r="A16" s="39" t="s">
        <v>23</v>
      </c>
      <c r="B16" s="23" t="s">
        <v>24</v>
      </c>
      <c r="C16" s="30">
        <v>490.31229578675845</v>
      </c>
      <c r="D16" s="30">
        <v>554.54342218400677</v>
      </c>
      <c r="E16" s="30">
        <v>532.54892519346527</v>
      </c>
      <c r="F16" s="30">
        <v>522.53224419604464</v>
      </c>
      <c r="G16" s="30">
        <v>479.90748065348225</v>
      </c>
      <c r="H16" s="30">
        <v>569.13310404127253</v>
      </c>
      <c r="I16" s="30">
        <v>482.48263112639722</v>
      </c>
      <c r="J16" s="30">
        <v>547.14944110060173</v>
      </c>
      <c r="K16" s="30">
        <v>601.19183147033527</v>
      </c>
      <c r="L16" s="30">
        <v>448.56500429922619</v>
      </c>
      <c r="M16" s="30">
        <v>454.03791917454856</v>
      </c>
      <c r="N16" s="30">
        <v>402.73121238177123</v>
      </c>
      <c r="O16" s="30">
        <v>442.58323301805672</v>
      </c>
      <c r="P16" s="30">
        <v>510.34187446259659</v>
      </c>
      <c r="Q16" s="30">
        <v>495.52682717110923</v>
      </c>
      <c r="R16" s="30">
        <v>493.78813413585539</v>
      </c>
      <c r="S16" s="30">
        <v>535.91229578675825</v>
      </c>
      <c r="T16" s="30">
        <v>435.70283748925186</v>
      </c>
      <c r="U16" s="30">
        <v>398.52433361994838</v>
      </c>
      <c r="V16" s="30">
        <v>350.37970765262259</v>
      </c>
      <c r="W16" s="30">
        <v>291.83319002579526</v>
      </c>
      <c r="X16" s="30">
        <v>309.98607050730857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" si="105">SUM(C18:C21)</f>
        <v>2656.2070987233883</v>
      </c>
      <c r="D17" s="31">
        <f t="shared" ref="D17" si="106">SUM(D18:D21)</f>
        <v>2762.1231952696821</v>
      </c>
      <c r="E17" s="31">
        <f t="shared" ref="E17" si="107">SUM(E18:E21)</f>
        <v>2869.2135615665907</v>
      </c>
      <c r="F17" s="31">
        <f t="shared" ref="F17" si="108">SUM(F18:F21)</f>
        <v>3244.7110948529962</v>
      </c>
      <c r="G17" s="31">
        <f t="shared" ref="G17" si="109">SUM(G18:G21)</f>
        <v>3218.0185157655119</v>
      </c>
      <c r="H17" s="31">
        <f t="shared" ref="H17" si="110">SUM(H18:H21)</f>
        <v>3105.9310340459892</v>
      </c>
      <c r="I17" s="31">
        <f t="shared" ref="I17" si="111">SUM(I18:I21)</f>
        <v>3424.6387134722781</v>
      </c>
      <c r="J17" s="31">
        <f t="shared" ref="J17" si="112">SUM(J18:J21)</f>
        <v>3621.7719939601834</v>
      </c>
      <c r="K17" s="31">
        <f t="shared" ref="K17" si="113">SUM(K18:K21)</f>
        <v>3664.0177930041841</v>
      </c>
      <c r="L17" s="31">
        <f t="shared" ref="L17" si="114">SUM(L18:L21)</f>
        <v>2729.9136637728429</v>
      </c>
      <c r="M17" s="31">
        <f t="shared" ref="M17" si="115">SUM(M18:M21)</f>
        <v>3436.0108831084926</v>
      </c>
      <c r="N17" s="31">
        <f t="shared" ref="N17" si="116">SUM(N18:N21)</f>
        <v>3380.0049406849093</v>
      </c>
      <c r="O17" s="31">
        <f t="shared" ref="O17" si="117">SUM(O18:O21)</f>
        <v>3045.9023240498759</v>
      </c>
      <c r="P17" s="31">
        <f t="shared" ref="P17" si="118">SUM(P18:P21)</f>
        <v>2901.3102580765762</v>
      </c>
      <c r="Q17" s="31">
        <f t="shared" ref="Q17" si="119">SUM(Q18:Q21)</f>
        <v>2947.8141679179735</v>
      </c>
      <c r="R17" s="31">
        <f t="shared" ref="R17" si="120">SUM(R18:R21)</f>
        <v>3647.1114470391176</v>
      </c>
      <c r="S17" s="31">
        <f t="shared" ref="S17" si="121">SUM(S18:S21)</f>
        <v>3682.0563894432348</v>
      </c>
      <c r="T17" s="31">
        <f t="shared" ref="T17" si="122">SUM(T18:T21)</f>
        <v>3539.5554153732191</v>
      </c>
      <c r="U17" s="31">
        <f t="shared" ref="U17" si="123">SUM(U18:U21)</f>
        <v>3141.0775151657176</v>
      </c>
      <c r="V17" s="31">
        <f t="shared" ref="V17" si="124">SUM(V18:V21)</f>
        <v>2929.0251551165861</v>
      </c>
      <c r="W17" s="31">
        <f t="shared" ref="W17:X17" si="125">SUM(W18:W21)</f>
        <v>2483.4144536592107</v>
      </c>
      <c r="X17" s="31">
        <f t="shared" si="125"/>
        <v>2459.2473333931002</v>
      </c>
    </row>
    <row r="18" spans="1:24" ht="11.25" customHeight="1" x14ac:dyDescent="0.2">
      <c r="A18" s="22" t="s">
        <v>27</v>
      </c>
      <c r="B18" s="23" t="s">
        <v>28</v>
      </c>
      <c r="C18" s="30">
        <v>286.1568357695615</v>
      </c>
      <c r="D18" s="30">
        <v>311.53009458297504</v>
      </c>
      <c r="E18" s="30">
        <v>320.86509028374888</v>
      </c>
      <c r="F18" s="30">
        <v>339.71797076526224</v>
      </c>
      <c r="G18" s="30">
        <v>333.06852966466033</v>
      </c>
      <c r="H18" s="30">
        <v>356.40300945829739</v>
      </c>
      <c r="I18" s="30">
        <v>370.31186586414435</v>
      </c>
      <c r="J18" s="30">
        <v>371.88641444539979</v>
      </c>
      <c r="K18" s="30">
        <v>394.43482373172827</v>
      </c>
      <c r="L18" s="30">
        <v>378.66672398968194</v>
      </c>
      <c r="M18" s="30">
        <v>400.80490111779869</v>
      </c>
      <c r="N18" s="30">
        <v>401.46680997420458</v>
      </c>
      <c r="O18" s="30">
        <v>367.69939810834046</v>
      </c>
      <c r="P18" s="30">
        <v>374.77205503009452</v>
      </c>
      <c r="Q18" s="30">
        <v>383.94926913155632</v>
      </c>
      <c r="R18" s="30">
        <v>376.70636285468612</v>
      </c>
      <c r="S18" s="30">
        <v>371.51969045571792</v>
      </c>
      <c r="T18" s="30">
        <v>332.94677558039547</v>
      </c>
      <c r="U18" s="30">
        <v>315.6602751504729</v>
      </c>
      <c r="V18" s="30">
        <v>284.23018056749788</v>
      </c>
      <c r="W18" s="30">
        <v>210.3528804815133</v>
      </c>
      <c r="X18" s="30">
        <v>13.595442820292346</v>
      </c>
    </row>
    <row r="19" spans="1:24" ht="11.25" customHeight="1" x14ac:dyDescent="0.2">
      <c r="A19" s="22" t="s">
        <v>29</v>
      </c>
      <c r="B19" s="23" t="s">
        <v>30</v>
      </c>
      <c r="C19" s="30">
        <v>833.48310904153072</v>
      </c>
      <c r="D19" s="30">
        <v>805.92422708395588</v>
      </c>
      <c r="E19" s="30">
        <v>824.33479974371937</v>
      </c>
      <c r="F19" s="30">
        <v>833.45881626314235</v>
      </c>
      <c r="G19" s="30">
        <v>803.57509358150514</v>
      </c>
      <c r="H19" s="30">
        <v>810.95442183618695</v>
      </c>
      <c r="I19" s="30">
        <v>976.93424227709295</v>
      </c>
      <c r="J19" s="30">
        <v>1076.2963089631958</v>
      </c>
      <c r="K19" s="30">
        <v>1015.3509917207816</v>
      </c>
      <c r="L19" s="30">
        <v>801.16917115204785</v>
      </c>
      <c r="M19" s="30">
        <v>1027.3424792733554</v>
      </c>
      <c r="N19" s="30">
        <v>1037.5718366436374</v>
      </c>
      <c r="O19" s="30">
        <v>940.46784425623855</v>
      </c>
      <c r="P19" s="30">
        <v>905.38093735430664</v>
      </c>
      <c r="Q19" s="30">
        <v>876.74633228550476</v>
      </c>
      <c r="R19" s="30">
        <v>1111.8040561511582</v>
      </c>
      <c r="S19" s="30">
        <v>1217.9131947312744</v>
      </c>
      <c r="T19" s="30">
        <v>1246.1060369330601</v>
      </c>
      <c r="U19" s="30">
        <v>1020.4797644755724</v>
      </c>
      <c r="V19" s="30">
        <v>979.8776916600084</v>
      </c>
      <c r="W19" s="30">
        <v>818.77373138922007</v>
      </c>
      <c r="X19" s="30">
        <v>891.7847177439171</v>
      </c>
    </row>
    <row r="20" spans="1:24" ht="11.25" customHeight="1" x14ac:dyDescent="0.2">
      <c r="A20" s="22" t="s">
        <v>31</v>
      </c>
      <c r="B20" s="23" t="s">
        <v>32</v>
      </c>
      <c r="C20" s="30">
        <v>1400.5921754084266</v>
      </c>
      <c r="D20" s="30">
        <v>1495.3185726569218</v>
      </c>
      <c r="E20" s="30">
        <v>1567.1635425623385</v>
      </c>
      <c r="F20" s="30">
        <v>1727.8349957007738</v>
      </c>
      <c r="G20" s="30">
        <v>1741.6165950128975</v>
      </c>
      <c r="H20" s="30">
        <v>1587.0881341358556</v>
      </c>
      <c r="I20" s="30">
        <v>1757.4346517626827</v>
      </c>
      <c r="J20" s="30">
        <v>1849.0694941113475</v>
      </c>
      <c r="K20" s="30">
        <v>1966.2555373109171</v>
      </c>
      <c r="L20" s="30">
        <v>1285.4125923628415</v>
      </c>
      <c r="M20" s="30">
        <v>1731.5906738265389</v>
      </c>
      <c r="N20" s="30">
        <v>1686.0214101461734</v>
      </c>
      <c r="O20" s="30">
        <v>1455.920808254514</v>
      </c>
      <c r="P20" s="30">
        <v>1338.5936371453138</v>
      </c>
      <c r="Q20" s="30">
        <v>1404.2545080314371</v>
      </c>
      <c r="R20" s="30">
        <v>1805.5044674141845</v>
      </c>
      <c r="S20" s="30">
        <v>1837.8227303955373</v>
      </c>
      <c r="T20" s="30">
        <v>1712.45341971273</v>
      </c>
      <c r="U20" s="30">
        <v>1571.9395391682192</v>
      </c>
      <c r="V20" s="30">
        <v>1436.12252794497</v>
      </c>
      <c r="W20" s="30">
        <v>1256.5765090283744</v>
      </c>
      <c r="X20" s="30">
        <v>1379.2648099742046</v>
      </c>
    </row>
    <row r="21" spans="1:24" ht="11.25" customHeight="1" x14ac:dyDescent="0.2">
      <c r="A21" s="22" t="s">
        <v>33</v>
      </c>
      <c r="B21" s="23" t="s">
        <v>34</v>
      </c>
      <c r="C21" s="30">
        <v>135.97497850386927</v>
      </c>
      <c r="D21" s="30">
        <v>149.35030094582973</v>
      </c>
      <c r="E21" s="30">
        <v>156.85012897678416</v>
      </c>
      <c r="F21" s="30">
        <v>343.69931212381772</v>
      </c>
      <c r="G21" s="30">
        <v>339.7582975064488</v>
      </c>
      <c r="H21" s="30">
        <v>351.48546861564915</v>
      </c>
      <c r="I21" s="30">
        <v>319.95795356835777</v>
      </c>
      <c r="J21" s="30">
        <v>324.51977644024072</v>
      </c>
      <c r="K21" s="30">
        <v>287.97644024075663</v>
      </c>
      <c r="L21" s="30">
        <v>264.66517626827164</v>
      </c>
      <c r="M21" s="30">
        <v>276.27282889079964</v>
      </c>
      <c r="N21" s="30">
        <v>254.9448839208942</v>
      </c>
      <c r="O21" s="30">
        <v>281.81427343078241</v>
      </c>
      <c r="P21" s="30">
        <v>282.56362854686154</v>
      </c>
      <c r="Q21" s="30">
        <v>282.86405846947548</v>
      </c>
      <c r="R21" s="30">
        <v>353.09656061908851</v>
      </c>
      <c r="S21" s="30">
        <v>254.80077386070508</v>
      </c>
      <c r="T21" s="30">
        <v>248.04918314703355</v>
      </c>
      <c r="U21" s="30">
        <v>232.99793637145314</v>
      </c>
      <c r="V21" s="30">
        <v>228.79475494411011</v>
      </c>
      <c r="W21" s="30">
        <v>197.71133276010312</v>
      </c>
      <c r="X21" s="30">
        <v>174.60236285468613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" si="126">SUM(C23:C24)</f>
        <v>1053.0405085505886</v>
      </c>
      <c r="D22" s="31">
        <f t="shared" ref="D22" si="127">SUM(D23:D24)</f>
        <v>1236.6995965341623</v>
      </c>
      <c r="E22" s="31">
        <f t="shared" ref="E22" si="128">SUM(E23:E24)</f>
        <v>1424.3767835998619</v>
      </c>
      <c r="F22" s="31">
        <f t="shared" ref="F22" si="129">SUM(F23:F24)</f>
        <v>1494.0695771124831</v>
      </c>
      <c r="G22" s="31">
        <f t="shared" ref="G22" si="130">SUM(G23:G24)</f>
        <v>1408.8644883920899</v>
      </c>
      <c r="H22" s="31">
        <f t="shared" ref="H22" si="131">SUM(H23:H24)</f>
        <v>1236.3358555460015</v>
      </c>
      <c r="I22" s="31">
        <f t="shared" ref="I22" si="132">SUM(I23:I24)</f>
        <v>1341.0586414445397</v>
      </c>
      <c r="J22" s="31">
        <f t="shared" ref="J22" si="133">SUM(J23:J24)</f>
        <v>1420.403181427343</v>
      </c>
      <c r="K22" s="31">
        <f t="shared" ref="K22" si="134">SUM(K23:K24)</f>
        <v>1357.0006878761822</v>
      </c>
      <c r="L22" s="31">
        <f t="shared" ref="L22" si="135">SUM(L23:L24)</f>
        <v>1389.2059329320721</v>
      </c>
      <c r="M22" s="31">
        <f t="shared" ref="M22" si="136">SUM(M23:M24)</f>
        <v>1530.5717970765263</v>
      </c>
      <c r="N22" s="31">
        <f t="shared" ref="N22" si="137">SUM(N23:N24)</f>
        <v>1317.9776440240755</v>
      </c>
      <c r="O22" s="31">
        <f t="shared" ref="O22" si="138">SUM(O23:O24)</f>
        <v>1167.2732588134133</v>
      </c>
      <c r="P22" s="31">
        <f t="shared" ref="P22" si="139">SUM(P23:P24)</f>
        <v>975.15382631126408</v>
      </c>
      <c r="Q22" s="31">
        <f t="shared" ref="Q22" si="140">SUM(Q23:Q24)</f>
        <v>977.00085984522775</v>
      </c>
      <c r="R22" s="31">
        <f t="shared" ref="R22" si="141">SUM(R23:R24)</f>
        <v>940.25434221840078</v>
      </c>
      <c r="S22" s="31">
        <f t="shared" ref="S22" si="142">SUM(S23:S24)</f>
        <v>945.03576956147879</v>
      </c>
      <c r="T22" s="31">
        <f t="shared" ref="T22" si="143">SUM(T23:T24)</f>
        <v>907.83972484952722</v>
      </c>
      <c r="U22" s="31">
        <f t="shared" ref="U22" si="144">SUM(U23:U24)</f>
        <v>1019.0965606190886</v>
      </c>
      <c r="V22" s="31">
        <f t="shared" ref="V22" si="145">SUM(V23:V24)</f>
        <v>908.32545141874471</v>
      </c>
      <c r="W22" s="31">
        <f t="shared" ref="W22:X22" si="146">SUM(W23:W24)</f>
        <v>719.08417884780738</v>
      </c>
      <c r="X22" s="31">
        <f t="shared" si="146"/>
        <v>654.11943250214961</v>
      </c>
    </row>
    <row r="23" spans="1:24" ht="11.25" customHeight="1" x14ac:dyDescent="0.2">
      <c r="A23" s="22" t="s">
        <v>37</v>
      </c>
      <c r="B23" s="23" t="s">
        <v>38</v>
      </c>
      <c r="C23" s="30">
        <v>1053.0405085505886</v>
      </c>
      <c r="D23" s="30">
        <v>1236.6995965341623</v>
      </c>
      <c r="E23" s="30">
        <v>1424.3767835998619</v>
      </c>
      <c r="F23" s="30">
        <v>1494.0695771124831</v>
      </c>
      <c r="G23" s="30">
        <v>1408.8644883920899</v>
      </c>
      <c r="H23" s="30">
        <v>1236.3358555460015</v>
      </c>
      <c r="I23" s="30">
        <v>1341.0586414445397</v>
      </c>
      <c r="J23" s="30">
        <v>1420.403181427343</v>
      </c>
      <c r="K23" s="30">
        <v>1354.9824591573515</v>
      </c>
      <c r="L23" s="30">
        <v>1387.1877042132414</v>
      </c>
      <c r="M23" s="30">
        <v>1530.5717970765263</v>
      </c>
      <c r="N23" s="30">
        <v>1315.9594153052449</v>
      </c>
      <c r="O23" s="30">
        <v>1165.6586414445399</v>
      </c>
      <c r="P23" s="30">
        <v>973.53920894239047</v>
      </c>
      <c r="Q23" s="30">
        <v>974.98263112639711</v>
      </c>
      <c r="R23" s="30">
        <v>938.23611349957014</v>
      </c>
      <c r="S23" s="30">
        <v>944.63215821152176</v>
      </c>
      <c r="T23" s="30">
        <v>907.43611349957018</v>
      </c>
      <c r="U23" s="30">
        <v>1019.0965606190886</v>
      </c>
      <c r="V23" s="30">
        <v>907.92184006878767</v>
      </c>
      <c r="W23" s="30">
        <v>719.08417884780738</v>
      </c>
      <c r="X23" s="30">
        <v>654.11943250214961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2.0182287188306098</v>
      </c>
      <c r="L24" s="30">
        <v>2.0182287188306098</v>
      </c>
      <c r="M24" s="30">
        <v>0</v>
      </c>
      <c r="N24" s="30">
        <v>2.0182287188306098</v>
      </c>
      <c r="O24" s="30">
        <v>1.614617368873603</v>
      </c>
      <c r="P24" s="30">
        <v>1.614617368873603</v>
      </c>
      <c r="Q24" s="30">
        <v>2.0182287188306098</v>
      </c>
      <c r="R24" s="30">
        <v>2.0182287188306098</v>
      </c>
      <c r="S24" s="30">
        <v>0.4036113499570077</v>
      </c>
      <c r="T24" s="30">
        <v>0.4036113499570077</v>
      </c>
      <c r="U24" s="30">
        <v>0</v>
      </c>
      <c r="V24" s="30">
        <v>0.4036113499570077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336.53843508168529</v>
      </c>
      <c r="D25" s="31">
        <v>336.88521066208074</v>
      </c>
      <c r="E25" s="31">
        <v>302.20507308684432</v>
      </c>
      <c r="F25" s="31">
        <v>218.20180567497849</v>
      </c>
      <c r="G25" s="31">
        <v>399.72656921754094</v>
      </c>
      <c r="H25" s="31">
        <v>246.13972484952703</v>
      </c>
      <c r="I25" s="31">
        <v>215.29793637145309</v>
      </c>
      <c r="J25" s="31">
        <v>350.98383490971617</v>
      </c>
      <c r="K25" s="31">
        <v>207.59578675838347</v>
      </c>
      <c r="L25" s="31">
        <v>153.27773000859844</v>
      </c>
      <c r="M25" s="31">
        <v>161.69509888220119</v>
      </c>
      <c r="N25" s="31">
        <v>126.17730008598454</v>
      </c>
      <c r="O25" s="31">
        <v>126.3403267411866</v>
      </c>
      <c r="P25" s="31">
        <v>139.67248495270849</v>
      </c>
      <c r="Q25" s="31">
        <v>114.7347377472055</v>
      </c>
      <c r="R25" s="31">
        <v>102.45167669819431</v>
      </c>
      <c r="S25" s="31">
        <v>84.598452278589846</v>
      </c>
      <c r="T25" s="31">
        <v>90.314961306964747</v>
      </c>
      <c r="U25" s="31">
        <v>97.654772141014618</v>
      </c>
      <c r="V25" s="31">
        <v>86.198882201203773</v>
      </c>
      <c r="W25" s="31">
        <v>61.260189165950131</v>
      </c>
      <c r="X25" s="31">
        <v>86.664746345657775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47">SUM(C27,C33)</f>
        <v>10494.919984768578</v>
      </c>
      <c r="D26" s="31">
        <f t="shared" ref="D26" si="148">SUM(D27,D33)</f>
        <v>10979.783655858153</v>
      </c>
      <c r="E26" s="31">
        <f t="shared" ref="E26" si="149">SUM(E27,E33)</f>
        <v>11278.063777824322</v>
      </c>
      <c r="F26" s="31">
        <f t="shared" ref="F26" si="150">SUM(F27,F33)</f>
        <v>14298.712661064546</v>
      </c>
      <c r="G26" s="31">
        <f t="shared" ref="G26" si="151">SUM(G27,G33)</f>
        <v>12994.476762720034</v>
      </c>
      <c r="H26" s="31">
        <f t="shared" ref="H26" si="152">SUM(H27,H33)</f>
        <v>12665.412357711564</v>
      </c>
      <c r="I26" s="31">
        <f t="shared" ref="I26" si="153">SUM(I27,I33)</f>
        <v>12767.993664205373</v>
      </c>
      <c r="J26" s="31">
        <f t="shared" ref="J26" si="154">SUM(J27,J33)</f>
        <v>11713.884517348353</v>
      </c>
      <c r="K26" s="31">
        <f t="shared" ref="K26" si="155">SUM(K27,K33)</f>
        <v>11051.489339428757</v>
      </c>
      <c r="L26" s="31">
        <f t="shared" ref="L26" si="156">SUM(L27,L33)</f>
        <v>9923.4194140659038</v>
      </c>
      <c r="M26" s="31">
        <f t="shared" ref="M26" si="157">SUM(M27,M33)</f>
        <v>10877.895415847757</v>
      </c>
      <c r="N26" s="31">
        <f t="shared" ref="N26" si="158">SUM(N27,N33)</f>
        <v>9645.5408081041551</v>
      </c>
      <c r="O26" s="31">
        <f t="shared" ref="O26" si="159">SUM(O27,O33)</f>
        <v>9003.8579231405438</v>
      </c>
      <c r="P26" s="31">
        <f t="shared" ref="P26" si="160">SUM(P27,P33)</f>
        <v>7385.7697441470336</v>
      </c>
      <c r="Q26" s="31">
        <f t="shared" ref="Q26" si="161">SUM(Q27,Q33)</f>
        <v>7100.5633034722869</v>
      </c>
      <c r="R26" s="31">
        <f t="shared" ref="R26" si="162">SUM(R27,R33)</f>
        <v>7368.6725996110354</v>
      </c>
      <c r="S26" s="31">
        <f t="shared" ref="S26" si="163">SUM(S27,S33)</f>
        <v>7440.5337317894282</v>
      </c>
      <c r="T26" s="31">
        <f t="shared" ref="T26" si="164">SUM(T27,T33)</f>
        <v>6967.2860328704128</v>
      </c>
      <c r="U26" s="31">
        <f t="shared" ref="U26" si="165">SUM(U27,U33)</f>
        <v>6782.7626889296298</v>
      </c>
      <c r="V26" s="31">
        <f t="shared" ref="V26" si="166">SUM(V27,V33)</f>
        <v>6300.7982770204899</v>
      </c>
      <c r="W26" s="31">
        <f t="shared" ref="W26:X26" si="167">SUM(W27,W33)</f>
        <v>5864.0646077652582</v>
      </c>
      <c r="X26" s="31">
        <f t="shared" si="167"/>
        <v>5940.1115876197418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" si="168">SUM(C28:C32)</f>
        <v>0</v>
      </c>
      <c r="D27" s="42">
        <f t="shared" ref="D27" si="169">SUM(D28:D32)</f>
        <v>0</v>
      </c>
      <c r="E27" s="42">
        <f t="shared" ref="E27" si="170">SUM(E28:E32)</f>
        <v>0</v>
      </c>
      <c r="F27" s="42">
        <f t="shared" ref="F27" si="171">SUM(F28:F32)</f>
        <v>0</v>
      </c>
      <c r="G27" s="42">
        <f t="shared" ref="G27" si="172">SUM(G28:G32)</f>
        <v>0</v>
      </c>
      <c r="H27" s="42">
        <f t="shared" ref="H27" si="173">SUM(H28:H32)</f>
        <v>0</v>
      </c>
      <c r="I27" s="42">
        <f t="shared" ref="I27" si="174">SUM(I28:I32)</f>
        <v>0</v>
      </c>
      <c r="J27" s="42">
        <f t="shared" ref="J27" si="175">SUM(J28:J32)</f>
        <v>0</v>
      </c>
      <c r="K27" s="42">
        <f t="shared" ref="K27" si="176">SUM(K28:K32)</f>
        <v>0</v>
      </c>
      <c r="L27" s="42">
        <f t="shared" ref="L27" si="177">SUM(L28:L32)</f>
        <v>0</v>
      </c>
      <c r="M27" s="42">
        <f t="shared" ref="M27" si="178">SUM(M28:M32)</f>
        <v>0</v>
      </c>
      <c r="N27" s="42">
        <f t="shared" ref="N27" si="179">SUM(N28:N32)</f>
        <v>0</v>
      </c>
      <c r="O27" s="42">
        <f t="shared" ref="O27" si="180">SUM(O28:O32)</f>
        <v>0</v>
      </c>
      <c r="P27" s="42">
        <f t="shared" ref="P27" si="181">SUM(P28:P32)</f>
        <v>0</v>
      </c>
      <c r="Q27" s="42">
        <f t="shared" ref="Q27" si="182">SUM(Q28:Q32)</f>
        <v>0</v>
      </c>
      <c r="R27" s="42">
        <f t="shared" ref="R27" si="183">SUM(R28:R32)</f>
        <v>0</v>
      </c>
      <c r="S27" s="42">
        <f t="shared" ref="S27" si="184">SUM(S28:S32)</f>
        <v>0</v>
      </c>
      <c r="T27" s="42">
        <f t="shared" ref="T27" si="185">SUM(T28:T32)</f>
        <v>0</v>
      </c>
      <c r="U27" s="42">
        <f t="shared" ref="U27" si="186">SUM(U28:U32)</f>
        <v>0</v>
      </c>
      <c r="V27" s="42">
        <f t="shared" ref="V27" si="187">SUM(V28:V32)</f>
        <v>0</v>
      </c>
      <c r="W27" s="42">
        <f t="shared" ref="W27:X27" si="188">SUM(W28:W32)</f>
        <v>0</v>
      </c>
      <c r="X27" s="42">
        <f t="shared" si="188"/>
        <v>0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" si="189">SUM(C34:C50)</f>
        <v>10494.919984768578</v>
      </c>
      <c r="D33" s="42">
        <f t="shared" ref="D33" si="190">SUM(D34:D50)</f>
        <v>10979.783655858153</v>
      </c>
      <c r="E33" s="42">
        <f t="shared" ref="E33" si="191">SUM(E34:E50)</f>
        <v>11278.063777824322</v>
      </c>
      <c r="F33" s="42">
        <f t="shared" ref="F33" si="192">SUM(F34:F50)</f>
        <v>14298.712661064546</v>
      </c>
      <c r="G33" s="42">
        <f t="shared" ref="G33" si="193">SUM(G34:G50)</f>
        <v>12994.476762720034</v>
      </c>
      <c r="H33" s="42">
        <f t="shared" ref="H33" si="194">SUM(H34:H50)</f>
        <v>12665.412357711564</v>
      </c>
      <c r="I33" s="42">
        <f t="shared" ref="I33" si="195">SUM(I34:I50)</f>
        <v>12767.993664205373</v>
      </c>
      <c r="J33" s="42">
        <f t="shared" ref="J33" si="196">SUM(J34:J50)</f>
        <v>11713.884517348353</v>
      </c>
      <c r="K33" s="42">
        <f t="shared" ref="K33" si="197">SUM(K34:K50)</f>
        <v>11051.489339428757</v>
      </c>
      <c r="L33" s="42">
        <f t="shared" ref="L33" si="198">SUM(L34:L50)</f>
        <v>9923.4194140659038</v>
      </c>
      <c r="M33" s="42">
        <f t="shared" ref="M33" si="199">SUM(M34:M50)</f>
        <v>10877.895415847757</v>
      </c>
      <c r="N33" s="42">
        <f t="shared" ref="N33" si="200">SUM(N34:N50)</f>
        <v>9645.5408081041551</v>
      </c>
      <c r="O33" s="42">
        <f t="shared" ref="O33" si="201">SUM(O34:O50)</f>
        <v>9003.8579231405438</v>
      </c>
      <c r="P33" s="42">
        <f t="shared" ref="P33" si="202">SUM(P34:P50)</f>
        <v>7385.7697441470336</v>
      </c>
      <c r="Q33" s="42">
        <f t="shared" ref="Q33" si="203">SUM(Q34:Q50)</f>
        <v>7100.5633034722869</v>
      </c>
      <c r="R33" s="42">
        <f t="shared" ref="R33" si="204">SUM(R34:R50)</f>
        <v>7368.6725996110354</v>
      </c>
      <c r="S33" s="42">
        <f t="shared" ref="S33" si="205">SUM(S34:S50)</f>
        <v>7440.5337317894282</v>
      </c>
      <c r="T33" s="42">
        <f t="shared" ref="T33" si="206">SUM(T34:T50)</f>
        <v>6967.2860328704128</v>
      </c>
      <c r="U33" s="42">
        <f t="shared" ref="U33" si="207">SUM(U34:U50)</f>
        <v>6782.7626889296298</v>
      </c>
      <c r="V33" s="42">
        <f t="shared" ref="V33" si="208">SUM(V34:V50)</f>
        <v>6300.7982770204899</v>
      </c>
      <c r="W33" s="42">
        <f t="shared" ref="W33:X33" si="209">SUM(W34:W50)</f>
        <v>5864.0646077652582</v>
      </c>
      <c r="X33" s="42">
        <f t="shared" si="209"/>
        <v>5940.1115876197418</v>
      </c>
    </row>
    <row r="34" spans="1:24" ht="11.25" customHeight="1" x14ac:dyDescent="0.2">
      <c r="A34" s="39" t="s">
        <v>55</v>
      </c>
      <c r="B34" s="23" t="s">
        <v>56</v>
      </c>
      <c r="C34" s="30">
        <v>752.42287188306091</v>
      </c>
      <c r="D34" s="30">
        <v>683.41504729148755</v>
      </c>
      <c r="E34" s="30">
        <v>600.00128976784185</v>
      </c>
      <c r="F34" s="30">
        <v>643.12880481513321</v>
      </c>
      <c r="G34" s="30">
        <v>1574.6607050730868</v>
      </c>
      <c r="H34" s="30">
        <v>1797.7217540842648</v>
      </c>
      <c r="I34" s="30">
        <v>1653.4476126698248</v>
      </c>
      <c r="J34" s="30">
        <v>1772.5511188351456</v>
      </c>
      <c r="K34" s="30">
        <v>1985.1567026307212</v>
      </c>
      <c r="L34" s="30">
        <v>1830.4337528734975</v>
      </c>
      <c r="M34" s="30">
        <v>2041.5963078245934</v>
      </c>
      <c r="N34" s="30">
        <v>2151.328030954428</v>
      </c>
      <c r="O34" s="30">
        <v>2008.497445850637</v>
      </c>
      <c r="P34" s="30">
        <v>2045.4410233219892</v>
      </c>
      <c r="Q34" s="30">
        <v>2020.310890010878</v>
      </c>
      <c r="R34" s="30">
        <v>1981.8120813330447</v>
      </c>
      <c r="S34" s="30">
        <v>2019.3607815225328</v>
      </c>
      <c r="T34" s="30">
        <v>1821.0621929151253</v>
      </c>
      <c r="U34" s="30">
        <v>2002.2288846361646</v>
      </c>
      <c r="V34" s="30">
        <v>2035.103741798973</v>
      </c>
      <c r="W34" s="30">
        <v>1841.3807599965853</v>
      </c>
      <c r="X34" s="30">
        <v>1758.4453625037299</v>
      </c>
    </row>
    <row r="35" spans="1:24" ht="11.25" customHeight="1" x14ac:dyDescent="0.2">
      <c r="A35" s="39" t="s">
        <v>57</v>
      </c>
      <c r="B35" s="23" t="s">
        <v>58</v>
      </c>
      <c r="C35" s="30">
        <v>11.08245915735168</v>
      </c>
      <c r="D35" s="30">
        <v>8.8659501289767846</v>
      </c>
      <c r="E35" s="30">
        <v>9.9742046431642297</v>
      </c>
      <c r="F35" s="30">
        <v>10.6408426483233</v>
      </c>
      <c r="G35" s="30">
        <v>8.2761822871883055</v>
      </c>
      <c r="H35" s="30">
        <v>10.6408426483233</v>
      </c>
      <c r="I35" s="30">
        <v>10.6408426483233</v>
      </c>
      <c r="J35" s="30">
        <v>7.0938950988822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14.686586414445399</v>
      </c>
      <c r="D36" s="30">
        <v>20.315735167669818</v>
      </c>
      <c r="E36" s="30">
        <v>23.693465176268269</v>
      </c>
      <c r="F36" s="30">
        <v>78.919260533104037</v>
      </c>
      <c r="G36" s="30">
        <v>104.95494411006018</v>
      </c>
      <c r="H36" s="30">
        <v>89.173086844368001</v>
      </c>
      <c r="I36" s="30">
        <v>60.613327601031813</v>
      </c>
      <c r="J36" s="30">
        <v>237.21487532244188</v>
      </c>
      <c r="K36" s="30">
        <v>80.371711092003423</v>
      </c>
      <c r="L36" s="30">
        <v>92.489251934651762</v>
      </c>
      <c r="M36" s="30">
        <v>77.671453138435083</v>
      </c>
      <c r="N36" s="30">
        <v>95.784694754944098</v>
      </c>
      <c r="O36" s="30">
        <v>91.402665520206369</v>
      </c>
      <c r="P36" s="30">
        <v>46.442046431642304</v>
      </c>
      <c r="Q36" s="30">
        <v>38.717540842648319</v>
      </c>
      <c r="R36" s="30">
        <v>35.073172828890797</v>
      </c>
      <c r="S36" s="30">
        <v>86.283920894239031</v>
      </c>
      <c r="T36" s="30">
        <v>40.601805674978507</v>
      </c>
      <c r="U36" s="30">
        <v>50.050578826586239</v>
      </c>
      <c r="V36" s="30">
        <v>38.125065465777418</v>
      </c>
      <c r="W36" s="30">
        <v>34.282837653951482</v>
      </c>
      <c r="X36" s="30">
        <v>35.516798708664325</v>
      </c>
    </row>
    <row r="37" spans="1:24" ht="11.25" customHeight="1" x14ac:dyDescent="0.2">
      <c r="A37" s="39" t="s">
        <v>61</v>
      </c>
      <c r="B37" s="23" t="s">
        <v>62</v>
      </c>
      <c r="C37" s="30">
        <v>1.058125537403267</v>
      </c>
      <c r="D37" s="30">
        <v>1.058125537403267</v>
      </c>
      <c r="E37" s="30">
        <v>1.058125537403267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0.6634565778159931</v>
      </c>
      <c r="U37" s="30">
        <v>0.75795356835769556</v>
      </c>
      <c r="V37" s="30">
        <v>0.56483233018056744</v>
      </c>
      <c r="W37" s="30">
        <v>0.31840068787618231</v>
      </c>
      <c r="X37" s="30">
        <v>0.135597592433362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</row>
    <row r="41" spans="1:24" ht="11.25" customHeight="1" x14ac:dyDescent="0.2">
      <c r="A41" s="39" t="s">
        <v>69</v>
      </c>
      <c r="B41" s="23" t="s">
        <v>70</v>
      </c>
      <c r="C41" s="30">
        <v>0</v>
      </c>
      <c r="D41" s="30">
        <v>0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3.0810834049871021</v>
      </c>
      <c r="L41" s="30">
        <v>1.026999140154772</v>
      </c>
      <c r="M41" s="30">
        <v>1.026999140154772</v>
      </c>
      <c r="N41" s="30">
        <v>1.026999140154772</v>
      </c>
      <c r="O41" s="30">
        <v>1.026999140154772</v>
      </c>
      <c r="P41" s="30">
        <v>4.1081685296646597</v>
      </c>
      <c r="Q41" s="30">
        <v>4.1081685296646597</v>
      </c>
      <c r="R41" s="30">
        <v>1.026999140154772</v>
      </c>
      <c r="S41" s="30">
        <v>0</v>
      </c>
      <c r="T41" s="30">
        <v>3.0868443680137577E-2</v>
      </c>
      <c r="U41" s="30">
        <v>3.2846087704213246E-2</v>
      </c>
      <c r="V41" s="30">
        <v>4.1272570937231296E-3</v>
      </c>
      <c r="W41" s="30">
        <v>2.0636285468615648E-3</v>
      </c>
      <c r="X41" s="30">
        <v>2.0636285468615648E-3</v>
      </c>
    </row>
    <row r="42" spans="1:24" ht="11.25" customHeight="1" x14ac:dyDescent="0.2">
      <c r="A42" s="39" t="s">
        <v>71</v>
      </c>
      <c r="B42" s="23" t="s">
        <v>72</v>
      </c>
      <c r="C42" s="30">
        <v>33.760877042132421</v>
      </c>
      <c r="D42" s="30">
        <v>19.96749785038693</v>
      </c>
      <c r="E42" s="30">
        <v>22.069389509888222</v>
      </c>
      <c r="F42" s="30">
        <v>22.069389509888222</v>
      </c>
      <c r="G42" s="30">
        <v>22.069303525365438</v>
      </c>
      <c r="H42" s="30">
        <v>6.3055030094582971</v>
      </c>
      <c r="I42" s="30">
        <v>10.50920034393809</v>
      </c>
      <c r="J42" s="30">
        <v>7.3564918314703336</v>
      </c>
      <c r="K42" s="30">
        <v>62.004385210662079</v>
      </c>
      <c r="L42" s="30">
        <v>104.0412725709372</v>
      </c>
      <c r="M42" s="30">
        <v>67.258985382631124</v>
      </c>
      <c r="N42" s="30">
        <v>64.10627687016337</v>
      </c>
      <c r="O42" s="30">
        <v>42.036887360275152</v>
      </c>
      <c r="P42" s="30">
        <v>40.985984522785891</v>
      </c>
      <c r="Q42" s="30">
        <v>10.50920034393809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1022.7986903642025</v>
      </c>
      <c r="D43" s="30">
        <v>1029.9558306215824</v>
      </c>
      <c r="E43" s="30">
        <v>904.78407473108552</v>
      </c>
      <c r="F43" s="30">
        <v>1003.5242076013878</v>
      </c>
      <c r="G43" s="30">
        <v>391.52934915788478</v>
      </c>
      <c r="H43" s="30">
        <v>315.12425487131765</v>
      </c>
      <c r="I43" s="30">
        <v>856.51654258019164</v>
      </c>
      <c r="J43" s="30">
        <v>475.5054160176424</v>
      </c>
      <c r="K43" s="30">
        <v>234.11167824702758</v>
      </c>
      <c r="L43" s="30">
        <v>358.19050153038484</v>
      </c>
      <c r="M43" s="30">
        <v>348.83400744558929</v>
      </c>
      <c r="N43" s="30">
        <v>272.14064446764132</v>
      </c>
      <c r="O43" s="30">
        <v>249.8001811158685</v>
      </c>
      <c r="P43" s="30">
        <v>197.57806791499431</v>
      </c>
      <c r="Q43" s="30">
        <v>226.04874613818811</v>
      </c>
      <c r="R43" s="30">
        <v>207.94262174198548</v>
      </c>
      <c r="S43" s="30">
        <v>190.05059429097017</v>
      </c>
      <c r="T43" s="30">
        <v>189.53113880968726</v>
      </c>
      <c r="U43" s="30">
        <v>196.45669987855263</v>
      </c>
      <c r="V43" s="30">
        <v>207.49076327986202</v>
      </c>
      <c r="W43" s="30">
        <v>164.35447113496556</v>
      </c>
      <c r="X43" s="30">
        <v>234.4170528560968</v>
      </c>
    </row>
    <row r="44" spans="1:24" ht="11.25" customHeight="1" x14ac:dyDescent="0.2">
      <c r="A44" s="39" t="s">
        <v>75</v>
      </c>
      <c r="B44" s="23" t="s">
        <v>76</v>
      </c>
      <c r="C44" s="30">
        <v>6985.2211224353287</v>
      </c>
      <c r="D44" s="30">
        <v>7612.0094245486962</v>
      </c>
      <c r="E44" s="30">
        <v>8218.3142688713942</v>
      </c>
      <c r="F44" s="30">
        <v>11434.304962491535</v>
      </c>
      <c r="G44" s="30">
        <v>6917.9537764168372</v>
      </c>
      <c r="H44" s="30">
        <v>6541.7691862452339</v>
      </c>
      <c r="I44" s="30">
        <v>5635.817815060258</v>
      </c>
      <c r="J44" s="30">
        <v>4589.1996935875677</v>
      </c>
      <c r="K44" s="30">
        <v>4441.4283532199697</v>
      </c>
      <c r="L44" s="30">
        <v>4685.0436549328724</v>
      </c>
      <c r="M44" s="30">
        <v>3960.668196020396</v>
      </c>
      <c r="N44" s="30">
        <v>3090.456139560848</v>
      </c>
      <c r="O44" s="30">
        <v>2604.9229788911484</v>
      </c>
      <c r="P44" s="30">
        <v>1960.2273511043754</v>
      </c>
      <c r="Q44" s="30">
        <v>1605.0612769534875</v>
      </c>
      <c r="R44" s="30">
        <v>1857.120304102644</v>
      </c>
      <c r="S44" s="30">
        <v>1702.9492691315561</v>
      </c>
      <c r="T44" s="30">
        <v>1661.7473873020929</v>
      </c>
      <c r="U44" s="30">
        <v>1290.8212805324367</v>
      </c>
      <c r="V44" s="30">
        <v>1238.1721691767368</v>
      </c>
      <c r="W44" s="30">
        <v>1203.7033747493167</v>
      </c>
      <c r="X44" s="30">
        <v>1105.1113933276913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1197.9234737747208</v>
      </c>
      <c r="D47" s="30">
        <v>1083.9132416165087</v>
      </c>
      <c r="E47" s="30">
        <v>870.41272570937235</v>
      </c>
      <c r="F47" s="30">
        <v>86.567755803955293</v>
      </c>
      <c r="G47" s="30">
        <v>56.886414445399822</v>
      </c>
      <c r="H47" s="30">
        <v>85.901375752364572</v>
      </c>
      <c r="I47" s="30">
        <v>42.950730868443678</v>
      </c>
      <c r="J47" s="30">
        <v>54.936973344797927</v>
      </c>
      <c r="K47" s="30">
        <v>1.863026655202064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210.97265692175407</v>
      </c>
      <c r="D48" s="30">
        <v>221.72063628546863</v>
      </c>
      <c r="E48" s="30">
        <v>217.19449699054172</v>
      </c>
      <c r="F48" s="30">
        <v>234.19484092863286</v>
      </c>
      <c r="G48" s="30">
        <v>247.39888220120372</v>
      </c>
      <c r="H48" s="30">
        <v>288.8251934651762</v>
      </c>
      <c r="I48" s="30">
        <v>373.73869303525362</v>
      </c>
      <c r="J48" s="30">
        <v>415.22914875322442</v>
      </c>
      <c r="K48" s="30">
        <v>311.52665520206364</v>
      </c>
      <c r="L48" s="30">
        <v>299.68624247635421</v>
      </c>
      <c r="M48" s="30">
        <v>396.25993121238179</v>
      </c>
      <c r="N48" s="30">
        <v>369.98177128116936</v>
      </c>
      <c r="O48" s="30">
        <v>371.90567497850378</v>
      </c>
      <c r="P48" s="30">
        <v>274.50498710232159</v>
      </c>
      <c r="Q48" s="30">
        <v>286.25468615649174</v>
      </c>
      <c r="R48" s="30">
        <v>187.38426483233019</v>
      </c>
      <c r="S48" s="30">
        <v>285.61195184866722</v>
      </c>
      <c r="T48" s="30">
        <v>227.6459157351677</v>
      </c>
      <c r="U48" s="30">
        <v>132.9047291487532</v>
      </c>
      <c r="V48" s="30">
        <v>95.69183147033533</v>
      </c>
      <c r="W48" s="30">
        <v>69.972484952708498</v>
      </c>
      <c r="X48" s="30">
        <v>63.696216680997416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264.99312123817708</v>
      </c>
      <c r="D50" s="30">
        <v>298.56216680997426</v>
      </c>
      <c r="E50" s="30">
        <v>410.56173688736021</v>
      </c>
      <c r="F50" s="30">
        <v>785.36259673258814</v>
      </c>
      <c r="G50" s="30">
        <v>3670.7472055030084</v>
      </c>
      <c r="H50" s="30">
        <v>3529.9511607910576</v>
      </c>
      <c r="I50" s="30">
        <v>4123.758899398108</v>
      </c>
      <c r="J50" s="30">
        <v>4154.7969045571799</v>
      </c>
      <c r="K50" s="30">
        <v>3931.9457437661217</v>
      </c>
      <c r="L50" s="30">
        <v>2552.5077386070507</v>
      </c>
      <c r="M50" s="30">
        <v>3984.5795356835761</v>
      </c>
      <c r="N50" s="30">
        <v>3600.7162510748062</v>
      </c>
      <c r="O50" s="30">
        <v>3634.2650902837495</v>
      </c>
      <c r="P50" s="30">
        <v>2816.4821152192599</v>
      </c>
      <c r="Q50" s="30">
        <v>2909.5527944969904</v>
      </c>
      <c r="R50" s="30">
        <v>3098.3131556319859</v>
      </c>
      <c r="S50" s="30">
        <v>3156.2772141014621</v>
      </c>
      <c r="T50" s="30">
        <v>3026.0032674118652</v>
      </c>
      <c r="U50" s="30">
        <v>3109.5097162510751</v>
      </c>
      <c r="V50" s="30">
        <v>2685.645746241531</v>
      </c>
      <c r="W50" s="30">
        <v>2550.0502149613071</v>
      </c>
      <c r="X50" s="30">
        <v>2742.7871023215821</v>
      </c>
    </row>
    <row r="51" spans="1:24" ht="11.25" customHeight="1" x14ac:dyDescent="0.2">
      <c r="A51" s="24" t="s">
        <v>89</v>
      </c>
      <c r="B51" s="25" t="s">
        <v>90</v>
      </c>
      <c r="C51" s="31">
        <v>38874.099967366747</v>
      </c>
      <c r="D51" s="31">
        <v>41730.346106021287</v>
      </c>
      <c r="E51" s="31">
        <v>44394.946933287814</v>
      </c>
      <c r="F51" s="31">
        <v>51798.930607348913</v>
      </c>
      <c r="G51" s="31">
        <v>56230.433127881042</v>
      </c>
      <c r="H51" s="31">
        <v>59165.541476376391</v>
      </c>
      <c r="I51" s="31">
        <v>60509.643049335049</v>
      </c>
      <c r="J51" s="31">
        <v>61184.129999082092</v>
      </c>
      <c r="K51" s="31">
        <v>61116.477964602149</v>
      </c>
      <c r="L51" s="31">
        <v>58524.149137329339</v>
      </c>
      <c r="M51" s="31">
        <v>62979.455284102129</v>
      </c>
      <c r="N51" s="31">
        <v>58639.270425744522</v>
      </c>
      <c r="O51" s="31">
        <v>56827.093519468428</v>
      </c>
      <c r="P51" s="31">
        <v>51709.420149520964</v>
      </c>
      <c r="Q51" s="31">
        <v>45878.883895279483</v>
      </c>
      <c r="R51" s="31">
        <v>47742.858976688673</v>
      </c>
      <c r="S51" s="31">
        <v>51310.550180120539</v>
      </c>
      <c r="T51" s="31">
        <v>53310.70815993796</v>
      </c>
      <c r="U51" s="31">
        <v>52094.805159258991</v>
      </c>
      <c r="V51" s="31">
        <v>53783.084950358621</v>
      </c>
      <c r="W51" s="31">
        <v>52439.405696404669</v>
      </c>
      <c r="X51" s="31">
        <v>54107.159243213529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" si="210">SUM(C53:C70)</f>
        <v>6132.1134512823037</v>
      </c>
      <c r="D52" s="31">
        <f t="shared" ref="D52" si="211">SUM(D53:D70)</f>
        <v>6482.533126006856</v>
      </c>
      <c r="E52" s="31">
        <f t="shared" ref="E52" si="212">SUM(E53:E70)</f>
        <v>6885.1442642766497</v>
      </c>
      <c r="F52" s="31">
        <f t="shared" ref="F52" si="213">SUM(F53:F70)</f>
        <v>8636.4375760986932</v>
      </c>
      <c r="G52" s="31">
        <f t="shared" ref="G52" si="214">SUM(G53:G70)</f>
        <v>10057.906668352229</v>
      </c>
      <c r="H52" s="31">
        <f t="shared" ref="H52" si="215">SUM(H53:H70)</f>
        <v>11469.16480435923</v>
      </c>
      <c r="I52" s="31">
        <f t="shared" ref="I52" si="216">SUM(I53:I70)</f>
        <v>12720.479690042315</v>
      </c>
      <c r="J52" s="31">
        <f t="shared" ref="J52" si="217">SUM(J53:J70)</f>
        <v>14021.802798884337</v>
      </c>
      <c r="K52" s="31">
        <f t="shared" ref="K52" si="218">SUM(K53:K70)</f>
        <v>15240.537160802633</v>
      </c>
      <c r="L52" s="31">
        <f t="shared" ref="L52" si="219">SUM(L53:L70)</f>
        <v>17016.838080592934</v>
      </c>
      <c r="M52" s="31">
        <f t="shared" ref="M52" si="220">SUM(M53:M70)</f>
        <v>20059.439947778836</v>
      </c>
      <c r="N52" s="31">
        <f t="shared" ref="N52" si="221">SUM(N53:N70)</f>
        <v>20955.028852941152</v>
      </c>
      <c r="O52" s="31">
        <f t="shared" ref="O52" si="222">SUM(O53:O70)</f>
        <v>24000.540595917519</v>
      </c>
      <c r="P52" s="31">
        <f t="shared" ref="P52" si="223">SUM(P53:P70)</f>
        <v>25396.280205771138</v>
      </c>
      <c r="Q52" s="31">
        <f t="shared" ref="Q52" si="224">SUM(Q53:Q70)</f>
        <v>26452.541873352242</v>
      </c>
      <c r="R52" s="31">
        <f t="shared" ref="R52" si="225">SUM(R53:R70)</f>
        <v>27321.972086304584</v>
      </c>
      <c r="S52" s="31">
        <f t="shared" ref="S52" si="226">SUM(S53:S70)</f>
        <v>28102.684704537147</v>
      </c>
      <c r="T52" s="31">
        <f t="shared" ref="T52" si="227">SUM(T53:T70)</f>
        <v>29364.357633066134</v>
      </c>
      <c r="U52" s="31">
        <f t="shared" ref="U52" si="228">SUM(U53:U70)</f>
        <v>29519.881457897554</v>
      </c>
      <c r="V52" s="31">
        <f t="shared" ref="V52" si="229">SUM(V53:V70)</f>
        <v>31035.262699534793</v>
      </c>
      <c r="W52" s="31">
        <f t="shared" ref="W52:X52" si="230">SUM(W53:W70)</f>
        <v>31863.811769295404</v>
      </c>
      <c r="X52" s="31">
        <f t="shared" si="230"/>
        <v>33453.808566985521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4476.790986559603</v>
      </c>
      <c r="D59" s="30">
        <v>4702.2995524765638</v>
      </c>
      <c r="E59" s="30">
        <v>5040.3779521574334</v>
      </c>
      <c r="F59" s="30">
        <v>6182.2918867851131</v>
      </c>
      <c r="G59" s="30">
        <v>7359.1779495216178</v>
      </c>
      <c r="H59" s="30">
        <v>8197.1165623938086</v>
      </c>
      <c r="I59" s="30">
        <v>8827.0508710763934</v>
      </c>
      <c r="J59" s="30">
        <v>9238.1343435358904</v>
      </c>
      <c r="K59" s="30">
        <v>10111.974819822261</v>
      </c>
      <c r="L59" s="30">
        <v>11034.242227440434</v>
      </c>
      <c r="M59" s="30">
        <v>13307.596095672216</v>
      </c>
      <c r="N59" s="30">
        <v>13166.176588212769</v>
      </c>
      <c r="O59" s="30">
        <v>15097.025891230809</v>
      </c>
      <c r="P59" s="30">
        <v>15077.292298316492</v>
      </c>
      <c r="Q59" s="30">
        <v>15161.246597334786</v>
      </c>
      <c r="R59" s="30">
        <v>15423.055319135572</v>
      </c>
      <c r="S59" s="30">
        <v>15716.889371909885</v>
      </c>
      <c r="T59" s="30">
        <v>16466.351677594164</v>
      </c>
      <c r="U59" s="30">
        <v>16610.560390304563</v>
      </c>
      <c r="V59" s="30">
        <v>17864.014416549515</v>
      </c>
      <c r="W59" s="30">
        <v>18323.187973410215</v>
      </c>
      <c r="X59" s="30">
        <v>20279.792733560858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168.69770118013778</v>
      </c>
      <c r="D61" s="30">
        <v>188.92273948042123</v>
      </c>
      <c r="E61" s="30">
        <v>235.39786843907979</v>
      </c>
      <c r="F61" s="30">
        <v>547.62359129122228</v>
      </c>
      <c r="G61" s="30">
        <v>586.36122098022361</v>
      </c>
      <c r="H61" s="30">
        <v>715.41883525863</v>
      </c>
      <c r="I61" s="30">
        <v>947.81979059102878</v>
      </c>
      <c r="J61" s="30">
        <v>1516.9462713415685</v>
      </c>
      <c r="K61" s="30">
        <v>1675.5552042649813</v>
      </c>
      <c r="L61" s="30">
        <v>2221.5902641585203</v>
      </c>
      <c r="M61" s="30">
        <v>2730.6684436801379</v>
      </c>
      <c r="N61" s="30">
        <v>3719.3218262073215</v>
      </c>
      <c r="O61" s="30">
        <v>4410.2749798371797</v>
      </c>
      <c r="P61" s="30">
        <v>5292.237778477861</v>
      </c>
      <c r="Q61" s="30">
        <v>5986.7801418859917</v>
      </c>
      <c r="R61" s="30">
        <v>6408.9162819422472</v>
      </c>
      <c r="S61" s="30">
        <v>6697.8223410661503</v>
      </c>
      <c r="T61" s="30">
        <v>6998.3299439495358</v>
      </c>
      <c r="U61" s="30">
        <v>7237.0443389863885</v>
      </c>
      <c r="V61" s="30">
        <v>7444.5867700567214</v>
      </c>
      <c r="W61" s="30">
        <v>7641.6722658394647</v>
      </c>
      <c r="X61" s="30">
        <v>7225.8445055704369</v>
      </c>
    </row>
    <row r="62" spans="1:24" ht="11.25" customHeight="1" x14ac:dyDescent="0.2">
      <c r="A62" s="22" t="s">
        <v>111</v>
      </c>
      <c r="B62" s="23" t="s">
        <v>112</v>
      </c>
      <c r="C62" s="30">
        <v>1486.6247635425625</v>
      </c>
      <c r="D62" s="30">
        <v>1591.3108340498711</v>
      </c>
      <c r="E62" s="30">
        <v>1609.0809974204642</v>
      </c>
      <c r="F62" s="30">
        <v>1905.9423903697334</v>
      </c>
      <c r="G62" s="30">
        <v>2082.2585554600169</v>
      </c>
      <c r="H62" s="30">
        <v>2497.9198624247629</v>
      </c>
      <c r="I62" s="30">
        <v>2735.7055030094575</v>
      </c>
      <c r="J62" s="30">
        <v>3044.5322441960443</v>
      </c>
      <c r="K62" s="30">
        <v>3249.8963026655201</v>
      </c>
      <c r="L62" s="30">
        <v>3313.3715391229571</v>
      </c>
      <c r="M62" s="30">
        <v>3553.0978503869301</v>
      </c>
      <c r="N62" s="30">
        <v>3817.753912295786</v>
      </c>
      <c r="O62" s="30">
        <v>4272.8994840928635</v>
      </c>
      <c r="P62" s="30">
        <v>4721.5473774720549</v>
      </c>
      <c r="Q62" s="30">
        <v>4965.1801814229502</v>
      </c>
      <c r="R62" s="30">
        <v>5096.4320931373359</v>
      </c>
      <c r="S62" s="30">
        <v>5314.1826648199221</v>
      </c>
      <c r="T62" s="30">
        <v>5530.6855214106536</v>
      </c>
      <c r="U62" s="30">
        <v>5254.3095059066927</v>
      </c>
      <c r="V62" s="30">
        <v>5249.2825748374089</v>
      </c>
      <c r="W62" s="30">
        <v>5430.2076951360068</v>
      </c>
      <c r="X62" s="30">
        <v>5619.7510355068516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7.6638005159071358</v>
      </c>
      <c r="N65" s="30">
        <v>3.942648323301805</v>
      </c>
      <c r="O65" s="30">
        <v>2.830094582975065</v>
      </c>
      <c r="P65" s="30">
        <v>2.8856405846947557</v>
      </c>
      <c r="Q65" s="30">
        <v>3.1930997420464315</v>
      </c>
      <c r="R65" s="30">
        <v>3.6505932932072223</v>
      </c>
      <c r="S65" s="30">
        <v>3.4891659501289767</v>
      </c>
      <c r="T65" s="30">
        <v>3.7863542562338779</v>
      </c>
      <c r="U65" s="30">
        <v>4.1219776440240761</v>
      </c>
      <c r="V65" s="30">
        <v>4.0529449699054174</v>
      </c>
      <c r="W65" s="30">
        <v>3.8244711951848664</v>
      </c>
      <c r="X65" s="30">
        <v>2.1379191745485806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2.2527944969905418E-2</v>
      </c>
      <c r="V66" s="30">
        <v>8.5984522785898529E-4</v>
      </c>
      <c r="W66" s="30">
        <v>0</v>
      </c>
      <c r="X66" s="30">
        <v>0.22837489251934651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0.28744625967325882</v>
      </c>
      <c r="F69" s="30">
        <v>0.57970765262252799</v>
      </c>
      <c r="G69" s="30">
        <v>30.108942390369727</v>
      </c>
      <c r="H69" s="30">
        <v>58.709544282029228</v>
      </c>
      <c r="I69" s="30">
        <v>209.90352536543423</v>
      </c>
      <c r="J69" s="30">
        <v>222.18993981083398</v>
      </c>
      <c r="K69" s="30">
        <v>203.11083404987096</v>
      </c>
      <c r="L69" s="30">
        <v>447.63404987102319</v>
      </c>
      <c r="M69" s="30">
        <v>460.41375752364564</v>
      </c>
      <c r="N69" s="30">
        <v>247.83387790197767</v>
      </c>
      <c r="O69" s="30">
        <v>217.51014617368872</v>
      </c>
      <c r="P69" s="30">
        <v>302.31711092003439</v>
      </c>
      <c r="Q69" s="30">
        <v>336.14185296646599</v>
      </c>
      <c r="R69" s="30">
        <v>389.91779879621663</v>
      </c>
      <c r="S69" s="30">
        <v>370.30116079105755</v>
      </c>
      <c r="T69" s="30">
        <v>365.20413585554604</v>
      </c>
      <c r="U69" s="30">
        <v>413.82271711091994</v>
      </c>
      <c r="V69" s="30">
        <v>473.32513327601026</v>
      </c>
      <c r="W69" s="30">
        <v>464.91936371453136</v>
      </c>
      <c r="X69" s="30">
        <v>326.05399828030954</v>
      </c>
    </row>
    <row r="70" spans="1:24" ht="11.25" customHeight="1" x14ac:dyDescent="0.2">
      <c r="A70" s="22" t="s">
        <v>127</v>
      </c>
      <c r="B70" s="23" t="s">
        <v>128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" si="231">SUM(C72:C73)</f>
        <v>1730.4609128889401</v>
      </c>
      <c r="D71" s="31">
        <f t="shared" ref="D71" si="232">SUM(D72:D73)</f>
        <v>1869.1271130418208</v>
      </c>
      <c r="E71" s="31">
        <f t="shared" ref="E71" si="233">SUM(E72:E73)</f>
        <v>1903.648662454309</v>
      </c>
      <c r="F71" s="31">
        <f t="shared" ref="F71" si="234">SUM(F72:F73)</f>
        <v>2248.3231691921496</v>
      </c>
      <c r="G71" s="31">
        <f t="shared" ref="G71" si="235">SUM(G72:G73)</f>
        <v>2506.2718219096878</v>
      </c>
      <c r="H71" s="31">
        <f t="shared" ref="H71" si="236">SUM(H72:H73)</f>
        <v>2795.5663625898201</v>
      </c>
      <c r="I71" s="31">
        <f t="shared" ref="I71" si="237">SUM(I72:I73)</f>
        <v>3093.0562338779018</v>
      </c>
      <c r="J71" s="31">
        <f t="shared" ref="J71" si="238">SUM(J72:J73)</f>
        <v>3149.6009673258814</v>
      </c>
      <c r="K71" s="31">
        <f t="shared" ref="K71" si="239">SUM(K72:K73)</f>
        <v>3280.7650773860701</v>
      </c>
      <c r="L71" s="31">
        <f t="shared" ref="L71" si="240">SUM(L72:L73)</f>
        <v>3596.2617239896813</v>
      </c>
      <c r="M71" s="31">
        <f t="shared" ref="M71" si="241">SUM(M72:M73)</f>
        <v>3843.2837577162013</v>
      </c>
      <c r="N71" s="31">
        <f t="shared" ref="N71" si="242">SUM(N72:N73)</f>
        <v>4103.8003267411859</v>
      </c>
      <c r="O71" s="31">
        <f t="shared" ref="O71" si="243">SUM(O72:O73)</f>
        <v>4391.0819561478929</v>
      </c>
      <c r="P71" s="31">
        <f t="shared" ref="P71" si="244">SUM(P72:P73)</f>
        <v>4791.4156243118359</v>
      </c>
      <c r="Q71" s="31">
        <f t="shared" ref="Q71" si="245">SUM(Q72:Q73)</f>
        <v>5084.0704921913766</v>
      </c>
      <c r="R71" s="31">
        <f t="shared" ref="R71" si="246">SUM(R72:R73)</f>
        <v>5220.9419242057656</v>
      </c>
      <c r="S71" s="31">
        <f t="shared" ref="S71" si="247">SUM(S72:S73)</f>
        <v>5809.7465913378082</v>
      </c>
      <c r="T71" s="31">
        <f t="shared" ref="T71" si="248">SUM(T72:T73)</f>
        <v>5989.5369988797593</v>
      </c>
      <c r="U71" s="31">
        <f t="shared" ref="U71" si="249">SUM(U72:U73)</f>
        <v>5771.2902679261806</v>
      </c>
      <c r="V71" s="31">
        <f t="shared" ref="V71" si="250">SUM(V72:V73)</f>
        <v>5712.4224187980353</v>
      </c>
      <c r="W71" s="31">
        <f t="shared" ref="W71:X71" si="251">SUM(W72:W73)</f>
        <v>5730.8402902338748</v>
      </c>
      <c r="X71" s="31">
        <f t="shared" si="251"/>
        <v>5892.3519664276237</v>
      </c>
    </row>
    <row r="72" spans="1:24" ht="11.25" customHeight="1" x14ac:dyDescent="0.2">
      <c r="A72" s="22" t="s">
        <v>131</v>
      </c>
      <c r="B72" s="23" t="s">
        <v>132</v>
      </c>
      <c r="C72" s="30">
        <v>297.72015622513987</v>
      </c>
      <c r="D72" s="30">
        <v>339.94009670476123</v>
      </c>
      <c r="E72" s="30">
        <v>359.89217062283882</v>
      </c>
      <c r="F72" s="30">
        <v>287.49393445440256</v>
      </c>
      <c r="G72" s="30">
        <v>316.34661554683299</v>
      </c>
      <c r="H72" s="30">
        <v>192.93098425791996</v>
      </c>
      <c r="I72" s="30">
        <v>211.85967325881342</v>
      </c>
      <c r="J72" s="30">
        <v>277.84780739466891</v>
      </c>
      <c r="K72" s="30">
        <v>243.51006018916593</v>
      </c>
      <c r="L72" s="30">
        <v>479.85958727429067</v>
      </c>
      <c r="M72" s="30">
        <v>581.98260122437023</v>
      </c>
      <c r="N72" s="30">
        <v>625.41891659501289</v>
      </c>
      <c r="O72" s="30">
        <v>602.83069647463435</v>
      </c>
      <c r="P72" s="30">
        <v>572.48693557580805</v>
      </c>
      <c r="Q72" s="30">
        <v>619.39905347936974</v>
      </c>
      <c r="R72" s="30">
        <v>684.937747205503</v>
      </c>
      <c r="S72" s="30">
        <v>710.45328409742638</v>
      </c>
      <c r="T72" s="30">
        <v>681.3770057458363</v>
      </c>
      <c r="U72" s="30">
        <v>627.84268002140027</v>
      </c>
      <c r="V72" s="30">
        <v>672.03834909716238</v>
      </c>
      <c r="W72" s="30">
        <v>554.53214675240019</v>
      </c>
      <c r="X72" s="30">
        <v>585.349607123292</v>
      </c>
    </row>
    <row r="73" spans="1:24" ht="11.25" customHeight="1" x14ac:dyDescent="0.2">
      <c r="A73" s="22" t="s">
        <v>133</v>
      </c>
      <c r="B73" s="23" t="s">
        <v>134</v>
      </c>
      <c r="C73" s="30">
        <v>1432.7407566638003</v>
      </c>
      <c r="D73" s="30">
        <v>1529.1870163370597</v>
      </c>
      <c r="E73" s="30">
        <v>1543.7564918314702</v>
      </c>
      <c r="F73" s="30">
        <v>1960.8292347377471</v>
      </c>
      <c r="G73" s="30">
        <v>2189.9252063628546</v>
      </c>
      <c r="H73" s="30">
        <v>2602.6353783319</v>
      </c>
      <c r="I73" s="30">
        <v>2881.1965606190884</v>
      </c>
      <c r="J73" s="30">
        <v>2871.7531599312124</v>
      </c>
      <c r="K73" s="30">
        <v>3037.2550171969042</v>
      </c>
      <c r="L73" s="30">
        <v>3116.4021367153905</v>
      </c>
      <c r="M73" s="30">
        <v>3261.3011564918311</v>
      </c>
      <c r="N73" s="30">
        <v>3478.381410146173</v>
      </c>
      <c r="O73" s="30">
        <v>3788.2512596732581</v>
      </c>
      <c r="P73" s="30">
        <v>4218.9286887360277</v>
      </c>
      <c r="Q73" s="30">
        <v>4464.6714387120064</v>
      </c>
      <c r="R73" s="30">
        <v>4536.0041770002626</v>
      </c>
      <c r="S73" s="30">
        <v>5099.2933072403821</v>
      </c>
      <c r="T73" s="30">
        <v>5308.1599931339233</v>
      </c>
      <c r="U73" s="30">
        <v>5143.4475879047804</v>
      </c>
      <c r="V73" s="30">
        <v>5040.3840697008727</v>
      </c>
      <c r="W73" s="30">
        <v>5176.3081434814749</v>
      </c>
      <c r="X73" s="30">
        <v>5307.0023593043315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0</v>
      </c>
      <c r="D75" s="31">
        <v>0</v>
      </c>
      <c r="E75" s="31">
        <v>0</v>
      </c>
      <c r="F75" s="31">
        <v>0</v>
      </c>
      <c r="G75" s="31">
        <v>0</v>
      </c>
      <c r="H75" s="31">
        <v>0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</row>
    <row r="76" spans="1:24" ht="11.25" customHeight="1" x14ac:dyDescent="0.2">
      <c r="A76" s="26" t="s">
        <v>139</v>
      </c>
      <c r="B76" s="27" t="s">
        <v>140</v>
      </c>
      <c r="C76" s="32">
        <v>0</v>
      </c>
      <c r="D76" s="32">
        <v>0</v>
      </c>
      <c r="E76" s="32">
        <v>0</v>
      </c>
      <c r="F76" s="32">
        <v>0</v>
      </c>
      <c r="G76" s="32">
        <v>0</v>
      </c>
      <c r="H76" s="32">
        <v>0</v>
      </c>
      <c r="I76" s="32">
        <v>0</v>
      </c>
      <c r="J76" s="32">
        <v>0</v>
      </c>
      <c r="K76" s="32">
        <v>0</v>
      </c>
      <c r="L76" s="32">
        <v>0</v>
      </c>
      <c r="M76" s="32">
        <v>0</v>
      </c>
      <c r="N76" s="32">
        <v>0</v>
      </c>
      <c r="O76" s="32">
        <v>0</v>
      </c>
      <c r="P76" s="32">
        <v>0</v>
      </c>
      <c r="Q76" s="32">
        <v>0</v>
      </c>
      <c r="R76" s="32">
        <v>0</v>
      </c>
      <c r="S76" s="32">
        <v>0</v>
      </c>
      <c r="T76" s="32">
        <v>0</v>
      </c>
      <c r="U76" s="32">
        <v>0</v>
      </c>
      <c r="V76" s="32">
        <v>0</v>
      </c>
      <c r="W76" s="32">
        <v>0</v>
      </c>
      <c r="X76" s="32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384</v>
      </c>
      <c r="B1" s="7" t="s">
        <v>388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19198.800470001457</v>
      </c>
      <c r="D2" s="28">
        <f t="shared" ref="D2" si="1">SUM(D3,D17,D22,D25,D26,D51,D52,D71,D74,D75,D76)</f>
        <v>19862.927020424529</v>
      </c>
      <c r="E2" s="28">
        <f t="shared" ref="E2" si="2">SUM(E3,E17,E22,E25,E26,E51,E52,E71,E74,E75,E76)</f>
        <v>19553.997452689273</v>
      </c>
      <c r="F2" s="28">
        <f t="shared" ref="F2" si="3">SUM(F3,F17,F22,F25,F26,F51,F52,F71,F74,F75,F76)</f>
        <v>20831.39097035017</v>
      </c>
      <c r="G2" s="28">
        <f t="shared" ref="G2" si="4">SUM(G3,G17,G22,G25,G26,G51,G52,G71,G74,G75,G76)</f>
        <v>18986.120032373507</v>
      </c>
      <c r="H2" s="28">
        <f t="shared" ref="H2" si="5">SUM(H3,H17,H22,H25,H26,H51,H52,H71,H74,H75,H76)</f>
        <v>18261.60452295205</v>
      </c>
      <c r="I2" s="28">
        <f t="shared" ref="I2" si="6">SUM(I3,I17,I22,I25,I26,I51,I52,I71,I74,I75,I76)</f>
        <v>17349.696260334113</v>
      </c>
      <c r="J2" s="28">
        <f t="shared" ref="J2" si="7">SUM(J3,J17,J22,J25,J26,J51,J52,J71,J74,J75,J76)</f>
        <v>17037.281830547607</v>
      </c>
      <c r="K2" s="28">
        <f t="shared" ref="K2" si="8">SUM(K3,K17,K22,K25,K26,K51,K52,K71,K74,K75,K76)</f>
        <v>16873.630671287454</v>
      </c>
      <c r="L2" s="28">
        <f t="shared" ref="L2" si="9">SUM(L3,L17,L22,L25,L26,L51,L52,L71,L74,L75,L76)</f>
        <v>17780.362310116554</v>
      </c>
      <c r="M2" s="28">
        <f t="shared" ref="M2" si="10">SUM(M3,M17,M22,M25,M26,M51,M52,M71,M74,M75,M76)</f>
        <v>20435.584370304368</v>
      </c>
      <c r="N2" s="28">
        <f t="shared" ref="N2" si="11">SUM(N3,N17,N22,N25,N26,N51,N52,N71,N74,N75,N76)</f>
        <v>18082.165298983895</v>
      </c>
      <c r="O2" s="28">
        <f t="shared" ref="O2" si="12">SUM(O3,O17,O22,O25,O26,O51,O52,O71,O74,O75,O76)</f>
        <v>18949.23008792783</v>
      </c>
      <c r="P2" s="28">
        <f t="shared" ref="P2" si="13">SUM(P3,P17,P22,P25,P26,P51,P52,P71,P74,P75,P76)</f>
        <v>18357.051333006879</v>
      </c>
      <c r="Q2" s="28">
        <f t="shared" ref="Q2" si="14">SUM(Q3,Q17,Q22,Q25,Q26,Q51,Q52,Q71,Q74,Q75,Q76)</f>
        <v>17228.686198020401</v>
      </c>
      <c r="R2" s="28">
        <f t="shared" ref="R2" si="15">SUM(R3,R17,R22,R25,R26,R51,R52,R71,R74,R75,R76)</f>
        <v>17621.382387920137</v>
      </c>
      <c r="S2" s="28">
        <f t="shared" ref="S2" si="16">SUM(S3,S17,S22,S25,S26,S51,S52,S71,S74,S75,S76)</f>
        <v>18260.800688000349</v>
      </c>
      <c r="T2" s="28">
        <f t="shared" ref="T2" si="17">SUM(T3,T17,T22,T25,T26,T51,T52,T71,T74,T75,T76)</f>
        <v>18586.608552563877</v>
      </c>
      <c r="U2" s="28">
        <f t="shared" ref="U2" si="18">SUM(U3,U17,U22,U25,U26,U51,U52,U71,U74,U75,U76)</f>
        <v>17533.792867515273</v>
      </c>
      <c r="V2" s="28">
        <f t="shared" ref="V2" si="19">SUM(V3,V17,V22,V25,V26,V51,V52,V71,V74,V75,V76)</f>
        <v>17140.129645719055</v>
      </c>
      <c r="W2" s="28">
        <f t="shared" ref="W2:X2" si="20">SUM(W3,W17,W22,W25,W26,W51,W52,W71,W74,W75,W76)</f>
        <v>16914.018684653722</v>
      </c>
      <c r="X2" s="28">
        <f t="shared" si="20"/>
        <v>19501.770322043732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21">SUM(C4,C8,C11)</f>
        <v>5415.990528127767</v>
      </c>
      <c r="D3" s="29">
        <f t="shared" ref="D3" si="22">SUM(D4,D8,D11)</f>
        <v>5881.3952911473598</v>
      </c>
      <c r="E3" s="29">
        <f t="shared" ref="E3" si="23">SUM(E4,E8,E11)</f>
        <v>5514.8302640602124</v>
      </c>
      <c r="F3" s="29">
        <f t="shared" ref="F3" si="24">SUM(F4,F8,F11)</f>
        <v>5609.288888618581</v>
      </c>
      <c r="G3" s="29">
        <f t="shared" ref="G3" si="25">SUM(G4,G8,G11)</f>
        <v>4849.2572506129145</v>
      </c>
      <c r="H3" s="29">
        <f t="shared" ref="H3" si="26">SUM(H4,H8,H11)</f>
        <v>3722.6059069789549</v>
      </c>
      <c r="I3" s="29">
        <f t="shared" ref="I3" si="27">SUM(I4,I8,I11)</f>
        <v>3793.6058698189131</v>
      </c>
      <c r="J3" s="29">
        <f t="shared" ref="J3" si="28">SUM(J4,J8,J11)</f>
        <v>3995.4212458471775</v>
      </c>
      <c r="K3" s="29">
        <f t="shared" ref="K3" si="29">SUM(K4,K8,K11)</f>
        <v>3811.0392714964146</v>
      </c>
      <c r="L3" s="29">
        <f t="shared" ref="L3" si="30">SUM(L4,L8,L11)</f>
        <v>3951.8122435966247</v>
      </c>
      <c r="M3" s="29">
        <f t="shared" ref="M3" si="31">SUM(M4,M8,M11)</f>
        <v>4567.2271479288429</v>
      </c>
      <c r="N3" s="29">
        <f t="shared" ref="N3" si="32">SUM(N4,N8,N11)</f>
        <v>3906.5948949056333</v>
      </c>
      <c r="O3" s="29">
        <f t="shared" ref="O3" si="33">SUM(O4,O8,O11)</f>
        <v>4172.3236942977992</v>
      </c>
      <c r="P3" s="29">
        <f t="shared" ref="P3" si="34">SUM(P4,P8,P11)</f>
        <v>3699.1527203574874</v>
      </c>
      <c r="Q3" s="29">
        <f t="shared" ref="Q3" si="35">SUM(Q4,Q8,Q11)</f>
        <v>3346.4371107131992</v>
      </c>
      <c r="R3" s="29">
        <f t="shared" ref="R3" si="36">SUM(R4,R8,R11)</f>
        <v>3136.7348391969285</v>
      </c>
      <c r="S3" s="29">
        <f t="shared" ref="S3" si="37">SUM(S4,S8,S11)</f>
        <v>3247.5052767261213</v>
      </c>
      <c r="T3" s="29">
        <f t="shared" ref="T3" si="38">SUM(T4,T8,T11)</f>
        <v>3151.4494772556181</v>
      </c>
      <c r="U3" s="29">
        <f t="shared" ref="U3" si="39">SUM(U4,U8,U11)</f>
        <v>2965.5700485253033</v>
      </c>
      <c r="V3" s="29">
        <f t="shared" ref="V3" si="40">SUM(V4,V8,V11)</f>
        <v>2808.7700158515759</v>
      </c>
      <c r="W3" s="29">
        <f t="shared" ref="W3:X3" si="41">SUM(W4,W8,W11)</f>
        <v>2611.9068870503302</v>
      </c>
      <c r="X3" s="29">
        <f t="shared" si="41"/>
        <v>2895.9022912314458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42">SUM(C5:C7)</f>
        <v>5115.0062546053459</v>
      </c>
      <c r="D4" s="42">
        <f t="shared" ref="D4" si="43">SUM(D5:D7)</f>
        <v>5537.4317864902423</v>
      </c>
      <c r="E4" s="42">
        <f t="shared" ref="E4" si="44">SUM(E5:E7)</f>
        <v>5186.635412913246</v>
      </c>
      <c r="F4" s="42">
        <f t="shared" ref="F4" si="45">SUM(F5:F7)</f>
        <v>5277.4630512092699</v>
      </c>
      <c r="G4" s="42">
        <f t="shared" ref="G4" si="46">SUM(G5:G7)</f>
        <v>4000.7658414773991</v>
      </c>
      <c r="H4" s="42">
        <f t="shared" ref="H4" si="47">SUM(H5:H7)</f>
        <v>3387.7350240797778</v>
      </c>
      <c r="I4" s="42">
        <f t="shared" ref="I4" si="48">SUM(I5:I7)</f>
        <v>3526.1649974020816</v>
      </c>
      <c r="J4" s="42">
        <f t="shared" ref="J4" si="49">SUM(J5:J7)</f>
        <v>3733.7333801550685</v>
      </c>
      <c r="K4" s="42">
        <f t="shared" ref="K4" si="50">SUM(K5:K7)</f>
        <v>3592.6085795106087</v>
      </c>
      <c r="L4" s="42">
        <f t="shared" ref="L4" si="51">SUM(L5:L7)</f>
        <v>3746.8315647470886</v>
      </c>
      <c r="M4" s="42">
        <f t="shared" ref="M4" si="52">SUM(M5:M7)</f>
        <v>4408.3962375264928</v>
      </c>
      <c r="N4" s="42">
        <f t="shared" ref="N4" si="53">SUM(N5:N7)</f>
        <v>3754.9092384486166</v>
      </c>
      <c r="O4" s="42">
        <f t="shared" ref="O4" si="54">SUM(O5:O7)</f>
        <v>3985.7689642282876</v>
      </c>
      <c r="P4" s="42">
        <f t="shared" ref="P4" si="55">SUM(P5:P7)</f>
        <v>3534.3830610490104</v>
      </c>
      <c r="Q4" s="42">
        <f t="shared" ref="Q4" si="56">SUM(Q5:Q7)</f>
        <v>3202.2835747138847</v>
      </c>
      <c r="R4" s="42">
        <f t="shared" ref="R4" si="57">SUM(R5:R7)</f>
        <v>3001.494073703755</v>
      </c>
      <c r="S4" s="42">
        <f t="shared" ref="S4" si="58">SUM(S5:S7)</f>
        <v>3126.1273196105867</v>
      </c>
      <c r="T4" s="42">
        <f t="shared" ref="T4" si="59">SUM(T5:T7)</f>
        <v>3037.845812201781</v>
      </c>
      <c r="U4" s="42">
        <f t="shared" ref="U4" si="60">SUM(U5:U7)</f>
        <v>2833.5350061732688</v>
      </c>
      <c r="V4" s="42">
        <f t="shared" ref="V4" si="61">SUM(V5:V7)</f>
        <v>2693.7842383571692</v>
      </c>
      <c r="W4" s="42">
        <f t="shared" ref="W4:X4" si="62">SUM(W5:W7)</f>
        <v>2513.1843875405434</v>
      </c>
      <c r="X4" s="42">
        <f t="shared" si="62"/>
        <v>2803.0122654360894</v>
      </c>
    </row>
    <row r="5" spans="1:24" ht="11.25" customHeight="1" x14ac:dyDescent="0.2">
      <c r="A5" s="39" t="s">
        <v>5</v>
      </c>
      <c r="B5" s="23" t="s">
        <v>6</v>
      </c>
      <c r="C5" s="30">
        <v>2.3999140154772141</v>
      </c>
      <c r="D5" s="30">
        <v>0</v>
      </c>
      <c r="E5" s="30">
        <v>0</v>
      </c>
      <c r="F5" s="30">
        <v>80.814015477214099</v>
      </c>
      <c r="G5" s="30">
        <v>37.571453138435082</v>
      </c>
      <c r="H5" s="30">
        <v>17.740240756663798</v>
      </c>
      <c r="I5" s="30">
        <v>20.578761822871879</v>
      </c>
      <c r="J5" s="30">
        <v>10.644196044711951</v>
      </c>
      <c r="K5" s="30">
        <v>12.063370593293209</v>
      </c>
      <c r="L5" s="30">
        <v>50.982373172828879</v>
      </c>
      <c r="M5" s="30">
        <v>62.040154772141015</v>
      </c>
      <c r="N5" s="30">
        <v>86.462338779019774</v>
      </c>
      <c r="O5" s="30">
        <v>72.795098882201202</v>
      </c>
      <c r="P5" s="30">
        <v>33.904815133276017</v>
      </c>
      <c r="Q5" s="30">
        <v>48.716079105760961</v>
      </c>
      <c r="R5" s="30">
        <v>18.443680137575239</v>
      </c>
      <c r="S5" s="30">
        <v>3.5468615649183151</v>
      </c>
      <c r="T5" s="30">
        <v>4.2920034393809114</v>
      </c>
      <c r="U5" s="30">
        <v>6.3843508168529661</v>
      </c>
      <c r="V5" s="30">
        <v>1.267669819432502</v>
      </c>
      <c r="W5" s="30">
        <v>0.68882201203783311</v>
      </c>
      <c r="X5" s="30">
        <v>0.86758383490971613</v>
      </c>
    </row>
    <row r="6" spans="1:24" ht="11.25" customHeight="1" x14ac:dyDescent="0.2">
      <c r="A6" s="39" t="s">
        <v>7</v>
      </c>
      <c r="B6" s="23" t="s">
        <v>8</v>
      </c>
      <c r="C6" s="30">
        <v>245.99332141014617</v>
      </c>
      <c r="D6" s="30">
        <v>295.88617024935508</v>
      </c>
      <c r="E6" s="30">
        <v>353.10165090283749</v>
      </c>
      <c r="F6" s="30">
        <v>449.38306104901113</v>
      </c>
      <c r="G6" s="30">
        <v>246.28641444539974</v>
      </c>
      <c r="H6" s="30">
        <v>107.11289767841788</v>
      </c>
      <c r="I6" s="30">
        <v>133.48615649183145</v>
      </c>
      <c r="J6" s="30">
        <v>235.3814273430782</v>
      </c>
      <c r="K6" s="30">
        <v>188.80404127257094</v>
      </c>
      <c r="L6" s="30">
        <v>138.40034393809114</v>
      </c>
      <c r="M6" s="30">
        <v>143.98632846087702</v>
      </c>
      <c r="N6" s="30">
        <v>169.17764402407565</v>
      </c>
      <c r="O6" s="30">
        <v>214.01814273430779</v>
      </c>
      <c r="P6" s="30">
        <v>60.190111779879629</v>
      </c>
      <c r="Q6" s="30">
        <v>83.70739466895958</v>
      </c>
      <c r="R6" s="30">
        <v>40.251246775580391</v>
      </c>
      <c r="S6" s="30">
        <v>52.198194325021497</v>
      </c>
      <c r="T6" s="30">
        <v>69.099828030954427</v>
      </c>
      <c r="U6" s="30">
        <v>55.488993981083382</v>
      </c>
      <c r="V6" s="30">
        <v>32.403439380911429</v>
      </c>
      <c r="W6" s="30">
        <v>34.901117798796214</v>
      </c>
      <c r="X6" s="30">
        <v>31.143078245915738</v>
      </c>
    </row>
    <row r="7" spans="1:24" ht="11.25" customHeight="1" x14ac:dyDescent="0.2">
      <c r="A7" s="39" t="s">
        <v>9</v>
      </c>
      <c r="B7" s="23" t="s">
        <v>10</v>
      </c>
      <c r="C7" s="30">
        <v>4866.6130191797229</v>
      </c>
      <c r="D7" s="30">
        <v>5241.5456162408873</v>
      </c>
      <c r="E7" s="30">
        <v>4833.5337620104083</v>
      </c>
      <c r="F7" s="30">
        <v>4747.265974683045</v>
      </c>
      <c r="G7" s="30">
        <v>3716.9079738935643</v>
      </c>
      <c r="H7" s="30">
        <v>3262.881885644696</v>
      </c>
      <c r="I7" s="30">
        <v>3372.1000790873782</v>
      </c>
      <c r="J7" s="30">
        <v>3487.7077567672782</v>
      </c>
      <c r="K7" s="30">
        <v>3391.7411676447446</v>
      </c>
      <c r="L7" s="30">
        <v>3557.4488476361685</v>
      </c>
      <c r="M7" s="30">
        <v>4202.3697542934751</v>
      </c>
      <c r="N7" s="30">
        <v>3499.2692556455213</v>
      </c>
      <c r="O7" s="30">
        <v>3698.9557226117786</v>
      </c>
      <c r="P7" s="30">
        <v>3440.2881341358548</v>
      </c>
      <c r="Q7" s="30">
        <v>3069.8601009391641</v>
      </c>
      <c r="R7" s="30">
        <v>2942.7991467905995</v>
      </c>
      <c r="S7" s="30">
        <v>3070.3822637206467</v>
      </c>
      <c r="T7" s="30">
        <v>2964.4539807314454</v>
      </c>
      <c r="U7" s="30">
        <v>2771.6616613753326</v>
      </c>
      <c r="V7" s="30">
        <v>2660.1131291568254</v>
      </c>
      <c r="W7" s="30">
        <v>2477.5944477297094</v>
      </c>
      <c r="X7" s="30">
        <v>2771.0016033552638</v>
      </c>
    </row>
    <row r="8" spans="1:24" ht="11.25" customHeight="1" x14ac:dyDescent="0.2">
      <c r="A8" s="40" t="s">
        <v>343</v>
      </c>
      <c r="B8" s="41" t="s">
        <v>344</v>
      </c>
      <c r="C8" s="42">
        <f t="shared" ref="C8" si="63">SUM(C9:C10)</f>
        <v>236.32589003144994</v>
      </c>
      <c r="D8" s="42">
        <f t="shared" ref="D8" si="64">SUM(D9:D10)</f>
        <v>282.36212890475309</v>
      </c>
      <c r="E8" s="42">
        <f t="shared" ref="E8" si="65">SUM(E9:E10)</f>
        <v>278.95890961644216</v>
      </c>
      <c r="F8" s="42">
        <f t="shared" ref="F8" si="66">SUM(F9:F10)</f>
        <v>282.03374798540676</v>
      </c>
      <c r="G8" s="42">
        <f t="shared" ref="G8" si="67">SUM(G9:G10)</f>
        <v>813.03379950524959</v>
      </c>
      <c r="H8" s="42">
        <f t="shared" ref="H8" si="68">SUM(H9:H10)</f>
        <v>306.97449424913441</v>
      </c>
      <c r="I8" s="42">
        <f t="shared" ref="I8" si="69">SUM(I9:I10)</f>
        <v>242.76254051657372</v>
      </c>
      <c r="J8" s="42">
        <f t="shared" ref="J8" si="70">SUM(J9:J10)</f>
        <v>235.29147704206596</v>
      </c>
      <c r="K8" s="42">
        <f t="shared" ref="K8" si="71">SUM(K9:K10)</f>
        <v>180.5133231122029</v>
      </c>
      <c r="L8" s="42">
        <f t="shared" ref="L8" si="72">SUM(L9:L10)</f>
        <v>163.70011135168559</v>
      </c>
      <c r="M8" s="42">
        <f t="shared" ref="M8" si="73">SUM(M9:M10)</f>
        <v>115.89049767664073</v>
      </c>
      <c r="N8" s="42">
        <f t="shared" ref="N8" si="74">SUM(N9:N10)</f>
        <v>103.54068655159995</v>
      </c>
      <c r="O8" s="42">
        <f t="shared" ref="O8" si="75">SUM(O9:O10)</f>
        <v>141.09307916667416</v>
      </c>
      <c r="P8" s="42">
        <f t="shared" ref="P8" si="76">SUM(P9:P10)</f>
        <v>134.65572981578592</v>
      </c>
      <c r="Q8" s="42">
        <f t="shared" ref="Q8" si="77">SUM(Q9:Q10)</f>
        <v>108.36746549200602</v>
      </c>
      <c r="R8" s="42">
        <f t="shared" ref="R8" si="78">SUM(R9:R10)</f>
        <v>95.366044942872449</v>
      </c>
      <c r="S8" s="42">
        <f t="shared" ref="S8" si="79">SUM(S9:S10)</f>
        <v>83.131697442275495</v>
      </c>
      <c r="T8" s="42">
        <f t="shared" ref="T8" si="80">SUM(T9:T10)</f>
        <v>69.697474168196749</v>
      </c>
      <c r="U8" s="42">
        <f t="shared" ref="U8" si="81">SUM(U9:U10)</f>
        <v>59.262314150892145</v>
      </c>
      <c r="V8" s="42">
        <f t="shared" ref="V8" si="82">SUM(V9:V10)</f>
        <v>52.435648517622631</v>
      </c>
      <c r="W8" s="42">
        <f t="shared" ref="W8:X8" si="83">SUM(W9:W10)</f>
        <v>40.894210601790142</v>
      </c>
      <c r="X8" s="42">
        <f t="shared" si="83"/>
        <v>34.908340498710224</v>
      </c>
    </row>
    <row r="9" spans="1:24" ht="11.25" customHeight="1" x14ac:dyDescent="0.2">
      <c r="A9" s="39" t="s">
        <v>11</v>
      </c>
      <c r="B9" s="23" t="s">
        <v>12</v>
      </c>
      <c r="C9" s="30">
        <v>3.7961306964746342</v>
      </c>
      <c r="D9" s="30">
        <v>5.9689595872742904</v>
      </c>
      <c r="E9" s="30">
        <v>4.3384350816852963</v>
      </c>
      <c r="F9" s="30">
        <v>4.7871023215821138</v>
      </c>
      <c r="G9" s="30">
        <v>22.906534823731725</v>
      </c>
      <c r="H9" s="30">
        <v>43.806276870163373</v>
      </c>
      <c r="I9" s="30">
        <v>31.175580395528801</v>
      </c>
      <c r="J9" s="30">
        <v>30.428374892519336</v>
      </c>
      <c r="K9" s="30">
        <v>41.493121238177125</v>
      </c>
      <c r="L9" s="30">
        <v>27.852106620808254</v>
      </c>
      <c r="M9" s="30">
        <v>2.7115219260533099</v>
      </c>
      <c r="N9" s="30">
        <v>5.4213241616509027</v>
      </c>
      <c r="O9" s="30">
        <v>35.017884780739465</v>
      </c>
      <c r="P9" s="30">
        <v>20.568099742046432</v>
      </c>
      <c r="Q9" s="30">
        <v>1.784350816852966</v>
      </c>
      <c r="R9" s="30">
        <v>6.6881341358555453</v>
      </c>
      <c r="S9" s="30">
        <v>2.6685296646603609</v>
      </c>
      <c r="T9" s="30">
        <v>3.11530524505589</v>
      </c>
      <c r="U9" s="30">
        <v>1.7586414445399832</v>
      </c>
      <c r="V9" s="30">
        <v>1.6645743766122096</v>
      </c>
      <c r="W9" s="30">
        <v>1.7405846947549437</v>
      </c>
      <c r="X9" s="30">
        <v>0.60825451418744625</v>
      </c>
    </row>
    <row r="10" spans="1:24" ht="11.25" customHeight="1" x14ac:dyDescent="0.2">
      <c r="A10" s="39" t="s">
        <v>13</v>
      </c>
      <c r="B10" s="23" t="s">
        <v>14</v>
      </c>
      <c r="C10" s="30">
        <v>232.52975933497532</v>
      </c>
      <c r="D10" s="30">
        <v>276.39316931747879</v>
      </c>
      <c r="E10" s="30">
        <v>274.62047453475685</v>
      </c>
      <c r="F10" s="30">
        <v>277.24664566382467</v>
      </c>
      <c r="G10" s="30">
        <v>790.12726468151789</v>
      </c>
      <c r="H10" s="30">
        <v>263.16821737897101</v>
      </c>
      <c r="I10" s="30">
        <v>211.58696012104491</v>
      </c>
      <c r="J10" s="30">
        <v>204.86310214954662</v>
      </c>
      <c r="K10" s="30">
        <v>139.02020187402579</v>
      </c>
      <c r="L10" s="30">
        <v>135.84800473087734</v>
      </c>
      <c r="M10" s="30">
        <v>113.17897575058743</v>
      </c>
      <c r="N10" s="30">
        <v>98.119362389949046</v>
      </c>
      <c r="O10" s="30">
        <v>106.07519438593468</v>
      </c>
      <c r="P10" s="30">
        <v>114.08763007373949</v>
      </c>
      <c r="Q10" s="30">
        <v>106.58311467515306</v>
      </c>
      <c r="R10" s="30">
        <v>88.6779108070169</v>
      </c>
      <c r="S10" s="30">
        <v>80.463167777615141</v>
      </c>
      <c r="T10" s="30">
        <v>66.582168923140856</v>
      </c>
      <c r="U10" s="30">
        <v>57.503672706352162</v>
      </c>
      <c r="V10" s="30">
        <v>50.771074141010423</v>
      </c>
      <c r="W10" s="30">
        <v>39.153625907035199</v>
      </c>
      <c r="X10" s="30">
        <v>34.300085984522781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" si="84">SUM(C12:C16)</f>
        <v>64.65838349097163</v>
      </c>
      <c r="D11" s="42">
        <f t="shared" ref="D11" si="85">SUM(D12:D16)</f>
        <v>61.601375752364568</v>
      </c>
      <c r="E11" s="42">
        <f t="shared" ref="E11" si="86">SUM(E12:E16)</f>
        <v>49.235941530524492</v>
      </c>
      <c r="F11" s="42">
        <f t="shared" ref="F11" si="87">SUM(F12:F16)</f>
        <v>49.79208942390369</v>
      </c>
      <c r="G11" s="42">
        <f t="shared" ref="G11" si="88">SUM(G12:G16)</f>
        <v>35.457609630266546</v>
      </c>
      <c r="H11" s="42">
        <f t="shared" ref="H11" si="89">SUM(H12:H16)</f>
        <v>27.896388650042994</v>
      </c>
      <c r="I11" s="42">
        <f t="shared" ref="I11" si="90">SUM(I12:I16)</f>
        <v>24.678331900257952</v>
      </c>
      <c r="J11" s="42">
        <f t="shared" ref="J11" si="91">SUM(J12:J16)</f>
        <v>26.396388650042987</v>
      </c>
      <c r="K11" s="42">
        <f t="shared" ref="K11" si="92">SUM(K12:K16)</f>
        <v>37.91736887360274</v>
      </c>
      <c r="L11" s="42">
        <f t="shared" ref="L11" si="93">SUM(L12:L16)</f>
        <v>41.280567497850384</v>
      </c>
      <c r="M11" s="42">
        <f t="shared" ref="M11" si="94">SUM(M12:M16)</f>
        <v>42.940412725709365</v>
      </c>
      <c r="N11" s="42">
        <f t="shared" ref="N11" si="95">SUM(N12:N16)</f>
        <v>48.144969905417028</v>
      </c>
      <c r="O11" s="42">
        <f t="shared" ref="O11" si="96">SUM(O12:O16)</f>
        <v>45.461650902837484</v>
      </c>
      <c r="P11" s="42">
        <f t="shared" ref="P11" si="97">SUM(P12:P16)</f>
        <v>30.113929492691312</v>
      </c>
      <c r="Q11" s="42">
        <f t="shared" ref="Q11" si="98">SUM(Q12:Q16)</f>
        <v>35.786070507308679</v>
      </c>
      <c r="R11" s="42">
        <f t="shared" ref="R11" si="99">SUM(R12:R16)</f>
        <v>39.87472055030095</v>
      </c>
      <c r="S11" s="42">
        <f t="shared" ref="S11" si="100">SUM(S12:S16)</f>
        <v>38.246259673258805</v>
      </c>
      <c r="T11" s="42">
        <f t="shared" ref="T11" si="101">SUM(T12:T16)</f>
        <v>43.906190885640576</v>
      </c>
      <c r="U11" s="42">
        <f t="shared" ref="U11" si="102">SUM(U12:U16)</f>
        <v>72.772728201142485</v>
      </c>
      <c r="V11" s="42">
        <f t="shared" ref="V11" si="103">SUM(V12:V16)</f>
        <v>62.550128976784173</v>
      </c>
      <c r="W11" s="42">
        <f t="shared" ref="W11:X11" si="104">SUM(W12:W16)</f>
        <v>57.828288907996551</v>
      </c>
      <c r="X11" s="42">
        <f t="shared" si="104"/>
        <v>57.981685296646596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</row>
    <row r="13" spans="1:24" ht="11.25" customHeight="1" x14ac:dyDescent="0.2">
      <c r="A13" s="39" t="s">
        <v>17</v>
      </c>
      <c r="B13" s="23" t="s">
        <v>18</v>
      </c>
      <c r="C13" s="30">
        <v>48.355116079105763</v>
      </c>
      <c r="D13" s="30">
        <v>41.29406706792777</v>
      </c>
      <c r="E13" s="30">
        <v>28.615477214101453</v>
      </c>
      <c r="F13" s="30">
        <v>28.435683576956141</v>
      </c>
      <c r="G13" s="30">
        <v>17.705417024935507</v>
      </c>
      <c r="H13" s="30">
        <v>11.527601031814273</v>
      </c>
      <c r="I13" s="30">
        <v>6.4571797076526218</v>
      </c>
      <c r="J13" s="30">
        <v>10.081771281169388</v>
      </c>
      <c r="K13" s="30">
        <v>8.0627687016337042</v>
      </c>
      <c r="L13" s="30">
        <v>5.4256233877901971</v>
      </c>
      <c r="M13" s="30">
        <v>6.7761822871883037</v>
      </c>
      <c r="N13" s="30">
        <v>4.0441960447119518</v>
      </c>
      <c r="O13" s="30">
        <v>1.9770421324161649</v>
      </c>
      <c r="P13" s="30">
        <v>2.0028374892519345</v>
      </c>
      <c r="Q13" s="30">
        <v>1.3322441960447118</v>
      </c>
      <c r="R13" s="30">
        <v>0.68426483233018054</v>
      </c>
      <c r="S13" s="30">
        <v>0.68426483233018054</v>
      </c>
      <c r="T13" s="30">
        <v>1.0621668099742045</v>
      </c>
      <c r="U13" s="30">
        <v>0.92827420286218221</v>
      </c>
      <c r="V13" s="30">
        <v>0.72106620808254518</v>
      </c>
      <c r="W13" s="30">
        <v>0.65451418744625955</v>
      </c>
      <c r="X13" s="30">
        <v>1.6774720550300946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6.2130696474634561</v>
      </c>
      <c r="M15" s="30">
        <v>2.6466036113499571</v>
      </c>
      <c r="N15" s="30">
        <v>1.767239896818573</v>
      </c>
      <c r="O15" s="30">
        <v>2.7228718830610492</v>
      </c>
      <c r="P15" s="30">
        <v>2.7049011177987961</v>
      </c>
      <c r="Q15" s="30">
        <v>1.754944110060189</v>
      </c>
      <c r="R15" s="30">
        <v>0.87901977644024076</v>
      </c>
      <c r="S15" s="30">
        <v>0.83895098882201191</v>
      </c>
      <c r="T15" s="30">
        <v>2.5411865864144452</v>
      </c>
      <c r="U15" s="30">
        <v>1.688392089423904</v>
      </c>
      <c r="V15" s="30">
        <v>1.0420464316423039</v>
      </c>
      <c r="W15" s="30">
        <v>0.73095442820292333</v>
      </c>
      <c r="X15" s="30">
        <v>2.1405846947549438</v>
      </c>
    </row>
    <row r="16" spans="1:24" ht="11.25" customHeight="1" x14ac:dyDescent="0.2">
      <c r="A16" s="39" t="s">
        <v>23</v>
      </c>
      <c r="B16" s="23" t="s">
        <v>24</v>
      </c>
      <c r="C16" s="30">
        <v>16.30326741186586</v>
      </c>
      <c r="D16" s="30">
        <v>20.307308684436798</v>
      </c>
      <c r="E16" s="30">
        <v>20.620464316423039</v>
      </c>
      <c r="F16" s="30">
        <v>21.356405846947549</v>
      </c>
      <c r="G16" s="30">
        <v>17.752192605331039</v>
      </c>
      <c r="H16" s="30">
        <v>16.368787618228719</v>
      </c>
      <c r="I16" s="30">
        <v>18.221152192605331</v>
      </c>
      <c r="J16" s="30">
        <v>16.314617368873598</v>
      </c>
      <c r="K16" s="30">
        <v>29.854600171969039</v>
      </c>
      <c r="L16" s="30">
        <v>29.641874462596729</v>
      </c>
      <c r="M16" s="30">
        <v>33.517626827171107</v>
      </c>
      <c r="N16" s="30">
        <v>42.333533963886502</v>
      </c>
      <c r="O16" s="30">
        <v>40.761736887360271</v>
      </c>
      <c r="P16" s="30">
        <v>25.40619088564058</v>
      </c>
      <c r="Q16" s="30">
        <v>32.69888220120378</v>
      </c>
      <c r="R16" s="30">
        <v>38.311435941530526</v>
      </c>
      <c r="S16" s="30">
        <v>36.723043852106613</v>
      </c>
      <c r="T16" s="30">
        <v>40.302837489251928</v>
      </c>
      <c r="U16" s="30">
        <v>70.156061908856401</v>
      </c>
      <c r="V16" s="30">
        <v>60.78701633705932</v>
      </c>
      <c r="W16" s="30">
        <v>56.442820292347371</v>
      </c>
      <c r="X16" s="30">
        <v>54.16362854686156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" si="105">SUM(C18:C21)</f>
        <v>90.110786057351362</v>
      </c>
      <c r="D17" s="31">
        <f t="shared" ref="D17" si="106">SUM(D18:D21)</f>
        <v>94.777320637454395</v>
      </c>
      <c r="E17" s="31">
        <f t="shared" ref="E17" si="107">SUM(E18:E21)</f>
        <v>79.448003351723358</v>
      </c>
      <c r="F17" s="31">
        <f t="shared" ref="F17" si="108">SUM(F18:F21)</f>
        <v>137.69088279102772</v>
      </c>
      <c r="G17" s="31">
        <f t="shared" ref="G17" si="109">SUM(G18:G21)</f>
        <v>86.543393090893616</v>
      </c>
      <c r="H17" s="31">
        <f t="shared" ref="H17" si="110">SUM(H18:H21)</f>
        <v>85.418836977226619</v>
      </c>
      <c r="I17" s="31">
        <f t="shared" ref="I17" si="111">SUM(I18:I21)</f>
        <v>94.615628746122553</v>
      </c>
      <c r="J17" s="31">
        <f t="shared" ref="J17" si="112">SUM(J18:J21)</f>
        <v>98.383085544840355</v>
      </c>
      <c r="K17" s="31">
        <f t="shared" ref="K17" si="113">SUM(K18:K21)</f>
        <v>86.951931752993048</v>
      </c>
      <c r="L17" s="31">
        <f t="shared" ref="L17" si="114">SUM(L18:L21)</f>
        <v>115.73752084622713</v>
      </c>
      <c r="M17" s="31">
        <f t="shared" ref="M17" si="115">SUM(M18:M21)</f>
        <v>135.55572306010703</v>
      </c>
      <c r="N17" s="31">
        <f t="shared" ref="N17" si="116">SUM(N18:N21)</f>
        <v>128.59718313280277</v>
      </c>
      <c r="O17" s="31">
        <f t="shared" ref="O17" si="117">SUM(O18:O21)</f>
        <v>139.9888139659343</v>
      </c>
      <c r="P17" s="31">
        <f t="shared" ref="P17" si="118">SUM(P18:P21)</f>
        <v>149.12982525265383</v>
      </c>
      <c r="Q17" s="31">
        <f t="shared" ref="Q17" si="119">SUM(Q18:Q21)</f>
        <v>136.56793827052616</v>
      </c>
      <c r="R17" s="31">
        <f t="shared" ref="R17" si="120">SUM(R18:R21)</f>
        <v>138.04603778297189</v>
      </c>
      <c r="S17" s="31">
        <f t="shared" ref="S17" si="121">SUM(S18:S21)</f>
        <v>130.39952894385129</v>
      </c>
      <c r="T17" s="31">
        <f t="shared" ref="T17" si="122">SUM(T18:T21)</f>
        <v>128.24403836290452</v>
      </c>
      <c r="U17" s="31">
        <f t="shared" ref="U17" si="123">SUM(U18:U21)</f>
        <v>129.30415301611916</v>
      </c>
      <c r="V17" s="31">
        <f t="shared" ref="V17" si="124">SUM(V18:V21)</f>
        <v>121.19418923424162</v>
      </c>
      <c r="W17" s="31">
        <f t="shared" ref="W17:X17" si="125">SUM(W18:W21)</f>
        <v>114.76227869817612</v>
      </c>
      <c r="X17" s="31">
        <f t="shared" si="125"/>
        <v>100.37938359790242</v>
      </c>
    </row>
    <row r="18" spans="1:24" ht="11.25" customHeight="1" x14ac:dyDescent="0.2">
      <c r="A18" s="22" t="s">
        <v>27</v>
      </c>
      <c r="B18" s="23" t="s">
        <v>28</v>
      </c>
      <c r="C18" s="30">
        <v>10.126225279449699</v>
      </c>
      <c r="D18" s="30">
        <v>10.852794496990539</v>
      </c>
      <c r="E18" s="30">
        <v>5.5435081685296641</v>
      </c>
      <c r="F18" s="30">
        <v>11.391831470335338</v>
      </c>
      <c r="G18" s="30">
        <v>10.187274290627686</v>
      </c>
      <c r="H18" s="30">
        <v>5.5855546001719691</v>
      </c>
      <c r="I18" s="30">
        <v>7.1938091143594152</v>
      </c>
      <c r="J18" s="30">
        <v>3.4823731728288907</v>
      </c>
      <c r="K18" s="30">
        <v>4.1702493551160789</v>
      </c>
      <c r="L18" s="30">
        <v>12.169217540842647</v>
      </c>
      <c r="M18" s="30">
        <v>10.282029234737747</v>
      </c>
      <c r="N18" s="30">
        <v>7.7257953568357687</v>
      </c>
      <c r="O18" s="30">
        <v>8.0393809114359414</v>
      </c>
      <c r="P18" s="30">
        <v>17.013499570077389</v>
      </c>
      <c r="Q18" s="30">
        <v>9.7871023215821147</v>
      </c>
      <c r="R18" s="30">
        <v>1.9829750644883919</v>
      </c>
      <c r="S18" s="30">
        <v>1.0351676698194321</v>
      </c>
      <c r="T18" s="30">
        <v>1.278847807394669</v>
      </c>
      <c r="U18" s="30">
        <v>3.365262252794496</v>
      </c>
      <c r="V18" s="30">
        <v>3.4546001719690449</v>
      </c>
      <c r="W18" s="30">
        <v>0.61736887360275139</v>
      </c>
      <c r="X18" s="30">
        <v>0.62588134135855544</v>
      </c>
    </row>
    <row r="19" spans="1:24" ht="11.25" customHeight="1" x14ac:dyDescent="0.2">
      <c r="A19" s="22" t="s">
        <v>29</v>
      </c>
      <c r="B19" s="23" t="s">
        <v>30</v>
      </c>
      <c r="C19" s="30">
        <v>58.058593452020311</v>
      </c>
      <c r="D19" s="30">
        <v>58.774053225588538</v>
      </c>
      <c r="E19" s="30">
        <v>47.655312036160154</v>
      </c>
      <c r="F19" s="30">
        <v>69.907477803925417</v>
      </c>
      <c r="G19" s="30">
        <v>33.626626108950362</v>
      </c>
      <c r="H19" s="30">
        <v>19.572405334922241</v>
      </c>
      <c r="I19" s="30">
        <v>23.602215160567951</v>
      </c>
      <c r="J19" s="30">
        <v>20.098961888050891</v>
      </c>
      <c r="K19" s="30">
        <v>14.6389480900524</v>
      </c>
      <c r="L19" s="30">
        <v>25.1825915306691</v>
      </c>
      <c r="M19" s="30">
        <v>35.111347037908445</v>
      </c>
      <c r="N19" s="30">
        <v>37.292049856792445</v>
      </c>
      <c r="O19" s="30">
        <v>58.833187558034709</v>
      </c>
      <c r="P19" s="30">
        <v>72.31072214698311</v>
      </c>
      <c r="Q19" s="30">
        <v>61.179377086808174</v>
      </c>
      <c r="R19" s="30">
        <v>54.642203522100672</v>
      </c>
      <c r="S19" s="30">
        <v>56.095489705527079</v>
      </c>
      <c r="T19" s="30">
        <v>52.198262293079154</v>
      </c>
      <c r="U19" s="30">
        <v>55.170880408348481</v>
      </c>
      <c r="V19" s="30">
        <v>53.465988477566775</v>
      </c>
      <c r="W19" s="30">
        <v>44.906922093153071</v>
      </c>
      <c r="X19" s="30">
        <v>48.777363081534368</v>
      </c>
    </row>
    <row r="20" spans="1:24" ht="11.25" customHeight="1" x14ac:dyDescent="0.2">
      <c r="A20" s="22" t="s">
        <v>31</v>
      </c>
      <c r="B20" s="23" t="s">
        <v>32</v>
      </c>
      <c r="C20" s="30">
        <v>20.421238177128117</v>
      </c>
      <c r="D20" s="30">
        <v>22.88142734307824</v>
      </c>
      <c r="E20" s="30">
        <v>24.839982803095445</v>
      </c>
      <c r="F20" s="30">
        <v>48.414101461736891</v>
      </c>
      <c r="G20" s="30">
        <v>37.928632846087716</v>
      </c>
      <c r="H20" s="30">
        <v>55.245055889939806</v>
      </c>
      <c r="I20" s="30">
        <v>58.302321582115219</v>
      </c>
      <c r="J20" s="30">
        <v>72.198311103049136</v>
      </c>
      <c r="K20" s="30">
        <v>67.020120378331882</v>
      </c>
      <c r="L20" s="30">
        <v>77.191472737742032</v>
      </c>
      <c r="M20" s="30">
        <v>88.753146443522752</v>
      </c>
      <c r="N20" s="30">
        <v>82.28957007738606</v>
      </c>
      <c r="O20" s="30">
        <v>72.566890380384535</v>
      </c>
      <c r="P20" s="30">
        <v>57.966480577725761</v>
      </c>
      <c r="Q20" s="30">
        <v>62.185981648034407</v>
      </c>
      <c r="R20" s="30">
        <v>78.626362205841133</v>
      </c>
      <c r="S20" s="30">
        <v>70.498278275297565</v>
      </c>
      <c r="T20" s="30">
        <v>71.097280798974111</v>
      </c>
      <c r="U20" s="30">
        <v>57.288560655922019</v>
      </c>
      <c r="V20" s="30">
        <v>51.614787171120255</v>
      </c>
      <c r="W20" s="30">
        <v>67.064470964438357</v>
      </c>
      <c r="X20" s="30">
        <v>47.345700653943275</v>
      </c>
    </row>
    <row r="21" spans="1:24" ht="11.25" customHeight="1" x14ac:dyDescent="0.2">
      <c r="A21" s="22" t="s">
        <v>33</v>
      </c>
      <c r="B21" s="23" t="s">
        <v>34</v>
      </c>
      <c r="C21" s="30">
        <v>1.5047291487532242</v>
      </c>
      <c r="D21" s="30">
        <v>2.2690455717970761</v>
      </c>
      <c r="E21" s="30">
        <v>1.4092003439380909</v>
      </c>
      <c r="F21" s="30">
        <v>7.9774720550300939</v>
      </c>
      <c r="G21" s="30">
        <v>4.8008598452278584</v>
      </c>
      <c r="H21" s="30">
        <v>5.0158211521926059</v>
      </c>
      <c r="I21" s="30">
        <v>5.517282889079965</v>
      </c>
      <c r="J21" s="30">
        <v>2.6034393809114356</v>
      </c>
      <c r="K21" s="30">
        <v>1.1226139294926916</v>
      </c>
      <c r="L21" s="30">
        <v>1.1942390369733447</v>
      </c>
      <c r="M21" s="30">
        <v>1.4092003439380907</v>
      </c>
      <c r="N21" s="30">
        <v>1.2897678417884779</v>
      </c>
      <c r="O21" s="30">
        <v>0.5493551160791057</v>
      </c>
      <c r="P21" s="30">
        <v>1.8391229578675838</v>
      </c>
      <c r="Q21" s="30">
        <v>3.4154772141014615</v>
      </c>
      <c r="R21" s="30">
        <v>2.7944969905417025</v>
      </c>
      <c r="S21" s="30">
        <v>2.7705932932072219</v>
      </c>
      <c r="T21" s="30">
        <v>3.6696474634565779</v>
      </c>
      <c r="U21" s="30">
        <v>13.479449699054168</v>
      </c>
      <c r="V21" s="30">
        <v>12.658813413585554</v>
      </c>
      <c r="W21" s="30">
        <v>2.1735167669819431</v>
      </c>
      <c r="X21" s="30">
        <v>3.6304385210662078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" si="126">SUM(C23:C24)</f>
        <v>225.28442696101922</v>
      </c>
      <c r="D22" s="31">
        <f t="shared" ref="D22" si="127">SUM(D23:D24)</f>
        <v>222.74236391295722</v>
      </c>
      <c r="E22" s="31">
        <f t="shared" ref="E22" si="128">SUM(E23:E24)</f>
        <v>300.5382636916255</v>
      </c>
      <c r="F22" s="31">
        <f t="shared" ref="F22" si="129">SUM(F23:F24)</f>
        <v>276.80204799499722</v>
      </c>
      <c r="G22" s="31">
        <f t="shared" ref="G22" si="130">SUM(G23:G24)</f>
        <v>289.72854686156495</v>
      </c>
      <c r="H22" s="31">
        <f t="shared" ref="H22" si="131">SUM(H23:H24)</f>
        <v>252.48968185726577</v>
      </c>
      <c r="I22" s="31">
        <f t="shared" ref="I22" si="132">SUM(I23:I24)</f>
        <v>260.62312983662946</v>
      </c>
      <c r="J22" s="31">
        <f t="shared" ref="J22" si="133">SUM(J23:J24)</f>
        <v>350.09613069647457</v>
      </c>
      <c r="K22" s="31">
        <f t="shared" ref="K22" si="134">SUM(K23:K24)</f>
        <v>313.01977644024078</v>
      </c>
      <c r="L22" s="31">
        <f t="shared" ref="L22" si="135">SUM(L23:L24)</f>
        <v>252.15588993981083</v>
      </c>
      <c r="M22" s="31">
        <f t="shared" ref="M22" si="136">SUM(M23:M24)</f>
        <v>273.92106620808249</v>
      </c>
      <c r="N22" s="31">
        <f t="shared" ref="N22" si="137">SUM(N23:N24)</f>
        <v>245.04617368873599</v>
      </c>
      <c r="O22" s="31">
        <f t="shared" ref="O22" si="138">SUM(O23:O24)</f>
        <v>235.09484092863283</v>
      </c>
      <c r="P22" s="31">
        <f t="shared" ref="P22" si="139">SUM(P23:P24)</f>
        <v>227.60094582975063</v>
      </c>
      <c r="Q22" s="31">
        <f t="shared" ref="Q22" si="140">SUM(Q23:Q24)</f>
        <v>214.20550300945831</v>
      </c>
      <c r="R22" s="31">
        <f t="shared" ref="R22" si="141">SUM(R23:R24)</f>
        <v>220.86543422184008</v>
      </c>
      <c r="S22" s="31">
        <f t="shared" ref="S22" si="142">SUM(S23:S24)</f>
        <v>230.4049871023216</v>
      </c>
      <c r="T22" s="31">
        <f t="shared" ref="T22" si="143">SUM(T23:T24)</f>
        <v>228.90034393809117</v>
      </c>
      <c r="U22" s="31">
        <f t="shared" ref="U22" si="144">SUM(U23:U24)</f>
        <v>239.51943250214956</v>
      </c>
      <c r="V22" s="31">
        <f t="shared" ref="V22" si="145">SUM(V23:V24)</f>
        <v>236.33551160791052</v>
      </c>
      <c r="W22" s="31">
        <f t="shared" ref="W22:X22" si="146">SUM(W23:W24)</f>
        <v>228.79750644883919</v>
      </c>
      <c r="X22" s="31">
        <f t="shared" si="146"/>
        <v>186.01977644024075</v>
      </c>
    </row>
    <row r="23" spans="1:24" ht="11.25" customHeight="1" x14ac:dyDescent="0.2">
      <c r="A23" s="22" t="s">
        <v>37</v>
      </c>
      <c r="B23" s="23" t="s">
        <v>38</v>
      </c>
      <c r="C23" s="30">
        <v>225.28442696101922</v>
      </c>
      <c r="D23" s="30">
        <v>222.74236391295722</v>
      </c>
      <c r="E23" s="30">
        <v>300.5382636916255</v>
      </c>
      <c r="F23" s="30">
        <v>276.4844211678261</v>
      </c>
      <c r="G23" s="30">
        <v>289.72854686156495</v>
      </c>
      <c r="H23" s="30">
        <v>252.17205503009467</v>
      </c>
      <c r="I23" s="30">
        <v>260.62312983662946</v>
      </c>
      <c r="J23" s="30">
        <v>350.09613069647457</v>
      </c>
      <c r="K23" s="30">
        <v>302.12123817712813</v>
      </c>
      <c r="L23" s="30">
        <v>241.74703353396387</v>
      </c>
      <c r="M23" s="30">
        <v>264.63714531384346</v>
      </c>
      <c r="N23" s="30">
        <v>228.49656061908854</v>
      </c>
      <c r="O23" s="30">
        <v>225.407222699914</v>
      </c>
      <c r="P23" s="30">
        <v>221.94987102321579</v>
      </c>
      <c r="Q23" s="30">
        <v>212.5908856405847</v>
      </c>
      <c r="R23" s="30">
        <v>219.25081685296647</v>
      </c>
      <c r="S23" s="30">
        <v>230.4049871023216</v>
      </c>
      <c r="T23" s="30">
        <v>228.90034393809117</v>
      </c>
      <c r="U23" s="30">
        <v>239.45588993981079</v>
      </c>
      <c r="V23" s="30">
        <v>236.14488392089419</v>
      </c>
      <c r="W23" s="30">
        <v>227.89492691315562</v>
      </c>
      <c r="X23" s="30">
        <v>186.01977644024075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0.31762682717110918</v>
      </c>
      <c r="G24" s="30">
        <v>0</v>
      </c>
      <c r="H24" s="30">
        <v>0.31762682717110918</v>
      </c>
      <c r="I24" s="30">
        <v>0</v>
      </c>
      <c r="J24" s="30">
        <v>0</v>
      </c>
      <c r="K24" s="30">
        <v>10.89853826311264</v>
      </c>
      <c r="L24" s="30">
        <v>10.408856405846949</v>
      </c>
      <c r="M24" s="30">
        <v>9.283920894239035</v>
      </c>
      <c r="N24" s="30">
        <v>16.54961306964746</v>
      </c>
      <c r="O24" s="30">
        <v>9.6876182287188293</v>
      </c>
      <c r="P24" s="30">
        <v>5.6510748065348224</v>
      </c>
      <c r="Q24" s="30">
        <v>1.614617368873603</v>
      </c>
      <c r="R24" s="30">
        <v>1.614617368873603</v>
      </c>
      <c r="S24" s="30">
        <v>0</v>
      </c>
      <c r="T24" s="30">
        <v>0</v>
      </c>
      <c r="U24" s="30">
        <v>6.3542562338779016E-2</v>
      </c>
      <c r="V24" s="30">
        <v>0.19062768701633709</v>
      </c>
      <c r="W24" s="30">
        <v>0.90257953568357685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10.900085984522784</v>
      </c>
      <c r="D25" s="31">
        <v>3.4857265692175412</v>
      </c>
      <c r="E25" s="31">
        <v>15.255889939810835</v>
      </c>
      <c r="F25" s="31">
        <v>90.206018916594999</v>
      </c>
      <c r="G25" s="31">
        <v>8.4085124677558039</v>
      </c>
      <c r="H25" s="31">
        <v>2.4363714531384351</v>
      </c>
      <c r="I25" s="31">
        <v>10.34153052450559</v>
      </c>
      <c r="J25" s="31">
        <v>6.7610490111779873</v>
      </c>
      <c r="K25" s="31">
        <v>8.9130696474634572</v>
      </c>
      <c r="L25" s="31">
        <v>3.3196044711951851</v>
      </c>
      <c r="M25" s="31">
        <v>4.724419604471195</v>
      </c>
      <c r="N25" s="31">
        <v>4.6417884780739467</v>
      </c>
      <c r="O25" s="31">
        <v>4.688564058469475</v>
      </c>
      <c r="P25" s="31">
        <v>0.94703353396388634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47">SUM(C27,C33)</f>
        <v>2717.0556834457821</v>
      </c>
      <c r="D26" s="31">
        <f t="shared" ref="D26" si="148">SUM(D27,D33)</f>
        <v>2828.8620222695463</v>
      </c>
      <c r="E26" s="31">
        <f t="shared" ref="E26" si="149">SUM(E27,E33)</f>
        <v>2722.5470374057545</v>
      </c>
      <c r="F26" s="31">
        <f t="shared" ref="F26" si="150">SUM(F27,F33)</f>
        <v>2712.0512828626811</v>
      </c>
      <c r="G26" s="31">
        <f t="shared" ref="G26" si="151">SUM(G27,G33)</f>
        <v>2293.2482425499347</v>
      </c>
      <c r="H26" s="31">
        <f t="shared" ref="H26" si="152">SUM(H27,H33)</f>
        <v>2109.2462199910988</v>
      </c>
      <c r="I26" s="31">
        <f t="shared" ref="I26" si="153">SUM(I27,I33)</f>
        <v>1529.2131623769558</v>
      </c>
      <c r="J26" s="31">
        <f t="shared" ref="J26" si="154">SUM(J27,J33)</f>
        <v>1537.3303115528333</v>
      </c>
      <c r="K26" s="31">
        <f t="shared" ref="K26" si="155">SUM(K27,K33)</f>
        <v>1359.496356301348</v>
      </c>
      <c r="L26" s="31">
        <f t="shared" ref="L26" si="156">SUM(L27,L33)</f>
        <v>1547.1475073489901</v>
      </c>
      <c r="M26" s="31">
        <f t="shared" ref="M26" si="157">SUM(M27,M33)</f>
        <v>1676.6523214868209</v>
      </c>
      <c r="N26" s="31">
        <f t="shared" ref="N26" si="158">SUM(N27,N33)</f>
        <v>1212.932140598195</v>
      </c>
      <c r="O26" s="31">
        <f t="shared" ref="O26" si="159">SUM(O27,O33)</f>
        <v>1210.7694633467318</v>
      </c>
      <c r="P26" s="31">
        <f t="shared" ref="P26" si="160">SUM(P27,P33)</f>
        <v>982.93724033681917</v>
      </c>
      <c r="Q26" s="31">
        <f t="shared" ref="Q26" si="161">SUM(Q27,Q33)</f>
        <v>995.91270861084126</v>
      </c>
      <c r="R26" s="31">
        <f t="shared" ref="R26" si="162">SUM(R27,R33)</f>
        <v>885.61684152195221</v>
      </c>
      <c r="S26" s="31">
        <f t="shared" ref="S26" si="163">SUM(S27,S33)</f>
        <v>967.19030079699507</v>
      </c>
      <c r="T26" s="31">
        <f t="shared" ref="T26" si="164">SUM(T27,T33)</f>
        <v>759.02575888029764</v>
      </c>
      <c r="U26" s="31">
        <f t="shared" ref="U26" si="165">SUM(U27,U33)</f>
        <v>699.68256019208695</v>
      </c>
      <c r="V26" s="31">
        <f t="shared" ref="V26" si="166">SUM(V27,V33)</f>
        <v>673.50523812794222</v>
      </c>
      <c r="W26" s="31">
        <f t="shared" ref="W26:X26" si="167">SUM(W27,W33)</f>
        <v>602.61437350439076</v>
      </c>
      <c r="X26" s="31">
        <f t="shared" si="167"/>
        <v>768.0204226807615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" si="168">SUM(C28:C32)</f>
        <v>2.0368873602751498</v>
      </c>
      <c r="D27" s="42">
        <f t="shared" ref="D27" si="169">SUM(D28:D32)</f>
        <v>2.0368873602751498</v>
      </c>
      <c r="E27" s="42">
        <f t="shared" ref="E27" si="170">SUM(E28:E32)</f>
        <v>1.018400687876182</v>
      </c>
      <c r="F27" s="42">
        <f t="shared" ref="F27" si="171">SUM(F28:F32)</f>
        <v>1.018400687876182</v>
      </c>
      <c r="G27" s="42">
        <f t="shared" ref="G27" si="172">SUM(G28:G32)</f>
        <v>0</v>
      </c>
      <c r="H27" s="42">
        <f t="shared" ref="H27" si="173">SUM(H28:H32)</f>
        <v>0</v>
      </c>
      <c r="I27" s="42">
        <f t="shared" ref="I27" si="174">SUM(I28:I32)</f>
        <v>0</v>
      </c>
      <c r="J27" s="42">
        <f t="shared" ref="J27" si="175">SUM(J28:J32)</f>
        <v>0</v>
      </c>
      <c r="K27" s="42">
        <f t="shared" ref="K27" si="176">SUM(K28:K32)</f>
        <v>0</v>
      </c>
      <c r="L27" s="42">
        <f t="shared" ref="L27" si="177">SUM(L28:L32)</f>
        <v>0</v>
      </c>
      <c r="M27" s="42">
        <f t="shared" ref="M27" si="178">SUM(M28:M32)</f>
        <v>0</v>
      </c>
      <c r="N27" s="42">
        <f t="shared" ref="N27" si="179">SUM(N28:N32)</f>
        <v>0</v>
      </c>
      <c r="O27" s="42">
        <f t="shared" ref="O27" si="180">SUM(O28:O32)</f>
        <v>0</v>
      </c>
      <c r="P27" s="42">
        <f t="shared" ref="P27" si="181">SUM(P28:P32)</f>
        <v>0</v>
      </c>
      <c r="Q27" s="42">
        <f t="shared" ref="Q27" si="182">SUM(Q28:Q32)</f>
        <v>0</v>
      </c>
      <c r="R27" s="42">
        <f t="shared" ref="R27" si="183">SUM(R28:R32)</f>
        <v>0</v>
      </c>
      <c r="S27" s="42">
        <f t="shared" ref="S27" si="184">SUM(S28:S32)</f>
        <v>0</v>
      </c>
      <c r="T27" s="42">
        <f t="shared" ref="T27" si="185">SUM(T28:T32)</f>
        <v>0</v>
      </c>
      <c r="U27" s="42">
        <f t="shared" ref="U27" si="186">SUM(U28:U32)</f>
        <v>0</v>
      </c>
      <c r="V27" s="42">
        <f t="shared" ref="V27" si="187">SUM(V28:V32)</f>
        <v>0</v>
      </c>
      <c r="W27" s="42">
        <f t="shared" ref="W27:X27" si="188">SUM(W28:W32)</f>
        <v>0</v>
      </c>
      <c r="X27" s="42">
        <f t="shared" si="188"/>
        <v>0</v>
      </c>
    </row>
    <row r="28" spans="1:24" ht="11.25" customHeight="1" x14ac:dyDescent="0.2">
      <c r="A28" s="39" t="s">
        <v>45</v>
      </c>
      <c r="B28" s="23" t="s">
        <v>46</v>
      </c>
      <c r="C28" s="30">
        <v>2.0368873602751498</v>
      </c>
      <c r="D28" s="30">
        <v>2.0368873602751498</v>
      </c>
      <c r="E28" s="30">
        <v>1.018400687876182</v>
      </c>
      <c r="F28" s="30">
        <v>1.018400687876182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" si="189">SUM(C34:C50)</f>
        <v>2715.0187960855069</v>
      </c>
      <c r="D33" s="42">
        <f t="shared" ref="D33" si="190">SUM(D34:D50)</f>
        <v>2826.8251349092711</v>
      </c>
      <c r="E33" s="42">
        <f t="shared" ref="E33" si="191">SUM(E34:E50)</f>
        <v>2721.5286367178783</v>
      </c>
      <c r="F33" s="42">
        <f t="shared" ref="F33" si="192">SUM(F34:F50)</f>
        <v>2711.0328821748049</v>
      </c>
      <c r="G33" s="42">
        <f t="shared" ref="G33" si="193">SUM(G34:G50)</f>
        <v>2293.2482425499347</v>
      </c>
      <c r="H33" s="42">
        <f t="shared" ref="H33" si="194">SUM(H34:H50)</f>
        <v>2109.2462199910988</v>
      </c>
      <c r="I33" s="42">
        <f t="shared" ref="I33" si="195">SUM(I34:I50)</f>
        <v>1529.2131623769558</v>
      </c>
      <c r="J33" s="42">
        <f t="shared" ref="J33" si="196">SUM(J34:J50)</f>
        <v>1537.3303115528333</v>
      </c>
      <c r="K33" s="42">
        <f t="shared" ref="K33" si="197">SUM(K34:K50)</f>
        <v>1359.496356301348</v>
      </c>
      <c r="L33" s="42">
        <f t="shared" ref="L33" si="198">SUM(L34:L50)</f>
        <v>1547.1475073489901</v>
      </c>
      <c r="M33" s="42">
        <f t="shared" ref="M33" si="199">SUM(M34:M50)</f>
        <v>1676.6523214868209</v>
      </c>
      <c r="N33" s="42">
        <f t="shared" ref="N33" si="200">SUM(N34:N50)</f>
        <v>1212.932140598195</v>
      </c>
      <c r="O33" s="42">
        <f t="shared" ref="O33" si="201">SUM(O34:O50)</f>
        <v>1210.7694633467318</v>
      </c>
      <c r="P33" s="42">
        <f t="shared" ref="P33" si="202">SUM(P34:P50)</f>
        <v>982.93724033681917</v>
      </c>
      <c r="Q33" s="42">
        <f t="shared" ref="Q33" si="203">SUM(Q34:Q50)</f>
        <v>995.91270861084126</v>
      </c>
      <c r="R33" s="42">
        <f t="shared" ref="R33" si="204">SUM(R34:R50)</f>
        <v>885.61684152195221</v>
      </c>
      <c r="S33" s="42">
        <f t="shared" ref="S33" si="205">SUM(S34:S50)</f>
        <v>967.19030079699507</v>
      </c>
      <c r="T33" s="42">
        <f t="shared" ref="T33" si="206">SUM(T34:T50)</f>
        <v>759.02575888029764</v>
      </c>
      <c r="U33" s="42">
        <f t="shared" ref="U33" si="207">SUM(U34:U50)</f>
        <v>699.68256019208695</v>
      </c>
      <c r="V33" s="42">
        <f t="shared" ref="V33" si="208">SUM(V34:V50)</f>
        <v>673.50523812794222</v>
      </c>
      <c r="W33" s="42">
        <f t="shared" ref="W33:X33" si="209">SUM(W34:W50)</f>
        <v>602.61437350439076</v>
      </c>
      <c r="X33" s="42">
        <f t="shared" si="209"/>
        <v>768.0204226807615</v>
      </c>
    </row>
    <row r="34" spans="1:24" ht="11.25" customHeight="1" x14ac:dyDescent="0.2">
      <c r="A34" s="39" t="s">
        <v>55</v>
      </c>
      <c r="B34" s="23" t="s">
        <v>56</v>
      </c>
      <c r="C34" s="30">
        <v>813.3227858985382</v>
      </c>
      <c r="D34" s="30">
        <v>818.48598452278577</v>
      </c>
      <c r="E34" s="30">
        <v>932.42046431642291</v>
      </c>
      <c r="F34" s="30">
        <v>941.3134135855546</v>
      </c>
      <c r="G34" s="30">
        <v>904.37695614789311</v>
      </c>
      <c r="H34" s="30">
        <v>895.15864144454008</v>
      </c>
      <c r="I34" s="30">
        <v>239.63834909716252</v>
      </c>
      <c r="J34" s="30">
        <v>295.33657262802296</v>
      </c>
      <c r="K34" s="30">
        <v>289.63859965673714</v>
      </c>
      <c r="L34" s="30">
        <v>252.52284687736497</v>
      </c>
      <c r="M34" s="30">
        <v>311.5112541200906</v>
      </c>
      <c r="N34" s="30">
        <v>320.13568357695613</v>
      </c>
      <c r="O34" s="30">
        <v>298.82508209433252</v>
      </c>
      <c r="P34" s="30">
        <v>305.00282878463179</v>
      </c>
      <c r="Q34" s="30">
        <v>490.18352099514101</v>
      </c>
      <c r="R34" s="30">
        <v>372.40159020607814</v>
      </c>
      <c r="S34" s="30">
        <v>376.57180661160282</v>
      </c>
      <c r="T34" s="30">
        <v>303.52061018031776</v>
      </c>
      <c r="U34" s="30">
        <v>232.03887116779072</v>
      </c>
      <c r="V34" s="30">
        <v>231.72051708566659</v>
      </c>
      <c r="W34" s="30">
        <v>211.34551838690373</v>
      </c>
      <c r="X34" s="30">
        <v>184.17449992103386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23.658297506448832</v>
      </c>
      <c r="D36" s="30">
        <v>25.944024075666377</v>
      </c>
      <c r="E36" s="30">
        <v>30.463026655202064</v>
      </c>
      <c r="F36" s="30">
        <v>27.047463456577809</v>
      </c>
      <c r="G36" s="30">
        <v>10.127515047291487</v>
      </c>
      <c r="H36" s="30">
        <v>9.2208082545141856</v>
      </c>
      <c r="I36" s="30">
        <v>22.63104041272571</v>
      </c>
      <c r="J36" s="30">
        <v>22.492605331040412</v>
      </c>
      <c r="K36" s="30">
        <v>12.456663800515907</v>
      </c>
      <c r="L36" s="30">
        <v>11.284694754944109</v>
      </c>
      <c r="M36" s="30">
        <v>31.071711092003433</v>
      </c>
      <c r="N36" s="30">
        <v>14.782631126397247</v>
      </c>
      <c r="O36" s="30">
        <v>12.593809114359415</v>
      </c>
      <c r="P36" s="30">
        <v>12.203869303525362</v>
      </c>
      <c r="Q36" s="30">
        <v>4.8077386070507311</v>
      </c>
      <c r="R36" s="30">
        <v>5.9046431642304391</v>
      </c>
      <c r="S36" s="30">
        <v>10.346603611349956</v>
      </c>
      <c r="T36" s="30">
        <v>14.668701633705931</v>
      </c>
      <c r="U36" s="30">
        <v>14.438329169974386</v>
      </c>
      <c r="V36" s="30">
        <v>22.496086726827901</v>
      </c>
      <c r="W36" s="30">
        <v>17.478469310794864</v>
      </c>
      <c r="X36" s="30">
        <v>20.954224507156834</v>
      </c>
    </row>
    <row r="37" spans="1:24" ht="11.25" customHeight="1" x14ac:dyDescent="0.2">
      <c r="A37" s="39" t="s">
        <v>61</v>
      </c>
      <c r="B37" s="23" t="s">
        <v>62</v>
      </c>
      <c r="C37" s="30">
        <v>0</v>
      </c>
      <c r="D37" s="30">
        <v>0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0.105073086844368</v>
      </c>
      <c r="V37" s="30">
        <v>0</v>
      </c>
      <c r="W37" s="30">
        <v>0</v>
      </c>
      <c r="X37" s="30">
        <v>0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</row>
    <row r="41" spans="1:24" ht="11.25" customHeight="1" x14ac:dyDescent="0.2">
      <c r="A41" s="39" t="s">
        <v>69</v>
      </c>
      <c r="B41" s="23" t="s">
        <v>70</v>
      </c>
      <c r="C41" s="30">
        <v>0</v>
      </c>
      <c r="D41" s="30">
        <v>0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</row>
    <row r="42" spans="1:24" ht="11.25" customHeight="1" x14ac:dyDescent="0.2">
      <c r="A42" s="39" t="s">
        <v>71</v>
      </c>
      <c r="B42" s="23" t="s">
        <v>72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1.058125537403267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514.46606947576686</v>
      </c>
      <c r="D43" s="30">
        <v>521.49802627396332</v>
      </c>
      <c r="E43" s="30">
        <v>519.69666473581049</v>
      </c>
      <c r="F43" s="30">
        <v>552.41125130138244</v>
      </c>
      <c r="G43" s="30">
        <v>429.87874437912586</v>
      </c>
      <c r="H43" s="30">
        <v>391.83845753411487</v>
      </c>
      <c r="I43" s="30">
        <v>378.94273151240384</v>
      </c>
      <c r="J43" s="30">
        <v>322.52995890977002</v>
      </c>
      <c r="K43" s="30">
        <v>303.02135015380259</v>
      </c>
      <c r="L43" s="30">
        <v>354.11654431485124</v>
      </c>
      <c r="M43" s="30">
        <v>435.77902929677975</v>
      </c>
      <c r="N43" s="30">
        <v>299.7886486648477</v>
      </c>
      <c r="O43" s="30">
        <v>302.11653273257031</v>
      </c>
      <c r="P43" s="30">
        <v>238.3382927173997</v>
      </c>
      <c r="Q43" s="30">
        <v>186.53665969453732</v>
      </c>
      <c r="R43" s="30">
        <v>191.11225361284352</v>
      </c>
      <c r="S43" s="30">
        <v>238.85985274085229</v>
      </c>
      <c r="T43" s="30">
        <v>230.32315910591274</v>
      </c>
      <c r="U43" s="30">
        <v>231.7040264572658</v>
      </c>
      <c r="V43" s="30">
        <v>209.54707255755361</v>
      </c>
      <c r="W43" s="30">
        <v>195.83417328171842</v>
      </c>
      <c r="X43" s="30">
        <v>370.61216534769505</v>
      </c>
    </row>
    <row r="44" spans="1:24" ht="11.25" customHeight="1" x14ac:dyDescent="0.2">
      <c r="A44" s="39" t="s">
        <v>75</v>
      </c>
      <c r="B44" s="23" t="s">
        <v>76</v>
      </c>
      <c r="C44" s="30">
        <v>1324.5719871428439</v>
      </c>
      <c r="D44" s="30">
        <v>1430.1958962535364</v>
      </c>
      <c r="E44" s="30">
        <v>1119.8913872873129</v>
      </c>
      <c r="F44" s="30">
        <v>1012.9960074856322</v>
      </c>
      <c r="G44" s="30">
        <v>831.78961854914121</v>
      </c>
      <c r="H44" s="30">
        <v>749.85006684219445</v>
      </c>
      <c r="I44" s="30">
        <v>753.91170343548913</v>
      </c>
      <c r="J44" s="30">
        <v>892.30660030738795</v>
      </c>
      <c r="K44" s="30">
        <v>752.32084329218389</v>
      </c>
      <c r="L44" s="30">
        <v>927.22385132444344</v>
      </c>
      <c r="M44" s="30">
        <v>883.72575260133499</v>
      </c>
      <c r="N44" s="30">
        <v>565.71984618958118</v>
      </c>
      <c r="O44" s="30">
        <v>554.37367827047387</v>
      </c>
      <c r="P44" s="30">
        <v>391.25441634123644</v>
      </c>
      <c r="Q44" s="30">
        <v>279.12253651961515</v>
      </c>
      <c r="R44" s="30">
        <v>284.83730552762211</v>
      </c>
      <c r="S44" s="30">
        <v>301.55520206362849</v>
      </c>
      <c r="T44" s="30">
        <v>182.40735502828898</v>
      </c>
      <c r="U44" s="30">
        <v>175.23400751571467</v>
      </c>
      <c r="V44" s="30">
        <v>120.99021673979898</v>
      </c>
      <c r="W44" s="30">
        <v>93.170485955756121</v>
      </c>
      <c r="X44" s="30">
        <v>114.83550882920937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0</v>
      </c>
      <c r="D48" s="30">
        <v>0</v>
      </c>
      <c r="E48" s="30">
        <v>0</v>
      </c>
      <c r="F48" s="30">
        <v>49.512639724849521</v>
      </c>
      <c r="G48" s="30">
        <v>24.006104901117791</v>
      </c>
      <c r="H48" s="30">
        <v>0.75021496130696463</v>
      </c>
      <c r="I48" s="30">
        <v>0.75021496130696463</v>
      </c>
      <c r="J48" s="30">
        <v>0.75021496130696463</v>
      </c>
      <c r="K48" s="30">
        <v>0</v>
      </c>
      <c r="L48" s="30">
        <v>0</v>
      </c>
      <c r="M48" s="30">
        <v>11.249613069647459</v>
      </c>
      <c r="N48" s="30">
        <v>6.7497850386930347</v>
      </c>
      <c r="O48" s="30">
        <v>3.749871023215821</v>
      </c>
      <c r="P48" s="30">
        <v>3.749871023215821</v>
      </c>
      <c r="Q48" s="30">
        <v>5.249871023215821</v>
      </c>
      <c r="R48" s="30">
        <v>3.0261392949269128</v>
      </c>
      <c r="S48" s="30">
        <v>2.2499570077386069</v>
      </c>
      <c r="T48" s="30">
        <v>2.810920034393809</v>
      </c>
      <c r="U48" s="30">
        <v>0</v>
      </c>
      <c r="V48" s="30">
        <v>0</v>
      </c>
      <c r="W48" s="30">
        <v>0</v>
      </c>
      <c r="X48" s="30">
        <v>0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38.999656061908851</v>
      </c>
      <c r="D50" s="30">
        <v>30.701203783318999</v>
      </c>
      <c r="E50" s="30">
        <v>119.05709372312984</v>
      </c>
      <c r="F50" s="30">
        <v>127.75210662080823</v>
      </c>
      <c r="G50" s="30">
        <v>93.069303525365413</v>
      </c>
      <c r="H50" s="30">
        <v>62.428030954428195</v>
      </c>
      <c r="I50" s="30">
        <v>133.33912295786757</v>
      </c>
      <c r="J50" s="30">
        <v>3.914359415305245</v>
      </c>
      <c r="K50" s="30">
        <v>1.0007738607050729</v>
      </c>
      <c r="L50" s="30">
        <v>1.9995700773860703</v>
      </c>
      <c r="M50" s="30">
        <v>3.3149613069647463</v>
      </c>
      <c r="N50" s="30">
        <v>5.75554600171969</v>
      </c>
      <c r="O50" s="30">
        <v>39.110490111779882</v>
      </c>
      <c r="P50" s="30">
        <v>32.38796216680997</v>
      </c>
      <c r="Q50" s="30">
        <v>30.01238177128117</v>
      </c>
      <c r="R50" s="30">
        <v>28.334909716251072</v>
      </c>
      <c r="S50" s="30">
        <v>37.60687876182287</v>
      </c>
      <c r="T50" s="30">
        <v>25.295012897678415</v>
      </c>
      <c r="U50" s="30">
        <v>46.162252794496993</v>
      </c>
      <c r="V50" s="30">
        <v>88.751345018095236</v>
      </c>
      <c r="W50" s="30">
        <v>84.78572656921753</v>
      </c>
      <c r="X50" s="30">
        <v>77.444024075666377</v>
      </c>
    </row>
    <row r="51" spans="1:24" ht="11.25" customHeight="1" x14ac:dyDescent="0.2">
      <c r="A51" s="24" t="s">
        <v>89</v>
      </c>
      <c r="B51" s="25" t="s">
        <v>90</v>
      </c>
      <c r="C51" s="31">
        <v>7980.8938096891716</v>
      </c>
      <c r="D51" s="31">
        <v>7929.7205838051959</v>
      </c>
      <c r="E51" s="31">
        <v>7742.5848836247069</v>
      </c>
      <c r="F51" s="31">
        <v>8482.2342201422798</v>
      </c>
      <c r="G51" s="31">
        <v>7665.3170912636651</v>
      </c>
      <c r="H51" s="31">
        <v>7968.6975848536031</v>
      </c>
      <c r="I51" s="31">
        <v>7073.860131273007</v>
      </c>
      <c r="J51" s="31">
        <v>6689.9777499658348</v>
      </c>
      <c r="K51" s="31">
        <v>6535.9374702413379</v>
      </c>
      <c r="L51" s="31">
        <v>6857.927723602781</v>
      </c>
      <c r="M51" s="31">
        <v>7943.8492538291221</v>
      </c>
      <c r="N51" s="31">
        <v>6940.3944391954055</v>
      </c>
      <c r="O51" s="31">
        <v>7074.7173024635958</v>
      </c>
      <c r="P51" s="31">
        <v>7316.8172560902431</v>
      </c>
      <c r="Q51" s="31">
        <v>6410.1841148791109</v>
      </c>
      <c r="R51" s="31">
        <v>6540.6644750676096</v>
      </c>
      <c r="S51" s="31">
        <v>6571.7914845670794</v>
      </c>
      <c r="T51" s="31">
        <v>6848.0153182751765</v>
      </c>
      <c r="U51" s="31">
        <v>6437.0730063033916</v>
      </c>
      <c r="V51" s="31">
        <v>5923.8592889060046</v>
      </c>
      <c r="W51" s="31">
        <v>5912.119594638737</v>
      </c>
      <c r="X51" s="31">
        <v>6815.4981222907236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" si="210">SUM(C53:C70)</f>
        <v>2203.0325974485127</v>
      </c>
      <c r="D52" s="31">
        <f t="shared" ref="D52" si="211">SUM(D53:D70)</f>
        <v>2428.947953241558</v>
      </c>
      <c r="E52" s="31">
        <f t="shared" ref="E52" si="212">SUM(E53:E70)</f>
        <v>2683.6408272399963</v>
      </c>
      <c r="F52" s="31">
        <f t="shared" ref="F52" si="213">SUM(F53:F70)</f>
        <v>2901.0864559977604</v>
      </c>
      <c r="G52" s="31">
        <f t="shared" ref="G52" si="214">SUM(G53:G70)</f>
        <v>3123.2195869979478</v>
      </c>
      <c r="H52" s="31">
        <f t="shared" ref="H52" si="215">SUM(H53:H70)</f>
        <v>3443.4257718226741</v>
      </c>
      <c r="I52" s="31">
        <f t="shared" ref="I52" si="216">SUM(I53:I70)</f>
        <v>3850.7222763736268</v>
      </c>
      <c r="J52" s="31">
        <f t="shared" ref="J52" si="217">SUM(J53:J70)</f>
        <v>3698.1891280926379</v>
      </c>
      <c r="K52" s="31">
        <f t="shared" ref="K52" si="218">SUM(K53:K70)</f>
        <v>3994.2427868092045</v>
      </c>
      <c r="L52" s="31">
        <f t="shared" ref="L52" si="219">SUM(L53:L70)</f>
        <v>4167.6330154957923</v>
      </c>
      <c r="M52" s="31">
        <f t="shared" ref="M52" si="220">SUM(M53:M70)</f>
        <v>4855.8475295230701</v>
      </c>
      <c r="N52" s="31">
        <f t="shared" ref="N52" si="221">SUM(N53:N70)</f>
        <v>4682.5614304897772</v>
      </c>
      <c r="O52" s="31">
        <f t="shared" ref="O52" si="222">SUM(O53:O70)</f>
        <v>5213.6165404229851</v>
      </c>
      <c r="P52" s="31">
        <f t="shared" ref="P52" si="223">SUM(P53:P70)</f>
        <v>5192.8956375514999</v>
      </c>
      <c r="Q52" s="31">
        <f t="shared" ref="Q52" si="224">SUM(Q53:Q70)</f>
        <v>5383.7901718033936</v>
      </c>
      <c r="R52" s="31">
        <f t="shared" ref="R52" si="225">SUM(R53:R70)</f>
        <v>5807.0212261649522</v>
      </c>
      <c r="S52" s="31">
        <f t="shared" ref="S52" si="226">SUM(S53:S70)</f>
        <v>6280.3861256896926</v>
      </c>
      <c r="T52" s="31">
        <f t="shared" ref="T52" si="227">SUM(T53:T70)</f>
        <v>6580.2760730163691</v>
      </c>
      <c r="U52" s="31">
        <f t="shared" ref="U52" si="228">SUM(U53:U70)</f>
        <v>6346.1050056390668</v>
      </c>
      <c r="V52" s="31">
        <f t="shared" ref="V52" si="229">SUM(V53:V70)</f>
        <v>6595.7844905554384</v>
      </c>
      <c r="W52" s="31">
        <f t="shared" ref="W52:X52" si="230">SUM(W53:W70)</f>
        <v>6650.4935272651328</v>
      </c>
      <c r="X52" s="31">
        <f t="shared" si="230"/>
        <v>7877.1714720489108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0.57325881341358553</v>
      </c>
      <c r="D57" s="30">
        <v>0.64488392089423896</v>
      </c>
      <c r="E57" s="30">
        <v>0.88374892519346515</v>
      </c>
      <c r="F57" s="30">
        <v>1.218142734307825</v>
      </c>
      <c r="G57" s="30">
        <v>1.2181427343078248</v>
      </c>
      <c r="H57" s="30">
        <v>1.3136715391229574</v>
      </c>
      <c r="I57" s="30">
        <v>1.1704213241616503</v>
      </c>
      <c r="J57" s="30">
        <v>1.4809114359415305</v>
      </c>
      <c r="K57" s="30">
        <v>1.6480653482373175</v>
      </c>
      <c r="L57" s="30">
        <v>4.0711092003439386</v>
      </c>
      <c r="M57" s="30">
        <v>5.0859845227858989</v>
      </c>
      <c r="N57" s="30">
        <v>7.3130696474634558</v>
      </c>
      <c r="O57" s="30">
        <v>11.109286328460875</v>
      </c>
      <c r="P57" s="30">
        <v>14.075666380051594</v>
      </c>
      <c r="Q57" s="30">
        <v>20.028546861564919</v>
      </c>
      <c r="R57" s="30">
        <v>25.627429062768698</v>
      </c>
      <c r="S57" s="30">
        <v>35.929922613929484</v>
      </c>
      <c r="T57" s="30">
        <v>44.153912295786753</v>
      </c>
      <c r="U57" s="30">
        <v>54.391917454858117</v>
      </c>
      <c r="V57" s="30">
        <v>59.058985382631121</v>
      </c>
      <c r="W57" s="30">
        <v>68.201203783319002</v>
      </c>
      <c r="X57" s="30">
        <v>59.752364574376607</v>
      </c>
    </row>
    <row r="58" spans="1:24" ht="11.25" customHeight="1" x14ac:dyDescent="0.2">
      <c r="A58" s="22" t="s">
        <v>103</v>
      </c>
      <c r="B58" s="23" t="s">
        <v>104</v>
      </c>
      <c r="C58" s="30">
        <v>29.545227858985378</v>
      </c>
      <c r="D58" s="30">
        <v>43.302665520206368</v>
      </c>
      <c r="E58" s="30">
        <v>49.799226139294916</v>
      </c>
      <c r="F58" s="30">
        <v>42.5384350816853</v>
      </c>
      <c r="G58" s="30">
        <v>43.876096302665509</v>
      </c>
      <c r="H58" s="30">
        <v>218.29501289767839</v>
      </c>
      <c r="I58" s="30">
        <v>207.23551160791061</v>
      </c>
      <c r="J58" s="30">
        <v>197.91375752364573</v>
      </c>
      <c r="K58" s="30">
        <v>208.54445399828035</v>
      </c>
      <c r="L58" s="30">
        <v>200.43207222699908</v>
      </c>
      <c r="M58" s="30">
        <v>246.12639724849521</v>
      </c>
      <c r="N58" s="30">
        <v>221.62055030094572</v>
      </c>
      <c r="O58" s="30">
        <v>244.52063628546864</v>
      </c>
      <c r="P58" s="30">
        <v>286.20533104041277</v>
      </c>
      <c r="Q58" s="30">
        <v>312.97222699914016</v>
      </c>
      <c r="R58" s="30">
        <v>355.52218400687889</v>
      </c>
      <c r="S58" s="30">
        <v>412.7017196904556</v>
      </c>
      <c r="T58" s="30">
        <v>467.22734307824589</v>
      </c>
      <c r="U58" s="30">
        <v>514.64342218400691</v>
      </c>
      <c r="V58" s="30">
        <v>560.18529664660366</v>
      </c>
      <c r="W58" s="30">
        <v>584.37153912295776</v>
      </c>
      <c r="X58" s="30">
        <v>615.16887360275132</v>
      </c>
    </row>
    <row r="59" spans="1:24" ht="11.25" customHeight="1" x14ac:dyDescent="0.2">
      <c r="A59" s="22" t="s">
        <v>105</v>
      </c>
      <c r="B59" s="23" t="s">
        <v>106</v>
      </c>
      <c r="C59" s="30">
        <v>1696.0846408470516</v>
      </c>
      <c r="D59" s="30">
        <v>1915.3528079412399</v>
      </c>
      <c r="E59" s="30">
        <v>2161.5899424546565</v>
      </c>
      <c r="F59" s="30">
        <v>2235.1354127232048</v>
      </c>
      <c r="G59" s="30">
        <v>2412.5156317098995</v>
      </c>
      <c r="H59" s="30">
        <v>2514.7706603917081</v>
      </c>
      <c r="I59" s="30">
        <v>2869.1777505416117</v>
      </c>
      <c r="J59" s="30">
        <v>2660.3545739827891</v>
      </c>
      <c r="K59" s="30">
        <v>2853.9614476520019</v>
      </c>
      <c r="L59" s="30">
        <v>2991.3625745812255</v>
      </c>
      <c r="M59" s="30">
        <v>3478.2875983106874</v>
      </c>
      <c r="N59" s="30">
        <v>3308.021619655728</v>
      </c>
      <c r="O59" s="30">
        <v>3825.2998213079313</v>
      </c>
      <c r="P59" s="30">
        <v>3916.6346745248447</v>
      </c>
      <c r="Q59" s="30">
        <v>4092.9766540193082</v>
      </c>
      <c r="R59" s="30">
        <v>4366.8923053770195</v>
      </c>
      <c r="S59" s="30">
        <v>4854.5437353199586</v>
      </c>
      <c r="T59" s="30">
        <v>5064.7715158366609</v>
      </c>
      <c r="U59" s="30">
        <v>4871.7838534464609</v>
      </c>
      <c r="V59" s="30">
        <v>4986.9480331177774</v>
      </c>
      <c r="W59" s="30">
        <v>5017.1923234818141</v>
      </c>
      <c r="X59" s="30">
        <v>6088.8694944048866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27.081920487961881</v>
      </c>
      <c r="D61" s="30">
        <v>30.659891645976003</v>
      </c>
      <c r="E61" s="30">
        <v>26.062320726870354</v>
      </c>
      <c r="F61" s="30">
        <v>31.848291769826684</v>
      </c>
      <c r="G61" s="30">
        <v>25.437059329320725</v>
      </c>
      <c r="H61" s="30">
        <v>38.979960958050761</v>
      </c>
      <c r="I61" s="30">
        <v>41.831714138120006</v>
      </c>
      <c r="J61" s="30">
        <v>62.93549993960017</v>
      </c>
      <c r="K61" s="30">
        <v>58.079017575087505</v>
      </c>
      <c r="L61" s="30">
        <v>45.893828704764701</v>
      </c>
      <c r="M61" s="30">
        <v>35.148839208942398</v>
      </c>
      <c r="N61" s="30">
        <v>34.243078245915733</v>
      </c>
      <c r="O61" s="30">
        <v>33.227467180402293</v>
      </c>
      <c r="P61" s="30">
        <v>32.830782459157355</v>
      </c>
      <c r="Q61" s="30">
        <v>31.320654499476088</v>
      </c>
      <c r="R61" s="30">
        <v>35.696504622842411</v>
      </c>
      <c r="S61" s="30">
        <v>28.83508168529665</v>
      </c>
      <c r="T61" s="30">
        <v>35.197936371453139</v>
      </c>
      <c r="U61" s="30">
        <v>33.081685296646604</v>
      </c>
      <c r="V61" s="30">
        <v>39.934823731728287</v>
      </c>
      <c r="W61" s="30">
        <v>36.129406706792778</v>
      </c>
      <c r="X61" s="30">
        <v>43.908684436801366</v>
      </c>
    </row>
    <row r="62" spans="1:24" ht="11.25" customHeight="1" x14ac:dyDescent="0.2">
      <c r="A62" s="22" t="s">
        <v>111</v>
      </c>
      <c r="B62" s="23" t="s">
        <v>112</v>
      </c>
      <c r="C62" s="30">
        <v>448.36147893379183</v>
      </c>
      <c r="D62" s="30">
        <v>435.15339638864998</v>
      </c>
      <c r="E62" s="30">
        <v>442.9159931212381</v>
      </c>
      <c r="F62" s="30">
        <v>582.78383490971623</v>
      </c>
      <c r="G62" s="30">
        <v>624.55821152192618</v>
      </c>
      <c r="H62" s="30">
        <v>601.36973344797923</v>
      </c>
      <c r="I62" s="30">
        <v>678.23190025795373</v>
      </c>
      <c r="J62" s="30">
        <v>672.90464316423027</v>
      </c>
      <c r="K62" s="30">
        <v>770.34772141014616</v>
      </c>
      <c r="L62" s="30">
        <v>812.79415305245061</v>
      </c>
      <c r="M62" s="30">
        <v>880.69922613929486</v>
      </c>
      <c r="N62" s="30">
        <v>806.06362854686142</v>
      </c>
      <c r="O62" s="30">
        <v>744.12373172828882</v>
      </c>
      <c r="P62" s="30">
        <v>677.51014617368878</v>
      </c>
      <c r="Q62" s="30">
        <v>635.33207222699912</v>
      </c>
      <c r="R62" s="30">
        <v>738.73697334479778</v>
      </c>
      <c r="S62" s="30">
        <v>682.29114359415303</v>
      </c>
      <c r="T62" s="30">
        <v>729.28624247635435</v>
      </c>
      <c r="U62" s="30">
        <v>587.40077386070504</v>
      </c>
      <c r="V62" s="30">
        <v>643.62123817712791</v>
      </c>
      <c r="W62" s="30">
        <v>658.6386930352536</v>
      </c>
      <c r="X62" s="30">
        <v>695.26509028374892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2.877558039552881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0.86061908856405844</v>
      </c>
      <c r="D69" s="30">
        <v>3.3565778159931212</v>
      </c>
      <c r="E69" s="30">
        <v>2.2224419604471199</v>
      </c>
      <c r="F69" s="30">
        <v>7.395184866723989</v>
      </c>
      <c r="G69" s="30">
        <v>15.423387790197769</v>
      </c>
      <c r="H69" s="30">
        <v>68.553396388650043</v>
      </c>
      <c r="I69" s="30">
        <v>52.931642304385207</v>
      </c>
      <c r="J69" s="30">
        <v>100.402407566638</v>
      </c>
      <c r="K69" s="30">
        <v>99.345313843508166</v>
      </c>
      <c r="L69" s="30">
        <v>110.76242476354255</v>
      </c>
      <c r="M69" s="30">
        <v>208.24754944110055</v>
      </c>
      <c r="N69" s="30">
        <v>100.07394668959586</v>
      </c>
      <c r="O69" s="30">
        <v>122.94815133276005</v>
      </c>
      <c r="P69" s="30">
        <v>92.699828030954407</v>
      </c>
      <c r="Q69" s="30">
        <v>64.443938091143593</v>
      </c>
      <c r="R69" s="30">
        <v>55.735855546001716</v>
      </c>
      <c r="S69" s="30">
        <v>66.870937231298356</v>
      </c>
      <c r="T69" s="30">
        <v>50.905503009458293</v>
      </c>
      <c r="U69" s="30">
        <v>72.728718830610489</v>
      </c>
      <c r="V69" s="30">
        <v>70.817282889079962</v>
      </c>
      <c r="W69" s="30">
        <v>32.834307824591576</v>
      </c>
      <c r="X69" s="30">
        <v>99.405503009458272</v>
      </c>
    </row>
    <row r="70" spans="1:24" ht="11.25" customHeight="1" x14ac:dyDescent="0.2">
      <c r="A70" s="22" t="s">
        <v>127</v>
      </c>
      <c r="B70" s="23" t="s">
        <v>128</v>
      </c>
      <c r="C70" s="30">
        <v>0.52545141874462586</v>
      </c>
      <c r="D70" s="30">
        <v>0.47773000859845233</v>
      </c>
      <c r="E70" s="30">
        <v>0.16715391229578669</v>
      </c>
      <c r="F70" s="30">
        <v>0.16715391229578669</v>
      </c>
      <c r="G70" s="30">
        <v>0.19105760963026661</v>
      </c>
      <c r="H70" s="30">
        <v>0.14333619948409279</v>
      </c>
      <c r="I70" s="30">
        <v>0.14333619948409279</v>
      </c>
      <c r="J70" s="30">
        <v>2.1973344797936369</v>
      </c>
      <c r="K70" s="30">
        <v>2.3167669819432501</v>
      </c>
      <c r="L70" s="30">
        <v>2.3168529664660356</v>
      </c>
      <c r="M70" s="30">
        <v>2.2519346517626828</v>
      </c>
      <c r="N70" s="30">
        <v>205.22553740326745</v>
      </c>
      <c r="O70" s="30">
        <v>232.38744625967323</v>
      </c>
      <c r="P70" s="30">
        <v>172.93920894239037</v>
      </c>
      <c r="Q70" s="30">
        <v>226.71607910576097</v>
      </c>
      <c r="R70" s="30">
        <v>228.80997420464317</v>
      </c>
      <c r="S70" s="30">
        <v>199.21358555460012</v>
      </c>
      <c r="T70" s="30">
        <v>188.73361994840931</v>
      </c>
      <c r="U70" s="30">
        <v>212.0746345657781</v>
      </c>
      <c r="V70" s="30">
        <v>235.21883061049004</v>
      </c>
      <c r="W70" s="30">
        <v>253.12605331040413</v>
      </c>
      <c r="X70" s="30">
        <v>271.92390369733448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" si="231">SUM(C72:C73)</f>
        <v>555.5325522873278</v>
      </c>
      <c r="D71" s="31">
        <f t="shared" ref="D71" si="232">SUM(D72:D73)</f>
        <v>472.99575884124039</v>
      </c>
      <c r="E71" s="31">
        <f t="shared" ref="E71" si="233">SUM(E72:E73)</f>
        <v>495.1522833754413</v>
      </c>
      <c r="F71" s="31">
        <f t="shared" ref="F71" si="234">SUM(F72:F73)</f>
        <v>622.03117302625094</v>
      </c>
      <c r="G71" s="31">
        <f t="shared" ref="G71" si="235">SUM(G72:G73)</f>
        <v>670.39740852883324</v>
      </c>
      <c r="H71" s="31">
        <f t="shared" ref="H71" si="236">SUM(H72:H73)</f>
        <v>677.28414901809026</v>
      </c>
      <c r="I71" s="31">
        <f t="shared" ref="I71" si="237">SUM(I72:I73)</f>
        <v>736.71453138435072</v>
      </c>
      <c r="J71" s="31">
        <f t="shared" ref="J71" si="238">SUM(J72:J73)</f>
        <v>661.12312983662935</v>
      </c>
      <c r="K71" s="31">
        <f t="shared" ref="K71" si="239">SUM(K72:K73)</f>
        <v>764.03000859845235</v>
      </c>
      <c r="L71" s="31">
        <f t="shared" ref="L71" si="240">SUM(L72:L73)</f>
        <v>884.62880481513321</v>
      </c>
      <c r="M71" s="31">
        <f t="shared" ref="M71" si="241">SUM(M72:M73)</f>
        <v>977.80690866384975</v>
      </c>
      <c r="N71" s="31">
        <f t="shared" ref="N71" si="242">SUM(N72:N73)</f>
        <v>961.39724849527056</v>
      </c>
      <c r="O71" s="31">
        <f t="shared" ref="O71" si="243">SUM(O72:O73)</f>
        <v>898.03086844367999</v>
      </c>
      <c r="P71" s="31">
        <f t="shared" ref="P71" si="244">SUM(P72:P73)</f>
        <v>787.57067405445832</v>
      </c>
      <c r="Q71" s="31">
        <f t="shared" ref="Q71" si="245">SUM(Q72:Q73)</f>
        <v>741.58865073387187</v>
      </c>
      <c r="R71" s="31">
        <f t="shared" ref="R71" si="246">SUM(R72:R73)</f>
        <v>892.43353396388636</v>
      </c>
      <c r="S71" s="31">
        <f t="shared" ref="S71" si="247">SUM(S72:S73)</f>
        <v>833.12298417428474</v>
      </c>
      <c r="T71" s="31">
        <f t="shared" ref="T71" si="248">SUM(T72:T73)</f>
        <v>890.69754283541897</v>
      </c>
      <c r="U71" s="31">
        <f t="shared" ref="U71" si="249">SUM(U72:U73)</f>
        <v>716.53866133715508</v>
      </c>
      <c r="V71" s="31">
        <f t="shared" ref="V71" si="250">SUM(V72:V73)</f>
        <v>780.68091143594131</v>
      </c>
      <c r="W71" s="31">
        <f t="shared" ref="W71:X71" si="251">SUM(W72:W73)</f>
        <v>793.32451704811581</v>
      </c>
      <c r="X71" s="31">
        <f t="shared" si="251"/>
        <v>858.77885375375001</v>
      </c>
    </row>
    <row r="72" spans="1:24" ht="11.25" customHeight="1" x14ac:dyDescent="0.2">
      <c r="A72" s="22" t="s">
        <v>131</v>
      </c>
      <c r="B72" s="23" t="s">
        <v>132</v>
      </c>
      <c r="C72" s="30">
        <v>98.309938357835193</v>
      </c>
      <c r="D72" s="30">
        <v>26.950960904869017</v>
      </c>
      <c r="E72" s="30">
        <v>33.916857752053552</v>
      </c>
      <c r="F72" s="30">
        <v>8.7943716504985154</v>
      </c>
      <c r="G72" s="30">
        <v>16.676084367182412</v>
      </c>
      <c r="H72" s="30">
        <v>36.438405251968234</v>
      </c>
      <c r="I72" s="30">
        <v>17.249527085124676</v>
      </c>
      <c r="J72" s="30">
        <v>28.705417024935507</v>
      </c>
      <c r="K72" s="30">
        <v>40.500085984522784</v>
      </c>
      <c r="L72" s="30">
        <v>125.58589853826309</v>
      </c>
      <c r="M72" s="30">
        <v>147.6469774514681</v>
      </c>
      <c r="N72" s="30">
        <v>189.33190025795355</v>
      </c>
      <c r="O72" s="30">
        <v>167.65503009458294</v>
      </c>
      <c r="P72" s="30">
        <v>107.40609967784626</v>
      </c>
      <c r="Q72" s="30">
        <v>101.69561548021736</v>
      </c>
      <c r="R72" s="30">
        <v>168.4969045571797</v>
      </c>
      <c r="S72" s="30">
        <v>156.13674169793043</v>
      </c>
      <c r="T72" s="30">
        <v>161.6146537554535</v>
      </c>
      <c r="U72" s="30">
        <v>133.62653751944228</v>
      </c>
      <c r="V72" s="30">
        <v>152.86844368013757</v>
      </c>
      <c r="W72" s="30">
        <v>156.56828317021382</v>
      </c>
      <c r="X72" s="30">
        <v>188.76449433844479</v>
      </c>
    </row>
    <row r="73" spans="1:24" ht="11.25" customHeight="1" x14ac:dyDescent="0.2">
      <c r="A73" s="22" t="s">
        <v>133</v>
      </c>
      <c r="B73" s="23" t="s">
        <v>134</v>
      </c>
      <c r="C73" s="30">
        <v>457.22261392949264</v>
      </c>
      <c r="D73" s="30">
        <v>446.04479793637137</v>
      </c>
      <c r="E73" s="30">
        <v>461.23542562338775</v>
      </c>
      <c r="F73" s="30">
        <v>613.23680137575241</v>
      </c>
      <c r="G73" s="30">
        <v>653.72132416165084</v>
      </c>
      <c r="H73" s="30">
        <v>640.84574376612204</v>
      </c>
      <c r="I73" s="30">
        <v>719.46500429922605</v>
      </c>
      <c r="J73" s="30">
        <v>632.41771281169383</v>
      </c>
      <c r="K73" s="30">
        <v>723.52992261392956</v>
      </c>
      <c r="L73" s="30">
        <v>759.0429062768701</v>
      </c>
      <c r="M73" s="30">
        <v>830.15993121238171</v>
      </c>
      <c r="N73" s="30">
        <v>772.06534823731704</v>
      </c>
      <c r="O73" s="30">
        <v>730.37583834909708</v>
      </c>
      <c r="P73" s="30">
        <v>680.16457437661211</v>
      </c>
      <c r="Q73" s="30">
        <v>639.89303525365449</v>
      </c>
      <c r="R73" s="30">
        <v>723.93662940670663</v>
      </c>
      <c r="S73" s="30">
        <v>676.98624247635428</v>
      </c>
      <c r="T73" s="30">
        <v>729.08288907996553</v>
      </c>
      <c r="U73" s="30">
        <v>582.91212381771277</v>
      </c>
      <c r="V73" s="30">
        <v>627.81246775580371</v>
      </c>
      <c r="W73" s="30">
        <v>636.75623387790199</v>
      </c>
      <c r="X73" s="30">
        <v>670.01435941530519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0</v>
      </c>
      <c r="D75" s="31">
        <v>0</v>
      </c>
      <c r="E75" s="31">
        <v>0</v>
      </c>
      <c r="F75" s="31">
        <v>0</v>
      </c>
      <c r="G75" s="31">
        <v>0</v>
      </c>
      <c r="H75" s="31">
        <v>0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</row>
    <row r="76" spans="1:24" ht="11.25" customHeight="1" x14ac:dyDescent="0.2">
      <c r="A76" s="26" t="s">
        <v>139</v>
      </c>
      <c r="B76" s="27" t="s">
        <v>140</v>
      </c>
      <c r="C76" s="32">
        <v>0</v>
      </c>
      <c r="D76" s="32">
        <v>0</v>
      </c>
      <c r="E76" s="32">
        <v>0</v>
      </c>
      <c r="F76" s="32">
        <v>0</v>
      </c>
      <c r="G76" s="32">
        <v>0</v>
      </c>
      <c r="H76" s="32">
        <v>0</v>
      </c>
      <c r="I76" s="32">
        <v>0</v>
      </c>
      <c r="J76" s="32">
        <v>0</v>
      </c>
      <c r="K76" s="32">
        <v>0</v>
      </c>
      <c r="L76" s="32">
        <v>0</v>
      </c>
      <c r="M76" s="32">
        <v>0</v>
      </c>
      <c r="N76" s="32">
        <v>0</v>
      </c>
      <c r="O76" s="32">
        <v>0</v>
      </c>
      <c r="P76" s="32">
        <v>0</v>
      </c>
      <c r="Q76" s="32">
        <v>0</v>
      </c>
      <c r="R76" s="32">
        <v>0</v>
      </c>
      <c r="S76" s="32">
        <v>0</v>
      </c>
      <c r="T76" s="32">
        <v>0</v>
      </c>
      <c r="U76" s="32">
        <v>0</v>
      </c>
      <c r="V76" s="32">
        <v>0</v>
      </c>
      <c r="W76" s="32">
        <v>0</v>
      </c>
      <c r="X76" s="32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207</v>
      </c>
      <c r="B1" s="7" t="s">
        <v>326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191.6595012897678</v>
      </c>
      <c r="D2" s="28">
        <f t="shared" ref="D2" si="1">SUM(D3,D17,D22,D25,D26,D51,D52,D71,D74,D75,D76)</f>
        <v>190.79965606190882</v>
      </c>
      <c r="E2" s="28">
        <f t="shared" ref="E2" si="2">SUM(E3,E17,E22,E25,E26,E51,E52,E71,E74,E75,E76)</f>
        <v>184.0928632846088</v>
      </c>
      <c r="F2" s="28">
        <f t="shared" ref="F2" si="3">SUM(F3,F17,F22,F25,F26,F51,F52,F71,F74,F75,F76)</f>
        <v>174.63456577815992</v>
      </c>
      <c r="G2" s="28">
        <f t="shared" ref="G2" si="4">SUM(G3,G17,G22,G25,G26,G51,G52,G71,G74,G75,G76)</f>
        <v>165.52020636285471</v>
      </c>
      <c r="H2" s="28">
        <f t="shared" ref="H2" si="5">SUM(H3,H17,H22,H25,H26,H51,H52,H71,H74,H75,H76)</f>
        <v>160.6190885640585</v>
      </c>
      <c r="I2" s="28">
        <f t="shared" ref="I2" si="6">SUM(I3,I17,I22,I25,I26,I51,I52,I71,I74,I75,I76)</f>
        <v>142.3043852106621</v>
      </c>
      <c r="J2" s="28">
        <f t="shared" ref="J2" si="7">SUM(J3,J17,J22,J25,J26,J51,J52,J71,J74,J75,J76)</f>
        <v>145.82889079965608</v>
      </c>
      <c r="K2" s="28">
        <f t="shared" ref="K2" si="8">SUM(K3,K17,K22,K25,K26,K51,K52,K71,K74,K75,K76)</f>
        <v>143.70988822012038</v>
      </c>
      <c r="L2" s="28">
        <f t="shared" ref="L2" si="9">SUM(L3,L17,L22,L25,L26,L51,L52,L71,L74,L75,L76)</f>
        <v>130.84230438521067</v>
      </c>
      <c r="M2" s="28">
        <f t="shared" ref="M2" si="10">SUM(M3,M17,M22,M25,M26,M51,M52,M71,M74,M75,M76)</f>
        <v>139.53439380911433</v>
      </c>
      <c r="N2" s="28">
        <f t="shared" ref="N2" si="11">SUM(N3,N17,N22,N25,N26,N51,N52,N71,N74,N75,N76)</f>
        <v>117.49991401547722</v>
      </c>
      <c r="O2" s="28">
        <f t="shared" ref="O2" si="12">SUM(O3,O17,O22,O25,O26,O51,O52,O71,O74,O75,O76)</f>
        <v>151.54204643164229</v>
      </c>
      <c r="P2" s="28">
        <f t="shared" ref="P2" si="13">SUM(P3,P17,P22,P25,P26,P51,P52,P71,P74,P75,P76)</f>
        <v>118.11573516766985</v>
      </c>
      <c r="Q2" s="28">
        <f t="shared" ref="Q2" si="14">SUM(Q3,Q17,Q22,Q25,Q26,Q51,Q52,Q71,Q74,Q75,Q76)</f>
        <v>153.55064488392085</v>
      </c>
      <c r="R2" s="28">
        <f t="shared" ref="R2" si="15">SUM(R3,R17,R22,R25,R26,R51,R52,R71,R74,R75,R76)</f>
        <v>137.9042132416165</v>
      </c>
      <c r="S2" s="28">
        <f t="shared" ref="S2" si="16">SUM(S3,S17,S22,S25,S26,S51,S52,S71,S74,S75,S76)</f>
        <v>133.75932932072226</v>
      </c>
      <c r="T2" s="28">
        <f t="shared" ref="T2" si="17">SUM(T3,T17,T22,T25,T26,T51,T52,T71,T74,T75,T76)</f>
        <v>149.15967325881346</v>
      </c>
      <c r="U2" s="28">
        <f t="shared" ref="U2" si="18">SUM(U3,U17,U22,U25,U26,U51,U52,U71,U74,U75,U76)</f>
        <v>138.58684436801374</v>
      </c>
      <c r="V2" s="28">
        <f t="shared" ref="V2" si="19">SUM(V3,V17,V22,V25,V26,V51,V52,V71,V74,V75,V76)</f>
        <v>137.79630266552022</v>
      </c>
      <c r="W2" s="28">
        <f t="shared" ref="W2:X2" si="20">SUM(W3,W17,W22,W25,W26,W51,W52,W71,W74,W75,W76)</f>
        <v>156.61014617368875</v>
      </c>
      <c r="X2" s="28">
        <f t="shared" si="20"/>
        <v>176.35975924333619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21">SUM(C4,C8,C11)</f>
        <v>0</v>
      </c>
      <c r="D3" s="29">
        <f t="shared" ref="D3" si="22">SUM(D4,D8,D11)</f>
        <v>0</v>
      </c>
      <c r="E3" s="29">
        <f t="shared" ref="E3" si="23">SUM(E4,E8,E11)</f>
        <v>0</v>
      </c>
      <c r="F3" s="29">
        <f t="shared" ref="F3" si="24">SUM(F4,F8,F11)</f>
        <v>0</v>
      </c>
      <c r="G3" s="29">
        <f t="shared" ref="G3" si="25">SUM(G4,G8,G11)</f>
        <v>0</v>
      </c>
      <c r="H3" s="29">
        <f t="shared" ref="H3" si="26">SUM(H4,H8,H11)</f>
        <v>0</v>
      </c>
      <c r="I3" s="29">
        <f t="shared" ref="I3" si="27">SUM(I4,I8,I11)</f>
        <v>0</v>
      </c>
      <c r="J3" s="29">
        <f t="shared" ref="J3" si="28">SUM(J4,J8,J11)</f>
        <v>0</v>
      </c>
      <c r="K3" s="29">
        <f t="shared" ref="K3" si="29">SUM(K4,K8,K11)</f>
        <v>0</v>
      </c>
      <c r="L3" s="29">
        <f t="shared" ref="L3" si="30">SUM(L4,L8,L11)</f>
        <v>0</v>
      </c>
      <c r="M3" s="29">
        <f t="shared" ref="M3" si="31">SUM(M4,M8,M11)</f>
        <v>0</v>
      </c>
      <c r="N3" s="29">
        <f t="shared" ref="N3" si="32">SUM(N4,N8,N11)</f>
        <v>0</v>
      </c>
      <c r="O3" s="29">
        <f t="shared" ref="O3" si="33">SUM(O4,O8,O11)</f>
        <v>0</v>
      </c>
      <c r="P3" s="29">
        <f t="shared" ref="P3" si="34">SUM(P4,P8,P11)</f>
        <v>0</v>
      </c>
      <c r="Q3" s="29">
        <f t="shared" ref="Q3" si="35">SUM(Q4,Q8,Q11)</f>
        <v>0</v>
      </c>
      <c r="R3" s="29">
        <f t="shared" ref="R3" si="36">SUM(R4,R8,R11)</f>
        <v>0</v>
      </c>
      <c r="S3" s="29">
        <f t="shared" ref="S3" si="37">SUM(S4,S8,S11)</f>
        <v>0</v>
      </c>
      <c r="T3" s="29">
        <f t="shared" ref="T3" si="38">SUM(T4,T8,T11)</f>
        <v>0</v>
      </c>
      <c r="U3" s="29">
        <f t="shared" ref="U3" si="39">SUM(U4,U8,U11)</f>
        <v>0</v>
      </c>
      <c r="V3" s="29">
        <f t="shared" ref="V3" si="40">SUM(V4,V8,V11)</f>
        <v>0</v>
      </c>
      <c r="W3" s="29">
        <f t="shared" ref="W3:X3" si="41">SUM(W4,W8,W11)</f>
        <v>0</v>
      </c>
      <c r="X3" s="29">
        <f t="shared" si="41"/>
        <v>0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42">SUM(C5:C7)</f>
        <v>0</v>
      </c>
      <c r="D4" s="42">
        <f t="shared" ref="D4" si="43">SUM(D5:D7)</f>
        <v>0</v>
      </c>
      <c r="E4" s="42">
        <f t="shared" ref="E4" si="44">SUM(E5:E7)</f>
        <v>0</v>
      </c>
      <c r="F4" s="42">
        <f t="shared" ref="F4" si="45">SUM(F5:F7)</f>
        <v>0</v>
      </c>
      <c r="G4" s="42">
        <f t="shared" ref="G4" si="46">SUM(G5:G7)</f>
        <v>0</v>
      </c>
      <c r="H4" s="42">
        <f t="shared" ref="H4" si="47">SUM(H5:H7)</f>
        <v>0</v>
      </c>
      <c r="I4" s="42">
        <f t="shared" ref="I4" si="48">SUM(I5:I7)</f>
        <v>0</v>
      </c>
      <c r="J4" s="42">
        <f t="shared" ref="J4" si="49">SUM(J5:J7)</f>
        <v>0</v>
      </c>
      <c r="K4" s="42">
        <f t="shared" ref="K4" si="50">SUM(K5:K7)</f>
        <v>0</v>
      </c>
      <c r="L4" s="42">
        <f t="shared" ref="L4" si="51">SUM(L5:L7)</f>
        <v>0</v>
      </c>
      <c r="M4" s="42">
        <f t="shared" ref="M4" si="52">SUM(M5:M7)</f>
        <v>0</v>
      </c>
      <c r="N4" s="42">
        <f t="shared" ref="N4" si="53">SUM(N5:N7)</f>
        <v>0</v>
      </c>
      <c r="O4" s="42">
        <f t="shared" ref="O4" si="54">SUM(O5:O7)</f>
        <v>0</v>
      </c>
      <c r="P4" s="42">
        <f t="shared" ref="P4" si="55">SUM(P5:P7)</f>
        <v>0</v>
      </c>
      <c r="Q4" s="42">
        <f t="shared" ref="Q4" si="56">SUM(Q5:Q7)</f>
        <v>0</v>
      </c>
      <c r="R4" s="42">
        <f t="shared" ref="R4" si="57">SUM(R5:R7)</f>
        <v>0</v>
      </c>
      <c r="S4" s="42">
        <f t="shared" ref="S4" si="58">SUM(S5:S7)</f>
        <v>0</v>
      </c>
      <c r="T4" s="42">
        <f t="shared" ref="T4" si="59">SUM(T5:T7)</f>
        <v>0</v>
      </c>
      <c r="U4" s="42">
        <f t="shared" ref="U4" si="60">SUM(U5:U7)</f>
        <v>0</v>
      </c>
      <c r="V4" s="42">
        <f t="shared" ref="V4" si="61">SUM(V5:V7)</f>
        <v>0</v>
      </c>
      <c r="W4" s="42">
        <f t="shared" ref="W4:X4" si="62">SUM(W5:W7)</f>
        <v>0</v>
      </c>
      <c r="X4" s="42">
        <f t="shared" si="62"/>
        <v>0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>
        <v>0</v>
      </c>
      <c r="W5" s="30">
        <v>0</v>
      </c>
      <c r="X5" s="30">
        <v>0</v>
      </c>
    </row>
    <row r="6" spans="1:24" ht="11.25" customHeight="1" x14ac:dyDescent="0.2">
      <c r="A6" s="39" t="s">
        <v>7</v>
      </c>
      <c r="B6" s="23" t="s">
        <v>8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</row>
    <row r="7" spans="1:24" ht="11.25" customHeight="1" x14ac:dyDescent="0.2">
      <c r="A7" s="39" t="s">
        <v>9</v>
      </c>
      <c r="B7" s="23" t="s">
        <v>10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</row>
    <row r="8" spans="1:24" ht="11.25" customHeight="1" x14ac:dyDescent="0.2">
      <c r="A8" s="40" t="s">
        <v>343</v>
      </c>
      <c r="B8" s="41" t="s">
        <v>344</v>
      </c>
      <c r="C8" s="42">
        <f t="shared" ref="C8" si="63">SUM(C9:C10)</f>
        <v>0</v>
      </c>
      <c r="D8" s="42">
        <f t="shared" ref="D8" si="64">SUM(D9:D10)</f>
        <v>0</v>
      </c>
      <c r="E8" s="42">
        <f t="shared" ref="E8" si="65">SUM(E9:E10)</f>
        <v>0</v>
      </c>
      <c r="F8" s="42">
        <f t="shared" ref="F8" si="66">SUM(F9:F10)</f>
        <v>0</v>
      </c>
      <c r="G8" s="42">
        <f t="shared" ref="G8" si="67">SUM(G9:G10)</f>
        <v>0</v>
      </c>
      <c r="H8" s="42">
        <f t="shared" ref="H8" si="68">SUM(H9:H10)</f>
        <v>0</v>
      </c>
      <c r="I8" s="42">
        <f t="shared" ref="I8" si="69">SUM(I9:I10)</f>
        <v>0</v>
      </c>
      <c r="J8" s="42">
        <f t="shared" ref="J8" si="70">SUM(J9:J10)</f>
        <v>0</v>
      </c>
      <c r="K8" s="42">
        <f t="shared" ref="K8" si="71">SUM(K9:K10)</f>
        <v>0</v>
      </c>
      <c r="L8" s="42">
        <f t="shared" ref="L8" si="72">SUM(L9:L10)</f>
        <v>0</v>
      </c>
      <c r="M8" s="42">
        <f t="shared" ref="M8" si="73">SUM(M9:M10)</f>
        <v>0</v>
      </c>
      <c r="N8" s="42">
        <f t="shared" ref="N8" si="74">SUM(N9:N10)</f>
        <v>0</v>
      </c>
      <c r="O8" s="42">
        <f t="shared" ref="O8" si="75">SUM(O9:O10)</f>
        <v>0</v>
      </c>
      <c r="P8" s="42">
        <f t="shared" ref="P8" si="76">SUM(P9:P10)</f>
        <v>0</v>
      </c>
      <c r="Q8" s="42">
        <f t="shared" ref="Q8" si="77">SUM(Q9:Q10)</f>
        <v>0</v>
      </c>
      <c r="R8" s="42">
        <f t="shared" ref="R8" si="78">SUM(R9:R10)</f>
        <v>0</v>
      </c>
      <c r="S8" s="42">
        <f t="shared" ref="S8" si="79">SUM(S9:S10)</f>
        <v>0</v>
      </c>
      <c r="T8" s="42">
        <f t="shared" ref="T8" si="80">SUM(T9:T10)</f>
        <v>0</v>
      </c>
      <c r="U8" s="42">
        <f t="shared" ref="U8" si="81">SUM(U9:U10)</f>
        <v>0</v>
      </c>
      <c r="V8" s="42">
        <f t="shared" ref="V8" si="82">SUM(V9:V10)</f>
        <v>0</v>
      </c>
      <c r="W8" s="42">
        <f t="shared" ref="W8:X8" si="83">SUM(W9:W10)</f>
        <v>0</v>
      </c>
      <c r="X8" s="42">
        <f t="shared" si="83"/>
        <v>0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" si="84">SUM(C12:C16)</f>
        <v>0</v>
      </c>
      <c r="D11" s="42">
        <f t="shared" ref="D11" si="85">SUM(D12:D16)</f>
        <v>0</v>
      </c>
      <c r="E11" s="42">
        <f t="shared" ref="E11" si="86">SUM(E12:E16)</f>
        <v>0</v>
      </c>
      <c r="F11" s="42">
        <f t="shared" ref="F11" si="87">SUM(F12:F16)</f>
        <v>0</v>
      </c>
      <c r="G11" s="42">
        <f t="shared" ref="G11" si="88">SUM(G12:G16)</f>
        <v>0</v>
      </c>
      <c r="H11" s="42">
        <f t="shared" ref="H11" si="89">SUM(H12:H16)</f>
        <v>0</v>
      </c>
      <c r="I11" s="42">
        <f t="shared" ref="I11" si="90">SUM(I12:I16)</f>
        <v>0</v>
      </c>
      <c r="J11" s="42">
        <f t="shared" ref="J11" si="91">SUM(J12:J16)</f>
        <v>0</v>
      </c>
      <c r="K11" s="42">
        <f t="shared" ref="K11" si="92">SUM(K12:K16)</f>
        <v>0</v>
      </c>
      <c r="L11" s="42">
        <f t="shared" ref="L11" si="93">SUM(L12:L16)</f>
        <v>0</v>
      </c>
      <c r="M11" s="42">
        <f t="shared" ref="M11" si="94">SUM(M12:M16)</f>
        <v>0</v>
      </c>
      <c r="N11" s="42">
        <f t="shared" ref="N11" si="95">SUM(N12:N16)</f>
        <v>0</v>
      </c>
      <c r="O11" s="42">
        <f t="shared" ref="O11" si="96">SUM(O12:O16)</f>
        <v>0</v>
      </c>
      <c r="P11" s="42">
        <f t="shared" ref="P11" si="97">SUM(P12:P16)</f>
        <v>0</v>
      </c>
      <c r="Q11" s="42">
        <f t="shared" ref="Q11" si="98">SUM(Q12:Q16)</f>
        <v>0</v>
      </c>
      <c r="R11" s="42">
        <f t="shared" ref="R11" si="99">SUM(R12:R16)</f>
        <v>0</v>
      </c>
      <c r="S11" s="42">
        <f t="shared" ref="S11" si="100">SUM(S12:S16)</f>
        <v>0</v>
      </c>
      <c r="T11" s="42">
        <f t="shared" ref="T11" si="101">SUM(T12:T16)</f>
        <v>0</v>
      </c>
      <c r="U11" s="42">
        <f t="shared" ref="U11" si="102">SUM(U12:U16)</f>
        <v>0</v>
      </c>
      <c r="V11" s="42">
        <f t="shared" ref="V11" si="103">SUM(V12:V16)</f>
        <v>0</v>
      </c>
      <c r="W11" s="42">
        <f t="shared" ref="W11:X11" si="104">SUM(W12:W16)</f>
        <v>0</v>
      </c>
      <c r="X11" s="42">
        <f t="shared" si="104"/>
        <v>0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</row>
    <row r="13" spans="1:24" ht="11.25" customHeight="1" x14ac:dyDescent="0.2">
      <c r="A13" s="39" t="s">
        <v>17</v>
      </c>
      <c r="B13" s="23" t="s">
        <v>18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" si="105">SUM(C18:C21)</f>
        <v>0</v>
      </c>
      <c r="D17" s="31">
        <f t="shared" ref="D17" si="106">SUM(D18:D21)</f>
        <v>0</v>
      </c>
      <c r="E17" s="31">
        <f t="shared" ref="E17" si="107">SUM(E18:E21)</f>
        <v>0</v>
      </c>
      <c r="F17" s="31">
        <f t="shared" ref="F17" si="108">SUM(F18:F21)</f>
        <v>0</v>
      </c>
      <c r="G17" s="31">
        <f t="shared" ref="G17" si="109">SUM(G18:G21)</f>
        <v>0</v>
      </c>
      <c r="H17" s="31">
        <f t="shared" ref="H17" si="110">SUM(H18:H21)</f>
        <v>0</v>
      </c>
      <c r="I17" s="31">
        <f t="shared" ref="I17" si="111">SUM(I18:I21)</f>
        <v>0</v>
      </c>
      <c r="J17" s="31">
        <f t="shared" ref="J17" si="112">SUM(J18:J21)</f>
        <v>0</v>
      </c>
      <c r="K17" s="31">
        <f t="shared" ref="K17" si="113">SUM(K18:K21)</f>
        <v>0</v>
      </c>
      <c r="L17" s="31">
        <f t="shared" ref="L17" si="114">SUM(L18:L21)</f>
        <v>0</v>
      </c>
      <c r="M17" s="31">
        <f t="shared" ref="M17" si="115">SUM(M18:M21)</f>
        <v>0</v>
      </c>
      <c r="N17" s="31">
        <f t="shared" ref="N17" si="116">SUM(N18:N21)</f>
        <v>0</v>
      </c>
      <c r="O17" s="31">
        <f t="shared" ref="O17" si="117">SUM(O18:O21)</f>
        <v>0</v>
      </c>
      <c r="P17" s="31">
        <f t="shared" ref="P17" si="118">SUM(P18:P21)</f>
        <v>0</v>
      </c>
      <c r="Q17" s="31">
        <f t="shared" ref="Q17" si="119">SUM(Q18:Q21)</f>
        <v>0</v>
      </c>
      <c r="R17" s="31">
        <f t="shared" ref="R17" si="120">SUM(R18:R21)</f>
        <v>0</v>
      </c>
      <c r="S17" s="31">
        <f t="shared" ref="S17" si="121">SUM(S18:S21)</f>
        <v>0</v>
      </c>
      <c r="T17" s="31">
        <f t="shared" ref="T17" si="122">SUM(T18:T21)</f>
        <v>0</v>
      </c>
      <c r="U17" s="31">
        <f t="shared" ref="U17" si="123">SUM(U18:U21)</f>
        <v>0</v>
      </c>
      <c r="V17" s="31">
        <f t="shared" ref="V17" si="124">SUM(V18:V21)</f>
        <v>0</v>
      </c>
      <c r="W17" s="31">
        <f t="shared" ref="W17:X17" si="125">SUM(W18:W21)</f>
        <v>0</v>
      </c>
      <c r="X17" s="31">
        <f t="shared" si="125"/>
        <v>0</v>
      </c>
    </row>
    <row r="18" spans="1:24" ht="11.25" customHeight="1" x14ac:dyDescent="0.2">
      <c r="A18" s="22" t="s">
        <v>27</v>
      </c>
      <c r="B18" s="23" t="s">
        <v>28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" si="126">SUM(C23:C24)</f>
        <v>0</v>
      </c>
      <c r="D22" s="31">
        <f t="shared" ref="D22" si="127">SUM(D23:D24)</f>
        <v>0</v>
      </c>
      <c r="E22" s="31">
        <f t="shared" ref="E22" si="128">SUM(E23:E24)</f>
        <v>0</v>
      </c>
      <c r="F22" s="31">
        <f t="shared" ref="F22" si="129">SUM(F23:F24)</f>
        <v>0</v>
      </c>
      <c r="G22" s="31">
        <f t="shared" ref="G22" si="130">SUM(G23:G24)</f>
        <v>0</v>
      </c>
      <c r="H22" s="31">
        <f t="shared" ref="H22" si="131">SUM(H23:H24)</f>
        <v>0</v>
      </c>
      <c r="I22" s="31">
        <f t="shared" ref="I22" si="132">SUM(I23:I24)</f>
        <v>0</v>
      </c>
      <c r="J22" s="31">
        <f t="shared" ref="J22" si="133">SUM(J23:J24)</f>
        <v>0</v>
      </c>
      <c r="K22" s="31">
        <f t="shared" ref="K22" si="134">SUM(K23:K24)</f>
        <v>0</v>
      </c>
      <c r="L22" s="31">
        <f t="shared" ref="L22" si="135">SUM(L23:L24)</f>
        <v>0</v>
      </c>
      <c r="M22" s="31">
        <f t="shared" ref="M22" si="136">SUM(M23:M24)</f>
        <v>0</v>
      </c>
      <c r="N22" s="31">
        <f t="shared" ref="N22" si="137">SUM(N23:N24)</f>
        <v>0</v>
      </c>
      <c r="O22" s="31">
        <f t="shared" ref="O22" si="138">SUM(O23:O24)</f>
        <v>0</v>
      </c>
      <c r="P22" s="31">
        <f t="shared" ref="P22" si="139">SUM(P23:P24)</f>
        <v>0</v>
      </c>
      <c r="Q22" s="31">
        <f t="shared" ref="Q22" si="140">SUM(Q23:Q24)</f>
        <v>0</v>
      </c>
      <c r="R22" s="31">
        <f t="shared" ref="R22" si="141">SUM(R23:R24)</f>
        <v>0</v>
      </c>
      <c r="S22" s="31">
        <f t="shared" ref="S22" si="142">SUM(S23:S24)</f>
        <v>0</v>
      </c>
      <c r="T22" s="31">
        <f t="shared" ref="T22" si="143">SUM(T23:T24)</f>
        <v>0</v>
      </c>
      <c r="U22" s="31">
        <f t="shared" ref="U22" si="144">SUM(U23:U24)</f>
        <v>0</v>
      </c>
      <c r="V22" s="31">
        <f t="shared" ref="V22" si="145">SUM(V23:V24)</f>
        <v>0</v>
      </c>
      <c r="W22" s="31">
        <f t="shared" ref="W22:X22" si="146">SUM(W23:W24)</f>
        <v>0</v>
      </c>
      <c r="X22" s="31">
        <f t="shared" si="146"/>
        <v>0</v>
      </c>
    </row>
    <row r="23" spans="1:24" ht="11.25" customHeight="1" x14ac:dyDescent="0.2">
      <c r="A23" s="22" t="s">
        <v>37</v>
      </c>
      <c r="B23" s="23" t="s">
        <v>38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47">SUM(C27,C33)</f>
        <v>0</v>
      </c>
      <c r="D26" s="31">
        <f t="shared" ref="D26" si="148">SUM(D27,D33)</f>
        <v>0</v>
      </c>
      <c r="E26" s="31">
        <f t="shared" ref="E26" si="149">SUM(E27,E33)</f>
        <v>0</v>
      </c>
      <c r="F26" s="31">
        <f t="shared" ref="F26" si="150">SUM(F27,F33)</f>
        <v>0</v>
      </c>
      <c r="G26" s="31">
        <f t="shared" ref="G26" si="151">SUM(G27,G33)</f>
        <v>0</v>
      </c>
      <c r="H26" s="31">
        <f t="shared" ref="H26" si="152">SUM(H27,H33)</f>
        <v>0</v>
      </c>
      <c r="I26" s="31">
        <f t="shared" ref="I26" si="153">SUM(I27,I33)</f>
        <v>0</v>
      </c>
      <c r="J26" s="31">
        <f t="shared" ref="J26" si="154">SUM(J27,J33)</f>
        <v>0</v>
      </c>
      <c r="K26" s="31">
        <f t="shared" ref="K26" si="155">SUM(K27,K33)</f>
        <v>0</v>
      </c>
      <c r="L26" s="31">
        <f t="shared" ref="L26" si="156">SUM(L27,L33)</f>
        <v>0</v>
      </c>
      <c r="M26" s="31">
        <f t="shared" ref="M26" si="157">SUM(M27,M33)</f>
        <v>0</v>
      </c>
      <c r="N26" s="31">
        <f t="shared" ref="N26" si="158">SUM(N27,N33)</f>
        <v>0</v>
      </c>
      <c r="O26" s="31">
        <f t="shared" ref="O26" si="159">SUM(O27,O33)</f>
        <v>0</v>
      </c>
      <c r="P26" s="31">
        <f t="shared" ref="P26" si="160">SUM(P27,P33)</f>
        <v>0</v>
      </c>
      <c r="Q26" s="31">
        <f t="shared" ref="Q26" si="161">SUM(Q27,Q33)</f>
        <v>0</v>
      </c>
      <c r="R26" s="31">
        <f t="shared" ref="R26" si="162">SUM(R27,R33)</f>
        <v>0</v>
      </c>
      <c r="S26" s="31">
        <f t="shared" ref="S26" si="163">SUM(S27,S33)</f>
        <v>0</v>
      </c>
      <c r="T26" s="31">
        <f t="shared" ref="T26" si="164">SUM(T27,T33)</f>
        <v>0</v>
      </c>
      <c r="U26" s="31">
        <f t="shared" ref="U26" si="165">SUM(U27,U33)</f>
        <v>0</v>
      </c>
      <c r="V26" s="31">
        <f t="shared" ref="V26" si="166">SUM(V27,V33)</f>
        <v>0</v>
      </c>
      <c r="W26" s="31">
        <f t="shared" ref="W26:X26" si="167">SUM(W27,W33)</f>
        <v>0</v>
      </c>
      <c r="X26" s="31">
        <f t="shared" si="167"/>
        <v>0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" si="168">SUM(C28:C32)</f>
        <v>0</v>
      </c>
      <c r="D27" s="42">
        <f t="shared" ref="D27" si="169">SUM(D28:D32)</f>
        <v>0</v>
      </c>
      <c r="E27" s="42">
        <f t="shared" ref="E27" si="170">SUM(E28:E32)</f>
        <v>0</v>
      </c>
      <c r="F27" s="42">
        <f t="shared" ref="F27" si="171">SUM(F28:F32)</f>
        <v>0</v>
      </c>
      <c r="G27" s="42">
        <f t="shared" ref="G27" si="172">SUM(G28:G32)</f>
        <v>0</v>
      </c>
      <c r="H27" s="42">
        <f t="shared" ref="H27" si="173">SUM(H28:H32)</f>
        <v>0</v>
      </c>
      <c r="I27" s="42">
        <f t="shared" ref="I27" si="174">SUM(I28:I32)</f>
        <v>0</v>
      </c>
      <c r="J27" s="42">
        <f t="shared" ref="J27" si="175">SUM(J28:J32)</f>
        <v>0</v>
      </c>
      <c r="K27" s="42">
        <f t="shared" ref="K27" si="176">SUM(K28:K32)</f>
        <v>0</v>
      </c>
      <c r="L27" s="42">
        <f t="shared" ref="L27" si="177">SUM(L28:L32)</f>
        <v>0</v>
      </c>
      <c r="M27" s="42">
        <f t="shared" ref="M27" si="178">SUM(M28:M32)</f>
        <v>0</v>
      </c>
      <c r="N27" s="42">
        <f t="shared" ref="N27" si="179">SUM(N28:N32)</f>
        <v>0</v>
      </c>
      <c r="O27" s="42">
        <f t="shared" ref="O27" si="180">SUM(O28:O32)</f>
        <v>0</v>
      </c>
      <c r="P27" s="42">
        <f t="shared" ref="P27" si="181">SUM(P28:P32)</f>
        <v>0</v>
      </c>
      <c r="Q27" s="42">
        <f t="shared" ref="Q27" si="182">SUM(Q28:Q32)</f>
        <v>0</v>
      </c>
      <c r="R27" s="42">
        <f t="shared" ref="R27" si="183">SUM(R28:R32)</f>
        <v>0</v>
      </c>
      <c r="S27" s="42">
        <f t="shared" ref="S27" si="184">SUM(S28:S32)</f>
        <v>0</v>
      </c>
      <c r="T27" s="42">
        <f t="shared" ref="T27" si="185">SUM(T28:T32)</f>
        <v>0</v>
      </c>
      <c r="U27" s="42">
        <f t="shared" ref="U27" si="186">SUM(U28:U32)</f>
        <v>0</v>
      </c>
      <c r="V27" s="42">
        <f t="shared" ref="V27" si="187">SUM(V28:V32)</f>
        <v>0</v>
      </c>
      <c r="W27" s="42">
        <f t="shared" ref="W27:X27" si="188">SUM(W28:W32)</f>
        <v>0</v>
      </c>
      <c r="X27" s="42">
        <f t="shared" si="188"/>
        <v>0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" si="189">SUM(C34:C50)</f>
        <v>0</v>
      </c>
      <c r="D33" s="42">
        <f t="shared" ref="D33" si="190">SUM(D34:D50)</f>
        <v>0</v>
      </c>
      <c r="E33" s="42">
        <f t="shared" ref="E33" si="191">SUM(E34:E50)</f>
        <v>0</v>
      </c>
      <c r="F33" s="42">
        <f t="shared" ref="F33" si="192">SUM(F34:F50)</f>
        <v>0</v>
      </c>
      <c r="G33" s="42">
        <f t="shared" ref="G33" si="193">SUM(G34:G50)</f>
        <v>0</v>
      </c>
      <c r="H33" s="42">
        <f t="shared" ref="H33" si="194">SUM(H34:H50)</f>
        <v>0</v>
      </c>
      <c r="I33" s="42">
        <f t="shared" ref="I33" si="195">SUM(I34:I50)</f>
        <v>0</v>
      </c>
      <c r="J33" s="42">
        <f t="shared" ref="J33" si="196">SUM(J34:J50)</f>
        <v>0</v>
      </c>
      <c r="K33" s="42">
        <f t="shared" ref="K33" si="197">SUM(K34:K50)</f>
        <v>0</v>
      </c>
      <c r="L33" s="42">
        <f t="shared" ref="L33" si="198">SUM(L34:L50)</f>
        <v>0</v>
      </c>
      <c r="M33" s="42">
        <f t="shared" ref="M33" si="199">SUM(M34:M50)</f>
        <v>0</v>
      </c>
      <c r="N33" s="42">
        <f t="shared" ref="N33" si="200">SUM(N34:N50)</f>
        <v>0</v>
      </c>
      <c r="O33" s="42">
        <f t="shared" ref="O33" si="201">SUM(O34:O50)</f>
        <v>0</v>
      </c>
      <c r="P33" s="42">
        <f t="shared" ref="P33" si="202">SUM(P34:P50)</f>
        <v>0</v>
      </c>
      <c r="Q33" s="42">
        <f t="shared" ref="Q33" si="203">SUM(Q34:Q50)</f>
        <v>0</v>
      </c>
      <c r="R33" s="42">
        <f t="shared" ref="R33" si="204">SUM(R34:R50)</f>
        <v>0</v>
      </c>
      <c r="S33" s="42">
        <f t="shared" ref="S33" si="205">SUM(S34:S50)</f>
        <v>0</v>
      </c>
      <c r="T33" s="42">
        <f t="shared" ref="T33" si="206">SUM(T34:T50)</f>
        <v>0</v>
      </c>
      <c r="U33" s="42">
        <f t="shared" ref="U33" si="207">SUM(U34:U50)</f>
        <v>0</v>
      </c>
      <c r="V33" s="42">
        <f t="shared" ref="V33" si="208">SUM(V34:V50)</f>
        <v>0</v>
      </c>
      <c r="W33" s="42">
        <f t="shared" ref="W33:X33" si="209">SUM(W34:W50)</f>
        <v>0</v>
      </c>
      <c r="X33" s="42">
        <f t="shared" si="209"/>
        <v>0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</row>
    <row r="37" spans="1:24" ht="11.25" customHeight="1" x14ac:dyDescent="0.2">
      <c r="A37" s="39" t="s">
        <v>61</v>
      </c>
      <c r="B37" s="23" t="s">
        <v>62</v>
      </c>
      <c r="C37" s="30">
        <v>0</v>
      </c>
      <c r="D37" s="30">
        <v>0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</row>
    <row r="41" spans="1:24" ht="11.25" customHeight="1" x14ac:dyDescent="0.2">
      <c r="A41" s="39" t="s">
        <v>69</v>
      </c>
      <c r="B41" s="23" t="s">
        <v>70</v>
      </c>
      <c r="C41" s="30">
        <v>0</v>
      </c>
      <c r="D41" s="30">
        <v>0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</row>
    <row r="42" spans="1:24" ht="11.25" customHeight="1" x14ac:dyDescent="0.2">
      <c r="A42" s="39" t="s">
        <v>71</v>
      </c>
      <c r="B42" s="23" t="s">
        <v>72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</row>
    <row r="44" spans="1:24" ht="11.25" customHeight="1" x14ac:dyDescent="0.2">
      <c r="A44" s="39" t="s">
        <v>75</v>
      </c>
      <c r="B44" s="23" t="s">
        <v>76</v>
      </c>
      <c r="C44" s="30">
        <v>0</v>
      </c>
      <c r="D44" s="30">
        <v>0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</row>
    <row r="51" spans="1:24" ht="11.25" customHeight="1" x14ac:dyDescent="0.2">
      <c r="A51" s="24" t="s">
        <v>89</v>
      </c>
      <c r="B51" s="25" t="s">
        <v>90</v>
      </c>
      <c r="C51" s="31">
        <v>0</v>
      </c>
      <c r="D51" s="31">
        <v>0</v>
      </c>
      <c r="E51" s="31">
        <v>0</v>
      </c>
      <c r="F51" s="31">
        <v>0</v>
      </c>
      <c r="G51" s="31">
        <v>0</v>
      </c>
      <c r="H51" s="31">
        <v>0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" si="210">SUM(C53:C70)</f>
        <v>0</v>
      </c>
      <c r="D52" s="31">
        <f t="shared" ref="D52" si="211">SUM(D53:D70)</f>
        <v>0</v>
      </c>
      <c r="E52" s="31">
        <f t="shared" ref="E52" si="212">SUM(E53:E70)</f>
        <v>0</v>
      </c>
      <c r="F52" s="31">
        <f t="shared" ref="F52" si="213">SUM(F53:F70)</f>
        <v>0</v>
      </c>
      <c r="G52" s="31">
        <f t="shared" ref="G52" si="214">SUM(G53:G70)</f>
        <v>0</v>
      </c>
      <c r="H52" s="31">
        <f t="shared" ref="H52" si="215">SUM(H53:H70)</f>
        <v>0</v>
      </c>
      <c r="I52" s="31">
        <f t="shared" ref="I52" si="216">SUM(I53:I70)</f>
        <v>0</v>
      </c>
      <c r="J52" s="31">
        <f t="shared" ref="J52" si="217">SUM(J53:J70)</f>
        <v>0</v>
      </c>
      <c r="K52" s="31">
        <f t="shared" ref="K52" si="218">SUM(K53:K70)</f>
        <v>0</v>
      </c>
      <c r="L52" s="31">
        <f t="shared" ref="L52" si="219">SUM(L53:L70)</f>
        <v>0</v>
      </c>
      <c r="M52" s="31">
        <f t="shared" ref="M52" si="220">SUM(M53:M70)</f>
        <v>0</v>
      </c>
      <c r="N52" s="31">
        <f t="shared" ref="N52" si="221">SUM(N53:N70)</f>
        <v>0</v>
      </c>
      <c r="O52" s="31">
        <f t="shared" ref="O52" si="222">SUM(O53:O70)</f>
        <v>0</v>
      </c>
      <c r="P52" s="31">
        <f t="shared" ref="P52" si="223">SUM(P53:P70)</f>
        <v>0</v>
      </c>
      <c r="Q52" s="31">
        <f t="shared" ref="Q52" si="224">SUM(Q53:Q70)</f>
        <v>0</v>
      </c>
      <c r="R52" s="31">
        <f t="shared" ref="R52" si="225">SUM(R53:R70)</f>
        <v>0</v>
      </c>
      <c r="S52" s="31">
        <f t="shared" ref="S52" si="226">SUM(S53:S70)</f>
        <v>0</v>
      </c>
      <c r="T52" s="31">
        <f t="shared" ref="T52" si="227">SUM(T53:T70)</f>
        <v>0</v>
      </c>
      <c r="U52" s="31">
        <f t="shared" ref="U52" si="228">SUM(U53:U70)</f>
        <v>0</v>
      </c>
      <c r="V52" s="31">
        <f t="shared" ref="V52" si="229">SUM(V53:V70)</f>
        <v>0</v>
      </c>
      <c r="W52" s="31">
        <f t="shared" ref="W52:X52" si="230">SUM(W53:W70)</f>
        <v>0</v>
      </c>
      <c r="X52" s="31">
        <f t="shared" si="230"/>
        <v>0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</row>
    <row r="70" spans="1:24" ht="11.25" customHeight="1" x14ac:dyDescent="0.2">
      <c r="A70" s="22" t="s">
        <v>127</v>
      </c>
      <c r="B70" s="23" t="s">
        <v>128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" si="231">SUM(C72:C73)</f>
        <v>0</v>
      </c>
      <c r="D71" s="31">
        <f t="shared" ref="D71" si="232">SUM(D72:D73)</f>
        <v>0</v>
      </c>
      <c r="E71" s="31">
        <f t="shared" ref="E71" si="233">SUM(E72:E73)</f>
        <v>0</v>
      </c>
      <c r="F71" s="31">
        <f t="shared" ref="F71" si="234">SUM(F72:F73)</f>
        <v>0</v>
      </c>
      <c r="G71" s="31">
        <f t="shared" ref="G71" si="235">SUM(G72:G73)</f>
        <v>0</v>
      </c>
      <c r="H71" s="31">
        <f t="shared" ref="H71" si="236">SUM(H72:H73)</f>
        <v>0</v>
      </c>
      <c r="I71" s="31">
        <f t="shared" ref="I71" si="237">SUM(I72:I73)</f>
        <v>0</v>
      </c>
      <c r="J71" s="31">
        <f t="shared" ref="J71" si="238">SUM(J72:J73)</f>
        <v>0</v>
      </c>
      <c r="K71" s="31">
        <f t="shared" ref="K71" si="239">SUM(K72:K73)</f>
        <v>0</v>
      </c>
      <c r="L71" s="31">
        <f t="shared" ref="L71" si="240">SUM(L72:L73)</f>
        <v>0</v>
      </c>
      <c r="M71" s="31">
        <f t="shared" ref="M71" si="241">SUM(M72:M73)</f>
        <v>0</v>
      </c>
      <c r="N71" s="31">
        <f t="shared" ref="N71" si="242">SUM(N72:N73)</f>
        <v>0</v>
      </c>
      <c r="O71" s="31">
        <f t="shared" ref="O71" si="243">SUM(O72:O73)</f>
        <v>0</v>
      </c>
      <c r="P71" s="31">
        <f t="shared" ref="P71" si="244">SUM(P72:P73)</f>
        <v>0</v>
      </c>
      <c r="Q71" s="31">
        <f t="shared" ref="Q71" si="245">SUM(Q72:Q73)</f>
        <v>0</v>
      </c>
      <c r="R71" s="31">
        <f t="shared" ref="R71" si="246">SUM(R72:R73)</f>
        <v>0</v>
      </c>
      <c r="S71" s="31">
        <f t="shared" ref="S71" si="247">SUM(S72:S73)</f>
        <v>0</v>
      </c>
      <c r="T71" s="31">
        <f t="shared" ref="T71" si="248">SUM(T72:T73)</f>
        <v>0</v>
      </c>
      <c r="U71" s="31">
        <f t="shared" ref="U71" si="249">SUM(U72:U73)</f>
        <v>0</v>
      </c>
      <c r="V71" s="31">
        <f t="shared" ref="V71" si="250">SUM(V72:V73)</f>
        <v>0</v>
      </c>
      <c r="W71" s="31">
        <f t="shared" ref="W71:X71" si="251">SUM(W72:W73)</f>
        <v>0</v>
      </c>
      <c r="X71" s="31">
        <f t="shared" si="251"/>
        <v>0</v>
      </c>
    </row>
    <row r="72" spans="1:24" ht="11.25" customHeight="1" x14ac:dyDescent="0.2">
      <c r="A72" s="22" t="s">
        <v>131</v>
      </c>
      <c r="B72" s="23" t="s">
        <v>132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0</v>
      </c>
      <c r="D75" s="31">
        <v>0</v>
      </c>
      <c r="E75" s="31">
        <v>0</v>
      </c>
      <c r="F75" s="31">
        <v>0</v>
      </c>
      <c r="G75" s="31">
        <v>0</v>
      </c>
      <c r="H75" s="31">
        <v>0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</row>
    <row r="76" spans="1:24" ht="11.25" customHeight="1" x14ac:dyDescent="0.2">
      <c r="A76" s="26" t="s">
        <v>139</v>
      </c>
      <c r="B76" s="27" t="s">
        <v>140</v>
      </c>
      <c r="C76" s="32">
        <v>191.6595012897678</v>
      </c>
      <c r="D76" s="32">
        <v>190.79965606190882</v>
      </c>
      <c r="E76" s="32">
        <v>184.0928632846088</v>
      </c>
      <c r="F76" s="32">
        <v>174.63456577815992</v>
      </c>
      <c r="G76" s="32">
        <v>165.52020636285471</v>
      </c>
      <c r="H76" s="32">
        <v>160.6190885640585</v>
      </c>
      <c r="I76" s="32">
        <v>142.3043852106621</v>
      </c>
      <c r="J76" s="32">
        <v>145.82889079965608</v>
      </c>
      <c r="K76" s="32">
        <v>143.70988822012038</v>
      </c>
      <c r="L76" s="32">
        <v>130.84230438521067</v>
      </c>
      <c r="M76" s="32">
        <v>139.53439380911433</v>
      </c>
      <c r="N76" s="32">
        <v>117.49991401547722</v>
      </c>
      <c r="O76" s="32">
        <v>151.54204643164229</v>
      </c>
      <c r="P76" s="32">
        <v>118.11573516766985</v>
      </c>
      <c r="Q76" s="32">
        <v>153.55064488392085</v>
      </c>
      <c r="R76" s="32">
        <v>137.9042132416165</v>
      </c>
      <c r="S76" s="32">
        <v>133.75932932072226</v>
      </c>
      <c r="T76" s="32">
        <v>149.15967325881346</v>
      </c>
      <c r="U76" s="32">
        <v>138.58684436801374</v>
      </c>
      <c r="V76" s="32">
        <v>137.79630266552022</v>
      </c>
      <c r="W76" s="32">
        <v>156.61014617368875</v>
      </c>
      <c r="X76" s="32">
        <v>176.35975924333619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208</v>
      </c>
      <c r="B1" s="7" t="s">
        <v>325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186.32846087704212</v>
      </c>
      <c r="D2" s="28">
        <f t="shared" ref="D2" si="1">SUM(D3,D17,D22,D25,D26,D51,D52,D71,D74,D75,D76)</f>
        <v>154.34221840068787</v>
      </c>
      <c r="E2" s="28">
        <f t="shared" ref="E2" si="2">SUM(E3,E17,E22,E25,E26,E51,E52,E71,E74,E75,E76)</f>
        <v>119.34651762682718</v>
      </c>
      <c r="F2" s="28">
        <f t="shared" ref="F2" si="3">SUM(F3,F17,F22,F25,F26,F51,F52,F71,F74,F75,F76)</f>
        <v>48.581255374032672</v>
      </c>
      <c r="G2" s="28">
        <f t="shared" ref="G2" si="4">SUM(G3,G17,G22,G25,G26,G51,G52,G71,G74,G75,G76)</f>
        <v>39.466895958727427</v>
      </c>
      <c r="H2" s="28">
        <f t="shared" ref="H2" si="5">SUM(H3,H17,H22,H25,H26,H51,H52,H71,H74,H75,H76)</f>
        <v>31.12639724849527</v>
      </c>
      <c r="I2" s="28">
        <f t="shared" ref="I2" si="6">SUM(I3,I17,I22,I25,I26,I51,I52,I71,I74,I75,I76)</f>
        <v>26.139294926913148</v>
      </c>
      <c r="J2" s="28">
        <f t="shared" ref="J2" si="7">SUM(J3,J17,J22,J25,J26,J51,J52,J71,J74,J75,J76)</f>
        <v>26.053310404127252</v>
      </c>
      <c r="K2" s="28">
        <f t="shared" ref="K2" si="8">SUM(K3,K17,K22,K25,K26,K51,K52,K71,K74,K75,K76)</f>
        <v>18.486672398968182</v>
      </c>
      <c r="L2" s="28">
        <f t="shared" ref="L2" si="9">SUM(L3,L17,L22,L25,L26,L51,L52,L71,L74,L75,L76)</f>
        <v>23.255460017196906</v>
      </c>
      <c r="M2" s="28">
        <f t="shared" ref="M2" si="10">SUM(M3,M17,M22,M25,M26,M51,M52,M71,M74,M75,M76)</f>
        <v>20.936027515047293</v>
      </c>
      <c r="N2" s="28">
        <f t="shared" ref="N2" si="11">SUM(N3,N17,N22,N25,N26,N51,N52,N71,N74,N75,N76)</f>
        <v>20.286414445399824</v>
      </c>
      <c r="O2" s="28">
        <f t="shared" ref="O2" si="12">SUM(O3,O17,O22,O25,O26,O51,O52,O71,O74,O75,O76)</f>
        <v>41.618228718830615</v>
      </c>
      <c r="P2" s="28">
        <f t="shared" ref="P2" si="13">SUM(P3,P17,P22,P25,P26,P51,P52,P71,P74,P75,P76)</f>
        <v>40.823215821152196</v>
      </c>
      <c r="Q2" s="28">
        <f t="shared" ref="Q2" si="14">SUM(Q3,Q17,Q22,Q25,Q26,Q51,Q52,Q71,Q74,Q75,Q76)</f>
        <v>35.742476354256233</v>
      </c>
      <c r="R2" s="28">
        <f t="shared" ref="R2" si="15">SUM(R3,R17,R22,R25,R26,R51,R52,R71,R74,R75,R76)</f>
        <v>54.05735167669819</v>
      </c>
      <c r="S2" s="28">
        <f t="shared" ref="S2" si="16">SUM(S3,S17,S22,S25,S26,S51,S52,S71,S74,S75,S76)</f>
        <v>46.631728288907993</v>
      </c>
      <c r="T2" s="28">
        <f t="shared" ref="T2" si="17">SUM(T3,T17,T22,T25,T26,T51,T52,T71,T74,T75,T76)</f>
        <v>52.558985382631128</v>
      </c>
      <c r="U2" s="28">
        <f t="shared" ref="U2" si="18">SUM(U3,U17,U22,U25,U26,U51,U52,U71,U74,U75,U76)</f>
        <v>48.166723989681856</v>
      </c>
      <c r="V2" s="28">
        <f t="shared" ref="V2" si="19">SUM(V3,V17,V22,V25,V26,V51,V52,V71,V74,V75,V76)</f>
        <v>59.100171969045569</v>
      </c>
      <c r="W2" s="28">
        <f t="shared" ref="W2:X2" si="20">SUM(W3,W17,W22,W25,W26,W51,W52,W71,W74,W75,W76)</f>
        <v>104.94892519346519</v>
      </c>
      <c r="X2" s="28">
        <f t="shared" si="20"/>
        <v>113.15709372312983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21">SUM(C4,C8,C11)</f>
        <v>0</v>
      </c>
      <c r="D3" s="29">
        <f t="shared" ref="D3" si="22">SUM(D4,D8,D11)</f>
        <v>0</v>
      </c>
      <c r="E3" s="29">
        <f t="shared" ref="E3" si="23">SUM(E4,E8,E11)</f>
        <v>0</v>
      </c>
      <c r="F3" s="29">
        <f t="shared" ref="F3" si="24">SUM(F4,F8,F11)</f>
        <v>0</v>
      </c>
      <c r="G3" s="29">
        <f t="shared" ref="G3" si="25">SUM(G4,G8,G11)</f>
        <v>0</v>
      </c>
      <c r="H3" s="29">
        <f t="shared" ref="H3" si="26">SUM(H4,H8,H11)</f>
        <v>0</v>
      </c>
      <c r="I3" s="29">
        <f t="shared" ref="I3" si="27">SUM(I4,I8,I11)</f>
        <v>0</v>
      </c>
      <c r="J3" s="29">
        <f t="shared" ref="J3" si="28">SUM(J4,J8,J11)</f>
        <v>0</v>
      </c>
      <c r="K3" s="29">
        <f t="shared" ref="K3" si="29">SUM(K4,K8,K11)</f>
        <v>0</v>
      </c>
      <c r="L3" s="29">
        <f t="shared" ref="L3" si="30">SUM(L4,L8,L11)</f>
        <v>0</v>
      </c>
      <c r="M3" s="29">
        <f t="shared" ref="M3" si="31">SUM(M4,M8,M11)</f>
        <v>0</v>
      </c>
      <c r="N3" s="29">
        <f t="shared" ref="N3" si="32">SUM(N4,N8,N11)</f>
        <v>0</v>
      </c>
      <c r="O3" s="29">
        <f t="shared" ref="O3" si="33">SUM(O4,O8,O11)</f>
        <v>0</v>
      </c>
      <c r="P3" s="29">
        <f t="shared" ref="P3" si="34">SUM(P4,P8,P11)</f>
        <v>0</v>
      </c>
      <c r="Q3" s="29">
        <f t="shared" ref="Q3" si="35">SUM(Q4,Q8,Q11)</f>
        <v>0</v>
      </c>
      <c r="R3" s="29">
        <f t="shared" ref="R3" si="36">SUM(R4,R8,R11)</f>
        <v>0</v>
      </c>
      <c r="S3" s="29">
        <f t="shared" ref="S3" si="37">SUM(S4,S8,S11)</f>
        <v>0</v>
      </c>
      <c r="T3" s="29">
        <f t="shared" ref="T3" si="38">SUM(T4,T8,T11)</f>
        <v>0</v>
      </c>
      <c r="U3" s="29">
        <f t="shared" ref="U3" si="39">SUM(U4,U8,U11)</f>
        <v>0</v>
      </c>
      <c r="V3" s="29">
        <f t="shared" ref="V3" si="40">SUM(V4,V8,V11)</f>
        <v>0</v>
      </c>
      <c r="W3" s="29">
        <f t="shared" ref="W3:X3" si="41">SUM(W4,W8,W11)</f>
        <v>0</v>
      </c>
      <c r="X3" s="29">
        <f t="shared" si="41"/>
        <v>0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42">SUM(C5:C7)</f>
        <v>0</v>
      </c>
      <c r="D4" s="42">
        <f t="shared" ref="D4" si="43">SUM(D5:D7)</f>
        <v>0</v>
      </c>
      <c r="E4" s="42">
        <f t="shared" ref="E4" si="44">SUM(E5:E7)</f>
        <v>0</v>
      </c>
      <c r="F4" s="42">
        <f t="shared" ref="F4" si="45">SUM(F5:F7)</f>
        <v>0</v>
      </c>
      <c r="G4" s="42">
        <f t="shared" ref="G4" si="46">SUM(G5:G7)</f>
        <v>0</v>
      </c>
      <c r="H4" s="42">
        <f t="shared" ref="H4" si="47">SUM(H5:H7)</f>
        <v>0</v>
      </c>
      <c r="I4" s="42">
        <f t="shared" ref="I4" si="48">SUM(I5:I7)</f>
        <v>0</v>
      </c>
      <c r="J4" s="42">
        <f t="shared" ref="J4" si="49">SUM(J5:J7)</f>
        <v>0</v>
      </c>
      <c r="K4" s="42">
        <f t="shared" ref="K4" si="50">SUM(K5:K7)</f>
        <v>0</v>
      </c>
      <c r="L4" s="42">
        <f t="shared" ref="L4" si="51">SUM(L5:L7)</f>
        <v>0</v>
      </c>
      <c r="M4" s="42">
        <f t="shared" ref="M4" si="52">SUM(M5:M7)</f>
        <v>0</v>
      </c>
      <c r="N4" s="42">
        <f t="shared" ref="N4" si="53">SUM(N5:N7)</f>
        <v>0</v>
      </c>
      <c r="O4" s="42">
        <f t="shared" ref="O4" si="54">SUM(O5:O7)</f>
        <v>0</v>
      </c>
      <c r="P4" s="42">
        <f t="shared" ref="P4" si="55">SUM(P5:P7)</f>
        <v>0</v>
      </c>
      <c r="Q4" s="42">
        <f t="shared" ref="Q4" si="56">SUM(Q5:Q7)</f>
        <v>0</v>
      </c>
      <c r="R4" s="42">
        <f t="shared" ref="R4" si="57">SUM(R5:R7)</f>
        <v>0</v>
      </c>
      <c r="S4" s="42">
        <f t="shared" ref="S4" si="58">SUM(S5:S7)</f>
        <v>0</v>
      </c>
      <c r="T4" s="42">
        <f t="shared" ref="T4" si="59">SUM(T5:T7)</f>
        <v>0</v>
      </c>
      <c r="U4" s="42">
        <f t="shared" ref="U4" si="60">SUM(U5:U7)</f>
        <v>0</v>
      </c>
      <c r="V4" s="42">
        <f t="shared" ref="V4" si="61">SUM(V5:V7)</f>
        <v>0</v>
      </c>
      <c r="W4" s="42">
        <f t="shared" ref="W4:X4" si="62">SUM(W5:W7)</f>
        <v>0</v>
      </c>
      <c r="X4" s="42">
        <f t="shared" si="62"/>
        <v>0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>
        <v>0</v>
      </c>
      <c r="W5" s="30">
        <v>0</v>
      </c>
      <c r="X5" s="30">
        <v>0</v>
      </c>
    </row>
    <row r="6" spans="1:24" ht="11.25" customHeight="1" x14ac:dyDescent="0.2">
      <c r="A6" s="39" t="s">
        <v>7</v>
      </c>
      <c r="B6" s="23" t="s">
        <v>8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</row>
    <row r="7" spans="1:24" ht="11.25" customHeight="1" x14ac:dyDescent="0.2">
      <c r="A7" s="39" t="s">
        <v>9</v>
      </c>
      <c r="B7" s="23" t="s">
        <v>10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</row>
    <row r="8" spans="1:24" ht="11.25" customHeight="1" x14ac:dyDescent="0.2">
      <c r="A8" s="40" t="s">
        <v>343</v>
      </c>
      <c r="B8" s="41" t="s">
        <v>344</v>
      </c>
      <c r="C8" s="42">
        <f t="shared" ref="C8" si="63">SUM(C9:C10)</f>
        <v>0</v>
      </c>
      <c r="D8" s="42">
        <f t="shared" ref="D8" si="64">SUM(D9:D10)</f>
        <v>0</v>
      </c>
      <c r="E8" s="42">
        <f t="shared" ref="E8" si="65">SUM(E9:E10)</f>
        <v>0</v>
      </c>
      <c r="F8" s="42">
        <f t="shared" ref="F8" si="66">SUM(F9:F10)</f>
        <v>0</v>
      </c>
      <c r="G8" s="42">
        <f t="shared" ref="G8" si="67">SUM(G9:G10)</f>
        <v>0</v>
      </c>
      <c r="H8" s="42">
        <f t="shared" ref="H8" si="68">SUM(H9:H10)</f>
        <v>0</v>
      </c>
      <c r="I8" s="42">
        <f t="shared" ref="I8" si="69">SUM(I9:I10)</f>
        <v>0</v>
      </c>
      <c r="J8" s="42">
        <f t="shared" ref="J8" si="70">SUM(J9:J10)</f>
        <v>0</v>
      </c>
      <c r="K8" s="42">
        <f t="shared" ref="K8" si="71">SUM(K9:K10)</f>
        <v>0</v>
      </c>
      <c r="L8" s="42">
        <f t="shared" ref="L8" si="72">SUM(L9:L10)</f>
        <v>0</v>
      </c>
      <c r="M8" s="42">
        <f t="shared" ref="M8" si="73">SUM(M9:M10)</f>
        <v>0</v>
      </c>
      <c r="N8" s="42">
        <f t="shared" ref="N8" si="74">SUM(N9:N10)</f>
        <v>0</v>
      </c>
      <c r="O8" s="42">
        <f t="shared" ref="O8" si="75">SUM(O9:O10)</f>
        <v>0</v>
      </c>
      <c r="P8" s="42">
        <f t="shared" ref="P8" si="76">SUM(P9:P10)</f>
        <v>0</v>
      </c>
      <c r="Q8" s="42">
        <f t="shared" ref="Q8" si="77">SUM(Q9:Q10)</f>
        <v>0</v>
      </c>
      <c r="R8" s="42">
        <f t="shared" ref="R8" si="78">SUM(R9:R10)</f>
        <v>0</v>
      </c>
      <c r="S8" s="42">
        <f t="shared" ref="S8" si="79">SUM(S9:S10)</f>
        <v>0</v>
      </c>
      <c r="T8" s="42">
        <f t="shared" ref="T8" si="80">SUM(T9:T10)</f>
        <v>0</v>
      </c>
      <c r="U8" s="42">
        <f t="shared" ref="U8" si="81">SUM(U9:U10)</f>
        <v>0</v>
      </c>
      <c r="V8" s="42">
        <f t="shared" ref="V8" si="82">SUM(V9:V10)</f>
        <v>0</v>
      </c>
      <c r="W8" s="42">
        <f t="shared" ref="W8:X8" si="83">SUM(W9:W10)</f>
        <v>0</v>
      </c>
      <c r="X8" s="42">
        <f t="shared" si="83"/>
        <v>0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" si="84">SUM(C12:C16)</f>
        <v>0</v>
      </c>
      <c r="D11" s="42">
        <f t="shared" ref="D11" si="85">SUM(D12:D16)</f>
        <v>0</v>
      </c>
      <c r="E11" s="42">
        <f t="shared" ref="E11" si="86">SUM(E12:E16)</f>
        <v>0</v>
      </c>
      <c r="F11" s="42">
        <f t="shared" ref="F11" si="87">SUM(F12:F16)</f>
        <v>0</v>
      </c>
      <c r="G11" s="42">
        <f t="shared" ref="G11" si="88">SUM(G12:G16)</f>
        <v>0</v>
      </c>
      <c r="H11" s="42">
        <f t="shared" ref="H11" si="89">SUM(H12:H16)</f>
        <v>0</v>
      </c>
      <c r="I11" s="42">
        <f t="shared" ref="I11" si="90">SUM(I12:I16)</f>
        <v>0</v>
      </c>
      <c r="J11" s="42">
        <f t="shared" ref="J11" si="91">SUM(J12:J16)</f>
        <v>0</v>
      </c>
      <c r="K11" s="42">
        <f t="shared" ref="K11" si="92">SUM(K12:K16)</f>
        <v>0</v>
      </c>
      <c r="L11" s="42">
        <f t="shared" ref="L11" si="93">SUM(L12:L16)</f>
        <v>0</v>
      </c>
      <c r="M11" s="42">
        <f t="shared" ref="M11" si="94">SUM(M12:M16)</f>
        <v>0</v>
      </c>
      <c r="N11" s="42">
        <f t="shared" ref="N11" si="95">SUM(N12:N16)</f>
        <v>0</v>
      </c>
      <c r="O11" s="42">
        <f t="shared" ref="O11" si="96">SUM(O12:O16)</f>
        <v>0</v>
      </c>
      <c r="P11" s="42">
        <f t="shared" ref="P11" si="97">SUM(P12:P16)</f>
        <v>0</v>
      </c>
      <c r="Q11" s="42">
        <f t="shared" ref="Q11" si="98">SUM(Q12:Q16)</f>
        <v>0</v>
      </c>
      <c r="R11" s="42">
        <f t="shared" ref="R11" si="99">SUM(R12:R16)</f>
        <v>0</v>
      </c>
      <c r="S11" s="42">
        <f t="shared" ref="S11" si="100">SUM(S12:S16)</f>
        <v>0</v>
      </c>
      <c r="T11" s="42">
        <f t="shared" ref="T11" si="101">SUM(T12:T16)</f>
        <v>0</v>
      </c>
      <c r="U11" s="42">
        <f t="shared" ref="U11" si="102">SUM(U12:U16)</f>
        <v>0</v>
      </c>
      <c r="V11" s="42">
        <f t="shared" ref="V11" si="103">SUM(V12:V16)</f>
        <v>0</v>
      </c>
      <c r="W11" s="42">
        <f t="shared" ref="W11:X11" si="104">SUM(W12:W16)</f>
        <v>0</v>
      </c>
      <c r="X11" s="42">
        <f t="shared" si="104"/>
        <v>0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</row>
    <row r="13" spans="1:24" ht="11.25" customHeight="1" x14ac:dyDescent="0.2">
      <c r="A13" s="39" t="s">
        <v>17</v>
      </c>
      <c r="B13" s="23" t="s">
        <v>18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" si="105">SUM(C18:C21)</f>
        <v>0</v>
      </c>
      <c r="D17" s="31">
        <f t="shared" ref="D17" si="106">SUM(D18:D21)</f>
        <v>0</v>
      </c>
      <c r="E17" s="31">
        <f t="shared" ref="E17" si="107">SUM(E18:E21)</f>
        <v>0</v>
      </c>
      <c r="F17" s="31">
        <f t="shared" ref="F17" si="108">SUM(F18:F21)</f>
        <v>0</v>
      </c>
      <c r="G17" s="31">
        <f t="shared" ref="G17" si="109">SUM(G18:G21)</f>
        <v>0</v>
      </c>
      <c r="H17" s="31">
        <f t="shared" ref="H17" si="110">SUM(H18:H21)</f>
        <v>0</v>
      </c>
      <c r="I17" s="31">
        <f t="shared" ref="I17" si="111">SUM(I18:I21)</f>
        <v>0</v>
      </c>
      <c r="J17" s="31">
        <f t="shared" ref="J17" si="112">SUM(J18:J21)</f>
        <v>0</v>
      </c>
      <c r="K17" s="31">
        <f t="shared" ref="K17" si="113">SUM(K18:K21)</f>
        <v>0</v>
      </c>
      <c r="L17" s="31">
        <f t="shared" ref="L17" si="114">SUM(L18:L21)</f>
        <v>0</v>
      </c>
      <c r="M17" s="31">
        <f t="shared" ref="M17" si="115">SUM(M18:M21)</f>
        <v>0</v>
      </c>
      <c r="N17" s="31">
        <f t="shared" ref="N17" si="116">SUM(N18:N21)</f>
        <v>0</v>
      </c>
      <c r="O17" s="31">
        <f t="shared" ref="O17" si="117">SUM(O18:O21)</f>
        <v>0</v>
      </c>
      <c r="P17" s="31">
        <f t="shared" ref="P17" si="118">SUM(P18:P21)</f>
        <v>0</v>
      </c>
      <c r="Q17" s="31">
        <f t="shared" ref="Q17" si="119">SUM(Q18:Q21)</f>
        <v>0</v>
      </c>
      <c r="R17" s="31">
        <f t="shared" ref="R17" si="120">SUM(R18:R21)</f>
        <v>0</v>
      </c>
      <c r="S17" s="31">
        <f t="shared" ref="S17" si="121">SUM(S18:S21)</f>
        <v>0</v>
      </c>
      <c r="T17" s="31">
        <f t="shared" ref="T17" si="122">SUM(T18:T21)</f>
        <v>0</v>
      </c>
      <c r="U17" s="31">
        <f t="shared" ref="U17" si="123">SUM(U18:U21)</f>
        <v>0</v>
      </c>
      <c r="V17" s="31">
        <f t="shared" ref="V17" si="124">SUM(V18:V21)</f>
        <v>0</v>
      </c>
      <c r="W17" s="31">
        <f t="shared" ref="W17:X17" si="125">SUM(W18:W21)</f>
        <v>0</v>
      </c>
      <c r="X17" s="31">
        <f t="shared" si="125"/>
        <v>0</v>
      </c>
    </row>
    <row r="18" spans="1:24" ht="11.25" customHeight="1" x14ac:dyDescent="0.2">
      <c r="A18" s="22" t="s">
        <v>27</v>
      </c>
      <c r="B18" s="23" t="s">
        <v>28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" si="126">SUM(C23:C24)</f>
        <v>0</v>
      </c>
      <c r="D22" s="31">
        <f t="shared" ref="D22" si="127">SUM(D23:D24)</f>
        <v>0</v>
      </c>
      <c r="E22" s="31">
        <f t="shared" ref="E22" si="128">SUM(E23:E24)</f>
        <v>0</v>
      </c>
      <c r="F22" s="31">
        <f t="shared" ref="F22" si="129">SUM(F23:F24)</f>
        <v>0</v>
      </c>
      <c r="G22" s="31">
        <f t="shared" ref="G22" si="130">SUM(G23:G24)</f>
        <v>0</v>
      </c>
      <c r="H22" s="31">
        <f t="shared" ref="H22" si="131">SUM(H23:H24)</f>
        <v>0</v>
      </c>
      <c r="I22" s="31">
        <f t="shared" ref="I22" si="132">SUM(I23:I24)</f>
        <v>0</v>
      </c>
      <c r="J22" s="31">
        <f t="shared" ref="J22" si="133">SUM(J23:J24)</f>
        <v>0</v>
      </c>
      <c r="K22" s="31">
        <f t="shared" ref="K22" si="134">SUM(K23:K24)</f>
        <v>0</v>
      </c>
      <c r="L22" s="31">
        <f t="shared" ref="L22" si="135">SUM(L23:L24)</f>
        <v>0</v>
      </c>
      <c r="M22" s="31">
        <f t="shared" ref="M22" si="136">SUM(M23:M24)</f>
        <v>0</v>
      </c>
      <c r="N22" s="31">
        <f t="shared" ref="N22" si="137">SUM(N23:N24)</f>
        <v>0</v>
      </c>
      <c r="O22" s="31">
        <f t="shared" ref="O22" si="138">SUM(O23:O24)</f>
        <v>0</v>
      </c>
      <c r="P22" s="31">
        <f t="shared" ref="P22" si="139">SUM(P23:P24)</f>
        <v>0</v>
      </c>
      <c r="Q22" s="31">
        <f t="shared" ref="Q22" si="140">SUM(Q23:Q24)</f>
        <v>0</v>
      </c>
      <c r="R22" s="31">
        <f t="shared" ref="R22" si="141">SUM(R23:R24)</f>
        <v>0</v>
      </c>
      <c r="S22" s="31">
        <f t="shared" ref="S22" si="142">SUM(S23:S24)</f>
        <v>0</v>
      </c>
      <c r="T22" s="31">
        <f t="shared" ref="T22" si="143">SUM(T23:T24)</f>
        <v>0</v>
      </c>
      <c r="U22" s="31">
        <f t="shared" ref="U22" si="144">SUM(U23:U24)</f>
        <v>0</v>
      </c>
      <c r="V22" s="31">
        <f t="shared" ref="V22" si="145">SUM(V23:V24)</f>
        <v>0</v>
      </c>
      <c r="W22" s="31">
        <f t="shared" ref="W22:X22" si="146">SUM(W23:W24)</f>
        <v>0</v>
      </c>
      <c r="X22" s="31">
        <f t="shared" si="146"/>
        <v>0</v>
      </c>
    </row>
    <row r="23" spans="1:24" ht="11.25" customHeight="1" x14ac:dyDescent="0.2">
      <c r="A23" s="22" t="s">
        <v>37</v>
      </c>
      <c r="B23" s="23" t="s">
        <v>38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47">SUM(C27,C33)</f>
        <v>0</v>
      </c>
      <c r="D26" s="31">
        <f t="shared" ref="D26" si="148">SUM(D27,D33)</f>
        <v>0</v>
      </c>
      <c r="E26" s="31">
        <f t="shared" ref="E26" si="149">SUM(E27,E33)</f>
        <v>0</v>
      </c>
      <c r="F26" s="31">
        <f t="shared" ref="F26" si="150">SUM(F27,F33)</f>
        <v>0</v>
      </c>
      <c r="G26" s="31">
        <f t="shared" ref="G26" si="151">SUM(G27,G33)</f>
        <v>0</v>
      </c>
      <c r="H26" s="31">
        <f t="shared" ref="H26" si="152">SUM(H27,H33)</f>
        <v>0</v>
      </c>
      <c r="I26" s="31">
        <f t="shared" ref="I26" si="153">SUM(I27,I33)</f>
        <v>0</v>
      </c>
      <c r="J26" s="31">
        <f t="shared" ref="J26" si="154">SUM(J27,J33)</f>
        <v>0</v>
      </c>
      <c r="K26" s="31">
        <f t="shared" ref="K26" si="155">SUM(K27,K33)</f>
        <v>0</v>
      </c>
      <c r="L26" s="31">
        <f t="shared" ref="L26" si="156">SUM(L27,L33)</f>
        <v>0</v>
      </c>
      <c r="M26" s="31">
        <f t="shared" ref="M26" si="157">SUM(M27,M33)</f>
        <v>0</v>
      </c>
      <c r="N26" s="31">
        <f t="shared" ref="N26" si="158">SUM(N27,N33)</f>
        <v>0</v>
      </c>
      <c r="O26" s="31">
        <f t="shared" ref="O26" si="159">SUM(O27,O33)</f>
        <v>0</v>
      </c>
      <c r="P26" s="31">
        <f t="shared" ref="P26" si="160">SUM(P27,P33)</f>
        <v>0</v>
      </c>
      <c r="Q26" s="31">
        <f t="shared" ref="Q26" si="161">SUM(Q27,Q33)</f>
        <v>0</v>
      </c>
      <c r="R26" s="31">
        <f t="shared" ref="R26" si="162">SUM(R27,R33)</f>
        <v>0</v>
      </c>
      <c r="S26" s="31">
        <f t="shared" ref="S26" si="163">SUM(S27,S33)</f>
        <v>0</v>
      </c>
      <c r="T26" s="31">
        <f t="shared" ref="T26" si="164">SUM(T27,T33)</f>
        <v>0</v>
      </c>
      <c r="U26" s="31">
        <f t="shared" ref="U26" si="165">SUM(U27,U33)</f>
        <v>0</v>
      </c>
      <c r="V26" s="31">
        <f t="shared" ref="V26" si="166">SUM(V27,V33)</f>
        <v>0</v>
      </c>
      <c r="W26" s="31">
        <f t="shared" ref="W26:X26" si="167">SUM(W27,W33)</f>
        <v>0</v>
      </c>
      <c r="X26" s="31">
        <f t="shared" si="167"/>
        <v>0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" si="168">SUM(C28:C32)</f>
        <v>0</v>
      </c>
      <c r="D27" s="42">
        <f t="shared" ref="D27" si="169">SUM(D28:D32)</f>
        <v>0</v>
      </c>
      <c r="E27" s="42">
        <f t="shared" ref="E27" si="170">SUM(E28:E32)</f>
        <v>0</v>
      </c>
      <c r="F27" s="42">
        <f t="shared" ref="F27" si="171">SUM(F28:F32)</f>
        <v>0</v>
      </c>
      <c r="G27" s="42">
        <f t="shared" ref="G27" si="172">SUM(G28:G32)</f>
        <v>0</v>
      </c>
      <c r="H27" s="42">
        <f t="shared" ref="H27" si="173">SUM(H28:H32)</f>
        <v>0</v>
      </c>
      <c r="I27" s="42">
        <f t="shared" ref="I27" si="174">SUM(I28:I32)</f>
        <v>0</v>
      </c>
      <c r="J27" s="42">
        <f t="shared" ref="J27" si="175">SUM(J28:J32)</f>
        <v>0</v>
      </c>
      <c r="K27" s="42">
        <f t="shared" ref="K27" si="176">SUM(K28:K32)</f>
        <v>0</v>
      </c>
      <c r="L27" s="42">
        <f t="shared" ref="L27" si="177">SUM(L28:L32)</f>
        <v>0</v>
      </c>
      <c r="M27" s="42">
        <f t="shared" ref="M27" si="178">SUM(M28:M32)</f>
        <v>0</v>
      </c>
      <c r="N27" s="42">
        <f t="shared" ref="N27" si="179">SUM(N28:N32)</f>
        <v>0</v>
      </c>
      <c r="O27" s="42">
        <f t="shared" ref="O27" si="180">SUM(O28:O32)</f>
        <v>0</v>
      </c>
      <c r="P27" s="42">
        <f t="shared" ref="P27" si="181">SUM(P28:P32)</f>
        <v>0</v>
      </c>
      <c r="Q27" s="42">
        <f t="shared" ref="Q27" si="182">SUM(Q28:Q32)</f>
        <v>0</v>
      </c>
      <c r="R27" s="42">
        <f t="shared" ref="R27" si="183">SUM(R28:R32)</f>
        <v>0</v>
      </c>
      <c r="S27" s="42">
        <f t="shared" ref="S27" si="184">SUM(S28:S32)</f>
        <v>0</v>
      </c>
      <c r="T27" s="42">
        <f t="shared" ref="T27" si="185">SUM(T28:T32)</f>
        <v>0</v>
      </c>
      <c r="U27" s="42">
        <f t="shared" ref="U27" si="186">SUM(U28:U32)</f>
        <v>0</v>
      </c>
      <c r="V27" s="42">
        <f t="shared" ref="V27" si="187">SUM(V28:V32)</f>
        <v>0</v>
      </c>
      <c r="W27" s="42">
        <f t="shared" ref="W27:X27" si="188">SUM(W28:W32)</f>
        <v>0</v>
      </c>
      <c r="X27" s="42">
        <f t="shared" si="188"/>
        <v>0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" si="189">SUM(C34:C50)</f>
        <v>0</v>
      </c>
      <c r="D33" s="42">
        <f t="shared" ref="D33" si="190">SUM(D34:D50)</f>
        <v>0</v>
      </c>
      <c r="E33" s="42">
        <f t="shared" ref="E33" si="191">SUM(E34:E50)</f>
        <v>0</v>
      </c>
      <c r="F33" s="42">
        <f t="shared" ref="F33" si="192">SUM(F34:F50)</f>
        <v>0</v>
      </c>
      <c r="G33" s="42">
        <f t="shared" ref="G33" si="193">SUM(G34:G50)</f>
        <v>0</v>
      </c>
      <c r="H33" s="42">
        <f t="shared" ref="H33" si="194">SUM(H34:H50)</f>
        <v>0</v>
      </c>
      <c r="I33" s="42">
        <f t="shared" ref="I33" si="195">SUM(I34:I50)</f>
        <v>0</v>
      </c>
      <c r="J33" s="42">
        <f t="shared" ref="J33" si="196">SUM(J34:J50)</f>
        <v>0</v>
      </c>
      <c r="K33" s="42">
        <f t="shared" ref="K33" si="197">SUM(K34:K50)</f>
        <v>0</v>
      </c>
      <c r="L33" s="42">
        <f t="shared" ref="L33" si="198">SUM(L34:L50)</f>
        <v>0</v>
      </c>
      <c r="M33" s="42">
        <f t="shared" ref="M33" si="199">SUM(M34:M50)</f>
        <v>0</v>
      </c>
      <c r="N33" s="42">
        <f t="shared" ref="N33" si="200">SUM(N34:N50)</f>
        <v>0</v>
      </c>
      <c r="O33" s="42">
        <f t="shared" ref="O33" si="201">SUM(O34:O50)</f>
        <v>0</v>
      </c>
      <c r="P33" s="42">
        <f t="shared" ref="P33" si="202">SUM(P34:P50)</f>
        <v>0</v>
      </c>
      <c r="Q33" s="42">
        <f t="shared" ref="Q33" si="203">SUM(Q34:Q50)</f>
        <v>0</v>
      </c>
      <c r="R33" s="42">
        <f t="shared" ref="R33" si="204">SUM(R34:R50)</f>
        <v>0</v>
      </c>
      <c r="S33" s="42">
        <f t="shared" ref="S33" si="205">SUM(S34:S50)</f>
        <v>0</v>
      </c>
      <c r="T33" s="42">
        <f t="shared" ref="T33" si="206">SUM(T34:T50)</f>
        <v>0</v>
      </c>
      <c r="U33" s="42">
        <f t="shared" ref="U33" si="207">SUM(U34:U50)</f>
        <v>0</v>
      </c>
      <c r="V33" s="42">
        <f t="shared" ref="V33" si="208">SUM(V34:V50)</f>
        <v>0</v>
      </c>
      <c r="W33" s="42">
        <f t="shared" ref="W33:X33" si="209">SUM(W34:W50)</f>
        <v>0</v>
      </c>
      <c r="X33" s="42">
        <f t="shared" si="209"/>
        <v>0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</row>
    <row r="37" spans="1:24" ht="11.25" customHeight="1" x14ac:dyDescent="0.2">
      <c r="A37" s="39" t="s">
        <v>61</v>
      </c>
      <c r="B37" s="23" t="s">
        <v>62</v>
      </c>
      <c r="C37" s="30">
        <v>0</v>
      </c>
      <c r="D37" s="30">
        <v>0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</row>
    <row r="41" spans="1:24" ht="11.25" customHeight="1" x14ac:dyDescent="0.2">
      <c r="A41" s="39" t="s">
        <v>69</v>
      </c>
      <c r="B41" s="23" t="s">
        <v>70</v>
      </c>
      <c r="C41" s="30">
        <v>0</v>
      </c>
      <c r="D41" s="30">
        <v>0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</row>
    <row r="42" spans="1:24" ht="11.25" customHeight="1" x14ac:dyDescent="0.2">
      <c r="A42" s="39" t="s">
        <v>71</v>
      </c>
      <c r="B42" s="23" t="s">
        <v>72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</row>
    <row r="44" spans="1:24" ht="11.25" customHeight="1" x14ac:dyDescent="0.2">
      <c r="A44" s="39" t="s">
        <v>75</v>
      </c>
      <c r="B44" s="23" t="s">
        <v>76</v>
      </c>
      <c r="C44" s="30">
        <v>0</v>
      </c>
      <c r="D44" s="30">
        <v>0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</row>
    <row r="51" spans="1:24" ht="11.25" customHeight="1" x14ac:dyDescent="0.2">
      <c r="A51" s="24" t="s">
        <v>89</v>
      </c>
      <c r="B51" s="25" t="s">
        <v>90</v>
      </c>
      <c r="C51" s="31">
        <v>0</v>
      </c>
      <c r="D51" s="31">
        <v>0</v>
      </c>
      <c r="E51" s="31">
        <v>0</v>
      </c>
      <c r="F51" s="31">
        <v>0</v>
      </c>
      <c r="G51" s="31">
        <v>0</v>
      </c>
      <c r="H51" s="31">
        <v>0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" si="210">SUM(C53:C70)</f>
        <v>0</v>
      </c>
      <c r="D52" s="31">
        <f t="shared" ref="D52" si="211">SUM(D53:D70)</f>
        <v>0</v>
      </c>
      <c r="E52" s="31">
        <f t="shared" ref="E52" si="212">SUM(E53:E70)</f>
        <v>0</v>
      </c>
      <c r="F52" s="31">
        <f t="shared" ref="F52" si="213">SUM(F53:F70)</f>
        <v>0</v>
      </c>
      <c r="G52" s="31">
        <f t="shared" ref="G52" si="214">SUM(G53:G70)</f>
        <v>0</v>
      </c>
      <c r="H52" s="31">
        <f t="shared" ref="H52" si="215">SUM(H53:H70)</f>
        <v>0</v>
      </c>
      <c r="I52" s="31">
        <f t="shared" ref="I52" si="216">SUM(I53:I70)</f>
        <v>0</v>
      </c>
      <c r="J52" s="31">
        <f t="shared" ref="J52" si="217">SUM(J53:J70)</f>
        <v>0</v>
      </c>
      <c r="K52" s="31">
        <f t="shared" ref="K52" si="218">SUM(K53:K70)</f>
        <v>0</v>
      </c>
      <c r="L52" s="31">
        <f t="shared" ref="L52" si="219">SUM(L53:L70)</f>
        <v>0</v>
      </c>
      <c r="M52" s="31">
        <f t="shared" ref="M52" si="220">SUM(M53:M70)</f>
        <v>0</v>
      </c>
      <c r="N52" s="31">
        <f t="shared" ref="N52" si="221">SUM(N53:N70)</f>
        <v>0</v>
      </c>
      <c r="O52" s="31">
        <f t="shared" ref="O52" si="222">SUM(O53:O70)</f>
        <v>0</v>
      </c>
      <c r="P52" s="31">
        <f t="shared" ref="P52" si="223">SUM(P53:P70)</f>
        <v>0</v>
      </c>
      <c r="Q52" s="31">
        <f t="shared" ref="Q52" si="224">SUM(Q53:Q70)</f>
        <v>0</v>
      </c>
      <c r="R52" s="31">
        <f t="shared" ref="R52" si="225">SUM(R53:R70)</f>
        <v>0</v>
      </c>
      <c r="S52" s="31">
        <f t="shared" ref="S52" si="226">SUM(S53:S70)</f>
        <v>0</v>
      </c>
      <c r="T52" s="31">
        <f t="shared" ref="T52" si="227">SUM(T53:T70)</f>
        <v>0</v>
      </c>
      <c r="U52" s="31">
        <f t="shared" ref="U52" si="228">SUM(U53:U70)</f>
        <v>0</v>
      </c>
      <c r="V52" s="31">
        <f t="shared" ref="V52" si="229">SUM(V53:V70)</f>
        <v>0</v>
      </c>
      <c r="W52" s="31">
        <f t="shared" ref="W52:X52" si="230">SUM(W53:W70)</f>
        <v>0</v>
      </c>
      <c r="X52" s="31">
        <f t="shared" si="230"/>
        <v>0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</row>
    <row r="70" spans="1:24" ht="11.25" customHeight="1" x14ac:dyDescent="0.2">
      <c r="A70" s="22" t="s">
        <v>127</v>
      </c>
      <c r="B70" s="23" t="s">
        <v>128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" si="231">SUM(C72:C73)</f>
        <v>0</v>
      </c>
      <c r="D71" s="31">
        <f t="shared" ref="D71" si="232">SUM(D72:D73)</f>
        <v>0</v>
      </c>
      <c r="E71" s="31">
        <f t="shared" ref="E71" si="233">SUM(E72:E73)</f>
        <v>0</v>
      </c>
      <c r="F71" s="31">
        <f t="shared" ref="F71" si="234">SUM(F72:F73)</f>
        <v>0</v>
      </c>
      <c r="G71" s="31">
        <f t="shared" ref="G71" si="235">SUM(G72:G73)</f>
        <v>0</v>
      </c>
      <c r="H71" s="31">
        <f t="shared" ref="H71" si="236">SUM(H72:H73)</f>
        <v>0</v>
      </c>
      <c r="I71" s="31">
        <f t="shared" ref="I71" si="237">SUM(I72:I73)</f>
        <v>0</v>
      </c>
      <c r="J71" s="31">
        <f t="shared" ref="J71" si="238">SUM(J72:J73)</f>
        <v>0</v>
      </c>
      <c r="K71" s="31">
        <f t="shared" ref="K71" si="239">SUM(K72:K73)</f>
        <v>0</v>
      </c>
      <c r="L71" s="31">
        <f t="shared" ref="L71" si="240">SUM(L72:L73)</f>
        <v>0</v>
      </c>
      <c r="M71" s="31">
        <f t="shared" ref="M71" si="241">SUM(M72:M73)</f>
        <v>0</v>
      </c>
      <c r="N71" s="31">
        <f t="shared" ref="N71" si="242">SUM(N72:N73)</f>
        <v>0</v>
      </c>
      <c r="O71" s="31">
        <f t="shared" ref="O71" si="243">SUM(O72:O73)</f>
        <v>0</v>
      </c>
      <c r="P71" s="31">
        <f t="shared" ref="P71" si="244">SUM(P72:P73)</f>
        <v>0</v>
      </c>
      <c r="Q71" s="31">
        <f t="shared" ref="Q71" si="245">SUM(Q72:Q73)</f>
        <v>0</v>
      </c>
      <c r="R71" s="31">
        <f t="shared" ref="R71" si="246">SUM(R72:R73)</f>
        <v>0</v>
      </c>
      <c r="S71" s="31">
        <f t="shared" ref="S71" si="247">SUM(S72:S73)</f>
        <v>0</v>
      </c>
      <c r="T71" s="31">
        <f t="shared" ref="T71" si="248">SUM(T72:T73)</f>
        <v>0</v>
      </c>
      <c r="U71" s="31">
        <f t="shared" ref="U71" si="249">SUM(U72:U73)</f>
        <v>0</v>
      </c>
      <c r="V71" s="31">
        <f t="shared" ref="V71" si="250">SUM(V72:V73)</f>
        <v>0</v>
      </c>
      <c r="W71" s="31">
        <f t="shared" ref="W71:X71" si="251">SUM(W72:W73)</f>
        <v>0</v>
      </c>
      <c r="X71" s="31">
        <f t="shared" si="251"/>
        <v>0</v>
      </c>
    </row>
    <row r="72" spans="1:24" ht="11.25" customHeight="1" x14ac:dyDescent="0.2">
      <c r="A72" s="22" t="s">
        <v>131</v>
      </c>
      <c r="B72" s="23" t="s">
        <v>132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0</v>
      </c>
      <c r="D75" s="31">
        <v>0</v>
      </c>
      <c r="E75" s="31">
        <v>0</v>
      </c>
      <c r="F75" s="31">
        <v>0</v>
      </c>
      <c r="G75" s="31">
        <v>0</v>
      </c>
      <c r="H75" s="31">
        <v>0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</row>
    <row r="76" spans="1:24" ht="11.25" customHeight="1" x14ac:dyDescent="0.2">
      <c r="A76" s="26" t="s">
        <v>139</v>
      </c>
      <c r="B76" s="27" t="s">
        <v>140</v>
      </c>
      <c r="C76" s="32">
        <v>186.32846087704212</v>
      </c>
      <c r="D76" s="32">
        <v>154.34221840068787</v>
      </c>
      <c r="E76" s="32">
        <v>119.34651762682718</v>
      </c>
      <c r="F76" s="32">
        <v>48.581255374032672</v>
      </c>
      <c r="G76" s="32">
        <v>39.466895958727427</v>
      </c>
      <c r="H76" s="32">
        <v>31.12639724849527</v>
      </c>
      <c r="I76" s="32">
        <v>26.139294926913148</v>
      </c>
      <c r="J76" s="32">
        <v>26.053310404127252</v>
      </c>
      <c r="K76" s="32">
        <v>18.486672398968182</v>
      </c>
      <c r="L76" s="32">
        <v>23.255460017196906</v>
      </c>
      <c r="M76" s="32">
        <v>20.936027515047293</v>
      </c>
      <c r="N76" s="32">
        <v>20.286414445399824</v>
      </c>
      <c r="O76" s="32">
        <v>41.618228718830615</v>
      </c>
      <c r="P76" s="32">
        <v>40.823215821152196</v>
      </c>
      <c r="Q76" s="32">
        <v>35.742476354256233</v>
      </c>
      <c r="R76" s="32">
        <v>54.05735167669819</v>
      </c>
      <c r="S76" s="32">
        <v>46.631728288907993</v>
      </c>
      <c r="T76" s="32">
        <v>52.558985382631128</v>
      </c>
      <c r="U76" s="32">
        <v>48.166723989681856</v>
      </c>
      <c r="V76" s="32">
        <v>59.100171969045569</v>
      </c>
      <c r="W76" s="32">
        <v>104.94892519346519</v>
      </c>
      <c r="X76" s="32">
        <v>113.15709372312983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209</v>
      </c>
      <c r="B1" s="7" t="s">
        <v>324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3444.3824591573516</v>
      </c>
      <c r="D2" s="28">
        <f t="shared" ref="D2" si="1">SUM(D3,D17,D22,D25,D26,D51,D52,D71,D74,D75,D76)</f>
        <v>3359.4711092003436</v>
      </c>
      <c r="E2" s="28">
        <f t="shared" ref="E2" si="2">SUM(E3,E17,E22,E25,E26,E51,E52,E71,E74,E75,E76)</f>
        <v>3915.6840928632846</v>
      </c>
      <c r="F2" s="28">
        <f t="shared" ref="F2" si="3">SUM(F3,F17,F22,F25,F26,F51,F52,F71,F74,F75,F76)</f>
        <v>3827.8383490971628</v>
      </c>
      <c r="G2" s="28">
        <f t="shared" ref="G2" si="4">SUM(G3,G17,G22,G25,G26,G51,G52,G71,G74,G75,G76)</f>
        <v>3929.5395528804816</v>
      </c>
      <c r="H2" s="28">
        <f t="shared" ref="H2" si="5">SUM(H3,H17,H22,H25,H26,H51,H52,H71,H74,H75,H76)</f>
        <v>3994.8987102321585</v>
      </c>
      <c r="I2" s="28">
        <f t="shared" ref="I2" si="6">SUM(I3,I17,I22,I25,I26,I51,I52,I71,I74,I75,I76)</f>
        <v>3861.3124677558039</v>
      </c>
      <c r="J2" s="28">
        <f t="shared" ref="J2" si="7">SUM(J3,J17,J22,J25,J26,J51,J52,J71,J74,J75,J76)</f>
        <v>3675.8727429062769</v>
      </c>
      <c r="K2" s="28">
        <f t="shared" ref="K2" si="8">SUM(K3,K17,K22,K25,K26,K51,K52,K71,K74,K75,K76)</f>
        <v>3446.3577815993117</v>
      </c>
      <c r="L2" s="28">
        <f t="shared" ref="L2" si="9">SUM(L3,L17,L22,L25,L26,L51,L52,L71,L74,L75,L76)</f>
        <v>3385.6081685296649</v>
      </c>
      <c r="M2" s="28">
        <f t="shared" ref="M2" si="10">SUM(M3,M17,M22,M25,M26,M51,M52,M71,M74,M75,M76)</f>
        <v>3487.3827171109197</v>
      </c>
      <c r="N2" s="28">
        <f t="shared" ref="N2" si="11">SUM(N3,N17,N22,N25,N26,N51,N52,N71,N74,N75,N76)</f>
        <v>2993.1619088564053</v>
      </c>
      <c r="O2" s="28">
        <f t="shared" ref="O2" si="12">SUM(O3,O17,O22,O25,O26,O51,O52,O71,O74,O75,O76)</f>
        <v>3292.8558899398108</v>
      </c>
      <c r="P2" s="28">
        <f t="shared" ref="P2" si="13">SUM(P3,P17,P22,P25,P26,P51,P52,P71,P74,P75,P76)</f>
        <v>3410.8216680997425</v>
      </c>
      <c r="Q2" s="28">
        <f t="shared" ref="Q2" si="14">SUM(Q3,Q17,Q22,Q25,Q26,Q51,Q52,Q71,Q74,Q75,Q76)</f>
        <v>3391.282889079966</v>
      </c>
      <c r="R2" s="28">
        <f t="shared" ref="R2" si="15">SUM(R3,R17,R22,R25,R26,R51,R52,R71,R74,R75,R76)</f>
        <v>3242.4467755803953</v>
      </c>
      <c r="S2" s="28">
        <f t="shared" ref="S2" si="16">SUM(S3,S17,S22,S25,S26,S51,S52,S71,S74,S75,S76)</f>
        <v>3199.7420464316419</v>
      </c>
      <c r="T2" s="28">
        <f t="shared" ref="T2" si="17">SUM(T3,T17,T22,T25,T26,T51,T52,T71,T74,T75,T76)</f>
        <v>3326.7077386070505</v>
      </c>
      <c r="U2" s="28">
        <f t="shared" ref="U2" si="18">SUM(U3,U17,U22,U25,U26,U51,U52,U71,U74,U75,U76)</f>
        <v>3114.8717970765251</v>
      </c>
      <c r="V2" s="28">
        <f t="shared" ref="V2" si="19">SUM(V3,V17,V22,V25,V26,V51,V52,V71,V74,V75,V76)</f>
        <v>3009.8375752364577</v>
      </c>
      <c r="W2" s="28">
        <f t="shared" ref="W2:X2" si="20">SUM(W3,W17,W22,W25,W26,W51,W52,W71,W74,W75,W76)</f>
        <v>3331.7436801375752</v>
      </c>
      <c r="X2" s="28">
        <f t="shared" si="20"/>
        <v>3219.7358555460009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21">SUM(C4,C8,C11)</f>
        <v>0</v>
      </c>
      <c r="D3" s="29">
        <f t="shared" ref="D3" si="22">SUM(D4,D8,D11)</f>
        <v>0</v>
      </c>
      <c r="E3" s="29">
        <f t="shared" ref="E3" si="23">SUM(E4,E8,E11)</f>
        <v>0</v>
      </c>
      <c r="F3" s="29">
        <f t="shared" ref="F3" si="24">SUM(F4,F8,F11)</f>
        <v>0</v>
      </c>
      <c r="G3" s="29">
        <f t="shared" ref="G3" si="25">SUM(G4,G8,G11)</f>
        <v>0</v>
      </c>
      <c r="H3" s="29">
        <f t="shared" ref="H3" si="26">SUM(H4,H8,H11)</f>
        <v>0</v>
      </c>
      <c r="I3" s="29">
        <f t="shared" ref="I3" si="27">SUM(I4,I8,I11)</f>
        <v>0</v>
      </c>
      <c r="J3" s="29">
        <f t="shared" ref="J3" si="28">SUM(J4,J8,J11)</f>
        <v>0</v>
      </c>
      <c r="K3" s="29">
        <f t="shared" ref="K3" si="29">SUM(K4,K8,K11)</f>
        <v>0</v>
      </c>
      <c r="L3" s="29">
        <f t="shared" ref="L3" si="30">SUM(L4,L8,L11)</f>
        <v>0</v>
      </c>
      <c r="M3" s="29">
        <f t="shared" ref="M3" si="31">SUM(M4,M8,M11)</f>
        <v>0</v>
      </c>
      <c r="N3" s="29">
        <f t="shared" ref="N3" si="32">SUM(N4,N8,N11)</f>
        <v>0</v>
      </c>
      <c r="O3" s="29">
        <f t="shared" ref="O3" si="33">SUM(O4,O8,O11)</f>
        <v>0</v>
      </c>
      <c r="P3" s="29">
        <f t="shared" ref="P3" si="34">SUM(P4,P8,P11)</f>
        <v>0</v>
      </c>
      <c r="Q3" s="29">
        <f t="shared" ref="Q3" si="35">SUM(Q4,Q8,Q11)</f>
        <v>0</v>
      </c>
      <c r="R3" s="29">
        <f t="shared" ref="R3" si="36">SUM(R4,R8,R11)</f>
        <v>0</v>
      </c>
      <c r="S3" s="29">
        <f t="shared" ref="S3" si="37">SUM(S4,S8,S11)</f>
        <v>0</v>
      </c>
      <c r="T3" s="29">
        <f t="shared" ref="T3" si="38">SUM(T4,T8,T11)</f>
        <v>0</v>
      </c>
      <c r="U3" s="29">
        <f t="shared" ref="U3" si="39">SUM(U4,U8,U11)</f>
        <v>0</v>
      </c>
      <c r="V3" s="29">
        <f t="shared" ref="V3" si="40">SUM(V4,V8,V11)</f>
        <v>0</v>
      </c>
      <c r="W3" s="29">
        <f t="shared" ref="W3:X3" si="41">SUM(W4,W8,W11)</f>
        <v>0</v>
      </c>
      <c r="X3" s="29">
        <f t="shared" si="41"/>
        <v>0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42">SUM(C5:C7)</f>
        <v>0</v>
      </c>
      <c r="D4" s="42">
        <f t="shared" ref="D4" si="43">SUM(D5:D7)</f>
        <v>0</v>
      </c>
      <c r="E4" s="42">
        <f t="shared" ref="E4" si="44">SUM(E5:E7)</f>
        <v>0</v>
      </c>
      <c r="F4" s="42">
        <f t="shared" ref="F4" si="45">SUM(F5:F7)</f>
        <v>0</v>
      </c>
      <c r="G4" s="42">
        <f t="shared" ref="G4" si="46">SUM(G5:G7)</f>
        <v>0</v>
      </c>
      <c r="H4" s="42">
        <f t="shared" ref="H4" si="47">SUM(H5:H7)</f>
        <v>0</v>
      </c>
      <c r="I4" s="42">
        <f t="shared" ref="I4" si="48">SUM(I5:I7)</f>
        <v>0</v>
      </c>
      <c r="J4" s="42">
        <f t="shared" ref="J4" si="49">SUM(J5:J7)</f>
        <v>0</v>
      </c>
      <c r="K4" s="42">
        <f t="shared" ref="K4" si="50">SUM(K5:K7)</f>
        <v>0</v>
      </c>
      <c r="L4" s="42">
        <f t="shared" ref="L4" si="51">SUM(L5:L7)</f>
        <v>0</v>
      </c>
      <c r="M4" s="42">
        <f t="shared" ref="M4" si="52">SUM(M5:M7)</f>
        <v>0</v>
      </c>
      <c r="N4" s="42">
        <f t="shared" ref="N4" si="53">SUM(N5:N7)</f>
        <v>0</v>
      </c>
      <c r="O4" s="42">
        <f t="shared" ref="O4" si="54">SUM(O5:O7)</f>
        <v>0</v>
      </c>
      <c r="P4" s="42">
        <f t="shared" ref="P4" si="55">SUM(P5:P7)</f>
        <v>0</v>
      </c>
      <c r="Q4" s="42">
        <f t="shared" ref="Q4" si="56">SUM(Q5:Q7)</f>
        <v>0</v>
      </c>
      <c r="R4" s="42">
        <f t="shared" ref="R4" si="57">SUM(R5:R7)</f>
        <v>0</v>
      </c>
      <c r="S4" s="42">
        <f t="shared" ref="S4" si="58">SUM(S5:S7)</f>
        <v>0</v>
      </c>
      <c r="T4" s="42">
        <f t="shared" ref="T4" si="59">SUM(T5:T7)</f>
        <v>0</v>
      </c>
      <c r="U4" s="42">
        <f t="shared" ref="U4" si="60">SUM(U5:U7)</f>
        <v>0</v>
      </c>
      <c r="V4" s="42">
        <f t="shared" ref="V4" si="61">SUM(V5:V7)</f>
        <v>0</v>
      </c>
      <c r="W4" s="42">
        <f t="shared" ref="W4:X4" si="62">SUM(W5:W7)</f>
        <v>0</v>
      </c>
      <c r="X4" s="42">
        <f t="shared" si="62"/>
        <v>0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>
        <v>0</v>
      </c>
      <c r="W5" s="30">
        <v>0</v>
      </c>
      <c r="X5" s="30">
        <v>0</v>
      </c>
    </row>
    <row r="6" spans="1:24" ht="11.25" customHeight="1" x14ac:dyDescent="0.2">
      <c r="A6" s="39" t="s">
        <v>7</v>
      </c>
      <c r="B6" s="23" t="s">
        <v>8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</row>
    <row r="7" spans="1:24" ht="11.25" customHeight="1" x14ac:dyDescent="0.2">
      <c r="A7" s="39" t="s">
        <v>9</v>
      </c>
      <c r="B7" s="23" t="s">
        <v>10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</row>
    <row r="8" spans="1:24" ht="11.25" customHeight="1" x14ac:dyDescent="0.2">
      <c r="A8" s="40" t="s">
        <v>343</v>
      </c>
      <c r="B8" s="41" t="s">
        <v>344</v>
      </c>
      <c r="C8" s="42">
        <f t="shared" ref="C8" si="63">SUM(C9:C10)</f>
        <v>0</v>
      </c>
      <c r="D8" s="42">
        <f t="shared" ref="D8" si="64">SUM(D9:D10)</f>
        <v>0</v>
      </c>
      <c r="E8" s="42">
        <f t="shared" ref="E8" si="65">SUM(E9:E10)</f>
        <v>0</v>
      </c>
      <c r="F8" s="42">
        <f t="shared" ref="F8" si="66">SUM(F9:F10)</f>
        <v>0</v>
      </c>
      <c r="G8" s="42">
        <f t="shared" ref="G8" si="67">SUM(G9:G10)</f>
        <v>0</v>
      </c>
      <c r="H8" s="42">
        <f t="shared" ref="H8" si="68">SUM(H9:H10)</f>
        <v>0</v>
      </c>
      <c r="I8" s="42">
        <f t="shared" ref="I8" si="69">SUM(I9:I10)</f>
        <v>0</v>
      </c>
      <c r="J8" s="42">
        <f t="shared" ref="J8" si="70">SUM(J9:J10)</f>
        <v>0</v>
      </c>
      <c r="K8" s="42">
        <f t="shared" ref="K8" si="71">SUM(K9:K10)</f>
        <v>0</v>
      </c>
      <c r="L8" s="42">
        <f t="shared" ref="L8" si="72">SUM(L9:L10)</f>
        <v>0</v>
      </c>
      <c r="M8" s="42">
        <f t="shared" ref="M8" si="73">SUM(M9:M10)</f>
        <v>0</v>
      </c>
      <c r="N8" s="42">
        <f t="shared" ref="N8" si="74">SUM(N9:N10)</f>
        <v>0</v>
      </c>
      <c r="O8" s="42">
        <f t="shared" ref="O8" si="75">SUM(O9:O10)</f>
        <v>0</v>
      </c>
      <c r="P8" s="42">
        <f t="shared" ref="P8" si="76">SUM(P9:P10)</f>
        <v>0</v>
      </c>
      <c r="Q8" s="42">
        <f t="shared" ref="Q8" si="77">SUM(Q9:Q10)</f>
        <v>0</v>
      </c>
      <c r="R8" s="42">
        <f t="shared" ref="R8" si="78">SUM(R9:R10)</f>
        <v>0</v>
      </c>
      <c r="S8" s="42">
        <f t="shared" ref="S8" si="79">SUM(S9:S10)</f>
        <v>0</v>
      </c>
      <c r="T8" s="42">
        <f t="shared" ref="T8" si="80">SUM(T9:T10)</f>
        <v>0</v>
      </c>
      <c r="U8" s="42">
        <f t="shared" ref="U8" si="81">SUM(U9:U10)</f>
        <v>0</v>
      </c>
      <c r="V8" s="42">
        <f t="shared" ref="V8" si="82">SUM(V9:V10)</f>
        <v>0</v>
      </c>
      <c r="W8" s="42">
        <f t="shared" ref="W8:X8" si="83">SUM(W9:W10)</f>
        <v>0</v>
      </c>
      <c r="X8" s="42">
        <f t="shared" si="83"/>
        <v>0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" si="84">SUM(C12:C16)</f>
        <v>0</v>
      </c>
      <c r="D11" s="42">
        <f t="shared" ref="D11" si="85">SUM(D12:D16)</f>
        <v>0</v>
      </c>
      <c r="E11" s="42">
        <f t="shared" ref="E11" si="86">SUM(E12:E16)</f>
        <v>0</v>
      </c>
      <c r="F11" s="42">
        <f t="shared" ref="F11" si="87">SUM(F12:F16)</f>
        <v>0</v>
      </c>
      <c r="G11" s="42">
        <f t="shared" ref="G11" si="88">SUM(G12:G16)</f>
        <v>0</v>
      </c>
      <c r="H11" s="42">
        <f t="shared" ref="H11" si="89">SUM(H12:H16)</f>
        <v>0</v>
      </c>
      <c r="I11" s="42">
        <f t="shared" ref="I11" si="90">SUM(I12:I16)</f>
        <v>0</v>
      </c>
      <c r="J11" s="42">
        <f t="shared" ref="J11" si="91">SUM(J12:J16)</f>
        <v>0</v>
      </c>
      <c r="K11" s="42">
        <f t="shared" ref="K11" si="92">SUM(K12:K16)</f>
        <v>0</v>
      </c>
      <c r="L11" s="42">
        <f t="shared" ref="L11" si="93">SUM(L12:L16)</f>
        <v>0</v>
      </c>
      <c r="M11" s="42">
        <f t="shared" ref="M11" si="94">SUM(M12:M16)</f>
        <v>0</v>
      </c>
      <c r="N11" s="42">
        <f t="shared" ref="N11" si="95">SUM(N12:N16)</f>
        <v>0</v>
      </c>
      <c r="O11" s="42">
        <f t="shared" ref="O11" si="96">SUM(O12:O16)</f>
        <v>0</v>
      </c>
      <c r="P11" s="42">
        <f t="shared" ref="P11" si="97">SUM(P12:P16)</f>
        <v>0</v>
      </c>
      <c r="Q11" s="42">
        <f t="shared" ref="Q11" si="98">SUM(Q12:Q16)</f>
        <v>0</v>
      </c>
      <c r="R11" s="42">
        <f t="shared" ref="R11" si="99">SUM(R12:R16)</f>
        <v>0</v>
      </c>
      <c r="S11" s="42">
        <f t="shared" ref="S11" si="100">SUM(S12:S16)</f>
        <v>0</v>
      </c>
      <c r="T11" s="42">
        <f t="shared" ref="T11" si="101">SUM(T12:T16)</f>
        <v>0</v>
      </c>
      <c r="U11" s="42">
        <f t="shared" ref="U11" si="102">SUM(U12:U16)</f>
        <v>0</v>
      </c>
      <c r="V11" s="42">
        <f t="shared" ref="V11" si="103">SUM(V12:V16)</f>
        <v>0</v>
      </c>
      <c r="W11" s="42">
        <f t="shared" ref="W11:X11" si="104">SUM(W12:W16)</f>
        <v>0</v>
      </c>
      <c r="X11" s="42">
        <f t="shared" si="104"/>
        <v>0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</row>
    <row r="13" spans="1:24" ht="11.25" customHeight="1" x14ac:dyDescent="0.2">
      <c r="A13" s="39" t="s">
        <v>17</v>
      </c>
      <c r="B13" s="23" t="s">
        <v>18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" si="105">SUM(C18:C21)</f>
        <v>0</v>
      </c>
      <c r="D17" s="31">
        <f t="shared" ref="D17" si="106">SUM(D18:D21)</f>
        <v>0</v>
      </c>
      <c r="E17" s="31">
        <f t="shared" ref="E17" si="107">SUM(E18:E21)</f>
        <v>0</v>
      </c>
      <c r="F17" s="31">
        <f t="shared" ref="F17" si="108">SUM(F18:F21)</f>
        <v>0</v>
      </c>
      <c r="G17" s="31">
        <f t="shared" ref="G17" si="109">SUM(G18:G21)</f>
        <v>0</v>
      </c>
      <c r="H17" s="31">
        <f t="shared" ref="H17" si="110">SUM(H18:H21)</f>
        <v>0</v>
      </c>
      <c r="I17" s="31">
        <f t="shared" ref="I17" si="111">SUM(I18:I21)</f>
        <v>0</v>
      </c>
      <c r="J17" s="31">
        <f t="shared" ref="J17" si="112">SUM(J18:J21)</f>
        <v>0</v>
      </c>
      <c r="K17" s="31">
        <f t="shared" ref="K17" si="113">SUM(K18:K21)</f>
        <v>0</v>
      </c>
      <c r="L17" s="31">
        <f t="shared" ref="L17" si="114">SUM(L18:L21)</f>
        <v>0</v>
      </c>
      <c r="M17" s="31">
        <f t="shared" ref="M17" si="115">SUM(M18:M21)</f>
        <v>0</v>
      </c>
      <c r="N17" s="31">
        <f t="shared" ref="N17" si="116">SUM(N18:N21)</f>
        <v>0</v>
      </c>
      <c r="O17" s="31">
        <f t="shared" ref="O17" si="117">SUM(O18:O21)</f>
        <v>0</v>
      </c>
      <c r="P17" s="31">
        <f t="shared" ref="P17" si="118">SUM(P18:P21)</f>
        <v>0</v>
      </c>
      <c r="Q17" s="31">
        <f t="shared" ref="Q17" si="119">SUM(Q18:Q21)</f>
        <v>0</v>
      </c>
      <c r="R17" s="31">
        <f t="shared" ref="R17" si="120">SUM(R18:R21)</f>
        <v>0</v>
      </c>
      <c r="S17" s="31">
        <f t="shared" ref="S17" si="121">SUM(S18:S21)</f>
        <v>0</v>
      </c>
      <c r="T17" s="31">
        <f t="shared" ref="T17" si="122">SUM(T18:T21)</f>
        <v>0</v>
      </c>
      <c r="U17" s="31">
        <f t="shared" ref="U17" si="123">SUM(U18:U21)</f>
        <v>0</v>
      </c>
      <c r="V17" s="31">
        <f t="shared" ref="V17" si="124">SUM(V18:V21)</f>
        <v>0</v>
      </c>
      <c r="W17" s="31">
        <f t="shared" ref="W17:X17" si="125">SUM(W18:W21)</f>
        <v>0</v>
      </c>
      <c r="X17" s="31">
        <f t="shared" si="125"/>
        <v>0</v>
      </c>
    </row>
    <row r="18" spans="1:24" ht="11.25" customHeight="1" x14ac:dyDescent="0.2">
      <c r="A18" s="22" t="s">
        <v>27</v>
      </c>
      <c r="B18" s="23" t="s">
        <v>28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" si="126">SUM(C23:C24)</f>
        <v>0</v>
      </c>
      <c r="D22" s="31">
        <f t="shared" ref="D22" si="127">SUM(D23:D24)</f>
        <v>0</v>
      </c>
      <c r="E22" s="31">
        <f t="shared" ref="E22" si="128">SUM(E23:E24)</f>
        <v>0</v>
      </c>
      <c r="F22" s="31">
        <f t="shared" ref="F22" si="129">SUM(F23:F24)</f>
        <v>0</v>
      </c>
      <c r="G22" s="31">
        <f t="shared" ref="G22" si="130">SUM(G23:G24)</f>
        <v>0</v>
      </c>
      <c r="H22" s="31">
        <f t="shared" ref="H22" si="131">SUM(H23:H24)</f>
        <v>0</v>
      </c>
      <c r="I22" s="31">
        <f t="shared" ref="I22" si="132">SUM(I23:I24)</f>
        <v>0</v>
      </c>
      <c r="J22" s="31">
        <f t="shared" ref="J22" si="133">SUM(J23:J24)</f>
        <v>0</v>
      </c>
      <c r="K22" s="31">
        <f t="shared" ref="K22" si="134">SUM(K23:K24)</f>
        <v>0</v>
      </c>
      <c r="L22" s="31">
        <f t="shared" ref="L22" si="135">SUM(L23:L24)</f>
        <v>0</v>
      </c>
      <c r="M22" s="31">
        <f t="shared" ref="M22" si="136">SUM(M23:M24)</f>
        <v>0</v>
      </c>
      <c r="N22" s="31">
        <f t="shared" ref="N22" si="137">SUM(N23:N24)</f>
        <v>0</v>
      </c>
      <c r="O22" s="31">
        <f t="shared" ref="O22" si="138">SUM(O23:O24)</f>
        <v>0</v>
      </c>
      <c r="P22" s="31">
        <f t="shared" ref="P22" si="139">SUM(P23:P24)</f>
        <v>0</v>
      </c>
      <c r="Q22" s="31">
        <f t="shared" ref="Q22" si="140">SUM(Q23:Q24)</f>
        <v>0</v>
      </c>
      <c r="R22" s="31">
        <f t="shared" ref="R22" si="141">SUM(R23:R24)</f>
        <v>0</v>
      </c>
      <c r="S22" s="31">
        <f t="shared" ref="S22" si="142">SUM(S23:S24)</f>
        <v>0</v>
      </c>
      <c r="T22" s="31">
        <f t="shared" ref="T22" si="143">SUM(T23:T24)</f>
        <v>0</v>
      </c>
      <c r="U22" s="31">
        <f t="shared" ref="U22" si="144">SUM(U23:U24)</f>
        <v>0</v>
      </c>
      <c r="V22" s="31">
        <f t="shared" ref="V22" si="145">SUM(V23:V24)</f>
        <v>0</v>
      </c>
      <c r="W22" s="31">
        <f t="shared" ref="W22:X22" si="146">SUM(W23:W24)</f>
        <v>0</v>
      </c>
      <c r="X22" s="31">
        <f t="shared" si="146"/>
        <v>0</v>
      </c>
    </row>
    <row r="23" spans="1:24" ht="11.25" customHeight="1" x14ac:dyDescent="0.2">
      <c r="A23" s="22" t="s">
        <v>37</v>
      </c>
      <c r="B23" s="23" t="s">
        <v>38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47">SUM(C27,C33)</f>
        <v>0</v>
      </c>
      <c r="D26" s="31">
        <f t="shared" ref="D26" si="148">SUM(D27,D33)</f>
        <v>0</v>
      </c>
      <c r="E26" s="31">
        <f t="shared" ref="E26" si="149">SUM(E27,E33)</f>
        <v>0</v>
      </c>
      <c r="F26" s="31">
        <f t="shared" ref="F26" si="150">SUM(F27,F33)</f>
        <v>0</v>
      </c>
      <c r="G26" s="31">
        <f t="shared" ref="G26" si="151">SUM(G27,G33)</f>
        <v>0</v>
      </c>
      <c r="H26" s="31">
        <f t="shared" ref="H26" si="152">SUM(H27,H33)</f>
        <v>0</v>
      </c>
      <c r="I26" s="31">
        <f t="shared" ref="I26" si="153">SUM(I27,I33)</f>
        <v>0</v>
      </c>
      <c r="J26" s="31">
        <f t="shared" ref="J26" si="154">SUM(J27,J33)</f>
        <v>0</v>
      </c>
      <c r="K26" s="31">
        <f t="shared" ref="K26" si="155">SUM(K27,K33)</f>
        <v>0</v>
      </c>
      <c r="L26" s="31">
        <f t="shared" ref="L26" si="156">SUM(L27,L33)</f>
        <v>0</v>
      </c>
      <c r="M26" s="31">
        <f t="shared" ref="M26" si="157">SUM(M27,M33)</f>
        <v>0</v>
      </c>
      <c r="N26" s="31">
        <f t="shared" ref="N26" si="158">SUM(N27,N33)</f>
        <v>0</v>
      </c>
      <c r="O26" s="31">
        <f t="shared" ref="O26" si="159">SUM(O27,O33)</f>
        <v>0</v>
      </c>
      <c r="P26" s="31">
        <f t="shared" ref="P26" si="160">SUM(P27,P33)</f>
        <v>0</v>
      </c>
      <c r="Q26" s="31">
        <f t="shared" ref="Q26" si="161">SUM(Q27,Q33)</f>
        <v>0</v>
      </c>
      <c r="R26" s="31">
        <f t="shared" ref="R26" si="162">SUM(R27,R33)</f>
        <v>0</v>
      </c>
      <c r="S26" s="31">
        <f t="shared" ref="S26" si="163">SUM(S27,S33)</f>
        <v>0</v>
      </c>
      <c r="T26" s="31">
        <f t="shared" ref="T26" si="164">SUM(T27,T33)</f>
        <v>0</v>
      </c>
      <c r="U26" s="31">
        <f t="shared" ref="U26" si="165">SUM(U27,U33)</f>
        <v>0</v>
      </c>
      <c r="V26" s="31">
        <f t="shared" ref="V26" si="166">SUM(V27,V33)</f>
        <v>0</v>
      </c>
      <c r="W26" s="31">
        <f t="shared" ref="W26:X26" si="167">SUM(W27,W33)</f>
        <v>0</v>
      </c>
      <c r="X26" s="31">
        <f t="shared" si="167"/>
        <v>0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" si="168">SUM(C28:C32)</f>
        <v>0</v>
      </c>
      <c r="D27" s="42">
        <f t="shared" ref="D27" si="169">SUM(D28:D32)</f>
        <v>0</v>
      </c>
      <c r="E27" s="42">
        <f t="shared" ref="E27" si="170">SUM(E28:E32)</f>
        <v>0</v>
      </c>
      <c r="F27" s="42">
        <f t="shared" ref="F27" si="171">SUM(F28:F32)</f>
        <v>0</v>
      </c>
      <c r="G27" s="42">
        <f t="shared" ref="G27" si="172">SUM(G28:G32)</f>
        <v>0</v>
      </c>
      <c r="H27" s="42">
        <f t="shared" ref="H27" si="173">SUM(H28:H32)</f>
        <v>0</v>
      </c>
      <c r="I27" s="42">
        <f t="shared" ref="I27" si="174">SUM(I28:I32)</f>
        <v>0</v>
      </c>
      <c r="J27" s="42">
        <f t="shared" ref="J27" si="175">SUM(J28:J32)</f>
        <v>0</v>
      </c>
      <c r="K27" s="42">
        <f t="shared" ref="K27" si="176">SUM(K28:K32)</f>
        <v>0</v>
      </c>
      <c r="L27" s="42">
        <f t="shared" ref="L27" si="177">SUM(L28:L32)</f>
        <v>0</v>
      </c>
      <c r="M27" s="42">
        <f t="shared" ref="M27" si="178">SUM(M28:M32)</f>
        <v>0</v>
      </c>
      <c r="N27" s="42">
        <f t="shared" ref="N27" si="179">SUM(N28:N32)</f>
        <v>0</v>
      </c>
      <c r="O27" s="42">
        <f t="shared" ref="O27" si="180">SUM(O28:O32)</f>
        <v>0</v>
      </c>
      <c r="P27" s="42">
        <f t="shared" ref="P27" si="181">SUM(P28:P32)</f>
        <v>0</v>
      </c>
      <c r="Q27" s="42">
        <f t="shared" ref="Q27" si="182">SUM(Q28:Q32)</f>
        <v>0</v>
      </c>
      <c r="R27" s="42">
        <f t="shared" ref="R27" si="183">SUM(R28:R32)</f>
        <v>0</v>
      </c>
      <c r="S27" s="42">
        <f t="shared" ref="S27" si="184">SUM(S28:S32)</f>
        <v>0</v>
      </c>
      <c r="T27" s="42">
        <f t="shared" ref="T27" si="185">SUM(T28:T32)</f>
        <v>0</v>
      </c>
      <c r="U27" s="42">
        <f t="shared" ref="U27" si="186">SUM(U28:U32)</f>
        <v>0</v>
      </c>
      <c r="V27" s="42">
        <f t="shared" ref="V27" si="187">SUM(V28:V32)</f>
        <v>0</v>
      </c>
      <c r="W27" s="42">
        <f t="shared" ref="W27:X27" si="188">SUM(W28:W32)</f>
        <v>0</v>
      </c>
      <c r="X27" s="42">
        <f t="shared" si="188"/>
        <v>0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" si="189">SUM(C34:C50)</f>
        <v>0</v>
      </c>
      <c r="D33" s="42">
        <f t="shared" ref="D33" si="190">SUM(D34:D50)</f>
        <v>0</v>
      </c>
      <c r="E33" s="42">
        <f t="shared" ref="E33" si="191">SUM(E34:E50)</f>
        <v>0</v>
      </c>
      <c r="F33" s="42">
        <f t="shared" ref="F33" si="192">SUM(F34:F50)</f>
        <v>0</v>
      </c>
      <c r="G33" s="42">
        <f t="shared" ref="G33" si="193">SUM(G34:G50)</f>
        <v>0</v>
      </c>
      <c r="H33" s="42">
        <f t="shared" ref="H33" si="194">SUM(H34:H50)</f>
        <v>0</v>
      </c>
      <c r="I33" s="42">
        <f t="shared" ref="I33" si="195">SUM(I34:I50)</f>
        <v>0</v>
      </c>
      <c r="J33" s="42">
        <f t="shared" ref="J33" si="196">SUM(J34:J50)</f>
        <v>0</v>
      </c>
      <c r="K33" s="42">
        <f t="shared" ref="K33" si="197">SUM(K34:K50)</f>
        <v>0</v>
      </c>
      <c r="L33" s="42">
        <f t="shared" ref="L33" si="198">SUM(L34:L50)</f>
        <v>0</v>
      </c>
      <c r="M33" s="42">
        <f t="shared" ref="M33" si="199">SUM(M34:M50)</f>
        <v>0</v>
      </c>
      <c r="N33" s="42">
        <f t="shared" ref="N33" si="200">SUM(N34:N50)</f>
        <v>0</v>
      </c>
      <c r="O33" s="42">
        <f t="shared" ref="O33" si="201">SUM(O34:O50)</f>
        <v>0</v>
      </c>
      <c r="P33" s="42">
        <f t="shared" ref="P33" si="202">SUM(P34:P50)</f>
        <v>0</v>
      </c>
      <c r="Q33" s="42">
        <f t="shared" ref="Q33" si="203">SUM(Q34:Q50)</f>
        <v>0</v>
      </c>
      <c r="R33" s="42">
        <f t="shared" ref="R33" si="204">SUM(R34:R50)</f>
        <v>0</v>
      </c>
      <c r="S33" s="42">
        <f t="shared" ref="S33" si="205">SUM(S34:S50)</f>
        <v>0</v>
      </c>
      <c r="T33" s="42">
        <f t="shared" ref="T33" si="206">SUM(T34:T50)</f>
        <v>0</v>
      </c>
      <c r="U33" s="42">
        <f t="shared" ref="U33" si="207">SUM(U34:U50)</f>
        <v>0</v>
      </c>
      <c r="V33" s="42">
        <f t="shared" ref="V33" si="208">SUM(V34:V50)</f>
        <v>0</v>
      </c>
      <c r="W33" s="42">
        <f t="shared" ref="W33:X33" si="209">SUM(W34:W50)</f>
        <v>0</v>
      </c>
      <c r="X33" s="42">
        <f t="shared" si="209"/>
        <v>0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</row>
    <row r="37" spans="1:24" ht="11.25" customHeight="1" x14ac:dyDescent="0.2">
      <c r="A37" s="39" t="s">
        <v>61</v>
      </c>
      <c r="B37" s="23" t="s">
        <v>62</v>
      </c>
      <c r="C37" s="30">
        <v>0</v>
      </c>
      <c r="D37" s="30">
        <v>0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</row>
    <row r="41" spans="1:24" ht="11.25" customHeight="1" x14ac:dyDescent="0.2">
      <c r="A41" s="39" t="s">
        <v>69</v>
      </c>
      <c r="B41" s="23" t="s">
        <v>70</v>
      </c>
      <c r="C41" s="30">
        <v>0</v>
      </c>
      <c r="D41" s="30">
        <v>0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</row>
    <row r="42" spans="1:24" ht="11.25" customHeight="1" x14ac:dyDescent="0.2">
      <c r="A42" s="39" t="s">
        <v>71</v>
      </c>
      <c r="B42" s="23" t="s">
        <v>72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</row>
    <row r="44" spans="1:24" ht="11.25" customHeight="1" x14ac:dyDescent="0.2">
      <c r="A44" s="39" t="s">
        <v>75</v>
      </c>
      <c r="B44" s="23" t="s">
        <v>76</v>
      </c>
      <c r="C44" s="30">
        <v>0</v>
      </c>
      <c r="D44" s="30">
        <v>0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</row>
    <row r="51" spans="1:24" ht="11.25" customHeight="1" x14ac:dyDescent="0.2">
      <c r="A51" s="24" t="s">
        <v>89</v>
      </c>
      <c r="B51" s="25" t="s">
        <v>90</v>
      </c>
      <c r="C51" s="31">
        <v>0</v>
      </c>
      <c r="D51" s="31">
        <v>0</v>
      </c>
      <c r="E51" s="31">
        <v>0</v>
      </c>
      <c r="F51" s="31">
        <v>0</v>
      </c>
      <c r="G51" s="31">
        <v>0</v>
      </c>
      <c r="H51" s="31">
        <v>0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" si="210">SUM(C53:C70)</f>
        <v>0</v>
      </c>
      <c r="D52" s="31">
        <f t="shared" ref="D52" si="211">SUM(D53:D70)</f>
        <v>0</v>
      </c>
      <c r="E52" s="31">
        <f t="shared" ref="E52" si="212">SUM(E53:E70)</f>
        <v>0</v>
      </c>
      <c r="F52" s="31">
        <f t="shared" ref="F52" si="213">SUM(F53:F70)</f>
        <v>0</v>
      </c>
      <c r="G52" s="31">
        <f t="shared" ref="G52" si="214">SUM(G53:G70)</f>
        <v>0</v>
      </c>
      <c r="H52" s="31">
        <f t="shared" ref="H52" si="215">SUM(H53:H70)</f>
        <v>0</v>
      </c>
      <c r="I52" s="31">
        <f t="shared" ref="I52" si="216">SUM(I53:I70)</f>
        <v>0</v>
      </c>
      <c r="J52" s="31">
        <f t="shared" ref="J52" si="217">SUM(J53:J70)</f>
        <v>0</v>
      </c>
      <c r="K52" s="31">
        <f t="shared" ref="K52" si="218">SUM(K53:K70)</f>
        <v>0</v>
      </c>
      <c r="L52" s="31">
        <f t="shared" ref="L52" si="219">SUM(L53:L70)</f>
        <v>0</v>
      </c>
      <c r="M52" s="31">
        <f t="shared" ref="M52" si="220">SUM(M53:M70)</f>
        <v>0</v>
      </c>
      <c r="N52" s="31">
        <f t="shared" ref="N52" si="221">SUM(N53:N70)</f>
        <v>0</v>
      </c>
      <c r="O52" s="31">
        <f t="shared" ref="O52" si="222">SUM(O53:O70)</f>
        <v>0</v>
      </c>
      <c r="P52" s="31">
        <f t="shared" ref="P52" si="223">SUM(P53:P70)</f>
        <v>0</v>
      </c>
      <c r="Q52" s="31">
        <f t="shared" ref="Q52" si="224">SUM(Q53:Q70)</f>
        <v>0</v>
      </c>
      <c r="R52" s="31">
        <f t="shared" ref="R52" si="225">SUM(R53:R70)</f>
        <v>0</v>
      </c>
      <c r="S52" s="31">
        <f t="shared" ref="S52" si="226">SUM(S53:S70)</f>
        <v>0</v>
      </c>
      <c r="T52" s="31">
        <f t="shared" ref="T52" si="227">SUM(T53:T70)</f>
        <v>0</v>
      </c>
      <c r="U52" s="31">
        <f t="shared" ref="U52" si="228">SUM(U53:U70)</f>
        <v>0</v>
      </c>
      <c r="V52" s="31">
        <f t="shared" ref="V52" si="229">SUM(V53:V70)</f>
        <v>0</v>
      </c>
      <c r="W52" s="31">
        <f t="shared" ref="W52:X52" si="230">SUM(W53:W70)</f>
        <v>0</v>
      </c>
      <c r="X52" s="31">
        <f t="shared" si="230"/>
        <v>0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</row>
    <row r="70" spans="1:24" ht="11.25" customHeight="1" x14ac:dyDescent="0.2">
      <c r="A70" s="22" t="s">
        <v>127</v>
      </c>
      <c r="B70" s="23" t="s">
        <v>128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" si="231">SUM(C72:C73)</f>
        <v>0</v>
      </c>
      <c r="D71" s="31">
        <f t="shared" ref="D71" si="232">SUM(D72:D73)</f>
        <v>0</v>
      </c>
      <c r="E71" s="31">
        <f t="shared" ref="E71" si="233">SUM(E72:E73)</f>
        <v>0</v>
      </c>
      <c r="F71" s="31">
        <f t="shared" ref="F71" si="234">SUM(F72:F73)</f>
        <v>0</v>
      </c>
      <c r="G71" s="31">
        <f t="shared" ref="G71" si="235">SUM(G72:G73)</f>
        <v>0</v>
      </c>
      <c r="H71" s="31">
        <f t="shared" ref="H71" si="236">SUM(H72:H73)</f>
        <v>0</v>
      </c>
      <c r="I71" s="31">
        <f t="shared" ref="I71" si="237">SUM(I72:I73)</f>
        <v>0</v>
      </c>
      <c r="J71" s="31">
        <f t="shared" ref="J71" si="238">SUM(J72:J73)</f>
        <v>0</v>
      </c>
      <c r="K71" s="31">
        <f t="shared" ref="K71" si="239">SUM(K72:K73)</f>
        <v>0</v>
      </c>
      <c r="L71" s="31">
        <f t="shared" ref="L71" si="240">SUM(L72:L73)</f>
        <v>0</v>
      </c>
      <c r="M71" s="31">
        <f t="shared" ref="M71" si="241">SUM(M72:M73)</f>
        <v>0</v>
      </c>
      <c r="N71" s="31">
        <f t="shared" ref="N71" si="242">SUM(N72:N73)</f>
        <v>0</v>
      </c>
      <c r="O71" s="31">
        <f t="shared" ref="O71" si="243">SUM(O72:O73)</f>
        <v>0</v>
      </c>
      <c r="P71" s="31">
        <f t="shared" ref="P71" si="244">SUM(P72:P73)</f>
        <v>0</v>
      </c>
      <c r="Q71" s="31">
        <f t="shared" ref="Q71" si="245">SUM(Q72:Q73)</f>
        <v>0</v>
      </c>
      <c r="R71" s="31">
        <f t="shared" ref="R71" si="246">SUM(R72:R73)</f>
        <v>0</v>
      </c>
      <c r="S71" s="31">
        <f t="shared" ref="S71" si="247">SUM(S72:S73)</f>
        <v>0</v>
      </c>
      <c r="T71" s="31">
        <f t="shared" ref="T71" si="248">SUM(T72:T73)</f>
        <v>0</v>
      </c>
      <c r="U71" s="31">
        <f t="shared" ref="U71" si="249">SUM(U72:U73)</f>
        <v>0</v>
      </c>
      <c r="V71" s="31">
        <f t="shared" ref="V71" si="250">SUM(V72:V73)</f>
        <v>0</v>
      </c>
      <c r="W71" s="31">
        <f t="shared" ref="W71:X71" si="251">SUM(W72:W73)</f>
        <v>0</v>
      </c>
      <c r="X71" s="31">
        <f t="shared" si="251"/>
        <v>0</v>
      </c>
    </row>
    <row r="72" spans="1:24" ht="11.25" customHeight="1" x14ac:dyDescent="0.2">
      <c r="A72" s="22" t="s">
        <v>131</v>
      </c>
      <c r="B72" s="23" t="s">
        <v>132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0</v>
      </c>
      <c r="D75" s="31">
        <v>0</v>
      </c>
      <c r="E75" s="31">
        <v>0</v>
      </c>
      <c r="F75" s="31">
        <v>0</v>
      </c>
      <c r="G75" s="31">
        <v>0</v>
      </c>
      <c r="H75" s="31">
        <v>0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</row>
    <row r="76" spans="1:24" ht="11.25" customHeight="1" x14ac:dyDescent="0.2">
      <c r="A76" s="26" t="s">
        <v>139</v>
      </c>
      <c r="B76" s="27" t="s">
        <v>140</v>
      </c>
      <c r="C76" s="32">
        <v>3444.3824591573516</v>
      </c>
      <c r="D76" s="32">
        <v>3359.4711092003436</v>
      </c>
      <c r="E76" s="32">
        <v>3915.6840928632846</v>
      </c>
      <c r="F76" s="32">
        <v>3827.8383490971628</v>
      </c>
      <c r="G76" s="32">
        <v>3929.5395528804816</v>
      </c>
      <c r="H76" s="32">
        <v>3994.8987102321585</v>
      </c>
      <c r="I76" s="32">
        <v>3861.3124677558039</v>
      </c>
      <c r="J76" s="32">
        <v>3675.8727429062769</v>
      </c>
      <c r="K76" s="32">
        <v>3446.3577815993117</v>
      </c>
      <c r="L76" s="32">
        <v>3385.6081685296649</v>
      </c>
      <c r="M76" s="32">
        <v>3487.3827171109197</v>
      </c>
      <c r="N76" s="32">
        <v>2993.1619088564053</v>
      </c>
      <c r="O76" s="32">
        <v>3292.8558899398108</v>
      </c>
      <c r="P76" s="32">
        <v>3410.8216680997425</v>
      </c>
      <c r="Q76" s="32">
        <v>3391.282889079966</v>
      </c>
      <c r="R76" s="32">
        <v>3242.4467755803953</v>
      </c>
      <c r="S76" s="32">
        <v>3199.7420464316419</v>
      </c>
      <c r="T76" s="32">
        <v>3326.7077386070505</v>
      </c>
      <c r="U76" s="32">
        <v>3114.8717970765251</v>
      </c>
      <c r="V76" s="32">
        <v>3009.8375752364577</v>
      </c>
      <c r="W76" s="32">
        <v>3331.7436801375752</v>
      </c>
      <c r="X76" s="32">
        <v>3219.7358555460009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210</v>
      </c>
      <c r="B1" s="7" t="s">
        <v>323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371.11410146173682</v>
      </c>
      <c r="D2" s="28">
        <f t="shared" ref="D2" si="1">SUM(D3,D17,D22,D25,D26,D51,D52,D71,D74,D75,D76)</f>
        <v>335.73138435081682</v>
      </c>
      <c r="E2" s="28">
        <f t="shared" ref="E2" si="2">SUM(E3,E17,E22,E25,E26,E51,E52,E71,E74,E75,E76)</f>
        <v>386.66766981943243</v>
      </c>
      <c r="F2" s="28">
        <f t="shared" ref="F2" si="3">SUM(F3,F17,F22,F25,F26,F51,F52,F71,F74,F75,F76)</f>
        <v>435.96061908856404</v>
      </c>
      <c r="G2" s="28">
        <f t="shared" ref="G2" si="4">SUM(G3,G17,G22,G25,G26,G51,G52,G71,G74,G75,G76)</f>
        <v>720.61229578675841</v>
      </c>
      <c r="H2" s="28">
        <f t="shared" ref="H2" si="5">SUM(H3,H17,H22,H25,H26,H51,H52,H71,H74,H75,H76)</f>
        <v>754.33568357695617</v>
      </c>
      <c r="I2" s="28">
        <f t="shared" ref="I2" si="6">SUM(I3,I17,I22,I25,I26,I51,I52,I71,I74,I75,I76)</f>
        <v>791.98005159071363</v>
      </c>
      <c r="J2" s="28">
        <f t="shared" ref="J2" si="7">SUM(J3,J17,J22,J25,J26,J51,J52,J71,J74,J75,J76)</f>
        <v>785.8298366294066</v>
      </c>
      <c r="K2" s="28">
        <f t="shared" ref="K2" si="8">SUM(K3,K17,K22,K25,K26,K51,K52,K71,K74,K75,K76)</f>
        <v>981.7870163370593</v>
      </c>
      <c r="L2" s="28">
        <f t="shared" ref="L2" si="9">SUM(L3,L17,L22,L25,L26,L51,L52,L71,L74,L75,L76)</f>
        <v>823.26741186586401</v>
      </c>
      <c r="M2" s="28">
        <f t="shared" ref="M2" si="10">SUM(M3,M17,M22,M25,M26,M51,M52,M71,M74,M75,M76)</f>
        <v>1094.469475494411</v>
      </c>
      <c r="N2" s="28">
        <f t="shared" ref="N2" si="11">SUM(N3,N17,N22,N25,N26,N51,N52,N71,N74,N75,N76)</f>
        <v>1058.1820292347377</v>
      </c>
      <c r="O2" s="28">
        <f t="shared" ref="O2" si="12">SUM(O3,O17,O22,O25,O26,O51,O52,O71,O74,O75,O76)</f>
        <v>1212.4593293207222</v>
      </c>
      <c r="P2" s="28">
        <f t="shared" ref="P2" si="13">SUM(P3,P17,P22,P25,P26,P51,P52,P71,P74,P75,P76)</f>
        <v>1305.637747205503</v>
      </c>
      <c r="Q2" s="28">
        <f t="shared" ref="Q2" si="14">SUM(Q3,Q17,Q22,Q25,Q26,Q51,Q52,Q71,Q74,Q75,Q76)</f>
        <v>1308.8299226139293</v>
      </c>
      <c r="R2" s="28">
        <f t="shared" ref="R2" si="15">SUM(R3,R17,R22,R25,R26,R51,R52,R71,R74,R75,R76)</f>
        <v>1395.8711092003439</v>
      </c>
      <c r="S2" s="28">
        <f t="shared" ref="S2" si="16">SUM(S3,S17,S22,S25,S26,S51,S52,S71,S74,S75,S76)</f>
        <v>1484.4450558899396</v>
      </c>
      <c r="T2" s="28">
        <f t="shared" ref="T2" si="17">SUM(T3,T17,T22,T25,T26,T51,T52,T71,T74,T75,T76)</f>
        <v>1534.4627687016336</v>
      </c>
      <c r="U2" s="28">
        <f t="shared" ref="U2" si="18">SUM(U3,U17,U22,U25,U26,U51,U52,U71,U74,U75,U76)</f>
        <v>1270.9926053310403</v>
      </c>
      <c r="V2" s="28">
        <f t="shared" ref="V2" si="19">SUM(V3,V17,V22,V25,V26,V51,V52,V71,V74,V75,V76)</f>
        <v>1249.5210662080824</v>
      </c>
      <c r="W2" s="28">
        <f t="shared" ref="W2:X2" si="20">SUM(W3,W17,W22,W25,W26,W51,W52,W71,W74,W75,W76)</f>
        <v>1328.1539122957868</v>
      </c>
      <c r="X2" s="28">
        <f t="shared" si="20"/>
        <v>1313.3889079965604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21">SUM(C4,C8,C11)</f>
        <v>0</v>
      </c>
      <c r="D3" s="29">
        <f t="shared" ref="D3" si="22">SUM(D4,D8,D11)</f>
        <v>0</v>
      </c>
      <c r="E3" s="29">
        <f t="shared" ref="E3" si="23">SUM(E4,E8,E11)</f>
        <v>0</v>
      </c>
      <c r="F3" s="29">
        <f t="shared" ref="F3" si="24">SUM(F4,F8,F11)</f>
        <v>0</v>
      </c>
      <c r="G3" s="29">
        <f t="shared" ref="G3" si="25">SUM(G4,G8,G11)</f>
        <v>0</v>
      </c>
      <c r="H3" s="29">
        <f t="shared" ref="H3" si="26">SUM(H4,H8,H11)</f>
        <v>0</v>
      </c>
      <c r="I3" s="29">
        <f t="shared" ref="I3" si="27">SUM(I4,I8,I11)</f>
        <v>0</v>
      </c>
      <c r="J3" s="29">
        <f t="shared" ref="J3" si="28">SUM(J4,J8,J11)</f>
        <v>0</v>
      </c>
      <c r="K3" s="29">
        <f t="shared" ref="K3" si="29">SUM(K4,K8,K11)</f>
        <v>0</v>
      </c>
      <c r="L3" s="29">
        <f t="shared" ref="L3" si="30">SUM(L4,L8,L11)</f>
        <v>0</v>
      </c>
      <c r="M3" s="29">
        <f t="shared" ref="M3" si="31">SUM(M4,M8,M11)</f>
        <v>0</v>
      </c>
      <c r="N3" s="29">
        <f t="shared" ref="N3" si="32">SUM(N4,N8,N11)</f>
        <v>0</v>
      </c>
      <c r="O3" s="29">
        <f t="shared" ref="O3" si="33">SUM(O4,O8,O11)</f>
        <v>0</v>
      </c>
      <c r="P3" s="29">
        <f t="shared" ref="P3" si="34">SUM(P4,P8,P11)</f>
        <v>0</v>
      </c>
      <c r="Q3" s="29">
        <f t="shared" ref="Q3" si="35">SUM(Q4,Q8,Q11)</f>
        <v>0</v>
      </c>
      <c r="R3" s="29">
        <f t="shared" ref="R3" si="36">SUM(R4,R8,R11)</f>
        <v>0</v>
      </c>
      <c r="S3" s="29">
        <f t="shared" ref="S3" si="37">SUM(S4,S8,S11)</f>
        <v>0</v>
      </c>
      <c r="T3" s="29">
        <f t="shared" ref="T3" si="38">SUM(T4,T8,T11)</f>
        <v>0</v>
      </c>
      <c r="U3" s="29">
        <f t="shared" ref="U3" si="39">SUM(U4,U8,U11)</f>
        <v>0</v>
      </c>
      <c r="V3" s="29">
        <f t="shared" ref="V3" si="40">SUM(V4,V8,V11)</f>
        <v>0</v>
      </c>
      <c r="W3" s="29">
        <f t="shared" ref="W3:X3" si="41">SUM(W4,W8,W11)</f>
        <v>0</v>
      </c>
      <c r="X3" s="29">
        <f t="shared" si="41"/>
        <v>0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42">SUM(C5:C7)</f>
        <v>0</v>
      </c>
      <c r="D4" s="42">
        <f t="shared" ref="D4" si="43">SUM(D5:D7)</f>
        <v>0</v>
      </c>
      <c r="E4" s="42">
        <f t="shared" ref="E4" si="44">SUM(E5:E7)</f>
        <v>0</v>
      </c>
      <c r="F4" s="42">
        <f t="shared" ref="F4" si="45">SUM(F5:F7)</f>
        <v>0</v>
      </c>
      <c r="G4" s="42">
        <f t="shared" ref="G4" si="46">SUM(G5:G7)</f>
        <v>0</v>
      </c>
      <c r="H4" s="42">
        <f t="shared" ref="H4" si="47">SUM(H5:H7)</f>
        <v>0</v>
      </c>
      <c r="I4" s="42">
        <f t="shared" ref="I4" si="48">SUM(I5:I7)</f>
        <v>0</v>
      </c>
      <c r="J4" s="42">
        <f t="shared" ref="J4" si="49">SUM(J5:J7)</f>
        <v>0</v>
      </c>
      <c r="K4" s="42">
        <f t="shared" ref="K4" si="50">SUM(K5:K7)</f>
        <v>0</v>
      </c>
      <c r="L4" s="42">
        <f t="shared" ref="L4" si="51">SUM(L5:L7)</f>
        <v>0</v>
      </c>
      <c r="M4" s="42">
        <f t="shared" ref="M4" si="52">SUM(M5:M7)</f>
        <v>0</v>
      </c>
      <c r="N4" s="42">
        <f t="shared" ref="N4" si="53">SUM(N5:N7)</f>
        <v>0</v>
      </c>
      <c r="O4" s="42">
        <f t="shared" ref="O4" si="54">SUM(O5:O7)</f>
        <v>0</v>
      </c>
      <c r="P4" s="42">
        <f t="shared" ref="P4" si="55">SUM(P5:P7)</f>
        <v>0</v>
      </c>
      <c r="Q4" s="42">
        <f t="shared" ref="Q4" si="56">SUM(Q5:Q7)</f>
        <v>0</v>
      </c>
      <c r="R4" s="42">
        <f t="shared" ref="R4" si="57">SUM(R5:R7)</f>
        <v>0</v>
      </c>
      <c r="S4" s="42">
        <f t="shared" ref="S4" si="58">SUM(S5:S7)</f>
        <v>0</v>
      </c>
      <c r="T4" s="42">
        <f t="shared" ref="T4" si="59">SUM(T5:T7)</f>
        <v>0</v>
      </c>
      <c r="U4" s="42">
        <f t="shared" ref="U4" si="60">SUM(U5:U7)</f>
        <v>0</v>
      </c>
      <c r="V4" s="42">
        <f t="shared" ref="V4" si="61">SUM(V5:V7)</f>
        <v>0</v>
      </c>
      <c r="W4" s="42">
        <f t="shared" ref="W4:X4" si="62">SUM(W5:W7)</f>
        <v>0</v>
      </c>
      <c r="X4" s="42">
        <f t="shared" si="62"/>
        <v>0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>
        <v>0</v>
      </c>
      <c r="W5" s="30">
        <v>0</v>
      </c>
      <c r="X5" s="30">
        <v>0</v>
      </c>
    </row>
    <row r="6" spans="1:24" ht="11.25" customHeight="1" x14ac:dyDescent="0.2">
      <c r="A6" s="39" t="s">
        <v>7</v>
      </c>
      <c r="B6" s="23" t="s">
        <v>8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</row>
    <row r="7" spans="1:24" ht="11.25" customHeight="1" x14ac:dyDescent="0.2">
      <c r="A7" s="39" t="s">
        <v>9</v>
      </c>
      <c r="B7" s="23" t="s">
        <v>10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</row>
    <row r="8" spans="1:24" ht="11.25" customHeight="1" x14ac:dyDescent="0.2">
      <c r="A8" s="40" t="s">
        <v>343</v>
      </c>
      <c r="B8" s="41" t="s">
        <v>344</v>
      </c>
      <c r="C8" s="42">
        <f t="shared" ref="C8" si="63">SUM(C9:C10)</f>
        <v>0</v>
      </c>
      <c r="D8" s="42">
        <f t="shared" ref="D8" si="64">SUM(D9:D10)</f>
        <v>0</v>
      </c>
      <c r="E8" s="42">
        <f t="shared" ref="E8" si="65">SUM(E9:E10)</f>
        <v>0</v>
      </c>
      <c r="F8" s="42">
        <f t="shared" ref="F8" si="66">SUM(F9:F10)</f>
        <v>0</v>
      </c>
      <c r="G8" s="42">
        <f t="shared" ref="G8" si="67">SUM(G9:G10)</f>
        <v>0</v>
      </c>
      <c r="H8" s="42">
        <f t="shared" ref="H8" si="68">SUM(H9:H10)</f>
        <v>0</v>
      </c>
      <c r="I8" s="42">
        <f t="shared" ref="I8" si="69">SUM(I9:I10)</f>
        <v>0</v>
      </c>
      <c r="J8" s="42">
        <f t="shared" ref="J8" si="70">SUM(J9:J10)</f>
        <v>0</v>
      </c>
      <c r="K8" s="42">
        <f t="shared" ref="K8" si="71">SUM(K9:K10)</f>
        <v>0</v>
      </c>
      <c r="L8" s="42">
        <f t="shared" ref="L8" si="72">SUM(L9:L10)</f>
        <v>0</v>
      </c>
      <c r="M8" s="42">
        <f t="shared" ref="M8" si="73">SUM(M9:M10)</f>
        <v>0</v>
      </c>
      <c r="N8" s="42">
        <f t="shared" ref="N8" si="74">SUM(N9:N10)</f>
        <v>0</v>
      </c>
      <c r="O8" s="42">
        <f t="shared" ref="O8" si="75">SUM(O9:O10)</f>
        <v>0</v>
      </c>
      <c r="P8" s="42">
        <f t="shared" ref="P8" si="76">SUM(P9:P10)</f>
        <v>0</v>
      </c>
      <c r="Q8" s="42">
        <f t="shared" ref="Q8" si="77">SUM(Q9:Q10)</f>
        <v>0</v>
      </c>
      <c r="R8" s="42">
        <f t="shared" ref="R8" si="78">SUM(R9:R10)</f>
        <v>0</v>
      </c>
      <c r="S8" s="42">
        <f t="shared" ref="S8" si="79">SUM(S9:S10)</f>
        <v>0</v>
      </c>
      <c r="T8" s="42">
        <f t="shared" ref="T8" si="80">SUM(T9:T10)</f>
        <v>0</v>
      </c>
      <c r="U8" s="42">
        <f t="shared" ref="U8" si="81">SUM(U9:U10)</f>
        <v>0</v>
      </c>
      <c r="V8" s="42">
        <f t="shared" ref="V8" si="82">SUM(V9:V10)</f>
        <v>0</v>
      </c>
      <c r="W8" s="42">
        <f t="shared" ref="W8:X8" si="83">SUM(W9:W10)</f>
        <v>0</v>
      </c>
      <c r="X8" s="42">
        <f t="shared" si="83"/>
        <v>0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" si="84">SUM(C12:C16)</f>
        <v>0</v>
      </c>
      <c r="D11" s="42">
        <f t="shared" ref="D11" si="85">SUM(D12:D16)</f>
        <v>0</v>
      </c>
      <c r="E11" s="42">
        <f t="shared" ref="E11" si="86">SUM(E12:E16)</f>
        <v>0</v>
      </c>
      <c r="F11" s="42">
        <f t="shared" ref="F11" si="87">SUM(F12:F16)</f>
        <v>0</v>
      </c>
      <c r="G11" s="42">
        <f t="shared" ref="G11" si="88">SUM(G12:G16)</f>
        <v>0</v>
      </c>
      <c r="H11" s="42">
        <f t="shared" ref="H11" si="89">SUM(H12:H16)</f>
        <v>0</v>
      </c>
      <c r="I11" s="42">
        <f t="shared" ref="I11" si="90">SUM(I12:I16)</f>
        <v>0</v>
      </c>
      <c r="J11" s="42">
        <f t="shared" ref="J11" si="91">SUM(J12:J16)</f>
        <v>0</v>
      </c>
      <c r="K11" s="42">
        <f t="shared" ref="K11" si="92">SUM(K12:K16)</f>
        <v>0</v>
      </c>
      <c r="L11" s="42">
        <f t="shared" ref="L11" si="93">SUM(L12:L16)</f>
        <v>0</v>
      </c>
      <c r="M11" s="42">
        <f t="shared" ref="M11" si="94">SUM(M12:M16)</f>
        <v>0</v>
      </c>
      <c r="N11" s="42">
        <f t="shared" ref="N11" si="95">SUM(N12:N16)</f>
        <v>0</v>
      </c>
      <c r="O11" s="42">
        <f t="shared" ref="O11" si="96">SUM(O12:O16)</f>
        <v>0</v>
      </c>
      <c r="P11" s="42">
        <f t="shared" ref="P11" si="97">SUM(P12:P16)</f>
        <v>0</v>
      </c>
      <c r="Q11" s="42">
        <f t="shared" ref="Q11" si="98">SUM(Q12:Q16)</f>
        <v>0</v>
      </c>
      <c r="R11" s="42">
        <f t="shared" ref="R11" si="99">SUM(R12:R16)</f>
        <v>0</v>
      </c>
      <c r="S11" s="42">
        <f t="shared" ref="S11" si="100">SUM(S12:S16)</f>
        <v>0</v>
      </c>
      <c r="T11" s="42">
        <f t="shared" ref="T11" si="101">SUM(T12:T16)</f>
        <v>0</v>
      </c>
      <c r="U11" s="42">
        <f t="shared" ref="U11" si="102">SUM(U12:U16)</f>
        <v>0</v>
      </c>
      <c r="V11" s="42">
        <f t="shared" ref="V11" si="103">SUM(V12:V16)</f>
        <v>0</v>
      </c>
      <c r="W11" s="42">
        <f t="shared" ref="W11:X11" si="104">SUM(W12:W16)</f>
        <v>0</v>
      </c>
      <c r="X11" s="42">
        <f t="shared" si="104"/>
        <v>0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</row>
    <row r="13" spans="1:24" ht="11.25" customHeight="1" x14ac:dyDescent="0.2">
      <c r="A13" s="39" t="s">
        <v>17</v>
      </c>
      <c r="B13" s="23" t="s">
        <v>18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" si="105">SUM(C18:C21)</f>
        <v>0</v>
      </c>
      <c r="D17" s="31">
        <f t="shared" ref="D17" si="106">SUM(D18:D21)</f>
        <v>0</v>
      </c>
      <c r="E17" s="31">
        <f t="shared" ref="E17" si="107">SUM(E18:E21)</f>
        <v>0</v>
      </c>
      <c r="F17" s="31">
        <f t="shared" ref="F17" si="108">SUM(F18:F21)</f>
        <v>0</v>
      </c>
      <c r="G17" s="31">
        <f t="shared" ref="G17" si="109">SUM(G18:G21)</f>
        <v>0</v>
      </c>
      <c r="H17" s="31">
        <f t="shared" ref="H17" si="110">SUM(H18:H21)</f>
        <v>0</v>
      </c>
      <c r="I17" s="31">
        <f t="shared" ref="I17" si="111">SUM(I18:I21)</f>
        <v>0</v>
      </c>
      <c r="J17" s="31">
        <f t="shared" ref="J17" si="112">SUM(J18:J21)</f>
        <v>0</v>
      </c>
      <c r="K17" s="31">
        <f t="shared" ref="K17" si="113">SUM(K18:K21)</f>
        <v>0</v>
      </c>
      <c r="L17" s="31">
        <f t="shared" ref="L17" si="114">SUM(L18:L21)</f>
        <v>0</v>
      </c>
      <c r="M17" s="31">
        <f t="shared" ref="M17" si="115">SUM(M18:M21)</f>
        <v>0</v>
      </c>
      <c r="N17" s="31">
        <f t="shared" ref="N17" si="116">SUM(N18:N21)</f>
        <v>0</v>
      </c>
      <c r="O17" s="31">
        <f t="shared" ref="O17" si="117">SUM(O18:O21)</f>
        <v>0</v>
      </c>
      <c r="P17" s="31">
        <f t="shared" ref="P17" si="118">SUM(P18:P21)</f>
        <v>0</v>
      </c>
      <c r="Q17" s="31">
        <f t="shared" ref="Q17" si="119">SUM(Q18:Q21)</f>
        <v>0</v>
      </c>
      <c r="R17" s="31">
        <f t="shared" ref="R17" si="120">SUM(R18:R21)</f>
        <v>0</v>
      </c>
      <c r="S17" s="31">
        <f t="shared" ref="S17" si="121">SUM(S18:S21)</f>
        <v>0</v>
      </c>
      <c r="T17" s="31">
        <f t="shared" ref="T17" si="122">SUM(T18:T21)</f>
        <v>0</v>
      </c>
      <c r="U17" s="31">
        <f t="shared" ref="U17" si="123">SUM(U18:U21)</f>
        <v>0</v>
      </c>
      <c r="V17" s="31">
        <f t="shared" ref="V17" si="124">SUM(V18:V21)</f>
        <v>0</v>
      </c>
      <c r="W17" s="31">
        <f t="shared" ref="W17:X17" si="125">SUM(W18:W21)</f>
        <v>0</v>
      </c>
      <c r="X17" s="31">
        <f t="shared" si="125"/>
        <v>0</v>
      </c>
    </row>
    <row r="18" spans="1:24" ht="11.25" customHeight="1" x14ac:dyDescent="0.2">
      <c r="A18" s="22" t="s">
        <v>27</v>
      </c>
      <c r="B18" s="23" t="s">
        <v>28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" si="126">SUM(C23:C24)</f>
        <v>0</v>
      </c>
      <c r="D22" s="31">
        <f t="shared" ref="D22" si="127">SUM(D23:D24)</f>
        <v>0</v>
      </c>
      <c r="E22" s="31">
        <f t="shared" ref="E22" si="128">SUM(E23:E24)</f>
        <v>0</v>
      </c>
      <c r="F22" s="31">
        <f t="shared" ref="F22" si="129">SUM(F23:F24)</f>
        <v>0</v>
      </c>
      <c r="G22" s="31">
        <f t="shared" ref="G22" si="130">SUM(G23:G24)</f>
        <v>0</v>
      </c>
      <c r="H22" s="31">
        <f t="shared" ref="H22" si="131">SUM(H23:H24)</f>
        <v>0</v>
      </c>
      <c r="I22" s="31">
        <f t="shared" ref="I22" si="132">SUM(I23:I24)</f>
        <v>0</v>
      </c>
      <c r="J22" s="31">
        <f t="shared" ref="J22" si="133">SUM(J23:J24)</f>
        <v>0</v>
      </c>
      <c r="K22" s="31">
        <f t="shared" ref="K22" si="134">SUM(K23:K24)</f>
        <v>0</v>
      </c>
      <c r="L22" s="31">
        <f t="shared" ref="L22" si="135">SUM(L23:L24)</f>
        <v>0</v>
      </c>
      <c r="M22" s="31">
        <f t="shared" ref="M22" si="136">SUM(M23:M24)</f>
        <v>0</v>
      </c>
      <c r="N22" s="31">
        <f t="shared" ref="N22" si="137">SUM(N23:N24)</f>
        <v>0</v>
      </c>
      <c r="O22" s="31">
        <f t="shared" ref="O22" si="138">SUM(O23:O24)</f>
        <v>0</v>
      </c>
      <c r="P22" s="31">
        <f t="shared" ref="P22" si="139">SUM(P23:P24)</f>
        <v>0</v>
      </c>
      <c r="Q22" s="31">
        <f t="shared" ref="Q22" si="140">SUM(Q23:Q24)</f>
        <v>0</v>
      </c>
      <c r="R22" s="31">
        <f t="shared" ref="R22" si="141">SUM(R23:R24)</f>
        <v>0</v>
      </c>
      <c r="S22" s="31">
        <f t="shared" ref="S22" si="142">SUM(S23:S24)</f>
        <v>0</v>
      </c>
      <c r="T22" s="31">
        <f t="shared" ref="T22" si="143">SUM(T23:T24)</f>
        <v>0</v>
      </c>
      <c r="U22" s="31">
        <f t="shared" ref="U22" si="144">SUM(U23:U24)</f>
        <v>0</v>
      </c>
      <c r="V22" s="31">
        <f t="shared" ref="V22" si="145">SUM(V23:V24)</f>
        <v>0</v>
      </c>
      <c r="W22" s="31">
        <f t="shared" ref="W22:X22" si="146">SUM(W23:W24)</f>
        <v>0</v>
      </c>
      <c r="X22" s="31">
        <f t="shared" si="146"/>
        <v>0</v>
      </c>
    </row>
    <row r="23" spans="1:24" ht="11.25" customHeight="1" x14ac:dyDescent="0.2">
      <c r="A23" s="22" t="s">
        <v>37</v>
      </c>
      <c r="B23" s="23" t="s">
        <v>38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47">SUM(C27,C33)</f>
        <v>0</v>
      </c>
      <c r="D26" s="31">
        <f t="shared" ref="D26" si="148">SUM(D27,D33)</f>
        <v>0</v>
      </c>
      <c r="E26" s="31">
        <f t="shared" ref="E26" si="149">SUM(E27,E33)</f>
        <v>0</v>
      </c>
      <c r="F26" s="31">
        <f t="shared" ref="F26" si="150">SUM(F27,F33)</f>
        <v>0</v>
      </c>
      <c r="G26" s="31">
        <f t="shared" ref="G26" si="151">SUM(G27,G33)</f>
        <v>0</v>
      </c>
      <c r="H26" s="31">
        <f t="shared" ref="H26" si="152">SUM(H27,H33)</f>
        <v>0</v>
      </c>
      <c r="I26" s="31">
        <f t="shared" ref="I26" si="153">SUM(I27,I33)</f>
        <v>0</v>
      </c>
      <c r="J26" s="31">
        <f t="shared" ref="J26" si="154">SUM(J27,J33)</f>
        <v>0</v>
      </c>
      <c r="K26" s="31">
        <f t="shared" ref="K26" si="155">SUM(K27,K33)</f>
        <v>0</v>
      </c>
      <c r="L26" s="31">
        <f t="shared" ref="L26" si="156">SUM(L27,L33)</f>
        <v>0</v>
      </c>
      <c r="M26" s="31">
        <f t="shared" ref="M26" si="157">SUM(M27,M33)</f>
        <v>0</v>
      </c>
      <c r="N26" s="31">
        <f t="shared" ref="N26" si="158">SUM(N27,N33)</f>
        <v>0</v>
      </c>
      <c r="O26" s="31">
        <f t="shared" ref="O26" si="159">SUM(O27,O33)</f>
        <v>0</v>
      </c>
      <c r="P26" s="31">
        <f t="shared" ref="P26" si="160">SUM(P27,P33)</f>
        <v>0</v>
      </c>
      <c r="Q26" s="31">
        <f t="shared" ref="Q26" si="161">SUM(Q27,Q33)</f>
        <v>0</v>
      </c>
      <c r="R26" s="31">
        <f t="shared" ref="R26" si="162">SUM(R27,R33)</f>
        <v>0</v>
      </c>
      <c r="S26" s="31">
        <f t="shared" ref="S26" si="163">SUM(S27,S33)</f>
        <v>0</v>
      </c>
      <c r="T26" s="31">
        <f t="shared" ref="T26" si="164">SUM(T27,T33)</f>
        <v>0</v>
      </c>
      <c r="U26" s="31">
        <f t="shared" ref="U26" si="165">SUM(U27,U33)</f>
        <v>0</v>
      </c>
      <c r="V26" s="31">
        <f t="shared" ref="V26" si="166">SUM(V27,V33)</f>
        <v>0</v>
      </c>
      <c r="W26" s="31">
        <f t="shared" ref="W26:X26" si="167">SUM(W27,W33)</f>
        <v>0</v>
      </c>
      <c r="X26" s="31">
        <f t="shared" si="167"/>
        <v>0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" si="168">SUM(C28:C32)</f>
        <v>0</v>
      </c>
      <c r="D27" s="42">
        <f t="shared" ref="D27" si="169">SUM(D28:D32)</f>
        <v>0</v>
      </c>
      <c r="E27" s="42">
        <f t="shared" ref="E27" si="170">SUM(E28:E32)</f>
        <v>0</v>
      </c>
      <c r="F27" s="42">
        <f t="shared" ref="F27" si="171">SUM(F28:F32)</f>
        <v>0</v>
      </c>
      <c r="G27" s="42">
        <f t="shared" ref="G27" si="172">SUM(G28:G32)</f>
        <v>0</v>
      </c>
      <c r="H27" s="42">
        <f t="shared" ref="H27" si="173">SUM(H28:H32)</f>
        <v>0</v>
      </c>
      <c r="I27" s="42">
        <f t="shared" ref="I27" si="174">SUM(I28:I32)</f>
        <v>0</v>
      </c>
      <c r="J27" s="42">
        <f t="shared" ref="J27" si="175">SUM(J28:J32)</f>
        <v>0</v>
      </c>
      <c r="K27" s="42">
        <f t="shared" ref="K27" si="176">SUM(K28:K32)</f>
        <v>0</v>
      </c>
      <c r="L27" s="42">
        <f t="shared" ref="L27" si="177">SUM(L28:L32)</f>
        <v>0</v>
      </c>
      <c r="M27" s="42">
        <f t="shared" ref="M27" si="178">SUM(M28:M32)</f>
        <v>0</v>
      </c>
      <c r="N27" s="42">
        <f t="shared" ref="N27" si="179">SUM(N28:N32)</f>
        <v>0</v>
      </c>
      <c r="O27" s="42">
        <f t="shared" ref="O27" si="180">SUM(O28:O32)</f>
        <v>0</v>
      </c>
      <c r="P27" s="42">
        <f t="shared" ref="P27" si="181">SUM(P28:P32)</f>
        <v>0</v>
      </c>
      <c r="Q27" s="42">
        <f t="shared" ref="Q27" si="182">SUM(Q28:Q32)</f>
        <v>0</v>
      </c>
      <c r="R27" s="42">
        <f t="shared" ref="R27" si="183">SUM(R28:R32)</f>
        <v>0</v>
      </c>
      <c r="S27" s="42">
        <f t="shared" ref="S27" si="184">SUM(S28:S32)</f>
        <v>0</v>
      </c>
      <c r="T27" s="42">
        <f t="shared" ref="T27" si="185">SUM(T28:T32)</f>
        <v>0</v>
      </c>
      <c r="U27" s="42">
        <f t="shared" ref="U27" si="186">SUM(U28:U32)</f>
        <v>0</v>
      </c>
      <c r="V27" s="42">
        <f t="shared" ref="V27" si="187">SUM(V28:V32)</f>
        <v>0</v>
      </c>
      <c r="W27" s="42">
        <f t="shared" ref="W27:X27" si="188">SUM(W28:W32)</f>
        <v>0</v>
      </c>
      <c r="X27" s="42">
        <f t="shared" si="188"/>
        <v>0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" si="189">SUM(C34:C50)</f>
        <v>0</v>
      </c>
      <c r="D33" s="42">
        <f t="shared" ref="D33" si="190">SUM(D34:D50)</f>
        <v>0</v>
      </c>
      <c r="E33" s="42">
        <f t="shared" ref="E33" si="191">SUM(E34:E50)</f>
        <v>0</v>
      </c>
      <c r="F33" s="42">
        <f t="shared" ref="F33" si="192">SUM(F34:F50)</f>
        <v>0</v>
      </c>
      <c r="G33" s="42">
        <f t="shared" ref="G33" si="193">SUM(G34:G50)</f>
        <v>0</v>
      </c>
      <c r="H33" s="42">
        <f t="shared" ref="H33" si="194">SUM(H34:H50)</f>
        <v>0</v>
      </c>
      <c r="I33" s="42">
        <f t="shared" ref="I33" si="195">SUM(I34:I50)</f>
        <v>0</v>
      </c>
      <c r="J33" s="42">
        <f t="shared" ref="J33" si="196">SUM(J34:J50)</f>
        <v>0</v>
      </c>
      <c r="K33" s="42">
        <f t="shared" ref="K33" si="197">SUM(K34:K50)</f>
        <v>0</v>
      </c>
      <c r="L33" s="42">
        <f t="shared" ref="L33" si="198">SUM(L34:L50)</f>
        <v>0</v>
      </c>
      <c r="M33" s="42">
        <f t="shared" ref="M33" si="199">SUM(M34:M50)</f>
        <v>0</v>
      </c>
      <c r="N33" s="42">
        <f t="shared" ref="N33" si="200">SUM(N34:N50)</f>
        <v>0</v>
      </c>
      <c r="O33" s="42">
        <f t="shared" ref="O33" si="201">SUM(O34:O50)</f>
        <v>0</v>
      </c>
      <c r="P33" s="42">
        <f t="shared" ref="P33" si="202">SUM(P34:P50)</f>
        <v>0</v>
      </c>
      <c r="Q33" s="42">
        <f t="shared" ref="Q33" si="203">SUM(Q34:Q50)</f>
        <v>0</v>
      </c>
      <c r="R33" s="42">
        <f t="shared" ref="R33" si="204">SUM(R34:R50)</f>
        <v>0</v>
      </c>
      <c r="S33" s="42">
        <f t="shared" ref="S33" si="205">SUM(S34:S50)</f>
        <v>0</v>
      </c>
      <c r="T33" s="42">
        <f t="shared" ref="T33" si="206">SUM(T34:T50)</f>
        <v>0</v>
      </c>
      <c r="U33" s="42">
        <f t="shared" ref="U33" si="207">SUM(U34:U50)</f>
        <v>0</v>
      </c>
      <c r="V33" s="42">
        <f t="shared" ref="V33" si="208">SUM(V34:V50)</f>
        <v>0</v>
      </c>
      <c r="W33" s="42">
        <f t="shared" ref="W33:X33" si="209">SUM(W34:W50)</f>
        <v>0</v>
      </c>
      <c r="X33" s="42">
        <f t="shared" si="209"/>
        <v>0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</row>
    <row r="37" spans="1:24" ht="11.25" customHeight="1" x14ac:dyDescent="0.2">
      <c r="A37" s="39" t="s">
        <v>61</v>
      </c>
      <c r="B37" s="23" t="s">
        <v>62</v>
      </c>
      <c r="C37" s="30">
        <v>0</v>
      </c>
      <c r="D37" s="30">
        <v>0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</row>
    <row r="41" spans="1:24" ht="11.25" customHeight="1" x14ac:dyDescent="0.2">
      <c r="A41" s="39" t="s">
        <v>69</v>
      </c>
      <c r="B41" s="23" t="s">
        <v>70</v>
      </c>
      <c r="C41" s="30">
        <v>0</v>
      </c>
      <c r="D41" s="30">
        <v>0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</row>
    <row r="42" spans="1:24" ht="11.25" customHeight="1" x14ac:dyDescent="0.2">
      <c r="A42" s="39" t="s">
        <v>71</v>
      </c>
      <c r="B42" s="23" t="s">
        <v>72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</row>
    <row r="44" spans="1:24" ht="11.25" customHeight="1" x14ac:dyDescent="0.2">
      <c r="A44" s="39" t="s">
        <v>75</v>
      </c>
      <c r="B44" s="23" t="s">
        <v>76</v>
      </c>
      <c r="C44" s="30">
        <v>0</v>
      </c>
      <c r="D44" s="30">
        <v>0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</row>
    <row r="51" spans="1:24" ht="11.25" customHeight="1" x14ac:dyDescent="0.2">
      <c r="A51" s="24" t="s">
        <v>89</v>
      </c>
      <c r="B51" s="25" t="s">
        <v>90</v>
      </c>
      <c r="C51" s="31">
        <v>0</v>
      </c>
      <c r="D51" s="31">
        <v>0</v>
      </c>
      <c r="E51" s="31">
        <v>0</v>
      </c>
      <c r="F51" s="31">
        <v>0</v>
      </c>
      <c r="G51" s="31">
        <v>0</v>
      </c>
      <c r="H51" s="31">
        <v>0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" si="210">SUM(C53:C70)</f>
        <v>0</v>
      </c>
      <c r="D52" s="31">
        <f t="shared" ref="D52" si="211">SUM(D53:D70)</f>
        <v>0</v>
      </c>
      <c r="E52" s="31">
        <f t="shared" ref="E52" si="212">SUM(E53:E70)</f>
        <v>0</v>
      </c>
      <c r="F52" s="31">
        <f t="shared" ref="F52" si="213">SUM(F53:F70)</f>
        <v>0</v>
      </c>
      <c r="G52" s="31">
        <f t="shared" ref="G52" si="214">SUM(G53:G70)</f>
        <v>0</v>
      </c>
      <c r="H52" s="31">
        <f t="shared" ref="H52" si="215">SUM(H53:H70)</f>
        <v>0</v>
      </c>
      <c r="I52" s="31">
        <f t="shared" ref="I52" si="216">SUM(I53:I70)</f>
        <v>0</v>
      </c>
      <c r="J52" s="31">
        <f t="shared" ref="J52" si="217">SUM(J53:J70)</f>
        <v>0</v>
      </c>
      <c r="K52" s="31">
        <f t="shared" ref="K52" si="218">SUM(K53:K70)</f>
        <v>0</v>
      </c>
      <c r="L52" s="31">
        <f t="shared" ref="L52" si="219">SUM(L53:L70)</f>
        <v>0</v>
      </c>
      <c r="M52" s="31">
        <f t="shared" ref="M52" si="220">SUM(M53:M70)</f>
        <v>0</v>
      </c>
      <c r="N52" s="31">
        <f t="shared" ref="N52" si="221">SUM(N53:N70)</f>
        <v>0</v>
      </c>
      <c r="O52" s="31">
        <f t="shared" ref="O52" si="222">SUM(O53:O70)</f>
        <v>0</v>
      </c>
      <c r="P52" s="31">
        <f t="shared" ref="P52" si="223">SUM(P53:P70)</f>
        <v>0</v>
      </c>
      <c r="Q52" s="31">
        <f t="shared" ref="Q52" si="224">SUM(Q53:Q70)</f>
        <v>0</v>
      </c>
      <c r="R52" s="31">
        <f t="shared" ref="R52" si="225">SUM(R53:R70)</f>
        <v>0</v>
      </c>
      <c r="S52" s="31">
        <f t="shared" ref="S52" si="226">SUM(S53:S70)</f>
        <v>0</v>
      </c>
      <c r="T52" s="31">
        <f t="shared" ref="T52" si="227">SUM(T53:T70)</f>
        <v>0</v>
      </c>
      <c r="U52" s="31">
        <f t="shared" ref="U52" si="228">SUM(U53:U70)</f>
        <v>0</v>
      </c>
      <c r="V52" s="31">
        <f t="shared" ref="V52" si="229">SUM(V53:V70)</f>
        <v>0</v>
      </c>
      <c r="W52" s="31">
        <f t="shared" ref="W52:X52" si="230">SUM(W53:W70)</f>
        <v>0</v>
      </c>
      <c r="X52" s="31">
        <f t="shared" si="230"/>
        <v>0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</row>
    <row r="70" spans="1:24" ht="11.25" customHeight="1" x14ac:dyDescent="0.2">
      <c r="A70" s="22" t="s">
        <v>127</v>
      </c>
      <c r="B70" s="23" t="s">
        <v>128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" si="231">SUM(C72:C73)</f>
        <v>0</v>
      </c>
      <c r="D71" s="31">
        <f t="shared" ref="D71" si="232">SUM(D72:D73)</f>
        <v>0</v>
      </c>
      <c r="E71" s="31">
        <f t="shared" ref="E71" si="233">SUM(E72:E73)</f>
        <v>0</v>
      </c>
      <c r="F71" s="31">
        <f t="shared" ref="F71" si="234">SUM(F72:F73)</f>
        <v>0</v>
      </c>
      <c r="G71" s="31">
        <f t="shared" ref="G71" si="235">SUM(G72:G73)</f>
        <v>0</v>
      </c>
      <c r="H71" s="31">
        <f t="shared" ref="H71" si="236">SUM(H72:H73)</f>
        <v>0</v>
      </c>
      <c r="I71" s="31">
        <f t="shared" ref="I71" si="237">SUM(I72:I73)</f>
        <v>0</v>
      </c>
      <c r="J71" s="31">
        <f t="shared" ref="J71" si="238">SUM(J72:J73)</f>
        <v>0</v>
      </c>
      <c r="K71" s="31">
        <f t="shared" ref="K71" si="239">SUM(K72:K73)</f>
        <v>0</v>
      </c>
      <c r="L71" s="31">
        <f t="shared" ref="L71" si="240">SUM(L72:L73)</f>
        <v>0</v>
      </c>
      <c r="M71" s="31">
        <f t="shared" ref="M71" si="241">SUM(M72:M73)</f>
        <v>0</v>
      </c>
      <c r="N71" s="31">
        <f t="shared" ref="N71" si="242">SUM(N72:N73)</f>
        <v>0</v>
      </c>
      <c r="O71" s="31">
        <f t="shared" ref="O71" si="243">SUM(O72:O73)</f>
        <v>0</v>
      </c>
      <c r="P71" s="31">
        <f t="shared" ref="P71" si="244">SUM(P72:P73)</f>
        <v>0</v>
      </c>
      <c r="Q71" s="31">
        <f t="shared" ref="Q71" si="245">SUM(Q72:Q73)</f>
        <v>0</v>
      </c>
      <c r="R71" s="31">
        <f t="shared" ref="R71" si="246">SUM(R72:R73)</f>
        <v>0</v>
      </c>
      <c r="S71" s="31">
        <f t="shared" ref="S71" si="247">SUM(S72:S73)</f>
        <v>0</v>
      </c>
      <c r="T71" s="31">
        <f t="shared" ref="T71" si="248">SUM(T72:T73)</f>
        <v>0</v>
      </c>
      <c r="U71" s="31">
        <f t="shared" ref="U71" si="249">SUM(U72:U73)</f>
        <v>0</v>
      </c>
      <c r="V71" s="31">
        <f t="shared" ref="V71" si="250">SUM(V72:V73)</f>
        <v>0</v>
      </c>
      <c r="W71" s="31">
        <f t="shared" ref="W71:X71" si="251">SUM(W72:W73)</f>
        <v>0</v>
      </c>
      <c r="X71" s="31">
        <f t="shared" si="251"/>
        <v>0</v>
      </c>
    </row>
    <row r="72" spans="1:24" ht="11.25" customHeight="1" x14ac:dyDescent="0.2">
      <c r="A72" s="22" t="s">
        <v>131</v>
      </c>
      <c r="B72" s="23" t="s">
        <v>132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371.11410146173682</v>
      </c>
      <c r="D75" s="31">
        <v>335.73138435081682</v>
      </c>
      <c r="E75" s="31">
        <v>386.66766981943243</v>
      </c>
      <c r="F75" s="31">
        <v>435.96061908856404</v>
      </c>
      <c r="G75" s="31">
        <v>720.61229578675841</v>
      </c>
      <c r="H75" s="31">
        <v>754.33568357695617</v>
      </c>
      <c r="I75" s="31">
        <v>791.98005159071363</v>
      </c>
      <c r="J75" s="31">
        <v>785.8298366294066</v>
      </c>
      <c r="K75" s="31">
        <v>981.7870163370593</v>
      </c>
      <c r="L75" s="31">
        <v>823.26741186586401</v>
      </c>
      <c r="M75" s="31">
        <v>1094.469475494411</v>
      </c>
      <c r="N75" s="31">
        <v>1058.1820292347377</v>
      </c>
      <c r="O75" s="31">
        <v>1212.4593293207222</v>
      </c>
      <c r="P75" s="31">
        <v>1305.637747205503</v>
      </c>
      <c r="Q75" s="31">
        <v>1308.8299226139293</v>
      </c>
      <c r="R75" s="31">
        <v>1395.8711092003439</v>
      </c>
      <c r="S75" s="31">
        <v>1484.4450558899396</v>
      </c>
      <c r="T75" s="31">
        <v>1534.4627687016336</v>
      </c>
      <c r="U75" s="31">
        <v>1270.9926053310403</v>
      </c>
      <c r="V75" s="31">
        <v>1249.5210662080824</v>
      </c>
      <c r="W75" s="31">
        <v>1328.1539122957868</v>
      </c>
      <c r="X75" s="31">
        <v>1313.3889079965604</v>
      </c>
    </row>
    <row r="76" spans="1:24" ht="11.25" customHeight="1" x14ac:dyDescent="0.2">
      <c r="A76" s="26" t="s">
        <v>139</v>
      </c>
      <c r="B76" s="27" t="s">
        <v>140</v>
      </c>
      <c r="C76" s="32">
        <v>0</v>
      </c>
      <c r="D76" s="32">
        <v>0</v>
      </c>
      <c r="E76" s="32">
        <v>0</v>
      </c>
      <c r="F76" s="32">
        <v>0</v>
      </c>
      <c r="G76" s="32">
        <v>0</v>
      </c>
      <c r="H76" s="32">
        <v>0</v>
      </c>
      <c r="I76" s="32">
        <v>0</v>
      </c>
      <c r="J76" s="32">
        <v>0</v>
      </c>
      <c r="K76" s="32">
        <v>0</v>
      </c>
      <c r="L76" s="32">
        <v>0</v>
      </c>
      <c r="M76" s="32">
        <v>0</v>
      </c>
      <c r="N76" s="32">
        <v>0</v>
      </c>
      <c r="O76" s="32">
        <v>0</v>
      </c>
      <c r="P76" s="32">
        <v>0</v>
      </c>
      <c r="Q76" s="32">
        <v>0</v>
      </c>
      <c r="R76" s="32">
        <v>0</v>
      </c>
      <c r="S76" s="32">
        <v>0</v>
      </c>
      <c r="T76" s="32">
        <v>0</v>
      </c>
      <c r="U76" s="32">
        <v>0</v>
      </c>
      <c r="V76" s="32">
        <v>0</v>
      </c>
      <c r="W76" s="32">
        <v>0</v>
      </c>
      <c r="X76" s="32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160</v>
      </c>
      <c r="B1" s="7" t="s">
        <v>322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45980.790111779876</v>
      </c>
      <c r="D2" s="28">
        <f t="shared" ref="D2" si="1">SUM(D3,D17,D22,D25,D26,D51,D52,D71,D74,D75,D76)</f>
        <v>43845.765262252782</v>
      </c>
      <c r="E2" s="28">
        <f t="shared" ref="E2" si="2">SUM(E3,E17,E22,E25,E26,E51,E52,E71,E74,E75,E76)</f>
        <v>42325.601117798789</v>
      </c>
      <c r="F2" s="28">
        <f t="shared" ref="F2" si="3">SUM(F3,F17,F22,F25,F26,F51,F52,F71,F74,F75,F76)</f>
        <v>43592.605073086845</v>
      </c>
      <c r="G2" s="28">
        <f t="shared" ref="G2" si="4">SUM(G3,G17,G22,G25,G26,G51,G52,G71,G74,G75,G76)</f>
        <v>43998.198796216675</v>
      </c>
      <c r="H2" s="28">
        <f t="shared" ref="H2" si="5">SUM(H3,H17,H22,H25,H26,H51,H52,H71,H74,H75,H76)</f>
        <v>41814.70085984523</v>
      </c>
      <c r="I2" s="28">
        <f t="shared" ref="I2" si="6">SUM(I3,I17,I22,I25,I26,I51,I52,I71,I74,I75,I76)</f>
        <v>44685.420550300943</v>
      </c>
      <c r="J2" s="28">
        <f t="shared" ref="J2" si="7">SUM(J3,J17,J22,J25,J26,J51,J52,J71,J74,J75,J76)</f>
        <v>44799.526139294932</v>
      </c>
      <c r="K2" s="28">
        <f t="shared" ref="K2" si="8">SUM(K3,K17,K22,K25,K26,K51,K52,K71,K74,K75,K76)</f>
        <v>42875.740240756662</v>
      </c>
      <c r="L2" s="28">
        <f t="shared" ref="L2" si="9">SUM(L3,L17,L22,L25,L26,L51,L52,L71,L74,L75,L76)</f>
        <v>31136.552708512463</v>
      </c>
      <c r="M2" s="28">
        <f t="shared" ref="M2" si="10">SUM(M3,M17,M22,M25,M26,M51,M52,M71,M74,M75,M76)</f>
        <v>38214.468701633712</v>
      </c>
      <c r="N2" s="28">
        <f t="shared" ref="N2" si="11">SUM(N3,N17,N22,N25,N26,N51,N52,N71,N74,N75,N76)</f>
        <v>37876.666122098031</v>
      </c>
      <c r="O2" s="28">
        <f t="shared" ref="O2" si="12">SUM(O3,O17,O22,O25,O26,O51,O52,O71,O74,O75,O76)</f>
        <v>36505.703009458295</v>
      </c>
      <c r="P2" s="28">
        <f t="shared" ref="P2" si="13">SUM(P3,P17,P22,P25,P26,P51,P52,P71,P74,P75,P76)</f>
        <v>35307.165176268267</v>
      </c>
      <c r="Q2" s="28">
        <f t="shared" ref="Q2" si="14">SUM(Q3,Q17,Q22,Q25,Q26,Q51,Q52,Q71,Q74,Q75,Q76)</f>
        <v>34999.186930352531</v>
      </c>
      <c r="R2" s="28">
        <f t="shared" ref="R2" si="15">SUM(R3,R17,R22,R25,R26,R51,R52,R71,R74,R75,R76)</f>
        <v>34887.785726569215</v>
      </c>
      <c r="S2" s="28">
        <f t="shared" ref="S2" si="16">SUM(S3,S17,S22,S25,S26,S51,S52,S71,S74,S75,S76)</f>
        <v>35133.926913155621</v>
      </c>
      <c r="T2" s="28">
        <f t="shared" ref="T2" si="17">SUM(T3,T17,T22,T25,T26,T51,T52,T71,T74,T75,T76)</f>
        <v>35057.153654342212</v>
      </c>
      <c r="U2" s="28">
        <f t="shared" ref="U2" si="18">SUM(U3,U17,U22,U25,U26,U51,U52,U71,U74,U75,U76)</f>
        <v>34944.376182287189</v>
      </c>
      <c r="V2" s="28">
        <f t="shared" ref="V2" si="19">SUM(V3,V17,V22,V25,V26,V51,V52,V71,V74,V75,V76)</f>
        <v>32690.247893379194</v>
      </c>
      <c r="W2" s="28">
        <f t="shared" ref="W2:X2" si="20">SUM(W3,W17,W22,W25,W26,W51,W52,W71,W74,W75,W76)</f>
        <v>28527.901375752361</v>
      </c>
      <c r="X2" s="28">
        <f t="shared" si="20"/>
        <v>29326.275322441961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21">SUM(C4,C8,C11)</f>
        <v>45387.934049871023</v>
      </c>
      <c r="D3" s="29">
        <f t="shared" ref="D3" si="22">SUM(D4,D8,D11)</f>
        <v>43228.609028374885</v>
      </c>
      <c r="E3" s="29">
        <f t="shared" ref="E3" si="23">SUM(E4,E8,E11)</f>
        <v>41741.778159931207</v>
      </c>
      <c r="F3" s="29">
        <f t="shared" ref="F3" si="24">SUM(F4,F8,F11)</f>
        <v>43059.801805674979</v>
      </c>
      <c r="G3" s="29">
        <f t="shared" ref="G3" si="25">SUM(G4,G8,G11)</f>
        <v>43521.154256233873</v>
      </c>
      <c r="H3" s="29">
        <f t="shared" ref="H3" si="26">SUM(H4,H8,H11)</f>
        <v>41325.136457437664</v>
      </c>
      <c r="I3" s="29">
        <f t="shared" ref="I3" si="27">SUM(I4,I8,I11)</f>
        <v>44021.029062768699</v>
      </c>
      <c r="J3" s="29">
        <f t="shared" ref="J3" si="28">SUM(J4,J8,J11)</f>
        <v>44181.149699054178</v>
      </c>
      <c r="K3" s="29">
        <f t="shared" ref="K3" si="29">SUM(K4,K8,K11)</f>
        <v>42153.930438521063</v>
      </c>
      <c r="L3" s="29">
        <f t="shared" ref="L3" si="30">SUM(L4,L8,L11)</f>
        <v>30519.248581255371</v>
      </c>
      <c r="M3" s="29">
        <f t="shared" ref="M3" si="31">SUM(M4,M8,M11)</f>
        <v>37351.832158211531</v>
      </c>
      <c r="N3" s="29">
        <f t="shared" ref="N3" si="32">SUM(N4,N8,N11)</f>
        <v>36969.985554600178</v>
      </c>
      <c r="O3" s="29">
        <f t="shared" ref="O3" si="33">SUM(O4,O8,O11)</f>
        <v>35738.528632846086</v>
      </c>
      <c r="P3" s="29">
        <f t="shared" ref="P3" si="34">SUM(P4,P8,P11)</f>
        <v>34550.972570937229</v>
      </c>
      <c r="Q3" s="29">
        <f t="shared" ref="Q3" si="35">SUM(Q4,Q8,Q11)</f>
        <v>34375.004041272565</v>
      </c>
      <c r="R3" s="29">
        <f t="shared" ref="R3" si="36">SUM(R4,R8,R11)</f>
        <v>34440.666208082541</v>
      </c>
      <c r="S3" s="29">
        <f t="shared" ref="S3" si="37">SUM(S4,S8,S11)</f>
        <v>34778.524247635418</v>
      </c>
      <c r="T3" s="29">
        <f t="shared" ref="T3" si="38">SUM(T4,T8,T11)</f>
        <v>34658.185468615644</v>
      </c>
      <c r="U3" s="29">
        <f t="shared" ref="U3" si="39">SUM(U4,U8,U11)</f>
        <v>34650.102665520208</v>
      </c>
      <c r="V3" s="29">
        <f t="shared" ref="V3" si="40">SUM(V4,V8,V11)</f>
        <v>32410.488564058473</v>
      </c>
      <c r="W3" s="29">
        <f t="shared" ref="W3:X3" si="41">SUM(W4,W8,W11)</f>
        <v>28274.121840068783</v>
      </c>
      <c r="X3" s="29">
        <f t="shared" si="41"/>
        <v>29129.073172828892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42">SUM(C5:C7)</f>
        <v>45239.116251074804</v>
      </c>
      <c r="D4" s="42">
        <f t="shared" ref="D4" si="43">SUM(D5:D7)</f>
        <v>43124.925193465169</v>
      </c>
      <c r="E4" s="42">
        <f t="shared" ref="E4" si="44">SUM(E5:E7)</f>
        <v>41659.041530524504</v>
      </c>
      <c r="F4" s="42">
        <f t="shared" ref="F4" si="45">SUM(F5:F7)</f>
        <v>42837.705073086843</v>
      </c>
      <c r="G4" s="42">
        <f t="shared" ref="G4" si="46">SUM(G5:G7)</f>
        <v>43276.433533963878</v>
      </c>
      <c r="H4" s="42">
        <f t="shared" ref="H4" si="47">SUM(H5:H7)</f>
        <v>41079.96139294927</v>
      </c>
      <c r="I4" s="42">
        <f t="shared" ref="I4" si="48">SUM(I5:I7)</f>
        <v>43736.360017196901</v>
      </c>
      <c r="J4" s="42">
        <f t="shared" ref="J4" si="49">SUM(J5:J7)</f>
        <v>43903.183233018062</v>
      </c>
      <c r="K4" s="42">
        <f t="shared" ref="K4" si="50">SUM(K5:K7)</f>
        <v>41866.290541702496</v>
      </c>
      <c r="L4" s="42">
        <f t="shared" ref="L4" si="51">SUM(L5:L7)</f>
        <v>30314.950730868441</v>
      </c>
      <c r="M4" s="42">
        <f t="shared" ref="M4" si="52">SUM(M5:M7)</f>
        <v>37100.608254514198</v>
      </c>
      <c r="N4" s="42">
        <f t="shared" ref="N4" si="53">SUM(N5:N7)</f>
        <v>36696.486070507315</v>
      </c>
      <c r="O4" s="42">
        <f t="shared" ref="O4" si="54">SUM(O5:O7)</f>
        <v>35491.116938950989</v>
      </c>
      <c r="P4" s="42">
        <f t="shared" ref="P4" si="55">SUM(P5:P7)</f>
        <v>34327.830438521065</v>
      </c>
      <c r="Q4" s="42">
        <f t="shared" ref="Q4" si="56">SUM(Q5:Q7)</f>
        <v>34144.577386070501</v>
      </c>
      <c r="R4" s="42">
        <f t="shared" ref="R4" si="57">SUM(R5:R7)</f>
        <v>34200.239122957864</v>
      </c>
      <c r="S4" s="42">
        <f t="shared" ref="S4" si="58">SUM(S5:S7)</f>
        <v>34562.772914875313</v>
      </c>
      <c r="T4" s="42">
        <f t="shared" ref="T4" si="59">SUM(T5:T7)</f>
        <v>34445.676870163363</v>
      </c>
      <c r="U4" s="42">
        <f t="shared" ref="U4" si="60">SUM(U5:U7)</f>
        <v>34409.744625967323</v>
      </c>
      <c r="V4" s="42">
        <f t="shared" ref="V4" si="61">SUM(V5:V7)</f>
        <v>32173.684264832333</v>
      </c>
      <c r="W4" s="42">
        <f t="shared" ref="W4:X4" si="62">SUM(W5:W7)</f>
        <v>28051.377730008593</v>
      </c>
      <c r="X4" s="42">
        <f t="shared" si="62"/>
        <v>28868.990197764404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20.429664660361137</v>
      </c>
      <c r="U5" s="30">
        <v>46.820636285468609</v>
      </c>
      <c r="V5" s="30">
        <v>62.251848667239898</v>
      </c>
      <c r="W5" s="30">
        <v>50.821668099742048</v>
      </c>
      <c r="X5" s="30">
        <v>42.746775580395521</v>
      </c>
    </row>
    <row r="6" spans="1:24" ht="11.25" customHeight="1" x14ac:dyDescent="0.2">
      <c r="A6" s="39" t="s">
        <v>7</v>
      </c>
      <c r="B6" s="23" t="s">
        <v>8</v>
      </c>
      <c r="C6" s="30">
        <v>45239.116251074804</v>
      </c>
      <c r="D6" s="30">
        <v>43124.925193465169</v>
      </c>
      <c r="E6" s="30">
        <v>41659.041530524504</v>
      </c>
      <c r="F6" s="30">
        <v>42837.705073086843</v>
      </c>
      <c r="G6" s="30">
        <v>43276.433533963878</v>
      </c>
      <c r="H6" s="30">
        <v>41079.96139294927</v>
      </c>
      <c r="I6" s="30">
        <v>43736.360017196901</v>
      </c>
      <c r="J6" s="30">
        <v>43903.183233018062</v>
      </c>
      <c r="K6" s="30">
        <v>41866.290541702496</v>
      </c>
      <c r="L6" s="30">
        <v>30314.950730868441</v>
      </c>
      <c r="M6" s="30">
        <v>37100.608254514198</v>
      </c>
      <c r="N6" s="30">
        <v>36696.486070507315</v>
      </c>
      <c r="O6" s="30">
        <v>35491.116938950989</v>
      </c>
      <c r="P6" s="30">
        <v>34327.830438521065</v>
      </c>
      <c r="Q6" s="30">
        <v>34144.577386070501</v>
      </c>
      <c r="R6" s="30">
        <v>34200.239122957864</v>
      </c>
      <c r="S6" s="30">
        <v>34562.772914875313</v>
      </c>
      <c r="T6" s="30">
        <v>34425.247205503001</v>
      </c>
      <c r="U6" s="30">
        <v>34362.923989681854</v>
      </c>
      <c r="V6" s="30">
        <v>32111.432416165091</v>
      </c>
      <c r="W6" s="30">
        <v>28000.55606190885</v>
      </c>
      <c r="X6" s="30">
        <v>28826.243422184009</v>
      </c>
    </row>
    <row r="7" spans="1:24" ht="11.25" customHeight="1" x14ac:dyDescent="0.2">
      <c r="A7" s="39" t="s">
        <v>9</v>
      </c>
      <c r="B7" s="23" t="s">
        <v>10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</row>
    <row r="8" spans="1:24" ht="11.25" customHeight="1" x14ac:dyDescent="0.2">
      <c r="A8" s="40" t="s">
        <v>343</v>
      </c>
      <c r="B8" s="41" t="s">
        <v>344</v>
      </c>
      <c r="C8" s="42">
        <f t="shared" ref="C8" si="63">SUM(C9:C10)</f>
        <v>0</v>
      </c>
      <c r="D8" s="42">
        <f t="shared" ref="D8" si="64">SUM(D9:D10)</f>
        <v>0</v>
      </c>
      <c r="E8" s="42">
        <f t="shared" ref="E8" si="65">SUM(E9:E10)</f>
        <v>0</v>
      </c>
      <c r="F8" s="42">
        <f t="shared" ref="F8" si="66">SUM(F9:F10)</f>
        <v>125.1506448839209</v>
      </c>
      <c r="G8" s="42">
        <f t="shared" ref="G8" si="67">SUM(G9:G10)</f>
        <v>135.51590713671541</v>
      </c>
      <c r="H8" s="42">
        <f t="shared" ref="H8" si="68">SUM(H9:H10)</f>
        <v>129.04264832330179</v>
      </c>
      <c r="I8" s="42">
        <f t="shared" ref="I8" si="69">SUM(I9:I10)</f>
        <v>144.8982803095443</v>
      </c>
      <c r="J8" s="42">
        <f t="shared" ref="J8" si="70">SUM(J9:J10)</f>
        <v>139.33000859845231</v>
      </c>
      <c r="K8" s="42">
        <f t="shared" ref="K8" si="71">SUM(K9:K10)</f>
        <v>140.57953568357689</v>
      </c>
      <c r="L8" s="42">
        <f t="shared" ref="L8" si="72">SUM(L9:L10)</f>
        <v>124.3902837489252</v>
      </c>
      <c r="M8" s="42">
        <f t="shared" ref="M8" si="73">SUM(M9:M10)</f>
        <v>136.3784178847807</v>
      </c>
      <c r="N8" s="42">
        <f t="shared" ref="N8" si="74">SUM(N9:N10)</f>
        <v>134.89656061908849</v>
      </c>
      <c r="O8" s="42">
        <f t="shared" ref="O8" si="75">SUM(O9:O10)</f>
        <v>130.77265692175411</v>
      </c>
      <c r="P8" s="42">
        <f t="shared" ref="P8" si="76">SUM(P9:P10)</f>
        <v>122.22674118658639</v>
      </c>
      <c r="Q8" s="42">
        <f t="shared" ref="Q8" si="77">SUM(Q9:Q10)</f>
        <v>135.97626827171109</v>
      </c>
      <c r="R8" s="42">
        <f t="shared" ref="R8" si="78">SUM(R9:R10)</f>
        <v>133.27007738607051</v>
      </c>
      <c r="S8" s="42">
        <f t="shared" ref="S8" si="79">SUM(S9:S10)</f>
        <v>122.3661220980223</v>
      </c>
      <c r="T8" s="42">
        <f t="shared" ref="T8" si="80">SUM(T9:T10)</f>
        <v>116.68392089423899</v>
      </c>
      <c r="U8" s="42">
        <f t="shared" ref="U8" si="81">SUM(U9:U10)</f>
        <v>120.8256233877902</v>
      </c>
      <c r="V8" s="42">
        <f t="shared" ref="V8" si="82">SUM(V9:V10)</f>
        <v>120.43989681857261</v>
      </c>
      <c r="W8" s="42">
        <f t="shared" ref="W8:X8" si="83">SUM(W9:W10)</f>
        <v>110.3583834909716</v>
      </c>
      <c r="X8" s="42">
        <f t="shared" si="83"/>
        <v>121.9417884780739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0</v>
      </c>
      <c r="D10" s="30">
        <v>0</v>
      </c>
      <c r="E10" s="30">
        <v>0</v>
      </c>
      <c r="F10" s="30">
        <v>125.1506448839209</v>
      </c>
      <c r="G10" s="30">
        <v>135.51590713671541</v>
      </c>
      <c r="H10" s="30">
        <v>129.04264832330179</v>
      </c>
      <c r="I10" s="30">
        <v>144.8982803095443</v>
      </c>
      <c r="J10" s="30">
        <v>139.33000859845231</v>
      </c>
      <c r="K10" s="30">
        <v>140.57953568357689</v>
      </c>
      <c r="L10" s="30">
        <v>124.3902837489252</v>
      </c>
      <c r="M10" s="30">
        <v>136.3784178847807</v>
      </c>
      <c r="N10" s="30">
        <v>134.89656061908849</v>
      </c>
      <c r="O10" s="30">
        <v>130.77265692175411</v>
      </c>
      <c r="P10" s="30">
        <v>122.22674118658639</v>
      </c>
      <c r="Q10" s="30">
        <v>135.97626827171109</v>
      </c>
      <c r="R10" s="30">
        <v>133.27007738607051</v>
      </c>
      <c r="S10" s="30">
        <v>122.3661220980223</v>
      </c>
      <c r="T10" s="30">
        <v>116.68392089423899</v>
      </c>
      <c r="U10" s="30">
        <v>120.8256233877902</v>
      </c>
      <c r="V10" s="30">
        <v>120.43989681857261</v>
      </c>
      <c r="W10" s="30">
        <v>110.3583834909716</v>
      </c>
      <c r="X10" s="30">
        <v>121.9417884780739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" si="84">SUM(C12:C16)</f>
        <v>148.81779879621666</v>
      </c>
      <c r="D11" s="42">
        <f t="shared" ref="D11" si="85">SUM(D12:D16)</f>
        <v>103.68383490971624</v>
      </c>
      <c r="E11" s="42">
        <f t="shared" ref="E11" si="86">SUM(E12:E16)</f>
        <v>82.736629406706783</v>
      </c>
      <c r="F11" s="42">
        <f t="shared" ref="F11" si="87">SUM(F12:F16)</f>
        <v>96.946087704213227</v>
      </c>
      <c r="G11" s="42">
        <f t="shared" ref="G11" si="88">SUM(G12:G16)</f>
        <v>109.204815133276</v>
      </c>
      <c r="H11" s="42">
        <f t="shared" ref="H11" si="89">SUM(H12:H16)</f>
        <v>116.13241616509028</v>
      </c>
      <c r="I11" s="42">
        <f t="shared" ref="I11" si="90">SUM(I12:I16)</f>
        <v>139.77076526225278</v>
      </c>
      <c r="J11" s="42">
        <f t="shared" ref="J11" si="91">SUM(J12:J16)</f>
        <v>138.63645743766122</v>
      </c>
      <c r="K11" s="42">
        <f t="shared" ref="K11" si="92">SUM(K12:K16)</f>
        <v>147.06036113499567</v>
      </c>
      <c r="L11" s="42">
        <f t="shared" ref="L11" si="93">SUM(L12:L16)</f>
        <v>79.907566638005136</v>
      </c>
      <c r="M11" s="42">
        <f t="shared" ref="M11" si="94">SUM(M12:M16)</f>
        <v>114.84548581255373</v>
      </c>
      <c r="N11" s="42">
        <f t="shared" ref="N11" si="95">SUM(N12:N16)</f>
        <v>138.60292347377469</v>
      </c>
      <c r="O11" s="42">
        <f t="shared" ref="O11" si="96">SUM(O12:O16)</f>
        <v>116.63903697334479</v>
      </c>
      <c r="P11" s="42">
        <f t="shared" ref="P11" si="97">SUM(P12:P16)</f>
        <v>100.91539122957866</v>
      </c>
      <c r="Q11" s="42">
        <f t="shared" ref="Q11" si="98">SUM(Q12:Q16)</f>
        <v>94.450386930352551</v>
      </c>
      <c r="R11" s="42">
        <f t="shared" ref="R11" si="99">SUM(R12:R16)</f>
        <v>107.15700773860706</v>
      </c>
      <c r="S11" s="42">
        <f t="shared" ref="S11" si="100">SUM(S12:S16)</f>
        <v>93.385210662080823</v>
      </c>
      <c r="T11" s="42">
        <f t="shared" ref="T11" si="101">SUM(T12:T16)</f>
        <v>95.824677558039554</v>
      </c>
      <c r="U11" s="42">
        <f t="shared" ref="U11" si="102">SUM(U12:U16)</f>
        <v>119.53241616509027</v>
      </c>
      <c r="V11" s="42">
        <f t="shared" ref="V11" si="103">SUM(V12:V16)</f>
        <v>116.36440240756664</v>
      </c>
      <c r="W11" s="42">
        <f t="shared" ref="W11:X11" si="104">SUM(W12:W16)</f>
        <v>112.38572656921755</v>
      </c>
      <c r="X11" s="42">
        <f t="shared" si="104"/>
        <v>138.14118658641445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</row>
    <row r="13" spans="1:24" ht="11.25" customHeight="1" x14ac:dyDescent="0.2">
      <c r="A13" s="39" t="s">
        <v>17</v>
      </c>
      <c r="B13" s="23" t="s">
        <v>18</v>
      </c>
      <c r="C13" s="30">
        <v>148.81779879621666</v>
      </c>
      <c r="D13" s="30">
        <v>103.68383490971624</v>
      </c>
      <c r="E13" s="30">
        <v>82.736629406706783</v>
      </c>
      <c r="F13" s="30">
        <v>96.946087704213227</v>
      </c>
      <c r="G13" s="30">
        <v>109.204815133276</v>
      </c>
      <c r="H13" s="30">
        <v>116.13241616509028</v>
      </c>
      <c r="I13" s="30">
        <v>139.77076526225278</v>
      </c>
      <c r="J13" s="30">
        <v>138.63645743766122</v>
      </c>
      <c r="K13" s="30">
        <v>147.06036113499567</v>
      </c>
      <c r="L13" s="30">
        <v>79.907566638005136</v>
      </c>
      <c r="M13" s="30">
        <v>114.84548581255373</v>
      </c>
      <c r="N13" s="30">
        <v>138.60292347377469</v>
      </c>
      <c r="O13" s="30">
        <v>116.63903697334479</v>
      </c>
      <c r="P13" s="30">
        <v>100.91539122957866</v>
      </c>
      <c r="Q13" s="30">
        <v>94.450386930352551</v>
      </c>
      <c r="R13" s="30">
        <v>107.15700773860706</v>
      </c>
      <c r="S13" s="30">
        <v>93.385210662080823</v>
      </c>
      <c r="T13" s="30">
        <v>95.824677558039554</v>
      </c>
      <c r="U13" s="30">
        <v>119.53241616509027</v>
      </c>
      <c r="V13" s="30">
        <v>116.36440240756664</v>
      </c>
      <c r="W13" s="30">
        <v>112.38572656921755</v>
      </c>
      <c r="X13" s="30">
        <v>138.14118658641445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" si="105">SUM(C18:C21)</f>
        <v>0</v>
      </c>
      <c r="D17" s="31">
        <f t="shared" ref="D17" si="106">SUM(D18:D21)</f>
        <v>0</v>
      </c>
      <c r="E17" s="31">
        <f t="shared" ref="E17" si="107">SUM(E18:E21)</f>
        <v>0</v>
      </c>
      <c r="F17" s="31">
        <f t="shared" ref="F17" si="108">SUM(F18:F21)</f>
        <v>0</v>
      </c>
      <c r="G17" s="31">
        <f t="shared" ref="G17" si="109">SUM(G18:G21)</f>
        <v>0</v>
      </c>
      <c r="H17" s="31">
        <f t="shared" ref="H17" si="110">SUM(H18:H21)</f>
        <v>0</v>
      </c>
      <c r="I17" s="31">
        <f t="shared" ref="I17" si="111">SUM(I18:I21)</f>
        <v>0</v>
      </c>
      <c r="J17" s="31">
        <f t="shared" ref="J17" si="112">SUM(J18:J21)</f>
        <v>0</v>
      </c>
      <c r="K17" s="31">
        <f t="shared" ref="K17" si="113">SUM(K18:K21)</f>
        <v>0</v>
      </c>
      <c r="L17" s="31">
        <f t="shared" ref="L17" si="114">SUM(L18:L21)</f>
        <v>0</v>
      </c>
      <c r="M17" s="31">
        <f t="shared" ref="M17" si="115">SUM(M18:M21)</f>
        <v>0</v>
      </c>
      <c r="N17" s="31">
        <f t="shared" ref="N17" si="116">SUM(N18:N21)</f>
        <v>0</v>
      </c>
      <c r="O17" s="31">
        <f t="shared" ref="O17" si="117">SUM(O18:O21)</f>
        <v>0</v>
      </c>
      <c r="P17" s="31">
        <f t="shared" ref="P17" si="118">SUM(P18:P21)</f>
        <v>0</v>
      </c>
      <c r="Q17" s="31">
        <f t="shared" ref="Q17" si="119">SUM(Q18:Q21)</f>
        <v>0</v>
      </c>
      <c r="R17" s="31">
        <f t="shared" ref="R17" si="120">SUM(R18:R21)</f>
        <v>0</v>
      </c>
      <c r="S17" s="31">
        <f t="shared" ref="S17" si="121">SUM(S18:S21)</f>
        <v>0</v>
      </c>
      <c r="T17" s="31">
        <f t="shared" ref="T17" si="122">SUM(T18:T21)</f>
        <v>0</v>
      </c>
      <c r="U17" s="31">
        <f t="shared" ref="U17" si="123">SUM(U18:U21)</f>
        <v>0</v>
      </c>
      <c r="V17" s="31">
        <f t="shared" ref="V17" si="124">SUM(V18:V21)</f>
        <v>0</v>
      </c>
      <c r="W17" s="31">
        <f t="shared" ref="W17:X17" si="125">SUM(W18:W21)</f>
        <v>0</v>
      </c>
      <c r="X17" s="31">
        <f t="shared" si="125"/>
        <v>0</v>
      </c>
    </row>
    <row r="18" spans="1:24" ht="11.25" customHeight="1" x14ac:dyDescent="0.2">
      <c r="A18" s="22" t="s">
        <v>27</v>
      </c>
      <c r="B18" s="23" t="s">
        <v>28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" si="126">SUM(C23:C24)</f>
        <v>0</v>
      </c>
      <c r="D22" s="31">
        <f t="shared" ref="D22" si="127">SUM(D23:D24)</f>
        <v>0</v>
      </c>
      <c r="E22" s="31">
        <f t="shared" ref="E22" si="128">SUM(E23:E24)</f>
        <v>0</v>
      </c>
      <c r="F22" s="31">
        <f t="shared" ref="F22" si="129">SUM(F23:F24)</f>
        <v>0</v>
      </c>
      <c r="G22" s="31">
        <f t="shared" ref="G22" si="130">SUM(G23:G24)</f>
        <v>0</v>
      </c>
      <c r="H22" s="31">
        <f t="shared" ref="H22" si="131">SUM(H23:H24)</f>
        <v>0</v>
      </c>
      <c r="I22" s="31">
        <f t="shared" ref="I22" si="132">SUM(I23:I24)</f>
        <v>0</v>
      </c>
      <c r="J22" s="31">
        <f t="shared" ref="J22" si="133">SUM(J23:J24)</f>
        <v>0</v>
      </c>
      <c r="K22" s="31">
        <f t="shared" ref="K22" si="134">SUM(K23:K24)</f>
        <v>0</v>
      </c>
      <c r="L22" s="31">
        <f t="shared" ref="L22" si="135">SUM(L23:L24)</f>
        <v>0</v>
      </c>
      <c r="M22" s="31">
        <f t="shared" ref="M22" si="136">SUM(M23:M24)</f>
        <v>0</v>
      </c>
      <c r="N22" s="31">
        <f t="shared" ref="N22" si="137">SUM(N23:N24)</f>
        <v>0</v>
      </c>
      <c r="O22" s="31">
        <f t="shared" ref="O22" si="138">SUM(O23:O24)</f>
        <v>0</v>
      </c>
      <c r="P22" s="31">
        <f t="shared" ref="P22" si="139">SUM(P23:P24)</f>
        <v>0</v>
      </c>
      <c r="Q22" s="31">
        <f t="shared" ref="Q22" si="140">SUM(Q23:Q24)</f>
        <v>0</v>
      </c>
      <c r="R22" s="31">
        <f t="shared" ref="R22" si="141">SUM(R23:R24)</f>
        <v>0</v>
      </c>
      <c r="S22" s="31">
        <f t="shared" ref="S22" si="142">SUM(S23:S24)</f>
        <v>0</v>
      </c>
      <c r="T22" s="31">
        <f t="shared" ref="T22" si="143">SUM(T23:T24)</f>
        <v>0</v>
      </c>
      <c r="U22" s="31">
        <f t="shared" ref="U22" si="144">SUM(U23:U24)</f>
        <v>0</v>
      </c>
      <c r="V22" s="31">
        <f t="shared" ref="V22" si="145">SUM(V23:V24)</f>
        <v>0</v>
      </c>
      <c r="W22" s="31">
        <f t="shared" ref="W22:X22" si="146">SUM(W23:W24)</f>
        <v>0</v>
      </c>
      <c r="X22" s="31">
        <f t="shared" si="146"/>
        <v>0</v>
      </c>
    </row>
    <row r="23" spans="1:24" ht="11.25" customHeight="1" x14ac:dyDescent="0.2">
      <c r="A23" s="22" t="s">
        <v>37</v>
      </c>
      <c r="B23" s="23" t="s">
        <v>38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47">SUM(C27,C33)</f>
        <v>542.59810834049881</v>
      </c>
      <c r="D26" s="31">
        <f t="shared" ref="D26" si="148">SUM(D27,D33)</f>
        <v>566.66182287188315</v>
      </c>
      <c r="E26" s="31">
        <f t="shared" ref="E26" si="149">SUM(E27,E33)</f>
        <v>534.05941530524501</v>
      </c>
      <c r="F26" s="31">
        <f t="shared" ref="F26" si="150">SUM(F27,F33)</f>
        <v>532.5023215821152</v>
      </c>
      <c r="G26" s="31">
        <f t="shared" ref="G26" si="151">SUM(G27,G33)</f>
        <v>476.14170249355112</v>
      </c>
      <c r="H26" s="31">
        <f t="shared" ref="H26" si="152">SUM(H27,H33)</f>
        <v>488.31762682717118</v>
      </c>
      <c r="I26" s="31">
        <f t="shared" ref="I26" si="153">SUM(I27,I33)</f>
        <v>663.29518486672396</v>
      </c>
      <c r="J26" s="31">
        <f t="shared" ref="J26" si="154">SUM(J27,J33)</f>
        <v>617.23714531384348</v>
      </c>
      <c r="K26" s="31">
        <f t="shared" ref="K26" si="155">SUM(K27,K33)</f>
        <v>721.80980223559754</v>
      </c>
      <c r="L26" s="31">
        <f t="shared" ref="L26" si="156">SUM(L27,L33)</f>
        <v>617.30412725709357</v>
      </c>
      <c r="M26" s="31">
        <f t="shared" ref="M26" si="157">SUM(M27,M33)</f>
        <v>862.63654342218388</v>
      </c>
      <c r="N26" s="31">
        <f t="shared" ref="N26" si="158">SUM(N27,N33)</f>
        <v>906.68056749785035</v>
      </c>
      <c r="O26" s="31">
        <f t="shared" ref="O26" si="159">SUM(O27,O33)</f>
        <v>767.17437661220981</v>
      </c>
      <c r="P26" s="31">
        <f t="shared" ref="P26" si="160">SUM(P27,P33)</f>
        <v>756.19260533104045</v>
      </c>
      <c r="Q26" s="31">
        <f t="shared" ref="Q26" si="161">SUM(Q27,Q33)</f>
        <v>624.18288907996555</v>
      </c>
      <c r="R26" s="31">
        <f t="shared" ref="R26" si="162">SUM(R27,R33)</f>
        <v>447.11951848667235</v>
      </c>
      <c r="S26" s="31">
        <f t="shared" ref="S26" si="163">SUM(S27,S33)</f>
        <v>355.40266552020631</v>
      </c>
      <c r="T26" s="31">
        <f t="shared" ref="T26" si="164">SUM(T27,T33)</f>
        <v>398.96818572656917</v>
      </c>
      <c r="U26" s="31">
        <f t="shared" ref="U26" si="165">SUM(U27,U33)</f>
        <v>294.27351676698197</v>
      </c>
      <c r="V26" s="31">
        <f t="shared" ref="V26" si="166">SUM(V27,V33)</f>
        <v>279.75932932072226</v>
      </c>
      <c r="W26" s="31">
        <f t="shared" ref="W26:X26" si="167">SUM(W27,W33)</f>
        <v>253.77953568357694</v>
      </c>
      <c r="X26" s="31">
        <f t="shared" si="167"/>
        <v>197.20214961306959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" si="168">SUM(C28:C32)</f>
        <v>0</v>
      </c>
      <c r="D27" s="42">
        <f t="shared" ref="D27" si="169">SUM(D28:D32)</f>
        <v>0</v>
      </c>
      <c r="E27" s="42">
        <f t="shared" ref="E27" si="170">SUM(E28:E32)</f>
        <v>0</v>
      </c>
      <c r="F27" s="42">
        <f t="shared" ref="F27" si="171">SUM(F28:F32)</f>
        <v>0</v>
      </c>
      <c r="G27" s="42">
        <f t="shared" ref="G27" si="172">SUM(G28:G32)</f>
        <v>0</v>
      </c>
      <c r="H27" s="42">
        <f t="shared" ref="H27" si="173">SUM(H28:H32)</f>
        <v>0</v>
      </c>
      <c r="I27" s="42">
        <f t="shared" ref="I27" si="174">SUM(I28:I32)</f>
        <v>0</v>
      </c>
      <c r="J27" s="42">
        <f t="shared" ref="J27" si="175">SUM(J28:J32)</f>
        <v>0</v>
      </c>
      <c r="K27" s="42">
        <f t="shared" ref="K27" si="176">SUM(K28:K32)</f>
        <v>0</v>
      </c>
      <c r="L27" s="42">
        <f t="shared" ref="L27" si="177">SUM(L28:L32)</f>
        <v>0</v>
      </c>
      <c r="M27" s="42">
        <f t="shared" ref="M27" si="178">SUM(M28:M32)</f>
        <v>0</v>
      </c>
      <c r="N27" s="42">
        <f t="shared" ref="N27" si="179">SUM(N28:N32)</f>
        <v>0</v>
      </c>
      <c r="O27" s="42">
        <f t="shared" ref="O27" si="180">SUM(O28:O32)</f>
        <v>0</v>
      </c>
      <c r="P27" s="42">
        <f t="shared" ref="P27" si="181">SUM(P28:P32)</f>
        <v>0</v>
      </c>
      <c r="Q27" s="42">
        <f t="shared" ref="Q27" si="182">SUM(Q28:Q32)</f>
        <v>0</v>
      </c>
      <c r="R27" s="42">
        <f t="shared" ref="R27" si="183">SUM(R28:R32)</f>
        <v>0</v>
      </c>
      <c r="S27" s="42">
        <f t="shared" ref="S27" si="184">SUM(S28:S32)</f>
        <v>0</v>
      </c>
      <c r="T27" s="42">
        <f t="shared" ref="T27" si="185">SUM(T28:T32)</f>
        <v>0</v>
      </c>
      <c r="U27" s="42">
        <f t="shared" ref="U27" si="186">SUM(U28:U32)</f>
        <v>0</v>
      </c>
      <c r="V27" s="42">
        <f t="shared" ref="V27" si="187">SUM(V28:V32)</f>
        <v>0</v>
      </c>
      <c r="W27" s="42">
        <f t="shared" ref="W27:X27" si="188">SUM(W28:W32)</f>
        <v>0</v>
      </c>
      <c r="X27" s="42">
        <f t="shared" si="188"/>
        <v>0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" si="189">SUM(C34:C50)</f>
        <v>542.59810834049881</v>
      </c>
      <c r="D33" s="42">
        <f t="shared" ref="D33" si="190">SUM(D34:D50)</f>
        <v>566.66182287188315</v>
      </c>
      <c r="E33" s="42">
        <f t="shared" ref="E33" si="191">SUM(E34:E50)</f>
        <v>534.05941530524501</v>
      </c>
      <c r="F33" s="42">
        <f t="shared" ref="F33" si="192">SUM(F34:F50)</f>
        <v>532.5023215821152</v>
      </c>
      <c r="G33" s="42">
        <f t="shared" ref="G33" si="193">SUM(G34:G50)</f>
        <v>476.14170249355112</v>
      </c>
      <c r="H33" s="42">
        <f t="shared" ref="H33" si="194">SUM(H34:H50)</f>
        <v>488.31762682717118</v>
      </c>
      <c r="I33" s="42">
        <f t="shared" ref="I33" si="195">SUM(I34:I50)</f>
        <v>663.29518486672396</v>
      </c>
      <c r="J33" s="42">
        <f t="shared" ref="J33" si="196">SUM(J34:J50)</f>
        <v>617.23714531384348</v>
      </c>
      <c r="K33" s="42">
        <f t="shared" ref="K33" si="197">SUM(K34:K50)</f>
        <v>721.80980223559754</v>
      </c>
      <c r="L33" s="42">
        <f t="shared" ref="L33" si="198">SUM(L34:L50)</f>
        <v>617.30412725709357</v>
      </c>
      <c r="M33" s="42">
        <f t="shared" ref="M33" si="199">SUM(M34:M50)</f>
        <v>862.63654342218388</v>
      </c>
      <c r="N33" s="42">
        <f t="shared" ref="N33" si="200">SUM(N34:N50)</f>
        <v>906.68056749785035</v>
      </c>
      <c r="O33" s="42">
        <f t="shared" ref="O33" si="201">SUM(O34:O50)</f>
        <v>767.17437661220981</v>
      </c>
      <c r="P33" s="42">
        <f t="shared" ref="P33" si="202">SUM(P34:P50)</f>
        <v>756.19260533104045</v>
      </c>
      <c r="Q33" s="42">
        <f t="shared" ref="Q33" si="203">SUM(Q34:Q50)</f>
        <v>624.18288907996555</v>
      </c>
      <c r="R33" s="42">
        <f t="shared" ref="R33" si="204">SUM(R34:R50)</f>
        <v>447.11951848667235</v>
      </c>
      <c r="S33" s="42">
        <f t="shared" ref="S33" si="205">SUM(S34:S50)</f>
        <v>355.40266552020631</v>
      </c>
      <c r="T33" s="42">
        <f t="shared" ref="T33" si="206">SUM(T34:T50)</f>
        <v>398.96818572656917</v>
      </c>
      <c r="U33" s="42">
        <f t="shared" ref="U33" si="207">SUM(U34:U50)</f>
        <v>294.27351676698197</v>
      </c>
      <c r="V33" s="42">
        <f t="shared" ref="V33" si="208">SUM(V34:V50)</f>
        <v>279.75932932072226</v>
      </c>
      <c r="W33" s="42">
        <f t="shared" ref="W33:X33" si="209">SUM(W34:W50)</f>
        <v>253.77953568357694</v>
      </c>
      <c r="X33" s="42">
        <f t="shared" si="209"/>
        <v>197.20214961306959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1.5391229578675839E-2</v>
      </c>
      <c r="V36" s="30">
        <v>2.3043852106620809E-2</v>
      </c>
      <c r="W36" s="30">
        <v>2.9664660361134989E-2</v>
      </c>
      <c r="X36" s="30">
        <v>1.1006018916595009E-2</v>
      </c>
    </row>
    <row r="37" spans="1:24" ht="11.25" customHeight="1" x14ac:dyDescent="0.2">
      <c r="A37" s="39" t="s">
        <v>61</v>
      </c>
      <c r="B37" s="23" t="s">
        <v>62</v>
      </c>
      <c r="C37" s="30">
        <v>0</v>
      </c>
      <c r="D37" s="30">
        <v>0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</row>
    <row r="41" spans="1:24" ht="11.25" customHeight="1" x14ac:dyDescent="0.2">
      <c r="A41" s="39" t="s">
        <v>69</v>
      </c>
      <c r="B41" s="23" t="s">
        <v>70</v>
      </c>
      <c r="C41" s="30">
        <v>0</v>
      </c>
      <c r="D41" s="30">
        <v>0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</row>
    <row r="42" spans="1:24" ht="11.25" customHeight="1" x14ac:dyDescent="0.2">
      <c r="A42" s="39" t="s">
        <v>71</v>
      </c>
      <c r="B42" s="23" t="s">
        <v>72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</row>
    <row r="44" spans="1:24" ht="11.25" customHeight="1" x14ac:dyDescent="0.2">
      <c r="A44" s="39" t="s">
        <v>75</v>
      </c>
      <c r="B44" s="23" t="s">
        <v>76</v>
      </c>
      <c r="C44" s="30">
        <v>0</v>
      </c>
      <c r="D44" s="30">
        <v>0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0.95064488392089408</v>
      </c>
      <c r="I46" s="30">
        <v>0.95064488392089408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542.59810834049881</v>
      </c>
      <c r="D48" s="30">
        <v>566.66182287188315</v>
      </c>
      <c r="E48" s="30">
        <v>534.05941530524501</v>
      </c>
      <c r="F48" s="30">
        <v>532.5023215821152</v>
      </c>
      <c r="G48" s="30">
        <v>476.14170249355112</v>
      </c>
      <c r="H48" s="30">
        <v>487.36698194325027</v>
      </c>
      <c r="I48" s="30">
        <v>662.3445399828031</v>
      </c>
      <c r="J48" s="30">
        <v>617.23714531384348</v>
      </c>
      <c r="K48" s="30">
        <v>721.80980223559754</v>
      </c>
      <c r="L48" s="30">
        <v>617.30412725709357</v>
      </c>
      <c r="M48" s="30">
        <v>862.63654342218388</v>
      </c>
      <c r="N48" s="30">
        <v>906.68056749785035</v>
      </c>
      <c r="O48" s="30">
        <v>767.17437661220981</v>
      </c>
      <c r="P48" s="30">
        <v>756.19260533104045</v>
      </c>
      <c r="Q48" s="30">
        <v>624.18288907996555</v>
      </c>
      <c r="R48" s="30">
        <v>447.11951848667235</v>
      </c>
      <c r="S48" s="30">
        <v>355.40266552020631</v>
      </c>
      <c r="T48" s="30">
        <v>398.96818572656917</v>
      </c>
      <c r="U48" s="30">
        <v>294.25812553740332</v>
      </c>
      <c r="V48" s="30">
        <v>279.73628546861562</v>
      </c>
      <c r="W48" s="30">
        <v>253.7498710232158</v>
      </c>
      <c r="X48" s="30">
        <v>197.191143594153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</row>
    <row r="51" spans="1:24" ht="11.25" customHeight="1" x14ac:dyDescent="0.2">
      <c r="A51" s="24" t="s">
        <v>89</v>
      </c>
      <c r="B51" s="25" t="s">
        <v>90</v>
      </c>
      <c r="C51" s="31">
        <v>50.257953568357699</v>
      </c>
      <c r="D51" s="31">
        <v>50.494411006018922</v>
      </c>
      <c r="E51" s="31">
        <v>49.763542562338785</v>
      </c>
      <c r="F51" s="31">
        <v>0.30094582975064488</v>
      </c>
      <c r="G51" s="31">
        <v>0.90283748925193463</v>
      </c>
      <c r="H51" s="31">
        <v>1.2467755803955289</v>
      </c>
      <c r="I51" s="31">
        <v>1.0963026655202059</v>
      </c>
      <c r="J51" s="31">
        <v>1.139294926913156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" si="210">SUM(C53:C70)</f>
        <v>0</v>
      </c>
      <c r="D52" s="31">
        <f t="shared" ref="D52" si="211">SUM(D53:D70)</f>
        <v>0</v>
      </c>
      <c r="E52" s="31">
        <f t="shared" ref="E52" si="212">SUM(E53:E70)</f>
        <v>0</v>
      </c>
      <c r="F52" s="31">
        <f t="shared" ref="F52" si="213">SUM(F53:F70)</f>
        <v>0</v>
      </c>
      <c r="G52" s="31">
        <f t="shared" ref="G52" si="214">SUM(G53:G70)</f>
        <v>0</v>
      </c>
      <c r="H52" s="31">
        <f t="shared" ref="H52" si="215">SUM(H53:H70)</f>
        <v>0</v>
      </c>
      <c r="I52" s="31">
        <f t="shared" ref="I52" si="216">SUM(I53:I70)</f>
        <v>0</v>
      </c>
      <c r="J52" s="31">
        <f t="shared" ref="J52" si="217">SUM(J53:J70)</f>
        <v>0</v>
      </c>
      <c r="K52" s="31">
        <f t="shared" ref="K52" si="218">SUM(K53:K70)</f>
        <v>0</v>
      </c>
      <c r="L52" s="31">
        <f t="shared" ref="L52" si="219">SUM(L53:L70)</f>
        <v>0</v>
      </c>
      <c r="M52" s="31">
        <f t="shared" ref="M52" si="220">SUM(M53:M70)</f>
        <v>0</v>
      </c>
      <c r="N52" s="31">
        <f t="shared" ref="N52" si="221">SUM(N53:N70)</f>
        <v>0</v>
      </c>
      <c r="O52" s="31">
        <f t="shared" ref="O52" si="222">SUM(O53:O70)</f>
        <v>0</v>
      </c>
      <c r="P52" s="31">
        <f t="shared" ref="P52" si="223">SUM(P53:P70)</f>
        <v>0</v>
      </c>
      <c r="Q52" s="31">
        <f t="shared" ref="Q52" si="224">SUM(Q53:Q70)</f>
        <v>0</v>
      </c>
      <c r="R52" s="31">
        <f t="shared" ref="R52" si="225">SUM(R53:R70)</f>
        <v>0</v>
      </c>
      <c r="S52" s="31">
        <f t="shared" ref="S52" si="226">SUM(S53:S70)</f>
        <v>0</v>
      </c>
      <c r="T52" s="31">
        <f t="shared" ref="T52" si="227">SUM(T53:T70)</f>
        <v>0</v>
      </c>
      <c r="U52" s="31">
        <f t="shared" ref="U52" si="228">SUM(U53:U70)</f>
        <v>0</v>
      </c>
      <c r="V52" s="31">
        <f t="shared" ref="V52" si="229">SUM(V53:V70)</f>
        <v>0</v>
      </c>
      <c r="W52" s="31">
        <f t="shared" ref="W52:X52" si="230">SUM(W53:W70)</f>
        <v>0</v>
      </c>
      <c r="X52" s="31">
        <f t="shared" si="230"/>
        <v>0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</row>
    <row r="70" spans="1:24" ht="11.25" customHeight="1" x14ac:dyDescent="0.2">
      <c r="A70" s="22" t="s">
        <v>127</v>
      </c>
      <c r="B70" s="23" t="s">
        <v>128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" si="231">SUM(C72:C73)</f>
        <v>0</v>
      </c>
      <c r="D71" s="31">
        <f t="shared" ref="D71" si="232">SUM(D72:D73)</f>
        <v>0</v>
      </c>
      <c r="E71" s="31">
        <f t="shared" ref="E71" si="233">SUM(E72:E73)</f>
        <v>0</v>
      </c>
      <c r="F71" s="31">
        <f t="shared" ref="F71" si="234">SUM(F72:F73)</f>
        <v>0</v>
      </c>
      <c r="G71" s="31">
        <f t="shared" ref="G71" si="235">SUM(G72:G73)</f>
        <v>0</v>
      </c>
      <c r="H71" s="31">
        <f t="shared" ref="H71" si="236">SUM(H72:H73)</f>
        <v>0</v>
      </c>
      <c r="I71" s="31">
        <f t="shared" ref="I71" si="237">SUM(I72:I73)</f>
        <v>0</v>
      </c>
      <c r="J71" s="31">
        <f t="shared" ref="J71" si="238">SUM(J72:J73)</f>
        <v>0</v>
      </c>
      <c r="K71" s="31">
        <f t="shared" ref="K71" si="239">SUM(K72:K73)</f>
        <v>0</v>
      </c>
      <c r="L71" s="31">
        <f t="shared" ref="L71" si="240">SUM(L72:L73)</f>
        <v>0</v>
      </c>
      <c r="M71" s="31">
        <f t="shared" ref="M71" si="241">SUM(M72:M73)</f>
        <v>0</v>
      </c>
      <c r="N71" s="31">
        <f t="shared" ref="N71" si="242">SUM(N72:N73)</f>
        <v>0</v>
      </c>
      <c r="O71" s="31">
        <f t="shared" ref="O71" si="243">SUM(O72:O73)</f>
        <v>0</v>
      </c>
      <c r="P71" s="31">
        <f t="shared" ref="P71" si="244">SUM(P72:P73)</f>
        <v>0</v>
      </c>
      <c r="Q71" s="31">
        <f t="shared" ref="Q71" si="245">SUM(Q72:Q73)</f>
        <v>0</v>
      </c>
      <c r="R71" s="31">
        <f t="shared" ref="R71" si="246">SUM(R72:R73)</f>
        <v>0</v>
      </c>
      <c r="S71" s="31">
        <f t="shared" ref="S71" si="247">SUM(S72:S73)</f>
        <v>0</v>
      </c>
      <c r="T71" s="31">
        <f t="shared" ref="T71" si="248">SUM(T72:T73)</f>
        <v>0</v>
      </c>
      <c r="U71" s="31">
        <f t="shared" ref="U71" si="249">SUM(U72:U73)</f>
        <v>0</v>
      </c>
      <c r="V71" s="31">
        <f t="shared" ref="V71" si="250">SUM(V72:V73)</f>
        <v>0</v>
      </c>
      <c r="W71" s="31">
        <f t="shared" ref="W71:X71" si="251">SUM(W72:W73)</f>
        <v>0</v>
      </c>
      <c r="X71" s="31">
        <f t="shared" si="251"/>
        <v>0</v>
      </c>
    </row>
    <row r="72" spans="1:24" ht="11.25" customHeight="1" x14ac:dyDescent="0.2">
      <c r="A72" s="22" t="s">
        <v>131</v>
      </c>
      <c r="B72" s="23" t="s">
        <v>132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0</v>
      </c>
      <c r="D75" s="31">
        <v>0</v>
      </c>
      <c r="E75" s="31">
        <v>0</v>
      </c>
      <c r="F75" s="31">
        <v>0</v>
      </c>
      <c r="G75" s="31">
        <v>0</v>
      </c>
      <c r="H75" s="31">
        <v>0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</row>
    <row r="76" spans="1:24" ht="11.25" customHeight="1" x14ac:dyDescent="0.2">
      <c r="A76" s="26" t="s">
        <v>139</v>
      </c>
      <c r="B76" s="27" t="s">
        <v>140</v>
      </c>
      <c r="C76" s="32">
        <v>0</v>
      </c>
      <c r="D76" s="32">
        <v>0</v>
      </c>
      <c r="E76" s="32">
        <v>0</v>
      </c>
      <c r="F76" s="32">
        <v>0</v>
      </c>
      <c r="G76" s="32">
        <v>0</v>
      </c>
      <c r="H76" s="32">
        <v>0</v>
      </c>
      <c r="I76" s="32">
        <v>0</v>
      </c>
      <c r="J76" s="32">
        <v>0</v>
      </c>
      <c r="K76" s="32">
        <v>0</v>
      </c>
      <c r="L76" s="32">
        <v>0</v>
      </c>
      <c r="M76" s="32">
        <v>0</v>
      </c>
      <c r="N76" s="32">
        <v>0</v>
      </c>
      <c r="O76" s="32">
        <v>0</v>
      </c>
      <c r="P76" s="32">
        <v>0</v>
      </c>
      <c r="Q76" s="32">
        <v>0</v>
      </c>
      <c r="R76" s="32">
        <v>0</v>
      </c>
      <c r="S76" s="32">
        <v>0</v>
      </c>
      <c r="T76" s="32">
        <v>0</v>
      </c>
      <c r="U76" s="32">
        <v>0</v>
      </c>
      <c r="V76" s="32">
        <v>0</v>
      </c>
      <c r="W76" s="32">
        <v>0</v>
      </c>
      <c r="X76" s="32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163</v>
      </c>
      <c r="B1" s="7" t="s">
        <v>321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36614.898538263107</v>
      </c>
      <c r="D2" s="28">
        <f t="shared" ref="D2" si="1">SUM(D3,D17,D22,D25,D26,D51,D52,D71,D74,D75,D76)</f>
        <v>36169.858168529659</v>
      </c>
      <c r="E2" s="28">
        <f t="shared" ref="E2" si="2">SUM(E3,E17,E22,E25,E26,E51,E52,E71,E74,E75,E76)</f>
        <v>35145.872914875319</v>
      </c>
      <c r="F2" s="28">
        <f t="shared" ref="F2" si="3">SUM(F3,F17,F22,F25,F26,F51,F52,F71,F74,F75,F76)</f>
        <v>36624.455717970763</v>
      </c>
      <c r="G2" s="28">
        <f t="shared" ref="G2" si="4">SUM(G3,G17,G22,G25,G26,G51,G52,G71,G74,G75,G76)</f>
        <v>36991.626139294924</v>
      </c>
      <c r="H2" s="28">
        <f t="shared" ref="H2" si="5">SUM(H3,H17,H22,H25,H26,H51,H52,H71,H74,H75,H76)</f>
        <v>35412.154170249356</v>
      </c>
      <c r="I2" s="28">
        <f t="shared" ref="I2" si="6">SUM(I3,I17,I22,I25,I26,I51,I52,I71,I74,I75,I76)</f>
        <v>35764.070249355114</v>
      </c>
      <c r="J2" s="28">
        <f t="shared" ref="J2" si="7">SUM(J3,J17,J22,J25,J26,J51,J52,J71,J74,J75,J76)</f>
        <v>36250.257265692169</v>
      </c>
      <c r="K2" s="28">
        <f t="shared" ref="K2" si="8">SUM(K3,K17,K22,K25,K26,K51,K52,K71,K74,K75,K76)</f>
        <v>33957.771711092006</v>
      </c>
      <c r="L2" s="28">
        <f t="shared" ref="L2" si="9">SUM(L3,L17,L22,L25,L26,L51,L52,L71,L74,L75,L76)</f>
        <v>23181.706534823727</v>
      </c>
      <c r="M2" s="28">
        <f t="shared" ref="M2" si="10">SUM(M3,M17,M22,M25,M26,M51,M52,M71,M74,M75,M76)</f>
        <v>31528.704901117795</v>
      </c>
      <c r="N2" s="28">
        <f t="shared" ref="N2" si="11">SUM(N3,N17,N22,N25,N26,N51,N52,N71,N74,N75,N76)</f>
        <v>30715.052106620802</v>
      </c>
      <c r="O2" s="28">
        <f t="shared" ref="O2" si="12">SUM(O3,O17,O22,O25,O26,O51,O52,O71,O74,O75,O76)</f>
        <v>30098.903439380912</v>
      </c>
      <c r="P2" s="28">
        <f t="shared" ref="P2" si="13">SUM(P3,P17,P22,P25,P26,P51,P52,P71,P74,P75,P76)</f>
        <v>29821.618916595013</v>
      </c>
      <c r="Q2" s="28">
        <f t="shared" ref="Q2" si="14">SUM(Q3,Q17,Q22,Q25,Q26,Q51,Q52,Q71,Q74,Q75,Q76)</f>
        <v>30697.083662940673</v>
      </c>
      <c r="R2" s="28">
        <f t="shared" ref="R2" si="15">SUM(R3,R17,R22,R25,R26,R51,R52,R71,R74,R75,R76)</f>
        <v>29946.754514187443</v>
      </c>
      <c r="S2" s="28">
        <f t="shared" ref="S2" si="16">SUM(S3,S17,S22,S25,S26,S51,S52,S71,S74,S75,S76)</f>
        <v>29898.088134135858</v>
      </c>
      <c r="T2" s="28">
        <f t="shared" ref="T2" si="17">SUM(T3,T17,T22,T25,T26,T51,T52,T71,T74,T75,T76)</f>
        <v>30617.523387790203</v>
      </c>
      <c r="U2" s="28">
        <f t="shared" ref="U2" si="18">SUM(U3,U17,U22,U25,U26,U51,U52,U71,U74,U75,U76)</f>
        <v>30281.981771281175</v>
      </c>
      <c r="V2" s="28">
        <f t="shared" ref="V2" si="19">SUM(V3,V17,V22,V25,V26,V51,V52,V71,V74,V75,V76)</f>
        <v>28709.160017196908</v>
      </c>
      <c r="W2" s="28">
        <f t="shared" ref="W2:X2" si="20">SUM(W3,W17,W22,W25,W26,W51,W52,W71,W74,W75,W76)</f>
        <v>24342.430352536543</v>
      </c>
      <c r="X2" s="28">
        <f t="shared" si="20"/>
        <v>31164.416509028371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21">SUM(C4,C8,C11)</f>
        <v>35293.202149613062</v>
      </c>
      <c r="D3" s="29">
        <f t="shared" ref="D3" si="22">SUM(D4,D8,D11)</f>
        <v>34652.063671539116</v>
      </c>
      <c r="E3" s="29">
        <f t="shared" ref="E3" si="23">SUM(E4,E8,E11)</f>
        <v>33927.576010318138</v>
      </c>
      <c r="F3" s="29">
        <f t="shared" ref="F3" si="24">SUM(F4,F8,F11)</f>
        <v>35186.310318142729</v>
      </c>
      <c r="G3" s="29">
        <f t="shared" ref="G3" si="25">SUM(G4,G8,G11)</f>
        <v>35481.694582975062</v>
      </c>
      <c r="H3" s="29">
        <f t="shared" ref="H3" si="26">SUM(H4,H8,H11)</f>
        <v>34092.867583834908</v>
      </c>
      <c r="I3" s="29">
        <f t="shared" ref="I3" si="27">SUM(I4,I8,I11)</f>
        <v>34571.561392949268</v>
      </c>
      <c r="J3" s="29">
        <f t="shared" ref="J3" si="28">SUM(J4,J8,J11)</f>
        <v>35059.708770421319</v>
      </c>
      <c r="K3" s="29">
        <f t="shared" ref="K3" si="29">SUM(K4,K8,K11)</f>
        <v>32854.22347377472</v>
      </c>
      <c r="L3" s="29">
        <f t="shared" ref="L3" si="30">SUM(L4,L8,L11)</f>
        <v>22649.472226999136</v>
      </c>
      <c r="M3" s="29">
        <f t="shared" ref="M3" si="31">SUM(M4,M8,M11)</f>
        <v>30781.366981943247</v>
      </c>
      <c r="N3" s="29">
        <f t="shared" ref="N3" si="32">SUM(N4,N8,N11)</f>
        <v>30020.348925193459</v>
      </c>
      <c r="O3" s="29">
        <f t="shared" ref="O3" si="33">SUM(O4,O8,O11)</f>
        <v>29629.335425623387</v>
      </c>
      <c r="P3" s="29">
        <f t="shared" ref="P3" si="34">SUM(P4,P8,P11)</f>
        <v>29368.979449699051</v>
      </c>
      <c r="Q3" s="29">
        <f t="shared" ref="Q3" si="35">SUM(Q4,Q8,Q11)</f>
        <v>30291.15339638865</v>
      </c>
      <c r="R3" s="29">
        <f t="shared" ref="R3" si="36">SUM(R4,R8,R11)</f>
        <v>29676.147549441099</v>
      </c>
      <c r="S3" s="29">
        <f t="shared" ref="S3" si="37">SUM(S4,S8,S11)</f>
        <v>29839.124419604472</v>
      </c>
      <c r="T3" s="29">
        <f t="shared" ref="T3" si="38">SUM(T4,T8,T11)</f>
        <v>30557.325365434226</v>
      </c>
      <c r="U3" s="29">
        <f t="shared" ref="U3" si="39">SUM(U4,U8,U11)</f>
        <v>30196.591487532249</v>
      </c>
      <c r="V3" s="29">
        <f t="shared" ref="V3" si="40">SUM(V4,V8,V11)</f>
        <v>28645.109630266554</v>
      </c>
      <c r="W3" s="29">
        <f t="shared" ref="W3:X3" si="41">SUM(W4,W8,W11)</f>
        <v>24262.48916595013</v>
      </c>
      <c r="X3" s="29">
        <f t="shared" si="41"/>
        <v>31092.796904557177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42">SUM(C5:C7)</f>
        <v>6382.5758383490956</v>
      </c>
      <c r="D4" s="42">
        <f t="shared" ref="D4" si="43">SUM(D5:D7)</f>
        <v>6533.1997420464304</v>
      </c>
      <c r="E4" s="42">
        <f t="shared" ref="E4" si="44">SUM(E5:E7)</f>
        <v>6020.0700773860699</v>
      </c>
      <c r="F4" s="42">
        <f t="shared" ref="F4" si="45">SUM(F5:F7)</f>
        <v>6870.0574376612203</v>
      </c>
      <c r="G4" s="42">
        <f t="shared" ref="G4" si="46">SUM(G5:G7)</f>
        <v>7074.3419604471183</v>
      </c>
      <c r="H4" s="42">
        <f t="shared" ref="H4" si="47">SUM(H5:H7)</f>
        <v>7374.1476354256229</v>
      </c>
      <c r="I4" s="42">
        <f t="shared" ref="I4" si="48">SUM(I5:I7)</f>
        <v>7533.9828890799645</v>
      </c>
      <c r="J4" s="42">
        <f t="shared" ref="J4" si="49">SUM(J5:J7)</f>
        <v>7401.1263972484958</v>
      </c>
      <c r="K4" s="42">
        <f t="shared" ref="K4" si="50">SUM(K5:K7)</f>
        <v>6916.2869303525349</v>
      </c>
      <c r="L4" s="42">
        <f t="shared" ref="L4" si="51">SUM(L5:L7)</f>
        <v>4038.0839208942384</v>
      </c>
      <c r="M4" s="42">
        <f t="shared" ref="M4" si="52">SUM(M5:M7)</f>
        <v>7569.0257093723121</v>
      </c>
      <c r="N4" s="42">
        <f t="shared" ref="N4" si="53">SUM(N5:N7)</f>
        <v>7567.5401547721394</v>
      </c>
      <c r="O4" s="42">
        <f t="shared" ref="O4" si="54">SUM(O5:O7)</f>
        <v>8257.3503009458291</v>
      </c>
      <c r="P4" s="42">
        <f t="shared" ref="P4" si="55">SUM(P5:P7)</f>
        <v>8573.3773000859837</v>
      </c>
      <c r="Q4" s="42">
        <f t="shared" ref="Q4" si="56">SUM(Q5:Q7)</f>
        <v>9429.3702493551154</v>
      </c>
      <c r="R4" s="42">
        <f t="shared" ref="R4" si="57">SUM(R5:R7)</f>
        <v>9521.8456577815996</v>
      </c>
      <c r="S4" s="42">
        <f t="shared" ref="S4" si="58">SUM(S5:S7)</f>
        <v>9903.9112639724844</v>
      </c>
      <c r="T4" s="42">
        <f t="shared" ref="T4" si="59">SUM(T5:T7)</f>
        <v>10356.652278589854</v>
      </c>
      <c r="U4" s="42">
        <f t="shared" ref="U4" si="60">SUM(U5:U7)</f>
        <v>10068.659587274291</v>
      </c>
      <c r="V4" s="42">
        <f t="shared" ref="V4" si="61">SUM(V5:V7)</f>
        <v>9606.9496130696461</v>
      </c>
      <c r="W4" s="42">
        <f t="shared" ref="W4:X4" si="62">SUM(W5:W7)</f>
        <v>7606.2420464316419</v>
      </c>
      <c r="X4" s="42">
        <f t="shared" si="62"/>
        <v>11587.261650902838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v>0</v>
      </c>
      <c r="N5" s="30">
        <v>558.92631126397248</v>
      </c>
      <c r="O5" s="30">
        <v>624.54617368873596</v>
      </c>
      <c r="P5" s="30">
        <v>835.5258813413584</v>
      </c>
      <c r="Q5" s="30">
        <v>610.38177128116922</v>
      </c>
      <c r="R5" s="30">
        <v>672.19088564058472</v>
      </c>
      <c r="S5" s="30">
        <v>443.60292347377469</v>
      </c>
      <c r="T5" s="30">
        <v>398.9220120378331</v>
      </c>
      <c r="U5" s="30">
        <v>555.24557179707654</v>
      </c>
      <c r="V5" s="30">
        <v>480.91762682717098</v>
      </c>
      <c r="W5" s="30">
        <v>294.9033533963887</v>
      </c>
      <c r="X5" s="30">
        <v>334.95666380051591</v>
      </c>
    </row>
    <row r="6" spans="1:24" ht="11.25" customHeight="1" x14ac:dyDescent="0.2">
      <c r="A6" s="39" t="s">
        <v>7</v>
      </c>
      <c r="B6" s="23" t="s">
        <v>8</v>
      </c>
      <c r="C6" s="30">
        <v>983.27171109200322</v>
      </c>
      <c r="D6" s="30">
        <v>1180.1952708512467</v>
      </c>
      <c r="E6" s="30">
        <v>1145.7042992261393</v>
      </c>
      <c r="F6" s="30">
        <v>1192.8962166809974</v>
      </c>
      <c r="G6" s="30">
        <v>1292.4432502149614</v>
      </c>
      <c r="H6" s="30">
        <v>1314.5383490971622</v>
      </c>
      <c r="I6" s="30">
        <v>1234.9098022355975</v>
      </c>
      <c r="J6" s="30">
        <v>1403.079793637145</v>
      </c>
      <c r="K6" s="30">
        <v>1197.378675838349</v>
      </c>
      <c r="L6" s="30">
        <v>909.91083404987103</v>
      </c>
      <c r="M6" s="30">
        <v>970.60223559759243</v>
      </c>
      <c r="N6" s="30">
        <v>1315.9089423903695</v>
      </c>
      <c r="O6" s="30">
        <v>1862.1732588134137</v>
      </c>
      <c r="P6" s="30">
        <v>2165.4900257953564</v>
      </c>
      <c r="Q6" s="30">
        <v>2252.8462596732588</v>
      </c>
      <c r="R6" s="30">
        <v>1646.5256233877899</v>
      </c>
      <c r="S6" s="30">
        <v>1608.527687016337</v>
      </c>
      <c r="T6" s="30">
        <v>1845.1116938950986</v>
      </c>
      <c r="U6" s="30">
        <v>1699.4773000859846</v>
      </c>
      <c r="V6" s="30">
        <v>1628.8926053310399</v>
      </c>
      <c r="W6" s="30">
        <v>1345.1129836629407</v>
      </c>
      <c r="X6" s="30">
        <v>1550.5159071367152</v>
      </c>
    </row>
    <row r="7" spans="1:24" ht="11.25" customHeight="1" x14ac:dyDescent="0.2">
      <c r="A7" s="39" t="s">
        <v>9</v>
      </c>
      <c r="B7" s="23" t="s">
        <v>10</v>
      </c>
      <c r="C7" s="30">
        <v>5399.3041272570927</v>
      </c>
      <c r="D7" s="30">
        <v>5353.0044711951832</v>
      </c>
      <c r="E7" s="30">
        <v>4874.3657781599304</v>
      </c>
      <c r="F7" s="30">
        <v>5677.1612209802233</v>
      </c>
      <c r="G7" s="30">
        <v>5781.8987102321571</v>
      </c>
      <c r="H7" s="30">
        <v>6059.6092863284603</v>
      </c>
      <c r="I7" s="30">
        <v>6299.073086844367</v>
      </c>
      <c r="J7" s="30">
        <v>5998.0466036113503</v>
      </c>
      <c r="K7" s="30">
        <v>5718.9082545141864</v>
      </c>
      <c r="L7" s="30">
        <v>3128.1730868443674</v>
      </c>
      <c r="M7" s="30">
        <v>6598.4234737747202</v>
      </c>
      <c r="N7" s="30">
        <v>5692.7049011177978</v>
      </c>
      <c r="O7" s="30">
        <v>5770.6308684436799</v>
      </c>
      <c r="P7" s="30">
        <v>5572.3613929492685</v>
      </c>
      <c r="Q7" s="30">
        <v>6566.1422184006869</v>
      </c>
      <c r="R7" s="30">
        <v>7203.1291487532253</v>
      </c>
      <c r="S7" s="30">
        <v>7851.7806534823721</v>
      </c>
      <c r="T7" s="30">
        <v>8112.6185726569229</v>
      </c>
      <c r="U7" s="30">
        <v>7813.936715391229</v>
      </c>
      <c r="V7" s="30">
        <v>7497.1393809114361</v>
      </c>
      <c r="W7" s="30">
        <v>5966.2257093723128</v>
      </c>
      <c r="X7" s="30">
        <v>9701.789079965607</v>
      </c>
    </row>
    <row r="8" spans="1:24" ht="11.25" customHeight="1" x14ac:dyDescent="0.2">
      <c r="A8" s="40" t="s">
        <v>343</v>
      </c>
      <c r="B8" s="41" t="s">
        <v>344</v>
      </c>
      <c r="C8" s="42">
        <f t="shared" ref="C8" si="63">SUM(C9:C10)</f>
        <v>0</v>
      </c>
      <c r="D8" s="42">
        <f t="shared" ref="D8" si="64">SUM(D9:D10)</f>
        <v>0</v>
      </c>
      <c r="E8" s="42">
        <f t="shared" ref="E8" si="65">SUM(E9:E10)</f>
        <v>0</v>
      </c>
      <c r="F8" s="42">
        <f t="shared" ref="F8" si="66">SUM(F9:F10)</f>
        <v>0</v>
      </c>
      <c r="G8" s="42">
        <f t="shared" ref="G8" si="67">SUM(G9:G10)</f>
        <v>0</v>
      </c>
      <c r="H8" s="42">
        <f t="shared" ref="H8" si="68">SUM(H9:H10)</f>
        <v>0</v>
      </c>
      <c r="I8" s="42">
        <f t="shared" ref="I8" si="69">SUM(I9:I10)</f>
        <v>0</v>
      </c>
      <c r="J8" s="42">
        <f t="shared" ref="J8" si="70">SUM(J9:J10)</f>
        <v>0</v>
      </c>
      <c r="K8" s="42">
        <f t="shared" ref="K8" si="71">SUM(K9:K10)</f>
        <v>0</v>
      </c>
      <c r="L8" s="42">
        <f t="shared" ref="L8" si="72">SUM(L9:L10)</f>
        <v>0</v>
      </c>
      <c r="M8" s="42">
        <f t="shared" ref="M8" si="73">SUM(M9:M10)</f>
        <v>0</v>
      </c>
      <c r="N8" s="42">
        <f t="shared" ref="N8" si="74">SUM(N9:N10)</f>
        <v>42.227944969905423</v>
      </c>
      <c r="O8" s="42">
        <f t="shared" ref="O8" si="75">SUM(O9:O10)</f>
        <v>4.4663800515907139</v>
      </c>
      <c r="P8" s="42">
        <f t="shared" ref="P8" si="76">SUM(P9:P10)</f>
        <v>13.80533104041273</v>
      </c>
      <c r="Q8" s="42">
        <f t="shared" ref="Q8" si="77">SUM(Q9:Q10)</f>
        <v>0.81203783319002576</v>
      </c>
      <c r="R8" s="42">
        <f t="shared" ref="R8" si="78">SUM(R9:R10)</f>
        <v>0.81203783319002576</v>
      </c>
      <c r="S8" s="42">
        <f t="shared" ref="S8" si="79">SUM(S9:S10)</f>
        <v>0.40601891659501288</v>
      </c>
      <c r="T8" s="42">
        <f t="shared" ref="T8" si="80">SUM(T9:T10)</f>
        <v>0</v>
      </c>
      <c r="U8" s="42">
        <f t="shared" ref="U8" si="81">SUM(U9:U10)</f>
        <v>0</v>
      </c>
      <c r="V8" s="42">
        <f t="shared" ref="V8" si="82">SUM(V9:V10)</f>
        <v>0</v>
      </c>
      <c r="W8" s="42">
        <f t="shared" ref="W8:X8" si="83">SUM(W9:W10)</f>
        <v>0</v>
      </c>
      <c r="X8" s="42">
        <f t="shared" si="83"/>
        <v>0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42.227944969905423</v>
      </c>
      <c r="O10" s="30">
        <v>4.4663800515907139</v>
      </c>
      <c r="P10" s="30">
        <v>13.80533104041273</v>
      </c>
      <c r="Q10" s="30">
        <v>0.81203783319002576</v>
      </c>
      <c r="R10" s="30">
        <v>0.81203783319002576</v>
      </c>
      <c r="S10" s="30">
        <v>0.40601891659501288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" si="84">SUM(C12:C16)</f>
        <v>28910.626311263968</v>
      </c>
      <c r="D11" s="42">
        <f t="shared" ref="D11" si="85">SUM(D12:D16)</f>
        <v>28118.863929492687</v>
      </c>
      <c r="E11" s="42">
        <f t="shared" ref="E11" si="86">SUM(E12:E16)</f>
        <v>27907.505932932072</v>
      </c>
      <c r="F11" s="42">
        <f t="shared" ref="F11" si="87">SUM(F12:F16)</f>
        <v>28316.252880481505</v>
      </c>
      <c r="G11" s="42">
        <f t="shared" ref="G11" si="88">SUM(G12:G16)</f>
        <v>28407.352622527942</v>
      </c>
      <c r="H11" s="42">
        <f t="shared" ref="H11" si="89">SUM(H12:H16)</f>
        <v>26718.719948409285</v>
      </c>
      <c r="I11" s="42">
        <f t="shared" ref="I11" si="90">SUM(I12:I16)</f>
        <v>27037.578503869303</v>
      </c>
      <c r="J11" s="42">
        <f t="shared" ref="J11" si="91">SUM(J12:J16)</f>
        <v>27658.582373172827</v>
      </c>
      <c r="K11" s="42">
        <f t="shared" ref="K11" si="92">SUM(K12:K16)</f>
        <v>25937.936543422184</v>
      </c>
      <c r="L11" s="42">
        <f t="shared" ref="L11" si="93">SUM(L12:L16)</f>
        <v>18611.388306104898</v>
      </c>
      <c r="M11" s="42">
        <f t="shared" ref="M11" si="94">SUM(M12:M16)</f>
        <v>23212.341272570935</v>
      </c>
      <c r="N11" s="42">
        <f t="shared" ref="N11" si="95">SUM(N12:N16)</f>
        <v>22410.580825451416</v>
      </c>
      <c r="O11" s="42">
        <f t="shared" ref="O11" si="96">SUM(O12:O16)</f>
        <v>21367.518744625966</v>
      </c>
      <c r="P11" s="42">
        <f t="shared" ref="P11" si="97">SUM(P12:P16)</f>
        <v>20781.796818572653</v>
      </c>
      <c r="Q11" s="42">
        <f t="shared" ref="Q11" si="98">SUM(Q12:Q16)</f>
        <v>20860.971109200345</v>
      </c>
      <c r="R11" s="42">
        <f t="shared" ref="R11" si="99">SUM(R12:R16)</f>
        <v>20153.489853826311</v>
      </c>
      <c r="S11" s="42">
        <f t="shared" ref="S11" si="100">SUM(S12:S16)</f>
        <v>19934.80713671539</v>
      </c>
      <c r="T11" s="42">
        <f t="shared" ref="T11" si="101">SUM(T12:T16)</f>
        <v>20200.67308684437</v>
      </c>
      <c r="U11" s="42">
        <f t="shared" ref="U11" si="102">SUM(U12:U16)</f>
        <v>20127.931900257958</v>
      </c>
      <c r="V11" s="42">
        <f t="shared" ref="V11" si="103">SUM(V12:V16)</f>
        <v>19038.160017196908</v>
      </c>
      <c r="W11" s="42">
        <f t="shared" ref="W11:X11" si="104">SUM(W12:W16)</f>
        <v>16656.247119518488</v>
      </c>
      <c r="X11" s="42">
        <f t="shared" si="104"/>
        <v>19505.53525365434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3.8214961306964752</v>
      </c>
      <c r="O12" s="30">
        <v>2.2929492691315558</v>
      </c>
      <c r="P12" s="30">
        <v>2.2929492691315558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</row>
    <row r="13" spans="1:24" ht="11.25" customHeight="1" x14ac:dyDescent="0.2">
      <c r="A13" s="39" t="s">
        <v>17</v>
      </c>
      <c r="B13" s="23" t="s">
        <v>18</v>
      </c>
      <c r="C13" s="30">
        <v>28882.058469475491</v>
      </c>
      <c r="D13" s="30">
        <v>28089.573043852102</v>
      </c>
      <c r="E13" s="30">
        <v>27878.226827171107</v>
      </c>
      <c r="F13" s="30">
        <v>28294.829836629397</v>
      </c>
      <c r="G13" s="30">
        <v>28387.35846947549</v>
      </c>
      <c r="H13" s="30">
        <v>26704.436973344797</v>
      </c>
      <c r="I13" s="30">
        <v>27025.438005159071</v>
      </c>
      <c r="J13" s="30">
        <v>27616.939638865002</v>
      </c>
      <c r="K13" s="30">
        <v>25885.796474634564</v>
      </c>
      <c r="L13" s="30">
        <v>18561.684092863281</v>
      </c>
      <c r="M13" s="30">
        <v>23183.228632846087</v>
      </c>
      <c r="N13" s="30">
        <v>22373.60352536543</v>
      </c>
      <c r="O13" s="30">
        <v>21331.756835769556</v>
      </c>
      <c r="P13" s="30">
        <v>20741.752708512464</v>
      </c>
      <c r="Q13" s="30">
        <v>20827.868959587275</v>
      </c>
      <c r="R13" s="30">
        <v>20153.085726569218</v>
      </c>
      <c r="S13" s="30">
        <v>19934.80713671539</v>
      </c>
      <c r="T13" s="30">
        <v>20200.67308684437</v>
      </c>
      <c r="U13" s="30">
        <v>20102.038950988826</v>
      </c>
      <c r="V13" s="30">
        <v>19014.939896818574</v>
      </c>
      <c r="W13" s="30">
        <v>16653.514961306966</v>
      </c>
      <c r="X13" s="30">
        <v>19505.53525365434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30.930524505588991</v>
      </c>
      <c r="K15" s="30">
        <v>52.140068787618233</v>
      </c>
      <c r="L15" s="30">
        <v>49.7042132416165</v>
      </c>
      <c r="M15" s="30">
        <v>29.112639724849519</v>
      </c>
      <c r="N15" s="30">
        <v>22.648495270851239</v>
      </c>
      <c r="O15" s="30">
        <v>31.852450558899399</v>
      </c>
      <c r="P15" s="30">
        <v>33.709888220120376</v>
      </c>
      <c r="Q15" s="30">
        <v>32.698022355975922</v>
      </c>
      <c r="R15" s="30">
        <v>0</v>
      </c>
      <c r="S15" s="30">
        <v>0</v>
      </c>
      <c r="T15" s="30">
        <v>0</v>
      </c>
      <c r="U15" s="30">
        <v>25.892949269131549</v>
      </c>
      <c r="V15" s="30">
        <v>23.220120378331899</v>
      </c>
      <c r="W15" s="30">
        <v>2.7321582115219258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28.56784178847807</v>
      </c>
      <c r="D16" s="30">
        <v>29.29088564058469</v>
      </c>
      <c r="E16" s="30">
        <v>29.279105760963031</v>
      </c>
      <c r="F16" s="30">
        <v>21.42304385210662</v>
      </c>
      <c r="G16" s="30">
        <v>19.99415305245056</v>
      </c>
      <c r="H16" s="30">
        <v>14.28297506448839</v>
      </c>
      <c r="I16" s="30">
        <v>12.14049871023216</v>
      </c>
      <c r="J16" s="30">
        <v>10.7122098022356</v>
      </c>
      <c r="K16" s="30">
        <v>0</v>
      </c>
      <c r="L16" s="30">
        <v>0</v>
      </c>
      <c r="M16" s="30">
        <v>0</v>
      </c>
      <c r="N16" s="30">
        <v>10.507308684436801</v>
      </c>
      <c r="O16" s="30">
        <v>1.616509028374892</v>
      </c>
      <c r="P16" s="30">
        <v>4.041272570937231</v>
      </c>
      <c r="Q16" s="30">
        <v>0.4041272570937231</v>
      </c>
      <c r="R16" s="30">
        <v>0.4041272570937231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" si="105">SUM(C18:C21)</f>
        <v>0</v>
      </c>
      <c r="D17" s="31">
        <f t="shared" ref="D17" si="106">SUM(D18:D21)</f>
        <v>0</v>
      </c>
      <c r="E17" s="31">
        <f t="shared" ref="E17" si="107">SUM(E18:E21)</f>
        <v>0</v>
      </c>
      <c r="F17" s="31">
        <f t="shared" ref="F17" si="108">SUM(F18:F21)</f>
        <v>0</v>
      </c>
      <c r="G17" s="31">
        <f t="shared" ref="G17" si="109">SUM(G18:G21)</f>
        <v>0</v>
      </c>
      <c r="H17" s="31">
        <f t="shared" ref="H17" si="110">SUM(H18:H21)</f>
        <v>0</v>
      </c>
      <c r="I17" s="31">
        <f t="shared" ref="I17" si="111">SUM(I18:I21)</f>
        <v>0</v>
      </c>
      <c r="J17" s="31">
        <f t="shared" ref="J17" si="112">SUM(J18:J21)</f>
        <v>0</v>
      </c>
      <c r="K17" s="31">
        <f t="shared" ref="K17" si="113">SUM(K18:K21)</f>
        <v>0</v>
      </c>
      <c r="L17" s="31">
        <f t="shared" ref="L17" si="114">SUM(L18:L21)</f>
        <v>0</v>
      </c>
      <c r="M17" s="31">
        <f t="shared" ref="M17" si="115">SUM(M18:M21)</f>
        <v>0</v>
      </c>
      <c r="N17" s="31">
        <f t="shared" ref="N17" si="116">SUM(N18:N21)</f>
        <v>0</v>
      </c>
      <c r="O17" s="31">
        <f t="shared" ref="O17" si="117">SUM(O18:O21)</f>
        <v>0</v>
      </c>
      <c r="P17" s="31">
        <f t="shared" ref="P17" si="118">SUM(P18:P21)</f>
        <v>0</v>
      </c>
      <c r="Q17" s="31">
        <f t="shared" ref="Q17" si="119">SUM(Q18:Q21)</f>
        <v>0</v>
      </c>
      <c r="R17" s="31">
        <f t="shared" ref="R17" si="120">SUM(R18:R21)</f>
        <v>0</v>
      </c>
      <c r="S17" s="31">
        <f t="shared" ref="S17" si="121">SUM(S18:S21)</f>
        <v>0</v>
      </c>
      <c r="T17" s="31">
        <f t="shared" ref="T17" si="122">SUM(T18:T21)</f>
        <v>0</v>
      </c>
      <c r="U17" s="31">
        <f t="shared" ref="U17" si="123">SUM(U18:U21)</f>
        <v>0</v>
      </c>
      <c r="V17" s="31">
        <f t="shared" ref="V17" si="124">SUM(V18:V21)</f>
        <v>0</v>
      </c>
      <c r="W17" s="31">
        <f t="shared" ref="W17:X17" si="125">SUM(W18:W21)</f>
        <v>0</v>
      </c>
      <c r="X17" s="31">
        <f t="shared" si="125"/>
        <v>0</v>
      </c>
    </row>
    <row r="18" spans="1:24" ht="11.25" customHeight="1" x14ac:dyDescent="0.2">
      <c r="A18" s="22" t="s">
        <v>27</v>
      </c>
      <c r="B18" s="23" t="s">
        <v>28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" si="126">SUM(C23:C24)</f>
        <v>0</v>
      </c>
      <c r="D22" s="31">
        <f t="shared" ref="D22" si="127">SUM(D23:D24)</f>
        <v>0</v>
      </c>
      <c r="E22" s="31">
        <f t="shared" ref="E22" si="128">SUM(E23:E24)</f>
        <v>0</v>
      </c>
      <c r="F22" s="31">
        <f t="shared" ref="F22" si="129">SUM(F23:F24)</f>
        <v>0</v>
      </c>
      <c r="G22" s="31">
        <f t="shared" ref="G22" si="130">SUM(G23:G24)</f>
        <v>0</v>
      </c>
      <c r="H22" s="31">
        <f t="shared" ref="H22" si="131">SUM(H23:H24)</f>
        <v>0</v>
      </c>
      <c r="I22" s="31">
        <f t="shared" ref="I22" si="132">SUM(I23:I24)</f>
        <v>0</v>
      </c>
      <c r="J22" s="31">
        <f t="shared" ref="J22" si="133">SUM(J23:J24)</f>
        <v>0</v>
      </c>
      <c r="K22" s="31">
        <f t="shared" ref="K22" si="134">SUM(K23:K24)</f>
        <v>0</v>
      </c>
      <c r="L22" s="31">
        <f t="shared" ref="L22" si="135">SUM(L23:L24)</f>
        <v>0</v>
      </c>
      <c r="M22" s="31">
        <f t="shared" ref="M22" si="136">SUM(M23:M24)</f>
        <v>0</v>
      </c>
      <c r="N22" s="31">
        <f t="shared" ref="N22" si="137">SUM(N23:N24)</f>
        <v>0</v>
      </c>
      <c r="O22" s="31">
        <f t="shared" ref="O22" si="138">SUM(O23:O24)</f>
        <v>0</v>
      </c>
      <c r="P22" s="31">
        <f t="shared" ref="P22" si="139">SUM(P23:P24)</f>
        <v>0</v>
      </c>
      <c r="Q22" s="31">
        <f t="shared" ref="Q22" si="140">SUM(Q23:Q24)</f>
        <v>0</v>
      </c>
      <c r="R22" s="31">
        <f t="shared" ref="R22" si="141">SUM(R23:R24)</f>
        <v>0</v>
      </c>
      <c r="S22" s="31">
        <f t="shared" ref="S22" si="142">SUM(S23:S24)</f>
        <v>0</v>
      </c>
      <c r="T22" s="31">
        <f t="shared" ref="T22" si="143">SUM(T23:T24)</f>
        <v>0</v>
      </c>
      <c r="U22" s="31">
        <f t="shared" ref="U22" si="144">SUM(U23:U24)</f>
        <v>0</v>
      </c>
      <c r="V22" s="31">
        <f t="shared" ref="V22" si="145">SUM(V23:V24)</f>
        <v>0</v>
      </c>
      <c r="W22" s="31">
        <f t="shared" ref="W22:X22" si="146">SUM(W23:W24)</f>
        <v>0</v>
      </c>
      <c r="X22" s="31">
        <f t="shared" si="146"/>
        <v>0</v>
      </c>
    </row>
    <row r="23" spans="1:24" ht="11.25" customHeight="1" x14ac:dyDescent="0.2">
      <c r="A23" s="22" t="s">
        <v>37</v>
      </c>
      <c r="B23" s="23" t="s">
        <v>38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47">SUM(C27,C33)</f>
        <v>1321.6963886500428</v>
      </c>
      <c r="D26" s="31">
        <f t="shared" ref="D26" si="148">SUM(D27,D33)</f>
        <v>1517.7944969905411</v>
      </c>
      <c r="E26" s="31">
        <f t="shared" ref="E26" si="149">SUM(E27,E33)</f>
        <v>1218.2969045571797</v>
      </c>
      <c r="F26" s="31">
        <f t="shared" ref="F26" si="150">SUM(F27,F33)</f>
        <v>1438.1453998280308</v>
      </c>
      <c r="G26" s="31">
        <f t="shared" ref="G26" si="151">SUM(G27,G33)</f>
        <v>1450.4517626827169</v>
      </c>
      <c r="H26" s="31">
        <f t="shared" ref="H26" si="152">SUM(H27,H33)</f>
        <v>1270.7483233018056</v>
      </c>
      <c r="I26" s="31">
        <f t="shared" ref="I26" si="153">SUM(I27,I33)</f>
        <v>1154.0952708512468</v>
      </c>
      <c r="J26" s="31">
        <f t="shared" ref="J26" si="154">SUM(J27,J33)</f>
        <v>1154.5209802235595</v>
      </c>
      <c r="K26" s="31">
        <f t="shared" ref="K26" si="155">SUM(K27,K33)</f>
        <v>1072.8302665520207</v>
      </c>
      <c r="L26" s="31">
        <f t="shared" ref="L26" si="156">SUM(L27,L33)</f>
        <v>522.81900257953555</v>
      </c>
      <c r="M26" s="31">
        <f t="shared" ref="M26" si="157">SUM(M27,M33)</f>
        <v>711.63284608770425</v>
      </c>
      <c r="N26" s="31">
        <f t="shared" ref="N26" si="158">SUM(N27,N33)</f>
        <v>666.67222699914009</v>
      </c>
      <c r="O26" s="31">
        <f t="shared" ref="O26" si="159">SUM(O27,O33)</f>
        <v>461.67893379191736</v>
      </c>
      <c r="P26" s="31">
        <f t="shared" ref="P26" si="160">SUM(P27,P33)</f>
        <v>443.78306104901117</v>
      </c>
      <c r="Q26" s="31">
        <f t="shared" ref="Q26" si="161">SUM(Q27,Q33)</f>
        <v>391.52785898538258</v>
      </c>
      <c r="R26" s="31">
        <f t="shared" ref="R26" si="162">SUM(R27,R33)</f>
        <v>237.30945829750647</v>
      </c>
      <c r="S26" s="31">
        <f t="shared" ref="S26" si="163">SUM(S27,S33)</f>
        <v>46.603439380911439</v>
      </c>
      <c r="T26" s="31">
        <f t="shared" ref="T26" si="164">SUM(T27,T33)</f>
        <v>27.437919174548576</v>
      </c>
      <c r="U26" s="31">
        <f t="shared" ref="U26" si="165">SUM(U27,U33)</f>
        <v>43.522098022355976</v>
      </c>
      <c r="V26" s="31">
        <f t="shared" ref="V26" si="166">SUM(V27,V33)</f>
        <v>33.841186586414445</v>
      </c>
      <c r="W26" s="31">
        <f t="shared" ref="W26:X26" si="167">SUM(W27,W33)</f>
        <v>27.963714531384355</v>
      </c>
      <c r="X26" s="31">
        <f t="shared" si="167"/>
        <v>26.133190025795351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" si="168">SUM(C28:C32)</f>
        <v>0</v>
      </c>
      <c r="D27" s="42">
        <f t="shared" ref="D27" si="169">SUM(D28:D32)</f>
        <v>0</v>
      </c>
      <c r="E27" s="42">
        <f t="shared" ref="E27" si="170">SUM(E28:E32)</f>
        <v>0</v>
      </c>
      <c r="F27" s="42">
        <f t="shared" ref="F27" si="171">SUM(F28:F32)</f>
        <v>0</v>
      </c>
      <c r="G27" s="42">
        <f t="shared" ref="G27" si="172">SUM(G28:G32)</f>
        <v>0</v>
      </c>
      <c r="H27" s="42">
        <f t="shared" ref="H27" si="173">SUM(H28:H32)</f>
        <v>0</v>
      </c>
      <c r="I27" s="42">
        <f t="shared" ref="I27" si="174">SUM(I28:I32)</f>
        <v>0</v>
      </c>
      <c r="J27" s="42">
        <f t="shared" ref="J27" si="175">SUM(J28:J32)</f>
        <v>0</v>
      </c>
      <c r="K27" s="42">
        <f t="shared" ref="K27" si="176">SUM(K28:K32)</f>
        <v>0</v>
      </c>
      <c r="L27" s="42">
        <f t="shared" ref="L27" si="177">SUM(L28:L32)</f>
        <v>0</v>
      </c>
      <c r="M27" s="42">
        <f t="shared" ref="M27" si="178">SUM(M28:M32)</f>
        <v>0</v>
      </c>
      <c r="N27" s="42">
        <f t="shared" ref="N27" si="179">SUM(N28:N32)</f>
        <v>0</v>
      </c>
      <c r="O27" s="42">
        <f t="shared" ref="O27" si="180">SUM(O28:O32)</f>
        <v>0</v>
      </c>
      <c r="P27" s="42">
        <f t="shared" ref="P27" si="181">SUM(P28:P32)</f>
        <v>0</v>
      </c>
      <c r="Q27" s="42">
        <f t="shared" ref="Q27" si="182">SUM(Q28:Q32)</f>
        <v>0</v>
      </c>
      <c r="R27" s="42">
        <f t="shared" ref="R27" si="183">SUM(R28:R32)</f>
        <v>0</v>
      </c>
      <c r="S27" s="42">
        <f t="shared" ref="S27" si="184">SUM(S28:S32)</f>
        <v>0</v>
      </c>
      <c r="T27" s="42">
        <f t="shared" ref="T27" si="185">SUM(T28:T32)</f>
        <v>0</v>
      </c>
      <c r="U27" s="42">
        <f t="shared" ref="U27" si="186">SUM(U28:U32)</f>
        <v>0</v>
      </c>
      <c r="V27" s="42">
        <f t="shared" ref="V27" si="187">SUM(V28:V32)</f>
        <v>0</v>
      </c>
      <c r="W27" s="42">
        <f t="shared" ref="W27:X27" si="188">SUM(W28:W32)</f>
        <v>0</v>
      </c>
      <c r="X27" s="42">
        <f t="shared" si="188"/>
        <v>0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" si="189">SUM(C34:C50)</f>
        <v>1321.6963886500428</v>
      </c>
      <c r="D33" s="42">
        <f t="shared" ref="D33" si="190">SUM(D34:D50)</f>
        <v>1517.7944969905411</v>
      </c>
      <c r="E33" s="42">
        <f t="shared" ref="E33" si="191">SUM(E34:E50)</f>
        <v>1218.2969045571797</v>
      </c>
      <c r="F33" s="42">
        <f t="shared" ref="F33" si="192">SUM(F34:F50)</f>
        <v>1438.1453998280308</v>
      </c>
      <c r="G33" s="42">
        <f t="shared" ref="G33" si="193">SUM(G34:G50)</f>
        <v>1450.4517626827169</v>
      </c>
      <c r="H33" s="42">
        <f t="shared" ref="H33" si="194">SUM(H34:H50)</f>
        <v>1270.7483233018056</v>
      </c>
      <c r="I33" s="42">
        <f t="shared" ref="I33" si="195">SUM(I34:I50)</f>
        <v>1154.0952708512468</v>
      </c>
      <c r="J33" s="42">
        <f t="shared" ref="J33" si="196">SUM(J34:J50)</f>
        <v>1154.5209802235595</v>
      </c>
      <c r="K33" s="42">
        <f t="shared" ref="K33" si="197">SUM(K34:K50)</f>
        <v>1072.8302665520207</v>
      </c>
      <c r="L33" s="42">
        <f t="shared" ref="L33" si="198">SUM(L34:L50)</f>
        <v>522.81900257953555</v>
      </c>
      <c r="M33" s="42">
        <f t="shared" ref="M33" si="199">SUM(M34:M50)</f>
        <v>711.63284608770425</v>
      </c>
      <c r="N33" s="42">
        <f t="shared" ref="N33" si="200">SUM(N34:N50)</f>
        <v>666.67222699914009</v>
      </c>
      <c r="O33" s="42">
        <f t="shared" ref="O33" si="201">SUM(O34:O50)</f>
        <v>461.67893379191736</v>
      </c>
      <c r="P33" s="42">
        <f t="shared" ref="P33" si="202">SUM(P34:P50)</f>
        <v>443.78306104901117</v>
      </c>
      <c r="Q33" s="42">
        <f t="shared" ref="Q33" si="203">SUM(Q34:Q50)</f>
        <v>391.52785898538258</v>
      </c>
      <c r="R33" s="42">
        <f t="shared" ref="R33" si="204">SUM(R34:R50)</f>
        <v>237.30945829750647</v>
      </c>
      <c r="S33" s="42">
        <f t="shared" ref="S33" si="205">SUM(S34:S50)</f>
        <v>46.603439380911439</v>
      </c>
      <c r="T33" s="42">
        <f t="shared" ref="T33" si="206">SUM(T34:T50)</f>
        <v>27.437919174548576</v>
      </c>
      <c r="U33" s="42">
        <f t="shared" ref="U33" si="207">SUM(U34:U50)</f>
        <v>43.522098022355976</v>
      </c>
      <c r="V33" s="42">
        <f t="shared" ref="V33" si="208">SUM(V34:V50)</f>
        <v>33.841186586414445</v>
      </c>
      <c r="W33" s="42">
        <f t="shared" ref="W33:X33" si="209">SUM(W34:W50)</f>
        <v>27.963714531384355</v>
      </c>
      <c r="X33" s="42">
        <f t="shared" si="209"/>
        <v>26.133190025795351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0.2329320722269991</v>
      </c>
      <c r="U36" s="30">
        <v>8.6758383490971605E-2</v>
      </c>
      <c r="V36" s="30">
        <v>4.7205503009458298E-2</v>
      </c>
      <c r="W36" s="30">
        <v>0</v>
      </c>
      <c r="X36" s="30">
        <v>0</v>
      </c>
    </row>
    <row r="37" spans="1:24" ht="11.25" customHeight="1" x14ac:dyDescent="0.2">
      <c r="A37" s="39" t="s">
        <v>61</v>
      </c>
      <c r="B37" s="23" t="s">
        <v>62</v>
      </c>
      <c r="C37" s="30">
        <v>0</v>
      </c>
      <c r="D37" s="30">
        <v>0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</row>
    <row r="41" spans="1:24" ht="11.25" customHeight="1" x14ac:dyDescent="0.2">
      <c r="A41" s="39" t="s">
        <v>69</v>
      </c>
      <c r="B41" s="23" t="s">
        <v>70</v>
      </c>
      <c r="C41" s="30">
        <v>0</v>
      </c>
      <c r="D41" s="30">
        <v>0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</row>
    <row r="42" spans="1:24" ht="11.25" customHeight="1" x14ac:dyDescent="0.2">
      <c r="A42" s="39" t="s">
        <v>71</v>
      </c>
      <c r="B42" s="23" t="s">
        <v>72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8.4436801375752352E-2</v>
      </c>
      <c r="U43" s="30">
        <v>1.3241616509028369E-2</v>
      </c>
      <c r="V43" s="30">
        <v>0</v>
      </c>
      <c r="W43" s="30">
        <v>0</v>
      </c>
      <c r="X43" s="30">
        <v>0</v>
      </c>
    </row>
    <row r="44" spans="1:24" ht="11.25" customHeight="1" x14ac:dyDescent="0.2">
      <c r="A44" s="39" t="s">
        <v>75</v>
      </c>
      <c r="B44" s="23" t="s">
        <v>76</v>
      </c>
      <c r="C44" s="30">
        <v>1321.6963886500428</v>
      </c>
      <c r="D44" s="30">
        <v>1517.7944969905411</v>
      </c>
      <c r="E44" s="30">
        <v>1218.2969045571797</v>
      </c>
      <c r="F44" s="30">
        <v>1438.1453998280308</v>
      </c>
      <c r="G44" s="30">
        <v>1450.4517626827169</v>
      </c>
      <c r="H44" s="30">
        <v>1270.7483233018056</v>
      </c>
      <c r="I44" s="30">
        <v>1154.0952708512468</v>
      </c>
      <c r="J44" s="30">
        <v>1154.5209802235595</v>
      </c>
      <c r="K44" s="30">
        <v>1072.8302665520207</v>
      </c>
      <c r="L44" s="30">
        <v>522.81900257953555</v>
      </c>
      <c r="M44" s="30">
        <v>711.63284608770425</v>
      </c>
      <c r="N44" s="30">
        <v>666.67222699914009</v>
      </c>
      <c r="O44" s="30">
        <v>461.67893379191736</v>
      </c>
      <c r="P44" s="30">
        <v>443.78306104901117</v>
      </c>
      <c r="Q44" s="30">
        <v>391.52785898538258</v>
      </c>
      <c r="R44" s="30">
        <v>237.30945829750647</v>
      </c>
      <c r="S44" s="30">
        <v>46.603439380911439</v>
      </c>
      <c r="T44" s="30">
        <v>27.120550300945823</v>
      </c>
      <c r="U44" s="30">
        <v>43.422098022355975</v>
      </c>
      <c r="V44" s="30">
        <v>33.793981083404987</v>
      </c>
      <c r="W44" s="30">
        <v>27.963714531384355</v>
      </c>
      <c r="X44" s="30">
        <v>26.133190025795351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</row>
    <row r="51" spans="1:24" ht="11.25" customHeight="1" x14ac:dyDescent="0.2">
      <c r="A51" s="24" t="s">
        <v>89</v>
      </c>
      <c r="B51" s="25" t="s">
        <v>90</v>
      </c>
      <c r="C51" s="31">
        <v>0</v>
      </c>
      <c r="D51" s="31">
        <v>0</v>
      </c>
      <c r="E51" s="31">
        <v>0</v>
      </c>
      <c r="F51" s="31">
        <v>0</v>
      </c>
      <c r="G51" s="31">
        <v>59.479793637145313</v>
      </c>
      <c r="H51" s="31">
        <v>48.538263112639719</v>
      </c>
      <c r="I51" s="31">
        <v>38.413585554600168</v>
      </c>
      <c r="J51" s="31">
        <v>36.027515047291487</v>
      </c>
      <c r="K51" s="31">
        <v>30.717970765262251</v>
      </c>
      <c r="L51" s="31">
        <v>9.4153052450558885</v>
      </c>
      <c r="M51" s="31">
        <v>35.705073086844372</v>
      </c>
      <c r="N51" s="31">
        <v>28.030954428202921</v>
      </c>
      <c r="O51" s="31">
        <v>7.8890799656061903</v>
      </c>
      <c r="P51" s="31">
        <v>8.8564058469475491</v>
      </c>
      <c r="Q51" s="31">
        <v>14.402407566638001</v>
      </c>
      <c r="R51" s="31">
        <v>33.297506448839208</v>
      </c>
      <c r="S51" s="31">
        <v>12.36027515047291</v>
      </c>
      <c r="T51" s="31">
        <v>32.76010318142734</v>
      </c>
      <c r="U51" s="31">
        <v>41.852966466036108</v>
      </c>
      <c r="V51" s="31">
        <v>29.621668099742049</v>
      </c>
      <c r="W51" s="31">
        <v>51.977472055030091</v>
      </c>
      <c r="X51" s="31">
        <v>45.486414445399816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" si="210">SUM(C53:C70)</f>
        <v>0</v>
      </c>
      <c r="D52" s="31">
        <f t="shared" ref="D52" si="211">SUM(D53:D70)</f>
        <v>0</v>
      </c>
      <c r="E52" s="31">
        <f t="shared" ref="E52" si="212">SUM(E53:E70)</f>
        <v>0</v>
      </c>
      <c r="F52" s="31">
        <f t="shared" ref="F52" si="213">SUM(F53:F70)</f>
        <v>0</v>
      </c>
      <c r="G52" s="31">
        <f t="shared" ref="G52" si="214">SUM(G53:G70)</f>
        <v>0</v>
      </c>
      <c r="H52" s="31">
        <f t="shared" ref="H52" si="215">SUM(H53:H70)</f>
        <v>0</v>
      </c>
      <c r="I52" s="31">
        <f t="shared" ref="I52" si="216">SUM(I53:I70)</f>
        <v>0</v>
      </c>
      <c r="J52" s="31">
        <f t="shared" ref="J52" si="217">SUM(J53:J70)</f>
        <v>0</v>
      </c>
      <c r="K52" s="31">
        <f t="shared" ref="K52" si="218">SUM(K53:K70)</f>
        <v>0</v>
      </c>
      <c r="L52" s="31">
        <f t="shared" ref="L52" si="219">SUM(L53:L70)</f>
        <v>0</v>
      </c>
      <c r="M52" s="31">
        <f t="shared" ref="M52" si="220">SUM(M53:M70)</f>
        <v>0</v>
      </c>
      <c r="N52" s="31">
        <f t="shared" ref="N52" si="221">SUM(N53:N70)</f>
        <v>0</v>
      </c>
      <c r="O52" s="31">
        <f t="shared" ref="O52" si="222">SUM(O53:O70)</f>
        <v>0</v>
      </c>
      <c r="P52" s="31">
        <f t="shared" ref="P52" si="223">SUM(P53:P70)</f>
        <v>0</v>
      </c>
      <c r="Q52" s="31">
        <f t="shared" ref="Q52" si="224">SUM(Q53:Q70)</f>
        <v>0</v>
      </c>
      <c r="R52" s="31">
        <f t="shared" ref="R52" si="225">SUM(R53:R70)</f>
        <v>0</v>
      </c>
      <c r="S52" s="31">
        <f t="shared" ref="S52" si="226">SUM(S53:S70)</f>
        <v>0</v>
      </c>
      <c r="T52" s="31">
        <f t="shared" ref="T52" si="227">SUM(T53:T70)</f>
        <v>0</v>
      </c>
      <c r="U52" s="31">
        <f t="shared" ref="U52" si="228">SUM(U53:U70)</f>
        <v>1.5219260533104045E-2</v>
      </c>
      <c r="V52" s="31">
        <f t="shared" ref="V52" si="229">SUM(V53:V70)</f>
        <v>0.58753224419604466</v>
      </c>
      <c r="W52" s="31">
        <f t="shared" ref="W52:X52" si="230">SUM(W53:W70)</f>
        <v>0</v>
      </c>
      <c r="X52" s="31">
        <f t="shared" si="230"/>
        <v>0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1.4359415305245061E-2</v>
      </c>
      <c r="V60" s="30">
        <v>0.58753224419604466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8.5984522785898529E-4</v>
      </c>
      <c r="V66" s="30">
        <v>0</v>
      </c>
      <c r="W66" s="30">
        <v>0</v>
      </c>
      <c r="X66" s="30">
        <v>0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</row>
    <row r="70" spans="1:24" ht="11.25" customHeight="1" x14ac:dyDescent="0.2">
      <c r="A70" s="22" t="s">
        <v>127</v>
      </c>
      <c r="B70" s="23" t="s">
        <v>128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" si="231">SUM(C72:C73)</f>
        <v>0</v>
      </c>
      <c r="D71" s="31">
        <f t="shared" ref="D71" si="232">SUM(D72:D73)</f>
        <v>0</v>
      </c>
      <c r="E71" s="31">
        <f t="shared" ref="E71" si="233">SUM(E72:E73)</f>
        <v>0</v>
      </c>
      <c r="F71" s="31">
        <f t="shared" ref="F71" si="234">SUM(F72:F73)</f>
        <v>0</v>
      </c>
      <c r="G71" s="31">
        <f t="shared" ref="G71" si="235">SUM(G72:G73)</f>
        <v>0</v>
      </c>
      <c r="H71" s="31">
        <f t="shared" ref="H71" si="236">SUM(H72:H73)</f>
        <v>0</v>
      </c>
      <c r="I71" s="31">
        <f t="shared" ref="I71" si="237">SUM(I72:I73)</f>
        <v>0</v>
      </c>
      <c r="J71" s="31">
        <f t="shared" ref="J71" si="238">SUM(J72:J73)</f>
        <v>0</v>
      </c>
      <c r="K71" s="31">
        <f t="shared" ref="K71" si="239">SUM(K72:K73)</f>
        <v>0</v>
      </c>
      <c r="L71" s="31">
        <f t="shared" ref="L71" si="240">SUM(L72:L73)</f>
        <v>0</v>
      </c>
      <c r="M71" s="31">
        <f t="shared" ref="M71" si="241">SUM(M72:M73)</f>
        <v>0</v>
      </c>
      <c r="N71" s="31">
        <f t="shared" ref="N71" si="242">SUM(N72:N73)</f>
        <v>0</v>
      </c>
      <c r="O71" s="31">
        <f t="shared" ref="O71" si="243">SUM(O72:O73)</f>
        <v>0</v>
      </c>
      <c r="P71" s="31">
        <f t="shared" ref="P71" si="244">SUM(P72:P73)</f>
        <v>0</v>
      </c>
      <c r="Q71" s="31">
        <f t="shared" ref="Q71" si="245">SUM(Q72:Q73)</f>
        <v>0</v>
      </c>
      <c r="R71" s="31">
        <f t="shared" ref="R71" si="246">SUM(R72:R73)</f>
        <v>0</v>
      </c>
      <c r="S71" s="31">
        <f t="shared" ref="S71" si="247">SUM(S72:S73)</f>
        <v>0</v>
      </c>
      <c r="T71" s="31">
        <f t="shared" ref="T71" si="248">SUM(T72:T73)</f>
        <v>0</v>
      </c>
      <c r="U71" s="31">
        <f t="shared" ref="U71" si="249">SUM(U72:U73)</f>
        <v>0</v>
      </c>
      <c r="V71" s="31">
        <f t="shared" ref="V71" si="250">SUM(V72:V73)</f>
        <v>0</v>
      </c>
      <c r="W71" s="31">
        <f t="shared" ref="W71:X71" si="251">SUM(W72:W73)</f>
        <v>0</v>
      </c>
      <c r="X71" s="31">
        <f t="shared" si="251"/>
        <v>0</v>
      </c>
    </row>
    <row r="72" spans="1:24" ht="11.25" customHeight="1" x14ac:dyDescent="0.2">
      <c r="A72" s="22" t="s">
        <v>131</v>
      </c>
      <c r="B72" s="23" t="s">
        <v>132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0</v>
      </c>
      <c r="D75" s="31">
        <v>0</v>
      </c>
      <c r="E75" s="31">
        <v>0</v>
      </c>
      <c r="F75" s="31">
        <v>0</v>
      </c>
      <c r="G75" s="31">
        <v>0</v>
      </c>
      <c r="H75" s="31">
        <v>0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</row>
    <row r="76" spans="1:24" ht="11.25" customHeight="1" x14ac:dyDescent="0.2">
      <c r="A76" s="26" t="s">
        <v>139</v>
      </c>
      <c r="B76" s="27" t="s">
        <v>140</v>
      </c>
      <c r="C76" s="32">
        <v>0</v>
      </c>
      <c r="D76" s="32">
        <v>0</v>
      </c>
      <c r="E76" s="32">
        <v>0</v>
      </c>
      <c r="F76" s="32">
        <v>0</v>
      </c>
      <c r="G76" s="32">
        <v>0</v>
      </c>
      <c r="H76" s="32">
        <v>0</v>
      </c>
      <c r="I76" s="32">
        <v>0</v>
      </c>
      <c r="J76" s="32">
        <v>0</v>
      </c>
      <c r="K76" s="32">
        <v>0</v>
      </c>
      <c r="L76" s="32">
        <v>0</v>
      </c>
      <c r="M76" s="32">
        <v>0</v>
      </c>
      <c r="N76" s="32">
        <v>0</v>
      </c>
      <c r="O76" s="32">
        <v>0</v>
      </c>
      <c r="P76" s="32">
        <v>0</v>
      </c>
      <c r="Q76" s="32">
        <v>0</v>
      </c>
      <c r="R76" s="32">
        <v>0</v>
      </c>
      <c r="S76" s="32">
        <v>0</v>
      </c>
      <c r="T76" s="32">
        <v>0</v>
      </c>
      <c r="U76" s="32">
        <v>0</v>
      </c>
      <c r="V76" s="32">
        <v>0</v>
      </c>
      <c r="W76" s="32">
        <v>0</v>
      </c>
      <c r="X76" s="32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162</v>
      </c>
      <c r="B1" s="7" t="s">
        <v>320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741.55296646603597</v>
      </c>
      <c r="D2" s="28">
        <f t="shared" ref="D2" si="1">SUM(D3,D17,D22,D25,D26,D51,D52,D71,D74,D75,D76)</f>
        <v>657.93611349957007</v>
      </c>
      <c r="E2" s="28">
        <f t="shared" ref="E2" si="2">SUM(E3,E17,E22,E25,E26,E51,E52,E71,E74,E75,E76)</f>
        <v>652.43645743766115</v>
      </c>
      <c r="F2" s="28">
        <f t="shared" ref="F2" si="3">SUM(F3,F17,F22,F25,F26,F51,F52,F71,F74,F75,F76)</f>
        <v>651.45546001719686</v>
      </c>
      <c r="G2" s="28">
        <f t="shared" ref="G2" si="4">SUM(G3,G17,G22,G25,G26,G51,G52,G71,G74,G75,G76)</f>
        <v>625.55838349097166</v>
      </c>
      <c r="H2" s="28">
        <f t="shared" ref="H2" si="5">SUM(H3,H17,H22,H25,H26,H51,H52,H71,H74,H75,H76)</f>
        <v>609.71006018916592</v>
      </c>
      <c r="I2" s="28">
        <f t="shared" ref="I2" si="6">SUM(I3,I17,I22,I25,I26,I51,I52,I71,I74,I75,I76)</f>
        <v>664.98185726569204</v>
      </c>
      <c r="J2" s="28">
        <f t="shared" ref="J2" si="7">SUM(J3,J17,J22,J25,J26,J51,J52,J71,J74,J75,J76)</f>
        <v>562.79518486672396</v>
      </c>
      <c r="K2" s="28">
        <f t="shared" ref="K2" si="8">SUM(K3,K17,K22,K25,K26,K51,K52,K71,K74,K75,K76)</f>
        <v>618.6410146173688</v>
      </c>
      <c r="L2" s="28">
        <f t="shared" ref="L2" si="9">SUM(L3,L17,L22,L25,L26,L51,L52,L71,L74,L75,L76)</f>
        <v>583.44428202923461</v>
      </c>
      <c r="M2" s="28">
        <f t="shared" ref="M2" si="10">SUM(M3,M17,M22,M25,M26,M51,M52,M71,M74,M75,M76)</f>
        <v>707.33508168529647</v>
      </c>
      <c r="N2" s="28">
        <f t="shared" ref="N2" si="11">SUM(N3,N17,N22,N25,N26,N51,N52,N71,N74,N75,N76)</f>
        <v>699.7918314703353</v>
      </c>
      <c r="O2" s="28">
        <f t="shared" ref="O2" si="12">SUM(O3,O17,O22,O25,O26,O51,O52,O71,O74,O75,O76)</f>
        <v>661.20214961306965</v>
      </c>
      <c r="P2" s="28">
        <f t="shared" ref="P2" si="13">SUM(P3,P17,P22,P25,P26,P51,P52,P71,P74,P75,P76)</f>
        <v>587.59363714531389</v>
      </c>
      <c r="Q2" s="28">
        <f t="shared" ref="Q2" si="14">SUM(Q3,Q17,Q22,Q25,Q26,Q51,Q52,Q71,Q74,Q75,Q76)</f>
        <v>595.16603611349944</v>
      </c>
      <c r="R2" s="28">
        <f t="shared" ref="R2" si="15">SUM(R3,R17,R22,R25,R26,R51,R52,R71,R74,R75,R76)</f>
        <v>596.0693895098882</v>
      </c>
      <c r="S2" s="28">
        <f t="shared" ref="S2" si="16">SUM(S3,S17,S22,S25,S26,S51,S52,S71,S74,S75,S76)</f>
        <v>610.32012037833192</v>
      </c>
      <c r="T2" s="28">
        <f t="shared" ref="T2" si="17">SUM(T3,T17,T22,T25,T26,T51,T52,T71,T74,T75,T76)</f>
        <v>523.11926053310401</v>
      </c>
      <c r="U2" s="28">
        <f t="shared" ref="U2" si="18">SUM(U3,U17,U22,U25,U26,U51,U52,U71,U74,U75,U76)</f>
        <v>518.18228718830608</v>
      </c>
      <c r="V2" s="28">
        <f t="shared" ref="V2" si="19">SUM(V3,V17,V22,V25,V26,V51,V52,V71,V74,V75,V76)</f>
        <v>485.61324161650901</v>
      </c>
      <c r="W2" s="28">
        <f t="shared" ref="W2:X2" si="20">SUM(W3,W17,W22,W25,W26,W51,W52,W71,W74,W75,W76)</f>
        <v>355.44256233877911</v>
      </c>
      <c r="X2" s="28">
        <f t="shared" si="20"/>
        <v>1.1306964746345656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21">SUM(C4,C8,C11)</f>
        <v>419.03963886500418</v>
      </c>
      <c r="D3" s="29">
        <f t="shared" ref="D3" si="22">SUM(D4,D8,D11)</f>
        <v>430.79380911435942</v>
      </c>
      <c r="E3" s="29">
        <f t="shared" ref="E3" si="23">SUM(E4,E8,E11)</f>
        <v>442.41324161650903</v>
      </c>
      <c r="F3" s="29">
        <f t="shared" ref="F3" si="24">SUM(F4,F8,F11)</f>
        <v>477.79604471195182</v>
      </c>
      <c r="G3" s="29">
        <f t="shared" ref="G3" si="25">SUM(G4,G8,G11)</f>
        <v>479.48779019776441</v>
      </c>
      <c r="H3" s="29">
        <f t="shared" ref="H3" si="26">SUM(H4,H8,H11)</f>
        <v>485.86414445399828</v>
      </c>
      <c r="I3" s="29">
        <f t="shared" ref="I3" si="27">SUM(I4,I8,I11)</f>
        <v>559.31685296646594</v>
      </c>
      <c r="J3" s="29">
        <f t="shared" ref="J3" si="28">SUM(J4,J8,J11)</f>
        <v>461.40249355116077</v>
      </c>
      <c r="K3" s="29">
        <f t="shared" ref="K3" si="29">SUM(K4,K8,K11)</f>
        <v>527.95477214101459</v>
      </c>
      <c r="L3" s="29">
        <f t="shared" ref="L3" si="30">SUM(L4,L8,L11)</f>
        <v>500.82803095442819</v>
      </c>
      <c r="M3" s="29">
        <f t="shared" ref="M3" si="31">SUM(M4,M8,M11)</f>
        <v>625.66895958727423</v>
      </c>
      <c r="N3" s="29">
        <f t="shared" ref="N3" si="32">SUM(N4,N8,N11)</f>
        <v>637.99286328460869</v>
      </c>
      <c r="O3" s="29">
        <f t="shared" ref="O3" si="33">SUM(O4,O8,O11)</f>
        <v>604.552622527945</v>
      </c>
      <c r="P3" s="29">
        <f t="shared" ref="P3" si="34">SUM(P4,P8,P11)</f>
        <v>564.2798796216681</v>
      </c>
      <c r="Q3" s="29">
        <f t="shared" ref="Q3" si="35">SUM(Q4,Q8,Q11)</f>
        <v>585.76981943250212</v>
      </c>
      <c r="R3" s="29">
        <f t="shared" ref="R3" si="36">SUM(R4,R8,R11)</f>
        <v>588.8251934651762</v>
      </c>
      <c r="S3" s="29">
        <f t="shared" ref="S3" si="37">SUM(S4,S8,S11)</f>
        <v>603.41986242476355</v>
      </c>
      <c r="T3" s="29">
        <f t="shared" ref="T3" si="38">SUM(T4,T8,T11)</f>
        <v>517.9066208082545</v>
      </c>
      <c r="U3" s="29">
        <f t="shared" ref="U3" si="39">SUM(U4,U8,U11)</f>
        <v>511.39587274290625</v>
      </c>
      <c r="V3" s="29">
        <f t="shared" ref="V3" si="40">SUM(V4,V8,V11)</f>
        <v>479.08091143594152</v>
      </c>
      <c r="W3" s="29">
        <f t="shared" ref="W3:X3" si="41">SUM(W4,W8,W11)</f>
        <v>355.0767841788479</v>
      </c>
      <c r="X3" s="29">
        <f t="shared" si="41"/>
        <v>0.72708512467755793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42">SUM(C5:C7)</f>
        <v>0</v>
      </c>
      <c r="D4" s="42">
        <f t="shared" ref="D4" si="43">SUM(D5:D7)</f>
        <v>0</v>
      </c>
      <c r="E4" s="42">
        <f t="shared" ref="E4" si="44">SUM(E5:E7)</f>
        <v>0</v>
      </c>
      <c r="F4" s="42">
        <f t="shared" ref="F4" si="45">SUM(F5:F7)</f>
        <v>0</v>
      </c>
      <c r="G4" s="42">
        <f t="shared" ref="G4" si="46">SUM(G5:G7)</f>
        <v>0</v>
      </c>
      <c r="H4" s="42">
        <f t="shared" ref="H4" si="47">SUM(H5:H7)</f>
        <v>0</v>
      </c>
      <c r="I4" s="42">
        <f t="shared" ref="I4" si="48">SUM(I5:I7)</f>
        <v>0</v>
      </c>
      <c r="J4" s="42">
        <f t="shared" ref="J4" si="49">SUM(J5:J7)</f>
        <v>0</v>
      </c>
      <c r="K4" s="42">
        <f t="shared" ref="K4" si="50">SUM(K5:K7)</f>
        <v>0</v>
      </c>
      <c r="L4" s="42">
        <f t="shared" ref="L4" si="51">SUM(L5:L7)</f>
        <v>0</v>
      </c>
      <c r="M4" s="42">
        <f t="shared" ref="M4" si="52">SUM(M5:M7)</f>
        <v>0</v>
      </c>
      <c r="N4" s="42">
        <f t="shared" ref="N4" si="53">SUM(N5:N7)</f>
        <v>0</v>
      </c>
      <c r="O4" s="42">
        <f t="shared" ref="O4" si="54">SUM(O5:O7)</f>
        <v>0</v>
      </c>
      <c r="P4" s="42">
        <f t="shared" ref="P4" si="55">SUM(P5:P7)</f>
        <v>0</v>
      </c>
      <c r="Q4" s="42">
        <f t="shared" ref="Q4" si="56">SUM(Q5:Q7)</f>
        <v>0</v>
      </c>
      <c r="R4" s="42">
        <f t="shared" ref="R4" si="57">SUM(R5:R7)</f>
        <v>0</v>
      </c>
      <c r="S4" s="42">
        <f t="shared" ref="S4" si="58">SUM(S5:S7)</f>
        <v>0</v>
      </c>
      <c r="T4" s="42">
        <f t="shared" ref="T4" si="59">SUM(T5:T7)</f>
        <v>0</v>
      </c>
      <c r="U4" s="42">
        <f t="shared" ref="U4" si="60">SUM(U5:U7)</f>
        <v>0</v>
      </c>
      <c r="V4" s="42">
        <f t="shared" ref="V4" si="61">SUM(V5:V7)</f>
        <v>0</v>
      </c>
      <c r="W4" s="42">
        <f t="shared" ref="W4:X4" si="62">SUM(W5:W7)</f>
        <v>0</v>
      </c>
      <c r="X4" s="42">
        <f t="shared" si="62"/>
        <v>0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>
        <v>0</v>
      </c>
      <c r="W5" s="30">
        <v>0</v>
      </c>
      <c r="X5" s="30">
        <v>0</v>
      </c>
    </row>
    <row r="6" spans="1:24" ht="11.25" customHeight="1" x14ac:dyDescent="0.2">
      <c r="A6" s="39" t="s">
        <v>7</v>
      </c>
      <c r="B6" s="23" t="s">
        <v>8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</row>
    <row r="7" spans="1:24" ht="11.25" customHeight="1" x14ac:dyDescent="0.2">
      <c r="A7" s="39" t="s">
        <v>9</v>
      </c>
      <c r="B7" s="23" t="s">
        <v>10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</row>
    <row r="8" spans="1:24" ht="11.25" customHeight="1" x14ac:dyDescent="0.2">
      <c r="A8" s="40" t="s">
        <v>343</v>
      </c>
      <c r="B8" s="41" t="s">
        <v>344</v>
      </c>
      <c r="C8" s="42">
        <f t="shared" ref="C8" si="63">SUM(C9:C10)</f>
        <v>419.03963886500418</v>
      </c>
      <c r="D8" s="42">
        <f t="shared" ref="D8" si="64">SUM(D9:D10)</f>
        <v>430.79380911435942</v>
      </c>
      <c r="E8" s="42">
        <f t="shared" ref="E8" si="65">SUM(E9:E10)</f>
        <v>442.41324161650903</v>
      </c>
      <c r="F8" s="42">
        <f t="shared" ref="F8" si="66">SUM(F9:F10)</f>
        <v>477.79604471195182</v>
      </c>
      <c r="G8" s="42">
        <f t="shared" ref="G8" si="67">SUM(G9:G10)</f>
        <v>479.48779019776441</v>
      </c>
      <c r="H8" s="42">
        <f t="shared" ref="H8" si="68">SUM(H9:H10)</f>
        <v>485.86414445399828</v>
      </c>
      <c r="I8" s="42">
        <f t="shared" ref="I8" si="69">SUM(I9:I10)</f>
        <v>559.31685296646594</v>
      </c>
      <c r="J8" s="42">
        <f t="shared" ref="J8" si="70">SUM(J9:J10)</f>
        <v>461.40249355116077</v>
      </c>
      <c r="K8" s="42">
        <f t="shared" ref="K8" si="71">SUM(K9:K10)</f>
        <v>527.95477214101459</v>
      </c>
      <c r="L8" s="42">
        <f t="shared" ref="L8" si="72">SUM(L9:L10)</f>
        <v>500.82803095442819</v>
      </c>
      <c r="M8" s="42">
        <f t="shared" ref="M8" si="73">SUM(M9:M10)</f>
        <v>578.03009458297504</v>
      </c>
      <c r="N8" s="42">
        <f t="shared" ref="N8" si="74">SUM(N9:N10)</f>
        <v>594.695958727429</v>
      </c>
      <c r="O8" s="42">
        <f t="shared" ref="O8" si="75">SUM(O9:O10)</f>
        <v>569.80679277730007</v>
      </c>
      <c r="P8" s="42">
        <f t="shared" ref="P8" si="76">SUM(P9:P10)</f>
        <v>504.73989681857262</v>
      </c>
      <c r="Q8" s="42">
        <f t="shared" ref="Q8" si="77">SUM(Q9:Q10)</f>
        <v>530.90455717970758</v>
      </c>
      <c r="R8" s="42">
        <f t="shared" ref="R8" si="78">SUM(R9:R10)</f>
        <v>524.65984522785891</v>
      </c>
      <c r="S8" s="42">
        <f t="shared" ref="S8" si="79">SUM(S9:S10)</f>
        <v>540.50068787618227</v>
      </c>
      <c r="T8" s="42">
        <f t="shared" ref="T8" si="80">SUM(T9:T10)</f>
        <v>455.82897678417879</v>
      </c>
      <c r="U8" s="42">
        <f t="shared" ref="U8" si="81">SUM(U9:U10)</f>
        <v>481.92416165090282</v>
      </c>
      <c r="V8" s="42">
        <f t="shared" ref="V8" si="82">SUM(V9:V10)</f>
        <v>447.09303525365431</v>
      </c>
      <c r="W8" s="42">
        <f t="shared" ref="W8:X8" si="83">SUM(W9:W10)</f>
        <v>305.97601031814281</v>
      </c>
      <c r="X8" s="42">
        <f t="shared" si="83"/>
        <v>0.72708512467755793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419.03963886500418</v>
      </c>
      <c r="D10" s="30">
        <v>430.79380911435942</v>
      </c>
      <c r="E10" s="30">
        <v>442.41324161650903</v>
      </c>
      <c r="F10" s="30">
        <v>477.79604471195182</v>
      </c>
      <c r="G10" s="30">
        <v>479.48779019776441</v>
      </c>
      <c r="H10" s="30">
        <v>485.86414445399828</v>
      </c>
      <c r="I10" s="30">
        <v>559.31685296646594</v>
      </c>
      <c r="J10" s="30">
        <v>461.40249355116077</v>
      </c>
      <c r="K10" s="30">
        <v>527.95477214101459</v>
      </c>
      <c r="L10" s="30">
        <v>500.82803095442819</v>
      </c>
      <c r="M10" s="30">
        <v>578.03009458297504</v>
      </c>
      <c r="N10" s="30">
        <v>594.695958727429</v>
      </c>
      <c r="O10" s="30">
        <v>569.80679277730007</v>
      </c>
      <c r="P10" s="30">
        <v>504.73989681857262</v>
      </c>
      <c r="Q10" s="30">
        <v>530.90455717970758</v>
      </c>
      <c r="R10" s="30">
        <v>524.65984522785891</v>
      </c>
      <c r="S10" s="30">
        <v>540.50068787618227</v>
      </c>
      <c r="T10" s="30">
        <v>455.82897678417879</v>
      </c>
      <c r="U10" s="30">
        <v>481.92416165090282</v>
      </c>
      <c r="V10" s="30">
        <v>447.09303525365431</v>
      </c>
      <c r="W10" s="30">
        <v>305.97601031814281</v>
      </c>
      <c r="X10" s="30">
        <v>0.72708512467755793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" si="84">SUM(C12:C16)</f>
        <v>0</v>
      </c>
      <c r="D11" s="42">
        <f t="shared" ref="D11" si="85">SUM(D12:D16)</f>
        <v>0</v>
      </c>
      <c r="E11" s="42">
        <f t="shared" ref="E11" si="86">SUM(E12:E16)</f>
        <v>0</v>
      </c>
      <c r="F11" s="42">
        <f t="shared" ref="F11" si="87">SUM(F12:F16)</f>
        <v>0</v>
      </c>
      <c r="G11" s="42">
        <f t="shared" ref="G11" si="88">SUM(G12:G16)</f>
        <v>0</v>
      </c>
      <c r="H11" s="42">
        <f t="shared" ref="H11" si="89">SUM(H12:H16)</f>
        <v>0</v>
      </c>
      <c r="I11" s="42">
        <f t="shared" ref="I11" si="90">SUM(I12:I16)</f>
        <v>0</v>
      </c>
      <c r="J11" s="42">
        <f t="shared" ref="J11" si="91">SUM(J12:J16)</f>
        <v>0</v>
      </c>
      <c r="K11" s="42">
        <f t="shared" ref="K11" si="92">SUM(K12:K16)</f>
        <v>0</v>
      </c>
      <c r="L11" s="42">
        <f t="shared" ref="L11" si="93">SUM(L12:L16)</f>
        <v>0</v>
      </c>
      <c r="M11" s="42">
        <f t="shared" ref="M11" si="94">SUM(M12:M16)</f>
        <v>47.63886500429922</v>
      </c>
      <c r="N11" s="42">
        <f t="shared" ref="N11" si="95">SUM(N12:N16)</f>
        <v>43.296904557179708</v>
      </c>
      <c r="O11" s="42">
        <f t="shared" ref="O11" si="96">SUM(O12:O16)</f>
        <v>34.74582975064488</v>
      </c>
      <c r="P11" s="42">
        <f t="shared" ref="P11" si="97">SUM(P12:P16)</f>
        <v>59.539982803095441</v>
      </c>
      <c r="Q11" s="42">
        <f t="shared" ref="Q11" si="98">SUM(Q12:Q16)</f>
        <v>54.865262252794487</v>
      </c>
      <c r="R11" s="42">
        <f t="shared" ref="R11" si="99">SUM(R12:R16)</f>
        <v>64.165348237317289</v>
      </c>
      <c r="S11" s="42">
        <f t="shared" ref="S11" si="100">SUM(S12:S16)</f>
        <v>62.919174548581253</v>
      </c>
      <c r="T11" s="42">
        <f t="shared" ref="T11" si="101">SUM(T12:T16)</f>
        <v>62.07764402407566</v>
      </c>
      <c r="U11" s="42">
        <f t="shared" ref="U11" si="102">SUM(U12:U16)</f>
        <v>29.471711092003439</v>
      </c>
      <c r="V11" s="42">
        <f t="shared" ref="V11" si="103">SUM(V12:V16)</f>
        <v>31.987876182287192</v>
      </c>
      <c r="W11" s="42">
        <f t="shared" ref="W11:X11" si="104">SUM(W12:W16)</f>
        <v>49.100773860705083</v>
      </c>
      <c r="X11" s="42">
        <f t="shared" si="104"/>
        <v>0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</row>
    <row r="13" spans="1:24" ht="11.25" customHeight="1" x14ac:dyDescent="0.2">
      <c r="A13" s="39" t="s">
        <v>17</v>
      </c>
      <c r="B13" s="23" t="s">
        <v>18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47.63886500429922</v>
      </c>
      <c r="N15" s="30">
        <v>43.296904557179708</v>
      </c>
      <c r="O15" s="30">
        <v>34.74582975064488</v>
      </c>
      <c r="P15" s="30">
        <v>59.539982803095441</v>
      </c>
      <c r="Q15" s="30">
        <v>54.865262252794487</v>
      </c>
      <c r="R15" s="30">
        <v>64.165348237317289</v>
      </c>
      <c r="S15" s="30">
        <v>62.919174548581253</v>
      </c>
      <c r="T15" s="30">
        <v>62.07764402407566</v>
      </c>
      <c r="U15" s="30">
        <v>29.471711092003439</v>
      </c>
      <c r="V15" s="30">
        <v>31.987876182287192</v>
      </c>
      <c r="W15" s="30">
        <v>49.100773860705083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" si="105">SUM(C18:C21)</f>
        <v>0</v>
      </c>
      <c r="D17" s="31">
        <f t="shared" ref="D17" si="106">SUM(D18:D21)</f>
        <v>0</v>
      </c>
      <c r="E17" s="31">
        <f t="shared" ref="E17" si="107">SUM(E18:E21)</f>
        <v>0</v>
      </c>
      <c r="F17" s="31">
        <f t="shared" ref="F17" si="108">SUM(F18:F21)</f>
        <v>0</v>
      </c>
      <c r="G17" s="31">
        <f t="shared" ref="G17" si="109">SUM(G18:G21)</f>
        <v>0</v>
      </c>
      <c r="H17" s="31">
        <f t="shared" ref="H17" si="110">SUM(H18:H21)</f>
        <v>0</v>
      </c>
      <c r="I17" s="31">
        <f t="shared" ref="I17" si="111">SUM(I18:I21)</f>
        <v>0</v>
      </c>
      <c r="J17" s="31">
        <f t="shared" ref="J17" si="112">SUM(J18:J21)</f>
        <v>0</v>
      </c>
      <c r="K17" s="31">
        <f t="shared" ref="K17" si="113">SUM(K18:K21)</f>
        <v>0</v>
      </c>
      <c r="L17" s="31">
        <f t="shared" ref="L17" si="114">SUM(L18:L21)</f>
        <v>0</v>
      </c>
      <c r="M17" s="31">
        <f t="shared" ref="M17" si="115">SUM(M18:M21)</f>
        <v>0</v>
      </c>
      <c r="N17" s="31">
        <f t="shared" ref="N17" si="116">SUM(N18:N21)</f>
        <v>0</v>
      </c>
      <c r="O17" s="31">
        <f t="shared" ref="O17" si="117">SUM(O18:O21)</f>
        <v>0</v>
      </c>
      <c r="P17" s="31">
        <f t="shared" ref="P17" si="118">SUM(P18:P21)</f>
        <v>0</v>
      </c>
      <c r="Q17" s="31">
        <f t="shared" ref="Q17" si="119">SUM(Q18:Q21)</f>
        <v>0</v>
      </c>
      <c r="R17" s="31">
        <f t="shared" ref="R17" si="120">SUM(R18:R21)</f>
        <v>0</v>
      </c>
      <c r="S17" s="31">
        <f t="shared" ref="S17" si="121">SUM(S18:S21)</f>
        <v>0</v>
      </c>
      <c r="T17" s="31">
        <f t="shared" ref="T17" si="122">SUM(T18:T21)</f>
        <v>0</v>
      </c>
      <c r="U17" s="31">
        <f t="shared" ref="U17" si="123">SUM(U18:U21)</f>
        <v>0</v>
      </c>
      <c r="V17" s="31">
        <f t="shared" ref="V17" si="124">SUM(V18:V21)</f>
        <v>0</v>
      </c>
      <c r="W17" s="31">
        <f t="shared" ref="W17:X17" si="125">SUM(W18:W21)</f>
        <v>0</v>
      </c>
      <c r="X17" s="31">
        <f t="shared" si="125"/>
        <v>0</v>
      </c>
    </row>
    <row r="18" spans="1:24" ht="11.25" customHeight="1" x14ac:dyDescent="0.2">
      <c r="A18" s="22" t="s">
        <v>27</v>
      </c>
      <c r="B18" s="23" t="s">
        <v>28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" si="126">SUM(C23:C24)</f>
        <v>0</v>
      </c>
      <c r="D22" s="31">
        <f t="shared" ref="D22" si="127">SUM(D23:D24)</f>
        <v>0</v>
      </c>
      <c r="E22" s="31">
        <f t="shared" ref="E22" si="128">SUM(E23:E24)</f>
        <v>0</v>
      </c>
      <c r="F22" s="31">
        <f t="shared" ref="F22" si="129">SUM(F23:F24)</f>
        <v>0</v>
      </c>
      <c r="G22" s="31">
        <f t="shared" ref="G22" si="130">SUM(G23:G24)</f>
        <v>0</v>
      </c>
      <c r="H22" s="31">
        <f t="shared" ref="H22" si="131">SUM(H23:H24)</f>
        <v>0</v>
      </c>
      <c r="I22" s="31">
        <f t="shared" ref="I22" si="132">SUM(I23:I24)</f>
        <v>0</v>
      </c>
      <c r="J22" s="31">
        <f t="shared" ref="J22" si="133">SUM(J23:J24)</f>
        <v>0</v>
      </c>
      <c r="K22" s="31">
        <f t="shared" ref="K22" si="134">SUM(K23:K24)</f>
        <v>0</v>
      </c>
      <c r="L22" s="31">
        <f t="shared" ref="L22" si="135">SUM(L23:L24)</f>
        <v>0</v>
      </c>
      <c r="M22" s="31">
        <f t="shared" ref="M22" si="136">SUM(M23:M24)</f>
        <v>0</v>
      </c>
      <c r="N22" s="31">
        <f t="shared" ref="N22" si="137">SUM(N23:N24)</f>
        <v>0</v>
      </c>
      <c r="O22" s="31">
        <f t="shared" ref="O22" si="138">SUM(O23:O24)</f>
        <v>0</v>
      </c>
      <c r="P22" s="31">
        <f t="shared" ref="P22" si="139">SUM(P23:P24)</f>
        <v>0</v>
      </c>
      <c r="Q22" s="31">
        <f t="shared" ref="Q22" si="140">SUM(Q23:Q24)</f>
        <v>0</v>
      </c>
      <c r="R22" s="31">
        <f t="shared" ref="R22" si="141">SUM(R23:R24)</f>
        <v>0</v>
      </c>
      <c r="S22" s="31">
        <f t="shared" ref="S22" si="142">SUM(S23:S24)</f>
        <v>0</v>
      </c>
      <c r="T22" s="31">
        <f t="shared" ref="T22" si="143">SUM(T23:T24)</f>
        <v>0</v>
      </c>
      <c r="U22" s="31">
        <f t="shared" ref="U22" si="144">SUM(U23:U24)</f>
        <v>0</v>
      </c>
      <c r="V22" s="31">
        <f t="shared" ref="V22" si="145">SUM(V23:V24)</f>
        <v>0</v>
      </c>
      <c r="W22" s="31">
        <f t="shared" ref="W22:X22" si="146">SUM(W23:W24)</f>
        <v>0</v>
      </c>
      <c r="X22" s="31">
        <f t="shared" si="146"/>
        <v>0</v>
      </c>
    </row>
    <row r="23" spans="1:24" ht="11.25" customHeight="1" x14ac:dyDescent="0.2">
      <c r="A23" s="22" t="s">
        <v>37</v>
      </c>
      <c r="B23" s="23" t="s">
        <v>38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47">SUM(C27,C33)</f>
        <v>258.54084264832329</v>
      </c>
      <c r="D26" s="31">
        <f t="shared" ref="D26" si="148">SUM(D27,D33)</f>
        <v>207.58082545141872</v>
      </c>
      <c r="E26" s="31">
        <f t="shared" ref="E26" si="149">SUM(E27,E33)</f>
        <v>203.46689595872741</v>
      </c>
      <c r="F26" s="31">
        <f t="shared" ref="F26" si="150">SUM(F27,F33)</f>
        <v>168.0274290627687</v>
      </c>
      <c r="G26" s="31">
        <f t="shared" ref="G26" si="151">SUM(G27,G33)</f>
        <v>141.31994840928633</v>
      </c>
      <c r="H26" s="31">
        <f t="shared" ref="H26" si="152">SUM(H27,H33)</f>
        <v>119.13826311263972</v>
      </c>
      <c r="I26" s="31">
        <f t="shared" ref="I26" si="153">SUM(I27,I33)</f>
        <v>100.9358555460017</v>
      </c>
      <c r="J26" s="31">
        <f t="shared" ref="J26" si="154">SUM(J27,J33)</f>
        <v>96.513069647463439</v>
      </c>
      <c r="K26" s="31">
        <f t="shared" ref="K26" si="155">SUM(K27,K33)</f>
        <v>85.65614789337917</v>
      </c>
      <c r="L26" s="31">
        <f t="shared" ref="L26" si="156">SUM(L27,L33)</f>
        <v>75.75898538263111</v>
      </c>
      <c r="M26" s="31">
        <f t="shared" ref="M26" si="157">SUM(M27,M33)</f>
        <v>73.51908856405845</v>
      </c>
      <c r="N26" s="31">
        <f t="shared" ref="N26" si="158">SUM(N27,N33)</f>
        <v>58.639036973344787</v>
      </c>
      <c r="O26" s="31">
        <f t="shared" ref="O26" si="159">SUM(O27,O33)</f>
        <v>54.284952708512463</v>
      </c>
      <c r="P26" s="31">
        <f t="shared" ref="P26" si="160">SUM(P27,P33)</f>
        <v>19.143508168529664</v>
      </c>
      <c r="Q26" s="31">
        <f t="shared" ref="Q26" si="161">SUM(Q27,Q33)</f>
        <v>1.098710232158211</v>
      </c>
      <c r="R26" s="31">
        <f t="shared" ref="R26" si="162">SUM(R27,R33)</f>
        <v>0</v>
      </c>
      <c r="S26" s="31">
        <f t="shared" ref="S26" si="163">SUM(S27,S33)</f>
        <v>0</v>
      </c>
      <c r="T26" s="31">
        <f t="shared" ref="T26" si="164">SUM(T27,T33)</f>
        <v>0.3548581255374032</v>
      </c>
      <c r="U26" s="31">
        <f t="shared" ref="U26" si="165">SUM(U27,U33)</f>
        <v>0.25159071367153912</v>
      </c>
      <c r="V26" s="31">
        <f t="shared" ref="V26" si="166">SUM(V27,V33)</f>
        <v>0.37437661220980217</v>
      </c>
      <c r="W26" s="31">
        <f t="shared" ref="W26:X26" si="167">SUM(W27,W33)</f>
        <v>0.36311263972484953</v>
      </c>
      <c r="X26" s="31">
        <f t="shared" si="167"/>
        <v>0.40094582975064491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" si="168">SUM(C28:C32)</f>
        <v>0</v>
      </c>
      <c r="D27" s="42">
        <f t="shared" ref="D27" si="169">SUM(D28:D32)</f>
        <v>0</v>
      </c>
      <c r="E27" s="42">
        <f t="shared" ref="E27" si="170">SUM(E28:E32)</f>
        <v>0</v>
      </c>
      <c r="F27" s="42">
        <f t="shared" ref="F27" si="171">SUM(F28:F32)</f>
        <v>0</v>
      </c>
      <c r="G27" s="42">
        <f t="shared" ref="G27" si="172">SUM(G28:G32)</f>
        <v>0</v>
      </c>
      <c r="H27" s="42">
        <f t="shared" ref="H27" si="173">SUM(H28:H32)</f>
        <v>0</v>
      </c>
      <c r="I27" s="42">
        <f t="shared" ref="I27" si="174">SUM(I28:I32)</f>
        <v>0</v>
      </c>
      <c r="J27" s="42">
        <f t="shared" ref="J27" si="175">SUM(J28:J32)</f>
        <v>0</v>
      </c>
      <c r="K27" s="42">
        <f t="shared" ref="K27" si="176">SUM(K28:K32)</f>
        <v>0</v>
      </c>
      <c r="L27" s="42">
        <f t="shared" ref="L27" si="177">SUM(L28:L32)</f>
        <v>0</v>
      </c>
      <c r="M27" s="42">
        <f t="shared" ref="M27" si="178">SUM(M28:M32)</f>
        <v>0</v>
      </c>
      <c r="N27" s="42">
        <f t="shared" ref="N27" si="179">SUM(N28:N32)</f>
        <v>0</v>
      </c>
      <c r="O27" s="42">
        <f t="shared" ref="O27" si="180">SUM(O28:O32)</f>
        <v>0</v>
      </c>
      <c r="P27" s="42">
        <f t="shared" ref="P27" si="181">SUM(P28:P32)</f>
        <v>0</v>
      </c>
      <c r="Q27" s="42">
        <f t="shared" ref="Q27" si="182">SUM(Q28:Q32)</f>
        <v>0</v>
      </c>
      <c r="R27" s="42">
        <f t="shared" ref="R27" si="183">SUM(R28:R32)</f>
        <v>0</v>
      </c>
      <c r="S27" s="42">
        <f t="shared" ref="S27" si="184">SUM(S28:S32)</f>
        <v>0</v>
      </c>
      <c r="T27" s="42">
        <f t="shared" ref="T27" si="185">SUM(T28:T32)</f>
        <v>0</v>
      </c>
      <c r="U27" s="42">
        <f t="shared" ref="U27" si="186">SUM(U28:U32)</f>
        <v>0</v>
      </c>
      <c r="V27" s="42">
        <f t="shared" ref="V27" si="187">SUM(V28:V32)</f>
        <v>0</v>
      </c>
      <c r="W27" s="42">
        <f t="shared" ref="W27:X27" si="188">SUM(W28:W32)</f>
        <v>0</v>
      </c>
      <c r="X27" s="42">
        <f t="shared" si="188"/>
        <v>0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" si="189">SUM(C34:C50)</f>
        <v>258.54084264832329</v>
      </c>
      <c r="D33" s="42">
        <f t="shared" ref="D33" si="190">SUM(D34:D50)</f>
        <v>207.58082545141872</v>
      </c>
      <c r="E33" s="42">
        <f t="shared" ref="E33" si="191">SUM(E34:E50)</f>
        <v>203.46689595872741</v>
      </c>
      <c r="F33" s="42">
        <f t="shared" ref="F33" si="192">SUM(F34:F50)</f>
        <v>168.0274290627687</v>
      </c>
      <c r="G33" s="42">
        <f t="shared" ref="G33" si="193">SUM(G34:G50)</f>
        <v>141.31994840928633</v>
      </c>
      <c r="H33" s="42">
        <f t="shared" ref="H33" si="194">SUM(H34:H50)</f>
        <v>119.13826311263972</v>
      </c>
      <c r="I33" s="42">
        <f t="shared" ref="I33" si="195">SUM(I34:I50)</f>
        <v>100.9358555460017</v>
      </c>
      <c r="J33" s="42">
        <f t="shared" ref="J33" si="196">SUM(J34:J50)</f>
        <v>96.513069647463439</v>
      </c>
      <c r="K33" s="42">
        <f t="shared" ref="K33" si="197">SUM(K34:K50)</f>
        <v>85.65614789337917</v>
      </c>
      <c r="L33" s="42">
        <f t="shared" ref="L33" si="198">SUM(L34:L50)</f>
        <v>75.75898538263111</v>
      </c>
      <c r="M33" s="42">
        <f t="shared" ref="M33" si="199">SUM(M34:M50)</f>
        <v>73.51908856405845</v>
      </c>
      <c r="N33" s="42">
        <f t="shared" ref="N33" si="200">SUM(N34:N50)</f>
        <v>58.639036973344787</v>
      </c>
      <c r="O33" s="42">
        <f t="shared" ref="O33" si="201">SUM(O34:O50)</f>
        <v>54.284952708512463</v>
      </c>
      <c r="P33" s="42">
        <f t="shared" ref="P33" si="202">SUM(P34:P50)</f>
        <v>19.143508168529664</v>
      </c>
      <c r="Q33" s="42">
        <f t="shared" ref="Q33" si="203">SUM(Q34:Q50)</f>
        <v>1.098710232158211</v>
      </c>
      <c r="R33" s="42">
        <f t="shared" ref="R33" si="204">SUM(R34:R50)</f>
        <v>0</v>
      </c>
      <c r="S33" s="42">
        <f t="shared" ref="S33" si="205">SUM(S34:S50)</f>
        <v>0</v>
      </c>
      <c r="T33" s="42">
        <f t="shared" ref="T33" si="206">SUM(T34:T50)</f>
        <v>0.3548581255374032</v>
      </c>
      <c r="U33" s="42">
        <f t="shared" ref="U33" si="207">SUM(U34:U50)</f>
        <v>0.25159071367153912</v>
      </c>
      <c r="V33" s="42">
        <f t="shared" ref="V33" si="208">SUM(V34:V50)</f>
        <v>0.37437661220980217</v>
      </c>
      <c r="W33" s="42">
        <f t="shared" ref="W33:X33" si="209">SUM(W34:W50)</f>
        <v>0.36311263972484953</v>
      </c>
      <c r="X33" s="42">
        <f t="shared" si="209"/>
        <v>0.40094582975064491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79.979621668099753</v>
      </c>
      <c r="D36" s="30">
        <v>78.974204643164214</v>
      </c>
      <c r="E36" s="30">
        <v>78.048839208942383</v>
      </c>
      <c r="F36" s="30">
        <v>57.489509888220113</v>
      </c>
      <c r="G36" s="30">
        <v>53.102235597592433</v>
      </c>
      <c r="H36" s="30">
        <v>39.423473774720541</v>
      </c>
      <c r="I36" s="30">
        <v>37.163972484952701</v>
      </c>
      <c r="J36" s="30">
        <v>33.804127257093711</v>
      </c>
      <c r="K36" s="30">
        <v>29.324333619948405</v>
      </c>
      <c r="L36" s="30">
        <v>24.741530524505585</v>
      </c>
      <c r="M36" s="30">
        <v>22.501633705932928</v>
      </c>
      <c r="N36" s="30">
        <v>22.501633705932928</v>
      </c>
      <c r="O36" s="30">
        <v>20.273258813413584</v>
      </c>
      <c r="P36" s="30">
        <v>19.143508168529664</v>
      </c>
      <c r="Q36" s="30">
        <v>1.098710232158211</v>
      </c>
      <c r="R36" s="30">
        <v>0</v>
      </c>
      <c r="S36" s="30">
        <v>0</v>
      </c>
      <c r="T36" s="30">
        <v>0.3548581255374032</v>
      </c>
      <c r="U36" s="30">
        <v>0.25159071367153912</v>
      </c>
      <c r="V36" s="30">
        <v>0.34385210662080817</v>
      </c>
      <c r="W36" s="30">
        <v>0.3285468615649183</v>
      </c>
      <c r="X36" s="30">
        <v>0.35924333619948412</v>
      </c>
    </row>
    <row r="37" spans="1:24" ht="11.25" customHeight="1" x14ac:dyDescent="0.2">
      <c r="A37" s="39" t="s">
        <v>61</v>
      </c>
      <c r="B37" s="23" t="s">
        <v>62</v>
      </c>
      <c r="C37" s="30">
        <v>0</v>
      </c>
      <c r="D37" s="30">
        <v>0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</row>
    <row r="41" spans="1:24" ht="11.25" customHeight="1" x14ac:dyDescent="0.2">
      <c r="A41" s="39" t="s">
        <v>69</v>
      </c>
      <c r="B41" s="23" t="s">
        <v>70</v>
      </c>
      <c r="C41" s="30">
        <v>0</v>
      </c>
      <c r="D41" s="30">
        <v>0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</row>
    <row r="42" spans="1:24" ht="11.25" customHeight="1" x14ac:dyDescent="0.2">
      <c r="A42" s="39" t="s">
        <v>71</v>
      </c>
      <c r="B42" s="23" t="s">
        <v>72</v>
      </c>
      <c r="C42" s="30">
        <v>178.56122098022354</v>
      </c>
      <c r="D42" s="30">
        <v>128.60662080825452</v>
      </c>
      <c r="E42" s="30">
        <v>125.41805674978502</v>
      </c>
      <c r="F42" s="30">
        <v>110.53791917454858</v>
      </c>
      <c r="G42" s="30">
        <v>88.217712811693886</v>
      </c>
      <c r="H42" s="30">
        <v>79.714789337919171</v>
      </c>
      <c r="I42" s="30">
        <v>63.77188306104901</v>
      </c>
      <c r="J42" s="30">
        <v>62.708942390369728</v>
      </c>
      <c r="K42" s="30">
        <v>56.331814273430766</v>
      </c>
      <c r="L42" s="30">
        <v>51.017454858125525</v>
      </c>
      <c r="M42" s="30">
        <v>51.017454858125525</v>
      </c>
      <c r="N42" s="30">
        <v>36.137403267411862</v>
      </c>
      <c r="O42" s="30">
        <v>34.01169389509888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3.0524505588993979E-2</v>
      </c>
      <c r="W43" s="30">
        <v>3.4565778159931212E-2</v>
      </c>
      <c r="X43" s="30">
        <v>4.1702493551160777E-2</v>
      </c>
    </row>
    <row r="44" spans="1:24" ht="11.25" customHeight="1" x14ac:dyDescent="0.2">
      <c r="A44" s="39" t="s">
        <v>75</v>
      </c>
      <c r="B44" s="23" t="s">
        <v>76</v>
      </c>
      <c r="C44" s="30">
        <v>0</v>
      </c>
      <c r="D44" s="30">
        <v>0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</row>
    <row r="51" spans="1:24" ht="11.25" customHeight="1" x14ac:dyDescent="0.2">
      <c r="A51" s="24" t="s">
        <v>89</v>
      </c>
      <c r="B51" s="25" t="s">
        <v>90</v>
      </c>
      <c r="C51" s="31">
        <v>63.972484952708513</v>
      </c>
      <c r="D51" s="31">
        <v>19.561478933791921</v>
      </c>
      <c r="E51" s="31">
        <v>6.5563198624247629</v>
      </c>
      <c r="F51" s="31">
        <v>5.631986242476354</v>
      </c>
      <c r="G51" s="31">
        <v>4.7506448839208941</v>
      </c>
      <c r="H51" s="31">
        <v>4.7076526225279443</v>
      </c>
      <c r="I51" s="31">
        <v>4.7291487532244192</v>
      </c>
      <c r="J51" s="31">
        <v>4.879621668099742</v>
      </c>
      <c r="K51" s="31">
        <v>5.0300945829750638</v>
      </c>
      <c r="L51" s="31">
        <v>6.8572656921754085</v>
      </c>
      <c r="M51" s="31">
        <v>8.1470335339638851</v>
      </c>
      <c r="N51" s="31">
        <v>3.1599312123817711</v>
      </c>
      <c r="O51" s="31">
        <v>2.36457437661221</v>
      </c>
      <c r="P51" s="31">
        <v>4.1702493551160789</v>
      </c>
      <c r="Q51" s="31">
        <v>8.2975064488392078</v>
      </c>
      <c r="R51" s="31">
        <v>7.2441960447119511</v>
      </c>
      <c r="S51" s="31">
        <v>6.9002579535683566</v>
      </c>
      <c r="T51" s="31">
        <v>4.8577815993121236</v>
      </c>
      <c r="U51" s="31">
        <v>6.5348237317282889</v>
      </c>
      <c r="V51" s="31">
        <v>6.1562338779019763</v>
      </c>
      <c r="W51" s="31">
        <v>0</v>
      </c>
      <c r="X51" s="31">
        <v>0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" si="210">SUM(C53:C70)</f>
        <v>0</v>
      </c>
      <c r="D52" s="31">
        <f t="shared" ref="D52" si="211">SUM(D53:D70)</f>
        <v>0</v>
      </c>
      <c r="E52" s="31">
        <f t="shared" ref="E52" si="212">SUM(E53:E70)</f>
        <v>0</v>
      </c>
      <c r="F52" s="31">
        <f t="shared" ref="F52" si="213">SUM(F53:F70)</f>
        <v>0</v>
      </c>
      <c r="G52" s="31">
        <f t="shared" ref="G52" si="214">SUM(G53:G70)</f>
        <v>0</v>
      </c>
      <c r="H52" s="31">
        <f t="shared" ref="H52" si="215">SUM(H53:H70)</f>
        <v>0</v>
      </c>
      <c r="I52" s="31">
        <f t="shared" ref="I52" si="216">SUM(I53:I70)</f>
        <v>0</v>
      </c>
      <c r="J52" s="31">
        <f t="shared" ref="J52" si="217">SUM(J53:J70)</f>
        <v>0</v>
      </c>
      <c r="K52" s="31">
        <f t="shared" ref="K52" si="218">SUM(K53:K70)</f>
        <v>0</v>
      </c>
      <c r="L52" s="31">
        <f t="shared" ref="L52" si="219">SUM(L53:L70)</f>
        <v>0</v>
      </c>
      <c r="M52" s="31">
        <f t="shared" ref="M52" si="220">SUM(M53:M70)</f>
        <v>0</v>
      </c>
      <c r="N52" s="31">
        <f t="shared" ref="N52" si="221">SUM(N53:N70)</f>
        <v>0</v>
      </c>
      <c r="O52" s="31">
        <f t="shared" ref="O52" si="222">SUM(O53:O70)</f>
        <v>0</v>
      </c>
      <c r="P52" s="31">
        <f t="shared" ref="P52" si="223">SUM(P53:P70)</f>
        <v>0</v>
      </c>
      <c r="Q52" s="31">
        <f t="shared" ref="Q52" si="224">SUM(Q53:Q70)</f>
        <v>0</v>
      </c>
      <c r="R52" s="31">
        <f t="shared" ref="R52" si="225">SUM(R53:R70)</f>
        <v>0</v>
      </c>
      <c r="S52" s="31">
        <f t="shared" ref="S52" si="226">SUM(S53:S70)</f>
        <v>0</v>
      </c>
      <c r="T52" s="31">
        <f t="shared" ref="T52" si="227">SUM(T53:T70)</f>
        <v>0</v>
      </c>
      <c r="U52" s="31">
        <f t="shared" ref="U52" si="228">SUM(U53:U70)</f>
        <v>0</v>
      </c>
      <c r="V52" s="31">
        <f t="shared" ref="V52" si="229">SUM(V53:V70)</f>
        <v>1.719690455717971E-3</v>
      </c>
      <c r="W52" s="31">
        <f t="shared" ref="W52:X52" si="230">SUM(W53:W70)</f>
        <v>2.665520206362855E-3</v>
      </c>
      <c r="X52" s="31">
        <f t="shared" si="230"/>
        <v>2.665520206362855E-3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1.719690455717971E-3</v>
      </c>
      <c r="W66" s="30">
        <v>2.665520206362855E-3</v>
      </c>
      <c r="X66" s="30">
        <v>2.665520206362855E-3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</row>
    <row r="70" spans="1:24" ht="11.25" customHeight="1" x14ac:dyDescent="0.2">
      <c r="A70" s="22" t="s">
        <v>127</v>
      </c>
      <c r="B70" s="23" t="s">
        <v>128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" si="231">SUM(C72:C73)</f>
        <v>0</v>
      </c>
      <c r="D71" s="31">
        <f t="shared" ref="D71" si="232">SUM(D72:D73)</f>
        <v>0</v>
      </c>
      <c r="E71" s="31">
        <f t="shared" ref="E71" si="233">SUM(E72:E73)</f>
        <v>0</v>
      </c>
      <c r="F71" s="31">
        <f t="shared" ref="F71" si="234">SUM(F72:F73)</f>
        <v>0</v>
      </c>
      <c r="G71" s="31">
        <f t="shared" ref="G71" si="235">SUM(G72:G73)</f>
        <v>0</v>
      </c>
      <c r="H71" s="31">
        <f t="shared" ref="H71" si="236">SUM(H72:H73)</f>
        <v>0</v>
      </c>
      <c r="I71" s="31">
        <f t="shared" ref="I71" si="237">SUM(I72:I73)</f>
        <v>0</v>
      </c>
      <c r="J71" s="31">
        <f t="shared" ref="J71" si="238">SUM(J72:J73)</f>
        <v>0</v>
      </c>
      <c r="K71" s="31">
        <f t="shared" ref="K71" si="239">SUM(K72:K73)</f>
        <v>0</v>
      </c>
      <c r="L71" s="31">
        <f t="shared" ref="L71" si="240">SUM(L72:L73)</f>
        <v>0</v>
      </c>
      <c r="M71" s="31">
        <f t="shared" ref="M71" si="241">SUM(M72:M73)</f>
        <v>0</v>
      </c>
      <c r="N71" s="31">
        <f t="shared" ref="N71" si="242">SUM(N72:N73)</f>
        <v>0</v>
      </c>
      <c r="O71" s="31">
        <f t="shared" ref="O71" si="243">SUM(O72:O73)</f>
        <v>0</v>
      </c>
      <c r="P71" s="31">
        <f t="shared" ref="P71" si="244">SUM(P72:P73)</f>
        <v>0</v>
      </c>
      <c r="Q71" s="31">
        <f t="shared" ref="Q71" si="245">SUM(Q72:Q73)</f>
        <v>0</v>
      </c>
      <c r="R71" s="31">
        <f t="shared" ref="R71" si="246">SUM(R72:R73)</f>
        <v>0</v>
      </c>
      <c r="S71" s="31">
        <f t="shared" ref="S71" si="247">SUM(S72:S73)</f>
        <v>0</v>
      </c>
      <c r="T71" s="31">
        <f t="shared" ref="T71" si="248">SUM(T72:T73)</f>
        <v>0</v>
      </c>
      <c r="U71" s="31">
        <f t="shared" ref="U71" si="249">SUM(U72:U73)</f>
        <v>0</v>
      </c>
      <c r="V71" s="31">
        <f t="shared" ref="V71" si="250">SUM(V72:V73)</f>
        <v>0</v>
      </c>
      <c r="W71" s="31">
        <f t="shared" ref="W71:X71" si="251">SUM(W72:W73)</f>
        <v>0</v>
      </c>
      <c r="X71" s="31">
        <f t="shared" si="251"/>
        <v>0</v>
      </c>
    </row>
    <row r="72" spans="1:24" ht="11.25" customHeight="1" x14ac:dyDescent="0.2">
      <c r="A72" s="22" t="s">
        <v>131</v>
      </c>
      <c r="B72" s="23" t="s">
        <v>132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0</v>
      </c>
      <c r="D75" s="31">
        <v>0</v>
      </c>
      <c r="E75" s="31">
        <v>0</v>
      </c>
      <c r="F75" s="31">
        <v>0</v>
      </c>
      <c r="G75" s="31">
        <v>0</v>
      </c>
      <c r="H75" s="31">
        <v>0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</row>
    <row r="76" spans="1:24" ht="11.25" customHeight="1" x14ac:dyDescent="0.2">
      <c r="A76" s="26" t="s">
        <v>139</v>
      </c>
      <c r="B76" s="27" t="s">
        <v>140</v>
      </c>
      <c r="C76" s="32">
        <v>0</v>
      </c>
      <c r="D76" s="32">
        <v>0</v>
      </c>
      <c r="E76" s="32">
        <v>0</v>
      </c>
      <c r="F76" s="32">
        <v>0</v>
      </c>
      <c r="G76" s="32">
        <v>0</v>
      </c>
      <c r="H76" s="32">
        <v>0</v>
      </c>
      <c r="I76" s="32">
        <v>0</v>
      </c>
      <c r="J76" s="32">
        <v>0</v>
      </c>
      <c r="K76" s="32">
        <v>0</v>
      </c>
      <c r="L76" s="32">
        <v>0</v>
      </c>
      <c r="M76" s="32">
        <v>0</v>
      </c>
      <c r="N76" s="32">
        <v>0</v>
      </c>
      <c r="O76" s="32">
        <v>0</v>
      </c>
      <c r="P76" s="32">
        <v>0</v>
      </c>
      <c r="Q76" s="32">
        <v>0</v>
      </c>
      <c r="R76" s="32">
        <v>0</v>
      </c>
      <c r="S76" s="32">
        <v>0</v>
      </c>
      <c r="T76" s="32">
        <v>0</v>
      </c>
      <c r="U76" s="32">
        <v>0</v>
      </c>
      <c r="V76" s="32">
        <v>0</v>
      </c>
      <c r="W76" s="32">
        <v>0</v>
      </c>
      <c r="X76" s="32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211</v>
      </c>
      <c r="B1" s="7" t="s">
        <v>319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:W2" si="0">SUM(C3,C17,C22,C25,C26,C51,C52,C71,C74,C75,C76)</f>
        <v>692193.35477214085</v>
      </c>
      <c r="D2" s="28">
        <f t="shared" si="0"/>
        <v>692330.43895098881</v>
      </c>
      <c r="E2" s="28">
        <f t="shared" si="0"/>
        <v>695421.6987962164</v>
      </c>
      <c r="F2" s="28">
        <f t="shared" si="0"/>
        <v>707035.47265692172</v>
      </c>
      <c r="G2" s="28">
        <f t="shared" si="0"/>
        <v>721381.98314703361</v>
      </c>
      <c r="H2" s="28">
        <f t="shared" si="0"/>
        <v>723425.27196904575</v>
      </c>
      <c r="I2" s="28">
        <f t="shared" si="0"/>
        <v>727357.51969045564</v>
      </c>
      <c r="J2" s="28">
        <f t="shared" si="0"/>
        <v>721427.64557179715</v>
      </c>
      <c r="K2" s="28">
        <f t="shared" si="0"/>
        <v>713559.79664660373</v>
      </c>
      <c r="L2" s="28">
        <f t="shared" si="0"/>
        <v>675048.07738607028</v>
      </c>
      <c r="M2" s="28">
        <f t="shared" si="0"/>
        <v>678263.01100601908</v>
      </c>
      <c r="N2" s="28">
        <f t="shared" si="0"/>
        <v>661765.29492691322</v>
      </c>
      <c r="O2" s="28">
        <f t="shared" si="0"/>
        <v>664839.04445399821</v>
      </c>
      <c r="P2" s="28">
        <f t="shared" si="0"/>
        <v>640927.53852106608</v>
      </c>
      <c r="Q2" s="28">
        <f t="shared" si="0"/>
        <v>649760.43628546852</v>
      </c>
      <c r="R2" s="28">
        <f t="shared" si="0"/>
        <v>678340.11582115199</v>
      </c>
      <c r="S2" s="28">
        <f t="shared" si="0"/>
        <v>678700.181599312</v>
      </c>
      <c r="T2" s="28">
        <f t="shared" si="0"/>
        <v>696099.34780739469</v>
      </c>
      <c r="U2" s="28">
        <f t="shared" si="0"/>
        <v>690368.18830610474</v>
      </c>
      <c r="V2" s="28">
        <f t="shared" si="0"/>
        <v>689151.76749785047</v>
      </c>
      <c r="W2" s="28">
        <f t="shared" si="0"/>
        <v>612074.7417024934</v>
      </c>
      <c r="X2" s="28">
        <f t="shared" ref="X2" si="1">SUM(X3,X17,X22,X25,X26,X51,X52,X71,X74,X75,X76)</f>
        <v>638244.55855545995</v>
      </c>
    </row>
    <row r="3" spans="1:24" ht="11.25" customHeight="1" x14ac:dyDescent="0.2">
      <c r="A3" s="20" t="s">
        <v>3</v>
      </c>
      <c r="B3" s="21" t="s">
        <v>4</v>
      </c>
      <c r="C3" s="29">
        <f t="shared" ref="C3:W3" si="2">SUM(C4,C8,C11)</f>
        <v>0</v>
      </c>
      <c r="D3" s="29">
        <f t="shared" si="2"/>
        <v>0</v>
      </c>
      <c r="E3" s="29">
        <f t="shared" si="2"/>
        <v>0</v>
      </c>
      <c r="F3" s="29">
        <f t="shared" si="2"/>
        <v>0</v>
      </c>
      <c r="G3" s="29">
        <f t="shared" si="2"/>
        <v>0</v>
      </c>
      <c r="H3" s="29">
        <f t="shared" si="2"/>
        <v>0</v>
      </c>
      <c r="I3" s="29">
        <f t="shared" si="2"/>
        <v>0</v>
      </c>
      <c r="J3" s="29">
        <f t="shared" si="2"/>
        <v>0</v>
      </c>
      <c r="K3" s="29">
        <f t="shared" si="2"/>
        <v>0</v>
      </c>
      <c r="L3" s="29">
        <f t="shared" si="2"/>
        <v>0</v>
      </c>
      <c r="M3" s="29">
        <f t="shared" si="2"/>
        <v>0</v>
      </c>
      <c r="N3" s="29">
        <f t="shared" si="2"/>
        <v>0</v>
      </c>
      <c r="O3" s="29">
        <f t="shared" si="2"/>
        <v>0</v>
      </c>
      <c r="P3" s="29">
        <f t="shared" si="2"/>
        <v>0</v>
      </c>
      <c r="Q3" s="29">
        <f t="shared" si="2"/>
        <v>0</v>
      </c>
      <c r="R3" s="29">
        <f t="shared" si="2"/>
        <v>0</v>
      </c>
      <c r="S3" s="29">
        <f t="shared" si="2"/>
        <v>0</v>
      </c>
      <c r="T3" s="29">
        <f t="shared" si="2"/>
        <v>0</v>
      </c>
      <c r="U3" s="29">
        <f t="shared" si="2"/>
        <v>0</v>
      </c>
      <c r="V3" s="29">
        <f t="shared" si="2"/>
        <v>0</v>
      </c>
      <c r="W3" s="29">
        <f t="shared" si="2"/>
        <v>0</v>
      </c>
      <c r="X3" s="29">
        <f t="shared" ref="X3" si="3">SUM(X4,X8,X11)</f>
        <v>0</v>
      </c>
    </row>
    <row r="4" spans="1:24" ht="11.25" customHeight="1" x14ac:dyDescent="0.2">
      <c r="A4" s="40" t="s">
        <v>341</v>
      </c>
      <c r="B4" s="41" t="s">
        <v>342</v>
      </c>
      <c r="C4" s="42">
        <f t="shared" ref="C4:W4" si="4">SUM(C5:C7)</f>
        <v>0</v>
      </c>
      <c r="D4" s="42">
        <f t="shared" si="4"/>
        <v>0</v>
      </c>
      <c r="E4" s="42">
        <f t="shared" si="4"/>
        <v>0</v>
      </c>
      <c r="F4" s="42">
        <f t="shared" si="4"/>
        <v>0</v>
      </c>
      <c r="G4" s="42">
        <f t="shared" si="4"/>
        <v>0</v>
      </c>
      <c r="H4" s="42">
        <f t="shared" si="4"/>
        <v>0</v>
      </c>
      <c r="I4" s="42">
        <f t="shared" si="4"/>
        <v>0</v>
      </c>
      <c r="J4" s="42">
        <f t="shared" si="4"/>
        <v>0</v>
      </c>
      <c r="K4" s="42">
        <f t="shared" si="4"/>
        <v>0</v>
      </c>
      <c r="L4" s="42">
        <f t="shared" si="4"/>
        <v>0</v>
      </c>
      <c r="M4" s="42">
        <f t="shared" si="4"/>
        <v>0</v>
      </c>
      <c r="N4" s="42">
        <f t="shared" si="4"/>
        <v>0</v>
      </c>
      <c r="O4" s="42">
        <f t="shared" si="4"/>
        <v>0</v>
      </c>
      <c r="P4" s="42">
        <f t="shared" si="4"/>
        <v>0</v>
      </c>
      <c r="Q4" s="42">
        <f t="shared" si="4"/>
        <v>0</v>
      </c>
      <c r="R4" s="42">
        <f t="shared" si="4"/>
        <v>0</v>
      </c>
      <c r="S4" s="42">
        <f t="shared" si="4"/>
        <v>0</v>
      </c>
      <c r="T4" s="42">
        <f t="shared" si="4"/>
        <v>0</v>
      </c>
      <c r="U4" s="42">
        <f t="shared" si="4"/>
        <v>0</v>
      </c>
      <c r="V4" s="42">
        <f t="shared" si="4"/>
        <v>0</v>
      </c>
      <c r="W4" s="42">
        <f t="shared" si="4"/>
        <v>0</v>
      </c>
      <c r="X4" s="42">
        <f t="shared" ref="X4" si="5">SUM(X5:X7)</f>
        <v>0</v>
      </c>
    </row>
    <row r="5" spans="1:24" ht="11.25" customHeight="1" x14ac:dyDescent="0.2">
      <c r="A5" s="39" t="s">
        <v>5</v>
      </c>
      <c r="B5" s="23" t="s">
        <v>6</v>
      </c>
      <c r="C5" s="30">
        <f>TI_RPI_RI_E!C5+TI_RPI_BPI_E!C5+TI_RPI_PT_E!C5+TI_RPI_IT_E!C5+TI_RPI_DU_E!C5+TI_RPI_PII_E!C5</f>
        <v>0</v>
      </c>
      <c r="D5" s="30">
        <f>TI_RPI_RI_E!D5+TI_RPI_BPI_E!D5+TI_RPI_PT_E!D5+TI_RPI_IT_E!D5+TI_RPI_DU_E!D5+TI_RPI_PII_E!D5</f>
        <v>0</v>
      </c>
      <c r="E5" s="30">
        <f>TI_RPI_RI_E!E5+TI_RPI_BPI_E!E5+TI_RPI_PT_E!E5+TI_RPI_IT_E!E5+TI_RPI_DU_E!E5+TI_RPI_PII_E!E5</f>
        <v>0</v>
      </c>
      <c r="F5" s="30">
        <f>TI_RPI_RI_E!F5+TI_RPI_BPI_E!F5+TI_RPI_PT_E!F5+TI_RPI_IT_E!F5+TI_RPI_DU_E!F5+TI_RPI_PII_E!F5</f>
        <v>0</v>
      </c>
      <c r="G5" s="30">
        <f>TI_RPI_RI_E!G5+TI_RPI_BPI_E!G5+TI_RPI_PT_E!G5+TI_RPI_IT_E!G5+TI_RPI_DU_E!G5+TI_RPI_PII_E!G5</f>
        <v>0</v>
      </c>
      <c r="H5" s="30">
        <f>TI_RPI_RI_E!H5+TI_RPI_BPI_E!H5+TI_RPI_PT_E!H5+TI_RPI_IT_E!H5+TI_RPI_DU_E!H5+TI_RPI_PII_E!H5</f>
        <v>0</v>
      </c>
      <c r="I5" s="30">
        <f>TI_RPI_RI_E!I5+TI_RPI_BPI_E!I5+TI_RPI_PT_E!I5+TI_RPI_IT_E!I5+TI_RPI_DU_E!I5+TI_RPI_PII_E!I5</f>
        <v>0</v>
      </c>
      <c r="J5" s="30">
        <f>TI_RPI_RI_E!J5+TI_RPI_BPI_E!J5+TI_RPI_PT_E!J5+TI_RPI_IT_E!J5+TI_RPI_DU_E!J5+TI_RPI_PII_E!J5</f>
        <v>0</v>
      </c>
      <c r="K5" s="30">
        <f>TI_RPI_RI_E!K5+TI_RPI_BPI_E!K5+TI_RPI_PT_E!K5+TI_RPI_IT_E!K5+TI_RPI_DU_E!K5+TI_RPI_PII_E!K5</f>
        <v>0</v>
      </c>
      <c r="L5" s="30">
        <f>TI_RPI_RI_E!L5+TI_RPI_BPI_E!L5+TI_RPI_PT_E!L5+TI_RPI_IT_E!L5+TI_RPI_DU_E!L5+TI_RPI_PII_E!L5</f>
        <v>0</v>
      </c>
      <c r="M5" s="30">
        <f>TI_RPI_RI_E!M5+TI_RPI_BPI_E!M5+TI_RPI_PT_E!M5+TI_RPI_IT_E!M5+TI_RPI_DU_E!M5+TI_RPI_PII_E!M5</f>
        <v>0</v>
      </c>
      <c r="N5" s="30">
        <f>TI_RPI_RI_E!N5+TI_RPI_BPI_E!N5+TI_RPI_PT_E!N5+TI_RPI_IT_E!N5+TI_RPI_DU_E!N5+TI_RPI_PII_E!N5</f>
        <v>0</v>
      </c>
      <c r="O5" s="30">
        <f>TI_RPI_RI_E!O5+TI_RPI_BPI_E!O5+TI_RPI_PT_E!O5+TI_RPI_IT_E!O5+TI_RPI_DU_E!O5+TI_RPI_PII_E!O5</f>
        <v>0</v>
      </c>
      <c r="P5" s="30">
        <f>TI_RPI_RI_E!P5+TI_RPI_BPI_E!P5+TI_RPI_PT_E!P5+TI_RPI_IT_E!P5+TI_RPI_DU_E!P5+TI_RPI_PII_E!P5</f>
        <v>0</v>
      </c>
      <c r="Q5" s="30">
        <f>TI_RPI_RI_E!Q5+TI_RPI_BPI_E!Q5+TI_RPI_PT_E!Q5+TI_RPI_IT_E!Q5+TI_RPI_DU_E!Q5+TI_RPI_PII_E!Q5</f>
        <v>0</v>
      </c>
      <c r="R5" s="30">
        <f>TI_RPI_RI_E!R5+TI_RPI_BPI_E!R5+TI_RPI_PT_E!R5+TI_RPI_IT_E!R5+TI_RPI_DU_E!R5+TI_RPI_PII_E!R5</f>
        <v>0</v>
      </c>
      <c r="S5" s="30">
        <f>TI_RPI_RI_E!S5+TI_RPI_BPI_E!S5+TI_RPI_PT_E!S5+TI_RPI_IT_E!S5+TI_RPI_DU_E!S5+TI_RPI_PII_E!S5</f>
        <v>0</v>
      </c>
      <c r="T5" s="30">
        <f>TI_RPI_RI_E!T5+TI_RPI_BPI_E!T5+TI_RPI_PT_E!T5+TI_RPI_IT_E!T5+TI_RPI_DU_E!T5+TI_RPI_PII_E!T5</f>
        <v>0</v>
      </c>
      <c r="U5" s="30">
        <f>TI_RPI_RI_E!U5+TI_RPI_BPI_E!U5+TI_RPI_PT_E!U5+TI_RPI_IT_E!U5+TI_RPI_DU_E!U5+TI_RPI_PII_E!U5</f>
        <v>0</v>
      </c>
      <c r="V5" s="30">
        <f>TI_RPI_RI_E!V5+TI_RPI_BPI_E!V5+TI_RPI_PT_E!V5+TI_RPI_IT_E!V5+TI_RPI_DU_E!V5+TI_RPI_PII_E!V5</f>
        <v>0</v>
      </c>
      <c r="W5" s="30">
        <f>TI_RPI_RI_E!W5+TI_RPI_BPI_E!W5+TI_RPI_PT_E!W5+TI_RPI_IT_E!W5+TI_RPI_DU_E!W5+TI_RPI_PII_E!W5</f>
        <v>0</v>
      </c>
      <c r="X5" s="30">
        <f>TI_RPI_RI_E!X5+TI_RPI_BPI_E!X5+TI_RPI_PT_E!X5+TI_RPI_IT_E!X5+TI_RPI_DU_E!X5+TI_RPI_PII_E!X5</f>
        <v>0</v>
      </c>
    </row>
    <row r="6" spans="1:24" ht="11.25" customHeight="1" x14ac:dyDescent="0.2">
      <c r="A6" s="39" t="s">
        <v>7</v>
      </c>
      <c r="B6" s="23" t="s">
        <v>8</v>
      </c>
      <c r="C6" s="30">
        <f>TI_RPI_RI_E!C6+TI_RPI_BPI_E!C6+TI_RPI_PT_E!C6+TI_RPI_IT_E!C6+TI_RPI_DU_E!C6+TI_RPI_PII_E!C6</f>
        <v>0</v>
      </c>
      <c r="D6" s="30">
        <f>TI_RPI_RI_E!D6+TI_RPI_BPI_E!D6+TI_RPI_PT_E!D6+TI_RPI_IT_E!D6+TI_RPI_DU_E!D6+TI_RPI_PII_E!D6</f>
        <v>0</v>
      </c>
      <c r="E6" s="30">
        <f>TI_RPI_RI_E!E6+TI_RPI_BPI_E!E6+TI_RPI_PT_E!E6+TI_RPI_IT_E!E6+TI_RPI_DU_E!E6+TI_RPI_PII_E!E6</f>
        <v>0</v>
      </c>
      <c r="F6" s="30">
        <f>TI_RPI_RI_E!F6+TI_RPI_BPI_E!F6+TI_RPI_PT_E!F6+TI_RPI_IT_E!F6+TI_RPI_DU_E!F6+TI_RPI_PII_E!F6</f>
        <v>0</v>
      </c>
      <c r="G6" s="30">
        <f>TI_RPI_RI_E!G6+TI_RPI_BPI_E!G6+TI_RPI_PT_E!G6+TI_RPI_IT_E!G6+TI_RPI_DU_E!G6+TI_RPI_PII_E!G6</f>
        <v>0</v>
      </c>
      <c r="H6" s="30">
        <f>TI_RPI_RI_E!H6+TI_RPI_BPI_E!H6+TI_RPI_PT_E!H6+TI_RPI_IT_E!H6+TI_RPI_DU_E!H6+TI_RPI_PII_E!H6</f>
        <v>0</v>
      </c>
      <c r="I6" s="30">
        <f>TI_RPI_RI_E!I6+TI_RPI_BPI_E!I6+TI_RPI_PT_E!I6+TI_RPI_IT_E!I6+TI_RPI_DU_E!I6+TI_RPI_PII_E!I6</f>
        <v>0</v>
      </c>
      <c r="J6" s="30">
        <f>TI_RPI_RI_E!J6+TI_RPI_BPI_E!J6+TI_RPI_PT_E!J6+TI_RPI_IT_E!J6+TI_RPI_DU_E!J6+TI_RPI_PII_E!J6</f>
        <v>0</v>
      </c>
      <c r="K6" s="30">
        <f>TI_RPI_RI_E!K6+TI_RPI_BPI_E!K6+TI_RPI_PT_E!K6+TI_RPI_IT_E!K6+TI_RPI_DU_E!K6+TI_RPI_PII_E!K6</f>
        <v>0</v>
      </c>
      <c r="L6" s="30">
        <f>TI_RPI_RI_E!L6+TI_RPI_BPI_E!L6+TI_RPI_PT_E!L6+TI_RPI_IT_E!L6+TI_RPI_DU_E!L6+TI_RPI_PII_E!L6</f>
        <v>0</v>
      </c>
      <c r="M6" s="30">
        <f>TI_RPI_RI_E!M6+TI_RPI_BPI_E!M6+TI_RPI_PT_E!M6+TI_RPI_IT_E!M6+TI_RPI_DU_E!M6+TI_RPI_PII_E!M6</f>
        <v>0</v>
      </c>
      <c r="N6" s="30">
        <f>TI_RPI_RI_E!N6+TI_RPI_BPI_E!N6+TI_RPI_PT_E!N6+TI_RPI_IT_E!N6+TI_RPI_DU_E!N6+TI_RPI_PII_E!N6</f>
        <v>0</v>
      </c>
      <c r="O6" s="30">
        <f>TI_RPI_RI_E!O6+TI_RPI_BPI_E!O6+TI_RPI_PT_E!O6+TI_RPI_IT_E!O6+TI_RPI_DU_E!O6+TI_RPI_PII_E!O6</f>
        <v>0</v>
      </c>
      <c r="P6" s="30">
        <f>TI_RPI_RI_E!P6+TI_RPI_BPI_E!P6+TI_RPI_PT_E!P6+TI_RPI_IT_E!P6+TI_RPI_DU_E!P6+TI_RPI_PII_E!P6</f>
        <v>0</v>
      </c>
      <c r="Q6" s="30">
        <f>TI_RPI_RI_E!Q6+TI_RPI_BPI_E!Q6+TI_RPI_PT_E!Q6+TI_RPI_IT_E!Q6+TI_RPI_DU_E!Q6+TI_RPI_PII_E!Q6</f>
        <v>0</v>
      </c>
      <c r="R6" s="30">
        <f>TI_RPI_RI_E!R6+TI_RPI_BPI_E!R6+TI_RPI_PT_E!R6+TI_RPI_IT_E!R6+TI_RPI_DU_E!R6+TI_RPI_PII_E!R6</f>
        <v>0</v>
      </c>
      <c r="S6" s="30">
        <f>TI_RPI_RI_E!S6+TI_RPI_BPI_E!S6+TI_RPI_PT_E!S6+TI_RPI_IT_E!S6+TI_RPI_DU_E!S6+TI_RPI_PII_E!S6</f>
        <v>0</v>
      </c>
      <c r="T6" s="30">
        <f>TI_RPI_RI_E!T6+TI_RPI_BPI_E!T6+TI_RPI_PT_E!T6+TI_RPI_IT_E!T6+TI_RPI_DU_E!T6+TI_RPI_PII_E!T6</f>
        <v>0</v>
      </c>
      <c r="U6" s="30">
        <f>TI_RPI_RI_E!U6+TI_RPI_BPI_E!U6+TI_RPI_PT_E!U6+TI_RPI_IT_E!U6+TI_RPI_DU_E!U6+TI_RPI_PII_E!U6</f>
        <v>0</v>
      </c>
      <c r="V6" s="30">
        <f>TI_RPI_RI_E!V6+TI_RPI_BPI_E!V6+TI_RPI_PT_E!V6+TI_RPI_IT_E!V6+TI_RPI_DU_E!V6+TI_RPI_PII_E!V6</f>
        <v>0</v>
      </c>
      <c r="W6" s="30">
        <f>TI_RPI_RI_E!W6+TI_RPI_BPI_E!W6+TI_RPI_PT_E!W6+TI_RPI_IT_E!W6+TI_RPI_DU_E!W6+TI_RPI_PII_E!W6</f>
        <v>0</v>
      </c>
      <c r="X6" s="30">
        <f>TI_RPI_RI_E!X6+TI_RPI_BPI_E!X6+TI_RPI_PT_E!X6+TI_RPI_IT_E!X6+TI_RPI_DU_E!X6+TI_RPI_PII_E!X6</f>
        <v>0</v>
      </c>
    </row>
    <row r="7" spans="1:24" ht="11.25" customHeight="1" x14ac:dyDescent="0.2">
      <c r="A7" s="39" t="s">
        <v>9</v>
      </c>
      <c r="B7" s="23" t="s">
        <v>10</v>
      </c>
      <c r="C7" s="30">
        <f>TI_RPI_RI_E!C7+TI_RPI_BPI_E!C7+TI_RPI_PT_E!C7+TI_RPI_IT_E!C7+TI_RPI_DU_E!C7+TI_RPI_PII_E!C7</f>
        <v>0</v>
      </c>
      <c r="D7" s="30">
        <f>TI_RPI_RI_E!D7+TI_RPI_BPI_E!D7+TI_RPI_PT_E!D7+TI_RPI_IT_E!D7+TI_RPI_DU_E!D7+TI_RPI_PII_E!D7</f>
        <v>0</v>
      </c>
      <c r="E7" s="30">
        <f>TI_RPI_RI_E!E7+TI_RPI_BPI_E!E7+TI_RPI_PT_E!E7+TI_RPI_IT_E!E7+TI_RPI_DU_E!E7+TI_RPI_PII_E!E7</f>
        <v>0</v>
      </c>
      <c r="F7" s="30">
        <f>TI_RPI_RI_E!F7+TI_RPI_BPI_E!F7+TI_RPI_PT_E!F7+TI_RPI_IT_E!F7+TI_RPI_DU_E!F7+TI_RPI_PII_E!F7</f>
        <v>0</v>
      </c>
      <c r="G7" s="30">
        <f>TI_RPI_RI_E!G7+TI_RPI_BPI_E!G7+TI_RPI_PT_E!G7+TI_RPI_IT_E!G7+TI_RPI_DU_E!G7+TI_RPI_PII_E!G7</f>
        <v>0</v>
      </c>
      <c r="H7" s="30">
        <f>TI_RPI_RI_E!H7+TI_RPI_BPI_E!H7+TI_RPI_PT_E!H7+TI_RPI_IT_E!H7+TI_RPI_DU_E!H7+TI_RPI_PII_E!H7</f>
        <v>0</v>
      </c>
      <c r="I7" s="30">
        <f>TI_RPI_RI_E!I7+TI_RPI_BPI_E!I7+TI_RPI_PT_E!I7+TI_RPI_IT_E!I7+TI_RPI_DU_E!I7+TI_RPI_PII_E!I7</f>
        <v>0</v>
      </c>
      <c r="J7" s="30">
        <f>TI_RPI_RI_E!J7+TI_RPI_BPI_E!J7+TI_RPI_PT_E!J7+TI_RPI_IT_E!J7+TI_RPI_DU_E!J7+TI_RPI_PII_E!J7</f>
        <v>0</v>
      </c>
      <c r="K7" s="30">
        <f>TI_RPI_RI_E!K7+TI_RPI_BPI_E!K7+TI_RPI_PT_E!K7+TI_RPI_IT_E!K7+TI_RPI_DU_E!K7+TI_RPI_PII_E!K7</f>
        <v>0</v>
      </c>
      <c r="L7" s="30">
        <f>TI_RPI_RI_E!L7+TI_RPI_BPI_E!L7+TI_RPI_PT_E!L7+TI_RPI_IT_E!L7+TI_RPI_DU_E!L7+TI_RPI_PII_E!L7</f>
        <v>0</v>
      </c>
      <c r="M7" s="30">
        <f>TI_RPI_RI_E!M7+TI_RPI_BPI_E!M7+TI_RPI_PT_E!M7+TI_RPI_IT_E!M7+TI_RPI_DU_E!M7+TI_RPI_PII_E!M7</f>
        <v>0</v>
      </c>
      <c r="N7" s="30">
        <f>TI_RPI_RI_E!N7+TI_RPI_BPI_E!N7+TI_RPI_PT_E!N7+TI_RPI_IT_E!N7+TI_RPI_DU_E!N7+TI_RPI_PII_E!N7</f>
        <v>0</v>
      </c>
      <c r="O7" s="30">
        <f>TI_RPI_RI_E!O7+TI_RPI_BPI_E!O7+TI_RPI_PT_E!O7+TI_RPI_IT_E!O7+TI_RPI_DU_E!O7+TI_RPI_PII_E!O7</f>
        <v>0</v>
      </c>
      <c r="P7" s="30">
        <f>TI_RPI_RI_E!P7+TI_RPI_BPI_E!P7+TI_RPI_PT_E!P7+TI_RPI_IT_E!P7+TI_RPI_DU_E!P7+TI_RPI_PII_E!P7</f>
        <v>0</v>
      </c>
      <c r="Q7" s="30">
        <f>TI_RPI_RI_E!Q7+TI_RPI_BPI_E!Q7+TI_RPI_PT_E!Q7+TI_RPI_IT_E!Q7+TI_RPI_DU_E!Q7+TI_RPI_PII_E!Q7</f>
        <v>0</v>
      </c>
      <c r="R7" s="30">
        <f>TI_RPI_RI_E!R7+TI_RPI_BPI_E!R7+TI_RPI_PT_E!R7+TI_RPI_IT_E!R7+TI_RPI_DU_E!R7+TI_RPI_PII_E!R7</f>
        <v>0</v>
      </c>
      <c r="S7" s="30">
        <f>TI_RPI_RI_E!S7+TI_RPI_BPI_E!S7+TI_RPI_PT_E!S7+TI_RPI_IT_E!S7+TI_RPI_DU_E!S7+TI_RPI_PII_E!S7</f>
        <v>0</v>
      </c>
      <c r="T7" s="30">
        <f>TI_RPI_RI_E!T7+TI_RPI_BPI_E!T7+TI_RPI_PT_E!T7+TI_RPI_IT_E!T7+TI_RPI_DU_E!T7+TI_RPI_PII_E!T7</f>
        <v>0</v>
      </c>
      <c r="U7" s="30">
        <f>TI_RPI_RI_E!U7+TI_RPI_BPI_E!U7+TI_RPI_PT_E!U7+TI_RPI_IT_E!U7+TI_RPI_DU_E!U7+TI_RPI_PII_E!U7</f>
        <v>0</v>
      </c>
      <c r="V7" s="30">
        <f>TI_RPI_RI_E!V7+TI_RPI_BPI_E!V7+TI_RPI_PT_E!V7+TI_RPI_IT_E!V7+TI_RPI_DU_E!V7+TI_RPI_PII_E!V7</f>
        <v>0</v>
      </c>
      <c r="W7" s="30">
        <f>TI_RPI_RI_E!W7+TI_RPI_BPI_E!W7+TI_RPI_PT_E!W7+TI_RPI_IT_E!W7+TI_RPI_DU_E!W7+TI_RPI_PII_E!W7</f>
        <v>0</v>
      </c>
      <c r="X7" s="30">
        <f>TI_RPI_RI_E!X7+TI_RPI_BPI_E!X7+TI_RPI_PT_E!X7+TI_RPI_IT_E!X7+TI_RPI_DU_E!X7+TI_RPI_PII_E!X7</f>
        <v>0</v>
      </c>
    </row>
    <row r="8" spans="1:24" ht="11.25" customHeight="1" x14ac:dyDescent="0.2">
      <c r="A8" s="40" t="s">
        <v>343</v>
      </c>
      <c r="B8" s="41" t="s">
        <v>344</v>
      </c>
      <c r="C8" s="42">
        <f t="shared" ref="C8:W8" si="6">SUM(C9:C10)</f>
        <v>0</v>
      </c>
      <c r="D8" s="42">
        <f t="shared" si="6"/>
        <v>0</v>
      </c>
      <c r="E8" s="42">
        <f t="shared" si="6"/>
        <v>0</v>
      </c>
      <c r="F8" s="42">
        <f t="shared" si="6"/>
        <v>0</v>
      </c>
      <c r="G8" s="42">
        <f t="shared" si="6"/>
        <v>0</v>
      </c>
      <c r="H8" s="42">
        <f t="shared" si="6"/>
        <v>0</v>
      </c>
      <c r="I8" s="42">
        <f t="shared" si="6"/>
        <v>0</v>
      </c>
      <c r="J8" s="42">
        <f t="shared" si="6"/>
        <v>0</v>
      </c>
      <c r="K8" s="42">
        <f t="shared" si="6"/>
        <v>0</v>
      </c>
      <c r="L8" s="42">
        <f t="shared" si="6"/>
        <v>0</v>
      </c>
      <c r="M8" s="42">
        <f t="shared" si="6"/>
        <v>0</v>
      </c>
      <c r="N8" s="42">
        <f t="shared" si="6"/>
        <v>0</v>
      </c>
      <c r="O8" s="42">
        <f t="shared" si="6"/>
        <v>0</v>
      </c>
      <c r="P8" s="42">
        <f t="shared" si="6"/>
        <v>0</v>
      </c>
      <c r="Q8" s="42">
        <f t="shared" si="6"/>
        <v>0</v>
      </c>
      <c r="R8" s="42">
        <f t="shared" si="6"/>
        <v>0</v>
      </c>
      <c r="S8" s="42">
        <f t="shared" si="6"/>
        <v>0</v>
      </c>
      <c r="T8" s="42">
        <f t="shared" si="6"/>
        <v>0</v>
      </c>
      <c r="U8" s="42">
        <f t="shared" si="6"/>
        <v>0</v>
      </c>
      <c r="V8" s="42">
        <f t="shared" si="6"/>
        <v>0</v>
      </c>
      <c r="W8" s="42">
        <f t="shared" si="6"/>
        <v>0</v>
      </c>
      <c r="X8" s="42">
        <f t="shared" ref="X8" si="7">SUM(X9:X10)</f>
        <v>0</v>
      </c>
    </row>
    <row r="9" spans="1:24" ht="11.25" customHeight="1" x14ac:dyDescent="0.2">
      <c r="A9" s="39" t="s">
        <v>11</v>
      </c>
      <c r="B9" s="23" t="s">
        <v>12</v>
      </c>
      <c r="C9" s="30">
        <f>TI_RPI_RI_E!C9+TI_RPI_BPI_E!C9+TI_RPI_PT_E!C9+TI_RPI_IT_E!C9+TI_RPI_DU_E!C9+TI_RPI_PII_E!C9</f>
        <v>0</v>
      </c>
      <c r="D9" s="30">
        <f>TI_RPI_RI_E!D9+TI_RPI_BPI_E!D9+TI_RPI_PT_E!D9+TI_RPI_IT_E!D9+TI_RPI_DU_E!D9+TI_RPI_PII_E!D9</f>
        <v>0</v>
      </c>
      <c r="E9" s="30">
        <f>TI_RPI_RI_E!E9+TI_RPI_BPI_E!E9+TI_RPI_PT_E!E9+TI_RPI_IT_E!E9+TI_RPI_DU_E!E9+TI_RPI_PII_E!E9</f>
        <v>0</v>
      </c>
      <c r="F9" s="30">
        <f>TI_RPI_RI_E!F9+TI_RPI_BPI_E!F9+TI_RPI_PT_E!F9+TI_RPI_IT_E!F9+TI_RPI_DU_E!F9+TI_RPI_PII_E!F9</f>
        <v>0</v>
      </c>
      <c r="G9" s="30">
        <f>TI_RPI_RI_E!G9+TI_RPI_BPI_E!G9+TI_RPI_PT_E!G9+TI_RPI_IT_E!G9+TI_RPI_DU_E!G9+TI_RPI_PII_E!G9</f>
        <v>0</v>
      </c>
      <c r="H9" s="30">
        <f>TI_RPI_RI_E!H9+TI_RPI_BPI_E!H9+TI_RPI_PT_E!H9+TI_RPI_IT_E!H9+TI_RPI_DU_E!H9+TI_RPI_PII_E!H9</f>
        <v>0</v>
      </c>
      <c r="I9" s="30">
        <f>TI_RPI_RI_E!I9+TI_RPI_BPI_E!I9+TI_RPI_PT_E!I9+TI_RPI_IT_E!I9+TI_RPI_DU_E!I9+TI_RPI_PII_E!I9</f>
        <v>0</v>
      </c>
      <c r="J9" s="30">
        <f>TI_RPI_RI_E!J9+TI_RPI_BPI_E!J9+TI_RPI_PT_E!J9+TI_RPI_IT_E!J9+TI_RPI_DU_E!J9+TI_RPI_PII_E!J9</f>
        <v>0</v>
      </c>
      <c r="K9" s="30">
        <f>TI_RPI_RI_E!K9+TI_RPI_BPI_E!K9+TI_RPI_PT_E!K9+TI_RPI_IT_E!K9+TI_RPI_DU_E!K9+TI_RPI_PII_E!K9</f>
        <v>0</v>
      </c>
      <c r="L9" s="30">
        <f>TI_RPI_RI_E!L9+TI_RPI_BPI_E!L9+TI_RPI_PT_E!L9+TI_RPI_IT_E!L9+TI_RPI_DU_E!L9+TI_RPI_PII_E!L9</f>
        <v>0</v>
      </c>
      <c r="M9" s="30">
        <f>TI_RPI_RI_E!M9+TI_RPI_BPI_E!M9+TI_RPI_PT_E!M9+TI_RPI_IT_E!M9+TI_RPI_DU_E!M9+TI_RPI_PII_E!M9</f>
        <v>0</v>
      </c>
      <c r="N9" s="30">
        <f>TI_RPI_RI_E!N9+TI_RPI_BPI_E!N9+TI_RPI_PT_E!N9+TI_RPI_IT_E!N9+TI_RPI_DU_E!N9+TI_RPI_PII_E!N9</f>
        <v>0</v>
      </c>
      <c r="O9" s="30">
        <f>TI_RPI_RI_E!O9+TI_RPI_BPI_E!O9+TI_RPI_PT_E!O9+TI_RPI_IT_E!O9+TI_RPI_DU_E!O9+TI_RPI_PII_E!O9</f>
        <v>0</v>
      </c>
      <c r="P9" s="30">
        <f>TI_RPI_RI_E!P9+TI_RPI_BPI_E!P9+TI_RPI_PT_E!P9+TI_RPI_IT_E!P9+TI_RPI_DU_E!P9+TI_RPI_PII_E!P9</f>
        <v>0</v>
      </c>
      <c r="Q9" s="30">
        <f>TI_RPI_RI_E!Q9+TI_RPI_BPI_E!Q9+TI_RPI_PT_E!Q9+TI_RPI_IT_E!Q9+TI_RPI_DU_E!Q9+TI_RPI_PII_E!Q9</f>
        <v>0</v>
      </c>
      <c r="R9" s="30">
        <f>TI_RPI_RI_E!R9+TI_RPI_BPI_E!R9+TI_RPI_PT_E!R9+TI_RPI_IT_E!R9+TI_RPI_DU_E!R9+TI_RPI_PII_E!R9</f>
        <v>0</v>
      </c>
      <c r="S9" s="30">
        <f>TI_RPI_RI_E!S9+TI_RPI_BPI_E!S9+TI_RPI_PT_E!S9+TI_RPI_IT_E!S9+TI_RPI_DU_E!S9+TI_RPI_PII_E!S9</f>
        <v>0</v>
      </c>
      <c r="T9" s="30">
        <f>TI_RPI_RI_E!T9+TI_RPI_BPI_E!T9+TI_RPI_PT_E!T9+TI_RPI_IT_E!T9+TI_RPI_DU_E!T9+TI_RPI_PII_E!T9</f>
        <v>0</v>
      </c>
      <c r="U9" s="30">
        <f>TI_RPI_RI_E!U9+TI_RPI_BPI_E!U9+TI_RPI_PT_E!U9+TI_RPI_IT_E!U9+TI_RPI_DU_E!U9+TI_RPI_PII_E!U9</f>
        <v>0</v>
      </c>
      <c r="V9" s="30">
        <f>TI_RPI_RI_E!V9+TI_RPI_BPI_E!V9+TI_RPI_PT_E!V9+TI_RPI_IT_E!V9+TI_RPI_DU_E!V9+TI_RPI_PII_E!V9</f>
        <v>0</v>
      </c>
      <c r="W9" s="30">
        <f>TI_RPI_RI_E!W9+TI_RPI_BPI_E!W9+TI_RPI_PT_E!W9+TI_RPI_IT_E!W9+TI_RPI_DU_E!W9+TI_RPI_PII_E!W9</f>
        <v>0</v>
      </c>
      <c r="X9" s="30">
        <f>TI_RPI_RI_E!X9+TI_RPI_BPI_E!X9+TI_RPI_PT_E!X9+TI_RPI_IT_E!X9+TI_RPI_DU_E!X9+TI_RPI_PII_E!X9</f>
        <v>0</v>
      </c>
    </row>
    <row r="10" spans="1:24" ht="11.25" customHeight="1" x14ac:dyDescent="0.2">
      <c r="A10" s="39" t="s">
        <v>13</v>
      </c>
      <c r="B10" s="23" t="s">
        <v>14</v>
      </c>
      <c r="C10" s="30">
        <f>TI_RPI_RI_E!C10+TI_RPI_BPI_E!C10+TI_RPI_PT_E!C10+TI_RPI_IT_E!C10+TI_RPI_DU_E!C10+TI_RPI_PII_E!C10</f>
        <v>0</v>
      </c>
      <c r="D10" s="30">
        <f>TI_RPI_RI_E!D10+TI_RPI_BPI_E!D10+TI_RPI_PT_E!D10+TI_RPI_IT_E!D10+TI_RPI_DU_E!D10+TI_RPI_PII_E!D10</f>
        <v>0</v>
      </c>
      <c r="E10" s="30">
        <f>TI_RPI_RI_E!E10+TI_RPI_BPI_E!E10+TI_RPI_PT_E!E10+TI_RPI_IT_E!E10+TI_RPI_DU_E!E10+TI_RPI_PII_E!E10</f>
        <v>0</v>
      </c>
      <c r="F10" s="30">
        <f>TI_RPI_RI_E!F10+TI_RPI_BPI_E!F10+TI_RPI_PT_E!F10+TI_RPI_IT_E!F10+TI_RPI_DU_E!F10+TI_RPI_PII_E!F10</f>
        <v>0</v>
      </c>
      <c r="G10" s="30">
        <f>TI_RPI_RI_E!G10+TI_RPI_BPI_E!G10+TI_RPI_PT_E!G10+TI_RPI_IT_E!G10+TI_RPI_DU_E!G10+TI_RPI_PII_E!G10</f>
        <v>0</v>
      </c>
      <c r="H10" s="30">
        <f>TI_RPI_RI_E!H10+TI_RPI_BPI_E!H10+TI_RPI_PT_E!H10+TI_RPI_IT_E!H10+TI_RPI_DU_E!H10+TI_RPI_PII_E!H10</f>
        <v>0</v>
      </c>
      <c r="I10" s="30">
        <f>TI_RPI_RI_E!I10+TI_RPI_BPI_E!I10+TI_RPI_PT_E!I10+TI_RPI_IT_E!I10+TI_RPI_DU_E!I10+TI_RPI_PII_E!I10</f>
        <v>0</v>
      </c>
      <c r="J10" s="30">
        <f>TI_RPI_RI_E!J10+TI_RPI_BPI_E!J10+TI_RPI_PT_E!J10+TI_RPI_IT_E!J10+TI_RPI_DU_E!J10+TI_RPI_PII_E!J10</f>
        <v>0</v>
      </c>
      <c r="K10" s="30">
        <f>TI_RPI_RI_E!K10+TI_RPI_BPI_E!K10+TI_RPI_PT_E!K10+TI_RPI_IT_E!K10+TI_RPI_DU_E!K10+TI_RPI_PII_E!K10</f>
        <v>0</v>
      </c>
      <c r="L10" s="30">
        <f>TI_RPI_RI_E!L10+TI_RPI_BPI_E!L10+TI_RPI_PT_E!L10+TI_RPI_IT_E!L10+TI_RPI_DU_E!L10+TI_RPI_PII_E!L10</f>
        <v>0</v>
      </c>
      <c r="M10" s="30">
        <f>TI_RPI_RI_E!M10+TI_RPI_BPI_E!M10+TI_RPI_PT_E!M10+TI_RPI_IT_E!M10+TI_RPI_DU_E!M10+TI_RPI_PII_E!M10</f>
        <v>0</v>
      </c>
      <c r="N10" s="30">
        <f>TI_RPI_RI_E!N10+TI_RPI_BPI_E!N10+TI_RPI_PT_E!N10+TI_RPI_IT_E!N10+TI_RPI_DU_E!N10+TI_RPI_PII_E!N10</f>
        <v>0</v>
      </c>
      <c r="O10" s="30">
        <f>TI_RPI_RI_E!O10+TI_RPI_BPI_E!O10+TI_RPI_PT_E!O10+TI_RPI_IT_E!O10+TI_RPI_DU_E!O10+TI_RPI_PII_E!O10</f>
        <v>0</v>
      </c>
      <c r="P10" s="30">
        <f>TI_RPI_RI_E!P10+TI_RPI_BPI_E!P10+TI_RPI_PT_E!P10+TI_RPI_IT_E!P10+TI_RPI_DU_E!P10+TI_RPI_PII_E!P10</f>
        <v>0</v>
      </c>
      <c r="Q10" s="30">
        <f>TI_RPI_RI_E!Q10+TI_RPI_BPI_E!Q10+TI_RPI_PT_E!Q10+TI_RPI_IT_E!Q10+TI_RPI_DU_E!Q10+TI_RPI_PII_E!Q10</f>
        <v>0</v>
      </c>
      <c r="R10" s="30">
        <f>TI_RPI_RI_E!R10+TI_RPI_BPI_E!R10+TI_RPI_PT_E!R10+TI_RPI_IT_E!R10+TI_RPI_DU_E!R10+TI_RPI_PII_E!R10</f>
        <v>0</v>
      </c>
      <c r="S10" s="30">
        <f>TI_RPI_RI_E!S10+TI_RPI_BPI_E!S10+TI_RPI_PT_E!S10+TI_RPI_IT_E!S10+TI_RPI_DU_E!S10+TI_RPI_PII_E!S10</f>
        <v>0</v>
      </c>
      <c r="T10" s="30">
        <f>TI_RPI_RI_E!T10+TI_RPI_BPI_E!T10+TI_RPI_PT_E!T10+TI_RPI_IT_E!T10+TI_RPI_DU_E!T10+TI_RPI_PII_E!T10</f>
        <v>0</v>
      </c>
      <c r="U10" s="30">
        <f>TI_RPI_RI_E!U10+TI_RPI_BPI_E!U10+TI_RPI_PT_E!U10+TI_RPI_IT_E!U10+TI_RPI_DU_E!U10+TI_RPI_PII_E!U10</f>
        <v>0</v>
      </c>
      <c r="V10" s="30">
        <f>TI_RPI_RI_E!V10+TI_RPI_BPI_E!V10+TI_RPI_PT_E!V10+TI_RPI_IT_E!V10+TI_RPI_DU_E!V10+TI_RPI_PII_E!V10</f>
        <v>0</v>
      </c>
      <c r="W10" s="30">
        <f>TI_RPI_RI_E!W10+TI_RPI_BPI_E!W10+TI_RPI_PT_E!W10+TI_RPI_IT_E!W10+TI_RPI_DU_E!W10+TI_RPI_PII_E!W10</f>
        <v>0</v>
      </c>
      <c r="X10" s="30">
        <f>TI_RPI_RI_E!X10+TI_RPI_BPI_E!X10+TI_RPI_PT_E!X10+TI_RPI_IT_E!X10+TI_RPI_DU_E!X10+TI_RPI_PII_E!X10</f>
        <v>0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:W11" si="8">SUM(C12:C16)</f>
        <v>0</v>
      </c>
      <c r="D11" s="42">
        <f t="shared" si="8"/>
        <v>0</v>
      </c>
      <c r="E11" s="42">
        <f t="shared" si="8"/>
        <v>0</v>
      </c>
      <c r="F11" s="42">
        <f t="shared" si="8"/>
        <v>0</v>
      </c>
      <c r="G11" s="42">
        <f t="shared" si="8"/>
        <v>0</v>
      </c>
      <c r="H11" s="42">
        <f t="shared" si="8"/>
        <v>0</v>
      </c>
      <c r="I11" s="42">
        <f t="shared" si="8"/>
        <v>0</v>
      </c>
      <c r="J11" s="42">
        <f t="shared" si="8"/>
        <v>0</v>
      </c>
      <c r="K11" s="42">
        <f t="shared" si="8"/>
        <v>0</v>
      </c>
      <c r="L11" s="42">
        <f t="shared" si="8"/>
        <v>0</v>
      </c>
      <c r="M11" s="42">
        <f t="shared" si="8"/>
        <v>0</v>
      </c>
      <c r="N11" s="42">
        <f t="shared" si="8"/>
        <v>0</v>
      </c>
      <c r="O11" s="42">
        <f t="shared" si="8"/>
        <v>0</v>
      </c>
      <c r="P11" s="42">
        <f t="shared" si="8"/>
        <v>0</v>
      </c>
      <c r="Q11" s="42">
        <f t="shared" si="8"/>
        <v>0</v>
      </c>
      <c r="R11" s="42">
        <f t="shared" si="8"/>
        <v>0</v>
      </c>
      <c r="S11" s="42">
        <f t="shared" si="8"/>
        <v>0</v>
      </c>
      <c r="T11" s="42">
        <f t="shared" si="8"/>
        <v>0</v>
      </c>
      <c r="U11" s="42">
        <f t="shared" si="8"/>
        <v>0</v>
      </c>
      <c r="V11" s="42">
        <f t="shared" si="8"/>
        <v>0</v>
      </c>
      <c r="W11" s="42">
        <f t="shared" si="8"/>
        <v>0</v>
      </c>
      <c r="X11" s="42">
        <f t="shared" ref="X11" si="9">SUM(X12:X16)</f>
        <v>0</v>
      </c>
    </row>
    <row r="12" spans="1:24" ht="11.25" customHeight="1" x14ac:dyDescent="0.2">
      <c r="A12" s="39" t="s">
        <v>15</v>
      </c>
      <c r="B12" s="23" t="s">
        <v>16</v>
      </c>
      <c r="C12" s="30">
        <f>TI_RPI_RI_E!C12+TI_RPI_BPI_E!C12+TI_RPI_PT_E!C12+TI_RPI_IT_E!C12+TI_RPI_DU_E!C12+TI_RPI_PII_E!C12</f>
        <v>0</v>
      </c>
      <c r="D12" s="30">
        <f>TI_RPI_RI_E!D12+TI_RPI_BPI_E!D12+TI_RPI_PT_E!D12+TI_RPI_IT_E!D12+TI_RPI_DU_E!D12+TI_RPI_PII_E!D12</f>
        <v>0</v>
      </c>
      <c r="E12" s="30">
        <f>TI_RPI_RI_E!E12+TI_RPI_BPI_E!E12+TI_RPI_PT_E!E12+TI_RPI_IT_E!E12+TI_RPI_DU_E!E12+TI_RPI_PII_E!E12</f>
        <v>0</v>
      </c>
      <c r="F12" s="30">
        <f>TI_RPI_RI_E!F12+TI_RPI_BPI_E!F12+TI_RPI_PT_E!F12+TI_RPI_IT_E!F12+TI_RPI_DU_E!F12+TI_RPI_PII_E!F12</f>
        <v>0</v>
      </c>
      <c r="G12" s="30">
        <f>TI_RPI_RI_E!G12+TI_RPI_BPI_E!G12+TI_RPI_PT_E!G12+TI_RPI_IT_E!G12+TI_RPI_DU_E!G12+TI_RPI_PII_E!G12</f>
        <v>0</v>
      </c>
      <c r="H12" s="30">
        <f>TI_RPI_RI_E!H12+TI_RPI_BPI_E!H12+TI_RPI_PT_E!H12+TI_RPI_IT_E!H12+TI_RPI_DU_E!H12+TI_RPI_PII_E!H12</f>
        <v>0</v>
      </c>
      <c r="I12" s="30">
        <f>TI_RPI_RI_E!I12+TI_RPI_BPI_E!I12+TI_RPI_PT_E!I12+TI_RPI_IT_E!I12+TI_RPI_DU_E!I12+TI_RPI_PII_E!I12</f>
        <v>0</v>
      </c>
      <c r="J12" s="30">
        <f>TI_RPI_RI_E!J12+TI_RPI_BPI_E!J12+TI_RPI_PT_E!J12+TI_RPI_IT_E!J12+TI_RPI_DU_E!J12+TI_RPI_PII_E!J12</f>
        <v>0</v>
      </c>
      <c r="K12" s="30">
        <f>TI_RPI_RI_E!K12+TI_RPI_BPI_E!K12+TI_RPI_PT_E!K12+TI_RPI_IT_E!K12+TI_RPI_DU_E!K12+TI_RPI_PII_E!K12</f>
        <v>0</v>
      </c>
      <c r="L12" s="30">
        <f>TI_RPI_RI_E!L12+TI_RPI_BPI_E!L12+TI_RPI_PT_E!L12+TI_RPI_IT_E!L12+TI_RPI_DU_E!L12+TI_RPI_PII_E!L12</f>
        <v>0</v>
      </c>
      <c r="M12" s="30">
        <f>TI_RPI_RI_E!M12+TI_RPI_BPI_E!M12+TI_RPI_PT_E!M12+TI_RPI_IT_E!M12+TI_RPI_DU_E!M12+TI_RPI_PII_E!M12</f>
        <v>0</v>
      </c>
      <c r="N12" s="30">
        <f>TI_RPI_RI_E!N12+TI_RPI_BPI_E!N12+TI_RPI_PT_E!N12+TI_RPI_IT_E!N12+TI_RPI_DU_E!N12+TI_RPI_PII_E!N12</f>
        <v>0</v>
      </c>
      <c r="O12" s="30">
        <f>TI_RPI_RI_E!O12+TI_RPI_BPI_E!O12+TI_RPI_PT_E!O12+TI_RPI_IT_E!O12+TI_RPI_DU_E!O12+TI_RPI_PII_E!O12</f>
        <v>0</v>
      </c>
      <c r="P12" s="30">
        <f>TI_RPI_RI_E!P12+TI_RPI_BPI_E!P12+TI_RPI_PT_E!P12+TI_RPI_IT_E!P12+TI_RPI_DU_E!P12+TI_RPI_PII_E!P12</f>
        <v>0</v>
      </c>
      <c r="Q12" s="30">
        <f>TI_RPI_RI_E!Q12+TI_RPI_BPI_E!Q12+TI_RPI_PT_E!Q12+TI_RPI_IT_E!Q12+TI_RPI_DU_E!Q12+TI_RPI_PII_E!Q12</f>
        <v>0</v>
      </c>
      <c r="R12" s="30">
        <f>TI_RPI_RI_E!R12+TI_RPI_BPI_E!R12+TI_RPI_PT_E!R12+TI_RPI_IT_E!R12+TI_RPI_DU_E!R12+TI_RPI_PII_E!R12</f>
        <v>0</v>
      </c>
      <c r="S12" s="30">
        <f>TI_RPI_RI_E!S12+TI_RPI_BPI_E!S12+TI_RPI_PT_E!S12+TI_RPI_IT_E!S12+TI_RPI_DU_E!S12+TI_RPI_PII_E!S12</f>
        <v>0</v>
      </c>
      <c r="T12" s="30">
        <f>TI_RPI_RI_E!T12+TI_RPI_BPI_E!T12+TI_RPI_PT_E!T12+TI_RPI_IT_E!T12+TI_RPI_DU_E!T12+TI_RPI_PII_E!T12</f>
        <v>0</v>
      </c>
      <c r="U12" s="30">
        <f>TI_RPI_RI_E!U12+TI_RPI_BPI_E!U12+TI_RPI_PT_E!U12+TI_RPI_IT_E!U12+TI_RPI_DU_E!U12+TI_RPI_PII_E!U12</f>
        <v>0</v>
      </c>
      <c r="V12" s="30">
        <f>TI_RPI_RI_E!V12+TI_RPI_BPI_E!V12+TI_RPI_PT_E!V12+TI_RPI_IT_E!V12+TI_RPI_DU_E!V12+TI_RPI_PII_E!V12</f>
        <v>0</v>
      </c>
      <c r="W12" s="30">
        <f>TI_RPI_RI_E!W12+TI_RPI_BPI_E!W12+TI_RPI_PT_E!W12+TI_RPI_IT_E!W12+TI_RPI_DU_E!W12+TI_RPI_PII_E!W12</f>
        <v>0</v>
      </c>
      <c r="X12" s="30">
        <f>TI_RPI_RI_E!X12+TI_RPI_BPI_E!X12+TI_RPI_PT_E!X12+TI_RPI_IT_E!X12+TI_RPI_DU_E!X12+TI_RPI_PII_E!X12</f>
        <v>0</v>
      </c>
    </row>
    <row r="13" spans="1:24" ht="11.25" customHeight="1" x14ac:dyDescent="0.2">
      <c r="A13" s="39" t="s">
        <v>17</v>
      </c>
      <c r="B13" s="23" t="s">
        <v>18</v>
      </c>
      <c r="C13" s="30">
        <f>TI_RPI_RI_E!C13+TI_RPI_BPI_E!C13+TI_RPI_PT_E!C13+TI_RPI_IT_E!C13+TI_RPI_DU_E!C13+TI_RPI_PII_E!C13</f>
        <v>0</v>
      </c>
      <c r="D13" s="30">
        <f>TI_RPI_RI_E!D13+TI_RPI_BPI_E!D13+TI_RPI_PT_E!D13+TI_RPI_IT_E!D13+TI_RPI_DU_E!D13+TI_RPI_PII_E!D13</f>
        <v>0</v>
      </c>
      <c r="E13" s="30">
        <f>TI_RPI_RI_E!E13+TI_RPI_BPI_E!E13+TI_RPI_PT_E!E13+TI_RPI_IT_E!E13+TI_RPI_DU_E!E13+TI_RPI_PII_E!E13</f>
        <v>0</v>
      </c>
      <c r="F13" s="30">
        <f>TI_RPI_RI_E!F13+TI_RPI_BPI_E!F13+TI_RPI_PT_E!F13+TI_RPI_IT_E!F13+TI_RPI_DU_E!F13+TI_RPI_PII_E!F13</f>
        <v>0</v>
      </c>
      <c r="G13" s="30">
        <f>TI_RPI_RI_E!G13+TI_RPI_BPI_E!G13+TI_RPI_PT_E!G13+TI_RPI_IT_E!G13+TI_RPI_DU_E!G13+TI_RPI_PII_E!G13</f>
        <v>0</v>
      </c>
      <c r="H13" s="30">
        <f>TI_RPI_RI_E!H13+TI_RPI_BPI_E!H13+TI_RPI_PT_E!H13+TI_RPI_IT_E!H13+TI_RPI_DU_E!H13+TI_RPI_PII_E!H13</f>
        <v>0</v>
      </c>
      <c r="I13" s="30">
        <f>TI_RPI_RI_E!I13+TI_RPI_BPI_E!I13+TI_RPI_PT_E!I13+TI_RPI_IT_E!I13+TI_RPI_DU_E!I13+TI_RPI_PII_E!I13</f>
        <v>0</v>
      </c>
      <c r="J13" s="30">
        <f>TI_RPI_RI_E!J13+TI_RPI_BPI_E!J13+TI_RPI_PT_E!J13+TI_RPI_IT_E!J13+TI_RPI_DU_E!J13+TI_RPI_PII_E!J13</f>
        <v>0</v>
      </c>
      <c r="K13" s="30">
        <f>TI_RPI_RI_E!K13+TI_RPI_BPI_E!K13+TI_RPI_PT_E!K13+TI_RPI_IT_E!K13+TI_RPI_DU_E!K13+TI_RPI_PII_E!K13</f>
        <v>0</v>
      </c>
      <c r="L13" s="30">
        <f>TI_RPI_RI_E!L13+TI_RPI_BPI_E!L13+TI_RPI_PT_E!L13+TI_RPI_IT_E!L13+TI_RPI_DU_E!L13+TI_RPI_PII_E!L13</f>
        <v>0</v>
      </c>
      <c r="M13" s="30">
        <f>TI_RPI_RI_E!M13+TI_RPI_BPI_E!M13+TI_RPI_PT_E!M13+TI_RPI_IT_E!M13+TI_RPI_DU_E!M13+TI_RPI_PII_E!M13</f>
        <v>0</v>
      </c>
      <c r="N13" s="30">
        <f>TI_RPI_RI_E!N13+TI_RPI_BPI_E!N13+TI_RPI_PT_E!N13+TI_RPI_IT_E!N13+TI_RPI_DU_E!N13+TI_RPI_PII_E!N13</f>
        <v>0</v>
      </c>
      <c r="O13" s="30">
        <f>TI_RPI_RI_E!O13+TI_RPI_BPI_E!O13+TI_RPI_PT_E!O13+TI_RPI_IT_E!O13+TI_RPI_DU_E!O13+TI_RPI_PII_E!O13</f>
        <v>0</v>
      </c>
      <c r="P13" s="30">
        <f>TI_RPI_RI_E!P13+TI_RPI_BPI_E!P13+TI_RPI_PT_E!P13+TI_RPI_IT_E!P13+TI_RPI_DU_E!P13+TI_RPI_PII_E!P13</f>
        <v>0</v>
      </c>
      <c r="Q13" s="30">
        <f>TI_RPI_RI_E!Q13+TI_RPI_BPI_E!Q13+TI_RPI_PT_E!Q13+TI_RPI_IT_E!Q13+TI_RPI_DU_E!Q13+TI_RPI_PII_E!Q13</f>
        <v>0</v>
      </c>
      <c r="R13" s="30">
        <f>TI_RPI_RI_E!R13+TI_RPI_BPI_E!R13+TI_RPI_PT_E!R13+TI_RPI_IT_E!R13+TI_RPI_DU_E!R13+TI_RPI_PII_E!R13</f>
        <v>0</v>
      </c>
      <c r="S13" s="30">
        <f>TI_RPI_RI_E!S13+TI_RPI_BPI_E!S13+TI_RPI_PT_E!S13+TI_RPI_IT_E!S13+TI_RPI_DU_E!S13+TI_RPI_PII_E!S13</f>
        <v>0</v>
      </c>
      <c r="T13" s="30">
        <f>TI_RPI_RI_E!T13+TI_RPI_BPI_E!T13+TI_RPI_PT_E!T13+TI_RPI_IT_E!T13+TI_RPI_DU_E!T13+TI_RPI_PII_E!T13</f>
        <v>0</v>
      </c>
      <c r="U13" s="30">
        <f>TI_RPI_RI_E!U13+TI_RPI_BPI_E!U13+TI_RPI_PT_E!U13+TI_RPI_IT_E!U13+TI_RPI_DU_E!U13+TI_RPI_PII_E!U13</f>
        <v>0</v>
      </c>
      <c r="V13" s="30">
        <f>TI_RPI_RI_E!V13+TI_RPI_BPI_E!V13+TI_RPI_PT_E!V13+TI_RPI_IT_E!V13+TI_RPI_DU_E!V13+TI_RPI_PII_E!V13</f>
        <v>0</v>
      </c>
      <c r="W13" s="30">
        <f>TI_RPI_RI_E!W13+TI_RPI_BPI_E!W13+TI_RPI_PT_E!W13+TI_RPI_IT_E!W13+TI_RPI_DU_E!W13+TI_RPI_PII_E!W13</f>
        <v>0</v>
      </c>
      <c r="X13" s="30">
        <f>TI_RPI_RI_E!X13+TI_RPI_BPI_E!X13+TI_RPI_PT_E!X13+TI_RPI_IT_E!X13+TI_RPI_DU_E!X13+TI_RPI_PII_E!X13</f>
        <v>0</v>
      </c>
    </row>
    <row r="14" spans="1:24" ht="11.25" customHeight="1" x14ac:dyDescent="0.2">
      <c r="A14" s="39" t="s">
        <v>19</v>
      </c>
      <c r="B14" s="23" t="s">
        <v>20</v>
      </c>
      <c r="C14" s="30">
        <f>TI_RPI_RI_E!C14+TI_RPI_BPI_E!C14+TI_RPI_PT_E!C14+TI_RPI_IT_E!C14+TI_RPI_DU_E!C14+TI_RPI_PII_E!C14</f>
        <v>0</v>
      </c>
      <c r="D14" s="30">
        <f>TI_RPI_RI_E!D14+TI_RPI_BPI_E!D14+TI_RPI_PT_E!D14+TI_RPI_IT_E!D14+TI_RPI_DU_E!D14+TI_RPI_PII_E!D14</f>
        <v>0</v>
      </c>
      <c r="E14" s="30">
        <f>TI_RPI_RI_E!E14+TI_RPI_BPI_E!E14+TI_RPI_PT_E!E14+TI_RPI_IT_E!E14+TI_RPI_DU_E!E14+TI_RPI_PII_E!E14</f>
        <v>0</v>
      </c>
      <c r="F14" s="30">
        <f>TI_RPI_RI_E!F14+TI_RPI_BPI_E!F14+TI_RPI_PT_E!F14+TI_RPI_IT_E!F14+TI_RPI_DU_E!F14+TI_RPI_PII_E!F14</f>
        <v>0</v>
      </c>
      <c r="G14" s="30">
        <f>TI_RPI_RI_E!G14+TI_RPI_BPI_E!G14+TI_RPI_PT_E!G14+TI_RPI_IT_E!G14+TI_RPI_DU_E!G14+TI_RPI_PII_E!G14</f>
        <v>0</v>
      </c>
      <c r="H14" s="30">
        <f>TI_RPI_RI_E!H14+TI_RPI_BPI_E!H14+TI_RPI_PT_E!H14+TI_RPI_IT_E!H14+TI_RPI_DU_E!H14+TI_RPI_PII_E!H14</f>
        <v>0</v>
      </c>
      <c r="I14" s="30">
        <f>TI_RPI_RI_E!I14+TI_RPI_BPI_E!I14+TI_RPI_PT_E!I14+TI_RPI_IT_E!I14+TI_RPI_DU_E!I14+TI_RPI_PII_E!I14</f>
        <v>0</v>
      </c>
      <c r="J14" s="30">
        <f>TI_RPI_RI_E!J14+TI_RPI_BPI_E!J14+TI_RPI_PT_E!J14+TI_RPI_IT_E!J14+TI_RPI_DU_E!J14+TI_RPI_PII_E!J14</f>
        <v>0</v>
      </c>
      <c r="K14" s="30">
        <f>TI_RPI_RI_E!K14+TI_RPI_BPI_E!K14+TI_RPI_PT_E!K14+TI_RPI_IT_E!K14+TI_RPI_DU_E!K14+TI_RPI_PII_E!K14</f>
        <v>0</v>
      </c>
      <c r="L14" s="30">
        <f>TI_RPI_RI_E!L14+TI_RPI_BPI_E!L14+TI_RPI_PT_E!L14+TI_RPI_IT_E!L14+TI_RPI_DU_E!L14+TI_RPI_PII_E!L14</f>
        <v>0</v>
      </c>
      <c r="M14" s="30">
        <f>TI_RPI_RI_E!M14+TI_RPI_BPI_E!M14+TI_RPI_PT_E!M14+TI_RPI_IT_E!M14+TI_RPI_DU_E!M14+TI_RPI_PII_E!M14</f>
        <v>0</v>
      </c>
      <c r="N14" s="30">
        <f>TI_RPI_RI_E!N14+TI_RPI_BPI_E!N14+TI_RPI_PT_E!N14+TI_RPI_IT_E!N14+TI_RPI_DU_E!N14+TI_RPI_PII_E!N14</f>
        <v>0</v>
      </c>
      <c r="O14" s="30">
        <f>TI_RPI_RI_E!O14+TI_RPI_BPI_E!O14+TI_RPI_PT_E!O14+TI_RPI_IT_E!O14+TI_RPI_DU_E!O14+TI_RPI_PII_E!O14</f>
        <v>0</v>
      </c>
      <c r="P14" s="30">
        <f>TI_RPI_RI_E!P14+TI_RPI_BPI_E!P14+TI_RPI_PT_E!P14+TI_RPI_IT_E!P14+TI_RPI_DU_E!P14+TI_RPI_PII_E!P14</f>
        <v>0</v>
      </c>
      <c r="Q14" s="30">
        <f>TI_RPI_RI_E!Q14+TI_RPI_BPI_E!Q14+TI_RPI_PT_E!Q14+TI_RPI_IT_E!Q14+TI_RPI_DU_E!Q14+TI_RPI_PII_E!Q14</f>
        <v>0</v>
      </c>
      <c r="R14" s="30">
        <f>TI_RPI_RI_E!R14+TI_RPI_BPI_E!R14+TI_RPI_PT_E!R14+TI_RPI_IT_E!R14+TI_RPI_DU_E!R14+TI_RPI_PII_E!R14</f>
        <v>0</v>
      </c>
      <c r="S14" s="30">
        <f>TI_RPI_RI_E!S14+TI_RPI_BPI_E!S14+TI_RPI_PT_E!S14+TI_RPI_IT_E!S14+TI_RPI_DU_E!S14+TI_RPI_PII_E!S14</f>
        <v>0</v>
      </c>
      <c r="T14" s="30">
        <f>TI_RPI_RI_E!T14+TI_RPI_BPI_E!T14+TI_RPI_PT_E!T14+TI_RPI_IT_E!T14+TI_RPI_DU_E!T14+TI_RPI_PII_E!T14</f>
        <v>0</v>
      </c>
      <c r="U14" s="30">
        <f>TI_RPI_RI_E!U14+TI_RPI_BPI_E!U14+TI_RPI_PT_E!U14+TI_RPI_IT_E!U14+TI_RPI_DU_E!U14+TI_RPI_PII_E!U14</f>
        <v>0</v>
      </c>
      <c r="V14" s="30">
        <f>TI_RPI_RI_E!V14+TI_RPI_BPI_E!V14+TI_RPI_PT_E!V14+TI_RPI_IT_E!V14+TI_RPI_DU_E!V14+TI_RPI_PII_E!V14</f>
        <v>0</v>
      </c>
      <c r="W14" s="30">
        <f>TI_RPI_RI_E!W14+TI_RPI_BPI_E!W14+TI_RPI_PT_E!W14+TI_RPI_IT_E!W14+TI_RPI_DU_E!W14+TI_RPI_PII_E!W14</f>
        <v>0</v>
      </c>
      <c r="X14" s="30">
        <f>TI_RPI_RI_E!X14+TI_RPI_BPI_E!X14+TI_RPI_PT_E!X14+TI_RPI_IT_E!X14+TI_RPI_DU_E!X14+TI_RPI_PII_E!X14</f>
        <v>0</v>
      </c>
    </row>
    <row r="15" spans="1:24" ht="11.25" customHeight="1" x14ac:dyDescent="0.2">
      <c r="A15" s="39" t="s">
        <v>21</v>
      </c>
      <c r="B15" s="23" t="s">
        <v>22</v>
      </c>
      <c r="C15" s="30">
        <f>TI_RPI_RI_E!C15+TI_RPI_BPI_E!C15+TI_RPI_PT_E!C15+TI_RPI_IT_E!C15+TI_RPI_DU_E!C15+TI_RPI_PII_E!C15</f>
        <v>0</v>
      </c>
      <c r="D15" s="30">
        <f>TI_RPI_RI_E!D15+TI_RPI_BPI_E!D15+TI_RPI_PT_E!D15+TI_RPI_IT_E!D15+TI_RPI_DU_E!D15+TI_RPI_PII_E!D15</f>
        <v>0</v>
      </c>
      <c r="E15" s="30">
        <f>TI_RPI_RI_E!E15+TI_RPI_BPI_E!E15+TI_RPI_PT_E!E15+TI_RPI_IT_E!E15+TI_RPI_DU_E!E15+TI_RPI_PII_E!E15</f>
        <v>0</v>
      </c>
      <c r="F15" s="30">
        <f>TI_RPI_RI_E!F15+TI_RPI_BPI_E!F15+TI_RPI_PT_E!F15+TI_RPI_IT_E!F15+TI_RPI_DU_E!F15+TI_RPI_PII_E!F15</f>
        <v>0</v>
      </c>
      <c r="G15" s="30">
        <f>TI_RPI_RI_E!G15+TI_RPI_BPI_E!G15+TI_RPI_PT_E!G15+TI_RPI_IT_E!G15+TI_RPI_DU_E!G15+TI_RPI_PII_E!G15</f>
        <v>0</v>
      </c>
      <c r="H15" s="30">
        <f>TI_RPI_RI_E!H15+TI_RPI_BPI_E!H15+TI_RPI_PT_E!H15+TI_RPI_IT_E!H15+TI_RPI_DU_E!H15+TI_RPI_PII_E!H15</f>
        <v>0</v>
      </c>
      <c r="I15" s="30">
        <f>TI_RPI_RI_E!I15+TI_RPI_BPI_E!I15+TI_RPI_PT_E!I15+TI_RPI_IT_E!I15+TI_RPI_DU_E!I15+TI_RPI_PII_E!I15</f>
        <v>0</v>
      </c>
      <c r="J15" s="30">
        <f>TI_RPI_RI_E!J15+TI_RPI_BPI_E!J15+TI_RPI_PT_E!J15+TI_RPI_IT_E!J15+TI_RPI_DU_E!J15+TI_RPI_PII_E!J15</f>
        <v>0</v>
      </c>
      <c r="K15" s="30">
        <f>TI_RPI_RI_E!K15+TI_RPI_BPI_E!K15+TI_RPI_PT_E!K15+TI_RPI_IT_E!K15+TI_RPI_DU_E!K15+TI_RPI_PII_E!K15</f>
        <v>0</v>
      </c>
      <c r="L15" s="30">
        <f>TI_RPI_RI_E!L15+TI_RPI_BPI_E!L15+TI_RPI_PT_E!L15+TI_RPI_IT_E!L15+TI_RPI_DU_E!L15+TI_RPI_PII_E!L15</f>
        <v>0</v>
      </c>
      <c r="M15" s="30">
        <f>TI_RPI_RI_E!M15+TI_RPI_BPI_E!M15+TI_RPI_PT_E!M15+TI_RPI_IT_E!M15+TI_RPI_DU_E!M15+TI_RPI_PII_E!M15</f>
        <v>0</v>
      </c>
      <c r="N15" s="30">
        <f>TI_RPI_RI_E!N15+TI_RPI_BPI_E!N15+TI_RPI_PT_E!N15+TI_RPI_IT_E!N15+TI_RPI_DU_E!N15+TI_RPI_PII_E!N15</f>
        <v>0</v>
      </c>
      <c r="O15" s="30">
        <f>TI_RPI_RI_E!O15+TI_RPI_BPI_E!O15+TI_RPI_PT_E!O15+TI_RPI_IT_E!O15+TI_RPI_DU_E!O15+TI_RPI_PII_E!O15</f>
        <v>0</v>
      </c>
      <c r="P15" s="30">
        <f>TI_RPI_RI_E!P15+TI_RPI_BPI_E!P15+TI_RPI_PT_E!P15+TI_RPI_IT_E!P15+TI_RPI_DU_E!P15+TI_RPI_PII_E!P15</f>
        <v>0</v>
      </c>
      <c r="Q15" s="30">
        <f>TI_RPI_RI_E!Q15+TI_RPI_BPI_E!Q15+TI_RPI_PT_E!Q15+TI_RPI_IT_E!Q15+TI_RPI_DU_E!Q15+TI_RPI_PII_E!Q15</f>
        <v>0</v>
      </c>
      <c r="R15" s="30">
        <f>TI_RPI_RI_E!R15+TI_RPI_BPI_E!R15+TI_RPI_PT_E!R15+TI_RPI_IT_E!R15+TI_RPI_DU_E!R15+TI_RPI_PII_E!R15</f>
        <v>0</v>
      </c>
      <c r="S15" s="30">
        <f>TI_RPI_RI_E!S15+TI_RPI_BPI_E!S15+TI_RPI_PT_E!S15+TI_RPI_IT_E!S15+TI_RPI_DU_E!S15+TI_RPI_PII_E!S15</f>
        <v>0</v>
      </c>
      <c r="T15" s="30">
        <f>TI_RPI_RI_E!T15+TI_RPI_BPI_E!T15+TI_RPI_PT_E!T15+TI_RPI_IT_E!T15+TI_RPI_DU_E!T15+TI_RPI_PII_E!T15</f>
        <v>0</v>
      </c>
      <c r="U15" s="30">
        <f>TI_RPI_RI_E!U15+TI_RPI_BPI_E!U15+TI_RPI_PT_E!U15+TI_RPI_IT_E!U15+TI_RPI_DU_E!U15+TI_RPI_PII_E!U15</f>
        <v>0</v>
      </c>
      <c r="V15" s="30">
        <f>TI_RPI_RI_E!V15+TI_RPI_BPI_E!V15+TI_RPI_PT_E!V15+TI_RPI_IT_E!V15+TI_RPI_DU_E!V15+TI_RPI_PII_E!V15</f>
        <v>0</v>
      </c>
      <c r="W15" s="30">
        <f>TI_RPI_RI_E!W15+TI_RPI_BPI_E!W15+TI_RPI_PT_E!W15+TI_RPI_IT_E!W15+TI_RPI_DU_E!W15+TI_RPI_PII_E!W15</f>
        <v>0</v>
      </c>
      <c r="X15" s="30">
        <f>TI_RPI_RI_E!X15+TI_RPI_BPI_E!X15+TI_RPI_PT_E!X15+TI_RPI_IT_E!X15+TI_RPI_DU_E!X15+TI_RPI_PII_E!X15</f>
        <v>0</v>
      </c>
    </row>
    <row r="16" spans="1:24" ht="11.25" customHeight="1" x14ac:dyDescent="0.2">
      <c r="A16" s="39" t="s">
        <v>23</v>
      </c>
      <c r="B16" s="23" t="s">
        <v>24</v>
      </c>
      <c r="C16" s="30">
        <f>TI_RPI_RI_E!C16+TI_RPI_BPI_E!C16+TI_RPI_PT_E!C16+TI_RPI_IT_E!C16+TI_RPI_DU_E!C16+TI_RPI_PII_E!C16</f>
        <v>0</v>
      </c>
      <c r="D16" s="30">
        <f>TI_RPI_RI_E!D16+TI_RPI_BPI_E!D16+TI_RPI_PT_E!D16+TI_RPI_IT_E!D16+TI_RPI_DU_E!D16+TI_RPI_PII_E!D16</f>
        <v>0</v>
      </c>
      <c r="E16" s="30">
        <f>TI_RPI_RI_E!E16+TI_RPI_BPI_E!E16+TI_RPI_PT_E!E16+TI_RPI_IT_E!E16+TI_RPI_DU_E!E16+TI_RPI_PII_E!E16</f>
        <v>0</v>
      </c>
      <c r="F16" s="30">
        <f>TI_RPI_RI_E!F16+TI_RPI_BPI_E!F16+TI_RPI_PT_E!F16+TI_RPI_IT_E!F16+TI_RPI_DU_E!F16+TI_RPI_PII_E!F16</f>
        <v>0</v>
      </c>
      <c r="G16" s="30">
        <f>TI_RPI_RI_E!G16+TI_RPI_BPI_E!G16+TI_RPI_PT_E!G16+TI_RPI_IT_E!G16+TI_RPI_DU_E!G16+TI_RPI_PII_E!G16</f>
        <v>0</v>
      </c>
      <c r="H16" s="30">
        <f>TI_RPI_RI_E!H16+TI_RPI_BPI_E!H16+TI_RPI_PT_E!H16+TI_RPI_IT_E!H16+TI_RPI_DU_E!H16+TI_RPI_PII_E!H16</f>
        <v>0</v>
      </c>
      <c r="I16" s="30">
        <f>TI_RPI_RI_E!I16+TI_RPI_BPI_E!I16+TI_RPI_PT_E!I16+TI_RPI_IT_E!I16+TI_RPI_DU_E!I16+TI_RPI_PII_E!I16</f>
        <v>0</v>
      </c>
      <c r="J16" s="30">
        <f>TI_RPI_RI_E!J16+TI_RPI_BPI_E!J16+TI_RPI_PT_E!J16+TI_RPI_IT_E!J16+TI_RPI_DU_E!J16+TI_RPI_PII_E!J16</f>
        <v>0</v>
      </c>
      <c r="K16" s="30">
        <f>TI_RPI_RI_E!K16+TI_RPI_BPI_E!K16+TI_RPI_PT_E!K16+TI_RPI_IT_E!K16+TI_RPI_DU_E!K16+TI_RPI_PII_E!K16</f>
        <v>0</v>
      </c>
      <c r="L16" s="30">
        <f>TI_RPI_RI_E!L16+TI_RPI_BPI_E!L16+TI_RPI_PT_E!L16+TI_RPI_IT_E!L16+TI_RPI_DU_E!L16+TI_RPI_PII_E!L16</f>
        <v>0</v>
      </c>
      <c r="M16" s="30">
        <f>TI_RPI_RI_E!M16+TI_RPI_BPI_E!M16+TI_RPI_PT_E!M16+TI_RPI_IT_E!M16+TI_RPI_DU_E!M16+TI_RPI_PII_E!M16</f>
        <v>0</v>
      </c>
      <c r="N16" s="30">
        <f>TI_RPI_RI_E!N16+TI_RPI_BPI_E!N16+TI_RPI_PT_E!N16+TI_RPI_IT_E!N16+TI_RPI_DU_E!N16+TI_RPI_PII_E!N16</f>
        <v>0</v>
      </c>
      <c r="O16" s="30">
        <f>TI_RPI_RI_E!O16+TI_RPI_BPI_E!O16+TI_RPI_PT_E!O16+TI_RPI_IT_E!O16+TI_RPI_DU_E!O16+TI_RPI_PII_E!O16</f>
        <v>0</v>
      </c>
      <c r="P16" s="30">
        <f>TI_RPI_RI_E!P16+TI_RPI_BPI_E!P16+TI_RPI_PT_E!P16+TI_RPI_IT_E!P16+TI_RPI_DU_E!P16+TI_RPI_PII_E!P16</f>
        <v>0</v>
      </c>
      <c r="Q16" s="30">
        <f>TI_RPI_RI_E!Q16+TI_RPI_BPI_E!Q16+TI_RPI_PT_E!Q16+TI_RPI_IT_E!Q16+TI_RPI_DU_E!Q16+TI_RPI_PII_E!Q16</f>
        <v>0</v>
      </c>
      <c r="R16" s="30">
        <f>TI_RPI_RI_E!R16+TI_RPI_BPI_E!R16+TI_RPI_PT_E!R16+TI_RPI_IT_E!R16+TI_RPI_DU_E!R16+TI_RPI_PII_E!R16</f>
        <v>0</v>
      </c>
      <c r="S16" s="30">
        <f>TI_RPI_RI_E!S16+TI_RPI_BPI_E!S16+TI_RPI_PT_E!S16+TI_RPI_IT_E!S16+TI_RPI_DU_E!S16+TI_RPI_PII_E!S16</f>
        <v>0</v>
      </c>
      <c r="T16" s="30">
        <f>TI_RPI_RI_E!T16+TI_RPI_BPI_E!T16+TI_RPI_PT_E!T16+TI_RPI_IT_E!T16+TI_RPI_DU_E!T16+TI_RPI_PII_E!T16</f>
        <v>0</v>
      </c>
      <c r="U16" s="30">
        <f>TI_RPI_RI_E!U16+TI_RPI_BPI_E!U16+TI_RPI_PT_E!U16+TI_RPI_IT_E!U16+TI_RPI_DU_E!U16+TI_RPI_PII_E!U16</f>
        <v>0</v>
      </c>
      <c r="V16" s="30">
        <f>TI_RPI_RI_E!V16+TI_RPI_BPI_E!V16+TI_RPI_PT_E!V16+TI_RPI_IT_E!V16+TI_RPI_DU_E!V16+TI_RPI_PII_E!V16</f>
        <v>0</v>
      </c>
      <c r="W16" s="30">
        <f>TI_RPI_RI_E!W16+TI_RPI_BPI_E!W16+TI_RPI_PT_E!W16+TI_RPI_IT_E!W16+TI_RPI_DU_E!W16+TI_RPI_PII_E!W16</f>
        <v>0</v>
      </c>
      <c r="X16" s="30">
        <f>TI_RPI_RI_E!X16+TI_RPI_BPI_E!X16+TI_RPI_PT_E!X16+TI_RPI_IT_E!X16+TI_RPI_DU_E!X16+TI_RPI_PII_E!X16</f>
        <v>0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:W17" si="10">SUM(C18:C21)</f>
        <v>0</v>
      </c>
      <c r="D17" s="31">
        <f t="shared" si="10"/>
        <v>0</v>
      </c>
      <c r="E17" s="31">
        <f t="shared" si="10"/>
        <v>0</v>
      </c>
      <c r="F17" s="31">
        <f t="shared" si="10"/>
        <v>0</v>
      </c>
      <c r="G17" s="31">
        <f t="shared" si="10"/>
        <v>0</v>
      </c>
      <c r="H17" s="31">
        <f t="shared" si="10"/>
        <v>0</v>
      </c>
      <c r="I17" s="31">
        <f t="shared" si="10"/>
        <v>0</v>
      </c>
      <c r="J17" s="31">
        <f t="shared" si="10"/>
        <v>0</v>
      </c>
      <c r="K17" s="31">
        <f t="shared" si="10"/>
        <v>0</v>
      </c>
      <c r="L17" s="31">
        <f t="shared" si="10"/>
        <v>0</v>
      </c>
      <c r="M17" s="31">
        <f t="shared" si="10"/>
        <v>0</v>
      </c>
      <c r="N17" s="31">
        <f t="shared" si="10"/>
        <v>0</v>
      </c>
      <c r="O17" s="31">
        <f t="shared" si="10"/>
        <v>0</v>
      </c>
      <c r="P17" s="31">
        <f t="shared" si="10"/>
        <v>0</v>
      </c>
      <c r="Q17" s="31">
        <f t="shared" si="10"/>
        <v>0</v>
      </c>
      <c r="R17" s="31">
        <f t="shared" si="10"/>
        <v>0</v>
      </c>
      <c r="S17" s="31">
        <f t="shared" si="10"/>
        <v>0</v>
      </c>
      <c r="T17" s="31">
        <f t="shared" si="10"/>
        <v>0</v>
      </c>
      <c r="U17" s="31">
        <f t="shared" si="10"/>
        <v>0</v>
      </c>
      <c r="V17" s="31">
        <f t="shared" si="10"/>
        <v>0</v>
      </c>
      <c r="W17" s="31">
        <f t="shared" si="10"/>
        <v>0</v>
      </c>
      <c r="X17" s="31">
        <f t="shared" ref="X17" si="11">SUM(X18:X21)</f>
        <v>0</v>
      </c>
    </row>
    <row r="18" spans="1:24" ht="11.25" customHeight="1" x14ac:dyDescent="0.2">
      <c r="A18" s="22" t="s">
        <v>27</v>
      </c>
      <c r="B18" s="23" t="s">
        <v>28</v>
      </c>
      <c r="C18" s="30">
        <f>TI_RPI_RI_E!C18+TI_RPI_BPI_E!C18+TI_RPI_PT_E!C18+TI_RPI_IT_E!C18+TI_RPI_DU_E!C18+TI_RPI_PII_E!C18</f>
        <v>0</v>
      </c>
      <c r="D18" s="30">
        <f>TI_RPI_RI_E!D18+TI_RPI_BPI_E!D18+TI_RPI_PT_E!D18+TI_RPI_IT_E!D18+TI_RPI_DU_E!D18+TI_RPI_PII_E!D18</f>
        <v>0</v>
      </c>
      <c r="E18" s="30">
        <f>TI_RPI_RI_E!E18+TI_RPI_BPI_E!E18+TI_RPI_PT_E!E18+TI_RPI_IT_E!E18+TI_RPI_DU_E!E18+TI_RPI_PII_E!E18</f>
        <v>0</v>
      </c>
      <c r="F18" s="30">
        <f>TI_RPI_RI_E!F18+TI_RPI_BPI_E!F18+TI_RPI_PT_E!F18+TI_RPI_IT_E!F18+TI_RPI_DU_E!F18+TI_RPI_PII_E!F18</f>
        <v>0</v>
      </c>
      <c r="G18" s="30">
        <f>TI_RPI_RI_E!G18+TI_RPI_BPI_E!G18+TI_RPI_PT_E!G18+TI_RPI_IT_E!G18+TI_RPI_DU_E!G18+TI_RPI_PII_E!G18</f>
        <v>0</v>
      </c>
      <c r="H18" s="30">
        <f>TI_RPI_RI_E!H18+TI_RPI_BPI_E!H18+TI_RPI_PT_E!H18+TI_RPI_IT_E!H18+TI_RPI_DU_E!H18+TI_RPI_PII_E!H18</f>
        <v>0</v>
      </c>
      <c r="I18" s="30">
        <f>TI_RPI_RI_E!I18+TI_RPI_BPI_E!I18+TI_RPI_PT_E!I18+TI_RPI_IT_E!I18+TI_RPI_DU_E!I18+TI_RPI_PII_E!I18</f>
        <v>0</v>
      </c>
      <c r="J18" s="30">
        <f>TI_RPI_RI_E!J18+TI_RPI_BPI_E!J18+TI_RPI_PT_E!J18+TI_RPI_IT_E!J18+TI_RPI_DU_E!J18+TI_RPI_PII_E!J18</f>
        <v>0</v>
      </c>
      <c r="K18" s="30">
        <f>TI_RPI_RI_E!K18+TI_RPI_BPI_E!K18+TI_RPI_PT_E!K18+TI_RPI_IT_E!K18+TI_RPI_DU_E!K18+TI_RPI_PII_E!K18</f>
        <v>0</v>
      </c>
      <c r="L18" s="30">
        <f>TI_RPI_RI_E!L18+TI_RPI_BPI_E!L18+TI_RPI_PT_E!L18+TI_RPI_IT_E!L18+TI_RPI_DU_E!L18+TI_RPI_PII_E!L18</f>
        <v>0</v>
      </c>
      <c r="M18" s="30">
        <f>TI_RPI_RI_E!M18+TI_RPI_BPI_E!M18+TI_RPI_PT_E!M18+TI_RPI_IT_E!M18+TI_RPI_DU_E!M18+TI_RPI_PII_E!M18</f>
        <v>0</v>
      </c>
      <c r="N18" s="30">
        <f>TI_RPI_RI_E!N18+TI_RPI_BPI_E!N18+TI_RPI_PT_E!N18+TI_RPI_IT_E!N18+TI_RPI_DU_E!N18+TI_RPI_PII_E!N18</f>
        <v>0</v>
      </c>
      <c r="O18" s="30">
        <f>TI_RPI_RI_E!O18+TI_RPI_BPI_E!O18+TI_RPI_PT_E!O18+TI_RPI_IT_E!O18+TI_RPI_DU_E!O18+TI_RPI_PII_E!O18</f>
        <v>0</v>
      </c>
      <c r="P18" s="30">
        <f>TI_RPI_RI_E!P18+TI_RPI_BPI_E!P18+TI_RPI_PT_E!P18+TI_RPI_IT_E!P18+TI_RPI_DU_E!P18+TI_RPI_PII_E!P18</f>
        <v>0</v>
      </c>
      <c r="Q18" s="30">
        <f>TI_RPI_RI_E!Q18+TI_RPI_BPI_E!Q18+TI_RPI_PT_E!Q18+TI_RPI_IT_E!Q18+TI_RPI_DU_E!Q18+TI_RPI_PII_E!Q18</f>
        <v>0</v>
      </c>
      <c r="R18" s="30">
        <f>TI_RPI_RI_E!R18+TI_RPI_BPI_E!R18+TI_RPI_PT_E!R18+TI_RPI_IT_E!R18+TI_RPI_DU_E!R18+TI_RPI_PII_E!R18</f>
        <v>0</v>
      </c>
      <c r="S18" s="30">
        <f>TI_RPI_RI_E!S18+TI_RPI_BPI_E!S18+TI_RPI_PT_E!S18+TI_RPI_IT_E!S18+TI_RPI_DU_E!S18+TI_RPI_PII_E!S18</f>
        <v>0</v>
      </c>
      <c r="T18" s="30">
        <f>TI_RPI_RI_E!T18+TI_RPI_BPI_E!T18+TI_RPI_PT_E!T18+TI_RPI_IT_E!T18+TI_RPI_DU_E!T18+TI_RPI_PII_E!T18</f>
        <v>0</v>
      </c>
      <c r="U18" s="30">
        <f>TI_RPI_RI_E!U18+TI_RPI_BPI_E!U18+TI_RPI_PT_E!U18+TI_RPI_IT_E!U18+TI_RPI_DU_E!U18+TI_RPI_PII_E!U18</f>
        <v>0</v>
      </c>
      <c r="V18" s="30">
        <f>TI_RPI_RI_E!V18+TI_RPI_BPI_E!V18+TI_RPI_PT_E!V18+TI_RPI_IT_E!V18+TI_RPI_DU_E!V18+TI_RPI_PII_E!V18</f>
        <v>0</v>
      </c>
      <c r="W18" s="30">
        <f>TI_RPI_RI_E!W18+TI_RPI_BPI_E!W18+TI_RPI_PT_E!W18+TI_RPI_IT_E!W18+TI_RPI_DU_E!W18+TI_RPI_PII_E!W18</f>
        <v>0</v>
      </c>
      <c r="X18" s="30">
        <f>TI_RPI_RI_E!X18+TI_RPI_BPI_E!X18+TI_RPI_PT_E!X18+TI_RPI_IT_E!X18+TI_RPI_DU_E!X18+TI_RPI_PII_E!X18</f>
        <v>0</v>
      </c>
    </row>
    <row r="19" spans="1:24" ht="11.25" customHeight="1" x14ac:dyDescent="0.2">
      <c r="A19" s="22" t="s">
        <v>29</v>
      </c>
      <c r="B19" s="23" t="s">
        <v>30</v>
      </c>
      <c r="C19" s="30">
        <f>TI_RPI_RI_E!C19+TI_RPI_BPI_E!C19+TI_RPI_PT_E!C19+TI_RPI_IT_E!C19+TI_RPI_DU_E!C19+TI_RPI_PII_E!C19</f>
        <v>0</v>
      </c>
      <c r="D19" s="30">
        <f>TI_RPI_RI_E!D19+TI_RPI_BPI_E!D19+TI_RPI_PT_E!D19+TI_RPI_IT_E!D19+TI_RPI_DU_E!D19+TI_RPI_PII_E!D19</f>
        <v>0</v>
      </c>
      <c r="E19" s="30">
        <f>TI_RPI_RI_E!E19+TI_RPI_BPI_E!E19+TI_RPI_PT_E!E19+TI_RPI_IT_E!E19+TI_RPI_DU_E!E19+TI_RPI_PII_E!E19</f>
        <v>0</v>
      </c>
      <c r="F19" s="30">
        <f>TI_RPI_RI_E!F19+TI_RPI_BPI_E!F19+TI_RPI_PT_E!F19+TI_RPI_IT_E!F19+TI_RPI_DU_E!F19+TI_RPI_PII_E!F19</f>
        <v>0</v>
      </c>
      <c r="G19" s="30">
        <f>TI_RPI_RI_E!G19+TI_RPI_BPI_E!G19+TI_RPI_PT_E!G19+TI_RPI_IT_E!G19+TI_RPI_DU_E!G19+TI_RPI_PII_E!G19</f>
        <v>0</v>
      </c>
      <c r="H19" s="30">
        <f>TI_RPI_RI_E!H19+TI_RPI_BPI_E!H19+TI_RPI_PT_E!H19+TI_RPI_IT_E!H19+TI_RPI_DU_E!H19+TI_RPI_PII_E!H19</f>
        <v>0</v>
      </c>
      <c r="I19" s="30">
        <f>TI_RPI_RI_E!I19+TI_RPI_BPI_E!I19+TI_RPI_PT_E!I19+TI_RPI_IT_E!I19+TI_RPI_DU_E!I19+TI_RPI_PII_E!I19</f>
        <v>0</v>
      </c>
      <c r="J19" s="30">
        <f>TI_RPI_RI_E!J19+TI_RPI_BPI_E!J19+TI_RPI_PT_E!J19+TI_RPI_IT_E!J19+TI_RPI_DU_E!J19+TI_RPI_PII_E!J19</f>
        <v>0</v>
      </c>
      <c r="K19" s="30">
        <f>TI_RPI_RI_E!K19+TI_RPI_BPI_E!K19+TI_RPI_PT_E!K19+TI_RPI_IT_E!K19+TI_RPI_DU_E!K19+TI_RPI_PII_E!K19</f>
        <v>0</v>
      </c>
      <c r="L19" s="30">
        <f>TI_RPI_RI_E!L19+TI_RPI_BPI_E!L19+TI_RPI_PT_E!L19+TI_RPI_IT_E!L19+TI_RPI_DU_E!L19+TI_RPI_PII_E!L19</f>
        <v>0</v>
      </c>
      <c r="M19" s="30">
        <f>TI_RPI_RI_E!M19+TI_RPI_BPI_E!M19+TI_RPI_PT_E!M19+TI_RPI_IT_E!M19+TI_RPI_DU_E!M19+TI_RPI_PII_E!M19</f>
        <v>0</v>
      </c>
      <c r="N19" s="30">
        <f>TI_RPI_RI_E!N19+TI_RPI_BPI_E!N19+TI_RPI_PT_E!N19+TI_RPI_IT_E!N19+TI_RPI_DU_E!N19+TI_RPI_PII_E!N19</f>
        <v>0</v>
      </c>
      <c r="O19" s="30">
        <f>TI_RPI_RI_E!O19+TI_RPI_BPI_E!O19+TI_RPI_PT_E!O19+TI_RPI_IT_E!O19+TI_RPI_DU_E!O19+TI_RPI_PII_E!O19</f>
        <v>0</v>
      </c>
      <c r="P19" s="30">
        <f>TI_RPI_RI_E!P19+TI_RPI_BPI_E!P19+TI_RPI_PT_E!P19+TI_RPI_IT_E!P19+TI_RPI_DU_E!P19+TI_RPI_PII_E!P19</f>
        <v>0</v>
      </c>
      <c r="Q19" s="30">
        <f>TI_RPI_RI_E!Q19+TI_RPI_BPI_E!Q19+TI_RPI_PT_E!Q19+TI_RPI_IT_E!Q19+TI_RPI_DU_E!Q19+TI_RPI_PII_E!Q19</f>
        <v>0</v>
      </c>
      <c r="R19" s="30">
        <f>TI_RPI_RI_E!R19+TI_RPI_BPI_E!R19+TI_RPI_PT_E!R19+TI_RPI_IT_E!R19+TI_RPI_DU_E!R19+TI_RPI_PII_E!R19</f>
        <v>0</v>
      </c>
      <c r="S19" s="30">
        <f>TI_RPI_RI_E!S19+TI_RPI_BPI_E!S19+TI_RPI_PT_E!S19+TI_RPI_IT_E!S19+TI_RPI_DU_E!S19+TI_RPI_PII_E!S19</f>
        <v>0</v>
      </c>
      <c r="T19" s="30">
        <f>TI_RPI_RI_E!T19+TI_RPI_BPI_E!T19+TI_RPI_PT_E!T19+TI_RPI_IT_E!T19+TI_RPI_DU_E!T19+TI_RPI_PII_E!T19</f>
        <v>0</v>
      </c>
      <c r="U19" s="30">
        <f>TI_RPI_RI_E!U19+TI_RPI_BPI_E!U19+TI_RPI_PT_E!U19+TI_RPI_IT_E!U19+TI_RPI_DU_E!U19+TI_RPI_PII_E!U19</f>
        <v>0</v>
      </c>
      <c r="V19" s="30">
        <f>TI_RPI_RI_E!V19+TI_RPI_BPI_E!V19+TI_RPI_PT_E!V19+TI_RPI_IT_E!V19+TI_RPI_DU_E!V19+TI_RPI_PII_E!V19</f>
        <v>0</v>
      </c>
      <c r="W19" s="30">
        <f>TI_RPI_RI_E!W19+TI_RPI_BPI_E!W19+TI_RPI_PT_E!W19+TI_RPI_IT_E!W19+TI_RPI_DU_E!W19+TI_RPI_PII_E!W19</f>
        <v>0</v>
      </c>
      <c r="X19" s="30">
        <f>TI_RPI_RI_E!X19+TI_RPI_BPI_E!X19+TI_RPI_PT_E!X19+TI_RPI_IT_E!X19+TI_RPI_DU_E!X19+TI_RPI_PII_E!X19</f>
        <v>0</v>
      </c>
    </row>
    <row r="20" spans="1:24" ht="11.25" customHeight="1" x14ac:dyDescent="0.2">
      <c r="A20" s="22" t="s">
        <v>31</v>
      </c>
      <c r="B20" s="23" t="s">
        <v>32</v>
      </c>
      <c r="C20" s="30">
        <f>TI_RPI_RI_E!C20+TI_RPI_BPI_E!C20+TI_RPI_PT_E!C20+TI_RPI_IT_E!C20+TI_RPI_DU_E!C20+TI_RPI_PII_E!C20</f>
        <v>0</v>
      </c>
      <c r="D20" s="30">
        <f>TI_RPI_RI_E!D20+TI_RPI_BPI_E!D20+TI_RPI_PT_E!D20+TI_RPI_IT_E!D20+TI_RPI_DU_E!D20+TI_RPI_PII_E!D20</f>
        <v>0</v>
      </c>
      <c r="E20" s="30">
        <f>TI_RPI_RI_E!E20+TI_RPI_BPI_E!E20+TI_RPI_PT_E!E20+TI_RPI_IT_E!E20+TI_RPI_DU_E!E20+TI_RPI_PII_E!E20</f>
        <v>0</v>
      </c>
      <c r="F20" s="30">
        <f>TI_RPI_RI_E!F20+TI_RPI_BPI_E!F20+TI_RPI_PT_E!F20+TI_RPI_IT_E!F20+TI_RPI_DU_E!F20+TI_RPI_PII_E!F20</f>
        <v>0</v>
      </c>
      <c r="G20" s="30">
        <f>TI_RPI_RI_E!G20+TI_RPI_BPI_E!G20+TI_RPI_PT_E!G20+TI_RPI_IT_E!G20+TI_RPI_DU_E!G20+TI_RPI_PII_E!G20</f>
        <v>0</v>
      </c>
      <c r="H20" s="30">
        <f>TI_RPI_RI_E!H20+TI_RPI_BPI_E!H20+TI_RPI_PT_E!H20+TI_RPI_IT_E!H20+TI_RPI_DU_E!H20+TI_RPI_PII_E!H20</f>
        <v>0</v>
      </c>
      <c r="I20" s="30">
        <f>TI_RPI_RI_E!I20+TI_RPI_BPI_E!I20+TI_RPI_PT_E!I20+TI_RPI_IT_E!I20+TI_RPI_DU_E!I20+TI_RPI_PII_E!I20</f>
        <v>0</v>
      </c>
      <c r="J20" s="30">
        <f>TI_RPI_RI_E!J20+TI_RPI_BPI_E!J20+TI_RPI_PT_E!J20+TI_RPI_IT_E!J20+TI_RPI_DU_E!J20+TI_RPI_PII_E!J20</f>
        <v>0</v>
      </c>
      <c r="K20" s="30">
        <f>TI_RPI_RI_E!K20+TI_RPI_BPI_E!K20+TI_RPI_PT_E!K20+TI_RPI_IT_E!K20+TI_RPI_DU_E!K20+TI_RPI_PII_E!K20</f>
        <v>0</v>
      </c>
      <c r="L20" s="30">
        <f>TI_RPI_RI_E!L20+TI_RPI_BPI_E!L20+TI_RPI_PT_E!L20+TI_RPI_IT_E!L20+TI_RPI_DU_E!L20+TI_RPI_PII_E!L20</f>
        <v>0</v>
      </c>
      <c r="M20" s="30">
        <f>TI_RPI_RI_E!M20+TI_RPI_BPI_E!M20+TI_RPI_PT_E!M20+TI_RPI_IT_E!M20+TI_RPI_DU_E!M20+TI_RPI_PII_E!M20</f>
        <v>0</v>
      </c>
      <c r="N20" s="30">
        <f>TI_RPI_RI_E!N20+TI_RPI_BPI_E!N20+TI_RPI_PT_E!N20+TI_RPI_IT_E!N20+TI_RPI_DU_E!N20+TI_RPI_PII_E!N20</f>
        <v>0</v>
      </c>
      <c r="O20" s="30">
        <f>TI_RPI_RI_E!O20+TI_RPI_BPI_E!O20+TI_RPI_PT_E!O20+TI_RPI_IT_E!O20+TI_RPI_DU_E!O20+TI_RPI_PII_E!O20</f>
        <v>0</v>
      </c>
      <c r="P20" s="30">
        <f>TI_RPI_RI_E!P20+TI_RPI_BPI_E!P20+TI_RPI_PT_E!P20+TI_RPI_IT_E!P20+TI_RPI_DU_E!P20+TI_RPI_PII_E!P20</f>
        <v>0</v>
      </c>
      <c r="Q20" s="30">
        <f>TI_RPI_RI_E!Q20+TI_RPI_BPI_E!Q20+TI_RPI_PT_E!Q20+TI_RPI_IT_E!Q20+TI_RPI_DU_E!Q20+TI_RPI_PII_E!Q20</f>
        <v>0</v>
      </c>
      <c r="R20" s="30">
        <f>TI_RPI_RI_E!R20+TI_RPI_BPI_E!R20+TI_RPI_PT_E!R20+TI_RPI_IT_E!R20+TI_RPI_DU_E!R20+TI_RPI_PII_E!R20</f>
        <v>0</v>
      </c>
      <c r="S20" s="30">
        <f>TI_RPI_RI_E!S20+TI_RPI_BPI_E!S20+TI_RPI_PT_E!S20+TI_RPI_IT_E!S20+TI_RPI_DU_E!S20+TI_RPI_PII_E!S20</f>
        <v>0</v>
      </c>
      <c r="T20" s="30">
        <f>TI_RPI_RI_E!T20+TI_RPI_BPI_E!T20+TI_RPI_PT_E!T20+TI_RPI_IT_E!T20+TI_RPI_DU_E!T20+TI_RPI_PII_E!T20</f>
        <v>0</v>
      </c>
      <c r="U20" s="30">
        <f>TI_RPI_RI_E!U20+TI_RPI_BPI_E!U20+TI_RPI_PT_E!U20+TI_RPI_IT_E!U20+TI_RPI_DU_E!U20+TI_RPI_PII_E!U20</f>
        <v>0</v>
      </c>
      <c r="V20" s="30">
        <f>TI_RPI_RI_E!V20+TI_RPI_BPI_E!V20+TI_RPI_PT_E!V20+TI_RPI_IT_E!V20+TI_RPI_DU_E!V20+TI_RPI_PII_E!V20</f>
        <v>0</v>
      </c>
      <c r="W20" s="30">
        <f>TI_RPI_RI_E!W20+TI_RPI_BPI_E!W20+TI_RPI_PT_E!W20+TI_RPI_IT_E!W20+TI_RPI_DU_E!W20+TI_RPI_PII_E!W20</f>
        <v>0</v>
      </c>
      <c r="X20" s="30">
        <f>TI_RPI_RI_E!X20+TI_RPI_BPI_E!X20+TI_RPI_PT_E!X20+TI_RPI_IT_E!X20+TI_RPI_DU_E!X20+TI_RPI_PII_E!X20</f>
        <v>0</v>
      </c>
    </row>
    <row r="21" spans="1:24" ht="11.25" customHeight="1" x14ac:dyDescent="0.2">
      <c r="A21" s="22" t="s">
        <v>33</v>
      </c>
      <c r="B21" s="23" t="s">
        <v>34</v>
      </c>
      <c r="C21" s="30">
        <f>TI_RPI_RI_E!C21+TI_RPI_BPI_E!C21+TI_RPI_PT_E!C21+TI_RPI_IT_E!C21+TI_RPI_DU_E!C21+TI_RPI_PII_E!C21</f>
        <v>0</v>
      </c>
      <c r="D21" s="30">
        <f>TI_RPI_RI_E!D21+TI_RPI_BPI_E!D21+TI_RPI_PT_E!D21+TI_RPI_IT_E!D21+TI_RPI_DU_E!D21+TI_RPI_PII_E!D21</f>
        <v>0</v>
      </c>
      <c r="E21" s="30">
        <f>TI_RPI_RI_E!E21+TI_RPI_BPI_E!E21+TI_RPI_PT_E!E21+TI_RPI_IT_E!E21+TI_RPI_DU_E!E21+TI_RPI_PII_E!E21</f>
        <v>0</v>
      </c>
      <c r="F21" s="30">
        <f>TI_RPI_RI_E!F21+TI_RPI_BPI_E!F21+TI_RPI_PT_E!F21+TI_RPI_IT_E!F21+TI_RPI_DU_E!F21+TI_RPI_PII_E!F21</f>
        <v>0</v>
      </c>
      <c r="G21" s="30">
        <f>TI_RPI_RI_E!G21+TI_RPI_BPI_E!G21+TI_RPI_PT_E!G21+TI_RPI_IT_E!G21+TI_RPI_DU_E!G21+TI_RPI_PII_E!G21</f>
        <v>0</v>
      </c>
      <c r="H21" s="30">
        <f>TI_RPI_RI_E!H21+TI_RPI_BPI_E!H21+TI_RPI_PT_E!H21+TI_RPI_IT_E!H21+TI_RPI_DU_E!H21+TI_RPI_PII_E!H21</f>
        <v>0</v>
      </c>
      <c r="I21" s="30">
        <f>TI_RPI_RI_E!I21+TI_RPI_BPI_E!I21+TI_RPI_PT_E!I21+TI_RPI_IT_E!I21+TI_RPI_DU_E!I21+TI_RPI_PII_E!I21</f>
        <v>0</v>
      </c>
      <c r="J21" s="30">
        <f>TI_RPI_RI_E!J21+TI_RPI_BPI_E!J21+TI_RPI_PT_E!J21+TI_RPI_IT_E!J21+TI_RPI_DU_E!J21+TI_RPI_PII_E!J21</f>
        <v>0</v>
      </c>
      <c r="K21" s="30">
        <f>TI_RPI_RI_E!K21+TI_RPI_BPI_E!K21+TI_RPI_PT_E!K21+TI_RPI_IT_E!K21+TI_RPI_DU_E!K21+TI_RPI_PII_E!K21</f>
        <v>0</v>
      </c>
      <c r="L21" s="30">
        <f>TI_RPI_RI_E!L21+TI_RPI_BPI_E!L21+TI_RPI_PT_E!L21+TI_RPI_IT_E!L21+TI_RPI_DU_E!L21+TI_RPI_PII_E!L21</f>
        <v>0</v>
      </c>
      <c r="M21" s="30">
        <f>TI_RPI_RI_E!M21+TI_RPI_BPI_E!M21+TI_RPI_PT_E!M21+TI_RPI_IT_E!M21+TI_RPI_DU_E!M21+TI_RPI_PII_E!M21</f>
        <v>0</v>
      </c>
      <c r="N21" s="30">
        <f>TI_RPI_RI_E!N21+TI_RPI_BPI_E!N21+TI_RPI_PT_E!N21+TI_RPI_IT_E!N21+TI_RPI_DU_E!N21+TI_RPI_PII_E!N21</f>
        <v>0</v>
      </c>
      <c r="O21" s="30">
        <f>TI_RPI_RI_E!O21+TI_RPI_BPI_E!O21+TI_RPI_PT_E!O21+TI_RPI_IT_E!O21+TI_RPI_DU_E!O21+TI_RPI_PII_E!O21</f>
        <v>0</v>
      </c>
      <c r="P21" s="30">
        <f>TI_RPI_RI_E!P21+TI_RPI_BPI_E!P21+TI_RPI_PT_E!P21+TI_RPI_IT_E!P21+TI_RPI_DU_E!P21+TI_RPI_PII_E!P21</f>
        <v>0</v>
      </c>
      <c r="Q21" s="30">
        <f>TI_RPI_RI_E!Q21+TI_RPI_BPI_E!Q21+TI_RPI_PT_E!Q21+TI_RPI_IT_E!Q21+TI_RPI_DU_E!Q21+TI_RPI_PII_E!Q21</f>
        <v>0</v>
      </c>
      <c r="R21" s="30">
        <f>TI_RPI_RI_E!R21+TI_RPI_BPI_E!R21+TI_RPI_PT_E!R21+TI_RPI_IT_E!R21+TI_RPI_DU_E!R21+TI_RPI_PII_E!R21</f>
        <v>0</v>
      </c>
      <c r="S21" s="30">
        <f>TI_RPI_RI_E!S21+TI_RPI_BPI_E!S21+TI_RPI_PT_E!S21+TI_RPI_IT_E!S21+TI_RPI_DU_E!S21+TI_RPI_PII_E!S21</f>
        <v>0</v>
      </c>
      <c r="T21" s="30">
        <f>TI_RPI_RI_E!T21+TI_RPI_BPI_E!T21+TI_RPI_PT_E!T21+TI_RPI_IT_E!T21+TI_RPI_DU_E!T21+TI_RPI_PII_E!T21</f>
        <v>0</v>
      </c>
      <c r="U21" s="30">
        <f>TI_RPI_RI_E!U21+TI_RPI_BPI_E!U21+TI_RPI_PT_E!U21+TI_RPI_IT_E!U21+TI_RPI_DU_E!U21+TI_RPI_PII_E!U21</f>
        <v>0</v>
      </c>
      <c r="V21" s="30">
        <f>TI_RPI_RI_E!V21+TI_RPI_BPI_E!V21+TI_RPI_PT_E!V21+TI_RPI_IT_E!V21+TI_RPI_DU_E!V21+TI_RPI_PII_E!V21</f>
        <v>0</v>
      </c>
      <c r="W21" s="30">
        <f>TI_RPI_RI_E!W21+TI_RPI_BPI_E!W21+TI_RPI_PT_E!W21+TI_RPI_IT_E!W21+TI_RPI_DU_E!W21+TI_RPI_PII_E!W21</f>
        <v>0</v>
      </c>
      <c r="X21" s="30">
        <f>TI_RPI_RI_E!X21+TI_RPI_BPI_E!X21+TI_RPI_PT_E!X21+TI_RPI_IT_E!X21+TI_RPI_DU_E!X21+TI_RPI_PII_E!X21</f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:W22" si="12">SUM(C23:C24)</f>
        <v>0</v>
      </c>
      <c r="D22" s="31">
        <f t="shared" si="12"/>
        <v>0</v>
      </c>
      <c r="E22" s="31">
        <f t="shared" si="12"/>
        <v>0</v>
      </c>
      <c r="F22" s="31">
        <f t="shared" si="12"/>
        <v>0</v>
      </c>
      <c r="G22" s="31">
        <f t="shared" si="12"/>
        <v>0</v>
      </c>
      <c r="H22" s="31">
        <f t="shared" si="12"/>
        <v>0</v>
      </c>
      <c r="I22" s="31">
        <f t="shared" si="12"/>
        <v>0</v>
      </c>
      <c r="J22" s="31">
        <f t="shared" si="12"/>
        <v>0</v>
      </c>
      <c r="K22" s="31">
        <f t="shared" si="12"/>
        <v>0</v>
      </c>
      <c r="L22" s="31">
        <f t="shared" si="12"/>
        <v>0</v>
      </c>
      <c r="M22" s="31">
        <f t="shared" si="12"/>
        <v>0</v>
      </c>
      <c r="N22" s="31">
        <f t="shared" si="12"/>
        <v>0</v>
      </c>
      <c r="O22" s="31">
        <f t="shared" si="12"/>
        <v>0</v>
      </c>
      <c r="P22" s="31">
        <f t="shared" si="12"/>
        <v>0</v>
      </c>
      <c r="Q22" s="31">
        <f t="shared" si="12"/>
        <v>0</v>
      </c>
      <c r="R22" s="31">
        <f t="shared" si="12"/>
        <v>0</v>
      </c>
      <c r="S22" s="31">
        <f t="shared" si="12"/>
        <v>0</v>
      </c>
      <c r="T22" s="31">
        <f t="shared" si="12"/>
        <v>0</v>
      </c>
      <c r="U22" s="31">
        <f t="shared" si="12"/>
        <v>0</v>
      </c>
      <c r="V22" s="31">
        <f t="shared" si="12"/>
        <v>0</v>
      </c>
      <c r="W22" s="31">
        <f t="shared" si="12"/>
        <v>0</v>
      </c>
      <c r="X22" s="31">
        <f t="shared" ref="X22" si="13">SUM(X23:X24)</f>
        <v>0</v>
      </c>
    </row>
    <row r="23" spans="1:24" ht="11.25" customHeight="1" x14ac:dyDescent="0.2">
      <c r="A23" s="22" t="s">
        <v>37</v>
      </c>
      <c r="B23" s="23" t="s">
        <v>38</v>
      </c>
      <c r="C23" s="30">
        <f>TI_RPI_RI_E!C23+TI_RPI_BPI_E!C23+TI_RPI_PT_E!C23+TI_RPI_IT_E!C23+TI_RPI_DU_E!C23+TI_RPI_PII_E!C23</f>
        <v>0</v>
      </c>
      <c r="D23" s="30">
        <f>TI_RPI_RI_E!D23+TI_RPI_BPI_E!D23+TI_RPI_PT_E!D23+TI_RPI_IT_E!D23+TI_RPI_DU_E!D23+TI_RPI_PII_E!D23</f>
        <v>0</v>
      </c>
      <c r="E23" s="30">
        <f>TI_RPI_RI_E!E23+TI_RPI_BPI_E!E23+TI_RPI_PT_E!E23+TI_RPI_IT_E!E23+TI_RPI_DU_E!E23+TI_RPI_PII_E!E23</f>
        <v>0</v>
      </c>
      <c r="F23" s="30">
        <f>TI_RPI_RI_E!F23+TI_RPI_BPI_E!F23+TI_RPI_PT_E!F23+TI_RPI_IT_E!F23+TI_RPI_DU_E!F23+TI_RPI_PII_E!F23</f>
        <v>0</v>
      </c>
      <c r="G23" s="30">
        <f>TI_RPI_RI_E!G23+TI_RPI_BPI_E!G23+TI_RPI_PT_E!G23+TI_RPI_IT_E!G23+TI_RPI_DU_E!G23+TI_RPI_PII_E!G23</f>
        <v>0</v>
      </c>
      <c r="H23" s="30">
        <f>TI_RPI_RI_E!H23+TI_RPI_BPI_E!H23+TI_RPI_PT_E!H23+TI_RPI_IT_E!H23+TI_RPI_DU_E!H23+TI_RPI_PII_E!H23</f>
        <v>0</v>
      </c>
      <c r="I23" s="30">
        <f>TI_RPI_RI_E!I23+TI_RPI_BPI_E!I23+TI_RPI_PT_E!I23+TI_RPI_IT_E!I23+TI_RPI_DU_E!I23+TI_RPI_PII_E!I23</f>
        <v>0</v>
      </c>
      <c r="J23" s="30">
        <f>TI_RPI_RI_E!J23+TI_RPI_BPI_E!J23+TI_RPI_PT_E!J23+TI_RPI_IT_E!J23+TI_RPI_DU_E!J23+TI_RPI_PII_E!J23</f>
        <v>0</v>
      </c>
      <c r="K23" s="30">
        <f>TI_RPI_RI_E!K23+TI_RPI_BPI_E!K23+TI_RPI_PT_E!K23+TI_RPI_IT_E!K23+TI_RPI_DU_E!K23+TI_RPI_PII_E!K23</f>
        <v>0</v>
      </c>
      <c r="L23" s="30">
        <f>TI_RPI_RI_E!L23+TI_RPI_BPI_E!L23+TI_RPI_PT_E!L23+TI_RPI_IT_E!L23+TI_RPI_DU_E!L23+TI_RPI_PII_E!L23</f>
        <v>0</v>
      </c>
      <c r="M23" s="30">
        <f>TI_RPI_RI_E!M23+TI_RPI_BPI_E!M23+TI_RPI_PT_E!M23+TI_RPI_IT_E!M23+TI_RPI_DU_E!M23+TI_RPI_PII_E!M23</f>
        <v>0</v>
      </c>
      <c r="N23" s="30">
        <f>TI_RPI_RI_E!N23+TI_RPI_BPI_E!N23+TI_RPI_PT_E!N23+TI_RPI_IT_E!N23+TI_RPI_DU_E!N23+TI_RPI_PII_E!N23</f>
        <v>0</v>
      </c>
      <c r="O23" s="30">
        <f>TI_RPI_RI_E!O23+TI_RPI_BPI_E!O23+TI_RPI_PT_E!O23+TI_RPI_IT_E!O23+TI_RPI_DU_E!O23+TI_RPI_PII_E!O23</f>
        <v>0</v>
      </c>
      <c r="P23" s="30">
        <f>TI_RPI_RI_E!P23+TI_RPI_BPI_E!P23+TI_RPI_PT_E!P23+TI_RPI_IT_E!P23+TI_RPI_DU_E!P23+TI_RPI_PII_E!P23</f>
        <v>0</v>
      </c>
      <c r="Q23" s="30">
        <f>TI_RPI_RI_E!Q23+TI_RPI_BPI_E!Q23+TI_RPI_PT_E!Q23+TI_RPI_IT_E!Q23+TI_RPI_DU_E!Q23+TI_RPI_PII_E!Q23</f>
        <v>0</v>
      </c>
      <c r="R23" s="30">
        <f>TI_RPI_RI_E!R23+TI_RPI_BPI_E!R23+TI_RPI_PT_E!R23+TI_RPI_IT_E!R23+TI_RPI_DU_E!R23+TI_RPI_PII_E!R23</f>
        <v>0</v>
      </c>
      <c r="S23" s="30">
        <f>TI_RPI_RI_E!S23+TI_RPI_BPI_E!S23+TI_RPI_PT_E!S23+TI_RPI_IT_E!S23+TI_RPI_DU_E!S23+TI_RPI_PII_E!S23</f>
        <v>0</v>
      </c>
      <c r="T23" s="30">
        <f>TI_RPI_RI_E!T23+TI_RPI_BPI_E!T23+TI_RPI_PT_E!T23+TI_RPI_IT_E!T23+TI_RPI_DU_E!T23+TI_RPI_PII_E!T23</f>
        <v>0</v>
      </c>
      <c r="U23" s="30">
        <f>TI_RPI_RI_E!U23+TI_RPI_BPI_E!U23+TI_RPI_PT_E!U23+TI_RPI_IT_E!U23+TI_RPI_DU_E!U23+TI_RPI_PII_E!U23</f>
        <v>0</v>
      </c>
      <c r="V23" s="30">
        <f>TI_RPI_RI_E!V23+TI_RPI_BPI_E!V23+TI_RPI_PT_E!V23+TI_RPI_IT_E!V23+TI_RPI_DU_E!V23+TI_RPI_PII_E!V23</f>
        <v>0</v>
      </c>
      <c r="W23" s="30">
        <f>TI_RPI_RI_E!W23+TI_RPI_BPI_E!W23+TI_RPI_PT_E!W23+TI_RPI_IT_E!W23+TI_RPI_DU_E!W23+TI_RPI_PII_E!W23</f>
        <v>0</v>
      </c>
      <c r="X23" s="30">
        <f>TI_RPI_RI_E!X23+TI_RPI_BPI_E!X23+TI_RPI_PT_E!X23+TI_RPI_IT_E!X23+TI_RPI_DU_E!X23+TI_RPI_PII_E!X23</f>
        <v>0</v>
      </c>
    </row>
    <row r="24" spans="1:24" ht="11.25" customHeight="1" x14ac:dyDescent="0.2">
      <c r="A24" s="22" t="s">
        <v>39</v>
      </c>
      <c r="B24" s="23" t="s">
        <v>40</v>
      </c>
      <c r="C24" s="30">
        <f>TI_RPI_RI_E!C24+TI_RPI_BPI_E!C24+TI_RPI_PT_E!C24+TI_RPI_IT_E!C24+TI_RPI_DU_E!C24+TI_RPI_PII_E!C24</f>
        <v>0</v>
      </c>
      <c r="D24" s="30">
        <f>TI_RPI_RI_E!D24+TI_RPI_BPI_E!D24+TI_RPI_PT_E!D24+TI_RPI_IT_E!D24+TI_RPI_DU_E!D24+TI_RPI_PII_E!D24</f>
        <v>0</v>
      </c>
      <c r="E24" s="30">
        <f>TI_RPI_RI_E!E24+TI_RPI_BPI_E!E24+TI_RPI_PT_E!E24+TI_RPI_IT_E!E24+TI_RPI_DU_E!E24+TI_RPI_PII_E!E24</f>
        <v>0</v>
      </c>
      <c r="F24" s="30">
        <f>TI_RPI_RI_E!F24+TI_RPI_BPI_E!F24+TI_RPI_PT_E!F24+TI_RPI_IT_E!F24+TI_RPI_DU_E!F24+TI_RPI_PII_E!F24</f>
        <v>0</v>
      </c>
      <c r="G24" s="30">
        <f>TI_RPI_RI_E!G24+TI_RPI_BPI_E!G24+TI_RPI_PT_E!G24+TI_RPI_IT_E!G24+TI_RPI_DU_E!G24+TI_RPI_PII_E!G24</f>
        <v>0</v>
      </c>
      <c r="H24" s="30">
        <f>TI_RPI_RI_E!H24+TI_RPI_BPI_E!H24+TI_RPI_PT_E!H24+TI_RPI_IT_E!H24+TI_RPI_DU_E!H24+TI_RPI_PII_E!H24</f>
        <v>0</v>
      </c>
      <c r="I24" s="30">
        <f>TI_RPI_RI_E!I24+TI_RPI_BPI_E!I24+TI_RPI_PT_E!I24+TI_RPI_IT_E!I24+TI_RPI_DU_E!I24+TI_RPI_PII_E!I24</f>
        <v>0</v>
      </c>
      <c r="J24" s="30">
        <f>TI_RPI_RI_E!J24+TI_RPI_BPI_E!J24+TI_RPI_PT_E!J24+TI_RPI_IT_E!J24+TI_RPI_DU_E!J24+TI_RPI_PII_E!J24</f>
        <v>0</v>
      </c>
      <c r="K24" s="30">
        <f>TI_RPI_RI_E!K24+TI_RPI_BPI_E!K24+TI_RPI_PT_E!K24+TI_RPI_IT_E!K24+TI_RPI_DU_E!K24+TI_RPI_PII_E!K24</f>
        <v>0</v>
      </c>
      <c r="L24" s="30">
        <f>TI_RPI_RI_E!L24+TI_RPI_BPI_E!L24+TI_RPI_PT_E!L24+TI_RPI_IT_E!L24+TI_RPI_DU_E!L24+TI_RPI_PII_E!L24</f>
        <v>0</v>
      </c>
      <c r="M24" s="30">
        <f>TI_RPI_RI_E!M24+TI_RPI_BPI_E!M24+TI_RPI_PT_E!M24+TI_RPI_IT_E!M24+TI_RPI_DU_E!M24+TI_RPI_PII_E!M24</f>
        <v>0</v>
      </c>
      <c r="N24" s="30">
        <f>TI_RPI_RI_E!N24+TI_RPI_BPI_E!N24+TI_RPI_PT_E!N24+TI_RPI_IT_E!N24+TI_RPI_DU_E!N24+TI_RPI_PII_E!N24</f>
        <v>0</v>
      </c>
      <c r="O24" s="30">
        <f>TI_RPI_RI_E!O24+TI_RPI_BPI_E!O24+TI_RPI_PT_E!O24+TI_RPI_IT_E!O24+TI_RPI_DU_E!O24+TI_RPI_PII_E!O24</f>
        <v>0</v>
      </c>
      <c r="P24" s="30">
        <f>TI_RPI_RI_E!P24+TI_RPI_BPI_E!P24+TI_RPI_PT_E!P24+TI_RPI_IT_E!P24+TI_RPI_DU_E!P24+TI_RPI_PII_E!P24</f>
        <v>0</v>
      </c>
      <c r="Q24" s="30">
        <f>TI_RPI_RI_E!Q24+TI_RPI_BPI_E!Q24+TI_RPI_PT_E!Q24+TI_RPI_IT_E!Q24+TI_RPI_DU_E!Q24+TI_RPI_PII_E!Q24</f>
        <v>0</v>
      </c>
      <c r="R24" s="30">
        <f>TI_RPI_RI_E!R24+TI_RPI_BPI_E!R24+TI_RPI_PT_E!R24+TI_RPI_IT_E!R24+TI_RPI_DU_E!R24+TI_RPI_PII_E!R24</f>
        <v>0</v>
      </c>
      <c r="S24" s="30">
        <f>TI_RPI_RI_E!S24+TI_RPI_BPI_E!S24+TI_RPI_PT_E!S24+TI_RPI_IT_E!S24+TI_RPI_DU_E!S24+TI_RPI_PII_E!S24</f>
        <v>0</v>
      </c>
      <c r="T24" s="30">
        <f>TI_RPI_RI_E!T24+TI_RPI_BPI_E!T24+TI_RPI_PT_E!T24+TI_RPI_IT_E!T24+TI_RPI_DU_E!T24+TI_RPI_PII_E!T24</f>
        <v>0</v>
      </c>
      <c r="U24" s="30">
        <f>TI_RPI_RI_E!U24+TI_RPI_BPI_E!U24+TI_RPI_PT_E!U24+TI_RPI_IT_E!U24+TI_RPI_DU_E!U24+TI_RPI_PII_E!U24</f>
        <v>0</v>
      </c>
      <c r="V24" s="30">
        <f>TI_RPI_RI_E!V24+TI_RPI_BPI_E!V24+TI_RPI_PT_E!V24+TI_RPI_IT_E!V24+TI_RPI_DU_E!V24+TI_RPI_PII_E!V24</f>
        <v>0</v>
      </c>
      <c r="W24" s="30">
        <f>TI_RPI_RI_E!W24+TI_RPI_BPI_E!W24+TI_RPI_PT_E!W24+TI_RPI_IT_E!W24+TI_RPI_DU_E!W24+TI_RPI_PII_E!W24</f>
        <v>0</v>
      </c>
      <c r="X24" s="30">
        <f>TI_RPI_RI_E!X24+TI_RPI_BPI_E!X24+TI_RPI_PT_E!X24+TI_RPI_IT_E!X24+TI_RPI_DU_E!X24+TI_RPI_PII_E!X24</f>
        <v>0</v>
      </c>
    </row>
    <row r="25" spans="1:24" ht="11.25" customHeight="1" x14ac:dyDescent="0.2">
      <c r="A25" s="24" t="s">
        <v>41</v>
      </c>
      <c r="B25" s="25" t="s">
        <v>42</v>
      </c>
      <c r="C25" s="31">
        <f>TI_RPI_RI_E!C25+TI_RPI_BPI_E!C25+TI_RPI_PT_E!C25+TI_RPI_IT_E!C25+TI_RPI_DU_E!C25+TI_RPI_PII_E!C25</f>
        <v>0</v>
      </c>
      <c r="D25" s="31">
        <f>TI_RPI_RI_E!D25+TI_RPI_BPI_E!D25+TI_RPI_PT_E!D25+TI_RPI_IT_E!D25+TI_RPI_DU_E!D25+TI_RPI_PII_E!D25</f>
        <v>0</v>
      </c>
      <c r="E25" s="31">
        <f>TI_RPI_RI_E!E25+TI_RPI_BPI_E!E25+TI_RPI_PT_E!E25+TI_RPI_IT_E!E25+TI_RPI_DU_E!E25+TI_RPI_PII_E!E25</f>
        <v>0</v>
      </c>
      <c r="F25" s="31">
        <f>TI_RPI_RI_E!F25+TI_RPI_BPI_E!F25+TI_RPI_PT_E!F25+TI_RPI_IT_E!F25+TI_RPI_DU_E!F25+TI_RPI_PII_E!F25</f>
        <v>0</v>
      </c>
      <c r="G25" s="31">
        <f>TI_RPI_RI_E!G25+TI_RPI_BPI_E!G25+TI_RPI_PT_E!G25+TI_RPI_IT_E!G25+TI_RPI_DU_E!G25+TI_RPI_PII_E!G25</f>
        <v>0</v>
      </c>
      <c r="H25" s="31">
        <f>TI_RPI_RI_E!H25+TI_RPI_BPI_E!H25+TI_RPI_PT_E!H25+TI_RPI_IT_E!H25+TI_RPI_DU_E!H25+TI_RPI_PII_E!H25</f>
        <v>0</v>
      </c>
      <c r="I25" s="31">
        <f>TI_RPI_RI_E!I25+TI_RPI_BPI_E!I25+TI_RPI_PT_E!I25+TI_RPI_IT_E!I25+TI_RPI_DU_E!I25+TI_RPI_PII_E!I25</f>
        <v>0</v>
      </c>
      <c r="J25" s="31">
        <f>TI_RPI_RI_E!J25+TI_RPI_BPI_E!J25+TI_RPI_PT_E!J25+TI_RPI_IT_E!J25+TI_RPI_DU_E!J25+TI_RPI_PII_E!J25</f>
        <v>0</v>
      </c>
      <c r="K25" s="31">
        <f>TI_RPI_RI_E!K25+TI_RPI_BPI_E!K25+TI_RPI_PT_E!K25+TI_RPI_IT_E!K25+TI_RPI_DU_E!K25+TI_RPI_PII_E!K25</f>
        <v>0</v>
      </c>
      <c r="L25" s="31">
        <f>TI_RPI_RI_E!L25+TI_RPI_BPI_E!L25+TI_RPI_PT_E!L25+TI_RPI_IT_E!L25+TI_RPI_DU_E!L25+TI_RPI_PII_E!L25</f>
        <v>0</v>
      </c>
      <c r="M25" s="31">
        <f>TI_RPI_RI_E!M25+TI_RPI_BPI_E!M25+TI_RPI_PT_E!M25+TI_RPI_IT_E!M25+TI_RPI_DU_E!M25+TI_RPI_PII_E!M25</f>
        <v>0</v>
      </c>
      <c r="N25" s="31">
        <f>TI_RPI_RI_E!N25+TI_RPI_BPI_E!N25+TI_RPI_PT_E!N25+TI_RPI_IT_E!N25+TI_RPI_DU_E!N25+TI_RPI_PII_E!N25</f>
        <v>0</v>
      </c>
      <c r="O25" s="31">
        <f>TI_RPI_RI_E!O25+TI_RPI_BPI_E!O25+TI_RPI_PT_E!O25+TI_RPI_IT_E!O25+TI_RPI_DU_E!O25+TI_RPI_PII_E!O25</f>
        <v>0</v>
      </c>
      <c r="P25" s="31">
        <f>TI_RPI_RI_E!P25+TI_RPI_BPI_E!P25+TI_RPI_PT_E!P25+TI_RPI_IT_E!P25+TI_RPI_DU_E!P25+TI_RPI_PII_E!P25</f>
        <v>0</v>
      </c>
      <c r="Q25" s="31">
        <f>TI_RPI_RI_E!Q25+TI_RPI_BPI_E!Q25+TI_RPI_PT_E!Q25+TI_RPI_IT_E!Q25+TI_RPI_DU_E!Q25+TI_RPI_PII_E!Q25</f>
        <v>0</v>
      </c>
      <c r="R25" s="31">
        <f>TI_RPI_RI_E!R25+TI_RPI_BPI_E!R25+TI_RPI_PT_E!R25+TI_RPI_IT_E!R25+TI_RPI_DU_E!R25+TI_RPI_PII_E!R25</f>
        <v>0</v>
      </c>
      <c r="S25" s="31">
        <f>TI_RPI_RI_E!S25+TI_RPI_BPI_E!S25+TI_RPI_PT_E!S25+TI_RPI_IT_E!S25+TI_RPI_DU_E!S25+TI_RPI_PII_E!S25</f>
        <v>0</v>
      </c>
      <c r="T25" s="31">
        <f>TI_RPI_RI_E!T25+TI_RPI_BPI_E!T25+TI_RPI_PT_E!T25+TI_RPI_IT_E!T25+TI_RPI_DU_E!T25+TI_RPI_PII_E!T25</f>
        <v>0</v>
      </c>
      <c r="U25" s="31">
        <f>TI_RPI_RI_E!U25+TI_RPI_BPI_E!U25+TI_RPI_PT_E!U25+TI_RPI_IT_E!U25+TI_RPI_DU_E!U25+TI_RPI_PII_E!U25</f>
        <v>0</v>
      </c>
      <c r="V25" s="31">
        <f>TI_RPI_RI_E!V25+TI_RPI_BPI_E!V25+TI_RPI_PT_E!V25+TI_RPI_IT_E!V25+TI_RPI_DU_E!V25+TI_RPI_PII_E!V25</f>
        <v>0</v>
      </c>
      <c r="W25" s="31">
        <f>TI_RPI_RI_E!W25+TI_RPI_BPI_E!W25+TI_RPI_PT_E!W25+TI_RPI_IT_E!W25+TI_RPI_DU_E!W25+TI_RPI_PII_E!W25</f>
        <v>0</v>
      </c>
      <c r="X25" s="31">
        <f>TI_RPI_RI_E!X25+TI_RPI_BPI_E!X25+TI_RPI_PT_E!X25+TI_RPI_IT_E!X25+TI_RPI_DU_E!X25+TI_RPI_PII_E!X25</f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:W26" si="14">SUM(C27,C33)</f>
        <v>692193.35477214085</v>
      </c>
      <c r="D26" s="31">
        <f t="shared" si="14"/>
        <v>692330.43895098881</v>
      </c>
      <c r="E26" s="31">
        <f t="shared" si="14"/>
        <v>695421.6987962164</v>
      </c>
      <c r="F26" s="31">
        <f t="shared" si="14"/>
        <v>707035.47265692172</v>
      </c>
      <c r="G26" s="31">
        <f t="shared" si="14"/>
        <v>721381.98314703361</v>
      </c>
      <c r="H26" s="31">
        <f t="shared" si="14"/>
        <v>723425.27196904575</v>
      </c>
      <c r="I26" s="31">
        <f t="shared" si="14"/>
        <v>727357.51969045564</v>
      </c>
      <c r="J26" s="31">
        <f t="shared" si="14"/>
        <v>721427.64557179715</v>
      </c>
      <c r="K26" s="31">
        <f t="shared" si="14"/>
        <v>713559.79664660373</v>
      </c>
      <c r="L26" s="31">
        <f t="shared" si="14"/>
        <v>675048.07738607028</v>
      </c>
      <c r="M26" s="31">
        <f t="shared" si="14"/>
        <v>678263.01100601908</v>
      </c>
      <c r="N26" s="31">
        <f t="shared" si="14"/>
        <v>661765.29492691322</v>
      </c>
      <c r="O26" s="31">
        <f t="shared" si="14"/>
        <v>664839.04445399821</v>
      </c>
      <c r="P26" s="31">
        <f t="shared" si="14"/>
        <v>640927.53852106608</v>
      </c>
      <c r="Q26" s="31">
        <f t="shared" si="14"/>
        <v>649760.43628546852</v>
      </c>
      <c r="R26" s="31">
        <f t="shared" si="14"/>
        <v>678340.11582115199</v>
      </c>
      <c r="S26" s="31">
        <f t="shared" si="14"/>
        <v>678700.181599312</v>
      </c>
      <c r="T26" s="31">
        <f t="shared" si="14"/>
        <v>696099.34780739469</v>
      </c>
      <c r="U26" s="31">
        <f t="shared" si="14"/>
        <v>690368.18830610474</v>
      </c>
      <c r="V26" s="31">
        <f t="shared" si="14"/>
        <v>689151.76749785047</v>
      </c>
      <c r="W26" s="31">
        <f t="shared" si="14"/>
        <v>612074.73112639715</v>
      </c>
      <c r="X26" s="31">
        <f t="shared" ref="X26" si="15">SUM(X27,X33)</f>
        <v>638241.74987102312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:W27" si="16">SUM(C28:C32)</f>
        <v>636616.69045571785</v>
      </c>
      <c r="D27" s="42">
        <f t="shared" si="16"/>
        <v>639742.77489251934</v>
      </c>
      <c r="E27" s="42">
        <f t="shared" si="16"/>
        <v>636016.33310404106</v>
      </c>
      <c r="F27" s="42">
        <f t="shared" si="16"/>
        <v>648537.41934651765</v>
      </c>
      <c r="G27" s="42">
        <f t="shared" si="16"/>
        <v>660339.99398108351</v>
      </c>
      <c r="H27" s="42">
        <f t="shared" si="16"/>
        <v>661790.36431642319</v>
      </c>
      <c r="I27" s="42">
        <f t="shared" si="16"/>
        <v>663672.87463456567</v>
      </c>
      <c r="J27" s="42">
        <f t="shared" si="16"/>
        <v>655779.79750644893</v>
      </c>
      <c r="K27" s="42">
        <f t="shared" si="16"/>
        <v>653029.70137575245</v>
      </c>
      <c r="L27" s="42">
        <f t="shared" si="16"/>
        <v>610511.92355975905</v>
      </c>
      <c r="M27" s="42">
        <f t="shared" si="16"/>
        <v>607074.77669819456</v>
      </c>
      <c r="N27" s="42">
        <f t="shared" si="16"/>
        <v>591746.48684436805</v>
      </c>
      <c r="O27" s="42">
        <f t="shared" si="16"/>
        <v>592140.74522785889</v>
      </c>
      <c r="P27" s="42">
        <f t="shared" si="16"/>
        <v>568821.18968185713</v>
      </c>
      <c r="Q27" s="42">
        <f t="shared" si="16"/>
        <v>572834.27644024068</v>
      </c>
      <c r="R27" s="42">
        <f t="shared" si="16"/>
        <v>599563.70369733428</v>
      </c>
      <c r="S27" s="42">
        <f t="shared" si="16"/>
        <v>599156.82777300081</v>
      </c>
      <c r="T27" s="42">
        <f t="shared" si="16"/>
        <v>611374.52519346518</v>
      </c>
      <c r="U27" s="42">
        <f t="shared" si="16"/>
        <v>602746.21435941511</v>
      </c>
      <c r="V27" s="42">
        <f t="shared" si="16"/>
        <v>592444.3421324162</v>
      </c>
      <c r="W27" s="42">
        <f t="shared" si="16"/>
        <v>524522.44737747195</v>
      </c>
      <c r="X27" s="42">
        <f t="shared" ref="X27" si="17">SUM(X28:X32)</f>
        <v>543317.28632846079</v>
      </c>
    </row>
    <row r="28" spans="1:24" ht="11.25" customHeight="1" x14ac:dyDescent="0.2">
      <c r="A28" s="39" t="s">
        <v>45</v>
      </c>
      <c r="B28" s="23" t="s">
        <v>46</v>
      </c>
      <c r="C28" s="30">
        <f>TI_RPI_RI_E!C28+TI_RPI_BPI_E!C28+TI_RPI_PT_E!C28+TI_RPI_IT_E!C28+TI_RPI_DU_E!C28+TI_RPI_PII_E!C28</f>
        <v>575403.71315563179</v>
      </c>
      <c r="D28" s="30">
        <f>TI_RPI_RI_E!D28+TI_RPI_BPI_E!D28+TI_RPI_PT_E!D28+TI_RPI_IT_E!D28+TI_RPI_DU_E!D28+TI_RPI_PII_E!D28</f>
        <v>575357.78030954429</v>
      </c>
      <c r="E28" s="30">
        <f>TI_RPI_RI_E!E28+TI_RPI_BPI_E!E28+TI_RPI_PT_E!E28+TI_RPI_IT_E!E28+TI_RPI_DU_E!E28+TI_RPI_PII_E!E28</f>
        <v>561940.05907136702</v>
      </c>
      <c r="F28" s="30">
        <f>TI_RPI_RI_E!F28+TI_RPI_BPI_E!F28+TI_RPI_PT_E!F28+TI_RPI_IT_E!F28+TI_RPI_DU_E!F28+TI_RPI_PII_E!F28</f>
        <v>583642.45236457442</v>
      </c>
      <c r="G28" s="30">
        <f>TI_RPI_RI_E!G28+TI_RPI_BPI_E!G28+TI_RPI_PT_E!G28+TI_RPI_IT_E!G28+TI_RPI_DU_E!G28+TI_RPI_PII_E!G28</f>
        <v>597597.21341358568</v>
      </c>
      <c r="H28" s="30">
        <f>TI_RPI_RI_E!H28+TI_RPI_BPI_E!H28+TI_RPI_PT_E!H28+TI_RPI_IT_E!H28+TI_RPI_DU_E!H28+TI_RPI_PII_E!H28</f>
        <v>600469.32080825465</v>
      </c>
      <c r="I28" s="30">
        <f>TI_RPI_RI_E!I28+TI_RPI_BPI_E!I28+TI_RPI_PT_E!I28+TI_RPI_IT_E!I28+TI_RPI_DU_E!I28+TI_RPI_PII_E!I28</f>
        <v>590699.34496990533</v>
      </c>
      <c r="J28" s="30">
        <f>TI_RPI_RI_E!J28+TI_RPI_BPI_E!J28+TI_RPI_PT_E!J28+TI_RPI_IT_E!J28+TI_RPI_DU_E!J28+TI_RPI_PII_E!J28</f>
        <v>582997.56328460877</v>
      </c>
      <c r="K28" s="30">
        <f>TI_RPI_RI_E!K28+TI_RPI_BPI_E!K28+TI_RPI_PT_E!K28+TI_RPI_IT_E!K28+TI_RPI_DU_E!K28+TI_RPI_PII_E!K28</f>
        <v>585363.9909716252</v>
      </c>
      <c r="L28" s="30">
        <f>TI_RPI_RI_E!L28+TI_RPI_BPI_E!L28+TI_RPI_PT_E!L28+TI_RPI_IT_E!L28+TI_RPI_DU_E!L28+TI_RPI_PII_E!L28</f>
        <v>539091.50653482368</v>
      </c>
      <c r="M28" s="30">
        <f>TI_RPI_RI_E!M28+TI_RPI_BPI_E!M28+TI_RPI_PT_E!M28+TI_RPI_IT_E!M28+TI_RPI_DU_E!M28+TI_RPI_PII_E!M28</f>
        <v>538791.4274290629</v>
      </c>
      <c r="N28" s="30">
        <f>TI_RPI_RI_E!N28+TI_RPI_BPI_E!N28+TI_RPI_PT_E!N28+TI_RPI_IT_E!N28+TI_RPI_DU_E!N28+TI_RPI_PII_E!N28</f>
        <v>521231.97317282885</v>
      </c>
      <c r="O28" s="30">
        <f>TI_RPI_RI_E!O28+TI_RPI_BPI_E!O28+TI_RPI_PT_E!O28+TI_RPI_IT_E!O28+TI_RPI_DU_E!O28+TI_RPI_PII_E!O28</f>
        <v>526264.04875322431</v>
      </c>
      <c r="P28" s="30">
        <f>TI_RPI_RI_E!P28+TI_RPI_BPI_E!P28+TI_RPI_PT_E!P28+TI_RPI_IT_E!P28+TI_RPI_DU_E!P28+TI_RPI_PII_E!P28</f>
        <v>498838.18263112631</v>
      </c>
      <c r="Q28" s="30">
        <f>TI_RPI_RI_E!Q28+TI_RPI_BPI_E!Q28+TI_RPI_PT_E!Q28+TI_RPI_IT_E!Q28+TI_RPI_DU_E!Q28+TI_RPI_PII_E!Q28</f>
        <v>501437.04479793628</v>
      </c>
      <c r="R28" s="30">
        <f>TI_RPI_RI_E!R28+TI_RPI_BPI_E!R28+TI_RPI_PT_E!R28+TI_RPI_IT_E!R28+TI_RPI_DU_E!R28+TI_RPI_PII_E!R28</f>
        <v>533202.35614789324</v>
      </c>
      <c r="S28" s="30">
        <f>TI_RPI_RI_E!S28+TI_RPI_BPI_E!S28+TI_RPI_PT_E!S28+TI_RPI_IT_E!S28+TI_RPI_DU_E!S28+TI_RPI_PII_E!S28</f>
        <v>533588.76990541688</v>
      </c>
      <c r="T28" s="30">
        <f>TI_RPI_RI_E!T28+TI_RPI_BPI_E!T28+TI_RPI_PT_E!T28+TI_RPI_IT_E!T28+TI_RPI_DU_E!T28+TI_RPI_PII_E!T28</f>
        <v>544894.91100601887</v>
      </c>
      <c r="U28" s="30">
        <f>TI_RPI_RI_E!U28+TI_RPI_BPI_E!U28+TI_RPI_PT_E!U28+TI_RPI_IT_E!U28+TI_RPI_DU_E!U28+TI_RPI_PII_E!U28</f>
        <v>537453.03164230427</v>
      </c>
      <c r="V28" s="30">
        <f>TI_RPI_RI_E!V28+TI_RPI_BPI_E!V28+TI_RPI_PT_E!V28+TI_RPI_IT_E!V28+TI_RPI_DU_E!V28+TI_RPI_PII_E!V28</f>
        <v>527215.32373172825</v>
      </c>
      <c r="W28" s="30">
        <f>TI_RPI_RI_E!W28+TI_RPI_BPI_E!W28+TI_RPI_PT_E!W28+TI_RPI_IT_E!W28+TI_RPI_DU_E!W28+TI_RPI_PII_E!W28</f>
        <v>461374.04591573507</v>
      </c>
      <c r="X28" s="30">
        <f>TI_RPI_RI_E!X28+TI_RPI_BPI_E!X28+TI_RPI_PT_E!X28+TI_RPI_IT_E!X28+TI_RPI_DU_E!X28+TI_RPI_PII_E!X28</f>
        <v>472683.64531384344</v>
      </c>
    </row>
    <row r="29" spans="1:24" ht="11.25" customHeight="1" x14ac:dyDescent="0.2">
      <c r="A29" s="39" t="s">
        <v>47</v>
      </c>
      <c r="B29" s="23" t="s">
        <v>48</v>
      </c>
      <c r="C29" s="30">
        <f>TI_RPI_RI_E!C29+TI_RPI_BPI_E!C29+TI_RPI_PT_E!C29+TI_RPI_IT_E!C29+TI_RPI_DU_E!C29+TI_RPI_PII_E!C29</f>
        <v>11295.452192605329</v>
      </c>
      <c r="D29" s="30">
        <f>TI_RPI_RI_E!D29+TI_RPI_BPI_E!D29+TI_RPI_PT_E!D29+TI_RPI_IT_E!D29+TI_RPI_DU_E!D29+TI_RPI_PII_E!D29</f>
        <v>11974.304557179708</v>
      </c>
      <c r="E29" s="30">
        <f>TI_RPI_RI_E!E29+TI_RPI_BPI_E!E29+TI_RPI_PT_E!E29+TI_RPI_IT_E!E29+TI_RPI_DU_E!E29+TI_RPI_PII_E!E29</f>
        <v>14777.091315563199</v>
      </c>
      <c r="F29" s="30">
        <f>TI_RPI_RI_E!F29+TI_RPI_BPI_E!F29+TI_RPI_PT_E!F29+TI_RPI_IT_E!F29+TI_RPI_DU_E!F29+TI_RPI_PII_E!F29</f>
        <v>14514.776010318143</v>
      </c>
      <c r="G29" s="30">
        <f>TI_RPI_RI_E!G29+TI_RPI_BPI_E!G29+TI_RPI_PT_E!G29+TI_RPI_IT_E!G29+TI_RPI_DU_E!G29+TI_RPI_PII_E!G29</f>
        <v>13995.582287188307</v>
      </c>
      <c r="H29" s="30">
        <f>TI_RPI_RI_E!H29+TI_RPI_BPI_E!H29+TI_RPI_PT_E!H29+TI_RPI_IT_E!H29+TI_RPI_DU_E!H29+TI_RPI_PII_E!H29</f>
        <v>14631.203525365434</v>
      </c>
      <c r="I29" s="30">
        <f>TI_RPI_RI_E!I29+TI_RPI_BPI_E!I29+TI_RPI_PT_E!I29+TI_RPI_IT_E!I29+TI_RPI_DU_E!I29+TI_RPI_PII_E!I29</f>
        <v>17349.182631126398</v>
      </c>
      <c r="J29" s="30">
        <f>TI_RPI_RI_E!J29+TI_RPI_BPI_E!J29+TI_RPI_PT_E!J29+TI_RPI_IT_E!J29+TI_RPI_DU_E!J29+TI_RPI_PII_E!J29</f>
        <v>14479.007824591574</v>
      </c>
      <c r="K29" s="30">
        <f>TI_RPI_RI_E!K29+TI_RPI_BPI_E!K29+TI_RPI_PT_E!K29+TI_RPI_IT_E!K29+TI_RPI_DU_E!K29+TI_RPI_PII_E!K29</f>
        <v>13154.63920894239</v>
      </c>
      <c r="L29" s="30">
        <f>TI_RPI_RI_E!L29+TI_RPI_BPI_E!L29+TI_RPI_PT_E!L29+TI_RPI_IT_E!L29+TI_RPI_DU_E!L29+TI_RPI_PII_E!L29</f>
        <v>14187.998452278587</v>
      </c>
      <c r="M29" s="30">
        <f>TI_RPI_RI_E!M29+TI_RPI_BPI_E!M29+TI_RPI_PT_E!M29+TI_RPI_IT_E!M29+TI_RPI_DU_E!M29+TI_RPI_PII_E!M29</f>
        <v>12571.672226999139</v>
      </c>
      <c r="N29" s="30">
        <f>TI_RPI_RI_E!N29+TI_RPI_BPI_E!N29+TI_RPI_PT_E!N29+TI_RPI_IT_E!N29+TI_RPI_DU_E!N29+TI_RPI_PII_E!N29</f>
        <v>11864.976870163373</v>
      </c>
      <c r="O29" s="30">
        <f>TI_RPI_RI_E!O29+TI_RPI_BPI_E!O29+TI_RPI_PT_E!O29+TI_RPI_IT_E!O29+TI_RPI_DU_E!O29+TI_RPI_PII_E!O29</f>
        <v>11227.978847807393</v>
      </c>
      <c r="P29" s="30">
        <f>TI_RPI_RI_E!P29+TI_RPI_BPI_E!P29+TI_RPI_PT_E!P29+TI_RPI_IT_E!P29+TI_RPI_DU_E!P29+TI_RPI_PII_E!P29</f>
        <v>12307.195614789338</v>
      </c>
      <c r="Q29" s="30">
        <f>TI_RPI_RI_E!Q29+TI_RPI_BPI_E!Q29+TI_RPI_PT_E!Q29+TI_RPI_IT_E!Q29+TI_RPI_DU_E!Q29+TI_RPI_PII_E!Q29</f>
        <v>11789.455460017198</v>
      </c>
      <c r="R29" s="30">
        <f>TI_RPI_RI_E!R29+TI_RPI_BPI_E!R29+TI_RPI_PT_E!R29+TI_RPI_IT_E!R29+TI_RPI_DU_E!R29+TI_RPI_PII_E!R29</f>
        <v>11613.505674978505</v>
      </c>
      <c r="S29" s="30">
        <f>TI_RPI_RI_E!S29+TI_RPI_BPI_E!S29+TI_RPI_PT_E!S29+TI_RPI_IT_E!S29+TI_RPI_DU_E!S29+TI_RPI_PII_E!S29</f>
        <v>10736.429062768701</v>
      </c>
      <c r="T29" s="30">
        <f>TI_RPI_RI_E!T29+TI_RPI_BPI_E!T29+TI_RPI_PT_E!T29+TI_RPI_IT_E!T29+TI_RPI_DU_E!T29+TI_RPI_PII_E!T29</f>
        <v>11924.378503869302</v>
      </c>
      <c r="U29" s="30">
        <f>TI_RPI_RI_E!U29+TI_RPI_BPI_E!U29+TI_RPI_PT_E!U29+TI_RPI_IT_E!U29+TI_RPI_DU_E!U29+TI_RPI_PII_E!U29</f>
        <v>10229.21229578676</v>
      </c>
      <c r="V29" s="30">
        <f>TI_RPI_RI_E!V29+TI_RPI_BPI_E!V29+TI_RPI_PT_E!V29+TI_RPI_IT_E!V29+TI_RPI_DU_E!V29+TI_RPI_PII_E!V29</f>
        <v>8403.3175408426468</v>
      </c>
      <c r="W29" s="30">
        <f>TI_RPI_RI_E!W29+TI_RPI_BPI_E!W29+TI_RPI_PT_E!W29+TI_RPI_IT_E!W29+TI_RPI_DU_E!W29+TI_RPI_PII_E!W29</f>
        <v>8828.8558899398104</v>
      </c>
      <c r="X29" s="30">
        <f>TI_RPI_RI_E!X29+TI_RPI_BPI_E!X29+TI_RPI_PT_E!X29+TI_RPI_IT_E!X29+TI_RPI_DU_E!X29+TI_RPI_PII_E!X29</f>
        <v>7835.2067067927774</v>
      </c>
    </row>
    <row r="30" spans="1:24" ht="11.25" customHeight="1" x14ac:dyDescent="0.2">
      <c r="A30" s="39" t="s">
        <v>49</v>
      </c>
      <c r="B30" s="23" t="s">
        <v>50</v>
      </c>
      <c r="C30" s="30">
        <f>TI_RPI_RI_E!C30+TI_RPI_BPI_E!C30+TI_RPI_PT_E!C30+TI_RPI_IT_E!C30+TI_RPI_DU_E!C30+TI_RPI_PII_E!C30</f>
        <v>45536.870421324158</v>
      </c>
      <c r="D30" s="30">
        <f>TI_RPI_RI_E!D30+TI_RPI_BPI_E!D30+TI_RPI_PT_E!D30+TI_RPI_IT_E!D30+TI_RPI_DU_E!D30+TI_RPI_PII_E!D30</f>
        <v>48547.006964746346</v>
      </c>
      <c r="E30" s="30">
        <f>TI_RPI_RI_E!E30+TI_RPI_BPI_E!E30+TI_RPI_PT_E!E30+TI_RPI_IT_E!E30+TI_RPI_DU_E!E30+TI_RPI_PII_E!E30</f>
        <v>53968.75554600171</v>
      </c>
      <c r="F30" s="30">
        <f>TI_RPI_RI_E!F30+TI_RPI_BPI_E!F30+TI_RPI_PT_E!F30+TI_RPI_IT_E!F30+TI_RPI_DU_E!F30+TI_RPI_PII_E!F30</f>
        <v>45422.907308684436</v>
      </c>
      <c r="G30" s="30">
        <f>TI_RPI_RI_E!G30+TI_RPI_BPI_E!G30+TI_RPI_PT_E!G30+TI_RPI_IT_E!G30+TI_RPI_DU_E!G30+TI_RPI_PII_E!G30</f>
        <v>44122.263198624241</v>
      </c>
      <c r="H30" s="30">
        <f>TI_RPI_RI_E!H30+TI_RPI_BPI_E!H30+TI_RPI_PT_E!H30+TI_RPI_IT_E!H30+TI_RPI_DU_E!H30+TI_RPI_PII_E!H30</f>
        <v>41250.182545141877</v>
      </c>
      <c r="I30" s="30">
        <f>TI_RPI_RI_E!I30+TI_RPI_BPI_E!I30+TI_RPI_PT_E!I30+TI_RPI_IT_E!I30+TI_RPI_DU_E!I30+TI_RPI_PII_E!I30</f>
        <v>49659.488478073945</v>
      </c>
      <c r="J30" s="30">
        <f>TI_RPI_RI_E!J30+TI_RPI_BPI_E!J30+TI_RPI_PT_E!J30+TI_RPI_IT_E!J30+TI_RPI_DU_E!J30+TI_RPI_PII_E!J30</f>
        <v>52628.552794496994</v>
      </c>
      <c r="K30" s="30">
        <f>TI_RPI_RI_E!K30+TI_RPI_BPI_E!K30+TI_RPI_PT_E!K30+TI_RPI_IT_E!K30+TI_RPI_DU_E!K30+TI_RPI_PII_E!K30</f>
        <v>48888.978503869301</v>
      </c>
      <c r="L30" s="30">
        <f>TI_RPI_RI_E!L30+TI_RPI_BPI_E!L30+TI_RPI_PT_E!L30+TI_RPI_IT_E!L30+TI_RPI_DU_E!L30+TI_RPI_PII_E!L30</f>
        <v>52249.961736887359</v>
      </c>
      <c r="M30" s="30">
        <f>TI_RPI_RI_E!M30+TI_RPI_BPI_E!M30+TI_RPI_PT_E!M30+TI_RPI_IT_E!M30+TI_RPI_DU_E!M30+TI_RPI_PII_E!M30</f>
        <v>50899.053052450559</v>
      </c>
      <c r="N30" s="30">
        <f>TI_RPI_RI_E!N30+TI_RPI_BPI_E!N30+TI_RPI_PT_E!N30+TI_RPI_IT_E!N30+TI_RPI_DU_E!N30+TI_RPI_PII_E!N30</f>
        <v>54343.929234737756</v>
      </c>
      <c r="O30" s="30">
        <f>TI_RPI_RI_E!O30+TI_RPI_BPI_E!O30+TI_RPI_PT_E!O30+TI_RPI_IT_E!O30+TI_RPI_DU_E!O30+TI_RPI_PII_E!O30</f>
        <v>50002.83301805675</v>
      </c>
      <c r="P30" s="30">
        <f>TI_RPI_RI_E!P30+TI_RPI_BPI_E!P30+TI_RPI_PT_E!P30+TI_RPI_IT_E!P30+TI_RPI_DU_E!P30+TI_RPI_PII_E!P30</f>
        <v>52985.058555460011</v>
      </c>
      <c r="Q30" s="30">
        <f>TI_RPI_RI_E!Q30+TI_RPI_BPI_E!Q30+TI_RPI_PT_E!Q30+TI_RPI_IT_E!Q30+TI_RPI_DU_E!Q30+TI_RPI_PII_E!Q30</f>
        <v>54983.766380051609</v>
      </c>
      <c r="R30" s="30">
        <f>TI_RPI_RI_E!R30+TI_RPI_BPI_E!R30+TI_RPI_PT_E!R30+TI_RPI_IT_E!R30+TI_RPI_DU_E!R30+TI_RPI_PII_E!R30</f>
        <v>49924.340756663791</v>
      </c>
      <c r="S30" s="30">
        <f>TI_RPI_RI_E!S30+TI_RPI_BPI_E!S30+TI_RPI_PT_E!S30+TI_RPI_IT_E!S30+TI_RPI_DU_E!S30+TI_RPI_PII_E!S30</f>
        <v>49737.989681857252</v>
      </c>
      <c r="T30" s="30">
        <f>TI_RPI_RI_E!T30+TI_RPI_BPI_E!T30+TI_RPI_PT_E!T30+TI_RPI_IT_E!T30+TI_RPI_DU_E!T30+TI_RPI_PII_E!T30</f>
        <v>49370.871367153915</v>
      </c>
      <c r="U30" s="30">
        <f>TI_RPI_RI_E!U30+TI_RPI_BPI_E!U30+TI_RPI_PT_E!U30+TI_RPI_IT_E!U30+TI_RPI_DU_E!U30+TI_RPI_PII_E!U30</f>
        <v>49417.64961306964</v>
      </c>
      <c r="V30" s="30">
        <f>TI_RPI_RI_E!V30+TI_RPI_BPI_E!V30+TI_RPI_PT_E!V30+TI_RPI_IT_E!V30+TI_RPI_DU_E!V30+TI_RPI_PII_E!V30</f>
        <v>51093.55657781598</v>
      </c>
      <c r="W30" s="30">
        <f>TI_RPI_RI_E!W30+TI_RPI_BPI_E!W30+TI_RPI_PT_E!W30+TI_RPI_IT_E!W30+TI_RPI_DU_E!W30+TI_RPI_PII_E!W30</f>
        <v>49211.039294926908</v>
      </c>
      <c r="X30" s="30">
        <f>TI_RPI_RI_E!X30+TI_RPI_BPI_E!X30+TI_RPI_PT_E!X30+TI_RPI_IT_E!X30+TI_RPI_DU_E!X30+TI_RPI_PII_E!X30</f>
        <v>57645.4423043852</v>
      </c>
    </row>
    <row r="31" spans="1:24" ht="11.25" customHeight="1" x14ac:dyDescent="0.2">
      <c r="A31" s="39" t="s">
        <v>51</v>
      </c>
      <c r="B31" s="23" t="s">
        <v>52</v>
      </c>
      <c r="C31" s="30">
        <f>TI_RPI_RI_E!C31+TI_RPI_BPI_E!C31+TI_RPI_PT_E!C31+TI_RPI_IT_E!C31+TI_RPI_DU_E!C31+TI_RPI_PII_E!C31</f>
        <v>2774.4638865004308</v>
      </c>
      <c r="D31" s="30">
        <f>TI_RPI_RI_E!D31+TI_RPI_BPI_E!D31+TI_RPI_PT_E!D31+TI_RPI_IT_E!D31+TI_RPI_DU_E!D31+TI_RPI_PII_E!D31</f>
        <v>2374.4374032674118</v>
      </c>
      <c r="E31" s="30">
        <f>TI_RPI_RI_E!E31+TI_RPI_BPI_E!E31+TI_RPI_PT_E!E31+TI_RPI_IT_E!E31+TI_RPI_DU_E!E31+TI_RPI_PII_E!E31</f>
        <v>2649.359415305245</v>
      </c>
      <c r="F31" s="30">
        <f>TI_RPI_RI_E!F31+TI_RPI_BPI_E!F31+TI_RPI_PT_E!F31+TI_RPI_IT_E!F31+TI_RPI_DU_E!F31+TI_RPI_PII_E!F31</f>
        <v>2877.9355975924332</v>
      </c>
      <c r="G31" s="30">
        <f>TI_RPI_RI_E!G31+TI_RPI_BPI_E!G31+TI_RPI_PT_E!G31+TI_RPI_IT_E!G31+TI_RPI_DU_E!G31+TI_RPI_PII_E!G31</f>
        <v>3353.9488392089424</v>
      </c>
      <c r="H31" s="30">
        <f>TI_RPI_RI_E!H31+TI_RPI_BPI_E!H31+TI_RPI_PT_E!H31+TI_RPI_IT_E!H31+TI_RPI_DU_E!H31+TI_RPI_PII_E!H31</f>
        <v>4234.3625967325888</v>
      </c>
      <c r="I31" s="30">
        <f>TI_RPI_RI_E!I31+TI_RPI_BPI_E!I31+TI_RPI_PT_E!I31+TI_RPI_IT_E!I31+TI_RPI_DU_E!I31+TI_RPI_PII_E!I31</f>
        <v>4564.0240756663798</v>
      </c>
      <c r="J31" s="30">
        <f>TI_RPI_RI_E!J31+TI_RPI_BPI_E!J31+TI_RPI_PT_E!J31+TI_RPI_IT_E!J31+TI_RPI_DU_E!J31+TI_RPI_PII_E!J31</f>
        <v>4636.609200343938</v>
      </c>
      <c r="K31" s="30">
        <f>TI_RPI_RI_E!K31+TI_RPI_BPI_E!K31+TI_RPI_PT_E!K31+TI_RPI_IT_E!K31+TI_RPI_DU_E!K31+TI_RPI_PII_E!K31</f>
        <v>4726.6405846947546</v>
      </c>
      <c r="L31" s="30">
        <f>TI_RPI_RI_E!L31+TI_RPI_BPI_E!L31+TI_RPI_PT_E!L31+TI_RPI_IT_E!L31+TI_RPI_DU_E!L31+TI_RPI_PII_E!L31</f>
        <v>4196.6842648323291</v>
      </c>
      <c r="M31" s="30">
        <f>TI_RPI_RI_E!M31+TI_RPI_BPI_E!M31+TI_RPI_PT_E!M31+TI_RPI_IT_E!M31+TI_RPI_DU_E!M31+TI_RPI_PII_E!M31</f>
        <v>3842.9055889939809</v>
      </c>
      <c r="N31" s="30">
        <f>TI_RPI_RI_E!N31+TI_RPI_BPI_E!N31+TI_RPI_PT_E!N31+TI_RPI_IT_E!N31+TI_RPI_DU_E!N31+TI_RPI_PII_E!N31</f>
        <v>3328.5876182287188</v>
      </c>
      <c r="O31" s="30">
        <f>TI_RPI_RI_E!O31+TI_RPI_BPI_E!O31+TI_RPI_PT_E!O31+TI_RPI_IT_E!O31+TI_RPI_DU_E!O31+TI_RPI_PII_E!O31</f>
        <v>3266.3161650902839</v>
      </c>
      <c r="P31" s="30">
        <f>TI_RPI_RI_E!P31+TI_RPI_BPI_E!P31+TI_RPI_PT_E!P31+TI_RPI_IT_E!P31+TI_RPI_DU_E!P31+TI_RPI_PII_E!P31</f>
        <v>3150.7930352536541</v>
      </c>
      <c r="Q31" s="30">
        <f>TI_RPI_RI_E!Q31+TI_RPI_BPI_E!Q31+TI_RPI_PT_E!Q31+TI_RPI_IT_E!Q31+TI_RPI_DU_E!Q31+TI_RPI_PII_E!Q31</f>
        <v>3128.9342218400679</v>
      </c>
      <c r="R31" s="30">
        <f>TI_RPI_RI_E!R31+TI_RPI_BPI_E!R31+TI_RPI_PT_E!R31+TI_RPI_IT_E!R31+TI_RPI_DU_E!R31+TI_RPI_PII_E!R31</f>
        <v>3150.0335339638868</v>
      </c>
      <c r="S31" s="30">
        <f>TI_RPI_RI_E!S31+TI_RPI_BPI_E!S31+TI_RPI_PT_E!S31+TI_RPI_IT_E!S31+TI_RPI_DU_E!S31+TI_RPI_PII_E!S31</f>
        <v>3323.1236457437658</v>
      </c>
      <c r="T31" s="30">
        <f>TI_RPI_RI_E!T31+TI_RPI_BPI_E!T31+TI_RPI_PT_E!T31+TI_RPI_IT_E!T31+TI_RPI_DU_E!T31+TI_RPI_PII_E!T31</f>
        <v>3357.2182287188307</v>
      </c>
      <c r="U31" s="30">
        <f>TI_RPI_RI_E!U31+TI_RPI_BPI_E!U31+TI_RPI_PT_E!U31+TI_RPI_IT_E!U31+TI_RPI_DU_E!U31+TI_RPI_PII_E!U31</f>
        <v>3820.4293207222699</v>
      </c>
      <c r="V31" s="30">
        <f>TI_RPI_RI_E!V31+TI_RPI_BPI_E!V31+TI_RPI_PT_E!V31+TI_RPI_IT_E!V31+TI_RPI_DU_E!V31+TI_RPI_PII_E!V31</f>
        <v>3683.1451418744628</v>
      </c>
      <c r="W31" s="30">
        <f>TI_RPI_RI_E!W31+TI_RPI_BPI_E!W31+TI_RPI_PT_E!W31+TI_RPI_IT_E!W31+TI_RPI_DU_E!W31+TI_RPI_PII_E!W31</f>
        <v>3103.5253654342214</v>
      </c>
      <c r="X31" s="30">
        <f>TI_RPI_RI_E!X31+TI_RPI_BPI_E!X31+TI_RPI_PT_E!X31+TI_RPI_IT_E!X31+TI_RPI_DU_E!X31+TI_RPI_PII_E!X31</f>
        <v>3353.3654342218392</v>
      </c>
    </row>
    <row r="32" spans="1:24" ht="11.25" customHeight="1" x14ac:dyDescent="0.2">
      <c r="A32" s="39" t="s">
        <v>53</v>
      </c>
      <c r="B32" s="23" t="s">
        <v>54</v>
      </c>
      <c r="C32" s="30">
        <f>TI_RPI_RI_E!C32+TI_RPI_BPI_E!C32+TI_RPI_PT_E!C32+TI_RPI_IT_E!C32+TI_RPI_DU_E!C32+TI_RPI_PII_E!C32</f>
        <v>1606.1907996560617</v>
      </c>
      <c r="D32" s="30">
        <f>TI_RPI_RI_E!D32+TI_RPI_BPI_E!D32+TI_RPI_PT_E!D32+TI_RPI_IT_E!D32+TI_RPI_DU_E!D32+TI_RPI_PII_E!D32</f>
        <v>1489.2456577815992</v>
      </c>
      <c r="E32" s="30">
        <f>TI_RPI_RI_E!E32+TI_RPI_BPI_E!E32+TI_RPI_PT_E!E32+TI_RPI_IT_E!E32+TI_RPI_DU_E!E32+TI_RPI_PII_E!E32</f>
        <v>2681.0677558039552</v>
      </c>
      <c r="F32" s="30">
        <f>TI_RPI_RI_E!F32+TI_RPI_BPI_E!F32+TI_RPI_PT_E!F32+TI_RPI_IT_E!F32+TI_RPI_DU_E!F32+TI_RPI_PII_E!F32</f>
        <v>2079.3480653482375</v>
      </c>
      <c r="G32" s="30">
        <f>TI_RPI_RI_E!G32+TI_RPI_BPI_E!G32+TI_RPI_PT_E!G32+TI_RPI_IT_E!G32+TI_RPI_DU_E!G32+TI_RPI_PII_E!G32</f>
        <v>1270.9862424763542</v>
      </c>
      <c r="H32" s="30">
        <f>TI_RPI_RI_E!H32+TI_RPI_BPI_E!H32+TI_RPI_PT_E!H32+TI_RPI_IT_E!H32+TI_RPI_DU_E!H32+TI_RPI_PII_E!H32</f>
        <v>1205.2948409286328</v>
      </c>
      <c r="I32" s="30">
        <f>TI_RPI_RI_E!I32+TI_RPI_BPI_E!I32+TI_RPI_PT_E!I32+TI_RPI_IT_E!I32+TI_RPI_DU_E!I32+TI_RPI_PII_E!I32</f>
        <v>1400.8344797936372</v>
      </c>
      <c r="J32" s="30">
        <f>TI_RPI_RI_E!J32+TI_RPI_BPI_E!J32+TI_RPI_PT_E!J32+TI_RPI_IT_E!J32+TI_RPI_DU_E!J32+TI_RPI_PII_E!J32</f>
        <v>1038.0644024075666</v>
      </c>
      <c r="K32" s="30">
        <f>TI_RPI_RI_E!K32+TI_RPI_BPI_E!K32+TI_RPI_PT_E!K32+TI_RPI_IT_E!K32+TI_RPI_DU_E!K32+TI_RPI_PII_E!K32</f>
        <v>895.45210662080831</v>
      </c>
      <c r="L32" s="30">
        <f>TI_RPI_RI_E!L32+TI_RPI_BPI_E!L32+TI_RPI_PT_E!L32+TI_RPI_IT_E!L32+TI_RPI_DU_E!L32+TI_RPI_PII_E!L32</f>
        <v>785.77257093723119</v>
      </c>
      <c r="M32" s="30">
        <f>TI_RPI_RI_E!M32+TI_RPI_BPI_E!M32+TI_RPI_PT_E!M32+TI_RPI_IT_E!M32+TI_RPI_DU_E!M32+TI_RPI_PII_E!M32</f>
        <v>969.71840068787617</v>
      </c>
      <c r="N32" s="30">
        <f>TI_RPI_RI_E!N32+TI_RPI_BPI_E!N32+TI_RPI_PT_E!N32+TI_RPI_IT_E!N32+TI_RPI_DU_E!N32+TI_RPI_PII_E!N32</f>
        <v>977.01994840928626</v>
      </c>
      <c r="O32" s="30">
        <f>TI_RPI_RI_E!O32+TI_RPI_BPI_E!O32+TI_RPI_PT_E!O32+TI_RPI_IT_E!O32+TI_RPI_DU_E!O32+TI_RPI_PII_E!O32</f>
        <v>1379.5684436801375</v>
      </c>
      <c r="P32" s="30">
        <f>TI_RPI_RI_E!P32+TI_RPI_BPI_E!P32+TI_RPI_PT_E!P32+TI_RPI_IT_E!P32+TI_RPI_DU_E!P32+TI_RPI_PII_E!P32</f>
        <v>1539.959845227859</v>
      </c>
      <c r="Q32" s="30">
        <f>TI_RPI_RI_E!Q32+TI_RPI_BPI_E!Q32+TI_RPI_PT_E!Q32+TI_RPI_IT_E!Q32+TI_RPI_DU_E!Q32+TI_RPI_PII_E!Q32</f>
        <v>1495.075580395529</v>
      </c>
      <c r="R32" s="30">
        <f>TI_RPI_RI_E!R32+TI_RPI_BPI_E!R32+TI_RPI_PT_E!R32+TI_RPI_IT_E!R32+TI_RPI_DU_E!R32+TI_RPI_PII_E!R32</f>
        <v>1673.4675838349096</v>
      </c>
      <c r="S32" s="30">
        <f>TI_RPI_RI_E!S32+TI_RPI_BPI_E!S32+TI_RPI_PT_E!S32+TI_RPI_IT_E!S32+TI_RPI_DU_E!S32+TI_RPI_PII_E!S32</f>
        <v>1770.5154772141016</v>
      </c>
      <c r="T32" s="30">
        <f>TI_RPI_RI_E!T32+TI_RPI_BPI_E!T32+TI_RPI_PT_E!T32+TI_RPI_IT_E!T32+TI_RPI_DU_E!T32+TI_RPI_PII_E!T32</f>
        <v>1827.146087704213</v>
      </c>
      <c r="U32" s="30">
        <f>TI_RPI_RI_E!U32+TI_RPI_BPI_E!U32+TI_RPI_PT_E!U32+TI_RPI_IT_E!U32+TI_RPI_DU_E!U32+TI_RPI_PII_E!U32</f>
        <v>1825.8914875322441</v>
      </c>
      <c r="V32" s="30">
        <f>TI_RPI_RI_E!V32+TI_RPI_BPI_E!V32+TI_RPI_PT_E!V32+TI_RPI_IT_E!V32+TI_RPI_DU_E!V32+TI_RPI_PII_E!V32</f>
        <v>2048.9991401547718</v>
      </c>
      <c r="W32" s="30">
        <f>TI_RPI_RI_E!W32+TI_RPI_BPI_E!W32+TI_RPI_PT_E!W32+TI_RPI_IT_E!W32+TI_RPI_DU_E!W32+TI_RPI_PII_E!W32</f>
        <v>2004.9809114359416</v>
      </c>
      <c r="X32" s="30">
        <f>TI_RPI_RI_E!X32+TI_RPI_BPI_E!X32+TI_RPI_PT_E!X32+TI_RPI_IT_E!X32+TI_RPI_DU_E!X32+TI_RPI_PII_E!X32</f>
        <v>1799.6265692175407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:W33" si="18">SUM(C34:C50)</f>
        <v>55576.664316423041</v>
      </c>
      <c r="D33" s="42">
        <f t="shared" si="18"/>
        <v>52587.664058469461</v>
      </c>
      <c r="E33" s="42">
        <f t="shared" si="18"/>
        <v>59405.365692175401</v>
      </c>
      <c r="F33" s="42">
        <f t="shared" si="18"/>
        <v>58498.053310404124</v>
      </c>
      <c r="G33" s="42">
        <f t="shared" si="18"/>
        <v>61041.989165950115</v>
      </c>
      <c r="H33" s="42">
        <f t="shared" si="18"/>
        <v>61634.907652622525</v>
      </c>
      <c r="I33" s="42">
        <f t="shared" si="18"/>
        <v>63684.645055889931</v>
      </c>
      <c r="J33" s="42">
        <f t="shared" si="18"/>
        <v>65647.848065348226</v>
      </c>
      <c r="K33" s="42">
        <f t="shared" si="18"/>
        <v>60530.095270851249</v>
      </c>
      <c r="L33" s="42">
        <f t="shared" si="18"/>
        <v>64536.15382631126</v>
      </c>
      <c r="M33" s="42">
        <f t="shared" si="18"/>
        <v>71188.234307824576</v>
      </c>
      <c r="N33" s="42">
        <f t="shared" si="18"/>
        <v>70018.808082545132</v>
      </c>
      <c r="O33" s="42">
        <f t="shared" si="18"/>
        <v>72698.299226139294</v>
      </c>
      <c r="P33" s="42">
        <f t="shared" si="18"/>
        <v>72106.348839208949</v>
      </c>
      <c r="Q33" s="42">
        <f t="shared" si="18"/>
        <v>76926.159845227856</v>
      </c>
      <c r="R33" s="42">
        <f t="shared" si="18"/>
        <v>78776.412123817703</v>
      </c>
      <c r="S33" s="42">
        <f t="shared" si="18"/>
        <v>79543.353826311242</v>
      </c>
      <c r="T33" s="42">
        <f t="shared" si="18"/>
        <v>84724.822613929486</v>
      </c>
      <c r="U33" s="42">
        <f t="shared" si="18"/>
        <v>87621.973946689599</v>
      </c>
      <c r="V33" s="42">
        <f t="shared" si="18"/>
        <v>96707.425365434232</v>
      </c>
      <c r="W33" s="42">
        <f t="shared" si="18"/>
        <v>87552.283748925183</v>
      </c>
      <c r="X33" s="42">
        <f t="shared" ref="X33" si="19">SUM(X34:X50)</f>
        <v>94924.463542562313</v>
      </c>
    </row>
    <row r="34" spans="1:24" ht="11.25" customHeight="1" x14ac:dyDescent="0.2">
      <c r="A34" s="39" t="s">
        <v>55</v>
      </c>
      <c r="B34" s="23" t="s">
        <v>56</v>
      </c>
      <c r="C34" s="30">
        <f>TI_RPI_RI_E!C34+TI_RPI_BPI_E!C34+TI_RPI_PT_E!C34+TI_RPI_IT_E!C34+TI_RPI_DU_E!C34+TI_RPI_PII_E!C34</f>
        <v>3005.7167669819437</v>
      </c>
      <c r="D34" s="30">
        <f>TI_RPI_RI_E!D34+TI_RPI_BPI_E!D34+TI_RPI_PT_E!D34+TI_RPI_IT_E!D34+TI_RPI_DU_E!D34+TI_RPI_PII_E!D34</f>
        <v>3391.0127257093718</v>
      </c>
      <c r="E34" s="30">
        <f>TI_RPI_RI_E!E34+TI_RPI_BPI_E!E34+TI_RPI_PT_E!E34+TI_RPI_IT_E!E34+TI_RPI_DU_E!E34+TI_RPI_PII_E!E34</f>
        <v>4064.9425623387783</v>
      </c>
      <c r="F34" s="30">
        <f>TI_RPI_RI_E!F34+TI_RPI_BPI_E!F34+TI_RPI_PT_E!F34+TI_RPI_IT_E!F34+TI_RPI_DU_E!F34+TI_RPI_PII_E!F34</f>
        <v>4263.8331040412722</v>
      </c>
      <c r="G34" s="30">
        <f>TI_RPI_RI_E!G34+TI_RPI_BPI_E!G34+TI_RPI_PT_E!G34+TI_RPI_IT_E!G34+TI_RPI_DU_E!G34+TI_RPI_PII_E!G34</f>
        <v>4214.9553740326737</v>
      </c>
      <c r="H34" s="30">
        <f>TI_RPI_RI_E!H34+TI_RPI_BPI_E!H34+TI_RPI_PT_E!H34+TI_RPI_IT_E!H34+TI_RPI_DU_E!H34+TI_RPI_PII_E!H34</f>
        <v>4270.4673258813409</v>
      </c>
      <c r="I34" s="30">
        <f>TI_RPI_RI_E!I34+TI_RPI_BPI_E!I34+TI_RPI_PT_E!I34+TI_RPI_IT_E!I34+TI_RPI_DU_E!I34+TI_RPI_PII_E!I34</f>
        <v>4425.8356835769564</v>
      </c>
      <c r="J34" s="30">
        <f>TI_RPI_RI_E!J34+TI_RPI_BPI_E!J34+TI_RPI_PT_E!J34+TI_RPI_IT_E!J34+TI_RPI_DU_E!J34+TI_RPI_PII_E!J34</f>
        <v>4484.4098882201197</v>
      </c>
      <c r="K34" s="30">
        <f>TI_RPI_RI_E!K34+TI_RPI_BPI_E!K34+TI_RPI_PT_E!K34+TI_RPI_IT_E!K34+TI_RPI_DU_E!K34+TI_RPI_PII_E!K34</f>
        <v>3832.1773000859839</v>
      </c>
      <c r="L34" s="30">
        <f>TI_RPI_RI_E!L34+TI_RPI_BPI_E!L34+TI_RPI_PT_E!L34+TI_RPI_IT_E!L34+TI_RPI_DU_E!L34+TI_RPI_PII_E!L34</f>
        <v>3497.9053310404124</v>
      </c>
      <c r="M34" s="30">
        <f>TI_RPI_RI_E!M34+TI_RPI_BPI_E!M34+TI_RPI_PT_E!M34+TI_RPI_IT_E!M34+TI_RPI_DU_E!M34+TI_RPI_PII_E!M34</f>
        <v>3827.245571797077</v>
      </c>
      <c r="N34" s="30">
        <f>TI_RPI_RI_E!N34+TI_RPI_BPI_E!N34+TI_RPI_PT_E!N34+TI_RPI_IT_E!N34+TI_RPI_DU_E!N34+TI_RPI_PII_E!N34</f>
        <v>3229.9527085124682</v>
      </c>
      <c r="O34" s="30">
        <f>TI_RPI_RI_E!O34+TI_RPI_BPI_E!O34+TI_RPI_PT_E!O34+TI_RPI_IT_E!O34+TI_RPI_DU_E!O34+TI_RPI_PII_E!O34</f>
        <v>3553.3250214961308</v>
      </c>
      <c r="P34" s="30">
        <f>TI_RPI_RI_E!P34+TI_RPI_BPI_E!P34+TI_RPI_PT_E!P34+TI_RPI_IT_E!P34+TI_RPI_DU_E!P34+TI_RPI_PII_E!P34</f>
        <v>3192.9918314703355</v>
      </c>
      <c r="Q34" s="30">
        <f>TI_RPI_RI_E!Q34+TI_RPI_BPI_E!Q34+TI_RPI_PT_E!Q34+TI_RPI_IT_E!Q34+TI_RPI_DU_E!Q34+TI_RPI_PII_E!Q34</f>
        <v>3147.9482373172832</v>
      </c>
      <c r="R34" s="30">
        <f>TI_RPI_RI_E!R34+TI_RPI_BPI_E!R34+TI_RPI_PT_E!R34+TI_RPI_IT_E!R34+TI_RPI_DU_E!R34+TI_RPI_PII_E!R34</f>
        <v>2992.7596732588131</v>
      </c>
      <c r="S34" s="30">
        <f>TI_RPI_RI_E!S34+TI_RPI_BPI_E!S34+TI_RPI_PT_E!S34+TI_RPI_IT_E!S34+TI_RPI_DU_E!S34+TI_RPI_PII_E!S34</f>
        <v>3603.0869303525365</v>
      </c>
      <c r="T34" s="30">
        <f>TI_RPI_RI_E!T34+TI_RPI_BPI_E!T34+TI_RPI_PT_E!T34+TI_RPI_IT_E!T34+TI_RPI_DU_E!T34+TI_RPI_PII_E!T34</f>
        <v>3465.2498710232157</v>
      </c>
      <c r="U34" s="30">
        <f>TI_RPI_RI_E!U34+TI_RPI_BPI_E!U34+TI_RPI_PT_E!U34+TI_RPI_IT_E!U34+TI_RPI_DU_E!U34+TI_RPI_PII_E!U34</f>
        <v>4486.1124677558037</v>
      </c>
      <c r="V34" s="30">
        <f>TI_RPI_RI_E!V34+TI_RPI_BPI_E!V34+TI_RPI_PT_E!V34+TI_RPI_IT_E!V34+TI_RPI_DU_E!V34+TI_RPI_PII_E!V34</f>
        <v>3781.4986242476352</v>
      </c>
      <c r="W34" s="30">
        <f>TI_RPI_RI_E!W34+TI_RPI_BPI_E!W34+TI_RPI_PT_E!W34+TI_RPI_IT_E!W34+TI_RPI_DU_E!W34+TI_RPI_PII_E!W34</f>
        <v>3654.5061049011183</v>
      </c>
      <c r="X34" s="30">
        <f>TI_RPI_RI_E!X34+TI_RPI_BPI_E!X34+TI_RPI_PT_E!X34+TI_RPI_IT_E!X34+TI_RPI_DU_E!X34+TI_RPI_PII_E!X34</f>
        <v>3541.1005159071365</v>
      </c>
    </row>
    <row r="35" spans="1:24" ht="11.25" customHeight="1" x14ac:dyDescent="0.2">
      <c r="A35" s="39" t="s">
        <v>57</v>
      </c>
      <c r="B35" s="23" t="s">
        <v>58</v>
      </c>
      <c r="C35" s="30">
        <f>TI_RPI_RI_E!C35+TI_RPI_BPI_E!C35+TI_RPI_PT_E!C35+TI_RPI_IT_E!C35+TI_RPI_DU_E!C35+TI_RPI_PII_E!C35</f>
        <v>15.51539122957867</v>
      </c>
      <c r="D35" s="30">
        <f>TI_RPI_RI_E!D35+TI_RPI_BPI_E!D35+TI_RPI_PT_E!D35+TI_RPI_IT_E!D35+TI_RPI_DU_E!D35+TI_RPI_PII_E!D35</f>
        <v>25.489681857265701</v>
      </c>
      <c r="E35" s="30">
        <f>TI_RPI_RI_E!E35+TI_RPI_BPI_E!E35+TI_RPI_PT_E!E35+TI_RPI_IT_E!E35+TI_RPI_DU_E!E35+TI_RPI_PII_E!E35</f>
        <v>14.407222699914019</v>
      </c>
      <c r="F35" s="30">
        <f>TI_RPI_RI_E!F35+TI_RPI_BPI_E!F35+TI_RPI_PT_E!F35+TI_RPI_IT_E!F35+TI_RPI_DU_E!F35+TI_RPI_PII_E!F35</f>
        <v>15.295958727429056</v>
      </c>
      <c r="G35" s="30">
        <f>TI_RPI_RI_E!G35+TI_RPI_BPI_E!G35+TI_RPI_PT_E!G35+TI_RPI_IT_E!G35+TI_RPI_DU_E!G35+TI_RPI_PII_E!G35</f>
        <v>18.546603611349955</v>
      </c>
      <c r="H35" s="30">
        <f>TI_RPI_RI_E!H35+TI_RPI_BPI_E!H35+TI_RPI_PT_E!H35+TI_RPI_IT_E!H35+TI_RPI_DU_E!H35+TI_RPI_PII_E!H35</f>
        <v>11.823129836629411</v>
      </c>
      <c r="I35" s="30">
        <f>TI_RPI_RI_E!I35+TI_RPI_BPI_E!I35+TI_RPI_PT_E!I35+TI_RPI_IT_E!I35+TI_RPI_DU_E!I35+TI_RPI_PII_E!I35</f>
        <v>2.364660361134995</v>
      </c>
      <c r="J35" s="30">
        <f>TI_RPI_RI_E!J35+TI_RPI_BPI_E!J35+TI_RPI_PT_E!J35+TI_RPI_IT_E!J35+TI_RPI_DU_E!J35+TI_RPI_PII_E!J35</f>
        <v>1.182287188306105</v>
      </c>
      <c r="K35" s="30">
        <f>TI_RPI_RI_E!K35+TI_RPI_BPI_E!K35+TI_RPI_PT_E!K35+TI_RPI_IT_E!K35+TI_RPI_DU_E!K35+TI_RPI_PII_E!K35</f>
        <v>2.364660361134995</v>
      </c>
      <c r="L35" s="30">
        <f>TI_RPI_RI_E!L35+TI_RPI_BPI_E!L35+TI_RPI_PT_E!L35+TI_RPI_IT_E!L35+TI_RPI_DU_E!L35+TI_RPI_PII_E!L35</f>
        <v>2.364660361134995</v>
      </c>
      <c r="M35" s="30">
        <f>TI_RPI_RI_E!M35+TI_RPI_BPI_E!M35+TI_RPI_PT_E!M35+TI_RPI_IT_E!M35+TI_RPI_DU_E!M35+TI_RPI_PII_E!M35</f>
        <v>3.5469475494411</v>
      </c>
      <c r="N35" s="30">
        <f>TI_RPI_RI_E!N35+TI_RPI_BPI_E!N35+TI_RPI_PT_E!N35+TI_RPI_IT_E!N35+TI_RPI_DU_E!N35+TI_RPI_PII_E!N35</f>
        <v>4.7292347377472046</v>
      </c>
      <c r="O35" s="30">
        <f>TI_RPI_RI_E!O35+TI_RPI_BPI_E!O35+TI_RPI_PT_E!O35+TI_RPI_IT_E!O35+TI_RPI_DU_E!O35+TI_RPI_PII_E!O35</f>
        <v>1.182287188306105</v>
      </c>
      <c r="P35" s="30">
        <f>TI_RPI_RI_E!P35+TI_RPI_BPI_E!P35+TI_RPI_PT_E!P35+TI_RPI_IT_E!P35+TI_RPI_DU_E!P35+TI_RPI_PII_E!P35</f>
        <v>2.364660361134995</v>
      </c>
      <c r="Q35" s="30">
        <f>TI_RPI_RI_E!Q35+TI_RPI_BPI_E!Q35+TI_RPI_PT_E!Q35+TI_RPI_IT_E!Q35+TI_RPI_DU_E!Q35+TI_RPI_PII_E!Q35</f>
        <v>1.182287188306105</v>
      </c>
      <c r="R35" s="30">
        <f>TI_RPI_RI_E!R35+TI_RPI_BPI_E!R35+TI_RPI_PT_E!R35+TI_RPI_IT_E!R35+TI_RPI_DU_E!R35+TI_RPI_PII_E!R35</f>
        <v>0</v>
      </c>
      <c r="S35" s="30">
        <f>TI_RPI_RI_E!S35+TI_RPI_BPI_E!S35+TI_RPI_PT_E!S35+TI_RPI_IT_E!S35+TI_RPI_DU_E!S35+TI_RPI_PII_E!S35</f>
        <v>1.182287188306105</v>
      </c>
      <c r="T35" s="30">
        <f>TI_RPI_RI_E!T35+TI_RPI_BPI_E!T35+TI_RPI_PT_E!T35+TI_RPI_IT_E!T35+TI_RPI_DU_E!T35+TI_RPI_PII_E!T35</f>
        <v>3.5469475494411</v>
      </c>
      <c r="U35" s="30">
        <f>TI_RPI_RI_E!U35+TI_RPI_BPI_E!U35+TI_RPI_PT_E!U35+TI_RPI_IT_E!U35+TI_RPI_DU_E!U35+TI_RPI_PII_E!U35</f>
        <v>1.182287188306105</v>
      </c>
      <c r="V35" s="30">
        <f>TI_RPI_RI_E!V35+TI_RPI_BPI_E!V35+TI_RPI_PT_E!V35+TI_RPI_IT_E!V35+TI_RPI_DU_E!V35+TI_RPI_PII_E!V35</f>
        <v>1.1586414445399831</v>
      </c>
      <c r="W35" s="30">
        <f>TI_RPI_RI_E!W35+TI_RPI_BPI_E!W35+TI_RPI_PT_E!W35+TI_RPI_IT_E!W35+TI_RPI_DU_E!W35+TI_RPI_PII_E!W35</f>
        <v>1.1551160791057611</v>
      </c>
      <c r="X35" s="30">
        <f>TI_RPI_RI_E!X35+TI_RPI_BPI_E!X35+TI_RPI_PT_E!X35+TI_RPI_IT_E!X35+TI_RPI_DU_E!X35+TI_RPI_PII_E!X35</f>
        <v>0.31453138435081679</v>
      </c>
    </row>
    <row r="36" spans="1:24" ht="11.25" customHeight="1" x14ac:dyDescent="0.2">
      <c r="A36" s="39" t="s">
        <v>59</v>
      </c>
      <c r="B36" s="23" t="s">
        <v>60</v>
      </c>
      <c r="C36" s="30">
        <f>TI_RPI_RI_E!C36+TI_RPI_BPI_E!C36+TI_RPI_PT_E!C36+TI_RPI_IT_E!C36+TI_RPI_DU_E!C36+TI_RPI_PII_E!C36</f>
        <v>2292.8662080825447</v>
      </c>
      <c r="D36" s="30">
        <f>TI_RPI_RI_E!D36+TI_RPI_BPI_E!D36+TI_RPI_PT_E!D36+TI_RPI_IT_E!D36+TI_RPI_DU_E!D36+TI_RPI_PII_E!D36</f>
        <v>2234.2076526225273</v>
      </c>
      <c r="E36" s="30">
        <f>TI_RPI_RI_E!E36+TI_RPI_BPI_E!E36+TI_RPI_PT_E!E36+TI_RPI_IT_E!E36+TI_RPI_DU_E!E36+TI_RPI_PII_E!E36</f>
        <v>2045.6792777300086</v>
      </c>
      <c r="F36" s="30">
        <f>TI_RPI_RI_E!F36+TI_RPI_BPI_E!F36+TI_RPI_PT_E!F36+TI_RPI_IT_E!F36+TI_RPI_DU_E!F36+TI_RPI_PII_E!F36</f>
        <v>1866.2304385210659</v>
      </c>
      <c r="G36" s="30">
        <f>TI_RPI_RI_E!G36+TI_RPI_BPI_E!G36+TI_RPI_PT_E!G36+TI_RPI_IT_E!G36+TI_RPI_DU_E!G36+TI_RPI_PII_E!G36</f>
        <v>2136.2476354256232</v>
      </c>
      <c r="H36" s="30">
        <f>TI_RPI_RI_E!H36+TI_RPI_BPI_E!H36+TI_RPI_PT_E!H36+TI_RPI_IT_E!H36+TI_RPI_DU_E!H36+TI_RPI_PII_E!H36</f>
        <v>2422.8951848667239</v>
      </c>
      <c r="I36" s="30">
        <f>TI_RPI_RI_E!I36+TI_RPI_BPI_E!I36+TI_RPI_PT_E!I36+TI_RPI_IT_E!I36+TI_RPI_DU_E!I36+TI_RPI_PII_E!I36</f>
        <v>2577.7006878761822</v>
      </c>
      <c r="J36" s="30">
        <f>TI_RPI_RI_E!J36+TI_RPI_BPI_E!J36+TI_RPI_PT_E!J36+TI_RPI_IT_E!J36+TI_RPI_DU_E!J36+TI_RPI_PII_E!J36</f>
        <v>2569.2358555460014</v>
      </c>
      <c r="K36" s="30">
        <f>TI_RPI_RI_E!K36+TI_RPI_BPI_E!K36+TI_RPI_PT_E!K36+TI_RPI_IT_E!K36+TI_RPI_DU_E!K36+TI_RPI_PII_E!K36</f>
        <v>2447.066723989682</v>
      </c>
      <c r="L36" s="30">
        <f>TI_RPI_RI_E!L36+TI_RPI_BPI_E!L36+TI_RPI_PT_E!L36+TI_RPI_IT_E!L36+TI_RPI_DU_E!L36+TI_RPI_PII_E!L36</f>
        <v>2341.6656921754084</v>
      </c>
      <c r="M36" s="30">
        <f>TI_RPI_RI_E!M36+TI_RPI_BPI_E!M36+TI_RPI_PT_E!M36+TI_RPI_IT_E!M36+TI_RPI_DU_E!M36+TI_RPI_PII_E!M36</f>
        <v>2366.8795356835767</v>
      </c>
      <c r="N36" s="30">
        <f>TI_RPI_RI_E!N36+TI_RPI_BPI_E!N36+TI_RPI_PT_E!N36+TI_RPI_IT_E!N36+TI_RPI_DU_E!N36+TI_RPI_PII_E!N36</f>
        <v>2986.7550300945827</v>
      </c>
      <c r="O36" s="30">
        <f>TI_RPI_RI_E!O36+TI_RPI_BPI_E!O36+TI_RPI_PT_E!O36+TI_RPI_IT_E!O36+TI_RPI_DU_E!O36+TI_RPI_PII_E!O36</f>
        <v>2782.4529664660358</v>
      </c>
      <c r="P36" s="30">
        <f>TI_RPI_RI_E!P36+TI_RPI_BPI_E!P36+TI_RPI_PT_E!P36+TI_RPI_IT_E!P36+TI_RPI_DU_E!P36+TI_RPI_PII_E!P36</f>
        <v>2897.6365434221834</v>
      </c>
      <c r="Q36" s="30">
        <f>TI_RPI_RI_E!Q36+TI_RPI_BPI_E!Q36+TI_RPI_PT_E!Q36+TI_RPI_IT_E!Q36+TI_RPI_DU_E!Q36+TI_RPI_PII_E!Q36</f>
        <v>3278.2510748065347</v>
      </c>
      <c r="R36" s="30">
        <f>TI_RPI_RI_E!R36+TI_RPI_BPI_E!R36+TI_RPI_PT_E!R36+TI_RPI_IT_E!R36+TI_RPI_DU_E!R36+TI_RPI_PII_E!R36</f>
        <v>3480.6714531384346</v>
      </c>
      <c r="S36" s="30">
        <f>TI_RPI_RI_E!S36+TI_RPI_BPI_E!S36+TI_RPI_PT_E!S36+TI_RPI_IT_E!S36+TI_RPI_DU_E!S36+TI_RPI_PII_E!S36</f>
        <v>3332.6475494411002</v>
      </c>
      <c r="T36" s="30">
        <f>TI_RPI_RI_E!T36+TI_RPI_BPI_E!T36+TI_RPI_PT_E!T36+TI_RPI_IT_E!T36+TI_RPI_DU_E!T36+TI_RPI_PII_E!T36</f>
        <v>3843.5269991401547</v>
      </c>
      <c r="U36" s="30">
        <f>TI_RPI_RI_E!U36+TI_RPI_BPI_E!U36+TI_RPI_PT_E!U36+TI_RPI_IT_E!U36+TI_RPI_DU_E!U36+TI_RPI_PII_E!U36</f>
        <v>3849.7910576096301</v>
      </c>
      <c r="V36" s="30">
        <f>TI_RPI_RI_E!V36+TI_RPI_BPI_E!V36+TI_RPI_PT_E!V36+TI_RPI_IT_E!V36+TI_RPI_DU_E!V36+TI_RPI_PII_E!V36</f>
        <v>3959.4705073086843</v>
      </c>
      <c r="W36" s="30">
        <f>TI_RPI_RI_E!W36+TI_RPI_BPI_E!W36+TI_RPI_PT_E!W36+TI_RPI_IT_E!W36+TI_RPI_DU_E!W36+TI_RPI_PII_E!W36</f>
        <v>3787.7068787618223</v>
      </c>
      <c r="X36" s="30">
        <f>TI_RPI_RI_E!X36+TI_RPI_BPI_E!X36+TI_RPI_PT_E!X36+TI_RPI_IT_E!X36+TI_RPI_DU_E!X36+TI_RPI_PII_E!X36</f>
        <v>3876.3944110060188</v>
      </c>
    </row>
    <row r="37" spans="1:24" ht="11.25" customHeight="1" x14ac:dyDescent="0.2">
      <c r="A37" s="39" t="s">
        <v>61</v>
      </c>
      <c r="B37" s="23" t="s">
        <v>62</v>
      </c>
      <c r="C37" s="30">
        <f>TI_RPI_RI_E!C37+TI_RPI_BPI_E!C37+TI_RPI_PT_E!C37+TI_RPI_IT_E!C37+TI_RPI_DU_E!C37+TI_RPI_PII_E!C37</f>
        <v>9635.1124677558018</v>
      </c>
      <c r="D37" s="30">
        <f>TI_RPI_RI_E!D37+TI_RPI_BPI_E!D37+TI_RPI_PT_E!D37+TI_RPI_IT_E!D37+TI_RPI_DU_E!D37+TI_RPI_PII_E!D37</f>
        <v>9328.3889939810833</v>
      </c>
      <c r="E37" s="30">
        <f>TI_RPI_RI_E!E37+TI_RPI_BPI_E!E37+TI_RPI_PT_E!E37+TI_RPI_IT_E!E37+TI_RPI_DU_E!E37+TI_RPI_PII_E!E37</f>
        <v>8988.6188306104887</v>
      </c>
      <c r="F37" s="30">
        <f>TI_RPI_RI_E!F37+TI_RPI_BPI_E!F37+TI_RPI_PT_E!F37+TI_RPI_IT_E!F37+TI_RPI_DU_E!F37+TI_RPI_PII_E!F37</f>
        <v>10073.000257953569</v>
      </c>
      <c r="G37" s="30">
        <f>TI_RPI_RI_E!G37+TI_RPI_BPI_E!G37+TI_RPI_PT_E!G37+TI_RPI_IT_E!G37+TI_RPI_DU_E!G37+TI_RPI_PII_E!G37</f>
        <v>11223.968787618229</v>
      </c>
      <c r="H37" s="30">
        <f>TI_RPI_RI_E!H37+TI_RPI_BPI_E!H37+TI_RPI_PT_E!H37+TI_RPI_IT_E!H37+TI_RPI_DU_E!H37+TI_RPI_PII_E!H37</f>
        <v>11253.295872742905</v>
      </c>
      <c r="I37" s="30">
        <f>TI_RPI_RI_E!I37+TI_RPI_BPI_E!I37+TI_RPI_PT_E!I37+TI_RPI_IT_E!I37+TI_RPI_DU_E!I37+TI_RPI_PII_E!I37</f>
        <v>10140.614187446259</v>
      </c>
      <c r="J37" s="30">
        <f>TI_RPI_RI_E!J37+TI_RPI_BPI_E!J37+TI_RPI_PT_E!J37+TI_RPI_IT_E!J37+TI_RPI_DU_E!J37+TI_RPI_PII_E!J37</f>
        <v>10104.114445399828</v>
      </c>
      <c r="K37" s="30">
        <f>TI_RPI_RI_E!K37+TI_RPI_BPI_E!K37+TI_RPI_PT_E!K37+TI_RPI_IT_E!K37+TI_RPI_DU_E!K37+TI_RPI_PII_E!K37</f>
        <v>8008.2250214961286</v>
      </c>
      <c r="L37" s="30">
        <f>TI_RPI_RI_E!L37+TI_RPI_BPI_E!L37+TI_RPI_PT_E!L37+TI_RPI_IT_E!L37+TI_RPI_DU_E!L37+TI_RPI_PII_E!L37</f>
        <v>7275.2682717110911</v>
      </c>
      <c r="M37" s="30">
        <f>TI_RPI_RI_E!M37+TI_RPI_BPI_E!M37+TI_RPI_PT_E!M37+TI_RPI_IT_E!M37+TI_RPI_DU_E!M37+TI_RPI_PII_E!M37</f>
        <v>8445.8481513327588</v>
      </c>
      <c r="N37" s="30">
        <f>TI_RPI_RI_E!N37+TI_RPI_BPI_E!N37+TI_RPI_PT_E!N37+TI_RPI_IT_E!N37+TI_RPI_DU_E!N37+TI_RPI_PII_E!N37</f>
        <v>8152.2165950128983</v>
      </c>
      <c r="O37" s="30">
        <f>TI_RPI_RI_E!O37+TI_RPI_BPI_E!O37+TI_RPI_PT_E!O37+TI_RPI_IT_E!O37+TI_RPI_DU_E!O37+TI_RPI_PII_E!O37</f>
        <v>7798.6661220980222</v>
      </c>
      <c r="P37" s="30">
        <f>TI_RPI_RI_E!P37+TI_RPI_BPI_E!P37+TI_RPI_PT_E!P37+TI_RPI_IT_E!P37+TI_RPI_DU_E!P37+TI_RPI_PII_E!P37</f>
        <v>8466.9632846087716</v>
      </c>
      <c r="Q37" s="30">
        <f>TI_RPI_RI_E!Q37+TI_RPI_BPI_E!Q37+TI_RPI_PT_E!Q37+TI_RPI_IT_E!Q37+TI_RPI_DU_E!Q37+TI_RPI_PII_E!Q37</f>
        <v>9184.7168529664668</v>
      </c>
      <c r="R37" s="30">
        <f>TI_RPI_RI_E!R37+TI_RPI_BPI_E!R37+TI_RPI_PT_E!R37+TI_RPI_IT_E!R37+TI_RPI_DU_E!R37+TI_RPI_PII_E!R37</f>
        <v>9172.6847807394661</v>
      </c>
      <c r="S37" s="30">
        <f>TI_RPI_RI_E!S37+TI_RPI_BPI_E!S37+TI_RPI_PT_E!S37+TI_RPI_IT_E!S37+TI_RPI_DU_E!S37+TI_RPI_PII_E!S37</f>
        <v>9786.7581255374043</v>
      </c>
      <c r="T37" s="30">
        <f>TI_RPI_RI_E!T37+TI_RPI_BPI_E!T37+TI_RPI_PT_E!T37+TI_RPI_IT_E!T37+TI_RPI_DU_E!T37+TI_RPI_PII_E!T37</f>
        <v>9416.8239896818577</v>
      </c>
      <c r="U37" s="30">
        <f>TI_RPI_RI_E!U37+TI_RPI_BPI_E!U37+TI_RPI_PT_E!U37+TI_RPI_IT_E!U37+TI_RPI_DU_E!U37+TI_RPI_PII_E!U37</f>
        <v>6873.2851246775572</v>
      </c>
      <c r="V37" s="30">
        <f>TI_RPI_RI_E!V37+TI_RPI_BPI_E!V37+TI_RPI_PT_E!V37+TI_RPI_IT_E!V37+TI_RPI_DU_E!V37+TI_RPI_PII_E!V37</f>
        <v>7972.0118658641431</v>
      </c>
      <c r="W37" s="30">
        <f>TI_RPI_RI_E!W37+TI_RPI_BPI_E!W37+TI_RPI_PT_E!W37+TI_RPI_IT_E!W37+TI_RPI_DU_E!W37+TI_RPI_PII_E!W37</f>
        <v>8612.7648323301819</v>
      </c>
      <c r="X37" s="30">
        <f>TI_RPI_RI_E!X37+TI_RPI_BPI_E!X37+TI_RPI_PT_E!X37+TI_RPI_IT_E!X37+TI_RPI_DU_E!X37+TI_RPI_PII_E!X37</f>
        <v>9276.5045571797073</v>
      </c>
    </row>
    <row r="38" spans="1:24" ht="11.25" customHeight="1" x14ac:dyDescent="0.2">
      <c r="A38" s="39" t="s">
        <v>63</v>
      </c>
      <c r="B38" s="23" t="s">
        <v>64</v>
      </c>
      <c r="C38" s="30">
        <f>TI_RPI_RI_E!C38+TI_RPI_BPI_E!C38+TI_RPI_PT_E!C38+TI_RPI_IT_E!C38+TI_RPI_DU_E!C38+TI_RPI_PII_E!C38</f>
        <v>4.2251934651762681</v>
      </c>
      <c r="D38" s="30">
        <f>TI_RPI_RI_E!D38+TI_RPI_BPI_E!D38+TI_RPI_PT_E!D38+TI_RPI_IT_E!D38+TI_RPI_DU_E!D38+TI_RPI_PII_E!D38</f>
        <v>1.050902837489252</v>
      </c>
      <c r="E38" s="30">
        <f>TI_RPI_RI_E!E38+TI_RPI_BPI_E!E38+TI_RPI_PT_E!E38+TI_RPI_IT_E!E38+TI_RPI_DU_E!E38+TI_RPI_PII_E!E38</f>
        <v>3.1527944969905422</v>
      </c>
      <c r="F38" s="30">
        <f>TI_RPI_RI_E!F38+TI_RPI_BPI_E!F38+TI_RPI_PT_E!F38+TI_RPI_IT_E!F38+TI_RPI_DU_E!F38+TI_RPI_PII_E!F38</f>
        <v>10.568787618228718</v>
      </c>
      <c r="G38" s="30">
        <f>TI_RPI_RI_E!G38+TI_RPI_BPI_E!G38+TI_RPI_PT_E!G38+TI_RPI_IT_E!G38+TI_RPI_DU_E!G38+TI_RPI_PII_E!G38</f>
        <v>1.058125537403267</v>
      </c>
      <c r="H38" s="30">
        <f>TI_RPI_RI_E!H38+TI_RPI_BPI_E!H38+TI_RPI_PT_E!H38+TI_RPI_IT_E!H38+TI_RPI_DU_E!H38+TI_RPI_PII_E!H38</f>
        <v>12.61109200343938</v>
      </c>
      <c r="I38" s="30">
        <f>TI_RPI_RI_E!I38+TI_RPI_BPI_E!I38+TI_RPI_PT_E!I38+TI_RPI_IT_E!I38+TI_RPI_DU_E!I38+TI_RPI_PII_E!I38</f>
        <v>4.2109200343938094</v>
      </c>
      <c r="J38" s="30">
        <f>TI_RPI_RI_E!J38+TI_RPI_BPI_E!J38+TI_RPI_PT_E!J38+TI_RPI_IT_E!J38+TI_RPI_DU_E!J38+TI_RPI_PII_E!J38</f>
        <v>0</v>
      </c>
      <c r="K38" s="30">
        <f>TI_RPI_RI_E!K38+TI_RPI_BPI_E!K38+TI_RPI_PT_E!K38+TI_RPI_IT_E!K38+TI_RPI_DU_E!K38+TI_RPI_PII_E!K38</f>
        <v>1.0393809114359409</v>
      </c>
      <c r="L38" s="30">
        <f>TI_RPI_RI_E!L38+TI_RPI_BPI_E!L38+TI_RPI_PT_E!L38+TI_RPI_IT_E!L38+TI_RPI_DU_E!L38+TI_RPI_PII_E!L38</f>
        <v>0</v>
      </c>
      <c r="M38" s="30">
        <f>TI_RPI_RI_E!M38+TI_RPI_BPI_E!M38+TI_RPI_PT_E!M38+TI_RPI_IT_E!M38+TI_RPI_DU_E!M38+TI_RPI_PII_E!M38</f>
        <v>2.116165090283749</v>
      </c>
      <c r="N38" s="30">
        <f>TI_RPI_RI_E!N38+TI_RPI_BPI_E!N38+TI_RPI_PT_E!N38+TI_RPI_IT_E!N38+TI_RPI_DU_E!N38+TI_RPI_PII_E!N38</f>
        <v>4.1797936371453144</v>
      </c>
      <c r="O38" s="30">
        <f>TI_RPI_RI_E!O38+TI_RPI_BPI_E!O38+TI_RPI_PT_E!O38+TI_RPI_IT_E!O38+TI_RPI_DU_E!O38+TI_RPI_PII_E!O38</f>
        <v>1.0393809114359409</v>
      </c>
      <c r="P38" s="30">
        <f>TI_RPI_RI_E!P38+TI_RPI_BPI_E!P38+TI_RPI_PT_E!P38+TI_RPI_IT_E!P38+TI_RPI_DU_E!P38+TI_RPI_PII_E!P38</f>
        <v>0</v>
      </c>
      <c r="Q38" s="30">
        <f>TI_RPI_RI_E!Q38+TI_RPI_BPI_E!Q38+TI_RPI_PT_E!Q38+TI_RPI_IT_E!Q38+TI_RPI_DU_E!Q38+TI_RPI_PII_E!Q38</f>
        <v>2.1090283748925192</v>
      </c>
      <c r="R38" s="30">
        <f>TI_RPI_RI_E!R38+TI_RPI_BPI_E!R38+TI_RPI_PT_E!R38+TI_RPI_IT_E!R38+TI_RPI_DU_E!R38+TI_RPI_PII_E!R38</f>
        <v>2.1214101461736887</v>
      </c>
      <c r="S38" s="30">
        <f>TI_RPI_RI_E!S38+TI_RPI_BPI_E!S38+TI_RPI_PT_E!S38+TI_RPI_IT_E!S38+TI_RPI_DU_E!S38+TI_RPI_PII_E!S38</f>
        <v>0</v>
      </c>
      <c r="T38" s="30">
        <f>TI_RPI_RI_E!T38+TI_RPI_BPI_E!T38+TI_RPI_PT_E!T38+TI_RPI_IT_E!T38+TI_RPI_DU_E!T38+TI_RPI_PII_E!T38</f>
        <v>1.031814273430782E-3</v>
      </c>
      <c r="U38" s="30">
        <f>TI_RPI_RI_E!U38+TI_RPI_BPI_E!U38+TI_RPI_PT_E!U38+TI_RPI_IT_E!U38+TI_RPI_DU_E!U38+TI_RPI_PII_E!U38</f>
        <v>9.4582975064488387E-3</v>
      </c>
      <c r="V38" s="30">
        <f>TI_RPI_RI_E!V38+TI_RPI_BPI_E!V38+TI_RPI_PT_E!V38+TI_RPI_IT_E!V38+TI_RPI_DU_E!V38+TI_RPI_PII_E!V38</f>
        <v>1.1064488392089418</v>
      </c>
      <c r="W38" s="30">
        <f>TI_RPI_RI_E!W38+TI_RPI_BPI_E!W38+TI_RPI_PT_E!W38+TI_RPI_IT_E!W38+TI_RPI_DU_E!W38+TI_RPI_PII_E!W38</f>
        <v>11.555202063628547</v>
      </c>
      <c r="X38" s="30">
        <f>TI_RPI_RI_E!X38+TI_RPI_BPI_E!X38+TI_RPI_PT_E!X38+TI_RPI_IT_E!X38+TI_RPI_DU_E!X38+TI_RPI_PII_E!X38</f>
        <v>0.78925193465176269</v>
      </c>
    </row>
    <row r="39" spans="1:24" ht="11.25" customHeight="1" x14ac:dyDescent="0.2">
      <c r="A39" s="39" t="s">
        <v>65</v>
      </c>
      <c r="B39" s="23" t="s">
        <v>66</v>
      </c>
      <c r="C39" s="30">
        <f>TI_RPI_RI_E!C39+TI_RPI_BPI_E!C39+TI_RPI_PT_E!C39+TI_RPI_IT_E!C39+TI_RPI_DU_E!C39+TI_RPI_PII_E!C39</f>
        <v>5.2904557179707652</v>
      </c>
      <c r="D39" s="30">
        <f>TI_RPI_RI_E!D39+TI_RPI_BPI_E!D39+TI_RPI_PT_E!D39+TI_RPI_IT_E!D39+TI_RPI_DU_E!D39+TI_RPI_PII_E!D39</f>
        <v>5.2904557179707652</v>
      </c>
      <c r="E39" s="30">
        <f>TI_RPI_RI_E!E39+TI_RPI_BPI_E!E39+TI_RPI_PT_E!E39+TI_RPI_IT_E!E39+TI_RPI_DU_E!E39+TI_RPI_PII_E!E39</f>
        <v>7.4066208082545133</v>
      </c>
      <c r="F39" s="30">
        <f>TI_RPI_RI_E!F39+TI_RPI_BPI_E!F39+TI_RPI_PT_E!F39+TI_RPI_IT_E!F39+TI_RPI_DU_E!F39+TI_RPI_PII_E!F39</f>
        <v>6.3484952708512461</v>
      </c>
      <c r="G39" s="30">
        <f>TI_RPI_RI_E!G39+TI_RPI_BPI_E!G39+TI_RPI_PT_E!G39+TI_RPI_IT_E!G39+TI_RPI_DU_E!G39+TI_RPI_PII_E!G39</f>
        <v>2.116165090283749</v>
      </c>
      <c r="H39" s="30">
        <f>TI_RPI_RI_E!H39+TI_RPI_BPI_E!H39+TI_RPI_PT_E!H39+TI_RPI_IT_E!H39+TI_RPI_DU_E!H39+TI_RPI_PII_E!H39</f>
        <v>14.526913155631986</v>
      </c>
      <c r="I39" s="30">
        <f>TI_RPI_RI_E!I39+TI_RPI_BPI_E!I39+TI_RPI_PT_E!I39+TI_RPI_IT_E!I39+TI_RPI_DU_E!I39+TI_RPI_PII_E!I39</f>
        <v>5.1602751504729154</v>
      </c>
      <c r="J39" s="30">
        <f>TI_RPI_RI_E!J39+TI_RPI_BPI_E!J39+TI_RPI_PT_E!J39+TI_RPI_IT_E!J39+TI_RPI_DU_E!J39+TI_RPI_PII_E!J39</f>
        <v>6.3082545141874462</v>
      </c>
      <c r="K39" s="30">
        <f>TI_RPI_RI_E!K39+TI_RPI_BPI_E!K39+TI_RPI_PT_E!K39+TI_RPI_IT_E!K39+TI_RPI_DU_E!K39+TI_RPI_PII_E!K39</f>
        <v>7.4066208082545133</v>
      </c>
      <c r="L39" s="30">
        <f>TI_RPI_RI_E!L39+TI_RPI_BPI_E!L39+TI_RPI_PT_E!L39+TI_RPI_IT_E!L39+TI_RPI_DU_E!L39+TI_RPI_PII_E!L39</f>
        <v>0</v>
      </c>
      <c r="M39" s="30">
        <f>TI_RPI_RI_E!M39+TI_RPI_BPI_E!M39+TI_RPI_PT_E!M39+TI_RPI_IT_E!M39+TI_RPI_DU_E!M39+TI_RPI_PII_E!M39</f>
        <v>0</v>
      </c>
      <c r="N39" s="30">
        <f>TI_RPI_RI_E!N39+TI_RPI_BPI_E!N39+TI_RPI_PT_E!N39+TI_RPI_IT_E!N39+TI_RPI_DU_E!N39+TI_RPI_PII_E!N39</f>
        <v>0</v>
      </c>
      <c r="O39" s="30">
        <f>TI_RPI_RI_E!O39+TI_RPI_BPI_E!O39+TI_RPI_PT_E!O39+TI_RPI_IT_E!O39+TI_RPI_DU_E!O39+TI_RPI_PII_E!O39</f>
        <v>0</v>
      </c>
      <c r="P39" s="30">
        <f>TI_RPI_RI_E!P39+TI_RPI_BPI_E!P39+TI_RPI_PT_E!P39+TI_RPI_IT_E!P39+TI_RPI_DU_E!P39+TI_RPI_PII_E!P39</f>
        <v>0</v>
      </c>
      <c r="Q39" s="30">
        <f>TI_RPI_RI_E!Q39+TI_RPI_BPI_E!Q39+TI_RPI_PT_E!Q39+TI_RPI_IT_E!Q39+TI_RPI_DU_E!Q39+TI_RPI_PII_E!Q39</f>
        <v>0</v>
      </c>
      <c r="R39" s="30">
        <f>TI_RPI_RI_E!R39+TI_RPI_BPI_E!R39+TI_RPI_PT_E!R39+TI_RPI_IT_E!R39+TI_RPI_DU_E!R39+TI_RPI_PII_E!R39</f>
        <v>0</v>
      </c>
      <c r="S39" s="30">
        <f>TI_RPI_RI_E!S39+TI_RPI_BPI_E!S39+TI_RPI_PT_E!S39+TI_RPI_IT_E!S39+TI_RPI_DU_E!S39+TI_RPI_PII_E!S39</f>
        <v>0</v>
      </c>
      <c r="T39" s="30">
        <f>TI_RPI_RI_E!T39+TI_RPI_BPI_E!T39+TI_RPI_PT_E!T39+TI_RPI_IT_E!T39+TI_RPI_DU_E!T39+TI_RPI_PII_E!T39</f>
        <v>0</v>
      </c>
      <c r="U39" s="30">
        <f>TI_RPI_RI_E!U39+TI_RPI_BPI_E!U39+TI_RPI_PT_E!U39+TI_RPI_IT_E!U39+TI_RPI_DU_E!U39+TI_RPI_PII_E!U39</f>
        <v>0</v>
      </c>
      <c r="V39" s="30">
        <f>TI_RPI_RI_E!V39+TI_RPI_BPI_E!V39+TI_RPI_PT_E!V39+TI_RPI_IT_E!V39+TI_RPI_DU_E!V39+TI_RPI_PII_E!V39</f>
        <v>0</v>
      </c>
      <c r="W39" s="30">
        <f>TI_RPI_RI_E!W39+TI_RPI_BPI_E!W39+TI_RPI_PT_E!W39+TI_RPI_IT_E!W39+TI_RPI_DU_E!W39+TI_RPI_PII_E!W39</f>
        <v>0</v>
      </c>
      <c r="X39" s="30">
        <f>TI_RPI_RI_E!X39+TI_RPI_BPI_E!X39+TI_RPI_PT_E!X39+TI_RPI_IT_E!X39+TI_RPI_DU_E!X39+TI_RPI_PII_E!X39</f>
        <v>0</v>
      </c>
    </row>
    <row r="40" spans="1:24" ht="11.25" customHeight="1" x14ac:dyDescent="0.2">
      <c r="A40" s="39" t="s">
        <v>67</v>
      </c>
      <c r="B40" s="23" t="s">
        <v>68</v>
      </c>
      <c r="C40" s="30">
        <f>TI_RPI_RI_E!C40+TI_RPI_BPI_E!C40+TI_RPI_PT_E!C40+TI_RPI_IT_E!C40+TI_RPI_DU_E!C40+TI_RPI_PII_E!C40</f>
        <v>381.30920034393807</v>
      </c>
      <c r="D40" s="30">
        <f>TI_RPI_RI_E!D40+TI_RPI_BPI_E!D40+TI_RPI_PT_E!D40+TI_RPI_IT_E!D40+TI_RPI_DU_E!D40+TI_RPI_PII_E!D40</f>
        <v>698.10111779879605</v>
      </c>
      <c r="E40" s="30">
        <f>TI_RPI_RI_E!E40+TI_RPI_BPI_E!E40+TI_RPI_PT_E!E40+TI_RPI_IT_E!E40+TI_RPI_DU_E!E40+TI_RPI_PII_E!E40</f>
        <v>736.84909716251082</v>
      </c>
      <c r="F40" s="30">
        <f>TI_RPI_RI_E!F40+TI_RPI_BPI_E!F40+TI_RPI_PT_E!F40+TI_RPI_IT_E!F40+TI_RPI_DU_E!F40+TI_RPI_PII_E!F40</f>
        <v>650.27558039552866</v>
      </c>
      <c r="G40" s="30">
        <f>TI_RPI_RI_E!G40+TI_RPI_BPI_E!G40+TI_RPI_PT_E!G40+TI_RPI_IT_E!G40+TI_RPI_DU_E!G40+TI_RPI_PII_E!G40</f>
        <v>866.85399828030961</v>
      </c>
      <c r="H40" s="30">
        <f>TI_RPI_RI_E!H40+TI_RPI_BPI_E!H40+TI_RPI_PT_E!H40+TI_RPI_IT_E!H40+TI_RPI_DU_E!H40+TI_RPI_PII_E!H40</f>
        <v>1023.9502149613069</v>
      </c>
      <c r="I40" s="30">
        <f>TI_RPI_RI_E!I40+TI_RPI_BPI_E!I40+TI_RPI_PT_E!I40+TI_RPI_IT_E!I40+TI_RPI_DU_E!I40+TI_RPI_PII_E!I40</f>
        <v>732.31186586414435</v>
      </c>
      <c r="J40" s="30">
        <f>TI_RPI_RI_E!J40+TI_RPI_BPI_E!J40+TI_RPI_PT_E!J40+TI_RPI_IT_E!J40+TI_RPI_DU_E!J40+TI_RPI_PII_E!J40</f>
        <v>840.50206362854681</v>
      </c>
      <c r="K40" s="30">
        <f>TI_RPI_RI_E!K40+TI_RPI_BPI_E!K40+TI_RPI_PT_E!K40+TI_RPI_IT_E!K40+TI_RPI_DU_E!K40+TI_RPI_PII_E!K40</f>
        <v>994.19896818572647</v>
      </c>
      <c r="L40" s="30">
        <f>TI_RPI_RI_E!L40+TI_RPI_BPI_E!L40+TI_RPI_PT_E!L40+TI_RPI_IT_E!L40+TI_RPI_DU_E!L40+TI_RPI_PII_E!L40</f>
        <v>1217.0687016337058</v>
      </c>
      <c r="M40" s="30">
        <f>TI_RPI_RI_E!M40+TI_RPI_BPI_E!M40+TI_RPI_PT_E!M40+TI_RPI_IT_E!M40+TI_RPI_DU_E!M40+TI_RPI_PII_E!M40</f>
        <v>1325.099570077386</v>
      </c>
      <c r="N40" s="30">
        <f>TI_RPI_RI_E!N40+TI_RPI_BPI_E!N40+TI_RPI_PT_E!N40+TI_RPI_IT_E!N40+TI_RPI_DU_E!N40+TI_RPI_PII_E!N40</f>
        <v>1164.5163370593293</v>
      </c>
      <c r="O40" s="30">
        <f>TI_RPI_RI_E!O40+TI_RPI_BPI_E!O40+TI_RPI_PT_E!O40+TI_RPI_IT_E!O40+TI_RPI_DU_E!O40+TI_RPI_PII_E!O40</f>
        <v>1150.2009458297505</v>
      </c>
      <c r="P40" s="30">
        <f>TI_RPI_RI_E!P40+TI_RPI_BPI_E!P40+TI_RPI_PT_E!P40+TI_RPI_IT_E!P40+TI_RPI_DU_E!P40+TI_RPI_PII_E!P40</f>
        <v>1483.6405846947548</v>
      </c>
      <c r="Q40" s="30">
        <f>TI_RPI_RI_E!Q40+TI_RPI_BPI_E!Q40+TI_RPI_PT_E!Q40+TI_RPI_IT_E!Q40+TI_RPI_DU_E!Q40+TI_RPI_PII_E!Q40</f>
        <v>1442.4519346517625</v>
      </c>
      <c r="R40" s="30">
        <f>TI_RPI_RI_E!R40+TI_RPI_BPI_E!R40+TI_RPI_PT_E!R40+TI_RPI_IT_E!R40+TI_RPI_DU_E!R40+TI_RPI_PII_E!R40</f>
        <v>1428.3043852106621</v>
      </c>
      <c r="S40" s="30">
        <f>TI_RPI_RI_E!S40+TI_RPI_BPI_E!S40+TI_RPI_PT_E!S40+TI_RPI_IT_E!S40+TI_RPI_DU_E!S40+TI_RPI_PII_E!S40</f>
        <v>1276.9854686156491</v>
      </c>
      <c r="T40" s="30">
        <f>TI_RPI_RI_E!T40+TI_RPI_BPI_E!T40+TI_RPI_PT_E!T40+TI_RPI_IT_E!T40+TI_RPI_DU_E!T40+TI_RPI_PII_E!T40</f>
        <v>1335.7401547721408</v>
      </c>
      <c r="U40" s="30">
        <f>TI_RPI_RI_E!U40+TI_RPI_BPI_E!U40+TI_RPI_PT_E!U40+TI_RPI_IT_E!U40+TI_RPI_DU_E!U40+TI_RPI_PII_E!U40</f>
        <v>1333.9771281169387</v>
      </c>
      <c r="V40" s="30">
        <f>TI_RPI_RI_E!V40+TI_RPI_BPI_E!V40+TI_RPI_PT_E!V40+TI_RPI_IT_E!V40+TI_RPI_DU_E!V40+TI_RPI_PII_E!V40</f>
        <v>1419.5868443680138</v>
      </c>
      <c r="W40" s="30">
        <f>TI_RPI_RI_E!W40+TI_RPI_BPI_E!W40+TI_RPI_PT_E!W40+TI_RPI_IT_E!W40+TI_RPI_DU_E!W40+TI_RPI_PII_E!W40</f>
        <v>2313.2017196904553</v>
      </c>
      <c r="X40" s="30">
        <f>TI_RPI_RI_E!X40+TI_RPI_BPI_E!X40+TI_RPI_PT_E!X40+TI_RPI_IT_E!X40+TI_RPI_DU_E!X40+TI_RPI_PII_E!X40</f>
        <v>2534.7618228718834</v>
      </c>
    </row>
    <row r="41" spans="1:24" ht="11.25" customHeight="1" x14ac:dyDescent="0.2">
      <c r="A41" s="39" t="s">
        <v>69</v>
      </c>
      <c r="B41" s="23" t="s">
        <v>70</v>
      </c>
      <c r="C41" s="30">
        <f>TI_RPI_RI_E!C41+TI_RPI_BPI_E!C41+TI_RPI_PT_E!C41+TI_RPI_IT_E!C41+TI_RPI_DU_E!C41+TI_RPI_PII_E!C41</f>
        <v>1633.1135855546001</v>
      </c>
      <c r="D41" s="30">
        <f>TI_RPI_RI_E!D41+TI_RPI_BPI_E!D41+TI_RPI_PT_E!D41+TI_RPI_IT_E!D41+TI_RPI_DU_E!D41+TI_RPI_PII_E!D41</f>
        <v>1486.0490111779879</v>
      </c>
      <c r="E41" s="30">
        <f>TI_RPI_RI_E!E41+TI_RPI_BPI_E!E41+TI_RPI_PT_E!E41+TI_RPI_IT_E!E41+TI_RPI_DU_E!E41+TI_RPI_PII_E!E41</f>
        <v>1080.8564918314703</v>
      </c>
      <c r="F41" s="30">
        <f>TI_RPI_RI_E!F41+TI_RPI_BPI_E!F41+TI_RPI_PT_E!F41+TI_RPI_IT_E!F41+TI_RPI_DU_E!F41+TI_RPI_PII_E!F41</f>
        <v>2620.3163370593293</v>
      </c>
      <c r="G41" s="30">
        <f>TI_RPI_RI_E!G41+TI_RPI_BPI_E!G41+TI_RPI_PT_E!G41+TI_RPI_IT_E!G41+TI_RPI_DU_E!G41+TI_RPI_PII_E!G41</f>
        <v>5141.3880481513315</v>
      </c>
      <c r="H41" s="30">
        <f>TI_RPI_RI_E!H41+TI_RPI_BPI_E!H41+TI_RPI_PT_E!H41+TI_RPI_IT_E!H41+TI_RPI_DU_E!H41+TI_RPI_PII_E!H41</f>
        <v>5083.1313843508169</v>
      </c>
      <c r="I41" s="30">
        <f>TI_RPI_RI_E!I41+TI_RPI_BPI_E!I41+TI_RPI_PT_E!I41+TI_RPI_IT_E!I41+TI_RPI_DU_E!I41+TI_RPI_PII_E!I41</f>
        <v>5373.7805674978499</v>
      </c>
      <c r="J41" s="30">
        <f>TI_RPI_RI_E!J41+TI_RPI_BPI_E!J41+TI_RPI_PT_E!J41+TI_RPI_IT_E!J41+TI_RPI_DU_E!J41+TI_RPI_PII_E!J41</f>
        <v>5193.6550300945828</v>
      </c>
      <c r="K41" s="30">
        <f>TI_RPI_RI_E!K41+TI_RPI_BPI_E!K41+TI_RPI_PT_E!K41+TI_RPI_IT_E!K41+TI_RPI_DU_E!K41+TI_RPI_PII_E!K41</f>
        <v>5213.242046431641</v>
      </c>
      <c r="L41" s="30">
        <f>TI_RPI_RI_E!L41+TI_RPI_BPI_E!L41+TI_RPI_PT_E!L41+TI_RPI_IT_E!L41+TI_RPI_DU_E!L41+TI_RPI_PII_E!L41</f>
        <v>5967.8055889939815</v>
      </c>
      <c r="M41" s="30">
        <f>TI_RPI_RI_E!M41+TI_RPI_BPI_E!M41+TI_RPI_PT_E!M41+TI_RPI_IT_E!M41+TI_RPI_DU_E!M41+TI_RPI_PII_E!M41</f>
        <v>7149.5315563198619</v>
      </c>
      <c r="N41" s="30">
        <f>TI_RPI_RI_E!N41+TI_RPI_BPI_E!N41+TI_RPI_PT_E!N41+TI_RPI_IT_E!N41+TI_RPI_DU_E!N41+TI_RPI_PII_E!N41</f>
        <v>8131.7310404127247</v>
      </c>
      <c r="O41" s="30">
        <f>TI_RPI_RI_E!O41+TI_RPI_BPI_E!O41+TI_RPI_PT_E!O41+TI_RPI_IT_E!O41+TI_RPI_DU_E!O41+TI_RPI_PII_E!O41</f>
        <v>10224.277472055028</v>
      </c>
      <c r="P41" s="30">
        <f>TI_RPI_RI_E!P41+TI_RPI_BPI_E!P41+TI_RPI_PT_E!P41+TI_RPI_IT_E!P41+TI_RPI_DU_E!P41+TI_RPI_PII_E!P41</f>
        <v>10180.736715391229</v>
      </c>
      <c r="Q41" s="30">
        <f>TI_RPI_RI_E!Q41+TI_RPI_BPI_E!Q41+TI_RPI_PT_E!Q41+TI_RPI_IT_E!Q41+TI_RPI_DU_E!Q41+TI_RPI_PII_E!Q41</f>
        <v>10303.622269991401</v>
      </c>
      <c r="R41" s="30">
        <f>TI_RPI_RI_E!R41+TI_RPI_BPI_E!R41+TI_RPI_PT_E!R41+TI_RPI_IT_E!R41+TI_RPI_DU_E!R41+TI_RPI_PII_E!R41</f>
        <v>10869.579363714531</v>
      </c>
      <c r="S41" s="30">
        <f>TI_RPI_RI_E!S41+TI_RPI_BPI_E!S41+TI_RPI_PT_E!S41+TI_RPI_IT_E!S41+TI_RPI_DU_E!S41+TI_RPI_PII_E!S41</f>
        <v>9993.5834909716232</v>
      </c>
      <c r="T41" s="30">
        <f>TI_RPI_RI_E!T41+TI_RPI_BPI_E!T41+TI_RPI_PT_E!T41+TI_RPI_IT_E!T41+TI_RPI_DU_E!T41+TI_RPI_PII_E!T41</f>
        <v>10524.50902837489</v>
      </c>
      <c r="U41" s="30">
        <f>TI_RPI_RI_E!U41+TI_RPI_BPI_E!U41+TI_RPI_PT_E!U41+TI_RPI_IT_E!U41+TI_RPI_DU_E!U41+TI_RPI_PII_E!U41</f>
        <v>11732.856233877905</v>
      </c>
      <c r="V41" s="30">
        <f>TI_RPI_RI_E!V41+TI_RPI_BPI_E!V41+TI_RPI_PT_E!V41+TI_RPI_IT_E!V41+TI_RPI_DU_E!V41+TI_RPI_PII_E!V41</f>
        <v>11512.903353396387</v>
      </c>
      <c r="W41" s="30">
        <f>TI_RPI_RI_E!W41+TI_RPI_BPI_E!W41+TI_RPI_PT_E!W41+TI_RPI_IT_E!W41+TI_RPI_DU_E!W41+TI_RPI_PII_E!W41</f>
        <v>9346.8222699914022</v>
      </c>
      <c r="X41" s="30">
        <f>TI_RPI_RI_E!X41+TI_RPI_BPI_E!X41+TI_RPI_PT_E!X41+TI_RPI_IT_E!X41+TI_RPI_DU_E!X41+TI_RPI_PII_E!X41</f>
        <v>10011.359759243336</v>
      </c>
    </row>
    <row r="42" spans="1:24" ht="11.25" customHeight="1" x14ac:dyDescent="0.2">
      <c r="A42" s="39" t="s">
        <v>71</v>
      </c>
      <c r="B42" s="23" t="s">
        <v>72</v>
      </c>
      <c r="C42" s="30">
        <f>TI_RPI_RI_E!C42+TI_RPI_BPI_E!C42+TI_RPI_PT_E!C42+TI_RPI_IT_E!C42+TI_RPI_DU_E!C42+TI_RPI_PII_E!C42</f>
        <v>13551.368701633706</v>
      </c>
      <c r="D42" s="30">
        <f>TI_RPI_RI_E!D42+TI_RPI_BPI_E!D42+TI_RPI_PT_E!D42+TI_RPI_IT_E!D42+TI_RPI_DU_E!D42+TI_RPI_PII_E!D42</f>
        <v>12810.241702493548</v>
      </c>
      <c r="E42" s="30">
        <f>TI_RPI_RI_E!E42+TI_RPI_BPI_E!E42+TI_RPI_PT_E!E42+TI_RPI_IT_E!E42+TI_RPI_DU_E!E42+TI_RPI_PII_E!E42</f>
        <v>13182.681427343075</v>
      </c>
      <c r="F42" s="30">
        <f>TI_RPI_RI_E!F42+TI_RPI_BPI_E!F42+TI_RPI_PT_E!F42+TI_RPI_IT_E!F42+TI_RPI_DU_E!F42+TI_RPI_PII_E!F42</f>
        <v>14658.533533963888</v>
      </c>
      <c r="G42" s="30">
        <f>TI_RPI_RI_E!G42+TI_RPI_BPI_E!G42+TI_RPI_PT_E!G42+TI_RPI_IT_E!G42+TI_RPI_DU_E!G42+TI_RPI_PII_E!G42</f>
        <v>14821.758899398108</v>
      </c>
      <c r="H42" s="30">
        <f>TI_RPI_RI_E!H42+TI_RPI_BPI_E!H42+TI_RPI_PT_E!H42+TI_RPI_IT_E!H42+TI_RPI_DU_E!H42+TI_RPI_PII_E!H42</f>
        <v>14986.543680137573</v>
      </c>
      <c r="I42" s="30">
        <f>TI_RPI_RI_E!I42+TI_RPI_BPI_E!I42+TI_RPI_PT_E!I42+TI_RPI_IT_E!I42+TI_RPI_DU_E!I42+TI_RPI_PII_E!I42</f>
        <v>15338.013413585553</v>
      </c>
      <c r="J42" s="30">
        <f>TI_RPI_RI_E!J42+TI_RPI_BPI_E!J42+TI_RPI_PT_E!J42+TI_RPI_IT_E!J42+TI_RPI_DU_E!J42+TI_RPI_PII_E!J42</f>
        <v>15656.066895958729</v>
      </c>
      <c r="K42" s="30">
        <f>TI_RPI_RI_E!K42+TI_RPI_BPI_E!K42+TI_RPI_PT_E!K42+TI_RPI_IT_E!K42+TI_RPI_DU_E!K42+TI_RPI_PII_E!K42</f>
        <v>15046.160275150472</v>
      </c>
      <c r="L42" s="30">
        <f>TI_RPI_RI_E!L42+TI_RPI_BPI_E!L42+TI_RPI_PT_E!L42+TI_RPI_IT_E!L42+TI_RPI_DU_E!L42+TI_RPI_PII_E!L42</f>
        <v>17359.348839208942</v>
      </c>
      <c r="M42" s="30">
        <f>TI_RPI_RI_E!M42+TI_RPI_BPI_E!M42+TI_RPI_PT_E!M42+TI_RPI_IT_E!M42+TI_RPI_DU_E!M42+TI_RPI_PII_E!M42</f>
        <v>18846.57815993121</v>
      </c>
      <c r="N42" s="30">
        <f>TI_RPI_RI_E!N42+TI_RPI_BPI_E!N42+TI_RPI_PT_E!N42+TI_RPI_IT_E!N42+TI_RPI_DU_E!N42+TI_RPI_PII_E!N42</f>
        <v>15968.205159071365</v>
      </c>
      <c r="O42" s="30">
        <f>TI_RPI_RI_E!O42+TI_RPI_BPI_E!O42+TI_RPI_PT_E!O42+TI_RPI_IT_E!O42+TI_RPI_DU_E!O42+TI_RPI_PII_E!O42</f>
        <v>18523.526655202062</v>
      </c>
      <c r="P42" s="30">
        <f>TI_RPI_RI_E!P42+TI_RPI_BPI_E!P42+TI_RPI_PT_E!P42+TI_RPI_IT_E!P42+TI_RPI_DU_E!P42+TI_RPI_PII_E!P42</f>
        <v>17709.402063628542</v>
      </c>
      <c r="Q42" s="30">
        <f>TI_RPI_RI_E!Q42+TI_RPI_BPI_E!Q42+TI_RPI_PT_E!Q42+TI_RPI_IT_E!Q42+TI_RPI_DU_E!Q42+TI_RPI_PII_E!Q42</f>
        <v>19677.485124677558</v>
      </c>
      <c r="R42" s="30">
        <f>TI_RPI_RI_E!R42+TI_RPI_BPI_E!R42+TI_RPI_PT_E!R42+TI_RPI_IT_E!R42+TI_RPI_DU_E!R42+TI_RPI_PII_E!R42</f>
        <v>23116.510662080822</v>
      </c>
      <c r="S42" s="30">
        <f>TI_RPI_RI_E!S42+TI_RPI_BPI_E!S42+TI_RPI_PT_E!S42+TI_RPI_IT_E!S42+TI_RPI_DU_E!S42+TI_RPI_PII_E!S42</f>
        <v>21690.742648323299</v>
      </c>
      <c r="T42" s="30">
        <f>TI_RPI_RI_E!T42+TI_RPI_BPI_E!T42+TI_RPI_PT_E!T42+TI_RPI_IT_E!T42+TI_RPI_DU_E!T42+TI_RPI_PII_E!T42</f>
        <v>25584.411006018916</v>
      </c>
      <c r="U42" s="30">
        <f>TI_RPI_RI_E!U42+TI_RPI_BPI_E!U42+TI_RPI_PT_E!U42+TI_RPI_IT_E!U42+TI_RPI_DU_E!U42+TI_RPI_PII_E!U42</f>
        <v>30545.182803095442</v>
      </c>
      <c r="V42" s="30">
        <f>TI_RPI_RI_E!V42+TI_RPI_BPI_E!V42+TI_RPI_PT_E!V42+TI_RPI_IT_E!V42+TI_RPI_DU_E!V42+TI_RPI_PII_E!V42</f>
        <v>33578.269647463458</v>
      </c>
      <c r="W42" s="30">
        <f>TI_RPI_RI_E!W42+TI_RPI_BPI_E!W42+TI_RPI_PT_E!W42+TI_RPI_IT_E!W42+TI_RPI_DU_E!W42+TI_RPI_PII_E!W42</f>
        <v>28046.592433361991</v>
      </c>
      <c r="X42" s="30">
        <f>TI_RPI_RI_E!X42+TI_RPI_BPI_E!X42+TI_RPI_PT_E!X42+TI_RPI_IT_E!X42+TI_RPI_DU_E!X42+TI_RPI_PII_E!X42</f>
        <v>30660.037059329312</v>
      </c>
    </row>
    <row r="43" spans="1:24" ht="11.25" customHeight="1" x14ac:dyDescent="0.2">
      <c r="A43" s="39" t="s">
        <v>73</v>
      </c>
      <c r="B43" s="23" t="s">
        <v>74</v>
      </c>
      <c r="C43" s="30">
        <f>TI_RPI_RI_E!C43+TI_RPI_BPI_E!C43+TI_RPI_PT_E!C43+TI_RPI_IT_E!C43+TI_RPI_DU_E!C43+TI_RPI_PII_E!C43</f>
        <v>5047.1068787618215</v>
      </c>
      <c r="D43" s="30">
        <f>TI_RPI_RI_E!D43+TI_RPI_BPI_E!D43+TI_RPI_PT_E!D43+TI_RPI_IT_E!D43+TI_RPI_DU_E!D43+TI_RPI_PII_E!D43</f>
        <v>3160.391315563199</v>
      </c>
      <c r="E43" s="30">
        <f>TI_RPI_RI_E!E43+TI_RPI_BPI_E!E43+TI_RPI_PT_E!E43+TI_RPI_IT_E!E43+TI_RPI_DU_E!E43+TI_RPI_PII_E!E43</f>
        <v>3913.8952708512461</v>
      </c>
      <c r="F43" s="30">
        <f>TI_RPI_RI_E!F43+TI_RPI_BPI_E!F43+TI_RPI_PT_E!F43+TI_RPI_IT_E!F43+TI_RPI_DU_E!F43+TI_RPI_PII_E!F43</f>
        <v>4158.9211521926045</v>
      </c>
      <c r="G43" s="30">
        <f>TI_RPI_RI_E!G43+TI_RPI_BPI_E!G43+TI_RPI_PT_E!G43+TI_RPI_IT_E!G43+TI_RPI_DU_E!G43+TI_RPI_PII_E!G43</f>
        <v>4054.0836629406704</v>
      </c>
      <c r="H43" s="30">
        <f>TI_RPI_RI_E!H43+TI_RPI_BPI_E!H43+TI_RPI_PT_E!H43+TI_RPI_IT_E!H43+TI_RPI_DU_E!H43+TI_RPI_PII_E!H43</f>
        <v>5992.4225279449693</v>
      </c>
      <c r="I43" s="30">
        <f>TI_RPI_RI_E!I43+TI_RPI_BPI_E!I43+TI_RPI_PT_E!I43+TI_RPI_IT_E!I43+TI_RPI_DU_E!I43+TI_RPI_PII_E!I43</f>
        <v>7099.2468615649168</v>
      </c>
      <c r="J43" s="30">
        <f>TI_RPI_RI_E!J43+TI_RPI_BPI_E!J43+TI_RPI_PT_E!J43+TI_RPI_IT_E!J43+TI_RPI_DU_E!J43+TI_RPI_PII_E!J43</f>
        <v>7683.0489251934641</v>
      </c>
      <c r="K43" s="30">
        <f>TI_RPI_RI_E!K43+TI_RPI_BPI_E!K43+TI_RPI_PT_E!K43+TI_RPI_IT_E!K43+TI_RPI_DU_E!K43+TI_RPI_PII_E!K43</f>
        <v>5933.3772141014606</v>
      </c>
      <c r="L43" s="30">
        <f>TI_RPI_RI_E!L43+TI_RPI_BPI_E!L43+TI_RPI_PT_E!L43+TI_RPI_IT_E!L43+TI_RPI_DU_E!L43+TI_RPI_PII_E!L43</f>
        <v>5774.7773000859843</v>
      </c>
      <c r="M43" s="30">
        <f>TI_RPI_RI_E!M43+TI_RPI_BPI_E!M43+TI_RPI_PT_E!M43+TI_RPI_IT_E!M43+TI_RPI_DU_E!M43+TI_RPI_PII_E!M43</f>
        <v>6667.1498710232154</v>
      </c>
      <c r="N43" s="30">
        <f>TI_RPI_RI_E!N43+TI_RPI_BPI_E!N43+TI_RPI_PT_E!N43+TI_RPI_IT_E!N43+TI_RPI_DU_E!N43+TI_RPI_PII_E!N43</f>
        <v>7677.7714531384354</v>
      </c>
      <c r="O43" s="30">
        <f>TI_RPI_RI_E!O43+TI_RPI_BPI_E!O43+TI_RPI_PT_E!O43+TI_RPI_IT_E!O43+TI_RPI_DU_E!O43+TI_RPI_PII_E!O43</f>
        <v>6654.3036113499547</v>
      </c>
      <c r="P43" s="30">
        <f>TI_RPI_RI_E!P43+TI_RPI_BPI_E!P43+TI_RPI_PT_E!P43+TI_RPI_IT_E!P43+TI_RPI_DU_E!P43+TI_RPI_PII_E!P43</f>
        <v>6920.923301805673</v>
      </c>
      <c r="Q43" s="30">
        <f>TI_RPI_RI_E!Q43+TI_RPI_BPI_E!Q43+TI_RPI_PT_E!Q43+TI_RPI_IT_E!Q43+TI_RPI_DU_E!Q43+TI_RPI_PII_E!Q43</f>
        <v>5792.8146173688729</v>
      </c>
      <c r="R43" s="30">
        <f>TI_RPI_RI_E!R43+TI_RPI_BPI_E!R43+TI_RPI_PT_E!R43+TI_RPI_IT_E!R43+TI_RPI_DU_E!R43+TI_RPI_PII_E!R43</f>
        <v>5259.3086844367999</v>
      </c>
      <c r="S43" s="30">
        <f>TI_RPI_RI_E!S43+TI_RPI_BPI_E!S43+TI_RPI_PT_E!S43+TI_RPI_IT_E!S43+TI_RPI_DU_E!S43+TI_RPI_PII_E!S43</f>
        <v>5321.0152192605319</v>
      </c>
      <c r="T43" s="30">
        <f>TI_RPI_RI_E!T43+TI_RPI_BPI_E!T43+TI_RPI_PT_E!T43+TI_RPI_IT_E!T43+TI_RPI_DU_E!T43+TI_RPI_PII_E!T43</f>
        <v>5796.7365434221847</v>
      </c>
      <c r="U43" s="30">
        <f>TI_RPI_RI_E!U43+TI_RPI_BPI_E!U43+TI_RPI_PT_E!U43+TI_RPI_IT_E!U43+TI_RPI_DU_E!U43+TI_RPI_PII_E!U43</f>
        <v>5479.7398968185735</v>
      </c>
      <c r="V43" s="30">
        <f>TI_RPI_RI_E!V43+TI_RPI_BPI_E!V43+TI_RPI_PT_E!V43+TI_RPI_IT_E!V43+TI_RPI_DU_E!V43+TI_RPI_PII_E!V43</f>
        <v>7256.7843508168517</v>
      </c>
      <c r="W43" s="30">
        <f>TI_RPI_RI_E!W43+TI_RPI_BPI_E!W43+TI_RPI_PT_E!W43+TI_RPI_IT_E!W43+TI_RPI_DU_E!W43+TI_RPI_PII_E!W43</f>
        <v>7955.6711951848656</v>
      </c>
      <c r="X43" s="30">
        <f>TI_RPI_RI_E!X43+TI_RPI_BPI_E!X43+TI_RPI_PT_E!X43+TI_RPI_IT_E!X43+TI_RPI_DU_E!X43+TI_RPI_PII_E!X43</f>
        <v>8422.4080825451438</v>
      </c>
    </row>
    <row r="44" spans="1:24" ht="11.25" customHeight="1" x14ac:dyDescent="0.2">
      <c r="A44" s="39" t="s">
        <v>75</v>
      </c>
      <c r="B44" s="23" t="s">
        <v>76</v>
      </c>
      <c r="C44" s="30">
        <f>TI_RPI_RI_E!C44+TI_RPI_BPI_E!C44+TI_RPI_PT_E!C44+TI_RPI_IT_E!C44+TI_RPI_DU_E!C44+TI_RPI_PII_E!C44</f>
        <v>8082.1868443680141</v>
      </c>
      <c r="D44" s="30">
        <f>TI_RPI_RI_E!D44+TI_RPI_BPI_E!D44+TI_RPI_PT_E!D44+TI_RPI_IT_E!D44+TI_RPI_DU_E!D44+TI_RPI_PII_E!D44</f>
        <v>6652.1042992261391</v>
      </c>
      <c r="E44" s="30">
        <f>TI_RPI_RI_E!E44+TI_RPI_BPI_E!E44+TI_RPI_PT_E!E44+TI_RPI_IT_E!E44+TI_RPI_DU_E!E44+TI_RPI_PII_E!E44</f>
        <v>7102.2686156491827</v>
      </c>
      <c r="F44" s="30">
        <f>TI_RPI_RI_E!F44+TI_RPI_BPI_E!F44+TI_RPI_PT_E!F44+TI_RPI_IT_E!F44+TI_RPI_DU_E!F44+TI_RPI_PII_E!F44</f>
        <v>5657.6639724849529</v>
      </c>
      <c r="G44" s="30">
        <f>TI_RPI_RI_E!G44+TI_RPI_BPI_E!G44+TI_RPI_PT_E!G44+TI_RPI_IT_E!G44+TI_RPI_DU_E!G44+TI_RPI_PII_E!G44</f>
        <v>4943.8563198624252</v>
      </c>
      <c r="H44" s="30">
        <f>TI_RPI_RI_E!H44+TI_RPI_BPI_E!H44+TI_RPI_PT_E!H44+TI_RPI_IT_E!H44+TI_RPI_DU_E!H44+TI_RPI_PII_E!H44</f>
        <v>4795.2766122098028</v>
      </c>
      <c r="I44" s="30">
        <f>TI_RPI_RI_E!I44+TI_RPI_BPI_E!I44+TI_RPI_PT_E!I44+TI_RPI_IT_E!I44+TI_RPI_DU_E!I44+TI_RPI_PII_E!I44</f>
        <v>6872.1646603611334</v>
      </c>
      <c r="J44" s="30">
        <f>TI_RPI_RI_E!J44+TI_RPI_BPI_E!J44+TI_RPI_PT_E!J44+TI_RPI_IT_E!J44+TI_RPI_DU_E!J44+TI_RPI_PII_E!J44</f>
        <v>6694.424419604472</v>
      </c>
      <c r="K44" s="30">
        <f>TI_RPI_RI_E!K44+TI_RPI_BPI_E!K44+TI_RPI_PT_E!K44+TI_RPI_IT_E!K44+TI_RPI_DU_E!K44+TI_RPI_PII_E!K44</f>
        <v>7355.5151332760088</v>
      </c>
      <c r="L44" s="30">
        <f>TI_RPI_RI_E!L44+TI_RPI_BPI_E!L44+TI_RPI_PT_E!L44+TI_RPI_IT_E!L44+TI_RPI_DU_E!L44+TI_RPI_PII_E!L44</f>
        <v>8567.0387790197783</v>
      </c>
      <c r="M44" s="30">
        <f>TI_RPI_RI_E!M44+TI_RPI_BPI_E!M44+TI_RPI_PT_E!M44+TI_RPI_IT_E!M44+TI_RPI_DU_E!M44+TI_RPI_PII_E!M44</f>
        <v>8860.6672398968185</v>
      </c>
      <c r="N44" s="30">
        <f>TI_RPI_RI_E!N44+TI_RPI_BPI_E!N44+TI_RPI_PT_E!N44+TI_RPI_IT_E!N44+TI_RPI_DU_E!N44+TI_RPI_PII_E!N44</f>
        <v>9179.5288907996546</v>
      </c>
      <c r="O44" s="30">
        <f>TI_RPI_RI_E!O44+TI_RPI_BPI_E!O44+TI_RPI_PT_E!O44+TI_RPI_IT_E!O44+TI_RPI_DU_E!O44+TI_RPI_PII_E!O44</f>
        <v>7322.7842648323294</v>
      </c>
      <c r="P44" s="30">
        <f>TI_RPI_RI_E!P44+TI_RPI_BPI_E!P44+TI_RPI_PT_E!P44+TI_RPI_IT_E!P44+TI_RPI_DU_E!P44+TI_RPI_PII_E!P44</f>
        <v>7079.7567497850378</v>
      </c>
      <c r="Q44" s="30">
        <f>TI_RPI_RI_E!Q44+TI_RPI_BPI_E!Q44+TI_RPI_PT_E!Q44+TI_RPI_IT_E!Q44+TI_RPI_DU_E!Q44+TI_RPI_PII_E!Q44</f>
        <v>8883.1039552880484</v>
      </c>
      <c r="R44" s="30">
        <f>TI_RPI_RI_E!R44+TI_RPI_BPI_E!R44+TI_RPI_PT_E!R44+TI_RPI_IT_E!R44+TI_RPI_DU_E!R44+TI_RPI_PII_E!R44</f>
        <v>6867.3924333619952</v>
      </c>
      <c r="S44" s="30">
        <f>TI_RPI_RI_E!S44+TI_RPI_BPI_E!S44+TI_RPI_PT_E!S44+TI_RPI_IT_E!S44+TI_RPI_DU_E!S44+TI_RPI_PII_E!S44</f>
        <v>8569.6332760103178</v>
      </c>
      <c r="T44" s="30">
        <f>TI_RPI_RI_E!T44+TI_RPI_BPI_E!T44+TI_RPI_PT_E!T44+TI_RPI_IT_E!T44+TI_RPI_DU_E!T44+TI_RPI_PII_E!T44</f>
        <v>10342.312209802236</v>
      </c>
      <c r="U44" s="30">
        <f>TI_RPI_RI_E!U44+TI_RPI_BPI_E!U44+TI_RPI_PT_E!U44+TI_RPI_IT_E!U44+TI_RPI_DU_E!U44+TI_RPI_PII_E!U44</f>
        <v>11776.69733447979</v>
      </c>
      <c r="V44" s="30">
        <f>TI_RPI_RI_E!V44+TI_RPI_BPI_E!V44+TI_RPI_PT_E!V44+TI_RPI_IT_E!V44+TI_RPI_DU_E!V44+TI_RPI_PII_E!V44</f>
        <v>10757.875064488391</v>
      </c>
      <c r="W44" s="30">
        <f>TI_RPI_RI_E!W44+TI_RPI_BPI_E!W44+TI_RPI_PT_E!W44+TI_RPI_IT_E!W44+TI_RPI_DU_E!W44+TI_RPI_PII_E!W44</f>
        <v>6294.4657781599317</v>
      </c>
      <c r="X44" s="30">
        <f>TI_RPI_RI_E!X44+TI_RPI_BPI_E!X44+TI_RPI_PT_E!X44+TI_RPI_IT_E!X44+TI_RPI_DU_E!X44+TI_RPI_PII_E!X44</f>
        <v>8522.2449699054177</v>
      </c>
    </row>
    <row r="45" spans="1:24" ht="11.25" customHeight="1" x14ac:dyDescent="0.2">
      <c r="A45" s="39" t="s">
        <v>77</v>
      </c>
      <c r="B45" s="23" t="s">
        <v>78</v>
      </c>
      <c r="C45" s="30">
        <f>TI_RPI_RI_E!C45+TI_RPI_BPI_E!C45+TI_RPI_PT_E!C45+TI_RPI_IT_E!C45+TI_RPI_DU_E!C45+TI_RPI_PII_E!C45</f>
        <v>293.93336199484088</v>
      </c>
      <c r="D45" s="30">
        <f>TI_RPI_RI_E!D45+TI_RPI_BPI_E!D45+TI_RPI_PT_E!D45+TI_RPI_IT_E!D45+TI_RPI_DU_E!D45+TI_RPI_PII_E!D45</f>
        <v>164.45494411006018</v>
      </c>
      <c r="E45" s="30">
        <f>TI_RPI_RI_E!E45+TI_RPI_BPI_E!E45+TI_RPI_PT_E!E45+TI_RPI_IT_E!E45+TI_RPI_DU_E!E45+TI_RPI_PII_E!E45</f>
        <v>174.94978503869299</v>
      </c>
      <c r="F45" s="30">
        <f>TI_RPI_RI_E!F45+TI_RPI_BPI_E!F45+TI_RPI_PT_E!F45+TI_RPI_IT_E!F45+TI_RPI_DU_E!F45+TI_RPI_PII_E!F45</f>
        <v>234.37953568357693</v>
      </c>
      <c r="G45" s="30">
        <f>TI_RPI_RI_E!G45+TI_RPI_BPI_E!G45+TI_RPI_PT_E!G45+TI_RPI_IT_E!G45+TI_RPI_DU_E!G45+TI_RPI_PII_E!G45</f>
        <v>332.11513327601023</v>
      </c>
      <c r="H45" s="30">
        <f>TI_RPI_RI_E!H45+TI_RPI_BPI_E!H45+TI_RPI_PT_E!H45+TI_RPI_IT_E!H45+TI_RPI_DU_E!H45+TI_RPI_PII_E!H45</f>
        <v>352.99509888220121</v>
      </c>
      <c r="I45" s="30">
        <f>TI_RPI_RI_E!I45+TI_RPI_BPI_E!I45+TI_RPI_PT_E!I45+TI_RPI_IT_E!I45+TI_RPI_DU_E!I45+TI_RPI_PII_E!I45</f>
        <v>208.25442820292341</v>
      </c>
      <c r="J45" s="30">
        <f>TI_RPI_RI_E!J45+TI_RPI_BPI_E!J45+TI_RPI_PT_E!J45+TI_RPI_IT_E!J45+TI_RPI_DU_E!J45+TI_RPI_PII_E!J45</f>
        <v>384.26491831470332</v>
      </c>
      <c r="K45" s="30">
        <f>TI_RPI_RI_E!K45+TI_RPI_BPI_E!K45+TI_RPI_PT_E!K45+TI_RPI_IT_E!K45+TI_RPI_DU_E!K45+TI_RPI_PII_E!K45</f>
        <v>286.30937231298361</v>
      </c>
      <c r="L45" s="30">
        <f>TI_RPI_RI_E!L45+TI_RPI_BPI_E!L45+TI_RPI_PT_E!L45+TI_RPI_IT_E!L45+TI_RPI_DU_E!L45+TI_RPI_PII_E!L45</f>
        <v>426.01504729148758</v>
      </c>
      <c r="M45" s="30">
        <f>TI_RPI_RI_E!M45+TI_RPI_BPI_E!M45+TI_RPI_PT_E!M45+TI_RPI_IT_E!M45+TI_RPI_DU_E!M45+TI_RPI_PII_E!M45</f>
        <v>476.87979363714533</v>
      </c>
      <c r="N45" s="30">
        <f>TI_RPI_RI_E!N45+TI_RPI_BPI_E!N45+TI_RPI_PT_E!N45+TI_RPI_IT_E!N45+TI_RPI_DU_E!N45+TI_RPI_PII_E!N45</f>
        <v>1350.5971625107477</v>
      </c>
      <c r="O45" s="30">
        <f>TI_RPI_RI_E!O45+TI_RPI_BPI_E!O45+TI_RPI_PT_E!O45+TI_RPI_IT_E!O45+TI_RPI_DU_E!O45+TI_RPI_PII_E!O45</f>
        <v>1435.9175408426481</v>
      </c>
      <c r="P45" s="30">
        <f>TI_RPI_RI_E!P45+TI_RPI_BPI_E!P45+TI_RPI_PT_E!P45+TI_RPI_IT_E!P45+TI_RPI_DU_E!P45+TI_RPI_PII_E!P45</f>
        <v>1759.0426483233018</v>
      </c>
      <c r="Q45" s="30">
        <f>TI_RPI_RI_E!Q45+TI_RPI_BPI_E!Q45+TI_RPI_PT_E!Q45+TI_RPI_IT_E!Q45+TI_RPI_DU_E!Q45+TI_RPI_PII_E!Q45</f>
        <v>1677.5484952708512</v>
      </c>
      <c r="R45" s="30">
        <f>TI_RPI_RI_E!R45+TI_RPI_BPI_E!R45+TI_RPI_PT_E!R45+TI_RPI_IT_E!R45+TI_RPI_DU_E!R45+TI_RPI_PII_E!R45</f>
        <v>2370.2491831470338</v>
      </c>
      <c r="S45" s="30">
        <f>TI_RPI_RI_E!S45+TI_RPI_BPI_E!S45+TI_RPI_PT_E!S45+TI_RPI_IT_E!S45+TI_RPI_DU_E!S45+TI_RPI_PII_E!S45</f>
        <v>2927.8701633705928</v>
      </c>
      <c r="T45" s="30">
        <f>TI_RPI_RI_E!T45+TI_RPI_BPI_E!T45+TI_RPI_PT_E!T45+TI_RPI_IT_E!T45+TI_RPI_DU_E!T45+TI_RPI_PII_E!T45</f>
        <v>2740.1332760103173</v>
      </c>
      <c r="U45" s="30">
        <f>TI_RPI_RI_E!U45+TI_RPI_BPI_E!U45+TI_RPI_PT_E!U45+TI_RPI_IT_E!U45+TI_RPI_DU_E!U45+TI_RPI_PII_E!U45</f>
        <v>2046.7788478073942</v>
      </c>
      <c r="V45" s="30">
        <f>TI_RPI_RI_E!V45+TI_RPI_BPI_E!V45+TI_RPI_PT_E!V45+TI_RPI_IT_E!V45+TI_RPI_DU_E!V45+TI_RPI_PII_E!V45</f>
        <v>2288.5472914875318</v>
      </c>
      <c r="W45" s="30">
        <f>TI_RPI_RI_E!W45+TI_RPI_BPI_E!W45+TI_RPI_PT_E!W45+TI_RPI_IT_E!W45+TI_RPI_DU_E!W45+TI_RPI_PII_E!W45</f>
        <v>1706.6496130696471</v>
      </c>
      <c r="X45" s="30">
        <f>TI_RPI_RI_E!X45+TI_RPI_BPI_E!X45+TI_RPI_PT_E!X45+TI_RPI_IT_E!X45+TI_RPI_DU_E!X45+TI_RPI_PII_E!X45</f>
        <v>2254.7449699054164</v>
      </c>
    </row>
    <row r="46" spans="1:24" ht="11.25" customHeight="1" x14ac:dyDescent="0.2">
      <c r="A46" s="39" t="s">
        <v>79</v>
      </c>
      <c r="B46" s="23" t="s">
        <v>80</v>
      </c>
      <c r="C46" s="30">
        <f>TI_RPI_RI_E!C46+TI_RPI_BPI_E!C46+TI_RPI_PT_E!C46+TI_RPI_IT_E!C46+TI_RPI_DU_E!C46+TI_RPI_PII_E!C46</f>
        <v>914.56010318142751</v>
      </c>
      <c r="D46" s="30">
        <f>TI_RPI_RI_E!D46+TI_RPI_BPI_E!D46+TI_RPI_PT_E!D46+TI_RPI_IT_E!D46+TI_RPI_DU_E!D46+TI_RPI_PII_E!D46</f>
        <v>862.76861564918306</v>
      </c>
      <c r="E46" s="30">
        <f>TI_RPI_RI_E!E46+TI_RPI_BPI_E!E46+TI_RPI_PT_E!E46+TI_RPI_IT_E!E46+TI_RPI_DU_E!E46+TI_RPI_PII_E!E46</f>
        <v>725.55167669819423</v>
      </c>
      <c r="F46" s="30">
        <f>TI_RPI_RI_E!F46+TI_RPI_BPI_E!F46+TI_RPI_PT_E!F46+TI_RPI_IT_E!F46+TI_RPI_DU_E!F46+TI_RPI_PII_E!F46</f>
        <v>788.24797936371442</v>
      </c>
      <c r="G46" s="30">
        <f>TI_RPI_RI_E!G46+TI_RPI_BPI_E!G46+TI_RPI_PT_E!G46+TI_RPI_IT_E!G46+TI_RPI_DU_E!G46+TI_RPI_PII_E!G46</f>
        <v>1379.6790197764394</v>
      </c>
      <c r="H46" s="30">
        <f>TI_RPI_RI_E!H46+TI_RPI_BPI_E!H46+TI_RPI_PT_E!H46+TI_RPI_IT_E!H46+TI_RPI_DU_E!H46+TI_RPI_PII_E!H46</f>
        <v>1274.7609630266545</v>
      </c>
      <c r="I46" s="30">
        <f>TI_RPI_RI_E!I46+TI_RPI_BPI_E!I46+TI_RPI_PT_E!I46+TI_RPI_IT_E!I46+TI_RPI_DU_E!I46+TI_RPI_PII_E!I46</f>
        <v>2376.1388650042995</v>
      </c>
      <c r="J46" s="30">
        <f>TI_RPI_RI_E!J46+TI_RPI_BPI_E!J46+TI_RPI_PT_E!J46+TI_RPI_IT_E!J46+TI_RPI_DU_E!J46+TI_RPI_PII_E!J46</f>
        <v>1477.4521066208083</v>
      </c>
      <c r="K46" s="30">
        <f>TI_RPI_RI_E!K46+TI_RPI_BPI_E!K46+TI_RPI_PT_E!K46+TI_RPI_IT_E!K46+TI_RPI_DU_E!K46+TI_RPI_PII_E!K46</f>
        <v>1533.1804815133273</v>
      </c>
      <c r="L46" s="30">
        <f>TI_RPI_RI_E!L46+TI_RPI_BPI_E!L46+TI_RPI_PT_E!L46+TI_RPI_IT_E!L46+TI_RPI_DU_E!L46+TI_RPI_PII_E!L46</f>
        <v>1363.3705073086849</v>
      </c>
      <c r="M46" s="30">
        <f>TI_RPI_RI_E!M46+TI_RPI_BPI_E!M46+TI_RPI_PT_E!M46+TI_RPI_IT_E!M46+TI_RPI_DU_E!M46+TI_RPI_PII_E!M46</f>
        <v>1524.2411006018908</v>
      </c>
      <c r="N46" s="30">
        <f>TI_RPI_RI_E!N46+TI_RPI_BPI_E!N46+TI_RPI_PT_E!N46+TI_RPI_IT_E!N46+TI_RPI_DU_E!N46+TI_RPI_PII_E!N46</f>
        <v>1513.3527085124683</v>
      </c>
      <c r="O46" s="30">
        <f>TI_RPI_RI_E!O46+TI_RPI_BPI_E!O46+TI_RPI_PT_E!O46+TI_RPI_IT_E!O46+TI_RPI_DU_E!O46+TI_RPI_PII_E!O46</f>
        <v>1518.6427343078242</v>
      </c>
      <c r="P46" s="30">
        <f>TI_RPI_RI_E!P46+TI_RPI_BPI_E!P46+TI_RPI_PT_E!P46+TI_RPI_IT_E!P46+TI_RPI_DU_E!P46+TI_RPI_PII_E!P46</f>
        <v>1466.0619948409287</v>
      </c>
      <c r="Q46" s="30">
        <f>TI_RPI_RI_E!Q46+TI_RPI_BPI_E!Q46+TI_RPI_PT_E!Q46+TI_RPI_IT_E!Q46+TI_RPI_DU_E!Q46+TI_RPI_PII_E!Q46</f>
        <v>1821.4257953568354</v>
      </c>
      <c r="R46" s="30">
        <f>TI_RPI_RI_E!R46+TI_RPI_BPI_E!R46+TI_RPI_PT_E!R46+TI_RPI_IT_E!R46+TI_RPI_DU_E!R46+TI_RPI_PII_E!R46</f>
        <v>1648.2098882201203</v>
      </c>
      <c r="S46" s="30">
        <f>TI_RPI_RI_E!S46+TI_RPI_BPI_E!S46+TI_RPI_PT_E!S46+TI_RPI_IT_E!S46+TI_RPI_DU_E!S46+TI_RPI_PII_E!S46</f>
        <v>1449.8245915735165</v>
      </c>
      <c r="T46" s="30">
        <f>TI_RPI_RI_E!T46+TI_RPI_BPI_E!T46+TI_RPI_PT_E!T46+TI_RPI_IT_E!T46+TI_RPI_DU_E!T46+TI_RPI_PII_E!T46</f>
        <v>1328.9894239036969</v>
      </c>
      <c r="U46" s="30">
        <f>TI_RPI_RI_E!U46+TI_RPI_BPI_E!U46+TI_RPI_PT_E!U46+TI_RPI_IT_E!U46+TI_RPI_DU_E!U46+TI_RPI_PII_E!U46</f>
        <v>1421.6121238177134</v>
      </c>
      <c r="V46" s="30">
        <f>TI_RPI_RI_E!V46+TI_RPI_BPI_E!V46+TI_RPI_PT_E!V46+TI_RPI_IT_E!V46+TI_RPI_DU_E!V46+TI_RPI_PII_E!V46</f>
        <v>1373.753310404127</v>
      </c>
      <c r="W46" s="30">
        <f>TI_RPI_RI_E!W46+TI_RPI_BPI_E!W46+TI_RPI_PT_E!W46+TI_RPI_IT_E!W46+TI_RPI_DU_E!W46+TI_RPI_PII_E!W46</f>
        <v>1739.1852106620806</v>
      </c>
      <c r="X46" s="30">
        <f>TI_RPI_RI_E!X46+TI_RPI_BPI_E!X46+TI_RPI_PT_E!X46+TI_RPI_IT_E!X46+TI_RPI_DU_E!X46+TI_RPI_PII_E!X46</f>
        <v>1679.9564058469473</v>
      </c>
    </row>
    <row r="47" spans="1:24" ht="11.25" customHeight="1" x14ac:dyDescent="0.2">
      <c r="A47" s="39" t="s">
        <v>81</v>
      </c>
      <c r="B47" s="23" t="s">
        <v>82</v>
      </c>
      <c r="C47" s="30">
        <f>TI_RPI_RI_E!C47+TI_RPI_BPI_E!C47+TI_RPI_PT_E!C47+TI_RPI_IT_E!C47+TI_RPI_DU_E!C47+TI_RPI_PII_E!C47</f>
        <v>283.34282029234737</v>
      </c>
      <c r="D47" s="30">
        <f>TI_RPI_RI_E!D47+TI_RPI_BPI_E!D47+TI_RPI_PT_E!D47+TI_RPI_IT_E!D47+TI_RPI_DU_E!D47+TI_RPI_PII_E!D47</f>
        <v>244.92218400687875</v>
      </c>
      <c r="E47" s="30">
        <f>TI_RPI_RI_E!E47+TI_RPI_BPI_E!E47+TI_RPI_PT_E!E47+TI_RPI_IT_E!E47+TI_RPI_DU_E!E47+TI_RPI_PII_E!E47</f>
        <v>233.40025795356837</v>
      </c>
      <c r="F47" s="30">
        <f>TI_RPI_RI_E!F47+TI_RPI_BPI_E!F47+TI_RPI_PT_E!F47+TI_RPI_IT_E!F47+TI_RPI_DU_E!F47+TI_RPI_PII_E!F47</f>
        <v>217.69690455717975</v>
      </c>
      <c r="G47" s="30">
        <f>TI_RPI_RI_E!G47+TI_RPI_BPI_E!G47+TI_RPI_PT_E!G47+TI_RPI_IT_E!G47+TI_RPI_DU_E!G47+TI_RPI_PII_E!G47</f>
        <v>226.38847807394666</v>
      </c>
      <c r="H47" s="30">
        <f>TI_RPI_RI_E!H47+TI_RPI_BPI_E!H47+TI_RPI_PT_E!H47+TI_RPI_IT_E!H47+TI_RPI_DU_E!H47+TI_RPI_PII_E!H47</f>
        <v>206.36173688736028</v>
      </c>
      <c r="I47" s="30">
        <f>TI_RPI_RI_E!I47+TI_RPI_BPI_E!I47+TI_RPI_PT_E!I47+TI_RPI_IT_E!I47+TI_RPI_DU_E!I47+TI_RPI_PII_E!I47</f>
        <v>223.17403267411862</v>
      </c>
      <c r="J47" s="30">
        <f>TI_RPI_RI_E!J47+TI_RPI_BPI_E!J47+TI_RPI_PT_E!J47+TI_RPI_IT_E!J47+TI_RPI_DU_E!J47+TI_RPI_PII_E!J47</f>
        <v>239.12588134135848</v>
      </c>
      <c r="K47" s="30">
        <f>TI_RPI_RI_E!K47+TI_RPI_BPI_E!K47+TI_RPI_PT_E!K47+TI_RPI_IT_E!K47+TI_RPI_DU_E!K47+TI_RPI_PII_E!K47</f>
        <v>270.63705932932066</v>
      </c>
      <c r="L47" s="30">
        <f>TI_RPI_RI_E!L47+TI_RPI_BPI_E!L47+TI_RPI_PT_E!L47+TI_RPI_IT_E!L47+TI_RPI_DU_E!L47+TI_RPI_PII_E!L47</f>
        <v>357.70481513327604</v>
      </c>
      <c r="M47" s="30">
        <f>TI_RPI_RI_E!M47+TI_RPI_BPI_E!M47+TI_RPI_PT_E!M47+TI_RPI_IT_E!M47+TI_RPI_DU_E!M47+TI_RPI_PII_E!M47</f>
        <v>280.10945829750648</v>
      </c>
      <c r="N47" s="30">
        <f>TI_RPI_RI_E!N47+TI_RPI_BPI_E!N47+TI_RPI_PT_E!N47+TI_RPI_IT_E!N47+TI_RPI_DU_E!N47+TI_RPI_PII_E!N47</f>
        <v>290.08976784178844</v>
      </c>
      <c r="O47" s="30">
        <f>TI_RPI_RI_E!O47+TI_RPI_BPI_E!O47+TI_RPI_PT_E!O47+TI_RPI_IT_E!O47+TI_RPI_DU_E!O47+TI_RPI_PII_E!O47</f>
        <v>304.90756663800511</v>
      </c>
      <c r="P47" s="30">
        <f>TI_RPI_RI_E!P47+TI_RPI_BPI_E!P47+TI_RPI_PT_E!P47+TI_RPI_IT_E!P47+TI_RPI_DU_E!P47+TI_RPI_PII_E!P47</f>
        <v>648.95477214101459</v>
      </c>
      <c r="Q47" s="30">
        <f>TI_RPI_RI_E!Q47+TI_RPI_BPI_E!Q47+TI_RPI_PT_E!Q47+TI_RPI_IT_E!Q47+TI_RPI_DU_E!Q47+TI_RPI_PII_E!Q47</f>
        <v>921.44376612209794</v>
      </c>
      <c r="R47" s="30">
        <f>TI_RPI_RI_E!R47+TI_RPI_BPI_E!R47+TI_RPI_PT_E!R47+TI_RPI_IT_E!R47+TI_RPI_DU_E!R47+TI_RPI_PII_E!R47</f>
        <v>1154.5077386070507</v>
      </c>
      <c r="S47" s="30">
        <f>TI_RPI_RI_E!S47+TI_RPI_BPI_E!S47+TI_RPI_PT_E!S47+TI_RPI_IT_E!S47+TI_RPI_DU_E!S47+TI_RPI_PII_E!S47</f>
        <v>624.82063628546848</v>
      </c>
      <c r="T47" s="30">
        <f>TI_RPI_RI_E!T47+TI_RPI_BPI_E!T47+TI_RPI_PT_E!T47+TI_RPI_IT_E!T47+TI_RPI_DU_E!T47+TI_RPI_PII_E!T47</f>
        <v>310.53576956147884</v>
      </c>
      <c r="U47" s="30">
        <f>TI_RPI_RI_E!U47+TI_RPI_BPI_E!U47+TI_RPI_PT_E!U47+TI_RPI_IT_E!U47+TI_RPI_DU_E!U47+TI_RPI_PII_E!U47</f>
        <v>585.75141874462588</v>
      </c>
      <c r="V47" s="30">
        <f>TI_RPI_RI_E!V47+TI_RPI_BPI_E!V47+TI_RPI_PT_E!V47+TI_RPI_IT_E!V47+TI_RPI_DU_E!V47+TI_RPI_PII_E!V47</f>
        <v>919.07592433362004</v>
      </c>
      <c r="W47" s="30">
        <f>TI_RPI_RI_E!W47+TI_RPI_BPI_E!W47+TI_RPI_PT_E!W47+TI_RPI_IT_E!W47+TI_RPI_DU_E!W47+TI_RPI_PII_E!W47</f>
        <v>832.96027515047285</v>
      </c>
      <c r="X47" s="30">
        <f>TI_RPI_RI_E!X47+TI_RPI_BPI_E!X47+TI_RPI_PT_E!X47+TI_RPI_IT_E!X47+TI_RPI_DU_E!X47+TI_RPI_PII_E!X47</f>
        <v>1052.0374892519346</v>
      </c>
    </row>
    <row r="48" spans="1:24" ht="11.25" customHeight="1" x14ac:dyDescent="0.2">
      <c r="A48" s="39" t="s">
        <v>83</v>
      </c>
      <c r="B48" s="23" t="s">
        <v>84</v>
      </c>
      <c r="C48" s="30">
        <f>TI_RPI_RI_E!C48+TI_RPI_BPI_E!C48+TI_RPI_PT_E!C48+TI_RPI_IT_E!C48+TI_RPI_DU_E!C48+TI_RPI_PII_E!C48</f>
        <v>92.55993121238177</v>
      </c>
      <c r="D48" s="30">
        <f>TI_RPI_RI_E!D48+TI_RPI_BPI_E!D48+TI_RPI_PT_E!D48+TI_RPI_IT_E!D48+TI_RPI_DU_E!D48+TI_RPI_PII_E!D48</f>
        <v>37.510748065348238</v>
      </c>
      <c r="E48" s="30">
        <f>TI_RPI_RI_E!E48+TI_RPI_BPI_E!E48+TI_RPI_PT_E!E48+TI_RPI_IT_E!E48+TI_RPI_DU_E!E48+TI_RPI_PII_E!E48</f>
        <v>75.742820292347375</v>
      </c>
      <c r="F48" s="30">
        <f>TI_RPI_RI_E!F48+TI_RPI_BPI_E!F48+TI_RPI_PT_E!F48+TI_RPI_IT_E!F48+TI_RPI_DU_E!F48+TI_RPI_PII_E!F48</f>
        <v>59.933877901977638</v>
      </c>
      <c r="G48" s="30">
        <f>TI_RPI_RI_E!G48+TI_RPI_BPI_E!G48+TI_RPI_PT_E!G48+TI_RPI_IT_E!G48+TI_RPI_DU_E!G48+TI_RPI_PII_E!G48</f>
        <v>82.975494411006011</v>
      </c>
      <c r="H48" s="30">
        <f>TI_RPI_RI_E!H48+TI_RPI_BPI_E!H48+TI_RPI_PT_E!H48+TI_RPI_IT_E!H48+TI_RPI_DU_E!H48+TI_RPI_PII_E!H48</f>
        <v>88.872226999140153</v>
      </c>
      <c r="I48" s="30">
        <f>TI_RPI_RI_E!I48+TI_RPI_BPI_E!I48+TI_RPI_PT_E!I48+TI_RPI_IT_E!I48+TI_RPI_DU_E!I48+TI_RPI_PII_E!I48</f>
        <v>52.830352536543423</v>
      </c>
      <c r="J48" s="30">
        <f>TI_RPI_RI_E!J48+TI_RPI_BPI_E!J48+TI_RPI_PT_E!J48+TI_RPI_IT_E!J48+TI_RPI_DU_E!J48+TI_RPI_PII_E!J48</f>
        <v>37.303611349957002</v>
      </c>
      <c r="K48" s="30">
        <f>TI_RPI_RI_E!K48+TI_RPI_BPI_E!K48+TI_RPI_PT_E!K48+TI_RPI_IT_E!K48+TI_RPI_DU_E!K48+TI_RPI_PII_E!K48</f>
        <v>73.755803955288044</v>
      </c>
      <c r="L48" s="30">
        <f>TI_RPI_RI_E!L48+TI_RPI_BPI_E!L48+TI_RPI_PT_E!L48+TI_RPI_IT_E!L48+TI_RPI_DU_E!L48+TI_RPI_PII_E!L48</f>
        <v>81.471625107480648</v>
      </c>
      <c r="M48" s="30">
        <f>TI_RPI_RI_E!M48+TI_RPI_BPI_E!M48+TI_RPI_PT_E!M48+TI_RPI_IT_E!M48+TI_RPI_DU_E!M48+TI_RPI_PII_E!M48</f>
        <v>193.04703353396383</v>
      </c>
      <c r="N48" s="30">
        <f>TI_RPI_RI_E!N48+TI_RPI_BPI_E!N48+TI_RPI_PT_E!N48+TI_RPI_IT_E!N48+TI_RPI_DU_E!N48+TI_RPI_PII_E!N48</f>
        <v>64.492949269131543</v>
      </c>
      <c r="O48" s="30">
        <f>TI_RPI_RI_E!O48+TI_RPI_BPI_E!O48+TI_RPI_PT_E!O48+TI_RPI_IT_E!O48+TI_RPI_DU_E!O48+TI_RPI_PII_E!O48</f>
        <v>29.425795356835771</v>
      </c>
      <c r="P48" s="30">
        <f>TI_RPI_RI_E!P48+TI_RPI_BPI_E!P48+TI_RPI_PT_E!P48+TI_RPI_IT_E!P48+TI_RPI_DU_E!P48+TI_RPI_PII_E!P48</f>
        <v>49.801805674978496</v>
      </c>
      <c r="Q48" s="30">
        <f>TI_RPI_RI_E!Q48+TI_RPI_BPI_E!Q48+TI_RPI_PT_E!Q48+TI_RPI_IT_E!Q48+TI_RPI_DU_E!Q48+TI_RPI_PII_E!Q48</f>
        <v>32.78873602751505</v>
      </c>
      <c r="R48" s="30">
        <f>TI_RPI_RI_E!R48+TI_RPI_BPI_E!R48+TI_RPI_PT_E!R48+TI_RPI_IT_E!R48+TI_RPI_DU_E!R48+TI_RPI_PII_E!R48</f>
        <v>0</v>
      </c>
      <c r="S48" s="30">
        <f>TI_RPI_RI_E!S48+TI_RPI_BPI_E!S48+TI_RPI_PT_E!S48+TI_RPI_IT_E!S48+TI_RPI_DU_E!S48+TI_RPI_PII_E!S48</f>
        <v>0</v>
      </c>
      <c r="T48" s="30">
        <f>TI_RPI_RI_E!T48+TI_RPI_BPI_E!T48+TI_RPI_PT_E!T48+TI_RPI_IT_E!T48+TI_RPI_DU_E!T48+TI_RPI_PII_E!T48</f>
        <v>152.92106620808249</v>
      </c>
      <c r="U48" s="30">
        <f>TI_RPI_RI_E!U48+TI_RPI_BPI_E!U48+TI_RPI_PT_E!U48+TI_RPI_IT_E!U48+TI_RPI_DU_E!U48+TI_RPI_PII_E!U48</f>
        <v>165.62527944969901</v>
      </c>
      <c r="V48" s="30">
        <f>TI_RPI_RI_E!V48+TI_RPI_BPI_E!V48+TI_RPI_PT_E!V48+TI_RPI_IT_E!V48+TI_RPI_DU_E!V48+TI_RPI_PII_E!V48</f>
        <v>229.34015477214103</v>
      </c>
      <c r="W48" s="30">
        <f>TI_RPI_RI_E!W48+TI_RPI_BPI_E!W48+TI_RPI_PT_E!W48+TI_RPI_IT_E!W48+TI_RPI_DU_E!W48+TI_RPI_PII_E!W48</f>
        <v>419.17454858125541</v>
      </c>
      <c r="X48" s="30">
        <f>TI_RPI_RI_E!X48+TI_RPI_BPI_E!X48+TI_RPI_PT_E!X48+TI_RPI_IT_E!X48+TI_RPI_DU_E!X48+TI_RPI_PII_E!X48</f>
        <v>243.6901977644024</v>
      </c>
    </row>
    <row r="49" spans="1:24" ht="11.25" customHeight="1" x14ac:dyDescent="0.2">
      <c r="A49" s="39" t="s">
        <v>85</v>
      </c>
      <c r="B49" s="23" t="s">
        <v>86</v>
      </c>
      <c r="C49" s="30">
        <f>TI_RPI_RI_E!C49+TI_RPI_BPI_E!C49+TI_RPI_PT_E!C49+TI_RPI_IT_E!C49+TI_RPI_DU_E!C49+TI_RPI_PII_E!C49</f>
        <v>95.055975924333609</v>
      </c>
      <c r="D49" s="30">
        <f>TI_RPI_RI_E!D49+TI_RPI_BPI_E!D49+TI_RPI_PT_E!D49+TI_RPI_IT_E!D49+TI_RPI_DU_E!D49+TI_RPI_PII_E!D49</f>
        <v>95.294754944110053</v>
      </c>
      <c r="E49" s="30">
        <f>TI_RPI_RI_E!E49+TI_RPI_BPI_E!E49+TI_RPI_PT_E!E49+TI_RPI_IT_E!E49+TI_RPI_DU_E!E49+TI_RPI_PII_E!E49</f>
        <v>98.896474634565777</v>
      </c>
      <c r="F49" s="30">
        <f>TI_RPI_RI_E!F49+TI_RPI_BPI_E!F49+TI_RPI_PT_E!F49+TI_RPI_IT_E!F49+TI_RPI_DU_E!F49+TI_RPI_PII_E!F49</f>
        <v>86.773860705073076</v>
      </c>
      <c r="G49" s="30">
        <f>TI_RPI_RI_E!G49+TI_RPI_BPI_E!G49+TI_RPI_PT_E!G49+TI_RPI_IT_E!G49+TI_RPI_DU_E!G49+TI_RPI_PII_E!G49</f>
        <v>186.75614789337916</v>
      </c>
      <c r="H49" s="30">
        <f>TI_RPI_RI_E!H49+TI_RPI_BPI_E!H49+TI_RPI_PT_E!H49+TI_RPI_IT_E!H49+TI_RPI_DU_E!H49+TI_RPI_PII_E!H49</f>
        <v>139.53379191745486</v>
      </c>
      <c r="I49" s="30">
        <f>TI_RPI_RI_E!I49+TI_RPI_BPI_E!I49+TI_RPI_PT_E!I49+TI_RPI_IT_E!I49+TI_RPI_DU_E!I49+TI_RPI_PII_E!I49</f>
        <v>170.6674118658641</v>
      </c>
      <c r="J49" s="30">
        <f>TI_RPI_RI_E!J49+TI_RPI_BPI_E!J49+TI_RPI_PT_E!J49+TI_RPI_IT_E!J49+TI_RPI_DU_E!J49+TI_RPI_PII_E!J49</f>
        <v>240.13267411865863</v>
      </c>
      <c r="K49" s="30">
        <f>TI_RPI_RI_E!K49+TI_RPI_BPI_E!K49+TI_RPI_PT_E!K49+TI_RPI_IT_E!K49+TI_RPI_DU_E!K49+TI_RPI_PII_E!K49</f>
        <v>108.73336199484091</v>
      </c>
      <c r="L49" s="30">
        <f>TI_RPI_RI_E!L49+TI_RPI_BPI_E!L49+TI_RPI_PT_E!L49+TI_RPI_IT_E!L49+TI_RPI_DU_E!L49+TI_RPI_PII_E!L49</f>
        <v>37.511349957007738</v>
      </c>
      <c r="M49" s="30">
        <f>TI_RPI_RI_E!M49+TI_RPI_BPI_E!M49+TI_RPI_PT_E!M49+TI_RPI_IT_E!M49+TI_RPI_DU_E!M49+TI_RPI_PII_E!M49</f>
        <v>136.84668959587276</v>
      </c>
      <c r="N49" s="30">
        <f>TI_RPI_RI_E!N49+TI_RPI_BPI_E!N49+TI_RPI_PT_E!N49+TI_RPI_IT_E!N49+TI_RPI_DU_E!N49+TI_RPI_PII_E!N49</f>
        <v>98.887618228718821</v>
      </c>
      <c r="O49" s="30">
        <f>TI_RPI_RI_E!O49+TI_RPI_BPI_E!O49+TI_RPI_PT_E!O49+TI_RPI_IT_E!O49+TI_RPI_DU_E!O49+TI_RPI_PII_E!O49</f>
        <v>68.062682717110903</v>
      </c>
      <c r="P49" s="30">
        <f>TI_RPI_RI_E!P49+TI_RPI_BPI_E!P49+TI_RPI_PT_E!P49+TI_RPI_IT_E!P49+TI_RPI_DU_E!P49+TI_RPI_PII_E!P49</f>
        <v>75.035769561478929</v>
      </c>
      <c r="Q49" s="30">
        <f>TI_RPI_RI_E!Q49+TI_RPI_BPI_E!Q49+TI_RPI_PT_E!Q49+TI_RPI_IT_E!Q49+TI_RPI_DU_E!Q49+TI_RPI_PII_E!Q49</f>
        <v>158.56741186586413</v>
      </c>
      <c r="R49" s="30">
        <f>TI_RPI_RI_E!R49+TI_RPI_BPI_E!R49+TI_RPI_PT_E!R49+TI_RPI_IT_E!R49+TI_RPI_DU_E!R49+TI_RPI_PII_E!R49</f>
        <v>41.053310404127252</v>
      </c>
      <c r="S49" s="30">
        <f>TI_RPI_RI_E!S49+TI_RPI_BPI_E!S49+TI_RPI_PT_E!S49+TI_RPI_IT_E!S49+TI_RPI_DU_E!S49+TI_RPI_PII_E!S49</f>
        <v>50.114531384350812</v>
      </c>
      <c r="T49" s="30">
        <f>TI_RPI_RI_E!T49+TI_RPI_BPI_E!T49+TI_RPI_PT_E!T49+TI_RPI_IT_E!T49+TI_RPI_DU_E!T49+TI_RPI_PII_E!T49</f>
        <v>53.848495270851245</v>
      </c>
      <c r="U49" s="30">
        <f>TI_RPI_RI_E!U49+TI_RPI_BPI_E!U49+TI_RPI_PT_E!U49+TI_RPI_IT_E!U49+TI_RPI_DU_E!U49+TI_RPI_PII_E!U49</f>
        <v>202.62932072227002</v>
      </c>
      <c r="V49" s="30">
        <f>TI_RPI_RI_E!V49+TI_RPI_BPI_E!V49+TI_RPI_PT_E!V49+TI_RPI_IT_E!V49+TI_RPI_DU_E!V49+TI_RPI_PII_E!V49</f>
        <v>290.67575236457429</v>
      </c>
      <c r="W49" s="30">
        <f>TI_RPI_RI_E!W49+TI_RPI_BPI_E!W49+TI_RPI_PT_E!W49+TI_RPI_IT_E!W49+TI_RPI_DU_E!W49+TI_RPI_PII_E!W49</f>
        <v>277.06165090283753</v>
      </c>
      <c r="X49" s="30">
        <f>TI_RPI_RI_E!X49+TI_RPI_BPI_E!X49+TI_RPI_PT_E!X49+TI_RPI_IT_E!X49+TI_RPI_DU_E!X49+TI_RPI_PII_E!X49</f>
        <v>325.74772141014614</v>
      </c>
    </row>
    <row r="50" spans="1:24" ht="11.25" customHeight="1" x14ac:dyDescent="0.2">
      <c r="A50" s="39" t="s">
        <v>87</v>
      </c>
      <c r="B50" s="23" t="s">
        <v>88</v>
      </c>
      <c r="C50" s="30">
        <f>TI_RPI_RI_E!C50+TI_RPI_BPI_E!C50+TI_RPI_PT_E!C50+TI_RPI_IT_E!C50+TI_RPI_DU_E!C50+TI_RPI_PII_E!C50</f>
        <v>10243.400429922613</v>
      </c>
      <c r="D50" s="30">
        <f>TI_RPI_RI_E!D50+TI_RPI_BPI_E!D50+TI_RPI_PT_E!D50+TI_RPI_IT_E!D50+TI_RPI_DU_E!D50+TI_RPI_PII_E!D50</f>
        <v>11390.384952708513</v>
      </c>
      <c r="E50" s="30">
        <f>TI_RPI_RI_E!E50+TI_RPI_BPI_E!E50+TI_RPI_PT_E!E50+TI_RPI_IT_E!E50+TI_RPI_DU_E!E50+TI_RPI_PII_E!E50</f>
        <v>16956.066466036111</v>
      </c>
      <c r="F50" s="30">
        <f>TI_RPI_RI_E!F50+TI_RPI_BPI_E!F50+TI_RPI_PT_E!F50+TI_RPI_IT_E!F50+TI_RPI_DU_E!F50+TI_RPI_PII_E!F50</f>
        <v>13130.033533963886</v>
      </c>
      <c r="G50" s="30">
        <f>TI_RPI_RI_E!G50+TI_RPI_BPI_E!G50+TI_RPI_PT_E!G50+TI_RPI_IT_E!G50+TI_RPI_DU_E!G50+TI_RPI_PII_E!G50</f>
        <v>11409.241272570936</v>
      </c>
      <c r="H50" s="30">
        <f>TI_RPI_RI_E!H50+TI_RPI_BPI_E!H50+TI_RPI_PT_E!H50+TI_RPI_IT_E!H50+TI_RPI_DU_E!H50+TI_RPI_PII_E!H50</f>
        <v>9705.4398968185742</v>
      </c>
      <c r="I50" s="30">
        <f>TI_RPI_RI_E!I50+TI_RPI_BPI_E!I50+TI_RPI_PT_E!I50+TI_RPI_IT_E!I50+TI_RPI_DU_E!I50+TI_RPI_PII_E!I50</f>
        <v>8082.1761822871867</v>
      </c>
      <c r="J50" s="30">
        <f>TI_RPI_RI_E!J50+TI_RPI_BPI_E!J50+TI_RPI_PT_E!J50+TI_RPI_IT_E!J50+TI_RPI_DU_E!J50+TI_RPI_PII_E!J50</f>
        <v>10036.620808254513</v>
      </c>
      <c r="K50" s="30">
        <f>TI_RPI_RI_E!K50+TI_RPI_BPI_E!K50+TI_RPI_PT_E!K50+TI_RPI_IT_E!K50+TI_RPI_DU_E!K50+TI_RPI_PII_E!K50</f>
        <v>9416.7058469475487</v>
      </c>
      <c r="L50" s="30">
        <f>TI_RPI_RI_E!L50+TI_RPI_BPI_E!L50+TI_RPI_PT_E!L50+TI_RPI_IT_E!L50+TI_RPI_DU_E!L50+TI_RPI_PII_E!L50</f>
        <v>10266.837317282889</v>
      </c>
      <c r="M50" s="30">
        <f>TI_RPI_RI_E!M50+TI_RPI_BPI_E!M50+TI_RPI_PT_E!M50+TI_RPI_IT_E!M50+TI_RPI_DU_E!M50+TI_RPI_PII_E!M50</f>
        <v>11082.447463456578</v>
      </c>
      <c r="N50" s="30">
        <f>TI_RPI_RI_E!N50+TI_RPI_BPI_E!N50+TI_RPI_PT_E!N50+TI_RPI_IT_E!N50+TI_RPI_DU_E!N50+TI_RPI_PII_E!N50</f>
        <v>10201.801633705933</v>
      </c>
      <c r="O50" s="30">
        <f>TI_RPI_RI_E!O50+TI_RPI_BPI_E!O50+TI_RPI_PT_E!O50+TI_RPI_IT_E!O50+TI_RPI_DU_E!O50+TI_RPI_PII_E!O50</f>
        <v>11329.584178847808</v>
      </c>
      <c r="P50" s="30">
        <f>TI_RPI_RI_E!P50+TI_RPI_BPI_E!P50+TI_RPI_PT_E!P50+TI_RPI_IT_E!P50+TI_RPI_DU_E!P50+TI_RPI_PII_E!P50</f>
        <v>10173.036113499569</v>
      </c>
      <c r="Q50" s="30">
        <f>TI_RPI_RI_E!Q50+TI_RPI_BPI_E!Q50+TI_RPI_PT_E!Q50+TI_RPI_IT_E!Q50+TI_RPI_DU_E!Q50+TI_RPI_PII_E!Q50</f>
        <v>10600.700257953566</v>
      </c>
      <c r="R50" s="30">
        <f>TI_RPI_RI_E!R50+TI_RPI_BPI_E!R50+TI_RPI_PT_E!R50+TI_RPI_IT_E!R50+TI_RPI_DU_E!R50+TI_RPI_PII_E!R50</f>
        <v>10373.059157351678</v>
      </c>
      <c r="S50" s="30">
        <f>TI_RPI_RI_E!S50+TI_RPI_BPI_E!S50+TI_RPI_PT_E!S50+TI_RPI_IT_E!S50+TI_RPI_DU_E!S50+TI_RPI_PII_E!S50</f>
        <v>10915.08890799656</v>
      </c>
      <c r="T50" s="30">
        <f>TI_RPI_RI_E!T50+TI_RPI_BPI_E!T50+TI_RPI_PT_E!T50+TI_RPI_IT_E!T50+TI_RPI_DU_E!T50+TI_RPI_PII_E!T50</f>
        <v>9825.5368013757525</v>
      </c>
      <c r="U50" s="30">
        <f>TI_RPI_RI_E!U50+TI_RPI_BPI_E!U50+TI_RPI_PT_E!U50+TI_RPI_IT_E!U50+TI_RPI_DU_E!U50+TI_RPI_PII_E!U50</f>
        <v>7120.7431642304382</v>
      </c>
      <c r="V50" s="30">
        <f>TI_RPI_RI_E!V50+TI_RPI_BPI_E!V50+TI_RPI_PT_E!V50+TI_RPI_IT_E!V50+TI_RPI_DU_E!V50+TI_RPI_PII_E!V50</f>
        <v>11365.367583834908</v>
      </c>
      <c r="W50" s="30">
        <f>TI_RPI_RI_E!W50+TI_RPI_BPI_E!W50+TI_RPI_PT_E!W50+TI_RPI_IT_E!W50+TI_RPI_DU_E!W50+TI_RPI_PII_E!W50</f>
        <v>12552.810920034393</v>
      </c>
      <c r="X50" s="30">
        <f>TI_RPI_RI_E!X50+TI_RPI_BPI_E!X50+TI_RPI_PT_E!X50+TI_RPI_IT_E!X50+TI_RPI_DU_E!X50+TI_RPI_PII_E!X50</f>
        <v>12522.371797076525</v>
      </c>
    </row>
    <row r="51" spans="1:24" ht="11.25" customHeight="1" x14ac:dyDescent="0.2">
      <c r="A51" s="24" t="s">
        <v>89</v>
      </c>
      <c r="B51" s="25" t="s">
        <v>90</v>
      </c>
      <c r="C51" s="31">
        <f>TI_RPI_RI_E!C51+TI_RPI_BPI_E!C51+TI_RPI_PT_E!C51+TI_RPI_IT_E!C51+TI_RPI_DU_E!C51+TI_RPI_PII_E!C51</f>
        <v>0</v>
      </c>
      <c r="D51" s="31">
        <f>TI_RPI_RI_E!D51+TI_RPI_BPI_E!D51+TI_RPI_PT_E!D51+TI_RPI_IT_E!D51+TI_RPI_DU_E!D51+TI_RPI_PII_E!D51</f>
        <v>0</v>
      </c>
      <c r="E51" s="31">
        <f>TI_RPI_RI_E!E51+TI_RPI_BPI_E!E51+TI_RPI_PT_E!E51+TI_RPI_IT_E!E51+TI_RPI_DU_E!E51+TI_RPI_PII_E!E51</f>
        <v>0</v>
      </c>
      <c r="F51" s="31">
        <f>TI_RPI_RI_E!F51+TI_RPI_BPI_E!F51+TI_RPI_PT_E!F51+TI_RPI_IT_E!F51+TI_RPI_DU_E!F51+TI_RPI_PII_E!F51</f>
        <v>0</v>
      </c>
      <c r="G51" s="31">
        <f>TI_RPI_RI_E!G51+TI_RPI_BPI_E!G51+TI_RPI_PT_E!G51+TI_RPI_IT_E!G51+TI_RPI_DU_E!G51+TI_RPI_PII_E!G51</f>
        <v>0</v>
      </c>
      <c r="H51" s="31">
        <f>TI_RPI_RI_E!H51+TI_RPI_BPI_E!H51+TI_RPI_PT_E!H51+TI_RPI_IT_E!H51+TI_RPI_DU_E!H51+TI_RPI_PII_E!H51</f>
        <v>0</v>
      </c>
      <c r="I51" s="31">
        <f>TI_RPI_RI_E!I51+TI_RPI_BPI_E!I51+TI_RPI_PT_E!I51+TI_RPI_IT_E!I51+TI_RPI_DU_E!I51+TI_RPI_PII_E!I51</f>
        <v>0</v>
      </c>
      <c r="J51" s="31">
        <f>TI_RPI_RI_E!J51+TI_RPI_BPI_E!J51+TI_RPI_PT_E!J51+TI_RPI_IT_E!J51+TI_RPI_DU_E!J51+TI_RPI_PII_E!J51</f>
        <v>0</v>
      </c>
      <c r="K51" s="31">
        <f>TI_RPI_RI_E!K51+TI_RPI_BPI_E!K51+TI_RPI_PT_E!K51+TI_RPI_IT_E!K51+TI_RPI_DU_E!K51+TI_RPI_PII_E!K51</f>
        <v>0</v>
      </c>
      <c r="L51" s="31">
        <f>TI_RPI_RI_E!L51+TI_RPI_BPI_E!L51+TI_RPI_PT_E!L51+TI_RPI_IT_E!L51+TI_RPI_DU_E!L51+TI_RPI_PII_E!L51</f>
        <v>0</v>
      </c>
      <c r="M51" s="31">
        <f>TI_RPI_RI_E!M51+TI_RPI_BPI_E!M51+TI_RPI_PT_E!M51+TI_RPI_IT_E!M51+TI_RPI_DU_E!M51+TI_RPI_PII_E!M51</f>
        <v>0</v>
      </c>
      <c r="N51" s="31">
        <f>TI_RPI_RI_E!N51+TI_RPI_BPI_E!N51+TI_RPI_PT_E!N51+TI_RPI_IT_E!N51+TI_RPI_DU_E!N51+TI_RPI_PII_E!N51</f>
        <v>0</v>
      </c>
      <c r="O51" s="31">
        <f>TI_RPI_RI_E!O51+TI_RPI_BPI_E!O51+TI_RPI_PT_E!O51+TI_RPI_IT_E!O51+TI_RPI_DU_E!O51+TI_RPI_PII_E!O51</f>
        <v>0</v>
      </c>
      <c r="P51" s="31">
        <f>TI_RPI_RI_E!P51+TI_RPI_BPI_E!P51+TI_RPI_PT_E!P51+TI_RPI_IT_E!P51+TI_RPI_DU_E!P51+TI_RPI_PII_E!P51</f>
        <v>0</v>
      </c>
      <c r="Q51" s="31">
        <f>TI_RPI_RI_E!Q51+TI_RPI_BPI_E!Q51+TI_RPI_PT_E!Q51+TI_RPI_IT_E!Q51+TI_RPI_DU_E!Q51+TI_RPI_PII_E!Q51</f>
        <v>0</v>
      </c>
      <c r="R51" s="31">
        <f>TI_RPI_RI_E!R51+TI_RPI_BPI_E!R51+TI_RPI_PT_E!R51+TI_RPI_IT_E!R51+TI_RPI_DU_E!R51+TI_RPI_PII_E!R51</f>
        <v>0</v>
      </c>
      <c r="S51" s="31">
        <f>TI_RPI_RI_E!S51+TI_RPI_BPI_E!S51+TI_RPI_PT_E!S51+TI_RPI_IT_E!S51+TI_RPI_DU_E!S51+TI_RPI_PII_E!S51</f>
        <v>0</v>
      </c>
      <c r="T51" s="31">
        <f>TI_RPI_RI_E!T51+TI_RPI_BPI_E!T51+TI_RPI_PT_E!T51+TI_RPI_IT_E!T51+TI_RPI_DU_E!T51+TI_RPI_PII_E!T51</f>
        <v>0</v>
      </c>
      <c r="U51" s="31">
        <f>TI_RPI_RI_E!U51+TI_RPI_BPI_E!U51+TI_RPI_PT_E!U51+TI_RPI_IT_E!U51+TI_RPI_DU_E!U51+TI_RPI_PII_E!U51</f>
        <v>0</v>
      </c>
      <c r="V51" s="31">
        <f>TI_RPI_RI_E!V51+TI_RPI_BPI_E!V51+TI_RPI_PT_E!V51+TI_RPI_IT_E!V51+TI_RPI_DU_E!V51+TI_RPI_PII_E!V51</f>
        <v>0</v>
      </c>
      <c r="W51" s="31">
        <f>TI_RPI_RI_E!W51+TI_RPI_BPI_E!W51+TI_RPI_PT_E!W51+TI_RPI_IT_E!W51+TI_RPI_DU_E!W51+TI_RPI_PII_E!W51</f>
        <v>0</v>
      </c>
      <c r="X51" s="31">
        <f>TI_RPI_RI_E!X51+TI_RPI_BPI_E!X51+TI_RPI_PT_E!X51+TI_RPI_IT_E!X51+TI_RPI_DU_E!X51+TI_RPI_PII_E!X51</f>
        <v>0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:W52" si="20">SUM(C53:C70)</f>
        <v>0</v>
      </c>
      <c r="D52" s="31">
        <f t="shared" si="20"/>
        <v>0</v>
      </c>
      <c r="E52" s="31">
        <f t="shared" si="20"/>
        <v>0</v>
      </c>
      <c r="F52" s="31">
        <f t="shared" si="20"/>
        <v>0</v>
      </c>
      <c r="G52" s="31">
        <f t="shared" si="20"/>
        <v>0</v>
      </c>
      <c r="H52" s="31">
        <f t="shared" si="20"/>
        <v>0</v>
      </c>
      <c r="I52" s="31">
        <f t="shared" si="20"/>
        <v>0</v>
      </c>
      <c r="J52" s="31">
        <f t="shared" si="20"/>
        <v>0</v>
      </c>
      <c r="K52" s="31">
        <f t="shared" si="20"/>
        <v>0</v>
      </c>
      <c r="L52" s="31">
        <f t="shared" si="20"/>
        <v>0</v>
      </c>
      <c r="M52" s="31">
        <f t="shared" si="20"/>
        <v>0</v>
      </c>
      <c r="N52" s="31">
        <f t="shared" si="20"/>
        <v>0</v>
      </c>
      <c r="O52" s="31">
        <f t="shared" si="20"/>
        <v>0</v>
      </c>
      <c r="P52" s="31">
        <f t="shared" si="20"/>
        <v>0</v>
      </c>
      <c r="Q52" s="31">
        <f t="shared" si="20"/>
        <v>0</v>
      </c>
      <c r="R52" s="31">
        <f t="shared" si="20"/>
        <v>0</v>
      </c>
      <c r="S52" s="31">
        <f t="shared" si="20"/>
        <v>0</v>
      </c>
      <c r="T52" s="31">
        <f t="shared" si="20"/>
        <v>0</v>
      </c>
      <c r="U52" s="31">
        <f t="shared" si="20"/>
        <v>0</v>
      </c>
      <c r="V52" s="31">
        <f t="shared" si="20"/>
        <v>0</v>
      </c>
      <c r="W52" s="31">
        <f t="shared" si="20"/>
        <v>1.0576096302665519E-2</v>
      </c>
      <c r="X52" s="31">
        <f t="shared" ref="X52" si="21">SUM(X53:X70)</f>
        <v>2.808684436801375</v>
      </c>
    </row>
    <row r="53" spans="1:24" ht="11.25" customHeight="1" x14ac:dyDescent="0.2">
      <c r="A53" s="22" t="s">
        <v>93</v>
      </c>
      <c r="B53" s="23" t="s">
        <v>94</v>
      </c>
      <c r="C53" s="30">
        <f>TI_RPI_RI_E!C53+TI_RPI_BPI_E!C53+TI_RPI_PT_E!C53+TI_RPI_IT_E!C53+TI_RPI_DU_E!C53+TI_RPI_PII_E!C53</f>
        <v>0</v>
      </c>
      <c r="D53" s="30">
        <f>TI_RPI_RI_E!D53+TI_RPI_BPI_E!D53+TI_RPI_PT_E!D53+TI_RPI_IT_E!D53+TI_RPI_DU_E!D53+TI_RPI_PII_E!D53</f>
        <v>0</v>
      </c>
      <c r="E53" s="30">
        <f>TI_RPI_RI_E!E53+TI_RPI_BPI_E!E53+TI_RPI_PT_E!E53+TI_RPI_IT_E!E53+TI_RPI_DU_E!E53+TI_RPI_PII_E!E53</f>
        <v>0</v>
      </c>
      <c r="F53" s="30">
        <f>TI_RPI_RI_E!F53+TI_RPI_BPI_E!F53+TI_RPI_PT_E!F53+TI_RPI_IT_E!F53+TI_RPI_DU_E!F53+TI_RPI_PII_E!F53</f>
        <v>0</v>
      </c>
      <c r="G53" s="30">
        <f>TI_RPI_RI_E!G53+TI_RPI_BPI_E!G53+TI_RPI_PT_E!G53+TI_RPI_IT_E!G53+TI_RPI_DU_E!G53+TI_RPI_PII_E!G53</f>
        <v>0</v>
      </c>
      <c r="H53" s="30">
        <f>TI_RPI_RI_E!H53+TI_RPI_BPI_E!H53+TI_RPI_PT_E!H53+TI_RPI_IT_E!H53+TI_RPI_DU_E!H53+TI_RPI_PII_E!H53</f>
        <v>0</v>
      </c>
      <c r="I53" s="30">
        <f>TI_RPI_RI_E!I53+TI_RPI_BPI_E!I53+TI_RPI_PT_E!I53+TI_RPI_IT_E!I53+TI_RPI_DU_E!I53+TI_RPI_PII_E!I53</f>
        <v>0</v>
      </c>
      <c r="J53" s="30">
        <f>TI_RPI_RI_E!J53+TI_RPI_BPI_E!J53+TI_RPI_PT_E!J53+TI_RPI_IT_E!J53+TI_RPI_DU_E!J53+TI_RPI_PII_E!J53</f>
        <v>0</v>
      </c>
      <c r="K53" s="30">
        <f>TI_RPI_RI_E!K53+TI_RPI_BPI_E!K53+TI_RPI_PT_E!K53+TI_RPI_IT_E!K53+TI_RPI_DU_E!K53+TI_RPI_PII_E!K53</f>
        <v>0</v>
      </c>
      <c r="L53" s="30">
        <f>TI_RPI_RI_E!L53+TI_RPI_BPI_E!L53+TI_RPI_PT_E!L53+TI_RPI_IT_E!L53+TI_RPI_DU_E!L53+TI_RPI_PII_E!L53</f>
        <v>0</v>
      </c>
      <c r="M53" s="30">
        <f>TI_RPI_RI_E!M53+TI_RPI_BPI_E!M53+TI_RPI_PT_E!M53+TI_RPI_IT_E!M53+TI_RPI_DU_E!M53+TI_RPI_PII_E!M53</f>
        <v>0</v>
      </c>
      <c r="N53" s="30">
        <f>TI_RPI_RI_E!N53+TI_RPI_BPI_E!N53+TI_RPI_PT_E!N53+TI_RPI_IT_E!N53+TI_RPI_DU_E!N53+TI_RPI_PII_E!N53</f>
        <v>0</v>
      </c>
      <c r="O53" s="30">
        <f>TI_RPI_RI_E!O53+TI_RPI_BPI_E!O53+TI_RPI_PT_E!O53+TI_RPI_IT_E!O53+TI_RPI_DU_E!O53+TI_RPI_PII_E!O53</f>
        <v>0</v>
      </c>
      <c r="P53" s="30">
        <f>TI_RPI_RI_E!P53+TI_RPI_BPI_E!P53+TI_RPI_PT_E!P53+TI_RPI_IT_E!P53+TI_RPI_DU_E!P53+TI_RPI_PII_E!P53</f>
        <v>0</v>
      </c>
      <c r="Q53" s="30">
        <f>TI_RPI_RI_E!Q53+TI_RPI_BPI_E!Q53+TI_RPI_PT_E!Q53+TI_RPI_IT_E!Q53+TI_RPI_DU_E!Q53+TI_RPI_PII_E!Q53</f>
        <v>0</v>
      </c>
      <c r="R53" s="30">
        <f>TI_RPI_RI_E!R53+TI_RPI_BPI_E!R53+TI_RPI_PT_E!R53+TI_RPI_IT_E!R53+TI_RPI_DU_E!R53+TI_RPI_PII_E!R53</f>
        <v>0</v>
      </c>
      <c r="S53" s="30">
        <f>TI_RPI_RI_E!S53+TI_RPI_BPI_E!S53+TI_RPI_PT_E!S53+TI_RPI_IT_E!S53+TI_RPI_DU_E!S53+TI_RPI_PII_E!S53</f>
        <v>0</v>
      </c>
      <c r="T53" s="30">
        <f>TI_RPI_RI_E!T53+TI_RPI_BPI_E!T53+TI_RPI_PT_E!T53+TI_RPI_IT_E!T53+TI_RPI_DU_E!T53+TI_RPI_PII_E!T53</f>
        <v>0</v>
      </c>
      <c r="U53" s="30">
        <f>TI_RPI_RI_E!U53+TI_RPI_BPI_E!U53+TI_RPI_PT_E!U53+TI_RPI_IT_E!U53+TI_RPI_DU_E!U53+TI_RPI_PII_E!U53</f>
        <v>0</v>
      </c>
      <c r="V53" s="30">
        <f>TI_RPI_RI_E!V53+TI_RPI_BPI_E!V53+TI_RPI_PT_E!V53+TI_RPI_IT_E!V53+TI_RPI_DU_E!V53+TI_RPI_PII_E!V53</f>
        <v>0</v>
      </c>
      <c r="W53" s="30">
        <f>TI_RPI_RI_E!W53+TI_RPI_BPI_E!W53+TI_RPI_PT_E!W53+TI_RPI_IT_E!W53+TI_RPI_DU_E!W53+TI_RPI_PII_E!W53</f>
        <v>0</v>
      </c>
      <c r="X53" s="30">
        <f>TI_RPI_RI_E!X53+TI_RPI_BPI_E!X53+TI_RPI_PT_E!X53+TI_RPI_IT_E!X53+TI_RPI_DU_E!X53+TI_RPI_PII_E!X53</f>
        <v>0</v>
      </c>
    </row>
    <row r="54" spans="1:24" ht="11.25" customHeight="1" x14ac:dyDescent="0.2">
      <c r="A54" s="22" t="s">
        <v>95</v>
      </c>
      <c r="B54" s="23" t="s">
        <v>96</v>
      </c>
      <c r="C54" s="30">
        <f>TI_RPI_RI_E!C54+TI_RPI_BPI_E!C54+TI_RPI_PT_E!C54+TI_RPI_IT_E!C54+TI_RPI_DU_E!C54+TI_RPI_PII_E!C54</f>
        <v>0</v>
      </c>
      <c r="D54" s="30">
        <f>TI_RPI_RI_E!D54+TI_RPI_BPI_E!D54+TI_RPI_PT_E!D54+TI_RPI_IT_E!D54+TI_RPI_DU_E!D54+TI_RPI_PII_E!D54</f>
        <v>0</v>
      </c>
      <c r="E54" s="30">
        <f>TI_RPI_RI_E!E54+TI_RPI_BPI_E!E54+TI_RPI_PT_E!E54+TI_RPI_IT_E!E54+TI_RPI_DU_E!E54+TI_RPI_PII_E!E54</f>
        <v>0</v>
      </c>
      <c r="F54" s="30">
        <f>TI_RPI_RI_E!F54+TI_RPI_BPI_E!F54+TI_RPI_PT_E!F54+TI_RPI_IT_E!F54+TI_RPI_DU_E!F54+TI_RPI_PII_E!F54</f>
        <v>0</v>
      </c>
      <c r="G54" s="30">
        <f>TI_RPI_RI_E!G54+TI_RPI_BPI_E!G54+TI_RPI_PT_E!G54+TI_RPI_IT_E!G54+TI_RPI_DU_E!G54+TI_RPI_PII_E!G54</f>
        <v>0</v>
      </c>
      <c r="H54" s="30">
        <f>TI_RPI_RI_E!H54+TI_RPI_BPI_E!H54+TI_RPI_PT_E!H54+TI_RPI_IT_E!H54+TI_RPI_DU_E!H54+TI_RPI_PII_E!H54</f>
        <v>0</v>
      </c>
      <c r="I54" s="30">
        <f>TI_RPI_RI_E!I54+TI_RPI_BPI_E!I54+TI_RPI_PT_E!I54+TI_RPI_IT_E!I54+TI_RPI_DU_E!I54+TI_RPI_PII_E!I54</f>
        <v>0</v>
      </c>
      <c r="J54" s="30">
        <f>TI_RPI_RI_E!J54+TI_RPI_BPI_E!J54+TI_RPI_PT_E!J54+TI_RPI_IT_E!J54+TI_RPI_DU_E!J54+TI_RPI_PII_E!J54</f>
        <v>0</v>
      </c>
      <c r="K54" s="30">
        <f>TI_RPI_RI_E!K54+TI_RPI_BPI_E!K54+TI_RPI_PT_E!K54+TI_RPI_IT_E!K54+TI_RPI_DU_E!K54+TI_RPI_PII_E!K54</f>
        <v>0</v>
      </c>
      <c r="L54" s="30">
        <f>TI_RPI_RI_E!L54+TI_RPI_BPI_E!L54+TI_RPI_PT_E!L54+TI_RPI_IT_E!L54+TI_RPI_DU_E!L54+TI_RPI_PII_E!L54</f>
        <v>0</v>
      </c>
      <c r="M54" s="30">
        <f>TI_RPI_RI_E!M54+TI_RPI_BPI_E!M54+TI_RPI_PT_E!M54+TI_RPI_IT_E!M54+TI_RPI_DU_E!M54+TI_RPI_PII_E!M54</f>
        <v>0</v>
      </c>
      <c r="N54" s="30">
        <f>TI_RPI_RI_E!N54+TI_RPI_BPI_E!N54+TI_RPI_PT_E!N54+TI_RPI_IT_E!N54+TI_RPI_DU_E!N54+TI_RPI_PII_E!N54</f>
        <v>0</v>
      </c>
      <c r="O54" s="30">
        <f>TI_RPI_RI_E!O54+TI_RPI_BPI_E!O54+TI_RPI_PT_E!O54+TI_RPI_IT_E!O54+TI_RPI_DU_E!O54+TI_RPI_PII_E!O54</f>
        <v>0</v>
      </c>
      <c r="P54" s="30">
        <f>TI_RPI_RI_E!P54+TI_RPI_BPI_E!P54+TI_RPI_PT_E!P54+TI_RPI_IT_E!P54+TI_RPI_DU_E!P54+TI_RPI_PII_E!P54</f>
        <v>0</v>
      </c>
      <c r="Q54" s="30">
        <f>TI_RPI_RI_E!Q54+TI_RPI_BPI_E!Q54+TI_RPI_PT_E!Q54+TI_RPI_IT_E!Q54+TI_RPI_DU_E!Q54+TI_RPI_PII_E!Q54</f>
        <v>0</v>
      </c>
      <c r="R54" s="30">
        <f>TI_RPI_RI_E!R54+TI_RPI_BPI_E!R54+TI_RPI_PT_E!R54+TI_RPI_IT_E!R54+TI_RPI_DU_E!R54+TI_RPI_PII_E!R54</f>
        <v>0</v>
      </c>
      <c r="S54" s="30">
        <f>TI_RPI_RI_E!S54+TI_RPI_BPI_E!S54+TI_RPI_PT_E!S54+TI_RPI_IT_E!S54+TI_RPI_DU_E!S54+TI_RPI_PII_E!S54</f>
        <v>0</v>
      </c>
      <c r="T54" s="30">
        <f>TI_RPI_RI_E!T54+TI_RPI_BPI_E!T54+TI_RPI_PT_E!T54+TI_RPI_IT_E!T54+TI_RPI_DU_E!T54+TI_RPI_PII_E!T54</f>
        <v>0</v>
      </c>
      <c r="U54" s="30">
        <f>TI_RPI_RI_E!U54+TI_RPI_BPI_E!U54+TI_RPI_PT_E!U54+TI_RPI_IT_E!U54+TI_RPI_DU_E!U54+TI_RPI_PII_E!U54</f>
        <v>0</v>
      </c>
      <c r="V54" s="30">
        <f>TI_RPI_RI_E!V54+TI_RPI_BPI_E!V54+TI_RPI_PT_E!V54+TI_RPI_IT_E!V54+TI_RPI_DU_E!V54+TI_RPI_PII_E!V54</f>
        <v>0</v>
      </c>
      <c r="W54" s="30">
        <f>TI_RPI_RI_E!W54+TI_RPI_BPI_E!W54+TI_RPI_PT_E!W54+TI_RPI_IT_E!W54+TI_RPI_DU_E!W54+TI_RPI_PII_E!W54</f>
        <v>0</v>
      </c>
      <c r="X54" s="30">
        <f>TI_RPI_RI_E!X54+TI_RPI_BPI_E!X54+TI_RPI_PT_E!X54+TI_RPI_IT_E!X54+TI_RPI_DU_E!X54+TI_RPI_PII_E!X54</f>
        <v>0</v>
      </c>
    </row>
    <row r="55" spans="1:24" ht="11.25" customHeight="1" x14ac:dyDescent="0.2">
      <c r="A55" s="22" t="s">
        <v>97</v>
      </c>
      <c r="B55" s="23" t="s">
        <v>98</v>
      </c>
      <c r="C55" s="30">
        <f>TI_RPI_RI_E!C55+TI_RPI_BPI_E!C55+TI_RPI_PT_E!C55+TI_RPI_IT_E!C55+TI_RPI_DU_E!C55+TI_RPI_PII_E!C55</f>
        <v>0</v>
      </c>
      <c r="D55" s="30">
        <f>TI_RPI_RI_E!D55+TI_RPI_BPI_E!D55+TI_RPI_PT_E!D55+TI_RPI_IT_E!D55+TI_RPI_DU_E!D55+TI_RPI_PII_E!D55</f>
        <v>0</v>
      </c>
      <c r="E55" s="30">
        <f>TI_RPI_RI_E!E55+TI_RPI_BPI_E!E55+TI_RPI_PT_E!E55+TI_RPI_IT_E!E55+TI_RPI_DU_E!E55+TI_RPI_PII_E!E55</f>
        <v>0</v>
      </c>
      <c r="F55" s="30">
        <f>TI_RPI_RI_E!F55+TI_RPI_BPI_E!F55+TI_RPI_PT_E!F55+TI_RPI_IT_E!F55+TI_RPI_DU_E!F55+TI_RPI_PII_E!F55</f>
        <v>0</v>
      </c>
      <c r="G55" s="30">
        <f>TI_RPI_RI_E!G55+TI_RPI_BPI_E!G55+TI_RPI_PT_E!G55+TI_RPI_IT_E!G55+TI_RPI_DU_E!G55+TI_RPI_PII_E!G55</f>
        <v>0</v>
      </c>
      <c r="H55" s="30">
        <f>TI_RPI_RI_E!H55+TI_RPI_BPI_E!H55+TI_RPI_PT_E!H55+TI_RPI_IT_E!H55+TI_RPI_DU_E!H55+TI_RPI_PII_E!H55</f>
        <v>0</v>
      </c>
      <c r="I55" s="30">
        <f>TI_RPI_RI_E!I55+TI_RPI_BPI_E!I55+TI_RPI_PT_E!I55+TI_RPI_IT_E!I55+TI_RPI_DU_E!I55+TI_RPI_PII_E!I55</f>
        <v>0</v>
      </c>
      <c r="J55" s="30">
        <f>TI_RPI_RI_E!J55+TI_RPI_BPI_E!J55+TI_RPI_PT_E!J55+TI_RPI_IT_E!J55+TI_RPI_DU_E!J55+TI_RPI_PII_E!J55</f>
        <v>0</v>
      </c>
      <c r="K55" s="30">
        <f>TI_RPI_RI_E!K55+TI_RPI_BPI_E!K55+TI_RPI_PT_E!K55+TI_RPI_IT_E!K55+TI_RPI_DU_E!K55+TI_RPI_PII_E!K55</f>
        <v>0</v>
      </c>
      <c r="L55" s="30">
        <f>TI_RPI_RI_E!L55+TI_RPI_BPI_E!L55+TI_RPI_PT_E!L55+TI_RPI_IT_E!L55+TI_RPI_DU_E!L55+TI_RPI_PII_E!L55</f>
        <v>0</v>
      </c>
      <c r="M55" s="30">
        <f>TI_RPI_RI_E!M55+TI_RPI_BPI_E!M55+TI_RPI_PT_E!M55+TI_RPI_IT_E!M55+TI_RPI_DU_E!M55+TI_RPI_PII_E!M55</f>
        <v>0</v>
      </c>
      <c r="N55" s="30">
        <f>TI_RPI_RI_E!N55+TI_RPI_BPI_E!N55+TI_RPI_PT_E!N55+TI_RPI_IT_E!N55+TI_RPI_DU_E!N55+TI_RPI_PII_E!N55</f>
        <v>0</v>
      </c>
      <c r="O55" s="30">
        <f>TI_RPI_RI_E!O55+TI_RPI_BPI_E!O55+TI_RPI_PT_E!O55+TI_RPI_IT_E!O55+TI_RPI_DU_E!O55+TI_RPI_PII_E!O55</f>
        <v>0</v>
      </c>
      <c r="P55" s="30">
        <f>TI_RPI_RI_E!P55+TI_RPI_BPI_E!P55+TI_RPI_PT_E!P55+TI_RPI_IT_E!P55+TI_RPI_DU_E!P55+TI_RPI_PII_E!P55</f>
        <v>0</v>
      </c>
      <c r="Q55" s="30">
        <f>TI_RPI_RI_E!Q55+TI_RPI_BPI_E!Q55+TI_RPI_PT_E!Q55+TI_RPI_IT_E!Q55+TI_RPI_DU_E!Q55+TI_RPI_PII_E!Q55</f>
        <v>0</v>
      </c>
      <c r="R55" s="30">
        <f>TI_RPI_RI_E!R55+TI_RPI_BPI_E!R55+TI_RPI_PT_E!R55+TI_RPI_IT_E!R55+TI_RPI_DU_E!R55+TI_RPI_PII_E!R55</f>
        <v>0</v>
      </c>
      <c r="S55" s="30">
        <f>TI_RPI_RI_E!S55+TI_RPI_BPI_E!S55+TI_RPI_PT_E!S55+TI_RPI_IT_E!S55+TI_RPI_DU_E!S55+TI_RPI_PII_E!S55</f>
        <v>0</v>
      </c>
      <c r="T55" s="30">
        <f>TI_RPI_RI_E!T55+TI_RPI_BPI_E!T55+TI_RPI_PT_E!T55+TI_RPI_IT_E!T55+TI_RPI_DU_E!T55+TI_RPI_PII_E!T55</f>
        <v>0</v>
      </c>
      <c r="U55" s="30">
        <f>TI_RPI_RI_E!U55+TI_RPI_BPI_E!U55+TI_RPI_PT_E!U55+TI_RPI_IT_E!U55+TI_RPI_DU_E!U55+TI_RPI_PII_E!U55</f>
        <v>0</v>
      </c>
      <c r="V55" s="30">
        <f>TI_RPI_RI_E!V55+TI_RPI_BPI_E!V55+TI_RPI_PT_E!V55+TI_RPI_IT_E!V55+TI_RPI_DU_E!V55+TI_RPI_PII_E!V55</f>
        <v>0</v>
      </c>
      <c r="W55" s="30">
        <f>TI_RPI_RI_E!W55+TI_RPI_BPI_E!W55+TI_RPI_PT_E!W55+TI_RPI_IT_E!W55+TI_RPI_DU_E!W55+TI_RPI_PII_E!W55</f>
        <v>0</v>
      </c>
      <c r="X55" s="30">
        <f>TI_RPI_RI_E!X55+TI_RPI_BPI_E!X55+TI_RPI_PT_E!X55+TI_RPI_IT_E!X55+TI_RPI_DU_E!X55+TI_RPI_PII_E!X55</f>
        <v>0</v>
      </c>
    </row>
    <row r="56" spans="1:24" ht="11.25" customHeight="1" x14ac:dyDescent="0.2">
      <c r="A56" s="22" t="s">
        <v>99</v>
      </c>
      <c r="B56" s="23" t="s">
        <v>100</v>
      </c>
      <c r="C56" s="30">
        <f>TI_RPI_RI_E!C56+TI_RPI_BPI_E!C56+TI_RPI_PT_E!C56+TI_RPI_IT_E!C56+TI_RPI_DU_E!C56+TI_RPI_PII_E!C56</f>
        <v>0</v>
      </c>
      <c r="D56" s="30">
        <f>TI_RPI_RI_E!D56+TI_RPI_BPI_E!D56+TI_RPI_PT_E!D56+TI_RPI_IT_E!D56+TI_RPI_DU_E!D56+TI_RPI_PII_E!D56</f>
        <v>0</v>
      </c>
      <c r="E56" s="30">
        <f>TI_RPI_RI_E!E56+TI_RPI_BPI_E!E56+TI_RPI_PT_E!E56+TI_RPI_IT_E!E56+TI_RPI_DU_E!E56+TI_RPI_PII_E!E56</f>
        <v>0</v>
      </c>
      <c r="F56" s="30">
        <f>TI_RPI_RI_E!F56+TI_RPI_BPI_E!F56+TI_RPI_PT_E!F56+TI_RPI_IT_E!F56+TI_RPI_DU_E!F56+TI_RPI_PII_E!F56</f>
        <v>0</v>
      </c>
      <c r="G56" s="30">
        <f>TI_RPI_RI_E!G56+TI_RPI_BPI_E!G56+TI_RPI_PT_E!G56+TI_RPI_IT_E!G56+TI_RPI_DU_E!G56+TI_RPI_PII_E!G56</f>
        <v>0</v>
      </c>
      <c r="H56" s="30">
        <f>TI_RPI_RI_E!H56+TI_RPI_BPI_E!H56+TI_RPI_PT_E!H56+TI_RPI_IT_E!H56+TI_RPI_DU_E!H56+TI_RPI_PII_E!H56</f>
        <v>0</v>
      </c>
      <c r="I56" s="30">
        <f>TI_RPI_RI_E!I56+TI_RPI_BPI_E!I56+TI_RPI_PT_E!I56+TI_RPI_IT_E!I56+TI_RPI_DU_E!I56+TI_RPI_PII_E!I56</f>
        <v>0</v>
      </c>
      <c r="J56" s="30">
        <f>TI_RPI_RI_E!J56+TI_RPI_BPI_E!J56+TI_RPI_PT_E!J56+TI_RPI_IT_E!J56+TI_RPI_DU_E!J56+TI_RPI_PII_E!J56</f>
        <v>0</v>
      </c>
      <c r="K56" s="30">
        <f>TI_RPI_RI_E!K56+TI_RPI_BPI_E!K56+TI_RPI_PT_E!K56+TI_RPI_IT_E!K56+TI_RPI_DU_E!K56+TI_RPI_PII_E!K56</f>
        <v>0</v>
      </c>
      <c r="L56" s="30">
        <f>TI_RPI_RI_E!L56+TI_RPI_BPI_E!L56+TI_RPI_PT_E!L56+TI_RPI_IT_E!L56+TI_RPI_DU_E!L56+TI_RPI_PII_E!L56</f>
        <v>0</v>
      </c>
      <c r="M56" s="30">
        <f>TI_RPI_RI_E!M56+TI_RPI_BPI_E!M56+TI_RPI_PT_E!M56+TI_RPI_IT_E!M56+TI_RPI_DU_E!M56+TI_RPI_PII_E!M56</f>
        <v>0</v>
      </c>
      <c r="N56" s="30">
        <f>TI_RPI_RI_E!N56+TI_RPI_BPI_E!N56+TI_RPI_PT_E!N56+TI_RPI_IT_E!N56+TI_RPI_DU_E!N56+TI_RPI_PII_E!N56</f>
        <v>0</v>
      </c>
      <c r="O56" s="30">
        <f>TI_RPI_RI_E!O56+TI_RPI_BPI_E!O56+TI_RPI_PT_E!O56+TI_RPI_IT_E!O56+TI_RPI_DU_E!O56+TI_RPI_PII_E!O56</f>
        <v>0</v>
      </c>
      <c r="P56" s="30">
        <f>TI_RPI_RI_E!P56+TI_RPI_BPI_E!P56+TI_RPI_PT_E!P56+TI_RPI_IT_E!P56+TI_RPI_DU_E!P56+TI_RPI_PII_E!P56</f>
        <v>0</v>
      </c>
      <c r="Q56" s="30">
        <f>TI_RPI_RI_E!Q56+TI_RPI_BPI_E!Q56+TI_RPI_PT_E!Q56+TI_RPI_IT_E!Q56+TI_RPI_DU_E!Q56+TI_RPI_PII_E!Q56</f>
        <v>0</v>
      </c>
      <c r="R56" s="30">
        <f>TI_RPI_RI_E!R56+TI_RPI_BPI_E!R56+TI_RPI_PT_E!R56+TI_RPI_IT_E!R56+TI_RPI_DU_E!R56+TI_RPI_PII_E!R56</f>
        <v>0</v>
      </c>
      <c r="S56" s="30">
        <f>TI_RPI_RI_E!S56+TI_RPI_BPI_E!S56+TI_RPI_PT_E!S56+TI_RPI_IT_E!S56+TI_RPI_DU_E!S56+TI_RPI_PII_E!S56</f>
        <v>0</v>
      </c>
      <c r="T56" s="30">
        <f>TI_RPI_RI_E!T56+TI_RPI_BPI_E!T56+TI_RPI_PT_E!T56+TI_RPI_IT_E!T56+TI_RPI_DU_E!T56+TI_RPI_PII_E!T56</f>
        <v>0</v>
      </c>
      <c r="U56" s="30">
        <f>TI_RPI_RI_E!U56+TI_RPI_BPI_E!U56+TI_RPI_PT_E!U56+TI_RPI_IT_E!U56+TI_RPI_DU_E!U56+TI_RPI_PII_E!U56</f>
        <v>0</v>
      </c>
      <c r="V56" s="30">
        <f>TI_RPI_RI_E!V56+TI_RPI_BPI_E!V56+TI_RPI_PT_E!V56+TI_RPI_IT_E!V56+TI_RPI_DU_E!V56+TI_RPI_PII_E!V56</f>
        <v>0</v>
      </c>
      <c r="W56" s="30">
        <f>TI_RPI_RI_E!W56+TI_RPI_BPI_E!W56+TI_RPI_PT_E!W56+TI_RPI_IT_E!W56+TI_RPI_DU_E!W56+TI_RPI_PII_E!W56</f>
        <v>0</v>
      </c>
      <c r="X56" s="30">
        <f>TI_RPI_RI_E!X56+TI_RPI_BPI_E!X56+TI_RPI_PT_E!X56+TI_RPI_IT_E!X56+TI_RPI_DU_E!X56+TI_RPI_PII_E!X56</f>
        <v>0</v>
      </c>
    </row>
    <row r="57" spans="1:24" ht="11.25" customHeight="1" x14ac:dyDescent="0.2">
      <c r="A57" s="22" t="s">
        <v>101</v>
      </c>
      <c r="B57" s="23" t="s">
        <v>102</v>
      </c>
      <c r="C57" s="30">
        <f>TI_RPI_RI_E!C57+TI_RPI_BPI_E!C57+TI_RPI_PT_E!C57+TI_RPI_IT_E!C57+TI_RPI_DU_E!C57+TI_RPI_PII_E!C57</f>
        <v>0</v>
      </c>
      <c r="D57" s="30">
        <f>TI_RPI_RI_E!D57+TI_RPI_BPI_E!D57+TI_RPI_PT_E!D57+TI_RPI_IT_E!D57+TI_RPI_DU_E!D57+TI_RPI_PII_E!D57</f>
        <v>0</v>
      </c>
      <c r="E57" s="30">
        <f>TI_RPI_RI_E!E57+TI_RPI_BPI_E!E57+TI_RPI_PT_E!E57+TI_RPI_IT_E!E57+TI_RPI_DU_E!E57+TI_RPI_PII_E!E57</f>
        <v>0</v>
      </c>
      <c r="F57" s="30">
        <f>TI_RPI_RI_E!F57+TI_RPI_BPI_E!F57+TI_RPI_PT_E!F57+TI_RPI_IT_E!F57+TI_RPI_DU_E!F57+TI_RPI_PII_E!F57</f>
        <v>0</v>
      </c>
      <c r="G57" s="30">
        <f>TI_RPI_RI_E!G57+TI_RPI_BPI_E!G57+TI_RPI_PT_E!G57+TI_RPI_IT_E!G57+TI_RPI_DU_E!G57+TI_RPI_PII_E!G57</f>
        <v>0</v>
      </c>
      <c r="H57" s="30">
        <f>TI_RPI_RI_E!H57+TI_RPI_BPI_E!H57+TI_RPI_PT_E!H57+TI_RPI_IT_E!H57+TI_RPI_DU_E!H57+TI_RPI_PII_E!H57</f>
        <v>0</v>
      </c>
      <c r="I57" s="30">
        <f>TI_RPI_RI_E!I57+TI_RPI_BPI_E!I57+TI_RPI_PT_E!I57+TI_RPI_IT_E!I57+TI_RPI_DU_E!I57+TI_RPI_PII_E!I57</f>
        <v>0</v>
      </c>
      <c r="J57" s="30">
        <f>TI_RPI_RI_E!J57+TI_RPI_BPI_E!J57+TI_RPI_PT_E!J57+TI_RPI_IT_E!J57+TI_RPI_DU_E!J57+TI_RPI_PII_E!J57</f>
        <v>0</v>
      </c>
      <c r="K57" s="30">
        <f>TI_RPI_RI_E!K57+TI_RPI_BPI_E!K57+TI_RPI_PT_E!K57+TI_RPI_IT_E!K57+TI_RPI_DU_E!K57+TI_RPI_PII_E!K57</f>
        <v>0</v>
      </c>
      <c r="L57" s="30">
        <f>TI_RPI_RI_E!L57+TI_RPI_BPI_E!L57+TI_RPI_PT_E!L57+TI_RPI_IT_E!L57+TI_RPI_DU_E!L57+TI_RPI_PII_E!L57</f>
        <v>0</v>
      </c>
      <c r="M57" s="30">
        <f>TI_RPI_RI_E!M57+TI_RPI_BPI_E!M57+TI_RPI_PT_E!M57+TI_RPI_IT_E!M57+TI_RPI_DU_E!M57+TI_RPI_PII_E!M57</f>
        <v>0</v>
      </c>
      <c r="N57" s="30">
        <f>TI_RPI_RI_E!N57+TI_RPI_BPI_E!N57+TI_RPI_PT_E!N57+TI_RPI_IT_E!N57+TI_RPI_DU_E!N57+TI_RPI_PII_E!N57</f>
        <v>0</v>
      </c>
      <c r="O57" s="30">
        <f>TI_RPI_RI_E!O57+TI_RPI_BPI_E!O57+TI_RPI_PT_E!O57+TI_RPI_IT_E!O57+TI_RPI_DU_E!O57+TI_RPI_PII_E!O57</f>
        <v>0</v>
      </c>
      <c r="P57" s="30">
        <f>TI_RPI_RI_E!P57+TI_RPI_BPI_E!P57+TI_RPI_PT_E!P57+TI_RPI_IT_E!P57+TI_RPI_DU_E!P57+TI_RPI_PII_E!P57</f>
        <v>0</v>
      </c>
      <c r="Q57" s="30">
        <f>TI_RPI_RI_E!Q57+TI_RPI_BPI_E!Q57+TI_RPI_PT_E!Q57+TI_RPI_IT_E!Q57+TI_RPI_DU_E!Q57+TI_RPI_PII_E!Q57</f>
        <v>0</v>
      </c>
      <c r="R57" s="30">
        <f>TI_RPI_RI_E!R57+TI_RPI_BPI_E!R57+TI_RPI_PT_E!R57+TI_RPI_IT_E!R57+TI_RPI_DU_E!R57+TI_RPI_PII_E!R57</f>
        <v>0</v>
      </c>
      <c r="S57" s="30">
        <f>TI_RPI_RI_E!S57+TI_RPI_BPI_E!S57+TI_RPI_PT_E!S57+TI_RPI_IT_E!S57+TI_RPI_DU_E!S57+TI_RPI_PII_E!S57</f>
        <v>0</v>
      </c>
      <c r="T57" s="30">
        <f>TI_RPI_RI_E!T57+TI_RPI_BPI_E!T57+TI_RPI_PT_E!T57+TI_RPI_IT_E!T57+TI_RPI_DU_E!T57+TI_RPI_PII_E!T57</f>
        <v>0</v>
      </c>
      <c r="U57" s="30">
        <f>TI_RPI_RI_E!U57+TI_RPI_BPI_E!U57+TI_RPI_PT_E!U57+TI_RPI_IT_E!U57+TI_RPI_DU_E!U57+TI_RPI_PII_E!U57</f>
        <v>0</v>
      </c>
      <c r="V57" s="30">
        <f>TI_RPI_RI_E!V57+TI_RPI_BPI_E!V57+TI_RPI_PT_E!V57+TI_RPI_IT_E!V57+TI_RPI_DU_E!V57+TI_RPI_PII_E!V57</f>
        <v>0</v>
      </c>
      <c r="W57" s="30">
        <f>TI_RPI_RI_E!W57+TI_RPI_BPI_E!W57+TI_RPI_PT_E!W57+TI_RPI_IT_E!W57+TI_RPI_DU_E!W57+TI_RPI_PII_E!W57</f>
        <v>0</v>
      </c>
      <c r="X57" s="30">
        <f>TI_RPI_RI_E!X57+TI_RPI_BPI_E!X57+TI_RPI_PT_E!X57+TI_RPI_IT_E!X57+TI_RPI_DU_E!X57+TI_RPI_PII_E!X57</f>
        <v>0</v>
      </c>
    </row>
    <row r="58" spans="1:24" ht="11.25" customHeight="1" x14ac:dyDescent="0.2">
      <c r="A58" s="22" t="s">
        <v>103</v>
      </c>
      <c r="B58" s="23" t="s">
        <v>104</v>
      </c>
      <c r="C58" s="30">
        <f>TI_RPI_RI_E!C58+TI_RPI_BPI_E!C58+TI_RPI_PT_E!C58+TI_RPI_IT_E!C58+TI_RPI_DU_E!C58+TI_RPI_PII_E!C58</f>
        <v>0</v>
      </c>
      <c r="D58" s="30">
        <f>TI_RPI_RI_E!D58+TI_RPI_BPI_E!D58+TI_RPI_PT_E!D58+TI_RPI_IT_E!D58+TI_RPI_DU_E!D58+TI_RPI_PII_E!D58</f>
        <v>0</v>
      </c>
      <c r="E58" s="30">
        <f>TI_RPI_RI_E!E58+TI_RPI_BPI_E!E58+TI_RPI_PT_E!E58+TI_RPI_IT_E!E58+TI_RPI_DU_E!E58+TI_RPI_PII_E!E58</f>
        <v>0</v>
      </c>
      <c r="F58" s="30">
        <f>TI_RPI_RI_E!F58+TI_RPI_BPI_E!F58+TI_RPI_PT_E!F58+TI_RPI_IT_E!F58+TI_RPI_DU_E!F58+TI_RPI_PII_E!F58</f>
        <v>0</v>
      </c>
      <c r="G58" s="30">
        <f>TI_RPI_RI_E!G58+TI_RPI_BPI_E!G58+TI_RPI_PT_E!G58+TI_RPI_IT_E!G58+TI_RPI_DU_E!G58+TI_RPI_PII_E!G58</f>
        <v>0</v>
      </c>
      <c r="H58" s="30">
        <f>TI_RPI_RI_E!H58+TI_RPI_BPI_E!H58+TI_RPI_PT_E!H58+TI_RPI_IT_E!H58+TI_RPI_DU_E!H58+TI_RPI_PII_E!H58</f>
        <v>0</v>
      </c>
      <c r="I58" s="30">
        <f>TI_RPI_RI_E!I58+TI_RPI_BPI_E!I58+TI_RPI_PT_E!I58+TI_RPI_IT_E!I58+TI_RPI_DU_E!I58+TI_RPI_PII_E!I58</f>
        <v>0</v>
      </c>
      <c r="J58" s="30">
        <f>TI_RPI_RI_E!J58+TI_RPI_BPI_E!J58+TI_RPI_PT_E!J58+TI_RPI_IT_E!J58+TI_RPI_DU_E!J58+TI_RPI_PII_E!J58</f>
        <v>0</v>
      </c>
      <c r="K58" s="30">
        <f>TI_RPI_RI_E!K58+TI_RPI_BPI_E!K58+TI_RPI_PT_E!K58+TI_RPI_IT_E!K58+TI_RPI_DU_E!K58+TI_RPI_PII_E!K58</f>
        <v>0</v>
      </c>
      <c r="L58" s="30">
        <f>TI_RPI_RI_E!L58+TI_RPI_BPI_E!L58+TI_RPI_PT_E!L58+TI_RPI_IT_E!L58+TI_RPI_DU_E!L58+TI_RPI_PII_E!L58</f>
        <v>0</v>
      </c>
      <c r="M58" s="30">
        <f>TI_RPI_RI_E!M58+TI_RPI_BPI_E!M58+TI_RPI_PT_E!M58+TI_RPI_IT_E!M58+TI_RPI_DU_E!M58+TI_RPI_PII_E!M58</f>
        <v>0</v>
      </c>
      <c r="N58" s="30">
        <f>TI_RPI_RI_E!N58+TI_RPI_BPI_E!N58+TI_RPI_PT_E!N58+TI_RPI_IT_E!N58+TI_RPI_DU_E!N58+TI_RPI_PII_E!N58</f>
        <v>0</v>
      </c>
      <c r="O58" s="30">
        <f>TI_RPI_RI_E!O58+TI_RPI_BPI_E!O58+TI_RPI_PT_E!O58+TI_RPI_IT_E!O58+TI_RPI_DU_E!O58+TI_RPI_PII_E!O58</f>
        <v>0</v>
      </c>
      <c r="P58" s="30">
        <f>TI_RPI_RI_E!P58+TI_RPI_BPI_E!P58+TI_RPI_PT_E!P58+TI_RPI_IT_E!P58+TI_RPI_DU_E!P58+TI_RPI_PII_E!P58</f>
        <v>0</v>
      </c>
      <c r="Q58" s="30">
        <f>TI_RPI_RI_E!Q58+TI_RPI_BPI_E!Q58+TI_RPI_PT_E!Q58+TI_RPI_IT_E!Q58+TI_RPI_DU_E!Q58+TI_RPI_PII_E!Q58</f>
        <v>0</v>
      </c>
      <c r="R58" s="30">
        <f>TI_RPI_RI_E!R58+TI_RPI_BPI_E!R58+TI_RPI_PT_E!R58+TI_RPI_IT_E!R58+TI_RPI_DU_E!R58+TI_RPI_PII_E!R58</f>
        <v>0</v>
      </c>
      <c r="S58" s="30">
        <f>TI_RPI_RI_E!S58+TI_RPI_BPI_E!S58+TI_RPI_PT_E!S58+TI_RPI_IT_E!S58+TI_RPI_DU_E!S58+TI_RPI_PII_E!S58</f>
        <v>0</v>
      </c>
      <c r="T58" s="30">
        <f>TI_RPI_RI_E!T58+TI_RPI_BPI_E!T58+TI_RPI_PT_E!T58+TI_RPI_IT_E!T58+TI_RPI_DU_E!T58+TI_RPI_PII_E!T58</f>
        <v>0</v>
      </c>
      <c r="U58" s="30">
        <f>TI_RPI_RI_E!U58+TI_RPI_BPI_E!U58+TI_RPI_PT_E!U58+TI_RPI_IT_E!U58+TI_RPI_DU_E!U58+TI_RPI_PII_E!U58</f>
        <v>0</v>
      </c>
      <c r="V58" s="30">
        <f>TI_RPI_RI_E!V58+TI_RPI_BPI_E!V58+TI_RPI_PT_E!V58+TI_RPI_IT_E!V58+TI_RPI_DU_E!V58+TI_RPI_PII_E!V58</f>
        <v>0</v>
      </c>
      <c r="W58" s="30">
        <f>TI_RPI_RI_E!W58+TI_RPI_BPI_E!W58+TI_RPI_PT_E!W58+TI_RPI_IT_E!W58+TI_RPI_DU_E!W58+TI_RPI_PII_E!W58</f>
        <v>0</v>
      </c>
      <c r="X58" s="30">
        <f>TI_RPI_RI_E!X58+TI_RPI_BPI_E!X58+TI_RPI_PT_E!X58+TI_RPI_IT_E!X58+TI_RPI_DU_E!X58+TI_RPI_PII_E!X58</f>
        <v>0</v>
      </c>
    </row>
    <row r="59" spans="1:24" ht="11.25" customHeight="1" x14ac:dyDescent="0.2">
      <c r="A59" s="22" t="s">
        <v>105</v>
      </c>
      <c r="B59" s="23" t="s">
        <v>106</v>
      </c>
      <c r="C59" s="30">
        <f>TI_RPI_RI_E!C59+TI_RPI_BPI_E!C59+TI_RPI_PT_E!C59+TI_RPI_IT_E!C59+TI_RPI_DU_E!C59+TI_RPI_PII_E!C59</f>
        <v>0</v>
      </c>
      <c r="D59" s="30">
        <f>TI_RPI_RI_E!D59+TI_RPI_BPI_E!D59+TI_RPI_PT_E!D59+TI_RPI_IT_E!D59+TI_RPI_DU_E!D59+TI_RPI_PII_E!D59</f>
        <v>0</v>
      </c>
      <c r="E59" s="30">
        <f>TI_RPI_RI_E!E59+TI_RPI_BPI_E!E59+TI_RPI_PT_E!E59+TI_RPI_IT_E!E59+TI_RPI_DU_E!E59+TI_RPI_PII_E!E59</f>
        <v>0</v>
      </c>
      <c r="F59" s="30">
        <f>TI_RPI_RI_E!F59+TI_RPI_BPI_E!F59+TI_RPI_PT_E!F59+TI_RPI_IT_E!F59+TI_RPI_DU_E!F59+TI_RPI_PII_E!F59</f>
        <v>0</v>
      </c>
      <c r="G59" s="30">
        <f>TI_RPI_RI_E!G59+TI_RPI_BPI_E!G59+TI_RPI_PT_E!G59+TI_RPI_IT_E!G59+TI_RPI_DU_E!G59+TI_RPI_PII_E!G59</f>
        <v>0</v>
      </c>
      <c r="H59" s="30">
        <f>TI_RPI_RI_E!H59+TI_RPI_BPI_E!H59+TI_RPI_PT_E!H59+TI_RPI_IT_E!H59+TI_RPI_DU_E!H59+TI_RPI_PII_E!H59</f>
        <v>0</v>
      </c>
      <c r="I59" s="30">
        <f>TI_RPI_RI_E!I59+TI_RPI_BPI_E!I59+TI_RPI_PT_E!I59+TI_RPI_IT_E!I59+TI_RPI_DU_E!I59+TI_RPI_PII_E!I59</f>
        <v>0</v>
      </c>
      <c r="J59" s="30">
        <f>TI_RPI_RI_E!J59+TI_RPI_BPI_E!J59+TI_RPI_PT_E!J59+TI_RPI_IT_E!J59+TI_RPI_DU_E!J59+TI_RPI_PII_E!J59</f>
        <v>0</v>
      </c>
      <c r="K59" s="30">
        <f>TI_RPI_RI_E!K59+TI_RPI_BPI_E!K59+TI_RPI_PT_E!K59+TI_RPI_IT_E!K59+TI_RPI_DU_E!K59+TI_RPI_PII_E!K59</f>
        <v>0</v>
      </c>
      <c r="L59" s="30">
        <f>TI_RPI_RI_E!L59+TI_RPI_BPI_E!L59+TI_RPI_PT_E!L59+TI_RPI_IT_E!L59+TI_RPI_DU_E!L59+TI_RPI_PII_E!L59</f>
        <v>0</v>
      </c>
      <c r="M59" s="30">
        <f>TI_RPI_RI_E!M59+TI_RPI_BPI_E!M59+TI_RPI_PT_E!M59+TI_RPI_IT_E!M59+TI_RPI_DU_E!M59+TI_RPI_PII_E!M59</f>
        <v>0</v>
      </c>
      <c r="N59" s="30">
        <f>TI_RPI_RI_E!N59+TI_RPI_BPI_E!N59+TI_RPI_PT_E!N59+TI_RPI_IT_E!N59+TI_RPI_DU_E!N59+TI_RPI_PII_E!N59</f>
        <v>0</v>
      </c>
      <c r="O59" s="30">
        <f>TI_RPI_RI_E!O59+TI_RPI_BPI_E!O59+TI_RPI_PT_E!O59+TI_RPI_IT_E!O59+TI_RPI_DU_E!O59+TI_RPI_PII_E!O59</f>
        <v>0</v>
      </c>
      <c r="P59" s="30">
        <f>TI_RPI_RI_E!P59+TI_RPI_BPI_E!P59+TI_RPI_PT_E!P59+TI_RPI_IT_E!P59+TI_RPI_DU_E!P59+TI_RPI_PII_E!P59</f>
        <v>0</v>
      </c>
      <c r="Q59" s="30">
        <f>TI_RPI_RI_E!Q59+TI_RPI_BPI_E!Q59+TI_RPI_PT_E!Q59+TI_RPI_IT_E!Q59+TI_RPI_DU_E!Q59+TI_RPI_PII_E!Q59</f>
        <v>0</v>
      </c>
      <c r="R59" s="30">
        <f>TI_RPI_RI_E!R59+TI_RPI_BPI_E!R59+TI_RPI_PT_E!R59+TI_RPI_IT_E!R59+TI_RPI_DU_E!R59+TI_RPI_PII_E!R59</f>
        <v>0</v>
      </c>
      <c r="S59" s="30">
        <f>TI_RPI_RI_E!S59+TI_RPI_BPI_E!S59+TI_RPI_PT_E!S59+TI_RPI_IT_E!S59+TI_RPI_DU_E!S59+TI_RPI_PII_E!S59</f>
        <v>0</v>
      </c>
      <c r="T59" s="30">
        <f>TI_RPI_RI_E!T59+TI_RPI_BPI_E!T59+TI_RPI_PT_E!T59+TI_RPI_IT_E!T59+TI_RPI_DU_E!T59+TI_RPI_PII_E!T59</f>
        <v>0</v>
      </c>
      <c r="U59" s="30">
        <f>TI_RPI_RI_E!U59+TI_RPI_BPI_E!U59+TI_RPI_PT_E!U59+TI_RPI_IT_E!U59+TI_RPI_DU_E!U59+TI_RPI_PII_E!U59</f>
        <v>0</v>
      </c>
      <c r="V59" s="30">
        <f>TI_RPI_RI_E!V59+TI_RPI_BPI_E!V59+TI_RPI_PT_E!V59+TI_RPI_IT_E!V59+TI_RPI_DU_E!V59+TI_RPI_PII_E!V59</f>
        <v>0</v>
      </c>
      <c r="W59" s="30">
        <f>TI_RPI_RI_E!W59+TI_RPI_BPI_E!W59+TI_RPI_PT_E!W59+TI_RPI_IT_E!W59+TI_RPI_DU_E!W59+TI_RPI_PII_E!W59</f>
        <v>0</v>
      </c>
      <c r="X59" s="30">
        <f>TI_RPI_RI_E!X59+TI_RPI_BPI_E!X59+TI_RPI_PT_E!X59+TI_RPI_IT_E!X59+TI_RPI_DU_E!X59+TI_RPI_PII_E!X59</f>
        <v>0</v>
      </c>
    </row>
    <row r="60" spans="1:24" ht="11.25" customHeight="1" x14ac:dyDescent="0.2">
      <c r="A60" s="22" t="s">
        <v>107</v>
      </c>
      <c r="B60" s="23" t="s">
        <v>108</v>
      </c>
      <c r="C60" s="30">
        <f>TI_RPI_RI_E!C60+TI_RPI_BPI_E!C60+TI_RPI_PT_E!C60+TI_RPI_IT_E!C60+TI_RPI_DU_E!C60+TI_RPI_PII_E!C60</f>
        <v>0</v>
      </c>
      <c r="D60" s="30">
        <f>TI_RPI_RI_E!D60+TI_RPI_BPI_E!D60+TI_RPI_PT_E!D60+TI_RPI_IT_E!D60+TI_RPI_DU_E!D60+TI_RPI_PII_E!D60</f>
        <v>0</v>
      </c>
      <c r="E60" s="30">
        <f>TI_RPI_RI_E!E60+TI_RPI_BPI_E!E60+TI_RPI_PT_E!E60+TI_RPI_IT_E!E60+TI_RPI_DU_E!E60+TI_RPI_PII_E!E60</f>
        <v>0</v>
      </c>
      <c r="F60" s="30">
        <f>TI_RPI_RI_E!F60+TI_RPI_BPI_E!F60+TI_RPI_PT_E!F60+TI_RPI_IT_E!F60+TI_RPI_DU_E!F60+TI_RPI_PII_E!F60</f>
        <v>0</v>
      </c>
      <c r="G60" s="30">
        <f>TI_RPI_RI_E!G60+TI_RPI_BPI_E!G60+TI_RPI_PT_E!G60+TI_RPI_IT_E!G60+TI_RPI_DU_E!G60+TI_RPI_PII_E!G60</f>
        <v>0</v>
      </c>
      <c r="H60" s="30">
        <f>TI_RPI_RI_E!H60+TI_RPI_BPI_E!H60+TI_RPI_PT_E!H60+TI_RPI_IT_E!H60+TI_RPI_DU_E!H60+TI_RPI_PII_E!H60</f>
        <v>0</v>
      </c>
      <c r="I60" s="30">
        <f>TI_RPI_RI_E!I60+TI_RPI_BPI_E!I60+TI_RPI_PT_E!I60+TI_RPI_IT_E!I60+TI_RPI_DU_E!I60+TI_RPI_PII_E!I60</f>
        <v>0</v>
      </c>
      <c r="J60" s="30">
        <f>TI_RPI_RI_E!J60+TI_RPI_BPI_E!J60+TI_RPI_PT_E!J60+TI_RPI_IT_E!J60+TI_RPI_DU_E!J60+TI_RPI_PII_E!J60</f>
        <v>0</v>
      </c>
      <c r="K60" s="30">
        <f>TI_RPI_RI_E!K60+TI_RPI_BPI_E!K60+TI_RPI_PT_E!K60+TI_RPI_IT_E!K60+TI_RPI_DU_E!K60+TI_RPI_PII_E!K60</f>
        <v>0</v>
      </c>
      <c r="L60" s="30">
        <f>TI_RPI_RI_E!L60+TI_RPI_BPI_E!L60+TI_RPI_PT_E!L60+TI_RPI_IT_E!L60+TI_RPI_DU_E!L60+TI_RPI_PII_E!L60</f>
        <v>0</v>
      </c>
      <c r="M60" s="30">
        <f>TI_RPI_RI_E!M60+TI_RPI_BPI_E!M60+TI_RPI_PT_E!M60+TI_RPI_IT_E!M60+TI_RPI_DU_E!M60+TI_RPI_PII_E!M60</f>
        <v>0</v>
      </c>
      <c r="N60" s="30">
        <f>TI_RPI_RI_E!N60+TI_RPI_BPI_E!N60+TI_RPI_PT_E!N60+TI_RPI_IT_E!N60+TI_RPI_DU_E!N60+TI_RPI_PII_E!N60</f>
        <v>0</v>
      </c>
      <c r="O60" s="30">
        <f>TI_RPI_RI_E!O60+TI_RPI_BPI_E!O60+TI_RPI_PT_E!O60+TI_RPI_IT_E!O60+TI_RPI_DU_E!O60+TI_RPI_PII_E!O60</f>
        <v>0</v>
      </c>
      <c r="P60" s="30">
        <f>TI_RPI_RI_E!P60+TI_RPI_BPI_E!P60+TI_RPI_PT_E!P60+TI_RPI_IT_E!P60+TI_RPI_DU_E!P60+TI_RPI_PII_E!P60</f>
        <v>0</v>
      </c>
      <c r="Q60" s="30">
        <f>TI_RPI_RI_E!Q60+TI_RPI_BPI_E!Q60+TI_RPI_PT_E!Q60+TI_RPI_IT_E!Q60+TI_RPI_DU_E!Q60+TI_RPI_PII_E!Q60</f>
        <v>0</v>
      </c>
      <c r="R60" s="30">
        <f>TI_RPI_RI_E!R60+TI_RPI_BPI_E!R60+TI_RPI_PT_E!R60+TI_RPI_IT_E!R60+TI_RPI_DU_E!R60+TI_RPI_PII_E!R60</f>
        <v>0</v>
      </c>
      <c r="S60" s="30">
        <f>TI_RPI_RI_E!S60+TI_RPI_BPI_E!S60+TI_RPI_PT_E!S60+TI_RPI_IT_E!S60+TI_RPI_DU_E!S60+TI_RPI_PII_E!S60</f>
        <v>0</v>
      </c>
      <c r="T60" s="30">
        <f>TI_RPI_RI_E!T60+TI_RPI_BPI_E!T60+TI_RPI_PT_E!T60+TI_RPI_IT_E!T60+TI_RPI_DU_E!T60+TI_RPI_PII_E!T60</f>
        <v>0</v>
      </c>
      <c r="U60" s="30">
        <f>TI_RPI_RI_E!U60+TI_RPI_BPI_E!U60+TI_RPI_PT_E!U60+TI_RPI_IT_E!U60+TI_RPI_DU_E!U60+TI_RPI_PII_E!U60</f>
        <v>0</v>
      </c>
      <c r="V60" s="30">
        <f>TI_RPI_RI_E!V60+TI_RPI_BPI_E!V60+TI_RPI_PT_E!V60+TI_RPI_IT_E!V60+TI_RPI_DU_E!V60+TI_RPI_PII_E!V60</f>
        <v>0</v>
      </c>
      <c r="W60" s="30">
        <f>TI_RPI_RI_E!W60+TI_RPI_BPI_E!W60+TI_RPI_PT_E!W60+TI_RPI_IT_E!W60+TI_RPI_DU_E!W60+TI_RPI_PII_E!W60</f>
        <v>0</v>
      </c>
      <c r="X60" s="30">
        <f>TI_RPI_RI_E!X60+TI_RPI_BPI_E!X60+TI_RPI_PT_E!X60+TI_RPI_IT_E!X60+TI_RPI_DU_E!X60+TI_RPI_PII_E!X60</f>
        <v>0</v>
      </c>
    </row>
    <row r="61" spans="1:24" ht="11.25" customHeight="1" x14ac:dyDescent="0.2">
      <c r="A61" s="22" t="s">
        <v>109</v>
      </c>
      <c r="B61" s="23" t="s">
        <v>110</v>
      </c>
      <c r="C61" s="30">
        <f>TI_RPI_RI_E!C61+TI_RPI_BPI_E!C61+TI_RPI_PT_E!C61+TI_RPI_IT_E!C61+TI_RPI_DU_E!C61+TI_RPI_PII_E!C61</f>
        <v>0</v>
      </c>
      <c r="D61" s="30">
        <f>TI_RPI_RI_E!D61+TI_RPI_BPI_E!D61+TI_RPI_PT_E!D61+TI_RPI_IT_E!D61+TI_RPI_DU_E!D61+TI_RPI_PII_E!D61</f>
        <v>0</v>
      </c>
      <c r="E61" s="30">
        <f>TI_RPI_RI_E!E61+TI_RPI_BPI_E!E61+TI_RPI_PT_E!E61+TI_RPI_IT_E!E61+TI_RPI_DU_E!E61+TI_RPI_PII_E!E61</f>
        <v>0</v>
      </c>
      <c r="F61" s="30">
        <f>TI_RPI_RI_E!F61+TI_RPI_BPI_E!F61+TI_RPI_PT_E!F61+TI_RPI_IT_E!F61+TI_RPI_DU_E!F61+TI_RPI_PII_E!F61</f>
        <v>0</v>
      </c>
      <c r="G61" s="30">
        <f>TI_RPI_RI_E!G61+TI_RPI_BPI_E!G61+TI_RPI_PT_E!G61+TI_RPI_IT_E!G61+TI_RPI_DU_E!G61+TI_RPI_PII_E!G61</f>
        <v>0</v>
      </c>
      <c r="H61" s="30">
        <f>TI_RPI_RI_E!H61+TI_RPI_BPI_E!H61+TI_RPI_PT_E!H61+TI_RPI_IT_E!H61+TI_RPI_DU_E!H61+TI_RPI_PII_E!H61</f>
        <v>0</v>
      </c>
      <c r="I61" s="30">
        <f>TI_RPI_RI_E!I61+TI_RPI_BPI_E!I61+TI_RPI_PT_E!I61+TI_RPI_IT_E!I61+TI_RPI_DU_E!I61+TI_RPI_PII_E!I61</f>
        <v>0</v>
      </c>
      <c r="J61" s="30">
        <f>TI_RPI_RI_E!J61+TI_RPI_BPI_E!J61+TI_RPI_PT_E!J61+TI_RPI_IT_E!J61+TI_RPI_DU_E!J61+TI_RPI_PII_E!J61</f>
        <v>0</v>
      </c>
      <c r="K61" s="30">
        <f>TI_RPI_RI_E!K61+TI_RPI_BPI_E!K61+TI_RPI_PT_E!K61+TI_RPI_IT_E!K61+TI_RPI_DU_E!K61+TI_RPI_PII_E!K61</f>
        <v>0</v>
      </c>
      <c r="L61" s="30">
        <f>TI_RPI_RI_E!L61+TI_RPI_BPI_E!L61+TI_RPI_PT_E!L61+TI_RPI_IT_E!L61+TI_RPI_DU_E!L61+TI_RPI_PII_E!L61</f>
        <v>0</v>
      </c>
      <c r="M61" s="30">
        <f>TI_RPI_RI_E!M61+TI_RPI_BPI_E!M61+TI_RPI_PT_E!M61+TI_RPI_IT_E!M61+TI_RPI_DU_E!M61+TI_RPI_PII_E!M61</f>
        <v>0</v>
      </c>
      <c r="N61" s="30">
        <f>TI_RPI_RI_E!N61+TI_RPI_BPI_E!N61+TI_RPI_PT_E!N61+TI_RPI_IT_E!N61+TI_RPI_DU_E!N61+TI_RPI_PII_E!N61</f>
        <v>0</v>
      </c>
      <c r="O61" s="30">
        <f>TI_RPI_RI_E!O61+TI_RPI_BPI_E!O61+TI_RPI_PT_E!O61+TI_RPI_IT_E!O61+TI_RPI_DU_E!O61+TI_RPI_PII_E!O61</f>
        <v>0</v>
      </c>
      <c r="P61" s="30">
        <f>TI_RPI_RI_E!P61+TI_RPI_BPI_E!P61+TI_RPI_PT_E!P61+TI_RPI_IT_E!P61+TI_RPI_DU_E!P61+TI_RPI_PII_E!P61</f>
        <v>0</v>
      </c>
      <c r="Q61" s="30">
        <f>TI_RPI_RI_E!Q61+TI_RPI_BPI_E!Q61+TI_RPI_PT_E!Q61+TI_RPI_IT_E!Q61+TI_RPI_DU_E!Q61+TI_RPI_PII_E!Q61</f>
        <v>0</v>
      </c>
      <c r="R61" s="30">
        <f>TI_RPI_RI_E!R61+TI_RPI_BPI_E!R61+TI_RPI_PT_E!R61+TI_RPI_IT_E!R61+TI_RPI_DU_E!R61+TI_RPI_PII_E!R61</f>
        <v>0</v>
      </c>
      <c r="S61" s="30">
        <f>TI_RPI_RI_E!S61+TI_RPI_BPI_E!S61+TI_RPI_PT_E!S61+TI_RPI_IT_E!S61+TI_RPI_DU_E!S61+TI_RPI_PII_E!S61</f>
        <v>0</v>
      </c>
      <c r="T61" s="30">
        <f>TI_RPI_RI_E!T61+TI_RPI_BPI_E!T61+TI_RPI_PT_E!T61+TI_RPI_IT_E!T61+TI_RPI_DU_E!T61+TI_RPI_PII_E!T61</f>
        <v>0</v>
      </c>
      <c r="U61" s="30">
        <f>TI_RPI_RI_E!U61+TI_RPI_BPI_E!U61+TI_RPI_PT_E!U61+TI_RPI_IT_E!U61+TI_RPI_DU_E!U61+TI_RPI_PII_E!U61</f>
        <v>0</v>
      </c>
      <c r="V61" s="30">
        <f>TI_RPI_RI_E!V61+TI_RPI_BPI_E!V61+TI_RPI_PT_E!V61+TI_RPI_IT_E!V61+TI_RPI_DU_E!V61+TI_RPI_PII_E!V61</f>
        <v>0</v>
      </c>
      <c r="W61" s="30">
        <f>TI_RPI_RI_E!W61+TI_RPI_BPI_E!W61+TI_RPI_PT_E!W61+TI_RPI_IT_E!W61+TI_RPI_DU_E!W61+TI_RPI_PII_E!W61</f>
        <v>0</v>
      </c>
      <c r="X61" s="30">
        <f>TI_RPI_RI_E!X61+TI_RPI_BPI_E!X61+TI_RPI_PT_E!X61+TI_RPI_IT_E!X61+TI_RPI_DU_E!X61+TI_RPI_PII_E!X61</f>
        <v>0</v>
      </c>
    </row>
    <row r="62" spans="1:24" ht="11.25" customHeight="1" x14ac:dyDescent="0.2">
      <c r="A62" s="22" t="s">
        <v>111</v>
      </c>
      <c r="B62" s="23" t="s">
        <v>112</v>
      </c>
      <c r="C62" s="30">
        <f>TI_RPI_RI_E!C62+TI_RPI_BPI_E!C62+TI_RPI_PT_E!C62+TI_RPI_IT_E!C62+TI_RPI_DU_E!C62+TI_RPI_PII_E!C62</f>
        <v>0</v>
      </c>
      <c r="D62" s="30">
        <f>TI_RPI_RI_E!D62+TI_RPI_BPI_E!D62+TI_RPI_PT_E!D62+TI_RPI_IT_E!D62+TI_RPI_DU_E!D62+TI_RPI_PII_E!D62</f>
        <v>0</v>
      </c>
      <c r="E62" s="30">
        <f>TI_RPI_RI_E!E62+TI_RPI_BPI_E!E62+TI_RPI_PT_E!E62+TI_RPI_IT_E!E62+TI_RPI_DU_E!E62+TI_RPI_PII_E!E62</f>
        <v>0</v>
      </c>
      <c r="F62" s="30">
        <f>TI_RPI_RI_E!F62+TI_RPI_BPI_E!F62+TI_RPI_PT_E!F62+TI_RPI_IT_E!F62+TI_RPI_DU_E!F62+TI_RPI_PII_E!F62</f>
        <v>0</v>
      </c>
      <c r="G62" s="30">
        <f>TI_RPI_RI_E!G62+TI_RPI_BPI_E!G62+TI_RPI_PT_E!G62+TI_RPI_IT_E!G62+TI_RPI_DU_E!G62+TI_RPI_PII_E!G62</f>
        <v>0</v>
      </c>
      <c r="H62" s="30">
        <f>TI_RPI_RI_E!H62+TI_RPI_BPI_E!H62+TI_RPI_PT_E!H62+TI_RPI_IT_E!H62+TI_RPI_DU_E!H62+TI_RPI_PII_E!H62</f>
        <v>0</v>
      </c>
      <c r="I62" s="30">
        <f>TI_RPI_RI_E!I62+TI_RPI_BPI_E!I62+TI_RPI_PT_E!I62+TI_RPI_IT_E!I62+TI_RPI_DU_E!I62+TI_RPI_PII_E!I62</f>
        <v>0</v>
      </c>
      <c r="J62" s="30">
        <f>TI_RPI_RI_E!J62+TI_RPI_BPI_E!J62+TI_RPI_PT_E!J62+TI_RPI_IT_E!J62+TI_RPI_DU_E!J62+TI_RPI_PII_E!J62</f>
        <v>0</v>
      </c>
      <c r="K62" s="30">
        <f>TI_RPI_RI_E!K62+TI_RPI_BPI_E!K62+TI_RPI_PT_E!K62+TI_RPI_IT_E!K62+TI_RPI_DU_E!K62+TI_RPI_PII_E!K62</f>
        <v>0</v>
      </c>
      <c r="L62" s="30">
        <f>TI_RPI_RI_E!L62+TI_RPI_BPI_E!L62+TI_RPI_PT_E!L62+TI_RPI_IT_E!L62+TI_RPI_DU_E!L62+TI_RPI_PII_E!L62</f>
        <v>0</v>
      </c>
      <c r="M62" s="30">
        <f>TI_RPI_RI_E!M62+TI_RPI_BPI_E!M62+TI_RPI_PT_E!M62+TI_RPI_IT_E!M62+TI_RPI_DU_E!M62+TI_RPI_PII_E!M62</f>
        <v>0</v>
      </c>
      <c r="N62" s="30">
        <f>TI_RPI_RI_E!N62+TI_RPI_BPI_E!N62+TI_RPI_PT_E!N62+TI_RPI_IT_E!N62+TI_RPI_DU_E!N62+TI_RPI_PII_E!N62</f>
        <v>0</v>
      </c>
      <c r="O62" s="30">
        <f>TI_RPI_RI_E!O62+TI_RPI_BPI_E!O62+TI_RPI_PT_E!O62+TI_RPI_IT_E!O62+TI_RPI_DU_E!O62+TI_RPI_PII_E!O62</f>
        <v>0</v>
      </c>
      <c r="P62" s="30">
        <f>TI_RPI_RI_E!P62+TI_RPI_BPI_E!P62+TI_RPI_PT_E!P62+TI_RPI_IT_E!P62+TI_RPI_DU_E!P62+TI_RPI_PII_E!P62</f>
        <v>0</v>
      </c>
      <c r="Q62" s="30">
        <f>TI_RPI_RI_E!Q62+TI_RPI_BPI_E!Q62+TI_RPI_PT_E!Q62+TI_RPI_IT_E!Q62+TI_RPI_DU_E!Q62+TI_RPI_PII_E!Q62</f>
        <v>0</v>
      </c>
      <c r="R62" s="30">
        <f>TI_RPI_RI_E!R62+TI_RPI_BPI_E!R62+TI_RPI_PT_E!R62+TI_RPI_IT_E!R62+TI_RPI_DU_E!R62+TI_RPI_PII_E!R62</f>
        <v>0</v>
      </c>
      <c r="S62" s="30">
        <f>TI_RPI_RI_E!S62+TI_RPI_BPI_E!S62+TI_RPI_PT_E!S62+TI_RPI_IT_E!S62+TI_RPI_DU_E!S62+TI_RPI_PII_E!S62</f>
        <v>0</v>
      </c>
      <c r="T62" s="30">
        <f>TI_RPI_RI_E!T62+TI_RPI_BPI_E!T62+TI_RPI_PT_E!T62+TI_RPI_IT_E!T62+TI_RPI_DU_E!T62+TI_RPI_PII_E!T62</f>
        <v>0</v>
      </c>
      <c r="U62" s="30">
        <f>TI_RPI_RI_E!U62+TI_RPI_BPI_E!U62+TI_RPI_PT_E!U62+TI_RPI_IT_E!U62+TI_RPI_DU_E!U62+TI_RPI_PII_E!U62</f>
        <v>0</v>
      </c>
      <c r="V62" s="30">
        <f>TI_RPI_RI_E!V62+TI_RPI_BPI_E!V62+TI_RPI_PT_E!V62+TI_RPI_IT_E!V62+TI_RPI_DU_E!V62+TI_RPI_PII_E!V62</f>
        <v>0</v>
      </c>
      <c r="W62" s="30">
        <f>TI_RPI_RI_E!W62+TI_RPI_BPI_E!W62+TI_RPI_PT_E!W62+TI_RPI_IT_E!W62+TI_RPI_DU_E!W62+TI_RPI_PII_E!W62</f>
        <v>0</v>
      </c>
      <c r="X62" s="30">
        <f>TI_RPI_RI_E!X62+TI_RPI_BPI_E!X62+TI_RPI_PT_E!X62+TI_RPI_IT_E!X62+TI_RPI_DU_E!X62+TI_RPI_PII_E!X62</f>
        <v>0</v>
      </c>
    </row>
    <row r="63" spans="1:24" ht="11.25" customHeight="1" x14ac:dyDescent="0.2">
      <c r="A63" s="22" t="s">
        <v>113</v>
      </c>
      <c r="B63" s="23" t="s">
        <v>114</v>
      </c>
      <c r="C63" s="30">
        <f>TI_RPI_RI_E!C63+TI_RPI_BPI_E!C63+TI_RPI_PT_E!C63+TI_RPI_IT_E!C63+TI_RPI_DU_E!C63+TI_RPI_PII_E!C63</f>
        <v>0</v>
      </c>
      <c r="D63" s="30">
        <f>TI_RPI_RI_E!D63+TI_RPI_BPI_E!D63+TI_RPI_PT_E!D63+TI_RPI_IT_E!D63+TI_RPI_DU_E!D63+TI_RPI_PII_E!D63</f>
        <v>0</v>
      </c>
      <c r="E63" s="30">
        <f>TI_RPI_RI_E!E63+TI_RPI_BPI_E!E63+TI_RPI_PT_E!E63+TI_RPI_IT_E!E63+TI_RPI_DU_E!E63+TI_RPI_PII_E!E63</f>
        <v>0</v>
      </c>
      <c r="F63" s="30">
        <f>TI_RPI_RI_E!F63+TI_RPI_BPI_E!F63+TI_RPI_PT_E!F63+TI_RPI_IT_E!F63+TI_RPI_DU_E!F63+TI_RPI_PII_E!F63</f>
        <v>0</v>
      </c>
      <c r="G63" s="30">
        <f>TI_RPI_RI_E!G63+TI_RPI_BPI_E!G63+TI_RPI_PT_E!G63+TI_RPI_IT_E!G63+TI_RPI_DU_E!G63+TI_RPI_PII_E!G63</f>
        <v>0</v>
      </c>
      <c r="H63" s="30">
        <f>TI_RPI_RI_E!H63+TI_RPI_BPI_E!H63+TI_RPI_PT_E!H63+TI_RPI_IT_E!H63+TI_RPI_DU_E!H63+TI_RPI_PII_E!H63</f>
        <v>0</v>
      </c>
      <c r="I63" s="30">
        <f>TI_RPI_RI_E!I63+TI_RPI_BPI_E!I63+TI_RPI_PT_E!I63+TI_RPI_IT_E!I63+TI_RPI_DU_E!I63+TI_RPI_PII_E!I63</f>
        <v>0</v>
      </c>
      <c r="J63" s="30">
        <f>TI_RPI_RI_E!J63+TI_RPI_BPI_E!J63+TI_RPI_PT_E!J63+TI_RPI_IT_E!J63+TI_RPI_DU_E!J63+TI_RPI_PII_E!J63</f>
        <v>0</v>
      </c>
      <c r="K63" s="30">
        <f>TI_RPI_RI_E!K63+TI_RPI_BPI_E!K63+TI_RPI_PT_E!K63+TI_RPI_IT_E!K63+TI_RPI_DU_E!K63+TI_RPI_PII_E!K63</f>
        <v>0</v>
      </c>
      <c r="L63" s="30">
        <f>TI_RPI_RI_E!L63+TI_RPI_BPI_E!L63+TI_RPI_PT_E!L63+TI_RPI_IT_E!L63+TI_RPI_DU_E!L63+TI_RPI_PII_E!L63</f>
        <v>0</v>
      </c>
      <c r="M63" s="30">
        <f>TI_RPI_RI_E!M63+TI_RPI_BPI_E!M63+TI_RPI_PT_E!M63+TI_RPI_IT_E!M63+TI_RPI_DU_E!M63+TI_RPI_PII_E!M63</f>
        <v>0</v>
      </c>
      <c r="N63" s="30">
        <f>TI_RPI_RI_E!N63+TI_RPI_BPI_E!N63+TI_RPI_PT_E!N63+TI_RPI_IT_E!N63+TI_RPI_DU_E!N63+TI_RPI_PII_E!N63</f>
        <v>0</v>
      </c>
      <c r="O63" s="30">
        <f>TI_RPI_RI_E!O63+TI_RPI_BPI_E!O63+TI_RPI_PT_E!O63+TI_RPI_IT_E!O63+TI_RPI_DU_E!O63+TI_RPI_PII_E!O63</f>
        <v>0</v>
      </c>
      <c r="P63" s="30">
        <f>TI_RPI_RI_E!P63+TI_RPI_BPI_E!P63+TI_RPI_PT_E!P63+TI_RPI_IT_E!P63+TI_RPI_DU_E!P63+TI_RPI_PII_E!P63</f>
        <v>0</v>
      </c>
      <c r="Q63" s="30">
        <f>TI_RPI_RI_E!Q63+TI_RPI_BPI_E!Q63+TI_RPI_PT_E!Q63+TI_RPI_IT_E!Q63+TI_RPI_DU_E!Q63+TI_RPI_PII_E!Q63</f>
        <v>0</v>
      </c>
      <c r="R63" s="30">
        <f>TI_RPI_RI_E!R63+TI_RPI_BPI_E!R63+TI_RPI_PT_E!R63+TI_RPI_IT_E!R63+TI_RPI_DU_E!R63+TI_RPI_PII_E!R63</f>
        <v>0</v>
      </c>
      <c r="S63" s="30">
        <f>TI_RPI_RI_E!S63+TI_RPI_BPI_E!S63+TI_RPI_PT_E!S63+TI_RPI_IT_E!S63+TI_RPI_DU_E!S63+TI_RPI_PII_E!S63</f>
        <v>0</v>
      </c>
      <c r="T63" s="30">
        <f>TI_RPI_RI_E!T63+TI_RPI_BPI_E!T63+TI_RPI_PT_E!T63+TI_RPI_IT_E!T63+TI_RPI_DU_E!T63+TI_RPI_PII_E!T63</f>
        <v>0</v>
      </c>
      <c r="U63" s="30">
        <f>TI_RPI_RI_E!U63+TI_RPI_BPI_E!U63+TI_RPI_PT_E!U63+TI_RPI_IT_E!U63+TI_RPI_DU_E!U63+TI_RPI_PII_E!U63</f>
        <v>0</v>
      </c>
      <c r="V63" s="30">
        <f>TI_RPI_RI_E!V63+TI_RPI_BPI_E!V63+TI_RPI_PT_E!V63+TI_RPI_IT_E!V63+TI_RPI_DU_E!V63+TI_RPI_PII_E!V63</f>
        <v>0</v>
      </c>
      <c r="W63" s="30">
        <f>TI_RPI_RI_E!W63+TI_RPI_BPI_E!W63+TI_RPI_PT_E!W63+TI_RPI_IT_E!W63+TI_RPI_DU_E!W63+TI_RPI_PII_E!W63</f>
        <v>0</v>
      </c>
      <c r="X63" s="30">
        <f>TI_RPI_RI_E!X63+TI_RPI_BPI_E!X63+TI_RPI_PT_E!X63+TI_RPI_IT_E!X63+TI_RPI_DU_E!X63+TI_RPI_PII_E!X63</f>
        <v>0</v>
      </c>
    </row>
    <row r="64" spans="1:24" ht="11.25" customHeight="1" x14ac:dyDescent="0.2">
      <c r="A64" s="22" t="s">
        <v>115</v>
      </c>
      <c r="B64" s="23" t="s">
        <v>116</v>
      </c>
      <c r="C64" s="30">
        <f>TI_RPI_RI_E!C64+TI_RPI_BPI_E!C64+TI_RPI_PT_E!C64+TI_RPI_IT_E!C64+TI_RPI_DU_E!C64+TI_RPI_PII_E!C64</f>
        <v>0</v>
      </c>
      <c r="D64" s="30">
        <f>TI_RPI_RI_E!D64+TI_RPI_BPI_E!D64+TI_RPI_PT_E!D64+TI_RPI_IT_E!D64+TI_RPI_DU_E!D64+TI_RPI_PII_E!D64</f>
        <v>0</v>
      </c>
      <c r="E64" s="30">
        <f>TI_RPI_RI_E!E64+TI_RPI_BPI_E!E64+TI_RPI_PT_E!E64+TI_RPI_IT_E!E64+TI_RPI_DU_E!E64+TI_RPI_PII_E!E64</f>
        <v>0</v>
      </c>
      <c r="F64" s="30">
        <f>TI_RPI_RI_E!F64+TI_RPI_BPI_E!F64+TI_RPI_PT_E!F64+TI_RPI_IT_E!F64+TI_RPI_DU_E!F64+TI_RPI_PII_E!F64</f>
        <v>0</v>
      </c>
      <c r="G64" s="30">
        <f>TI_RPI_RI_E!G64+TI_RPI_BPI_E!G64+TI_RPI_PT_E!G64+TI_RPI_IT_E!G64+TI_RPI_DU_E!G64+TI_RPI_PII_E!G64</f>
        <v>0</v>
      </c>
      <c r="H64" s="30">
        <f>TI_RPI_RI_E!H64+TI_RPI_BPI_E!H64+TI_RPI_PT_E!H64+TI_RPI_IT_E!H64+TI_RPI_DU_E!H64+TI_RPI_PII_E!H64</f>
        <v>0</v>
      </c>
      <c r="I64" s="30">
        <f>TI_RPI_RI_E!I64+TI_RPI_BPI_E!I64+TI_RPI_PT_E!I64+TI_RPI_IT_E!I64+TI_RPI_DU_E!I64+TI_RPI_PII_E!I64</f>
        <v>0</v>
      </c>
      <c r="J64" s="30">
        <f>TI_RPI_RI_E!J64+TI_RPI_BPI_E!J64+TI_RPI_PT_E!J64+TI_RPI_IT_E!J64+TI_RPI_DU_E!J64+TI_RPI_PII_E!J64</f>
        <v>0</v>
      </c>
      <c r="K64" s="30">
        <f>TI_RPI_RI_E!K64+TI_RPI_BPI_E!K64+TI_RPI_PT_E!K64+TI_RPI_IT_E!K64+TI_RPI_DU_E!K64+TI_RPI_PII_E!K64</f>
        <v>0</v>
      </c>
      <c r="L64" s="30">
        <f>TI_RPI_RI_E!L64+TI_RPI_BPI_E!L64+TI_RPI_PT_E!L64+TI_RPI_IT_E!L64+TI_RPI_DU_E!L64+TI_RPI_PII_E!L64</f>
        <v>0</v>
      </c>
      <c r="M64" s="30">
        <f>TI_RPI_RI_E!M64+TI_RPI_BPI_E!M64+TI_RPI_PT_E!M64+TI_RPI_IT_E!M64+TI_RPI_DU_E!M64+TI_RPI_PII_E!M64</f>
        <v>0</v>
      </c>
      <c r="N64" s="30">
        <f>TI_RPI_RI_E!N64+TI_RPI_BPI_E!N64+TI_RPI_PT_E!N64+TI_RPI_IT_E!N64+TI_RPI_DU_E!N64+TI_RPI_PII_E!N64</f>
        <v>0</v>
      </c>
      <c r="O64" s="30">
        <f>TI_RPI_RI_E!O64+TI_RPI_BPI_E!O64+TI_RPI_PT_E!O64+TI_RPI_IT_E!O64+TI_RPI_DU_E!O64+TI_RPI_PII_E!O64</f>
        <v>0</v>
      </c>
      <c r="P64" s="30">
        <f>TI_RPI_RI_E!P64+TI_RPI_BPI_E!P64+TI_RPI_PT_E!P64+TI_RPI_IT_E!P64+TI_RPI_DU_E!P64+TI_RPI_PII_E!P64</f>
        <v>0</v>
      </c>
      <c r="Q64" s="30">
        <f>TI_RPI_RI_E!Q64+TI_RPI_BPI_E!Q64+TI_RPI_PT_E!Q64+TI_RPI_IT_E!Q64+TI_RPI_DU_E!Q64+TI_RPI_PII_E!Q64</f>
        <v>0</v>
      </c>
      <c r="R64" s="30">
        <f>TI_RPI_RI_E!R64+TI_RPI_BPI_E!R64+TI_RPI_PT_E!R64+TI_RPI_IT_E!R64+TI_RPI_DU_E!R64+TI_RPI_PII_E!R64</f>
        <v>0</v>
      </c>
      <c r="S64" s="30">
        <f>TI_RPI_RI_E!S64+TI_RPI_BPI_E!S64+TI_RPI_PT_E!S64+TI_RPI_IT_E!S64+TI_RPI_DU_E!S64+TI_RPI_PII_E!S64</f>
        <v>0</v>
      </c>
      <c r="T64" s="30">
        <f>TI_RPI_RI_E!T64+TI_RPI_BPI_E!T64+TI_RPI_PT_E!T64+TI_RPI_IT_E!T64+TI_RPI_DU_E!T64+TI_RPI_PII_E!T64</f>
        <v>0</v>
      </c>
      <c r="U64" s="30">
        <f>TI_RPI_RI_E!U64+TI_RPI_BPI_E!U64+TI_RPI_PT_E!U64+TI_RPI_IT_E!U64+TI_RPI_DU_E!U64+TI_RPI_PII_E!U64</f>
        <v>0</v>
      </c>
      <c r="V64" s="30">
        <f>TI_RPI_RI_E!V64+TI_RPI_BPI_E!V64+TI_RPI_PT_E!V64+TI_RPI_IT_E!V64+TI_RPI_DU_E!V64+TI_RPI_PII_E!V64</f>
        <v>0</v>
      </c>
      <c r="W64" s="30">
        <f>TI_RPI_RI_E!W64+TI_RPI_BPI_E!W64+TI_RPI_PT_E!W64+TI_RPI_IT_E!W64+TI_RPI_DU_E!W64+TI_RPI_PII_E!W64</f>
        <v>0</v>
      </c>
      <c r="X64" s="30">
        <f>TI_RPI_RI_E!X64+TI_RPI_BPI_E!X64+TI_RPI_PT_E!X64+TI_RPI_IT_E!X64+TI_RPI_DU_E!X64+TI_RPI_PII_E!X64</f>
        <v>0</v>
      </c>
    </row>
    <row r="65" spans="1:24" ht="11.25" customHeight="1" x14ac:dyDescent="0.2">
      <c r="A65" s="22" t="s">
        <v>117</v>
      </c>
      <c r="B65" s="23" t="s">
        <v>118</v>
      </c>
      <c r="C65" s="30">
        <f>TI_RPI_RI_E!C65+TI_RPI_BPI_E!C65+TI_RPI_PT_E!C65+TI_RPI_IT_E!C65+TI_RPI_DU_E!C65+TI_RPI_PII_E!C65</f>
        <v>0</v>
      </c>
      <c r="D65" s="30">
        <f>TI_RPI_RI_E!D65+TI_RPI_BPI_E!D65+TI_RPI_PT_E!D65+TI_RPI_IT_E!D65+TI_RPI_DU_E!D65+TI_RPI_PII_E!D65</f>
        <v>0</v>
      </c>
      <c r="E65" s="30">
        <f>TI_RPI_RI_E!E65+TI_RPI_BPI_E!E65+TI_RPI_PT_E!E65+TI_RPI_IT_E!E65+TI_RPI_DU_E!E65+TI_RPI_PII_E!E65</f>
        <v>0</v>
      </c>
      <c r="F65" s="30">
        <f>TI_RPI_RI_E!F65+TI_RPI_BPI_E!F65+TI_RPI_PT_E!F65+TI_RPI_IT_E!F65+TI_RPI_DU_E!F65+TI_RPI_PII_E!F65</f>
        <v>0</v>
      </c>
      <c r="G65" s="30">
        <f>TI_RPI_RI_E!G65+TI_RPI_BPI_E!G65+TI_RPI_PT_E!G65+TI_RPI_IT_E!G65+TI_RPI_DU_E!G65+TI_RPI_PII_E!G65</f>
        <v>0</v>
      </c>
      <c r="H65" s="30">
        <f>TI_RPI_RI_E!H65+TI_RPI_BPI_E!H65+TI_RPI_PT_E!H65+TI_RPI_IT_E!H65+TI_RPI_DU_E!H65+TI_RPI_PII_E!H65</f>
        <v>0</v>
      </c>
      <c r="I65" s="30">
        <f>TI_RPI_RI_E!I65+TI_RPI_BPI_E!I65+TI_RPI_PT_E!I65+TI_RPI_IT_E!I65+TI_RPI_DU_E!I65+TI_RPI_PII_E!I65</f>
        <v>0</v>
      </c>
      <c r="J65" s="30">
        <f>TI_RPI_RI_E!J65+TI_RPI_BPI_E!J65+TI_RPI_PT_E!J65+TI_RPI_IT_E!J65+TI_RPI_DU_E!J65+TI_RPI_PII_E!J65</f>
        <v>0</v>
      </c>
      <c r="K65" s="30">
        <f>TI_RPI_RI_E!K65+TI_RPI_BPI_E!K65+TI_RPI_PT_E!K65+TI_RPI_IT_E!K65+TI_RPI_DU_E!K65+TI_RPI_PII_E!K65</f>
        <v>0</v>
      </c>
      <c r="L65" s="30">
        <f>TI_RPI_RI_E!L65+TI_RPI_BPI_E!L65+TI_RPI_PT_E!L65+TI_RPI_IT_E!L65+TI_RPI_DU_E!L65+TI_RPI_PII_E!L65</f>
        <v>0</v>
      </c>
      <c r="M65" s="30">
        <f>TI_RPI_RI_E!M65+TI_RPI_BPI_E!M65+TI_RPI_PT_E!M65+TI_RPI_IT_E!M65+TI_RPI_DU_E!M65+TI_RPI_PII_E!M65</f>
        <v>0</v>
      </c>
      <c r="N65" s="30">
        <f>TI_RPI_RI_E!N65+TI_RPI_BPI_E!N65+TI_RPI_PT_E!N65+TI_RPI_IT_E!N65+TI_RPI_DU_E!N65+TI_RPI_PII_E!N65</f>
        <v>0</v>
      </c>
      <c r="O65" s="30">
        <f>TI_RPI_RI_E!O65+TI_RPI_BPI_E!O65+TI_RPI_PT_E!O65+TI_RPI_IT_E!O65+TI_RPI_DU_E!O65+TI_RPI_PII_E!O65</f>
        <v>0</v>
      </c>
      <c r="P65" s="30">
        <f>TI_RPI_RI_E!P65+TI_RPI_BPI_E!P65+TI_RPI_PT_E!P65+TI_RPI_IT_E!P65+TI_RPI_DU_E!P65+TI_RPI_PII_E!P65</f>
        <v>0</v>
      </c>
      <c r="Q65" s="30">
        <f>TI_RPI_RI_E!Q65+TI_RPI_BPI_E!Q65+TI_RPI_PT_E!Q65+TI_RPI_IT_E!Q65+TI_RPI_DU_E!Q65+TI_RPI_PII_E!Q65</f>
        <v>0</v>
      </c>
      <c r="R65" s="30">
        <f>TI_RPI_RI_E!R65+TI_RPI_BPI_E!R65+TI_RPI_PT_E!R65+TI_RPI_IT_E!R65+TI_RPI_DU_E!R65+TI_RPI_PII_E!R65</f>
        <v>0</v>
      </c>
      <c r="S65" s="30">
        <f>TI_RPI_RI_E!S65+TI_RPI_BPI_E!S65+TI_RPI_PT_E!S65+TI_RPI_IT_E!S65+TI_RPI_DU_E!S65+TI_RPI_PII_E!S65</f>
        <v>0</v>
      </c>
      <c r="T65" s="30">
        <f>TI_RPI_RI_E!T65+TI_RPI_BPI_E!T65+TI_RPI_PT_E!T65+TI_RPI_IT_E!T65+TI_RPI_DU_E!T65+TI_RPI_PII_E!T65</f>
        <v>0</v>
      </c>
      <c r="U65" s="30">
        <f>TI_RPI_RI_E!U65+TI_RPI_BPI_E!U65+TI_RPI_PT_E!U65+TI_RPI_IT_E!U65+TI_RPI_DU_E!U65+TI_RPI_PII_E!U65</f>
        <v>0</v>
      </c>
      <c r="V65" s="30">
        <f>TI_RPI_RI_E!V65+TI_RPI_BPI_E!V65+TI_RPI_PT_E!V65+TI_RPI_IT_E!V65+TI_RPI_DU_E!V65+TI_RPI_PII_E!V65</f>
        <v>0</v>
      </c>
      <c r="W65" s="30">
        <f>TI_RPI_RI_E!W65+TI_RPI_BPI_E!W65+TI_RPI_PT_E!W65+TI_RPI_IT_E!W65+TI_RPI_DU_E!W65+TI_RPI_PII_E!W65</f>
        <v>0</v>
      </c>
      <c r="X65" s="30">
        <f>TI_RPI_RI_E!X65+TI_RPI_BPI_E!X65+TI_RPI_PT_E!X65+TI_RPI_IT_E!X65+TI_RPI_DU_E!X65+TI_RPI_PII_E!X65</f>
        <v>0</v>
      </c>
    </row>
    <row r="66" spans="1:24" ht="11.25" customHeight="1" x14ac:dyDescent="0.2">
      <c r="A66" s="22" t="s">
        <v>119</v>
      </c>
      <c r="B66" s="23" t="s">
        <v>120</v>
      </c>
      <c r="C66" s="30">
        <f>TI_RPI_RI_E!C66+TI_RPI_BPI_E!C66+TI_RPI_PT_E!C66+TI_RPI_IT_E!C66+TI_RPI_DU_E!C66+TI_RPI_PII_E!C66</f>
        <v>0</v>
      </c>
      <c r="D66" s="30">
        <f>TI_RPI_RI_E!D66+TI_RPI_BPI_E!D66+TI_RPI_PT_E!D66+TI_RPI_IT_E!D66+TI_RPI_DU_E!D66+TI_RPI_PII_E!D66</f>
        <v>0</v>
      </c>
      <c r="E66" s="30">
        <f>TI_RPI_RI_E!E66+TI_RPI_BPI_E!E66+TI_RPI_PT_E!E66+TI_RPI_IT_E!E66+TI_RPI_DU_E!E66+TI_RPI_PII_E!E66</f>
        <v>0</v>
      </c>
      <c r="F66" s="30">
        <f>TI_RPI_RI_E!F66+TI_RPI_BPI_E!F66+TI_RPI_PT_E!F66+TI_RPI_IT_E!F66+TI_RPI_DU_E!F66+TI_RPI_PII_E!F66</f>
        <v>0</v>
      </c>
      <c r="G66" s="30">
        <f>TI_RPI_RI_E!G66+TI_RPI_BPI_E!G66+TI_RPI_PT_E!G66+TI_RPI_IT_E!G66+TI_RPI_DU_E!G66+TI_RPI_PII_E!G66</f>
        <v>0</v>
      </c>
      <c r="H66" s="30">
        <f>TI_RPI_RI_E!H66+TI_RPI_BPI_E!H66+TI_RPI_PT_E!H66+TI_RPI_IT_E!H66+TI_RPI_DU_E!H66+TI_RPI_PII_E!H66</f>
        <v>0</v>
      </c>
      <c r="I66" s="30">
        <f>TI_RPI_RI_E!I66+TI_RPI_BPI_E!I66+TI_RPI_PT_E!I66+TI_RPI_IT_E!I66+TI_RPI_DU_E!I66+TI_RPI_PII_E!I66</f>
        <v>0</v>
      </c>
      <c r="J66" s="30">
        <f>TI_RPI_RI_E!J66+TI_RPI_BPI_E!J66+TI_RPI_PT_E!J66+TI_RPI_IT_E!J66+TI_RPI_DU_E!J66+TI_RPI_PII_E!J66</f>
        <v>0</v>
      </c>
      <c r="K66" s="30">
        <f>TI_RPI_RI_E!K66+TI_RPI_BPI_E!K66+TI_RPI_PT_E!K66+TI_RPI_IT_E!K66+TI_RPI_DU_E!K66+TI_RPI_PII_E!K66</f>
        <v>0</v>
      </c>
      <c r="L66" s="30">
        <f>TI_RPI_RI_E!L66+TI_RPI_BPI_E!L66+TI_RPI_PT_E!L66+TI_RPI_IT_E!L66+TI_RPI_DU_E!L66+TI_RPI_PII_E!L66</f>
        <v>0</v>
      </c>
      <c r="M66" s="30">
        <f>TI_RPI_RI_E!M66+TI_RPI_BPI_E!M66+TI_RPI_PT_E!M66+TI_RPI_IT_E!M66+TI_RPI_DU_E!M66+TI_RPI_PII_E!M66</f>
        <v>0</v>
      </c>
      <c r="N66" s="30">
        <f>TI_RPI_RI_E!N66+TI_RPI_BPI_E!N66+TI_RPI_PT_E!N66+TI_RPI_IT_E!N66+TI_RPI_DU_E!N66+TI_RPI_PII_E!N66</f>
        <v>0</v>
      </c>
      <c r="O66" s="30">
        <f>TI_RPI_RI_E!O66+TI_RPI_BPI_E!O66+TI_RPI_PT_E!O66+TI_RPI_IT_E!O66+TI_RPI_DU_E!O66+TI_RPI_PII_E!O66</f>
        <v>0</v>
      </c>
      <c r="P66" s="30">
        <f>TI_RPI_RI_E!P66+TI_RPI_BPI_E!P66+TI_RPI_PT_E!P66+TI_RPI_IT_E!P66+TI_RPI_DU_E!P66+TI_RPI_PII_E!P66</f>
        <v>0</v>
      </c>
      <c r="Q66" s="30">
        <f>TI_RPI_RI_E!Q66+TI_RPI_BPI_E!Q66+TI_RPI_PT_E!Q66+TI_RPI_IT_E!Q66+TI_RPI_DU_E!Q66+TI_RPI_PII_E!Q66</f>
        <v>0</v>
      </c>
      <c r="R66" s="30">
        <f>TI_RPI_RI_E!R66+TI_RPI_BPI_E!R66+TI_RPI_PT_E!R66+TI_RPI_IT_E!R66+TI_RPI_DU_E!R66+TI_RPI_PII_E!R66</f>
        <v>0</v>
      </c>
      <c r="S66" s="30">
        <f>TI_RPI_RI_E!S66+TI_RPI_BPI_E!S66+TI_RPI_PT_E!S66+TI_RPI_IT_E!S66+TI_RPI_DU_E!S66+TI_RPI_PII_E!S66</f>
        <v>0</v>
      </c>
      <c r="T66" s="30">
        <f>TI_RPI_RI_E!T66+TI_RPI_BPI_E!T66+TI_RPI_PT_E!T66+TI_RPI_IT_E!T66+TI_RPI_DU_E!T66+TI_RPI_PII_E!T66</f>
        <v>0</v>
      </c>
      <c r="U66" s="30">
        <f>TI_RPI_RI_E!U66+TI_RPI_BPI_E!U66+TI_RPI_PT_E!U66+TI_RPI_IT_E!U66+TI_RPI_DU_E!U66+TI_RPI_PII_E!U66</f>
        <v>0</v>
      </c>
      <c r="V66" s="30">
        <f>TI_RPI_RI_E!V66+TI_RPI_BPI_E!V66+TI_RPI_PT_E!V66+TI_RPI_IT_E!V66+TI_RPI_DU_E!V66+TI_RPI_PII_E!V66</f>
        <v>0</v>
      </c>
      <c r="W66" s="30">
        <f>TI_RPI_RI_E!W66+TI_RPI_BPI_E!W66+TI_RPI_PT_E!W66+TI_RPI_IT_E!W66+TI_RPI_DU_E!W66+TI_RPI_PII_E!W66</f>
        <v>1.0576096302665519E-2</v>
      </c>
      <c r="X66" s="30">
        <f>TI_RPI_RI_E!X66+TI_RPI_BPI_E!X66+TI_RPI_PT_E!X66+TI_RPI_IT_E!X66+TI_RPI_DU_E!X66+TI_RPI_PII_E!X66</f>
        <v>2.808684436801375</v>
      </c>
    </row>
    <row r="67" spans="1:24" ht="11.25" customHeight="1" x14ac:dyDescent="0.2">
      <c r="A67" s="22" t="s">
        <v>121</v>
      </c>
      <c r="B67" s="23" t="s">
        <v>122</v>
      </c>
      <c r="C67" s="30">
        <f>TI_RPI_RI_E!C67+TI_RPI_BPI_E!C67+TI_RPI_PT_E!C67+TI_RPI_IT_E!C67+TI_RPI_DU_E!C67+TI_RPI_PII_E!C67</f>
        <v>0</v>
      </c>
      <c r="D67" s="30">
        <f>TI_RPI_RI_E!D67+TI_RPI_BPI_E!D67+TI_RPI_PT_E!D67+TI_RPI_IT_E!D67+TI_RPI_DU_E!D67+TI_RPI_PII_E!D67</f>
        <v>0</v>
      </c>
      <c r="E67" s="30">
        <f>TI_RPI_RI_E!E67+TI_RPI_BPI_E!E67+TI_RPI_PT_E!E67+TI_RPI_IT_E!E67+TI_RPI_DU_E!E67+TI_RPI_PII_E!E67</f>
        <v>0</v>
      </c>
      <c r="F67" s="30">
        <f>TI_RPI_RI_E!F67+TI_RPI_BPI_E!F67+TI_RPI_PT_E!F67+TI_RPI_IT_E!F67+TI_RPI_DU_E!F67+TI_RPI_PII_E!F67</f>
        <v>0</v>
      </c>
      <c r="G67" s="30">
        <f>TI_RPI_RI_E!G67+TI_RPI_BPI_E!G67+TI_RPI_PT_E!G67+TI_RPI_IT_E!G67+TI_RPI_DU_E!G67+TI_RPI_PII_E!G67</f>
        <v>0</v>
      </c>
      <c r="H67" s="30">
        <f>TI_RPI_RI_E!H67+TI_RPI_BPI_E!H67+TI_RPI_PT_E!H67+TI_RPI_IT_E!H67+TI_RPI_DU_E!H67+TI_RPI_PII_E!H67</f>
        <v>0</v>
      </c>
      <c r="I67" s="30">
        <f>TI_RPI_RI_E!I67+TI_RPI_BPI_E!I67+TI_RPI_PT_E!I67+TI_RPI_IT_E!I67+TI_RPI_DU_E!I67+TI_RPI_PII_E!I67</f>
        <v>0</v>
      </c>
      <c r="J67" s="30">
        <f>TI_RPI_RI_E!J67+TI_RPI_BPI_E!J67+TI_RPI_PT_E!J67+TI_RPI_IT_E!J67+TI_RPI_DU_E!J67+TI_RPI_PII_E!J67</f>
        <v>0</v>
      </c>
      <c r="K67" s="30">
        <f>TI_RPI_RI_E!K67+TI_RPI_BPI_E!K67+TI_RPI_PT_E!K67+TI_RPI_IT_E!K67+TI_RPI_DU_E!K67+TI_RPI_PII_E!K67</f>
        <v>0</v>
      </c>
      <c r="L67" s="30">
        <f>TI_RPI_RI_E!L67+TI_RPI_BPI_E!L67+TI_RPI_PT_E!L67+TI_RPI_IT_E!L67+TI_RPI_DU_E!L67+TI_RPI_PII_E!L67</f>
        <v>0</v>
      </c>
      <c r="M67" s="30">
        <f>TI_RPI_RI_E!M67+TI_RPI_BPI_E!M67+TI_RPI_PT_E!M67+TI_RPI_IT_E!M67+TI_RPI_DU_E!M67+TI_RPI_PII_E!M67</f>
        <v>0</v>
      </c>
      <c r="N67" s="30">
        <f>TI_RPI_RI_E!N67+TI_RPI_BPI_E!N67+TI_RPI_PT_E!N67+TI_RPI_IT_E!N67+TI_RPI_DU_E!N67+TI_RPI_PII_E!N67</f>
        <v>0</v>
      </c>
      <c r="O67" s="30">
        <f>TI_RPI_RI_E!O67+TI_RPI_BPI_E!O67+TI_RPI_PT_E!O67+TI_RPI_IT_E!O67+TI_RPI_DU_E!O67+TI_RPI_PII_E!O67</f>
        <v>0</v>
      </c>
      <c r="P67" s="30">
        <f>TI_RPI_RI_E!P67+TI_RPI_BPI_E!P67+TI_RPI_PT_E!P67+TI_RPI_IT_E!P67+TI_RPI_DU_E!P67+TI_RPI_PII_E!P67</f>
        <v>0</v>
      </c>
      <c r="Q67" s="30">
        <f>TI_RPI_RI_E!Q67+TI_RPI_BPI_E!Q67+TI_RPI_PT_E!Q67+TI_RPI_IT_E!Q67+TI_RPI_DU_E!Q67+TI_RPI_PII_E!Q67</f>
        <v>0</v>
      </c>
      <c r="R67" s="30">
        <f>TI_RPI_RI_E!R67+TI_RPI_BPI_E!R67+TI_RPI_PT_E!R67+TI_RPI_IT_E!R67+TI_RPI_DU_E!R67+TI_RPI_PII_E!R67</f>
        <v>0</v>
      </c>
      <c r="S67" s="30">
        <f>TI_RPI_RI_E!S67+TI_RPI_BPI_E!S67+TI_RPI_PT_E!S67+TI_RPI_IT_E!S67+TI_RPI_DU_E!S67+TI_RPI_PII_E!S67</f>
        <v>0</v>
      </c>
      <c r="T67" s="30">
        <f>TI_RPI_RI_E!T67+TI_RPI_BPI_E!T67+TI_RPI_PT_E!T67+TI_RPI_IT_E!T67+TI_RPI_DU_E!T67+TI_RPI_PII_E!T67</f>
        <v>0</v>
      </c>
      <c r="U67" s="30">
        <f>TI_RPI_RI_E!U67+TI_RPI_BPI_E!U67+TI_RPI_PT_E!U67+TI_RPI_IT_E!U67+TI_RPI_DU_E!U67+TI_RPI_PII_E!U67</f>
        <v>0</v>
      </c>
      <c r="V67" s="30">
        <f>TI_RPI_RI_E!V67+TI_RPI_BPI_E!V67+TI_RPI_PT_E!V67+TI_RPI_IT_E!V67+TI_RPI_DU_E!V67+TI_RPI_PII_E!V67</f>
        <v>0</v>
      </c>
      <c r="W67" s="30">
        <f>TI_RPI_RI_E!W67+TI_RPI_BPI_E!W67+TI_RPI_PT_E!W67+TI_RPI_IT_E!W67+TI_RPI_DU_E!W67+TI_RPI_PII_E!W67</f>
        <v>0</v>
      </c>
      <c r="X67" s="30">
        <f>TI_RPI_RI_E!X67+TI_RPI_BPI_E!X67+TI_RPI_PT_E!X67+TI_RPI_IT_E!X67+TI_RPI_DU_E!X67+TI_RPI_PII_E!X67</f>
        <v>0</v>
      </c>
    </row>
    <row r="68" spans="1:24" ht="11.25" customHeight="1" x14ac:dyDescent="0.2">
      <c r="A68" s="22" t="s">
        <v>123</v>
      </c>
      <c r="B68" s="23" t="s">
        <v>124</v>
      </c>
      <c r="C68" s="30">
        <f>TI_RPI_RI_E!C68+TI_RPI_BPI_E!C68+TI_RPI_PT_E!C68+TI_RPI_IT_E!C68+TI_RPI_DU_E!C68+TI_RPI_PII_E!C68</f>
        <v>0</v>
      </c>
      <c r="D68" s="30">
        <f>TI_RPI_RI_E!D68+TI_RPI_BPI_E!D68+TI_RPI_PT_E!D68+TI_RPI_IT_E!D68+TI_RPI_DU_E!D68+TI_RPI_PII_E!D68</f>
        <v>0</v>
      </c>
      <c r="E68" s="30">
        <f>TI_RPI_RI_E!E68+TI_RPI_BPI_E!E68+TI_RPI_PT_E!E68+TI_RPI_IT_E!E68+TI_RPI_DU_E!E68+TI_RPI_PII_E!E68</f>
        <v>0</v>
      </c>
      <c r="F68" s="30">
        <f>TI_RPI_RI_E!F68+TI_RPI_BPI_E!F68+TI_RPI_PT_E!F68+TI_RPI_IT_E!F68+TI_RPI_DU_E!F68+TI_RPI_PII_E!F68</f>
        <v>0</v>
      </c>
      <c r="G68" s="30">
        <f>TI_RPI_RI_E!G68+TI_RPI_BPI_E!G68+TI_RPI_PT_E!G68+TI_RPI_IT_E!G68+TI_RPI_DU_E!G68+TI_RPI_PII_E!G68</f>
        <v>0</v>
      </c>
      <c r="H68" s="30">
        <f>TI_RPI_RI_E!H68+TI_RPI_BPI_E!H68+TI_RPI_PT_E!H68+TI_RPI_IT_E!H68+TI_RPI_DU_E!H68+TI_RPI_PII_E!H68</f>
        <v>0</v>
      </c>
      <c r="I68" s="30">
        <f>TI_RPI_RI_E!I68+TI_RPI_BPI_E!I68+TI_RPI_PT_E!I68+TI_RPI_IT_E!I68+TI_RPI_DU_E!I68+TI_RPI_PII_E!I68</f>
        <v>0</v>
      </c>
      <c r="J68" s="30">
        <f>TI_RPI_RI_E!J68+TI_RPI_BPI_E!J68+TI_RPI_PT_E!J68+TI_RPI_IT_E!J68+TI_RPI_DU_E!J68+TI_RPI_PII_E!J68</f>
        <v>0</v>
      </c>
      <c r="K68" s="30">
        <f>TI_RPI_RI_E!K68+TI_RPI_BPI_E!K68+TI_RPI_PT_E!K68+TI_RPI_IT_E!K68+TI_RPI_DU_E!K68+TI_RPI_PII_E!K68</f>
        <v>0</v>
      </c>
      <c r="L68" s="30">
        <f>TI_RPI_RI_E!L68+TI_RPI_BPI_E!L68+TI_RPI_PT_E!L68+TI_RPI_IT_E!L68+TI_RPI_DU_E!L68+TI_RPI_PII_E!L68</f>
        <v>0</v>
      </c>
      <c r="M68" s="30">
        <f>TI_RPI_RI_E!M68+TI_RPI_BPI_E!M68+TI_RPI_PT_E!M68+TI_RPI_IT_E!M68+TI_RPI_DU_E!M68+TI_RPI_PII_E!M68</f>
        <v>0</v>
      </c>
      <c r="N68" s="30">
        <f>TI_RPI_RI_E!N68+TI_RPI_BPI_E!N68+TI_RPI_PT_E!N68+TI_RPI_IT_E!N68+TI_RPI_DU_E!N68+TI_RPI_PII_E!N68</f>
        <v>0</v>
      </c>
      <c r="O68" s="30">
        <f>TI_RPI_RI_E!O68+TI_RPI_BPI_E!O68+TI_RPI_PT_E!O68+TI_RPI_IT_E!O68+TI_RPI_DU_E!O68+TI_RPI_PII_E!O68</f>
        <v>0</v>
      </c>
      <c r="P68" s="30">
        <f>TI_RPI_RI_E!P68+TI_RPI_BPI_E!P68+TI_RPI_PT_E!P68+TI_RPI_IT_E!P68+TI_RPI_DU_E!P68+TI_RPI_PII_E!P68</f>
        <v>0</v>
      </c>
      <c r="Q68" s="30">
        <f>TI_RPI_RI_E!Q68+TI_RPI_BPI_E!Q68+TI_RPI_PT_E!Q68+TI_RPI_IT_E!Q68+TI_RPI_DU_E!Q68+TI_RPI_PII_E!Q68</f>
        <v>0</v>
      </c>
      <c r="R68" s="30">
        <f>TI_RPI_RI_E!R68+TI_RPI_BPI_E!R68+TI_RPI_PT_E!R68+TI_RPI_IT_E!R68+TI_RPI_DU_E!R68+TI_RPI_PII_E!R68</f>
        <v>0</v>
      </c>
      <c r="S68" s="30">
        <f>TI_RPI_RI_E!S68+TI_RPI_BPI_E!S68+TI_RPI_PT_E!S68+TI_RPI_IT_E!S68+TI_RPI_DU_E!S68+TI_RPI_PII_E!S68</f>
        <v>0</v>
      </c>
      <c r="T68" s="30">
        <f>TI_RPI_RI_E!T68+TI_RPI_BPI_E!T68+TI_RPI_PT_E!T68+TI_RPI_IT_E!T68+TI_RPI_DU_E!T68+TI_RPI_PII_E!T68</f>
        <v>0</v>
      </c>
      <c r="U68" s="30">
        <f>TI_RPI_RI_E!U68+TI_RPI_BPI_E!U68+TI_RPI_PT_E!U68+TI_RPI_IT_E!U68+TI_RPI_DU_E!U68+TI_RPI_PII_E!U68</f>
        <v>0</v>
      </c>
      <c r="V68" s="30">
        <f>TI_RPI_RI_E!V68+TI_RPI_BPI_E!V68+TI_RPI_PT_E!V68+TI_RPI_IT_E!V68+TI_RPI_DU_E!V68+TI_RPI_PII_E!V68</f>
        <v>0</v>
      </c>
      <c r="W68" s="30">
        <f>TI_RPI_RI_E!W68+TI_RPI_BPI_E!W68+TI_RPI_PT_E!W68+TI_RPI_IT_E!W68+TI_RPI_DU_E!W68+TI_RPI_PII_E!W68</f>
        <v>0</v>
      </c>
      <c r="X68" s="30">
        <f>TI_RPI_RI_E!X68+TI_RPI_BPI_E!X68+TI_RPI_PT_E!X68+TI_RPI_IT_E!X68+TI_RPI_DU_E!X68+TI_RPI_PII_E!X68</f>
        <v>0</v>
      </c>
    </row>
    <row r="69" spans="1:24" ht="11.25" customHeight="1" x14ac:dyDescent="0.2">
      <c r="A69" s="22" t="s">
        <v>125</v>
      </c>
      <c r="B69" s="23" t="s">
        <v>126</v>
      </c>
      <c r="C69" s="30">
        <f>TI_RPI_RI_E!C69+TI_RPI_BPI_E!C69+TI_RPI_PT_E!C69+TI_RPI_IT_E!C69+TI_RPI_DU_E!C69+TI_RPI_PII_E!C69</f>
        <v>0</v>
      </c>
      <c r="D69" s="30">
        <f>TI_RPI_RI_E!D69+TI_RPI_BPI_E!D69+TI_RPI_PT_E!D69+TI_RPI_IT_E!D69+TI_RPI_DU_E!D69+TI_RPI_PII_E!D69</f>
        <v>0</v>
      </c>
      <c r="E69" s="30">
        <f>TI_RPI_RI_E!E69+TI_RPI_BPI_E!E69+TI_RPI_PT_E!E69+TI_RPI_IT_E!E69+TI_RPI_DU_E!E69+TI_RPI_PII_E!E69</f>
        <v>0</v>
      </c>
      <c r="F69" s="30">
        <f>TI_RPI_RI_E!F69+TI_RPI_BPI_E!F69+TI_RPI_PT_E!F69+TI_RPI_IT_E!F69+TI_RPI_DU_E!F69+TI_RPI_PII_E!F69</f>
        <v>0</v>
      </c>
      <c r="G69" s="30">
        <f>TI_RPI_RI_E!G69+TI_RPI_BPI_E!G69+TI_RPI_PT_E!G69+TI_RPI_IT_E!G69+TI_RPI_DU_E!G69+TI_RPI_PII_E!G69</f>
        <v>0</v>
      </c>
      <c r="H69" s="30">
        <f>TI_RPI_RI_E!H69+TI_RPI_BPI_E!H69+TI_RPI_PT_E!H69+TI_RPI_IT_E!H69+TI_RPI_DU_E!H69+TI_RPI_PII_E!H69</f>
        <v>0</v>
      </c>
      <c r="I69" s="30">
        <f>TI_RPI_RI_E!I69+TI_RPI_BPI_E!I69+TI_RPI_PT_E!I69+TI_RPI_IT_E!I69+TI_RPI_DU_E!I69+TI_RPI_PII_E!I69</f>
        <v>0</v>
      </c>
      <c r="J69" s="30">
        <f>TI_RPI_RI_E!J69+TI_RPI_BPI_E!J69+TI_RPI_PT_E!J69+TI_RPI_IT_E!J69+TI_RPI_DU_E!J69+TI_RPI_PII_E!J69</f>
        <v>0</v>
      </c>
      <c r="K69" s="30">
        <f>TI_RPI_RI_E!K69+TI_RPI_BPI_E!K69+TI_RPI_PT_E!K69+TI_RPI_IT_E!K69+TI_RPI_DU_E!K69+TI_RPI_PII_E!K69</f>
        <v>0</v>
      </c>
      <c r="L69" s="30">
        <f>TI_RPI_RI_E!L69+TI_RPI_BPI_E!L69+TI_RPI_PT_E!L69+TI_RPI_IT_E!L69+TI_RPI_DU_E!L69+TI_RPI_PII_E!L69</f>
        <v>0</v>
      </c>
      <c r="M69" s="30">
        <f>TI_RPI_RI_E!M69+TI_RPI_BPI_E!M69+TI_RPI_PT_E!M69+TI_RPI_IT_E!M69+TI_RPI_DU_E!M69+TI_RPI_PII_E!M69</f>
        <v>0</v>
      </c>
      <c r="N69" s="30">
        <f>TI_RPI_RI_E!N69+TI_RPI_BPI_E!N69+TI_RPI_PT_E!N69+TI_RPI_IT_E!N69+TI_RPI_DU_E!N69+TI_RPI_PII_E!N69</f>
        <v>0</v>
      </c>
      <c r="O69" s="30">
        <f>TI_RPI_RI_E!O69+TI_RPI_BPI_E!O69+TI_RPI_PT_E!O69+TI_RPI_IT_E!O69+TI_RPI_DU_E!O69+TI_RPI_PII_E!O69</f>
        <v>0</v>
      </c>
      <c r="P69" s="30">
        <f>TI_RPI_RI_E!P69+TI_RPI_BPI_E!P69+TI_RPI_PT_E!P69+TI_RPI_IT_E!P69+TI_RPI_DU_E!P69+TI_RPI_PII_E!P69</f>
        <v>0</v>
      </c>
      <c r="Q69" s="30">
        <f>TI_RPI_RI_E!Q69+TI_RPI_BPI_E!Q69+TI_RPI_PT_E!Q69+TI_RPI_IT_E!Q69+TI_RPI_DU_E!Q69+TI_RPI_PII_E!Q69</f>
        <v>0</v>
      </c>
      <c r="R69" s="30">
        <f>TI_RPI_RI_E!R69+TI_RPI_BPI_E!R69+TI_RPI_PT_E!R69+TI_RPI_IT_E!R69+TI_RPI_DU_E!R69+TI_RPI_PII_E!R69</f>
        <v>0</v>
      </c>
      <c r="S69" s="30">
        <f>TI_RPI_RI_E!S69+TI_RPI_BPI_E!S69+TI_RPI_PT_E!S69+TI_RPI_IT_E!S69+TI_RPI_DU_E!S69+TI_RPI_PII_E!S69</f>
        <v>0</v>
      </c>
      <c r="T69" s="30">
        <f>TI_RPI_RI_E!T69+TI_RPI_BPI_E!T69+TI_RPI_PT_E!T69+TI_RPI_IT_E!T69+TI_RPI_DU_E!T69+TI_RPI_PII_E!T69</f>
        <v>0</v>
      </c>
      <c r="U69" s="30">
        <f>TI_RPI_RI_E!U69+TI_RPI_BPI_E!U69+TI_RPI_PT_E!U69+TI_RPI_IT_E!U69+TI_RPI_DU_E!U69+TI_RPI_PII_E!U69</f>
        <v>0</v>
      </c>
      <c r="V69" s="30">
        <f>TI_RPI_RI_E!V69+TI_RPI_BPI_E!V69+TI_RPI_PT_E!V69+TI_RPI_IT_E!V69+TI_RPI_DU_E!V69+TI_RPI_PII_E!V69</f>
        <v>0</v>
      </c>
      <c r="W69" s="30">
        <f>TI_RPI_RI_E!W69+TI_RPI_BPI_E!W69+TI_RPI_PT_E!W69+TI_RPI_IT_E!W69+TI_RPI_DU_E!W69+TI_RPI_PII_E!W69</f>
        <v>0</v>
      </c>
      <c r="X69" s="30">
        <f>TI_RPI_RI_E!X69+TI_RPI_BPI_E!X69+TI_RPI_PT_E!X69+TI_RPI_IT_E!X69+TI_RPI_DU_E!X69+TI_RPI_PII_E!X69</f>
        <v>0</v>
      </c>
    </row>
    <row r="70" spans="1:24" ht="11.25" customHeight="1" x14ac:dyDescent="0.2">
      <c r="A70" s="22" t="s">
        <v>127</v>
      </c>
      <c r="B70" s="23" t="s">
        <v>128</v>
      </c>
      <c r="C70" s="30">
        <f>TI_RPI_RI_E!C70+TI_RPI_BPI_E!C70+TI_RPI_PT_E!C70+TI_RPI_IT_E!C70+TI_RPI_DU_E!C70+TI_RPI_PII_E!C70</f>
        <v>0</v>
      </c>
      <c r="D70" s="30">
        <f>TI_RPI_RI_E!D70+TI_RPI_BPI_E!D70+TI_RPI_PT_E!D70+TI_RPI_IT_E!D70+TI_RPI_DU_E!D70+TI_RPI_PII_E!D70</f>
        <v>0</v>
      </c>
      <c r="E70" s="30">
        <f>TI_RPI_RI_E!E70+TI_RPI_BPI_E!E70+TI_RPI_PT_E!E70+TI_RPI_IT_E!E70+TI_RPI_DU_E!E70+TI_RPI_PII_E!E70</f>
        <v>0</v>
      </c>
      <c r="F70" s="30">
        <f>TI_RPI_RI_E!F70+TI_RPI_BPI_E!F70+TI_RPI_PT_E!F70+TI_RPI_IT_E!F70+TI_RPI_DU_E!F70+TI_RPI_PII_E!F70</f>
        <v>0</v>
      </c>
      <c r="G70" s="30">
        <f>TI_RPI_RI_E!G70+TI_RPI_BPI_E!G70+TI_RPI_PT_E!G70+TI_RPI_IT_E!G70+TI_RPI_DU_E!G70+TI_RPI_PII_E!G70</f>
        <v>0</v>
      </c>
      <c r="H70" s="30">
        <f>TI_RPI_RI_E!H70+TI_RPI_BPI_E!H70+TI_RPI_PT_E!H70+TI_RPI_IT_E!H70+TI_RPI_DU_E!H70+TI_RPI_PII_E!H70</f>
        <v>0</v>
      </c>
      <c r="I70" s="30">
        <f>TI_RPI_RI_E!I70+TI_RPI_BPI_E!I70+TI_RPI_PT_E!I70+TI_RPI_IT_E!I70+TI_RPI_DU_E!I70+TI_RPI_PII_E!I70</f>
        <v>0</v>
      </c>
      <c r="J70" s="30">
        <f>TI_RPI_RI_E!J70+TI_RPI_BPI_E!J70+TI_RPI_PT_E!J70+TI_RPI_IT_E!J70+TI_RPI_DU_E!J70+TI_RPI_PII_E!J70</f>
        <v>0</v>
      </c>
      <c r="K70" s="30">
        <f>TI_RPI_RI_E!K70+TI_RPI_BPI_E!K70+TI_RPI_PT_E!K70+TI_RPI_IT_E!K70+TI_RPI_DU_E!K70+TI_RPI_PII_E!K70</f>
        <v>0</v>
      </c>
      <c r="L70" s="30">
        <f>TI_RPI_RI_E!L70+TI_RPI_BPI_E!L70+TI_RPI_PT_E!L70+TI_RPI_IT_E!L70+TI_RPI_DU_E!L70+TI_RPI_PII_E!L70</f>
        <v>0</v>
      </c>
      <c r="M70" s="30">
        <f>TI_RPI_RI_E!M70+TI_RPI_BPI_E!M70+TI_RPI_PT_E!M70+TI_RPI_IT_E!M70+TI_RPI_DU_E!M70+TI_RPI_PII_E!M70</f>
        <v>0</v>
      </c>
      <c r="N70" s="30">
        <f>TI_RPI_RI_E!N70+TI_RPI_BPI_E!N70+TI_RPI_PT_E!N70+TI_RPI_IT_E!N70+TI_RPI_DU_E!N70+TI_RPI_PII_E!N70</f>
        <v>0</v>
      </c>
      <c r="O70" s="30">
        <f>TI_RPI_RI_E!O70+TI_RPI_BPI_E!O70+TI_RPI_PT_E!O70+TI_RPI_IT_E!O70+TI_RPI_DU_E!O70+TI_RPI_PII_E!O70</f>
        <v>0</v>
      </c>
      <c r="P70" s="30">
        <f>TI_RPI_RI_E!P70+TI_RPI_BPI_E!P70+TI_RPI_PT_E!P70+TI_RPI_IT_E!P70+TI_RPI_DU_E!P70+TI_RPI_PII_E!P70</f>
        <v>0</v>
      </c>
      <c r="Q70" s="30">
        <f>TI_RPI_RI_E!Q70+TI_RPI_BPI_E!Q70+TI_RPI_PT_E!Q70+TI_RPI_IT_E!Q70+TI_RPI_DU_E!Q70+TI_RPI_PII_E!Q70</f>
        <v>0</v>
      </c>
      <c r="R70" s="30">
        <f>TI_RPI_RI_E!R70+TI_RPI_BPI_E!R70+TI_RPI_PT_E!R70+TI_RPI_IT_E!R70+TI_RPI_DU_E!R70+TI_RPI_PII_E!R70</f>
        <v>0</v>
      </c>
      <c r="S70" s="30">
        <f>TI_RPI_RI_E!S70+TI_RPI_BPI_E!S70+TI_RPI_PT_E!S70+TI_RPI_IT_E!S70+TI_RPI_DU_E!S70+TI_RPI_PII_E!S70</f>
        <v>0</v>
      </c>
      <c r="T70" s="30">
        <f>TI_RPI_RI_E!T70+TI_RPI_BPI_E!T70+TI_RPI_PT_E!T70+TI_RPI_IT_E!T70+TI_RPI_DU_E!T70+TI_RPI_PII_E!T70</f>
        <v>0</v>
      </c>
      <c r="U70" s="30">
        <f>TI_RPI_RI_E!U70+TI_RPI_BPI_E!U70+TI_RPI_PT_E!U70+TI_RPI_IT_E!U70+TI_RPI_DU_E!U70+TI_RPI_PII_E!U70</f>
        <v>0</v>
      </c>
      <c r="V70" s="30">
        <f>TI_RPI_RI_E!V70+TI_RPI_BPI_E!V70+TI_RPI_PT_E!V70+TI_RPI_IT_E!V70+TI_RPI_DU_E!V70+TI_RPI_PII_E!V70</f>
        <v>0</v>
      </c>
      <c r="W70" s="30">
        <f>TI_RPI_RI_E!W70+TI_RPI_BPI_E!W70+TI_RPI_PT_E!W70+TI_RPI_IT_E!W70+TI_RPI_DU_E!W70+TI_RPI_PII_E!W70</f>
        <v>0</v>
      </c>
      <c r="X70" s="30">
        <f>TI_RPI_RI_E!X70+TI_RPI_BPI_E!X70+TI_RPI_PT_E!X70+TI_RPI_IT_E!X70+TI_RPI_DU_E!X70+TI_RPI_PII_E!X70</f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:W71" si="22">SUM(C72:C73)</f>
        <v>0</v>
      </c>
      <c r="D71" s="31">
        <f t="shared" si="22"/>
        <v>0</v>
      </c>
      <c r="E71" s="31">
        <f t="shared" si="22"/>
        <v>0</v>
      </c>
      <c r="F71" s="31">
        <f t="shared" si="22"/>
        <v>0</v>
      </c>
      <c r="G71" s="31">
        <f t="shared" si="22"/>
        <v>0</v>
      </c>
      <c r="H71" s="31">
        <f t="shared" si="22"/>
        <v>0</v>
      </c>
      <c r="I71" s="31">
        <f t="shared" si="22"/>
        <v>0</v>
      </c>
      <c r="J71" s="31">
        <f t="shared" si="22"/>
        <v>0</v>
      </c>
      <c r="K71" s="31">
        <f t="shared" si="22"/>
        <v>0</v>
      </c>
      <c r="L71" s="31">
        <f t="shared" si="22"/>
        <v>0</v>
      </c>
      <c r="M71" s="31">
        <f t="shared" si="22"/>
        <v>0</v>
      </c>
      <c r="N71" s="31">
        <f t="shared" si="22"/>
        <v>0</v>
      </c>
      <c r="O71" s="31">
        <f t="shared" si="22"/>
        <v>0</v>
      </c>
      <c r="P71" s="31">
        <f t="shared" si="22"/>
        <v>0</v>
      </c>
      <c r="Q71" s="31">
        <f t="shared" si="22"/>
        <v>0</v>
      </c>
      <c r="R71" s="31">
        <f t="shared" si="22"/>
        <v>0</v>
      </c>
      <c r="S71" s="31">
        <f t="shared" si="22"/>
        <v>0</v>
      </c>
      <c r="T71" s="31">
        <f t="shared" si="22"/>
        <v>0</v>
      </c>
      <c r="U71" s="31">
        <f t="shared" si="22"/>
        <v>0</v>
      </c>
      <c r="V71" s="31">
        <f t="shared" si="22"/>
        <v>0</v>
      </c>
      <c r="W71" s="31">
        <f t="shared" si="22"/>
        <v>0</v>
      </c>
      <c r="X71" s="31">
        <f t="shared" ref="X71" si="23">SUM(X72:X73)</f>
        <v>0</v>
      </c>
    </row>
    <row r="72" spans="1:24" ht="11.25" customHeight="1" x14ac:dyDescent="0.2">
      <c r="A72" s="22" t="s">
        <v>131</v>
      </c>
      <c r="B72" s="23" t="s">
        <v>132</v>
      </c>
      <c r="C72" s="30">
        <f>TI_RPI_RI_E!C72+TI_RPI_BPI_E!C72+TI_RPI_PT_E!C72+TI_RPI_IT_E!C72+TI_RPI_DU_E!C72+TI_RPI_PII_E!C72</f>
        <v>0</v>
      </c>
      <c r="D72" s="30">
        <f>TI_RPI_RI_E!D72+TI_RPI_BPI_E!D72+TI_RPI_PT_E!D72+TI_RPI_IT_E!D72+TI_RPI_DU_E!D72+TI_RPI_PII_E!D72</f>
        <v>0</v>
      </c>
      <c r="E72" s="30">
        <f>TI_RPI_RI_E!E72+TI_RPI_BPI_E!E72+TI_RPI_PT_E!E72+TI_RPI_IT_E!E72+TI_RPI_DU_E!E72+TI_RPI_PII_E!E72</f>
        <v>0</v>
      </c>
      <c r="F72" s="30">
        <f>TI_RPI_RI_E!F72+TI_RPI_BPI_E!F72+TI_RPI_PT_E!F72+TI_RPI_IT_E!F72+TI_RPI_DU_E!F72+TI_RPI_PII_E!F72</f>
        <v>0</v>
      </c>
      <c r="G72" s="30">
        <f>TI_RPI_RI_E!G72+TI_RPI_BPI_E!G72+TI_RPI_PT_E!G72+TI_RPI_IT_E!G72+TI_RPI_DU_E!G72+TI_RPI_PII_E!G72</f>
        <v>0</v>
      </c>
      <c r="H72" s="30">
        <f>TI_RPI_RI_E!H72+TI_RPI_BPI_E!H72+TI_RPI_PT_E!H72+TI_RPI_IT_E!H72+TI_RPI_DU_E!H72+TI_RPI_PII_E!H72</f>
        <v>0</v>
      </c>
      <c r="I72" s="30">
        <f>TI_RPI_RI_E!I72+TI_RPI_BPI_E!I72+TI_RPI_PT_E!I72+TI_RPI_IT_E!I72+TI_RPI_DU_E!I72+TI_RPI_PII_E!I72</f>
        <v>0</v>
      </c>
      <c r="J72" s="30">
        <f>TI_RPI_RI_E!J72+TI_RPI_BPI_E!J72+TI_RPI_PT_E!J72+TI_RPI_IT_E!J72+TI_RPI_DU_E!J72+TI_RPI_PII_E!J72</f>
        <v>0</v>
      </c>
      <c r="K72" s="30">
        <f>TI_RPI_RI_E!K72+TI_RPI_BPI_E!K72+TI_RPI_PT_E!K72+TI_RPI_IT_E!K72+TI_RPI_DU_E!K72+TI_RPI_PII_E!K72</f>
        <v>0</v>
      </c>
      <c r="L72" s="30">
        <f>TI_RPI_RI_E!L72+TI_RPI_BPI_E!L72+TI_RPI_PT_E!L72+TI_RPI_IT_E!L72+TI_RPI_DU_E!L72+TI_RPI_PII_E!L72</f>
        <v>0</v>
      </c>
      <c r="M72" s="30">
        <f>TI_RPI_RI_E!M72+TI_RPI_BPI_E!M72+TI_RPI_PT_E!M72+TI_RPI_IT_E!M72+TI_RPI_DU_E!M72+TI_RPI_PII_E!M72</f>
        <v>0</v>
      </c>
      <c r="N72" s="30">
        <f>TI_RPI_RI_E!N72+TI_RPI_BPI_E!N72+TI_RPI_PT_E!N72+TI_RPI_IT_E!N72+TI_RPI_DU_E!N72+TI_RPI_PII_E!N72</f>
        <v>0</v>
      </c>
      <c r="O72" s="30">
        <f>TI_RPI_RI_E!O72+TI_RPI_BPI_E!O72+TI_RPI_PT_E!O72+TI_RPI_IT_E!O72+TI_RPI_DU_E!O72+TI_RPI_PII_E!O72</f>
        <v>0</v>
      </c>
      <c r="P72" s="30">
        <f>TI_RPI_RI_E!P72+TI_RPI_BPI_E!P72+TI_RPI_PT_E!P72+TI_RPI_IT_E!P72+TI_RPI_DU_E!P72+TI_RPI_PII_E!P72</f>
        <v>0</v>
      </c>
      <c r="Q72" s="30">
        <f>TI_RPI_RI_E!Q72+TI_RPI_BPI_E!Q72+TI_RPI_PT_E!Q72+TI_RPI_IT_E!Q72+TI_RPI_DU_E!Q72+TI_RPI_PII_E!Q72</f>
        <v>0</v>
      </c>
      <c r="R72" s="30">
        <f>TI_RPI_RI_E!R72+TI_RPI_BPI_E!R72+TI_RPI_PT_E!R72+TI_RPI_IT_E!R72+TI_RPI_DU_E!R72+TI_RPI_PII_E!R72</f>
        <v>0</v>
      </c>
      <c r="S72" s="30">
        <f>TI_RPI_RI_E!S72+TI_RPI_BPI_E!S72+TI_RPI_PT_E!S72+TI_RPI_IT_E!S72+TI_RPI_DU_E!S72+TI_RPI_PII_E!S72</f>
        <v>0</v>
      </c>
      <c r="T72" s="30">
        <f>TI_RPI_RI_E!T72+TI_RPI_BPI_E!T72+TI_RPI_PT_E!T72+TI_RPI_IT_E!T72+TI_RPI_DU_E!T72+TI_RPI_PII_E!T72</f>
        <v>0</v>
      </c>
      <c r="U72" s="30">
        <f>TI_RPI_RI_E!U72+TI_RPI_BPI_E!U72+TI_RPI_PT_E!U72+TI_RPI_IT_E!U72+TI_RPI_DU_E!U72+TI_RPI_PII_E!U72</f>
        <v>0</v>
      </c>
      <c r="V72" s="30">
        <f>TI_RPI_RI_E!V72+TI_RPI_BPI_E!V72+TI_RPI_PT_E!V72+TI_RPI_IT_E!V72+TI_RPI_DU_E!V72+TI_RPI_PII_E!V72</f>
        <v>0</v>
      </c>
      <c r="W72" s="30">
        <f>TI_RPI_RI_E!W72+TI_RPI_BPI_E!W72+TI_RPI_PT_E!W72+TI_RPI_IT_E!W72+TI_RPI_DU_E!W72+TI_RPI_PII_E!W72</f>
        <v>0</v>
      </c>
      <c r="X72" s="30">
        <f>TI_RPI_RI_E!X72+TI_RPI_BPI_E!X72+TI_RPI_PT_E!X72+TI_RPI_IT_E!X72+TI_RPI_DU_E!X72+TI_RPI_PII_E!X72</f>
        <v>0</v>
      </c>
    </row>
    <row r="73" spans="1:24" ht="11.25" customHeight="1" x14ac:dyDescent="0.2">
      <c r="A73" s="22" t="s">
        <v>133</v>
      </c>
      <c r="B73" s="23" t="s">
        <v>134</v>
      </c>
      <c r="C73" s="30">
        <f>TI_RPI_RI_E!C73+TI_RPI_BPI_E!C73+TI_RPI_PT_E!C73+TI_RPI_IT_E!C73+TI_RPI_DU_E!C73+TI_RPI_PII_E!C73</f>
        <v>0</v>
      </c>
      <c r="D73" s="30">
        <f>TI_RPI_RI_E!D73+TI_RPI_BPI_E!D73+TI_RPI_PT_E!D73+TI_RPI_IT_E!D73+TI_RPI_DU_E!D73+TI_RPI_PII_E!D73</f>
        <v>0</v>
      </c>
      <c r="E73" s="30">
        <f>TI_RPI_RI_E!E73+TI_RPI_BPI_E!E73+TI_RPI_PT_E!E73+TI_RPI_IT_E!E73+TI_RPI_DU_E!E73+TI_RPI_PII_E!E73</f>
        <v>0</v>
      </c>
      <c r="F73" s="30">
        <f>TI_RPI_RI_E!F73+TI_RPI_BPI_E!F73+TI_RPI_PT_E!F73+TI_RPI_IT_E!F73+TI_RPI_DU_E!F73+TI_RPI_PII_E!F73</f>
        <v>0</v>
      </c>
      <c r="G73" s="30">
        <f>TI_RPI_RI_E!G73+TI_RPI_BPI_E!G73+TI_RPI_PT_E!G73+TI_RPI_IT_E!G73+TI_RPI_DU_E!G73+TI_RPI_PII_E!G73</f>
        <v>0</v>
      </c>
      <c r="H73" s="30">
        <f>TI_RPI_RI_E!H73+TI_RPI_BPI_E!H73+TI_RPI_PT_E!H73+TI_RPI_IT_E!H73+TI_RPI_DU_E!H73+TI_RPI_PII_E!H73</f>
        <v>0</v>
      </c>
      <c r="I73" s="30">
        <f>TI_RPI_RI_E!I73+TI_RPI_BPI_E!I73+TI_RPI_PT_E!I73+TI_RPI_IT_E!I73+TI_RPI_DU_E!I73+TI_RPI_PII_E!I73</f>
        <v>0</v>
      </c>
      <c r="J73" s="30">
        <f>TI_RPI_RI_E!J73+TI_RPI_BPI_E!J73+TI_RPI_PT_E!J73+TI_RPI_IT_E!J73+TI_RPI_DU_E!J73+TI_RPI_PII_E!J73</f>
        <v>0</v>
      </c>
      <c r="K73" s="30">
        <f>TI_RPI_RI_E!K73+TI_RPI_BPI_E!K73+TI_RPI_PT_E!K73+TI_RPI_IT_E!K73+TI_RPI_DU_E!K73+TI_RPI_PII_E!K73</f>
        <v>0</v>
      </c>
      <c r="L73" s="30">
        <f>TI_RPI_RI_E!L73+TI_RPI_BPI_E!L73+TI_RPI_PT_E!L73+TI_RPI_IT_E!L73+TI_RPI_DU_E!L73+TI_RPI_PII_E!L73</f>
        <v>0</v>
      </c>
      <c r="M73" s="30">
        <f>TI_RPI_RI_E!M73+TI_RPI_BPI_E!M73+TI_RPI_PT_E!M73+TI_RPI_IT_E!M73+TI_RPI_DU_E!M73+TI_RPI_PII_E!M73</f>
        <v>0</v>
      </c>
      <c r="N73" s="30">
        <f>TI_RPI_RI_E!N73+TI_RPI_BPI_E!N73+TI_RPI_PT_E!N73+TI_RPI_IT_E!N73+TI_RPI_DU_E!N73+TI_RPI_PII_E!N73</f>
        <v>0</v>
      </c>
      <c r="O73" s="30">
        <f>TI_RPI_RI_E!O73+TI_RPI_BPI_E!O73+TI_RPI_PT_E!O73+TI_RPI_IT_E!O73+TI_RPI_DU_E!O73+TI_RPI_PII_E!O73</f>
        <v>0</v>
      </c>
      <c r="P73" s="30">
        <f>TI_RPI_RI_E!P73+TI_RPI_BPI_E!P73+TI_RPI_PT_E!P73+TI_RPI_IT_E!P73+TI_RPI_DU_E!P73+TI_RPI_PII_E!P73</f>
        <v>0</v>
      </c>
      <c r="Q73" s="30">
        <f>TI_RPI_RI_E!Q73+TI_RPI_BPI_E!Q73+TI_RPI_PT_E!Q73+TI_RPI_IT_E!Q73+TI_RPI_DU_E!Q73+TI_RPI_PII_E!Q73</f>
        <v>0</v>
      </c>
      <c r="R73" s="30">
        <f>TI_RPI_RI_E!R73+TI_RPI_BPI_E!R73+TI_RPI_PT_E!R73+TI_RPI_IT_E!R73+TI_RPI_DU_E!R73+TI_RPI_PII_E!R73</f>
        <v>0</v>
      </c>
      <c r="S73" s="30">
        <f>TI_RPI_RI_E!S73+TI_RPI_BPI_E!S73+TI_RPI_PT_E!S73+TI_RPI_IT_E!S73+TI_RPI_DU_E!S73+TI_RPI_PII_E!S73</f>
        <v>0</v>
      </c>
      <c r="T73" s="30">
        <f>TI_RPI_RI_E!T73+TI_RPI_BPI_E!T73+TI_RPI_PT_E!T73+TI_RPI_IT_E!T73+TI_RPI_DU_E!T73+TI_RPI_PII_E!T73</f>
        <v>0</v>
      </c>
      <c r="U73" s="30">
        <f>TI_RPI_RI_E!U73+TI_RPI_BPI_E!U73+TI_RPI_PT_E!U73+TI_RPI_IT_E!U73+TI_RPI_DU_E!U73+TI_RPI_PII_E!U73</f>
        <v>0</v>
      </c>
      <c r="V73" s="30">
        <f>TI_RPI_RI_E!V73+TI_RPI_BPI_E!V73+TI_RPI_PT_E!V73+TI_RPI_IT_E!V73+TI_RPI_DU_E!V73+TI_RPI_PII_E!V73</f>
        <v>0</v>
      </c>
      <c r="W73" s="30">
        <f>TI_RPI_RI_E!W73+TI_RPI_BPI_E!W73+TI_RPI_PT_E!W73+TI_RPI_IT_E!W73+TI_RPI_DU_E!W73+TI_RPI_PII_E!W73</f>
        <v>0</v>
      </c>
      <c r="X73" s="30">
        <f>TI_RPI_RI_E!X73+TI_RPI_BPI_E!X73+TI_RPI_PT_E!X73+TI_RPI_IT_E!X73+TI_RPI_DU_E!X73+TI_RPI_PII_E!X73</f>
        <v>0</v>
      </c>
    </row>
    <row r="74" spans="1:24" ht="11.25" customHeight="1" x14ac:dyDescent="0.2">
      <c r="A74" s="24" t="s">
        <v>135</v>
      </c>
      <c r="B74" s="25" t="s">
        <v>136</v>
      </c>
      <c r="C74" s="31">
        <f>TI_RPI_RI_E!C74+TI_RPI_BPI_E!C74+TI_RPI_PT_E!C74+TI_RPI_IT_E!C74+TI_RPI_DU_E!C74+TI_RPI_PII_E!C74</f>
        <v>0</v>
      </c>
      <c r="D74" s="31">
        <f>TI_RPI_RI_E!D74+TI_RPI_BPI_E!D74+TI_RPI_PT_E!D74+TI_RPI_IT_E!D74+TI_RPI_DU_E!D74+TI_RPI_PII_E!D74</f>
        <v>0</v>
      </c>
      <c r="E74" s="31">
        <f>TI_RPI_RI_E!E74+TI_RPI_BPI_E!E74+TI_RPI_PT_E!E74+TI_RPI_IT_E!E74+TI_RPI_DU_E!E74+TI_RPI_PII_E!E74</f>
        <v>0</v>
      </c>
      <c r="F74" s="31">
        <f>TI_RPI_RI_E!F74+TI_RPI_BPI_E!F74+TI_RPI_PT_E!F74+TI_RPI_IT_E!F74+TI_RPI_DU_E!F74+TI_RPI_PII_E!F74</f>
        <v>0</v>
      </c>
      <c r="G74" s="31">
        <f>TI_RPI_RI_E!G74+TI_RPI_BPI_E!G74+TI_RPI_PT_E!G74+TI_RPI_IT_E!G74+TI_RPI_DU_E!G74+TI_RPI_PII_E!G74</f>
        <v>0</v>
      </c>
      <c r="H74" s="31">
        <f>TI_RPI_RI_E!H74+TI_RPI_BPI_E!H74+TI_RPI_PT_E!H74+TI_RPI_IT_E!H74+TI_RPI_DU_E!H74+TI_RPI_PII_E!H74</f>
        <v>0</v>
      </c>
      <c r="I74" s="31">
        <f>TI_RPI_RI_E!I74+TI_RPI_BPI_E!I74+TI_RPI_PT_E!I74+TI_RPI_IT_E!I74+TI_RPI_DU_E!I74+TI_RPI_PII_E!I74</f>
        <v>0</v>
      </c>
      <c r="J74" s="31">
        <f>TI_RPI_RI_E!J74+TI_RPI_BPI_E!J74+TI_RPI_PT_E!J74+TI_RPI_IT_E!J74+TI_RPI_DU_E!J74+TI_RPI_PII_E!J74</f>
        <v>0</v>
      </c>
      <c r="K74" s="31">
        <f>TI_RPI_RI_E!K74+TI_RPI_BPI_E!K74+TI_RPI_PT_E!K74+TI_RPI_IT_E!K74+TI_RPI_DU_E!K74+TI_RPI_PII_E!K74</f>
        <v>0</v>
      </c>
      <c r="L74" s="31">
        <f>TI_RPI_RI_E!L74+TI_RPI_BPI_E!L74+TI_RPI_PT_E!L74+TI_RPI_IT_E!L74+TI_RPI_DU_E!L74+TI_RPI_PII_E!L74</f>
        <v>0</v>
      </c>
      <c r="M74" s="31">
        <f>TI_RPI_RI_E!M74+TI_RPI_BPI_E!M74+TI_RPI_PT_E!M74+TI_RPI_IT_E!M74+TI_RPI_DU_E!M74+TI_RPI_PII_E!M74</f>
        <v>0</v>
      </c>
      <c r="N74" s="31">
        <f>TI_RPI_RI_E!N74+TI_RPI_BPI_E!N74+TI_RPI_PT_E!N74+TI_RPI_IT_E!N74+TI_RPI_DU_E!N74+TI_RPI_PII_E!N74</f>
        <v>0</v>
      </c>
      <c r="O74" s="31">
        <f>TI_RPI_RI_E!O74+TI_RPI_BPI_E!O74+TI_RPI_PT_E!O74+TI_RPI_IT_E!O74+TI_RPI_DU_E!O74+TI_RPI_PII_E!O74</f>
        <v>0</v>
      </c>
      <c r="P74" s="31">
        <f>TI_RPI_RI_E!P74+TI_RPI_BPI_E!P74+TI_RPI_PT_E!P74+TI_RPI_IT_E!P74+TI_RPI_DU_E!P74+TI_RPI_PII_E!P74</f>
        <v>0</v>
      </c>
      <c r="Q74" s="31">
        <f>TI_RPI_RI_E!Q74+TI_RPI_BPI_E!Q74+TI_RPI_PT_E!Q74+TI_RPI_IT_E!Q74+TI_RPI_DU_E!Q74+TI_RPI_PII_E!Q74</f>
        <v>0</v>
      </c>
      <c r="R74" s="31">
        <f>TI_RPI_RI_E!R74+TI_RPI_BPI_E!R74+TI_RPI_PT_E!R74+TI_RPI_IT_E!R74+TI_RPI_DU_E!R74+TI_RPI_PII_E!R74</f>
        <v>0</v>
      </c>
      <c r="S74" s="31">
        <f>TI_RPI_RI_E!S74+TI_RPI_BPI_E!S74+TI_RPI_PT_E!S74+TI_RPI_IT_E!S74+TI_RPI_DU_E!S74+TI_RPI_PII_E!S74</f>
        <v>0</v>
      </c>
      <c r="T74" s="31">
        <f>TI_RPI_RI_E!T74+TI_RPI_BPI_E!T74+TI_RPI_PT_E!T74+TI_RPI_IT_E!T74+TI_RPI_DU_E!T74+TI_RPI_PII_E!T74</f>
        <v>0</v>
      </c>
      <c r="U74" s="31">
        <f>TI_RPI_RI_E!U74+TI_RPI_BPI_E!U74+TI_RPI_PT_E!U74+TI_RPI_IT_E!U74+TI_RPI_DU_E!U74+TI_RPI_PII_E!U74</f>
        <v>0</v>
      </c>
      <c r="V74" s="31">
        <f>TI_RPI_RI_E!V74+TI_RPI_BPI_E!V74+TI_RPI_PT_E!V74+TI_RPI_IT_E!V74+TI_RPI_DU_E!V74+TI_RPI_PII_E!V74</f>
        <v>0</v>
      </c>
      <c r="W74" s="31">
        <f>TI_RPI_RI_E!W74+TI_RPI_BPI_E!W74+TI_RPI_PT_E!W74+TI_RPI_IT_E!W74+TI_RPI_DU_E!W74+TI_RPI_PII_E!W74</f>
        <v>0</v>
      </c>
      <c r="X74" s="31">
        <f>TI_RPI_RI_E!X74+TI_RPI_BPI_E!X74+TI_RPI_PT_E!X74+TI_RPI_IT_E!X74+TI_RPI_DU_E!X74+TI_RPI_PII_E!X74</f>
        <v>0</v>
      </c>
    </row>
    <row r="75" spans="1:24" ht="11.25" customHeight="1" x14ac:dyDescent="0.2">
      <c r="A75" s="24" t="s">
        <v>137</v>
      </c>
      <c r="B75" s="25" t="s">
        <v>138</v>
      </c>
      <c r="C75" s="31">
        <f>TI_RPI_RI_E!C75+TI_RPI_BPI_E!C75+TI_RPI_PT_E!C75+TI_RPI_IT_E!C75+TI_RPI_DU_E!C75+TI_RPI_PII_E!C75</f>
        <v>0</v>
      </c>
      <c r="D75" s="31">
        <f>TI_RPI_RI_E!D75+TI_RPI_BPI_E!D75+TI_RPI_PT_E!D75+TI_RPI_IT_E!D75+TI_RPI_DU_E!D75+TI_RPI_PII_E!D75</f>
        <v>0</v>
      </c>
      <c r="E75" s="31">
        <f>TI_RPI_RI_E!E75+TI_RPI_BPI_E!E75+TI_RPI_PT_E!E75+TI_RPI_IT_E!E75+TI_RPI_DU_E!E75+TI_RPI_PII_E!E75</f>
        <v>0</v>
      </c>
      <c r="F75" s="31">
        <f>TI_RPI_RI_E!F75+TI_RPI_BPI_E!F75+TI_RPI_PT_E!F75+TI_RPI_IT_E!F75+TI_RPI_DU_E!F75+TI_RPI_PII_E!F75</f>
        <v>0</v>
      </c>
      <c r="G75" s="31">
        <f>TI_RPI_RI_E!G75+TI_RPI_BPI_E!G75+TI_RPI_PT_E!G75+TI_RPI_IT_E!G75+TI_RPI_DU_E!G75+TI_RPI_PII_E!G75</f>
        <v>0</v>
      </c>
      <c r="H75" s="31">
        <f>TI_RPI_RI_E!H75+TI_RPI_BPI_E!H75+TI_RPI_PT_E!H75+TI_RPI_IT_E!H75+TI_RPI_DU_E!H75+TI_RPI_PII_E!H75</f>
        <v>0</v>
      </c>
      <c r="I75" s="31">
        <f>TI_RPI_RI_E!I75+TI_RPI_BPI_E!I75+TI_RPI_PT_E!I75+TI_RPI_IT_E!I75+TI_RPI_DU_E!I75+TI_RPI_PII_E!I75</f>
        <v>0</v>
      </c>
      <c r="J75" s="31">
        <f>TI_RPI_RI_E!J75+TI_RPI_BPI_E!J75+TI_RPI_PT_E!J75+TI_RPI_IT_E!J75+TI_RPI_DU_E!J75+TI_RPI_PII_E!J75</f>
        <v>0</v>
      </c>
      <c r="K75" s="31">
        <f>TI_RPI_RI_E!K75+TI_RPI_BPI_E!K75+TI_RPI_PT_E!K75+TI_RPI_IT_E!K75+TI_RPI_DU_E!K75+TI_RPI_PII_E!K75</f>
        <v>0</v>
      </c>
      <c r="L75" s="31">
        <f>TI_RPI_RI_E!L75+TI_RPI_BPI_E!L75+TI_RPI_PT_E!L75+TI_RPI_IT_E!L75+TI_RPI_DU_E!L75+TI_RPI_PII_E!L75</f>
        <v>0</v>
      </c>
      <c r="M75" s="31">
        <f>TI_RPI_RI_E!M75+TI_RPI_BPI_E!M75+TI_RPI_PT_E!M75+TI_RPI_IT_E!M75+TI_RPI_DU_E!M75+TI_RPI_PII_E!M75</f>
        <v>0</v>
      </c>
      <c r="N75" s="31">
        <f>TI_RPI_RI_E!N75+TI_RPI_BPI_E!N75+TI_RPI_PT_E!N75+TI_RPI_IT_E!N75+TI_RPI_DU_E!N75+TI_RPI_PII_E!N75</f>
        <v>0</v>
      </c>
      <c r="O75" s="31">
        <f>TI_RPI_RI_E!O75+TI_RPI_BPI_E!O75+TI_RPI_PT_E!O75+TI_RPI_IT_E!O75+TI_RPI_DU_E!O75+TI_RPI_PII_E!O75</f>
        <v>0</v>
      </c>
      <c r="P75" s="31">
        <f>TI_RPI_RI_E!P75+TI_RPI_BPI_E!P75+TI_RPI_PT_E!P75+TI_RPI_IT_E!P75+TI_RPI_DU_E!P75+TI_RPI_PII_E!P75</f>
        <v>0</v>
      </c>
      <c r="Q75" s="31">
        <f>TI_RPI_RI_E!Q75+TI_RPI_BPI_E!Q75+TI_RPI_PT_E!Q75+TI_RPI_IT_E!Q75+TI_RPI_DU_E!Q75+TI_RPI_PII_E!Q75</f>
        <v>0</v>
      </c>
      <c r="R75" s="31">
        <f>TI_RPI_RI_E!R75+TI_RPI_BPI_E!R75+TI_RPI_PT_E!R75+TI_RPI_IT_E!R75+TI_RPI_DU_E!R75+TI_RPI_PII_E!R75</f>
        <v>0</v>
      </c>
      <c r="S75" s="31">
        <f>TI_RPI_RI_E!S75+TI_RPI_BPI_E!S75+TI_RPI_PT_E!S75+TI_RPI_IT_E!S75+TI_RPI_DU_E!S75+TI_RPI_PII_E!S75</f>
        <v>0</v>
      </c>
      <c r="T75" s="31">
        <f>TI_RPI_RI_E!T75+TI_RPI_BPI_E!T75+TI_RPI_PT_E!T75+TI_RPI_IT_E!T75+TI_RPI_DU_E!T75+TI_RPI_PII_E!T75</f>
        <v>0</v>
      </c>
      <c r="U75" s="31">
        <f>TI_RPI_RI_E!U75+TI_RPI_BPI_E!U75+TI_RPI_PT_E!U75+TI_RPI_IT_E!U75+TI_RPI_DU_E!U75+TI_RPI_PII_E!U75</f>
        <v>0</v>
      </c>
      <c r="V75" s="31">
        <f>TI_RPI_RI_E!V75+TI_RPI_BPI_E!V75+TI_RPI_PT_E!V75+TI_RPI_IT_E!V75+TI_RPI_DU_E!V75+TI_RPI_PII_E!V75</f>
        <v>0</v>
      </c>
      <c r="W75" s="31">
        <f>TI_RPI_RI_E!W75+TI_RPI_BPI_E!W75+TI_RPI_PT_E!W75+TI_RPI_IT_E!W75+TI_RPI_DU_E!W75+TI_RPI_PII_E!W75</f>
        <v>0</v>
      </c>
      <c r="X75" s="31">
        <f>TI_RPI_RI_E!X75+TI_RPI_BPI_E!X75+TI_RPI_PT_E!X75+TI_RPI_IT_E!X75+TI_RPI_DU_E!X75+TI_RPI_PII_E!X75</f>
        <v>0</v>
      </c>
    </row>
    <row r="76" spans="1:24" ht="11.25" customHeight="1" x14ac:dyDescent="0.2">
      <c r="A76" s="26" t="s">
        <v>139</v>
      </c>
      <c r="B76" s="27" t="s">
        <v>140</v>
      </c>
      <c r="C76" s="32">
        <f>TI_RPI_RI_E!C76+TI_RPI_BPI_E!C76+TI_RPI_PT_E!C76+TI_RPI_IT_E!C76+TI_RPI_DU_E!C76+TI_RPI_PII_E!C76</f>
        <v>0</v>
      </c>
      <c r="D76" s="32">
        <f>TI_RPI_RI_E!D76+TI_RPI_BPI_E!D76+TI_RPI_PT_E!D76+TI_RPI_IT_E!D76+TI_RPI_DU_E!D76+TI_RPI_PII_E!D76</f>
        <v>0</v>
      </c>
      <c r="E76" s="32">
        <f>TI_RPI_RI_E!E76+TI_RPI_BPI_E!E76+TI_RPI_PT_E!E76+TI_RPI_IT_E!E76+TI_RPI_DU_E!E76+TI_RPI_PII_E!E76</f>
        <v>0</v>
      </c>
      <c r="F76" s="32">
        <f>TI_RPI_RI_E!F76+TI_RPI_BPI_E!F76+TI_RPI_PT_E!F76+TI_RPI_IT_E!F76+TI_RPI_DU_E!F76+TI_RPI_PII_E!F76</f>
        <v>0</v>
      </c>
      <c r="G76" s="32">
        <f>TI_RPI_RI_E!G76+TI_RPI_BPI_E!G76+TI_RPI_PT_E!G76+TI_RPI_IT_E!G76+TI_RPI_DU_E!G76+TI_RPI_PII_E!G76</f>
        <v>0</v>
      </c>
      <c r="H76" s="32">
        <f>TI_RPI_RI_E!H76+TI_RPI_BPI_E!H76+TI_RPI_PT_E!H76+TI_RPI_IT_E!H76+TI_RPI_DU_E!H76+TI_RPI_PII_E!H76</f>
        <v>0</v>
      </c>
      <c r="I76" s="32">
        <f>TI_RPI_RI_E!I76+TI_RPI_BPI_E!I76+TI_RPI_PT_E!I76+TI_RPI_IT_E!I76+TI_RPI_DU_E!I76+TI_RPI_PII_E!I76</f>
        <v>0</v>
      </c>
      <c r="J76" s="32">
        <f>TI_RPI_RI_E!J76+TI_RPI_BPI_E!J76+TI_RPI_PT_E!J76+TI_RPI_IT_E!J76+TI_RPI_DU_E!J76+TI_RPI_PII_E!J76</f>
        <v>0</v>
      </c>
      <c r="K76" s="32">
        <f>TI_RPI_RI_E!K76+TI_RPI_BPI_E!K76+TI_RPI_PT_E!K76+TI_RPI_IT_E!K76+TI_RPI_DU_E!K76+TI_RPI_PII_E!K76</f>
        <v>0</v>
      </c>
      <c r="L76" s="32">
        <f>TI_RPI_RI_E!L76+TI_RPI_BPI_E!L76+TI_RPI_PT_E!L76+TI_RPI_IT_E!L76+TI_RPI_DU_E!L76+TI_RPI_PII_E!L76</f>
        <v>0</v>
      </c>
      <c r="M76" s="32">
        <f>TI_RPI_RI_E!M76+TI_RPI_BPI_E!M76+TI_RPI_PT_E!M76+TI_RPI_IT_E!M76+TI_RPI_DU_E!M76+TI_RPI_PII_E!M76</f>
        <v>0</v>
      </c>
      <c r="N76" s="32">
        <f>TI_RPI_RI_E!N76+TI_RPI_BPI_E!N76+TI_RPI_PT_E!N76+TI_RPI_IT_E!N76+TI_RPI_DU_E!N76+TI_RPI_PII_E!N76</f>
        <v>0</v>
      </c>
      <c r="O76" s="32">
        <f>TI_RPI_RI_E!O76+TI_RPI_BPI_E!O76+TI_RPI_PT_E!O76+TI_RPI_IT_E!O76+TI_RPI_DU_E!O76+TI_RPI_PII_E!O76</f>
        <v>0</v>
      </c>
      <c r="P76" s="32">
        <f>TI_RPI_RI_E!P76+TI_RPI_BPI_E!P76+TI_RPI_PT_E!P76+TI_RPI_IT_E!P76+TI_RPI_DU_E!P76+TI_RPI_PII_E!P76</f>
        <v>0</v>
      </c>
      <c r="Q76" s="32">
        <f>TI_RPI_RI_E!Q76+TI_RPI_BPI_E!Q76+TI_RPI_PT_E!Q76+TI_RPI_IT_E!Q76+TI_RPI_DU_E!Q76+TI_RPI_PII_E!Q76</f>
        <v>0</v>
      </c>
      <c r="R76" s="32">
        <f>TI_RPI_RI_E!R76+TI_RPI_BPI_E!R76+TI_RPI_PT_E!R76+TI_RPI_IT_E!R76+TI_RPI_DU_E!R76+TI_RPI_PII_E!R76</f>
        <v>0</v>
      </c>
      <c r="S76" s="32">
        <f>TI_RPI_RI_E!S76+TI_RPI_BPI_E!S76+TI_RPI_PT_E!S76+TI_RPI_IT_E!S76+TI_RPI_DU_E!S76+TI_RPI_PII_E!S76</f>
        <v>0</v>
      </c>
      <c r="T76" s="32">
        <f>TI_RPI_RI_E!T76+TI_RPI_BPI_E!T76+TI_RPI_PT_E!T76+TI_RPI_IT_E!T76+TI_RPI_DU_E!T76+TI_RPI_PII_E!T76</f>
        <v>0</v>
      </c>
      <c r="U76" s="32">
        <f>TI_RPI_RI_E!U76+TI_RPI_BPI_E!U76+TI_RPI_PT_E!U76+TI_RPI_IT_E!U76+TI_RPI_DU_E!U76+TI_RPI_PII_E!U76</f>
        <v>0</v>
      </c>
      <c r="V76" s="32">
        <f>TI_RPI_RI_E!V76+TI_RPI_BPI_E!V76+TI_RPI_PT_E!V76+TI_RPI_IT_E!V76+TI_RPI_DU_E!V76+TI_RPI_PII_E!V76</f>
        <v>0</v>
      </c>
      <c r="W76" s="32">
        <f>TI_RPI_RI_E!W76+TI_RPI_BPI_E!W76+TI_RPI_PT_E!W76+TI_RPI_IT_E!W76+TI_RPI_DU_E!W76+TI_RPI_PII_E!W76</f>
        <v>0</v>
      </c>
      <c r="X76" s="32">
        <f>TI_RPI_RI_E!X76+TI_RPI_BPI_E!X76+TI_RPI_PT_E!X76+TI_RPI_IT_E!X76+TI_RPI_DU_E!X76+TI_RPI_PII_E!X76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212</v>
      </c>
      <c r="B1" s="7" t="s">
        <v>318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623669.44789337891</v>
      </c>
      <c r="D2" s="28">
        <f t="shared" ref="D2" si="1">SUM(D3,D17,D22,D25,D26,D51,D52,D71,D74,D75,D76)</f>
        <v>626320.99303525372</v>
      </c>
      <c r="E2" s="28">
        <f t="shared" ref="E2" si="2">SUM(E3,E17,E22,E25,E26,E51,E52,E71,E74,E75,E76)</f>
        <v>620043.88779019751</v>
      </c>
      <c r="F2" s="28">
        <f t="shared" ref="F2" si="3">SUM(F3,F17,F22,F25,F26,F51,F52,F71,F74,F75,F76)</f>
        <v>633314.65322441969</v>
      </c>
      <c r="G2" s="28">
        <f t="shared" ref="G2" si="4">SUM(G3,G17,G22,G25,G26,G51,G52,G71,G74,G75,G76)</f>
        <v>644612.66603611363</v>
      </c>
      <c r="H2" s="28">
        <f t="shared" ref="H2" si="5">SUM(H3,H17,H22,H25,H26,H51,H52,H71,H74,H75,H76)</f>
        <v>646854.49690455722</v>
      </c>
      <c r="I2" s="28">
        <f t="shared" ref="I2" si="6">SUM(I3,I17,I22,I25,I26,I51,I52,I71,I74,I75,I76)</f>
        <v>648954.00378331891</v>
      </c>
      <c r="J2" s="28">
        <f t="shared" ref="J2" si="7">SUM(J3,J17,J22,J25,J26,J51,J52,J71,J74,J75,J76)</f>
        <v>641859.52846087702</v>
      </c>
      <c r="K2" s="28">
        <f t="shared" ref="K2" si="8">SUM(K3,K17,K22,K25,K26,K51,K52,K71,K74,K75,K76)</f>
        <v>639920.46122098039</v>
      </c>
      <c r="L2" s="28">
        <f t="shared" ref="L2" si="9">SUM(L3,L17,L22,L25,L26,L51,L52,L71,L74,L75,L76)</f>
        <v>595604.92519346508</v>
      </c>
      <c r="M2" s="28">
        <f t="shared" ref="M2" si="10">SUM(M3,M17,M22,M25,M26,M51,M52,M71,M74,M75,M76)</f>
        <v>591123.86113499582</v>
      </c>
      <c r="N2" s="28">
        <f t="shared" ref="N2" si="11">SUM(N3,N17,N22,N25,N26,N51,N52,N71,N74,N75,N76)</f>
        <v>577395.81435941521</v>
      </c>
      <c r="O2" s="28">
        <f t="shared" ref="O2" si="12">SUM(O3,O17,O22,O25,O26,O51,O52,O71,O74,O75,O76)</f>
        <v>577768.87446259672</v>
      </c>
      <c r="P2" s="28">
        <f t="shared" ref="P2" si="13">SUM(P3,P17,P22,P25,P26,P51,P52,P71,P74,P75,P76)</f>
        <v>553522.34746345645</v>
      </c>
      <c r="Q2" s="28">
        <f t="shared" ref="Q2" si="14">SUM(Q3,Q17,Q22,Q25,Q26,Q51,Q52,Q71,Q74,Q75,Q76)</f>
        <v>556552.97386070504</v>
      </c>
      <c r="R2" s="28">
        <f t="shared" ref="R2" si="15">SUM(R3,R17,R22,R25,R26,R51,R52,R71,R74,R75,R76)</f>
        <v>583480.36981943238</v>
      </c>
      <c r="S2" s="28">
        <f t="shared" ref="S2" si="16">SUM(S3,S17,S22,S25,S26,S51,S52,S71,S74,S75,S76)</f>
        <v>583099.18942390359</v>
      </c>
      <c r="T2" s="28">
        <f t="shared" ref="T2" si="17">SUM(T3,T17,T22,T25,T26,T51,T52,T71,T74,T75,T76)</f>
        <v>594920.25262252777</v>
      </c>
      <c r="U2" s="28">
        <f t="shared" ref="U2" si="18">SUM(U3,U17,U22,U25,U26,U51,U52,U71,U74,U75,U76)</f>
        <v>587311.26775580388</v>
      </c>
      <c r="V2" s="28">
        <f t="shared" ref="V2" si="19">SUM(V3,V17,V22,V25,V26,V51,V52,V71,V74,V75,V76)</f>
        <v>577317.21367153898</v>
      </c>
      <c r="W2" s="28">
        <f t="shared" ref="W2:X2" si="20">SUM(W3,W17,W22,W25,W26,W51,W52,W71,W74,W75,W76)</f>
        <v>509068.19097162504</v>
      </c>
      <c r="X2" s="28">
        <f t="shared" si="20"/>
        <v>525567.90249355102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21">SUM(C4,C8,C11)</f>
        <v>0</v>
      </c>
      <c r="D3" s="29">
        <f t="shared" ref="D3" si="22">SUM(D4,D8,D11)</f>
        <v>0</v>
      </c>
      <c r="E3" s="29">
        <f t="shared" ref="E3" si="23">SUM(E4,E8,E11)</f>
        <v>0</v>
      </c>
      <c r="F3" s="29">
        <f t="shared" ref="F3" si="24">SUM(F4,F8,F11)</f>
        <v>0</v>
      </c>
      <c r="G3" s="29">
        <f t="shared" ref="G3" si="25">SUM(G4,G8,G11)</f>
        <v>0</v>
      </c>
      <c r="H3" s="29">
        <f t="shared" ref="H3" si="26">SUM(H4,H8,H11)</f>
        <v>0</v>
      </c>
      <c r="I3" s="29">
        <f t="shared" ref="I3" si="27">SUM(I4,I8,I11)</f>
        <v>0</v>
      </c>
      <c r="J3" s="29">
        <f t="shared" ref="J3" si="28">SUM(J4,J8,J11)</f>
        <v>0</v>
      </c>
      <c r="K3" s="29">
        <f t="shared" ref="K3" si="29">SUM(K4,K8,K11)</f>
        <v>0</v>
      </c>
      <c r="L3" s="29">
        <f t="shared" ref="L3" si="30">SUM(L4,L8,L11)</f>
        <v>0</v>
      </c>
      <c r="M3" s="29">
        <f t="shared" ref="M3" si="31">SUM(M4,M8,M11)</f>
        <v>0</v>
      </c>
      <c r="N3" s="29">
        <f t="shared" ref="N3" si="32">SUM(N4,N8,N11)</f>
        <v>0</v>
      </c>
      <c r="O3" s="29">
        <f t="shared" ref="O3" si="33">SUM(O4,O8,O11)</f>
        <v>0</v>
      </c>
      <c r="P3" s="29">
        <f t="shared" ref="P3" si="34">SUM(P4,P8,P11)</f>
        <v>0</v>
      </c>
      <c r="Q3" s="29">
        <f t="shared" ref="Q3" si="35">SUM(Q4,Q8,Q11)</f>
        <v>0</v>
      </c>
      <c r="R3" s="29">
        <f t="shared" ref="R3" si="36">SUM(R4,R8,R11)</f>
        <v>0</v>
      </c>
      <c r="S3" s="29">
        <f t="shared" ref="S3" si="37">SUM(S4,S8,S11)</f>
        <v>0</v>
      </c>
      <c r="T3" s="29">
        <f t="shared" ref="T3" si="38">SUM(T4,T8,T11)</f>
        <v>0</v>
      </c>
      <c r="U3" s="29">
        <f t="shared" ref="U3" si="39">SUM(U4,U8,U11)</f>
        <v>0</v>
      </c>
      <c r="V3" s="29">
        <f t="shared" ref="V3" si="40">SUM(V4,V8,V11)</f>
        <v>0</v>
      </c>
      <c r="W3" s="29">
        <f t="shared" ref="W3:X3" si="41">SUM(W4,W8,W11)</f>
        <v>0</v>
      </c>
      <c r="X3" s="29">
        <f t="shared" si="41"/>
        <v>0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42">SUM(C5:C7)</f>
        <v>0</v>
      </c>
      <c r="D4" s="42">
        <f t="shared" ref="D4" si="43">SUM(D5:D7)</f>
        <v>0</v>
      </c>
      <c r="E4" s="42">
        <f t="shared" ref="E4" si="44">SUM(E5:E7)</f>
        <v>0</v>
      </c>
      <c r="F4" s="42">
        <f t="shared" ref="F4" si="45">SUM(F5:F7)</f>
        <v>0</v>
      </c>
      <c r="G4" s="42">
        <f t="shared" ref="G4" si="46">SUM(G5:G7)</f>
        <v>0</v>
      </c>
      <c r="H4" s="42">
        <f t="shared" ref="H4" si="47">SUM(H5:H7)</f>
        <v>0</v>
      </c>
      <c r="I4" s="42">
        <f t="shared" ref="I4" si="48">SUM(I5:I7)</f>
        <v>0</v>
      </c>
      <c r="J4" s="42">
        <f t="shared" ref="J4" si="49">SUM(J5:J7)</f>
        <v>0</v>
      </c>
      <c r="K4" s="42">
        <f t="shared" ref="K4" si="50">SUM(K5:K7)</f>
        <v>0</v>
      </c>
      <c r="L4" s="42">
        <f t="shared" ref="L4" si="51">SUM(L5:L7)</f>
        <v>0</v>
      </c>
      <c r="M4" s="42">
        <f t="shared" ref="M4" si="52">SUM(M5:M7)</f>
        <v>0</v>
      </c>
      <c r="N4" s="42">
        <f t="shared" ref="N4" si="53">SUM(N5:N7)</f>
        <v>0</v>
      </c>
      <c r="O4" s="42">
        <f t="shared" ref="O4" si="54">SUM(O5:O7)</f>
        <v>0</v>
      </c>
      <c r="P4" s="42">
        <f t="shared" ref="P4" si="55">SUM(P5:P7)</f>
        <v>0</v>
      </c>
      <c r="Q4" s="42">
        <f t="shared" ref="Q4" si="56">SUM(Q5:Q7)</f>
        <v>0</v>
      </c>
      <c r="R4" s="42">
        <f t="shared" ref="R4" si="57">SUM(R5:R7)</f>
        <v>0</v>
      </c>
      <c r="S4" s="42">
        <f t="shared" ref="S4" si="58">SUM(S5:S7)</f>
        <v>0</v>
      </c>
      <c r="T4" s="42">
        <f t="shared" ref="T4" si="59">SUM(T5:T7)</f>
        <v>0</v>
      </c>
      <c r="U4" s="42">
        <f t="shared" ref="U4" si="60">SUM(U5:U7)</f>
        <v>0</v>
      </c>
      <c r="V4" s="42">
        <f t="shared" ref="V4" si="61">SUM(V5:V7)</f>
        <v>0</v>
      </c>
      <c r="W4" s="42">
        <f t="shared" ref="W4:X4" si="62">SUM(W5:W7)</f>
        <v>0</v>
      </c>
      <c r="X4" s="42">
        <f t="shared" si="62"/>
        <v>0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>
        <v>0</v>
      </c>
      <c r="W5" s="30">
        <v>0</v>
      </c>
      <c r="X5" s="30">
        <v>0</v>
      </c>
    </row>
    <row r="6" spans="1:24" ht="11.25" customHeight="1" x14ac:dyDescent="0.2">
      <c r="A6" s="39" t="s">
        <v>7</v>
      </c>
      <c r="B6" s="23" t="s">
        <v>8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</row>
    <row r="7" spans="1:24" ht="11.25" customHeight="1" x14ac:dyDescent="0.2">
      <c r="A7" s="39" t="s">
        <v>9</v>
      </c>
      <c r="B7" s="23" t="s">
        <v>10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</row>
    <row r="8" spans="1:24" ht="11.25" customHeight="1" x14ac:dyDescent="0.2">
      <c r="A8" s="40" t="s">
        <v>343</v>
      </c>
      <c r="B8" s="41" t="s">
        <v>344</v>
      </c>
      <c r="C8" s="42">
        <f t="shared" ref="C8" si="63">SUM(C9:C10)</f>
        <v>0</v>
      </c>
      <c r="D8" s="42">
        <f t="shared" ref="D8" si="64">SUM(D9:D10)</f>
        <v>0</v>
      </c>
      <c r="E8" s="42">
        <f t="shared" ref="E8" si="65">SUM(E9:E10)</f>
        <v>0</v>
      </c>
      <c r="F8" s="42">
        <f t="shared" ref="F8" si="66">SUM(F9:F10)</f>
        <v>0</v>
      </c>
      <c r="G8" s="42">
        <f t="shared" ref="G8" si="67">SUM(G9:G10)</f>
        <v>0</v>
      </c>
      <c r="H8" s="42">
        <f t="shared" ref="H8" si="68">SUM(H9:H10)</f>
        <v>0</v>
      </c>
      <c r="I8" s="42">
        <f t="shared" ref="I8" si="69">SUM(I9:I10)</f>
        <v>0</v>
      </c>
      <c r="J8" s="42">
        <f t="shared" ref="J8" si="70">SUM(J9:J10)</f>
        <v>0</v>
      </c>
      <c r="K8" s="42">
        <f t="shared" ref="K8" si="71">SUM(K9:K10)</f>
        <v>0</v>
      </c>
      <c r="L8" s="42">
        <f t="shared" ref="L8" si="72">SUM(L9:L10)</f>
        <v>0</v>
      </c>
      <c r="M8" s="42">
        <f t="shared" ref="M8" si="73">SUM(M9:M10)</f>
        <v>0</v>
      </c>
      <c r="N8" s="42">
        <f t="shared" ref="N8" si="74">SUM(N9:N10)</f>
        <v>0</v>
      </c>
      <c r="O8" s="42">
        <f t="shared" ref="O8" si="75">SUM(O9:O10)</f>
        <v>0</v>
      </c>
      <c r="P8" s="42">
        <f t="shared" ref="P8" si="76">SUM(P9:P10)</f>
        <v>0</v>
      </c>
      <c r="Q8" s="42">
        <f t="shared" ref="Q8" si="77">SUM(Q9:Q10)</f>
        <v>0</v>
      </c>
      <c r="R8" s="42">
        <f t="shared" ref="R8" si="78">SUM(R9:R10)</f>
        <v>0</v>
      </c>
      <c r="S8" s="42">
        <f t="shared" ref="S8" si="79">SUM(S9:S10)</f>
        <v>0</v>
      </c>
      <c r="T8" s="42">
        <f t="shared" ref="T8" si="80">SUM(T9:T10)</f>
        <v>0</v>
      </c>
      <c r="U8" s="42">
        <f t="shared" ref="U8" si="81">SUM(U9:U10)</f>
        <v>0</v>
      </c>
      <c r="V8" s="42">
        <f t="shared" ref="V8" si="82">SUM(V9:V10)</f>
        <v>0</v>
      </c>
      <c r="W8" s="42">
        <f t="shared" ref="W8:X8" si="83">SUM(W9:W10)</f>
        <v>0</v>
      </c>
      <c r="X8" s="42">
        <f t="shared" si="83"/>
        <v>0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" si="84">SUM(C12:C16)</f>
        <v>0</v>
      </c>
      <c r="D11" s="42">
        <f t="shared" ref="D11" si="85">SUM(D12:D16)</f>
        <v>0</v>
      </c>
      <c r="E11" s="42">
        <f t="shared" ref="E11" si="86">SUM(E12:E16)</f>
        <v>0</v>
      </c>
      <c r="F11" s="42">
        <f t="shared" ref="F11" si="87">SUM(F12:F16)</f>
        <v>0</v>
      </c>
      <c r="G11" s="42">
        <f t="shared" ref="G11" si="88">SUM(G12:G16)</f>
        <v>0</v>
      </c>
      <c r="H11" s="42">
        <f t="shared" ref="H11" si="89">SUM(H12:H16)</f>
        <v>0</v>
      </c>
      <c r="I11" s="42">
        <f t="shared" ref="I11" si="90">SUM(I12:I16)</f>
        <v>0</v>
      </c>
      <c r="J11" s="42">
        <f t="shared" ref="J11" si="91">SUM(J12:J16)</f>
        <v>0</v>
      </c>
      <c r="K11" s="42">
        <f t="shared" ref="K11" si="92">SUM(K12:K16)</f>
        <v>0</v>
      </c>
      <c r="L11" s="42">
        <f t="shared" ref="L11" si="93">SUM(L12:L16)</f>
        <v>0</v>
      </c>
      <c r="M11" s="42">
        <f t="shared" ref="M11" si="94">SUM(M12:M16)</f>
        <v>0</v>
      </c>
      <c r="N11" s="42">
        <f t="shared" ref="N11" si="95">SUM(N12:N16)</f>
        <v>0</v>
      </c>
      <c r="O11" s="42">
        <f t="shared" ref="O11" si="96">SUM(O12:O16)</f>
        <v>0</v>
      </c>
      <c r="P11" s="42">
        <f t="shared" ref="P11" si="97">SUM(P12:P16)</f>
        <v>0</v>
      </c>
      <c r="Q11" s="42">
        <f t="shared" ref="Q11" si="98">SUM(Q12:Q16)</f>
        <v>0</v>
      </c>
      <c r="R11" s="42">
        <f t="shared" ref="R11" si="99">SUM(R12:R16)</f>
        <v>0</v>
      </c>
      <c r="S11" s="42">
        <f t="shared" ref="S11" si="100">SUM(S12:S16)</f>
        <v>0</v>
      </c>
      <c r="T11" s="42">
        <f t="shared" ref="T11" si="101">SUM(T12:T16)</f>
        <v>0</v>
      </c>
      <c r="U11" s="42">
        <f t="shared" ref="U11" si="102">SUM(U12:U16)</f>
        <v>0</v>
      </c>
      <c r="V11" s="42">
        <f t="shared" ref="V11" si="103">SUM(V12:V16)</f>
        <v>0</v>
      </c>
      <c r="W11" s="42">
        <f t="shared" ref="W11:X11" si="104">SUM(W12:W16)</f>
        <v>0</v>
      </c>
      <c r="X11" s="42">
        <f t="shared" si="104"/>
        <v>0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</row>
    <row r="13" spans="1:24" ht="11.25" customHeight="1" x14ac:dyDescent="0.2">
      <c r="A13" s="39" t="s">
        <v>17</v>
      </c>
      <c r="B13" s="23" t="s">
        <v>18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" si="105">SUM(C18:C21)</f>
        <v>0</v>
      </c>
      <c r="D17" s="31">
        <f t="shared" ref="D17" si="106">SUM(D18:D21)</f>
        <v>0</v>
      </c>
      <c r="E17" s="31">
        <f t="shared" ref="E17" si="107">SUM(E18:E21)</f>
        <v>0</v>
      </c>
      <c r="F17" s="31">
        <f t="shared" ref="F17" si="108">SUM(F18:F21)</f>
        <v>0</v>
      </c>
      <c r="G17" s="31">
        <f t="shared" ref="G17" si="109">SUM(G18:G21)</f>
        <v>0</v>
      </c>
      <c r="H17" s="31">
        <f t="shared" ref="H17" si="110">SUM(H18:H21)</f>
        <v>0</v>
      </c>
      <c r="I17" s="31">
        <f t="shared" ref="I17" si="111">SUM(I18:I21)</f>
        <v>0</v>
      </c>
      <c r="J17" s="31">
        <f t="shared" ref="J17" si="112">SUM(J18:J21)</f>
        <v>0</v>
      </c>
      <c r="K17" s="31">
        <f t="shared" ref="K17" si="113">SUM(K18:K21)</f>
        <v>0</v>
      </c>
      <c r="L17" s="31">
        <f t="shared" ref="L17" si="114">SUM(L18:L21)</f>
        <v>0</v>
      </c>
      <c r="M17" s="31">
        <f t="shared" ref="M17" si="115">SUM(M18:M21)</f>
        <v>0</v>
      </c>
      <c r="N17" s="31">
        <f t="shared" ref="N17" si="116">SUM(N18:N21)</f>
        <v>0</v>
      </c>
      <c r="O17" s="31">
        <f t="shared" ref="O17" si="117">SUM(O18:O21)</f>
        <v>0</v>
      </c>
      <c r="P17" s="31">
        <f t="shared" ref="P17" si="118">SUM(P18:P21)</f>
        <v>0</v>
      </c>
      <c r="Q17" s="31">
        <f t="shared" ref="Q17" si="119">SUM(Q18:Q21)</f>
        <v>0</v>
      </c>
      <c r="R17" s="31">
        <f t="shared" ref="R17" si="120">SUM(R18:R21)</f>
        <v>0</v>
      </c>
      <c r="S17" s="31">
        <f t="shared" ref="S17" si="121">SUM(S18:S21)</f>
        <v>0</v>
      </c>
      <c r="T17" s="31">
        <f t="shared" ref="T17" si="122">SUM(T18:T21)</f>
        <v>0</v>
      </c>
      <c r="U17" s="31">
        <f t="shared" ref="U17" si="123">SUM(U18:U21)</f>
        <v>0</v>
      </c>
      <c r="V17" s="31">
        <f t="shared" ref="V17" si="124">SUM(V18:V21)</f>
        <v>0</v>
      </c>
      <c r="W17" s="31">
        <f t="shared" ref="W17:X17" si="125">SUM(W18:W21)</f>
        <v>0</v>
      </c>
      <c r="X17" s="31">
        <f t="shared" si="125"/>
        <v>0</v>
      </c>
    </row>
    <row r="18" spans="1:24" ht="11.25" customHeight="1" x14ac:dyDescent="0.2">
      <c r="A18" s="22" t="s">
        <v>27</v>
      </c>
      <c r="B18" s="23" t="s">
        <v>28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" si="126">SUM(C23:C24)</f>
        <v>0</v>
      </c>
      <c r="D22" s="31">
        <f t="shared" ref="D22" si="127">SUM(D23:D24)</f>
        <v>0</v>
      </c>
      <c r="E22" s="31">
        <f t="shared" ref="E22" si="128">SUM(E23:E24)</f>
        <v>0</v>
      </c>
      <c r="F22" s="31">
        <f t="shared" ref="F22" si="129">SUM(F23:F24)</f>
        <v>0</v>
      </c>
      <c r="G22" s="31">
        <f t="shared" ref="G22" si="130">SUM(G23:G24)</f>
        <v>0</v>
      </c>
      <c r="H22" s="31">
        <f t="shared" ref="H22" si="131">SUM(H23:H24)</f>
        <v>0</v>
      </c>
      <c r="I22" s="31">
        <f t="shared" ref="I22" si="132">SUM(I23:I24)</f>
        <v>0</v>
      </c>
      <c r="J22" s="31">
        <f t="shared" ref="J22" si="133">SUM(J23:J24)</f>
        <v>0</v>
      </c>
      <c r="K22" s="31">
        <f t="shared" ref="K22" si="134">SUM(K23:K24)</f>
        <v>0</v>
      </c>
      <c r="L22" s="31">
        <f t="shared" ref="L22" si="135">SUM(L23:L24)</f>
        <v>0</v>
      </c>
      <c r="M22" s="31">
        <f t="shared" ref="M22" si="136">SUM(M23:M24)</f>
        <v>0</v>
      </c>
      <c r="N22" s="31">
        <f t="shared" ref="N22" si="137">SUM(N23:N24)</f>
        <v>0</v>
      </c>
      <c r="O22" s="31">
        <f t="shared" ref="O22" si="138">SUM(O23:O24)</f>
        <v>0</v>
      </c>
      <c r="P22" s="31">
        <f t="shared" ref="P22" si="139">SUM(P23:P24)</f>
        <v>0</v>
      </c>
      <c r="Q22" s="31">
        <f t="shared" ref="Q22" si="140">SUM(Q23:Q24)</f>
        <v>0</v>
      </c>
      <c r="R22" s="31">
        <f t="shared" ref="R22" si="141">SUM(R23:R24)</f>
        <v>0</v>
      </c>
      <c r="S22" s="31">
        <f t="shared" ref="S22" si="142">SUM(S23:S24)</f>
        <v>0</v>
      </c>
      <c r="T22" s="31">
        <f t="shared" ref="T22" si="143">SUM(T23:T24)</f>
        <v>0</v>
      </c>
      <c r="U22" s="31">
        <f t="shared" ref="U22" si="144">SUM(U23:U24)</f>
        <v>0</v>
      </c>
      <c r="V22" s="31">
        <f t="shared" ref="V22" si="145">SUM(V23:V24)</f>
        <v>0</v>
      </c>
      <c r="W22" s="31">
        <f t="shared" ref="W22:X22" si="146">SUM(W23:W24)</f>
        <v>0</v>
      </c>
      <c r="X22" s="31">
        <f t="shared" si="146"/>
        <v>0</v>
      </c>
    </row>
    <row r="23" spans="1:24" ht="11.25" customHeight="1" x14ac:dyDescent="0.2">
      <c r="A23" s="22" t="s">
        <v>37</v>
      </c>
      <c r="B23" s="23" t="s">
        <v>38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47">SUM(C27,C33)</f>
        <v>623669.44789337891</v>
      </c>
      <c r="D26" s="31">
        <f t="shared" ref="D26" si="148">SUM(D27,D33)</f>
        <v>626320.99303525372</v>
      </c>
      <c r="E26" s="31">
        <f t="shared" ref="E26" si="149">SUM(E27,E33)</f>
        <v>620043.88779019751</v>
      </c>
      <c r="F26" s="31">
        <f t="shared" ref="F26" si="150">SUM(F27,F33)</f>
        <v>633314.65322441969</v>
      </c>
      <c r="G26" s="31">
        <f t="shared" ref="G26" si="151">SUM(G27,G33)</f>
        <v>644612.66603611363</v>
      </c>
      <c r="H26" s="31">
        <f t="shared" ref="H26" si="152">SUM(H27,H33)</f>
        <v>646854.49690455722</v>
      </c>
      <c r="I26" s="31">
        <f t="shared" ref="I26" si="153">SUM(I27,I33)</f>
        <v>648954.00378331891</v>
      </c>
      <c r="J26" s="31">
        <f t="shared" ref="J26" si="154">SUM(J27,J33)</f>
        <v>641859.52846087702</v>
      </c>
      <c r="K26" s="31">
        <f t="shared" ref="K26" si="155">SUM(K27,K33)</f>
        <v>639920.46122098039</v>
      </c>
      <c r="L26" s="31">
        <f t="shared" ref="L26" si="156">SUM(L27,L33)</f>
        <v>595604.92519346508</v>
      </c>
      <c r="M26" s="31">
        <f t="shared" ref="M26" si="157">SUM(M27,M33)</f>
        <v>591123.86113499582</v>
      </c>
      <c r="N26" s="31">
        <f t="shared" ref="N26" si="158">SUM(N27,N33)</f>
        <v>577395.81435941521</v>
      </c>
      <c r="O26" s="31">
        <f t="shared" ref="O26" si="159">SUM(O27,O33)</f>
        <v>577768.87446259672</v>
      </c>
      <c r="P26" s="31">
        <f t="shared" ref="P26" si="160">SUM(P27,P33)</f>
        <v>553522.34746345645</v>
      </c>
      <c r="Q26" s="31">
        <f t="shared" ref="Q26" si="161">SUM(Q27,Q33)</f>
        <v>556552.97386070504</v>
      </c>
      <c r="R26" s="31">
        <f t="shared" ref="R26" si="162">SUM(R27,R33)</f>
        <v>583480.36981943238</v>
      </c>
      <c r="S26" s="31">
        <f t="shared" ref="S26" si="163">SUM(S27,S33)</f>
        <v>583099.18942390359</v>
      </c>
      <c r="T26" s="31">
        <f t="shared" ref="T26" si="164">SUM(T27,T33)</f>
        <v>594920.25262252777</v>
      </c>
      <c r="U26" s="31">
        <f t="shared" ref="U26" si="165">SUM(U27,U33)</f>
        <v>587311.26775580388</v>
      </c>
      <c r="V26" s="31">
        <f t="shared" ref="V26" si="166">SUM(V27,V33)</f>
        <v>577317.21367153898</v>
      </c>
      <c r="W26" s="31">
        <f t="shared" ref="W26:X26" si="167">SUM(W27,W33)</f>
        <v>509068.19097162504</v>
      </c>
      <c r="X26" s="31">
        <f t="shared" si="167"/>
        <v>525567.90249355102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" si="168">SUM(C28:C32)</f>
        <v>623669.44789337891</v>
      </c>
      <c r="D27" s="42">
        <f t="shared" ref="D27" si="169">SUM(D28:D32)</f>
        <v>626320.99303525372</v>
      </c>
      <c r="E27" s="42">
        <f t="shared" ref="E27" si="170">SUM(E28:E32)</f>
        <v>620043.88779019751</v>
      </c>
      <c r="F27" s="42">
        <f t="shared" ref="F27" si="171">SUM(F28:F32)</f>
        <v>633314.65322441969</v>
      </c>
      <c r="G27" s="42">
        <f t="shared" ref="G27" si="172">SUM(G28:G32)</f>
        <v>644612.66603611363</v>
      </c>
      <c r="H27" s="42">
        <f t="shared" ref="H27" si="173">SUM(H28:H32)</f>
        <v>646854.49690455722</v>
      </c>
      <c r="I27" s="42">
        <f t="shared" ref="I27" si="174">SUM(I28:I32)</f>
        <v>648954.00378331891</v>
      </c>
      <c r="J27" s="42">
        <f t="shared" ref="J27" si="175">SUM(J28:J32)</f>
        <v>641859.52846087702</v>
      </c>
      <c r="K27" s="42">
        <f t="shared" ref="K27" si="176">SUM(K28:K32)</f>
        <v>639920.46122098039</v>
      </c>
      <c r="L27" s="42">
        <f t="shared" ref="L27" si="177">SUM(L28:L32)</f>
        <v>595604.92519346508</v>
      </c>
      <c r="M27" s="42">
        <f t="shared" ref="M27" si="178">SUM(M28:M32)</f>
        <v>591123.86113499582</v>
      </c>
      <c r="N27" s="42">
        <f t="shared" ref="N27" si="179">SUM(N28:N32)</f>
        <v>577395.81435941521</v>
      </c>
      <c r="O27" s="42">
        <f t="shared" ref="O27" si="180">SUM(O28:O32)</f>
        <v>577768.87446259672</v>
      </c>
      <c r="P27" s="42">
        <f t="shared" ref="P27" si="181">SUM(P28:P32)</f>
        <v>553522.34746345645</v>
      </c>
      <c r="Q27" s="42">
        <f t="shared" ref="Q27" si="182">SUM(Q28:Q32)</f>
        <v>556552.97386070504</v>
      </c>
      <c r="R27" s="42">
        <f t="shared" ref="R27" si="183">SUM(R28:R32)</f>
        <v>583480.36981943238</v>
      </c>
      <c r="S27" s="42">
        <f t="shared" ref="S27" si="184">SUM(S28:S32)</f>
        <v>583099.18942390359</v>
      </c>
      <c r="T27" s="42">
        <f t="shared" ref="T27" si="185">SUM(T28:T32)</f>
        <v>594920.25262252777</v>
      </c>
      <c r="U27" s="42">
        <f t="shared" ref="U27" si="186">SUM(U28:U32)</f>
        <v>587311.26775580388</v>
      </c>
      <c r="V27" s="42">
        <f t="shared" ref="V27" si="187">SUM(V28:V32)</f>
        <v>577317.21367153898</v>
      </c>
      <c r="W27" s="42">
        <f t="shared" ref="W27:X27" si="188">SUM(W28:W32)</f>
        <v>509068.19097162504</v>
      </c>
      <c r="X27" s="42">
        <f t="shared" si="188"/>
        <v>525567.90249355102</v>
      </c>
    </row>
    <row r="28" spans="1:24" ht="11.25" customHeight="1" x14ac:dyDescent="0.2">
      <c r="A28" s="39" t="s">
        <v>45</v>
      </c>
      <c r="B28" s="23" t="s">
        <v>46</v>
      </c>
      <c r="C28" s="30">
        <v>575164.87953568343</v>
      </c>
      <c r="D28" s="30">
        <v>575225.34067067935</v>
      </c>
      <c r="E28" s="30">
        <v>561846.75038693019</v>
      </c>
      <c r="F28" s="30">
        <v>583510.91650902841</v>
      </c>
      <c r="G28" s="30">
        <v>597376.93671539135</v>
      </c>
      <c r="H28" s="30">
        <v>600345.80877042143</v>
      </c>
      <c r="I28" s="30">
        <v>590601.09724849521</v>
      </c>
      <c r="J28" s="30">
        <v>582978.48564058472</v>
      </c>
      <c r="K28" s="30">
        <v>585339.00318142748</v>
      </c>
      <c r="L28" s="30">
        <v>539076.41410146165</v>
      </c>
      <c r="M28" s="30">
        <v>538773.36638005171</v>
      </c>
      <c r="N28" s="30">
        <v>521218.85984522779</v>
      </c>
      <c r="O28" s="30">
        <v>526250.9376612209</v>
      </c>
      <c r="P28" s="30">
        <v>498812.09991401539</v>
      </c>
      <c r="Q28" s="30">
        <v>501429.97257093713</v>
      </c>
      <c r="R28" s="30">
        <v>532726.4753224419</v>
      </c>
      <c r="S28" s="30">
        <v>532611.93035253638</v>
      </c>
      <c r="T28" s="30">
        <v>543339.96509028366</v>
      </c>
      <c r="U28" s="30">
        <v>535636.14926913148</v>
      </c>
      <c r="V28" s="30">
        <v>525418.82252794493</v>
      </c>
      <c r="W28" s="30">
        <v>458693.37136715383</v>
      </c>
      <c r="X28" s="30">
        <v>468539.30498710228</v>
      </c>
    </row>
    <row r="29" spans="1:24" ht="11.25" customHeight="1" x14ac:dyDescent="0.2">
      <c r="A29" s="39" t="s">
        <v>47</v>
      </c>
      <c r="B29" s="23" t="s">
        <v>48</v>
      </c>
      <c r="C29" s="30">
        <v>4083.9012897678413</v>
      </c>
      <c r="D29" s="30">
        <v>4765.128976784179</v>
      </c>
      <c r="E29" s="30">
        <v>5751.243078245916</v>
      </c>
      <c r="F29" s="30">
        <v>6445.3113499570072</v>
      </c>
      <c r="G29" s="30">
        <v>5910.5231298366289</v>
      </c>
      <c r="H29" s="30">
        <v>6476.8396388650044</v>
      </c>
      <c r="I29" s="30">
        <v>9140.9489251934665</v>
      </c>
      <c r="J29" s="30">
        <v>7370.8075666380046</v>
      </c>
      <c r="K29" s="30">
        <v>6217.220292347376</v>
      </c>
      <c r="L29" s="30">
        <v>7520.8460017196894</v>
      </c>
      <c r="M29" s="30">
        <v>5959.5584694754943</v>
      </c>
      <c r="N29" s="30">
        <v>5608.472398968187</v>
      </c>
      <c r="O29" s="30">
        <v>5715.1055030094576</v>
      </c>
      <c r="P29" s="30">
        <v>5678.483748925194</v>
      </c>
      <c r="Q29" s="30">
        <v>4272.9620808254513</v>
      </c>
      <c r="R29" s="30">
        <v>5248.4883061049013</v>
      </c>
      <c r="S29" s="30">
        <v>4877.8024935511612</v>
      </c>
      <c r="T29" s="30">
        <v>6100.0870163370591</v>
      </c>
      <c r="U29" s="30">
        <v>4968.4723989681861</v>
      </c>
      <c r="V29" s="30">
        <v>3458.3072226999134</v>
      </c>
      <c r="W29" s="30">
        <v>4710.0871883061045</v>
      </c>
      <c r="X29" s="30">
        <v>3016.8197764402407</v>
      </c>
    </row>
    <row r="30" spans="1:24" ht="11.25" customHeight="1" x14ac:dyDescent="0.2">
      <c r="A30" s="39" t="s">
        <v>49</v>
      </c>
      <c r="B30" s="23" t="s">
        <v>50</v>
      </c>
      <c r="C30" s="30">
        <v>41775.620808254513</v>
      </c>
      <c r="D30" s="30">
        <v>43684.773258813417</v>
      </c>
      <c r="E30" s="30">
        <v>48162.937231298354</v>
      </c>
      <c r="F30" s="30">
        <v>39033.027257093723</v>
      </c>
      <c r="G30" s="30">
        <v>37752.479277730003</v>
      </c>
      <c r="H30" s="30">
        <v>35252.994582975065</v>
      </c>
      <c r="I30" s="30">
        <v>43958.72158211522</v>
      </c>
      <c r="J30" s="30">
        <v>46733.177128116942</v>
      </c>
      <c r="K30" s="30">
        <v>43684.885468615648</v>
      </c>
      <c r="L30" s="30">
        <v>44815.454514187448</v>
      </c>
      <c r="M30" s="30">
        <v>42374.018744625966</v>
      </c>
      <c r="N30" s="30">
        <v>46983.995528804822</v>
      </c>
      <c r="O30" s="30">
        <v>41822.834393809113</v>
      </c>
      <c r="P30" s="30">
        <v>44686.261306964741</v>
      </c>
      <c r="Q30" s="30">
        <v>46584.780137575253</v>
      </c>
      <c r="R30" s="30">
        <v>41458.420464316412</v>
      </c>
      <c r="S30" s="30">
        <v>41201.303869303512</v>
      </c>
      <c r="T30" s="30">
        <v>40911.585468615653</v>
      </c>
      <c r="U30" s="30">
        <v>41985.54901117798</v>
      </c>
      <c r="V30" s="30">
        <v>43725.13422184006</v>
      </c>
      <c r="W30" s="30">
        <v>41263.161994840928</v>
      </c>
      <c r="X30" s="30">
        <v>49784.171453138428</v>
      </c>
    </row>
    <row r="31" spans="1:24" ht="11.25" customHeight="1" x14ac:dyDescent="0.2">
      <c r="A31" s="39" t="s">
        <v>51</v>
      </c>
      <c r="B31" s="23" t="s">
        <v>52</v>
      </c>
      <c r="C31" s="30">
        <v>2094.5080825451428</v>
      </c>
      <c r="D31" s="30">
        <v>2099.8781599312124</v>
      </c>
      <c r="E31" s="30">
        <v>2390.5101461736886</v>
      </c>
      <c r="F31" s="30">
        <v>2500.3202063628546</v>
      </c>
      <c r="G31" s="30">
        <v>2908.3220980223559</v>
      </c>
      <c r="H31" s="30">
        <v>3796.8565778159937</v>
      </c>
      <c r="I31" s="30">
        <v>4054.4463456577814</v>
      </c>
      <c r="J31" s="30">
        <v>3892.5445399828031</v>
      </c>
      <c r="K31" s="30">
        <v>3947.047635425623</v>
      </c>
      <c r="L31" s="30">
        <v>3495.2535683576948</v>
      </c>
      <c r="M31" s="30">
        <v>3196.290025795357</v>
      </c>
      <c r="N31" s="30">
        <v>2789.1871023215822</v>
      </c>
      <c r="O31" s="30">
        <v>2781.974806534824</v>
      </c>
      <c r="P31" s="30">
        <v>2938.7565778159928</v>
      </c>
      <c r="Q31" s="30">
        <v>2912.825795356835</v>
      </c>
      <c r="R31" s="30">
        <v>2496.8975064488395</v>
      </c>
      <c r="S31" s="30">
        <v>2774.5794496990538</v>
      </c>
      <c r="T31" s="30">
        <v>2875.0744625967327</v>
      </c>
      <c r="U31" s="30">
        <v>2976.6712811693892</v>
      </c>
      <c r="V31" s="30">
        <v>2735.4629406706795</v>
      </c>
      <c r="W31" s="30">
        <v>2480.7533963886499</v>
      </c>
      <c r="X31" s="30">
        <v>2500.706964746345</v>
      </c>
    </row>
    <row r="32" spans="1:24" ht="11.25" customHeight="1" x14ac:dyDescent="0.2">
      <c r="A32" s="39" t="s">
        <v>53</v>
      </c>
      <c r="B32" s="23" t="s">
        <v>54</v>
      </c>
      <c r="C32" s="30">
        <v>550.5381771281169</v>
      </c>
      <c r="D32" s="30">
        <v>545.87196904557186</v>
      </c>
      <c r="E32" s="30">
        <v>1892.4469475494411</v>
      </c>
      <c r="F32" s="30">
        <v>1825.0779019776442</v>
      </c>
      <c r="G32" s="30">
        <v>664.40481513327609</v>
      </c>
      <c r="H32" s="30">
        <v>981.99733447979361</v>
      </c>
      <c r="I32" s="30">
        <v>1198.7896818572658</v>
      </c>
      <c r="J32" s="30">
        <v>884.51358555460013</v>
      </c>
      <c r="K32" s="30">
        <v>732.30464316423047</v>
      </c>
      <c r="L32" s="30">
        <v>696.95700773860699</v>
      </c>
      <c r="M32" s="30">
        <v>820.62751504729147</v>
      </c>
      <c r="N32" s="30">
        <v>795.29948409286317</v>
      </c>
      <c r="O32" s="30">
        <v>1198.022098022356</v>
      </c>
      <c r="P32" s="30">
        <v>1406.7459157351677</v>
      </c>
      <c r="Q32" s="30">
        <v>1352.4332760103182</v>
      </c>
      <c r="R32" s="30">
        <v>1550.0882201203783</v>
      </c>
      <c r="S32" s="30">
        <v>1633.5732588134138</v>
      </c>
      <c r="T32" s="30">
        <v>1693.5405846947547</v>
      </c>
      <c r="U32" s="30">
        <v>1744.4257953568358</v>
      </c>
      <c r="V32" s="30">
        <v>1979.4867583834907</v>
      </c>
      <c r="W32" s="30">
        <v>1920.8170249355117</v>
      </c>
      <c r="X32" s="30">
        <v>1726.8993121238175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" si="189">SUM(C34:C50)</f>
        <v>0</v>
      </c>
      <c r="D33" s="42">
        <f t="shared" ref="D33" si="190">SUM(D34:D50)</f>
        <v>0</v>
      </c>
      <c r="E33" s="42">
        <f t="shared" ref="E33" si="191">SUM(E34:E50)</f>
        <v>0</v>
      </c>
      <c r="F33" s="42">
        <f t="shared" ref="F33" si="192">SUM(F34:F50)</f>
        <v>0</v>
      </c>
      <c r="G33" s="42">
        <f t="shared" ref="G33" si="193">SUM(G34:G50)</f>
        <v>0</v>
      </c>
      <c r="H33" s="42">
        <f t="shared" ref="H33" si="194">SUM(H34:H50)</f>
        <v>0</v>
      </c>
      <c r="I33" s="42">
        <f t="shared" ref="I33" si="195">SUM(I34:I50)</f>
        <v>0</v>
      </c>
      <c r="J33" s="42">
        <f t="shared" ref="J33" si="196">SUM(J34:J50)</f>
        <v>0</v>
      </c>
      <c r="K33" s="42">
        <f t="shared" ref="K33" si="197">SUM(K34:K50)</f>
        <v>0</v>
      </c>
      <c r="L33" s="42">
        <f t="shared" ref="L33" si="198">SUM(L34:L50)</f>
        <v>0</v>
      </c>
      <c r="M33" s="42">
        <f t="shared" ref="M33" si="199">SUM(M34:M50)</f>
        <v>0</v>
      </c>
      <c r="N33" s="42">
        <f t="shared" ref="N33" si="200">SUM(N34:N50)</f>
        <v>0</v>
      </c>
      <c r="O33" s="42">
        <f t="shared" ref="O33" si="201">SUM(O34:O50)</f>
        <v>0</v>
      </c>
      <c r="P33" s="42">
        <f t="shared" ref="P33" si="202">SUM(P34:P50)</f>
        <v>0</v>
      </c>
      <c r="Q33" s="42">
        <f t="shared" ref="Q33" si="203">SUM(Q34:Q50)</f>
        <v>0</v>
      </c>
      <c r="R33" s="42">
        <f t="shared" ref="R33" si="204">SUM(R34:R50)</f>
        <v>0</v>
      </c>
      <c r="S33" s="42">
        <f t="shared" ref="S33" si="205">SUM(S34:S50)</f>
        <v>0</v>
      </c>
      <c r="T33" s="42">
        <f t="shared" ref="T33" si="206">SUM(T34:T50)</f>
        <v>0</v>
      </c>
      <c r="U33" s="42">
        <f t="shared" ref="U33" si="207">SUM(U34:U50)</f>
        <v>0</v>
      </c>
      <c r="V33" s="42">
        <f t="shared" ref="V33" si="208">SUM(V34:V50)</f>
        <v>0</v>
      </c>
      <c r="W33" s="42">
        <f t="shared" ref="W33:X33" si="209">SUM(W34:W50)</f>
        <v>0</v>
      </c>
      <c r="X33" s="42">
        <f t="shared" si="209"/>
        <v>0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</row>
    <row r="37" spans="1:24" ht="11.25" customHeight="1" x14ac:dyDescent="0.2">
      <c r="A37" s="39" t="s">
        <v>61</v>
      </c>
      <c r="B37" s="23" t="s">
        <v>62</v>
      </c>
      <c r="C37" s="30">
        <v>0</v>
      </c>
      <c r="D37" s="30">
        <v>0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</row>
    <row r="41" spans="1:24" ht="11.25" customHeight="1" x14ac:dyDescent="0.2">
      <c r="A41" s="39" t="s">
        <v>69</v>
      </c>
      <c r="B41" s="23" t="s">
        <v>70</v>
      </c>
      <c r="C41" s="30">
        <v>0</v>
      </c>
      <c r="D41" s="30">
        <v>0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</row>
    <row r="42" spans="1:24" ht="11.25" customHeight="1" x14ac:dyDescent="0.2">
      <c r="A42" s="39" t="s">
        <v>71</v>
      </c>
      <c r="B42" s="23" t="s">
        <v>72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</row>
    <row r="44" spans="1:24" ht="11.25" customHeight="1" x14ac:dyDescent="0.2">
      <c r="A44" s="39" t="s">
        <v>75</v>
      </c>
      <c r="B44" s="23" t="s">
        <v>76</v>
      </c>
      <c r="C44" s="30">
        <v>0</v>
      </c>
      <c r="D44" s="30">
        <v>0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</row>
    <row r="51" spans="1:24" ht="11.25" customHeight="1" x14ac:dyDescent="0.2">
      <c r="A51" s="24" t="s">
        <v>89</v>
      </c>
      <c r="B51" s="25" t="s">
        <v>90</v>
      </c>
      <c r="C51" s="31">
        <v>0</v>
      </c>
      <c r="D51" s="31">
        <v>0</v>
      </c>
      <c r="E51" s="31">
        <v>0</v>
      </c>
      <c r="F51" s="31">
        <v>0</v>
      </c>
      <c r="G51" s="31">
        <v>0</v>
      </c>
      <c r="H51" s="31">
        <v>0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" si="210">SUM(C53:C70)</f>
        <v>0</v>
      </c>
      <c r="D52" s="31">
        <f t="shared" ref="D52" si="211">SUM(D53:D70)</f>
        <v>0</v>
      </c>
      <c r="E52" s="31">
        <f t="shared" ref="E52" si="212">SUM(E53:E70)</f>
        <v>0</v>
      </c>
      <c r="F52" s="31">
        <f t="shared" ref="F52" si="213">SUM(F53:F70)</f>
        <v>0</v>
      </c>
      <c r="G52" s="31">
        <f t="shared" ref="G52" si="214">SUM(G53:G70)</f>
        <v>0</v>
      </c>
      <c r="H52" s="31">
        <f t="shared" ref="H52" si="215">SUM(H53:H70)</f>
        <v>0</v>
      </c>
      <c r="I52" s="31">
        <f t="shared" ref="I52" si="216">SUM(I53:I70)</f>
        <v>0</v>
      </c>
      <c r="J52" s="31">
        <f t="shared" ref="J52" si="217">SUM(J53:J70)</f>
        <v>0</v>
      </c>
      <c r="K52" s="31">
        <f t="shared" ref="K52" si="218">SUM(K53:K70)</f>
        <v>0</v>
      </c>
      <c r="L52" s="31">
        <f t="shared" ref="L52" si="219">SUM(L53:L70)</f>
        <v>0</v>
      </c>
      <c r="M52" s="31">
        <f t="shared" ref="M52" si="220">SUM(M53:M70)</f>
        <v>0</v>
      </c>
      <c r="N52" s="31">
        <f t="shared" ref="N52" si="221">SUM(N53:N70)</f>
        <v>0</v>
      </c>
      <c r="O52" s="31">
        <f t="shared" ref="O52" si="222">SUM(O53:O70)</f>
        <v>0</v>
      </c>
      <c r="P52" s="31">
        <f t="shared" ref="P52" si="223">SUM(P53:P70)</f>
        <v>0</v>
      </c>
      <c r="Q52" s="31">
        <f t="shared" ref="Q52" si="224">SUM(Q53:Q70)</f>
        <v>0</v>
      </c>
      <c r="R52" s="31">
        <f t="shared" ref="R52" si="225">SUM(R53:R70)</f>
        <v>0</v>
      </c>
      <c r="S52" s="31">
        <f t="shared" ref="S52" si="226">SUM(S53:S70)</f>
        <v>0</v>
      </c>
      <c r="T52" s="31">
        <f t="shared" ref="T52" si="227">SUM(T53:T70)</f>
        <v>0</v>
      </c>
      <c r="U52" s="31">
        <f t="shared" ref="U52" si="228">SUM(U53:U70)</f>
        <v>0</v>
      </c>
      <c r="V52" s="31">
        <f t="shared" ref="V52" si="229">SUM(V53:V70)</f>
        <v>0</v>
      </c>
      <c r="W52" s="31">
        <f t="shared" ref="W52:X52" si="230">SUM(W53:W70)</f>
        <v>0</v>
      </c>
      <c r="X52" s="31">
        <f t="shared" si="230"/>
        <v>0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</row>
    <row r="70" spans="1:24" ht="11.25" customHeight="1" x14ac:dyDescent="0.2">
      <c r="A70" s="22" t="s">
        <v>127</v>
      </c>
      <c r="B70" s="23" t="s">
        <v>128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" si="231">SUM(C72:C73)</f>
        <v>0</v>
      </c>
      <c r="D71" s="31">
        <f t="shared" ref="D71" si="232">SUM(D72:D73)</f>
        <v>0</v>
      </c>
      <c r="E71" s="31">
        <f t="shared" ref="E71" si="233">SUM(E72:E73)</f>
        <v>0</v>
      </c>
      <c r="F71" s="31">
        <f t="shared" ref="F71" si="234">SUM(F72:F73)</f>
        <v>0</v>
      </c>
      <c r="G71" s="31">
        <f t="shared" ref="G71" si="235">SUM(G72:G73)</f>
        <v>0</v>
      </c>
      <c r="H71" s="31">
        <f t="shared" ref="H71" si="236">SUM(H72:H73)</f>
        <v>0</v>
      </c>
      <c r="I71" s="31">
        <f t="shared" ref="I71" si="237">SUM(I72:I73)</f>
        <v>0</v>
      </c>
      <c r="J71" s="31">
        <f t="shared" ref="J71" si="238">SUM(J72:J73)</f>
        <v>0</v>
      </c>
      <c r="K71" s="31">
        <f t="shared" ref="K71" si="239">SUM(K72:K73)</f>
        <v>0</v>
      </c>
      <c r="L71" s="31">
        <f t="shared" ref="L71" si="240">SUM(L72:L73)</f>
        <v>0</v>
      </c>
      <c r="M71" s="31">
        <f t="shared" ref="M71" si="241">SUM(M72:M73)</f>
        <v>0</v>
      </c>
      <c r="N71" s="31">
        <f t="shared" ref="N71" si="242">SUM(N72:N73)</f>
        <v>0</v>
      </c>
      <c r="O71" s="31">
        <f t="shared" ref="O71" si="243">SUM(O72:O73)</f>
        <v>0</v>
      </c>
      <c r="P71" s="31">
        <f t="shared" ref="P71" si="244">SUM(P72:P73)</f>
        <v>0</v>
      </c>
      <c r="Q71" s="31">
        <f t="shared" ref="Q71" si="245">SUM(Q72:Q73)</f>
        <v>0</v>
      </c>
      <c r="R71" s="31">
        <f t="shared" ref="R71" si="246">SUM(R72:R73)</f>
        <v>0</v>
      </c>
      <c r="S71" s="31">
        <f t="shared" ref="S71" si="247">SUM(S72:S73)</f>
        <v>0</v>
      </c>
      <c r="T71" s="31">
        <f t="shared" ref="T71" si="248">SUM(T72:T73)</f>
        <v>0</v>
      </c>
      <c r="U71" s="31">
        <f t="shared" ref="U71" si="249">SUM(U72:U73)</f>
        <v>0</v>
      </c>
      <c r="V71" s="31">
        <f t="shared" ref="V71" si="250">SUM(V72:V73)</f>
        <v>0</v>
      </c>
      <c r="W71" s="31">
        <f t="shared" ref="W71:X71" si="251">SUM(W72:W73)</f>
        <v>0</v>
      </c>
      <c r="X71" s="31">
        <f t="shared" si="251"/>
        <v>0</v>
      </c>
    </row>
    <row r="72" spans="1:24" ht="11.25" customHeight="1" x14ac:dyDescent="0.2">
      <c r="A72" s="22" t="s">
        <v>131</v>
      </c>
      <c r="B72" s="23" t="s">
        <v>132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0</v>
      </c>
      <c r="D75" s="31">
        <v>0</v>
      </c>
      <c r="E75" s="31">
        <v>0</v>
      </c>
      <c r="F75" s="31">
        <v>0</v>
      </c>
      <c r="G75" s="31">
        <v>0</v>
      </c>
      <c r="H75" s="31">
        <v>0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</row>
    <row r="76" spans="1:24" ht="11.25" customHeight="1" x14ac:dyDescent="0.2">
      <c r="A76" s="26" t="s">
        <v>139</v>
      </c>
      <c r="B76" s="27" t="s">
        <v>140</v>
      </c>
      <c r="C76" s="32">
        <v>0</v>
      </c>
      <c r="D76" s="32">
        <v>0</v>
      </c>
      <c r="E76" s="32">
        <v>0</v>
      </c>
      <c r="F76" s="32">
        <v>0</v>
      </c>
      <c r="G76" s="32">
        <v>0</v>
      </c>
      <c r="H76" s="32">
        <v>0</v>
      </c>
      <c r="I76" s="32">
        <v>0</v>
      </c>
      <c r="J76" s="32">
        <v>0</v>
      </c>
      <c r="K76" s="32">
        <v>0</v>
      </c>
      <c r="L76" s="32">
        <v>0</v>
      </c>
      <c r="M76" s="32">
        <v>0</v>
      </c>
      <c r="N76" s="32">
        <v>0</v>
      </c>
      <c r="O76" s="32">
        <v>0</v>
      </c>
      <c r="P76" s="32">
        <v>0</v>
      </c>
      <c r="Q76" s="32">
        <v>0</v>
      </c>
      <c r="R76" s="32">
        <v>0</v>
      </c>
      <c r="S76" s="32">
        <v>0</v>
      </c>
      <c r="T76" s="32">
        <v>0</v>
      </c>
      <c r="U76" s="32">
        <v>0</v>
      </c>
      <c r="V76" s="32">
        <v>0</v>
      </c>
      <c r="W76" s="32">
        <v>0</v>
      </c>
      <c r="X76" s="32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213</v>
      </c>
      <c r="B1" s="7" t="s">
        <v>317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15723.230696474631</v>
      </c>
      <c r="D2" s="28">
        <f t="shared" ref="D2" si="1">SUM(D3,D17,D22,D25,D26,D51,D52,D71,D74,D75,D76)</f>
        <v>15204.244024075668</v>
      </c>
      <c r="E2" s="28">
        <f t="shared" ref="E2" si="2">SUM(E3,E17,E22,E25,E26,E51,E52,E71,E74,E75,E76)</f>
        <v>15415.996388650041</v>
      </c>
      <c r="F2" s="28">
        <f t="shared" ref="F2" si="3">SUM(F3,F17,F22,F25,F26,F51,F52,F71,F74,F75,F76)</f>
        <v>15850.398022355979</v>
      </c>
      <c r="G2" s="28">
        <f t="shared" ref="G2" si="4">SUM(G3,G17,G22,G25,G26,G51,G52,G71,G74,G75,G76)</f>
        <v>15934.655116079104</v>
      </c>
      <c r="H2" s="28">
        <f t="shared" ref="H2" si="5">SUM(H3,H17,H22,H25,H26,H51,H52,H71,H74,H75,H76)</f>
        <v>16114.53465176268</v>
      </c>
      <c r="I2" s="28">
        <f t="shared" ref="I2" si="6">SUM(I3,I17,I22,I25,I26,I51,I52,I71,I74,I75,I76)</f>
        <v>15997.740240756662</v>
      </c>
      <c r="J2" s="28">
        <f t="shared" ref="J2" si="7">SUM(J3,J17,J22,J25,J26,J51,J52,J71,J74,J75,J76)</f>
        <v>16192.054342218398</v>
      </c>
      <c r="K2" s="28">
        <f t="shared" ref="K2" si="8">SUM(K3,K17,K22,K25,K26,K51,K52,K71,K74,K75,K76)</f>
        <v>14413.843594153055</v>
      </c>
      <c r="L2" s="28">
        <f t="shared" ref="L2" si="9">SUM(L3,L17,L22,L25,L26,L51,L52,L71,L74,L75,L76)</f>
        <v>15176.155803955287</v>
      </c>
      <c r="M2" s="28">
        <f t="shared" ref="M2" si="10">SUM(M3,M17,M22,M25,M26,M51,M52,M71,M74,M75,M76)</f>
        <v>16392.702149613073</v>
      </c>
      <c r="N2" s="28">
        <f t="shared" ref="N2" si="11">SUM(N3,N17,N22,N25,N26,N51,N52,N71,N74,N75,N76)</f>
        <v>16289.541444539986</v>
      </c>
      <c r="O2" s="28">
        <f t="shared" ref="O2" si="12">SUM(O3,O17,O22,O25,O26,O51,O52,O71,O74,O75,O76)</f>
        <v>15757.881771281167</v>
      </c>
      <c r="P2" s="28">
        <f t="shared" ref="P2" si="13">SUM(P3,P17,P22,P25,P26,P51,P52,P71,P74,P75,P76)</f>
        <v>14390.661220980224</v>
      </c>
      <c r="Q2" s="28">
        <f t="shared" ref="Q2" si="14">SUM(Q3,Q17,Q22,Q25,Q26,Q51,Q52,Q71,Q74,Q75,Q76)</f>
        <v>15705.133963886499</v>
      </c>
      <c r="R2" s="28">
        <f t="shared" ref="R2" si="15">SUM(R3,R17,R22,R25,R26,R51,R52,R71,R74,R75,R76)</f>
        <v>16222.831556319861</v>
      </c>
      <c r="S2" s="28">
        <f t="shared" ref="S2" si="16">SUM(S3,S17,S22,S25,S26,S51,S52,S71,S74,S75,S76)</f>
        <v>15651.713757523645</v>
      </c>
      <c r="T2" s="28">
        <f t="shared" ref="T2" si="17">SUM(T3,T17,T22,T25,T26,T51,T52,T71,T74,T75,T76)</f>
        <v>16254.423989681856</v>
      </c>
      <c r="U2" s="28">
        <f t="shared" ref="U2" si="18">SUM(U3,U17,U22,U25,U26,U51,U52,U71,U74,U75,U76)</f>
        <v>14860.707652622525</v>
      </c>
      <c r="V2" s="28">
        <f t="shared" ref="V2" si="19">SUM(V3,V17,V22,V25,V26,V51,V52,V71,V74,V75,V76)</f>
        <v>15300.659759243332</v>
      </c>
      <c r="W2" s="28">
        <f t="shared" ref="W2:X2" si="20">SUM(W3,W17,W22,W25,W26,W51,W52,W71,W74,W75,W76)</f>
        <v>15230.42012037833</v>
      </c>
      <c r="X2" s="28">
        <f t="shared" si="20"/>
        <v>15254.406706792779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21">SUM(C4,C8,C11)</f>
        <v>0</v>
      </c>
      <c r="D3" s="29">
        <f t="shared" ref="D3" si="22">SUM(D4,D8,D11)</f>
        <v>0</v>
      </c>
      <c r="E3" s="29">
        <f t="shared" ref="E3" si="23">SUM(E4,E8,E11)</f>
        <v>0</v>
      </c>
      <c r="F3" s="29">
        <f t="shared" ref="F3" si="24">SUM(F4,F8,F11)</f>
        <v>0</v>
      </c>
      <c r="G3" s="29">
        <f t="shared" ref="G3" si="25">SUM(G4,G8,G11)</f>
        <v>0</v>
      </c>
      <c r="H3" s="29">
        <f t="shared" ref="H3" si="26">SUM(H4,H8,H11)</f>
        <v>0</v>
      </c>
      <c r="I3" s="29">
        <f t="shared" ref="I3" si="27">SUM(I4,I8,I11)</f>
        <v>0</v>
      </c>
      <c r="J3" s="29">
        <f t="shared" ref="J3" si="28">SUM(J4,J8,J11)</f>
        <v>0</v>
      </c>
      <c r="K3" s="29">
        <f t="shared" ref="K3" si="29">SUM(K4,K8,K11)</f>
        <v>0</v>
      </c>
      <c r="L3" s="29">
        <f t="shared" ref="L3" si="30">SUM(L4,L8,L11)</f>
        <v>0</v>
      </c>
      <c r="M3" s="29">
        <f t="shared" ref="M3" si="31">SUM(M4,M8,M11)</f>
        <v>0</v>
      </c>
      <c r="N3" s="29">
        <f t="shared" ref="N3" si="32">SUM(N4,N8,N11)</f>
        <v>0</v>
      </c>
      <c r="O3" s="29">
        <f t="shared" ref="O3" si="33">SUM(O4,O8,O11)</f>
        <v>0</v>
      </c>
      <c r="P3" s="29">
        <f t="shared" ref="P3" si="34">SUM(P4,P8,P11)</f>
        <v>0</v>
      </c>
      <c r="Q3" s="29">
        <f t="shared" ref="Q3" si="35">SUM(Q4,Q8,Q11)</f>
        <v>0</v>
      </c>
      <c r="R3" s="29">
        <f t="shared" ref="R3" si="36">SUM(R4,R8,R11)</f>
        <v>0</v>
      </c>
      <c r="S3" s="29">
        <f t="shared" ref="S3" si="37">SUM(S4,S8,S11)</f>
        <v>0</v>
      </c>
      <c r="T3" s="29">
        <f t="shared" ref="T3" si="38">SUM(T4,T8,T11)</f>
        <v>0</v>
      </c>
      <c r="U3" s="29">
        <f t="shared" ref="U3" si="39">SUM(U4,U8,U11)</f>
        <v>0</v>
      </c>
      <c r="V3" s="29">
        <f t="shared" ref="V3" si="40">SUM(V4,V8,V11)</f>
        <v>0</v>
      </c>
      <c r="W3" s="29">
        <f t="shared" ref="W3:X3" si="41">SUM(W4,W8,W11)</f>
        <v>0</v>
      </c>
      <c r="X3" s="29">
        <f t="shared" si="41"/>
        <v>0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42">SUM(C5:C7)</f>
        <v>0</v>
      </c>
      <c r="D4" s="42">
        <f t="shared" ref="D4" si="43">SUM(D5:D7)</f>
        <v>0</v>
      </c>
      <c r="E4" s="42">
        <f t="shared" ref="E4" si="44">SUM(E5:E7)</f>
        <v>0</v>
      </c>
      <c r="F4" s="42">
        <f t="shared" ref="F4" si="45">SUM(F5:F7)</f>
        <v>0</v>
      </c>
      <c r="G4" s="42">
        <f t="shared" ref="G4" si="46">SUM(G5:G7)</f>
        <v>0</v>
      </c>
      <c r="H4" s="42">
        <f t="shared" ref="H4" si="47">SUM(H5:H7)</f>
        <v>0</v>
      </c>
      <c r="I4" s="42">
        <f t="shared" ref="I4" si="48">SUM(I5:I7)</f>
        <v>0</v>
      </c>
      <c r="J4" s="42">
        <f t="shared" ref="J4" si="49">SUM(J5:J7)</f>
        <v>0</v>
      </c>
      <c r="K4" s="42">
        <f t="shared" ref="K4" si="50">SUM(K5:K7)</f>
        <v>0</v>
      </c>
      <c r="L4" s="42">
        <f t="shared" ref="L4" si="51">SUM(L5:L7)</f>
        <v>0</v>
      </c>
      <c r="M4" s="42">
        <f t="shared" ref="M4" si="52">SUM(M5:M7)</f>
        <v>0</v>
      </c>
      <c r="N4" s="42">
        <f t="shared" ref="N4" si="53">SUM(N5:N7)</f>
        <v>0</v>
      </c>
      <c r="O4" s="42">
        <f t="shared" ref="O4" si="54">SUM(O5:O7)</f>
        <v>0</v>
      </c>
      <c r="P4" s="42">
        <f t="shared" ref="P4" si="55">SUM(P5:P7)</f>
        <v>0</v>
      </c>
      <c r="Q4" s="42">
        <f t="shared" ref="Q4" si="56">SUM(Q5:Q7)</f>
        <v>0</v>
      </c>
      <c r="R4" s="42">
        <f t="shared" ref="R4" si="57">SUM(R5:R7)</f>
        <v>0</v>
      </c>
      <c r="S4" s="42">
        <f t="shared" ref="S4" si="58">SUM(S5:S7)</f>
        <v>0</v>
      </c>
      <c r="T4" s="42">
        <f t="shared" ref="T4" si="59">SUM(T5:T7)</f>
        <v>0</v>
      </c>
      <c r="U4" s="42">
        <f t="shared" ref="U4" si="60">SUM(U5:U7)</f>
        <v>0</v>
      </c>
      <c r="V4" s="42">
        <f t="shared" ref="V4" si="61">SUM(V5:V7)</f>
        <v>0</v>
      </c>
      <c r="W4" s="42">
        <f t="shared" ref="W4:X4" si="62">SUM(W5:W7)</f>
        <v>0</v>
      </c>
      <c r="X4" s="42">
        <f t="shared" si="62"/>
        <v>0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>
        <v>0</v>
      </c>
      <c r="W5" s="30">
        <v>0</v>
      </c>
      <c r="X5" s="30">
        <v>0</v>
      </c>
    </row>
    <row r="6" spans="1:24" ht="11.25" customHeight="1" x14ac:dyDescent="0.2">
      <c r="A6" s="39" t="s">
        <v>7</v>
      </c>
      <c r="B6" s="23" t="s">
        <v>8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</row>
    <row r="7" spans="1:24" ht="11.25" customHeight="1" x14ac:dyDescent="0.2">
      <c r="A7" s="39" t="s">
        <v>9</v>
      </c>
      <c r="B7" s="23" t="s">
        <v>10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</row>
    <row r="8" spans="1:24" ht="11.25" customHeight="1" x14ac:dyDescent="0.2">
      <c r="A8" s="40" t="s">
        <v>343</v>
      </c>
      <c r="B8" s="41" t="s">
        <v>344</v>
      </c>
      <c r="C8" s="42">
        <f t="shared" ref="C8" si="63">SUM(C9:C10)</f>
        <v>0</v>
      </c>
      <c r="D8" s="42">
        <f t="shared" ref="D8" si="64">SUM(D9:D10)</f>
        <v>0</v>
      </c>
      <c r="E8" s="42">
        <f t="shared" ref="E8" si="65">SUM(E9:E10)</f>
        <v>0</v>
      </c>
      <c r="F8" s="42">
        <f t="shared" ref="F8" si="66">SUM(F9:F10)</f>
        <v>0</v>
      </c>
      <c r="G8" s="42">
        <f t="shared" ref="G8" si="67">SUM(G9:G10)</f>
        <v>0</v>
      </c>
      <c r="H8" s="42">
        <f t="shared" ref="H8" si="68">SUM(H9:H10)</f>
        <v>0</v>
      </c>
      <c r="I8" s="42">
        <f t="shared" ref="I8" si="69">SUM(I9:I10)</f>
        <v>0</v>
      </c>
      <c r="J8" s="42">
        <f t="shared" ref="J8" si="70">SUM(J9:J10)</f>
        <v>0</v>
      </c>
      <c r="K8" s="42">
        <f t="shared" ref="K8" si="71">SUM(K9:K10)</f>
        <v>0</v>
      </c>
      <c r="L8" s="42">
        <f t="shared" ref="L8" si="72">SUM(L9:L10)</f>
        <v>0</v>
      </c>
      <c r="M8" s="42">
        <f t="shared" ref="M8" si="73">SUM(M9:M10)</f>
        <v>0</v>
      </c>
      <c r="N8" s="42">
        <f t="shared" ref="N8" si="74">SUM(N9:N10)</f>
        <v>0</v>
      </c>
      <c r="O8" s="42">
        <f t="shared" ref="O8" si="75">SUM(O9:O10)</f>
        <v>0</v>
      </c>
      <c r="P8" s="42">
        <f t="shared" ref="P8" si="76">SUM(P9:P10)</f>
        <v>0</v>
      </c>
      <c r="Q8" s="42">
        <f t="shared" ref="Q8" si="77">SUM(Q9:Q10)</f>
        <v>0</v>
      </c>
      <c r="R8" s="42">
        <f t="shared" ref="R8" si="78">SUM(R9:R10)</f>
        <v>0</v>
      </c>
      <c r="S8" s="42">
        <f t="shared" ref="S8" si="79">SUM(S9:S10)</f>
        <v>0</v>
      </c>
      <c r="T8" s="42">
        <f t="shared" ref="T8" si="80">SUM(T9:T10)</f>
        <v>0</v>
      </c>
      <c r="U8" s="42">
        <f t="shared" ref="U8" si="81">SUM(U9:U10)</f>
        <v>0</v>
      </c>
      <c r="V8" s="42">
        <f t="shared" ref="V8" si="82">SUM(V9:V10)</f>
        <v>0</v>
      </c>
      <c r="W8" s="42">
        <f t="shared" ref="W8:X8" si="83">SUM(W9:W10)</f>
        <v>0</v>
      </c>
      <c r="X8" s="42">
        <f t="shared" si="83"/>
        <v>0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" si="84">SUM(C12:C16)</f>
        <v>0</v>
      </c>
      <c r="D11" s="42">
        <f t="shared" ref="D11" si="85">SUM(D12:D16)</f>
        <v>0</v>
      </c>
      <c r="E11" s="42">
        <f t="shared" ref="E11" si="86">SUM(E12:E16)</f>
        <v>0</v>
      </c>
      <c r="F11" s="42">
        <f t="shared" ref="F11" si="87">SUM(F12:F16)</f>
        <v>0</v>
      </c>
      <c r="G11" s="42">
        <f t="shared" ref="G11" si="88">SUM(G12:G16)</f>
        <v>0</v>
      </c>
      <c r="H11" s="42">
        <f t="shared" ref="H11" si="89">SUM(H12:H16)</f>
        <v>0</v>
      </c>
      <c r="I11" s="42">
        <f t="shared" ref="I11" si="90">SUM(I12:I16)</f>
        <v>0</v>
      </c>
      <c r="J11" s="42">
        <f t="shared" ref="J11" si="91">SUM(J12:J16)</f>
        <v>0</v>
      </c>
      <c r="K11" s="42">
        <f t="shared" ref="K11" si="92">SUM(K12:K16)</f>
        <v>0</v>
      </c>
      <c r="L11" s="42">
        <f t="shared" ref="L11" si="93">SUM(L12:L16)</f>
        <v>0</v>
      </c>
      <c r="M11" s="42">
        <f t="shared" ref="M11" si="94">SUM(M12:M16)</f>
        <v>0</v>
      </c>
      <c r="N11" s="42">
        <f t="shared" ref="N11" si="95">SUM(N12:N16)</f>
        <v>0</v>
      </c>
      <c r="O11" s="42">
        <f t="shared" ref="O11" si="96">SUM(O12:O16)</f>
        <v>0</v>
      </c>
      <c r="P11" s="42">
        <f t="shared" ref="P11" si="97">SUM(P12:P16)</f>
        <v>0</v>
      </c>
      <c r="Q11" s="42">
        <f t="shared" ref="Q11" si="98">SUM(Q12:Q16)</f>
        <v>0</v>
      </c>
      <c r="R11" s="42">
        <f t="shared" ref="R11" si="99">SUM(R12:R16)</f>
        <v>0</v>
      </c>
      <c r="S11" s="42">
        <f t="shared" ref="S11" si="100">SUM(S12:S16)</f>
        <v>0</v>
      </c>
      <c r="T11" s="42">
        <f t="shared" ref="T11" si="101">SUM(T12:T16)</f>
        <v>0</v>
      </c>
      <c r="U11" s="42">
        <f t="shared" ref="U11" si="102">SUM(U12:U16)</f>
        <v>0</v>
      </c>
      <c r="V11" s="42">
        <f t="shared" ref="V11" si="103">SUM(V12:V16)</f>
        <v>0</v>
      </c>
      <c r="W11" s="42">
        <f t="shared" ref="W11:X11" si="104">SUM(W12:W16)</f>
        <v>0</v>
      </c>
      <c r="X11" s="42">
        <f t="shared" si="104"/>
        <v>0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</row>
    <row r="13" spans="1:24" ht="11.25" customHeight="1" x14ac:dyDescent="0.2">
      <c r="A13" s="39" t="s">
        <v>17</v>
      </c>
      <c r="B13" s="23" t="s">
        <v>18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" si="105">SUM(C18:C21)</f>
        <v>0</v>
      </c>
      <c r="D17" s="31">
        <f t="shared" ref="D17" si="106">SUM(D18:D21)</f>
        <v>0</v>
      </c>
      <c r="E17" s="31">
        <f t="shared" ref="E17" si="107">SUM(E18:E21)</f>
        <v>0</v>
      </c>
      <c r="F17" s="31">
        <f t="shared" ref="F17" si="108">SUM(F18:F21)</f>
        <v>0</v>
      </c>
      <c r="G17" s="31">
        <f t="shared" ref="G17" si="109">SUM(G18:G21)</f>
        <v>0</v>
      </c>
      <c r="H17" s="31">
        <f t="shared" ref="H17" si="110">SUM(H18:H21)</f>
        <v>0</v>
      </c>
      <c r="I17" s="31">
        <f t="shared" ref="I17" si="111">SUM(I18:I21)</f>
        <v>0</v>
      </c>
      <c r="J17" s="31">
        <f t="shared" ref="J17" si="112">SUM(J18:J21)</f>
        <v>0</v>
      </c>
      <c r="K17" s="31">
        <f t="shared" ref="K17" si="113">SUM(K18:K21)</f>
        <v>0</v>
      </c>
      <c r="L17" s="31">
        <f t="shared" ref="L17" si="114">SUM(L18:L21)</f>
        <v>0</v>
      </c>
      <c r="M17" s="31">
        <f t="shared" ref="M17" si="115">SUM(M18:M21)</f>
        <v>0</v>
      </c>
      <c r="N17" s="31">
        <f t="shared" ref="N17" si="116">SUM(N18:N21)</f>
        <v>0</v>
      </c>
      <c r="O17" s="31">
        <f t="shared" ref="O17" si="117">SUM(O18:O21)</f>
        <v>0</v>
      </c>
      <c r="P17" s="31">
        <f t="shared" ref="P17" si="118">SUM(P18:P21)</f>
        <v>0</v>
      </c>
      <c r="Q17" s="31">
        <f t="shared" ref="Q17" si="119">SUM(Q18:Q21)</f>
        <v>0</v>
      </c>
      <c r="R17" s="31">
        <f t="shared" ref="R17" si="120">SUM(R18:R21)</f>
        <v>0</v>
      </c>
      <c r="S17" s="31">
        <f t="shared" ref="S17" si="121">SUM(S18:S21)</f>
        <v>0</v>
      </c>
      <c r="T17" s="31">
        <f t="shared" ref="T17" si="122">SUM(T18:T21)</f>
        <v>0</v>
      </c>
      <c r="U17" s="31">
        <f t="shared" ref="U17" si="123">SUM(U18:U21)</f>
        <v>0</v>
      </c>
      <c r="V17" s="31">
        <f t="shared" ref="V17" si="124">SUM(V18:V21)</f>
        <v>0</v>
      </c>
      <c r="W17" s="31">
        <f t="shared" ref="W17:X17" si="125">SUM(W18:W21)</f>
        <v>0</v>
      </c>
      <c r="X17" s="31">
        <f t="shared" si="125"/>
        <v>0</v>
      </c>
    </row>
    <row r="18" spans="1:24" ht="11.25" customHeight="1" x14ac:dyDescent="0.2">
      <c r="A18" s="22" t="s">
        <v>27</v>
      </c>
      <c r="B18" s="23" t="s">
        <v>28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" si="126">SUM(C23:C24)</f>
        <v>0</v>
      </c>
      <c r="D22" s="31">
        <f t="shared" ref="D22" si="127">SUM(D23:D24)</f>
        <v>0</v>
      </c>
      <c r="E22" s="31">
        <f t="shared" ref="E22" si="128">SUM(E23:E24)</f>
        <v>0</v>
      </c>
      <c r="F22" s="31">
        <f t="shared" ref="F22" si="129">SUM(F23:F24)</f>
        <v>0</v>
      </c>
      <c r="G22" s="31">
        <f t="shared" ref="G22" si="130">SUM(G23:G24)</f>
        <v>0</v>
      </c>
      <c r="H22" s="31">
        <f t="shared" ref="H22" si="131">SUM(H23:H24)</f>
        <v>0</v>
      </c>
      <c r="I22" s="31">
        <f t="shared" ref="I22" si="132">SUM(I23:I24)</f>
        <v>0</v>
      </c>
      <c r="J22" s="31">
        <f t="shared" ref="J22" si="133">SUM(J23:J24)</f>
        <v>0</v>
      </c>
      <c r="K22" s="31">
        <f t="shared" ref="K22" si="134">SUM(K23:K24)</f>
        <v>0</v>
      </c>
      <c r="L22" s="31">
        <f t="shared" ref="L22" si="135">SUM(L23:L24)</f>
        <v>0</v>
      </c>
      <c r="M22" s="31">
        <f t="shared" ref="M22" si="136">SUM(M23:M24)</f>
        <v>0</v>
      </c>
      <c r="N22" s="31">
        <f t="shared" ref="N22" si="137">SUM(N23:N24)</f>
        <v>0</v>
      </c>
      <c r="O22" s="31">
        <f t="shared" ref="O22" si="138">SUM(O23:O24)</f>
        <v>0</v>
      </c>
      <c r="P22" s="31">
        <f t="shared" ref="P22" si="139">SUM(P23:P24)</f>
        <v>0</v>
      </c>
      <c r="Q22" s="31">
        <f t="shared" ref="Q22" si="140">SUM(Q23:Q24)</f>
        <v>0</v>
      </c>
      <c r="R22" s="31">
        <f t="shared" ref="R22" si="141">SUM(R23:R24)</f>
        <v>0</v>
      </c>
      <c r="S22" s="31">
        <f t="shared" ref="S22" si="142">SUM(S23:S24)</f>
        <v>0</v>
      </c>
      <c r="T22" s="31">
        <f t="shared" ref="T22" si="143">SUM(T23:T24)</f>
        <v>0</v>
      </c>
      <c r="U22" s="31">
        <f t="shared" ref="U22" si="144">SUM(U23:U24)</f>
        <v>0</v>
      </c>
      <c r="V22" s="31">
        <f t="shared" ref="V22" si="145">SUM(V23:V24)</f>
        <v>0</v>
      </c>
      <c r="W22" s="31">
        <f t="shared" ref="W22:X22" si="146">SUM(W23:W24)</f>
        <v>0</v>
      </c>
      <c r="X22" s="31">
        <f t="shared" si="146"/>
        <v>0</v>
      </c>
    </row>
    <row r="23" spans="1:24" ht="11.25" customHeight="1" x14ac:dyDescent="0.2">
      <c r="A23" s="22" t="s">
        <v>37</v>
      </c>
      <c r="B23" s="23" t="s">
        <v>38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47">SUM(C27,C33)</f>
        <v>15723.230696474631</v>
      </c>
      <c r="D26" s="31">
        <f t="shared" ref="D26" si="148">SUM(D27,D33)</f>
        <v>15204.244024075668</v>
      </c>
      <c r="E26" s="31">
        <f t="shared" ref="E26" si="149">SUM(E27,E33)</f>
        <v>15415.996388650041</v>
      </c>
      <c r="F26" s="31">
        <f t="shared" ref="F26" si="150">SUM(F27,F33)</f>
        <v>15850.398022355979</v>
      </c>
      <c r="G26" s="31">
        <f t="shared" ref="G26" si="151">SUM(G27,G33)</f>
        <v>15934.655116079104</v>
      </c>
      <c r="H26" s="31">
        <f t="shared" ref="H26" si="152">SUM(H27,H33)</f>
        <v>16114.53465176268</v>
      </c>
      <c r="I26" s="31">
        <f t="shared" ref="I26" si="153">SUM(I27,I33)</f>
        <v>15997.740240756662</v>
      </c>
      <c r="J26" s="31">
        <f t="shared" ref="J26" si="154">SUM(J27,J33)</f>
        <v>16192.054342218398</v>
      </c>
      <c r="K26" s="31">
        <f t="shared" ref="K26" si="155">SUM(K27,K33)</f>
        <v>14413.843594153055</v>
      </c>
      <c r="L26" s="31">
        <f t="shared" ref="L26" si="156">SUM(L27,L33)</f>
        <v>15176.155803955287</v>
      </c>
      <c r="M26" s="31">
        <f t="shared" ref="M26" si="157">SUM(M27,M33)</f>
        <v>16392.702149613073</v>
      </c>
      <c r="N26" s="31">
        <f t="shared" ref="N26" si="158">SUM(N27,N33)</f>
        <v>16289.541444539986</v>
      </c>
      <c r="O26" s="31">
        <f t="shared" ref="O26" si="159">SUM(O27,O33)</f>
        <v>15757.881771281167</v>
      </c>
      <c r="P26" s="31">
        <f t="shared" ref="P26" si="160">SUM(P27,P33)</f>
        <v>14390.661220980224</v>
      </c>
      <c r="Q26" s="31">
        <f t="shared" ref="Q26" si="161">SUM(Q27,Q33)</f>
        <v>15705.133963886499</v>
      </c>
      <c r="R26" s="31">
        <f t="shared" ref="R26" si="162">SUM(R27,R33)</f>
        <v>16222.831556319861</v>
      </c>
      <c r="S26" s="31">
        <f t="shared" ref="S26" si="163">SUM(S27,S33)</f>
        <v>15651.713757523645</v>
      </c>
      <c r="T26" s="31">
        <f t="shared" ref="T26" si="164">SUM(T27,T33)</f>
        <v>16254.423989681856</v>
      </c>
      <c r="U26" s="31">
        <f t="shared" ref="U26" si="165">SUM(U27,U33)</f>
        <v>14860.707652622525</v>
      </c>
      <c r="V26" s="31">
        <f t="shared" ref="V26" si="166">SUM(V27,V33)</f>
        <v>15300.659759243332</v>
      </c>
      <c r="W26" s="31">
        <f t="shared" ref="W26:X26" si="167">SUM(W27,W33)</f>
        <v>15230.42012037833</v>
      </c>
      <c r="X26" s="31">
        <f t="shared" si="167"/>
        <v>15254.406706792779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" si="168">SUM(C28:C32)</f>
        <v>0</v>
      </c>
      <c r="D27" s="42">
        <f t="shared" ref="D27" si="169">SUM(D28:D32)</f>
        <v>0</v>
      </c>
      <c r="E27" s="42">
        <f t="shared" ref="E27" si="170">SUM(E28:E32)</f>
        <v>0</v>
      </c>
      <c r="F27" s="42">
        <f t="shared" ref="F27" si="171">SUM(F28:F32)</f>
        <v>0</v>
      </c>
      <c r="G27" s="42">
        <f t="shared" ref="G27" si="172">SUM(G28:G32)</f>
        <v>0</v>
      </c>
      <c r="H27" s="42">
        <f t="shared" ref="H27" si="173">SUM(H28:H32)</f>
        <v>0</v>
      </c>
      <c r="I27" s="42">
        <f t="shared" ref="I27" si="174">SUM(I28:I32)</f>
        <v>0</v>
      </c>
      <c r="J27" s="42">
        <f t="shared" ref="J27" si="175">SUM(J28:J32)</f>
        <v>0</v>
      </c>
      <c r="K27" s="42">
        <f t="shared" ref="K27" si="176">SUM(K28:K32)</f>
        <v>0</v>
      </c>
      <c r="L27" s="42">
        <f t="shared" ref="L27" si="177">SUM(L28:L32)</f>
        <v>0</v>
      </c>
      <c r="M27" s="42">
        <f t="shared" ref="M27" si="178">SUM(M28:M32)</f>
        <v>0</v>
      </c>
      <c r="N27" s="42">
        <f t="shared" ref="N27" si="179">SUM(N28:N32)</f>
        <v>0</v>
      </c>
      <c r="O27" s="42">
        <f t="shared" ref="O27" si="180">SUM(O28:O32)</f>
        <v>0</v>
      </c>
      <c r="P27" s="42">
        <f t="shared" ref="P27" si="181">SUM(P28:P32)</f>
        <v>0</v>
      </c>
      <c r="Q27" s="42">
        <f t="shared" ref="Q27" si="182">SUM(Q28:Q32)</f>
        <v>0</v>
      </c>
      <c r="R27" s="42">
        <f t="shared" ref="R27" si="183">SUM(R28:R32)</f>
        <v>0</v>
      </c>
      <c r="S27" s="42">
        <f t="shared" ref="S27" si="184">SUM(S28:S32)</f>
        <v>0</v>
      </c>
      <c r="T27" s="42">
        <f t="shared" ref="T27" si="185">SUM(T28:T32)</f>
        <v>0</v>
      </c>
      <c r="U27" s="42">
        <f t="shared" ref="U27" si="186">SUM(U28:U32)</f>
        <v>0</v>
      </c>
      <c r="V27" s="42">
        <f t="shared" ref="V27" si="187">SUM(V28:V32)</f>
        <v>0</v>
      </c>
      <c r="W27" s="42">
        <f t="shared" ref="W27:X27" si="188">SUM(W28:W32)</f>
        <v>0</v>
      </c>
      <c r="X27" s="42">
        <f t="shared" si="188"/>
        <v>0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" si="189">SUM(C34:C50)</f>
        <v>15723.230696474631</v>
      </c>
      <c r="D33" s="42">
        <f t="shared" ref="D33" si="190">SUM(D34:D50)</f>
        <v>15204.244024075668</v>
      </c>
      <c r="E33" s="42">
        <f t="shared" ref="E33" si="191">SUM(E34:E50)</f>
        <v>15415.996388650041</v>
      </c>
      <c r="F33" s="42">
        <f t="shared" ref="F33" si="192">SUM(F34:F50)</f>
        <v>15850.398022355979</v>
      </c>
      <c r="G33" s="42">
        <f t="shared" ref="G33" si="193">SUM(G34:G50)</f>
        <v>15934.655116079104</v>
      </c>
      <c r="H33" s="42">
        <f t="shared" ref="H33" si="194">SUM(H34:H50)</f>
        <v>16114.53465176268</v>
      </c>
      <c r="I33" s="42">
        <f t="shared" ref="I33" si="195">SUM(I34:I50)</f>
        <v>15997.740240756662</v>
      </c>
      <c r="J33" s="42">
        <f t="shared" ref="J33" si="196">SUM(J34:J50)</f>
        <v>16192.054342218398</v>
      </c>
      <c r="K33" s="42">
        <f t="shared" ref="K33" si="197">SUM(K34:K50)</f>
        <v>14413.843594153055</v>
      </c>
      <c r="L33" s="42">
        <f t="shared" ref="L33" si="198">SUM(L34:L50)</f>
        <v>15176.155803955287</v>
      </c>
      <c r="M33" s="42">
        <f t="shared" ref="M33" si="199">SUM(M34:M50)</f>
        <v>16392.702149613073</v>
      </c>
      <c r="N33" s="42">
        <f t="shared" ref="N33" si="200">SUM(N34:N50)</f>
        <v>16289.541444539986</v>
      </c>
      <c r="O33" s="42">
        <f t="shared" ref="O33" si="201">SUM(O34:O50)</f>
        <v>15757.881771281167</v>
      </c>
      <c r="P33" s="42">
        <f t="shared" ref="P33" si="202">SUM(P34:P50)</f>
        <v>14390.661220980224</v>
      </c>
      <c r="Q33" s="42">
        <f t="shared" ref="Q33" si="203">SUM(Q34:Q50)</f>
        <v>15705.133963886499</v>
      </c>
      <c r="R33" s="42">
        <f t="shared" ref="R33" si="204">SUM(R34:R50)</f>
        <v>16222.831556319861</v>
      </c>
      <c r="S33" s="42">
        <f t="shared" ref="S33" si="205">SUM(S34:S50)</f>
        <v>15651.713757523645</v>
      </c>
      <c r="T33" s="42">
        <f t="shared" ref="T33" si="206">SUM(T34:T50)</f>
        <v>16254.423989681856</v>
      </c>
      <c r="U33" s="42">
        <f t="shared" ref="U33" si="207">SUM(U34:U50)</f>
        <v>14860.707652622525</v>
      </c>
      <c r="V33" s="42">
        <f t="shared" ref="V33" si="208">SUM(V34:V50)</f>
        <v>15300.659759243332</v>
      </c>
      <c r="W33" s="42">
        <f t="shared" ref="W33:X33" si="209">SUM(W34:W50)</f>
        <v>15230.42012037833</v>
      </c>
      <c r="X33" s="42">
        <f t="shared" si="209"/>
        <v>15254.406706792779</v>
      </c>
    </row>
    <row r="34" spans="1:24" ht="11.25" customHeight="1" x14ac:dyDescent="0.2">
      <c r="A34" s="39" t="s">
        <v>55</v>
      </c>
      <c r="B34" s="23" t="s">
        <v>56</v>
      </c>
      <c r="C34" s="30">
        <v>2795.2696474634567</v>
      </c>
      <c r="D34" s="30">
        <v>3077.5752364574373</v>
      </c>
      <c r="E34" s="30">
        <v>3512.1576096302661</v>
      </c>
      <c r="F34" s="30">
        <v>3792.4799656061905</v>
      </c>
      <c r="G34" s="30">
        <v>3771.3484092863278</v>
      </c>
      <c r="H34" s="30">
        <v>3783.3918314703346</v>
      </c>
      <c r="I34" s="30">
        <v>3708.0033533963888</v>
      </c>
      <c r="J34" s="30">
        <v>3882.1050730868442</v>
      </c>
      <c r="K34" s="30">
        <v>3381.1321582115215</v>
      </c>
      <c r="L34" s="30">
        <v>3130.6368013757519</v>
      </c>
      <c r="M34" s="30">
        <v>3479.0153052450564</v>
      </c>
      <c r="N34" s="30">
        <v>2897.6804815133282</v>
      </c>
      <c r="O34" s="30">
        <v>3174.0588134135855</v>
      </c>
      <c r="P34" s="30">
        <v>2900.171453138435</v>
      </c>
      <c r="Q34" s="30">
        <v>2881.3766981943254</v>
      </c>
      <c r="R34" s="30">
        <v>2717.9329320722268</v>
      </c>
      <c r="S34" s="30">
        <v>3144.0423043852106</v>
      </c>
      <c r="T34" s="30">
        <v>3035.904385210662</v>
      </c>
      <c r="U34" s="30">
        <v>3287.4252794496988</v>
      </c>
      <c r="V34" s="30">
        <v>2929.0610490111776</v>
      </c>
      <c r="W34" s="30">
        <v>3135.1179707652627</v>
      </c>
      <c r="X34" s="30">
        <v>3030.9374032674118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826.69036973344771</v>
      </c>
      <c r="D36" s="30">
        <v>869.39294926913158</v>
      </c>
      <c r="E36" s="30">
        <v>792.56311263972486</v>
      </c>
      <c r="F36" s="30">
        <v>809.04368013757528</v>
      </c>
      <c r="G36" s="30">
        <v>883.42519346517611</v>
      </c>
      <c r="H36" s="30">
        <v>881.47489251934655</v>
      </c>
      <c r="I36" s="30">
        <v>1058.53086844368</v>
      </c>
      <c r="J36" s="30">
        <v>979.35623387790201</v>
      </c>
      <c r="K36" s="30">
        <v>805.3323301805674</v>
      </c>
      <c r="L36" s="30">
        <v>711.12777300085986</v>
      </c>
      <c r="M36" s="30">
        <v>719.1601891659501</v>
      </c>
      <c r="N36" s="30">
        <v>998.48701633705923</v>
      </c>
      <c r="O36" s="30">
        <v>942.36362854686149</v>
      </c>
      <c r="P36" s="30">
        <v>705.152536543422</v>
      </c>
      <c r="Q36" s="30">
        <v>743.97858985382629</v>
      </c>
      <c r="R36" s="30">
        <v>718.31874462596727</v>
      </c>
      <c r="S36" s="30">
        <v>856.93877901977635</v>
      </c>
      <c r="T36" s="30">
        <v>1294.2484952708512</v>
      </c>
      <c r="U36" s="30">
        <v>1013.9908856405846</v>
      </c>
      <c r="V36" s="30">
        <v>998.69062768701644</v>
      </c>
      <c r="W36" s="30">
        <v>975.1309544282027</v>
      </c>
      <c r="X36" s="30">
        <v>1090.4591573516768</v>
      </c>
    </row>
    <row r="37" spans="1:24" ht="11.25" customHeight="1" x14ac:dyDescent="0.2">
      <c r="A37" s="39" t="s">
        <v>61</v>
      </c>
      <c r="B37" s="23" t="s">
        <v>62</v>
      </c>
      <c r="C37" s="30">
        <v>7976.4736027515037</v>
      </c>
      <c r="D37" s="30">
        <v>7103.3963886500433</v>
      </c>
      <c r="E37" s="30">
        <v>7075.5731728288902</v>
      </c>
      <c r="F37" s="30">
        <v>7229.917970765262</v>
      </c>
      <c r="G37" s="30">
        <v>7229.6977644024082</v>
      </c>
      <c r="H37" s="30">
        <v>7254.0510748065344</v>
      </c>
      <c r="I37" s="30">
        <v>6930.9803955288053</v>
      </c>
      <c r="J37" s="30">
        <v>6616.6159071367156</v>
      </c>
      <c r="K37" s="30">
        <v>5632.8865864144445</v>
      </c>
      <c r="L37" s="30">
        <v>4986.4180567497842</v>
      </c>
      <c r="M37" s="30">
        <v>5629.7398968185726</v>
      </c>
      <c r="N37" s="30">
        <v>5949.4464316423046</v>
      </c>
      <c r="O37" s="30">
        <v>5571.7709372312975</v>
      </c>
      <c r="P37" s="30">
        <v>5511.7944969905429</v>
      </c>
      <c r="Q37" s="30">
        <v>5917.0326741186591</v>
      </c>
      <c r="R37" s="30">
        <v>5638.0731728288902</v>
      </c>
      <c r="S37" s="30">
        <v>5691.016766981943</v>
      </c>
      <c r="T37" s="30">
        <v>5827.8671539122961</v>
      </c>
      <c r="U37" s="30">
        <v>4448.5343938091137</v>
      </c>
      <c r="V37" s="30">
        <v>5058.8730868443672</v>
      </c>
      <c r="W37" s="30">
        <v>6147.1488392089432</v>
      </c>
      <c r="X37" s="30">
        <v>6094.2964746345651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5.6613929492691311</v>
      </c>
      <c r="L40" s="30">
        <v>15.34333619948409</v>
      </c>
      <c r="M40" s="30">
        <v>15.32037833190026</v>
      </c>
      <c r="N40" s="30">
        <v>4.6122957867583834</v>
      </c>
      <c r="O40" s="30">
        <v>0</v>
      </c>
      <c r="P40" s="30">
        <v>0</v>
      </c>
      <c r="Q40" s="30">
        <v>1.16122098022356</v>
      </c>
      <c r="R40" s="30">
        <v>2.34591573516767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</row>
    <row r="41" spans="1:24" ht="11.25" customHeight="1" x14ac:dyDescent="0.2">
      <c r="A41" s="39" t="s">
        <v>69</v>
      </c>
      <c r="B41" s="23" t="s">
        <v>70</v>
      </c>
      <c r="C41" s="30">
        <v>468.4030954428203</v>
      </c>
      <c r="D41" s="30">
        <v>481.93611349956996</v>
      </c>
      <c r="E41" s="30">
        <v>276.36380051590714</v>
      </c>
      <c r="F41" s="30">
        <v>252.73482373172831</v>
      </c>
      <c r="G41" s="30">
        <v>280.43379191745487</v>
      </c>
      <c r="H41" s="30">
        <v>211.61504729148751</v>
      </c>
      <c r="I41" s="30">
        <v>210.58804815133271</v>
      </c>
      <c r="J41" s="30">
        <v>233.18039552880484</v>
      </c>
      <c r="K41" s="30">
        <v>238.32794496990533</v>
      </c>
      <c r="L41" s="30">
        <v>103.80249355116079</v>
      </c>
      <c r="M41" s="30">
        <v>104.8127257093723</v>
      </c>
      <c r="N41" s="30">
        <v>253.72631126397249</v>
      </c>
      <c r="O41" s="30">
        <v>558.74617368873601</v>
      </c>
      <c r="P41" s="30">
        <v>295.79363714531377</v>
      </c>
      <c r="Q41" s="30">
        <v>428.26990541702492</v>
      </c>
      <c r="R41" s="30">
        <v>330.70068787618231</v>
      </c>
      <c r="S41" s="30">
        <v>113.12029234737743</v>
      </c>
      <c r="T41" s="30">
        <v>119.14153052450555</v>
      </c>
      <c r="U41" s="30">
        <v>188.9748925193465</v>
      </c>
      <c r="V41" s="30">
        <v>169.4611349957008</v>
      </c>
      <c r="W41" s="30">
        <v>0</v>
      </c>
      <c r="X41" s="30">
        <v>0.59294926913155632</v>
      </c>
    </row>
    <row r="42" spans="1:24" ht="11.25" customHeight="1" x14ac:dyDescent="0.2">
      <c r="A42" s="39" t="s">
        <v>71</v>
      </c>
      <c r="B42" s="23" t="s">
        <v>72</v>
      </c>
      <c r="C42" s="30">
        <v>1788.1485812553738</v>
      </c>
      <c r="D42" s="30">
        <v>1947.3417024935509</v>
      </c>
      <c r="E42" s="30">
        <v>2061.5505588993974</v>
      </c>
      <c r="F42" s="30">
        <v>2092.7439380911437</v>
      </c>
      <c r="G42" s="30">
        <v>2231.8791917454855</v>
      </c>
      <c r="H42" s="30">
        <v>2128.5406706792774</v>
      </c>
      <c r="I42" s="30">
        <v>2259.840412725709</v>
      </c>
      <c r="J42" s="30">
        <v>2405.2561478933794</v>
      </c>
      <c r="K42" s="30">
        <v>2437.2809974204642</v>
      </c>
      <c r="L42" s="30">
        <v>3695.6338779019775</v>
      </c>
      <c r="M42" s="30">
        <v>3607.3396388650049</v>
      </c>
      <c r="N42" s="30">
        <v>2730.1375752364579</v>
      </c>
      <c r="O42" s="30">
        <v>2616.6975924333619</v>
      </c>
      <c r="P42" s="30">
        <v>2176.4748065348231</v>
      </c>
      <c r="Q42" s="30">
        <v>2536.0478073946688</v>
      </c>
      <c r="R42" s="30">
        <v>3252.0791917454853</v>
      </c>
      <c r="S42" s="30">
        <v>2534.8707652622525</v>
      </c>
      <c r="T42" s="30">
        <v>2633.5840068787616</v>
      </c>
      <c r="U42" s="30">
        <v>2785.8427343078247</v>
      </c>
      <c r="V42" s="30">
        <v>2696.3292347377469</v>
      </c>
      <c r="W42" s="30">
        <v>1773.9930352536544</v>
      </c>
      <c r="X42" s="30">
        <v>1747.0446259673258</v>
      </c>
    </row>
    <row r="43" spans="1:24" ht="11.25" customHeight="1" x14ac:dyDescent="0.2">
      <c r="A43" s="39" t="s">
        <v>73</v>
      </c>
      <c r="B43" s="23" t="s">
        <v>74</v>
      </c>
      <c r="C43" s="30">
        <v>340.51779879621665</v>
      </c>
      <c r="D43" s="30">
        <v>311.56251074806534</v>
      </c>
      <c r="E43" s="30">
        <v>283.89699054170245</v>
      </c>
      <c r="F43" s="30">
        <v>251.98779019776433</v>
      </c>
      <c r="G43" s="30">
        <v>237.74221840068788</v>
      </c>
      <c r="H43" s="30">
        <v>383.49544282029234</v>
      </c>
      <c r="I43" s="30">
        <v>422.34325021496119</v>
      </c>
      <c r="J43" s="30">
        <v>358.98736027515048</v>
      </c>
      <c r="K43" s="30">
        <v>332.15030094582977</v>
      </c>
      <c r="L43" s="30">
        <v>340.73972484952708</v>
      </c>
      <c r="M43" s="30">
        <v>476.26491831470344</v>
      </c>
      <c r="N43" s="30">
        <v>571.03998280309543</v>
      </c>
      <c r="O43" s="30">
        <v>371.21358555460012</v>
      </c>
      <c r="P43" s="30">
        <v>268.12794496990546</v>
      </c>
      <c r="Q43" s="30">
        <v>314.73361994840928</v>
      </c>
      <c r="R43" s="30">
        <v>244.24342218400687</v>
      </c>
      <c r="S43" s="30">
        <v>163.87334479793634</v>
      </c>
      <c r="T43" s="30">
        <v>305.56096302665514</v>
      </c>
      <c r="U43" s="30">
        <v>252.57764402407568</v>
      </c>
      <c r="V43" s="30">
        <v>235.54952708512462</v>
      </c>
      <c r="W43" s="30">
        <v>193.39699054170245</v>
      </c>
      <c r="X43" s="30">
        <v>268.37007738607053</v>
      </c>
    </row>
    <row r="44" spans="1:24" ht="11.25" customHeight="1" x14ac:dyDescent="0.2">
      <c r="A44" s="39" t="s">
        <v>75</v>
      </c>
      <c r="B44" s="23" t="s">
        <v>76</v>
      </c>
      <c r="C44" s="30">
        <v>365.00429922613938</v>
      </c>
      <c r="D44" s="30">
        <v>364.06801375752354</v>
      </c>
      <c r="E44" s="30">
        <v>370.90851246775577</v>
      </c>
      <c r="F44" s="30">
        <v>303.69785038693027</v>
      </c>
      <c r="G44" s="30">
        <v>317.9042132416165</v>
      </c>
      <c r="H44" s="30">
        <v>305.44505588993974</v>
      </c>
      <c r="I44" s="30">
        <v>288.79105760963023</v>
      </c>
      <c r="J44" s="30">
        <v>401.37661220980226</v>
      </c>
      <c r="K44" s="30">
        <v>313.92828890799655</v>
      </c>
      <c r="L44" s="30">
        <v>245.22871883061049</v>
      </c>
      <c r="M44" s="30">
        <v>276.34428202923471</v>
      </c>
      <c r="N44" s="30">
        <v>387.21521926053305</v>
      </c>
      <c r="O44" s="30">
        <v>261.55795356835768</v>
      </c>
      <c r="P44" s="30">
        <v>234.97188306104897</v>
      </c>
      <c r="Q44" s="30">
        <v>193.19320722269993</v>
      </c>
      <c r="R44" s="30">
        <v>186.99011177987956</v>
      </c>
      <c r="S44" s="30">
        <v>154.72725709372315</v>
      </c>
      <c r="T44" s="30">
        <v>140.27360275150471</v>
      </c>
      <c r="U44" s="30">
        <v>120.93680137575237</v>
      </c>
      <c r="V44" s="30">
        <v>122.77239896818573</v>
      </c>
      <c r="W44" s="30">
        <v>88.930696474634559</v>
      </c>
      <c r="X44" s="30">
        <v>86.741616509028376</v>
      </c>
    </row>
    <row r="45" spans="1:24" ht="11.25" customHeight="1" x14ac:dyDescent="0.2">
      <c r="A45" s="39" t="s">
        <v>77</v>
      </c>
      <c r="B45" s="23" t="s">
        <v>78</v>
      </c>
      <c r="C45" s="30">
        <v>129.1296646603611</v>
      </c>
      <c r="D45" s="30">
        <v>97.88856405846947</v>
      </c>
      <c r="E45" s="30">
        <v>103.09544282029231</v>
      </c>
      <c r="F45" s="30">
        <v>91.640412725709368</v>
      </c>
      <c r="G45" s="30">
        <v>73.937145313843502</v>
      </c>
      <c r="H45" s="30">
        <v>71.854428202923472</v>
      </c>
      <c r="I45" s="30">
        <v>51.026999140154757</v>
      </c>
      <c r="J45" s="30">
        <v>99.971367153912283</v>
      </c>
      <c r="K45" s="30">
        <v>110.33723129836632</v>
      </c>
      <c r="L45" s="30">
        <v>177.03258813413589</v>
      </c>
      <c r="M45" s="30">
        <v>267.63164230438525</v>
      </c>
      <c r="N45" s="30">
        <v>752.90911435941518</v>
      </c>
      <c r="O45" s="30">
        <v>615.44858125537394</v>
      </c>
      <c r="P45" s="30">
        <v>650.85503009458296</v>
      </c>
      <c r="Q45" s="30">
        <v>603.99355116079107</v>
      </c>
      <c r="R45" s="30">
        <v>793.91496130696464</v>
      </c>
      <c r="S45" s="30">
        <v>773.34625967325871</v>
      </c>
      <c r="T45" s="30">
        <v>668.96766981943233</v>
      </c>
      <c r="U45" s="30">
        <v>611.98538263112641</v>
      </c>
      <c r="V45" s="30">
        <v>999.89398108340492</v>
      </c>
      <c r="W45" s="30">
        <v>645.34368013757512</v>
      </c>
      <c r="X45" s="30">
        <v>712.21186586414433</v>
      </c>
    </row>
    <row r="46" spans="1:24" ht="11.25" customHeight="1" x14ac:dyDescent="0.2">
      <c r="A46" s="39" t="s">
        <v>79</v>
      </c>
      <c r="B46" s="23" t="s">
        <v>80</v>
      </c>
      <c r="C46" s="30">
        <v>16.809974204643161</v>
      </c>
      <c r="D46" s="30">
        <v>16.809974204643161</v>
      </c>
      <c r="E46" s="30">
        <v>19.77644024075666</v>
      </c>
      <c r="F46" s="30">
        <v>24.720550300945831</v>
      </c>
      <c r="G46" s="30">
        <v>20.7652622527945</v>
      </c>
      <c r="H46" s="30">
        <v>22.742906276870158</v>
      </c>
      <c r="I46" s="30">
        <v>17.798796216681001</v>
      </c>
      <c r="J46" s="30">
        <v>17.798796216681001</v>
      </c>
      <c r="K46" s="30">
        <v>21.754084264832329</v>
      </c>
      <c r="L46" s="30">
        <v>20.7652622527945</v>
      </c>
      <c r="M46" s="30">
        <v>21.754084264832329</v>
      </c>
      <c r="N46" s="30">
        <v>25.70937231298366</v>
      </c>
      <c r="O46" s="30">
        <v>22.742906276870158</v>
      </c>
      <c r="P46" s="30">
        <v>12.85468615649183</v>
      </c>
      <c r="Q46" s="30">
        <v>0</v>
      </c>
      <c r="R46" s="30">
        <v>0</v>
      </c>
      <c r="S46" s="30">
        <v>0.124591573516767</v>
      </c>
      <c r="T46" s="30">
        <v>0.29664660361134998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3.2783319002579541</v>
      </c>
      <c r="W48" s="30">
        <v>0</v>
      </c>
      <c r="X48" s="30">
        <v>0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11.218572656921751</v>
      </c>
      <c r="L49" s="30">
        <v>5.0993981083404982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4.282029234737747E-2</v>
      </c>
      <c r="S49" s="30">
        <v>0</v>
      </c>
      <c r="T49" s="30">
        <v>1.067841788478074</v>
      </c>
      <c r="U49" s="30">
        <v>0</v>
      </c>
      <c r="V49" s="30">
        <v>4.0412725709372309E-3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1016.7836629406709</v>
      </c>
      <c r="D50" s="30">
        <v>934.27257093723119</v>
      </c>
      <c r="E50" s="30">
        <v>920.11074806534816</v>
      </c>
      <c r="F50" s="30">
        <v>1001.4310404127258</v>
      </c>
      <c r="G50" s="30">
        <v>887.52192605331027</v>
      </c>
      <c r="H50" s="30">
        <v>1071.9233018056748</v>
      </c>
      <c r="I50" s="30">
        <v>1049.8370593293209</v>
      </c>
      <c r="J50" s="30">
        <v>1197.4064488392089</v>
      </c>
      <c r="K50" s="30">
        <v>1123.8337059329324</v>
      </c>
      <c r="L50" s="30">
        <v>1744.3277730008597</v>
      </c>
      <c r="M50" s="30">
        <v>1795.3190885640581</v>
      </c>
      <c r="N50" s="30">
        <v>1718.5776440240754</v>
      </c>
      <c r="O50" s="30">
        <v>1623.2815993121235</v>
      </c>
      <c r="P50" s="30">
        <v>1634.4647463456579</v>
      </c>
      <c r="Q50" s="30">
        <v>2085.3466895958727</v>
      </c>
      <c r="R50" s="30">
        <v>2338.1895958727432</v>
      </c>
      <c r="S50" s="30">
        <v>2219.65339638865</v>
      </c>
      <c r="T50" s="30">
        <v>2227.5116938950991</v>
      </c>
      <c r="U50" s="30">
        <v>2150.4396388650039</v>
      </c>
      <c r="V50" s="30">
        <v>2086.7463456577816</v>
      </c>
      <c r="W50" s="30">
        <v>2271.3579535683575</v>
      </c>
      <c r="X50" s="30">
        <v>2223.7525365434221</v>
      </c>
    </row>
    <row r="51" spans="1:24" ht="11.25" customHeight="1" x14ac:dyDescent="0.2">
      <c r="A51" s="24" t="s">
        <v>89</v>
      </c>
      <c r="B51" s="25" t="s">
        <v>90</v>
      </c>
      <c r="C51" s="31">
        <v>0</v>
      </c>
      <c r="D51" s="31">
        <v>0</v>
      </c>
      <c r="E51" s="31">
        <v>0</v>
      </c>
      <c r="F51" s="31">
        <v>0</v>
      </c>
      <c r="G51" s="31">
        <v>0</v>
      </c>
      <c r="H51" s="31">
        <v>0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" si="210">SUM(C53:C70)</f>
        <v>0</v>
      </c>
      <c r="D52" s="31">
        <f t="shared" ref="D52" si="211">SUM(D53:D70)</f>
        <v>0</v>
      </c>
      <c r="E52" s="31">
        <f t="shared" ref="E52" si="212">SUM(E53:E70)</f>
        <v>0</v>
      </c>
      <c r="F52" s="31">
        <f t="shared" ref="F52" si="213">SUM(F53:F70)</f>
        <v>0</v>
      </c>
      <c r="G52" s="31">
        <f t="shared" ref="G52" si="214">SUM(G53:G70)</f>
        <v>0</v>
      </c>
      <c r="H52" s="31">
        <f t="shared" ref="H52" si="215">SUM(H53:H70)</f>
        <v>0</v>
      </c>
      <c r="I52" s="31">
        <f t="shared" ref="I52" si="216">SUM(I53:I70)</f>
        <v>0</v>
      </c>
      <c r="J52" s="31">
        <f t="shared" ref="J52" si="217">SUM(J53:J70)</f>
        <v>0</v>
      </c>
      <c r="K52" s="31">
        <f t="shared" ref="K52" si="218">SUM(K53:K70)</f>
        <v>0</v>
      </c>
      <c r="L52" s="31">
        <f t="shared" ref="L52" si="219">SUM(L53:L70)</f>
        <v>0</v>
      </c>
      <c r="M52" s="31">
        <f t="shared" ref="M52" si="220">SUM(M53:M70)</f>
        <v>0</v>
      </c>
      <c r="N52" s="31">
        <f t="shared" ref="N52" si="221">SUM(N53:N70)</f>
        <v>0</v>
      </c>
      <c r="O52" s="31">
        <f t="shared" ref="O52" si="222">SUM(O53:O70)</f>
        <v>0</v>
      </c>
      <c r="P52" s="31">
        <f t="shared" ref="P52" si="223">SUM(P53:P70)</f>
        <v>0</v>
      </c>
      <c r="Q52" s="31">
        <f t="shared" ref="Q52" si="224">SUM(Q53:Q70)</f>
        <v>0</v>
      </c>
      <c r="R52" s="31">
        <f t="shared" ref="R52" si="225">SUM(R53:R70)</f>
        <v>0</v>
      </c>
      <c r="S52" s="31">
        <f t="shared" ref="S52" si="226">SUM(S53:S70)</f>
        <v>0</v>
      </c>
      <c r="T52" s="31">
        <f t="shared" ref="T52" si="227">SUM(T53:T70)</f>
        <v>0</v>
      </c>
      <c r="U52" s="31">
        <f t="shared" ref="U52" si="228">SUM(U53:U70)</f>
        <v>0</v>
      </c>
      <c r="V52" s="31">
        <f t="shared" ref="V52" si="229">SUM(V53:V70)</f>
        <v>0</v>
      </c>
      <c r="W52" s="31">
        <f t="shared" ref="W52:X52" si="230">SUM(W53:W70)</f>
        <v>0</v>
      </c>
      <c r="X52" s="31">
        <f t="shared" si="230"/>
        <v>0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</row>
    <row r="70" spans="1:24" ht="11.25" customHeight="1" x14ac:dyDescent="0.2">
      <c r="A70" s="22" t="s">
        <v>127</v>
      </c>
      <c r="B70" s="23" t="s">
        <v>128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" si="231">SUM(C72:C73)</f>
        <v>0</v>
      </c>
      <c r="D71" s="31">
        <f t="shared" ref="D71" si="232">SUM(D72:D73)</f>
        <v>0</v>
      </c>
      <c r="E71" s="31">
        <f t="shared" ref="E71" si="233">SUM(E72:E73)</f>
        <v>0</v>
      </c>
      <c r="F71" s="31">
        <f t="shared" ref="F71" si="234">SUM(F72:F73)</f>
        <v>0</v>
      </c>
      <c r="G71" s="31">
        <f t="shared" ref="G71" si="235">SUM(G72:G73)</f>
        <v>0</v>
      </c>
      <c r="H71" s="31">
        <f t="shared" ref="H71" si="236">SUM(H72:H73)</f>
        <v>0</v>
      </c>
      <c r="I71" s="31">
        <f t="shared" ref="I71" si="237">SUM(I72:I73)</f>
        <v>0</v>
      </c>
      <c r="J71" s="31">
        <f t="shared" ref="J71" si="238">SUM(J72:J73)</f>
        <v>0</v>
      </c>
      <c r="K71" s="31">
        <f t="shared" ref="K71" si="239">SUM(K72:K73)</f>
        <v>0</v>
      </c>
      <c r="L71" s="31">
        <f t="shared" ref="L71" si="240">SUM(L72:L73)</f>
        <v>0</v>
      </c>
      <c r="M71" s="31">
        <f t="shared" ref="M71" si="241">SUM(M72:M73)</f>
        <v>0</v>
      </c>
      <c r="N71" s="31">
        <f t="shared" ref="N71" si="242">SUM(N72:N73)</f>
        <v>0</v>
      </c>
      <c r="O71" s="31">
        <f t="shared" ref="O71" si="243">SUM(O72:O73)</f>
        <v>0</v>
      </c>
      <c r="P71" s="31">
        <f t="shared" ref="P71" si="244">SUM(P72:P73)</f>
        <v>0</v>
      </c>
      <c r="Q71" s="31">
        <f t="shared" ref="Q71" si="245">SUM(Q72:Q73)</f>
        <v>0</v>
      </c>
      <c r="R71" s="31">
        <f t="shared" ref="R71" si="246">SUM(R72:R73)</f>
        <v>0</v>
      </c>
      <c r="S71" s="31">
        <f t="shared" ref="S71" si="247">SUM(S72:S73)</f>
        <v>0</v>
      </c>
      <c r="T71" s="31">
        <f t="shared" ref="T71" si="248">SUM(T72:T73)</f>
        <v>0</v>
      </c>
      <c r="U71" s="31">
        <f t="shared" ref="U71" si="249">SUM(U72:U73)</f>
        <v>0</v>
      </c>
      <c r="V71" s="31">
        <f t="shared" ref="V71" si="250">SUM(V72:V73)</f>
        <v>0</v>
      </c>
      <c r="W71" s="31">
        <f t="shared" ref="W71:X71" si="251">SUM(W72:W73)</f>
        <v>0</v>
      </c>
      <c r="X71" s="31">
        <f t="shared" si="251"/>
        <v>0</v>
      </c>
    </row>
    <row r="72" spans="1:24" ht="11.25" customHeight="1" x14ac:dyDescent="0.2">
      <c r="A72" s="22" t="s">
        <v>131</v>
      </c>
      <c r="B72" s="23" t="s">
        <v>132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0</v>
      </c>
      <c r="D75" s="31">
        <v>0</v>
      </c>
      <c r="E75" s="31">
        <v>0</v>
      </c>
      <c r="F75" s="31">
        <v>0</v>
      </c>
      <c r="G75" s="31">
        <v>0</v>
      </c>
      <c r="H75" s="31">
        <v>0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</row>
    <row r="76" spans="1:24" ht="11.25" customHeight="1" x14ac:dyDescent="0.2">
      <c r="A76" s="26" t="s">
        <v>139</v>
      </c>
      <c r="B76" s="27" t="s">
        <v>140</v>
      </c>
      <c r="C76" s="32">
        <v>0</v>
      </c>
      <c r="D76" s="32">
        <v>0</v>
      </c>
      <c r="E76" s="32">
        <v>0</v>
      </c>
      <c r="F76" s="32">
        <v>0</v>
      </c>
      <c r="G76" s="32">
        <v>0</v>
      </c>
      <c r="H76" s="32">
        <v>0</v>
      </c>
      <c r="I76" s="32">
        <v>0</v>
      </c>
      <c r="J76" s="32">
        <v>0</v>
      </c>
      <c r="K76" s="32">
        <v>0</v>
      </c>
      <c r="L76" s="32">
        <v>0</v>
      </c>
      <c r="M76" s="32">
        <v>0</v>
      </c>
      <c r="N76" s="32">
        <v>0</v>
      </c>
      <c r="O76" s="32">
        <v>0</v>
      </c>
      <c r="P76" s="32">
        <v>0</v>
      </c>
      <c r="Q76" s="32">
        <v>0</v>
      </c>
      <c r="R76" s="32">
        <v>0</v>
      </c>
      <c r="S76" s="32">
        <v>0</v>
      </c>
      <c r="T76" s="32">
        <v>0</v>
      </c>
      <c r="U76" s="32">
        <v>0</v>
      </c>
      <c r="V76" s="32">
        <v>0</v>
      </c>
      <c r="W76" s="32">
        <v>0</v>
      </c>
      <c r="X76" s="32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214</v>
      </c>
      <c r="B1" s="7" t="s">
        <v>316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20720.092261392947</v>
      </c>
      <c r="D2" s="28">
        <f t="shared" ref="D2" si="1">SUM(D3,D17,D22,D25,D26,D51,D52,D71,D74,D75,D76)</f>
        <v>17982.263198624249</v>
      </c>
      <c r="E2" s="28">
        <f t="shared" ref="E2" si="2">SUM(E3,E17,E22,E25,E26,E51,E52,E71,E74,E75,E76)</f>
        <v>24110.062080825446</v>
      </c>
      <c r="F2" s="28">
        <f t="shared" ref="F2" si="3">SUM(F3,F17,F22,F25,F26,F51,F52,F71,F74,F75,F76)</f>
        <v>18909.377042132415</v>
      </c>
      <c r="G2" s="28">
        <f t="shared" ref="G2" si="4">SUM(G3,G17,G22,G25,G26,G51,G52,G71,G74,G75,G76)</f>
        <v>18630.411521926049</v>
      </c>
      <c r="H2" s="28">
        <f t="shared" ref="H2" si="5">SUM(H3,H17,H22,H25,H26,H51,H52,H71,H74,H75,H76)</f>
        <v>16684.338607050733</v>
      </c>
      <c r="I2" s="28">
        <f t="shared" ref="I2" si="6">SUM(I3,I17,I22,I25,I26,I51,I52,I71,I74,I75,I76)</f>
        <v>20099.012467755798</v>
      </c>
      <c r="J2" s="28">
        <f t="shared" ref="J2" si="7">SUM(J3,J17,J22,J25,J26,J51,J52,J71,J74,J75,J76)</f>
        <v>21726.134307824592</v>
      </c>
      <c r="K2" s="28">
        <f t="shared" ref="K2" si="8">SUM(K3,K17,K22,K25,K26,K51,K52,K71,K74,K75,K76)</f>
        <v>21254.865090283743</v>
      </c>
      <c r="L2" s="28">
        <f t="shared" ref="L2" si="9">SUM(L3,L17,L22,L25,L26,L51,L52,L71,L74,L75,L76)</f>
        <v>23287.676526225281</v>
      </c>
      <c r="M2" s="28">
        <f t="shared" ref="M2" si="10">SUM(M3,M17,M22,M25,M26,M51,M52,M71,M74,M75,M76)</f>
        <v>24250.220808254511</v>
      </c>
      <c r="N2" s="28">
        <f t="shared" ref="N2" si="11">SUM(N3,N17,N22,N25,N26,N51,N52,N71,N74,N75,N76)</f>
        <v>23932.238005159074</v>
      </c>
      <c r="O2" s="28">
        <f t="shared" ref="O2" si="12">SUM(O3,O17,O22,O25,O26,O51,O52,O71,O74,O75,O76)</f>
        <v>22777.823043852106</v>
      </c>
      <c r="P2" s="28">
        <f t="shared" ref="P2" si="13">SUM(P3,P17,P22,P25,P26,P51,P52,P71,P74,P75,P76)</f>
        <v>22319.363026655199</v>
      </c>
      <c r="Q2" s="28">
        <f t="shared" ref="Q2" si="14">SUM(Q3,Q17,Q22,Q25,Q26,Q51,Q52,Q71,Q74,Q75,Q76)</f>
        <v>23234.748409286327</v>
      </c>
      <c r="R2" s="28">
        <f t="shared" ref="R2" si="15">SUM(R3,R17,R22,R25,R26,R51,R52,R71,R74,R75,R76)</f>
        <v>20143.59079965606</v>
      </c>
      <c r="S2" s="28">
        <f t="shared" ref="S2" si="16">SUM(S3,S17,S22,S25,S26,S51,S52,S71,S74,S75,S76)</f>
        <v>22250.327687016332</v>
      </c>
      <c r="T2" s="28">
        <f t="shared" ref="T2" si="17">SUM(T3,T17,T22,T25,T26,T51,T52,T71,T74,T75,T76)</f>
        <v>22468.183061049011</v>
      </c>
      <c r="U2" s="28">
        <f t="shared" ref="U2" si="18">SUM(U3,U17,U22,U25,U26,U51,U52,U71,U74,U75,U76)</f>
        <v>24941.226053310398</v>
      </c>
      <c r="V2" s="28">
        <f t="shared" ref="V2" si="19">SUM(V3,V17,V22,V25,V26,V51,V52,V71,V74,V75,V76)</f>
        <v>27847.566638005159</v>
      </c>
      <c r="W2" s="28">
        <f t="shared" ref="W2:X2" si="20">SUM(W3,W17,W22,W25,W26,W51,W52,W71,W74,W75,W76)</f>
        <v>25196.752794496988</v>
      </c>
      <c r="X2" s="28">
        <f t="shared" si="20"/>
        <v>30263.849183147035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21">SUM(C4,C8,C11)</f>
        <v>0</v>
      </c>
      <c r="D3" s="29">
        <f t="shared" ref="D3" si="22">SUM(D4,D8,D11)</f>
        <v>0</v>
      </c>
      <c r="E3" s="29">
        <f t="shared" ref="E3" si="23">SUM(E4,E8,E11)</f>
        <v>0</v>
      </c>
      <c r="F3" s="29">
        <f t="shared" ref="F3" si="24">SUM(F4,F8,F11)</f>
        <v>0</v>
      </c>
      <c r="G3" s="29">
        <f t="shared" ref="G3" si="25">SUM(G4,G8,G11)</f>
        <v>0</v>
      </c>
      <c r="H3" s="29">
        <f t="shared" ref="H3" si="26">SUM(H4,H8,H11)</f>
        <v>0</v>
      </c>
      <c r="I3" s="29">
        <f t="shared" ref="I3" si="27">SUM(I4,I8,I11)</f>
        <v>0</v>
      </c>
      <c r="J3" s="29">
        <f t="shared" ref="J3" si="28">SUM(J4,J8,J11)</f>
        <v>0</v>
      </c>
      <c r="K3" s="29">
        <f t="shared" ref="K3" si="29">SUM(K4,K8,K11)</f>
        <v>0</v>
      </c>
      <c r="L3" s="29">
        <f t="shared" ref="L3" si="30">SUM(L4,L8,L11)</f>
        <v>0</v>
      </c>
      <c r="M3" s="29">
        <f t="shared" ref="M3" si="31">SUM(M4,M8,M11)</f>
        <v>0</v>
      </c>
      <c r="N3" s="29">
        <f t="shared" ref="N3" si="32">SUM(N4,N8,N11)</f>
        <v>0</v>
      </c>
      <c r="O3" s="29">
        <f t="shared" ref="O3" si="33">SUM(O4,O8,O11)</f>
        <v>0</v>
      </c>
      <c r="P3" s="29">
        <f t="shared" ref="P3" si="34">SUM(P4,P8,P11)</f>
        <v>0</v>
      </c>
      <c r="Q3" s="29">
        <f t="shared" ref="Q3" si="35">SUM(Q4,Q8,Q11)</f>
        <v>0</v>
      </c>
      <c r="R3" s="29">
        <f t="shared" ref="R3" si="36">SUM(R4,R8,R11)</f>
        <v>0</v>
      </c>
      <c r="S3" s="29">
        <f t="shared" ref="S3" si="37">SUM(S4,S8,S11)</f>
        <v>0</v>
      </c>
      <c r="T3" s="29">
        <f t="shared" ref="T3" si="38">SUM(T4,T8,T11)</f>
        <v>0</v>
      </c>
      <c r="U3" s="29">
        <f t="shared" ref="U3" si="39">SUM(U4,U8,U11)</f>
        <v>0</v>
      </c>
      <c r="V3" s="29">
        <f t="shared" ref="V3" si="40">SUM(V4,V8,V11)</f>
        <v>0</v>
      </c>
      <c r="W3" s="29">
        <f t="shared" ref="W3:X3" si="41">SUM(W4,W8,W11)</f>
        <v>0</v>
      </c>
      <c r="X3" s="29">
        <f t="shared" si="41"/>
        <v>0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42">SUM(C5:C7)</f>
        <v>0</v>
      </c>
      <c r="D4" s="42">
        <f t="shared" ref="D4" si="43">SUM(D5:D7)</f>
        <v>0</v>
      </c>
      <c r="E4" s="42">
        <f t="shared" ref="E4" si="44">SUM(E5:E7)</f>
        <v>0</v>
      </c>
      <c r="F4" s="42">
        <f t="shared" ref="F4" si="45">SUM(F5:F7)</f>
        <v>0</v>
      </c>
      <c r="G4" s="42">
        <f t="shared" ref="G4" si="46">SUM(G5:G7)</f>
        <v>0</v>
      </c>
      <c r="H4" s="42">
        <f t="shared" ref="H4" si="47">SUM(H5:H7)</f>
        <v>0</v>
      </c>
      <c r="I4" s="42">
        <f t="shared" ref="I4" si="48">SUM(I5:I7)</f>
        <v>0</v>
      </c>
      <c r="J4" s="42">
        <f t="shared" ref="J4" si="49">SUM(J5:J7)</f>
        <v>0</v>
      </c>
      <c r="K4" s="42">
        <f t="shared" ref="K4" si="50">SUM(K5:K7)</f>
        <v>0</v>
      </c>
      <c r="L4" s="42">
        <f t="shared" ref="L4" si="51">SUM(L5:L7)</f>
        <v>0</v>
      </c>
      <c r="M4" s="42">
        <f t="shared" ref="M4" si="52">SUM(M5:M7)</f>
        <v>0</v>
      </c>
      <c r="N4" s="42">
        <f t="shared" ref="N4" si="53">SUM(N5:N7)</f>
        <v>0</v>
      </c>
      <c r="O4" s="42">
        <f t="shared" ref="O4" si="54">SUM(O5:O7)</f>
        <v>0</v>
      </c>
      <c r="P4" s="42">
        <f t="shared" ref="P4" si="55">SUM(P5:P7)</f>
        <v>0</v>
      </c>
      <c r="Q4" s="42">
        <f t="shared" ref="Q4" si="56">SUM(Q5:Q7)</f>
        <v>0</v>
      </c>
      <c r="R4" s="42">
        <f t="shared" ref="R4" si="57">SUM(R5:R7)</f>
        <v>0</v>
      </c>
      <c r="S4" s="42">
        <f t="shared" ref="S4" si="58">SUM(S5:S7)</f>
        <v>0</v>
      </c>
      <c r="T4" s="42">
        <f t="shared" ref="T4" si="59">SUM(T5:T7)</f>
        <v>0</v>
      </c>
      <c r="U4" s="42">
        <f t="shared" ref="U4" si="60">SUM(U5:U7)</f>
        <v>0</v>
      </c>
      <c r="V4" s="42">
        <f t="shared" ref="V4" si="61">SUM(V5:V7)</f>
        <v>0</v>
      </c>
      <c r="W4" s="42">
        <f t="shared" ref="W4:X4" si="62">SUM(W5:W7)</f>
        <v>0</v>
      </c>
      <c r="X4" s="42">
        <f t="shared" si="62"/>
        <v>0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>
        <v>0</v>
      </c>
      <c r="W5" s="30">
        <v>0</v>
      </c>
      <c r="X5" s="30">
        <v>0</v>
      </c>
    </row>
    <row r="6" spans="1:24" ht="11.25" customHeight="1" x14ac:dyDescent="0.2">
      <c r="A6" s="39" t="s">
        <v>7</v>
      </c>
      <c r="B6" s="23" t="s">
        <v>8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</row>
    <row r="7" spans="1:24" ht="11.25" customHeight="1" x14ac:dyDescent="0.2">
      <c r="A7" s="39" t="s">
        <v>9</v>
      </c>
      <c r="B7" s="23" t="s">
        <v>10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</row>
    <row r="8" spans="1:24" ht="11.25" customHeight="1" x14ac:dyDescent="0.2">
      <c r="A8" s="40" t="s">
        <v>343</v>
      </c>
      <c r="B8" s="41" t="s">
        <v>344</v>
      </c>
      <c r="C8" s="42">
        <f t="shared" ref="C8" si="63">SUM(C9:C10)</f>
        <v>0</v>
      </c>
      <c r="D8" s="42">
        <f t="shared" ref="D8" si="64">SUM(D9:D10)</f>
        <v>0</v>
      </c>
      <c r="E8" s="42">
        <f t="shared" ref="E8" si="65">SUM(E9:E10)</f>
        <v>0</v>
      </c>
      <c r="F8" s="42">
        <f t="shared" ref="F8" si="66">SUM(F9:F10)</f>
        <v>0</v>
      </c>
      <c r="G8" s="42">
        <f t="shared" ref="G8" si="67">SUM(G9:G10)</f>
        <v>0</v>
      </c>
      <c r="H8" s="42">
        <f t="shared" ref="H8" si="68">SUM(H9:H10)</f>
        <v>0</v>
      </c>
      <c r="I8" s="42">
        <f t="shared" ref="I8" si="69">SUM(I9:I10)</f>
        <v>0</v>
      </c>
      <c r="J8" s="42">
        <f t="shared" ref="J8" si="70">SUM(J9:J10)</f>
        <v>0</v>
      </c>
      <c r="K8" s="42">
        <f t="shared" ref="K8" si="71">SUM(K9:K10)</f>
        <v>0</v>
      </c>
      <c r="L8" s="42">
        <f t="shared" ref="L8" si="72">SUM(L9:L10)</f>
        <v>0</v>
      </c>
      <c r="M8" s="42">
        <f t="shared" ref="M8" si="73">SUM(M9:M10)</f>
        <v>0</v>
      </c>
      <c r="N8" s="42">
        <f t="shared" ref="N8" si="74">SUM(N9:N10)</f>
        <v>0</v>
      </c>
      <c r="O8" s="42">
        <f t="shared" ref="O8" si="75">SUM(O9:O10)</f>
        <v>0</v>
      </c>
      <c r="P8" s="42">
        <f t="shared" ref="P8" si="76">SUM(P9:P10)</f>
        <v>0</v>
      </c>
      <c r="Q8" s="42">
        <f t="shared" ref="Q8" si="77">SUM(Q9:Q10)</f>
        <v>0</v>
      </c>
      <c r="R8" s="42">
        <f t="shared" ref="R8" si="78">SUM(R9:R10)</f>
        <v>0</v>
      </c>
      <c r="S8" s="42">
        <f t="shared" ref="S8" si="79">SUM(S9:S10)</f>
        <v>0</v>
      </c>
      <c r="T8" s="42">
        <f t="shared" ref="T8" si="80">SUM(T9:T10)</f>
        <v>0</v>
      </c>
      <c r="U8" s="42">
        <f t="shared" ref="U8" si="81">SUM(U9:U10)</f>
        <v>0</v>
      </c>
      <c r="V8" s="42">
        <f t="shared" ref="V8" si="82">SUM(V9:V10)</f>
        <v>0</v>
      </c>
      <c r="W8" s="42">
        <f t="shared" ref="W8:X8" si="83">SUM(W9:W10)</f>
        <v>0</v>
      </c>
      <c r="X8" s="42">
        <f t="shared" si="83"/>
        <v>0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" si="84">SUM(C12:C16)</f>
        <v>0</v>
      </c>
      <c r="D11" s="42">
        <f t="shared" ref="D11" si="85">SUM(D12:D16)</f>
        <v>0</v>
      </c>
      <c r="E11" s="42">
        <f t="shared" ref="E11" si="86">SUM(E12:E16)</f>
        <v>0</v>
      </c>
      <c r="F11" s="42">
        <f t="shared" ref="F11" si="87">SUM(F12:F16)</f>
        <v>0</v>
      </c>
      <c r="G11" s="42">
        <f t="shared" ref="G11" si="88">SUM(G12:G16)</f>
        <v>0</v>
      </c>
      <c r="H11" s="42">
        <f t="shared" ref="H11" si="89">SUM(H12:H16)</f>
        <v>0</v>
      </c>
      <c r="I11" s="42">
        <f t="shared" ref="I11" si="90">SUM(I12:I16)</f>
        <v>0</v>
      </c>
      <c r="J11" s="42">
        <f t="shared" ref="J11" si="91">SUM(J12:J16)</f>
        <v>0</v>
      </c>
      <c r="K11" s="42">
        <f t="shared" ref="K11" si="92">SUM(K12:K16)</f>
        <v>0</v>
      </c>
      <c r="L11" s="42">
        <f t="shared" ref="L11" si="93">SUM(L12:L16)</f>
        <v>0</v>
      </c>
      <c r="M11" s="42">
        <f t="shared" ref="M11" si="94">SUM(M12:M16)</f>
        <v>0</v>
      </c>
      <c r="N11" s="42">
        <f t="shared" ref="N11" si="95">SUM(N12:N16)</f>
        <v>0</v>
      </c>
      <c r="O11" s="42">
        <f t="shared" ref="O11" si="96">SUM(O12:O16)</f>
        <v>0</v>
      </c>
      <c r="P11" s="42">
        <f t="shared" ref="P11" si="97">SUM(P12:P16)</f>
        <v>0</v>
      </c>
      <c r="Q11" s="42">
        <f t="shared" ref="Q11" si="98">SUM(Q12:Q16)</f>
        <v>0</v>
      </c>
      <c r="R11" s="42">
        <f t="shared" ref="R11" si="99">SUM(R12:R16)</f>
        <v>0</v>
      </c>
      <c r="S11" s="42">
        <f t="shared" ref="S11" si="100">SUM(S12:S16)</f>
        <v>0</v>
      </c>
      <c r="T11" s="42">
        <f t="shared" ref="T11" si="101">SUM(T12:T16)</f>
        <v>0</v>
      </c>
      <c r="U11" s="42">
        <f t="shared" ref="U11" si="102">SUM(U12:U16)</f>
        <v>0</v>
      </c>
      <c r="V11" s="42">
        <f t="shared" ref="V11" si="103">SUM(V12:V16)</f>
        <v>0</v>
      </c>
      <c r="W11" s="42">
        <f t="shared" ref="W11:X11" si="104">SUM(W12:W16)</f>
        <v>0</v>
      </c>
      <c r="X11" s="42">
        <f t="shared" si="104"/>
        <v>0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</row>
    <row r="13" spans="1:24" ht="11.25" customHeight="1" x14ac:dyDescent="0.2">
      <c r="A13" s="39" t="s">
        <v>17</v>
      </c>
      <c r="B13" s="23" t="s">
        <v>18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" si="105">SUM(C18:C21)</f>
        <v>0</v>
      </c>
      <c r="D17" s="31">
        <f t="shared" ref="D17" si="106">SUM(D18:D21)</f>
        <v>0</v>
      </c>
      <c r="E17" s="31">
        <f t="shared" ref="E17" si="107">SUM(E18:E21)</f>
        <v>0</v>
      </c>
      <c r="F17" s="31">
        <f t="shared" ref="F17" si="108">SUM(F18:F21)</f>
        <v>0</v>
      </c>
      <c r="G17" s="31">
        <f t="shared" ref="G17" si="109">SUM(G18:G21)</f>
        <v>0</v>
      </c>
      <c r="H17" s="31">
        <f t="shared" ref="H17" si="110">SUM(H18:H21)</f>
        <v>0</v>
      </c>
      <c r="I17" s="31">
        <f t="shared" ref="I17" si="111">SUM(I18:I21)</f>
        <v>0</v>
      </c>
      <c r="J17" s="31">
        <f t="shared" ref="J17" si="112">SUM(J18:J21)</f>
        <v>0</v>
      </c>
      <c r="K17" s="31">
        <f t="shared" ref="K17" si="113">SUM(K18:K21)</f>
        <v>0</v>
      </c>
      <c r="L17" s="31">
        <f t="shared" ref="L17" si="114">SUM(L18:L21)</f>
        <v>0</v>
      </c>
      <c r="M17" s="31">
        <f t="shared" ref="M17" si="115">SUM(M18:M21)</f>
        <v>0</v>
      </c>
      <c r="N17" s="31">
        <f t="shared" ref="N17" si="116">SUM(N18:N21)</f>
        <v>0</v>
      </c>
      <c r="O17" s="31">
        <f t="shared" ref="O17" si="117">SUM(O18:O21)</f>
        <v>0</v>
      </c>
      <c r="P17" s="31">
        <f t="shared" ref="P17" si="118">SUM(P18:P21)</f>
        <v>0</v>
      </c>
      <c r="Q17" s="31">
        <f t="shared" ref="Q17" si="119">SUM(Q18:Q21)</f>
        <v>0</v>
      </c>
      <c r="R17" s="31">
        <f t="shared" ref="R17" si="120">SUM(R18:R21)</f>
        <v>0</v>
      </c>
      <c r="S17" s="31">
        <f t="shared" ref="S17" si="121">SUM(S18:S21)</f>
        <v>0</v>
      </c>
      <c r="T17" s="31">
        <f t="shared" ref="T17" si="122">SUM(T18:T21)</f>
        <v>0</v>
      </c>
      <c r="U17" s="31">
        <f t="shared" ref="U17" si="123">SUM(U18:U21)</f>
        <v>0</v>
      </c>
      <c r="V17" s="31">
        <f t="shared" ref="V17" si="124">SUM(V18:V21)</f>
        <v>0</v>
      </c>
      <c r="W17" s="31">
        <f t="shared" ref="W17:X17" si="125">SUM(W18:W21)</f>
        <v>0</v>
      </c>
      <c r="X17" s="31">
        <f t="shared" si="125"/>
        <v>0</v>
      </c>
    </row>
    <row r="18" spans="1:24" ht="11.25" customHeight="1" x14ac:dyDescent="0.2">
      <c r="A18" s="22" t="s">
        <v>27</v>
      </c>
      <c r="B18" s="23" t="s">
        <v>28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" si="126">SUM(C23:C24)</f>
        <v>0</v>
      </c>
      <c r="D22" s="31">
        <f t="shared" ref="D22" si="127">SUM(D23:D24)</f>
        <v>0</v>
      </c>
      <c r="E22" s="31">
        <f t="shared" ref="E22" si="128">SUM(E23:E24)</f>
        <v>0</v>
      </c>
      <c r="F22" s="31">
        <f t="shared" ref="F22" si="129">SUM(F23:F24)</f>
        <v>0</v>
      </c>
      <c r="G22" s="31">
        <f t="shared" ref="G22" si="130">SUM(G23:G24)</f>
        <v>0</v>
      </c>
      <c r="H22" s="31">
        <f t="shared" ref="H22" si="131">SUM(H23:H24)</f>
        <v>0</v>
      </c>
      <c r="I22" s="31">
        <f t="shared" ref="I22" si="132">SUM(I23:I24)</f>
        <v>0</v>
      </c>
      <c r="J22" s="31">
        <f t="shared" ref="J22" si="133">SUM(J23:J24)</f>
        <v>0</v>
      </c>
      <c r="K22" s="31">
        <f t="shared" ref="K22" si="134">SUM(K23:K24)</f>
        <v>0</v>
      </c>
      <c r="L22" s="31">
        <f t="shared" ref="L22" si="135">SUM(L23:L24)</f>
        <v>0</v>
      </c>
      <c r="M22" s="31">
        <f t="shared" ref="M22" si="136">SUM(M23:M24)</f>
        <v>0</v>
      </c>
      <c r="N22" s="31">
        <f t="shared" ref="N22" si="137">SUM(N23:N24)</f>
        <v>0</v>
      </c>
      <c r="O22" s="31">
        <f t="shared" ref="O22" si="138">SUM(O23:O24)</f>
        <v>0</v>
      </c>
      <c r="P22" s="31">
        <f t="shared" ref="P22" si="139">SUM(P23:P24)</f>
        <v>0</v>
      </c>
      <c r="Q22" s="31">
        <f t="shared" ref="Q22" si="140">SUM(Q23:Q24)</f>
        <v>0</v>
      </c>
      <c r="R22" s="31">
        <f t="shared" ref="R22" si="141">SUM(R23:R24)</f>
        <v>0</v>
      </c>
      <c r="S22" s="31">
        <f t="shared" ref="S22" si="142">SUM(S23:S24)</f>
        <v>0</v>
      </c>
      <c r="T22" s="31">
        <f t="shared" ref="T22" si="143">SUM(T23:T24)</f>
        <v>0</v>
      </c>
      <c r="U22" s="31">
        <f t="shared" ref="U22" si="144">SUM(U23:U24)</f>
        <v>0</v>
      </c>
      <c r="V22" s="31">
        <f t="shared" ref="V22" si="145">SUM(V23:V24)</f>
        <v>0</v>
      </c>
      <c r="W22" s="31">
        <f t="shared" ref="W22:X22" si="146">SUM(W23:W24)</f>
        <v>0</v>
      </c>
      <c r="X22" s="31">
        <f t="shared" si="146"/>
        <v>0</v>
      </c>
    </row>
    <row r="23" spans="1:24" ht="11.25" customHeight="1" x14ac:dyDescent="0.2">
      <c r="A23" s="22" t="s">
        <v>37</v>
      </c>
      <c r="B23" s="23" t="s">
        <v>38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47">SUM(C27,C33)</f>
        <v>20720.092261392947</v>
      </c>
      <c r="D26" s="31">
        <f t="shared" ref="D26" si="148">SUM(D27,D33)</f>
        <v>17982.263198624249</v>
      </c>
      <c r="E26" s="31">
        <f t="shared" ref="E26" si="149">SUM(E27,E33)</f>
        <v>24110.062080825446</v>
      </c>
      <c r="F26" s="31">
        <f t="shared" ref="F26" si="150">SUM(F27,F33)</f>
        <v>18909.377042132415</v>
      </c>
      <c r="G26" s="31">
        <f t="shared" ref="G26" si="151">SUM(G27,G33)</f>
        <v>18630.411521926049</v>
      </c>
      <c r="H26" s="31">
        <f t="shared" ref="H26" si="152">SUM(H27,H33)</f>
        <v>16684.338607050733</v>
      </c>
      <c r="I26" s="31">
        <f t="shared" ref="I26" si="153">SUM(I27,I33)</f>
        <v>20099.012467755798</v>
      </c>
      <c r="J26" s="31">
        <f t="shared" ref="J26" si="154">SUM(J27,J33)</f>
        <v>21726.134307824592</v>
      </c>
      <c r="K26" s="31">
        <f t="shared" ref="K26" si="155">SUM(K27,K33)</f>
        <v>21254.865090283743</v>
      </c>
      <c r="L26" s="31">
        <f t="shared" ref="L26" si="156">SUM(L27,L33)</f>
        <v>23287.676526225281</v>
      </c>
      <c r="M26" s="31">
        <f t="shared" ref="M26" si="157">SUM(M27,M33)</f>
        <v>24250.220808254511</v>
      </c>
      <c r="N26" s="31">
        <f t="shared" ref="N26" si="158">SUM(N27,N33)</f>
        <v>23932.238005159074</v>
      </c>
      <c r="O26" s="31">
        <f t="shared" ref="O26" si="159">SUM(O27,O33)</f>
        <v>22777.823043852106</v>
      </c>
      <c r="P26" s="31">
        <f t="shared" ref="P26" si="160">SUM(P27,P33)</f>
        <v>22319.363026655199</v>
      </c>
      <c r="Q26" s="31">
        <f t="shared" ref="Q26" si="161">SUM(Q27,Q33)</f>
        <v>23234.748409286327</v>
      </c>
      <c r="R26" s="31">
        <f t="shared" ref="R26" si="162">SUM(R27,R33)</f>
        <v>20143.59079965606</v>
      </c>
      <c r="S26" s="31">
        <f t="shared" ref="S26" si="163">SUM(S27,S33)</f>
        <v>22250.327687016332</v>
      </c>
      <c r="T26" s="31">
        <f t="shared" ref="T26" si="164">SUM(T27,T33)</f>
        <v>22468.183061049011</v>
      </c>
      <c r="U26" s="31">
        <f t="shared" ref="U26" si="165">SUM(U27,U33)</f>
        <v>24941.226053310398</v>
      </c>
      <c r="V26" s="31">
        <f t="shared" ref="V26" si="166">SUM(V27,V33)</f>
        <v>27847.566638005159</v>
      </c>
      <c r="W26" s="31">
        <f t="shared" ref="W26:X26" si="167">SUM(W27,W33)</f>
        <v>25196.742218400686</v>
      </c>
      <c r="X26" s="31">
        <f t="shared" si="167"/>
        <v>30263.849183147035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" si="168">SUM(C28:C32)</f>
        <v>0</v>
      </c>
      <c r="D27" s="42">
        <f t="shared" ref="D27" si="169">SUM(D28:D32)</f>
        <v>0</v>
      </c>
      <c r="E27" s="42">
        <f t="shared" ref="E27" si="170">SUM(E28:E32)</f>
        <v>0</v>
      </c>
      <c r="F27" s="42">
        <f t="shared" ref="F27" si="171">SUM(F28:F32)</f>
        <v>0</v>
      </c>
      <c r="G27" s="42">
        <f t="shared" ref="G27" si="172">SUM(G28:G32)</f>
        <v>0</v>
      </c>
      <c r="H27" s="42">
        <f t="shared" ref="H27" si="173">SUM(H28:H32)</f>
        <v>0</v>
      </c>
      <c r="I27" s="42">
        <f t="shared" ref="I27" si="174">SUM(I28:I32)</f>
        <v>0</v>
      </c>
      <c r="J27" s="42">
        <f t="shared" ref="J27" si="175">SUM(J28:J32)</f>
        <v>0</v>
      </c>
      <c r="K27" s="42">
        <f t="shared" ref="K27" si="176">SUM(K28:K32)</f>
        <v>0</v>
      </c>
      <c r="L27" s="42">
        <f t="shared" ref="L27" si="177">SUM(L28:L32)</f>
        <v>0</v>
      </c>
      <c r="M27" s="42">
        <f t="shared" ref="M27" si="178">SUM(M28:M32)</f>
        <v>0</v>
      </c>
      <c r="N27" s="42">
        <f t="shared" ref="N27" si="179">SUM(N28:N32)</f>
        <v>0</v>
      </c>
      <c r="O27" s="42">
        <f t="shared" ref="O27" si="180">SUM(O28:O32)</f>
        <v>0</v>
      </c>
      <c r="P27" s="42">
        <f t="shared" ref="P27" si="181">SUM(P28:P32)</f>
        <v>0</v>
      </c>
      <c r="Q27" s="42">
        <f t="shared" ref="Q27" si="182">SUM(Q28:Q32)</f>
        <v>0</v>
      </c>
      <c r="R27" s="42">
        <f t="shared" ref="R27" si="183">SUM(R28:R32)</f>
        <v>0</v>
      </c>
      <c r="S27" s="42">
        <f t="shared" ref="S27" si="184">SUM(S28:S32)</f>
        <v>0</v>
      </c>
      <c r="T27" s="42">
        <f t="shared" ref="T27" si="185">SUM(T28:T32)</f>
        <v>0</v>
      </c>
      <c r="U27" s="42">
        <f t="shared" ref="U27" si="186">SUM(U28:U32)</f>
        <v>0</v>
      </c>
      <c r="V27" s="42">
        <f t="shared" ref="V27" si="187">SUM(V28:V32)</f>
        <v>0</v>
      </c>
      <c r="W27" s="42">
        <f t="shared" ref="W27:X27" si="188">SUM(W28:W32)</f>
        <v>0</v>
      </c>
      <c r="X27" s="42">
        <f t="shared" si="188"/>
        <v>0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" si="189">SUM(C34:C50)</f>
        <v>20720.092261392947</v>
      </c>
      <c r="D33" s="42">
        <f t="shared" ref="D33" si="190">SUM(D34:D50)</f>
        <v>17982.263198624249</v>
      </c>
      <c r="E33" s="42">
        <f t="shared" ref="E33" si="191">SUM(E34:E50)</f>
        <v>24110.062080825446</v>
      </c>
      <c r="F33" s="42">
        <f t="shared" ref="F33" si="192">SUM(F34:F50)</f>
        <v>18909.377042132415</v>
      </c>
      <c r="G33" s="42">
        <f t="shared" ref="G33" si="193">SUM(G34:G50)</f>
        <v>18630.411521926049</v>
      </c>
      <c r="H33" s="42">
        <f t="shared" ref="H33" si="194">SUM(H34:H50)</f>
        <v>16684.338607050733</v>
      </c>
      <c r="I33" s="42">
        <f t="shared" ref="I33" si="195">SUM(I34:I50)</f>
        <v>20099.012467755798</v>
      </c>
      <c r="J33" s="42">
        <f t="shared" ref="J33" si="196">SUM(J34:J50)</f>
        <v>21726.134307824592</v>
      </c>
      <c r="K33" s="42">
        <f t="shared" ref="K33" si="197">SUM(K34:K50)</f>
        <v>21254.865090283743</v>
      </c>
      <c r="L33" s="42">
        <f t="shared" ref="L33" si="198">SUM(L34:L50)</f>
        <v>23287.676526225281</v>
      </c>
      <c r="M33" s="42">
        <f t="shared" ref="M33" si="199">SUM(M34:M50)</f>
        <v>24250.220808254511</v>
      </c>
      <c r="N33" s="42">
        <f t="shared" ref="N33" si="200">SUM(N34:N50)</f>
        <v>23932.238005159074</v>
      </c>
      <c r="O33" s="42">
        <f t="shared" ref="O33" si="201">SUM(O34:O50)</f>
        <v>22777.823043852106</v>
      </c>
      <c r="P33" s="42">
        <f t="shared" ref="P33" si="202">SUM(P34:P50)</f>
        <v>22319.363026655199</v>
      </c>
      <c r="Q33" s="42">
        <f t="shared" ref="Q33" si="203">SUM(Q34:Q50)</f>
        <v>23234.748409286327</v>
      </c>
      <c r="R33" s="42">
        <f t="shared" ref="R33" si="204">SUM(R34:R50)</f>
        <v>20143.59079965606</v>
      </c>
      <c r="S33" s="42">
        <f t="shared" ref="S33" si="205">SUM(S34:S50)</f>
        <v>22250.327687016332</v>
      </c>
      <c r="T33" s="42">
        <f t="shared" ref="T33" si="206">SUM(T34:T50)</f>
        <v>22468.183061049011</v>
      </c>
      <c r="U33" s="42">
        <f t="shared" ref="U33" si="207">SUM(U34:U50)</f>
        <v>24941.226053310398</v>
      </c>
      <c r="V33" s="42">
        <f t="shared" ref="V33" si="208">SUM(V34:V50)</f>
        <v>27847.566638005159</v>
      </c>
      <c r="W33" s="42">
        <f t="shared" ref="W33:X33" si="209">SUM(W34:W50)</f>
        <v>25196.742218400686</v>
      </c>
      <c r="X33" s="42">
        <f t="shared" si="209"/>
        <v>30263.849183147035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6.6638005159071358</v>
      </c>
      <c r="K34" s="30">
        <v>5.9974204643164226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749.57007738607047</v>
      </c>
      <c r="V34" s="30">
        <v>402.46715391229583</v>
      </c>
      <c r="W34" s="30">
        <v>0</v>
      </c>
      <c r="X34" s="30">
        <v>0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1.108254514187446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397.01023215821147</v>
      </c>
      <c r="D36" s="30">
        <v>98.322957867583838</v>
      </c>
      <c r="E36" s="30">
        <v>63.193379191745478</v>
      </c>
      <c r="F36" s="30">
        <v>93.092261392949268</v>
      </c>
      <c r="G36" s="30">
        <v>69.52768701633704</v>
      </c>
      <c r="H36" s="30">
        <v>157.71418744625959</v>
      </c>
      <c r="I36" s="30">
        <v>112.34350816852965</v>
      </c>
      <c r="J36" s="30">
        <v>91.539896818572657</v>
      </c>
      <c r="K36" s="30">
        <v>90.224591573516776</v>
      </c>
      <c r="L36" s="30">
        <v>99.269131556319849</v>
      </c>
      <c r="M36" s="30">
        <v>92.705503009458297</v>
      </c>
      <c r="N36" s="30">
        <v>60.709888220120376</v>
      </c>
      <c r="O36" s="30">
        <v>54.045915735167661</v>
      </c>
      <c r="P36" s="30">
        <v>67.269217540842632</v>
      </c>
      <c r="Q36" s="30">
        <v>131.77050730868442</v>
      </c>
      <c r="R36" s="30">
        <v>135.29888220120378</v>
      </c>
      <c r="S36" s="30">
        <v>138.23413585554601</v>
      </c>
      <c r="T36" s="30">
        <v>68.871023215821154</v>
      </c>
      <c r="U36" s="30">
        <v>496.82708512467758</v>
      </c>
      <c r="V36" s="30">
        <v>369.56887360275141</v>
      </c>
      <c r="W36" s="30">
        <v>405.46672398968178</v>
      </c>
      <c r="X36" s="30">
        <v>392.61745485812554</v>
      </c>
    </row>
    <row r="37" spans="1:24" ht="11.25" customHeight="1" x14ac:dyDescent="0.2">
      <c r="A37" s="39" t="s">
        <v>61</v>
      </c>
      <c r="B37" s="23" t="s">
        <v>62</v>
      </c>
      <c r="C37" s="30">
        <v>465.55846947549435</v>
      </c>
      <c r="D37" s="30">
        <v>69.83379191745486</v>
      </c>
      <c r="E37" s="30">
        <v>22.907652622527944</v>
      </c>
      <c r="F37" s="30">
        <v>18.486672398968182</v>
      </c>
      <c r="G37" s="30">
        <v>92.316423043852097</v>
      </c>
      <c r="H37" s="30">
        <v>74.974204643164214</v>
      </c>
      <c r="I37" s="30">
        <v>41.145141874462595</v>
      </c>
      <c r="J37" s="30">
        <v>45.654084264832321</v>
      </c>
      <c r="K37" s="30">
        <v>137.4323301805675</v>
      </c>
      <c r="L37" s="30">
        <v>145.66018916595013</v>
      </c>
      <c r="M37" s="30">
        <v>134.89140154772139</v>
      </c>
      <c r="N37" s="30">
        <v>163.625709372313</v>
      </c>
      <c r="O37" s="30">
        <v>165.9683576956148</v>
      </c>
      <c r="P37" s="30">
        <v>420.92261392949263</v>
      </c>
      <c r="Q37" s="30">
        <v>418.96973344797937</v>
      </c>
      <c r="R37" s="30">
        <v>552.38598452278586</v>
      </c>
      <c r="S37" s="30">
        <v>388.16208082545137</v>
      </c>
      <c r="T37" s="30">
        <v>327.92906276870167</v>
      </c>
      <c r="U37" s="30">
        <v>399.17661220980222</v>
      </c>
      <c r="V37" s="30">
        <v>971.79243336199488</v>
      </c>
      <c r="W37" s="30">
        <v>614.01599312123813</v>
      </c>
      <c r="X37" s="30">
        <v>1498.7569217540843</v>
      </c>
    </row>
    <row r="38" spans="1:24" ht="11.25" customHeight="1" x14ac:dyDescent="0.2">
      <c r="A38" s="39" t="s">
        <v>63</v>
      </c>
      <c r="B38" s="23" t="s">
        <v>64</v>
      </c>
      <c r="C38" s="30">
        <v>4.2251934651762681</v>
      </c>
      <c r="D38" s="30">
        <v>0</v>
      </c>
      <c r="E38" s="30">
        <v>3.1527944969905422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4.1797936371453144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1.031814273430782E-3</v>
      </c>
      <c r="U38" s="30">
        <v>9.4582975064488387E-3</v>
      </c>
      <c r="V38" s="30">
        <v>1.031814273430782E-3</v>
      </c>
      <c r="W38" s="30">
        <v>3.1814273430782461E-3</v>
      </c>
      <c r="X38" s="30">
        <v>4.2132416165090282E-3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122.18400687876181</v>
      </c>
      <c r="D40" s="30">
        <v>15.670679277730006</v>
      </c>
      <c r="E40" s="30">
        <v>6.3055030094582962</v>
      </c>
      <c r="F40" s="30">
        <v>25.910920034393804</v>
      </c>
      <c r="G40" s="30">
        <v>13.386070507308684</v>
      </c>
      <c r="H40" s="30">
        <v>22.622699914015481</v>
      </c>
      <c r="I40" s="30">
        <v>7.1892519346517627</v>
      </c>
      <c r="J40" s="30">
        <v>53.169991401547719</v>
      </c>
      <c r="K40" s="30">
        <v>15.51306964746346</v>
      </c>
      <c r="L40" s="30">
        <v>158.30705073086841</v>
      </c>
      <c r="M40" s="30">
        <v>13.449355116079103</v>
      </c>
      <c r="N40" s="30">
        <v>45.325795356835769</v>
      </c>
      <c r="O40" s="30">
        <v>20.707996560619087</v>
      </c>
      <c r="P40" s="30">
        <v>32.022098022355976</v>
      </c>
      <c r="Q40" s="30">
        <v>166.48512467755796</v>
      </c>
      <c r="R40" s="30">
        <v>78.044539982803101</v>
      </c>
      <c r="S40" s="30">
        <v>73.530094582975067</v>
      </c>
      <c r="T40" s="30">
        <v>75.21573516766982</v>
      </c>
      <c r="U40" s="30">
        <v>68.180997420464308</v>
      </c>
      <c r="V40" s="30">
        <v>146.39148753224418</v>
      </c>
      <c r="W40" s="30">
        <v>410.48323301805669</v>
      </c>
      <c r="X40" s="30">
        <v>206.78839208942384</v>
      </c>
    </row>
    <row r="41" spans="1:24" ht="11.25" customHeight="1" x14ac:dyDescent="0.2">
      <c r="A41" s="39" t="s">
        <v>69</v>
      </c>
      <c r="B41" s="23" t="s">
        <v>70</v>
      </c>
      <c r="C41" s="30">
        <v>473.51435941530519</v>
      </c>
      <c r="D41" s="30">
        <v>239.98993981083407</v>
      </c>
      <c r="E41" s="30">
        <v>54.827085124677552</v>
      </c>
      <c r="F41" s="30">
        <v>131.7140154772141</v>
      </c>
      <c r="G41" s="30">
        <v>241.28693035253656</v>
      </c>
      <c r="H41" s="30">
        <v>109.18116938950988</v>
      </c>
      <c r="I41" s="30">
        <v>209.29810834049874</v>
      </c>
      <c r="J41" s="30">
        <v>231.5921754084265</v>
      </c>
      <c r="K41" s="30">
        <v>501.84969905417023</v>
      </c>
      <c r="L41" s="30">
        <v>818.81332760103169</v>
      </c>
      <c r="M41" s="30">
        <v>882.67858985382622</v>
      </c>
      <c r="N41" s="30">
        <v>645.70326741186591</v>
      </c>
      <c r="O41" s="30">
        <v>81.902149613069639</v>
      </c>
      <c r="P41" s="30">
        <v>494.23688736027515</v>
      </c>
      <c r="Q41" s="30">
        <v>298.39140154772139</v>
      </c>
      <c r="R41" s="30">
        <v>202.86294067067934</v>
      </c>
      <c r="S41" s="30">
        <v>396.99501289767835</v>
      </c>
      <c r="T41" s="30">
        <v>209.71375752364571</v>
      </c>
      <c r="U41" s="30">
        <v>458.96612209802237</v>
      </c>
      <c r="V41" s="30">
        <v>556.61177987962162</v>
      </c>
      <c r="W41" s="30">
        <v>683.11057609630268</v>
      </c>
      <c r="X41" s="30">
        <v>590.49312123817708</v>
      </c>
    </row>
    <row r="42" spans="1:24" ht="11.25" customHeight="1" x14ac:dyDescent="0.2">
      <c r="A42" s="39" t="s">
        <v>71</v>
      </c>
      <c r="B42" s="23" t="s">
        <v>72</v>
      </c>
      <c r="C42" s="30">
        <v>1129.5021496130696</v>
      </c>
      <c r="D42" s="30">
        <v>968.39355116079093</v>
      </c>
      <c r="E42" s="30">
        <v>1359.7497850386928</v>
      </c>
      <c r="F42" s="30">
        <v>1506.0715391229578</v>
      </c>
      <c r="G42" s="30">
        <v>1122.145743766122</v>
      </c>
      <c r="H42" s="30">
        <v>1341.8004299226136</v>
      </c>
      <c r="I42" s="30">
        <v>1712.7018056749787</v>
      </c>
      <c r="J42" s="30">
        <v>1241.6595012897678</v>
      </c>
      <c r="K42" s="30">
        <v>1273.9085124677556</v>
      </c>
      <c r="L42" s="30">
        <v>1211.4430782459156</v>
      </c>
      <c r="M42" s="30">
        <v>1061.2257093723128</v>
      </c>
      <c r="N42" s="30">
        <v>1304.1893379191747</v>
      </c>
      <c r="O42" s="30">
        <v>1533.2687876182285</v>
      </c>
      <c r="P42" s="30">
        <v>854.60025795356819</v>
      </c>
      <c r="Q42" s="30">
        <v>1159.6231298366295</v>
      </c>
      <c r="R42" s="30">
        <v>1432.3761822871882</v>
      </c>
      <c r="S42" s="30">
        <v>713.38770421324148</v>
      </c>
      <c r="T42" s="30">
        <v>1643.7023215821155</v>
      </c>
      <c r="U42" s="30">
        <v>3215.0413585554597</v>
      </c>
      <c r="V42" s="30">
        <v>4004.4829750644885</v>
      </c>
      <c r="W42" s="30">
        <v>3890.0023215821143</v>
      </c>
      <c r="X42" s="30">
        <v>3752.4713671539112</v>
      </c>
    </row>
    <row r="43" spans="1:24" ht="11.25" customHeight="1" x14ac:dyDescent="0.2">
      <c r="A43" s="39" t="s">
        <v>73</v>
      </c>
      <c r="B43" s="23" t="s">
        <v>74</v>
      </c>
      <c r="C43" s="30">
        <v>2951.853482373172</v>
      </c>
      <c r="D43" s="30">
        <v>1827.2046431642304</v>
      </c>
      <c r="E43" s="30">
        <v>2281.3175408426478</v>
      </c>
      <c r="F43" s="30">
        <v>1900.0503869303525</v>
      </c>
      <c r="G43" s="30">
        <v>2671.4098022355975</v>
      </c>
      <c r="H43" s="30">
        <v>3668.7967325881341</v>
      </c>
      <c r="I43" s="30">
        <v>4716.8558039552872</v>
      </c>
      <c r="J43" s="30">
        <v>5481.3208082545134</v>
      </c>
      <c r="K43" s="30">
        <v>4293.653568357694</v>
      </c>
      <c r="L43" s="30">
        <v>4306.2090283748921</v>
      </c>
      <c r="M43" s="30">
        <v>4223.1272570937226</v>
      </c>
      <c r="N43" s="30">
        <v>4666.7550300945832</v>
      </c>
      <c r="O43" s="30">
        <v>4784.5505588993965</v>
      </c>
      <c r="P43" s="30">
        <v>5490.9580395528792</v>
      </c>
      <c r="Q43" s="30">
        <v>4212.4964746345659</v>
      </c>
      <c r="R43" s="30">
        <v>3337.9104901117789</v>
      </c>
      <c r="S43" s="30">
        <v>4248.7009458297498</v>
      </c>
      <c r="T43" s="30">
        <v>4156.2863284608775</v>
      </c>
      <c r="U43" s="30">
        <v>3973.7146173688739</v>
      </c>
      <c r="V43" s="30">
        <v>5548.0288048151324</v>
      </c>
      <c r="W43" s="30">
        <v>5763.6974204643157</v>
      </c>
      <c r="X43" s="30">
        <v>6599.5411865864153</v>
      </c>
    </row>
    <row r="44" spans="1:24" ht="11.25" customHeight="1" x14ac:dyDescent="0.2">
      <c r="A44" s="39" t="s">
        <v>75</v>
      </c>
      <c r="B44" s="23" t="s">
        <v>76</v>
      </c>
      <c r="C44" s="30">
        <v>5607.4662940670678</v>
      </c>
      <c r="D44" s="30">
        <v>4809.7808254514193</v>
      </c>
      <c r="E44" s="30">
        <v>5441.9674978503863</v>
      </c>
      <c r="F44" s="30">
        <v>4027.6983662940679</v>
      </c>
      <c r="G44" s="30">
        <v>3326.8924333619948</v>
      </c>
      <c r="H44" s="30">
        <v>3001.31943250215</v>
      </c>
      <c r="I44" s="30">
        <v>5260.5761822871873</v>
      </c>
      <c r="J44" s="30">
        <v>4687.166552020637</v>
      </c>
      <c r="K44" s="30">
        <v>5792.6804815133255</v>
      </c>
      <c r="L44" s="30">
        <v>7250.0873602751508</v>
      </c>
      <c r="M44" s="30">
        <v>7614.7674978503874</v>
      </c>
      <c r="N44" s="30">
        <v>7414.5397248495265</v>
      </c>
      <c r="O44" s="30">
        <v>5615.5430782459152</v>
      </c>
      <c r="P44" s="30">
        <v>5453.3711951848663</v>
      </c>
      <c r="Q44" s="30">
        <v>7749.6177987962164</v>
      </c>
      <c r="R44" s="30">
        <v>5502.8264832330178</v>
      </c>
      <c r="S44" s="30">
        <v>6874.2217540842639</v>
      </c>
      <c r="T44" s="30">
        <v>7517.891745485812</v>
      </c>
      <c r="U44" s="30">
        <v>9360.3359415305222</v>
      </c>
      <c r="V44" s="30">
        <v>9196.1435941530526</v>
      </c>
      <c r="W44" s="30">
        <v>5837.378503869304</v>
      </c>
      <c r="X44" s="30">
        <v>8117.6543422184004</v>
      </c>
    </row>
    <row r="45" spans="1:24" ht="11.25" customHeight="1" x14ac:dyDescent="0.2">
      <c r="A45" s="39" t="s">
        <v>77</v>
      </c>
      <c r="B45" s="23" t="s">
        <v>78</v>
      </c>
      <c r="C45" s="30">
        <v>78.642390369733448</v>
      </c>
      <c r="D45" s="30">
        <v>42.614875322441954</v>
      </c>
      <c r="E45" s="30">
        <v>32.282373172828891</v>
      </c>
      <c r="F45" s="30">
        <v>33.395442820292345</v>
      </c>
      <c r="G45" s="30">
        <v>33.323817712811689</v>
      </c>
      <c r="H45" s="30">
        <v>42.68650042992261</v>
      </c>
      <c r="I45" s="30">
        <v>32.282373172828891</v>
      </c>
      <c r="J45" s="30">
        <v>42.696130696474633</v>
      </c>
      <c r="K45" s="30">
        <v>36.447893379191747</v>
      </c>
      <c r="L45" s="30">
        <v>42.633963886500432</v>
      </c>
      <c r="M45" s="30">
        <v>26.034221840068788</v>
      </c>
      <c r="N45" s="30">
        <v>136.41926053310399</v>
      </c>
      <c r="O45" s="30">
        <v>118.63465176268267</v>
      </c>
      <c r="P45" s="30">
        <v>141.82665520206362</v>
      </c>
      <c r="Q45" s="30">
        <v>167.93731728288901</v>
      </c>
      <c r="R45" s="30">
        <v>166.60756663800515</v>
      </c>
      <c r="S45" s="30">
        <v>114.98503869303525</v>
      </c>
      <c r="T45" s="30">
        <v>165.34488392089426</v>
      </c>
      <c r="U45" s="30">
        <v>296.5991401547721</v>
      </c>
      <c r="V45" s="30">
        <v>208.31831470335334</v>
      </c>
      <c r="W45" s="30">
        <v>256.03628546861557</v>
      </c>
      <c r="X45" s="30">
        <v>324.08056749785032</v>
      </c>
    </row>
    <row r="46" spans="1:24" ht="11.25" customHeight="1" x14ac:dyDescent="0.2">
      <c r="A46" s="39" t="s">
        <v>79</v>
      </c>
      <c r="B46" s="23" t="s">
        <v>80</v>
      </c>
      <c r="C46" s="30">
        <v>857.42338779019792</v>
      </c>
      <c r="D46" s="30">
        <v>797.89337919174545</v>
      </c>
      <c r="E46" s="30">
        <v>648.10834049871016</v>
      </c>
      <c r="F46" s="30">
        <v>680.67119518486663</v>
      </c>
      <c r="G46" s="30">
        <v>1128.677214101461</v>
      </c>
      <c r="H46" s="30">
        <v>1074.0521066208075</v>
      </c>
      <c r="I46" s="30">
        <v>1289.7841788478074</v>
      </c>
      <c r="J46" s="30">
        <v>1413.6846947549443</v>
      </c>
      <c r="K46" s="30">
        <v>1430.8608770421322</v>
      </c>
      <c r="L46" s="30">
        <v>1300.8233877901982</v>
      </c>
      <c r="M46" s="30">
        <v>1423.8809114359408</v>
      </c>
      <c r="N46" s="30">
        <v>1406.1405846947553</v>
      </c>
      <c r="O46" s="30">
        <v>1454.9687876182284</v>
      </c>
      <c r="P46" s="30">
        <v>1381.3887360275151</v>
      </c>
      <c r="Q46" s="30">
        <v>1693.1418744625964</v>
      </c>
      <c r="R46" s="30">
        <v>1555.1008598452279</v>
      </c>
      <c r="S46" s="30">
        <v>1381.5193465176267</v>
      </c>
      <c r="T46" s="30">
        <v>1264.2238177128113</v>
      </c>
      <c r="U46" s="30">
        <v>1345.1216680997427</v>
      </c>
      <c r="V46" s="30">
        <v>1217.7431642304382</v>
      </c>
      <c r="W46" s="30">
        <v>1637.8581255374031</v>
      </c>
      <c r="X46" s="30">
        <v>1604.9732588134134</v>
      </c>
    </row>
    <row r="47" spans="1:24" ht="11.25" customHeight="1" x14ac:dyDescent="0.2">
      <c r="A47" s="39" t="s">
        <v>81</v>
      </c>
      <c r="B47" s="23" t="s">
        <v>82</v>
      </c>
      <c r="C47" s="30">
        <v>231.39862424763538</v>
      </c>
      <c r="D47" s="30">
        <v>176.66956147893379</v>
      </c>
      <c r="E47" s="30">
        <v>184.35081685296649</v>
      </c>
      <c r="F47" s="30">
        <v>191.01117798796221</v>
      </c>
      <c r="G47" s="30">
        <v>179.34067067927771</v>
      </c>
      <c r="H47" s="30">
        <v>203.5664660361135</v>
      </c>
      <c r="I47" s="30">
        <v>223.17403267411862</v>
      </c>
      <c r="J47" s="30">
        <v>230.44385210662074</v>
      </c>
      <c r="K47" s="30">
        <v>231.37558039552877</v>
      </c>
      <c r="L47" s="30">
        <v>296.36921754084267</v>
      </c>
      <c r="M47" s="30">
        <v>233.17626827171111</v>
      </c>
      <c r="N47" s="30">
        <v>274.08228718830605</v>
      </c>
      <c r="O47" s="30">
        <v>291.52261392949265</v>
      </c>
      <c r="P47" s="30">
        <v>255.43224419604476</v>
      </c>
      <c r="Q47" s="30">
        <v>234.02613929492694</v>
      </c>
      <c r="R47" s="30">
        <v>433.11186586414442</v>
      </c>
      <c r="S47" s="30">
        <v>332.02897678417878</v>
      </c>
      <c r="T47" s="30">
        <v>253.2318142734307</v>
      </c>
      <c r="U47" s="30">
        <v>292.30928632846087</v>
      </c>
      <c r="V47" s="30">
        <v>269.0345657781599</v>
      </c>
      <c r="W47" s="30">
        <v>198.31831470335337</v>
      </c>
      <c r="X47" s="30">
        <v>256.48082545141864</v>
      </c>
    </row>
    <row r="48" spans="1:24" ht="11.25" customHeight="1" x14ac:dyDescent="0.2">
      <c r="A48" s="39" t="s">
        <v>83</v>
      </c>
      <c r="B48" s="23" t="s">
        <v>84</v>
      </c>
      <c r="C48" s="30">
        <v>79.363714531384346</v>
      </c>
      <c r="D48" s="30">
        <v>33.629492691315562</v>
      </c>
      <c r="E48" s="30">
        <v>26.062854686156491</v>
      </c>
      <c r="F48" s="30">
        <v>23.450128976784175</v>
      </c>
      <c r="G48" s="30">
        <v>33.448409286328456</v>
      </c>
      <c r="H48" s="30">
        <v>35.311006018916594</v>
      </c>
      <c r="I48" s="30">
        <v>40.486758383490972</v>
      </c>
      <c r="J48" s="30">
        <v>34.198624247635422</v>
      </c>
      <c r="K48" s="30">
        <v>31.948065348237311</v>
      </c>
      <c r="L48" s="30">
        <v>36.44918314703353</v>
      </c>
      <c r="M48" s="30">
        <v>44.998796216680987</v>
      </c>
      <c r="N48" s="30">
        <v>31.948065348237311</v>
      </c>
      <c r="O48" s="30">
        <v>29.425795356835771</v>
      </c>
      <c r="P48" s="30">
        <v>31.948065348237311</v>
      </c>
      <c r="Q48" s="30">
        <v>32.78873602751505</v>
      </c>
      <c r="R48" s="30">
        <v>0</v>
      </c>
      <c r="S48" s="30">
        <v>0</v>
      </c>
      <c r="T48" s="30">
        <v>0</v>
      </c>
      <c r="U48" s="30">
        <v>0.28417884780739472</v>
      </c>
      <c r="V48" s="30">
        <v>0</v>
      </c>
      <c r="W48" s="30">
        <v>0</v>
      </c>
      <c r="X48" s="30">
        <v>0</v>
      </c>
    </row>
    <row r="49" spans="1:24" ht="11.25" customHeight="1" x14ac:dyDescent="0.2">
      <c r="A49" s="39" t="s">
        <v>85</v>
      </c>
      <c r="B49" s="23" t="s">
        <v>86</v>
      </c>
      <c r="C49" s="30">
        <v>94.095786758383483</v>
      </c>
      <c r="D49" s="30">
        <v>94.334565778159927</v>
      </c>
      <c r="E49" s="30">
        <v>82.573860705073088</v>
      </c>
      <c r="F49" s="30">
        <v>86.773860705073076</v>
      </c>
      <c r="G49" s="30">
        <v>152.73250214961305</v>
      </c>
      <c r="H49" s="30">
        <v>137.49406706792777</v>
      </c>
      <c r="I49" s="30">
        <v>165.5680137575236</v>
      </c>
      <c r="J49" s="30">
        <v>197.64677558039551</v>
      </c>
      <c r="K49" s="30">
        <v>84.853568357695607</v>
      </c>
      <c r="L49" s="30">
        <v>5.1740326741186582</v>
      </c>
      <c r="M49" s="30">
        <v>0</v>
      </c>
      <c r="N49" s="30">
        <v>1.0348237317282889</v>
      </c>
      <c r="O49" s="30">
        <v>10.228546861564917</v>
      </c>
      <c r="P49" s="30">
        <v>6.70438521066208</v>
      </c>
      <c r="Q49" s="30">
        <v>33.113585554600171</v>
      </c>
      <c r="R49" s="30">
        <v>37.252794496990539</v>
      </c>
      <c r="S49" s="30">
        <v>32.960705073086842</v>
      </c>
      <c r="T49" s="30">
        <v>11.382803095442821</v>
      </c>
      <c r="U49" s="30">
        <v>147.97635425623389</v>
      </c>
      <c r="V49" s="30">
        <v>251.45640584694749</v>
      </c>
      <c r="W49" s="30">
        <v>249.38675838349101</v>
      </c>
      <c r="X49" s="30">
        <v>259.83955288048151</v>
      </c>
    </row>
    <row r="50" spans="1:24" ht="11.25" customHeight="1" x14ac:dyDescent="0.2">
      <c r="A50" s="39" t="s">
        <v>87</v>
      </c>
      <c r="B50" s="23" t="s">
        <v>88</v>
      </c>
      <c r="C50" s="30">
        <v>8227.8541702493549</v>
      </c>
      <c r="D50" s="30">
        <v>8807.9249355116081</v>
      </c>
      <c r="E50" s="30">
        <v>13903.262596732586</v>
      </c>
      <c r="F50" s="30">
        <v>10189.942820292346</v>
      </c>
      <c r="G50" s="30">
        <v>9565.9238177128118</v>
      </c>
      <c r="H50" s="30">
        <v>6814.8196044711958</v>
      </c>
      <c r="I50" s="30">
        <v>6287.6073086844353</v>
      </c>
      <c r="J50" s="30">
        <v>7968.6974204643157</v>
      </c>
      <c r="K50" s="30">
        <v>7328.1194325021488</v>
      </c>
      <c r="L50" s="30">
        <v>7616.4375752364576</v>
      </c>
      <c r="M50" s="30">
        <v>8499.2852966466035</v>
      </c>
      <c r="N50" s="30">
        <v>7777.584436801375</v>
      </c>
      <c r="O50" s="30">
        <v>8617.0558039552889</v>
      </c>
      <c r="P50" s="30">
        <v>7688.6826311263958</v>
      </c>
      <c r="Q50" s="30">
        <v>6936.3865864144445</v>
      </c>
      <c r="R50" s="30">
        <v>6709.8122098022359</v>
      </c>
      <c r="S50" s="30">
        <v>7555.6018916595003</v>
      </c>
      <c r="T50" s="30">
        <v>6774.3887360275157</v>
      </c>
      <c r="U50" s="30">
        <v>4137.113155631986</v>
      </c>
      <c r="V50" s="30">
        <v>4705.5260533104038</v>
      </c>
      <c r="W50" s="30">
        <v>5250.9847807394672</v>
      </c>
      <c r="X50" s="30">
        <v>6660.1479793637145</v>
      </c>
    </row>
    <row r="51" spans="1:24" ht="11.25" customHeight="1" x14ac:dyDescent="0.2">
      <c r="A51" s="24" t="s">
        <v>89</v>
      </c>
      <c r="B51" s="25" t="s">
        <v>90</v>
      </c>
      <c r="C51" s="31">
        <v>0</v>
      </c>
      <c r="D51" s="31">
        <v>0</v>
      </c>
      <c r="E51" s="31">
        <v>0</v>
      </c>
      <c r="F51" s="31">
        <v>0</v>
      </c>
      <c r="G51" s="31">
        <v>0</v>
      </c>
      <c r="H51" s="31">
        <v>0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" si="210">SUM(C53:C70)</f>
        <v>0</v>
      </c>
      <c r="D52" s="31">
        <f t="shared" ref="D52" si="211">SUM(D53:D70)</f>
        <v>0</v>
      </c>
      <c r="E52" s="31">
        <f t="shared" ref="E52" si="212">SUM(E53:E70)</f>
        <v>0</v>
      </c>
      <c r="F52" s="31">
        <f t="shared" ref="F52" si="213">SUM(F53:F70)</f>
        <v>0</v>
      </c>
      <c r="G52" s="31">
        <f t="shared" ref="G52" si="214">SUM(G53:G70)</f>
        <v>0</v>
      </c>
      <c r="H52" s="31">
        <f t="shared" ref="H52" si="215">SUM(H53:H70)</f>
        <v>0</v>
      </c>
      <c r="I52" s="31">
        <f t="shared" ref="I52" si="216">SUM(I53:I70)</f>
        <v>0</v>
      </c>
      <c r="J52" s="31">
        <f t="shared" ref="J52" si="217">SUM(J53:J70)</f>
        <v>0</v>
      </c>
      <c r="K52" s="31">
        <f t="shared" ref="K52" si="218">SUM(K53:K70)</f>
        <v>0</v>
      </c>
      <c r="L52" s="31">
        <f t="shared" ref="L52" si="219">SUM(L53:L70)</f>
        <v>0</v>
      </c>
      <c r="M52" s="31">
        <f t="shared" ref="M52" si="220">SUM(M53:M70)</f>
        <v>0</v>
      </c>
      <c r="N52" s="31">
        <f t="shared" ref="N52" si="221">SUM(N53:N70)</f>
        <v>0</v>
      </c>
      <c r="O52" s="31">
        <f t="shared" ref="O52" si="222">SUM(O53:O70)</f>
        <v>0</v>
      </c>
      <c r="P52" s="31">
        <f t="shared" ref="P52" si="223">SUM(P53:P70)</f>
        <v>0</v>
      </c>
      <c r="Q52" s="31">
        <f t="shared" ref="Q52" si="224">SUM(Q53:Q70)</f>
        <v>0</v>
      </c>
      <c r="R52" s="31">
        <f t="shared" ref="R52" si="225">SUM(R53:R70)</f>
        <v>0</v>
      </c>
      <c r="S52" s="31">
        <f t="shared" ref="S52" si="226">SUM(S53:S70)</f>
        <v>0</v>
      </c>
      <c r="T52" s="31">
        <f t="shared" ref="T52" si="227">SUM(T53:T70)</f>
        <v>0</v>
      </c>
      <c r="U52" s="31">
        <f t="shared" ref="U52" si="228">SUM(U53:U70)</f>
        <v>0</v>
      </c>
      <c r="V52" s="31">
        <f t="shared" ref="V52" si="229">SUM(V53:V70)</f>
        <v>0</v>
      </c>
      <c r="W52" s="31">
        <f t="shared" ref="W52:X52" si="230">SUM(W53:W70)</f>
        <v>1.0576096302665519E-2</v>
      </c>
      <c r="X52" s="31">
        <f t="shared" si="230"/>
        <v>0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1.0576096302665519E-2</v>
      </c>
      <c r="X66" s="30">
        <v>0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</row>
    <row r="70" spans="1:24" ht="11.25" customHeight="1" x14ac:dyDescent="0.2">
      <c r="A70" s="22" t="s">
        <v>127</v>
      </c>
      <c r="B70" s="23" t="s">
        <v>128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" si="231">SUM(C72:C73)</f>
        <v>0</v>
      </c>
      <c r="D71" s="31">
        <f t="shared" ref="D71" si="232">SUM(D72:D73)</f>
        <v>0</v>
      </c>
      <c r="E71" s="31">
        <f t="shared" ref="E71" si="233">SUM(E72:E73)</f>
        <v>0</v>
      </c>
      <c r="F71" s="31">
        <f t="shared" ref="F71" si="234">SUM(F72:F73)</f>
        <v>0</v>
      </c>
      <c r="G71" s="31">
        <f t="shared" ref="G71" si="235">SUM(G72:G73)</f>
        <v>0</v>
      </c>
      <c r="H71" s="31">
        <f t="shared" ref="H71" si="236">SUM(H72:H73)</f>
        <v>0</v>
      </c>
      <c r="I71" s="31">
        <f t="shared" ref="I71" si="237">SUM(I72:I73)</f>
        <v>0</v>
      </c>
      <c r="J71" s="31">
        <f t="shared" ref="J71" si="238">SUM(J72:J73)</f>
        <v>0</v>
      </c>
      <c r="K71" s="31">
        <f t="shared" ref="K71" si="239">SUM(K72:K73)</f>
        <v>0</v>
      </c>
      <c r="L71" s="31">
        <f t="shared" ref="L71" si="240">SUM(L72:L73)</f>
        <v>0</v>
      </c>
      <c r="M71" s="31">
        <f t="shared" ref="M71" si="241">SUM(M72:M73)</f>
        <v>0</v>
      </c>
      <c r="N71" s="31">
        <f t="shared" ref="N71" si="242">SUM(N72:N73)</f>
        <v>0</v>
      </c>
      <c r="O71" s="31">
        <f t="shared" ref="O71" si="243">SUM(O72:O73)</f>
        <v>0</v>
      </c>
      <c r="P71" s="31">
        <f t="shared" ref="P71" si="244">SUM(P72:P73)</f>
        <v>0</v>
      </c>
      <c r="Q71" s="31">
        <f t="shared" ref="Q71" si="245">SUM(Q72:Q73)</f>
        <v>0</v>
      </c>
      <c r="R71" s="31">
        <f t="shared" ref="R71" si="246">SUM(R72:R73)</f>
        <v>0</v>
      </c>
      <c r="S71" s="31">
        <f t="shared" ref="S71" si="247">SUM(S72:S73)</f>
        <v>0</v>
      </c>
      <c r="T71" s="31">
        <f t="shared" ref="T71" si="248">SUM(T72:T73)</f>
        <v>0</v>
      </c>
      <c r="U71" s="31">
        <f t="shared" ref="U71" si="249">SUM(U72:U73)</f>
        <v>0</v>
      </c>
      <c r="V71" s="31">
        <f t="shared" ref="V71" si="250">SUM(V72:V73)</f>
        <v>0</v>
      </c>
      <c r="W71" s="31">
        <f t="shared" ref="W71:X71" si="251">SUM(W72:W73)</f>
        <v>0</v>
      </c>
      <c r="X71" s="31">
        <f t="shared" si="251"/>
        <v>0</v>
      </c>
    </row>
    <row r="72" spans="1:24" ht="11.25" customHeight="1" x14ac:dyDescent="0.2">
      <c r="A72" s="22" t="s">
        <v>131</v>
      </c>
      <c r="B72" s="23" t="s">
        <v>132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0</v>
      </c>
      <c r="D75" s="31">
        <v>0</v>
      </c>
      <c r="E75" s="31">
        <v>0</v>
      </c>
      <c r="F75" s="31">
        <v>0</v>
      </c>
      <c r="G75" s="31">
        <v>0</v>
      </c>
      <c r="H75" s="31">
        <v>0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</row>
    <row r="76" spans="1:24" ht="11.25" customHeight="1" x14ac:dyDescent="0.2">
      <c r="A76" s="26" t="s">
        <v>139</v>
      </c>
      <c r="B76" s="27" t="s">
        <v>140</v>
      </c>
      <c r="C76" s="32">
        <v>0</v>
      </c>
      <c r="D76" s="32">
        <v>0</v>
      </c>
      <c r="E76" s="32">
        <v>0</v>
      </c>
      <c r="F76" s="32">
        <v>0</v>
      </c>
      <c r="G76" s="32">
        <v>0</v>
      </c>
      <c r="H76" s="32">
        <v>0</v>
      </c>
      <c r="I76" s="32">
        <v>0</v>
      </c>
      <c r="J76" s="32">
        <v>0</v>
      </c>
      <c r="K76" s="32">
        <v>0</v>
      </c>
      <c r="L76" s="32">
        <v>0</v>
      </c>
      <c r="M76" s="32">
        <v>0</v>
      </c>
      <c r="N76" s="32">
        <v>0</v>
      </c>
      <c r="O76" s="32">
        <v>0</v>
      </c>
      <c r="P76" s="32">
        <v>0</v>
      </c>
      <c r="Q76" s="32">
        <v>0</v>
      </c>
      <c r="R76" s="32">
        <v>0</v>
      </c>
      <c r="S76" s="32">
        <v>0</v>
      </c>
      <c r="T76" s="32">
        <v>0</v>
      </c>
      <c r="U76" s="32">
        <v>0</v>
      </c>
      <c r="V76" s="32">
        <v>0</v>
      </c>
      <c r="W76" s="32">
        <v>0</v>
      </c>
      <c r="X76" s="32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215</v>
      </c>
      <c r="B1" s="7" t="s">
        <v>315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5747.4937231298363</v>
      </c>
      <c r="D2" s="28">
        <f t="shared" ref="D2" si="1">SUM(D3,D17,D22,D25,D26,D51,D52,D71,D74,D75,D76)</f>
        <v>6538.5915735167664</v>
      </c>
      <c r="E2" s="28">
        <f t="shared" ref="E2" si="2">SUM(E3,E17,E22,E25,E26,E51,E52,E71,E74,E75,E76)</f>
        <v>7351.4546861564932</v>
      </c>
      <c r="F2" s="28">
        <f t="shared" ref="F2" si="3">SUM(F3,F17,F22,F25,F26,F51,F52,F71,F74,F75,F76)</f>
        <v>10436.036199484091</v>
      </c>
      <c r="G2" s="28">
        <f t="shared" ref="G2" si="4">SUM(G3,G17,G22,G25,G26,G51,G52,G71,G74,G75,G76)</f>
        <v>13129.32785898538</v>
      </c>
      <c r="H2" s="28">
        <f t="shared" ref="H2" si="5">SUM(H3,H17,H22,H25,H26,H51,H52,H71,H74,H75,H76)</f>
        <v>15420.982545141876</v>
      </c>
      <c r="I2" s="28">
        <f t="shared" ref="I2" si="6">SUM(I3,I17,I22,I25,I26,I51,I52,I71,I74,I75,I76)</f>
        <v>14243.144453998282</v>
      </c>
      <c r="J2" s="28">
        <f t="shared" ref="J2" si="7">SUM(J3,J17,J22,J25,J26,J51,J52,J71,J74,J75,J76)</f>
        <v>13669.685898538264</v>
      </c>
      <c r="K2" s="28">
        <f t="shared" ref="K2" si="8">SUM(K3,K17,K22,K25,K26,K51,K52,K71,K74,K75,K76)</f>
        <v>12558.285038693033</v>
      </c>
      <c r="L2" s="28">
        <f t="shared" ref="L2" si="9">SUM(L3,L17,L22,L25,L26,L51,L52,L71,L74,L75,L76)</f>
        <v>13318.409458297505</v>
      </c>
      <c r="M2" s="28">
        <f t="shared" ref="M2" si="10">SUM(M3,M17,M22,M25,M26,M51,M52,M71,M74,M75,M76)</f>
        <v>16646.676268271713</v>
      </c>
      <c r="N2" s="28">
        <f t="shared" ref="N2" si="11">SUM(N3,N17,N22,N25,N26,N51,N52,N71,N74,N75,N76)</f>
        <v>15686.93112639725</v>
      </c>
      <c r="O2" s="28">
        <f t="shared" ref="O2" si="12">SUM(O3,O17,O22,O25,O26,O51,O52,O71,O74,O75,O76)</f>
        <v>19912.195528804808</v>
      </c>
      <c r="P2" s="28">
        <f t="shared" ref="P2" si="13">SUM(P3,P17,P22,P25,P26,P51,P52,P71,P74,P75,P76)</f>
        <v>22973.145571797071</v>
      </c>
      <c r="Q2" s="28">
        <f t="shared" ref="Q2" si="14">SUM(Q3,Q17,Q22,Q25,Q26,Q51,Q52,Q71,Q74,Q75,Q76)</f>
        <v>24532.157953568356</v>
      </c>
      <c r="R2" s="28">
        <f t="shared" ref="R2" si="15">SUM(R3,R17,R22,R25,R26,R51,R52,R71,R74,R75,R76)</f>
        <v>28108.255202063629</v>
      </c>
      <c r="S2" s="28">
        <f t="shared" ref="S2" si="16">SUM(S3,S17,S22,S25,S26,S51,S52,S71,S74,S75,S76)</f>
        <v>28098.772828890797</v>
      </c>
      <c r="T2" s="28">
        <f t="shared" ref="T2" si="17">SUM(T3,T17,T22,T25,T26,T51,T52,T71,T74,T75,T76)</f>
        <v>32121.489853826308</v>
      </c>
      <c r="U2" s="28">
        <f t="shared" ref="U2" si="18">SUM(U3,U17,U22,U25,U26,U51,U52,U71,U74,U75,U76)</f>
        <v>35482.77979363715</v>
      </c>
      <c r="V2" s="28">
        <f t="shared" ref="V2" si="19">SUM(V3,V17,V22,V25,V26,V51,V52,V71,V74,V75,V76)</f>
        <v>40731.385038693035</v>
      </c>
      <c r="W2" s="28">
        <f t="shared" ref="W2:X2" si="20">SUM(W3,W17,W22,W25,W26,W51,W52,W71,W74,W75,W76)</f>
        <v>34309.788478073948</v>
      </c>
      <c r="X2" s="28">
        <f t="shared" si="20"/>
        <v>37737.857265692161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21">SUM(C4,C8,C11)</f>
        <v>0</v>
      </c>
      <c r="D3" s="29">
        <f t="shared" ref="D3" si="22">SUM(D4,D8,D11)</f>
        <v>0</v>
      </c>
      <c r="E3" s="29">
        <f t="shared" ref="E3" si="23">SUM(E4,E8,E11)</f>
        <v>0</v>
      </c>
      <c r="F3" s="29">
        <f t="shared" ref="F3" si="24">SUM(F4,F8,F11)</f>
        <v>0</v>
      </c>
      <c r="G3" s="29">
        <f t="shared" ref="G3" si="25">SUM(G4,G8,G11)</f>
        <v>0</v>
      </c>
      <c r="H3" s="29">
        <f t="shared" ref="H3" si="26">SUM(H4,H8,H11)</f>
        <v>0</v>
      </c>
      <c r="I3" s="29">
        <f t="shared" ref="I3" si="27">SUM(I4,I8,I11)</f>
        <v>0</v>
      </c>
      <c r="J3" s="29">
        <f t="shared" ref="J3" si="28">SUM(J4,J8,J11)</f>
        <v>0</v>
      </c>
      <c r="K3" s="29">
        <f t="shared" ref="K3" si="29">SUM(K4,K8,K11)</f>
        <v>0</v>
      </c>
      <c r="L3" s="29">
        <f t="shared" ref="L3" si="30">SUM(L4,L8,L11)</f>
        <v>0</v>
      </c>
      <c r="M3" s="29">
        <f t="shared" ref="M3" si="31">SUM(M4,M8,M11)</f>
        <v>0</v>
      </c>
      <c r="N3" s="29">
        <f t="shared" ref="N3" si="32">SUM(N4,N8,N11)</f>
        <v>0</v>
      </c>
      <c r="O3" s="29">
        <f t="shared" ref="O3" si="33">SUM(O4,O8,O11)</f>
        <v>0</v>
      </c>
      <c r="P3" s="29">
        <f t="shared" ref="P3" si="34">SUM(P4,P8,P11)</f>
        <v>0</v>
      </c>
      <c r="Q3" s="29">
        <f t="shared" ref="Q3" si="35">SUM(Q4,Q8,Q11)</f>
        <v>0</v>
      </c>
      <c r="R3" s="29">
        <f t="shared" ref="R3" si="36">SUM(R4,R8,R11)</f>
        <v>0</v>
      </c>
      <c r="S3" s="29">
        <f t="shared" ref="S3" si="37">SUM(S4,S8,S11)</f>
        <v>0</v>
      </c>
      <c r="T3" s="29">
        <f t="shared" ref="T3" si="38">SUM(T4,T8,T11)</f>
        <v>0</v>
      </c>
      <c r="U3" s="29">
        <f t="shared" ref="U3" si="39">SUM(U4,U8,U11)</f>
        <v>0</v>
      </c>
      <c r="V3" s="29">
        <f t="shared" ref="V3" si="40">SUM(V4,V8,V11)</f>
        <v>0</v>
      </c>
      <c r="W3" s="29">
        <f t="shared" ref="W3:X3" si="41">SUM(W4,W8,W11)</f>
        <v>0</v>
      </c>
      <c r="X3" s="29">
        <f t="shared" si="41"/>
        <v>0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42">SUM(C5:C7)</f>
        <v>0</v>
      </c>
      <c r="D4" s="42">
        <f t="shared" ref="D4" si="43">SUM(D5:D7)</f>
        <v>0</v>
      </c>
      <c r="E4" s="42">
        <f t="shared" ref="E4" si="44">SUM(E5:E7)</f>
        <v>0</v>
      </c>
      <c r="F4" s="42">
        <f t="shared" ref="F4" si="45">SUM(F5:F7)</f>
        <v>0</v>
      </c>
      <c r="G4" s="42">
        <f t="shared" ref="G4" si="46">SUM(G5:G7)</f>
        <v>0</v>
      </c>
      <c r="H4" s="42">
        <f t="shared" ref="H4" si="47">SUM(H5:H7)</f>
        <v>0</v>
      </c>
      <c r="I4" s="42">
        <f t="shared" ref="I4" si="48">SUM(I5:I7)</f>
        <v>0</v>
      </c>
      <c r="J4" s="42">
        <f t="shared" ref="J4" si="49">SUM(J5:J7)</f>
        <v>0</v>
      </c>
      <c r="K4" s="42">
        <f t="shared" ref="K4" si="50">SUM(K5:K7)</f>
        <v>0</v>
      </c>
      <c r="L4" s="42">
        <f t="shared" ref="L4" si="51">SUM(L5:L7)</f>
        <v>0</v>
      </c>
      <c r="M4" s="42">
        <f t="shared" ref="M4" si="52">SUM(M5:M7)</f>
        <v>0</v>
      </c>
      <c r="N4" s="42">
        <f t="shared" ref="N4" si="53">SUM(N5:N7)</f>
        <v>0</v>
      </c>
      <c r="O4" s="42">
        <f t="shared" ref="O4" si="54">SUM(O5:O7)</f>
        <v>0</v>
      </c>
      <c r="P4" s="42">
        <f t="shared" ref="P4" si="55">SUM(P5:P7)</f>
        <v>0</v>
      </c>
      <c r="Q4" s="42">
        <f t="shared" ref="Q4" si="56">SUM(Q5:Q7)</f>
        <v>0</v>
      </c>
      <c r="R4" s="42">
        <f t="shared" ref="R4" si="57">SUM(R5:R7)</f>
        <v>0</v>
      </c>
      <c r="S4" s="42">
        <f t="shared" ref="S4" si="58">SUM(S5:S7)</f>
        <v>0</v>
      </c>
      <c r="T4" s="42">
        <f t="shared" ref="T4" si="59">SUM(T5:T7)</f>
        <v>0</v>
      </c>
      <c r="U4" s="42">
        <f t="shared" ref="U4" si="60">SUM(U5:U7)</f>
        <v>0</v>
      </c>
      <c r="V4" s="42">
        <f t="shared" ref="V4" si="61">SUM(V5:V7)</f>
        <v>0</v>
      </c>
      <c r="W4" s="42">
        <f t="shared" ref="W4:X4" si="62">SUM(W5:W7)</f>
        <v>0</v>
      </c>
      <c r="X4" s="42">
        <f t="shared" si="62"/>
        <v>0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>
        <v>0</v>
      </c>
      <c r="W5" s="30">
        <v>0</v>
      </c>
      <c r="X5" s="30">
        <v>0</v>
      </c>
    </row>
    <row r="6" spans="1:24" ht="11.25" customHeight="1" x14ac:dyDescent="0.2">
      <c r="A6" s="39" t="s">
        <v>7</v>
      </c>
      <c r="B6" s="23" t="s">
        <v>8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</row>
    <row r="7" spans="1:24" ht="11.25" customHeight="1" x14ac:dyDescent="0.2">
      <c r="A7" s="39" t="s">
        <v>9</v>
      </c>
      <c r="B7" s="23" t="s">
        <v>10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</row>
    <row r="8" spans="1:24" ht="11.25" customHeight="1" x14ac:dyDescent="0.2">
      <c r="A8" s="40" t="s">
        <v>343</v>
      </c>
      <c r="B8" s="41" t="s">
        <v>344</v>
      </c>
      <c r="C8" s="42">
        <f t="shared" ref="C8" si="63">SUM(C9:C10)</f>
        <v>0</v>
      </c>
      <c r="D8" s="42">
        <f t="shared" ref="D8" si="64">SUM(D9:D10)</f>
        <v>0</v>
      </c>
      <c r="E8" s="42">
        <f t="shared" ref="E8" si="65">SUM(E9:E10)</f>
        <v>0</v>
      </c>
      <c r="F8" s="42">
        <f t="shared" ref="F8" si="66">SUM(F9:F10)</f>
        <v>0</v>
      </c>
      <c r="G8" s="42">
        <f t="shared" ref="G8" si="67">SUM(G9:G10)</f>
        <v>0</v>
      </c>
      <c r="H8" s="42">
        <f t="shared" ref="H8" si="68">SUM(H9:H10)</f>
        <v>0</v>
      </c>
      <c r="I8" s="42">
        <f t="shared" ref="I8" si="69">SUM(I9:I10)</f>
        <v>0</v>
      </c>
      <c r="J8" s="42">
        <f t="shared" ref="J8" si="70">SUM(J9:J10)</f>
        <v>0</v>
      </c>
      <c r="K8" s="42">
        <f t="shared" ref="K8" si="71">SUM(K9:K10)</f>
        <v>0</v>
      </c>
      <c r="L8" s="42">
        <f t="shared" ref="L8" si="72">SUM(L9:L10)</f>
        <v>0</v>
      </c>
      <c r="M8" s="42">
        <f t="shared" ref="M8" si="73">SUM(M9:M10)</f>
        <v>0</v>
      </c>
      <c r="N8" s="42">
        <f t="shared" ref="N8" si="74">SUM(N9:N10)</f>
        <v>0</v>
      </c>
      <c r="O8" s="42">
        <f t="shared" ref="O8" si="75">SUM(O9:O10)</f>
        <v>0</v>
      </c>
      <c r="P8" s="42">
        <f t="shared" ref="P8" si="76">SUM(P9:P10)</f>
        <v>0</v>
      </c>
      <c r="Q8" s="42">
        <f t="shared" ref="Q8" si="77">SUM(Q9:Q10)</f>
        <v>0</v>
      </c>
      <c r="R8" s="42">
        <f t="shared" ref="R8" si="78">SUM(R9:R10)</f>
        <v>0</v>
      </c>
      <c r="S8" s="42">
        <f t="shared" ref="S8" si="79">SUM(S9:S10)</f>
        <v>0</v>
      </c>
      <c r="T8" s="42">
        <f t="shared" ref="T8" si="80">SUM(T9:T10)</f>
        <v>0</v>
      </c>
      <c r="U8" s="42">
        <f t="shared" ref="U8" si="81">SUM(U9:U10)</f>
        <v>0</v>
      </c>
      <c r="V8" s="42">
        <f t="shared" ref="V8" si="82">SUM(V9:V10)</f>
        <v>0</v>
      </c>
      <c r="W8" s="42">
        <f t="shared" ref="W8:X8" si="83">SUM(W9:W10)</f>
        <v>0</v>
      </c>
      <c r="X8" s="42">
        <f t="shared" si="83"/>
        <v>0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" si="84">SUM(C12:C16)</f>
        <v>0</v>
      </c>
      <c r="D11" s="42">
        <f t="shared" ref="D11" si="85">SUM(D12:D16)</f>
        <v>0</v>
      </c>
      <c r="E11" s="42">
        <f t="shared" ref="E11" si="86">SUM(E12:E16)</f>
        <v>0</v>
      </c>
      <c r="F11" s="42">
        <f t="shared" ref="F11" si="87">SUM(F12:F16)</f>
        <v>0</v>
      </c>
      <c r="G11" s="42">
        <f t="shared" ref="G11" si="88">SUM(G12:G16)</f>
        <v>0</v>
      </c>
      <c r="H11" s="42">
        <f t="shared" ref="H11" si="89">SUM(H12:H16)</f>
        <v>0</v>
      </c>
      <c r="I11" s="42">
        <f t="shared" ref="I11" si="90">SUM(I12:I16)</f>
        <v>0</v>
      </c>
      <c r="J11" s="42">
        <f t="shared" ref="J11" si="91">SUM(J12:J16)</f>
        <v>0</v>
      </c>
      <c r="K11" s="42">
        <f t="shared" ref="K11" si="92">SUM(K12:K16)</f>
        <v>0</v>
      </c>
      <c r="L11" s="42">
        <f t="shared" ref="L11" si="93">SUM(L12:L16)</f>
        <v>0</v>
      </c>
      <c r="M11" s="42">
        <f t="shared" ref="M11" si="94">SUM(M12:M16)</f>
        <v>0</v>
      </c>
      <c r="N11" s="42">
        <f t="shared" ref="N11" si="95">SUM(N12:N16)</f>
        <v>0</v>
      </c>
      <c r="O11" s="42">
        <f t="shared" ref="O11" si="96">SUM(O12:O16)</f>
        <v>0</v>
      </c>
      <c r="P11" s="42">
        <f t="shared" ref="P11" si="97">SUM(P12:P16)</f>
        <v>0</v>
      </c>
      <c r="Q11" s="42">
        <f t="shared" ref="Q11" si="98">SUM(Q12:Q16)</f>
        <v>0</v>
      </c>
      <c r="R11" s="42">
        <f t="shared" ref="R11" si="99">SUM(R12:R16)</f>
        <v>0</v>
      </c>
      <c r="S11" s="42">
        <f t="shared" ref="S11" si="100">SUM(S12:S16)</f>
        <v>0</v>
      </c>
      <c r="T11" s="42">
        <f t="shared" ref="T11" si="101">SUM(T12:T16)</f>
        <v>0</v>
      </c>
      <c r="U11" s="42">
        <f t="shared" ref="U11" si="102">SUM(U12:U16)</f>
        <v>0</v>
      </c>
      <c r="V11" s="42">
        <f t="shared" ref="V11" si="103">SUM(V12:V16)</f>
        <v>0</v>
      </c>
      <c r="W11" s="42">
        <f t="shared" ref="W11:X11" si="104">SUM(W12:W16)</f>
        <v>0</v>
      </c>
      <c r="X11" s="42">
        <f t="shared" si="104"/>
        <v>0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</row>
    <row r="13" spans="1:24" ht="11.25" customHeight="1" x14ac:dyDescent="0.2">
      <c r="A13" s="39" t="s">
        <v>17</v>
      </c>
      <c r="B13" s="23" t="s">
        <v>18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" si="105">SUM(C18:C21)</f>
        <v>0</v>
      </c>
      <c r="D17" s="31">
        <f t="shared" ref="D17" si="106">SUM(D18:D21)</f>
        <v>0</v>
      </c>
      <c r="E17" s="31">
        <f t="shared" ref="E17" si="107">SUM(E18:E21)</f>
        <v>0</v>
      </c>
      <c r="F17" s="31">
        <f t="shared" ref="F17" si="108">SUM(F18:F21)</f>
        <v>0</v>
      </c>
      <c r="G17" s="31">
        <f t="shared" ref="G17" si="109">SUM(G18:G21)</f>
        <v>0</v>
      </c>
      <c r="H17" s="31">
        <f t="shared" ref="H17" si="110">SUM(H18:H21)</f>
        <v>0</v>
      </c>
      <c r="I17" s="31">
        <f t="shared" ref="I17" si="111">SUM(I18:I21)</f>
        <v>0</v>
      </c>
      <c r="J17" s="31">
        <f t="shared" ref="J17" si="112">SUM(J18:J21)</f>
        <v>0</v>
      </c>
      <c r="K17" s="31">
        <f t="shared" ref="K17" si="113">SUM(K18:K21)</f>
        <v>0</v>
      </c>
      <c r="L17" s="31">
        <f t="shared" ref="L17" si="114">SUM(L18:L21)</f>
        <v>0</v>
      </c>
      <c r="M17" s="31">
        <f t="shared" ref="M17" si="115">SUM(M18:M21)</f>
        <v>0</v>
      </c>
      <c r="N17" s="31">
        <f t="shared" ref="N17" si="116">SUM(N18:N21)</f>
        <v>0</v>
      </c>
      <c r="O17" s="31">
        <f t="shared" ref="O17" si="117">SUM(O18:O21)</f>
        <v>0</v>
      </c>
      <c r="P17" s="31">
        <f t="shared" ref="P17" si="118">SUM(P18:P21)</f>
        <v>0</v>
      </c>
      <c r="Q17" s="31">
        <f t="shared" ref="Q17" si="119">SUM(Q18:Q21)</f>
        <v>0</v>
      </c>
      <c r="R17" s="31">
        <f t="shared" ref="R17" si="120">SUM(R18:R21)</f>
        <v>0</v>
      </c>
      <c r="S17" s="31">
        <f t="shared" ref="S17" si="121">SUM(S18:S21)</f>
        <v>0</v>
      </c>
      <c r="T17" s="31">
        <f t="shared" ref="T17" si="122">SUM(T18:T21)</f>
        <v>0</v>
      </c>
      <c r="U17" s="31">
        <f t="shared" ref="U17" si="123">SUM(U18:U21)</f>
        <v>0</v>
      </c>
      <c r="V17" s="31">
        <f t="shared" ref="V17" si="124">SUM(V18:V21)</f>
        <v>0</v>
      </c>
      <c r="W17" s="31">
        <f t="shared" ref="W17:X17" si="125">SUM(W18:W21)</f>
        <v>0</v>
      </c>
      <c r="X17" s="31">
        <f t="shared" si="125"/>
        <v>0</v>
      </c>
    </row>
    <row r="18" spans="1:24" ht="11.25" customHeight="1" x14ac:dyDescent="0.2">
      <c r="A18" s="22" t="s">
        <v>27</v>
      </c>
      <c r="B18" s="23" t="s">
        <v>28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" si="126">SUM(C23:C24)</f>
        <v>0</v>
      </c>
      <c r="D22" s="31">
        <f t="shared" ref="D22" si="127">SUM(D23:D24)</f>
        <v>0</v>
      </c>
      <c r="E22" s="31">
        <f t="shared" ref="E22" si="128">SUM(E23:E24)</f>
        <v>0</v>
      </c>
      <c r="F22" s="31">
        <f t="shared" ref="F22" si="129">SUM(F23:F24)</f>
        <v>0</v>
      </c>
      <c r="G22" s="31">
        <f t="shared" ref="G22" si="130">SUM(G23:G24)</f>
        <v>0</v>
      </c>
      <c r="H22" s="31">
        <f t="shared" ref="H22" si="131">SUM(H23:H24)</f>
        <v>0</v>
      </c>
      <c r="I22" s="31">
        <f t="shared" ref="I22" si="132">SUM(I23:I24)</f>
        <v>0</v>
      </c>
      <c r="J22" s="31">
        <f t="shared" ref="J22" si="133">SUM(J23:J24)</f>
        <v>0</v>
      </c>
      <c r="K22" s="31">
        <f t="shared" ref="K22" si="134">SUM(K23:K24)</f>
        <v>0</v>
      </c>
      <c r="L22" s="31">
        <f t="shared" ref="L22" si="135">SUM(L23:L24)</f>
        <v>0</v>
      </c>
      <c r="M22" s="31">
        <f t="shared" ref="M22" si="136">SUM(M23:M24)</f>
        <v>0</v>
      </c>
      <c r="N22" s="31">
        <f t="shared" ref="N22" si="137">SUM(N23:N24)</f>
        <v>0</v>
      </c>
      <c r="O22" s="31">
        <f t="shared" ref="O22" si="138">SUM(O23:O24)</f>
        <v>0</v>
      </c>
      <c r="P22" s="31">
        <f t="shared" ref="P22" si="139">SUM(P23:P24)</f>
        <v>0</v>
      </c>
      <c r="Q22" s="31">
        <f t="shared" ref="Q22" si="140">SUM(Q23:Q24)</f>
        <v>0</v>
      </c>
      <c r="R22" s="31">
        <f t="shared" ref="R22" si="141">SUM(R23:R24)</f>
        <v>0</v>
      </c>
      <c r="S22" s="31">
        <f t="shared" ref="S22" si="142">SUM(S23:S24)</f>
        <v>0</v>
      </c>
      <c r="T22" s="31">
        <f t="shared" ref="T22" si="143">SUM(T23:T24)</f>
        <v>0</v>
      </c>
      <c r="U22" s="31">
        <f t="shared" ref="U22" si="144">SUM(U23:U24)</f>
        <v>0</v>
      </c>
      <c r="V22" s="31">
        <f t="shared" ref="V22" si="145">SUM(V23:V24)</f>
        <v>0</v>
      </c>
      <c r="W22" s="31">
        <f t="shared" ref="W22:X22" si="146">SUM(W23:W24)</f>
        <v>0</v>
      </c>
      <c r="X22" s="31">
        <f t="shared" si="146"/>
        <v>0</v>
      </c>
    </row>
    <row r="23" spans="1:24" ht="11.25" customHeight="1" x14ac:dyDescent="0.2">
      <c r="A23" s="22" t="s">
        <v>37</v>
      </c>
      <c r="B23" s="23" t="s">
        <v>38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47">SUM(C27,C33)</f>
        <v>5747.4937231298363</v>
      </c>
      <c r="D26" s="31">
        <f t="shared" ref="D26" si="148">SUM(D27,D33)</f>
        <v>6538.5915735167664</v>
      </c>
      <c r="E26" s="31">
        <f t="shared" ref="E26" si="149">SUM(E27,E33)</f>
        <v>7351.4546861564932</v>
      </c>
      <c r="F26" s="31">
        <f t="shared" ref="F26" si="150">SUM(F27,F33)</f>
        <v>10436.036199484091</v>
      </c>
      <c r="G26" s="31">
        <f t="shared" ref="G26" si="151">SUM(G27,G33)</f>
        <v>13129.32785898538</v>
      </c>
      <c r="H26" s="31">
        <f t="shared" ref="H26" si="152">SUM(H27,H33)</f>
        <v>15420.982545141876</v>
      </c>
      <c r="I26" s="31">
        <f t="shared" ref="I26" si="153">SUM(I27,I33)</f>
        <v>14243.144453998282</v>
      </c>
      <c r="J26" s="31">
        <f t="shared" ref="J26" si="154">SUM(J27,J33)</f>
        <v>13669.685898538264</v>
      </c>
      <c r="K26" s="31">
        <f t="shared" ref="K26" si="155">SUM(K27,K33)</f>
        <v>12558.285038693033</v>
      </c>
      <c r="L26" s="31">
        <f t="shared" ref="L26" si="156">SUM(L27,L33)</f>
        <v>13318.409458297505</v>
      </c>
      <c r="M26" s="31">
        <f t="shared" ref="M26" si="157">SUM(M27,M33)</f>
        <v>16646.676268271713</v>
      </c>
      <c r="N26" s="31">
        <f t="shared" ref="N26" si="158">SUM(N27,N33)</f>
        <v>15686.93112639725</v>
      </c>
      <c r="O26" s="31">
        <f t="shared" ref="O26" si="159">SUM(O27,O33)</f>
        <v>19912.195528804808</v>
      </c>
      <c r="P26" s="31">
        <f t="shared" ref="P26" si="160">SUM(P27,P33)</f>
        <v>22973.145571797071</v>
      </c>
      <c r="Q26" s="31">
        <f t="shared" ref="Q26" si="161">SUM(Q27,Q33)</f>
        <v>24532.157953568356</v>
      </c>
      <c r="R26" s="31">
        <f t="shared" ref="R26" si="162">SUM(R27,R33)</f>
        <v>28108.255202063629</v>
      </c>
      <c r="S26" s="31">
        <f t="shared" ref="S26" si="163">SUM(S27,S33)</f>
        <v>28098.772828890797</v>
      </c>
      <c r="T26" s="31">
        <f t="shared" ref="T26" si="164">SUM(T27,T33)</f>
        <v>32121.489853826308</v>
      </c>
      <c r="U26" s="31">
        <f t="shared" ref="U26" si="165">SUM(U27,U33)</f>
        <v>35482.77979363715</v>
      </c>
      <c r="V26" s="31">
        <f t="shared" ref="V26" si="166">SUM(V27,V33)</f>
        <v>40731.385038693035</v>
      </c>
      <c r="W26" s="31">
        <f t="shared" ref="W26:X26" si="167">SUM(W27,W33)</f>
        <v>34309.788478073948</v>
      </c>
      <c r="X26" s="31">
        <f t="shared" si="167"/>
        <v>37735.04858125536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" si="168">SUM(C28:C32)</f>
        <v>431.37007738607042</v>
      </c>
      <c r="D27" s="42">
        <f t="shared" ref="D27" si="169">SUM(D28:D32)</f>
        <v>415.92622527944968</v>
      </c>
      <c r="E27" s="42">
        <f t="shared" ref="E27" si="170">SUM(E28:E32)</f>
        <v>667.79097162510755</v>
      </c>
      <c r="F27" s="42">
        <f t="shared" ref="F27" si="171">SUM(F28:F32)</f>
        <v>648.16818572656916</v>
      </c>
      <c r="G27" s="42">
        <f t="shared" ref="G27" si="172">SUM(G28:G32)</f>
        <v>735.97102321582111</v>
      </c>
      <c r="H27" s="42">
        <f t="shared" ref="H27" si="173">SUM(H28:H32)</f>
        <v>657.34230438521058</v>
      </c>
      <c r="I27" s="42">
        <f t="shared" ref="I27" si="174">SUM(I28:I32)</f>
        <v>510.65993121238171</v>
      </c>
      <c r="J27" s="42">
        <f t="shared" ref="J27" si="175">SUM(J28:J32)</f>
        <v>484.55331040412727</v>
      </c>
      <c r="K27" s="42">
        <f t="shared" ref="K27" si="176">SUM(K28:K32)</f>
        <v>536.15434221840064</v>
      </c>
      <c r="L27" s="42">
        <f t="shared" ref="L27" si="177">SUM(L28:L32)</f>
        <v>511.11100601891661</v>
      </c>
      <c r="M27" s="42">
        <f t="shared" ref="M27" si="178">SUM(M28:M32)</f>
        <v>569.12304385210643</v>
      </c>
      <c r="N27" s="42">
        <f t="shared" ref="N27" si="179">SUM(N28:N32)</f>
        <v>463.84883920894242</v>
      </c>
      <c r="O27" s="42">
        <f t="shared" ref="O27" si="180">SUM(O28:O32)</f>
        <v>319.77962166809976</v>
      </c>
      <c r="P27" s="42">
        <f t="shared" ref="P27" si="181">SUM(P28:P32)</f>
        <v>792.64204643164226</v>
      </c>
      <c r="Q27" s="42">
        <f t="shared" ref="Q27" si="182">SUM(Q28:Q32)</f>
        <v>1247.8947549441102</v>
      </c>
      <c r="R27" s="42">
        <f t="shared" ref="R27" si="183">SUM(R28:R32)</f>
        <v>1081.3473774720549</v>
      </c>
      <c r="S27" s="42">
        <f t="shared" ref="S27" si="184">SUM(S28:S32)</f>
        <v>1023.9500429922614</v>
      </c>
      <c r="T27" s="42">
        <f t="shared" ref="T27" si="185">SUM(T28:T32)</f>
        <v>1586.7664660361133</v>
      </c>
      <c r="U27" s="42">
        <f t="shared" ref="U27" si="186">SUM(U28:U32)</f>
        <v>1702.2392089423902</v>
      </c>
      <c r="V27" s="42">
        <f t="shared" ref="V27" si="187">SUM(V28:V32)</f>
        <v>1837.6167669819429</v>
      </c>
      <c r="W27" s="42">
        <f t="shared" ref="W27:X27" si="188">SUM(W28:W32)</f>
        <v>1747.136973344798</v>
      </c>
      <c r="X27" s="42">
        <f t="shared" si="188"/>
        <v>2880.2005159071359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2.04359415305245</v>
      </c>
      <c r="Q28" s="30">
        <v>0</v>
      </c>
      <c r="R28" s="30">
        <v>237.94041272570942</v>
      </c>
      <c r="S28" s="30">
        <v>488.41977644024081</v>
      </c>
      <c r="T28" s="30">
        <v>776.50214961306961</v>
      </c>
      <c r="U28" s="30">
        <v>907.34849527085112</v>
      </c>
      <c r="V28" s="30">
        <v>897.24969905417015</v>
      </c>
      <c r="W28" s="30">
        <v>1339.4102321582116</v>
      </c>
      <c r="X28" s="30">
        <v>2071.3961306964738</v>
      </c>
    </row>
    <row r="29" spans="1:24" ht="11.25" customHeight="1" x14ac:dyDescent="0.2">
      <c r="A29" s="39" t="s">
        <v>47</v>
      </c>
      <c r="B29" s="23" t="s">
        <v>48</v>
      </c>
      <c r="C29" s="30">
        <v>431.37007738607042</v>
      </c>
      <c r="D29" s="30">
        <v>415.92622527944968</v>
      </c>
      <c r="E29" s="30">
        <v>667.79097162510755</v>
      </c>
      <c r="F29" s="30">
        <v>648.16818572656916</v>
      </c>
      <c r="G29" s="30">
        <v>735.97102321582111</v>
      </c>
      <c r="H29" s="30">
        <v>657.34230438521058</v>
      </c>
      <c r="I29" s="30">
        <v>510.65993121238171</v>
      </c>
      <c r="J29" s="30">
        <v>484.55331040412727</v>
      </c>
      <c r="K29" s="30">
        <v>536.15434221840064</v>
      </c>
      <c r="L29" s="30">
        <v>511.11100601891661</v>
      </c>
      <c r="M29" s="30">
        <v>569.12304385210643</v>
      </c>
      <c r="N29" s="30">
        <v>463.84883920894242</v>
      </c>
      <c r="O29" s="30">
        <v>319.77962166809976</v>
      </c>
      <c r="P29" s="30">
        <v>790.59845227858978</v>
      </c>
      <c r="Q29" s="30">
        <v>1247.8947549441102</v>
      </c>
      <c r="R29" s="30">
        <v>843.40696474634547</v>
      </c>
      <c r="S29" s="30">
        <v>535.53026655202063</v>
      </c>
      <c r="T29" s="30">
        <v>810.26431642304374</v>
      </c>
      <c r="U29" s="30">
        <v>794.89071367153895</v>
      </c>
      <c r="V29" s="30">
        <v>940.36706792777284</v>
      </c>
      <c r="W29" s="30">
        <v>407.72674118658642</v>
      </c>
      <c r="X29" s="30">
        <v>808.80438521066196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" si="189">SUM(C34:C50)</f>
        <v>5316.1236457437662</v>
      </c>
      <c r="D33" s="42">
        <f t="shared" ref="D33" si="190">SUM(D34:D50)</f>
        <v>6122.6653482373167</v>
      </c>
      <c r="E33" s="42">
        <f t="shared" ref="E33" si="191">SUM(E34:E50)</f>
        <v>6683.6637145313853</v>
      </c>
      <c r="F33" s="42">
        <f t="shared" ref="F33" si="192">SUM(F34:F50)</f>
        <v>9787.8680137575229</v>
      </c>
      <c r="G33" s="42">
        <f t="shared" ref="G33" si="193">SUM(G34:G50)</f>
        <v>12393.356835769559</v>
      </c>
      <c r="H33" s="42">
        <f t="shared" ref="H33" si="194">SUM(H34:H50)</f>
        <v>14763.640240756666</v>
      </c>
      <c r="I33" s="42">
        <f t="shared" ref="I33" si="195">SUM(I34:I50)</f>
        <v>13732.4845227859</v>
      </c>
      <c r="J33" s="42">
        <f t="shared" ref="J33" si="196">SUM(J34:J50)</f>
        <v>13185.132588134136</v>
      </c>
      <c r="K33" s="42">
        <f t="shared" ref="K33" si="197">SUM(K34:K50)</f>
        <v>12022.130696474633</v>
      </c>
      <c r="L33" s="42">
        <f t="shared" ref="L33" si="198">SUM(L34:L50)</f>
        <v>12807.298452278588</v>
      </c>
      <c r="M33" s="42">
        <f t="shared" ref="M33" si="199">SUM(M34:M50)</f>
        <v>16077.553224419606</v>
      </c>
      <c r="N33" s="42">
        <f t="shared" ref="N33" si="200">SUM(N34:N50)</f>
        <v>15223.082287188308</v>
      </c>
      <c r="O33" s="42">
        <f t="shared" ref="O33" si="201">SUM(O34:O50)</f>
        <v>19592.41590713671</v>
      </c>
      <c r="P33" s="42">
        <f t="shared" ref="P33" si="202">SUM(P34:P50)</f>
        <v>22180.503525365428</v>
      </c>
      <c r="Q33" s="42">
        <f t="shared" ref="Q33" si="203">SUM(Q34:Q50)</f>
        <v>23284.263198624245</v>
      </c>
      <c r="R33" s="42">
        <f t="shared" ref="R33" si="204">SUM(R34:R50)</f>
        <v>27026.907824591573</v>
      </c>
      <c r="S33" s="42">
        <f t="shared" ref="S33" si="205">SUM(S34:S50)</f>
        <v>27074.822785898534</v>
      </c>
      <c r="T33" s="42">
        <f t="shared" ref="T33" si="206">SUM(T34:T50)</f>
        <v>30534.723387790196</v>
      </c>
      <c r="U33" s="42">
        <f t="shared" ref="U33" si="207">SUM(U34:U50)</f>
        <v>33780.540584694761</v>
      </c>
      <c r="V33" s="42">
        <f t="shared" ref="V33" si="208">SUM(V34:V50)</f>
        <v>38893.768271711095</v>
      </c>
      <c r="W33" s="42">
        <f t="shared" ref="W33:X33" si="209">SUM(W34:W50)</f>
        <v>32562.651504729147</v>
      </c>
      <c r="X33" s="42">
        <f t="shared" si="209"/>
        <v>34854.848065348226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104.0412725709372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188.15451418744621</v>
      </c>
      <c r="D36" s="30">
        <v>256.87626827171101</v>
      </c>
      <c r="E36" s="30">
        <v>283.57893379191756</v>
      </c>
      <c r="F36" s="30">
        <v>157.37454858125537</v>
      </c>
      <c r="G36" s="30">
        <v>167.5336199484093</v>
      </c>
      <c r="H36" s="30">
        <v>267.61169389509894</v>
      </c>
      <c r="I36" s="30">
        <v>252.73430782459155</v>
      </c>
      <c r="J36" s="30">
        <v>324.21349957007737</v>
      </c>
      <c r="K36" s="30">
        <v>411.32218400687884</v>
      </c>
      <c r="L36" s="30">
        <v>433.7883061049011</v>
      </c>
      <c r="M36" s="30">
        <v>436.29785038693041</v>
      </c>
      <c r="N36" s="30">
        <v>401.16638005159075</v>
      </c>
      <c r="O36" s="30">
        <v>442.65984522785897</v>
      </c>
      <c r="P36" s="30">
        <v>490.82588134135847</v>
      </c>
      <c r="Q36" s="30">
        <v>424.44849527085125</v>
      </c>
      <c r="R36" s="30">
        <v>533.27781599312118</v>
      </c>
      <c r="S36" s="30">
        <v>548.24918314703359</v>
      </c>
      <c r="T36" s="30">
        <v>419.97334479793642</v>
      </c>
      <c r="U36" s="30">
        <v>427.88581255374027</v>
      </c>
      <c r="V36" s="30">
        <v>517.3369733447978</v>
      </c>
      <c r="W36" s="30">
        <v>546.250988822012</v>
      </c>
      <c r="X36" s="30">
        <v>604.20877042132418</v>
      </c>
    </row>
    <row r="37" spans="1:24" ht="11.25" customHeight="1" x14ac:dyDescent="0.2">
      <c r="A37" s="39" t="s">
        <v>61</v>
      </c>
      <c r="B37" s="23" t="s">
        <v>62</v>
      </c>
      <c r="C37" s="30">
        <v>816.85030094582976</v>
      </c>
      <c r="D37" s="30">
        <v>1828.3220980223557</v>
      </c>
      <c r="E37" s="30">
        <v>1714.6340498710229</v>
      </c>
      <c r="F37" s="30">
        <v>2651.1934651762676</v>
      </c>
      <c r="G37" s="30">
        <v>3719.0941530524506</v>
      </c>
      <c r="H37" s="30">
        <v>3759.2758383490968</v>
      </c>
      <c r="I37" s="30">
        <v>3021.3595872742903</v>
      </c>
      <c r="J37" s="30">
        <v>3148.8613069647458</v>
      </c>
      <c r="K37" s="30">
        <v>2007.672914875322</v>
      </c>
      <c r="L37" s="30">
        <v>2038.0978503869305</v>
      </c>
      <c r="M37" s="30">
        <v>2565.6154772141003</v>
      </c>
      <c r="N37" s="30">
        <v>1969.7835769561482</v>
      </c>
      <c r="O37" s="30">
        <v>1991.6128116938951</v>
      </c>
      <c r="P37" s="30">
        <v>2476.4454858125532</v>
      </c>
      <c r="Q37" s="30">
        <v>2795.1174548581253</v>
      </c>
      <c r="R37" s="30">
        <v>2903.4064488392087</v>
      </c>
      <c r="S37" s="30">
        <v>3621.4036973344801</v>
      </c>
      <c r="T37" s="30">
        <v>3159.0883061049008</v>
      </c>
      <c r="U37" s="30">
        <v>1273.5528804815131</v>
      </c>
      <c r="V37" s="30">
        <v>1129.431212381771</v>
      </c>
      <c r="W37" s="30">
        <v>1156.51728288908</v>
      </c>
      <c r="X37" s="30">
        <v>1073.6259673258812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1.050902837489252</v>
      </c>
      <c r="E38" s="30">
        <v>0</v>
      </c>
      <c r="F38" s="30">
        <v>10.568787618228718</v>
      </c>
      <c r="G38" s="30">
        <v>1.058125537403267</v>
      </c>
      <c r="H38" s="30">
        <v>12.61109200343938</v>
      </c>
      <c r="I38" s="30">
        <v>4.2109200343938094</v>
      </c>
      <c r="J38" s="30">
        <v>0</v>
      </c>
      <c r="K38" s="30">
        <v>1.0393809114359409</v>
      </c>
      <c r="L38" s="30">
        <v>0</v>
      </c>
      <c r="M38" s="30">
        <v>2.116165090283749</v>
      </c>
      <c r="N38" s="30">
        <v>0</v>
      </c>
      <c r="O38" s="30">
        <v>1.0393809114359409</v>
      </c>
      <c r="P38" s="30">
        <v>0</v>
      </c>
      <c r="Q38" s="30">
        <v>2.1090283748925192</v>
      </c>
      <c r="R38" s="30">
        <v>2.1214101461736887</v>
      </c>
      <c r="S38" s="30">
        <v>0</v>
      </c>
      <c r="T38" s="30">
        <v>0</v>
      </c>
      <c r="U38" s="30">
        <v>0</v>
      </c>
      <c r="V38" s="30">
        <v>1.1054170249355111</v>
      </c>
      <c r="W38" s="30">
        <v>11.552020636285469</v>
      </c>
      <c r="X38" s="30">
        <v>0.78503869303525364</v>
      </c>
    </row>
    <row r="39" spans="1:24" ht="11.25" customHeight="1" x14ac:dyDescent="0.2">
      <c r="A39" s="39" t="s">
        <v>65</v>
      </c>
      <c r="B39" s="23" t="s">
        <v>66</v>
      </c>
      <c r="C39" s="30">
        <v>5.2904557179707652</v>
      </c>
      <c r="D39" s="30">
        <v>5.2904557179707652</v>
      </c>
      <c r="E39" s="30">
        <v>7.4066208082545133</v>
      </c>
      <c r="F39" s="30">
        <v>6.3484952708512461</v>
      </c>
      <c r="G39" s="30">
        <v>2.116165090283749</v>
      </c>
      <c r="H39" s="30">
        <v>14.526913155631986</v>
      </c>
      <c r="I39" s="30">
        <v>5.1602751504729154</v>
      </c>
      <c r="J39" s="30">
        <v>6.3082545141874462</v>
      </c>
      <c r="K39" s="30">
        <v>7.4066208082545133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259.12519346517627</v>
      </c>
      <c r="D40" s="30">
        <v>682.43043852106609</v>
      </c>
      <c r="E40" s="30">
        <v>730.54359415305248</v>
      </c>
      <c r="F40" s="30">
        <v>624.36466036113484</v>
      </c>
      <c r="G40" s="30">
        <v>853.46792777300095</v>
      </c>
      <c r="H40" s="30">
        <v>1001.3275150472914</v>
      </c>
      <c r="I40" s="30">
        <v>725.12261392949256</v>
      </c>
      <c r="J40" s="30">
        <v>787.33207222699912</v>
      </c>
      <c r="K40" s="30">
        <v>967.3631126397247</v>
      </c>
      <c r="L40" s="30">
        <v>1028.0749785038693</v>
      </c>
      <c r="M40" s="30">
        <v>1281.0094582975064</v>
      </c>
      <c r="N40" s="30">
        <v>1109.9659501289768</v>
      </c>
      <c r="O40" s="30">
        <v>1129.4929492691315</v>
      </c>
      <c r="P40" s="30">
        <v>1451.6184866723988</v>
      </c>
      <c r="Q40" s="30">
        <v>1273.6443680137575</v>
      </c>
      <c r="R40" s="30">
        <v>1345.5680137575237</v>
      </c>
      <c r="S40" s="30">
        <v>1203.4553740326739</v>
      </c>
      <c r="T40" s="30">
        <v>1260.5244196044709</v>
      </c>
      <c r="U40" s="30">
        <v>1265.7961306964744</v>
      </c>
      <c r="V40" s="30">
        <v>1273.1953568357696</v>
      </c>
      <c r="W40" s="30">
        <v>1902.7184866723987</v>
      </c>
      <c r="X40" s="30">
        <v>2327.9734307824597</v>
      </c>
    </row>
    <row r="41" spans="1:24" ht="11.25" customHeight="1" x14ac:dyDescent="0.2">
      <c r="A41" s="39" t="s">
        <v>69</v>
      </c>
      <c r="B41" s="23" t="s">
        <v>70</v>
      </c>
      <c r="C41" s="30">
        <v>547.36552020636282</v>
      </c>
      <c r="D41" s="30">
        <v>614.12777300085975</v>
      </c>
      <c r="E41" s="30">
        <v>652.04935511607903</v>
      </c>
      <c r="F41" s="30">
        <v>2133.120808254514</v>
      </c>
      <c r="G41" s="30">
        <v>4509.736113499569</v>
      </c>
      <c r="H41" s="30">
        <v>4652.3848667239899</v>
      </c>
      <c r="I41" s="30">
        <v>4857.3027515047288</v>
      </c>
      <c r="J41" s="30">
        <v>4624.057781599312</v>
      </c>
      <c r="K41" s="30">
        <v>4231.6482373172821</v>
      </c>
      <c r="L41" s="30">
        <v>4946.5343938091146</v>
      </c>
      <c r="M41" s="30">
        <v>6056.198108340498</v>
      </c>
      <c r="N41" s="30">
        <v>7012.4820292347367</v>
      </c>
      <c r="O41" s="30">
        <v>9021.7946689595847</v>
      </c>
      <c r="P41" s="30">
        <v>9071.2357695614774</v>
      </c>
      <c r="Q41" s="30">
        <v>9109.5729148753217</v>
      </c>
      <c r="R41" s="30">
        <v>9851.3878761822871</v>
      </c>
      <c r="S41" s="30">
        <v>9238.5774720550289</v>
      </c>
      <c r="T41" s="30">
        <v>9888.7135855545985</v>
      </c>
      <c r="U41" s="30">
        <v>10765.176010318146</v>
      </c>
      <c r="V41" s="30">
        <v>10492.987618228717</v>
      </c>
      <c r="W41" s="30">
        <v>8418.0788478073955</v>
      </c>
      <c r="X41" s="30">
        <v>9168.3716251074802</v>
      </c>
    </row>
    <row r="42" spans="1:24" ht="11.25" customHeight="1" x14ac:dyDescent="0.2">
      <c r="A42" s="39" t="s">
        <v>71</v>
      </c>
      <c r="B42" s="23" t="s">
        <v>72</v>
      </c>
      <c r="C42" s="30">
        <v>687.87618228718816</v>
      </c>
      <c r="D42" s="30">
        <v>933.03946689595864</v>
      </c>
      <c r="E42" s="30">
        <v>591.58546861564912</v>
      </c>
      <c r="F42" s="30">
        <v>952.17730008598448</v>
      </c>
      <c r="G42" s="30">
        <v>1368.43611349957</v>
      </c>
      <c r="H42" s="30">
        <v>1665.4007738607049</v>
      </c>
      <c r="I42" s="30">
        <v>1813.4016337059331</v>
      </c>
      <c r="J42" s="30">
        <v>2051.6981943250212</v>
      </c>
      <c r="K42" s="30">
        <v>2626.1703353396392</v>
      </c>
      <c r="L42" s="30">
        <v>2775.7355975924334</v>
      </c>
      <c r="M42" s="30">
        <v>3621.4770421324165</v>
      </c>
      <c r="N42" s="30">
        <v>1967.4095442820285</v>
      </c>
      <c r="O42" s="30">
        <v>4274.0995700773856</v>
      </c>
      <c r="P42" s="30">
        <v>5541.5114359415302</v>
      </c>
      <c r="Q42" s="30">
        <v>6032.292003439381</v>
      </c>
      <c r="R42" s="30">
        <v>7877.8049011177982</v>
      </c>
      <c r="S42" s="30">
        <v>8209.5100601891645</v>
      </c>
      <c r="T42" s="30">
        <v>10492.161564918313</v>
      </c>
      <c r="U42" s="30">
        <v>15520.92562338779</v>
      </c>
      <c r="V42" s="30">
        <v>17509.054600171974</v>
      </c>
      <c r="W42" s="30">
        <v>12810.168099742044</v>
      </c>
      <c r="X42" s="30">
        <v>15102.629578675833</v>
      </c>
    </row>
    <row r="43" spans="1:24" ht="11.25" customHeight="1" x14ac:dyDescent="0.2">
      <c r="A43" s="39" t="s">
        <v>73</v>
      </c>
      <c r="B43" s="23" t="s">
        <v>74</v>
      </c>
      <c r="C43" s="30">
        <v>723.43018056749781</v>
      </c>
      <c r="D43" s="30">
        <v>29.692433361994834</v>
      </c>
      <c r="E43" s="30">
        <v>424.29931212381774</v>
      </c>
      <c r="F43" s="30">
        <v>1193.015563198624</v>
      </c>
      <c r="G43" s="30">
        <v>340.36311263972482</v>
      </c>
      <c r="H43" s="30">
        <v>1060.6298366294068</v>
      </c>
      <c r="I43" s="30">
        <v>1204.0898538263114</v>
      </c>
      <c r="J43" s="30">
        <v>1066.8216680997421</v>
      </c>
      <c r="K43" s="30">
        <v>698.42218400687875</v>
      </c>
      <c r="L43" s="30">
        <v>590.11788478073936</v>
      </c>
      <c r="M43" s="30">
        <v>1306.13241616509</v>
      </c>
      <c r="N43" s="30">
        <v>1625.4355116079107</v>
      </c>
      <c r="O43" s="30">
        <v>862.49638865004295</v>
      </c>
      <c r="P43" s="30">
        <v>712.53559759243331</v>
      </c>
      <c r="Q43" s="30">
        <v>808.79948409286328</v>
      </c>
      <c r="R43" s="30">
        <v>1388.7799656061907</v>
      </c>
      <c r="S43" s="30">
        <v>496.02897678417872</v>
      </c>
      <c r="T43" s="30">
        <v>907.14694754944094</v>
      </c>
      <c r="U43" s="30">
        <v>866.3179707652622</v>
      </c>
      <c r="V43" s="30">
        <v>1090.335339638865</v>
      </c>
      <c r="W43" s="30">
        <v>1435.641272570937</v>
      </c>
      <c r="X43" s="30">
        <v>1034.7444539982803</v>
      </c>
    </row>
    <row r="44" spans="1:24" ht="11.25" customHeight="1" x14ac:dyDescent="0.2">
      <c r="A44" s="39" t="s">
        <v>75</v>
      </c>
      <c r="B44" s="23" t="s">
        <v>76</v>
      </c>
      <c r="C44" s="30">
        <v>1128.9767841788478</v>
      </c>
      <c r="D44" s="30">
        <v>304.92020636285469</v>
      </c>
      <c r="E44" s="30">
        <v>128.03791917454856</v>
      </c>
      <c r="F44" s="30">
        <v>75.99595872742907</v>
      </c>
      <c r="G44" s="30">
        <v>105.84213241616509</v>
      </c>
      <c r="H44" s="30">
        <v>248.4723129836629</v>
      </c>
      <c r="I44" s="30">
        <v>157.06844368013762</v>
      </c>
      <c r="J44" s="30">
        <v>434.57506448839194</v>
      </c>
      <c r="K44" s="30">
        <v>284.51779879621665</v>
      </c>
      <c r="L44" s="30">
        <v>150.42983662940668</v>
      </c>
      <c r="M44" s="30">
        <v>0</v>
      </c>
      <c r="N44" s="30">
        <v>309.692347377472</v>
      </c>
      <c r="O44" s="30">
        <v>388.55451418744622</v>
      </c>
      <c r="P44" s="30">
        <v>483.3503869303525</v>
      </c>
      <c r="Q44" s="30">
        <v>0</v>
      </c>
      <c r="R44" s="30">
        <v>59.826139294926911</v>
      </c>
      <c r="S44" s="30">
        <v>1010.7912295786761</v>
      </c>
      <c r="T44" s="30">
        <v>2176.4406706792779</v>
      </c>
      <c r="U44" s="30">
        <v>1833.8573516766983</v>
      </c>
      <c r="V44" s="30">
        <v>944.66104901117797</v>
      </c>
      <c r="W44" s="30">
        <v>0</v>
      </c>
      <c r="X44" s="30">
        <v>0</v>
      </c>
    </row>
    <row r="45" spans="1:24" ht="11.25" customHeight="1" x14ac:dyDescent="0.2">
      <c r="A45" s="39" t="s">
        <v>77</v>
      </c>
      <c r="B45" s="23" t="s">
        <v>78</v>
      </c>
      <c r="C45" s="30">
        <v>86.161306964746331</v>
      </c>
      <c r="D45" s="30">
        <v>23.951504729148748</v>
      </c>
      <c r="E45" s="30">
        <v>39.571969045571791</v>
      </c>
      <c r="F45" s="30">
        <v>109.34368013757521</v>
      </c>
      <c r="G45" s="30">
        <v>224.85417024935504</v>
      </c>
      <c r="H45" s="30">
        <v>236.39054170249361</v>
      </c>
      <c r="I45" s="30">
        <v>122.8814273430782</v>
      </c>
      <c r="J45" s="30">
        <v>241.5974204643164</v>
      </c>
      <c r="K45" s="30">
        <v>137.46061908856402</v>
      </c>
      <c r="L45" s="30">
        <v>200.15760963026659</v>
      </c>
      <c r="M45" s="30">
        <v>175.99122957867581</v>
      </c>
      <c r="N45" s="30">
        <v>455.07790197764388</v>
      </c>
      <c r="O45" s="30">
        <v>696.67523645743756</v>
      </c>
      <c r="P45" s="30">
        <v>963.26552020636279</v>
      </c>
      <c r="Q45" s="30">
        <v>903.55399828030954</v>
      </c>
      <c r="R45" s="30">
        <v>1408.6948409286331</v>
      </c>
      <c r="S45" s="30">
        <v>2039.5388650042989</v>
      </c>
      <c r="T45" s="30">
        <v>1896.5343938091139</v>
      </c>
      <c r="U45" s="30">
        <v>1108.271711092003</v>
      </c>
      <c r="V45" s="30">
        <v>1056.6032674118658</v>
      </c>
      <c r="W45" s="30">
        <v>782.56973344797927</v>
      </c>
      <c r="X45" s="30">
        <v>1186.4196904557175</v>
      </c>
    </row>
    <row r="46" spans="1:24" ht="11.25" customHeight="1" x14ac:dyDescent="0.2">
      <c r="A46" s="39" t="s">
        <v>79</v>
      </c>
      <c r="B46" s="23" t="s">
        <v>80</v>
      </c>
      <c r="C46" s="30">
        <v>40.32674118658641</v>
      </c>
      <c r="D46" s="30">
        <v>48.065262252794504</v>
      </c>
      <c r="E46" s="30">
        <v>57.666895958727416</v>
      </c>
      <c r="F46" s="30">
        <v>82.856233877901971</v>
      </c>
      <c r="G46" s="30">
        <v>230.23654342218396</v>
      </c>
      <c r="H46" s="30">
        <v>177.9659501289768</v>
      </c>
      <c r="I46" s="30">
        <v>1067.5570937231298</v>
      </c>
      <c r="J46" s="30">
        <v>42.992175408426476</v>
      </c>
      <c r="K46" s="30">
        <v>44.967927773000859</v>
      </c>
      <c r="L46" s="30">
        <v>41.781857265692167</v>
      </c>
      <c r="M46" s="30">
        <v>48.941444539982797</v>
      </c>
      <c r="N46" s="30">
        <v>43.927515047291486</v>
      </c>
      <c r="O46" s="30">
        <v>40.931040412725707</v>
      </c>
      <c r="P46" s="30">
        <v>71.818572656921745</v>
      </c>
      <c r="Q46" s="30">
        <v>128.283920894239</v>
      </c>
      <c r="R46" s="30">
        <v>93.109028374892503</v>
      </c>
      <c r="S46" s="30">
        <v>68.107480653482369</v>
      </c>
      <c r="T46" s="30">
        <v>63.078589853826308</v>
      </c>
      <c r="U46" s="30">
        <v>76.041530524505603</v>
      </c>
      <c r="V46" s="30">
        <v>155.34565778159927</v>
      </c>
      <c r="W46" s="30">
        <v>100.62106620808252</v>
      </c>
      <c r="X46" s="30">
        <v>74.247463456577819</v>
      </c>
    </row>
    <row r="47" spans="1:24" ht="11.25" customHeight="1" x14ac:dyDescent="0.2">
      <c r="A47" s="39" t="s">
        <v>81</v>
      </c>
      <c r="B47" s="23" t="s">
        <v>82</v>
      </c>
      <c r="C47" s="30">
        <v>51.944196044711958</v>
      </c>
      <c r="D47" s="30">
        <v>68.252622527944951</v>
      </c>
      <c r="E47" s="30">
        <v>49.049441100601875</v>
      </c>
      <c r="F47" s="30">
        <v>26.685726569217536</v>
      </c>
      <c r="G47" s="30">
        <v>47.047807394668958</v>
      </c>
      <c r="H47" s="30">
        <v>2.7952708512467752</v>
      </c>
      <c r="I47" s="30">
        <v>0</v>
      </c>
      <c r="J47" s="30">
        <v>8.6820292347377457</v>
      </c>
      <c r="K47" s="30">
        <v>39.261478933791921</v>
      </c>
      <c r="L47" s="30">
        <v>61.335597592433359</v>
      </c>
      <c r="M47" s="30">
        <v>46.933190025795355</v>
      </c>
      <c r="N47" s="30">
        <v>16.007480653482371</v>
      </c>
      <c r="O47" s="30">
        <v>13.384952708512465</v>
      </c>
      <c r="P47" s="30">
        <v>393.5225279449698</v>
      </c>
      <c r="Q47" s="30">
        <v>687.41762682717103</v>
      </c>
      <c r="R47" s="30">
        <v>721.39587274290625</v>
      </c>
      <c r="S47" s="30">
        <v>292.79165950128976</v>
      </c>
      <c r="T47" s="30">
        <v>57.303955288048151</v>
      </c>
      <c r="U47" s="30">
        <v>261.76225279449699</v>
      </c>
      <c r="V47" s="30">
        <v>634.2013757523647</v>
      </c>
      <c r="W47" s="30">
        <v>634.64196044711946</v>
      </c>
      <c r="X47" s="30">
        <v>795.55666380051593</v>
      </c>
    </row>
    <row r="48" spans="1:24" ht="11.25" customHeight="1" x14ac:dyDescent="0.2">
      <c r="A48" s="39" t="s">
        <v>83</v>
      </c>
      <c r="B48" s="23" t="s">
        <v>84</v>
      </c>
      <c r="C48" s="30">
        <v>13.19621668099742</v>
      </c>
      <c r="D48" s="30">
        <v>3.8812553740326741</v>
      </c>
      <c r="E48" s="30">
        <v>49.679965606190883</v>
      </c>
      <c r="F48" s="30">
        <v>36.48374892519346</v>
      </c>
      <c r="G48" s="30">
        <v>49.527085124677555</v>
      </c>
      <c r="H48" s="30">
        <v>53.56122098022356</v>
      </c>
      <c r="I48" s="30">
        <v>12.343594153052448</v>
      </c>
      <c r="J48" s="30">
        <v>3.1049871023215818</v>
      </c>
      <c r="K48" s="30">
        <v>41.80773860705073</v>
      </c>
      <c r="L48" s="30">
        <v>45.022441960447118</v>
      </c>
      <c r="M48" s="30">
        <v>148.04823731728285</v>
      </c>
      <c r="N48" s="30">
        <v>32.544883920894229</v>
      </c>
      <c r="O48" s="30">
        <v>0</v>
      </c>
      <c r="P48" s="30">
        <v>17.853740326741189</v>
      </c>
      <c r="Q48" s="30">
        <v>0</v>
      </c>
      <c r="R48" s="30">
        <v>0</v>
      </c>
      <c r="S48" s="30">
        <v>0</v>
      </c>
      <c r="T48" s="30">
        <v>152.92106620808249</v>
      </c>
      <c r="U48" s="30">
        <v>165.34110060189161</v>
      </c>
      <c r="V48" s="30">
        <v>222.7834909716251</v>
      </c>
      <c r="W48" s="30">
        <v>419.17454858125541</v>
      </c>
      <c r="X48" s="30">
        <v>243.6901977644024</v>
      </c>
    </row>
    <row r="49" spans="1:24" ht="11.25" customHeight="1" x14ac:dyDescent="0.2">
      <c r="A49" s="39" t="s">
        <v>85</v>
      </c>
      <c r="B49" s="23" t="s">
        <v>86</v>
      </c>
      <c r="C49" s="30">
        <v>0.96018916595012893</v>
      </c>
      <c r="D49" s="30">
        <v>0.96018916595012893</v>
      </c>
      <c r="E49" s="30">
        <v>16.322613929492686</v>
      </c>
      <c r="F49" s="30">
        <v>0</v>
      </c>
      <c r="G49" s="30">
        <v>26.884522785898529</v>
      </c>
      <c r="H49" s="30">
        <v>0</v>
      </c>
      <c r="I49" s="30">
        <v>0</v>
      </c>
      <c r="J49" s="30">
        <v>38.406448839208927</v>
      </c>
      <c r="K49" s="30">
        <v>9.6016337059329313</v>
      </c>
      <c r="L49" s="30">
        <v>4.8007738607050729</v>
      </c>
      <c r="M49" s="30">
        <v>13.442218400687871</v>
      </c>
      <c r="N49" s="30">
        <v>17.28288907996561</v>
      </c>
      <c r="O49" s="30">
        <v>4.8007738607050729</v>
      </c>
      <c r="P49" s="30">
        <v>0</v>
      </c>
      <c r="Q49" s="30">
        <v>32.645485812553737</v>
      </c>
      <c r="R49" s="30">
        <v>0.96018916595012893</v>
      </c>
      <c r="S49" s="30">
        <v>7.6812553740326726</v>
      </c>
      <c r="T49" s="30">
        <v>15.362596732588131</v>
      </c>
      <c r="U49" s="30">
        <v>8.6414445399828033</v>
      </c>
      <c r="V49" s="30">
        <v>25.92433361994841</v>
      </c>
      <c r="W49" s="30">
        <v>18.243078245915729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766.46586414445392</v>
      </c>
      <c r="D50" s="30">
        <v>1321.8044711951848</v>
      </c>
      <c r="E50" s="30">
        <v>1835.1963026655203</v>
      </c>
      <c r="F50" s="30">
        <v>1728.3390369733443</v>
      </c>
      <c r="G50" s="30">
        <v>747.15924333619932</v>
      </c>
      <c r="H50" s="30">
        <v>1610.6864144453998</v>
      </c>
      <c r="I50" s="30">
        <v>489.25202063628541</v>
      </c>
      <c r="J50" s="30">
        <v>406.48168529664662</v>
      </c>
      <c r="K50" s="30">
        <v>513.46852966466031</v>
      </c>
      <c r="L50" s="30">
        <v>491.42132416165094</v>
      </c>
      <c r="M50" s="30">
        <v>375.3503869303525</v>
      </c>
      <c r="N50" s="30">
        <v>262.3062768701634</v>
      </c>
      <c r="O50" s="30">
        <v>724.87377472055027</v>
      </c>
      <c r="P50" s="30">
        <v>506.5201203783318</v>
      </c>
      <c r="Q50" s="30">
        <v>1086.3784178847807</v>
      </c>
      <c r="R50" s="30">
        <v>840.57532244196045</v>
      </c>
      <c r="S50" s="30">
        <v>338.68753224419601</v>
      </c>
      <c r="T50" s="30">
        <v>45.473946689595863</v>
      </c>
      <c r="U50" s="30">
        <v>206.97076526225277</v>
      </c>
      <c r="V50" s="30">
        <v>3840.802579535683</v>
      </c>
      <c r="W50" s="30">
        <v>4326.4741186586407</v>
      </c>
      <c r="X50" s="30">
        <v>3242.5951848667228</v>
      </c>
    </row>
    <row r="51" spans="1:24" ht="11.25" customHeight="1" x14ac:dyDescent="0.2">
      <c r="A51" s="24" t="s">
        <v>89</v>
      </c>
      <c r="B51" s="25" t="s">
        <v>90</v>
      </c>
      <c r="C51" s="31">
        <v>0</v>
      </c>
      <c r="D51" s="31">
        <v>0</v>
      </c>
      <c r="E51" s="31">
        <v>0</v>
      </c>
      <c r="F51" s="31">
        <v>0</v>
      </c>
      <c r="G51" s="31">
        <v>0</v>
      </c>
      <c r="H51" s="31">
        <v>0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" si="210">SUM(C53:C70)</f>
        <v>0</v>
      </c>
      <c r="D52" s="31">
        <f t="shared" ref="D52" si="211">SUM(D53:D70)</f>
        <v>0</v>
      </c>
      <c r="E52" s="31">
        <f t="shared" ref="E52" si="212">SUM(E53:E70)</f>
        <v>0</v>
      </c>
      <c r="F52" s="31">
        <f t="shared" ref="F52" si="213">SUM(F53:F70)</f>
        <v>0</v>
      </c>
      <c r="G52" s="31">
        <f t="shared" ref="G52" si="214">SUM(G53:G70)</f>
        <v>0</v>
      </c>
      <c r="H52" s="31">
        <f t="shared" ref="H52" si="215">SUM(H53:H70)</f>
        <v>0</v>
      </c>
      <c r="I52" s="31">
        <f t="shared" ref="I52" si="216">SUM(I53:I70)</f>
        <v>0</v>
      </c>
      <c r="J52" s="31">
        <f t="shared" ref="J52" si="217">SUM(J53:J70)</f>
        <v>0</v>
      </c>
      <c r="K52" s="31">
        <f t="shared" ref="K52" si="218">SUM(K53:K70)</f>
        <v>0</v>
      </c>
      <c r="L52" s="31">
        <f t="shared" ref="L52" si="219">SUM(L53:L70)</f>
        <v>0</v>
      </c>
      <c r="M52" s="31">
        <f t="shared" ref="M52" si="220">SUM(M53:M70)</f>
        <v>0</v>
      </c>
      <c r="N52" s="31">
        <f t="shared" ref="N52" si="221">SUM(N53:N70)</f>
        <v>0</v>
      </c>
      <c r="O52" s="31">
        <f t="shared" ref="O52" si="222">SUM(O53:O70)</f>
        <v>0</v>
      </c>
      <c r="P52" s="31">
        <f t="shared" ref="P52" si="223">SUM(P53:P70)</f>
        <v>0</v>
      </c>
      <c r="Q52" s="31">
        <f t="shared" ref="Q52" si="224">SUM(Q53:Q70)</f>
        <v>0</v>
      </c>
      <c r="R52" s="31">
        <f t="shared" ref="R52" si="225">SUM(R53:R70)</f>
        <v>0</v>
      </c>
      <c r="S52" s="31">
        <f t="shared" ref="S52" si="226">SUM(S53:S70)</f>
        <v>0</v>
      </c>
      <c r="T52" s="31">
        <f t="shared" ref="T52" si="227">SUM(T53:T70)</f>
        <v>0</v>
      </c>
      <c r="U52" s="31">
        <f t="shared" ref="U52" si="228">SUM(U53:U70)</f>
        <v>0</v>
      </c>
      <c r="V52" s="31">
        <f t="shared" ref="V52" si="229">SUM(V53:V70)</f>
        <v>0</v>
      </c>
      <c r="W52" s="31">
        <f t="shared" ref="W52:X52" si="230">SUM(W53:W70)</f>
        <v>0</v>
      </c>
      <c r="X52" s="31">
        <f t="shared" si="230"/>
        <v>2.808684436801375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2.808684436801375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</row>
    <row r="70" spans="1:24" ht="11.25" customHeight="1" x14ac:dyDescent="0.2">
      <c r="A70" s="22" t="s">
        <v>127</v>
      </c>
      <c r="B70" s="23" t="s">
        <v>128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" si="231">SUM(C72:C73)</f>
        <v>0</v>
      </c>
      <c r="D71" s="31">
        <f t="shared" ref="D71" si="232">SUM(D72:D73)</f>
        <v>0</v>
      </c>
      <c r="E71" s="31">
        <f t="shared" ref="E71" si="233">SUM(E72:E73)</f>
        <v>0</v>
      </c>
      <c r="F71" s="31">
        <f t="shared" ref="F71" si="234">SUM(F72:F73)</f>
        <v>0</v>
      </c>
      <c r="G71" s="31">
        <f t="shared" ref="G71" si="235">SUM(G72:G73)</f>
        <v>0</v>
      </c>
      <c r="H71" s="31">
        <f t="shared" ref="H71" si="236">SUM(H72:H73)</f>
        <v>0</v>
      </c>
      <c r="I71" s="31">
        <f t="shared" ref="I71" si="237">SUM(I72:I73)</f>
        <v>0</v>
      </c>
      <c r="J71" s="31">
        <f t="shared" ref="J71" si="238">SUM(J72:J73)</f>
        <v>0</v>
      </c>
      <c r="K71" s="31">
        <f t="shared" ref="K71" si="239">SUM(K72:K73)</f>
        <v>0</v>
      </c>
      <c r="L71" s="31">
        <f t="shared" ref="L71" si="240">SUM(L72:L73)</f>
        <v>0</v>
      </c>
      <c r="M71" s="31">
        <f t="shared" ref="M71" si="241">SUM(M72:M73)</f>
        <v>0</v>
      </c>
      <c r="N71" s="31">
        <f t="shared" ref="N71" si="242">SUM(N72:N73)</f>
        <v>0</v>
      </c>
      <c r="O71" s="31">
        <f t="shared" ref="O71" si="243">SUM(O72:O73)</f>
        <v>0</v>
      </c>
      <c r="P71" s="31">
        <f t="shared" ref="P71" si="244">SUM(P72:P73)</f>
        <v>0</v>
      </c>
      <c r="Q71" s="31">
        <f t="shared" ref="Q71" si="245">SUM(Q72:Q73)</f>
        <v>0</v>
      </c>
      <c r="R71" s="31">
        <f t="shared" ref="R71" si="246">SUM(R72:R73)</f>
        <v>0</v>
      </c>
      <c r="S71" s="31">
        <f t="shared" ref="S71" si="247">SUM(S72:S73)</f>
        <v>0</v>
      </c>
      <c r="T71" s="31">
        <f t="shared" ref="T71" si="248">SUM(T72:T73)</f>
        <v>0</v>
      </c>
      <c r="U71" s="31">
        <f t="shared" ref="U71" si="249">SUM(U72:U73)</f>
        <v>0</v>
      </c>
      <c r="V71" s="31">
        <f t="shared" ref="V71" si="250">SUM(V72:V73)</f>
        <v>0</v>
      </c>
      <c r="W71" s="31">
        <f t="shared" ref="W71:X71" si="251">SUM(W72:W73)</f>
        <v>0</v>
      </c>
      <c r="X71" s="31">
        <f t="shared" si="251"/>
        <v>0</v>
      </c>
    </row>
    <row r="72" spans="1:24" ht="11.25" customHeight="1" x14ac:dyDescent="0.2">
      <c r="A72" s="22" t="s">
        <v>131</v>
      </c>
      <c r="B72" s="23" t="s">
        <v>132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0</v>
      </c>
      <c r="D75" s="31">
        <v>0</v>
      </c>
      <c r="E75" s="31">
        <v>0</v>
      </c>
      <c r="F75" s="31">
        <v>0</v>
      </c>
      <c r="G75" s="31">
        <v>0</v>
      </c>
      <c r="H75" s="31">
        <v>0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</row>
    <row r="76" spans="1:24" ht="11.25" customHeight="1" x14ac:dyDescent="0.2">
      <c r="A76" s="26" t="s">
        <v>139</v>
      </c>
      <c r="B76" s="27" t="s">
        <v>140</v>
      </c>
      <c r="C76" s="32">
        <v>0</v>
      </c>
      <c r="D76" s="32">
        <v>0</v>
      </c>
      <c r="E76" s="32">
        <v>0</v>
      </c>
      <c r="F76" s="32">
        <v>0</v>
      </c>
      <c r="G76" s="32">
        <v>0</v>
      </c>
      <c r="H76" s="32">
        <v>0</v>
      </c>
      <c r="I76" s="32">
        <v>0</v>
      </c>
      <c r="J76" s="32">
        <v>0</v>
      </c>
      <c r="K76" s="32">
        <v>0</v>
      </c>
      <c r="L76" s="32">
        <v>0</v>
      </c>
      <c r="M76" s="32">
        <v>0</v>
      </c>
      <c r="N76" s="32">
        <v>0</v>
      </c>
      <c r="O76" s="32">
        <v>0</v>
      </c>
      <c r="P76" s="32">
        <v>0</v>
      </c>
      <c r="Q76" s="32">
        <v>0</v>
      </c>
      <c r="R76" s="32">
        <v>0</v>
      </c>
      <c r="S76" s="32">
        <v>0</v>
      </c>
      <c r="T76" s="32">
        <v>0</v>
      </c>
      <c r="U76" s="32">
        <v>0</v>
      </c>
      <c r="V76" s="32">
        <v>0</v>
      </c>
      <c r="W76" s="32">
        <v>0</v>
      </c>
      <c r="X76" s="32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216</v>
      </c>
      <c r="B1" s="7" t="s">
        <v>314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10731.407050730868</v>
      </c>
      <c r="D2" s="28">
        <f t="shared" ref="D2" si="1">SUM(D3,D17,D22,D25,D26,D51,D52,D71,D74,D75,D76)</f>
        <v>11218.237403267412</v>
      </c>
      <c r="E2" s="28">
        <f t="shared" ref="E2" si="2">SUM(E3,E17,E22,E25,E26,E51,E52,E71,E74,E75,E76)</f>
        <v>13193.352192605333</v>
      </c>
      <c r="F2" s="28">
        <f t="shared" ref="F2" si="3">SUM(F3,F17,F22,F25,F26,F51,F52,F71,F74,F75,F76)</f>
        <v>12764.910318142734</v>
      </c>
      <c r="G2" s="28">
        <f t="shared" ref="G2" si="4">SUM(G3,G17,G22,G25,G26,G51,G52,G71,G74,G75,G76)</f>
        <v>13230.107394668961</v>
      </c>
      <c r="H2" s="28">
        <f t="shared" ref="H2" si="5">SUM(H3,H17,H22,H25,H26,H51,H52,H71,H74,H75,H76)</f>
        <v>12536.956147893379</v>
      </c>
      <c r="I2" s="28">
        <f t="shared" ref="I2" si="6">SUM(I3,I17,I22,I25,I26,I51,I52,I71,I74,I75,I76)</f>
        <v>12445.814789337917</v>
      </c>
      <c r="J2" s="28">
        <f t="shared" ref="J2" si="7">SUM(J3,J17,J22,J25,J26,J51,J52,J71,J74,J75,J76)</f>
        <v>11896.974720550301</v>
      </c>
      <c r="K2" s="28">
        <f t="shared" ref="K2" si="8">SUM(K3,K17,K22,K25,K26,K51,K52,K71,K74,K75,K76)</f>
        <v>11114.693035253655</v>
      </c>
      <c r="L2" s="28">
        <f t="shared" ref="L2" si="9">SUM(L3,L17,L22,L25,L26,L51,L52,L71,L74,L75,L76)</f>
        <v>12999.498968185724</v>
      </c>
      <c r="M2" s="28">
        <f t="shared" ref="M2" si="10">SUM(M3,M17,M22,M25,M26,M51,M52,M71,M74,M75,M76)</f>
        <v>14044.447033533963</v>
      </c>
      <c r="N2" s="28">
        <f t="shared" ref="N2" si="11">SUM(N3,N17,N22,N25,N26,N51,N52,N71,N74,N75,N76)</f>
        <v>12666.320722269991</v>
      </c>
      <c r="O2" s="28">
        <f t="shared" ref="O2" si="12">SUM(O3,O17,O22,O25,O26,O51,O52,O71,O74,O75,O76)</f>
        <v>12882.893207222702</v>
      </c>
      <c r="P2" s="28">
        <f t="shared" ref="P2" si="13">SUM(P3,P17,P22,P25,P26,P51,P52,P71,P74,P75,P76)</f>
        <v>13318.562768701633</v>
      </c>
      <c r="Q2" s="28">
        <f t="shared" ref="Q2" si="14">SUM(Q3,Q17,Q22,Q25,Q26,Q51,Q52,Q71,Q74,Q75,Q76)</f>
        <v>13992.899484092864</v>
      </c>
      <c r="R2" s="28">
        <f t="shared" ref="R2" si="15">SUM(R3,R17,R22,R25,R26,R51,R52,R71,R74,R75,R76)</f>
        <v>13769.397162510746</v>
      </c>
      <c r="S2" s="28">
        <f t="shared" ref="S2" si="16">SUM(S3,S17,S22,S25,S26,S51,S52,S71,S74,S75,S76)</f>
        <v>13717.670249355115</v>
      </c>
      <c r="T2" s="28">
        <f t="shared" ref="T2" si="17">SUM(T3,T17,T22,T25,T26,T51,T52,T71,T74,T75,T76)</f>
        <v>13851.772141014615</v>
      </c>
      <c r="U2" s="28">
        <f t="shared" ref="U2" si="18">SUM(U3,U17,U22,U25,U26,U51,U52,U71,U74,U75,U76)</f>
        <v>12777.649527085123</v>
      </c>
      <c r="V2" s="28">
        <f t="shared" ref="V2" si="19">SUM(V3,V17,V22,V25,V26,V51,V52,V71,V74,V75,V76)</f>
        <v>12504.152450558899</v>
      </c>
      <c r="W2" s="28">
        <f t="shared" ref="W2:X2" si="20">SUM(W3,W17,W22,W25,W26,W51,W52,W71,W74,W75,W76)</f>
        <v>12884.399914015477</v>
      </c>
      <c r="X2" s="28">
        <f t="shared" si="20"/>
        <v>14012.228288907996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21">SUM(C4,C8,C11)</f>
        <v>0</v>
      </c>
      <c r="D3" s="29">
        <f t="shared" ref="D3" si="22">SUM(D4,D8,D11)</f>
        <v>0</v>
      </c>
      <c r="E3" s="29">
        <f t="shared" ref="E3" si="23">SUM(E4,E8,E11)</f>
        <v>0</v>
      </c>
      <c r="F3" s="29">
        <f t="shared" ref="F3" si="24">SUM(F4,F8,F11)</f>
        <v>0</v>
      </c>
      <c r="G3" s="29">
        <f t="shared" ref="G3" si="25">SUM(G4,G8,G11)</f>
        <v>0</v>
      </c>
      <c r="H3" s="29">
        <f t="shared" ref="H3" si="26">SUM(H4,H8,H11)</f>
        <v>0</v>
      </c>
      <c r="I3" s="29">
        <f t="shared" ref="I3" si="27">SUM(I4,I8,I11)</f>
        <v>0</v>
      </c>
      <c r="J3" s="29">
        <f t="shared" ref="J3" si="28">SUM(J4,J8,J11)</f>
        <v>0</v>
      </c>
      <c r="K3" s="29">
        <f t="shared" ref="K3" si="29">SUM(K4,K8,K11)</f>
        <v>0</v>
      </c>
      <c r="L3" s="29">
        <f t="shared" ref="L3" si="30">SUM(L4,L8,L11)</f>
        <v>0</v>
      </c>
      <c r="M3" s="29">
        <f t="shared" ref="M3" si="31">SUM(M4,M8,M11)</f>
        <v>0</v>
      </c>
      <c r="N3" s="29">
        <f t="shared" ref="N3" si="32">SUM(N4,N8,N11)</f>
        <v>0</v>
      </c>
      <c r="O3" s="29">
        <f t="shared" ref="O3" si="33">SUM(O4,O8,O11)</f>
        <v>0</v>
      </c>
      <c r="P3" s="29">
        <f t="shared" ref="P3" si="34">SUM(P4,P8,P11)</f>
        <v>0</v>
      </c>
      <c r="Q3" s="29">
        <f t="shared" ref="Q3" si="35">SUM(Q4,Q8,Q11)</f>
        <v>0</v>
      </c>
      <c r="R3" s="29">
        <f t="shared" ref="R3" si="36">SUM(R4,R8,R11)</f>
        <v>0</v>
      </c>
      <c r="S3" s="29">
        <f t="shared" ref="S3" si="37">SUM(S4,S8,S11)</f>
        <v>0</v>
      </c>
      <c r="T3" s="29">
        <f t="shared" ref="T3" si="38">SUM(T4,T8,T11)</f>
        <v>0</v>
      </c>
      <c r="U3" s="29">
        <f t="shared" ref="U3" si="39">SUM(U4,U8,U11)</f>
        <v>0</v>
      </c>
      <c r="V3" s="29">
        <f t="shared" ref="V3" si="40">SUM(V4,V8,V11)</f>
        <v>0</v>
      </c>
      <c r="W3" s="29">
        <f t="shared" ref="W3:X3" si="41">SUM(W4,W8,W11)</f>
        <v>0</v>
      </c>
      <c r="X3" s="29">
        <f t="shared" si="41"/>
        <v>0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42">SUM(C5:C7)</f>
        <v>0</v>
      </c>
      <c r="D4" s="42">
        <f t="shared" ref="D4" si="43">SUM(D5:D7)</f>
        <v>0</v>
      </c>
      <c r="E4" s="42">
        <f t="shared" ref="E4" si="44">SUM(E5:E7)</f>
        <v>0</v>
      </c>
      <c r="F4" s="42">
        <f t="shared" ref="F4" si="45">SUM(F5:F7)</f>
        <v>0</v>
      </c>
      <c r="G4" s="42">
        <f t="shared" ref="G4" si="46">SUM(G5:G7)</f>
        <v>0</v>
      </c>
      <c r="H4" s="42">
        <f t="shared" ref="H4" si="47">SUM(H5:H7)</f>
        <v>0</v>
      </c>
      <c r="I4" s="42">
        <f t="shared" ref="I4" si="48">SUM(I5:I7)</f>
        <v>0</v>
      </c>
      <c r="J4" s="42">
        <f t="shared" ref="J4" si="49">SUM(J5:J7)</f>
        <v>0</v>
      </c>
      <c r="K4" s="42">
        <f t="shared" ref="K4" si="50">SUM(K5:K7)</f>
        <v>0</v>
      </c>
      <c r="L4" s="42">
        <f t="shared" ref="L4" si="51">SUM(L5:L7)</f>
        <v>0</v>
      </c>
      <c r="M4" s="42">
        <f t="shared" ref="M4" si="52">SUM(M5:M7)</f>
        <v>0</v>
      </c>
      <c r="N4" s="42">
        <f t="shared" ref="N4" si="53">SUM(N5:N7)</f>
        <v>0</v>
      </c>
      <c r="O4" s="42">
        <f t="shared" ref="O4" si="54">SUM(O5:O7)</f>
        <v>0</v>
      </c>
      <c r="P4" s="42">
        <f t="shared" ref="P4" si="55">SUM(P5:P7)</f>
        <v>0</v>
      </c>
      <c r="Q4" s="42">
        <f t="shared" ref="Q4" si="56">SUM(Q5:Q7)</f>
        <v>0</v>
      </c>
      <c r="R4" s="42">
        <f t="shared" ref="R4" si="57">SUM(R5:R7)</f>
        <v>0</v>
      </c>
      <c r="S4" s="42">
        <f t="shared" ref="S4" si="58">SUM(S5:S7)</f>
        <v>0</v>
      </c>
      <c r="T4" s="42">
        <f t="shared" ref="T4" si="59">SUM(T5:T7)</f>
        <v>0</v>
      </c>
      <c r="U4" s="42">
        <f t="shared" ref="U4" si="60">SUM(U5:U7)</f>
        <v>0</v>
      </c>
      <c r="V4" s="42">
        <f t="shared" ref="V4" si="61">SUM(V5:V7)</f>
        <v>0</v>
      </c>
      <c r="W4" s="42">
        <f t="shared" ref="W4:X4" si="62">SUM(W5:W7)</f>
        <v>0</v>
      </c>
      <c r="X4" s="42">
        <f t="shared" si="62"/>
        <v>0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>
        <v>0</v>
      </c>
      <c r="W5" s="30">
        <v>0</v>
      </c>
      <c r="X5" s="30">
        <v>0</v>
      </c>
    </row>
    <row r="6" spans="1:24" ht="11.25" customHeight="1" x14ac:dyDescent="0.2">
      <c r="A6" s="39" t="s">
        <v>7</v>
      </c>
      <c r="B6" s="23" t="s">
        <v>8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</row>
    <row r="7" spans="1:24" ht="11.25" customHeight="1" x14ac:dyDescent="0.2">
      <c r="A7" s="39" t="s">
        <v>9</v>
      </c>
      <c r="B7" s="23" t="s">
        <v>10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</row>
    <row r="8" spans="1:24" ht="11.25" customHeight="1" x14ac:dyDescent="0.2">
      <c r="A8" s="40" t="s">
        <v>343</v>
      </c>
      <c r="B8" s="41" t="s">
        <v>344</v>
      </c>
      <c r="C8" s="42">
        <f t="shared" ref="C8" si="63">SUM(C9:C10)</f>
        <v>0</v>
      </c>
      <c r="D8" s="42">
        <f t="shared" ref="D8" si="64">SUM(D9:D10)</f>
        <v>0</v>
      </c>
      <c r="E8" s="42">
        <f t="shared" ref="E8" si="65">SUM(E9:E10)</f>
        <v>0</v>
      </c>
      <c r="F8" s="42">
        <f t="shared" ref="F8" si="66">SUM(F9:F10)</f>
        <v>0</v>
      </c>
      <c r="G8" s="42">
        <f t="shared" ref="G8" si="67">SUM(G9:G10)</f>
        <v>0</v>
      </c>
      <c r="H8" s="42">
        <f t="shared" ref="H8" si="68">SUM(H9:H10)</f>
        <v>0</v>
      </c>
      <c r="I8" s="42">
        <f t="shared" ref="I8" si="69">SUM(I9:I10)</f>
        <v>0</v>
      </c>
      <c r="J8" s="42">
        <f t="shared" ref="J8" si="70">SUM(J9:J10)</f>
        <v>0</v>
      </c>
      <c r="K8" s="42">
        <f t="shared" ref="K8" si="71">SUM(K9:K10)</f>
        <v>0</v>
      </c>
      <c r="L8" s="42">
        <f t="shared" ref="L8" si="72">SUM(L9:L10)</f>
        <v>0</v>
      </c>
      <c r="M8" s="42">
        <f t="shared" ref="M8" si="73">SUM(M9:M10)</f>
        <v>0</v>
      </c>
      <c r="N8" s="42">
        <f t="shared" ref="N8" si="74">SUM(N9:N10)</f>
        <v>0</v>
      </c>
      <c r="O8" s="42">
        <f t="shared" ref="O8" si="75">SUM(O9:O10)</f>
        <v>0</v>
      </c>
      <c r="P8" s="42">
        <f t="shared" ref="P8" si="76">SUM(P9:P10)</f>
        <v>0</v>
      </c>
      <c r="Q8" s="42">
        <f t="shared" ref="Q8" si="77">SUM(Q9:Q10)</f>
        <v>0</v>
      </c>
      <c r="R8" s="42">
        <f t="shared" ref="R8" si="78">SUM(R9:R10)</f>
        <v>0</v>
      </c>
      <c r="S8" s="42">
        <f t="shared" ref="S8" si="79">SUM(S9:S10)</f>
        <v>0</v>
      </c>
      <c r="T8" s="42">
        <f t="shared" ref="T8" si="80">SUM(T9:T10)</f>
        <v>0</v>
      </c>
      <c r="U8" s="42">
        <f t="shared" ref="U8" si="81">SUM(U9:U10)</f>
        <v>0</v>
      </c>
      <c r="V8" s="42">
        <f t="shared" ref="V8" si="82">SUM(V9:V10)</f>
        <v>0</v>
      </c>
      <c r="W8" s="42">
        <f t="shared" ref="W8:X8" si="83">SUM(W9:W10)</f>
        <v>0</v>
      </c>
      <c r="X8" s="42">
        <f t="shared" si="83"/>
        <v>0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" si="84">SUM(C12:C16)</f>
        <v>0</v>
      </c>
      <c r="D11" s="42">
        <f t="shared" ref="D11" si="85">SUM(D12:D16)</f>
        <v>0</v>
      </c>
      <c r="E11" s="42">
        <f t="shared" ref="E11" si="86">SUM(E12:E16)</f>
        <v>0</v>
      </c>
      <c r="F11" s="42">
        <f t="shared" ref="F11" si="87">SUM(F12:F16)</f>
        <v>0</v>
      </c>
      <c r="G11" s="42">
        <f t="shared" ref="G11" si="88">SUM(G12:G16)</f>
        <v>0</v>
      </c>
      <c r="H11" s="42">
        <f t="shared" ref="H11" si="89">SUM(H12:H16)</f>
        <v>0</v>
      </c>
      <c r="I11" s="42">
        <f t="shared" ref="I11" si="90">SUM(I12:I16)</f>
        <v>0</v>
      </c>
      <c r="J11" s="42">
        <f t="shared" ref="J11" si="91">SUM(J12:J16)</f>
        <v>0</v>
      </c>
      <c r="K11" s="42">
        <f t="shared" ref="K11" si="92">SUM(K12:K16)</f>
        <v>0</v>
      </c>
      <c r="L11" s="42">
        <f t="shared" ref="L11" si="93">SUM(L12:L16)</f>
        <v>0</v>
      </c>
      <c r="M11" s="42">
        <f t="shared" ref="M11" si="94">SUM(M12:M16)</f>
        <v>0</v>
      </c>
      <c r="N11" s="42">
        <f t="shared" ref="N11" si="95">SUM(N12:N16)</f>
        <v>0</v>
      </c>
      <c r="O11" s="42">
        <f t="shared" ref="O11" si="96">SUM(O12:O16)</f>
        <v>0</v>
      </c>
      <c r="P11" s="42">
        <f t="shared" ref="P11" si="97">SUM(P12:P16)</f>
        <v>0</v>
      </c>
      <c r="Q11" s="42">
        <f t="shared" ref="Q11" si="98">SUM(Q12:Q16)</f>
        <v>0</v>
      </c>
      <c r="R11" s="42">
        <f t="shared" ref="R11" si="99">SUM(R12:R16)</f>
        <v>0</v>
      </c>
      <c r="S11" s="42">
        <f t="shared" ref="S11" si="100">SUM(S12:S16)</f>
        <v>0</v>
      </c>
      <c r="T11" s="42">
        <f t="shared" ref="T11" si="101">SUM(T12:T16)</f>
        <v>0</v>
      </c>
      <c r="U11" s="42">
        <f t="shared" ref="U11" si="102">SUM(U12:U16)</f>
        <v>0</v>
      </c>
      <c r="V11" s="42">
        <f t="shared" ref="V11" si="103">SUM(V12:V16)</f>
        <v>0</v>
      </c>
      <c r="W11" s="42">
        <f t="shared" ref="W11:X11" si="104">SUM(W12:W16)</f>
        <v>0</v>
      </c>
      <c r="X11" s="42">
        <f t="shared" si="104"/>
        <v>0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</row>
    <row r="13" spans="1:24" ht="11.25" customHeight="1" x14ac:dyDescent="0.2">
      <c r="A13" s="39" t="s">
        <v>17</v>
      </c>
      <c r="B13" s="23" t="s">
        <v>18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" si="105">SUM(C18:C21)</f>
        <v>0</v>
      </c>
      <c r="D17" s="31">
        <f t="shared" ref="D17" si="106">SUM(D18:D21)</f>
        <v>0</v>
      </c>
      <c r="E17" s="31">
        <f t="shared" ref="E17" si="107">SUM(E18:E21)</f>
        <v>0</v>
      </c>
      <c r="F17" s="31">
        <f t="shared" ref="F17" si="108">SUM(F18:F21)</f>
        <v>0</v>
      </c>
      <c r="G17" s="31">
        <f t="shared" ref="G17" si="109">SUM(G18:G21)</f>
        <v>0</v>
      </c>
      <c r="H17" s="31">
        <f t="shared" ref="H17" si="110">SUM(H18:H21)</f>
        <v>0</v>
      </c>
      <c r="I17" s="31">
        <f t="shared" ref="I17" si="111">SUM(I18:I21)</f>
        <v>0</v>
      </c>
      <c r="J17" s="31">
        <f t="shared" ref="J17" si="112">SUM(J18:J21)</f>
        <v>0</v>
      </c>
      <c r="K17" s="31">
        <f t="shared" ref="K17" si="113">SUM(K18:K21)</f>
        <v>0</v>
      </c>
      <c r="L17" s="31">
        <f t="shared" ref="L17" si="114">SUM(L18:L21)</f>
        <v>0</v>
      </c>
      <c r="M17" s="31">
        <f t="shared" ref="M17" si="115">SUM(M18:M21)</f>
        <v>0</v>
      </c>
      <c r="N17" s="31">
        <f t="shared" ref="N17" si="116">SUM(N18:N21)</f>
        <v>0</v>
      </c>
      <c r="O17" s="31">
        <f t="shared" ref="O17" si="117">SUM(O18:O21)</f>
        <v>0</v>
      </c>
      <c r="P17" s="31">
        <f t="shared" ref="P17" si="118">SUM(P18:P21)</f>
        <v>0</v>
      </c>
      <c r="Q17" s="31">
        <f t="shared" ref="Q17" si="119">SUM(Q18:Q21)</f>
        <v>0</v>
      </c>
      <c r="R17" s="31">
        <f t="shared" ref="R17" si="120">SUM(R18:R21)</f>
        <v>0</v>
      </c>
      <c r="S17" s="31">
        <f t="shared" ref="S17" si="121">SUM(S18:S21)</f>
        <v>0</v>
      </c>
      <c r="T17" s="31">
        <f t="shared" ref="T17" si="122">SUM(T18:T21)</f>
        <v>0</v>
      </c>
      <c r="U17" s="31">
        <f t="shared" ref="U17" si="123">SUM(U18:U21)</f>
        <v>0</v>
      </c>
      <c r="V17" s="31">
        <f t="shared" ref="V17" si="124">SUM(V18:V21)</f>
        <v>0</v>
      </c>
      <c r="W17" s="31">
        <f t="shared" ref="W17:X17" si="125">SUM(W18:W21)</f>
        <v>0</v>
      </c>
      <c r="X17" s="31">
        <f t="shared" si="125"/>
        <v>0</v>
      </c>
    </row>
    <row r="18" spans="1:24" ht="11.25" customHeight="1" x14ac:dyDescent="0.2">
      <c r="A18" s="22" t="s">
        <v>27</v>
      </c>
      <c r="B18" s="23" t="s">
        <v>28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" si="126">SUM(C23:C24)</f>
        <v>0</v>
      </c>
      <c r="D22" s="31">
        <f t="shared" ref="D22" si="127">SUM(D23:D24)</f>
        <v>0</v>
      </c>
      <c r="E22" s="31">
        <f t="shared" ref="E22" si="128">SUM(E23:E24)</f>
        <v>0</v>
      </c>
      <c r="F22" s="31">
        <f t="shared" ref="F22" si="129">SUM(F23:F24)</f>
        <v>0</v>
      </c>
      <c r="G22" s="31">
        <f t="shared" ref="G22" si="130">SUM(G23:G24)</f>
        <v>0</v>
      </c>
      <c r="H22" s="31">
        <f t="shared" ref="H22" si="131">SUM(H23:H24)</f>
        <v>0</v>
      </c>
      <c r="I22" s="31">
        <f t="shared" ref="I22" si="132">SUM(I23:I24)</f>
        <v>0</v>
      </c>
      <c r="J22" s="31">
        <f t="shared" ref="J22" si="133">SUM(J23:J24)</f>
        <v>0</v>
      </c>
      <c r="K22" s="31">
        <f t="shared" ref="K22" si="134">SUM(K23:K24)</f>
        <v>0</v>
      </c>
      <c r="L22" s="31">
        <f t="shared" ref="L22" si="135">SUM(L23:L24)</f>
        <v>0</v>
      </c>
      <c r="M22" s="31">
        <f t="shared" ref="M22" si="136">SUM(M23:M24)</f>
        <v>0</v>
      </c>
      <c r="N22" s="31">
        <f t="shared" ref="N22" si="137">SUM(N23:N24)</f>
        <v>0</v>
      </c>
      <c r="O22" s="31">
        <f t="shared" ref="O22" si="138">SUM(O23:O24)</f>
        <v>0</v>
      </c>
      <c r="P22" s="31">
        <f t="shared" ref="P22" si="139">SUM(P23:P24)</f>
        <v>0</v>
      </c>
      <c r="Q22" s="31">
        <f t="shared" ref="Q22" si="140">SUM(Q23:Q24)</f>
        <v>0</v>
      </c>
      <c r="R22" s="31">
        <f t="shared" ref="R22" si="141">SUM(R23:R24)</f>
        <v>0</v>
      </c>
      <c r="S22" s="31">
        <f t="shared" ref="S22" si="142">SUM(S23:S24)</f>
        <v>0</v>
      </c>
      <c r="T22" s="31">
        <f t="shared" ref="T22" si="143">SUM(T23:T24)</f>
        <v>0</v>
      </c>
      <c r="U22" s="31">
        <f t="shared" ref="U22" si="144">SUM(U23:U24)</f>
        <v>0</v>
      </c>
      <c r="V22" s="31">
        <f t="shared" ref="V22" si="145">SUM(V23:V24)</f>
        <v>0</v>
      </c>
      <c r="W22" s="31">
        <f t="shared" ref="W22:X22" si="146">SUM(W23:W24)</f>
        <v>0</v>
      </c>
      <c r="X22" s="31">
        <f t="shared" si="146"/>
        <v>0</v>
      </c>
    </row>
    <row r="23" spans="1:24" ht="11.25" customHeight="1" x14ac:dyDescent="0.2">
      <c r="A23" s="22" t="s">
        <v>37</v>
      </c>
      <c r="B23" s="23" t="s">
        <v>38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47">SUM(C27,C33)</f>
        <v>10731.407050730868</v>
      </c>
      <c r="D26" s="31">
        <f t="shared" ref="D26" si="148">SUM(D27,D33)</f>
        <v>11218.237403267412</v>
      </c>
      <c r="E26" s="31">
        <f t="shared" ref="E26" si="149">SUM(E27,E33)</f>
        <v>13193.352192605333</v>
      </c>
      <c r="F26" s="31">
        <f t="shared" ref="F26" si="150">SUM(F27,F33)</f>
        <v>12764.910318142734</v>
      </c>
      <c r="G26" s="31">
        <f t="shared" ref="G26" si="151">SUM(G27,G33)</f>
        <v>13230.107394668961</v>
      </c>
      <c r="H26" s="31">
        <f t="shared" ref="H26" si="152">SUM(H27,H33)</f>
        <v>12536.956147893379</v>
      </c>
      <c r="I26" s="31">
        <f t="shared" ref="I26" si="153">SUM(I27,I33)</f>
        <v>12445.814789337917</v>
      </c>
      <c r="J26" s="31">
        <f t="shared" ref="J26" si="154">SUM(J27,J33)</f>
        <v>11896.974720550301</v>
      </c>
      <c r="K26" s="31">
        <f t="shared" ref="K26" si="155">SUM(K27,K33)</f>
        <v>11114.693035253655</v>
      </c>
      <c r="L26" s="31">
        <f t="shared" ref="L26" si="156">SUM(L27,L33)</f>
        <v>12999.498968185724</v>
      </c>
      <c r="M26" s="31">
        <f t="shared" ref="M26" si="157">SUM(M27,M33)</f>
        <v>14044.447033533963</v>
      </c>
      <c r="N26" s="31">
        <f t="shared" ref="N26" si="158">SUM(N27,N33)</f>
        <v>12666.320722269991</v>
      </c>
      <c r="O26" s="31">
        <f t="shared" ref="O26" si="159">SUM(O27,O33)</f>
        <v>12882.893207222702</v>
      </c>
      <c r="P26" s="31">
        <f t="shared" ref="P26" si="160">SUM(P27,P33)</f>
        <v>13318.562768701633</v>
      </c>
      <c r="Q26" s="31">
        <f t="shared" ref="Q26" si="161">SUM(Q27,Q33)</f>
        <v>13992.899484092864</v>
      </c>
      <c r="R26" s="31">
        <f t="shared" ref="R26" si="162">SUM(R27,R33)</f>
        <v>13769.397162510746</v>
      </c>
      <c r="S26" s="31">
        <f t="shared" ref="S26" si="163">SUM(S27,S33)</f>
        <v>13717.670249355115</v>
      </c>
      <c r="T26" s="31">
        <f t="shared" ref="T26" si="164">SUM(T27,T33)</f>
        <v>13851.772141014615</v>
      </c>
      <c r="U26" s="31">
        <f t="shared" ref="U26" si="165">SUM(U27,U33)</f>
        <v>12777.649527085123</v>
      </c>
      <c r="V26" s="31">
        <f t="shared" ref="V26" si="166">SUM(V27,V33)</f>
        <v>12504.152450558899</v>
      </c>
      <c r="W26" s="31">
        <f t="shared" ref="W26:X26" si="167">SUM(W27,W33)</f>
        <v>12884.399914015477</v>
      </c>
      <c r="X26" s="31">
        <f t="shared" si="167"/>
        <v>14012.228288907996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" si="168">SUM(C28:C32)</f>
        <v>10731.407050730868</v>
      </c>
      <c r="D27" s="42">
        <f t="shared" ref="D27" si="169">SUM(D28:D32)</f>
        <v>11218.237403267412</v>
      </c>
      <c r="E27" s="42">
        <f t="shared" ref="E27" si="170">SUM(E28:E32)</f>
        <v>13193.352192605333</v>
      </c>
      <c r="F27" s="42">
        <f t="shared" ref="F27" si="171">SUM(F28:F32)</f>
        <v>12764.910318142734</v>
      </c>
      <c r="G27" s="42">
        <f t="shared" ref="G27" si="172">SUM(G28:G32)</f>
        <v>13230.107394668961</v>
      </c>
      <c r="H27" s="42">
        <f t="shared" ref="H27" si="173">SUM(H28:H32)</f>
        <v>12536.956147893379</v>
      </c>
      <c r="I27" s="42">
        <f t="shared" ref="I27" si="174">SUM(I28:I32)</f>
        <v>12445.814789337917</v>
      </c>
      <c r="J27" s="42">
        <f t="shared" ref="J27" si="175">SUM(J28:J32)</f>
        <v>11896.974720550301</v>
      </c>
      <c r="K27" s="42">
        <f t="shared" ref="K27" si="176">SUM(K28:K32)</f>
        <v>11114.693035253655</v>
      </c>
      <c r="L27" s="42">
        <f t="shared" ref="L27" si="177">SUM(L28:L32)</f>
        <v>12999.498968185724</v>
      </c>
      <c r="M27" s="42">
        <f t="shared" ref="M27" si="178">SUM(M28:M32)</f>
        <v>14044.447033533963</v>
      </c>
      <c r="N27" s="42">
        <f t="shared" ref="N27" si="179">SUM(N28:N32)</f>
        <v>12666.320722269991</v>
      </c>
      <c r="O27" s="42">
        <f t="shared" ref="O27" si="180">SUM(O28:O32)</f>
        <v>12882.893207222702</v>
      </c>
      <c r="P27" s="42">
        <f t="shared" ref="P27" si="181">SUM(P28:P32)</f>
        <v>13318.562768701633</v>
      </c>
      <c r="Q27" s="42">
        <f t="shared" ref="Q27" si="182">SUM(Q28:Q32)</f>
        <v>13992.899484092864</v>
      </c>
      <c r="R27" s="42">
        <f t="shared" ref="R27" si="183">SUM(R28:R32)</f>
        <v>13769.397162510746</v>
      </c>
      <c r="S27" s="42">
        <f t="shared" ref="S27" si="184">SUM(S28:S32)</f>
        <v>13717.670249355115</v>
      </c>
      <c r="T27" s="42">
        <f t="shared" ref="T27" si="185">SUM(T28:T32)</f>
        <v>13851.772141014615</v>
      </c>
      <c r="U27" s="42">
        <f t="shared" ref="U27" si="186">SUM(U28:U32)</f>
        <v>12777.649527085123</v>
      </c>
      <c r="V27" s="42">
        <f t="shared" ref="V27" si="187">SUM(V28:V32)</f>
        <v>12504.152450558899</v>
      </c>
      <c r="W27" s="42">
        <f t="shared" ref="W27:X27" si="188">SUM(W28:W32)</f>
        <v>12884.399914015477</v>
      </c>
      <c r="X27" s="42">
        <f t="shared" si="188"/>
        <v>14012.228288907996</v>
      </c>
    </row>
    <row r="28" spans="1:24" ht="11.25" customHeight="1" x14ac:dyDescent="0.2">
      <c r="A28" s="39" t="s">
        <v>45</v>
      </c>
      <c r="B28" s="23" t="s">
        <v>46</v>
      </c>
      <c r="C28" s="30">
        <v>238.83361994840925</v>
      </c>
      <c r="D28" s="30">
        <v>132.43963886500427</v>
      </c>
      <c r="E28" s="30">
        <v>93.308684436801357</v>
      </c>
      <c r="F28" s="30">
        <v>131.5358555460017</v>
      </c>
      <c r="G28" s="30">
        <v>220.27669819432498</v>
      </c>
      <c r="H28" s="30">
        <v>123.51203783319005</v>
      </c>
      <c r="I28" s="30">
        <v>98.24772141014617</v>
      </c>
      <c r="J28" s="30">
        <v>19.07764402407566</v>
      </c>
      <c r="K28" s="30">
        <v>24.987790197764397</v>
      </c>
      <c r="L28" s="30">
        <v>15.092433361994836</v>
      </c>
      <c r="M28" s="30">
        <v>18.061049011177982</v>
      </c>
      <c r="N28" s="30">
        <v>13.113327601031809</v>
      </c>
      <c r="O28" s="30">
        <v>13.111092003439376</v>
      </c>
      <c r="P28" s="30">
        <v>24.039122957867576</v>
      </c>
      <c r="Q28" s="30">
        <v>7.0722269991401543</v>
      </c>
      <c r="R28" s="30">
        <v>237.94041272570942</v>
      </c>
      <c r="S28" s="30">
        <v>488.41977644024081</v>
      </c>
      <c r="T28" s="30">
        <v>778.44376612209794</v>
      </c>
      <c r="U28" s="30">
        <v>909.53387790197746</v>
      </c>
      <c r="V28" s="30">
        <v>899.25150472914868</v>
      </c>
      <c r="W28" s="30">
        <v>1341.264316423044</v>
      </c>
      <c r="X28" s="30">
        <v>2072.9441960447111</v>
      </c>
    </row>
    <row r="29" spans="1:24" ht="11.25" customHeight="1" x14ac:dyDescent="0.2">
      <c r="A29" s="39" t="s">
        <v>47</v>
      </c>
      <c r="B29" s="23" t="s">
        <v>48</v>
      </c>
      <c r="C29" s="30">
        <v>4995.715391229578</v>
      </c>
      <c r="D29" s="30">
        <v>5005.6311263972484</v>
      </c>
      <c r="E29" s="30">
        <v>6246.7551160791063</v>
      </c>
      <c r="F29" s="30">
        <v>5611.6088564058464</v>
      </c>
      <c r="G29" s="30">
        <v>5587.8386070507322</v>
      </c>
      <c r="H29" s="30">
        <v>5755.4526225279451</v>
      </c>
      <c r="I29" s="30">
        <v>5935.1776440240747</v>
      </c>
      <c r="J29" s="30">
        <v>5084.9059329320717</v>
      </c>
      <c r="K29" s="30">
        <v>4942.8717970765256</v>
      </c>
      <c r="L29" s="30">
        <v>4759.6530524505579</v>
      </c>
      <c r="M29" s="30">
        <v>4705.645227858985</v>
      </c>
      <c r="N29" s="30">
        <v>4572.1527085124681</v>
      </c>
      <c r="O29" s="30">
        <v>4023.895786758384</v>
      </c>
      <c r="P29" s="30">
        <v>4650.4760103181425</v>
      </c>
      <c r="Q29" s="30">
        <v>5228.0902837489257</v>
      </c>
      <c r="R29" s="30">
        <v>4289.0210662080826</v>
      </c>
      <c r="S29" s="30">
        <v>4007.0782459157344</v>
      </c>
      <c r="T29" s="30">
        <v>3998.2932072226999</v>
      </c>
      <c r="U29" s="30">
        <v>3510.7913155631986</v>
      </c>
      <c r="V29" s="30">
        <v>3219.2840068787618</v>
      </c>
      <c r="W29" s="30">
        <v>2888.3224419604471</v>
      </c>
      <c r="X29" s="30">
        <v>3152.6275150472916</v>
      </c>
    </row>
    <row r="30" spans="1:24" ht="11.25" customHeight="1" x14ac:dyDescent="0.2">
      <c r="A30" s="39" t="s">
        <v>49</v>
      </c>
      <c r="B30" s="23" t="s">
        <v>50</v>
      </c>
      <c r="C30" s="30">
        <v>3761.2496130696468</v>
      </c>
      <c r="D30" s="30">
        <v>4862.2337059329311</v>
      </c>
      <c r="E30" s="30">
        <v>5805.8183147033542</v>
      </c>
      <c r="F30" s="30">
        <v>6389.8800515907133</v>
      </c>
      <c r="G30" s="30">
        <v>6369.7839208942387</v>
      </c>
      <c r="H30" s="30">
        <v>5997.1879621668095</v>
      </c>
      <c r="I30" s="30">
        <v>5700.7668959587263</v>
      </c>
      <c r="J30" s="30">
        <v>5895.3756663800514</v>
      </c>
      <c r="K30" s="30">
        <v>5204.0930352536543</v>
      </c>
      <c r="L30" s="30">
        <v>7434.5072226999127</v>
      </c>
      <c r="M30" s="30">
        <v>8525.0343078245915</v>
      </c>
      <c r="N30" s="30">
        <v>7359.9337059329318</v>
      </c>
      <c r="O30" s="30">
        <v>8179.9986242476352</v>
      </c>
      <c r="P30" s="30">
        <v>8298.7972484952697</v>
      </c>
      <c r="Q30" s="30">
        <v>8398.9862424763542</v>
      </c>
      <c r="R30" s="30">
        <v>8465.9202923473749</v>
      </c>
      <c r="S30" s="30">
        <v>8536.6858125537401</v>
      </c>
      <c r="T30" s="30">
        <v>8459.2858985382627</v>
      </c>
      <c r="U30" s="30">
        <v>7432.1006018916587</v>
      </c>
      <c r="V30" s="30">
        <v>7368.422355975923</v>
      </c>
      <c r="W30" s="30">
        <v>7947.8773000859828</v>
      </c>
      <c r="X30" s="30">
        <v>7861.2708512467743</v>
      </c>
    </row>
    <row r="31" spans="1:24" ht="11.25" customHeight="1" x14ac:dyDescent="0.2">
      <c r="A31" s="39" t="s">
        <v>51</v>
      </c>
      <c r="B31" s="23" t="s">
        <v>52</v>
      </c>
      <c r="C31" s="30">
        <v>679.95580395528793</v>
      </c>
      <c r="D31" s="30">
        <v>274.55924333619953</v>
      </c>
      <c r="E31" s="30">
        <v>258.8492691315563</v>
      </c>
      <c r="F31" s="30">
        <v>377.61539122957868</v>
      </c>
      <c r="G31" s="30">
        <v>445.6267411865864</v>
      </c>
      <c r="H31" s="30">
        <v>437.50601891659505</v>
      </c>
      <c r="I31" s="30">
        <v>509.57773000859845</v>
      </c>
      <c r="J31" s="30">
        <v>744.064660361135</v>
      </c>
      <c r="K31" s="30">
        <v>779.5929492691314</v>
      </c>
      <c r="L31" s="30">
        <v>701.43069647463449</v>
      </c>
      <c r="M31" s="30">
        <v>646.61556319862416</v>
      </c>
      <c r="N31" s="30">
        <v>539.40051590713665</v>
      </c>
      <c r="O31" s="30">
        <v>484.34135855546003</v>
      </c>
      <c r="P31" s="30">
        <v>212.0364574376612</v>
      </c>
      <c r="Q31" s="30">
        <v>216.10842648323299</v>
      </c>
      <c r="R31" s="30">
        <v>653.1360275150472</v>
      </c>
      <c r="S31" s="30">
        <v>548.54419604471195</v>
      </c>
      <c r="T31" s="30">
        <v>482.14376612209799</v>
      </c>
      <c r="U31" s="30">
        <v>843.75803955288052</v>
      </c>
      <c r="V31" s="30">
        <v>947.68220120378328</v>
      </c>
      <c r="W31" s="30">
        <v>622.77196904557172</v>
      </c>
      <c r="X31" s="30">
        <v>852.65846947549426</v>
      </c>
    </row>
    <row r="32" spans="1:24" ht="11.25" customHeight="1" x14ac:dyDescent="0.2">
      <c r="A32" s="39" t="s">
        <v>53</v>
      </c>
      <c r="B32" s="23" t="s">
        <v>54</v>
      </c>
      <c r="C32" s="30">
        <v>1055.6526225279449</v>
      </c>
      <c r="D32" s="30">
        <v>943.37368873602747</v>
      </c>
      <c r="E32" s="30">
        <v>788.62080825451415</v>
      </c>
      <c r="F32" s="30">
        <v>254.27016337059325</v>
      </c>
      <c r="G32" s="30">
        <v>606.58142734307819</v>
      </c>
      <c r="H32" s="30">
        <v>223.29750644883919</v>
      </c>
      <c r="I32" s="30">
        <v>202.04479793637145</v>
      </c>
      <c r="J32" s="30">
        <v>153.55081685296645</v>
      </c>
      <c r="K32" s="30">
        <v>163.14746345657778</v>
      </c>
      <c r="L32" s="30">
        <v>88.815563198624247</v>
      </c>
      <c r="M32" s="30">
        <v>149.09088564058473</v>
      </c>
      <c r="N32" s="30">
        <v>181.72046431642306</v>
      </c>
      <c r="O32" s="30">
        <v>181.54634565778161</v>
      </c>
      <c r="P32" s="30">
        <v>133.21392949269131</v>
      </c>
      <c r="Q32" s="30">
        <v>142.64230438521065</v>
      </c>
      <c r="R32" s="30">
        <v>123.37936371453138</v>
      </c>
      <c r="S32" s="30">
        <v>136.94221840068786</v>
      </c>
      <c r="T32" s="30">
        <v>133.60550300945829</v>
      </c>
      <c r="U32" s="30">
        <v>81.465692175408421</v>
      </c>
      <c r="V32" s="30">
        <v>69.512381771281156</v>
      </c>
      <c r="W32" s="30">
        <v>84.163886500429911</v>
      </c>
      <c r="X32" s="30">
        <v>72.727257093723111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" si="189">SUM(C34:C50)</f>
        <v>0</v>
      </c>
      <c r="D33" s="42">
        <f t="shared" ref="D33" si="190">SUM(D34:D50)</f>
        <v>0</v>
      </c>
      <c r="E33" s="42">
        <f t="shared" ref="E33" si="191">SUM(E34:E50)</f>
        <v>0</v>
      </c>
      <c r="F33" s="42">
        <f t="shared" ref="F33" si="192">SUM(F34:F50)</f>
        <v>0</v>
      </c>
      <c r="G33" s="42">
        <f t="shared" ref="G33" si="193">SUM(G34:G50)</f>
        <v>0</v>
      </c>
      <c r="H33" s="42">
        <f t="shared" ref="H33" si="194">SUM(H34:H50)</f>
        <v>0</v>
      </c>
      <c r="I33" s="42">
        <f t="shared" ref="I33" si="195">SUM(I34:I50)</f>
        <v>0</v>
      </c>
      <c r="J33" s="42">
        <f t="shared" ref="J33" si="196">SUM(J34:J50)</f>
        <v>0</v>
      </c>
      <c r="K33" s="42">
        <f t="shared" ref="K33" si="197">SUM(K34:K50)</f>
        <v>0</v>
      </c>
      <c r="L33" s="42">
        <f t="shared" ref="L33" si="198">SUM(L34:L50)</f>
        <v>0</v>
      </c>
      <c r="M33" s="42">
        <f t="shared" ref="M33" si="199">SUM(M34:M50)</f>
        <v>0</v>
      </c>
      <c r="N33" s="42">
        <f t="shared" ref="N33" si="200">SUM(N34:N50)</f>
        <v>0</v>
      </c>
      <c r="O33" s="42">
        <f t="shared" ref="O33" si="201">SUM(O34:O50)</f>
        <v>0</v>
      </c>
      <c r="P33" s="42">
        <f t="shared" ref="P33" si="202">SUM(P34:P50)</f>
        <v>0</v>
      </c>
      <c r="Q33" s="42">
        <f t="shared" ref="Q33" si="203">SUM(Q34:Q50)</f>
        <v>0</v>
      </c>
      <c r="R33" s="42">
        <f t="shared" ref="R33" si="204">SUM(R34:R50)</f>
        <v>0</v>
      </c>
      <c r="S33" s="42">
        <f t="shared" ref="S33" si="205">SUM(S34:S50)</f>
        <v>0</v>
      </c>
      <c r="T33" s="42">
        <f t="shared" ref="T33" si="206">SUM(T34:T50)</f>
        <v>0</v>
      </c>
      <c r="U33" s="42">
        <f t="shared" ref="U33" si="207">SUM(U34:U50)</f>
        <v>0</v>
      </c>
      <c r="V33" s="42">
        <f t="shared" ref="V33" si="208">SUM(V34:V50)</f>
        <v>0</v>
      </c>
      <c r="W33" s="42">
        <f t="shared" ref="W33:X33" si="209">SUM(W34:W50)</f>
        <v>0</v>
      </c>
      <c r="X33" s="42">
        <f t="shared" si="209"/>
        <v>0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</row>
    <row r="37" spans="1:24" ht="11.25" customHeight="1" x14ac:dyDescent="0.2">
      <c r="A37" s="39" t="s">
        <v>61</v>
      </c>
      <c r="B37" s="23" t="s">
        <v>62</v>
      </c>
      <c r="C37" s="30">
        <v>0</v>
      </c>
      <c r="D37" s="30">
        <v>0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</row>
    <row r="41" spans="1:24" ht="11.25" customHeight="1" x14ac:dyDescent="0.2">
      <c r="A41" s="39" t="s">
        <v>69</v>
      </c>
      <c r="B41" s="23" t="s">
        <v>70</v>
      </c>
      <c r="C41" s="30">
        <v>0</v>
      </c>
      <c r="D41" s="30">
        <v>0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</row>
    <row r="42" spans="1:24" ht="11.25" customHeight="1" x14ac:dyDescent="0.2">
      <c r="A42" s="39" t="s">
        <v>71</v>
      </c>
      <c r="B42" s="23" t="s">
        <v>72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</row>
    <row r="44" spans="1:24" ht="11.25" customHeight="1" x14ac:dyDescent="0.2">
      <c r="A44" s="39" t="s">
        <v>75</v>
      </c>
      <c r="B44" s="23" t="s">
        <v>76</v>
      </c>
      <c r="C44" s="30">
        <v>0</v>
      </c>
      <c r="D44" s="30">
        <v>0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</row>
    <row r="51" spans="1:24" ht="11.25" customHeight="1" x14ac:dyDescent="0.2">
      <c r="A51" s="24" t="s">
        <v>89</v>
      </c>
      <c r="B51" s="25" t="s">
        <v>90</v>
      </c>
      <c r="C51" s="31">
        <v>0</v>
      </c>
      <c r="D51" s="31">
        <v>0</v>
      </c>
      <c r="E51" s="31">
        <v>0</v>
      </c>
      <c r="F51" s="31">
        <v>0</v>
      </c>
      <c r="G51" s="31">
        <v>0</v>
      </c>
      <c r="H51" s="31">
        <v>0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" si="210">SUM(C53:C70)</f>
        <v>0</v>
      </c>
      <c r="D52" s="31">
        <f t="shared" ref="D52" si="211">SUM(D53:D70)</f>
        <v>0</v>
      </c>
      <c r="E52" s="31">
        <f t="shared" ref="E52" si="212">SUM(E53:E70)</f>
        <v>0</v>
      </c>
      <c r="F52" s="31">
        <f t="shared" ref="F52" si="213">SUM(F53:F70)</f>
        <v>0</v>
      </c>
      <c r="G52" s="31">
        <f t="shared" ref="G52" si="214">SUM(G53:G70)</f>
        <v>0</v>
      </c>
      <c r="H52" s="31">
        <f t="shared" ref="H52" si="215">SUM(H53:H70)</f>
        <v>0</v>
      </c>
      <c r="I52" s="31">
        <f t="shared" ref="I52" si="216">SUM(I53:I70)</f>
        <v>0</v>
      </c>
      <c r="J52" s="31">
        <f t="shared" ref="J52" si="217">SUM(J53:J70)</f>
        <v>0</v>
      </c>
      <c r="K52" s="31">
        <f t="shared" ref="K52" si="218">SUM(K53:K70)</f>
        <v>0</v>
      </c>
      <c r="L52" s="31">
        <f t="shared" ref="L52" si="219">SUM(L53:L70)</f>
        <v>0</v>
      </c>
      <c r="M52" s="31">
        <f t="shared" ref="M52" si="220">SUM(M53:M70)</f>
        <v>0</v>
      </c>
      <c r="N52" s="31">
        <f t="shared" ref="N52" si="221">SUM(N53:N70)</f>
        <v>0</v>
      </c>
      <c r="O52" s="31">
        <f t="shared" ref="O52" si="222">SUM(O53:O70)</f>
        <v>0</v>
      </c>
      <c r="P52" s="31">
        <f t="shared" ref="P52" si="223">SUM(P53:P70)</f>
        <v>0</v>
      </c>
      <c r="Q52" s="31">
        <f t="shared" ref="Q52" si="224">SUM(Q53:Q70)</f>
        <v>0</v>
      </c>
      <c r="R52" s="31">
        <f t="shared" ref="R52" si="225">SUM(R53:R70)</f>
        <v>0</v>
      </c>
      <c r="S52" s="31">
        <f t="shared" ref="S52" si="226">SUM(S53:S70)</f>
        <v>0</v>
      </c>
      <c r="T52" s="31">
        <f t="shared" ref="T52" si="227">SUM(T53:T70)</f>
        <v>0</v>
      </c>
      <c r="U52" s="31">
        <f t="shared" ref="U52" si="228">SUM(U53:U70)</f>
        <v>0</v>
      </c>
      <c r="V52" s="31">
        <f t="shared" ref="V52" si="229">SUM(V53:V70)</f>
        <v>0</v>
      </c>
      <c r="W52" s="31">
        <f t="shared" ref="W52:X52" si="230">SUM(W53:W70)</f>
        <v>0</v>
      </c>
      <c r="X52" s="31">
        <f t="shared" si="230"/>
        <v>0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</row>
    <row r="70" spans="1:24" ht="11.25" customHeight="1" x14ac:dyDescent="0.2">
      <c r="A70" s="22" t="s">
        <v>127</v>
      </c>
      <c r="B70" s="23" t="s">
        <v>128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" si="231">SUM(C72:C73)</f>
        <v>0</v>
      </c>
      <c r="D71" s="31">
        <f t="shared" ref="D71" si="232">SUM(D72:D73)</f>
        <v>0</v>
      </c>
      <c r="E71" s="31">
        <f t="shared" ref="E71" si="233">SUM(E72:E73)</f>
        <v>0</v>
      </c>
      <c r="F71" s="31">
        <f t="shared" ref="F71" si="234">SUM(F72:F73)</f>
        <v>0</v>
      </c>
      <c r="G71" s="31">
        <f t="shared" ref="G71" si="235">SUM(G72:G73)</f>
        <v>0</v>
      </c>
      <c r="H71" s="31">
        <f t="shared" ref="H71" si="236">SUM(H72:H73)</f>
        <v>0</v>
      </c>
      <c r="I71" s="31">
        <f t="shared" ref="I71" si="237">SUM(I72:I73)</f>
        <v>0</v>
      </c>
      <c r="J71" s="31">
        <f t="shared" ref="J71" si="238">SUM(J72:J73)</f>
        <v>0</v>
      </c>
      <c r="K71" s="31">
        <f t="shared" ref="K71" si="239">SUM(K72:K73)</f>
        <v>0</v>
      </c>
      <c r="L71" s="31">
        <f t="shared" ref="L71" si="240">SUM(L72:L73)</f>
        <v>0</v>
      </c>
      <c r="M71" s="31">
        <f t="shared" ref="M71" si="241">SUM(M72:M73)</f>
        <v>0</v>
      </c>
      <c r="N71" s="31">
        <f t="shared" ref="N71" si="242">SUM(N72:N73)</f>
        <v>0</v>
      </c>
      <c r="O71" s="31">
        <f t="shared" ref="O71" si="243">SUM(O72:O73)</f>
        <v>0</v>
      </c>
      <c r="P71" s="31">
        <f t="shared" ref="P71" si="244">SUM(P72:P73)</f>
        <v>0</v>
      </c>
      <c r="Q71" s="31">
        <f t="shared" ref="Q71" si="245">SUM(Q72:Q73)</f>
        <v>0</v>
      </c>
      <c r="R71" s="31">
        <f t="shared" ref="R71" si="246">SUM(R72:R73)</f>
        <v>0</v>
      </c>
      <c r="S71" s="31">
        <f t="shared" ref="S71" si="247">SUM(S72:S73)</f>
        <v>0</v>
      </c>
      <c r="T71" s="31">
        <f t="shared" ref="T71" si="248">SUM(T72:T73)</f>
        <v>0</v>
      </c>
      <c r="U71" s="31">
        <f t="shared" ref="U71" si="249">SUM(U72:U73)</f>
        <v>0</v>
      </c>
      <c r="V71" s="31">
        <f t="shared" ref="V71" si="250">SUM(V72:V73)</f>
        <v>0</v>
      </c>
      <c r="W71" s="31">
        <f t="shared" ref="W71:X71" si="251">SUM(W72:W73)</f>
        <v>0</v>
      </c>
      <c r="X71" s="31">
        <f t="shared" si="251"/>
        <v>0</v>
      </c>
    </row>
    <row r="72" spans="1:24" ht="11.25" customHeight="1" x14ac:dyDescent="0.2">
      <c r="A72" s="22" t="s">
        <v>131</v>
      </c>
      <c r="B72" s="23" t="s">
        <v>132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0</v>
      </c>
      <c r="D75" s="31">
        <v>0</v>
      </c>
      <c r="E75" s="31">
        <v>0</v>
      </c>
      <c r="F75" s="31">
        <v>0</v>
      </c>
      <c r="G75" s="31">
        <v>0</v>
      </c>
      <c r="H75" s="31">
        <v>0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</row>
    <row r="76" spans="1:24" ht="11.25" customHeight="1" x14ac:dyDescent="0.2">
      <c r="A76" s="26" t="s">
        <v>139</v>
      </c>
      <c r="B76" s="27" t="s">
        <v>140</v>
      </c>
      <c r="C76" s="32">
        <v>0</v>
      </c>
      <c r="D76" s="32">
        <v>0</v>
      </c>
      <c r="E76" s="32">
        <v>0</v>
      </c>
      <c r="F76" s="32">
        <v>0</v>
      </c>
      <c r="G76" s="32">
        <v>0</v>
      </c>
      <c r="H76" s="32">
        <v>0</v>
      </c>
      <c r="I76" s="32">
        <v>0</v>
      </c>
      <c r="J76" s="32">
        <v>0</v>
      </c>
      <c r="K76" s="32">
        <v>0</v>
      </c>
      <c r="L76" s="32">
        <v>0</v>
      </c>
      <c r="M76" s="32">
        <v>0</v>
      </c>
      <c r="N76" s="32">
        <v>0</v>
      </c>
      <c r="O76" s="32">
        <v>0</v>
      </c>
      <c r="P76" s="32">
        <v>0</v>
      </c>
      <c r="Q76" s="32">
        <v>0</v>
      </c>
      <c r="R76" s="32">
        <v>0</v>
      </c>
      <c r="S76" s="32">
        <v>0</v>
      </c>
      <c r="T76" s="32">
        <v>0</v>
      </c>
      <c r="U76" s="32">
        <v>0</v>
      </c>
      <c r="V76" s="32">
        <v>0</v>
      </c>
      <c r="W76" s="32">
        <v>0</v>
      </c>
      <c r="X76" s="32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217</v>
      </c>
      <c r="B1" s="7" t="s">
        <v>313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15601.683147033535</v>
      </c>
      <c r="D2" s="28">
        <f t="shared" ref="D2" si="1">SUM(D3,D17,D22,D25,D26,D51,D52,D71,D74,D75,D76)</f>
        <v>15066.109716251074</v>
      </c>
      <c r="E2" s="28">
        <f t="shared" ref="E2" si="2">SUM(E3,E17,E22,E25,E26,E51,E52,E71,E74,E75,E76)</f>
        <v>15306.945657781598</v>
      </c>
      <c r="F2" s="28">
        <f t="shared" ref="F2" si="3">SUM(F3,F17,F22,F25,F26,F51,F52,F71,F74,F75,F76)</f>
        <v>15760.09785038693</v>
      </c>
      <c r="G2" s="28">
        <f t="shared" ref="G2" si="4">SUM(G3,G17,G22,G25,G26,G51,G52,G71,G74,G75,G76)</f>
        <v>15844.815219260534</v>
      </c>
      <c r="H2" s="28">
        <f t="shared" ref="H2" si="5">SUM(H3,H17,H22,H25,H26,H51,H52,H71,H74,H75,H76)</f>
        <v>15813.963112639722</v>
      </c>
      <c r="I2" s="28">
        <f t="shared" ref="I2" si="6">SUM(I3,I17,I22,I25,I26,I51,I52,I71,I74,I75,I76)</f>
        <v>15617.803955288049</v>
      </c>
      <c r="J2" s="28">
        <f t="shared" ref="J2" si="7">SUM(J3,J17,J22,J25,J26,J51,J52,J71,J74,J75,J76)</f>
        <v>16083.267841788478</v>
      </c>
      <c r="K2" s="28">
        <f t="shared" ref="K2" si="8">SUM(K3,K17,K22,K25,K26,K51,K52,K71,K74,K75,K76)</f>
        <v>14297.648667239897</v>
      </c>
      <c r="L2" s="28">
        <f t="shared" ref="L2" si="9">SUM(L3,L17,L22,L25,L26,L51,L52,L71,L74,L75,L76)</f>
        <v>14661.411435941531</v>
      </c>
      <c r="M2" s="28">
        <f t="shared" ref="M2" si="10">SUM(M3,M17,M22,M25,M26,M51,M52,M71,M74,M75,M76)</f>
        <v>15805.103611349956</v>
      </c>
      <c r="N2" s="28">
        <f t="shared" ref="N2" si="11">SUM(N3,N17,N22,N25,N26,N51,N52,N71,N74,N75,N76)</f>
        <v>15794.449269131557</v>
      </c>
      <c r="O2" s="28">
        <f t="shared" ref="O2" si="12">SUM(O3,O17,O22,O25,O26,O51,O52,O71,O74,O75,O76)</f>
        <v>15739.376440240754</v>
      </c>
      <c r="P2" s="28">
        <f t="shared" ref="P2" si="13">SUM(P3,P17,P22,P25,P26,P51,P52,P71,P74,P75,P76)</f>
        <v>14403.45846947549</v>
      </c>
      <c r="Q2" s="28">
        <f t="shared" ref="Q2" si="14">SUM(Q3,Q17,Q22,Q25,Q26,Q51,Q52,Q71,Q74,Q75,Q76)</f>
        <v>15742.52261392949</v>
      </c>
      <c r="R2" s="28">
        <f t="shared" ref="R2" si="15">SUM(R3,R17,R22,R25,R26,R51,R52,R71,R74,R75,R76)</f>
        <v>16615.671281169387</v>
      </c>
      <c r="S2" s="28">
        <f t="shared" ref="S2" si="16">SUM(S3,S17,S22,S25,S26,S51,S52,S71,S74,S75,S76)</f>
        <v>15882.507652622524</v>
      </c>
      <c r="T2" s="28">
        <f t="shared" ref="T2" si="17">SUM(T3,T17,T22,T25,T26,T51,T52,T71,T74,T75,T76)</f>
        <v>16483.226139294926</v>
      </c>
      <c r="U2" s="28">
        <f t="shared" ref="U2" si="18">SUM(U3,U17,U22,U25,U26,U51,U52,U71,U74,U75,U76)</f>
        <v>14994.557523645743</v>
      </c>
      <c r="V2" s="28">
        <f t="shared" ref="V2" si="19">SUM(V3,V17,V22,V25,V26,V51,V52,V71,V74,V75,V76)</f>
        <v>15450.789939810831</v>
      </c>
      <c r="W2" s="28">
        <f t="shared" ref="W2:X2" si="20">SUM(W3,W17,W22,W25,W26,W51,W52,W71,W74,W75,W76)</f>
        <v>15385.189423903694</v>
      </c>
      <c r="X2" s="28">
        <f t="shared" si="20"/>
        <v>15408.314617368873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21">SUM(C4,C8,C11)</f>
        <v>0</v>
      </c>
      <c r="D3" s="29">
        <f t="shared" ref="D3" si="22">SUM(D4,D8,D11)</f>
        <v>0</v>
      </c>
      <c r="E3" s="29">
        <f t="shared" ref="E3" si="23">SUM(E4,E8,E11)</f>
        <v>0</v>
      </c>
      <c r="F3" s="29">
        <f t="shared" ref="F3" si="24">SUM(F4,F8,F11)</f>
        <v>0</v>
      </c>
      <c r="G3" s="29">
        <f t="shared" ref="G3" si="25">SUM(G4,G8,G11)</f>
        <v>0</v>
      </c>
      <c r="H3" s="29">
        <f t="shared" ref="H3" si="26">SUM(H4,H8,H11)</f>
        <v>0</v>
      </c>
      <c r="I3" s="29">
        <f t="shared" ref="I3" si="27">SUM(I4,I8,I11)</f>
        <v>0</v>
      </c>
      <c r="J3" s="29">
        <f t="shared" ref="J3" si="28">SUM(J4,J8,J11)</f>
        <v>0</v>
      </c>
      <c r="K3" s="29">
        <f t="shared" ref="K3" si="29">SUM(K4,K8,K11)</f>
        <v>0</v>
      </c>
      <c r="L3" s="29">
        <f t="shared" ref="L3" si="30">SUM(L4,L8,L11)</f>
        <v>0</v>
      </c>
      <c r="M3" s="29">
        <f t="shared" ref="M3" si="31">SUM(M4,M8,M11)</f>
        <v>0</v>
      </c>
      <c r="N3" s="29">
        <f t="shared" ref="N3" si="32">SUM(N4,N8,N11)</f>
        <v>0</v>
      </c>
      <c r="O3" s="29">
        <f t="shared" ref="O3" si="33">SUM(O4,O8,O11)</f>
        <v>0</v>
      </c>
      <c r="P3" s="29">
        <f t="shared" ref="P3" si="34">SUM(P4,P8,P11)</f>
        <v>0</v>
      </c>
      <c r="Q3" s="29">
        <f t="shared" ref="Q3" si="35">SUM(Q4,Q8,Q11)</f>
        <v>0</v>
      </c>
      <c r="R3" s="29">
        <f t="shared" ref="R3" si="36">SUM(R4,R8,R11)</f>
        <v>0</v>
      </c>
      <c r="S3" s="29">
        <f t="shared" ref="S3" si="37">SUM(S4,S8,S11)</f>
        <v>0</v>
      </c>
      <c r="T3" s="29">
        <f t="shared" ref="T3" si="38">SUM(T4,T8,T11)</f>
        <v>0</v>
      </c>
      <c r="U3" s="29">
        <f t="shared" ref="U3" si="39">SUM(U4,U8,U11)</f>
        <v>0</v>
      </c>
      <c r="V3" s="29">
        <f t="shared" ref="V3" si="40">SUM(V4,V8,V11)</f>
        <v>0</v>
      </c>
      <c r="W3" s="29">
        <f t="shared" ref="W3:X3" si="41">SUM(W4,W8,W11)</f>
        <v>0</v>
      </c>
      <c r="X3" s="29">
        <f t="shared" si="41"/>
        <v>0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42">SUM(C5:C7)</f>
        <v>0</v>
      </c>
      <c r="D4" s="42">
        <f t="shared" ref="D4" si="43">SUM(D5:D7)</f>
        <v>0</v>
      </c>
      <c r="E4" s="42">
        <f t="shared" ref="E4" si="44">SUM(E5:E7)</f>
        <v>0</v>
      </c>
      <c r="F4" s="42">
        <f t="shared" ref="F4" si="45">SUM(F5:F7)</f>
        <v>0</v>
      </c>
      <c r="G4" s="42">
        <f t="shared" ref="G4" si="46">SUM(G5:G7)</f>
        <v>0</v>
      </c>
      <c r="H4" s="42">
        <f t="shared" ref="H4" si="47">SUM(H5:H7)</f>
        <v>0</v>
      </c>
      <c r="I4" s="42">
        <f t="shared" ref="I4" si="48">SUM(I5:I7)</f>
        <v>0</v>
      </c>
      <c r="J4" s="42">
        <f t="shared" ref="J4" si="49">SUM(J5:J7)</f>
        <v>0</v>
      </c>
      <c r="K4" s="42">
        <f t="shared" ref="K4" si="50">SUM(K5:K7)</f>
        <v>0</v>
      </c>
      <c r="L4" s="42">
        <f t="shared" ref="L4" si="51">SUM(L5:L7)</f>
        <v>0</v>
      </c>
      <c r="M4" s="42">
        <f t="shared" ref="M4" si="52">SUM(M5:M7)</f>
        <v>0</v>
      </c>
      <c r="N4" s="42">
        <f t="shared" ref="N4" si="53">SUM(N5:N7)</f>
        <v>0</v>
      </c>
      <c r="O4" s="42">
        <f t="shared" ref="O4" si="54">SUM(O5:O7)</f>
        <v>0</v>
      </c>
      <c r="P4" s="42">
        <f t="shared" ref="P4" si="55">SUM(P5:P7)</f>
        <v>0</v>
      </c>
      <c r="Q4" s="42">
        <f t="shared" ref="Q4" si="56">SUM(Q5:Q7)</f>
        <v>0</v>
      </c>
      <c r="R4" s="42">
        <f t="shared" ref="R4" si="57">SUM(R5:R7)</f>
        <v>0</v>
      </c>
      <c r="S4" s="42">
        <f t="shared" ref="S4" si="58">SUM(S5:S7)</f>
        <v>0</v>
      </c>
      <c r="T4" s="42">
        <f t="shared" ref="T4" si="59">SUM(T5:T7)</f>
        <v>0</v>
      </c>
      <c r="U4" s="42">
        <f t="shared" ref="U4" si="60">SUM(U5:U7)</f>
        <v>0</v>
      </c>
      <c r="V4" s="42">
        <f t="shared" ref="V4" si="61">SUM(V5:V7)</f>
        <v>0</v>
      </c>
      <c r="W4" s="42">
        <f t="shared" ref="W4:X4" si="62">SUM(W5:W7)</f>
        <v>0</v>
      </c>
      <c r="X4" s="42">
        <f t="shared" si="62"/>
        <v>0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>
        <v>0</v>
      </c>
      <c r="W5" s="30">
        <v>0</v>
      </c>
      <c r="X5" s="30">
        <v>0</v>
      </c>
    </row>
    <row r="6" spans="1:24" ht="11.25" customHeight="1" x14ac:dyDescent="0.2">
      <c r="A6" s="39" t="s">
        <v>7</v>
      </c>
      <c r="B6" s="23" t="s">
        <v>8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</row>
    <row r="7" spans="1:24" ht="11.25" customHeight="1" x14ac:dyDescent="0.2">
      <c r="A7" s="39" t="s">
        <v>9</v>
      </c>
      <c r="B7" s="23" t="s">
        <v>10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</row>
    <row r="8" spans="1:24" ht="11.25" customHeight="1" x14ac:dyDescent="0.2">
      <c r="A8" s="40" t="s">
        <v>343</v>
      </c>
      <c r="B8" s="41" t="s">
        <v>344</v>
      </c>
      <c r="C8" s="42">
        <f t="shared" ref="C8" si="63">SUM(C9:C10)</f>
        <v>0</v>
      </c>
      <c r="D8" s="42">
        <f t="shared" ref="D8" si="64">SUM(D9:D10)</f>
        <v>0</v>
      </c>
      <c r="E8" s="42">
        <f t="shared" ref="E8" si="65">SUM(E9:E10)</f>
        <v>0</v>
      </c>
      <c r="F8" s="42">
        <f t="shared" ref="F8" si="66">SUM(F9:F10)</f>
        <v>0</v>
      </c>
      <c r="G8" s="42">
        <f t="shared" ref="G8" si="67">SUM(G9:G10)</f>
        <v>0</v>
      </c>
      <c r="H8" s="42">
        <f t="shared" ref="H8" si="68">SUM(H9:H10)</f>
        <v>0</v>
      </c>
      <c r="I8" s="42">
        <f t="shared" ref="I8" si="69">SUM(I9:I10)</f>
        <v>0</v>
      </c>
      <c r="J8" s="42">
        <f t="shared" ref="J8" si="70">SUM(J9:J10)</f>
        <v>0</v>
      </c>
      <c r="K8" s="42">
        <f t="shared" ref="K8" si="71">SUM(K9:K10)</f>
        <v>0</v>
      </c>
      <c r="L8" s="42">
        <f t="shared" ref="L8" si="72">SUM(L9:L10)</f>
        <v>0</v>
      </c>
      <c r="M8" s="42">
        <f t="shared" ref="M8" si="73">SUM(M9:M10)</f>
        <v>0</v>
      </c>
      <c r="N8" s="42">
        <f t="shared" ref="N8" si="74">SUM(N9:N10)</f>
        <v>0</v>
      </c>
      <c r="O8" s="42">
        <f t="shared" ref="O8" si="75">SUM(O9:O10)</f>
        <v>0</v>
      </c>
      <c r="P8" s="42">
        <f t="shared" ref="P8" si="76">SUM(P9:P10)</f>
        <v>0</v>
      </c>
      <c r="Q8" s="42">
        <f t="shared" ref="Q8" si="77">SUM(Q9:Q10)</f>
        <v>0</v>
      </c>
      <c r="R8" s="42">
        <f t="shared" ref="R8" si="78">SUM(R9:R10)</f>
        <v>0</v>
      </c>
      <c r="S8" s="42">
        <f t="shared" ref="S8" si="79">SUM(S9:S10)</f>
        <v>0</v>
      </c>
      <c r="T8" s="42">
        <f t="shared" ref="T8" si="80">SUM(T9:T10)</f>
        <v>0</v>
      </c>
      <c r="U8" s="42">
        <f t="shared" ref="U8" si="81">SUM(U9:U10)</f>
        <v>0</v>
      </c>
      <c r="V8" s="42">
        <f t="shared" ref="V8" si="82">SUM(V9:V10)</f>
        <v>0</v>
      </c>
      <c r="W8" s="42">
        <f t="shared" ref="W8:X8" si="83">SUM(W9:W10)</f>
        <v>0</v>
      </c>
      <c r="X8" s="42">
        <f t="shared" si="83"/>
        <v>0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" si="84">SUM(C12:C16)</f>
        <v>0</v>
      </c>
      <c r="D11" s="42">
        <f t="shared" ref="D11" si="85">SUM(D12:D16)</f>
        <v>0</v>
      </c>
      <c r="E11" s="42">
        <f t="shared" ref="E11" si="86">SUM(E12:E16)</f>
        <v>0</v>
      </c>
      <c r="F11" s="42">
        <f t="shared" ref="F11" si="87">SUM(F12:F16)</f>
        <v>0</v>
      </c>
      <c r="G11" s="42">
        <f t="shared" ref="G11" si="88">SUM(G12:G16)</f>
        <v>0</v>
      </c>
      <c r="H11" s="42">
        <f t="shared" ref="H11" si="89">SUM(H12:H16)</f>
        <v>0</v>
      </c>
      <c r="I11" s="42">
        <f t="shared" ref="I11" si="90">SUM(I12:I16)</f>
        <v>0</v>
      </c>
      <c r="J11" s="42">
        <f t="shared" ref="J11" si="91">SUM(J12:J16)</f>
        <v>0</v>
      </c>
      <c r="K11" s="42">
        <f t="shared" ref="K11" si="92">SUM(K12:K16)</f>
        <v>0</v>
      </c>
      <c r="L11" s="42">
        <f t="shared" ref="L11" si="93">SUM(L12:L16)</f>
        <v>0</v>
      </c>
      <c r="M11" s="42">
        <f t="shared" ref="M11" si="94">SUM(M12:M16)</f>
        <v>0</v>
      </c>
      <c r="N11" s="42">
        <f t="shared" ref="N11" si="95">SUM(N12:N16)</f>
        <v>0</v>
      </c>
      <c r="O11" s="42">
        <f t="shared" ref="O11" si="96">SUM(O12:O16)</f>
        <v>0</v>
      </c>
      <c r="P11" s="42">
        <f t="shared" ref="P11" si="97">SUM(P12:P16)</f>
        <v>0</v>
      </c>
      <c r="Q11" s="42">
        <f t="shared" ref="Q11" si="98">SUM(Q12:Q16)</f>
        <v>0</v>
      </c>
      <c r="R11" s="42">
        <f t="shared" ref="R11" si="99">SUM(R12:R16)</f>
        <v>0</v>
      </c>
      <c r="S11" s="42">
        <f t="shared" ref="S11" si="100">SUM(S12:S16)</f>
        <v>0</v>
      </c>
      <c r="T11" s="42">
        <f t="shared" ref="T11" si="101">SUM(T12:T16)</f>
        <v>0</v>
      </c>
      <c r="U11" s="42">
        <f t="shared" ref="U11" si="102">SUM(U12:U16)</f>
        <v>0</v>
      </c>
      <c r="V11" s="42">
        <f t="shared" ref="V11" si="103">SUM(V12:V16)</f>
        <v>0</v>
      </c>
      <c r="W11" s="42">
        <f t="shared" ref="W11:X11" si="104">SUM(W12:W16)</f>
        <v>0</v>
      </c>
      <c r="X11" s="42">
        <f t="shared" si="104"/>
        <v>0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</row>
    <row r="13" spans="1:24" ht="11.25" customHeight="1" x14ac:dyDescent="0.2">
      <c r="A13" s="39" t="s">
        <v>17</v>
      </c>
      <c r="B13" s="23" t="s">
        <v>18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" si="105">SUM(C18:C21)</f>
        <v>0</v>
      </c>
      <c r="D17" s="31">
        <f t="shared" ref="D17" si="106">SUM(D18:D21)</f>
        <v>0</v>
      </c>
      <c r="E17" s="31">
        <f t="shared" ref="E17" si="107">SUM(E18:E21)</f>
        <v>0</v>
      </c>
      <c r="F17" s="31">
        <f t="shared" ref="F17" si="108">SUM(F18:F21)</f>
        <v>0</v>
      </c>
      <c r="G17" s="31">
        <f t="shared" ref="G17" si="109">SUM(G18:G21)</f>
        <v>0</v>
      </c>
      <c r="H17" s="31">
        <f t="shared" ref="H17" si="110">SUM(H18:H21)</f>
        <v>0</v>
      </c>
      <c r="I17" s="31">
        <f t="shared" ref="I17" si="111">SUM(I18:I21)</f>
        <v>0</v>
      </c>
      <c r="J17" s="31">
        <f t="shared" ref="J17" si="112">SUM(J18:J21)</f>
        <v>0</v>
      </c>
      <c r="K17" s="31">
        <f t="shared" ref="K17" si="113">SUM(K18:K21)</f>
        <v>0</v>
      </c>
      <c r="L17" s="31">
        <f t="shared" ref="L17" si="114">SUM(L18:L21)</f>
        <v>0</v>
      </c>
      <c r="M17" s="31">
        <f t="shared" ref="M17" si="115">SUM(M18:M21)</f>
        <v>0</v>
      </c>
      <c r="N17" s="31">
        <f t="shared" ref="N17" si="116">SUM(N18:N21)</f>
        <v>0</v>
      </c>
      <c r="O17" s="31">
        <f t="shared" ref="O17" si="117">SUM(O18:O21)</f>
        <v>0</v>
      </c>
      <c r="P17" s="31">
        <f t="shared" ref="P17" si="118">SUM(P18:P21)</f>
        <v>0</v>
      </c>
      <c r="Q17" s="31">
        <f t="shared" ref="Q17" si="119">SUM(Q18:Q21)</f>
        <v>0</v>
      </c>
      <c r="R17" s="31">
        <f t="shared" ref="R17" si="120">SUM(R18:R21)</f>
        <v>0</v>
      </c>
      <c r="S17" s="31">
        <f t="shared" ref="S17" si="121">SUM(S18:S21)</f>
        <v>0</v>
      </c>
      <c r="T17" s="31">
        <f t="shared" ref="T17" si="122">SUM(T18:T21)</f>
        <v>0</v>
      </c>
      <c r="U17" s="31">
        <f t="shared" ref="U17" si="123">SUM(U18:U21)</f>
        <v>0</v>
      </c>
      <c r="V17" s="31">
        <f t="shared" ref="V17" si="124">SUM(V18:V21)</f>
        <v>0</v>
      </c>
      <c r="W17" s="31">
        <f t="shared" ref="W17:X17" si="125">SUM(W18:W21)</f>
        <v>0</v>
      </c>
      <c r="X17" s="31">
        <f t="shared" si="125"/>
        <v>0</v>
      </c>
    </row>
    <row r="18" spans="1:24" ht="11.25" customHeight="1" x14ac:dyDescent="0.2">
      <c r="A18" s="22" t="s">
        <v>27</v>
      </c>
      <c r="B18" s="23" t="s">
        <v>28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" si="126">SUM(C23:C24)</f>
        <v>0</v>
      </c>
      <c r="D22" s="31">
        <f t="shared" ref="D22" si="127">SUM(D23:D24)</f>
        <v>0</v>
      </c>
      <c r="E22" s="31">
        <f t="shared" ref="E22" si="128">SUM(E23:E24)</f>
        <v>0</v>
      </c>
      <c r="F22" s="31">
        <f t="shared" ref="F22" si="129">SUM(F23:F24)</f>
        <v>0</v>
      </c>
      <c r="G22" s="31">
        <f t="shared" ref="G22" si="130">SUM(G23:G24)</f>
        <v>0</v>
      </c>
      <c r="H22" s="31">
        <f t="shared" ref="H22" si="131">SUM(H23:H24)</f>
        <v>0</v>
      </c>
      <c r="I22" s="31">
        <f t="shared" ref="I22" si="132">SUM(I23:I24)</f>
        <v>0</v>
      </c>
      <c r="J22" s="31">
        <f t="shared" ref="J22" si="133">SUM(J23:J24)</f>
        <v>0</v>
      </c>
      <c r="K22" s="31">
        <f t="shared" ref="K22" si="134">SUM(K23:K24)</f>
        <v>0</v>
      </c>
      <c r="L22" s="31">
        <f t="shared" ref="L22" si="135">SUM(L23:L24)</f>
        <v>0</v>
      </c>
      <c r="M22" s="31">
        <f t="shared" ref="M22" si="136">SUM(M23:M24)</f>
        <v>0</v>
      </c>
      <c r="N22" s="31">
        <f t="shared" ref="N22" si="137">SUM(N23:N24)</f>
        <v>0</v>
      </c>
      <c r="O22" s="31">
        <f t="shared" ref="O22" si="138">SUM(O23:O24)</f>
        <v>0</v>
      </c>
      <c r="P22" s="31">
        <f t="shared" ref="P22" si="139">SUM(P23:P24)</f>
        <v>0</v>
      </c>
      <c r="Q22" s="31">
        <f t="shared" ref="Q22" si="140">SUM(Q23:Q24)</f>
        <v>0</v>
      </c>
      <c r="R22" s="31">
        <f t="shared" ref="R22" si="141">SUM(R23:R24)</f>
        <v>0</v>
      </c>
      <c r="S22" s="31">
        <f t="shared" ref="S22" si="142">SUM(S23:S24)</f>
        <v>0</v>
      </c>
      <c r="T22" s="31">
        <f t="shared" ref="T22" si="143">SUM(T23:T24)</f>
        <v>0</v>
      </c>
      <c r="U22" s="31">
        <f t="shared" ref="U22" si="144">SUM(U23:U24)</f>
        <v>0</v>
      </c>
      <c r="V22" s="31">
        <f t="shared" ref="V22" si="145">SUM(V23:V24)</f>
        <v>0</v>
      </c>
      <c r="W22" s="31">
        <f t="shared" ref="W22:X22" si="146">SUM(W23:W24)</f>
        <v>0</v>
      </c>
      <c r="X22" s="31">
        <f t="shared" si="146"/>
        <v>0</v>
      </c>
    </row>
    <row r="23" spans="1:24" ht="11.25" customHeight="1" x14ac:dyDescent="0.2">
      <c r="A23" s="22" t="s">
        <v>37</v>
      </c>
      <c r="B23" s="23" t="s">
        <v>38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47">SUM(C27,C33)</f>
        <v>15601.683147033535</v>
      </c>
      <c r="D26" s="31">
        <f t="shared" ref="D26" si="148">SUM(D27,D33)</f>
        <v>15066.109716251074</v>
      </c>
      <c r="E26" s="31">
        <f t="shared" ref="E26" si="149">SUM(E27,E33)</f>
        <v>15306.945657781598</v>
      </c>
      <c r="F26" s="31">
        <f t="shared" ref="F26" si="150">SUM(F27,F33)</f>
        <v>15760.09785038693</v>
      </c>
      <c r="G26" s="31">
        <f t="shared" ref="G26" si="151">SUM(G27,G33)</f>
        <v>15844.815219260534</v>
      </c>
      <c r="H26" s="31">
        <f t="shared" ref="H26" si="152">SUM(H27,H33)</f>
        <v>15813.963112639722</v>
      </c>
      <c r="I26" s="31">
        <f t="shared" ref="I26" si="153">SUM(I27,I33)</f>
        <v>15617.803955288049</v>
      </c>
      <c r="J26" s="31">
        <f t="shared" ref="J26" si="154">SUM(J27,J33)</f>
        <v>16083.267841788478</v>
      </c>
      <c r="K26" s="31">
        <f t="shared" ref="K26" si="155">SUM(K27,K33)</f>
        <v>14297.648667239897</v>
      </c>
      <c r="L26" s="31">
        <f t="shared" ref="L26" si="156">SUM(L27,L33)</f>
        <v>14661.411435941531</v>
      </c>
      <c r="M26" s="31">
        <f t="shared" ref="M26" si="157">SUM(M27,M33)</f>
        <v>15805.103611349956</v>
      </c>
      <c r="N26" s="31">
        <f t="shared" ref="N26" si="158">SUM(N27,N33)</f>
        <v>15794.449269131557</v>
      </c>
      <c r="O26" s="31">
        <f t="shared" ref="O26" si="159">SUM(O27,O33)</f>
        <v>15739.376440240754</v>
      </c>
      <c r="P26" s="31">
        <f t="shared" ref="P26" si="160">SUM(P27,P33)</f>
        <v>14403.45846947549</v>
      </c>
      <c r="Q26" s="31">
        <f t="shared" ref="Q26" si="161">SUM(Q27,Q33)</f>
        <v>15742.52261392949</v>
      </c>
      <c r="R26" s="31">
        <f t="shared" ref="R26" si="162">SUM(R27,R33)</f>
        <v>16615.671281169387</v>
      </c>
      <c r="S26" s="31">
        <f t="shared" ref="S26" si="163">SUM(S27,S33)</f>
        <v>15882.507652622524</v>
      </c>
      <c r="T26" s="31">
        <f t="shared" ref="T26" si="164">SUM(T27,T33)</f>
        <v>16483.226139294926</v>
      </c>
      <c r="U26" s="31">
        <f t="shared" ref="U26" si="165">SUM(U27,U33)</f>
        <v>14994.557523645743</v>
      </c>
      <c r="V26" s="31">
        <f t="shared" ref="V26" si="166">SUM(V27,V33)</f>
        <v>15450.789939810831</v>
      </c>
      <c r="W26" s="31">
        <f t="shared" ref="W26:X26" si="167">SUM(W27,W33)</f>
        <v>15385.189423903694</v>
      </c>
      <c r="X26" s="31">
        <f t="shared" si="167"/>
        <v>15408.314617368873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" si="168">SUM(C28:C32)</f>
        <v>1784.46543422184</v>
      </c>
      <c r="D27" s="42">
        <f t="shared" ref="D27" si="169">SUM(D28:D32)</f>
        <v>1787.618228718831</v>
      </c>
      <c r="E27" s="42">
        <f t="shared" ref="E27" si="170">SUM(E28:E32)</f>
        <v>2111.30214961307</v>
      </c>
      <c r="F27" s="42">
        <f t="shared" ref="F27" si="171">SUM(F28:F32)</f>
        <v>1809.687618228719</v>
      </c>
      <c r="G27" s="42">
        <f t="shared" ref="G27" si="172">SUM(G28:G32)</f>
        <v>1761.2495270851241</v>
      </c>
      <c r="H27" s="42">
        <f t="shared" ref="H27" si="173">SUM(H28:H32)</f>
        <v>1741.5689595872741</v>
      </c>
      <c r="I27" s="42">
        <f t="shared" ref="I27" si="174">SUM(I28:I32)</f>
        <v>1762.396130696475</v>
      </c>
      <c r="J27" s="42">
        <f t="shared" ref="J27" si="175">SUM(J28:J32)</f>
        <v>1538.741014617369</v>
      </c>
      <c r="K27" s="42">
        <f t="shared" ref="K27" si="176">SUM(K28:K32)</f>
        <v>1458.392777300086</v>
      </c>
      <c r="L27" s="42">
        <f t="shared" ref="L27" si="177">SUM(L28:L32)</f>
        <v>1396.3883920894241</v>
      </c>
      <c r="M27" s="42">
        <f t="shared" ref="M27" si="178">SUM(M28:M32)</f>
        <v>1337.345485812554</v>
      </c>
      <c r="N27" s="42">
        <f t="shared" ref="N27" si="179">SUM(N28:N32)</f>
        <v>1220.5029234737749</v>
      </c>
      <c r="O27" s="42">
        <f t="shared" ref="O27" si="180">SUM(O28:O32)</f>
        <v>1169.1979363714529</v>
      </c>
      <c r="P27" s="42">
        <f t="shared" ref="P27" si="181">SUM(P28:P32)</f>
        <v>1187.6374032674121</v>
      </c>
      <c r="Q27" s="42">
        <f t="shared" ref="Q27" si="182">SUM(Q28:Q32)</f>
        <v>1040.5083404987099</v>
      </c>
      <c r="R27" s="42">
        <f t="shared" ref="R27" si="183">SUM(R28:R32)</f>
        <v>1232.5893379191741</v>
      </c>
      <c r="S27" s="42">
        <f t="shared" ref="S27" si="184">SUM(S28:S32)</f>
        <v>1316.018056749785</v>
      </c>
      <c r="T27" s="42">
        <f t="shared" ref="T27" si="185">SUM(T28:T32)</f>
        <v>1015.7339638865</v>
      </c>
      <c r="U27" s="42">
        <f t="shared" ref="U27" si="186">SUM(U28:U32)</f>
        <v>955.05786758383488</v>
      </c>
      <c r="V27" s="42">
        <f t="shared" ref="V27" si="187">SUM(V28:V32)</f>
        <v>785.35924333619937</v>
      </c>
      <c r="W27" s="42">
        <f t="shared" ref="W27:X27" si="188">SUM(W28:W32)</f>
        <v>822.71951848667231</v>
      </c>
      <c r="X27" s="42">
        <f t="shared" si="188"/>
        <v>856.95503009458298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1784.46543422184</v>
      </c>
      <c r="D29" s="30">
        <v>1787.618228718831</v>
      </c>
      <c r="E29" s="30">
        <v>2111.30214961307</v>
      </c>
      <c r="F29" s="30">
        <v>1809.687618228719</v>
      </c>
      <c r="G29" s="30">
        <v>1761.2495270851241</v>
      </c>
      <c r="H29" s="30">
        <v>1741.5689595872741</v>
      </c>
      <c r="I29" s="30">
        <v>1762.396130696475</v>
      </c>
      <c r="J29" s="30">
        <v>1538.741014617369</v>
      </c>
      <c r="K29" s="30">
        <v>1458.392777300086</v>
      </c>
      <c r="L29" s="30">
        <v>1396.3883920894241</v>
      </c>
      <c r="M29" s="30">
        <v>1337.345485812554</v>
      </c>
      <c r="N29" s="30">
        <v>1220.5029234737749</v>
      </c>
      <c r="O29" s="30">
        <v>1169.1979363714529</v>
      </c>
      <c r="P29" s="30">
        <v>1187.6374032674121</v>
      </c>
      <c r="Q29" s="30">
        <v>1040.5083404987099</v>
      </c>
      <c r="R29" s="30">
        <v>1232.5893379191741</v>
      </c>
      <c r="S29" s="30">
        <v>1316.018056749785</v>
      </c>
      <c r="T29" s="30">
        <v>1015.7339638865</v>
      </c>
      <c r="U29" s="30">
        <v>955.05786758383488</v>
      </c>
      <c r="V29" s="30">
        <v>785.35924333619937</v>
      </c>
      <c r="W29" s="30">
        <v>822.71951848667231</v>
      </c>
      <c r="X29" s="30">
        <v>856.95503009458298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" si="189">SUM(C34:C50)</f>
        <v>13817.217712811695</v>
      </c>
      <c r="D33" s="42">
        <f t="shared" ref="D33" si="190">SUM(D34:D50)</f>
        <v>13278.491487532243</v>
      </c>
      <c r="E33" s="42">
        <f t="shared" ref="E33" si="191">SUM(E34:E50)</f>
        <v>13195.643508168529</v>
      </c>
      <c r="F33" s="42">
        <f t="shared" ref="F33" si="192">SUM(F34:F50)</f>
        <v>13950.41023215821</v>
      </c>
      <c r="G33" s="42">
        <f t="shared" ref="G33" si="193">SUM(G34:G50)</f>
        <v>14083.565692175409</v>
      </c>
      <c r="H33" s="42">
        <f t="shared" ref="H33" si="194">SUM(H34:H50)</f>
        <v>14072.394153052448</v>
      </c>
      <c r="I33" s="42">
        <f t="shared" ref="I33" si="195">SUM(I34:I50)</f>
        <v>13855.407824591573</v>
      </c>
      <c r="J33" s="42">
        <f t="shared" ref="J33" si="196">SUM(J34:J50)</f>
        <v>14544.526827171108</v>
      </c>
      <c r="K33" s="42">
        <f t="shared" ref="K33" si="197">SUM(K34:K50)</f>
        <v>12839.25588993981</v>
      </c>
      <c r="L33" s="42">
        <f t="shared" ref="L33" si="198">SUM(L34:L50)</f>
        <v>13265.023043852107</v>
      </c>
      <c r="M33" s="42">
        <f t="shared" ref="M33" si="199">SUM(M34:M50)</f>
        <v>14467.758125537403</v>
      </c>
      <c r="N33" s="42">
        <f t="shared" ref="N33" si="200">SUM(N34:N50)</f>
        <v>14573.946345657781</v>
      </c>
      <c r="O33" s="42">
        <f t="shared" ref="O33" si="201">SUM(O34:O50)</f>
        <v>14570.178503869301</v>
      </c>
      <c r="P33" s="42">
        <f t="shared" ref="P33" si="202">SUM(P34:P50)</f>
        <v>13215.821066208078</v>
      </c>
      <c r="Q33" s="42">
        <f t="shared" ref="Q33" si="203">SUM(Q34:Q50)</f>
        <v>14702.014273430781</v>
      </c>
      <c r="R33" s="42">
        <f t="shared" ref="R33" si="204">SUM(R34:R50)</f>
        <v>15383.081943250214</v>
      </c>
      <c r="S33" s="42">
        <f t="shared" ref="S33" si="205">SUM(S34:S50)</f>
        <v>14566.489595872739</v>
      </c>
      <c r="T33" s="42">
        <f t="shared" ref="T33" si="206">SUM(T34:T50)</f>
        <v>15467.492175408426</v>
      </c>
      <c r="U33" s="42">
        <f t="shared" ref="U33" si="207">SUM(U34:U50)</f>
        <v>14039.499656061907</v>
      </c>
      <c r="V33" s="42">
        <f t="shared" ref="V33" si="208">SUM(V34:V50)</f>
        <v>14665.430696474632</v>
      </c>
      <c r="W33" s="42">
        <f t="shared" ref="W33:X33" si="209">SUM(W34:W50)</f>
        <v>14562.469905417021</v>
      </c>
      <c r="X33" s="42">
        <f t="shared" si="209"/>
        <v>14551.35958727429</v>
      </c>
    </row>
    <row r="34" spans="1:24" ht="11.25" customHeight="1" x14ac:dyDescent="0.2">
      <c r="A34" s="39" t="s">
        <v>55</v>
      </c>
      <c r="B34" s="23" t="s">
        <v>56</v>
      </c>
      <c r="C34" s="30">
        <v>210.44711951848672</v>
      </c>
      <c r="D34" s="30">
        <v>313.43748925193461</v>
      </c>
      <c r="E34" s="30">
        <v>448.74368013757521</v>
      </c>
      <c r="F34" s="30">
        <v>471.35313843508158</v>
      </c>
      <c r="G34" s="30">
        <v>443.60696474634551</v>
      </c>
      <c r="H34" s="30">
        <v>487.07549441100605</v>
      </c>
      <c r="I34" s="30">
        <v>717.8323301805674</v>
      </c>
      <c r="J34" s="30">
        <v>595.6410146173688</v>
      </c>
      <c r="K34" s="30">
        <v>445.0477214101461</v>
      </c>
      <c r="L34" s="30">
        <v>367.26852966466038</v>
      </c>
      <c r="M34" s="30">
        <v>348.23026655202068</v>
      </c>
      <c r="N34" s="30">
        <v>332.27222699914012</v>
      </c>
      <c r="O34" s="30">
        <v>379.26620808254518</v>
      </c>
      <c r="P34" s="30">
        <v>292.82037833190026</v>
      </c>
      <c r="Q34" s="30">
        <v>266.57153912295786</v>
      </c>
      <c r="R34" s="30">
        <v>274.82674118658633</v>
      </c>
      <c r="S34" s="30">
        <v>459.04462596732577</v>
      </c>
      <c r="T34" s="30">
        <v>429.34548581255376</v>
      </c>
      <c r="U34" s="30">
        <v>449.11711092003435</v>
      </c>
      <c r="V34" s="30">
        <v>449.97042132416152</v>
      </c>
      <c r="W34" s="30">
        <v>519.38813413585547</v>
      </c>
      <c r="X34" s="30">
        <v>510.16311263972489</v>
      </c>
    </row>
    <row r="35" spans="1:24" ht="11.25" customHeight="1" x14ac:dyDescent="0.2">
      <c r="A35" s="39" t="s">
        <v>57</v>
      </c>
      <c r="B35" s="23" t="s">
        <v>58</v>
      </c>
      <c r="C35" s="30">
        <v>15.51539122957867</v>
      </c>
      <c r="D35" s="30">
        <v>25.489681857265701</v>
      </c>
      <c r="E35" s="30">
        <v>14.407222699914019</v>
      </c>
      <c r="F35" s="30">
        <v>14.187704213241609</v>
      </c>
      <c r="G35" s="30">
        <v>18.546603611349955</v>
      </c>
      <c r="H35" s="30">
        <v>11.823129836629411</v>
      </c>
      <c r="I35" s="30">
        <v>2.364660361134995</v>
      </c>
      <c r="J35" s="30">
        <v>1.182287188306105</v>
      </c>
      <c r="K35" s="30">
        <v>2.364660361134995</v>
      </c>
      <c r="L35" s="30">
        <v>2.364660361134995</v>
      </c>
      <c r="M35" s="30">
        <v>3.5469475494411</v>
      </c>
      <c r="N35" s="30">
        <v>4.7292347377472046</v>
      </c>
      <c r="O35" s="30">
        <v>1.182287188306105</v>
      </c>
      <c r="P35" s="30">
        <v>2.364660361134995</v>
      </c>
      <c r="Q35" s="30">
        <v>1.182287188306105</v>
      </c>
      <c r="R35" s="30">
        <v>0</v>
      </c>
      <c r="S35" s="30">
        <v>1.182287188306105</v>
      </c>
      <c r="T35" s="30">
        <v>3.5469475494411</v>
      </c>
      <c r="U35" s="30">
        <v>1.182287188306105</v>
      </c>
      <c r="V35" s="30">
        <v>1.1586414445399831</v>
      </c>
      <c r="W35" s="30">
        <v>1.1551160791057611</v>
      </c>
      <c r="X35" s="30">
        <v>0.31453138435081679</v>
      </c>
    </row>
    <row r="36" spans="1:24" ht="11.25" customHeight="1" x14ac:dyDescent="0.2">
      <c r="A36" s="39" t="s">
        <v>59</v>
      </c>
      <c r="B36" s="23" t="s">
        <v>60</v>
      </c>
      <c r="C36" s="30">
        <v>881.01109200343933</v>
      </c>
      <c r="D36" s="30">
        <v>1009.6154772141012</v>
      </c>
      <c r="E36" s="30">
        <v>906.34385210662072</v>
      </c>
      <c r="F36" s="30">
        <v>806.71994840928608</v>
      </c>
      <c r="G36" s="30">
        <v>1015.7611349957006</v>
      </c>
      <c r="H36" s="30">
        <v>1116.0944110060186</v>
      </c>
      <c r="I36" s="30">
        <v>1154.0920034393807</v>
      </c>
      <c r="J36" s="30">
        <v>1174.1262252794495</v>
      </c>
      <c r="K36" s="30">
        <v>1140.187618228719</v>
      </c>
      <c r="L36" s="30">
        <v>1097.4804815133273</v>
      </c>
      <c r="M36" s="30">
        <v>1118.7159931212379</v>
      </c>
      <c r="N36" s="30">
        <v>1526.3917454858124</v>
      </c>
      <c r="O36" s="30">
        <v>1343.3835769561479</v>
      </c>
      <c r="P36" s="30">
        <v>1634.3889079965604</v>
      </c>
      <c r="Q36" s="30">
        <v>1978.0534823731728</v>
      </c>
      <c r="R36" s="30">
        <v>2093.7760103181422</v>
      </c>
      <c r="S36" s="30">
        <v>1789.2254514187443</v>
      </c>
      <c r="T36" s="30">
        <v>2060.4341358555457</v>
      </c>
      <c r="U36" s="30">
        <v>1911.0872742906276</v>
      </c>
      <c r="V36" s="30">
        <v>2073.874032674119</v>
      </c>
      <c r="W36" s="30">
        <v>1860.8582115219258</v>
      </c>
      <c r="X36" s="30">
        <v>1789.1090283748922</v>
      </c>
    </row>
    <row r="37" spans="1:24" ht="11.25" customHeight="1" x14ac:dyDescent="0.2">
      <c r="A37" s="39" t="s">
        <v>61</v>
      </c>
      <c r="B37" s="23" t="s">
        <v>62</v>
      </c>
      <c r="C37" s="30">
        <v>376.23009458297503</v>
      </c>
      <c r="D37" s="30">
        <v>326.83671539122952</v>
      </c>
      <c r="E37" s="30">
        <v>175.50395528804819</v>
      </c>
      <c r="F37" s="30">
        <v>173.40214961306961</v>
      </c>
      <c r="G37" s="30">
        <v>182.86044711951851</v>
      </c>
      <c r="H37" s="30">
        <v>164.99475494411001</v>
      </c>
      <c r="I37" s="30">
        <v>147.1290627687016</v>
      </c>
      <c r="J37" s="30">
        <v>292.98314703353401</v>
      </c>
      <c r="K37" s="30">
        <v>230.2331900257953</v>
      </c>
      <c r="L37" s="30">
        <v>105.0921754084265</v>
      </c>
      <c r="M37" s="30">
        <v>115.6013757523646</v>
      </c>
      <c r="N37" s="30">
        <v>69.360877042132415</v>
      </c>
      <c r="O37" s="30">
        <v>69.314015477214099</v>
      </c>
      <c r="P37" s="30">
        <v>57.80068787618228</v>
      </c>
      <c r="Q37" s="30">
        <v>53.596990541702489</v>
      </c>
      <c r="R37" s="30">
        <v>78.819174548581259</v>
      </c>
      <c r="S37" s="30">
        <v>86.175580395528797</v>
      </c>
      <c r="T37" s="30">
        <v>101.9394668959587</v>
      </c>
      <c r="U37" s="30">
        <v>752.02123817712811</v>
      </c>
      <c r="V37" s="30">
        <v>811.91513327601035</v>
      </c>
      <c r="W37" s="30">
        <v>695.08271711092004</v>
      </c>
      <c r="X37" s="30">
        <v>609.8251934651762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5.6613929492691311</v>
      </c>
      <c r="L40" s="30">
        <v>15.34333619948409</v>
      </c>
      <c r="M40" s="30">
        <v>15.32037833190026</v>
      </c>
      <c r="N40" s="30">
        <v>4.6122957867583834</v>
      </c>
      <c r="O40" s="30">
        <v>0</v>
      </c>
      <c r="P40" s="30">
        <v>0</v>
      </c>
      <c r="Q40" s="30">
        <v>1.16122098022356</v>
      </c>
      <c r="R40" s="30">
        <v>2.34591573516767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</row>
    <row r="41" spans="1:24" ht="11.25" customHeight="1" x14ac:dyDescent="0.2">
      <c r="A41" s="39" t="s">
        <v>69</v>
      </c>
      <c r="B41" s="23" t="s">
        <v>70</v>
      </c>
      <c r="C41" s="30">
        <v>143.83061049011181</v>
      </c>
      <c r="D41" s="30">
        <v>149.995184866724</v>
      </c>
      <c r="E41" s="30">
        <v>97.616251074806527</v>
      </c>
      <c r="F41" s="30">
        <v>102.74668959587274</v>
      </c>
      <c r="G41" s="30">
        <v>109.93121238177127</v>
      </c>
      <c r="H41" s="30">
        <v>109.95030094582974</v>
      </c>
      <c r="I41" s="30">
        <v>96.591659501289769</v>
      </c>
      <c r="J41" s="30">
        <v>104.82467755803955</v>
      </c>
      <c r="K41" s="30">
        <v>241.4161650902837</v>
      </c>
      <c r="L41" s="30">
        <v>98.655374032674104</v>
      </c>
      <c r="M41" s="30">
        <v>105.84213241616509</v>
      </c>
      <c r="N41" s="30">
        <v>219.81943250214962</v>
      </c>
      <c r="O41" s="30">
        <v>561.83447979363712</v>
      </c>
      <c r="P41" s="30">
        <v>319.47042132416158</v>
      </c>
      <c r="Q41" s="30">
        <v>467.38804815133273</v>
      </c>
      <c r="R41" s="30">
        <v>484.62785898538255</v>
      </c>
      <c r="S41" s="30">
        <v>244.89071367153912</v>
      </c>
      <c r="T41" s="30">
        <v>306.940154772141</v>
      </c>
      <c r="U41" s="30">
        <v>319.73920894239035</v>
      </c>
      <c r="V41" s="30">
        <v>293.84282029234737</v>
      </c>
      <c r="W41" s="30">
        <v>245.63284608770419</v>
      </c>
      <c r="X41" s="30">
        <v>251.90206362854687</v>
      </c>
    </row>
    <row r="42" spans="1:24" ht="11.25" customHeight="1" x14ac:dyDescent="0.2">
      <c r="A42" s="39" t="s">
        <v>71</v>
      </c>
      <c r="B42" s="23" t="s">
        <v>72</v>
      </c>
      <c r="C42" s="30">
        <v>9945.8417884780738</v>
      </c>
      <c r="D42" s="30">
        <v>8961.4669819432474</v>
      </c>
      <c r="E42" s="30">
        <v>9169.7956147893365</v>
      </c>
      <c r="F42" s="30">
        <v>10107.5407566638</v>
      </c>
      <c r="G42" s="30">
        <v>10099.297850386931</v>
      </c>
      <c r="H42" s="30">
        <v>9850.801805674977</v>
      </c>
      <c r="I42" s="30">
        <v>9552.0695614789329</v>
      </c>
      <c r="J42" s="30">
        <v>9957.4530524505608</v>
      </c>
      <c r="K42" s="30">
        <v>8708.8004299226141</v>
      </c>
      <c r="L42" s="30">
        <v>9676.5362854686155</v>
      </c>
      <c r="M42" s="30">
        <v>10556.535769561478</v>
      </c>
      <c r="N42" s="30">
        <v>9966.4687016337048</v>
      </c>
      <c r="O42" s="30">
        <v>10099.460705073085</v>
      </c>
      <c r="P42" s="30">
        <v>9136.8155631986228</v>
      </c>
      <c r="Q42" s="30">
        <v>9949.5221840068789</v>
      </c>
      <c r="R42" s="30">
        <v>10554.250386930353</v>
      </c>
      <c r="S42" s="30">
        <v>10232.97411865864</v>
      </c>
      <c r="T42" s="30">
        <v>10814.963112639725</v>
      </c>
      <c r="U42" s="30">
        <v>9023.373086844369</v>
      </c>
      <c r="V42" s="30">
        <v>9368.4028374892514</v>
      </c>
      <c r="W42" s="30">
        <v>9572.4289767841765</v>
      </c>
      <c r="X42" s="30">
        <v>10057.891487532243</v>
      </c>
    </row>
    <row r="43" spans="1:24" ht="11.25" customHeight="1" x14ac:dyDescent="0.2">
      <c r="A43" s="39" t="s">
        <v>73</v>
      </c>
      <c r="B43" s="23" t="s">
        <v>74</v>
      </c>
      <c r="C43" s="30">
        <v>1031.3054170249354</v>
      </c>
      <c r="D43" s="30">
        <v>991.93172828890806</v>
      </c>
      <c r="E43" s="30">
        <v>924.38142734307826</v>
      </c>
      <c r="F43" s="30">
        <v>813.86741186586403</v>
      </c>
      <c r="G43" s="30">
        <v>804.56852966466022</v>
      </c>
      <c r="H43" s="30">
        <v>879.50051590713656</v>
      </c>
      <c r="I43" s="30">
        <v>755.95795356835754</v>
      </c>
      <c r="J43" s="30">
        <v>775.91908856405848</v>
      </c>
      <c r="K43" s="30">
        <v>609.15116079105758</v>
      </c>
      <c r="L43" s="30">
        <v>537.71066208082539</v>
      </c>
      <c r="M43" s="30">
        <v>661.62527944969906</v>
      </c>
      <c r="N43" s="30">
        <v>814.54092863284586</v>
      </c>
      <c r="O43" s="30">
        <v>636.04307824591569</v>
      </c>
      <c r="P43" s="30">
        <v>449.30171969045563</v>
      </c>
      <c r="Q43" s="30">
        <v>456.78503869303523</v>
      </c>
      <c r="R43" s="30">
        <v>288.37480653482368</v>
      </c>
      <c r="S43" s="30">
        <v>412.41195184866712</v>
      </c>
      <c r="T43" s="30">
        <v>427.74230438521067</v>
      </c>
      <c r="U43" s="30">
        <v>387.12966466036113</v>
      </c>
      <c r="V43" s="30">
        <v>382.87067927773006</v>
      </c>
      <c r="W43" s="30">
        <v>562.93551160791048</v>
      </c>
      <c r="X43" s="30">
        <v>519.75236457437643</v>
      </c>
    </row>
    <row r="44" spans="1:24" ht="11.25" customHeight="1" x14ac:dyDescent="0.2">
      <c r="A44" s="39" t="s">
        <v>75</v>
      </c>
      <c r="B44" s="23" t="s">
        <v>76</v>
      </c>
      <c r="C44" s="30">
        <v>980.73946689595869</v>
      </c>
      <c r="D44" s="30">
        <v>1173.3352536543421</v>
      </c>
      <c r="E44" s="30">
        <v>1161.3546861564919</v>
      </c>
      <c r="F44" s="30">
        <v>1250.2717970765261</v>
      </c>
      <c r="G44" s="30">
        <v>1193.2175408426483</v>
      </c>
      <c r="H44" s="30">
        <v>1240.0398108340498</v>
      </c>
      <c r="I44" s="30">
        <v>1165.7289767841789</v>
      </c>
      <c r="J44" s="30">
        <v>1171.3061908856405</v>
      </c>
      <c r="K44" s="30">
        <v>964.38856405846934</v>
      </c>
      <c r="L44" s="30">
        <v>921.29286328460876</v>
      </c>
      <c r="M44" s="30">
        <v>969.55546001719699</v>
      </c>
      <c r="N44" s="30">
        <v>1068.0815993121239</v>
      </c>
      <c r="O44" s="30">
        <v>1057.1287188306105</v>
      </c>
      <c r="P44" s="30">
        <v>908.06328460877035</v>
      </c>
      <c r="Q44" s="30">
        <v>940.29294926913144</v>
      </c>
      <c r="R44" s="30">
        <v>1117.7496990541702</v>
      </c>
      <c r="S44" s="30">
        <v>529.89303525365438</v>
      </c>
      <c r="T44" s="30">
        <v>507.70619088564052</v>
      </c>
      <c r="U44" s="30">
        <v>461.56723989681859</v>
      </c>
      <c r="V44" s="30">
        <v>494.298022355976</v>
      </c>
      <c r="W44" s="30">
        <v>368.15657781599305</v>
      </c>
      <c r="X44" s="30">
        <v>317.84901117798802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2.0636285468615649</v>
      </c>
      <c r="I45" s="30">
        <v>2.0636285468615649</v>
      </c>
      <c r="J45" s="30">
        <v>0</v>
      </c>
      <c r="K45" s="30">
        <v>2.0636285468615649</v>
      </c>
      <c r="L45" s="30">
        <v>6.1908856405846944</v>
      </c>
      <c r="M45" s="30">
        <v>7.2226999140154771</v>
      </c>
      <c r="N45" s="30">
        <v>6.1908856405846944</v>
      </c>
      <c r="O45" s="30">
        <v>5.1590713671539117</v>
      </c>
      <c r="P45" s="30">
        <v>3.0954428202923472</v>
      </c>
      <c r="Q45" s="30">
        <v>2.0636285468615649</v>
      </c>
      <c r="R45" s="30">
        <v>1.031814273430782</v>
      </c>
      <c r="S45" s="30">
        <v>0</v>
      </c>
      <c r="T45" s="30">
        <v>9.2863284608770407</v>
      </c>
      <c r="U45" s="30">
        <v>29.922613929492691</v>
      </c>
      <c r="V45" s="30">
        <v>23.731728288907991</v>
      </c>
      <c r="W45" s="30">
        <v>22.699914015477209</v>
      </c>
      <c r="X45" s="30">
        <v>32.032846087704208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0.99879621668099727</v>
      </c>
      <c r="J46" s="30">
        <v>2.9764402407566632</v>
      </c>
      <c r="K46" s="30">
        <v>35.597592433362003</v>
      </c>
      <c r="L46" s="30">
        <v>0</v>
      </c>
      <c r="M46" s="30">
        <v>29.664660361134999</v>
      </c>
      <c r="N46" s="30">
        <v>37.575236457437661</v>
      </c>
      <c r="O46" s="30">
        <v>0</v>
      </c>
      <c r="P46" s="30">
        <v>0</v>
      </c>
      <c r="Q46" s="30">
        <v>0</v>
      </c>
      <c r="R46" s="30">
        <v>0</v>
      </c>
      <c r="S46" s="30">
        <v>7.3172828890799652E-2</v>
      </c>
      <c r="T46" s="30">
        <v>1.3903697334479792</v>
      </c>
      <c r="U46" s="30">
        <v>0.44892519346517618</v>
      </c>
      <c r="V46" s="30">
        <v>0.66448839208942378</v>
      </c>
      <c r="W46" s="30">
        <v>0.70601891659501292</v>
      </c>
      <c r="X46" s="30">
        <v>0.73568357695614772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31.6798796216681</v>
      </c>
      <c r="V47" s="30">
        <v>15.83998280309544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3.2783319002579541</v>
      </c>
      <c r="W48" s="30">
        <v>0</v>
      </c>
      <c r="X48" s="30">
        <v>0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7.1391229578675839</v>
      </c>
      <c r="H49" s="30">
        <v>2.0397248495270852</v>
      </c>
      <c r="I49" s="30">
        <v>5.0993981083404982</v>
      </c>
      <c r="J49" s="30">
        <v>4.0794496990541704</v>
      </c>
      <c r="K49" s="30">
        <v>3.0595872742906272</v>
      </c>
      <c r="L49" s="30">
        <v>22.437145313843509</v>
      </c>
      <c r="M49" s="30">
        <v>123.4044711951849</v>
      </c>
      <c r="N49" s="30">
        <v>80.569905417024927</v>
      </c>
      <c r="O49" s="30">
        <v>53.033361994840917</v>
      </c>
      <c r="P49" s="30">
        <v>68.331384350816847</v>
      </c>
      <c r="Q49" s="30">
        <v>92.808340498710237</v>
      </c>
      <c r="R49" s="30">
        <v>2.7975064488392078</v>
      </c>
      <c r="S49" s="30">
        <v>9.4725709372312981</v>
      </c>
      <c r="T49" s="30">
        <v>26.03525365434222</v>
      </c>
      <c r="U49" s="30">
        <v>46.011521926053312</v>
      </c>
      <c r="V49" s="30">
        <v>13.290971625107479</v>
      </c>
      <c r="W49" s="30">
        <v>9.4318142734307813</v>
      </c>
      <c r="X49" s="30">
        <v>65.90816852966465</v>
      </c>
    </row>
    <row r="50" spans="1:24" ht="11.25" customHeight="1" x14ac:dyDescent="0.2">
      <c r="A50" s="39" t="s">
        <v>87</v>
      </c>
      <c r="B50" s="23" t="s">
        <v>88</v>
      </c>
      <c r="C50" s="30">
        <v>232.29673258813412</v>
      </c>
      <c r="D50" s="30">
        <v>326.38297506448839</v>
      </c>
      <c r="E50" s="30">
        <v>297.49681857265688</v>
      </c>
      <c r="F50" s="30">
        <v>210.32063628546862</v>
      </c>
      <c r="G50" s="30">
        <v>208.63628546861571</v>
      </c>
      <c r="H50" s="30">
        <v>208.01057609630263</v>
      </c>
      <c r="I50" s="30">
        <v>255.47979363714532</v>
      </c>
      <c r="J50" s="30">
        <v>464.03525365434211</v>
      </c>
      <c r="K50" s="30">
        <v>451.28417884780748</v>
      </c>
      <c r="L50" s="30">
        <v>414.65064488392085</v>
      </c>
      <c r="M50" s="30">
        <v>412.49269131556321</v>
      </c>
      <c r="N50" s="30">
        <v>443.33327601031806</v>
      </c>
      <c r="O50" s="30">
        <v>364.37300085984521</v>
      </c>
      <c r="P50" s="30">
        <v>343.36861564918308</v>
      </c>
      <c r="Q50" s="30">
        <v>492.58856405846944</v>
      </c>
      <c r="R50" s="30">
        <v>484.48202923473775</v>
      </c>
      <c r="S50" s="30">
        <v>801.14608770421319</v>
      </c>
      <c r="T50" s="30">
        <v>778.1624247635425</v>
      </c>
      <c r="U50" s="30">
        <v>626.219604471195</v>
      </c>
      <c r="V50" s="30">
        <v>732.29260533104025</v>
      </c>
      <c r="W50" s="30">
        <v>703.99406706792774</v>
      </c>
      <c r="X50" s="30">
        <v>395.87609630266547</v>
      </c>
    </row>
    <row r="51" spans="1:24" ht="11.25" customHeight="1" x14ac:dyDescent="0.2">
      <c r="A51" s="24" t="s">
        <v>89</v>
      </c>
      <c r="B51" s="25" t="s">
        <v>90</v>
      </c>
      <c r="C51" s="31">
        <v>0</v>
      </c>
      <c r="D51" s="31">
        <v>0</v>
      </c>
      <c r="E51" s="31">
        <v>0</v>
      </c>
      <c r="F51" s="31">
        <v>0</v>
      </c>
      <c r="G51" s="31">
        <v>0</v>
      </c>
      <c r="H51" s="31">
        <v>0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" si="210">SUM(C53:C70)</f>
        <v>0</v>
      </c>
      <c r="D52" s="31">
        <f t="shared" ref="D52" si="211">SUM(D53:D70)</f>
        <v>0</v>
      </c>
      <c r="E52" s="31">
        <f t="shared" ref="E52" si="212">SUM(E53:E70)</f>
        <v>0</v>
      </c>
      <c r="F52" s="31">
        <f t="shared" ref="F52" si="213">SUM(F53:F70)</f>
        <v>0</v>
      </c>
      <c r="G52" s="31">
        <f t="shared" ref="G52" si="214">SUM(G53:G70)</f>
        <v>0</v>
      </c>
      <c r="H52" s="31">
        <f t="shared" ref="H52" si="215">SUM(H53:H70)</f>
        <v>0</v>
      </c>
      <c r="I52" s="31">
        <f t="shared" ref="I52" si="216">SUM(I53:I70)</f>
        <v>0</v>
      </c>
      <c r="J52" s="31">
        <f t="shared" ref="J52" si="217">SUM(J53:J70)</f>
        <v>0</v>
      </c>
      <c r="K52" s="31">
        <f t="shared" ref="K52" si="218">SUM(K53:K70)</f>
        <v>0</v>
      </c>
      <c r="L52" s="31">
        <f t="shared" ref="L52" si="219">SUM(L53:L70)</f>
        <v>0</v>
      </c>
      <c r="M52" s="31">
        <f t="shared" ref="M52" si="220">SUM(M53:M70)</f>
        <v>0</v>
      </c>
      <c r="N52" s="31">
        <f t="shared" ref="N52" si="221">SUM(N53:N70)</f>
        <v>0</v>
      </c>
      <c r="O52" s="31">
        <f t="shared" ref="O52" si="222">SUM(O53:O70)</f>
        <v>0</v>
      </c>
      <c r="P52" s="31">
        <f t="shared" ref="P52" si="223">SUM(P53:P70)</f>
        <v>0</v>
      </c>
      <c r="Q52" s="31">
        <f t="shared" ref="Q52" si="224">SUM(Q53:Q70)</f>
        <v>0</v>
      </c>
      <c r="R52" s="31">
        <f t="shared" ref="R52" si="225">SUM(R53:R70)</f>
        <v>0</v>
      </c>
      <c r="S52" s="31">
        <f t="shared" ref="S52" si="226">SUM(S53:S70)</f>
        <v>0</v>
      </c>
      <c r="T52" s="31">
        <f t="shared" ref="T52" si="227">SUM(T53:T70)</f>
        <v>0</v>
      </c>
      <c r="U52" s="31">
        <f t="shared" ref="U52" si="228">SUM(U53:U70)</f>
        <v>0</v>
      </c>
      <c r="V52" s="31">
        <f t="shared" ref="V52" si="229">SUM(V53:V70)</f>
        <v>0</v>
      </c>
      <c r="W52" s="31">
        <f t="shared" ref="W52:X52" si="230">SUM(W53:W70)</f>
        <v>0</v>
      </c>
      <c r="X52" s="31">
        <f t="shared" si="230"/>
        <v>0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</row>
    <row r="70" spans="1:24" ht="11.25" customHeight="1" x14ac:dyDescent="0.2">
      <c r="A70" s="22" t="s">
        <v>127</v>
      </c>
      <c r="B70" s="23" t="s">
        <v>128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" si="231">SUM(C72:C73)</f>
        <v>0</v>
      </c>
      <c r="D71" s="31">
        <f t="shared" ref="D71" si="232">SUM(D72:D73)</f>
        <v>0</v>
      </c>
      <c r="E71" s="31">
        <f t="shared" ref="E71" si="233">SUM(E72:E73)</f>
        <v>0</v>
      </c>
      <c r="F71" s="31">
        <f t="shared" ref="F71" si="234">SUM(F72:F73)</f>
        <v>0</v>
      </c>
      <c r="G71" s="31">
        <f t="shared" ref="G71" si="235">SUM(G72:G73)</f>
        <v>0</v>
      </c>
      <c r="H71" s="31">
        <f t="shared" ref="H71" si="236">SUM(H72:H73)</f>
        <v>0</v>
      </c>
      <c r="I71" s="31">
        <f t="shared" ref="I71" si="237">SUM(I72:I73)</f>
        <v>0</v>
      </c>
      <c r="J71" s="31">
        <f t="shared" ref="J71" si="238">SUM(J72:J73)</f>
        <v>0</v>
      </c>
      <c r="K71" s="31">
        <f t="shared" ref="K71" si="239">SUM(K72:K73)</f>
        <v>0</v>
      </c>
      <c r="L71" s="31">
        <f t="shared" ref="L71" si="240">SUM(L72:L73)</f>
        <v>0</v>
      </c>
      <c r="M71" s="31">
        <f t="shared" ref="M71" si="241">SUM(M72:M73)</f>
        <v>0</v>
      </c>
      <c r="N71" s="31">
        <f t="shared" ref="N71" si="242">SUM(N72:N73)</f>
        <v>0</v>
      </c>
      <c r="O71" s="31">
        <f t="shared" ref="O71" si="243">SUM(O72:O73)</f>
        <v>0</v>
      </c>
      <c r="P71" s="31">
        <f t="shared" ref="P71" si="244">SUM(P72:P73)</f>
        <v>0</v>
      </c>
      <c r="Q71" s="31">
        <f t="shared" ref="Q71" si="245">SUM(Q72:Q73)</f>
        <v>0</v>
      </c>
      <c r="R71" s="31">
        <f t="shared" ref="R71" si="246">SUM(R72:R73)</f>
        <v>0</v>
      </c>
      <c r="S71" s="31">
        <f t="shared" ref="S71" si="247">SUM(S72:S73)</f>
        <v>0</v>
      </c>
      <c r="T71" s="31">
        <f t="shared" ref="T71" si="248">SUM(T72:T73)</f>
        <v>0</v>
      </c>
      <c r="U71" s="31">
        <f t="shared" ref="U71" si="249">SUM(U72:U73)</f>
        <v>0</v>
      </c>
      <c r="V71" s="31">
        <f t="shared" ref="V71" si="250">SUM(V72:V73)</f>
        <v>0</v>
      </c>
      <c r="W71" s="31">
        <f t="shared" ref="W71:X71" si="251">SUM(W72:W73)</f>
        <v>0</v>
      </c>
      <c r="X71" s="31">
        <f t="shared" si="251"/>
        <v>0</v>
      </c>
    </row>
    <row r="72" spans="1:24" ht="11.25" customHeight="1" x14ac:dyDescent="0.2">
      <c r="A72" s="22" t="s">
        <v>131</v>
      </c>
      <c r="B72" s="23" t="s">
        <v>132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0</v>
      </c>
      <c r="D75" s="31">
        <v>0</v>
      </c>
      <c r="E75" s="31">
        <v>0</v>
      </c>
      <c r="F75" s="31">
        <v>0</v>
      </c>
      <c r="G75" s="31">
        <v>0</v>
      </c>
      <c r="H75" s="31">
        <v>0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</row>
    <row r="76" spans="1:24" ht="11.25" customHeight="1" x14ac:dyDescent="0.2">
      <c r="A76" s="26" t="s">
        <v>139</v>
      </c>
      <c r="B76" s="27" t="s">
        <v>140</v>
      </c>
      <c r="C76" s="32">
        <v>0</v>
      </c>
      <c r="D76" s="32">
        <v>0</v>
      </c>
      <c r="E76" s="32">
        <v>0</v>
      </c>
      <c r="F76" s="32">
        <v>0</v>
      </c>
      <c r="G76" s="32">
        <v>0</v>
      </c>
      <c r="H76" s="32">
        <v>0</v>
      </c>
      <c r="I76" s="32">
        <v>0</v>
      </c>
      <c r="J76" s="32">
        <v>0</v>
      </c>
      <c r="K76" s="32">
        <v>0</v>
      </c>
      <c r="L76" s="32">
        <v>0</v>
      </c>
      <c r="M76" s="32">
        <v>0</v>
      </c>
      <c r="N76" s="32">
        <v>0</v>
      </c>
      <c r="O76" s="32">
        <v>0</v>
      </c>
      <c r="P76" s="32">
        <v>0</v>
      </c>
      <c r="Q76" s="32">
        <v>0</v>
      </c>
      <c r="R76" s="32">
        <v>0</v>
      </c>
      <c r="S76" s="32">
        <v>0</v>
      </c>
      <c r="T76" s="32">
        <v>0</v>
      </c>
      <c r="U76" s="32">
        <v>0</v>
      </c>
      <c r="V76" s="32">
        <v>0</v>
      </c>
      <c r="W76" s="32">
        <v>0</v>
      </c>
      <c r="X76" s="32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159</v>
      </c>
      <c r="B1" s="7" t="s">
        <v>312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200.02553740326741</v>
      </c>
      <c r="D2" s="28">
        <f t="shared" ref="D2" si="1">SUM(D3,D17,D22,D25,D26,D51,D52,D71,D74,D75,D76)</f>
        <v>163.15580395528804</v>
      </c>
      <c r="E2" s="28">
        <f t="shared" ref="E2" si="2">SUM(E3,E17,E22,E25,E26,E51,E52,E71,E74,E75,E76)</f>
        <v>126.77274290627687</v>
      </c>
      <c r="F2" s="28">
        <f t="shared" ref="F2" si="3">SUM(F3,F17,F22,F25,F26,F51,F52,F71,F74,F75,F76)</f>
        <v>127.76792777300084</v>
      </c>
      <c r="G2" s="28">
        <f t="shared" ref="G2" si="4">SUM(G3,G17,G22,G25,G26,G51,G52,G71,G74,G75,G76)</f>
        <v>121.23190025795355</v>
      </c>
      <c r="H2" s="28">
        <f t="shared" ref="H2" si="5">SUM(H3,H17,H22,H25,H26,H51,H52,H71,H74,H75,H76)</f>
        <v>107.22906276870161</v>
      </c>
      <c r="I2" s="28">
        <f t="shared" ref="I2" si="6">SUM(I3,I17,I22,I25,I26,I51,I52,I71,I74,I75,I76)</f>
        <v>101.05468615649183</v>
      </c>
      <c r="J2" s="28">
        <f t="shared" ref="J2" si="7">SUM(J3,J17,J22,J25,J26,J51,J52,J71,J74,J75,J76)</f>
        <v>83.757007738607058</v>
      </c>
      <c r="K2" s="28">
        <f t="shared" ref="K2" si="8">SUM(K3,K17,K22,K25,K26,K51,K52,K71,K74,K75,K76)</f>
        <v>16.912553740326739</v>
      </c>
      <c r="L2" s="28">
        <f t="shared" ref="L2" si="9">SUM(L3,L17,L22,L25,L26,L51,L52,L71,L74,L75,L76)</f>
        <v>7.1649183147033524</v>
      </c>
      <c r="M2" s="28">
        <f t="shared" ref="M2" si="10">SUM(M3,M17,M22,M25,M26,M51,M52,M71,M74,M75,M76)</f>
        <v>0</v>
      </c>
      <c r="N2" s="28">
        <f t="shared" ref="N2" si="11">SUM(N3,N17,N22,N25,N26,N51,N52,N71,N74,N75,N76)</f>
        <v>2.304385210662081</v>
      </c>
      <c r="O2" s="28">
        <f t="shared" ref="O2" si="12">SUM(O3,O17,O22,O25,O26,O51,O52,O71,O74,O75,O76)</f>
        <v>0</v>
      </c>
      <c r="P2" s="28">
        <f t="shared" ref="P2" si="13">SUM(P3,P17,P22,P25,P26,P51,P52,P71,P74,P75,P76)</f>
        <v>0</v>
      </c>
      <c r="Q2" s="28">
        <f t="shared" ref="Q2" si="14">SUM(Q3,Q17,Q22,Q25,Q26,Q51,Q52,Q71,Q74,Q75,Q76)</f>
        <v>2.122699914015477</v>
      </c>
      <c r="R2" s="28">
        <f t="shared" ref="R2" si="15">SUM(R3,R17,R22,R25,R26,R51,R52,R71,R74,R75,R76)</f>
        <v>2.8276870163370589</v>
      </c>
      <c r="S2" s="28">
        <f t="shared" ref="S2" si="16">SUM(S3,S17,S22,S25,S26,S51,S52,S71,S74,S75,S76)</f>
        <v>1.3958727429062769</v>
      </c>
      <c r="T2" s="28">
        <f t="shared" ref="T2" si="17">SUM(T3,T17,T22,T25,T26,T51,T52,T71,T74,T75,T76)</f>
        <v>2.0083404987102327</v>
      </c>
      <c r="U2" s="28">
        <f t="shared" ref="U2" si="18">SUM(U3,U17,U22,U25,U26,U51,U52,U71,U74,U75,U76)</f>
        <v>11.869045571797081</v>
      </c>
      <c r="V2" s="28">
        <f t="shared" ref="V2" si="19">SUM(V3,V17,V22,V25,V26,V51,V52,V71,V74,V75,V76)</f>
        <v>5.4945829750644881</v>
      </c>
      <c r="W2" s="28">
        <f t="shared" ref="W2:X2" si="20">SUM(W3,W17,W22,W25,W26,W51,W52,W71,W74,W75,W76)</f>
        <v>7.7287188306104895</v>
      </c>
      <c r="X2" s="28">
        <f t="shared" si="20"/>
        <v>6.9741186586414434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21">SUM(C4,C8,C11)</f>
        <v>193.30438521066208</v>
      </c>
      <c r="D3" s="29">
        <f t="shared" ref="D3" si="22">SUM(D4,D8,D11)</f>
        <v>157.39484092863285</v>
      </c>
      <c r="E3" s="29">
        <f t="shared" ref="E3" si="23">SUM(E4,E8,E11)</f>
        <v>122.93207222699914</v>
      </c>
      <c r="F3" s="29">
        <f t="shared" ref="F3" si="24">SUM(F4,F8,F11)</f>
        <v>123.10911435941529</v>
      </c>
      <c r="G3" s="29">
        <f t="shared" ref="G3" si="25">SUM(G4,G8,G11)</f>
        <v>118.43662940670679</v>
      </c>
      <c r="H3" s="29">
        <f t="shared" ref="H3" si="26">SUM(H4,H8,H11)</f>
        <v>104.43379191745484</v>
      </c>
      <c r="I3" s="29">
        <f t="shared" ref="I3" si="27">SUM(I4,I8,I11)</f>
        <v>98.259415305245057</v>
      </c>
      <c r="J3" s="29">
        <f t="shared" ref="J3" si="28">SUM(J4,J8,J11)</f>
        <v>78.166466036113505</v>
      </c>
      <c r="K3" s="29">
        <f t="shared" ref="K3" si="29">SUM(K4,K8,K11)</f>
        <v>16.912553740326739</v>
      </c>
      <c r="L3" s="29">
        <f t="shared" ref="L3" si="30">SUM(L4,L8,L11)</f>
        <v>7.1649183147033524</v>
      </c>
      <c r="M3" s="29">
        <f t="shared" ref="M3" si="31">SUM(M4,M8,M11)</f>
        <v>0</v>
      </c>
      <c r="N3" s="29">
        <f t="shared" ref="N3" si="32">SUM(N4,N8,N11)</f>
        <v>2.304385210662081</v>
      </c>
      <c r="O3" s="29">
        <f t="shared" ref="O3" si="33">SUM(O4,O8,O11)</f>
        <v>0</v>
      </c>
      <c r="P3" s="29">
        <f t="shared" ref="P3" si="34">SUM(P4,P8,P11)</f>
        <v>0</v>
      </c>
      <c r="Q3" s="29">
        <f t="shared" ref="Q3" si="35">SUM(Q4,Q8,Q11)</f>
        <v>2.122699914015477</v>
      </c>
      <c r="R3" s="29">
        <f t="shared" ref="R3" si="36">SUM(R4,R8,R11)</f>
        <v>2.8276870163370589</v>
      </c>
      <c r="S3" s="29">
        <f t="shared" ref="S3" si="37">SUM(S4,S8,S11)</f>
        <v>1.3958727429062769</v>
      </c>
      <c r="T3" s="29">
        <f t="shared" ref="T3" si="38">SUM(T4,T8,T11)</f>
        <v>2.0083404987102327</v>
      </c>
      <c r="U3" s="29">
        <f t="shared" ref="U3" si="39">SUM(U4,U8,U11)</f>
        <v>11.869045571797081</v>
      </c>
      <c r="V3" s="29">
        <f t="shared" ref="V3" si="40">SUM(V4,V8,V11)</f>
        <v>5.4945829750644881</v>
      </c>
      <c r="W3" s="29">
        <f t="shared" ref="W3:X3" si="41">SUM(W4,W8,W11)</f>
        <v>7.7287188306104895</v>
      </c>
      <c r="X3" s="29">
        <f t="shared" si="41"/>
        <v>6.9741186586414434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42">SUM(C5:C7)</f>
        <v>164.79346517626826</v>
      </c>
      <c r="D4" s="42">
        <f t="shared" ref="D4" si="43">SUM(D5:D7)</f>
        <v>137.45735167669818</v>
      </c>
      <c r="E4" s="42">
        <f t="shared" ref="E4" si="44">SUM(E5:E7)</f>
        <v>122.11177987962166</v>
      </c>
      <c r="F4" s="42">
        <f t="shared" ref="F4" si="45">SUM(F5:F7)</f>
        <v>115.82699914015475</v>
      </c>
      <c r="G4" s="42">
        <f t="shared" ref="G4" si="46">SUM(G5:G7)</f>
        <v>110.28779019776439</v>
      </c>
      <c r="H4" s="42">
        <f t="shared" ref="H4" si="47">SUM(H5:H7)</f>
        <v>96.182803095442807</v>
      </c>
      <c r="I4" s="42">
        <f t="shared" ref="I4" si="48">SUM(I5:I7)</f>
        <v>97.3</v>
      </c>
      <c r="J4" s="42">
        <f t="shared" ref="J4" si="49">SUM(J5:J7)</f>
        <v>77.248581255374035</v>
      </c>
      <c r="K4" s="42">
        <f t="shared" ref="K4" si="50">SUM(K5:K7)</f>
        <v>15.918314703353396</v>
      </c>
      <c r="L4" s="42">
        <f t="shared" ref="L4" si="51">SUM(L5:L7)</f>
        <v>6.749097162510747</v>
      </c>
      <c r="M4" s="42">
        <f t="shared" ref="M4" si="52">SUM(M5:M7)</f>
        <v>0</v>
      </c>
      <c r="N4" s="42">
        <f t="shared" ref="N4" si="53">SUM(N5:N7)</f>
        <v>2.304385210662081</v>
      </c>
      <c r="O4" s="42">
        <f t="shared" ref="O4" si="54">SUM(O5:O7)</f>
        <v>0</v>
      </c>
      <c r="P4" s="42">
        <f t="shared" ref="P4" si="55">SUM(P5:P7)</f>
        <v>0</v>
      </c>
      <c r="Q4" s="42">
        <f t="shared" ref="Q4" si="56">SUM(Q5:Q7)</f>
        <v>2.122699914015477</v>
      </c>
      <c r="R4" s="42">
        <f t="shared" ref="R4" si="57">SUM(R5:R7)</f>
        <v>2.8276870163370589</v>
      </c>
      <c r="S4" s="42">
        <f t="shared" ref="S4" si="58">SUM(S5:S7)</f>
        <v>1.3958727429062769</v>
      </c>
      <c r="T4" s="42">
        <f t="shared" ref="T4" si="59">SUM(T5:T7)</f>
        <v>2.004471195184867</v>
      </c>
      <c r="U4" s="42">
        <f t="shared" ref="U4" si="60">SUM(U5:U7)</f>
        <v>11.869045571797081</v>
      </c>
      <c r="V4" s="42">
        <f t="shared" ref="V4" si="61">SUM(V5:V7)</f>
        <v>5.4945829750644881</v>
      </c>
      <c r="W4" s="42">
        <f t="shared" ref="W4:X4" si="62">SUM(W5:W7)</f>
        <v>7.7287188306104895</v>
      </c>
      <c r="X4" s="42">
        <f t="shared" si="62"/>
        <v>6.9741186586414434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80.105073086844357</v>
      </c>
      <c r="G5" s="30">
        <v>71.598366294067063</v>
      </c>
      <c r="H5" s="30">
        <v>64.574634565778155</v>
      </c>
      <c r="I5" s="30">
        <v>67.413069647463459</v>
      </c>
      <c r="J5" s="30">
        <v>62.445743766122099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>
        <v>0</v>
      </c>
      <c r="W5" s="30">
        <v>0</v>
      </c>
      <c r="X5" s="30">
        <v>0</v>
      </c>
    </row>
    <row r="6" spans="1:24" ht="11.25" customHeight="1" x14ac:dyDescent="0.2">
      <c r="A6" s="39" t="s">
        <v>7</v>
      </c>
      <c r="B6" s="23" t="s">
        <v>8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2.122699914015477</v>
      </c>
      <c r="R6" s="30">
        <v>2.8276870163370589</v>
      </c>
      <c r="S6" s="30">
        <v>1.3958727429062769</v>
      </c>
      <c r="T6" s="30">
        <v>2.004471195184867</v>
      </c>
      <c r="U6" s="30">
        <v>11.869045571797081</v>
      </c>
      <c r="V6" s="30">
        <v>5.4945829750644881</v>
      </c>
      <c r="W6" s="30">
        <v>0.39647463456577808</v>
      </c>
      <c r="X6" s="30">
        <v>0</v>
      </c>
    </row>
    <row r="7" spans="1:24" ht="11.25" customHeight="1" x14ac:dyDescent="0.2">
      <c r="A7" s="39" t="s">
        <v>9</v>
      </c>
      <c r="B7" s="23" t="s">
        <v>10</v>
      </c>
      <c r="C7" s="30">
        <v>164.79346517626826</v>
      </c>
      <c r="D7" s="30">
        <v>137.45735167669818</v>
      </c>
      <c r="E7" s="30">
        <v>122.11177987962166</v>
      </c>
      <c r="F7" s="30">
        <v>35.721926053310398</v>
      </c>
      <c r="G7" s="30">
        <v>38.689423903697332</v>
      </c>
      <c r="H7" s="30">
        <v>31.60816852966466</v>
      </c>
      <c r="I7" s="30">
        <v>29.886930352536538</v>
      </c>
      <c r="J7" s="30">
        <v>14.802837489251932</v>
      </c>
      <c r="K7" s="30">
        <v>15.918314703353396</v>
      </c>
      <c r="L7" s="30">
        <v>6.749097162510747</v>
      </c>
      <c r="M7" s="30">
        <v>0</v>
      </c>
      <c r="N7" s="30">
        <v>2.304385210662081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7.3322441960447113</v>
      </c>
      <c r="X7" s="30">
        <v>6.9741186586414434</v>
      </c>
    </row>
    <row r="8" spans="1:24" ht="11.25" customHeight="1" x14ac:dyDescent="0.2">
      <c r="A8" s="40" t="s">
        <v>343</v>
      </c>
      <c r="B8" s="41" t="s">
        <v>344</v>
      </c>
      <c r="C8" s="42">
        <f t="shared" ref="C8" si="63">SUM(C9:C10)</f>
        <v>28.510920034393813</v>
      </c>
      <c r="D8" s="42">
        <f t="shared" ref="D8" si="64">SUM(D9:D10)</f>
        <v>19.93748925193465</v>
      </c>
      <c r="E8" s="42">
        <f t="shared" ref="E8" si="65">SUM(E9:E10)</f>
        <v>0.82029234737747192</v>
      </c>
      <c r="F8" s="42">
        <f t="shared" ref="F8" si="66">SUM(F9:F10)</f>
        <v>4.2296646603611343</v>
      </c>
      <c r="G8" s="42">
        <f t="shared" ref="G8" si="67">SUM(G9:G10)</f>
        <v>5.0390369733447979</v>
      </c>
      <c r="H8" s="42">
        <f t="shared" ref="H8" si="68">SUM(H9:H10)</f>
        <v>7.7374892519346519</v>
      </c>
      <c r="I8" s="42">
        <f t="shared" ref="I8" si="69">SUM(I9:I10)</f>
        <v>0.41006018916595011</v>
      </c>
      <c r="J8" s="42">
        <f t="shared" ref="J8" si="70">SUM(J9:J10)</f>
        <v>0.40008598452278582</v>
      </c>
      <c r="K8" s="42">
        <f t="shared" ref="K8" si="71">SUM(K9:K10)</f>
        <v>0.42682717110920038</v>
      </c>
      <c r="L8" s="42">
        <f t="shared" ref="L8" si="72">SUM(L9:L10)</f>
        <v>0.41582115219260529</v>
      </c>
      <c r="M8" s="42">
        <f t="shared" ref="M8" si="73">SUM(M9:M10)</f>
        <v>0</v>
      </c>
      <c r="N8" s="42">
        <f t="shared" ref="N8" si="74">SUM(N9:N10)</f>
        <v>0</v>
      </c>
      <c r="O8" s="42">
        <f t="shared" ref="O8" si="75">SUM(O9:O10)</f>
        <v>0</v>
      </c>
      <c r="P8" s="42">
        <f t="shared" ref="P8" si="76">SUM(P9:P10)</f>
        <v>0</v>
      </c>
      <c r="Q8" s="42">
        <f t="shared" ref="Q8" si="77">SUM(Q9:Q10)</f>
        <v>0</v>
      </c>
      <c r="R8" s="42">
        <f t="shared" ref="R8" si="78">SUM(R9:R10)</f>
        <v>0</v>
      </c>
      <c r="S8" s="42">
        <f t="shared" ref="S8" si="79">SUM(S9:S10)</f>
        <v>0</v>
      </c>
      <c r="T8" s="42">
        <f t="shared" ref="T8" si="80">SUM(T9:T10)</f>
        <v>3.869303525365434E-3</v>
      </c>
      <c r="U8" s="42">
        <f t="shared" ref="U8" si="81">SUM(U9:U10)</f>
        <v>0</v>
      </c>
      <c r="V8" s="42">
        <f t="shared" ref="V8" si="82">SUM(V9:V10)</f>
        <v>0</v>
      </c>
      <c r="W8" s="42">
        <f t="shared" ref="W8:X8" si="83">SUM(W9:W10)</f>
        <v>0</v>
      </c>
      <c r="X8" s="42">
        <f t="shared" si="83"/>
        <v>0</v>
      </c>
    </row>
    <row r="9" spans="1:24" ht="11.25" customHeight="1" x14ac:dyDescent="0.2">
      <c r="A9" s="39" t="s">
        <v>11</v>
      </c>
      <c r="B9" s="23" t="s">
        <v>12</v>
      </c>
      <c r="C9" s="30">
        <v>13.966895958727431</v>
      </c>
      <c r="D9" s="30">
        <v>8.1180567497850387</v>
      </c>
      <c r="E9" s="30">
        <v>0.82029234737747192</v>
      </c>
      <c r="F9" s="30">
        <v>0.43533963886500432</v>
      </c>
      <c r="G9" s="30">
        <v>0</v>
      </c>
      <c r="H9" s="30">
        <v>6.5931212381771278</v>
      </c>
      <c r="I9" s="30">
        <v>0.41006018916595011</v>
      </c>
      <c r="J9" s="30">
        <v>0.40008598452278582</v>
      </c>
      <c r="K9" s="30">
        <v>0.42682717110920038</v>
      </c>
      <c r="L9" s="30">
        <v>0.41582115219260529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14.54402407566638</v>
      </c>
      <c r="D10" s="30">
        <v>11.81943250214961</v>
      </c>
      <c r="E10" s="30">
        <v>0</v>
      </c>
      <c r="F10" s="30">
        <v>3.7943250214961299</v>
      </c>
      <c r="G10" s="30">
        <v>5.0390369733447979</v>
      </c>
      <c r="H10" s="30">
        <v>1.1443680137575241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3.869303525365434E-3</v>
      </c>
      <c r="U10" s="30">
        <v>0</v>
      </c>
      <c r="V10" s="30">
        <v>0</v>
      </c>
      <c r="W10" s="30">
        <v>0</v>
      </c>
      <c r="X10" s="30">
        <v>0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" si="84">SUM(C12:C16)</f>
        <v>0</v>
      </c>
      <c r="D11" s="42">
        <f t="shared" ref="D11" si="85">SUM(D12:D16)</f>
        <v>0</v>
      </c>
      <c r="E11" s="42">
        <f t="shared" ref="E11" si="86">SUM(E12:E16)</f>
        <v>0</v>
      </c>
      <c r="F11" s="42">
        <f t="shared" ref="F11" si="87">SUM(F12:F16)</f>
        <v>3.0524505588993982</v>
      </c>
      <c r="G11" s="42">
        <f t="shared" ref="G11" si="88">SUM(G12:G16)</f>
        <v>3.1098022355975918</v>
      </c>
      <c r="H11" s="42">
        <f t="shared" ref="H11" si="89">SUM(H12:H16)</f>
        <v>0.51349957007738611</v>
      </c>
      <c r="I11" s="42">
        <f t="shared" ref="I11" si="90">SUM(I12:I16)</f>
        <v>0.5493551160791057</v>
      </c>
      <c r="J11" s="42">
        <f t="shared" ref="J11" si="91">SUM(J12:J16)</f>
        <v>0.51779879621668101</v>
      </c>
      <c r="K11" s="42">
        <f t="shared" ref="K11" si="92">SUM(K12:K16)</f>
        <v>0.56741186586414438</v>
      </c>
      <c r="L11" s="42">
        <f t="shared" ref="L11" si="93">SUM(L12:L16)</f>
        <v>0</v>
      </c>
      <c r="M11" s="42">
        <f t="shared" ref="M11" si="94">SUM(M12:M16)</f>
        <v>0</v>
      </c>
      <c r="N11" s="42">
        <f t="shared" ref="N11" si="95">SUM(N12:N16)</f>
        <v>0</v>
      </c>
      <c r="O11" s="42">
        <f t="shared" ref="O11" si="96">SUM(O12:O16)</f>
        <v>0</v>
      </c>
      <c r="P11" s="42">
        <f t="shared" ref="P11" si="97">SUM(P12:P16)</f>
        <v>0</v>
      </c>
      <c r="Q11" s="42">
        <f t="shared" ref="Q11" si="98">SUM(Q12:Q16)</f>
        <v>0</v>
      </c>
      <c r="R11" s="42">
        <f t="shared" ref="R11" si="99">SUM(R12:R16)</f>
        <v>0</v>
      </c>
      <c r="S11" s="42">
        <f t="shared" ref="S11" si="100">SUM(S12:S16)</f>
        <v>0</v>
      </c>
      <c r="T11" s="42">
        <f t="shared" ref="T11" si="101">SUM(T12:T16)</f>
        <v>0</v>
      </c>
      <c r="U11" s="42">
        <f t="shared" ref="U11" si="102">SUM(U12:U16)</f>
        <v>0</v>
      </c>
      <c r="V11" s="42">
        <f t="shared" ref="V11" si="103">SUM(V12:V16)</f>
        <v>0</v>
      </c>
      <c r="W11" s="42">
        <f t="shared" ref="W11:X11" si="104">SUM(W12:W16)</f>
        <v>0</v>
      </c>
      <c r="X11" s="42">
        <f t="shared" si="104"/>
        <v>0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3.0524505588993982</v>
      </c>
      <c r="G12" s="30">
        <v>3.1098022355975918</v>
      </c>
      <c r="H12" s="30">
        <v>0.51349957007738611</v>
      </c>
      <c r="I12" s="30">
        <v>0.5493551160791057</v>
      </c>
      <c r="J12" s="30">
        <v>0.51779879621668101</v>
      </c>
      <c r="K12" s="30">
        <v>0.56741186586414438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</row>
    <row r="13" spans="1:24" ht="11.25" customHeight="1" x14ac:dyDescent="0.2">
      <c r="A13" s="39" t="s">
        <v>17</v>
      </c>
      <c r="B13" s="23" t="s">
        <v>18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" si="105">SUM(C18:C21)</f>
        <v>0</v>
      </c>
      <c r="D17" s="31">
        <f t="shared" ref="D17" si="106">SUM(D18:D21)</f>
        <v>0</v>
      </c>
      <c r="E17" s="31">
        <f t="shared" ref="E17" si="107">SUM(E18:E21)</f>
        <v>0</v>
      </c>
      <c r="F17" s="31">
        <f t="shared" ref="F17" si="108">SUM(F18:F21)</f>
        <v>0</v>
      </c>
      <c r="G17" s="31">
        <f t="shared" ref="G17" si="109">SUM(G18:G21)</f>
        <v>0</v>
      </c>
      <c r="H17" s="31">
        <f t="shared" ref="H17" si="110">SUM(H18:H21)</f>
        <v>0</v>
      </c>
      <c r="I17" s="31">
        <f t="shared" ref="I17" si="111">SUM(I18:I21)</f>
        <v>0</v>
      </c>
      <c r="J17" s="31">
        <f t="shared" ref="J17" si="112">SUM(J18:J21)</f>
        <v>0</v>
      </c>
      <c r="K17" s="31">
        <f t="shared" ref="K17" si="113">SUM(K18:K21)</f>
        <v>0</v>
      </c>
      <c r="L17" s="31">
        <f t="shared" ref="L17" si="114">SUM(L18:L21)</f>
        <v>0</v>
      </c>
      <c r="M17" s="31">
        <f t="shared" ref="M17" si="115">SUM(M18:M21)</f>
        <v>0</v>
      </c>
      <c r="N17" s="31">
        <f t="shared" ref="N17" si="116">SUM(N18:N21)</f>
        <v>0</v>
      </c>
      <c r="O17" s="31">
        <f t="shared" ref="O17" si="117">SUM(O18:O21)</f>
        <v>0</v>
      </c>
      <c r="P17" s="31">
        <f t="shared" ref="P17" si="118">SUM(P18:P21)</f>
        <v>0</v>
      </c>
      <c r="Q17" s="31">
        <f t="shared" ref="Q17" si="119">SUM(Q18:Q21)</f>
        <v>0</v>
      </c>
      <c r="R17" s="31">
        <f t="shared" ref="R17" si="120">SUM(R18:R21)</f>
        <v>0</v>
      </c>
      <c r="S17" s="31">
        <f t="shared" ref="S17" si="121">SUM(S18:S21)</f>
        <v>0</v>
      </c>
      <c r="T17" s="31">
        <f t="shared" ref="T17" si="122">SUM(T18:T21)</f>
        <v>0</v>
      </c>
      <c r="U17" s="31">
        <f t="shared" ref="U17" si="123">SUM(U18:U21)</f>
        <v>0</v>
      </c>
      <c r="V17" s="31">
        <f t="shared" ref="V17" si="124">SUM(V18:V21)</f>
        <v>0</v>
      </c>
      <c r="W17" s="31">
        <f t="shared" ref="W17:X17" si="125">SUM(W18:W21)</f>
        <v>0</v>
      </c>
      <c r="X17" s="31">
        <f t="shared" si="125"/>
        <v>0</v>
      </c>
    </row>
    <row r="18" spans="1:24" ht="11.25" customHeight="1" x14ac:dyDescent="0.2">
      <c r="A18" s="22" t="s">
        <v>27</v>
      </c>
      <c r="B18" s="23" t="s">
        <v>28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" si="126">SUM(C23:C24)</f>
        <v>0</v>
      </c>
      <c r="D22" s="31">
        <f t="shared" ref="D22" si="127">SUM(D23:D24)</f>
        <v>0</v>
      </c>
      <c r="E22" s="31">
        <f t="shared" ref="E22" si="128">SUM(E23:E24)</f>
        <v>0</v>
      </c>
      <c r="F22" s="31">
        <f t="shared" ref="F22" si="129">SUM(F23:F24)</f>
        <v>0</v>
      </c>
      <c r="G22" s="31">
        <f t="shared" ref="G22" si="130">SUM(G23:G24)</f>
        <v>0</v>
      </c>
      <c r="H22" s="31">
        <f t="shared" ref="H22" si="131">SUM(H23:H24)</f>
        <v>0</v>
      </c>
      <c r="I22" s="31">
        <f t="shared" ref="I22" si="132">SUM(I23:I24)</f>
        <v>0</v>
      </c>
      <c r="J22" s="31">
        <f t="shared" ref="J22" si="133">SUM(J23:J24)</f>
        <v>0</v>
      </c>
      <c r="K22" s="31">
        <f t="shared" ref="K22" si="134">SUM(K23:K24)</f>
        <v>0</v>
      </c>
      <c r="L22" s="31">
        <f t="shared" ref="L22" si="135">SUM(L23:L24)</f>
        <v>0</v>
      </c>
      <c r="M22" s="31">
        <f t="shared" ref="M22" si="136">SUM(M23:M24)</f>
        <v>0</v>
      </c>
      <c r="N22" s="31">
        <f t="shared" ref="N22" si="137">SUM(N23:N24)</f>
        <v>0</v>
      </c>
      <c r="O22" s="31">
        <f t="shared" ref="O22" si="138">SUM(O23:O24)</f>
        <v>0</v>
      </c>
      <c r="P22" s="31">
        <f t="shared" ref="P22" si="139">SUM(P23:P24)</f>
        <v>0</v>
      </c>
      <c r="Q22" s="31">
        <f t="shared" ref="Q22" si="140">SUM(Q23:Q24)</f>
        <v>0</v>
      </c>
      <c r="R22" s="31">
        <f t="shared" ref="R22" si="141">SUM(R23:R24)</f>
        <v>0</v>
      </c>
      <c r="S22" s="31">
        <f t="shared" ref="S22" si="142">SUM(S23:S24)</f>
        <v>0</v>
      </c>
      <c r="T22" s="31">
        <f t="shared" ref="T22" si="143">SUM(T23:T24)</f>
        <v>0</v>
      </c>
      <c r="U22" s="31">
        <f t="shared" ref="U22" si="144">SUM(U23:U24)</f>
        <v>0</v>
      </c>
      <c r="V22" s="31">
        <f t="shared" ref="V22" si="145">SUM(V23:V24)</f>
        <v>0</v>
      </c>
      <c r="W22" s="31">
        <f t="shared" ref="W22:X22" si="146">SUM(W23:W24)</f>
        <v>0</v>
      </c>
      <c r="X22" s="31">
        <f t="shared" si="146"/>
        <v>0</v>
      </c>
    </row>
    <row r="23" spans="1:24" ht="11.25" customHeight="1" x14ac:dyDescent="0.2">
      <c r="A23" s="22" t="s">
        <v>37</v>
      </c>
      <c r="B23" s="23" t="s">
        <v>38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47">SUM(C27,C33)</f>
        <v>6.7211521926053308</v>
      </c>
      <c r="D26" s="31">
        <f t="shared" ref="D26" si="148">SUM(D27,D33)</f>
        <v>5.7609630266552019</v>
      </c>
      <c r="E26" s="31">
        <f t="shared" ref="E26" si="149">SUM(E27,E33)</f>
        <v>3.8406706792777299</v>
      </c>
      <c r="F26" s="31">
        <f t="shared" ref="F26" si="150">SUM(F27,F33)</f>
        <v>4.6588134135855546</v>
      </c>
      <c r="G26" s="31">
        <f t="shared" ref="G26" si="151">SUM(G27,G33)</f>
        <v>2.7952708512467752</v>
      </c>
      <c r="H26" s="31">
        <f t="shared" ref="H26" si="152">SUM(H27,H33)</f>
        <v>2.7952708512467752</v>
      </c>
      <c r="I26" s="31">
        <f t="shared" ref="I26" si="153">SUM(I27,I33)</f>
        <v>2.7952708512467752</v>
      </c>
      <c r="J26" s="31">
        <f t="shared" ref="J26" si="154">SUM(J27,J33)</f>
        <v>5.5905417024935504</v>
      </c>
      <c r="K26" s="31">
        <f t="shared" ref="K26" si="155">SUM(K27,K33)</f>
        <v>0</v>
      </c>
      <c r="L26" s="31">
        <f t="shared" ref="L26" si="156">SUM(L27,L33)</f>
        <v>0</v>
      </c>
      <c r="M26" s="31">
        <f t="shared" ref="M26" si="157">SUM(M27,M33)</f>
        <v>0</v>
      </c>
      <c r="N26" s="31">
        <f t="shared" ref="N26" si="158">SUM(N27,N33)</f>
        <v>0</v>
      </c>
      <c r="O26" s="31">
        <f t="shared" ref="O26" si="159">SUM(O27,O33)</f>
        <v>0</v>
      </c>
      <c r="P26" s="31">
        <f t="shared" ref="P26" si="160">SUM(P27,P33)</f>
        <v>0</v>
      </c>
      <c r="Q26" s="31">
        <f t="shared" ref="Q26" si="161">SUM(Q27,Q33)</f>
        <v>0</v>
      </c>
      <c r="R26" s="31">
        <f t="shared" ref="R26" si="162">SUM(R27,R33)</f>
        <v>0</v>
      </c>
      <c r="S26" s="31">
        <f t="shared" ref="S26" si="163">SUM(S27,S33)</f>
        <v>0</v>
      </c>
      <c r="T26" s="31">
        <f t="shared" ref="T26" si="164">SUM(T27,T33)</f>
        <v>0</v>
      </c>
      <c r="U26" s="31">
        <f t="shared" ref="U26" si="165">SUM(U27,U33)</f>
        <v>0</v>
      </c>
      <c r="V26" s="31">
        <f t="shared" ref="V26" si="166">SUM(V27,V33)</f>
        <v>0</v>
      </c>
      <c r="W26" s="31">
        <f t="shared" ref="W26:X26" si="167">SUM(W27,W33)</f>
        <v>0</v>
      </c>
      <c r="X26" s="31">
        <f t="shared" si="167"/>
        <v>0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" si="168">SUM(C28:C32)</f>
        <v>0</v>
      </c>
      <c r="D27" s="42">
        <f t="shared" ref="D27" si="169">SUM(D28:D32)</f>
        <v>0</v>
      </c>
      <c r="E27" s="42">
        <f t="shared" ref="E27" si="170">SUM(E28:E32)</f>
        <v>0</v>
      </c>
      <c r="F27" s="42">
        <f t="shared" ref="F27" si="171">SUM(F28:F32)</f>
        <v>0</v>
      </c>
      <c r="G27" s="42">
        <f t="shared" ref="G27" si="172">SUM(G28:G32)</f>
        <v>0</v>
      </c>
      <c r="H27" s="42">
        <f t="shared" ref="H27" si="173">SUM(H28:H32)</f>
        <v>0</v>
      </c>
      <c r="I27" s="42">
        <f t="shared" ref="I27" si="174">SUM(I28:I32)</f>
        <v>0</v>
      </c>
      <c r="J27" s="42">
        <f t="shared" ref="J27" si="175">SUM(J28:J32)</f>
        <v>0</v>
      </c>
      <c r="K27" s="42">
        <f t="shared" ref="K27" si="176">SUM(K28:K32)</f>
        <v>0</v>
      </c>
      <c r="L27" s="42">
        <f t="shared" ref="L27" si="177">SUM(L28:L32)</f>
        <v>0</v>
      </c>
      <c r="M27" s="42">
        <f t="shared" ref="M27" si="178">SUM(M28:M32)</f>
        <v>0</v>
      </c>
      <c r="N27" s="42">
        <f t="shared" ref="N27" si="179">SUM(N28:N32)</f>
        <v>0</v>
      </c>
      <c r="O27" s="42">
        <f t="shared" ref="O27" si="180">SUM(O28:O32)</f>
        <v>0</v>
      </c>
      <c r="P27" s="42">
        <f t="shared" ref="P27" si="181">SUM(P28:P32)</f>
        <v>0</v>
      </c>
      <c r="Q27" s="42">
        <f t="shared" ref="Q27" si="182">SUM(Q28:Q32)</f>
        <v>0</v>
      </c>
      <c r="R27" s="42">
        <f t="shared" ref="R27" si="183">SUM(R28:R32)</f>
        <v>0</v>
      </c>
      <c r="S27" s="42">
        <f t="shared" ref="S27" si="184">SUM(S28:S32)</f>
        <v>0</v>
      </c>
      <c r="T27" s="42">
        <f t="shared" ref="T27" si="185">SUM(T28:T32)</f>
        <v>0</v>
      </c>
      <c r="U27" s="42">
        <f t="shared" ref="U27" si="186">SUM(U28:U32)</f>
        <v>0</v>
      </c>
      <c r="V27" s="42">
        <f t="shared" ref="V27" si="187">SUM(V28:V32)</f>
        <v>0</v>
      </c>
      <c r="W27" s="42">
        <f t="shared" ref="W27:X27" si="188">SUM(W28:W32)</f>
        <v>0</v>
      </c>
      <c r="X27" s="42">
        <f t="shared" si="188"/>
        <v>0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" si="189">SUM(C34:C50)</f>
        <v>6.7211521926053308</v>
      </c>
      <c r="D33" s="42">
        <f t="shared" ref="D33" si="190">SUM(D34:D50)</f>
        <v>5.7609630266552019</v>
      </c>
      <c r="E33" s="42">
        <f t="shared" ref="E33" si="191">SUM(E34:E50)</f>
        <v>3.8406706792777299</v>
      </c>
      <c r="F33" s="42">
        <f t="shared" ref="F33" si="192">SUM(F34:F50)</f>
        <v>4.6588134135855546</v>
      </c>
      <c r="G33" s="42">
        <f t="shared" ref="G33" si="193">SUM(G34:G50)</f>
        <v>2.7952708512467752</v>
      </c>
      <c r="H33" s="42">
        <f t="shared" ref="H33" si="194">SUM(H34:H50)</f>
        <v>2.7952708512467752</v>
      </c>
      <c r="I33" s="42">
        <f t="shared" ref="I33" si="195">SUM(I34:I50)</f>
        <v>2.7952708512467752</v>
      </c>
      <c r="J33" s="42">
        <f t="shared" ref="J33" si="196">SUM(J34:J50)</f>
        <v>5.5905417024935504</v>
      </c>
      <c r="K33" s="42">
        <f t="shared" ref="K33" si="197">SUM(K34:K50)</f>
        <v>0</v>
      </c>
      <c r="L33" s="42">
        <f t="shared" ref="L33" si="198">SUM(L34:L50)</f>
        <v>0</v>
      </c>
      <c r="M33" s="42">
        <f t="shared" ref="M33" si="199">SUM(M34:M50)</f>
        <v>0</v>
      </c>
      <c r="N33" s="42">
        <f t="shared" ref="N33" si="200">SUM(N34:N50)</f>
        <v>0</v>
      </c>
      <c r="O33" s="42">
        <f t="shared" ref="O33" si="201">SUM(O34:O50)</f>
        <v>0</v>
      </c>
      <c r="P33" s="42">
        <f t="shared" ref="P33" si="202">SUM(P34:P50)</f>
        <v>0</v>
      </c>
      <c r="Q33" s="42">
        <f t="shared" ref="Q33" si="203">SUM(Q34:Q50)</f>
        <v>0</v>
      </c>
      <c r="R33" s="42">
        <f t="shared" ref="R33" si="204">SUM(R34:R50)</f>
        <v>0</v>
      </c>
      <c r="S33" s="42">
        <f t="shared" ref="S33" si="205">SUM(S34:S50)</f>
        <v>0</v>
      </c>
      <c r="T33" s="42">
        <f t="shared" ref="T33" si="206">SUM(T34:T50)</f>
        <v>0</v>
      </c>
      <c r="U33" s="42">
        <f t="shared" ref="U33" si="207">SUM(U34:U50)</f>
        <v>0</v>
      </c>
      <c r="V33" s="42">
        <f t="shared" ref="V33" si="208">SUM(V34:V50)</f>
        <v>0</v>
      </c>
      <c r="W33" s="42">
        <f t="shared" ref="W33:X33" si="209">SUM(W34:W50)</f>
        <v>0</v>
      </c>
      <c r="X33" s="42">
        <f t="shared" si="209"/>
        <v>0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</row>
    <row r="37" spans="1:24" ht="11.25" customHeight="1" x14ac:dyDescent="0.2">
      <c r="A37" s="39" t="s">
        <v>61</v>
      </c>
      <c r="B37" s="23" t="s">
        <v>62</v>
      </c>
      <c r="C37" s="30">
        <v>0</v>
      </c>
      <c r="D37" s="30">
        <v>0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</row>
    <row r="41" spans="1:24" ht="11.25" customHeight="1" x14ac:dyDescent="0.2">
      <c r="A41" s="39" t="s">
        <v>69</v>
      </c>
      <c r="B41" s="23" t="s">
        <v>70</v>
      </c>
      <c r="C41" s="30">
        <v>0</v>
      </c>
      <c r="D41" s="30">
        <v>0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</row>
    <row r="42" spans="1:24" ht="11.25" customHeight="1" x14ac:dyDescent="0.2">
      <c r="A42" s="39" t="s">
        <v>71</v>
      </c>
      <c r="B42" s="23" t="s">
        <v>72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</row>
    <row r="44" spans="1:24" ht="11.25" customHeight="1" x14ac:dyDescent="0.2">
      <c r="A44" s="39" t="s">
        <v>75</v>
      </c>
      <c r="B44" s="23" t="s">
        <v>76</v>
      </c>
      <c r="C44" s="30">
        <v>0</v>
      </c>
      <c r="D44" s="30">
        <v>0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6.7211521926053308</v>
      </c>
      <c r="D47" s="30">
        <v>5.7609630266552019</v>
      </c>
      <c r="E47" s="30">
        <v>3.8406706792777299</v>
      </c>
      <c r="F47" s="30">
        <v>4.6588134135855546</v>
      </c>
      <c r="G47" s="30">
        <v>2.7952708512467752</v>
      </c>
      <c r="H47" s="30">
        <v>2.7952708512467752</v>
      </c>
      <c r="I47" s="30">
        <v>2.7952708512467752</v>
      </c>
      <c r="J47" s="30">
        <v>5.5905417024935504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</row>
    <row r="51" spans="1:24" ht="11.25" customHeight="1" x14ac:dyDescent="0.2">
      <c r="A51" s="24" t="s">
        <v>89</v>
      </c>
      <c r="B51" s="25" t="s">
        <v>90</v>
      </c>
      <c r="C51" s="31">
        <v>0</v>
      </c>
      <c r="D51" s="31">
        <v>0</v>
      </c>
      <c r="E51" s="31">
        <v>0</v>
      </c>
      <c r="F51" s="31">
        <v>0</v>
      </c>
      <c r="G51" s="31">
        <v>0</v>
      </c>
      <c r="H51" s="31">
        <v>0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" si="210">SUM(C53:C70)</f>
        <v>0</v>
      </c>
      <c r="D52" s="31">
        <f t="shared" ref="D52" si="211">SUM(D53:D70)</f>
        <v>0</v>
      </c>
      <c r="E52" s="31">
        <f t="shared" ref="E52" si="212">SUM(E53:E70)</f>
        <v>0</v>
      </c>
      <c r="F52" s="31">
        <f t="shared" ref="F52" si="213">SUM(F53:F70)</f>
        <v>0</v>
      </c>
      <c r="G52" s="31">
        <f t="shared" ref="G52" si="214">SUM(G53:G70)</f>
        <v>0</v>
      </c>
      <c r="H52" s="31">
        <f t="shared" ref="H52" si="215">SUM(H53:H70)</f>
        <v>0</v>
      </c>
      <c r="I52" s="31">
        <f t="shared" ref="I52" si="216">SUM(I53:I70)</f>
        <v>0</v>
      </c>
      <c r="J52" s="31">
        <f t="shared" ref="J52" si="217">SUM(J53:J70)</f>
        <v>0</v>
      </c>
      <c r="K52" s="31">
        <f t="shared" ref="K52" si="218">SUM(K53:K70)</f>
        <v>0</v>
      </c>
      <c r="L52" s="31">
        <f t="shared" ref="L52" si="219">SUM(L53:L70)</f>
        <v>0</v>
      </c>
      <c r="M52" s="31">
        <f t="shared" ref="M52" si="220">SUM(M53:M70)</f>
        <v>0</v>
      </c>
      <c r="N52" s="31">
        <f t="shared" ref="N52" si="221">SUM(N53:N70)</f>
        <v>0</v>
      </c>
      <c r="O52" s="31">
        <f t="shared" ref="O52" si="222">SUM(O53:O70)</f>
        <v>0</v>
      </c>
      <c r="P52" s="31">
        <f t="shared" ref="P52" si="223">SUM(P53:P70)</f>
        <v>0</v>
      </c>
      <c r="Q52" s="31">
        <f t="shared" ref="Q52" si="224">SUM(Q53:Q70)</f>
        <v>0</v>
      </c>
      <c r="R52" s="31">
        <f t="shared" ref="R52" si="225">SUM(R53:R70)</f>
        <v>0</v>
      </c>
      <c r="S52" s="31">
        <f t="shared" ref="S52" si="226">SUM(S53:S70)</f>
        <v>0</v>
      </c>
      <c r="T52" s="31">
        <f t="shared" ref="T52" si="227">SUM(T53:T70)</f>
        <v>0</v>
      </c>
      <c r="U52" s="31">
        <f t="shared" ref="U52" si="228">SUM(U53:U70)</f>
        <v>0</v>
      </c>
      <c r="V52" s="31">
        <f t="shared" ref="V52" si="229">SUM(V53:V70)</f>
        <v>0</v>
      </c>
      <c r="W52" s="31">
        <f t="shared" ref="W52:X52" si="230">SUM(W53:W70)</f>
        <v>0</v>
      </c>
      <c r="X52" s="31">
        <f t="shared" si="230"/>
        <v>0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</row>
    <row r="70" spans="1:24" ht="11.25" customHeight="1" x14ac:dyDescent="0.2">
      <c r="A70" s="22" t="s">
        <v>127</v>
      </c>
      <c r="B70" s="23" t="s">
        <v>128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" si="231">SUM(C72:C73)</f>
        <v>0</v>
      </c>
      <c r="D71" s="31">
        <f t="shared" ref="D71" si="232">SUM(D72:D73)</f>
        <v>0</v>
      </c>
      <c r="E71" s="31">
        <f t="shared" ref="E71" si="233">SUM(E72:E73)</f>
        <v>0</v>
      </c>
      <c r="F71" s="31">
        <f t="shared" ref="F71" si="234">SUM(F72:F73)</f>
        <v>0</v>
      </c>
      <c r="G71" s="31">
        <f t="shared" ref="G71" si="235">SUM(G72:G73)</f>
        <v>0</v>
      </c>
      <c r="H71" s="31">
        <f t="shared" ref="H71" si="236">SUM(H72:H73)</f>
        <v>0</v>
      </c>
      <c r="I71" s="31">
        <f t="shared" ref="I71" si="237">SUM(I72:I73)</f>
        <v>0</v>
      </c>
      <c r="J71" s="31">
        <f t="shared" ref="J71" si="238">SUM(J72:J73)</f>
        <v>0</v>
      </c>
      <c r="K71" s="31">
        <f t="shared" ref="K71" si="239">SUM(K72:K73)</f>
        <v>0</v>
      </c>
      <c r="L71" s="31">
        <f t="shared" ref="L71" si="240">SUM(L72:L73)</f>
        <v>0</v>
      </c>
      <c r="M71" s="31">
        <f t="shared" ref="M71" si="241">SUM(M72:M73)</f>
        <v>0</v>
      </c>
      <c r="N71" s="31">
        <f t="shared" ref="N71" si="242">SUM(N72:N73)</f>
        <v>0</v>
      </c>
      <c r="O71" s="31">
        <f t="shared" ref="O71" si="243">SUM(O72:O73)</f>
        <v>0</v>
      </c>
      <c r="P71" s="31">
        <f t="shared" ref="P71" si="244">SUM(P72:P73)</f>
        <v>0</v>
      </c>
      <c r="Q71" s="31">
        <f t="shared" ref="Q71" si="245">SUM(Q72:Q73)</f>
        <v>0</v>
      </c>
      <c r="R71" s="31">
        <f t="shared" ref="R71" si="246">SUM(R72:R73)</f>
        <v>0</v>
      </c>
      <c r="S71" s="31">
        <f t="shared" ref="S71" si="247">SUM(S72:S73)</f>
        <v>0</v>
      </c>
      <c r="T71" s="31">
        <f t="shared" ref="T71" si="248">SUM(T72:T73)</f>
        <v>0</v>
      </c>
      <c r="U71" s="31">
        <f t="shared" ref="U71" si="249">SUM(U72:U73)</f>
        <v>0</v>
      </c>
      <c r="V71" s="31">
        <f t="shared" ref="V71" si="250">SUM(V72:V73)</f>
        <v>0</v>
      </c>
      <c r="W71" s="31">
        <f t="shared" ref="W71:X71" si="251">SUM(W72:W73)</f>
        <v>0</v>
      </c>
      <c r="X71" s="31">
        <f t="shared" si="251"/>
        <v>0</v>
      </c>
    </row>
    <row r="72" spans="1:24" ht="11.25" customHeight="1" x14ac:dyDescent="0.2">
      <c r="A72" s="22" t="s">
        <v>131</v>
      </c>
      <c r="B72" s="23" t="s">
        <v>132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0</v>
      </c>
      <c r="D75" s="31">
        <v>0</v>
      </c>
      <c r="E75" s="31">
        <v>0</v>
      </c>
      <c r="F75" s="31">
        <v>0</v>
      </c>
      <c r="G75" s="31">
        <v>0</v>
      </c>
      <c r="H75" s="31">
        <v>0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</row>
    <row r="76" spans="1:24" ht="11.25" customHeight="1" x14ac:dyDescent="0.2">
      <c r="A76" s="26" t="s">
        <v>139</v>
      </c>
      <c r="B76" s="27" t="s">
        <v>140</v>
      </c>
      <c r="C76" s="32">
        <v>0</v>
      </c>
      <c r="D76" s="32">
        <v>0</v>
      </c>
      <c r="E76" s="32">
        <v>0</v>
      </c>
      <c r="F76" s="32">
        <v>0</v>
      </c>
      <c r="G76" s="32">
        <v>0</v>
      </c>
      <c r="H76" s="32">
        <v>0</v>
      </c>
      <c r="I76" s="32">
        <v>0</v>
      </c>
      <c r="J76" s="32">
        <v>0</v>
      </c>
      <c r="K76" s="32">
        <v>0</v>
      </c>
      <c r="L76" s="32">
        <v>0</v>
      </c>
      <c r="M76" s="32">
        <v>0</v>
      </c>
      <c r="N76" s="32">
        <v>0</v>
      </c>
      <c r="O76" s="32">
        <v>0</v>
      </c>
      <c r="P76" s="32">
        <v>0</v>
      </c>
      <c r="Q76" s="32">
        <v>0</v>
      </c>
      <c r="R76" s="32">
        <v>0</v>
      </c>
      <c r="S76" s="32">
        <v>0</v>
      </c>
      <c r="T76" s="32">
        <v>0</v>
      </c>
      <c r="U76" s="32">
        <v>0</v>
      </c>
      <c r="V76" s="32">
        <v>0</v>
      </c>
      <c r="W76" s="32">
        <v>0</v>
      </c>
      <c r="X76" s="32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161</v>
      </c>
      <c r="B1" s="7" t="s">
        <v>311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3660.7981083404979</v>
      </c>
      <c r="D2" s="28">
        <f t="shared" ref="D2" si="1">SUM(D3,D17,D22,D25,D26,D51,D52,D71,D74,D75,D76)</f>
        <v>3632.7288907996553</v>
      </c>
      <c r="E2" s="28">
        <f t="shared" ref="E2" si="2">SUM(E3,E17,E22,E25,E26,E51,E52,E71,E74,E75,E76)</f>
        <v>3609.5217540842641</v>
      </c>
      <c r="F2" s="28">
        <f t="shared" ref="F2" si="3">SUM(F3,F17,F22,F25,F26,F51,F52,F71,F74,F75,F76)</f>
        <v>3563.8126397248493</v>
      </c>
      <c r="G2" s="28">
        <f t="shared" ref="G2" si="4">SUM(G3,G17,G22,G25,G26,G51,G52,G71,G74,G75,G76)</f>
        <v>3485.1639724849529</v>
      </c>
      <c r="H2" s="28">
        <f t="shared" ref="H2" si="5">SUM(H3,H17,H22,H25,H26,H51,H52,H71,H74,H75,H76)</f>
        <v>3500.7943250214953</v>
      </c>
      <c r="I2" s="28">
        <f t="shared" ref="I2" si="6">SUM(I3,I17,I22,I25,I26,I51,I52,I71,I74,I75,I76)</f>
        <v>3896.818142734307</v>
      </c>
      <c r="J2" s="28">
        <f t="shared" ref="J2" si="7">SUM(J3,J17,J22,J25,J26,J51,J52,J71,J74,J75,J76)</f>
        <v>3818.9532244196039</v>
      </c>
      <c r="K2" s="28">
        <f t="shared" ref="K2" si="8">SUM(K3,K17,K22,K25,K26,K51,K52,K71,K74,K75,K76)</f>
        <v>3841.5293207222708</v>
      </c>
      <c r="L2" s="28">
        <f t="shared" ref="L2" si="9">SUM(L3,L17,L22,L25,L26,L51,L52,L71,L74,L75,L76)</f>
        <v>3710.0240756663798</v>
      </c>
      <c r="M2" s="28">
        <f t="shared" ref="M2" si="10">SUM(M3,M17,M22,M25,M26,M51,M52,M71,M74,M75,M76)</f>
        <v>3657.5503869303525</v>
      </c>
      <c r="N2" s="28">
        <f t="shared" ref="N2" si="11">SUM(N3,N17,N22,N25,N26,N51,N52,N71,N74,N75,N76)</f>
        <v>3916.1049011177984</v>
      </c>
      <c r="O2" s="28">
        <f t="shared" ref="O2" si="12">SUM(O3,O17,O22,O25,O26,O51,O52,O71,O74,O75,O76)</f>
        <v>3955.0653482373164</v>
      </c>
      <c r="P2" s="28">
        <f t="shared" ref="P2" si="13">SUM(P3,P17,P22,P25,P26,P51,P52,P71,P74,P75,P76)</f>
        <v>4127.0455717970763</v>
      </c>
      <c r="Q2" s="28">
        <f t="shared" ref="Q2" si="14">SUM(Q3,Q17,Q22,Q25,Q26,Q51,Q52,Q71,Q74,Q75,Q76)</f>
        <v>4271.8950128976776</v>
      </c>
      <c r="R2" s="28">
        <f t="shared" ref="R2" si="15">SUM(R3,R17,R22,R25,R26,R51,R52,R71,R74,R75,R76)</f>
        <v>4224.315649183146</v>
      </c>
      <c r="S2" s="28">
        <f t="shared" ref="S2" si="16">SUM(S3,S17,S22,S25,S26,S51,S52,S71,S74,S75,S76)</f>
        <v>3918.9955288048145</v>
      </c>
      <c r="T2" s="28">
        <f t="shared" ref="T2" si="17">SUM(T3,T17,T22,T25,T26,T51,T52,T71,T74,T75,T76)</f>
        <v>3807.0616509028378</v>
      </c>
      <c r="U2" s="28">
        <f t="shared" ref="U2" si="18">SUM(U3,U17,U22,U25,U26,U51,U52,U71,U74,U75,U76)</f>
        <v>4243.2005159071359</v>
      </c>
      <c r="V2" s="28">
        <f t="shared" ref="V2" si="19">SUM(V3,V17,V22,V25,V26,V51,V52,V71,V74,V75,V76)</f>
        <v>3823.9621668099735</v>
      </c>
      <c r="W2" s="28">
        <f t="shared" ref="W2:X2" si="20">SUM(W3,W17,W22,W25,W26,W51,W52,W71,W74,W75,W76)</f>
        <v>3445.5649183147029</v>
      </c>
      <c r="X2" s="28">
        <f t="shared" si="20"/>
        <v>3712.117282889079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21">SUM(C4,C8,C11)</f>
        <v>3397.0077386070502</v>
      </c>
      <c r="D3" s="29">
        <f t="shared" ref="D3" si="22">SUM(D4,D8,D11)</f>
        <v>3348.6854686156485</v>
      </c>
      <c r="E3" s="29">
        <f t="shared" ref="E3" si="23">SUM(E4,E8,E11)</f>
        <v>3343.1878761822863</v>
      </c>
      <c r="F3" s="29">
        <f t="shared" ref="F3" si="24">SUM(F4,F8,F11)</f>
        <v>3275.5739466895957</v>
      </c>
      <c r="G3" s="29">
        <f t="shared" ref="G3" si="25">SUM(G4,G8,G11)</f>
        <v>3299.6156491831471</v>
      </c>
      <c r="H3" s="29">
        <f t="shared" ref="H3" si="26">SUM(H4,H8,H11)</f>
        <v>3341.5717970765254</v>
      </c>
      <c r="I3" s="29">
        <f t="shared" ref="I3" si="27">SUM(I4,I8,I11)</f>
        <v>3706.6424763542555</v>
      </c>
      <c r="J3" s="29">
        <f t="shared" ref="J3" si="28">SUM(J4,J8,J11)</f>
        <v>3641.5489251934646</v>
      </c>
      <c r="K3" s="29">
        <f t="shared" ref="K3" si="29">SUM(K4,K8,K11)</f>
        <v>3652.9013757523653</v>
      </c>
      <c r="L3" s="29">
        <f t="shared" ref="L3" si="30">SUM(L4,L8,L11)</f>
        <v>3515.5097162510747</v>
      </c>
      <c r="M3" s="29">
        <f t="shared" ref="M3" si="31">SUM(M4,M8,M11)</f>
        <v>3454.2582115219261</v>
      </c>
      <c r="N3" s="29">
        <f t="shared" ref="N3" si="32">SUM(N4,N8,N11)</f>
        <v>3735.3165090283746</v>
      </c>
      <c r="O3" s="29">
        <f t="shared" ref="O3" si="33">SUM(O4,O8,O11)</f>
        <v>3792.488822012037</v>
      </c>
      <c r="P3" s="29">
        <f t="shared" ref="P3" si="34">SUM(P4,P8,P11)</f>
        <v>3935.1044711951849</v>
      </c>
      <c r="Q3" s="29">
        <f t="shared" ref="Q3" si="35">SUM(Q4,Q8,Q11)</f>
        <v>4101.7984522785891</v>
      </c>
      <c r="R3" s="29">
        <f t="shared" ref="R3" si="36">SUM(R4,R8,R11)</f>
        <v>4121.9695614789325</v>
      </c>
      <c r="S3" s="29">
        <f t="shared" ref="S3" si="37">SUM(S4,S8,S11)</f>
        <v>3792.666723989681</v>
      </c>
      <c r="T3" s="29">
        <f t="shared" ref="T3" si="38">SUM(T4,T8,T11)</f>
        <v>3696.4907136715392</v>
      </c>
      <c r="U3" s="29">
        <f t="shared" ref="U3" si="39">SUM(U4,U8,U11)</f>
        <v>4145.9713671539112</v>
      </c>
      <c r="V3" s="29">
        <f t="shared" ref="V3" si="40">SUM(V4,V8,V11)</f>
        <v>3742.4831470335334</v>
      </c>
      <c r="W3" s="29">
        <f t="shared" ref="W3:X3" si="41">SUM(W4,W8,W11)</f>
        <v>3356.0498710232155</v>
      </c>
      <c r="X3" s="29">
        <f t="shared" si="41"/>
        <v>3636.9201203783309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42">SUM(C5:C7)</f>
        <v>0</v>
      </c>
      <c r="D4" s="42">
        <f t="shared" ref="D4" si="43">SUM(D5:D7)</f>
        <v>0</v>
      </c>
      <c r="E4" s="42">
        <f t="shared" ref="E4" si="44">SUM(E5:E7)</f>
        <v>0</v>
      </c>
      <c r="F4" s="42">
        <f t="shared" ref="F4" si="45">SUM(F5:F7)</f>
        <v>0</v>
      </c>
      <c r="G4" s="42">
        <f t="shared" ref="G4" si="46">SUM(G5:G7)</f>
        <v>0</v>
      </c>
      <c r="H4" s="42">
        <f t="shared" ref="H4" si="47">SUM(H5:H7)</f>
        <v>0</v>
      </c>
      <c r="I4" s="42">
        <f t="shared" ref="I4" si="48">SUM(I5:I7)</f>
        <v>0</v>
      </c>
      <c r="J4" s="42">
        <f t="shared" ref="J4" si="49">SUM(J5:J7)</f>
        <v>98.628546861564914</v>
      </c>
      <c r="K4" s="42">
        <f t="shared" ref="K4" si="50">SUM(K5:K7)</f>
        <v>0</v>
      </c>
      <c r="L4" s="42">
        <f t="shared" ref="L4" si="51">SUM(L5:L7)</f>
        <v>30.856921754084262</v>
      </c>
      <c r="M4" s="42">
        <f t="shared" ref="M4" si="52">SUM(M5:M7)</f>
        <v>9.942648323301805</v>
      </c>
      <c r="N4" s="42">
        <f t="shared" ref="N4" si="53">SUM(N5:N7)</f>
        <v>2.675494411006019</v>
      </c>
      <c r="O4" s="42">
        <f t="shared" ref="O4" si="54">SUM(O5:O7)</f>
        <v>0</v>
      </c>
      <c r="P4" s="42">
        <f t="shared" ref="P4" si="55">SUM(P5:P7)</f>
        <v>0</v>
      </c>
      <c r="Q4" s="42">
        <f t="shared" ref="Q4" si="56">SUM(Q5:Q7)</f>
        <v>7.1002579535683568</v>
      </c>
      <c r="R4" s="42">
        <f t="shared" ref="R4" si="57">SUM(R5:R7)</f>
        <v>0</v>
      </c>
      <c r="S4" s="42">
        <f t="shared" ref="S4" si="58">SUM(S5:S7)</f>
        <v>0</v>
      </c>
      <c r="T4" s="42">
        <f t="shared" ref="T4" si="59">SUM(T5:T7)</f>
        <v>0</v>
      </c>
      <c r="U4" s="42">
        <f t="shared" ref="U4" si="60">SUM(U5:U7)</f>
        <v>0</v>
      </c>
      <c r="V4" s="42">
        <f t="shared" ref="V4" si="61">SUM(V5:V7)</f>
        <v>0</v>
      </c>
      <c r="W4" s="42">
        <f t="shared" ref="W4:X4" si="62">SUM(W5:W7)</f>
        <v>0</v>
      </c>
      <c r="X4" s="42">
        <f t="shared" si="62"/>
        <v>0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>
        <v>0</v>
      </c>
      <c r="W5" s="30">
        <v>0</v>
      </c>
      <c r="X5" s="30">
        <v>0</v>
      </c>
    </row>
    <row r="6" spans="1:24" ht="11.25" customHeight="1" x14ac:dyDescent="0.2">
      <c r="A6" s="39" t="s">
        <v>7</v>
      </c>
      <c r="B6" s="23" t="s">
        <v>8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</row>
    <row r="7" spans="1:24" ht="11.25" customHeight="1" x14ac:dyDescent="0.2">
      <c r="A7" s="39" t="s">
        <v>9</v>
      </c>
      <c r="B7" s="23" t="s">
        <v>10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98.628546861564914</v>
      </c>
      <c r="K7" s="30">
        <v>0</v>
      </c>
      <c r="L7" s="30">
        <v>30.856921754084262</v>
      </c>
      <c r="M7" s="30">
        <v>9.942648323301805</v>
      </c>
      <c r="N7" s="30">
        <v>2.675494411006019</v>
      </c>
      <c r="O7" s="30">
        <v>0</v>
      </c>
      <c r="P7" s="30">
        <v>0</v>
      </c>
      <c r="Q7" s="30">
        <v>7.1002579535683568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</row>
    <row r="8" spans="1:24" ht="11.25" customHeight="1" x14ac:dyDescent="0.2">
      <c r="A8" s="40" t="s">
        <v>343</v>
      </c>
      <c r="B8" s="41" t="s">
        <v>344</v>
      </c>
      <c r="C8" s="42">
        <f t="shared" ref="C8" si="63">SUM(C9:C10)</f>
        <v>3397.0077386070502</v>
      </c>
      <c r="D8" s="42">
        <f t="shared" ref="D8" si="64">SUM(D9:D10)</f>
        <v>3348.6854686156485</v>
      </c>
      <c r="E8" s="42">
        <f t="shared" ref="E8" si="65">SUM(E9:E10)</f>
        <v>3343.1878761822863</v>
      </c>
      <c r="F8" s="42">
        <f t="shared" ref="F8" si="66">SUM(F9:F10)</f>
        <v>3275.5739466895957</v>
      </c>
      <c r="G8" s="42">
        <f t="shared" ref="G8" si="67">SUM(G9:G10)</f>
        <v>3299.6156491831471</v>
      </c>
      <c r="H8" s="42">
        <f t="shared" ref="H8" si="68">SUM(H9:H10)</f>
        <v>3341.5717970765254</v>
      </c>
      <c r="I8" s="42">
        <f t="shared" ref="I8" si="69">SUM(I9:I10)</f>
        <v>3706.6424763542555</v>
      </c>
      <c r="J8" s="42">
        <f t="shared" ref="J8" si="70">SUM(J9:J10)</f>
        <v>3542.9203783318999</v>
      </c>
      <c r="K8" s="42">
        <f t="shared" ref="K8" si="71">SUM(K9:K10)</f>
        <v>3652.9013757523653</v>
      </c>
      <c r="L8" s="42">
        <f t="shared" ref="L8" si="72">SUM(L9:L10)</f>
        <v>3484.6527944969903</v>
      </c>
      <c r="M8" s="42">
        <f t="shared" ref="M8" si="73">SUM(M9:M10)</f>
        <v>3444.3155631986242</v>
      </c>
      <c r="N8" s="42">
        <f t="shared" ref="N8" si="74">SUM(N9:N10)</f>
        <v>3732.6410146173685</v>
      </c>
      <c r="O8" s="42">
        <f t="shared" ref="O8" si="75">SUM(O9:O10)</f>
        <v>3792.488822012037</v>
      </c>
      <c r="P8" s="42">
        <f t="shared" ref="P8" si="76">SUM(P9:P10)</f>
        <v>3935.1044711951849</v>
      </c>
      <c r="Q8" s="42">
        <f t="shared" ref="Q8" si="77">SUM(Q9:Q10)</f>
        <v>4094.6981943250212</v>
      </c>
      <c r="R8" s="42">
        <f t="shared" ref="R8" si="78">SUM(R9:R10)</f>
        <v>4121.9695614789325</v>
      </c>
      <c r="S8" s="42">
        <f t="shared" ref="S8" si="79">SUM(S9:S10)</f>
        <v>3792.666723989681</v>
      </c>
      <c r="T8" s="42">
        <f t="shared" ref="T8" si="80">SUM(T9:T10)</f>
        <v>3696.4907136715392</v>
      </c>
      <c r="U8" s="42">
        <f t="shared" ref="U8" si="81">SUM(U9:U10)</f>
        <v>4145.9713671539112</v>
      </c>
      <c r="V8" s="42">
        <f t="shared" ref="V8" si="82">SUM(V9:V10)</f>
        <v>3742.4831470335334</v>
      </c>
      <c r="W8" s="42">
        <f t="shared" ref="W8:X8" si="83">SUM(W9:W10)</f>
        <v>3356.0498710232155</v>
      </c>
      <c r="X8" s="42">
        <f t="shared" si="83"/>
        <v>3636.9201203783309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3397.0077386070502</v>
      </c>
      <c r="D10" s="30">
        <v>3348.6854686156485</v>
      </c>
      <c r="E10" s="30">
        <v>3343.1878761822863</v>
      </c>
      <c r="F10" s="30">
        <v>3275.5739466895957</v>
      </c>
      <c r="G10" s="30">
        <v>3299.6156491831471</v>
      </c>
      <c r="H10" s="30">
        <v>3341.5717970765254</v>
      </c>
      <c r="I10" s="30">
        <v>3706.6424763542555</v>
      </c>
      <c r="J10" s="30">
        <v>3542.9203783318999</v>
      </c>
      <c r="K10" s="30">
        <v>3652.9013757523653</v>
      </c>
      <c r="L10" s="30">
        <v>3484.6527944969903</v>
      </c>
      <c r="M10" s="30">
        <v>3444.3155631986242</v>
      </c>
      <c r="N10" s="30">
        <v>3732.6410146173685</v>
      </c>
      <c r="O10" s="30">
        <v>3792.488822012037</v>
      </c>
      <c r="P10" s="30">
        <v>3935.1044711951849</v>
      </c>
      <c r="Q10" s="30">
        <v>4094.6981943250212</v>
      </c>
      <c r="R10" s="30">
        <v>4121.9695614789325</v>
      </c>
      <c r="S10" s="30">
        <v>3792.666723989681</v>
      </c>
      <c r="T10" s="30">
        <v>3696.4907136715392</v>
      </c>
      <c r="U10" s="30">
        <v>4145.9713671539112</v>
      </c>
      <c r="V10" s="30">
        <v>3742.4831470335334</v>
      </c>
      <c r="W10" s="30">
        <v>3356.0498710232155</v>
      </c>
      <c r="X10" s="30">
        <v>3636.9201203783309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" si="84">SUM(C12:C16)</f>
        <v>0</v>
      </c>
      <c r="D11" s="42">
        <f t="shared" ref="D11" si="85">SUM(D12:D16)</f>
        <v>0</v>
      </c>
      <c r="E11" s="42">
        <f t="shared" ref="E11" si="86">SUM(E12:E16)</f>
        <v>0</v>
      </c>
      <c r="F11" s="42">
        <f t="shared" ref="F11" si="87">SUM(F12:F16)</f>
        <v>0</v>
      </c>
      <c r="G11" s="42">
        <f t="shared" ref="G11" si="88">SUM(G12:G16)</f>
        <v>0</v>
      </c>
      <c r="H11" s="42">
        <f t="shared" ref="H11" si="89">SUM(H12:H16)</f>
        <v>0</v>
      </c>
      <c r="I11" s="42">
        <f t="shared" ref="I11" si="90">SUM(I12:I16)</f>
        <v>0</v>
      </c>
      <c r="J11" s="42">
        <f t="shared" ref="J11" si="91">SUM(J12:J16)</f>
        <v>0</v>
      </c>
      <c r="K11" s="42">
        <f t="shared" ref="K11" si="92">SUM(K12:K16)</f>
        <v>0</v>
      </c>
      <c r="L11" s="42">
        <f t="shared" ref="L11" si="93">SUM(L12:L16)</f>
        <v>0</v>
      </c>
      <c r="M11" s="42">
        <f t="shared" ref="M11" si="94">SUM(M12:M16)</f>
        <v>0</v>
      </c>
      <c r="N11" s="42">
        <f t="shared" ref="N11" si="95">SUM(N12:N16)</f>
        <v>0</v>
      </c>
      <c r="O11" s="42">
        <f t="shared" ref="O11" si="96">SUM(O12:O16)</f>
        <v>0</v>
      </c>
      <c r="P11" s="42">
        <f t="shared" ref="P11" si="97">SUM(P12:P16)</f>
        <v>0</v>
      </c>
      <c r="Q11" s="42">
        <f t="shared" ref="Q11" si="98">SUM(Q12:Q16)</f>
        <v>0</v>
      </c>
      <c r="R11" s="42">
        <f t="shared" ref="R11" si="99">SUM(R12:R16)</f>
        <v>0</v>
      </c>
      <c r="S11" s="42">
        <f t="shared" ref="S11" si="100">SUM(S12:S16)</f>
        <v>0</v>
      </c>
      <c r="T11" s="42">
        <f t="shared" ref="T11" si="101">SUM(T12:T16)</f>
        <v>0</v>
      </c>
      <c r="U11" s="42">
        <f t="shared" ref="U11" si="102">SUM(U12:U16)</f>
        <v>0</v>
      </c>
      <c r="V11" s="42">
        <f t="shared" ref="V11" si="103">SUM(V12:V16)</f>
        <v>0</v>
      </c>
      <c r="W11" s="42">
        <f t="shared" ref="W11:X11" si="104">SUM(W12:W16)</f>
        <v>0</v>
      </c>
      <c r="X11" s="42">
        <f t="shared" si="104"/>
        <v>0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</row>
    <row r="13" spans="1:24" ht="11.25" customHeight="1" x14ac:dyDescent="0.2">
      <c r="A13" s="39" t="s">
        <v>17</v>
      </c>
      <c r="B13" s="23" t="s">
        <v>18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" si="105">SUM(C18:C21)</f>
        <v>0</v>
      </c>
      <c r="D17" s="31">
        <f t="shared" ref="D17" si="106">SUM(D18:D21)</f>
        <v>0</v>
      </c>
      <c r="E17" s="31">
        <f t="shared" ref="E17" si="107">SUM(E18:E21)</f>
        <v>0</v>
      </c>
      <c r="F17" s="31">
        <f t="shared" ref="F17" si="108">SUM(F18:F21)</f>
        <v>0</v>
      </c>
      <c r="G17" s="31">
        <f t="shared" ref="G17" si="109">SUM(G18:G21)</f>
        <v>0</v>
      </c>
      <c r="H17" s="31">
        <f t="shared" ref="H17" si="110">SUM(H18:H21)</f>
        <v>0</v>
      </c>
      <c r="I17" s="31">
        <f t="shared" ref="I17" si="111">SUM(I18:I21)</f>
        <v>0</v>
      </c>
      <c r="J17" s="31">
        <f t="shared" ref="J17" si="112">SUM(J18:J21)</f>
        <v>0</v>
      </c>
      <c r="K17" s="31">
        <f t="shared" ref="K17" si="113">SUM(K18:K21)</f>
        <v>0</v>
      </c>
      <c r="L17" s="31">
        <f t="shared" ref="L17" si="114">SUM(L18:L21)</f>
        <v>0</v>
      </c>
      <c r="M17" s="31">
        <f t="shared" ref="M17" si="115">SUM(M18:M21)</f>
        <v>0</v>
      </c>
      <c r="N17" s="31">
        <f t="shared" ref="N17" si="116">SUM(N18:N21)</f>
        <v>0</v>
      </c>
      <c r="O17" s="31">
        <f t="shared" ref="O17" si="117">SUM(O18:O21)</f>
        <v>0</v>
      </c>
      <c r="P17" s="31">
        <f t="shared" ref="P17" si="118">SUM(P18:P21)</f>
        <v>0</v>
      </c>
      <c r="Q17" s="31">
        <f t="shared" ref="Q17" si="119">SUM(Q18:Q21)</f>
        <v>0</v>
      </c>
      <c r="R17" s="31">
        <f t="shared" ref="R17" si="120">SUM(R18:R21)</f>
        <v>0</v>
      </c>
      <c r="S17" s="31">
        <f t="shared" ref="S17" si="121">SUM(S18:S21)</f>
        <v>0</v>
      </c>
      <c r="T17" s="31">
        <f t="shared" ref="T17" si="122">SUM(T18:T21)</f>
        <v>0</v>
      </c>
      <c r="U17" s="31">
        <f t="shared" ref="U17" si="123">SUM(U18:U21)</f>
        <v>0</v>
      </c>
      <c r="V17" s="31">
        <f t="shared" ref="V17" si="124">SUM(V18:V21)</f>
        <v>0</v>
      </c>
      <c r="W17" s="31">
        <f t="shared" ref="W17:X17" si="125">SUM(W18:W21)</f>
        <v>0</v>
      </c>
      <c r="X17" s="31">
        <f t="shared" si="125"/>
        <v>0</v>
      </c>
    </row>
    <row r="18" spans="1:24" ht="11.25" customHeight="1" x14ac:dyDescent="0.2">
      <c r="A18" s="22" t="s">
        <v>27</v>
      </c>
      <c r="B18" s="23" t="s">
        <v>28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" si="126">SUM(C23:C24)</f>
        <v>263.7903697334479</v>
      </c>
      <c r="D22" s="31">
        <f t="shared" ref="D22" si="127">SUM(D23:D24)</f>
        <v>284.04342218400694</v>
      </c>
      <c r="E22" s="31">
        <f t="shared" ref="E22" si="128">SUM(E23:E24)</f>
        <v>266.33387790197759</v>
      </c>
      <c r="F22" s="31">
        <f t="shared" ref="F22" si="129">SUM(F23:F24)</f>
        <v>288.23869303525368</v>
      </c>
      <c r="G22" s="31">
        <f t="shared" ref="G22" si="130">SUM(G23:G24)</f>
        <v>185.54832330180565</v>
      </c>
      <c r="H22" s="31">
        <f t="shared" ref="H22" si="131">SUM(H23:H24)</f>
        <v>159.22252794496987</v>
      </c>
      <c r="I22" s="31">
        <f t="shared" ref="I22" si="132">SUM(I23:I24)</f>
        <v>190.17566638005155</v>
      </c>
      <c r="J22" s="31">
        <f t="shared" ref="J22" si="133">SUM(J23:J24)</f>
        <v>177.4042992261393</v>
      </c>
      <c r="K22" s="31">
        <f t="shared" ref="K22" si="134">SUM(K23:K24)</f>
        <v>188.62794496990546</v>
      </c>
      <c r="L22" s="31">
        <f t="shared" ref="L22" si="135">SUM(L23:L24)</f>
        <v>194.51435941530517</v>
      </c>
      <c r="M22" s="31">
        <f t="shared" ref="M22" si="136">SUM(M23:M24)</f>
        <v>203.29217540842649</v>
      </c>
      <c r="N22" s="31">
        <f t="shared" ref="N22" si="137">SUM(N23:N24)</f>
        <v>180.78839208942387</v>
      </c>
      <c r="O22" s="31">
        <f t="shared" ref="O22" si="138">SUM(O23:O24)</f>
        <v>162.57652622527939</v>
      </c>
      <c r="P22" s="31">
        <f t="shared" ref="P22" si="139">SUM(P23:P24)</f>
        <v>191.94110060189166</v>
      </c>
      <c r="Q22" s="31">
        <f t="shared" ref="Q22" si="140">SUM(Q23:Q24)</f>
        <v>170.09656061908851</v>
      </c>
      <c r="R22" s="31">
        <f t="shared" ref="R22" si="141">SUM(R23:R24)</f>
        <v>102.34608770421325</v>
      </c>
      <c r="S22" s="31">
        <f t="shared" ref="S22" si="142">SUM(S23:S24)</f>
        <v>126.32880481513328</v>
      </c>
      <c r="T22" s="31">
        <f t="shared" ref="T22" si="143">SUM(T23:T24)</f>
        <v>110.57093723129837</v>
      </c>
      <c r="U22" s="31">
        <f t="shared" ref="U22" si="144">SUM(U23:U24)</f>
        <v>97.229148753224408</v>
      </c>
      <c r="V22" s="31">
        <f t="shared" ref="V22" si="145">SUM(V23:V24)</f>
        <v>81.479019776440225</v>
      </c>
      <c r="W22" s="31">
        <f t="shared" ref="W22:X22" si="146">SUM(W23:W24)</f>
        <v>89.515047291487519</v>
      </c>
      <c r="X22" s="31">
        <f t="shared" si="146"/>
        <v>75.197162510748072</v>
      </c>
    </row>
    <row r="23" spans="1:24" ht="11.25" customHeight="1" x14ac:dyDescent="0.2">
      <c r="A23" s="22" t="s">
        <v>37</v>
      </c>
      <c r="B23" s="23" t="s">
        <v>38</v>
      </c>
      <c r="C23" s="30">
        <v>263.7903697334479</v>
      </c>
      <c r="D23" s="30">
        <v>284.04342218400694</v>
      </c>
      <c r="E23" s="30">
        <v>266.33387790197759</v>
      </c>
      <c r="F23" s="30">
        <v>288.23869303525368</v>
      </c>
      <c r="G23" s="30">
        <v>185.54832330180565</v>
      </c>
      <c r="H23" s="30">
        <v>159.22252794496987</v>
      </c>
      <c r="I23" s="30">
        <v>190.17566638005155</v>
      </c>
      <c r="J23" s="30">
        <v>177.4042992261393</v>
      </c>
      <c r="K23" s="30">
        <v>188.62794496990546</v>
      </c>
      <c r="L23" s="30">
        <v>194.51435941530517</v>
      </c>
      <c r="M23" s="30">
        <v>203.29217540842649</v>
      </c>
      <c r="N23" s="30">
        <v>180.78839208942387</v>
      </c>
      <c r="O23" s="30">
        <v>162.57652622527939</v>
      </c>
      <c r="P23" s="30">
        <v>191.94110060189166</v>
      </c>
      <c r="Q23" s="30">
        <v>170.09656061908851</v>
      </c>
      <c r="R23" s="30">
        <v>102.34608770421325</v>
      </c>
      <c r="S23" s="30">
        <v>126.32880481513328</v>
      </c>
      <c r="T23" s="30">
        <v>110.57093723129837</v>
      </c>
      <c r="U23" s="30">
        <v>97.229148753224408</v>
      </c>
      <c r="V23" s="30">
        <v>81.479019776440225</v>
      </c>
      <c r="W23" s="30">
        <v>89.515047291487519</v>
      </c>
      <c r="X23" s="30">
        <v>75.197162510748072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47">SUM(C27,C33)</f>
        <v>0</v>
      </c>
      <c r="D26" s="31">
        <f t="shared" ref="D26" si="148">SUM(D27,D33)</f>
        <v>0</v>
      </c>
      <c r="E26" s="31">
        <f t="shared" ref="E26" si="149">SUM(E27,E33)</f>
        <v>0</v>
      </c>
      <c r="F26" s="31">
        <f t="shared" ref="F26" si="150">SUM(F27,F33)</f>
        <v>0</v>
      </c>
      <c r="G26" s="31">
        <f t="shared" ref="G26" si="151">SUM(G27,G33)</f>
        <v>0</v>
      </c>
      <c r="H26" s="31">
        <f t="shared" ref="H26" si="152">SUM(H27,H33)</f>
        <v>0</v>
      </c>
      <c r="I26" s="31">
        <f t="shared" ref="I26" si="153">SUM(I27,I33)</f>
        <v>0</v>
      </c>
      <c r="J26" s="31">
        <f t="shared" ref="J26" si="154">SUM(J27,J33)</f>
        <v>0</v>
      </c>
      <c r="K26" s="31">
        <f t="shared" ref="K26" si="155">SUM(K27,K33)</f>
        <v>0</v>
      </c>
      <c r="L26" s="31">
        <f t="shared" ref="L26" si="156">SUM(L27,L33)</f>
        <v>0</v>
      </c>
      <c r="M26" s="31">
        <f t="shared" ref="M26" si="157">SUM(M27,M33)</f>
        <v>0</v>
      </c>
      <c r="N26" s="31">
        <f t="shared" ref="N26" si="158">SUM(N27,N33)</f>
        <v>0</v>
      </c>
      <c r="O26" s="31">
        <f t="shared" ref="O26" si="159">SUM(O27,O33)</f>
        <v>0</v>
      </c>
      <c r="P26" s="31">
        <f t="shared" ref="P26" si="160">SUM(P27,P33)</f>
        <v>0</v>
      </c>
      <c r="Q26" s="31">
        <f t="shared" ref="Q26" si="161">SUM(Q27,Q33)</f>
        <v>0</v>
      </c>
      <c r="R26" s="31">
        <f t="shared" ref="R26" si="162">SUM(R27,R33)</f>
        <v>0</v>
      </c>
      <c r="S26" s="31">
        <f t="shared" ref="S26" si="163">SUM(S27,S33)</f>
        <v>0</v>
      </c>
      <c r="T26" s="31">
        <f t="shared" ref="T26" si="164">SUM(T27,T33)</f>
        <v>0</v>
      </c>
      <c r="U26" s="31">
        <f t="shared" ref="U26" si="165">SUM(U27,U33)</f>
        <v>0</v>
      </c>
      <c r="V26" s="31">
        <f t="shared" ref="V26" si="166">SUM(V27,V33)</f>
        <v>0</v>
      </c>
      <c r="W26" s="31">
        <f t="shared" ref="W26:X26" si="167">SUM(W27,W33)</f>
        <v>0</v>
      </c>
      <c r="X26" s="31">
        <f t="shared" si="167"/>
        <v>0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" si="168">SUM(C28:C32)</f>
        <v>0</v>
      </c>
      <c r="D27" s="42">
        <f t="shared" ref="D27" si="169">SUM(D28:D32)</f>
        <v>0</v>
      </c>
      <c r="E27" s="42">
        <f t="shared" ref="E27" si="170">SUM(E28:E32)</f>
        <v>0</v>
      </c>
      <c r="F27" s="42">
        <f t="shared" ref="F27" si="171">SUM(F28:F32)</f>
        <v>0</v>
      </c>
      <c r="G27" s="42">
        <f t="shared" ref="G27" si="172">SUM(G28:G32)</f>
        <v>0</v>
      </c>
      <c r="H27" s="42">
        <f t="shared" ref="H27" si="173">SUM(H28:H32)</f>
        <v>0</v>
      </c>
      <c r="I27" s="42">
        <f t="shared" ref="I27" si="174">SUM(I28:I32)</f>
        <v>0</v>
      </c>
      <c r="J27" s="42">
        <f t="shared" ref="J27" si="175">SUM(J28:J32)</f>
        <v>0</v>
      </c>
      <c r="K27" s="42">
        <f t="shared" ref="K27" si="176">SUM(K28:K32)</f>
        <v>0</v>
      </c>
      <c r="L27" s="42">
        <f t="shared" ref="L27" si="177">SUM(L28:L32)</f>
        <v>0</v>
      </c>
      <c r="M27" s="42">
        <f t="shared" ref="M27" si="178">SUM(M28:M32)</f>
        <v>0</v>
      </c>
      <c r="N27" s="42">
        <f t="shared" ref="N27" si="179">SUM(N28:N32)</f>
        <v>0</v>
      </c>
      <c r="O27" s="42">
        <f t="shared" ref="O27" si="180">SUM(O28:O32)</f>
        <v>0</v>
      </c>
      <c r="P27" s="42">
        <f t="shared" ref="P27" si="181">SUM(P28:P32)</f>
        <v>0</v>
      </c>
      <c r="Q27" s="42">
        <f t="shared" ref="Q27" si="182">SUM(Q28:Q32)</f>
        <v>0</v>
      </c>
      <c r="R27" s="42">
        <f t="shared" ref="R27" si="183">SUM(R28:R32)</f>
        <v>0</v>
      </c>
      <c r="S27" s="42">
        <f t="shared" ref="S27" si="184">SUM(S28:S32)</f>
        <v>0</v>
      </c>
      <c r="T27" s="42">
        <f t="shared" ref="T27" si="185">SUM(T28:T32)</f>
        <v>0</v>
      </c>
      <c r="U27" s="42">
        <f t="shared" ref="U27" si="186">SUM(U28:U32)</f>
        <v>0</v>
      </c>
      <c r="V27" s="42">
        <f t="shared" ref="V27" si="187">SUM(V28:V32)</f>
        <v>0</v>
      </c>
      <c r="W27" s="42">
        <f t="shared" ref="W27:X27" si="188">SUM(W28:W32)</f>
        <v>0</v>
      </c>
      <c r="X27" s="42">
        <f t="shared" si="188"/>
        <v>0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" si="189">SUM(C34:C50)</f>
        <v>0</v>
      </c>
      <c r="D33" s="42">
        <f t="shared" ref="D33" si="190">SUM(D34:D50)</f>
        <v>0</v>
      </c>
      <c r="E33" s="42">
        <f t="shared" ref="E33" si="191">SUM(E34:E50)</f>
        <v>0</v>
      </c>
      <c r="F33" s="42">
        <f t="shared" ref="F33" si="192">SUM(F34:F50)</f>
        <v>0</v>
      </c>
      <c r="G33" s="42">
        <f t="shared" ref="G33" si="193">SUM(G34:G50)</f>
        <v>0</v>
      </c>
      <c r="H33" s="42">
        <f t="shared" ref="H33" si="194">SUM(H34:H50)</f>
        <v>0</v>
      </c>
      <c r="I33" s="42">
        <f t="shared" ref="I33" si="195">SUM(I34:I50)</f>
        <v>0</v>
      </c>
      <c r="J33" s="42">
        <f t="shared" ref="J33" si="196">SUM(J34:J50)</f>
        <v>0</v>
      </c>
      <c r="K33" s="42">
        <f t="shared" ref="K33" si="197">SUM(K34:K50)</f>
        <v>0</v>
      </c>
      <c r="L33" s="42">
        <f t="shared" ref="L33" si="198">SUM(L34:L50)</f>
        <v>0</v>
      </c>
      <c r="M33" s="42">
        <f t="shared" ref="M33" si="199">SUM(M34:M50)</f>
        <v>0</v>
      </c>
      <c r="N33" s="42">
        <f t="shared" ref="N33" si="200">SUM(N34:N50)</f>
        <v>0</v>
      </c>
      <c r="O33" s="42">
        <f t="shared" ref="O33" si="201">SUM(O34:O50)</f>
        <v>0</v>
      </c>
      <c r="P33" s="42">
        <f t="shared" ref="P33" si="202">SUM(P34:P50)</f>
        <v>0</v>
      </c>
      <c r="Q33" s="42">
        <f t="shared" ref="Q33" si="203">SUM(Q34:Q50)</f>
        <v>0</v>
      </c>
      <c r="R33" s="42">
        <f t="shared" ref="R33" si="204">SUM(R34:R50)</f>
        <v>0</v>
      </c>
      <c r="S33" s="42">
        <f t="shared" ref="S33" si="205">SUM(S34:S50)</f>
        <v>0</v>
      </c>
      <c r="T33" s="42">
        <f t="shared" ref="T33" si="206">SUM(T34:T50)</f>
        <v>0</v>
      </c>
      <c r="U33" s="42">
        <f t="shared" ref="U33" si="207">SUM(U34:U50)</f>
        <v>0</v>
      </c>
      <c r="V33" s="42">
        <f t="shared" ref="V33" si="208">SUM(V34:V50)</f>
        <v>0</v>
      </c>
      <c r="W33" s="42">
        <f t="shared" ref="W33:X33" si="209">SUM(W34:W50)</f>
        <v>0</v>
      </c>
      <c r="X33" s="42">
        <f t="shared" si="209"/>
        <v>0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</row>
    <row r="37" spans="1:24" ht="11.25" customHeight="1" x14ac:dyDescent="0.2">
      <c r="A37" s="39" t="s">
        <v>61</v>
      </c>
      <c r="B37" s="23" t="s">
        <v>62</v>
      </c>
      <c r="C37" s="30">
        <v>0</v>
      </c>
      <c r="D37" s="30">
        <v>0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</row>
    <row r="41" spans="1:24" ht="11.25" customHeight="1" x14ac:dyDescent="0.2">
      <c r="A41" s="39" t="s">
        <v>69</v>
      </c>
      <c r="B41" s="23" t="s">
        <v>70</v>
      </c>
      <c r="C41" s="30">
        <v>0</v>
      </c>
      <c r="D41" s="30">
        <v>0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</row>
    <row r="42" spans="1:24" ht="11.25" customHeight="1" x14ac:dyDescent="0.2">
      <c r="A42" s="39" t="s">
        <v>71</v>
      </c>
      <c r="B42" s="23" t="s">
        <v>72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</row>
    <row r="44" spans="1:24" ht="11.25" customHeight="1" x14ac:dyDescent="0.2">
      <c r="A44" s="39" t="s">
        <v>75</v>
      </c>
      <c r="B44" s="23" t="s">
        <v>76</v>
      </c>
      <c r="C44" s="30">
        <v>0</v>
      </c>
      <c r="D44" s="30">
        <v>0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</row>
    <row r="51" spans="1:24" ht="11.25" customHeight="1" x14ac:dyDescent="0.2">
      <c r="A51" s="24" t="s">
        <v>89</v>
      </c>
      <c r="B51" s="25" t="s">
        <v>90</v>
      </c>
      <c r="C51" s="31">
        <v>0</v>
      </c>
      <c r="D51" s="31">
        <v>0</v>
      </c>
      <c r="E51" s="31">
        <v>0</v>
      </c>
      <c r="F51" s="31">
        <v>0</v>
      </c>
      <c r="G51" s="31">
        <v>0</v>
      </c>
      <c r="H51" s="31">
        <v>0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" si="210">SUM(C53:C70)</f>
        <v>0</v>
      </c>
      <c r="D52" s="31">
        <f t="shared" ref="D52" si="211">SUM(D53:D70)</f>
        <v>0</v>
      </c>
      <c r="E52" s="31">
        <f t="shared" ref="E52" si="212">SUM(E53:E70)</f>
        <v>0</v>
      </c>
      <c r="F52" s="31">
        <f t="shared" ref="F52" si="213">SUM(F53:F70)</f>
        <v>0</v>
      </c>
      <c r="G52" s="31">
        <f t="shared" ref="G52" si="214">SUM(G53:G70)</f>
        <v>0</v>
      </c>
      <c r="H52" s="31">
        <f t="shared" ref="H52" si="215">SUM(H53:H70)</f>
        <v>0</v>
      </c>
      <c r="I52" s="31">
        <f t="shared" ref="I52" si="216">SUM(I53:I70)</f>
        <v>0</v>
      </c>
      <c r="J52" s="31">
        <f t="shared" ref="J52" si="217">SUM(J53:J70)</f>
        <v>0</v>
      </c>
      <c r="K52" s="31">
        <f t="shared" ref="K52" si="218">SUM(K53:K70)</f>
        <v>0</v>
      </c>
      <c r="L52" s="31">
        <f t="shared" ref="L52" si="219">SUM(L53:L70)</f>
        <v>0</v>
      </c>
      <c r="M52" s="31">
        <f t="shared" ref="M52" si="220">SUM(M53:M70)</f>
        <v>0</v>
      </c>
      <c r="N52" s="31">
        <f t="shared" ref="N52" si="221">SUM(N53:N70)</f>
        <v>0</v>
      </c>
      <c r="O52" s="31">
        <f t="shared" ref="O52" si="222">SUM(O53:O70)</f>
        <v>0</v>
      </c>
      <c r="P52" s="31">
        <f t="shared" ref="P52" si="223">SUM(P53:P70)</f>
        <v>0</v>
      </c>
      <c r="Q52" s="31">
        <f t="shared" ref="Q52" si="224">SUM(Q53:Q70)</f>
        <v>0</v>
      </c>
      <c r="R52" s="31">
        <f t="shared" ref="R52" si="225">SUM(R53:R70)</f>
        <v>0</v>
      </c>
      <c r="S52" s="31">
        <f t="shared" ref="S52" si="226">SUM(S53:S70)</f>
        <v>0</v>
      </c>
      <c r="T52" s="31">
        <f t="shared" ref="T52" si="227">SUM(T53:T70)</f>
        <v>0</v>
      </c>
      <c r="U52" s="31">
        <f t="shared" ref="U52" si="228">SUM(U53:U70)</f>
        <v>0</v>
      </c>
      <c r="V52" s="31">
        <f t="shared" ref="V52" si="229">SUM(V53:V70)</f>
        <v>0</v>
      </c>
      <c r="W52" s="31">
        <f t="shared" ref="W52:X52" si="230">SUM(W53:W70)</f>
        <v>0</v>
      </c>
      <c r="X52" s="31">
        <f t="shared" si="230"/>
        <v>0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</row>
    <row r="70" spans="1:24" ht="11.25" customHeight="1" x14ac:dyDescent="0.2">
      <c r="A70" s="22" t="s">
        <v>127</v>
      </c>
      <c r="B70" s="23" t="s">
        <v>128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" si="231">SUM(C72:C73)</f>
        <v>0</v>
      </c>
      <c r="D71" s="31">
        <f t="shared" ref="D71" si="232">SUM(D72:D73)</f>
        <v>0</v>
      </c>
      <c r="E71" s="31">
        <f t="shared" ref="E71" si="233">SUM(E72:E73)</f>
        <v>0</v>
      </c>
      <c r="F71" s="31">
        <f t="shared" ref="F71" si="234">SUM(F72:F73)</f>
        <v>0</v>
      </c>
      <c r="G71" s="31">
        <f t="shared" ref="G71" si="235">SUM(G72:G73)</f>
        <v>0</v>
      </c>
      <c r="H71" s="31">
        <f t="shared" ref="H71" si="236">SUM(H72:H73)</f>
        <v>0</v>
      </c>
      <c r="I71" s="31">
        <f t="shared" ref="I71" si="237">SUM(I72:I73)</f>
        <v>0</v>
      </c>
      <c r="J71" s="31">
        <f t="shared" ref="J71" si="238">SUM(J72:J73)</f>
        <v>0</v>
      </c>
      <c r="K71" s="31">
        <f t="shared" ref="K71" si="239">SUM(K72:K73)</f>
        <v>0</v>
      </c>
      <c r="L71" s="31">
        <f t="shared" ref="L71" si="240">SUM(L72:L73)</f>
        <v>0</v>
      </c>
      <c r="M71" s="31">
        <f t="shared" ref="M71" si="241">SUM(M72:M73)</f>
        <v>0</v>
      </c>
      <c r="N71" s="31">
        <f t="shared" ref="N71" si="242">SUM(N72:N73)</f>
        <v>0</v>
      </c>
      <c r="O71" s="31">
        <f t="shared" ref="O71" si="243">SUM(O72:O73)</f>
        <v>0</v>
      </c>
      <c r="P71" s="31">
        <f t="shared" ref="P71" si="244">SUM(P72:P73)</f>
        <v>0</v>
      </c>
      <c r="Q71" s="31">
        <f t="shared" ref="Q71" si="245">SUM(Q72:Q73)</f>
        <v>0</v>
      </c>
      <c r="R71" s="31">
        <f t="shared" ref="R71" si="246">SUM(R72:R73)</f>
        <v>0</v>
      </c>
      <c r="S71" s="31">
        <f t="shared" ref="S71" si="247">SUM(S72:S73)</f>
        <v>0</v>
      </c>
      <c r="T71" s="31">
        <f t="shared" ref="T71" si="248">SUM(T72:T73)</f>
        <v>0</v>
      </c>
      <c r="U71" s="31">
        <f t="shared" ref="U71" si="249">SUM(U72:U73)</f>
        <v>0</v>
      </c>
      <c r="V71" s="31">
        <f t="shared" ref="V71" si="250">SUM(V72:V73)</f>
        <v>0</v>
      </c>
      <c r="W71" s="31">
        <f t="shared" ref="W71:X71" si="251">SUM(W72:W73)</f>
        <v>0</v>
      </c>
      <c r="X71" s="31">
        <f t="shared" si="251"/>
        <v>0</v>
      </c>
    </row>
    <row r="72" spans="1:24" ht="11.25" customHeight="1" x14ac:dyDescent="0.2">
      <c r="A72" s="22" t="s">
        <v>131</v>
      </c>
      <c r="B72" s="23" t="s">
        <v>132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0</v>
      </c>
      <c r="D75" s="31">
        <v>0</v>
      </c>
      <c r="E75" s="31">
        <v>0</v>
      </c>
      <c r="F75" s="31">
        <v>0</v>
      </c>
      <c r="G75" s="31">
        <v>0</v>
      </c>
      <c r="H75" s="31">
        <v>0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</row>
    <row r="76" spans="1:24" ht="11.25" customHeight="1" x14ac:dyDescent="0.2">
      <c r="A76" s="26" t="s">
        <v>139</v>
      </c>
      <c r="B76" s="27" t="s">
        <v>140</v>
      </c>
      <c r="C76" s="32">
        <v>0</v>
      </c>
      <c r="D76" s="32">
        <v>0</v>
      </c>
      <c r="E76" s="32">
        <v>0</v>
      </c>
      <c r="F76" s="32">
        <v>0</v>
      </c>
      <c r="G76" s="32">
        <v>0</v>
      </c>
      <c r="H76" s="32">
        <v>0</v>
      </c>
      <c r="I76" s="32">
        <v>0</v>
      </c>
      <c r="J76" s="32">
        <v>0</v>
      </c>
      <c r="K76" s="32">
        <v>0</v>
      </c>
      <c r="L76" s="32">
        <v>0</v>
      </c>
      <c r="M76" s="32">
        <v>0</v>
      </c>
      <c r="N76" s="32">
        <v>0</v>
      </c>
      <c r="O76" s="32">
        <v>0</v>
      </c>
      <c r="P76" s="32">
        <v>0</v>
      </c>
      <c r="Q76" s="32">
        <v>0</v>
      </c>
      <c r="R76" s="32">
        <v>0</v>
      </c>
      <c r="S76" s="32">
        <v>0</v>
      </c>
      <c r="T76" s="32">
        <v>0</v>
      </c>
      <c r="U76" s="32">
        <v>0</v>
      </c>
      <c r="V76" s="32">
        <v>0</v>
      </c>
      <c r="W76" s="32">
        <v>0</v>
      </c>
      <c r="X76" s="32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166</v>
      </c>
      <c r="B1" s="7" t="s">
        <v>310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577.79200343938078</v>
      </c>
      <c r="D2" s="28">
        <f t="shared" ref="D2" si="1">SUM(D3,D17,D22,D25,D26,D51,D52,D71,D74,D75,D76)</f>
        <v>627.55012897678421</v>
      </c>
      <c r="E2" s="28">
        <f t="shared" ref="E2" si="2">SUM(E3,E17,E22,E25,E26,E51,E52,E71,E74,E75,E76)</f>
        <v>663.16182287188303</v>
      </c>
      <c r="F2" s="28">
        <f t="shared" ref="F2" si="3">SUM(F3,F17,F22,F25,F26,F51,F52,F71,F74,F75,F76)</f>
        <v>702.96672398968178</v>
      </c>
      <c r="G2" s="28">
        <f t="shared" ref="G2" si="4">SUM(G3,G17,G22,G25,G26,G51,G52,G71,G74,G75,G76)</f>
        <v>714.95038693035247</v>
      </c>
      <c r="H2" s="28">
        <f t="shared" ref="H2" si="5">SUM(H3,H17,H22,H25,H26,H51,H52,H71,H74,H75,H76)</f>
        <v>724.2870163370593</v>
      </c>
      <c r="I2" s="28">
        <f t="shared" ref="I2" si="6">SUM(I3,I17,I22,I25,I26,I51,I52,I71,I74,I75,I76)</f>
        <v>758.81169389509876</v>
      </c>
      <c r="J2" s="28">
        <f t="shared" ref="J2" si="7">SUM(J3,J17,J22,J25,J26,J51,J52,J71,J74,J75,J76)</f>
        <v>771.91263972484944</v>
      </c>
      <c r="K2" s="28">
        <f t="shared" ref="K2" si="8">SUM(K3,K17,K22,K25,K26,K51,K52,K71,K74,K75,K76)</f>
        <v>814.30627687016329</v>
      </c>
      <c r="L2" s="28">
        <f t="shared" ref="L2" si="9">SUM(L3,L17,L22,L25,L26,L51,L52,L71,L74,L75,L76)</f>
        <v>885.94419604471193</v>
      </c>
      <c r="M2" s="28">
        <f t="shared" ref="M2" si="10">SUM(M3,M17,M22,M25,M26,M51,M52,M71,M74,M75,M76)</f>
        <v>994.11883061049014</v>
      </c>
      <c r="N2" s="28">
        <f t="shared" ref="N2" si="11">SUM(N3,N17,N22,N25,N26,N51,N52,N71,N74,N75,N76)</f>
        <v>1048.665520206363</v>
      </c>
      <c r="O2" s="28">
        <f t="shared" ref="O2" si="12">SUM(O3,O17,O22,O25,O26,O51,O52,O71,O74,O75,O76)</f>
        <v>1093.7250214961309</v>
      </c>
      <c r="P2" s="28">
        <f t="shared" ref="P2" si="13">SUM(P3,P17,P22,P25,P26,P51,P52,P71,P74,P75,P76)</f>
        <v>1120.1436801375751</v>
      </c>
      <c r="Q2" s="28">
        <f t="shared" ref="Q2" si="14">SUM(Q3,Q17,Q22,Q25,Q26,Q51,Q52,Q71,Q74,Q75,Q76)</f>
        <v>1271.808426483233</v>
      </c>
      <c r="R2" s="28">
        <f t="shared" ref="R2" si="15">SUM(R3,R17,R22,R25,R26,R51,R52,R71,R74,R75,R76)</f>
        <v>1486.9201203783321</v>
      </c>
      <c r="S2" s="28">
        <f t="shared" ref="S2" si="16">SUM(S3,S17,S22,S25,S26,S51,S52,S71,S74,S75,S76)</f>
        <v>1355.182803095443</v>
      </c>
      <c r="T2" s="28">
        <f t="shared" ref="T2" si="17">SUM(T3,T17,T22,T25,T26,T51,T52,T71,T74,T75,T76)</f>
        <v>1690.0103181427339</v>
      </c>
      <c r="U2" s="28">
        <f t="shared" ref="U2" si="18">SUM(U3,U17,U22,U25,U26,U51,U52,U71,U74,U75,U76)</f>
        <v>1826.1942390369729</v>
      </c>
      <c r="V2" s="28">
        <f t="shared" ref="V2" si="19">SUM(V3,V17,V22,V25,V26,V51,V52,V71,V74,V75,V76)</f>
        <v>1909.154256233878</v>
      </c>
      <c r="W2" s="28">
        <f t="shared" ref="W2:X2" si="20">SUM(W3,W17,W22,W25,W26,W51,W52,W71,W74,W75,W76)</f>
        <v>1852.7488392089419</v>
      </c>
      <c r="X2" s="28">
        <f t="shared" si="20"/>
        <v>1789.063972484953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21">SUM(C4,C8,C11)</f>
        <v>0</v>
      </c>
      <c r="D3" s="29">
        <f t="shared" ref="D3" si="22">SUM(D4,D8,D11)</f>
        <v>0</v>
      </c>
      <c r="E3" s="29">
        <f t="shared" ref="E3" si="23">SUM(E4,E8,E11)</f>
        <v>0</v>
      </c>
      <c r="F3" s="29">
        <f t="shared" ref="F3" si="24">SUM(F4,F8,F11)</f>
        <v>0</v>
      </c>
      <c r="G3" s="29">
        <f t="shared" ref="G3" si="25">SUM(G4,G8,G11)</f>
        <v>0</v>
      </c>
      <c r="H3" s="29">
        <f t="shared" ref="H3" si="26">SUM(H4,H8,H11)</f>
        <v>0</v>
      </c>
      <c r="I3" s="29">
        <f t="shared" ref="I3" si="27">SUM(I4,I8,I11)</f>
        <v>0</v>
      </c>
      <c r="J3" s="29">
        <f t="shared" ref="J3" si="28">SUM(J4,J8,J11)</f>
        <v>0</v>
      </c>
      <c r="K3" s="29">
        <f t="shared" ref="K3" si="29">SUM(K4,K8,K11)</f>
        <v>0</v>
      </c>
      <c r="L3" s="29">
        <f t="shared" ref="L3" si="30">SUM(L4,L8,L11)</f>
        <v>0</v>
      </c>
      <c r="M3" s="29">
        <f t="shared" ref="M3" si="31">SUM(M4,M8,M11)</f>
        <v>0</v>
      </c>
      <c r="N3" s="29">
        <f t="shared" ref="N3" si="32">SUM(N4,N8,N11)</f>
        <v>0</v>
      </c>
      <c r="O3" s="29">
        <f t="shared" ref="O3" si="33">SUM(O4,O8,O11)</f>
        <v>0</v>
      </c>
      <c r="P3" s="29">
        <f t="shared" ref="P3" si="34">SUM(P4,P8,P11)</f>
        <v>0</v>
      </c>
      <c r="Q3" s="29">
        <f t="shared" ref="Q3" si="35">SUM(Q4,Q8,Q11)</f>
        <v>0</v>
      </c>
      <c r="R3" s="29">
        <f t="shared" ref="R3" si="36">SUM(R4,R8,R11)</f>
        <v>0</v>
      </c>
      <c r="S3" s="29">
        <f t="shared" ref="S3" si="37">SUM(S4,S8,S11)</f>
        <v>0</v>
      </c>
      <c r="T3" s="29">
        <f t="shared" ref="T3" si="38">SUM(T4,T8,T11)</f>
        <v>0</v>
      </c>
      <c r="U3" s="29">
        <f t="shared" ref="U3" si="39">SUM(U4,U8,U11)</f>
        <v>0</v>
      </c>
      <c r="V3" s="29">
        <f t="shared" ref="V3" si="40">SUM(V4,V8,V11)</f>
        <v>0</v>
      </c>
      <c r="W3" s="29">
        <f t="shared" ref="W3:X3" si="41">SUM(W4,W8,W11)</f>
        <v>0</v>
      </c>
      <c r="X3" s="29">
        <f t="shared" si="41"/>
        <v>0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42">SUM(C5:C7)</f>
        <v>0</v>
      </c>
      <c r="D4" s="42">
        <f t="shared" ref="D4" si="43">SUM(D5:D7)</f>
        <v>0</v>
      </c>
      <c r="E4" s="42">
        <f t="shared" ref="E4" si="44">SUM(E5:E7)</f>
        <v>0</v>
      </c>
      <c r="F4" s="42">
        <f t="shared" ref="F4" si="45">SUM(F5:F7)</f>
        <v>0</v>
      </c>
      <c r="G4" s="42">
        <f t="shared" ref="G4" si="46">SUM(G5:G7)</f>
        <v>0</v>
      </c>
      <c r="H4" s="42">
        <f t="shared" ref="H4" si="47">SUM(H5:H7)</f>
        <v>0</v>
      </c>
      <c r="I4" s="42">
        <f t="shared" ref="I4" si="48">SUM(I5:I7)</f>
        <v>0</v>
      </c>
      <c r="J4" s="42">
        <f t="shared" ref="J4" si="49">SUM(J5:J7)</f>
        <v>0</v>
      </c>
      <c r="K4" s="42">
        <f t="shared" ref="K4" si="50">SUM(K5:K7)</f>
        <v>0</v>
      </c>
      <c r="L4" s="42">
        <f t="shared" ref="L4" si="51">SUM(L5:L7)</f>
        <v>0</v>
      </c>
      <c r="M4" s="42">
        <f t="shared" ref="M4" si="52">SUM(M5:M7)</f>
        <v>0</v>
      </c>
      <c r="N4" s="42">
        <f t="shared" ref="N4" si="53">SUM(N5:N7)</f>
        <v>0</v>
      </c>
      <c r="O4" s="42">
        <f t="shared" ref="O4" si="54">SUM(O5:O7)</f>
        <v>0</v>
      </c>
      <c r="P4" s="42">
        <f t="shared" ref="P4" si="55">SUM(P5:P7)</f>
        <v>0</v>
      </c>
      <c r="Q4" s="42">
        <f t="shared" ref="Q4" si="56">SUM(Q5:Q7)</f>
        <v>0</v>
      </c>
      <c r="R4" s="42">
        <f t="shared" ref="R4" si="57">SUM(R5:R7)</f>
        <v>0</v>
      </c>
      <c r="S4" s="42">
        <f t="shared" ref="S4" si="58">SUM(S5:S7)</f>
        <v>0</v>
      </c>
      <c r="T4" s="42">
        <f t="shared" ref="T4" si="59">SUM(T5:T7)</f>
        <v>0</v>
      </c>
      <c r="U4" s="42">
        <f t="shared" ref="U4" si="60">SUM(U5:U7)</f>
        <v>0</v>
      </c>
      <c r="V4" s="42">
        <f t="shared" ref="V4" si="61">SUM(V5:V7)</f>
        <v>0</v>
      </c>
      <c r="W4" s="42">
        <f t="shared" ref="W4:X4" si="62">SUM(W5:W7)</f>
        <v>0</v>
      </c>
      <c r="X4" s="42">
        <f t="shared" si="62"/>
        <v>0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>
        <v>0</v>
      </c>
      <c r="W5" s="30">
        <v>0</v>
      </c>
      <c r="X5" s="30">
        <v>0</v>
      </c>
    </row>
    <row r="6" spans="1:24" ht="11.25" customHeight="1" x14ac:dyDescent="0.2">
      <c r="A6" s="39" t="s">
        <v>7</v>
      </c>
      <c r="B6" s="23" t="s">
        <v>8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</row>
    <row r="7" spans="1:24" ht="11.25" customHeight="1" x14ac:dyDescent="0.2">
      <c r="A7" s="39" t="s">
        <v>9</v>
      </c>
      <c r="B7" s="23" t="s">
        <v>10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</row>
    <row r="8" spans="1:24" ht="11.25" customHeight="1" x14ac:dyDescent="0.2">
      <c r="A8" s="40" t="s">
        <v>343</v>
      </c>
      <c r="B8" s="41" t="s">
        <v>344</v>
      </c>
      <c r="C8" s="42">
        <f t="shared" ref="C8" si="63">SUM(C9:C10)</f>
        <v>0</v>
      </c>
      <c r="D8" s="42">
        <f t="shared" ref="D8" si="64">SUM(D9:D10)</f>
        <v>0</v>
      </c>
      <c r="E8" s="42">
        <f t="shared" ref="E8" si="65">SUM(E9:E10)</f>
        <v>0</v>
      </c>
      <c r="F8" s="42">
        <f t="shared" ref="F8" si="66">SUM(F9:F10)</f>
        <v>0</v>
      </c>
      <c r="G8" s="42">
        <f t="shared" ref="G8" si="67">SUM(G9:G10)</f>
        <v>0</v>
      </c>
      <c r="H8" s="42">
        <f t="shared" ref="H8" si="68">SUM(H9:H10)</f>
        <v>0</v>
      </c>
      <c r="I8" s="42">
        <f t="shared" ref="I8" si="69">SUM(I9:I10)</f>
        <v>0</v>
      </c>
      <c r="J8" s="42">
        <f t="shared" ref="J8" si="70">SUM(J9:J10)</f>
        <v>0</v>
      </c>
      <c r="K8" s="42">
        <f t="shared" ref="K8" si="71">SUM(K9:K10)</f>
        <v>0</v>
      </c>
      <c r="L8" s="42">
        <f t="shared" ref="L8" si="72">SUM(L9:L10)</f>
        <v>0</v>
      </c>
      <c r="M8" s="42">
        <f t="shared" ref="M8" si="73">SUM(M9:M10)</f>
        <v>0</v>
      </c>
      <c r="N8" s="42">
        <f t="shared" ref="N8" si="74">SUM(N9:N10)</f>
        <v>0</v>
      </c>
      <c r="O8" s="42">
        <f t="shared" ref="O8" si="75">SUM(O9:O10)</f>
        <v>0</v>
      </c>
      <c r="P8" s="42">
        <f t="shared" ref="P8" si="76">SUM(P9:P10)</f>
        <v>0</v>
      </c>
      <c r="Q8" s="42">
        <f t="shared" ref="Q8" si="77">SUM(Q9:Q10)</f>
        <v>0</v>
      </c>
      <c r="R8" s="42">
        <f t="shared" ref="R8" si="78">SUM(R9:R10)</f>
        <v>0</v>
      </c>
      <c r="S8" s="42">
        <f t="shared" ref="S8" si="79">SUM(S9:S10)</f>
        <v>0</v>
      </c>
      <c r="T8" s="42">
        <f t="shared" ref="T8" si="80">SUM(T9:T10)</f>
        <v>0</v>
      </c>
      <c r="U8" s="42">
        <f t="shared" ref="U8" si="81">SUM(U9:U10)</f>
        <v>0</v>
      </c>
      <c r="V8" s="42">
        <f t="shared" ref="V8" si="82">SUM(V9:V10)</f>
        <v>0</v>
      </c>
      <c r="W8" s="42">
        <f t="shared" ref="W8:X8" si="83">SUM(W9:W10)</f>
        <v>0</v>
      </c>
      <c r="X8" s="42">
        <f t="shared" si="83"/>
        <v>0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" si="84">SUM(C12:C16)</f>
        <v>0</v>
      </c>
      <c r="D11" s="42">
        <f t="shared" ref="D11" si="85">SUM(D12:D16)</f>
        <v>0</v>
      </c>
      <c r="E11" s="42">
        <f t="shared" ref="E11" si="86">SUM(E12:E16)</f>
        <v>0</v>
      </c>
      <c r="F11" s="42">
        <f t="shared" ref="F11" si="87">SUM(F12:F16)</f>
        <v>0</v>
      </c>
      <c r="G11" s="42">
        <f t="shared" ref="G11" si="88">SUM(G12:G16)</f>
        <v>0</v>
      </c>
      <c r="H11" s="42">
        <f t="shared" ref="H11" si="89">SUM(H12:H16)</f>
        <v>0</v>
      </c>
      <c r="I11" s="42">
        <f t="shared" ref="I11" si="90">SUM(I12:I16)</f>
        <v>0</v>
      </c>
      <c r="J11" s="42">
        <f t="shared" ref="J11" si="91">SUM(J12:J16)</f>
        <v>0</v>
      </c>
      <c r="K11" s="42">
        <f t="shared" ref="K11" si="92">SUM(K12:K16)</f>
        <v>0</v>
      </c>
      <c r="L11" s="42">
        <f t="shared" ref="L11" si="93">SUM(L12:L16)</f>
        <v>0</v>
      </c>
      <c r="M11" s="42">
        <f t="shared" ref="M11" si="94">SUM(M12:M16)</f>
        <v>0</v>
      </c>
      <c r="N11" s="42">
        <f t="shared" ref="N11" si="95">SUM(N12:N16)</f>
        <v>0</v>
      </c>
      <c r="O11" s="42">
        <f t="shared" ref="O11" si="96">SUM(O12:O16)</f>
        <v>0</v>
      </c>
      <c r="P11" s="42">
        <f t="shared" ref="P11" si="97">SUM(P12:P16)</f>
        <v>0</v>
      </c>
      <c r="Q11" s="42">
        <f t="shared" ref="Q11" si="98">SUM(Q12:Q16)</f>
        <v>0</v>
      </c>
      <c r="R11" s="42">
        <f t="shared" ref="R11" si="99">SUM(R12:R16)</f>
        <v>0</v>
      </c>
      <c r="S11" s="42">
        <f t="shared" ref="S11" si="100">SUM(S12:S16)</f>
        <v>0</v>
      </c>
      <c r="T11" s="42">
        <f t="shared" ref="T11" si="101">SUM(T12:T16)</f>
        <v>0</v>
      </c>
      <c r="U11" s="42">
        <f t="shared" ref="U11" si="102">SUM(U12:U16)</f>
        <v>0</v>
      </c>
      <c r="V11" s="42">
        <f t="shared" ref="V11" si="103">SUM(V12:V16)</f>
        <v>0</v>
      </c>
      <c r="W11" s="42">
        <f t="shared" ref="W11:X11" si="104">SUM(W12:W16)</f>
        <v>0</v>
      </c>
      <c r="X11" s="42">
        <f t="shared" si="104"/>
        <v>0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</row>
    <row r="13" spans="1:24" ht="11.25" customHeight="1" x14ac:dyDescent="0.2">
      <c r="A13" s="39" t="s">
        <v>17</v>
      </c>
      <c r="B13" s="23" t="s">
        <v>18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" si="105">SUM(C18:C21)</f>
        <v>0</v>
      </c>
      <c r="D17" s="31">
        <f t="shared" ref="D17" si="106">SUM(D18:D21)</f>
        <v>0</v>
      </c>
      <c r="E17" s="31">
        <f t="shared" ref="E17" si="107">SUM(E18:E21)</f>
        <v>0</v>
      </c>
      <c r="F17" s="31">
        <f t="shared" ref="F17" si="108">SUM(F18:F21)</f>
        <v>0</v>
      </c>
      <c r="G17" s="31">
        <f t="shared" ref="G17" si="109">SUM(G18:G21)</f>
        <v>0</v>
      </c>
      <c r="H17" s="31">
        <f t="shared" ref="H17" si="110">SUM(H18:H21)</f>
        <v>0</v>
      </c>
      <c r="I17" s="31">
        <f t="shared" ref="I17" si="111">SUM(I18:I21)</f>
        <v>0</v>
      </c>
      <c r="J17" s="31">
        <f t="shared" ref="J17" si="112">SUM(J18:J21)</f>
        <v>0</v>
      </c>
      <c r="K17" s="31">
        <f t="shared" ref="K17" si="113">SUM(K18:K21)</f>
        <v>0</v>
      </c>
      <c r="L17" s="31">
        <f t="shared" ref="L17" si="114">SUM(L18:L21)</f>
        <v>0</v>
      </c>
      <c r="M17" s="31">
        <f t="shared" ref="M17" si="115">SUM(M18:M21)</f>
        <v>0</v>
      </c>
      <c r="N17" s="31">
        <f t="shared" ref="N17" si="116">SUM(N18:N21)</f>
        <v>0</v>
      </c>
      <c r="O17" s="31">
        <f t="shared" ref="O17" si="117">SUM(O18:O21)</f>
        <v>0</v>
      </c>
      <c r="P17" s="31">
        <f t="shared" ref="P17" si="118">SUM(P18:P21)</f>
        <v>0</v>
      </c>
      <c r="Q17" s="31">
        <f t="shared" ref="Q17" si="119">SUM(Q18:Q21)</f>
        <v>0</v>
      </c>
      <c r="R17" s="31">
        <f t="shared" ref="R17" si="120">SUM(R18:R21)</f>
        <v>0</v>
      </c>
      <c r="S17" s="31">
        <f t="shared" ref="S17" si="121">SUM(S18:S21)</f>
        <v>0</v>
      </c>
      <c r="T17" s="31">
        <f t="shared" ref="T17" si="122">SUM(T18:T21)</f>
        <v>0</v>
      </c>
      <c r="U17" s="31">
        <f t="shared" ref="U17" si="123">SUM(U18:U21)</f>
        <v>0</v>
      </c>
      <c r="V17" s="31">
        <f t="shared" ref="V17" si="124">SUM(V18:V21)</f>
        <v>0</v>
      </c>
      <c r="W17" s="31">
        <f t="shared" ref="W17:X17" si="125">SUM(W18:W21)</f>
        <v>0</v>
      </c>
      <c r="X17" s="31">
        <f t="shared" si="125"/>
        <v>0</v>
      </c>
    </row>
    <row r="18" spans="1:24" ht="11.25" customHeight="1" x14ac:dyDescent="0.2">
      <c r="A18" s="22" t="s">
        <v>27</v>
      </c>
      <c r="B18" s="23" t="s">
        <v>28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" si="126">SUM(C23:C24)</f>
        <v>0</v>
      </c>
      <c r="D22" s="31">
        <f t="shared" ref="D22" si="127">SUM(D23:D24)</f>
        <v>0</v>
      </c>
      <c r="E22" s="31">
        <f t="shared" ref="E22" si="128">SUM(E23:E24)</f>
        <v>0</v>
      </c>
      <c r="F22" s="31">
        <f t="shared" ref="F22" si="129">SUM(F23:F24)</f>
        <v>0</v>
      </c>
      <c r="G22" s="31">
        <f t="shared" ref="G22" si="130">SUM(G23:G24)</f>
        <v>0</v>
      </c>
      <c r="H22" s="31">
        <f t="shared" ref="H22" si="131">SUM(H23:H24)</f>
        <v>0</v>
      </c>
      <c r="I22" s="31">
        <f t="shared" ref="I22" si="132">SUM(I23:I24)</f>
        <v>0</v>
      </c>
      <c r="J22" s="31">
        <f t="shared" ref="J22" si="133">SUM(J23:J24)</f>
        <v>0</v>
      </c>
      <c r="K22" s="31">
        <f t="shared" ref="K22" si="134">SUM(K23:K24)</f>
        <v>0</v>
      </c>
      <c r="L22" s="31">
        <f t="shared" ref="L22" si="135">SUM(L23:L24)</f>
        <v>0</v>
      </c>
      <c r="M22" s="31">
        <f t="shared" ref="M22" si="136">SUM(M23:M24)</f>
        <v>0</v>
      </c>
      <c r="N22" s="31">
        <f t="shared" ref="N22" si="137">SUM(N23:N24)</f>
        <v>0</v>
      </c>
      <c r="O22" s="31">
        <f t="shared" ref="O22" si="138">SUM(O23:O24)</f>
        <v>0</v>
      </c>
      <c r="P22" s="31">
        <f t="shared" ref="P22" si="139">SUM(P23:P24)</f>
        <v>0</v>
      </c>
      <c r="Q22" s="31">
        <f t="shared" ref="Q22" si="140">SUM(Q23:Q24)</f>
        <v>0</v>
      </c>
      <c r="R22" s="31">
        <f t="shared" ref="R22" si="141">SUM(R23:R24)</f>
        <v>0</v>
      </c>
      <c r="S22" s="31">
        <f t="shared" ref="S22" si="142">SUM(S23:S24)</f>
        <v>0</v>
      </c>
      <c r="T22" s="31">
        <f t="shared" ref="T22" si="143">SUM(T23:T24)</f>
        <v>0</v>
      </c>
      <c r="U22" s="31">
        <f t="shared" ref="U22" si="144">SUM(U23:U24)</f>
        <v>0</v>
      </c>
      <c r="V22" s="31">
        <f t="shared" ref="V22" si="145">SUM(V23:V24)</f>
        <v>0</v>
      </c>
      <c r="W22" s="31">
        <f t="shared" ref="W22:X22" si="146">SUM(W23:W24)</f>
        <v>0</v>
      </c>
      <c r="X22" s="31">
        <f t="shared" si="146"/>
        <v>0</v>
      </c>
    </row>
    <row r="23" spans="1:24" ht="11.25" customHeight="1" x14ac:dyDescent="0.2">
      <c r="A23" s="22" t="s">
        <v>37</v>
      </c>
      <c r="B23" s="23" t="s">
        <v>38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577.79200343938078</v>
      </c>
      <c r="D25" s="31">
        <v>627.55012897678421</v>
      </c>
      <c r="E25" s="31">
        <v>663.16182287188303</v>
      </c>
      <c r="F25" s="31">
        <v>702.96672398968178</v>
      </c>
      <c r="G25" s="31">
        <v>714.95038693035247</v>
      </c>
      <c r="H25" s="31">
        <v>724.2870163370593</v>
      </c>
      <c r="I25" s="31">
        <v>758.81169389509876</v>
      </c>
      <c r="J25" s="31">
        <v>771.91263972484944</v>
      </c>
      <c r="K25" s="31">
        <v>814.30627687016329</v>
      </c>
      <c r="L25" s="31">
        <v>885.94419604471193</v>
      </c>
      <c r="M25" s="31">
        <v>994.11883061049014</v>
      </c>
      <c r="N25" s="31">
        <v>1048.665520206363</v>
      </c>
      <c r="O25" s="31">
        <v>1093.7250214961309</v>
      </c>
      <c r="P25" s="31">
        <v>1120.1436801375751</v>
      </c>
      <c r="Q25" s="31">
        <v>1271.808426483233</v>
      </c>
      <c r="R25" s="31">
        <v>1486.9201203783321</v>
      </c>
      <c r="S25" s="31">
        <v>1355.182803095443</v>
      </c>
      <c r="T25" s="31">
        <v>1690.0103181427339</v>
      </c>
      <c r="U25" s="31">
        <v>1826.1942390369729</v>
      </c>
      <c r="V25" s="31">
        <v>1909.154256233878</v>
      </c>
      <c r="W25" s="31">
        <v>1852.7488392089419</v>
      </c>
      <c r="X25" s="31">
        <v>1789.063972484953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47">SUM(C27,C33)</f>
        <v>0</v>
      </c>
      <c r="D26" s="31">
        <f t="shared" ref="D26" si="148">SUM(D27,D33)</f>
        <v>0</v>
      </c>
      <c r="E26" s="31">
        <f t="shared" ref="E26" si="149">SUM(E27,E33)</f>
        <v>0</v>
      </c>
      <c r="F26" s="31">
        <f t="shared" ref="F26" si="150">SUM(F27,F33)</f>
        <v>0</v>
      </c>
      <c r="G26" s="31">
        <f t="shared" ref="G26" si="151">SUM(G27,G33)</f>
        <v>0</v>
      </c>
      <c r="H26" s="31">
        <f t="shared" ref="H26" si="152">SUM(H27,H33)</f>
        <v>0</v>
      </c>
      <c r="I26" s="31">
        <f t="shared" ref="I26" si="153">SUM(I27,I33)</f>
        <v>0</v>
      </c>
      <c r="J26" s="31">
        <f t="shared" ref="J26" si="154">SUM(J27,J33)</f>
        <v>0</v>
      </c>
      <c r="K26" s="31">
        <f t="shared" ref="K26" si="155">SUM(K27,K33)</f>
        <v>0</v>
      </c>
      <c r="L26" s="31">
        <f t="shared" ref="L26" si="156">SUM(L27,L33)</f>
        <v>0</v>
      </c>
      <c r="M26" s="31">
        <f t="shared" ref="M26" si="157">SUM(M27,M33)</f>
        <v>0</v>
      </c>
      <c r="N26" s="31">
        <f t="shared" ref="N26" si="158">SUM(N27,N33)</f>
        <v>0</v>
      </c>
      <c r="O26" s="31">
        <f t="shared" ref="O26" si="159">SUM(O27,O33)</f>
        <v>0</v>
      </c>
      <c r="P26" s="31">
        <f t="shared" ref="P26" si="160">SUM(P27,P33)</f>
        <v>0</v>
      </c>
      <c r="Q26" s="31">
        <f t="shared" ref="Q26" si="161">SUM(Q27,Q33)</f>
        <v>0</v>
      </c>
      <c r="R26" s="31">
        <f t="shared" ref="R26" si="162">SUM(R27,R33)</f>
        <v>0</v>
      </c>
      <c r="S26" s="31">
        <f t="shared" ref="S26" si="163">SUM(S27,S33)</f>
        <v>0</v>
      </c>
      <c r="T26" s="31">
        <f t="shared" ref="T26" si="164">SUM(T27,T33)</f>
        <v>0</v>
      </c>
      <c r="U26" s="31">
        <f t="shared" ref="U26" si="165">SUM(U27,U33)</f>
        <v>0</v>
      </c>
      <c r="V26" s="31">
        <f t="shared" ref="V26" si="166">SUM(V27,V33)</f>
        <v>0</v>
      </c>
      <c r="W26" s="31">
        <f t="shared" ref="W26:X26" si="167">SUM(W27,W33)</f>
        <v>0</v>
      </c>
      <c r="X26" s="31">
        <f t="shared" si="167"/>
        <v>0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" si="168">SUM(C28:C32)</f>
        <v>0</v>
      </c>
      <c r="D27" s="42">
        <f t="shared" ref="D27" si="169">SUM(D28:D32)</f>
        <v>0</v>
      </c>
      <c r="E27" s="42">
        <f t="shared" ref="E27" si="170">SUM(E28:E32)</f>
        <v>0</v>
      </c>
      <c r="F27" s="42">
        <f t="shared" ref="F27" si="171">SUM(F28:F32)</f>
        <v>0</v>
      </c>
      <c r="G27" s="42">
        <f t="shared" ref="G27" si="172">SUM(G28:G32)</f>
        <v>0</v>
      </c>
      <c r="H27" s="42">
        <f t="shared" ref="H27" si="173">SUM(H28:H32)</f>
        <v>0</v>
      </c>
      <c r="I27" s="42">
        <f t="shared" ref="I27" si="174">SUM(I28:I32)</f>
        <v>0</v>
      </c>
      <c r="J27" s="42">
        <f t="shared" ref="J27" si="175">SUM(J28:J32)</f>
        <v>0</v>
      </c>
      <c r="K27" s="42">
        <f t="shared" ref="K27" si="176">SUM(K28:K32)</f>
        <v>0</v>
      </c>
      <c r="L27" s="42">
        <f t="shared" ref="L27" si="177">SUM(L28:L32)</f>
        <v>0</v>
      </c>
      <c r="M27" s="42">
        <f t="shared" ref="M27" si="178">SUM(M28:M32)</f>
        <v>0</v>
      </c>
      <c r="N27" s="42">
        <f t="shared" ref="N27" si="179">SUM(N28:N32)</f>
        <v>0</v>
      </c>
      <c r="O27" s="42">
        <f t="shared" ref="O27" si="180">SUM(O28:O32)</f>
        <v>0</v>
      </c>
      <c r="P27" s="42">
        <f t="shared" ref="P27" si="181">SUM(P28:P32)</f>
        <v>0</v>
      </c>
      <c r="Q27" s="42">
        <f t="shared" ref="Q27" si="182">SUM(Q28:Q32)</f>
        <v>0</v>
      </c>
      <c r="R27" s="42">
        <f t="shared" ref="R27" si="183">SUM(R28:R32)</f>
        <v>0</v>
      </c>
      <c r="S27" s="42">
        <f t="shared" ref="S27" si="184">SUM(S28:S32)</f>
        <v>0</v>
      </c>
      <c r="T27" s="42">
        <f t="shared" ref="T27" si="185">SUM(T28:T32)</f>
        <v>0</v>
      </c>
      <c r="U27" s="42">
        <f t="shared" ref="U27" si="186">SUM(U28:U32)</f>
        <v>0</v>
      </c>
      <c r="V27" s="42">
        <f t="shared" ref="V27" si="187">SUM(V28:V32)</f>
        <v>0</v>
      </c>
      <c r="W27" s="42">
        <f t="shared" ref="W27:X27" si="188">SUM(W28:W32)</f>
        <v>0</v>
      </c>
      <c r="X27" s="42">
        <f t="shared" si="188"/>
        <v>0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" si="189">SUM(C34:C50)</f>
        <v>0</v>
      </c>
      <c r="D33" s="42">
        <f t="shared" ref="D33" si="190">SUM(D34:D50)</f>
        <v>0</v>
      </c>
      <c r="E33" s="42">
        <f t="shared" ref="E33" si="191">SUM(E34:E50)</f>
        <v>0</v>
      </c>
      <c r="F33" s="42">
        <f t="shared" ref="F33" si="192">SUM(F34:F50)</f>
        <v>0</v>
      </c>
      <c r="G33" s="42">
        <f t="shared" ref="G33" si="193">SUM(G34:G50)</f>
        <v>0</v>
      </c>
      <c r="H33" s="42">
        <f t="shared" ref="H33" si="194">SUM(H34:H50)</f>
        <v>0</v>
      </c>
      <c r="I33" s="42">
        <f t="shared" ref="I33" si="195">SUM(I34:I50)</f>
        <v>0</v>
      </c>
      <c r="J33" s="42">
        <f t="shared" ref="J33" si="196">SUM(J34:J50)</f>
        <v>0</v>
      </c>
      <c r="K33" s="42">
        <f t="shared" ref="K33" si="197">SUM(K34:K50)</f>
        <v>0</v>
      </c>
      <c r="L33" s="42">
        <f t="shared" ref="L33" si="198">SUM(L34:L50)</f>
        <v>0</v>
      </c>
      <c r="M33" s="42">
        <f t="shared" ref="M33" si="199">SUM(M34:M50)</f>
        <v>0</v>
      </c>
      <c r="N33" s="42">
        <f t="shared" ref="N33" si="200">SUM(N34:N50)</f>
        <v>0</v>
      </c>
      <c r="O33" s="42">
        <f t="shared" ref="O33" si="201">SUM(O34:O50)</f>
        <v>0</v>
      </c>
      <c r="P33" s="42">
        <f t="shared" ref="P33" si="202">SUM(P34:P50)</f>
        <v>0</v>
      </c>
      <c r="Q33" s="42">
        <f t="shared" ref="Q33" si="203">SUM(Q34:Q50)</f>
        <v>0</v>
      </c>
      <c r="R33" s="42">
        <f t="shared" ref="R33" si="204">SUM(R34:R50)</f>
        <v>0</v>
      </c>
      <c r="S33" s="42">
        <f t="shared" ref="S33" si="205">SUM(S34:S50)</f>
        <v>0</v>
      </c>
      <c r="T33" s="42">
        <f t="shared" ref="T33" si="206">SUM(T34:T50)</f>
        <v>0</v>
      </c>
      <c r="U33" s="42">
        <f t="shared" ref="U33" si="207">SUM(U34:U50)</f>
        <v>0</v>
      </c>
      <c r="V33" s="42">
        <f t="shared" ref="V33" si="208">SUM(V34:V50)</f>
        <v>0</v>
      </c>
      <c r="W33" s="42">
        <f t="shared" ref="W33:X33" si="209">SUM(W34:W50)</f>
        <v>0</v>
      </c>
      <c r="X33" s="42">
        <f t="shared" si="209"/>
        <v>0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</row>
    <row r="37" spans="1:24" ht="11.25" customHeight="1" x14ac:dyDescent="0.2">
      <c r="A37" s="39" t="s">
        <v>61</v>
      </c>
      <c r="B37" s="23" t="s">
        <v>62</v>
      </c>
      <c r="C37" s="30">
        <v>0</v>
      </c>
      <c r="D37" s="30">
        <v>0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</row>
    <row r="41" spans="1:24" ht="11.25" customHeight="1" x14ac:dyDescent="0.2">
      <c r="A41" s="39" t="s">
        <v>69</v>
      </c>
      <c r="B41" s="23" t="s">
        <v>70</v>
      </c>
      <c r="C41" s="30">
        <v>0</v>
      </c>
      <c r="D41" s="30">
        <v>0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</row>
    <row r="42" spans="1:24" ht="11.25" customHeight="1" x14ac:dyDescent="0.2">
      <c r="A42" s="39" t="s">
        <v>71</v>
      </c>
      <c r="B42" s="23" t="s">
        <v>72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</row>
    <row r="44" spans="1:24" ht="11.25" customHeight="1" x14ac:dyDescent="0.2">
      <c r="A44" s="39" t="s">
        <v>75</v>
      </c>
      <c r="B44" s="23" t="s">
        <v>76</v>
      </c>
      <c r="C44" s="30">
        <v>0</v>
      </c>
      <c r="D44" s="30">
        <v>0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</row>
    <row r="51" spans="1:24" ht="11.25" customHeight="1" x14ac:dyDescent="0.2">
      <c r="A51" s="24" t="s">
        <v>89</v>
      </c>
      <c r="B51" s="25" t="s">
        <v>90</v>
      </c>
      <c r="C51" s="31">
        <v>0</v>
      </c>
      <c r="D51" s="31">
        <v>0</v>
      </c>
      <c r="E51" s="31">
        <v>0</v>
      </c>
      <c r="F51" s="31">
        <v>0</v>
      </c>
      <c r="G51" s="31">
        <v>0</v>
      </c>
      <c r="H51" s="31">
        <v>0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" si="210">SUM(C53:C70)</f>
        <v>0</v>
      </c>
      <c r="D52" s="31">
        <f t="shared" ref="D52" si="211">SUM(D53:D70)</f>
        <v>0</v>
      </c>
      <c r="E52" s="31">
        <f t="shared" ref="E52" si="212">SUM(E53:E70)</f>
        <v>0</v>
      </c>
      <c r="F52" s="31">
        <f t="shared" ref="F52" si="213">SUM(F53:F70)</f>
        <v>0</v>
      </c>
      <c r="G52" s="31">
        <f t="shared" ref="G52" si="214">SUM(G53:G70)</f>
        <v>0</v>
      </c>
      <c r="H52" s="31">
        <f t="shared" ref="H52" si="215">SUM(H53:H70)</f>
        <v>0</v>
      </c>
      <c r="I52" s="31">
        <f t="shared" ref="I52" si="216">SUM(I53:I70)</f>
        <v>0</v>
      </c>
      <c r="J52" s="31">
        <f t="shared" ref="J52" si="217">SUM(J53:J70)</f>
        <v>0</v>
      </c>
      <c r="K52" s="31">
        <f t="shared" ref="K52" si="218">SUM(K53:K70)</f>
        <v>0</v>
      </c>
      <c r="L52" s="31">
        <f t="shared" ref="L52" si="219">SUM(L53:L70)</f>
        <v>0</v>
      </c>
      <c r="M52" s="31">
        <f t="shared" ref="M52" si="220">SUM(M53:M70)</f>
        <v>0</v>
      </c>
      <c r="N52" s="31">
        <f t="shared" ref="N52" si="221">SUM(N53:N70)</f>
        <v>0</v>
      </c>
      <c r="O52" s="31">
        <f t="shared" ref="O52" si="222">SUM(O53:O70)</f>
        <v>0</v>
      </c>
      <c r="P52" s="31">
        <f t="shared" ref="P52" si="223">SUM(P53:P70)</f>
        <v>0</v>
      </c>
      <c r="Q52" s="31">
        <f t="shared" ref="Q52" si="224">SUM(Q53:Q70)</f>
        <v>0</v>
      </c>
      <c r="R52" s="31">
        <f t="shared" ref="R52" si="225">SUM(R53:R70)</f>
        <v>0</v>
      </c>
      <c r="S52" s="31">
        <f t="shared" ref="S52" si="226">SUM(S53:S70)</f>
        <v>0</v>
      </c>
      <c r="T52" s="31">
        <f t="shared" ref="T52" si="227">SUM(T53:T70)</f>
        <v>0</v>
      </c>
      <c r="U52" s="31">
        <f t="shared" ref="U52" si="228">SUM(U53:U70)</f>
        <v>0</v>
      </c>
      <c r="V52" s="31">
        <f t="shared" ref="V52" si="229">SUM(V53:V70)</f>
        <v>0</v>
      </c>
      <c r="W52" s="31">
        <f t="shared" ref="W52:X52" si="230">SUM(W53:W70)</f>
        <v>0</v>
      </c>
      <c r="X52" s="31">
        <f t="shared" si="230"/>
        <v>0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</row>
    <row r="70" spans="1:24" ht="11.25" customHeight="1" x14ac:dyDescent="0.2">
      <c r="A70" s="22" t="s">
        <v>127</v>
      </c>
      <c r="B70" s="23" t="s">
        <v>128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" si="231">SUM(C72:C73)</f>
        <v>0</v>
      </c>
      <c r="D71" s="31">
        <f t="shared" ref="D71" si="232">SUM(D72:D73)</f>
        <v>0</v>
      </c>
      <c r="E71" s="31">
        <f t="shared" ref="E71" si="233">SUM(E72:E73)</f>
        <v>0</v>
      </c>
      <c r="F71" s="31">
        <f t="shared" ref="F71" si="234">SUM(F72:F73)</f>
        <v>0</v>
      </c>
      <c r="G71" s="31">
        <f t="shared" ref="G71" si="235">SUM(G72:G73)</f>
        <v>0</v>
      </c>
      <c r="H71" s="31">
        <f t="shared" ref="H71" si="236">SUM(H72:H73)</f>
        <v>0</v>
      </c>
      <c r="I71" s="31">
        <f t="shared" ref="I71" si="237">SUM(I72:I73)</f>
        <v>0</v>
      </c>
      <c r="J71" s="31">
        <f t="shared" ref="J71" si="238">SUM(J72:J73)</f>
        <v>0</v>
      </c>
      <c r="K71" s="31">
        <f t="shared" ref="K71" si="239">SUM(K72:K73)</f>
        <v>0</v>
      </c>
      <c r="L71" s="31">
        <f t="shared" ref="L71" si="240">SUM(L72:L73)</f>
        <v>0</v>
      </c>
      <c r="M71" s="31">
        <f t="shared" ref="M71" si="241">SUM(M72:M73)</f>
        <v>0</v>
      </c>
      <c r="N71" s="31">
        <f t="shared" ref="N71" si="242">SUM(N72:N73)</f>
        <v>0</v>
      </c>
      <c r="O71" s="31">
        <f t="shared" ref="O71" si="243">SUM(O72:O73)</f>
        <v>0</v>
      </c>
      <c r="P71" s="31">
        <f t="shared" ref="P71" si="244">SUM(P72:P73)</f>
        <v>0</v>
      </c>
      <c r="Q71" s="31">
        <f t="shared" ref="Q71" si="245">SUM(Q72:Q73)</f>
        <v>0</v>
      </c>
      <c r="R71" s="31">
        <f t="shared" ref="R71" si="246">SUM(R72:R73)</f>
        <v>0</v>
      </c>
      <c r="S71" s="31">
        <f t="shared" ref="S71" si="247">SUM(S72:S73)</f>
        <v>0</v>
      </c>
      <c r="T71" s="31">
        <f t="shared" ref="T71" si="248">SUM(T72:T73)</f>
        <v>0</v>
      </c>
      <c r="U71" s="31">
        <f t="shared" ref="U71" si="249">SUM(U72:U73)</f>
        <v>0</v>
      </c>
      <c r="V71" s="31">
        <f t="shared" ref="V71" si="250">SUM(V72:V73)</f>
        <v>0</v>
      </c>
      <c r="W71" s="31">
        <f t="shared" ref="W71:X71" si="251">SUM(W72:W73)</f>
        <v>0</v>
      </c>
      <c r="X71" s="31">
        <f t="shared" si="251"/>
        <v>0</v>
      </c>
    </row>
    <row r="72" spans="1:24" ht="11.25" customHeight="1" x14ac:dyDescent="0.2">
      <c r="A72" s="22" t="s">
        <v>131</v>
      </c>
      <c r="B72" s="23" t="s">
        <v>132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0</v>
      </c>
      <c r="D75" s="31">
        <v>0</v>
      </c>
      <c r="E75" s="31">
        <v>0</v>
      </c>
      <c r="F75" s="31">
        <v>0</v>
      </c>
      <c r="G75" s="31">
        <v>0</v>
      </c>
      <c r="H75" s="31">
        <v>0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</row>
    <row r="76" spans="1:24" ht="11.25" customHeight="1" x14ac:dyDescent="0.2">
      <c r="A76" s="26" t="s">
        <v>139</v>
      </c>
      <c r="B76" s="27" t="s">
        <v>140</v>
      </c>
      <c r="C76" s="32">
        <v>0</v>
      </c>
      <c r="D76" s="32">
        <v>0</v>
      </c>
      <c r="E76" s="32">
        <v>0</v>
      </c>
      <c r="F76" s="32">
        <v>0</v>
      </c>
      <c r="G76" s="32">
        <v>0</v>
      </c>
      <c r="H76" s="32">
        <v>0</v>
      </c>
      <c r="I76" s="32">
        <v>0</v>
      </c>
      <c r="J76" s="32">
        <v>0</v>
      </c>
      <c r="K76" s="32">
        <v>0</v>
      </c>
      <c r="L76" s="32">
        <v>0</v>
      </c>
      <c r="M76" s="32">
        <v>0</v>
      </c>
      <c r="N76" s="32">
        <v>0</v>
      </c>
      <c r="O76" s="32">
        <v>0</v>
      </c>
      <c r="P76" s="32">
        <v>0</v>
      </c>
      <c r="Q76" s="32">
        <v>0</v>
      </c>
      <c r="R76" s="32">
        <v>0</v>
      </c>
      <c r="S76" s="32">
        <v>0</v>
      </c>
      <c r="T76" s="32">
        <v>0</v>
      </c>
      <c r="U76" s="32">
        <v>0</v>
      </c>
      <c r="V76" s="32">
        <v>0</v>
      </c>
      <c r="W76" s="32">
        <v>0</v>
      </c>
      <c r="X76" s="32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218</v>
      </c>
      <c r="B1" s="7" t="s">
        <v>309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13.112639724849529</v>
      </c>
      <c r="D2" s="28">
        <f t="shared" ref="D2" si="1">SUM(D3,D17,D22,D25,D26,D51,D52,D71,D74,D75,D76)</f>
        <v>11.51238177128117</v>
      </c>
      <c r="E2" s="28">
        <f t="shared" ref="E2" si="2">SUM(E3,E17,E22,E25,E26,E51,E52,E71,E74,E75,E76)</f>
        <v>9.8882201203783318</v>
      </c>
      <c r="F2" s="28">
        <f t="shared" ref="F2" si="3">SUM(F3,F17,F22,F25,F26,F51,F52,F71,F74,F75,F76)</f>
        <v>7.5475494411006014</v>
      </c>
      <c r="G2" s="28">
        <f t="shared" ref="G2" si="4">SUM(G3,G17,G22,G25,G26,G51,G52,G71,G74,G75,G76)</f>
        <v>10.41367153912296</v>
      </c>
      <c r="H2" s="28">
        <f t="shared" ref="H2" si="5">SUM(H3,H17,H22,H25,H26,H51,H52,H71,H74,H75,H76)</f>
        <v>10.65253654342218</v>
      </c>
      <c r="I2" s="28">
        <f t="shared" ref="I2" si="6">SUM(I3,I17,I22,I25,I26,I51,I52,I71,I74,I75,I76)</f>
        <v>51.649183147033526</v>
      </c>
      <c r="J2" s="28">
        <f t="shared" ref="J2" si="7">SUM(J3,J17,J22,J25,J26,J51,J52,J71,J74,J75,J76)</f>
        <v>76.888134135855552</v>
      </c>
      <c r="K2" s="28">
        <f t="shared" ref="K2" si="8">SUM(K3,K17,K22,K25,K26,K51,K52,K71,K74,K75,K76)</f>
        <v>121.72502149613075</v>
      </c>
      <c r="L2" s="28">
        <f t="shared" ref="L2" si="9">SUM(L3,L17,L22,L25,L26,L51,L52,L71,L74,L75,L76)</f>
        <v>117.1920894239037</v>
      </c>
      <c r="M2" s="28">
        <f t="shared" ref="M2" si="10">SUM(M3,M17,M22,M25,M26,M51,M52,M71,M74,M75,M76)</f>
        <v>101.0760963026655</v>
      </c>
      <c r="N2" s="28">
        <f t="shared" ref="N2" si="11">SUM(N3,N17,N22,N25,N26,N51,N52,N71,N74,N75,N76)</f>
        <v>115.17205503009457</v>
      </c>
      <c r="O2" s="28">
        <f t="shared" ref="O2" si="12">SUM(O3,O17,O22,O25,O26,O51,O52,O71,O74,O75,O76)</f>
        <v>216.54720550300942</v>
      </c>
      <c r="P2" s="28">
        <f t="shared" ref="P2" si="13">SUM(P3,P17,P22,P25,P26,P51,P52,P71,P74,P75,P76)</f>
        <v>188.01255374032678</v>
      </c>
      <c r="Q2" s="28">
        <f t="shared" ref="Q2" si="14">SUM(Q3,Q17,Q22,Q25,Q26,Q51,Q52,Q71,Q74,Q75,Q76)</f>
        <v>239.06405846947541</v>
      </c>
      <c r="R2" s="28">
        <f t="shared" ref="R2" si="15">SUM(R3,R17,R22,R25,R26,R51,R52,R71,R74,R75,R76)</f>
        <v>132.17609630266551</v>
      </c>
      <c r="S2" s="28">
        <f t="shared" ref="S2" si="16">SUM(S3,S17,S22,S25,S26,S51,S52,S71,S74,S75,S76)</f>
        <v>200.24127257093721</v>
      </c>
      <c r="T2" s="28">
        <f t="shared" ref="T2" si="17">SUM(T3,T17,T22,T25,T26,T51,T52,T71,T74,T75,T76)</f>
        <v>293.22639724849523</v>
      </c>
      <c r="U2" s="28">
        <f t="shared" ref="U2" si="18">SUM(U3,U17,U22,U25,U26,U51,U52,U71,U74,U75,U76)</f>
        <v>385.63645743766125</v>
      </c>
      <c r="V2" s="28">
        <f t="shared" ref="V2" si="19">SUM(V3,V17,V22,V25,V26,V51,V52,V71,V74,V75,V76)</f>
        <v>546.01083404987094</v>
      </c>
      <c r="W2" s="28">
        <f t="shared" ref="W2:X2" si="20">SUM(W3,W17,W22,W25,W26,W51,W52,W71,W74,W75,W76)</f>
        <v>858.48177128116947</v>
      </c>
      <c r="X2" s="28">
        <f t="shared" si="20"/>
        <v>2097.721582115219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21">SUM(C4,C8,C11)</f>
        <v>0</v>
      </c>
      <c r="D3" s="29">
        <f t="shared" ref="D3" si="22">SUM(D4,D8,D11)</f>
        <v>0</v>
      </c>
      <c r="E3" s="29">
        <f t="shared" ref="E3" si="23">SUM(E4,E8,E11)</f>
        <v>0</v>
      </c>
      <c r="F3" s="29">
        <f t="shared" ref="F3" si="24">SUM(F4,F8,F11)</f>
        <v>0</v>
      </c>
      <c r="G3" s="29">
        <f t="shared" ref="G3" si="25">SUM(G4,G8,G11)</f>
        <v>0</v>
      </c>
      <c r="H3" s="29">
        <f t="shared" ref="H3" si="26">SUM(H4,H8,H11)</f>
        <v>0</v>
      </c>
      <c r="I3" s="29">
        <f t="shared" ref="I3" si="27">SUM(I4,I8,I11)</f>
        <v>0</v>
      </c>
      <c r="J3" s="29">
        <f t="shared" ref="J3" si="28">SUM(J4,J8,J11)</f>
        <v>0</v>
      </c>
      <c r="K3" s="29">
        <f t="shared" ref="K3" si="29">SUM(K4,K8,K11)</f>
        <v>0</v>
      </c>
      <c r="L3" s="29">
        <f t="shared" ref="L3" si="30">SUM(L4,L8,L11)</f>
        <v>0</v>
      </c>
      <c r="M3" s="29">
        <f t="shared" ref="M3" si="31">SUM(M4,M8,M11)</f>
        <v>0</v>
      </c>
      <c r="N3" s="29">
        <f t="shared" ref="N3" si="32">SUM(N4,N8,N11)</f>
        <v>0</v>
      </c>
      <c r="O3" s="29">
        <f t="shared" ref="O3" si="33">SUM(O4,O8,O11)</f>
        <v>0</v>
      </c>
      <c r="P3" s="29">
        <f t="shared" ref="P3" si="34">SUM(P4,P8,P11)</f>
        <v>0</v>
      </c>
      <c r="Q3" s="29">
        <f t="shared" ref="Q3" si="35">SUM(Q4,Q8,Q11)</f>
        <v>0</v>
      </c>
      <c r="R3" s="29">
        <f t="shared" ref="R3" si="36">SUM(R4,R8,R11)</f>
        <v>0</v>
      </c>
      <c r="S3" s="29">
        <f t="shared" ref="S3" si="37">SUM(S4,S8,S11)</f>
        <v>0</v>
      </c>
      <c r="T3" s="29">
        <f t="shared" ref="T3" si="38">SUM(T4,T8,T11)</f>
        <v>0</v>
      </c>
      <c r="U3" s="29">
        <f t="shared" ref="U3" si="39">SUM(U4,U8,U11)</f>
        <v>0</v>
      </c>
      <c r="V3" s="29">
        <f t="shared" ref="V3" si="40">SUM(V4,V8,V11)</f>
        <v>0</v>
      </c>
      <c r="W3" s="29">
        <f t="shared" ref="W3:X3" si="41">SUM(W4,W8,W11)</f>
        <v>0</v>
      </c>
      <c r="X3" s="29">
        <f t="shared" si="41"/>
        <v>0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42">SUM(C5:C7)</f>
        <v>0</v>
      </c>
      <c r="D4" s="42">
        <f t="shared" ref="D4" si="43">SUM(D5:D7)</f>
        <v>0</v>
      </c>
      <c r="E4" s="42">
        <f t="shared" ref="E4" si="44">SUM(E5:E7)</f>
        <v>0</v>
      </c>
      <c r="F4" s="42">
        <f t="shared" ref="F4" si="45">SUM(F5:F7)</f>
        <v>0</v>
      </c>
      <c r="G4" s="42">
        <f t="shared" ref="G4" si="46">SUM(G5:G7)</f>
        <v>0</v>
      </c>
      <c r="H4" s="42">
        <f t="shared" ref="H4" si="47">SUM(H5:H7)</f>
        <v>0</v>
      </c>
      <c r="I4" s="42">
        <f t="shared" ref="I4" si="48">SUM(I5:I7)</f>
        <v>0</v>
      </c>
      <c r="J4" s="42">
        <f t="shared" ref="J4" si="49">SUM(J5:J7)</f>
        <v>0</v>
      </c>
      <c r="K4" s="42">
        <f t="shared" ref="K4" si="50">SUM(K5:K7)</f>
        <v>0</v>
      </c>
      <c r="L4" s="42">
        <f t="shared" ref="L4" si="51">SUM(L5:L7)</f>
        <v>0</v>
      </c>
      <c r="M4" s="42">
        <f t="shared" ref="M4" si="52">SUM(M5:M7)</f>
        <v>0</v>
      </c>
      <c r="N4" s="42">
        <f t="shared" ref="N4" si="53">SUM(N5:N7)</f>
        <v>0</v>
      </c>
      <c r="O4" s="42">
        <f t="shared" ref="O4" si="54">SUM(O5:O7)</f>
        <v>0</v>
      </c>
      <c r="P4" s="42">
        <f t="shared" ref="P4" si="55">SUM(P5:P7)</f>
        <v>0</v>
      </c>
      <c r="Q4" s="42">
        <f t="shared" ref="Q4" si="56">SUM(Q5:Q7)</f>
        <v>0</v>
      </c>
      <c r="R4" s="42">
        <f t="shared" ref="R4" si="57">SUM(R5:R7)</f>
        <v>0</v>
      </c>
      <c r="S4" s="42">
        <f t="shared" ref="S4" si="58">SUM(S5:S7)</f>
        <v>0</v>
      </c>
      <c r="T4" s="42">
        <f t="shared" ref="T4" si="59">SUM(T5:T7)</f>
        <v>0</v>
      </c>
      <c r="U4" s="42">
        <f t="shared" ref="U4" si="60">SUM(U5:U7)</f>
        <v>0</v>
      </c>
      <c r="V4" s="42">
        <f t="shared" ref="V4" si="61">SUM(V5:V7)</f>
        <v>0</v>
      </c>
      <c r="W4" s="42">
        <f t="shared" ref="W4:X4" si="62">SUM(W5:W7)</f>
        <v>0</v>
      </c>
      <c r="X4" s="42">
        <f t="shared" si="62"/>
        <v>0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>
        <v>0</v>
      </c>
      <c r="W5" s="30">
        <v>0</v>
      </c>
      <c r="X5" s="30">
        <v>0</v>
      </c>
    </row>
    <row r="6" spans="1:24" ht="11.25" customHeight="1" x14ac:dyDescent="0.2">
      <c r="A6" s="39" t="s">
        <v>7</v>
      </c>
      <c r="B6" s="23" t="s">
        <v>8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</row>
    <row r="7" spans="1:24" ht="11.25" customHeight="1" x14ac:dyDescent="0.2">
      <c r="A7" s="39" t="s">
        <v>9</v>
      </c>
      <c r="B7" s="23" t="s">
        <v>10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</row>
    <row r="8" spans="1:24" ht="11.25" customHeight="1" x14ac:dyDescent="0.2">
      <c r="A8" s="40" t="s">
        <v>343</v>
      </c>
      <c r="B8" s="41" t="s">
        <v>344</v>
      </c>
      <c r="C8" s="42">
        <f t="shared" ref="C8" si="63">SUM(C9:C10)</f>
        <v>0</v>
      </c>
      <c r="D8" s="42">
        <f t="shared" ref="D8" si="64">SUM(D9:D10)</f>
        <v>0</v>
      </c>
      <c r="E8" s="42">
        <f t="shared" ref="E8" si="65">SUM(E9:E10)</f>
        <v>0</v>
      </c>
      <c r="F8" s="42">
        <f t="shared" ref="F8" si="66">SUM(F9:F10)</f>
        <v>0</v>
      </c>
      <c r="G8" s="42">
        <f t="shared" ref="G8" si="67">SUM(G9:G10)</f>
        <v>0</v>
      </c>
      <c r="H8" s="42">
        <f t="shared" ref="H8" si="68">SUM(H9:H10)</f>
        <v>0</v>
      </c>
      <c r="I8" s="42">
        <f t="shared" ref="I8" si="69">SUM(I9:I10)</f>
        <v>0</v>
      </c>
      <c r="J8" s="42">
        <f t="shared" ref="J8" si="70">SUM(J9:J10)</f>
        <v>0</v>
      </c>
      <c r="K8" s="42">
        <f t="shared" ref="K8" si="71">SUM(K9:K10)</f>
        <v>0</v>
      </c>
      <c r="L8" s="42">
        <f t="shared" ref="L8" si="72">SUM(L9:L10)</f>
        <v>0</v>
      </c>
      <c r="M8" s="42">
        <f t="shared" ref="M8" si="73">SUM(M9:M10)</f>
        <v>0</v>
      </c>
      <c r="N8" s="42">
        <f t="shared" ref="N8" si="74">SUM(N9:N10)</f>
        <v>0</v>
      </c>
      <c r="O8" s="42">
        <f t="shared" ref="O8" si="75">SUM(O9:O10)</f>
        <v>0</v>
      </c>
      <c r="P8" s="42">
        <f t="shared" ref="P8" si="76">SUM(P9:P10)</f>
        <v>0</v>
      </c>
      <c r="Q8" s="42">
        <f t="shared" ref="Q8" si="77">SUM(Q9:Q10)</f>
        <v>0</v>
      </c>
      <c r="R8" s="42">
        <f t="shared" ref="R8" si="78">SUM(R9:R10)</f>
        <v>0</v>
      </c>
      <c r="S8" s="42">
        <f t="shared" ref="S8" si="79">SUM(S9:S10)</f>
        <v>0</v>
      </c>
      <c r="T8" s="42">
        <f t="shared" ref="T8" si="80">SUM(T9:T10)</f>
        <v>0</v>
      </c>
      <c r="U8" s="42">
        <f t="shared" ref="U8" si="81">SUM(U9:U10)</f>
        <v>0</v>
      </c>
      <c r="V8" s="42">
        <f t="shared" ref="V8" si="82">SUM(V9:V10)</f>
        <v>0</v>
      </c>
      <c r="W8" s="42">
        <f t="shared" ref="W8:X8" si="83">SUM(W9:W10)</f>
        <v>0</v>
      </c>
      <c r="X8" s="42">
        <f t="shared" si="83"/>
        <v>0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" si="84">SUM(C12:C16)</f>
        <v>0</v>
      </c>
      <c r="D11" s="42">
        <f t="shared" ref="D11" si="85">SUM(D12:D16)</f>
        <v>0</v>
      </c>
      <c r="E11" s="42">
        <f t="shared" ref="E11" si="86">SUM(E12:E16)</f>
        <v>0</v>
      </c>
      <c r="F11" s="42">
        <f t="shared" ref="F11" si="87">SUM(F12:F16)</f>
        <v>0</v>
      </c>
      <c r="G11" s="42">
        <f t="shared" ref="G11" si="88">SUM(G12:G16)</f>
        <v>0</v>
      </c>
      <c r="H11" s="42">
        <f t="shared" ref="H11" si="89">SUM(H12:H16)</f>
        <v>0</v>
      </c>
      <c r="I11" s="42">
        <f t="shared" ref="I11" si="90">SUM(I12:I16)</f>
        <v>0</v>
      </c>
      <c r="J11" s="42">
        <f t="shared" ref="J11" si="91">SUM(J12:J16)</f>
        <v>0</v>
      </c>
      <c r="K11" s="42">
        <f t="shared" ref="K11" si="92">SUM(K12:K16)</f>
        <v>0</v>
      </c>
      <c r="L11" s="42">
        <f t="shared" ref="L11" si="93">SUM(L12:L16)</f>
        <v>0</v>
      </c>
      <c r="M11" s="42">
        <f t="shared" ref="M11" si="94">SUM(M12:M16)</f>
        <v>0</v>
      </c>
      <c r="N11" s="42">
        <f t="shared" ref="N11" si="95">SUM(N12:N16)</f>
        <v>0</v>
      </c>
      <c r="O11" s="42">
        <f t="shared" ref="O11" si="96">SUM(O12:O16)</f>
        <v>0</v>
      </c>
      <c r="P11" s="42">
        <f t="shared" ref="P11" si="97">SUM(P12:P16)</f>
        <v>0</v>
      </c>
      <c r="Q11" s="42">
        <f t="shared" ref="Q11" si="98">SUM(Q12:Q16)</f>
        <v>0</v>
      </c>
      <c r="R11" s="42">
        <f t="shared" ref="R11" si="99">SUM(R12:R16)</f>
        <v>0</v>
      </c>
      <c r="S11" s="42">
        <f t="shared" ref="S11" si="100">SUM(S12:S16)</f>
        <v>0</v>
      </c>
      <c r="T11" s="42">
        <f t="shared" ref="T11" si="101">SUM(T12:T16)</f>
        <v>0</v>
      </c>
      <c r="U11" s="42">
        <f t="shared" ref="U11" si="102">SUM(U12:U16)</f>
        <v>0</v>
      </c>
      <c r="V11" s="42">
        <f t="shared" ref="V11" si="103">SUM(V12:V16)</f>
        <v>0</v>
      </c>
      <c r="W11" s="42">
        <f t="shared" ref="W11:X11" si="104">SUM(W12:W16)</f>
        <v>0</v>
      </c>
      <c r="X11" s="42">
        <f t="shared" si="104"/>
        <v>0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</row>
    <row r="13" spans="1:24" ht="11.25" customHeight="1" x14ac:dyDescent="0.2">
      <c r="A13" s="39" t="s">
        <v>17</v>
      </c>
      <c r="B13" s="23" t="s">
        <v>18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" si="105">SUM(C18:C21)</f>
        <v>0</v>
      </c>
      <c r="D17" s="31">
        <f t="shared" ref="D17" si="106">SUM(D18:D21)</f>
        <v>0</v>
      </c>
      <c r="E17" s="31">
        <f t="shared" ref="E17" si="107">SUM(E18:E21)</f>
        <v>0</v>
      </c>
      <c r="F17" s="31">
        <f t="shared" ref="F17" si="108">SUM(F18:F21)</f>
        <v>0</v>
      </c>
      <c r="G17" s="31">
        <f t="shared" ref="G17" si="109">SUM(G18:G21)</f>
        <v>0</v>
      </c>
      <c r="H17" s="31">
        <f t="shared" ref="H17" si="110">SUM(H18:H21)</f>
        <v>0</v>
      </c>
      <c r="I17" s="31">
        <f t="shared" ref="I17" si="111">SUM(I18:I21)</f>
        <v>0</v>
      </c>
      <c r="J17" s="31">
        <f t="shared" ref="J17" si="112">SUM(J18:J21)</f>
        <v>0</v>
      </c>
      <c r="K17" s="31">
        <f t="shared" ref="K17" si="113">SUM(K18:K21)</f>
        <v>0</v>
      </c>
      <c r="L17" s="31">
        <f t="shared" ref="L17" si="114">SUM(L18:L21)</f>
        <v>0</v>
      </c>
      <c r="M17" s="31">
        <f t="shared" ref="M17" si="115">SUM(M18:M21)</f>
        <v>0</v>
      </c>
      <c r="N17" s="31">
        <f t="shared" ref="N17" si="116">SUM(N18:N21)</f>
        <v>0</v>
      </c>
      <c r="O17" s="31">
        <f t="shared" ref="O17" si="117">SUM(O18:O21)</f>
        <v>0</v>
      </c>
      <c r="P17" s="31">
        <f t="shared" ref="P17" si="118">SUM(P18:P21)</f>
        <v>0</v>
      </c>
      <c r="Q17" s="31">
        <f t="shared" ref="Q17" si="119">SUM(Q18:Q21)</f>
        <v>0</v>
      </c>
      <c r="R17" s="31">
        <f t="shared" ref="R17" si="120">SUM(R18:R21)</f>
        <v>0</v>
      </c>
      <c r="S17" s="31">
        <f t="shared" ref="S17" si="121">SUM(S18:S21)</f>
        <v>0</v>
      </c>
      <c r="T17" s="31">
        <f t="shared" ref="T17" si="122">SUM(T18:T21)</f>
        <v>0</v>
      </c>
      <c r="U17" s="31">
        <f t="shared" ref="U17" si="123">SUM(U18:U21)</f>
        <v>0</v>
      </c>
      <c r="V17" s="31">
        <f t="shared" ref="V17" si="124">SUM(V18:V21)</f>
        <v>0</v>
      </c>
      <c r="W17" s="31">
        <f t="shared" ref="W17:X17" si="125">SUM(W18:W21)</f>
        <v>0</v>
      </c>
      <c r="X17" s="31">
        <f t="shared" si="125"/>
        <v>0</v>
      </c>
    </row>
    <row r="18" spans="1:24" ht="11.25" customHeight="1" x14ac:dyDescent="0.2">
      <c r="A18" s="22" t="s">
        <v>27</v>
      </c>
      <c r="B18" s="23" t="s">
        <v>28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" si="126">SUM(C23:C24)</f>
        <v>0</v>
      </c>
      <c r="D22" s="31">
        <f t="shared" ref="D22" si="127">SUM(D23:D24)</f>
        <v>0</v>
      </c>
      <c r="E22" s="31">
        <f t="shared" ref="E22" si="128">SUM(E23:E24)</f>
        <v>0</v>
      </c>
      <c r="F22" s="31">
        <f t="shared" ref="F22" si="129">SUM(F23:F24)</f>
        <v>0</v>
      </c>
      <c r="G22" s="31">
        <f t="shared" ref="G22" si="130">SUM(G23:G24)</f>
        <v>0</v>
      </c>
      <c r="H22" s="31">
        <f t="shared" ref="H22" si="131">SUM(H23:H24)</f>
        <v>0</v>
      </c>
      <c r="I22" s="31">
        <f t="shared" ref="I22" si="132">SUM(I23:I24)</f>
        <v>0</v>
      </c>
      <c r="J22" s="31">
        <f t="shared" ref="J22" si="133">SUM(J23:J24)</f>
        <v>0</v>
      </c>
      <c r="K22" s="31">
        <f t="shared" ref="K22" si="134">SUM(K23:K24)</f>
        <v>0</v>
      </c>
      <c r="L22" s="31">
        <f t="shared" ref="L22" si="135">SUM(L23:L24)</f>
        <v>0</v>
      </c>
      <c r="M22" s="31">
        <f t="shared" ref="M22" si="136">SUM(M23:M24)</f>
        <v>0</v>
      </c>
      <c r="N22" s="31">
        <f t="shared" ref="N22" si="137">SUM(N23:N24)</f>
        <v>0</v>
      </c>
      <c r="O22" s="31">
        <f t="shared" ref="O22" si="138">SUM(O23:O24)</f>
        <v>0</v>
      </c>
      <c r="P22" s="31">
        <f t="shared" ref="P22" si="139">SUM(P23:P24)</f>
        <v>0</v>
      </c>
      <c r="Q22" s="31">
        <f t="shared" ref="Q22" si="140">SUM(Q23:Q24)</f>
        <v>0</v>
      </c>
      <c r="R22" s="31">
        <f t="shared" ref="R22" si="141">SUM(R23:R24)</f>
        <v>0</v>
      </c>
      <c r="S22" s="31">
        <f t="shared" ref="S22" si="142">SUM(S23:S24)</f>
        <v>0</v>
      </c>
      <c r="T22" s="31">
        <f t="shared" ref="T22" si="143">SUM(T23:T24)</f>
        <v>0</v>
      </c>
      <c r="U22" s="31">
        <f t="shared" ref="U22" si="144">SUM(U23:U24)</f>
        <v>0</v>
      </c>
      <c r="V22" s="31">
        <f t="shared" ref="V22" si="145">SUM(V23:V24)</f>
        <v>0</v>
      </c>
      <c r="W22" s="31">
        <f t="shared" ref="W22:X22" si="146">SUM(W23:W24)</f>
        <v>0</v>
      </c>
      <c r="X22" s="31">
        <f t="shared" si="146"/>
        <v>0</v>
      </c>
    </row>
    <row r="23" spans="1:24" ht="11.25" customHeight="1" x14ac:dyDescent="0.2">
      <c r="A23" s="22" t="s">
        <v>37</v>
      </c>
      <c r="B23" s="23" t="s">
        <v>38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47">SUM(C27,C33)</f>
        <v>0</v>
      </c>
      <c r="D26" s="31">
        <f t="shared" ref="D26" si="148">SUM(D27,D33)</f>
        <v>0</v>
      </c>
      <c r="E26" s="31">
        <f t="shared" ref="E26" si="149">SUM(E27,E33)</f>
        <v>0</v>
      </c>
      <c r="F26" s="31">
        <f t="shared" ref="F26" si="150">SUM(F27,F33)</f>
        <v>0</v>
      </c>
      <c r="G26" s="31">
        <f t="shared" ref="G26" si="151">SUM(G27,G33)</f>
        <v>0</v>
      </c>
      <c r="H26" s="31">
        <f t="shared" ref="H26" si="152">SUM(H27,H33)</f>
        <v>0</v>
      </c>
      <c r="I26" s="31">
        <f t="shared" ref="I26" si="153">SUM(I27,I33)</f>
        <v>41.020550300945828</v>
      </c>
      <c r="J26" s="31">
        <f t="shared" ref="J26" si="154">SUM(J27,J33)</f>
        <v>66.92828890799656</v>
      </c>
      <c r="K26" s="31">
        <f t="shared" ref="K26" si="155">SUM(K27,K33)</f>
        <v>112.26672398968191</v>
      </c>
      <c r="L26" s="31">
        <f t="shared" ref="L26" si="156">SUM(L27,L33)</f>
        <v>107.9487532244196</v>
      </c>
      <c r="M26" s="31">
        <f t="shared" ref="M26" si="157">SUM(M27,M33)</f>
        <v>92.835941530524494</v>
      </c>
      <c r="N26" s="31">
        <f t="shared" ref="N26" si="158">SUM(N27,N33)</f>
        <v>101.471883061049</v>
      </c>
      <c r="O26" s="31">
        <f t="shared" ref="O26" si="159">SUM(O27,O33)</f>
        <v>191.18142734307821</v>
      </c>
      <c r="P26" s="31">
        <f t="shared" ref="P26" si="160">SUM(P27,P33)</f>
        <v>144.78220120378336</v>
      </c>
      <c r="Q26" s="31">
        <f t="shared" ref="Q26" si="161">SUM(Q27,Q33)</f>
        <v>174.99570077386065</v>
      </c>
      <c r="R26" s="31">
        <f t="shared" ref="R26" si="162">SUM(R27,R33)</f>
        <v>30.133791917454857</v>
      </c>
      <c r="S26" s="31">
        <f t="shared" ref="S26" si="163">SUM(S27,S33)</f>
        <v>35.104815133276006</v>
      </c>
      <c r="T26" s="31">
        <f t="shared" ref="T26" si="164">SUM(T27,T33)</f>
        <v>32.550214961306963</v>
      </c>
      <c r="U26" s="31">
        <f t="shared" ref="U26" si="165">SUM(U27,U33)</f>
        <v>30.740756663800514</v>
      </c>
      <c r="V26" s="31">
        <f t="shared" ref="V26" si="166">SUM(V27,V33)</f>
        <v>33.720894239036966</v>
      </c>
      <c r="W26" s="31">
        <f t="shared" ref="W26:X26" si="167">SUM(W27,W33)</f>
        <v>35.382115219260527</v>
      </c>
      <c r="X26" s="31">
        <f t="shared" si="167"/>
        <v>30.604987102321584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" si="168">SUM(C28:C32)</f>
        <v>0</v>
      </c>
      <c r="D27" s="42">
        <f t="shared" ref="D27" si="169">SUM(D28:D32)</f>
        <v>0</v>
      </c>
      <c r="E27" s="42">
        <f t="shared" ref="E27" si="170">SUM(E28:E32)</f>
        <v>0</v>
      </c>
      <c r="F27" s="42">
        <f t="shared" ref="F27" si="171">SUM(F28:F32)</f>
        <v>0</v>
      </c>
      <c r="G27" s="42">
        <f t="shared" ref="G27" si="172">SUM(G28:G32)</f>
        <v>0</v>
      </c>
      <c r="H27" s="42">
        <f t="shared" ref="H27" si="173">SUM(H28:H32)</f>
        <v>0</v>
      </c>
      <c r="I27" s="42">
        <f t="shared" ref="I27" si="174">SUM(I28:I32)</f>
        <v>0</v>
      </c>
      <c r="J27" s="42">
        <f t="shared" ref="J27" si="175">SUM(J28:J32)</f>
        <v>0</v>
      </c>
      <c r="K27" s="42">
        <f t="shared" ref="K27" si="176">SUM(K28:K32)</f>
        <v>0</v>
      </c>
      <c r="L27" s="42">
        <f t="shared" ref="L27" si="177">SUM(L28:L32)</f>
        <v>0</v>
      </c>
      <c r="M27" s="42">
        <f t="shared" ref="M27" si="178">SUM(M28:M32)</f>
        <v>0</v>
      </c>
      <c r="N27" s="42">
        <f t="shared" ref="N27" si="179">SUM(N28:N32)</f>
        <v>0</v>
      </c>
      <c r="O27" s="42">
        <f t="shared" ref="O27" si="180">SUM(O28:O32)</f>
        <v>0</v>
      </c>
      <c r="P27" s="42">
        <f t="shared" ref="P27" si="181">SUM(P28:P32)</f>
        <v>0</v>
      </c>
      <c r="Q27" s="42">
        <f t="shared" ref="Q27" si="182">SUM(Q28:Q32)</f>
        <v>0</v>
      </c>
      <c r="R27" s="42">
        <f t="shared" ref="R27" si="183">SUM(R28:R32)</f>
        <v>0</v>
      </c>
      <c r="S27" s="42">
        <f t="shared" ref="S27" si="184">SUM(S28:S32)</f>
        <v>0</v>
      </c>
      <c r="T27" s="42">
        <f t="shared" ref="T27" si="185">SUM(T28:T32)</f>
        <v>0</v>
      </c>
      <c r="U27" s="42">
        <f t="shared" ref="U27" si="186">SUM(U28:U32)</f>
        <v>0</v>
      </c>
      <c r="V27" s="42">
        <f t="shared" ref="V27" si="187">SUM(V28:V32)</f>
        <v>0</v>
      </c>
      <c r="W27" s="42">
        <f t="shared" ref="W27:X27" si="188">SUM(W28:W32)</f>
        <v>0</v>
      </c>
      <c r="X27" s="42">
        <f t="shared" si="188"/>
        <v>0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" si="189">SUM(C34:C50)</f>
        <v>0</v>
      </c>
      <c r="D33" s="42">
        <f t="shared" ref="D33" si="190">SUM(D34:D50)</f>
        <v>0</v>
      </c>
      <c r="E33" s="42">
        <f t="shared" ref="E33" si="191">SUM(E34:E50)</f>
        <v>0</v>
      </c>
      <c r="F33" s="42">
        <f t="shared" ref="F33" si="192">SUM(F34:F50)</f>
        <v>0</v>
      </c>
      <c r="G33" s="42">
        <f t="shared" ref="G33" si="193">SUM(G34:G50)</f>
        <v>0</v>
      </c>
      <c r="H33" s="42">
        <f t="shared" ref="H33" si="194">SUM(H34:H50)</f>
        <v>0</v>
      </c>
      <c r="I33" s="42">
        <f t="shared" ref="I33" si="195">SUM(I34:I50)</f>
        <v>41.020550300945828</v>
      </c>
      <c r="J33" s="42">
        <f t="shared" ref="J33" si="196">SUM(J34:J50)</f>
        <v>66.92828890799656</v>
      </c>
      <c r="K33" s="42">
        <f t="shared" ref="K33" si="197">SUM(K34:K50)</f>
        <v>112.26672398968191</v>
      </c>
      <c r="L33" s="42">
        <f t="shared" ref="L33" si="198">SUM(L34:L50)</f>
        <v>107.9487532244196</v>
      </c>
      <c r="M33" s="42">
        <f t="shared" ref="M33" si="199">SUM(M34:M50)</f>
        <v>92.835941530524494</v>
      </c>
      <c r="N33" s="42">
        <f t="shared" ref="N33" si="200">SUM(N34:N50)</f>
        <v>101.471883061049</v>
      </c>
      <c r="O33" s="42">
        <f t="shared" ref="O33" si="201">SUM(O34:O50)</f>
        <v>191.18142734307821</v>
      </c>
      <c r="P33" s="42">
        <f t="shared" ref="P33" si="202">SUM(P34:P50)</f>
        <v>144.78220120378336</v>
      </c>
      <c r="Q33" s="42">
        <f t="shared" ref="Q33" si="203">SUM(Q34:Q50)</f>
        <v>174.99570077386065</v>
      </c>
      <c r="R33" s="42">
        <f t="shared" ref="R33" si="204">SUM(R34:R50)</f>
        <v>30.133791917454857</v>
      </c>
      <c r="S33" s="42">
        <f t="shared" ref="S33" si="205">SUM(S34:S50)</f>
        <v>35.104815133276006</v>
      </c>
      <c r="T33" s="42">
        <f t="shared" ref="T33" si="206">SUM(T34:T50)</f>
        <v>32.550214961306963</v>
      </c>
      <c r="U33" s="42">
        <f t="shared" ref="U33" si="207">SUM(U34:U50)</f>
        <v>30.740756663800514</v>
      </c>
      <c r="V33" s="42">
        <f t="shared" ref="V33" si="208">SUM(V34:V50)</f>
        <v>33.720894239036966</v>
      </c>
      <c r="W33" s="42">
        <f t="shared" ref="W33:X33" si="209">SUM(W34:W50)</f>
        <v>35.382115219260527</v>
      </c>
      <c r="X33" s="42">
        <f t="shared" si="209"/>
        <v>30.604987102321584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41.020550300945828</v>
      </c>
      <c r="J34" s="30">
        <v>66.92828890799656</v>
      </c>
      <c r="K34" s="30">
        <v>112.26672398968191</v>
      </c>
      <c r="L34" s="30">
        <v>107.9487532244196</v>
      </c>
      <c r="M34" s="30">
        <v>92.835941530524494</v>
      </c>
      <c r="N34" s="30">
        <v>101.471883061049</v>
      </c>
      <c r="O34" s="30">
        <v>191.0693895098882</v>
      </c>
      <c r="P34" s="30">
        <v>144.651418744626</v>
      </c>
      <c r="Q34" s="30">
        <v>174.87704213241611</v>
      </c>
      <c r="R34" s="30">
        <v>30.028288907996561</v>
      </c>
      <c r="S34" s="30">
        <v>34.935597592433361</v>
      </c>
      <c r="T34" s="30">
        <v>32.350214961306961</v>
      </c>
      <c r="U34" s="30">
        <v>30.502321582115218</v>
      </c>
      <c r="V34" s="30">
        <v>33.500085984522777</v>
      </c>
      <c r="W34" s="30">
        <v>35.171195184866718</v>
      </c>
      <c r="X34" s="30">
        <v>30.46543422184007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0.1120378331900258</v>
      </c>
      <c r="P36" s="30">
        <v>0.13078245915735159</v>
      </c>
      <c r="Q36" s="30">
        <v>0.11865864144454</v>
      </c>
      <c r="R36" s="30">
        <v>0.10550300945829751</v>
      </c>
      <c r="S36" s="30">
        <v>0.16921754084264831</v>
      </c>
      <c r="T36" s="30">
        <v>0.2</v>
      </c>
      <c r="U36" s="30">
        <v>0.23843508168529659</v>
      </c>
      <c r="V36" s="30">
        <v>0.2208082545141874</v>
      </c>
      <c r="W36" s="30">
        <v>0.2109200343938091</v>
      </c>
      <c r="X36" s="30">
        <v>0.13955288048151329</v>
      </c>
    </row>
    <row r="37" spans="1:24" ht="11.25" customHeight="1" x14ac:dyDescent="0.2">
      <c r="A37" s="39" t="s">
        <v>61</v>
      </c>
      <c r="B37" s="23" t="s">
        <v>62</v>
      </c>
      <c r="C37" s="30">
        <v>0</v>
      </c>
      <c r="D37" s="30">
        <v>0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</row>
    <row r="41" spans="1:24" ht="11.25" customHeight="1" x14ac:dyDescent="0.2">
      <c r="A41" s="39" t="s">
        <v>69</v>
      </c>
      <c r="B41" s="23" t="s">
        <v>70</v>
      </c>
      <c r="C41" s="30">
        <v>0</v>
      </c>
      <c r="D41" s="30">
        <v>0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</row>
    <row r="42" spans="1:24" ht="11.25" customHeight="1" x14ac:dyDescent="0.2">
      <c r="A42" s="39" t="s">
        <v>71</v>
      </c>
      <c r="B42" s="23" t="s">
        <v>72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</row>
    <row r="44" spans="1:24" ht="11.25" customHeight="1" x14ac:dyDescent="0.2">
      <c r="A44" s="39" t="s">
        <v>75</v>
      </c>
      <c r="B44" s="23" t="s">
        <v>76</v>
      </c>
      <c r="C44" s="30">
        <v>0</v>
      </c>
      <c r="D44" s="30">
        <v>0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</row>
    <row r="51" spans="1:24" ht="11.25" customHeight="1" x14ac:dyDescent="0.2">
      <c r="A51" s="24" t="s">
        <v>89</v>
      </c>
      <c r="B51" s="25" t="s">
        <v>90</v>
      </c>
      <c r="C51" s="31">
        <v>0</v>
      </c>
      <c r="D51" s="31">
        <v>0</v>
      </c>
      <c r="E51" s="31">
        <v>0</v>
      </c>
      <c r="F51" s="31">
        <v>0</v>
      </c>
      <c r="G51" s="31">
        <v>0</v>
      </c>
      <c r="H51" s="31">
        <v>0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" si="210">SUM(C53:C70)</f>
        <v>13.112639724849529</v>
      </c>
      <c r="D52" s="31">
        <f t="shared" ref="D52" si="211">SUM(D53:D70)</f>
        <v>11.51238177128117</v>
      </c>
      <c r="E52" s="31">
        <f t="shared" ref="E52" si="212">SUM(E53:E70)</f>
        <v>9.8882201203783318</v>
      </c>
      <c r="F52" s="31">
        <f t="shared" ref="F52" si="213">SUM(F53:F70)</f>
        <v>7.5475494411006014</v>
      </c>
      <c r="G52" s="31">
        <f t="shared" ref="G52" si="214">SUM(G53:G70)</f>
        <v>10.41367153912296</v>
      </c>
      <c r="H52" s="31">
        <f t="shared" ref="H52" si="215">SUM(H53:H70)</f>
        <v>10.65253654342218</v>
      </c>
      <c r="I52" s="31">
        <f t="shared" ref="I52" si="216">SUM(I53:I70)</f>
        <v>10.628632846087701</v>
      </c>
      <c r="J52" s="31">
        <f t="shared" ref="J52" si="217">SUM(J53:J70)</f>
        <v>9.9598452278589846</v>
      </c>
      <c r="K52" s="31">
        <f t="shared" ref="K52" si="218">SUM(K53:K70)</f>
        <v>9.4582975064488384</v>
      </c>
      <c r="L52" s="31">
        <f t="shared" ref="L52" si="219">SUM(L53:L70)</f>
        <v>9.2433361994840926</v>
      </c>
      <c r="M52" s="31">
        <f t="shared" ref="M52" si="220">SUM(M53:M70)</f>
        <v>8.2401547721410147</v>
      </c>
      <c r="N52" s="31">
        <f t="shared" ref="N52" si="221">SUM(N53:N70)</f>
        <v>13.700171969045568</v>
      </c>
      <c r="O52" s="31">
        <f t="shared" ref="O52" si="222">SUM(O53:O70)</f>
        <v>25.365778159931207</v>
      </c>
      <c r="P52" s="31">
        <f t="shared" ref="P52" si="223">SUM(P53:P70)</f>
        <v>43.230352536543421</v>
      </c>
      <c r="Q52" s="31">
        <f t="shared" ref="Q52" si="224">SUM(Q53:Q70)</f>
        <v>64.068357695614779</v>
      </c>
      <c r="R52" s="31">
        <f t="shared" ref="R52" si="225">SUM(R53:R70)</f>
        <v>102.04230438521066</v>
      </c>
      <c r="S52" s="31">
        <f t="shared" ref="S52" si="226">SUM(S53:S70)</f>
        <v>165.13645743766122</v>
      </c>
      <c r="T52" s="31">
        <f t="shared" ref="T52" si="227">SUM(T53:T70)</f>
        <v>260.67618228718828</v>
      </c>
      <c r="U52" s="31">
        <f t="shared" ref="U52" si="228">SUM(U53:U70)</f>
        <v>354.89570077386071</v>
      </c>
      <c r="V52" s="31">
        <f t="shared" ref="V52" si="229">SUM(V53:V70)</f>
        <v>512.28993981083397</v>
      </c>
      <c r="W52" s="31">
        <f t="shared" ref="W52:X52" si="230">SUM(W53:W70)</f>
        <v>823.09965606190895</v>
      </c>
      <c r="X52" s="31">
        <f t="shared" si="230"/>
        <v>2067.1165950128975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13.112639724849529</v>
      </c>
      <c r="D61" s="30">
        <v>11.51238177128117</v>
      </c>
      <c r="E61" s="30">
        <v>9.8882201203783318</v>
      </c>
      <c r="F61" s="30">
        <v>7.5475494411006014</v>
      </c>
      <c r="G61" s="30">
        <v>10.41367153912296</v>
      </c>
      <c r="H61" s="30">
        <v>10.65253654342218</v>
      </c>
      <c r="I61" s="30">
        <v>10.628632846087701</v>
      </c>
      <c r="J61" s="30">
        <v>9.9598452278589846</v>
      </c>
      <c r="K61" s="30">
        <v>9.4582975064488384</v>
      </c>
      <c r="L61" s="30">
        <v>9.2433361994840926</v>
      </c>
      <c r="M61" s="30">
        <v>8.2401547721410147</v>
      </c>
      <c r="N61" s="30">
        <v>13.700171969045568</v>
      </c>
      <c r="O61" s="30">
        <v>25.365778159931207</v>
      </c>
      <c r="P61" s="30">
        <v>43.230352536543421</v>
      </c>
      <c r="Q61" s="30">
        <v>64.068357695614779</v>
      </c>
      <c r="R61" s="30">
        <v>102.04230438521066</v>
      </c>
      <c r="S61" s="30">
        <v>165.13645743766122</v>
      </c>
      <c r="T61" s="30">
        <v>260.67618228718828</v>
      </c>
      <c r="U61" s="30">
        <v>354.89570077386071</v>
      </c>
      <c r="V61" s="30">
        <v>512.28993981083397</v>
      </c>
      <c r="W61" s="30">
        <v>823.09965606190895</v>
      </c>
      <c r="X61" s="30">
        <v>2067.1165950128975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</row>
    <row r="70" spans="1:24" ht="11.25" customHeight="1" x14ac:dyDescent="0.2">
      <c r="A70" s="22" t="s">
        <v>127</v>
      </c>
      <c r="B70" s="23" t="s">
        <v>128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" si="231">SUM(C72:C73)</f>
        <v>0</v>
      </c>
      <c r="D71" s="31">
        <f t="shared" ref="D71" si="232">SUM(D72:D73)</f>
        <v>0</v>
      </c>
      <c r="E71" s="31">
        <f t="shared" ref="E71" si="233">SUM(E72:E73)</f>
        <v>0</v>
      </c>
      <c r="F71" s="31">
        <f t="shared" ref="F71" si="234">SUM(F72:F73)</f>
        <v>0</v>
      </c>
      <c r="G71" s="31">
        <f t="shared" ref="G71" si="235">SUM(G72:G73)</f>
        <v>0</v>
      </c>
      <c r="H71" s="31">
        <f t="shared" ref="H71" si="236">SUM(H72:H73)</f>
        <v>0</v>
      </c>
      <c r="I71" s="31">
        <f t="shared" ref="I71" si="237">SUM(I72:I73)</f>
        <v>0</v>
      </c>
      <c r="J71" s="31">
        <f t="shared" ref="J71" si="238">SUM(J72:J73)</f>
        <v>0</v>
      </c>
      <c r="K71" s="31">
        <f t="shared" ref="K71" si="239">SUM(K72:K73)</f>
        <v>0</v>
      </c>
      <c r="L71" s="31">
        <f t="shared" ref="L71" si="240">SUM(L72:L73)</f>
        <v>0</v>
      </c>
      <c r="M71" s="31">
        <f t="shared" ref="M71" si="241">SUM(M72:M73)</f>
        <v>0</v>
      </c>
      <c r="N71" s="31">
        <f t="shared" ref="N71" si="242">SUM(N72:N73)</f>
        <v>0</v>
      </c>
      <c r="O71" s="31">
        <f t="shared" ref="O71" si="243">SUM(O72:O73)</f>
        <v>0</v>
      </c>
      <c r="P71" s="31">
        <f t="shared" ref="P71" si="244">SUM(P72:P73)</f>
        <v>0</v>
      </c>
      <c r="Q71" s="31">
        <f t="shared" ref="Q71" si="245">SUM(Q72:Q73)</f>
        <v>0</v>
      </c>
      <c r="R71" s="31">
        <f t="shared" ref="R71" si="246">SUM(R72:R73)</f>
        <v>0</v>
      </c>
      <c r="S71" s="31">
        <f t="shared" ref="S71" si="247">SUM(S72:S73)</f>
        <v>0</v>
      </c>
      <c r="T71" s="31">
        <f t="shared" ref="T71" si="248">SUM(T72:T73)</f>
        <v>0</v>
      </c>
      <c r="U71" s="31">
        <f t="shared" ref="U71" si="249">SUM(U72:U73)</f>
        <v>0</v>
      </c>
      <c r="V71" s="31">
        <f t="shared" ref="V71" si="250">SUM(V72:V73)</f>
        <v>0</v>
      </c>
      <c r="W71" s="31">
        <f t="shared" ref="W71:X71" si="251">SUM(W72:W73)</f>
        <v>0</v>
      </c>
      <c r="X71" s="31">
        <f t="shared" si="251"/>
        <v>0</v>
      </c>
    </row>
    <row r="72" spans="1:24" ht="11.25" customHeight="1" x14ac:dyDescent="0.2">
      <c r="A72" s="22" t="s">
        <v>131</v>
      </c>
      <c r="B72" s="23" t="s">
        <v>132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0</v>
      </c>
      <c r="D75" s="31">
        <v>0</v>
      </c>
      <c r="E75" s="31">
        <v>0</v>
      </c>
      <c r="F75" s="31">
        <v>0</v>
      </c>
      <c r="G75" s="31">
        <v>0</v>
      </c>
      <c r="H75" s="31">
        <v>0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</row>
    <row r="76" spans="1:24" ht="11.25" customHeight="1" x14ac:dyDescent="0.2">
      <c r="A76" s="26" t="s">
        <v>139</v>
      </c>
      <c r="B76" s="27" t="s">
        <v>140</v>
      </c>
      <c r="C76" s="32">
        <v>0</v>
      </c>
      <c r="D76" s="32">
        <v>0</v>
      </c>
      <c r="E76" s="32">
        <v>0</v>
      </c>
      <c r="F76" s="32">
        <v>0</v>
      </c>
      <c r="G76" s="32">
        <v>0</v>
      </c>
      <c r="H76" s="32">
        <v>0</v>
      </c>
      <c r="I76" s="32">
        <v>0</v>
      </c>
      <c r="J76" s="32">
        <v>0</v>
      </c>
      <c r="K76" s="32">
        <v>0</v>
      </c>
      <c r="L76" s="32">
        <v>0</v>
      </c>
      <c r="M76" s="32">
        <v>0</v>
      </c>
      <c r="N76" s="32">
        <v>0</v>
      </c>
      <c r="O76" s="32">
        <v>0</v>
      </c>
      <c r="P76" s="32">
        <v>0</v>
      </c>
      <c r="Q76" s="32">
        <v>0</v>
      </c>
      <c r="R76" s="32">
        <v>0</v>
      </c>
      <c r="S76" s="32">
        <v>0</v>
      </c>
      <c r="T76" s="32">
        <v>0</v>
      </c>
      <c r="U76" s="32">
        <v>0</v>
      </c>
      <c r="V76" s="32">
        <v>0</v>
      </c>
      <c r="W76" s="32">
        <v>0</v>
      </c>
      <c r="X76" s="32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219</v>
      </c>
      <c r="B1" s="7" t="s">
        <v>308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459.01401547721406</v>
      </c>
      <c r="D2" s="28">
        <f t="shared" ref="D2" si="1">SUM(D3,D17,D22,D25,D26,D51,D52,D71,D74,D75,D76)</f>
        <v>490.05477214101461</v>
      </c>
      <c r="E2" s="28">
        <f t="shared" ref="E2" si="2">SUM(E3,E17,E22,E25,E26,E51,E52,E71,E74,E75,E76)</f>
        <v>582.84118658641455</v>
      </c>
      <c r="F2" s="28">
        <f t="shared" ref="F2" si="3">SUM(F3,F17,F22,F25,F26,F51,F52,F71,F74,F75,F76)</f>
        <v>695.33594153052445</v>
      </c>
      <c r="G2" s="28">
        <f t="shared" ref="G2" si="4">SUM(G3,G17,G22,G25,G26,G51,G52,G71,G74,G75,G76)</f>
        <v>1279.287532244196</v>
      </c>
      <c r="H2" s="28">
        <f t="shared" ref="H2" si="5">SUM(H3,H17,H22,H25,H26,H51,H52,H71,H74,H75,H76)</f>
        <v>2070.0993121238175</v>
      </c>
      <c r="I2" s="28">
        <f t="shared" ref="I2" si="6">SUM(I3,I17,I22,I25,I26,I51,I52,I71,I74,I75,I76)</f>
        <v>2944.2169389509886</v>
      </c>
      <c r="J2" s="28">
        <f t="shared" ref="J2" si="7">SUM(J3,J17,J22,J25,J26,J51,J52,J71,J74,J75,J76)</f>
        <v>4809.9183147033527</v>
      </c>
      <c r="K2" s="28">
        <f t="shared" ref="K2" si="8">SUM(K3,K17,K22,K25,K26,K51,K52,K71,K74,K75,K76)</f>
        <v>7754.3638865004305</v>
      </c>
      <c r="L2" s="28">
        <f t="shared" ref="L2" si="9">SUM(L3,L17,L22,L25,L26,L51,L52,L71,L74,L75,L76)</f>
        <v>10116.733190025792</v>
      </c>
      <c r="M2" s="28">
        <f t="shared" ref="M2" si="10">SUM(M3,M17,M22,M25,M26,M51,M52,M71,M74,M75,M76)</f>
        <v>11408.072656921755</v>
      </c>
      <c r="N2" s="28">
        <f t="shared" ref="N2" si="11">SUM(N3,N17,N22,N25,N26,N51,N52,N71,N74,N75,N76)</f>
        <v>12107.598624247632</v>
      </c>
      <c r="O2" s="28">
        <f t="shared" ref="O2" si="12">SUM(O3,O17,O22,O25,O26,O51,O52,O71,O74,O75,O76)</f>
        <v>13269.043336199484</v>
      </c>
      <c r="P2" s="28">
        <f t="shared" ref="P2" si="13">SUM(P3,P17,P22,P25,P26,P51,P52,P71,P74,P75,P76)</f>
        <v>11835.260017196902</v>
      </c>
      <c r="Q2" s="28">
        <f t="shared" ref="Q2" si="14">SUM(Q3,Q17,Q22,Q25,Q26,Q51,Q52,Q71,Q74,Q75,Q76)</f>
        <v>12645.599656061908</v>
      </c>
      <c r="R2" s="28">
        <f t="shared" ref="R2" si="15">SUM(R3,R17,R22,R25,R26,R51,R52,R71,R74,R75,R76)</f>
        <v>12608.606276870161</v>
      </c>
      <c r="S2" s="28">
        <f t="shared" ref="S2" si="16">SUM(S3,S17,S22,S25,S26,S51,S52,S71,S74,S75,S76)</f>
        <v>12422.435081685297</v>
      </c>
      <c r="T2" s="28">
        <f t="shared" ref="T2" si="17">SUM(T3,T17,T22,T25,T26,T51,T52,T71,T74,T75,T76)</f>
        <v>13545.59982803095</v>
      </c>
      <c r="U2" s="28">
        <f t="shared" ref="U2" si="18">SUM(U3,U17,U22,U25,U26,U51,U52,U71,U74,U75,U76)</f>
        <v>15188.641702493551</v>
      </c>
      <c r="V2" s="28">
        <f t="shared" ref="V2" si="19">SUM(V3,V17,V22,V25,V26,V51,V52,V71,V74,V75,V76)</f>
        <v>15636.088306104903</v>
      </c>
      <c r="W2" s="28">
        <f t="shared" ref="W2:X2" si="20">SUM(W3,W17,W22,W25,W26,W51,W52,W71,W74,W75,W76)</f>
        <v>16170.630524505588</v>
      </c>
      <c r="X2" s="28">
        <f t="shared" si="20"/>
        <v>16725.300171969047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21">SUM(C4,C8,C11)</f>
        <v>0</v>
      </c>
      <c r="D3" s="29">
        <f t="shared" ref="D3" si="22">SUM(D4,D8,D11)</f>
        <v>0</v>
      </c>
      <c r="E3" s="29">
        <f t="shared" ref="E3" si="23">SUM(E4,E8,E11)</f>
        <v>0</v>
      </c>
      <c r="F3" s="29">
        <f t="shared" ref="F3" si="24">SUM(F4,F8,F11)</f>
        <v>0</v>
      </c>
      <c r="G3" s="29">
        <f t="shared" ref="G3" si="25">SUM(G4,G8,G11)</f>
        <v>0</v>
      </c>
      <c r="H3" s="29">
        <f t="shared" ref="H3" si="26">SUM(H4,H8,H11)</f>
        <v>0</v>
      </c>
      <c r="I3" s="29">
        <f t="shared" ref="I3" si="27">SUM(I4,I8,I11)</f>
        <v>0</v>
      </c>
      <c r="J3" s="29">
        <f t="shared" ref="J3" si="28">SUM(J4,J8,J11)</f>
        <v>0</v>
      </c>
      <c r="K3" s="29">
        <f t="shared" ref="K3" si="29">SUM(K4,K8,K11)</f>
        <v>0</v>
      </c>
      <c r="L3" s="29">
        <f t="shared" ref="L3" si="30">SUM(L4,L8,L11)</f>
        <v>0</v>
      </c>
      <c r="M3" s="29">
        <f t="shared" ref="M3" si="31">SUM(M4,M8,M11)</f>
        <v>0</v>
      </c>
      <c r="N3" s="29">
        <f t="shared" ref="N3" si="32">SUM(N4,N8,N11)</f>
        <v>0</v>
      </c>
      <c r="O3" s="29">
        <f t="shared" ref="O3" si="33">SUM(O4,O8,O11)</f>
        <v>0</v>
      </c>
      <c r="P3" s="29">
        <f t="shared" ref="P3" si="34">SUM(P4,P8,P11)</f>
        <v>0</v>
      </c>
      <c r="Q3" s="29">
        <f t="shared" ref="Q3" si="35">SUM(Q4,Q8,Q11)</f>
        <v>0</v>
      </c>
      <c r="R3" s="29">
        <f t="shared" ref="R3" si="36">SUM(R4,R8,R11)</f>
        <v>0</v>
      </c>
      <c r="S3" s="29">
        <f t="shared" ref="S3" si="37">SUM(S4,S8,S11)</f>
        <v>0</v>
      </c>
      <c r="T3" s="29">
        <f t="shared" ref="T3" si="38">SUM(T4,T8,T11)</f>
        <v>0</v>
      </c>
      <c r="U3" s="29">
        <f t="shared" ref="U3" si="39">SUM(U4,U8,U11)</f>
        <v>0</v>
      </c>
      <c r="V3" s="29">
        <f t="shared" ref="V3" si="40">SUM(V4,V8,V11)</f>
        <v>0</v>
      </c>
      <c r="W3" s="29">
        <f t="shared" ref="W3:X3" si="41">SUM(W4,W8,W11)</f>
        <v>0</v>
      </c>
      <c r="X3" s="29">
        <f t="shared" si="41"/>
        <v>0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42">SUM(C5:C7)</f>
        <v>0</v>
      </c>
      <c r="D4" s="42">
        <f t="shared" ref="D4" si="43">SUM(D5:D7)</f>
        <v>0</v>
      </c>
      <c r="E4" s="42">
        <f t="shared" ref="E4" si="44">SUM(E5:E7)</f>
        <v>0</v>
      </c>
      <c r="F4" s="42">
        <f t="shared" ref="F4" si="45">SUM(F5:F7)</f>
        <v>0</v>
      </c>
      <c r="G4" s="42">
        <f t="shared" ref="G4" si="46">SUM(G5:G7)</f>
        <v>0</v>
      </c>
      <c r="H4" s="42">
        <f t="shared" ref="H4" si="47">SUM(H5:H7)</f>
        <v>0</v>
      </c>
      <c r="I4" s="42">
        <f t="shared" ref="I4" si="48">SUM(I5:I7)</f>
        <v>0</v>
      </c>
      <c r="J4" s="42">
        <f t="shared" ref="J4" si="49">SUM(J5:J7)</f>
        <v>0</v>
      </c>
      <c r="K4" s="42">
        <f t="shared" ref="K4" si="50">SUM(K5:K7)</f>
        <v>0</v>
      </c>
      <c r="L4" s="42">
        <f t="shared" ref="L4" si="51">SUM(L5:L7)</f>
        <v>0</v>
      </c>
      <c r="M4" s="42">
        <f t="shared" ref="M4" si="52">SUM(M5:M7)</f>
        <v>0</v>
      </c>
      <c r="N4" s="42">
        <f t="shared" ref="N4" si="53">SUM(N5:N7)</f>
        <v>0</v>
      </c>
      <c r="O4" s="42">
        <f t="shared" ref="O4" si="54">SUM(O5:O7)</f>
        <v>0</v>
      </c>
      <c r="P4" s="42">
        <f t="shared" ref="P4" si="55">SUM(P5:P7)</f>
        <v>0</v>
      </c>
      <c r="Q4" s="42">
        <f t="shared" ref="Q4" si="56">SUM(Q5:Q7)</f>
        <v>0</v>
      </c>
      <c r="R4" s="42">
        <f t="shared" ref="R4" si="57">SUM(R5:R7)</f>
        <v>0</v>
      </c>
      <c r="S4" s="42">
        <f t="shared" ref="S4" si="58">SUM(S5:S7)</f>
        <v>0</v>
      </c>
      <c r="T4" s="42">
        <f t="shared" ref="T4" si="59">SUM(T5:T7)</f>
        <v>0</v>
      </c>
      <c r="U4" s="42">
        <f t="shared" ref="U4" si="60">SUM(U5:U7)</f>
        <v>0</v>
      </c>
      <c r="V4" s="42">
        <f t="shared" ref="V4" si="61">SUM(V5:V7)</f>
        <v>0</v>
      </c>
      <c r="W4" s="42">
        <f t="shared" ref="W4:X4" si="62">SUM(W5:W7)</f>
        <v>0</v>
      </c>
      <c r="X4" s="42">
        <f t="shared" si="62"/>
        <v>0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>
        <v>0</v>
      </c>
      <c r="W5" s="30">
        <v>0</v>
      </c>
      <c r="X5" s="30">
        <v>0</v>
      </c>
    </row>
    <row r="6" spans="1:24" ht="11.25" customHeight="1" x14ac:dyDescent="0.2">
      <c r="A6" s="39" t="s">
        <v>7</v>
      </c>
      <c r="B6" s="23" t="s">
        <v>8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</row>
    <row r="7" spans="1:24" ht="11.25" customHeight="1" x14ac:dyDescent="0.2">
      <c r="A7" s="39" t="s">
        <v>9</v>
      </c>
      <c r="B7" s="23" t="s">
        <v>10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</row>
    <row r="8" spans="1:24" ht="11.25" customHeight="1" x14ac:dyDescent="0.2">
      <c r="A8" s="40" t="s">
        <v>343</v>
      </c>
      <c r="B8" s="41" t="s">
        <v>344</v>
      </c>
      <c r="C8" s="42">
        <f t="shared" ref="C8" si="63">SUM(C9:C10)</f>
        <v>0</v>
      </c>
      <c r="D8" s="42">
        <f t="shared" ref="D8" si="64">SUM(D9:D10)</f>
        <v>0</v>
      </c>
      <c r="E8" s="42">
        <f t="shared" ref="E8" si="65">SUM(E9:E10)</f>
        <v>0</v>
      </c>
      <c r="F8" s="42">
        <f t="shared" ref="F8" si="66">SUM(F9:F10)</f>
        <v>0</v>
      </c>
      <c r="G8" s="42">
        <f t="shared" ref="G8" si="67">SUM(G9:G10)</f>
        <v>0</v>
      </c>
      <c r="H8" s="42">
        <f t="shared" ref="H8" si="68">SUM(H9:H10)</f>
        <v>0</v>
      </c>
      <c r="I8" s="42">
        <f t="shared" ref="I8" si="69">SUM(I9:I10)</f>
        <v>0</v>
      </c>
      <c r="J8" s="42">
        <f t="shared" ref="J8" si="70">SUM(J9:J10)</f>
        <v>0</v>
      </c>
      <c r="K8" s="42">
        <f t="shared" ref="K8" si="71">SUM(K9:K10)</f>
        <v>0</v>
      </c>
      <c r="L8" s="42">
        <f t="shared" ref="L8" si="72">SUM(L9:L10)</f>
        <v>0</v>
      </c>
      <c r="M8" s="42">
        <f t="shared" ref="M8" si="73">SUM(M9:M10)</f>
        <v>0</v>
      </c>
      <c r="N8" s="42">
        <f t="shared" ref="N8" si="74">SUM(N9:N10)</f>
        <v>0</v>
      </c>
      <c r="O8" s="42">
        <f t="shared" ref="O8" si="75">SUM(O9:O10)</f>
        <v>0</v>
      </c>
      <c r="P8" s="42">
        <f t="shared" ref="P8" si="76">SUM(P9:P10)</f>
        <v>0</v>
      </c>
      <c r="Q8" s="42">
        <f t="shared" ref="Q8" si="77">SUM(Q9:Q10)</f>
        <v>0</v>
      </c>
      <c r="R8" s="42">
        <f t="shared" ref="R8" si="78">SUM(R9:R10)</f>
        <v>0</v>
      </c>
      <c r="S8" s="42">
        <f t="shared" ref="S8" si="79">SUM(S9:S10)</f>
        <v>0</v>
      </c>
      <c r="T8" s="42">
        <f t="shared" ref="T8" si="80">SUM(T9:T10)</f>
        <v>0</v>
      </c>
      <c r="U8" s="42">
        <f t="shared" ref="U8" si="81">SUM(U9:U10)</f>
        <v>0</v>
      </c>
      <c r="V8" s="42">
        <f t="shared" ref="V8" si="82">SUM(V9:V10)</f>
        <v>0</v>
      </c>
      <c r="W8" s="42">
        <f t="shared" ref="W8:X8" si="83">SUM(W9:W10)</f>
        <v>0</v>
      </c>
      <c r="X8" s="42">
        <f t="shared" si="83"/>
        <v>0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" si="84">SUM(C12:C16)</f>
        <v>0</v>
      </c>
      <c r="D11" s="42">
        <f t="shared" ref="D11" si="85">SUM(D12:D16)</f>
        <v>0</v>
      </c>
      <c r="E11" s="42">
        <f t="shared" ref="E11" si="86">SUM(E12:E16)</f>
        <v>0</v>
      </c>
      <c r="F11" s="42">
        <f t="shared" ref="F11" si="87">SUM(F12:F16)</f>
        <v>0</v>
      </c>
      <c r="G11" s="42">
        <f t="shared" ref="G11" si="88">SUM(G12:G16)</f>
        <v>0</v>
      </c>
      <c r="H11" s="42">
        <f t="shared" ref="H11" si="89">SUM(H12:H16)</f>
        <v>0</v>
      </c>
      <c r="I11" s="42">
        <f t="shared" ref="I11" si="90">SUM(I12:I16)</f>
        <v>0</v>
      </c>
      <c r="J11" s="42">
        <f t="shared" ref="J11" si="91">SUM(J12:J16)</f>
        <v>0</v>
      </c>
      <c r="K11" s="42">
        <f t="shared" ref="K11" si="92">SUM(K12:K16)</f>
        <v>0</v>
      </c>
      <c r="L11" s="42">
        <f t="shared" ref="L11" si="93">SUM(L12:L16)</f>
        <v>0</v>
      </c>
      <c r="M11" s="42">
        <f t="shared" ref="M11" si="94">SUM(M12:M16)</f>
        <v>0</v>
      </c>
      <c r="N11" s="42">
        <f t="shared" ref="N11" si="95">SUM(N12:N16)</f>
        <v>0</v>
      </c>
      <c r="O11" s="42">
        <f t="shared" ref="O11" si="96">SUM(O12:O16)</f>
        <v>0</v>
      </c>
      <c r="P11" s="42">
        <f t="shared" ref="P11" si="97">SUM(P12:P16)</f>
        <v>0</v>
      </c>
      <c r="Q11" s="42">
        <f t="shared" ref="Q11" si="98">SUM(Q12:Q16)</f>
        <v>0</v>
      </c>
      <c r="R11" s="42">
        <f t="shared" ref="R11" si="99">SUM(R12:R16)</f>
        <v>0</v>
      </c>
      <c r="S11" s="42">
        <f t="shared" ref="S11" si="100">SUM(S12:S16)</f>
        <v>0</v>
      </c>
      <c r="T11" s="42">
        <f t="shared" ref="T11" si="101">SUM(T12:T16)</f>
        <v>0</v>
      </c>
      <c r="U11" s="42">
        <f t="shared" ref="U11" si="102">SUM(U12:U16)</f>
        <v>0</v>
      </c>
      <c r="V11" s="42">
        <f t="shared" ref="V11" si="103">SUM(V12:V16)</f>
        <v>0</v>
      </c>
      <c r="W11" s="42">
        <f t="shared" ref="W11:X11" si="104">SUM(W12:W16)</f>
        <v>0</v>
      </c>
      <c r="X11" s="42">
        <f t="shared" si="104"/>
        <v>0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</row>
    <row r="13" spans="1:24" ht="11.25" customHeight="1" x14ac:dyDescent="0.2">
      <c r="A13" s="39" t="s">
        <v>17</v>
      </c>
      <c r="B13" s="23" t="s">
        <v>18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" si="105">SUM(C18:C21)</f>
        <v>0</v>
      </c>
      <c r="D17" s="31">
        <f t="shared" ref="D17" si="106">SUM(D18:D21)</f>
        <v>0</v>
      </c>
      <c r="E17" s="31">
        <f t="shared" ref="E17" si="107">SUM(E18:E21)</f>
        <v>0</v>
      </c>
      <c r="F17" s="31">
        <f t="shared" ref="F17" si="108">SUM(F18:F21)</f>
        <v>0</v>
      </c>
      <c r="G17" s="31">
        <f t="shared" ref="G17" si="109">SUM(G18:G21)</f>
        <v>0</v>
      </c>
      <c r="H17" s="31">
        <f t="shared" ref="H17" si="110">SUM(H18:H21)</f>
        <v>0</v>
      </c>
      <c r="I17" s="31">
        <f t="shared" ref="I17" si="111">SUM(I18:I21)</f>
        <v>0</v>
      </c>
      <c r="J17" s="31">
        <f t="shared" ref="J17" si="112">SUM(J18:J21)</f>
        <v>0</v>
      </c>
      <c r="K17" s="31">
        <f t="shared" ref="K17" si="113">SUM(K18:K21)</f>
        <v>0</v>
      </c>
      <c r="L17" s="31">
        <f t="shared" ref="L17" si="114">SUM(L18:L21)</f>
        <v>0</v>
      </c>
      <c r="M17" s="31">
        <f t="shared" ref="M17" si="115">SUM(M18:M21)</f>
        <v>0</v>
      </c>
      <c r="N17" s="31">
        <f t="shared" ref="N17" si="116">SUM(N18:N21)</f>
        <v>0</v>
      </c>
      <c r="O17" s="31">
        <f t="shared" ref="O17" si="117">SUM(O18:O21)</f>
        <v>0</v>
      </c>
      <c r="P17" s="31">
        <f t="shared" ref="P17" si="118">SUM(P18:P21)</f>
        <v>0</v>
      </c>
      <c r="Q17" s="31">
        <f t="shared" ref="Q17" si="119">SUM(Q18:Q21)</f>
        <v>0</v>
      </c>
      <c r="R17" s="31">
        <f t="shared" ref="R17" si="120">SUM(R18:R21)</f>
        <v>0</v>
      </c>
      <c r="S17" s="31">
        <f t="shared" ref="S17" si="121">SUM(S18:S21)</f>
        <v>0</v>
      </c>
      <c r="T17" s="31">
        <f t="shared" ref="T17" si="122">SUM(T18:T21)</f>
        <v>0</v>
      </c>
      <c r="U17" s="31">
        <f t="shared" ref="U17" si="123">SUM(U18:U21)</f>
        <v>0</v>
      </c>
      <c r="V17" s="31">
        <f t="shared" ref="V17" si="124">SUM(V18:V21)</f>
        <v>0</v>
      </c>
      <c r="W17" s="31">
        <f t="shared" ref="W17:X17" si="125">SUM(W18:W21)</f>
        <v>0</v>
      </c>
      <c r="X17" s="31">
        <f t="shared" si="125"/>
        <v>0</v>
      </c>
    </row>
    <row r="18" spans="1:24" ht="11.25" customHeight="1" x14ac:dyDescent="0.2">
      <c r="A18" s="22" t="s">
        <v>27</v>
      </c>
      <c r="B18" s="23" t="s">
        <v>28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" si="126">SUM(C23:C24)</f>
        <v>0</v>
      </c>
      <c r="D22" s="31">
        <f t="shared" ref="D22" si="127">SUM(D23:D24)</f>
        <v>0</v>
      </c>
      <c r="E22" s="31">
        <f t="shared" ref="E22" si="128">SUM(E23:E24)</f>
        <v>0</v>
      </c>
      <c r="F22" s="31">
        <f t="shared" ref="F22" si="129">SUM(F23:F24)</f>
        <v>0</v>
      </c>
      <c r="G22" s="31">
        <f t="shared" ref="G22" si="130">SUM(G23:G24)</f>
        <v>0</v>
      </c>
      <c r="H22" s="31">
        <f t="shared" ref="H22" si="131">SUM(H23:H24)</f>
        <v>0</v>
      </c>
      <c r="I22" s="31">
        <f t="shared" ref="I22" si="132">SUM(I23:I24)</f>
        <v>0</v>
      </c>
      <c r="J22" s="31">
        <f t="shared" ref="J22" si="133">SUM(J23:J24)</f>
        <v>0</v>
      </c>
      <c r="K22" s="31">
        <f t="shared" ref="K22" si="134">SUM(K23:K24)</f>
        <v>0</v>
      </c>
      <c r="L22" s="31">
        <f t="shared" ref="L22" si="135">SUM(L23:L24)</f>
        <v>0</v>
      </c>
      <c r="M22" s="31">
        <f t="shared" ref="M22" si="136">SUM(M23:M24)</f>
        <v>0</v>
      </c>
      <c r="N22" s="31">
        <f t="shared" ref="N22" si="137">SUM(N23:N24)</f>
        <v>0</v>
      </c>
      <c r="O22" s="31">
        <f t="shared" ref="O22" si="138">SUM(O23:O24)</f>
        <v>0</v>
      </c>
      <c r="P22" s="31">
        <f t="shared" ref="P22" si="139">SUM(P23:P24)</f>
        <v>0</v>
      </c>
      <c r="Q22" s="31">
        <f t="shared" ref="Q22" si="140">SUM(Q23:Q24)</f>
        <v>0</v>
      </c>
      <c r="R22" s="31">
        <f t="shared" ref="R22" si="141">SUM(R23:R24)</f>
        <v>0</v>
      </c>
      <c r="S22" s="31">
        <f t="shared" ref="S22" si="142">SUM(S23:S24)</f>
        <v>0</v>
      </c>
      <c r="T22" s="31">
        <f t="shared" ref="T22" si="143">SUM(T23:T24)</f>
        <v>0</v>
      </c>
      <c r="U22" s="31">
        <f t="shared" ref="U22" si="144">SUM(U23:U24)</f>
        <v>0</v>
      </c>
      <c r="V22" s="31">
        <f t="shared" ref="V22" si="145">SUM(V23:V24)</f>
        <v>0</v>
      </c>
      <c r="W22" s="31">
        <f t="shared" ref="W22:X22" si="146">SUM(W23:W24)</f>
        <v>0</v>
      </c>
      <c r="X22" s="31">
        <f t="shared" si="146"/>
        <v>0</v>
      </c>
    </row>
    <row r="23" spans="1:24" ht="11.25" customHeight="1" x14ac:dyDescent="0.2">
      <c r="A23" s="22" t="s">
        <v>37</v>
      </c>
      <c r="B23" s="23" t="s">
        <v>38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47">SUM(C27,C33)</f>
        <v>0</v>
      </c>
      <c r="D26" s="31">
        <f t="shared" ref="D26" si="148">SUM(D27,D33)</f>
        <v>0</v>
      </c>
      <c r="E26" s="31">
        <f t="shared" ref="E26" si="149">SUM(E27,E33)</f>
        <v>0</v>
      </c>
      <c r="F26" s="31">
        <f t="shared" ref="F26" si="150">SUM(F27,F33)</f>
        <v>0</v>
      </c>
      <c r="G26" s="31">
        <f t="shared" ref="G26" si="151">SUM(G27,G33)</f>
        <v>0</v>
      </c>
      <c r="H26" s="31">
        <f t="shared" ref="H26" si="152">SUM(H27,H33)</f>
        <v>0</v>
      </c>
      <c r="I26" s="31">
        <f t="shared" ref="I26" si="153">SUM(I27,I33)</f>
        <v>0</v>
      </c>
      <c r="J26" s="31">
        <f t="shared" ref="J26" si="154">SUM(J27,J33)</f>
        <v>0</v>
      </c>
      <c r="K26" s="31">
        <f t="shared" ref="K26" si="155">SUM(K27,K33)</f>
        <v>0</v>
      </c>
      <c r="L26" s="31">
        <f t="shared" ref="L26" si="156">SUM(L27,L33)</f>
        <v>0</v>
      </c>
      <c r="M26" s="31">
        <f t="shared" ref="M26" si="157">SUM(M27,M33)</f>
        <v>0</v>
      </c>
      <c r="N26" s="31">
        <f t="shared" ref="N26" si="158">SUM(N27,N33)</f>
        <v>0</v>
      </c>
      <c r="O26" s="31">
        <f t="shared" ref="O26" si="159">SUM(O27,O33)</f>
        <v>0</v>
      </c>
      <c r="P26" s="31">
        <f t="shared" ref="P26" si="160">SUM(P27,P33)</f>
        <v>0</v>
      </c>
      <c r="Q26" s="31">
        <f t="shared" ref="Q26" si="161">SUM(Q27,Q33)</f>
        <v>0</v>
      </c>
      <c r="R26" s="31">
        <f t="shared" ref="R26" si="162">SUM(R27,R33)</f>
        <v>0</v>
      </c>
      <c r="S26" s="31">
        <f t="shared" ref="S26" si="163">SUM(S27,S33)</f>
        <v>0</v>
      </c>
      <c r="T26" s="31">
        <f t="shared" ref="T26" si="164">SUM(T27,T33)</f>
        <v>0</v>
      </c>
      <c r="U26" s="31">
        <f t="shared" ref="U26" si="165">SUM(U27,U33)</f>
        <v>0</v>
      </c>
      <c r="V26" s="31">
        <f t="shared" ref="V26" si="166">SUM(V27,V33)</f>
        <v>0</v>
      </c>
      <c r="W26" s="31">
        <f t="shared" ref="W26:X26" si="167">SUM(W27,W33)</f>
        <v>0</v>
      </c>
      <c r="X26" s="31">
        <f t="shared" si="167"/>
        <v>0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" si="168">SUM(C28:C32)</f>
        <v>0</v>
      </c>
      <c r="D27" s="42">
        <f t="shared" ref="D27" si="169">SUM(D28:D32)</f>
        <v>0</v>
      </c>
      <c r="E27" s="42">
        <f t="shared" ref="E27" si="170">SUM(E28:E32)</f>
        <v>0</v>
      </c>
      <c r="F27" s="42">
        <f t="shared" ref="F27" si="171">SUM(F28:F32)</f>
        <v>0</v>
      </c>
      <c r="G27" s="42">
        <f t="shared" ref="G27" si="172">SUM(G28:G32)</f>
        <v>0</v>
      </c>
      <c r="H27" s="42">
        <f t="shared" ref="H27" si="173">SUM(H28:H32)</f>
        <v>0</v>
      </c>
      <c r="I27" s="42">
        <f t="shared" ref="I27" si="174">SUM(I28:I32)</f>
        <v>0</v>
      </c>
      <c r="J27" s="42">
        <f t="shared" ref="J27" si="175">SUM(J28:J32)</f>
        <v>0</v>
      </c>
      <c r="K27" s="42">
        <f t="shared" ref="K27" si="176">SUM(K28:K32)</f>
        <v>0</v>
      </c>
      <c r="L27" s="42">
        <f t="shared" ref="L27" si="177">SUM(L28:L32)</f>
        <v>0</v>
      </c>
      <c r="M27" s="42">
        <f t="shared" ref="M27" si="178">SUM(M28:M32)</f>
        <v>0</v>
      </c>
      <c r="N27" s="42">
        <f t="shared" ref="N27" si="179">SUM(N28:N32)</f>
        <v>0</v>
      </c>
      <c r="O27" s="42">
        <f t="shared" ref="O27" si="180">SUM(O28:O32)</f>
        <v>0</v>
      </c>
      <c r="P27" s="42">
        <f t="shared" ref="P27" si="181">SUM(P28:P32)</f>
        <v>0</v>
      </c>
      <c r="Q27" s="42">
        <f t="shared" ref="Q27" si="182">SUM(Q28:Q32)</f>
        <v>0</v>
      </c>
      <c r="R27" s="42">
        <f t="shared" ref="R27" si="183">SUM(R28:R32)</f>
        <v>0</v>
      </c>
      <c r="S27" s="42">
        <f t="shared" ref="S27" si="184">SUM(S28:S32)</f>
        <v>0</v>
      </c>
      <c r="T27" s="42">
        <f t="shared" ref="T27" si="185">SUM(T28:T32)</f>
        <v>0</v>
      </c>
      <c r="U27" s="42">
        <f t="shared" ref="U27" si="186">SUM(U28:U32)</f>
        <v>0</v>
      </c>
      <c r="V27" s="42">
        <f t="shared" ref="V27" si="187">SUM(V28:V32)</f>
        <v>0</v>
      </c>
      <c r="W27" s="42">
        <f t="shared" ref="W27:X27" si="188">SUM(W28:W32)</f>
        <v>0</v>
      </c>
      <c r="X27" s="42">
        <f t="shared" si="188"/>
        <v>0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" si="189">SUM(C34:C50)</f>
        <v>0</v>
      </c>
      <c r="D33" s="42">
        <f t="shared" ref="D33" si="190">SUM(D34:D50)</f>
        <v>0</v>
      </c>
      <c r="E33" s="42">
        <f t="shared" ref="E33" si="191">SUM(E34:E50)</f>
        <v>0</v>
      </c>
      <c r="F33" s="42">
        <f t="shared" ref="F33" si="192">SUM(F34:F50)</f>
        <v>0</v>
      </c>
      <c r="G33" s="42">
        <f t="shared" ref="G33" si="193">SUM(G34:G50)</f>
        <v>0</v>
      </c>
      <c r="H33" s="42">
        <f t="shared" ref="H33" si="194">SUM(H34:H50)</f>
        <v>0</v>
      </c>
      <c r="I33" s="42">
        <f t="shared" ref="I33" si="195">SUM(I34:I50)</f>
        <v>0</v>
      </c>
      <c r="J33" s="42">
        <f t="shared" ref="J33" si="196">SUM(J34:J50)</f>
        <v>0</v>
      </c>
      <c r="K33" s="42">
        <f t="shared" ref="K33" si="197">SUM(K34:K50)</f>
        <v>0</v>
      </c>
      <c r="L33" s="42">
        <f t="shared" ref="L33" si="198">SUM(L34:L50)</f>
        <v>0</v>
      </c>
      <c r="M33" s="42">
        <f t="shared" ref="M33" si="199">SUM(M34:M50)</f>
        <v>0</v>
      </c>
      <c r="N33" s="42">
        <f t="shared" ref="N33" si="200">SUM(N34:N50)</f>
        <v>0</v>
      </c>
      <c r="O33" s="42">
        <f t="shared" ref="O33" si="201">SUM(O34:O50)</f>
        <v>0</v>
      </c>
      <c r="P33" s="42">
        <f t="shared" ref="P33" si="202">SUM(P34:P50)</f>
        <v>0</v>
      </c>
      <c r="Q33" s="42">
        <f t="shared" ref="Q33" si="203">SUM(Q34:Q50)</f>
        <v>0</v>
      </c>
      <c r="R33" s="42">
        <f t="shared" ref="R33" si="204">SUM(R34:R50)</f>
        <v>0</v>
      </c>
      <c r="S33" s="42">
        <f t="shared" ref="S33" si="205">SUM(S34:S50)</f>
        <v>0</v>
      </c>
      <c r="T33" s="42">
        <f t="shared" ref="T33" si="206">SUM(T34:T50)</f>
        <v>0</v>
      </c>
      <c r="U33" s="42">
        <f t="shared" ref="U33" si="207">SUM(U34:U50)</f>
        <v>0</v>
      </c>
      <c r="V33" s="42">
        <f t="shared" ref="V33" si="208">SUM(V34:V50)</f>
        <v>0</v>
      </c>
      <c r="W33" s="42">
        <f t="shared" ref="W33:X33" si="209">SUM(W34:W50)</f>
        <v>0</v>
      </c>
      <c r="X33" s="42">
        <f t="shared" si="209"/>
        <v>0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</row>
    <row r="37" spans="1:24" ht="11.25" customHeight="1" x14ac:dyDescent="0.2">
      <c r="A37" s="39" t="s">
        <v>61</v>
      </c>
      <c r="B37" s="23" t="s">
        <v>62</v>
      </c>
      <c r="C37" s="30">
        <v>0</v>
      </c>
      <c r="D37" s="30">
        <v>0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</row>
    <row r="41" spans="1:24" ht="11.25" customHeight="1" x14ac:dyDescent="0.2">
      <c r="A41" s="39" t="s">
        <v>69</v>
      </c>
      <c r="B41" s="23" t="s">
        <v>70</v>
      </c>
      <c r="C41" s="30">
        <v>0</v>
      </c>
      <c r="D41" s="30">
        <v>0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</row>
    <row r="42" spans="1:24" ht="11.25" customHeight="1" x14ac:dyDescent="0.2">
      <c r="A42" s="39" t="s">
        <v>71</v>
      </c>
      <c r="B42" s="23" t="s">
        <v>72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</row>
    <row r="44" spans="1:24" ht="11.25" customHeight="1" x14ac:dyDescent="0.2">
      <c r="A44" s="39" t="s">
        <v>75</v>
      </c>
      <c r="B44" s="23" t="s">
        <v>76</v>
      </c>
      <c r="C44" s="30">
        <v>0</v>
      </c>
      <c r="D44" s="30">
        <v>0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</row>
    <row r="51" spans="1:24" ht="11.25" customHeight="1" x14ac:dyDescent="0.2">
      <c r="A51" s="24" t="s">
        <v>89</v>
      </c>
      <c r="B51" s="25" t="s">
        <v>90</v>
      </c>
      <c r="C51" s="31">
        <v>0</v>
      </c>
      <c r="D51" s="31">
        <v>0</v>
      </c>
      <c r="E51" s="31">
        <v>0</v>
      </c>
      <c r="F51" s="31">
        <v>0</v>
      </c>
      <c r="G51" s="31">
        <v>0</v>
      </c>
      <c r="H51" s="31">
        <v>0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" si="210">SUM(C53:C70)</f>
        <v>459.01401547721406</v>
      </c>
      <c r="D52" s="31">
        <f t="shared" ref="D52" si="211">SUM(D53:D70)</f>
        <v>490.05477214101461</v>
      </c>
      <c r="E52" s="31">
        <f t="shared" ref="E52" si="212">SUM(E53:E70)</f>
        <v>582.84118658641455</v>
      </c>
      <c r="F52" s="31">
        <f t="shared" ref="F52" si="213">SUM(F53:F70)</f>
        <v>695.33594153052445</v>
      </c>
      <c r="G52" s="31">
        <f t="shared" ref="G52" si="214">SUM(G53:G70)</f>
        <v>1279.287532244196</v>
      </c>
      <c r="H52" s="31">
        <f t="shared" ref="H52" si="215">SUM(H53:H70)</f>
        <v>2070.0993121238175</v>
      </c>
      <c r="I52" s="31">
        <f t="shared" ref="I52" si="216">SUM(I53:I70)</f>
        <v>2944.2169389509886</v>
      </c>
      <c r="J52" s="31">
        <f t="shared" ref="J52" si="217">SUM(J53:J70)</f>
        <v>4809.9183147033527</v>
      </c>
      <c r="K52" s="31">
        <f t="shared" ref="K52" si="218">SUM(K53:K70)</f>
        <v>7754.3638865004305</v>
      </c>
      <c r="L52" s="31">
        <f t="shared" ref="L52" si="219">SUM(L53:L70)</f>
        <v>10116.733190025792</v>
      </c>
      <c r="M52" s="31">
        <f t="shared" ref="M52" si="220">SUM(M53:M70)</f>
        <v>11408.072656921755</v>
      </c>
      <c r="N52" s="31">
        <f t="shared" ref="N52" si="221">SUM(N53:N70)</f>
        <v>12107.598624247632</v>
      </c>
      <c r="O52" s="31">
        <f t="shared" ref="O52" si="222">SUM(O53:O70)</f>
        <v>13269.043336199484</v>
      </c>
      <c r="P52" s="31">
        <f t="shared" ref="P52" si="223">SUM(P53:P70)</f>
        <v>11835.260017196902</v>
      </c>
      <c r="Q52" s="31">
        <f t="shared" ref="Q52" si="224">SUM(Q53:Q70)</f>
        <v>12645.599656061908</v>
      </c>
      <c r="R52" s="31">
        <f t="shared" ref="R52" si="225">SUM(R53:R70)</f>
        <v>12608.606276870161</v>
      </c>
      <c r="S52" s="31">
        <f t="shared" ref="S52" si="226">SUM(S53:S70)</f>
        <v>12422.435081685297</v>
      </c>
      <c r="T52" s="31">
        <f t="shared" ref="T52" si="227">SUM(T53:T70)</f>
        <v>13545.59982803095</v>
      </c>
      <c r="U52" s="31">
        <f t="shared" ref="U52" si="228">SUM(U53:U70)</f>
        <v>15188.641702493551</v>
      </c>
      <c r="V52" s="31">
        <f t="shared" ref="V52" si="229">SUM(V53:V70)</f>
        <v>15636.088306104903</v>
      </c>
      <c r="W52" s="31">
        <f t="shared" ref="W52:X52" si="230">SUM(W53:W70)</f>
        <v>16170.630524505588</v>
      </c>
      <c r="X52" s="31">
        <f t="shared" si="230"/>
        <v>16725.300171969047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</row>
    <row r="63" spans="1:24" ht="11.25" customHeight="1" x14ac:dyDescent="0.2">
      <c r="A63" s="22" t="s">
        <v>113</v>
      </c>
      <c r="B63" s="23" t="s">
        <v>114</v>
      </c>
      <c r="C63" s="30">
        <v>58.684436801375753</v>
      </c>
      <c r="D63" s="30">
        <v>65.726397248495275</v>
      </c>
      <c r="E63" s="30">
        <v>159.20885640584692</v>
      </c>
      <c r="F63" s="30">
        <v>265.74539982803094</v>
      </c>
      <c r="G63" s="30">
        <v>336.86766981943242</v>
      </c>
      <c r="H63" s="30">
        <v>554.99699054170242</v>
      </c>
      <c r="I63" s="30">
        <v>834.66595012897676</v>
      </c>
      <c r="J63" s="30">
        <v>1063.3258813413584</v>
      </c>
      <c r="K63" s="30">
        <v>1686.976526225279</v>
      </c>
      <c r="L63" s="30">
        <v>2068.7280309544276</v>
      </c>
      <c r="M63" s="30">
        <v>2410.0130696474639</v>
      </c>
      <c r="N63" s="30">
        <v>2415.2452278589853</v>
      </c>
      <c r="O63" s="30">
        <v>2439.720378331901</v>
      </c>
      <c r="P63" s="30">
        <v>2297.8859845227853</v>
      </c>
      <c r="Q63" s="30">
        <v>2272.7486672398968</v>
      </c>
      <c r="R63" s="30">
        <v>2358.9597592433365</v>
      </c>
      <c r="S63" s="30">
        <v>2343.8016337059335</v>
      </c>
      <c r="T63" s="30">
        <v>2496.1840928632832</v>
      </c>
      <c r="U63" s="30">
        <v>2696.0628546861562</v>
      </c>
      <c r="V63" s="30">
        <v>2821.4443680137583</v>
      </c>
      <c r="W63" s="30">
        <v>2821.1898538263113</v>
      </c>
      <c r="X63" s="30">
        <v>3164.2609630266547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</row>
    <row r="65" spans="1:24" ht="11.25" customHeight="1" x14ac:dyDescent="0.2">
      <c r="A65" s="22" t="s">
        <v>117</v>
      </c>
      <c r="B65" s="23" t="s">
        <v>118</v>
      </c>
      <c r="C65" s="30">
        <v>400.32957867583832</v>
      </c>
      <c r="D65" s="30">
        <v>424.32837489251932</v>
      </c>
      <c r="E65" s="30">
        <v>423.63233018056758</v>
      </c>
      <c r="F65" s="30">
        <v>429.59054170249357</v>
      </c>
      <c r="G65" s="30">
        <v>942.41986242476344</v>
      </c>
      <c r="H65" s="30">
        <v>1515.1023215821151</v>
      </c>
      <c r="I65" s="30">
        <v>2109.5509888220117</v>
      </c>
      <c r="J65" s="30">
        <v>3746.5924333619946</v>
      </c>
      <c r="K65" s="30">
        <v>6067.387360275151</v>
      </c>
      <c r="L65" s="30">
        <v>8048.0051590713656</v>
      </c>
      <c r="M65" s="30">
        <v>8998.0595872742906</v>
      </c>
      <c r="N65" s="30">
        <v>9692.3533963886457</v>
      </c>
      <c r="O65" s="30">
        <v>10829.322957867584</v>
      </c>
      <c r="P65" s="30">
        <v>9537.3740326741172</v>
      </c>
      <c r="Q65" s="30">
        <v>10372.850988822011</v>
      </c>
      <c r="R65" s="30">
        <v>10249.646517626825</v>
      </c>
      <c r="S65" s="30">
        <v>10078.633447979364</v>
      </c>
      <c r="T65" s="30">
        <v>11049.415735167668</v>
      </c>
      <c r="U65" s="30">
        <v>12492.578847807394</v>
      </c>
      <c r="V65" s="30">
        <v>12814.643938091143</v>
      </c>
      <c r="W65" s="30">
        <v>13349.440670679276</v>
      </c>
      <c r="X65" s="30">
        <v>13561.039208942391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</row>
    <row r="70" spans="1:24" ht="11.25" customHeight="1" x14ac:dyDescent="0.2">
      <c r="A70" s="22" t="s">
        <v>127</v>
      </c>
      <c r="B70" s="23" t="s">
        <v>128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" si="231">SUM(C72:C73)</f>
        <v>0</v>
      </c>
      <c r="D71" s="31">
        <f t="shared" ref="D71" si="232">SUM(D72:D73)</f>
        <v>0</v>
      </c>
      <c r="E71" s="31">
        <f t="shared" ref="E71" si="233">SUM(E72:E73)</f>
        <v>0</v>
      </c>
      <c r="F71" s="31">
        <f t="shared" ref="F71" si="234">SUM(F72:F73)</f>
        <v>0</v>
      </c>
      <c r="G71" s="31">
        <f t="shared" ref="G71" si="235">SUM(G72:G73)</f>
        <v>0</v>
      </c>
      <c r="H71" s="31">
        <f t="shared" ref="H71" si="236">SUM(H72:H73)</f>
        <v>0</v>
      </c>
      <c r="I71" s="31">
        <f t="shared" ref="I71" si="237">SUM(I72:I73)</f>
        <v>0</v>
      </c>
      <c r="J71" s="31">
        <f t="shared" ref="J71" si="238">SUM(J72:J73)</f>
        <v>0</v>
      </c>
      <c r="K71" s="31">
        <f t="shared" ref="K71" si="239">SUM(K72:K73)</f>
        <v>0</v>
      </c>
      <c r="L71" s="31">
        <f t="shared" ref="L71" si="240">SUM(L72:L73)</f>
        <v>0</v>
      </c>
      <c r="M71" s="31">
        <f t="shared" ref="M71" si="241">SUM(M72:M73)</f>
        <v>0</v>
      </c>
      <c r="N71" s="31">
        <f t="shared" ref="N71" si="242">SUM(N72:N73)</f>
        <v>0</v>
      </c>
      <c r="O71" s="31">
        <f t="shared" ref="O71" si="243">SUM(O72:O73)</f>
        <v>0</v>
      </c>
      <c r="P71" s="31">
        <f t="shared" ref="P71" si="244">SUM(P72:P73)</f>
        <v>0</v>
      </c>
      <c r="Q71" s="31">
        <f t="shared" ref="Q71" si="245">SUM(Q72:Q73)</f>
        <v>0</v>
      </c>
      <c r="R71" s="31">
        <f t="shared" ref="R71" si="246">SUM(R72:R73)</f>
        <v>0</v>
      </c>
      <c r="S71" s="31">
        <f t="shared" ref="S71" si="247">SUM(S72:S73)</f>
        <v>0</v>
      </c>
      <c r="T71" s="31">
        <f t="shared" ref="T71" si="248">SUM(T72:T73)</f>
        <v>0</v>
      </c>
      <c r="U71" s="31">
        <f t="shared" ref="U71" si="249">SUM(U72:U73)</f>
        <v>0</v>
      </c>
      <c r="V71" s="31">
        <f t="shared" ref="V71" si="250">SUM(V72:V73)</f>
        <v>0</v>
      </c>
      <c r="W71" s="31">
        <f t="shared" ref="W71:X71" si="251">SUM(W72:W73)</f>
        <v>0</v>
      </c>
      <c r="X71" s="31">
        <f t="shared" si="251"/>
        <v>0</v>
      </c>
    </row>
    <row r="72" spans="1:24" ht="11.25" customHeight="1" x14ac:dyDescent="0.2">
      <c r="A72" s="22" t="s">
        <v>131</v>
      </c>
      <c r="B72" s="23" t="s">
        <v>132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0</v>
      </c>
      <c r="D75" s="31">
        <v>0</v>
      </c>
      <c r="E75" s="31">
        <v>0</v>
      </c>
      <c r="F75" s="31">
        <v>0</v>
      </c>
      <c r="G75" s="31">
        <v>0</v>
      </c>
      <c r="H75" s="31">
        <v>0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</row>
    <row r="76" spans="1:24" ht="11.25" customHeight="1" x14ac:dyDescent="0.2">
      <c r="A76" s="26" t="s">
        <v>139</v>
      </c>
      <c r="B76" s="27" t="s">
        <v>140</v>
      </c>
      <c r="C76" s="32">
        <v>0</v>
      </c>
      <c r="D76" s="32">
        <v>0</v>
      </c>
      <c r="E76" s="32">
        <v>0</v>
      </c>
      <c r="F76" s="32">
        <v>0</v>
      </c>
      <c r="G76" s="32">
        <v>0</v>
      </c>
      <c r="H76" s="32">
        <v>0</v>
      </c>
      <c r="I76" s="32">
        <v>0</v>
      </c>
      <c r="J76" s="32">
        <v>0</v>
      </c>
      <c r="K76" s="32">
        <v>0</v>
      </c>
      <c r="L76" s="32">
        <v>0</v>
      </c>
      <c r="M76" s="32">
        <v>0</v>
      </c>
      <c r="N76" s="32">
        <v>0</v>
      </c>
      <c r="O76" s="32">
        <v>0</v>
      </c>
      <c r="P76" s="32">
        <v>0</v>
      </c>
      <c r="Q76" s="32">
        <v>0</v>
      </c>
      <c r="R76" s="32">
        <v>0</v>
      </c>
      <c r="S76" s="32">
        <v>0</v>
      </c>
      <c r="T76" s="32">
        <v>0</v>
      </c>
      <c r="U76" s="32">
        <v>0</v>
      </c>
      <c r="V76" s="32">
        <v>0</v>
      </c>
      <c r="W76" s="32">
        <v>0</v>
      </c>
      <c r="X76" s="32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170</v>
      </c>
      <c r="B1" s="7" t="s">
        <v>307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147.46345657781603</v>
      </c>
      <c r="D2" s="28">
        <f t="shared" ref="D2" si="1">SUM(D3,D17,D22,D25,D26,D51,D52,D71,D74,D75,D76)</f>
        <v>122.19355116079106</v>
      </c>
      <c r="E2" s="28">
        <f t="shared" ref="E2" si="2">SUM(E3,E17,E22,E25,E26,E51,E52,E71,E74,E75,E76)</f>
        <v>103.99355116079104</v>
      </c>
      <c r="F2" s="28">
        <f t="shared" ref="F2" si="3">SUM(F3,F17,F22,F25,F26,F51,F52,F71,F74,F75,F76)</f>
        <v>131.19802235597592</v>
      </c>
      <c r="G2" s="28">
        <f t="shared" ref="G2" si="4">SUM(G3,G17,G22,G25,G26,G51,G52,G71,G74,G75,G76)</f>
        <v>119.8767841788478</v>
      </c>
      <c r="H2" s="28">
        <f t="shared" ref="H2" si="5">SUM(H3,H17,H22,H25,H26,H51,H52,H71,H74,H75,H76)</f>
        <v>101.76852966466035</v>
      </c>
      <c r="I2" s="28">
        <f t="shared" ref="I2" si="6">SUM(I3,I17,I22,I25,I26,I51,I52,I71,I74,I75,I76)</f>
        <v>93.702579535683554</v>
      </c>
      <c r="J2" s="28">
        <f t="shared" ref="J2" si="7">SUM(J3,J17,J22,J25,J26,J51,J52,J71,J74,J75,J76)</f>
        <v>95.863542562338779</v>
      </c>
      <c r="K2" s="28">
        <f t="shared" ref="K2" si="8">SUM(K3,K17,K22,K25,K26,K51,K52,K71,K74,K75,K76)</f>
        <v>109.07463456577815</v>
      </c>
      <c r="L2" s="28">
        <f t="shared" ref="L2" si="9">SUM(L3,L17,L22,L25,L26,L51,L52,L71,L74,L75,L76)</f>
        <v>245.30662080825442</v>
      </c>
      <c r="M2" s="28">
        <f t="shared" ref="M2" si="10">SUM(M3,M17,M22,M25,M26,M51,M52,M71,M74,M75,M76)</f>
        <v>231.99355116079096</v>
      </c>
      <c r="N2" s="28">
        <f t="shared" ref="N2" si="11">SUM(N3,N17,N22,N25,N26,N51,N52,N71,N74,N75,N76)</f>
        <v>232.71160791057602</v>
      </c>
      <c r="O2" s="28">
        <f t="shared" ref="O2" si="12">SUM(O3,O17,O22,O25,O26,O51,O52,O71,O74,O75,O76)</f>
        <v>323.94883920894227</v>
      </c>
      <c r="P2" s="28">
        <f t="shared" ref="P2" si="13">SUM(P3,P17,P22,P25,P26,P51,P52,P71,P74,P75,P76)</f>
        <v>297.20154772141001</v>
      </c>
      <c r="Q2" s="28">
        <f t="shared" ref="Q2" si="14">SUM(Q3,Q17,Q22,Q25,Q26,Q51,Q52,Q71,Q74,Q75,Q76)</f>
        <v>314.82828890799652</v>
      </c>
      <c r="R2" s="28">
        <f t="shared" ref="R2" si="15">SUM(R3,R17,R22,R25,R26,R51,R52,R71,R74,R75,R76)</f>
        <v>300.89673258813406</v>
      </c>
      <c r="S2" s="28">
        <f t="shared" ref="S2" si="16">SUM(S3,S17,S22,S25,S26,S51,S52,S71,S74,S75,S76)</f>
        <v>244.7553740326741</v>
      </c>
      <c r="T2" s="28">
        <f t="shared" ref="T2" si="17">SUM(T3,T17,T22,T25,T26,T51,T52,T71,T74,T75,T76)</f>
        <v>270.27910576096303</v>
      </c>
      <c r="U2" s="28">
        <f t="shared" ref="U2" si="18">SUM(U3,U17,U22,U25,U26,U51,U52,U71,U74,U75,U76)</f>
        <v>237.84084264832325</v>
      </c>
      <c r="V2" s="28">
        <f t="shared" ref="V2" si="19">SUM(V3,V17,V22,V25,V26,V51,V52,V71,V74,V75,V76)</f>
        <v>214.2257953568357</v>
      </c>
      <c r="W2" s="28">
        <f t="shared" ref="W2:X2" si="20">SUM(W3,W17,W22,W25,W26,W51,W52,W71,W74,W75,W76)</f>
        <v>209.00902837489247</v>
      </c>
      <c r="X2" s="28">
        <f t="shared" si="20"/>
        <v>217.56139294926908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21">SUM(C4,C8,C11)</f>
        <v>0</v>
      </c>
      <c r="D3" s="29">
        <f t="shared" ref="D3" si="22">SUM(D4,D8,D11)</f>
        <v>0</v>
      </c>
      <c r="E3" s="29">
        <f t="shared" ref="E3" si="23">SUM(E4,E8,E11)</f>
        <v>0</v>
      </c>
      <c r="F3" s="29">
        <f t="shared" ref="F3" si="24">SUM(F4,F8,F11)</f>
        <v>0</v>
      </c>
      <c r="G3" s="29">
        <f t="shared" ref="G3" si="25">SUM(G4,G8,G11)</f>
        <v>0</v>
      </c>
      <c r="H3" s="29">
        <f t="shared" ref="H3" si="26">SUM(H4,H8,H11)</f>
        <v>0</v>
      </c>
      <c r="I3" s="29">
        <f t="shared" ref="I3" si="27">SUM(I4,I8,I11)</f>
        <v>0</v>
      </c>
      <c r="J3" s="29">
        <f t="shared" ref="J3" si="28">SUM(J4,J8,J11)</f>
        <v>0</v>
      </c>
      <c r="K3" s="29">
        <f t="shared" ref="K3" si="29">SUM(K4,K8,K11)</f>
        <v>0</v>
      </c>
      <c r="L3" s="29">
        <f t="shared" ref="L3" si="30">SUM(L4,L8,L11)</f>
        <v>0</v>
      </c>
      <c r="M3" s="29">
        <f t="shared" ref="M3" si="31">SUM(M4,M8,M11)</f>
        <v>0</v>
      </c>
      <c r="N3" s="29">
        <f t="shared" ref="N3" si="32">SUM(N4,N8,N11)</f>
        <v>0</v>
      </c>
      <c r="O3" s="29">
        <f t="shared" ref="O3" si="33">SUM(O4,O8,O11)</f>
        <v>0</v>
      </c>
      <c r="P3" s="29">
        <f t="shared" ref="P3" si="34">SUM(P4,P8,P11)</f>
        <v>0</v>
      </c>
      <c r="Q3" s="29">
        <f t="shared" ref="Q3" si="35">SUM(Q4,Q8,Q11)</f>
        <v>0</v>
      </c>
      <c r="R3" s="29">
        <f t="shared" ref="R3" si="36">SUM(R4,R8,R11)</f>
        <v>0</v>
      </c>
      <c r="S3" s="29">
        <f t="shared" ref="S3" si="37">SUM(S4,S8,S11)</f>
        <v>0</v>
      </c>
      <c r="T3" s="29">
        <f t="shared" ref="T3" si="38">SUM(T4,T8,T11)</f>
        <v>0</v>
      </c>
      <c r="U3" s="29">
        <f t="shared" ref="U3" si="39">SUM(U4,U8,U11)</f>
        <v>0</v>
      </c>
      <c r="V3" s="29">
        <f t="shared" ref="V3" si="40">SUM(V4,V8,V11)</f>
        <v>0</v>
      </c>
      <c r="W3" s="29">
        <f t="shared" ref="W3:X3" si="41">SUM(W4,W8,W11)</f>
        <v>0</v>
      </c>
      <c r="X3" s="29">
        <f t="shared" si="41"/>
        <v>0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42">SUM(C5:C7)</f>
        <v>0</v>
      </c>
      <c r="D4" s="42">
        <f t="shared" ref="D4" si="43">SUM(D5:D7)</f>
        <v>0</v>
      </c>
      <c r="E4" s="42">
        <f t="shared" ref="E4" si="44">SUM(E5:E7)</f>
        <v>0</v>
      </c>
      <c r="F4" s="42">
        <f t="shared" ref="F4" si="45">SUM(F5:F7)</f>
        <v>0</v>
      </c>
      <c r="G4" s="42">
        <f t="shared" ref="G4" si="46">SUM(G5:G7)</f>
        <v>0</v>
      </c>
      <c r="H4" s="42">
        <f t="shared" ref="H4" si="47">SUM(H5:H7)</f>
        <v>0</v>
      </c>
      <c r="I4" s="42">
        <f t="shared" ref="I4" si="48">SUM(I5:I7)</f>
        <v>0</v>
      </c>
      <c r="J4" s="42">
        <f t="shared" ref="J4" si="49">SUM(J5:J7)</f>
        <v>0</v>
      </c>
      <c r="K4" s="42">
        <f t="shared" ref="K4" si="50">SUM(K5:K7)</f>
        <v>0</v>
      </c>
      <c r="L4" s="42">
        <f t="shared" ref="L4" si="51">SUM(L5:L7)</f>
        <v>0</v>
      </c>
      <c r="M4" s="42">
        <f t="shared" ref="M4" si="52">SUM(M5:M7)</f>
        <v>0</v>
      </c>
      <c r="N4" s="42">
        <f t="shared" ref="N4" si="53">SUM(N5:N7)</f>
        <v>0</v>
      </c>
      <c r="O4" s="42">
        <f t="shared" ref="O4" si="54">SUM(O5:O7)</f>
        <v>0</v>
      </c>
      <c r="P4" s="42">
        <f t="shared" ref="P4" si="55">SUM(P5:P7)</f>
        <v>0</v>
      </c>
      <c r="Q4" s="42">
        <f t="shared" ref="Q4" si="56">SUM(Q5:Q7)</f>
        <v>0</v>
      </c>
      <c r="R4" s="42">
        <f t="shared" ref="R4" si="57">SUM(R5:R7)</f>
        <v>0</v>
      </c>
      <c r="S4" s="42">
        <f t="shared" ref="S4" si="58">SUM(S5:S7)</f>
        <v>0</v>
      </c>
      <c r="T4" s="42">
        <f t="shared" ref="T4" si="59">SUM(T5:T7)</f>
        <v>0</v>
      </c>
      <c r="U4" s="42">
        <f t="shared" ref="U4" si="60">SUM(U5:U7)</f>
        <v>0</v>
      </c>
      <c r="V4" s="42">
        <f t="shared" ref="V4" si="61">SUM(V5:V7)</f>
        <v>0</v>
      </c>
      <c r="W4" s="42">
        <f t="shared" ref="W4:X4" si="62">SUM(W5:W7)</f>
        <v>0</v>
      </c>
      <c r="X4" s="42">
        <f t="shared" si="62"/>
        <v>0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>
        <v>0</v>
      </c>
      <c r="W5" s="30">
        <v>0</v>
      </c>
      <c r="X5" s="30">
        <v>0</v>
      </c>
    </row>
    <row r="6" spans="1:24" ht="11.25" customHeight="1" x14ac:dyDescent="0.2">
      <c r="A6" s="39" t="s">
        <v>7</v>
      </c>
      <c r="B6" s="23" t="s">
        <v>8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</row>
    <row r="7" spans="1:24" ht="11.25" customHeight="1" x14ac:dyDescent="0.2">
      <c r="A7" s="39" t="s">
        <v>9</v>
      </c>
      <c r="B7" s="23" t="s">
        <v>10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</row>
    <row r="8" spans="1:24" ht="11.25" customHeight="1" x14ac:dyDescent="0.2">
      <c r="A8" s="40" t="s">
        <v>343</v>
      </c>
      <c r="B8" s="41" t="s">
        <v>344</v>
      </c>
      <c r="C8" s="42">
        <f t="shared" ref="C8" si="63">SUM(C9:C10)</f>
        <v>0</v>
      </c>
      <c r="D8" s="42">
        <f t="shared" ref="D8" si="64">SUM(D9:D10)</f>
        <v>0</v>
      </c>
      <c r="E8" s="42">
        <f t="shared" ref="E8" si="65">SUM(E9:E10)</f>
        <v>0</v>
      </c>
      <c r="F8" s="42">
        <f t="shared" ref="F8" si="66">SUM(F9:F10)</f>
        <v>0</v>
      </c>
      <c r="G8" s="42">
        <f t="shared" ref="G8" si="67">SUM(G9:G10)</f>
        <v>0</v>
      </c>
      <c r="H8" s="42">
        <f t="shared" ref="H8" si="68">SUM(H9:H10)</f>
        <v>0</v>
      </c>
      <c r="I8" s="42">
        <f t="shared" ref="I8" si="69">SUM(I9:I10)</f>
        <v>0</v>
      </c>
      <c r="J8" s="42">
        <f t="shared" ref="J8" si="70">SUM(J9:J10)</f>
        <v>0</v>
      </c>
      <c r="K8" s="42">
        <f t="shared" ref="K8" si="71">SUM(K9:K10)</f>
        <v>0</v>
      </c>
      <c r="L8" s="42">
        <f t="shared" ref="L8" si="72">SUM(L9:L10)</f>
        <v>0</v>
      </c>
      <c r="M8" s="42">
        <f t="shared" ref="M8" si="73">SUM(M9:M10)</f>
        <v>0</v>
      </c>
      <c r="N8" s="42">
        <f t="shared" ref="N8" si="74">SUM(N9:N10)</f>
        <v>0</v>
      </c>
      <c r="O8" s="42">
        <f t="shared" ref="O8" si="75">SUM(O9:O10)</f>
        <v>0</v>
      </c>
      <c r="P8" s="42">
        <f t="shared" ref="P8" si="76">SUM(P9:P10)</f>
        <v>0</v>
      </c>
      <c r="Q8" s="42">
        <f t="shared" ref="Q8" si="77">SUM(Q9:Q10)</f>
        <v>0</v>
      </c>
      <c r="R8" s="42">
        <f t="shared" ref="R8" si="78">SUM(R9:R10)</f>
        <v>0</v>
      </c>
      <c r="S8" s="42">
        <f t="shared" ref="S8" si="79">SUM(S9:S10)</f>
        <v>0</v>
      </c>
      <c r="T8" s="42">
        <f t="shared" ref="T8" si="80">SUM(T9:T10)</f>
        <v>0</v>
      </c>
      <c r="U8" s="42">
        <f t="shared" ref="U8" si="81">SUM(U9:U10)</f>
        <v>0</v>
      </c>
      <c r="V8" s="42">
        <f t="shared" ref="V8" si="82">SUM(V9:V10)</f>
        <v>0</v>
      </c>
      <c r="W8" s="42">
        <f t="shared" ref="W8:X8" si="83">SUM(W9:W10)</f>
        <v>0</v>
      </c>
      <c r="X8" s="42">
        <f t="shared" si="83"/>
        <v>0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" si="84">SUM(C12:C16)</f>
        <v>0</v>
      </c>
      <c r="D11" s="42">
        <f t="shared" ref="D11" si="85">SUM(D12:D16)</f>
        <v>0</v>
      </c>
      <c r="E11" s="42">
        <f t="shared" ref="E11" si="86">SUM(E12:E16)</f>
        <v>0</v>
      </c>
      <c r="F11" s="42">
        <f t="shared" ref="F11" si="87">SUM(F12:F16)</f>
        <v>0</v>
      </c>
      <c r="G11" s="42">
        <f t="shared" ref="G11" si="88">SUM(G12:G16)</f>
        <v>0</v>
      </c>
      <c r="H11" s="42">
        <f t="shared" ref="H11" si="89">SUM(H12:H16)</f>
        <v>0</v>
      </c>
      <c r="I11" s="42">
        <f t="shared" ref="I11" si="90">SUM(I12:I16)</f>
        <v>0</v>
      </c>
      <c r="J11" s="42">
        <f t="shared" ref="J11" si="91">SUM(J12:J16)</f>
        <v>0</v>
      </c>
      <c r="K11" s="42">
        <f t="shared" ref="K11" si="92">SUM(K12:K16)</f>
        <v>0</v>
      </c>
      <c r="L11" s="42">
        <f t="shared" ref="L11" si="93">SUM(L12:L16)</f>
        <v>0</v>
      </c>
      <c r="M11" s="42">
        <f t="shared" ref="M11" si="94">SUM(M12:M16)</f>
        <v>0</v>
      </c>
      <c r="N11" s="42">
        <f t="shared" ref="N11" si="95">SUM(N12:N16)</f>
        <v>0</v>
      </c>
      <c r="O11" s="42">
        <f t="shared" ref="O11" si="96">SUM(O12:O16)</f>
        <v>0</v>
      </c>
      <c r="P11" s="42">
        <f t="shared" ref="P11" si="97">SUM(P12:P16)</f>
        <v>0</v>
      </c>
      <c r="Q11" s="42">
        <f t="shared" ref="Q11" si="98">SUM(Q12:Q16)</f>
        <v>0</v>
      </c>
      <c r="R11" s="42">
        <f t="shared" ref="R11" si="99">SUM(R12:R16)</f>
        <v>0</v>
      </c>
      <c r="S11" s="42">
        <f t="shared" ref="S11" si="100">SUM(S12:S16)</f>
        <v>0</v>
      </c>
      <c r="T11" s="42">
        <f t="shared" ref="T11" si="101">SUM(T12:T16)</f>
        <v>0</v>
      </c>
      <c r="U11" s="42">
        <f t="shared" ref="U11" si="102">SUM(U12:U16)</f>
        <v>0</v>
      </c>
      <c r="V11" s="42">
        <f t="shared" ref="V11" si="103">SUM(V12:V16)</f>
        <v>0</v>
      </c>
      <c r="W11" s="42">
        <f t="shared" ref="W11:X11" si="104">SUM(W12:W16)</f>
        <v>0</v>
      </c>
      <c r="X11" s="42">
        <f t="shared" si="104"/>
        <v>0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</row>
    <row r="13" spans="1:24" ht="11.25" customHeight="1" x14ac:dyDescent="0.2">
      <c r="A13" s="39" t="s">
        <v>17</v>
      </c>
      <c r="B13" s="23" t="s">
        <v>18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" si="105">SUM(C18:C21)</f>
        <v>0</v>
      </c>
      <c r="D17" s="31">
        <f t="shared" ref="D17" si="106">SUM(D18:D21)</f>
        <v>0</v>
      </c>
      <c r="E17" s="31">
        <f t="shared" ref="E17" si="107">SUM(E18:E21)</f>
        <v>0</v>
      </c>
      <c r="F17" s="31">
        <f t="shared" ref="F17" si="108">SUM(F18:F21)</f>
        <v>0</v>
      </c>
      <c r="G17" s="31">
        <f t="shared" ref="G17" si="109">SUM(G18:G21)</f>
        <v>0</v>
      </c>
      <c r="H17" s="31">
        <f t="shared" ref="H17" si="110">SUM(H18:H21)</f>
        <v>0</v>
      </c>
      <c r="I17" s="31">
        <f t="shared" ref="I17" si="111">SUM(I18:I21)</f>
        <v>0</v>
      </c>
      <c r="J17" s="31">
        <f t="shared" ref="J17" si="112">SUM(J18:J21)</f>
        <v>0</v>
      </c>
      <c r="K17" s="31">
        <f t="shared" ref="K17" si="113">SUM(K18:K21)</f>
        <v>0</v>
      </c>
      <c r="L17" s="31">
        <f t="shared" ref="L17" si="114">SUM(L18:L21)</f>
        <v>0</v>
      </c>
      <c r="M17" s="31">
        <f t="shared" ref="M17" si="115">SUM(M18:M21)</f>
        <v>0</v>
      </c>
      <c r="N17" s="31">
        <f t="shared" ref="N17" si="116">SUM(N18:N21)</f>
        <v>0</v>
      </c>
      <c r="O17" s="31">
        <f t="shared" ref="O17" si="117">SUM(O18:O21)</f>
        <v>0</v>
      </c>
      <c r="P17" s="31">
        <f t="shared" ref="P17" si="118">SUM(P18:P21)</f>
        <v>0</v>
      </c>
      <c r="Q17" s="31">
        <f t="shared" ref="Q17" si="119">SUM(Q18:Q21)</f>
        <v>0</v>
      </c>
      <c r="R17" s="31">
        <f t="shared" ref="R17" si="120">SUM(R18:R21)</f>
        <v>0</v>
      </c>
      <c r="S17" s="31">
        <f t="shared" ref="S17" si="121">SUM(S18:S21)</f>
        <v>0</v>
      </c>
      <c r="T17" s="31">
        <f t="shared" ref="T17" si="122">SUM(T18:T21)</f>
        <v>0</v>
      </c>
      <c r="U17" s="31">
        <f t="shared" ref="U17" si="123">SUM(U18:U21)</f>
        <v>0</v>
      </c>
      <c r="V17" s="31">
        <f t="shared" ref="V17" si="124">SUM(V18:V21)</f>
        <v>0</v>
      </c>
      <c r="W17" s="31">
        <f t="shared" ref="W17:X17" si="125">SUM(W18:W21)</f>
        <v>0</v>
      </c>
      <c r="X17" s="31">
        <f t="shared" si="125"/>
        <v>0</v>
      </c>
    </row>
    <row r="18" spans="1:24" ht="11.25" customHeight="1" x14ac:dyDescent="0.2">
      <c r="A18" s="22" t="s">
        <v>27</v>
      </c>
      <c r="B18" s="23" t="s">
        <v>28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" si="126">SUM(C23:C24)</f>
        <v>0</v>
      </c>
      <c r="D22" s="31">
        <f t="shared" ref="D22" si="127">SUM(D23:D24)</f>
        <v>0</v>
      </c>
      <c r="E22" s="31">
        <f t="shared" ref="E22" si="128">SUM(E23:E24)</f>
        <v>0</v>
      </c>
      <c r="F22" s="31">
        <f t="shared" ref="F22" si="129">SUM(F23:F24)</f>
        <v>0</v>
      </c>
      <c r="G22" s="31">
        <f t="shared" ref="G22" si="130">SUM(G23:G24)</f>
        <v>0</v>
      </c>
      <c r="H22" s="31">
        <f t="shared" ref="H22" si="131">SUM(H23:H24)</f>
        <v>0</v>
      </c>
      <c r="I22" s="31">
        <f t="shared" ref="I22" si="132">SUM(I23:I24)</f>
        <v>0</v>
      </c>
      <c r="J22" s="31">
        <f t="shared" ref="J22" si="133">SUM(J23:J24)</f>
        <v>0</v>
      </c>
      <c r="K22" s="31">
        <f t="shared" ref="K22" si="134">SUM(K23:K24)</f>
        <v>0</v>
      </c>
      <c r="L22" s="31">
        <f t="shared" ref="L22" si="135">SUM(L23:L24)</f>
        <v>0</v>
      </c>
      <c r="M22" s="31">
        <f t="shared" ref="M22" si="136">SUM(M23:M24)</f>
        <v>0</v>
      </c>
      <c r="N22" s="31">
        <f t="shared" ref="N22" si="137">SUM(N23:N24)</f>
        <v>0</v>
      </c>
      <c r="O22" s="31">
        <f t="shared" ref="O22" si="138">SUM(O23:O24)</f>
        <v>0</v>
      </c>
      <c r="P22" s="31">
        <f t="shared" ref="P22" si="139">SUM(P23:P24)</f>
        <v>0</v>
      </c>
      <c r="Q22" s="31">
        <f t="shared" ref="Q22" si="140">SUM(Q23:Q24)</f>
        <v>0</v>
      </c>
      <c r="R22" s="31">
        <f t="shared" ref="R22" si="141">SUM(R23:R24)</f>
        <v>0</v>
      </c>
      <c r="S22" s="31">
        <f t="shared" ref="S22" si="142">SUM(S23:S24)</f>
        <v>0</v>
      </c>
      <c r="T22" s="31">
        <f t="shared" ref="T22" si="143">SUM(T23:T24)</f>
        <v>0</v>
      </c>
      <c r="U22" s="31">
        <f t="shared" ref="U22" si="144">SUM(U23:U24)</f>
        <v>0</v>
      </c>
      <c r="V22" s="31">
        <f t="shared" ref="V22" si="145">SUM(V23:V24)</f>
        <v>0</v>
      </c>
      <c r="W22" s="31">
        <f t="shared" ref="W22:X22" si="146">SUM(W23:W24)</f>
        <v>0</v>
      </c>
      <c r="X22" s="31">
        <f t="shared" si="146"/>
        <v>0</v>
      </c>
    </row>
    <row r="23" spans="1:24" ht="11.25" customHeight="1" x14ac:dyDescent="0.2">
      <c r="A23" s="22" t="s">
        <v>37</v>
      </c>
      <c r="B23" s="23" t="s">
        <v>38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47">SUM(C27,C33)</f>
        <v>0</v>
      </c>
      <c r="D26" s="31">
        <f t="shared" ref="D26" si="148">SUM(D27,D33)</f>
        <v>0</v>
      </c>
      <c r="E26" s="31">
        <f t="shared" ref="E26" si="149">SUM(E27,E33)</f>
        <v>0</v>
      </c>
      <c r="F26" s="31">
        <f t="shared" ref="F26" si="150">SUM(F27,F33)</f>
        <v>0</v>
      </c>
      <c r="G26" s="31">
        <f t="shared" ref="G26" si="151">SUM(G27,G33)</f>
        <v>0</v>
      </c>
      <c r="H26" s="31">
        <f t="shared" ref="H26" si="152">SUM(H27,H33)</f>
        <v>0</v>
      </c>
      <c r="I26" s="31">
        <f t="shared" ref="I26" si="153">SUM(I27,I33)</f>
        <v>0</v>
      </c>
      <c r="J26" s="31">
        <f t="shared" ref="J26" si="154">SUM(J27,J33)</f>
        <v>0</v>
      </c>
      <c r="K26" s="31">
        <f t="shared" ref="K26" si="155">SUM(K27,K33)</f>
        <v>0</v>
      </c>
      <c r="L26" s="31">
        <f t="shared" ref="L26" si="156">SUM(L27,L33)</f>
        <v>0</v>
      </c>
      <c r="M26" s="31">
        <f t="shared" ref="M26" si="157">SUM(M27,M33)</f>
        <v>0</v>
      </c>
      <c r="N26" s="31">
        <f t="shared" ref="N26" si="158">SUM(N27,N33)</f>
        <v>0</v>
      </c>
      <c r="O26" s="31">
        <f t="shared" ref="O26" si="159">SUM(O27,O33)</f>
        <v>0</v>
      </c>
      <c r="P26" s="31">
        <f t="shared" ref="P26" si="160">SUM(P27,P33)</f>
        <v>0</v>
      </c>
      <c r="Q26" s="31">
        <f t="shared" ref="Q26" si="161">SUM(Q27,Q33)</f>
        <v>0</v>
      </c>
      <c r="R26" s="31">
        <f t="shared" ref="R26" si="162">SUM(R27,R33)</f>
        <v>0</v>
      </c>
      <c r="S26" s="31">
        <f t="shared" ref="S26" si="163">SUM(S27,S33)</f>
        <v>0</v>
      </c>
      <c r="T26" s="31">
        <f t="shared" ref="T26" si="164">SUM(T27,T33)</f>
        <v>0</v>
      </c>
      <c r="U26" s="31">
        <f t="shared" ref="U26" si="165">SUM(U27,U33)</f>
        <v>0</v>
      </c>
      <c r="V26" s="31">
        <f t="shared" ref="V26" si="166">SUM(V27,V33)</f>
        <v>0</v>
      </c>
      <c r="W26" s="31">
        <f t="shared" ref="W26:X26" si="167">SUM(W27,W33)</f>
        <v>0</v>
      </c>
      <c r="X26" s="31">
        <f t="shared" si="167"/>
        <v>0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" si="168">SUM(C28:C32)</f>
        <v>0</v>
      </c>
      <c r="D27" s="42">
        <f t="shared" ref="D27" si="169">SUM(D28:D32)</f>
        <v>0</v>
      </c>
      <c r="E27" s="42">
        <f t="shared" ref="E27" si="170">SUM(E28:E32)</f>
        <v>0</v>
      </c>
      <c r="F27" s="42">
        <f t="shared" ref="F27" si="171">SUM(F28:F32)</f>
        <v>0</v>
      </c>
      <c r="G27" s="42">
        <f t="shared" ref="G27" si="172">SUM(G28:G32)</f>
        <v>0</v>
      </c>
      <c r="H27" s="42">
        <f t="shared" ref="H27" si="173">SUM(H28:H32)</f>
        <v>0</v>
      </c>
      <c r="I27" s="42">
        <f t="shared" ref="I27" si="174">SUM(I28:I32)</f>
        <v>0</v>
      </c>
      <c r="J27" s="42">
        <f t="shared" ref="J27" si="175">SUM(J28:J32)</f>
        <v>0</v>
      </c>
      <c r="K27" s="42">
        <f t="shared" ref="K27" si="176">SUM(K28:K32)</f>
        <v>0</v>
      </c>
      <c r="L27" s="42">
        <f t="shared" ref="L27" si="177">SUM(L28:L32)</f>
        <v>0</v>
      </c>
      <c r="M27" s="42">
        <f t="shared" ref="M27" si="178">SUM(M28:M32)</f>
        <v>0</v>
      </c>
      <c r="N27" s="42">
        <f t="shared" ref="N27" si="179">SUM(N28:N32)</f>
        <v>0</v>
      </c>
      <c r="O27" s="42">
        <f t="shared" ref="O27" si="180">SUM(O28:O32)</f>
        <v>0</v>
      </c>
      <c r="P27" s="42">
        <f t="shared" ref="P27" si="181">SUM(P28:P32)</f>
        <v>0</v>
      </c>
      <c r="Q27" s="42">
        <f t="shared" ref="Q27" si="182">SUM(Q28:Q32)</f>
        <v>0</v>
      </c>
      <c r="R27" s="42">
        <f t="shared" ref="R27" si="183">SUM(R28:R32)</f>
        <v>0</v>
      </c>
      <c r="S27" s="42">
        <f t="shared" ref="S27" si="184">SUM(S28:S32)</f>
        <v>0</v>
      </c>
      <c r="T27" s="42">
        <f t="shared" ref="T27" si="185">SUM(T28:T32)</f>
        <v>0</v>
      </c>
      <c r="U27" s="42">
        <f t="shared" ref="U27" si="186">SUM(U28:U32)</f>
        <v>0</v>
      </c>
      <c r="V27" s="42">
        <f t="shared" ref="V27" si="187">SUM(V28:V32)</f>
        <v>0</v>
      </c>
      <c r="W27" s="42">
        <f t="shared" ref="W27:X27" si="188">SUM(W28:W32)</f>
        <v>0</v>
      </c>
      <c r="X27" s="42">
        <f t="shared" si="188"/>
        <v>0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" si="189">SUM(C34:C50)</f>
        <v>0</v>
      </c>
      <c r="D33" s="42">
        <f t="shared" ref="D33" si="190">SUM(D34:D50)</f>
        <v>0</v>
      </c>
      <c r="E33" s="42">
        <f t="shared" ref="E33" si="191">SUM(E34:E50)</f>
        <v>0</v>
      </c>
      <c r="F33" s="42">
        <f t="shared" ref="F33" si="192">SUM(F34:F50)</f>
        <v>0</v>
      </c>
      <c r="G33" s="42">
        <f t="shared" ref="G33" si="193">SUM(G34:G50)</f>
        <v>0</v>
      </c>
      <c r="H33" s="42">
        <f t="shared" ref="H33" si="194">SUM(H34:H50)</f>
        <v>0</v>
      </c>
      <c r="I33" s="42">
        <f t="shared" ref="I33" si="195">SUM(I34:I50)</f>
        <v>0</v>
      </c>
      <c r="J33" s="42">
        <f t="shared" ref="J33" si="196">SUM(J34:J50)</f>
        <v>0</v>
      </c>
      <c r="K33" s="42">
        <f t="shared" ref="K33" si="197">SUM(K34:K50)</f>
        <v>0</v>
      </c>
      <c r="L33" s="42">
        <f t="shared" ref="L33" si="198">SUM(L34:L50)</f>
        <v>0</v>
      </c>
      <c r="M33" s="42">
        <f t="shared" ref="M33" si="199">SUM(M34:M50)</f>
        <v>0</v>
      </c>
      <c r="N33" s="42">
        <f t="shared" ref="N33" si="200">SUM(N34:N50)</f>
        <v>0</v>
      </c>
      <c r="O33" s="42">
        <f t="shared" ref="O33" si="201">SUM(O34:O50)</f>
        <v>0</v>
      </c>
      <c r="P33" s="42">
        <f t="shared" ref="P33" si="202">SUM(P34:P50)</f>
        <v>0</v>
      </c>
      <c r="Q33" s="42">
        <f t="shared" ref="Q33" si="203">SUM(Q34:Q50)</f>
        <v>0</v>
      </c>
      <c r="R33" s="42">
        <f t="shared" ref="R33" si="204">SUM(R34:R50)</f>
        <v>0</v>
      </c>
      <c r="S33" s="42">
        <f t="shared" ref="S33" si="205">SUM(S34:S50)</f>
        <v>0</v>
      </c>
      <c r="T33" s="42">
        <f t="shared" ref="T33" si="206">SUM(T34:T50)</f>
        <v>0</v>
      </c>
      <c r="U33" s="42">
        <f t="shared" ref="U33" si="207">SUM(U34:U50)</f>
        <v>0</v>
      </c>
      <c r="V33" s="42">
        <f t="shared" ref="V33" si="208">SUM(V34:V50)</f>
        <v>0</v>
      </c>
      <c r="W33" s="42">
        <f t="shared" ref="W33:X33" si="209">SUM(W34:W50)</f>
        <v>0</v>
      </c>
      <c r="X33" s="42">
        <f t="shared" si="209"/>
        <v>0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</row>
    <row r="37" spans="1:24" ht="11.25" customHeight="1" x14ac:dyDescent="0.2">
      <c r="A37" s="39" t="s">
        <v>61</v>
      </c>
      <c r="B37" s="23" t="s">
        <v>62</v>
      </c>
      <c r="C37" s="30">
        <v>0</v>
      </c>
      <c r="D37" s="30">
        <v>0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</row>
    <row r="41" spans="1:24" ht="11.25" customHeight="1" x14ac:dyDescent="0.2">
      <c r="A41" s="39" t="s">
        <v>69</v>
      </c>
      <c r="B41" s="23" t="s">
        <v>70</v>
      </c>
      <c r="C41" s="30">
        <v>0</v>
      </c>
      <c r="D41" s="30">
        <v>0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</row>
    <row r="42" spans="1:24" ht="11.25" customHeight="1" x14ac:dyDescent="0.2">
      <c r="A42" s="39" t="s">
        <v>71</v>
      </c>
      <c r="B42" s="23" t="s">
        <v>72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</row>
    <row r="44" spans="1:24" ht="11.25" customHeight="1" x14ac:dyDescent="0.2">
      <c r="A44" s="39" t="s">
        <v>75</v>
      </c>
      <c r="B44" s="23" t="s">
        <v>76</v>
      </c>
      <c r="C44" s="30">
        <v>0</v>
      </c>
      <c r="D44" s="30">
        <v>0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</row>
    <row r="51" spans="1:24" ht="11.25" customHeight="1" x14ac:dyDescent="0.2">
      <c r="A51" s="24" t="s">
        <v>89</v>
      </c>
      <c r="B51" s="25" t="s">
        <v>90</v>
      </c>
      <c r="C51" s="31">
        <v>0</v>
      </c>
      <c r="D51" s="31">
        <v>0</v>
      </c>
      <c r="E51" s="31">
        <v>0</v>
      </c>
      <c r="F51" s="31">
        <v>0</v>
      </c>
      <c r="G51" s="31">
        <v>0</v>
      </c>
      <c r="H51" s="31">
        <v>0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" si="210">SUM(C53:C70)</f>
        <v>147.46345657781603</v>
      </c>
      <c r="D52" s="31">
        <f t="shared" ref="D52" si="211">SUM(D53:D70)</f>
        <v>122.19355116079106</v>
      </c>
      <c r="E52" s="31">
        <f t="shared" ref="E52" si="212">SUM(E53:E70)</f>
        <v>103.99355116079104</v>
      </c>
      <c r="F52" s="31">
        <f t="shared" ref="F52" si="213">SUM(F53:F70)</f>
        <v>131.19802235597592</v>
      </c>
      <c r="G52" s="31">
        <f t="shared" ref="G52" si="214">SUM(G53:G70)</f>
        <v>119.8767841788478</v>
      </c>
      <c r="H52" s="31">
        <f t="shared" ref="H52" si="215">SUM(H53:H70)</f>
        <v>101.76852966466035</v>
      </c>
      <c r="I52" s="31">
        <f t="shared" ref="I52" si="216">SUM(I53:I70)</f>
        <v>93.702579535683554</v>
      </c>
      <c r="J52" s="31">
        <f t="shared" ref="J52" si="217">SUM(J53:J70)</f>
        <v>95.863542562338779</v>
      </c>
      <c r="K52" s="31">
        <f t="shared" ref="K52" si="218">SUM(K53:K70)</f>
        <v>109.07463456577815</v>
      </c>
      <c r="L52" s="31">
        <f t="shared" ref="L52" si="219">SUM(L53:L70)</f>
        <v>245.30662080825442</v>
      </c>
      <c r="M52" s="31">
        <f t="shared" ref="M52" si="220">SUM(M53:M70)</f>
        <v>231.99355116079096</v>
      </c>
      <c r="N52" s="31">
        <f t="shared" ref="N52" si="221">SUM(N53:N70)</f>
        <v>232.71160791057602</v>
      </c>
      <c r="O52" s="31">
        <f t="shared" ref="O52" si="222">SUM(O53:O70)</f>
        <v>323.94883920894227</v>
      </c>
      <c r="P52" s="31">
        <f t="shared" ref="P52" si="223">SUM(P53:P70)</f>
        <v>297.20154772141001</v>
      </c>
      <c r="Q52" s="31">
        <f t="shared" ref="Q52" si="224">SUM(Q53:Q70)</f>
        <v>314.82828890799652</v>
      </c>
      <c r="R52" s="31">
        <f t="shared" ref="R52" si="225">SUM(R53:R70)</f>
        <v>300.89673258813406</v>
      </c>
      <c r="S52" s="31">
        <f t="shared" ref="S52" si="226">SUM(S53:S70)</f>
        <v>244.7553740326741</v>
      </c>
      <c r="T52" s="31">
        <f t="shared" ref="T52" si="227">SUM(T53:T70)</f>
        <v>270.27910576096303</v>
      </c>
      <c r="U52" s="31">
        <f t="shared" ref="U52" si="228">SUM(U53:U70)</f>
        <v>237.84084264832325</v>
      </c>
      <c r="V52" s="31">
        <f t="shared" ref="V52" si="229">SUM(V53:V70)</f>
        <v>214.2257953568357</v>
      </c>
      <c r="W52" s="31">
        <f t="shared" ref="W52:X52" si="230">SUM(W53:W70)</f>
        <v>209.00902837489247</v>
      </c>
      <c r="X52" s="31">
        <f t="shared" si="230"/>
        <v>217.56139294926908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147.46345657781603</v>
      </c>
      <c r="D59" s="30">
        <v>122.19355116079106</v>
      </c>
      <c r="E59" s="30">
        <v>103.99355116079104</v>
      </c>
      <c r="F59" s="30">
        <v>131.19802235597592</v>
      </c>
      <c r="G59" s="30">
        <v>119.8767841788478</v>
      </c>
      <c r="H59" s="30">
        <v>101.76852966466035</v>
      </c>
      <c r="I59" s="30">
        <v>93.702579535683554</v>
      </c>
      <c r="J59" s="30">
        <v>95.863542562338779</v>
      </c>
      <c r="K59" s="30">
        <v>109.07463456577815</v>
      </c>
      <c r="L59" s="30">
        <v>245.30662080825442</v>
      </c>
      <c r="M59" s="30">
        <v>231.99355116079096</v>
      </c>
      <c r="N59" s="30">
        <v>232.71160791057602</v>
      </c>
      <c r="O59" s="30">
        <v>323.94883920894227</v>
      </c>
      <c r="P59" s="30">
        <v>297.20154772141001</v>
      </c>
      <c r="Q59" s="30">
        <v>314.82828890799652</v>
      </c>
      <c r="R59" s="30">
        <v>300.89673258813406</v>
      </c>
      <c r="S59" s="30">
        <v>244.7553740326741</v>
      </c>
      <c r="T59" s="30">
        <v>270.27910576096303</v>
      </c>
      <c r="U59" s="30">
        <v>237.84084264832325</v>
      </c>
      <c r="V59" s="30">
        <v>214.2257953568357</v>
      </c>
      <c r="W59" s="30">
        <v>209.00902837489247</v>
      </c>
      <c r="X59" s="30">
        <v>217.56139294926908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</row>
    <row r="70" spans="1:24" ht="11.25" customHeight="1" x14ac:dyDescent="0.2">
      <c r="A70" s="22" t="s">
        <v>127</v>
      </c>
      <c r="B70" s="23" t="s">
        <v>128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" si="231">SUM(C72:C73)</f>
        <v>0</v>
      </c>
      <c r="D71" s="31">
        <f t="shared" ref="D71" si="232">SUM(D72:D73)</f>
        <v>0</v>
      </c>
      <c r="E71" s="31">
        <f t="shared" ref="E71" si="233">SUM(E72:E73)</f>
        <v>0</v>
      </c>
      <c r="F71" s="31">
        <f t="shared" ref="F71" si="234">SUM(F72:F73)</f>
        <v>0</v>
      </c>
      <c r="G71" s="31">
        <f t="shared" ref="G71" si="235">SUM(G72:G73)</f>
        <v>0</v>
      </c>
      <c r="H71" s="31">
        <f t="shared" ref="H71" si="236">SUM(H72:H73)</f>
        <v>0</v>
      </c>
      <c r="I71" s="31">
        <f t="shared" ref="I71" si="237">SUM(I72:I73)</f>
        <v>0</v>
      </c>
      <c r="J71" s="31">
        <f t="shared" ref="J71" si="238">SUM(J72:J73)</f>
        <v>0</v>
      </c>
      <c r="K71" s="31">
        <f t="shared" ref="K71" si="239">SUM(K72:K73)</f>
        <v>0</v>
      </c>
      <c r="L71" s="31">
        <f t="shared" ref="L71" si="240">SUM(L72:L73)</f>
        <v>0</v>
      </c>
      <c r="M71" s="31">
        <f t="shared" ref="M71" si="241">SUM(M72:M73)</f>
        <v>0</v>
      </c>
      <c r="N71" s="31">
        <f t="shared" ref="N71" si="242">SUM(N72:N73)</f>
        <v>0</v>
      </c>
      <c r="O71" s="31">
        <f t="shared" ref="O71" si="243">SUM(O72:O73)</f>
        <v>0</v>
      </c>
      <c r="P71" s="31">
        <f t="shared" ref="P71" si="244">SUM(P72:P73)</f>
        <v>0</v>
      </c>
      <c r="Q71" s="31">
        <f t="shared" ref="Q71" si="245">SUM(Q72:Q73)</f>
        <v>0</v>
      </c>
      <c r="R71" s="31">
        <f t="shared" ref="R71" si="246">SUM(R72:R73)</f>
        <v>0</v>
      </c>
      <c r="S71" s="31">
        <f t="shared" ref="S71" si="247">SUM(S72:S73)</f>
        <v>0</v>
      </c>
      <c r="T71" s="31">
        <f t="shared" ref="T71" si="248">SUM(T72:T73)</f>
        <v>0</v>
      </c>
      <c r="U71" s="31">
        <f t="shared" ref="U71" si="249">SUM(U72:U73)</f>
        <v>0</v>
      </c>
      <c r="V71" s="31">
        <f t="shared" ref="V71" si="250">SUM(V72:V73)</f>
        <v>0</v>
      </c>
      <c r="W71" s="31">
        <f t="shared" ref="W71:X71" si="251">SUM(W72:W73)</f>
        <v>0</v>
      </c>
      <c r="X71" s="31">
        <f t="shared" si="251"/>
        <v>0</v>
      </c>
    </row>
    <row r="72" spans="1:24" ht="11.25" customHeight="1" x14ac:dyDescent="0.2">
      <c r="A72" s="22" t="s">
        <v>131</v>
      </c>
      <c r="B72" s="23" t="s">
        <v>132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0</v>
      </c>
      <c r="D75" s="31">
        <v>0</v>
      </c>
      <c r="E75" s="31">
        <v>0</v>
      </c>
      <c r="F75" s="31">
        <v>0</v>
      </c>
      <c r="G75" s="31">
        <v>0</v>
      </c>
      <c r="H75" s="31">
        <v>0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</row>
    <row r="76" spans="1:24" ht="11.25" customHeight="1" x14ac:dyDescent="0.2">
      <c r="A76" s="26" t="s">
        <v>139</v>
      </c>
      <c r="B76" s="27" t="s">
        <v>140</v>
      </c>
      <c r="C76" s="32">
        <v>0</v>
      </c>
      <c r="D76" s="32">
        <v>0</v>
      </c>
      <c r="E76" s="32">
        <v>0</v>
      </c>
      <c r="F76" s="32">
        <v>0</v>
      </c>
      <c r="G76" s="32">
        <v>0</v>
      </c>
      <c r="H76" s="32">
        <v>0</v>
      </c>
      <c r="I76" s="32">
        <v>0</v>
      </c>
      <c r="J76" s="32">
        <v>0</v>
      </c>
      <c r="K76" s="32">
        <v>0</v>
      </c>
      <c r="L76" s="32">
        <v>0</v>
      </c>
      <c r="M76" s="32">
        <v>0</v>
      </c>
      <c r="N76" s="32">
        <v>0</v>
      </c>
      <c r="O76" s="32">
        <v>0</v>
      </c>
      <c r="P76" s="32">
        <v>0</v>
      </c>
      <c r="Q76" s="32">
        <v>0</v>
      </c>
      <c r="R76" s="32">
        <v>0</v>
      </c>
      <c r="S76" s="32">
        <v>0</v>
      </c>
      <c r="T76" s="32">
        <v>0</v>
      </c>
      <c r="U76" s="32">
        <v>0</v>
      </c>
      <c r="V76" s="32">
        <v>0</v>
      </c>
      <c r="W76" s="32">
        <v>0</v>
      </c>
      <c r="X76" s="32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220</v>
      </c>
      <c r="B1" s="7" t="s">
        <v>306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0</v>
      </c>
      <c r="D2" s="28">
        <f t="shared" ref="D2" si="1">SUM(D3,D17,D22,D25,D26,D51,D52,D71,D74,D75,D76)</f>
        <v>0</v>
      </c>
      <c r="E2" s="28">
        <f t="shared" ref="E2" si="2">SUM(E3,E17,E22,E25,E26,E51,E52,E71,E74,E75,E76)</f>
        <v>0</v>
      </c>
      <c r="F2" s="28">
        <f t="shared" ref="F2" si="3">SUM(F3,F17,F22,F25,F26,F51,F52,F71,F74,F75,F76)</f>
        <v>0</v>
      </c>
      <c r="G2" s="28">
        <f t="shared" ref="G2" si="4">SUM(G3,G17,G22,G25,G26,G51,G52,G71,G74,G75,G76)</f>
        <v>0</v>
      </c>
      <c r="H2" s="28">
        <f t="shared" ref="H2" si="5">SUM(H3,H17,H22,H25,H26,H51,H52,H71,H74,H75,H76)</f>
        <v>0</v>
      </c>
      <c r="I2" s="28">
        <f t="shared" ref="I2" si="6">SUM(I3,I17,I22,I25,I26,I51,I52,I71,I74,I75,I76)</f>
        <v>0</v>
      </c>
      <c r="J2" s="28">
        <f t="shared" ref="J2" si="7">SUM(J3,J17,J22,J25,J26,J51,J52,J71,J74,J75,J76)</f>
        <v>0</v>
      </c>
      <c r="K2" s="28">
        <f t="shared" ref="K2" si="8">SUM(K3,K17,K22,K25,K26,K51,K52,K71,K74,K75,K76)</f>
        <v>0</v>
      </c>
      <c r="L2" s="28">
        <f t="shared" ref="L2" si="9">SUM(L3,L17,L22,L25,L26,L51,L52,L71,L74,L75,L76)</f>
        <v>0</v>
      </c>
      <c r="M2" s="28">
        <f t="shared" ref="M2" si="10">SUM(M3,M17,M22,M25,M26,M51,M52,M71,M74,M75,M76)</f>
        <v>0</v>
      </c>
      <c r="N2" s="28">
        <f t="shared" ref="N2" si="11">SUM(N3,N17,N22,N25,N26,N51,N52,N71,N74,N75,N76)</f>
        <v>0</v>
      </c>
      <c r="O2" s="28">
        <f t="shared" ref="O2" si="12">SUM(O3,O17,O22,O25,O26,O51,O52,O71,O74,O75,O76)</f>
        <v>0</v>
      </c>
      <c r="P2" s="28">
        <f t="shared" ref="P2" si="13">SUM(P3,P17,P22,P25,P26,P51,P52,P71,P74,P75,P76)</f>
        <v>0</v>
      </c>
      <c r="Q2" s="28">
        <f t="shared" ref="Q2" si="14">SUM(Q3,Q17,Q22,Q25,Q26,Q51,Q52,Q71,Q74,Q75,Q76)</f>
        <v>0</v>
      </c>
      <c r="R2" s="28">
        <f t="shared" ref="R2" si="15">SUM(R3,R17,R22,R25,R26,R51,R52,R71,R74,R75,R76)</f>
        <v>0</v>
      </c>
      <c r="S2" s="28">
        <f t="shared" ref="S2" si="16">SUM(S3,S17,S22,S25,S26,S51,S52,S71,S74,S75,S76)</f>
        <v>0</v>
      </c>
      <c r="T2" s="28">
        <f t="shared" ref="T2" si="17">SUM(T3,T17,T22,T25,T26,T51,T52,T71,T74,T75,T76)</f>
        <v>0</v>
      </c>
      <c r="U2" s="28">
        <f t="shared" ref="U2" si="18">SUM(U3,U17,U22,U25,U26,U51,U52,U71,U74,U75,U76)</f>
        <v>0</v>
      </c>
      <c r="V2" s="28">
        <f t="shared" ref="V2" si="19">SUM(V3,V17,V22,V25,V26,V51,V52,V71,V74,V75,V76)</f>
        <v>0</v>
      </c>
      <c r="W2" s="28">
        <f t="shared" ref="W2:X2" si="20">SUM(W3,W17,W22,W25,W26,W51,W52,W71,W74,W75,W76)</f>
        <v>0</v>
      </c>
      <c r="X2" s="28">
        <f t="shared" si="20"/>
        <v>0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21">SUM(C4,C8,C11)</f>
        <v>0</v>
      </c>
      <c r="D3" s="29">
        <f t="shared" ref="D3" si="22">SUM(D4,D8,D11)</f>
        <v>0</v>
      </c>
      <c r="E3" s="29">
        <f t="shared" ref="E3" si="23">SUM(E4,E8,E11)</f>
        <v>0</v>
      </c>
      <c r="F3" s="29">
        <f t="shared" ref="F3" si="24">SUM(F4,F8,F11)</f>
        <v>0</v>
      </c>
      <c r="G3" s="29">
        <f t="shared" ref="G3" si="25">SUM(G4,G8,G11)</f>
        <v>0</v>
      </c>
      <c r="H3" s="29">
        <f t="shared" ref="H3" si="26">SUM(H4,H8,H11)</f>
        <v>0</v>
      </c>
      <c r="I3" s="29">
        <f t="shared" ref="I3" si="27">SUM(I4,I8,I11)</f>
        <v>0</v>
      </c>
      <c r="J3" s="29">
        <f t="shared" ref="J3" si="28">SUM(J4,J8,J11)</f>
        <v>0</v>
      </c>
      <c r="K3" s="29">
        <f t="shared" ref="K3" si="29">SUM(K4,K8,K11)</f>
        <v>0</v>
      </c>
      <c r="L3" s="29">
        <f t="shared" ref="L3" si="30">SUM(L4,L8,L11)</f>
        <v>0</v>
      </c>
      <c r="M3" s="29">
        <f t="shared" ref="M3" si="31">SUM(M4,M8,M11)</f>
        <v>0</v>
      </c>
      <c r="N3" s="29">
        <f t="shared" ref="N3" si="32">SUM(N4,N8,N11)</f>
        <v>0</v>
      </c>
      <c r="O3" s="29">
        <f t="shared" ref="O3" si="33">SUM(O4,O8,O11)</f>
        <v>0</v>
      </c>
      <c r="P3" s="29">
        <f t="shared" ref="P3" si="34">SUM(P4,P8,P11)</f>
        <v>0</v>
      </c>
      <c r="Q3" s="29">
        <f t="shared" ref="Q3" si="35">SUM(Q4,Q8,Q11)</f>
        <v>0</v>
      </c>
      <c r="R3" s="29">
        <f t="shared" ref="R3" si="36">SUM(R4,R8,R11)</f>
        <v>0</v>
      </c>
      <c r="S3" s="29">
        <f t="shared" ref="S3" si="37">SUM(S4,S8,S11)</f>
        <v>0</v>
      </c>
      <c r="T3" s="29">
        <f t="shared" ref="T3" si="38">SUM(T4,T8,T11)</f>
        <v>0</v>
      </c>
      <c r="U3" s="29">
        <f t="shared" ref="U3" si="39">SUM(U4,U8,U11)</f>
        <v>0</v>
      </c>
      <c r="V3" s="29">
        <f t="shared" ref="V3" si="40">SUM(V4,V8,V11)</f>
        <v>0</v>
      </c>
      <c r="W3" s="29">
        <f t="shared" ref="W3:X3" si="41">SUM(W4,W8,W11)</f>
        <v>0</v>
      </c>
      <c r="X3" s="29">
        <f t="shared" si="41"/>
        <v>0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42">SUM(C5:C7)</f>
        <v>0</v>
      </c>
      <c r="D4" s="42">
        <f t="shared" ref="D4" si="43">SUM(D5:D7)</f>
        <v>0</v>
      </c>
      <c r="E4" s="42">
        <f t="shared" ref="E4" si="44">SUM(E5:E7)</f>
        <v>0</v>
      </c>
      <c r="F4" s="42">
        <f t="shared" ref="F4" si="45">SUM(F5:F7)</f>
        <v>0</v>
      </c>
      <c r="G4" s="42">
        <f t="shared" ref="G4" si="46">SUM(G5:G7)</f>
        <v>0</v>
      </c>
      <c r="H4" s="42">
        <f t="shared" ref="H4" si="47">SUM(H5:H7)</f>
        <v>0</v>
      </c>
      <c r="I4" s="42">
        <f t="shared" ref="I4" si="48">SUM(I5:I7)</f>
        <v>0</v>
      </c>
      <c r="J4" s="42">
        <f t="shared" ref="J4" si="49">SUM(J5:J7)</f>
        <v>0</v>
      </c>
      <c r="K4" s="42">
        <f t="shared" ref="K4" si="50">SUM(K5:K7)</f>
        <v>0</v>
      </c>
      <c r="L4" s="42">
        <f t="shared" ref="L4" si="51">SUM(L5:L7)</f>
        <v>0</v>
      </c>
      <c r="M4" s="42">
        <f t="shared" ref="M4" si="52">SUM(M5:M7)</f>
        <v>0</v>
      </c>
      <c r="N4" s="42">
        <f t="shared" ref="N4" si="53">SUM(N5:N7)</f>
        <v>0</v>
      </c>
      <c r="O4" s="42">
        <f t="shared" ref="O4" si="54">SUM(O5:O7)</f>
        <v>0</v>
      </c>
      <c r="P4" s="42">
        <f t="shared" ref="P4" si="55">SUM(P5:P7)</f>
        <v>0</v>
      </c>
      <c r="Q4" s="42">
        <f t="shared" ref="Q4" si="56">SUM(Q5:Q7)</f>
        <v>0</v>
      </c>
      <c r="R4" s="42">
        <f t="shared" ref="R4" si="57">SUM(R5:R7)</f>
        <v>0</v>
      </c>
      <c r="S4" s="42">
        <f t="shared" ref="S4" si="58">SUM(S5:S7)</f>
        <v>0</v>
      </c>
      <c r="T4" s="42">
        <f t="shared" ref="T4" si="59">SUM(T5:T7)</f>
        <v>0</v>
      </c>
      <c r="U4" s="42">
        <f t="shared" ref="U4" si="60">SUM(U5:U7)</f>
        <v>0</v>
      </c>
      <c r="V4" s="42">
        <f t="shared" ref="V4" si="61">SUM(V5:V7)</f>
        <v>0</v>
      </c>
      <c r="W4" s="42">
        <f t="shared" ref="W4:X4" si="62">SUM(W5:W7)</f>
        <v>0</v>
      </c>
      <c r="X4" s="42">
        <f t="shared" si="62"/>
        <v>0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>
        <v>0</v>
      </c>
      <c r="W5" s="30">
        <v>0</v>
      </c>
      <c r="X5" s="30">
        <v>0</v>
      </c>
    </row>
    <row r="6" spans="1:24" ht="11.25" customHeight="1" x14ac:dyDescent="0.2">
      <c r="A6" s="39" t="s">
        <v>7</v>
      </c>
      <c r="B6" s="23" t="s">
        <v>8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</row>
    <row r="7" spans="1:24" ht="11.25" customHeight="1" x14ac:dyDescent="0.2">
      <c r="A7" s="39" t="s">
        <v>9</v>
      </c>
      <c r="B7" s="23" t="s">
        <v>10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</row>
    <row r="8" spans="1:24" ht="11.25" customHeight="1" x14ac:dyDescent="0.2">
      <c r="A8" s="40" t="s">
        <v>343</v>
      </c>
      <c r="B8" s="41" t="s">
        <v>344</v>
      </c>
      <c r="C8" s="42">
        <f t="shared" ref="C8" si="63">SUM(C9:C10)</f>
        <v>0</v>
      </c>
      <c r="D8" s="42">
        <f t="shared" ref="D8" si="64">SUM(D9:D10)</f>
        <v>0</v>
      </c>
      <c r="E8" s="42">
        <f t="shared" ref="E8" si="65">SUM(E9:E10)</f>
        <v>0</v>
      </c>
      <c r="F8" s="42">
        <f t="shared" ref="F8" si="66">SUM(F9:F10)</f>
        <v>0</v>
      </c>
      <c r="G8" s="42">
        <f t="shared" ref="G8" si="67">SUM(G9:G10)</f>
        <v>0</v>
      </c>
      <c r="H8" s="42">
        <f t="shared" ref="H8" si="68">SUM(H9:H10)</f>
        <v>0</v>
      </c>
      <c r="I8" s="42">
        <f t="shared" ref="I8" si="69">SUM(I9:I10)</f>
        <v>0</v>
      </c>
      <c r="J8" s="42">
        <f t="shared" ref="J8" si="70">SUM(J9:J10)</f>
        <v>0</v>
      </c>
      <c r="K8" s="42">
        <f t="shared" ref="K8" si="71">SUM(K9:K10)</f>
        <v>0</v>
      </c>
      <c r="L8" s="42">
        <f t="shared" ref="L8" si="72">SUM(L9:L10)</f>
        <v>0</v>
      </c>
      <c r="M8" s="42">
        <f t="shared" ref="M8" si="73">SUM(M9:M10)</f>
        <v>0</v>
      </c>
      <c r="N8" s="42">
        <f t="shared" ref="N8" si="74">SUM(N9:N10)</f>
        <v>0</v>
      </c>
      <c r="O8" s="42">
        <f t="shared" ref="O8" si="75">SUM(O9:O10)</f>
        <v>0</v>
      </c>
      <c r="P8" s="42">
        <f t="shared" ref="P8" si="76">SUM(P9:P10)</f>
        <v>0</v>
      </c>
      <c r="Q8" s="42">
        <f t="shared" ref="Q8" si="77">SUM(Q9:Q10)</f>
        <v>0</v>
      </c>
      <c r="R8" s="42">
        <f t="shared" ref="R8" si="78">SUM(R9:R10)</f>
        <v>0</v>
      </c>
      <c r="S8" s="42">
        <f t="shared" ref="S8" si="79">SUM(S9:S10)</f>
        <v>0</v>
      </c>
      <c r="T8" s="42">
        <f t="shared" ref="T8" si="80">SUM(T9:T10)</f>
        <v>0</v>
      </c>
      <c r="U8" s="42">
        <f t="shared" ref="U8" si="81">SUM(U9:U10)</f>
        <v>0</v>
      </c>
      <c r="V8" s="42">
        <f t="shared" ref="V8" si="82">SUM(V9:V10)</f>
        <v>0</v>
      </c>
      <c r="W8" s="42">
        <f t="shared" ref="W8:X8" si="83">SUM(W9:W10)</f>
        <v>0</v>
      </c>
      <c r="X8" s="42">
        <f t="shared" si="83"/>
        <v>0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" si="84">SUM(C12:C16)</f>
        <v>0</v>
      </c>
      <c r="D11" s="42">
        <f t="shared" ref="D11" si="85">SUM(D12:D16)</f>
        <v>0</v>
      </c>
      <c r="E11" s="42">
        <f t="shared" ref="E11" si="86">SUM(E12:E16)</f>
        <v>0</v>
      </c>
      <c r="F11" s="42">
        <f t="shared" ref="F11" si="87">SUM(F12:F16)</f>
        <v>0</v>
      </c>
      <c r="G11" s="42">
        <f t="shared" ref="G11" si="88">SUM(G12:G16)</f>
        <v>0</v>
      </c>
      <c r="H11" s="42">
        <f t="shared" ref="H11" si="89">SUM(H12:H16)</f>
        <v>0</v>
      </c>
      <c r="I11" s="42">
        <f t="shared" ref="I11" si="90">SUM(I12:I16)</f>
        <v>0</v>
      </c>
      <c r="J11" s="42">
        <f t="shared" ref="J11" si="91">SUM(J12:J16)</f>
        <v>0</v>
      </c>
      <c r="K11" s="42">
        <f t="shared" ref="K11" si="92">SUM(K12:K16)</f>
        <v>0</v>
      </c>
      <c r="L11" s="42">
        <f t="shared" ref="L11" si="93">SUM(L12:L16)</f>
        <v>0</v>
      </c>
      <c r="M11" s="42">
        <f t="shared" ref="M11" si="94">SUM(M12:M16)</f>
        <v>0</v>
      </c>
      <c r="N11" s="42">
        <f t="shared" ref="N11" si="95">SUM(N12:N16)</f>
        <v>0</v>
      </c>
      <c r="O11" s="42">
        <f t="shared" ref="O11" si="96">SUM(O12:O16)</f>
        <v>0</v>
      </c>
      <c r="P11" s="42">
        <f t="shared" ref="P11" si="97">SUM(P12:P16)</f>
        <v>0</v>
      </c>
      <c r="Q11" s="42">
        <f t="shared" ref="Q11" si="98">SUM(Q12:Q16)</f>
        <v>0</v>
      </c>
      <c r="R11" s="42">
        <f t="shared" ref="R11" si="99">SUM(R12:R16)</f>
        <v>0</v>
      </c>
      <c r="S11" s="42">
        <f t="shared" ref="S11" si="100">SUM(S12:S16)</f>
        <v>0</v>
      </c>
      <c r="T11" s="42">
        <f t="shared" ref="T11" si="101">SUM(T12:T16)</f>
        <v>0</v>
      </c>
      <c r="U11" s="42">
        <f t="shared" ref="U11" si="102">SUM(U12:U16)</f>
        <v>0</v>
      </c>
      <c r="V11" s="42">
        <f t="shared" ref="V11" si="103">SUM(V12:V16)</f>
        <v>0</v>
      </c>
      <c r="W11" s="42">
        <f t="shared" ref="W11:X11" si="104">SUM(W12:W16)</f>
        <v>0</v>
      </c>
      <c r="X11" s="42">
        <f t="shared" si="104"/>
        <v>0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</row>
    <row r="13" spans="1:24" ht="11.25" customHeight="1" x14ac:dyDescent="0.2">
      <c r="A13" s="39" t="s">
        <v>17</v>
      </c>
      <c r="B13" s="23" t="s">
        <v>18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" si="105">SUM(C18:C21)</f>
        <v>0</v>
      </c>
      <c r="D17" s="31">
        <f t="shared" ref="D17" si="106">SUM(D18:D21)</f>
        <v>0</v>
      </c>
      <c r="E17" s="31">
        <f t="shared" ref="E17" si="107">SUM(E18:E21)</f>
        <v>0</v>
      </c>
      <c r="F17" s="31">
        <f t="shared" ref="F17" si="108">SUM(F18:F21)</f>
        <v>0</v>
      </c>
      <c r="G17" s="31">
        <f t="shared" ref="G17" si="109">SUM(G18:G21)</f>
        <v>0</v>
      </c>
      <c r="H17" s="31">
        <f t="shared" ref="H17" si="110">SUM(H18:H21)</f>
        <v>0</v>
      </c>
      <c r="I17" s="31">
        <f t="shared" ref="I17" si="111">SUM(I18:I21)</f>
        <v>0</v>
      </c>
      <c r="J17" s="31">
        <f t="shared" ref="J17" si="112">SUM(J18:J21)</f>
        <v>0</v>
      </c>
      <c r="K17" s="31">
        <f t="shared" ref="K17" si="113">SUM(K18:K21)</f>
        <v>0</v>
      </c>
      <c r="L17" s="31">
        <f t="shared" ref="L17" si="114">SUM(L18:L21)</f>
        <v>0</v>
      </c>
      <c r="M17" s="31">
        <f t="shared" ref="M17" si="115">SUM(M18:M21)</f>
        <v>0</v>
      </c>
      <c r="N17" s="31">
        <f t="shared" ref="N17" si="116">SUM(N18:N21)</f>
        <v>0</v>
      </c>
      <c r="O17" s="31">
        <f t="shared" ref="O17" si="117">SUM(O18:O21)</f>
        <v>0</v>
      </c>
      <c r="P17" s="31">
        <f t="shared" ref="P17" si="118">SUM(P18:P21)</f>
        <v>0</v>
      </c>
      <c r="Q17" s="31">
        <f t="shared" ref="Q17" si="119">SUM(Q18:Q21)</f>
        <v>0</v>
      </c>
      <c r="R17" s="31">
        <f t="shared" ref="R17" si="120">SUM(R18:R21)</f>
        <v>0</v>
      </c>
      <c r="S17" s="31">
        <f t="shared" ref="S17" si="121">SUM(S18:S21)</f>
        <v>0</v>
      </c>
      <c r="T17" s="31">
        <f t="shared" ref="T17" si="122">SUM(T18:T21)</f>
        <v>0</v>
      </c>
      <c r="U17" s="31">
        <f t="shared" ref="U17" si="123">SUM(U18:U21)</f>
        <v>0</v>
      </c>
      <c r="V17" s="31">
        <f t="shared" ref="V17" si="124">SUM(V18:V21)</f>
        <v>0</v>
      </c>
      <c r="W17" s="31">
        <f t="shared" ref="W17:X17" si="125">SUM(W18:W21)</f>
        <v>0</v>
      </c>
      <c r="X17" s="31">
        <f t="shared" si="125"/>
        <v>0</v>
      </c>
    </row>
    <row r="18" spans="1:24" ht="11.25" customHeight="1" x14ac:dyDescent="0.2">
      <c r="A18" s="22" t="s">
        <v>27</v>
      </c>
      <c r="B18" s="23" t="s">
        <v>28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" si="126">SUM(C23:C24)</f>
        <v>0</v>
      </c>
      <c r="D22" s="31">
        <f t="shared" ref="D22" si="127">SUM(D23:D24)</f>
        <v>0</v>
      </c>
      <c r="E22" s="31">
        <f t="shared" ref="E22" si="128">SUM(E23:E24)</f>
        <v>0</v>
      </c>
      <c r="F22" s="31">
        <f t="shared" ref="F22" si="129">SUM(F23:F24)</f>
        <v>0</v>
      </c>
      <c r="G22" s="31">
        <f t="shared" ref="G22" si="130">SUM(G23:G24)</f>
        <v>0</v>
      </c>
      <c r="H22" s="31">
        <f t="shared" ref="H22" si="131">SUM(H23:H24)</f>
        <v>0</v>
      </c>
      <c r="I22" s="31">
        <f t="shared" ref="I22" si="132">SUM(I23:I24)</f>
        <v>0</v>
      </c>
      <c r="J22" s="31">
        <f t="shared" ref="J22" si="133">SUM(J23:J24)</f>
        <v>0</v>
      </c>
      <c r="K22" s="31">
        <f t="shared" ref="K22" si="134">SUM(K23:K24)</f>
        <v>0</v>
      </c>
      <c r="L22" s="31">
        <f t="shared" ref="L22" si="135">SUM(L23:L24)</f>
        <v>0</v>
      </c>
      <c r="M22" s="31">
        <f t="shared" ref="M22" si="136">SUM(M23:M24)</f>
        <v>0</v>
      </c>
      <c r="N22" s="31">
        <f t="shared" ref="N22" si="137">SUM(N23:N24)</f>
        <v>0</v>
      </c>
      <c r="O22" s="31">
        <f t="shared" ref="O22" si="138">SUM(O23:O24)</f>
        <v>0</v>
      </c>
      <c r="P22" s="31">
        <f t="shared" ref="P22" si="139">SUM(P23:P24)</f>
        <v>0</v>
      </c>
      <c r="Q22" s="31">
        <f t="shared" ref="Q22" si="140">SUM(Q23:Q24)</f>
        <v>0</v>
      </c>
      <c r="R22" s="31">
        <f t="shared" ref="R22" si="141">SUM(R23:R24)</f>
        <v>0</v>
      </c>
      <c r="S22" s="31">
        <f t="shared" ref="S22" si="142">SUM(S23:S24)</f>
        <v>0</v>
      </c>
      <c r="T22" s="31">
        <f t="shared" ref="T22" si="143">SUM(T23:T24)</f>
        <v>0</v>
      </c>
      <c r="U22" s="31">
        <f t="shared" ref="U22" si="144">SUM(U23:U24)</f>
        <v>0</v>
      </c>
      <c r="V22" s="31">
        <f t="shared" ref="V22" si="145">SUM(V23:V24)</f>
        <v>0</v>
      </c>
      <c r="W22" s="31">
        <f t="shared" ref="W22:X22" si="146">SUM(W23:W24)</f>
        <v>0</v>
      </c>
      <c r="X22" s="31">
        <f t="shared" si="146"/>
        <v>0</v>
      </c>
    </row>
    <row r="23" spans="1:24" ht="11.25" customHeight="1" x14ac:dyDescent="0.2">
      <c r="A23" s="22" t="s">
        <v>37</v>
      </c>
      <c r="B23" s="23" t="s">
        <v>38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47">SUM(C27,C33)</f>
        <v>0</v>
      </c>
      <c r="D26" s="31">
        <f t="shared" ref="D26" si="148">SUM(D27,D33)</f>
        <v>0</v>
      </c>
      <c r="E26" s="31">
        <f t="shared" ref="E26" si="149">SUM(E27,E33)</f>
        <v>0</v>
      </c>
      <c r="F26" s="31">
        <f t="shared" ref="F26" si="150">SUM(F27,F33)</f>
        <v>0</v>
      </c>
      <c r="G26" s="31">
        <f t="shared" ref="G26" si="151">SUM(G27,G33)</f>
        <v>0</v>
      </c>
      <c r="H26" s="31">
        <f t="shared" ref="H26" si="152">SUM(H27,H33)</f>
        <v>0</v>
      </c>
      <c r="I26" s="31">
        <f t="shared" ref="I26" si="153">SUM(I27,I33)</f>
        <v>0</v>
      </c>
      <c r="J26" s="31">
        <f t="shared" ref="J26" si="154">SUM(J27,J33)</f>
        <v>0</v>
      </c>
      <c r="K26" s="31">
        <f t="shared" ref="K26" si="155">SUM(K27,K33)</f>
        <v>0</v>
      </c>
      <c r="L26" s="31">
        <f t="shared" ref="L26" si="156">SUM(L27,L33)</f>
        <v>0</v>
      </c>
      <c r="M26" s="31">
        <f t="shared" ref="M26" si="157">SUM(M27,M33)</f>
        <v>0</v>
      </c>
      <c r="N26" s="31">
        <f t="shared" ref="N26" si="158">SUM(N27,N33)</f>
        <v>0</v>
      </c>
      <c r="O26" s="31">
        <f t="shared" ref="O26" si="159">SUM(O27,O33)</f>
        <v>0</v>
      </c>
      <c r="P26" s="31">
        <f t="shared" ref="P26" si="160">SUM(P27,P33)</f>
        <v>0</v>
      </c>
      <c r="Q26" s="31">
        <f t="shared" ref="Q26" si="161">SUM(Q27,Q33)</f>
        <v>0</v>
      </c>
      <c r="R26" s="31">
        <f t="shared" ref="R26" si="162">SUM(R27,R33)</f>
        <v>0</v>
      </c>
      <c r="S26" s="31">
        <f t="shared" ref="S26" si="163">SUM(S27,S33)</f>
        <v>0</v>
      </c>
      <c r="T26" s="31">
        <f t="shared" ref="T26" si="164">SUM(T27,T33)</f>
        <v>0</v>
      </c>
      <c r="U26" s="31">
        <f t="shared" ref="U26" si="165">SUM(U27,U33)</f>
        <v>0</v>
      </c>
      <c r="V26" s="31">
        <f t="shared" ref="V26" si="166">SUM(V27,V33)</f>
        <v>0</v>
      </c>
      <c r="W26" s="31">
        <f t="shared" ref="W26:X26" si="167">SUM(W27,W33)</f>
        <v>0</v>
      </c>
      <c r="X26" s="31">
        <f t="shared" si="167"/>
        <v>0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" si="168">SUM(C28:C32)</f>
        <v>0</v>
      </c>
      <c r="D27" s="42">
        <f t="shared" ref="D27" si="169">SUM(D28:D32)</f>
        <v>0</v>
      </c>
      <c r="E27" s="42">
        <f t="shared" ref="E27" si="170">SUM(E28:E32)</f>
        <v>0</v>
      </c>
      <c r="F27" s="42">
        <f t="shared" ref="F27" si="171">SUM(F28:F32)</f>
        <v>0</v>
      </c>
      <c r="G27" s="42">
        <f t="shared" ref="G27" si="172">SUM(G28:G32)</f>
        <v>0</v>
      </c>
      <c r="H27" s="42">
        <f t="shared" ref="H27" si="173">SUM(H28:H32)</f>
        <v>0</v>
      </c>
      <c r="I27" s="42">
        <f t="shared" ref="I27" si="174">SUM(I28:I32)</f>
        <v>0</v>
      </c>
      <c r="J27" s="42">
        <f t="shared" ref="J27" si="175">SUM(J28:J32)</f>
        <v>0</v>
      </c>
      <c r="K27" s="42">
        <f t="shared" ref="K27" si="176">SUM(K28:K32)</f>
        <v>0</v>
      </c>
      <c r="L27" s="42">
        <f t="shared" ref="L27" si="177">SUM(L28:L32)</f>
        <v>0</v>
      </c>
      <c r="M27" s="42">
        <f t="shared" ref="M27" si="178">SUM(M28:M32)</f>
        <v>0</v>
      </c>
      <c r="N27" s="42">
        <f t="shared" ref="N27" si="179">SUM(N28:N32)</f>
        <v>0</v>
      </c>
      <c r="O27" s="42">
        <f t="shared" ref="O27" si="180">SUM(O28:O32)</f>
        <v>0</v>
      </c>
      <c r="P27" s="42">
        <f t="shared" ref="P27" si="181">SUM(P28:P32)</f>
        <v>0</v>
      </c>
      <c r="Q27" s="42">
        <f t="shared" ref="Q27" si="182">SUM(Q28:Q32)</f>
        <v>0</v>
      </c>
      <c r="R27" s="42">
        <f t="shared" ref="R27" si="183">SUM(R28:R32)</f>
        <v>0</v>
      </c>
      <c r="S27" s="42">
        <f t="shared" ref="S27" si="184">SUM(S28:S32)</f>
        <v>0</v>
      </c>
      <c r="T27" s="42">
        <f t="shared" ref="T27" si="185">SUM(T28:T32)</f>
        <v>0</v>
      </c>
      <c r="U27" s="42">
        <f t="shared" ref="U27" si="186">SUM(U28:U32)</f>
        <v>0</v>
      </c>
      <c r="V27" s="42">
        <f t="shared" ref="V27" si="187">SUM(V28:V32)</f>
        <v>0</v>
      </c>
      <c r="W27" s="42">
        <f t="shared" ref="W27:X27" si="188">SUM(W28:W32)</f>
        <v>0</v>
      </c>
      <c r="X27" s="42">
        <f t="shared" si="188"/>
        <v>0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" si="189">SUM(C34:C50)</f>
        <v>0</v>
      </c>
      <c r="D33" s="42">
        <f t="shared" ref="D33" si="190">SUM(D34:D50)</f>
        <v>0</v>
      </c>
      <c r="E33" s="42">
        <f t="shared" ref="E33" si="191">SUM(E34:E50)</f>
        <v>0</v>
      </c>
      <c r="F33" s="42">
        <f t="shared" ref="F33" si="192">SUM(F34:F50)</f>
        <v>0</v>
      </c>
      <c r="G33" s="42">
        <f t="shared" ref="G33" si="193">SUM(G34:G50)</f>
        <v>0</v>
      </c>
      <c r="H33" s="42">
        <f t="shared" ref="H33" si="194">SUM(H34:H50)</f>
        <v>0</v>
      </c>
      <c r="I33" s="42">
        <f t="shared" ref="I33" si="195">SUM(I34:I50)</f>
        <v>0</v>
      </c>
      <c r="J33" s="42">
        <f t="shared" ref="J33" si="196">SUM(J34:J50)</f>
        <v>0</v>
      </c>
      <c r="K33" s="42">
        <f t="shared" ref="K33" si="197">SUM(K34:K50)</f>
        <v>0</v>
      </c>
      <c r="L33" s="42">
        <f t="shared" ref="L33" si="198">SUM(L34:L50)</f>
        <v>0</v>
      </c>
      <c r="M33" s="42">
        <f t="shared" ref="M33" si="199">SUM(M34:M50)</f>
        <v>0</v>
      </c>
      <c r="N33" s="42">
        <f t="shared" ref="N33" si="200">SUM(N34:N50)</f>
        <v>0</v>
      </c>
      <c r="O33" s="42">
        <f t="shared" ref="O33" si="201">SUM(O34:O50)</f>
        <v>0</v>
      </c>
      <c r="P33" s="42">
        <f t="shared" ref="P33" si="202">SUM(P34:P50)</f>
        <v>0</v>
      </c>
      <c r="Q33" s="42">
        <f t="shared" ref="Q33" si="203">SUM(Q34:Q50)</f>
        <v>0</v>
      </c>
      <c r="R33" s="42">
        <f t="shared" ref="R33" si="204">SUM(R34:R50)</f>
        <v>0</v>
      </c>
      <c r="S33" s="42">
        <f t="shared" ref="S33" si="205">SUM(S34:S50)</f>
        <v>0</v>
      </c>
      <c r="T33" s="42">
        <f t="shared" ref="T33" si="206">SUM(T34:T50)</f>
        <v>0</v>
      </c>
      <c r="U33" s="42">
        <f t="shared" ref="U33" si="207">SUM(U34:U50)</f>
        <v>0</v>
      </c>
      <c r="V33" s="42">
        <f t="shared" ref="V33" si="208">SUM(V34:V50)</f>
        <v>0</v>
      </c>
      <c r="W33" s="42">
        <f t="shared" ref="W33:X33" si="209">SUM(W34:W50)</f>
        <v>0</v>
      </c>
      <c r="X33" s="42">
        <f t="shared" si="209"/>
        <v>0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</row>
    <row r="37" spans="1:24" ht="11.25" customHeight="1" x14ac:dyDescent="0.2">
      <c r="A37" s="39" t="s">
        <v>61</v>
      </c>
      <c r="B37" s="23" t="s">
        <v>62</v>
      </c>
      <c r="C37" s="30">
        <v>0</v>
      </c>
      <c r="D37" s="30">
        <v>0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</row>
    <row r="41" spans="1:24" ht="11.25" customHeight="1" x14ac:dyDescent="0.2">
      <c r="A41" s="39" t="s">
        <v>69</v>
      </c>
      <c r="B41" s="23" t="s">
        <v>70</v>
      </c>
      <c r="C41" s="30">
        <v>0</v>
      </c>
      <c r="D41" s="30">
        <v>0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</row>
    <row r="42" spans="1:24" ht="11.25" customHeight="1" x14ac:dyDescent="0.2">
      <c r="A42" s="39" t="s">
        <v>71</v>
      </c>
      <c r="B42" s="23" t="s">
        <v>72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</row>
    <row r="44" spans="1:24" ht="11.25" customHeight="1" x14ac:dyDescent="0.2">
      <c r="A44" s="39" t="s">
        <v>75</v>
      </c>
      <c r="B44" s="23" t="s">
        <v>76</v>
      </c>
      <c r="C44" s="30">
        <v>0</v>
      </c>
      <c r="D44" s="30">
        <v>0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</row>
    <row r="51" spans="1:24" ht="11.25" customHeight="1" x14ac:dyDescent="0.2">
      <c r="A51" s="24" t="s">
        <v>89</v>
      </c>
      <c r="B51" s="25" t="s">
        <v>90</v>
      </c>
      <c r="C51" s="31">
        <v>0</v>
      </c>
      <c r="D51" s="31">
        <v>0</v>
      </c>
      <c r="E51" s="31">
        <v>0</v>
      </c>
      <c r="F51" s="31">
        <v>0</v>
      </c>
      <c r="G51" s="31">
        <v>0</v>
      </c>
      <c r="H51" s="31">
        <v>0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" si="210">SUM(C53:C70)</f>
        <v>0</v>
      </c>
      <c r="D52" s="31">
        <f t="shared" ref="D52" si="211">SUM(D53:D70)</f>
        <v>0</v>
      </c>
      <c r="E52" s="31">
        <f t="shared" ref="E52" si="212">SUM(E53:E70)</f>
        <v>0</v>
      </c>
      <c r="F52" s="31">
        <f t="shared" ref="F52" si="213">SUM(F53:F70)</f>
        <v>0</v>
      </c>
      <c r="G52" s="31">
        <f t="shared" ref="G52" si="214">SUM(G53:G70)</f>
        <v>0</v>
      </c>
      <c r="H52" s="31">
        <f t="shared" ref="H52" si="215">SUM(H53:H70)</f>
        <v>0</v>
      </c>
      <c r="I52" s="31">
        <f t="shared" ref="I52" si="216">SUM(I53:I70)</f>
        <v>0</v>
      </c>
      <c r="J52" s="31">
        <f t="shared" ref="J52" si="217">SUM(J53:J70)</f>
        <v>0</v>
      </c>
      <c r="K52" s="31">
        <f t="shared" ref="K52" si="218">SUM(K53:K70)</f>
        <v>0</v>
      </c>
      <c r="L52" s="31">
        <f t="shared" ref="L52" si="219">SUM(L53:L70)</f>
        <v>0</v>
      </c>
      <c r="M52" s="31">
        <f t="shared" ref="M52" si="220">SUM(M53:M70)</f>
        <v>0</v>
      </c>
      <c r="N52" s="31">
        <f t="shared" ref="N52" si="221">SUM(N53:N70)</f>
        <v>0</v>
      </c>
      <c r="O52" s="31">
        <f t="shared" ref="O52" si="222">SUM(O53:O70)</f>
        <v>0</v>
      </c>
      <c r="P52" s="31">
        <f t="shared" ref="P52" si="223">SUM(P53:P70)</f>
        <v>0</v>
      </c>
      <c r="Q52" s="31">
        <f t="shared" ref="Q52" si="224">SUM(Q53:Q70)</f>
        <v>0</v>
      </c>
      <c r="R52" s="31">
        <f t="shared" ref="R52" si="225">SUM(R53:R70)</f>
        <v>0</v>
      </c>
      <c r="S52" s="31">
        <f t="shared" ref="S52" si="226">SUM(S53:S70)</f>
        <v>0</v>
      </c>
      <c r="T52" s="31">
        <f t="shared" ref="T52" si="227">SUM(T53:T70)</f>
        <v>0</v>
      </c>
      <c r="U52" s="31">
        <f t="shared" ref="U52" si="228">SUM(U53:U70)</f>
        <v>0</v>
      </c>
      <c r="V52" s="31">
        <f t="shared" ref="V52" si="229">SUM(V53:V70)</f>
        <v>0</v>
      </c>
      <c r="W52" s="31">
        <f t="shared" ref="W52:X52" si="230">SUM(W53:W70)</f>
        <v>0</v>
      </c>
      <c r="X52" s="31">
        <f t="shared" si="230"/>
        <v>0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</row>
    <row r="70" spans="1:24" ht="11.25" customHeight="1" x14ac:dyDescent="0.2">
      <c r="A70" s="22" t="s">
        <v>127</v>
      </c>
      <c r="B70" s="23" t="s">
        <v>128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" si="231">SUM(C72:C73)</f>
        <v>0</v>
      </c>
      <c r="D71" s="31">
        <f t="shared" ref="D71" si="232">SUM(D72:D73)</f>
        <v>0</v>
      </c>
      <c r="E71" s="31">
        <f t="shared" ref="E71" si="233">SUM(E72:E73)</f>
        <v>0</v>
      </c>
      <c r="F71" s="31">
        <f t="shared" ref="F71" si="234">SUM(F72:F73)</f>
        <v>0</v>
      </c>
      <c r="G71" s="31">
        <f t="shared" ref="G71" si="235">SUM(G72:G73)</f>
        <v>0</v>
      </c>
      <c r="H71" s="31">
        <f t="shared" ref="H71" si="236">SUM(H72:H73)</f>
        <v>0</v>
      </c>
      <c r="I71" s="31">
        <f t="shared" ref="I71" si="237">SUM(I72:I73)</f>
        <v>0</v>
      </c>
      <c r="J71" s="31">
        <f t="shared" ref="J71" si="238">SUM(J72:J73)</f>
        <v>0</v>
      </c>
      <c r="K71" s="31">
        <f t="shared" ref="K71" si="239">SUM(K72:K73)</f>
        <v>0</v>
      </c>
      <c r="L71" s="31">
        <f t="shared" ref="L71" si="240">SUM(L72:L73)</f>
        <v>0</v>
      </c>
      <c r="M71" s="31">
        <f t="shared" ref="M71" si="241">SUM(M72:M73)</f>
        <v>0</v>
      </c>
      <c r="N71" s="31">
        <f t="shared" ref="N71" si="242">SUM(N72:N73)</f>
        <v>0</v>
      </c>
      <c r="O71" s="31">
        <f t="shared" ref="O71" si="243">SUM(O72:O73)</f>
        <v>0</v>
      </c>
      <c r="P71" s="31">
        <f t="shared" ref="P71" si="244">SUM(P72:P73)</f>
        <v>0</v>
      </c>
      <c r="Q71" s="31">
        <f t="shared" ref="Q71" si="245">SUM(Q72:Q73)</f>
        <v>0</v>
      </c>
      <c r="R71" s="31">
        <f t="shared" ref="R71" si="246">SUM(R72:R73)</f>
        <v>0</v>
      </c>
      <c r="S71" s="31">
        <f t="shared" ref="S71" si="247">SUM(S72:S73)</f>
        <v>0</v>
      </c>
      <c r="T71" s="31">
        <f t="shared" ref="T71" si="248">SUM(T72:T73)</f>
        <v>0</v>
      </c>
      <c r="U71" s="31">
        <f t="shared" ref="U71" si="249">SUM(U72:U73)</f>
        <v>0</v>
      </c>
      <c r="V71" s="31">
        <f t="shared" ref="V71" si="250">SUM(V72:V73)</f>
        <v>0</v>
      </c>
      <c r="W71" s="31">
        <f t="shared" ref="W71:X71" si="251">SUM(W72:W73)</f>
        <v>0</v>
      </c>
      <c r="X71" s="31">
        <f t="shared" si="251"/>
        <v>0</v>
      </c>
    </row>
    <row r="72" spans="1:24" ht="11.25" customHeight="1" x14ac:dyDescent="0.2">
      <c r="A72" s="22" t="s">
        <v>131</v>
      </c>
      <c r="B72" s="23" t="s">
        <v>132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0</v>
      </c>
      <c r="D75" s="31">
        <v>0</v>
      </c>
      <c r="E75" s="31">
        <v>0</v>
      </c>
      <c r="F75" s="31">
        <v>0</v>
      </c>
      <c r="G75" s="31">
        <v>0</v>
      </c>
      <c r="H75" s="31">
        <v>0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</row>
    <row r="76" spans="1:24" ht="11.25" customHeight="1" x14ac:dyDescent="0.2">
      <c r="A76" s="26" t="s">
        <v>139</v>
      </c>
      <c r="B76" s="27" t="s">
        <v>140</v>
      </c>
      <c r="C76" s="32">
        <v>0</v>
      </c>
      <c r="D76" s="32">
        <v>0</v>
      </c>
      <c r="E76" s="32">
        <v>0</v>
      </c>
      <c r="F76" s="32">
        <v>0</v>
      </c>
      <c r="G76" s="32">
        <v>0</v>
      </c>
      <c r="H76" s="32">
        <v>0</v>
      </c>
      <c r="I76" s="32">
        <v>0</v>
      </c>
      <c r="J76" s="32">
        <v>0</v>
      </c>
      <c r="K76" s="32">
        <v>0</v>
      </c>
      <c r="L76" s="32">
        <v>0</v>
      </c>
      <c r="M76" s="32">
        <v>0</v>
      </c>
      <c r="N76" s="32">
        <v>0</v>
      </c>
      <c r="O76" s="32">
        <v>0</v>
      </c>
      <c r="P76" s="32">
        <v>0</v>
      </c>
      <c r="Q76" s="32">
        <v>0</v>
      </c>
      <c r="R76" s="32">
        <v>0</v>
      </c>
      <c r="S76" s="32">
        <v>0</v>
      </c>
      <c r="T76" s="32">
        <v>0</v>
      </c>
      <c r="U76" s="32">
        <v>0</v>
      </c>
      <c r="V76" s="32">
        <v>0</v>
      </c>
      <c r="W76" s="32">
        <v>0</v>
      </c>
      <c r="X76" s="32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281</v>
      </c>
      <c r="B1" s="7" t="s">
        <v>305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574.37489251934642</v>
      </c>
      <c r="D2" s="28">
        <f t="shared" ref="D2" si="1">SUM(D3,D17,D22,D25,D26,D51,D52,D71,D74,D75,D76)</f>
        <v>580.85133276010322</v>
      </c>
      <c r="E2" s="28">
        <f t="shared" ref="E2" si="2">SUM(E3,E17,E22,E25,E26,E51,E52,E71,E74,E75,E76)</f>
        <v>609.9302665520205</v>
      </c>
      <c r="F2" s="28">
        <f t="shared" ref="F2" si="3">SUM(F3,F17,F22,F25,F26,F51,F52,F71,F74,F75,F76)</f>
        <v>577.48056749785042</v>
      </c>
      <c r="G2" s="28">
        <f t="shared" ref="G2" si="4">SUM(G3,G17,G22,G25,G26,G51,G52,G71,G74,G75,G76)</f>
        <v>609.15580395528809</v>
      </c>
      <c r="H2" s="28">
        <f t="shared" ref="H2" si="5">SUM(H3,H17,H22,H25,H26,H51,H52,H71,H74,H75,H76)</f>
        <v>630.25511607910562</v>
      </c>
      <c r="I2" s="28">
        <f t="shared" ref="I2" si="6">SUM(I3,I17,I22,I25,I26,I51,I52,I71,I74,I75,I76)</f>
        <v>701.01530524505597</v>
      </c>
      <c r="J2" s="28">
        <f t="shared" ref="J2" si="7">SUM(J3,J17,J22,J25,J26,J51,J52,J71,J74,J75,J76)</f>
        <v>801.85640584694761</v>
      </c>
      <c r="K2" s="28">
        <f t="shared" ref="K2" si="8">SUM(K3,K17,K22,K25,K26,K51,K52,K71,K74,K75,K76)</f>
        <v>895.22648323301814</v>
      </c>
      <c r="L2" s="28">
        <f t="shared" ref="L2" si="9">SUM(L3,L17,L22,L25,L26,L51,L52,L71,L74,L75,L76)</f>
        <v>826.9611349957006</v>
      </c>
      <c r="M2" s="28">
        <f t="shared" ref="M2" si="10">SUM(M3,M17,M22,M25,M26,M51,M52,M71,M74,M75,M76)</f>
        <v>1139.9482373172825</v>
      </c>
      <c r="N2" s="28">
        <f t="shared" ref="N2" si="11">SUM(N3,N17,N22,N25,N26,N51,N52,N71,N74,N75,N76)</f>
        <v>1285.4920894239035</v>
      </c>
      <c r="O2" s="28">
        <f t="shared" ref="O2" si="12">SUM(O3,O17,O22,O25,O26,O51,O52,O71,O74,O75,O76)</f>
        <v>1582.6771281169388</v>
      </c>
      <c r="P2" s="28">
        <f t="shared" ref="P2" si="13">SUM(P3,P17,P22,P25,P26,P51,P52,P71,P74,P75,P76)</f>
        <v>1980.2473774720549</v>
      </c>
      <c r="Q2" s="28">
        <f t="shared" ref="Q2" si="14">SUM(Q3,Q17,Q22,Q25,Q26,Q51,Q52,Q71,Q74,Q75,Q76)</f>
        <v>1875.4315563198622</v>
      </c>
      <c r="R2" s="28">
        <f t="shared" ref="R2" si="15">SUM(R3,R17,R22,R25,R26,R51,R52,R71,R74,R75,R76)</f>
        <v>2098.5324161650901</v>
      </c>
      <c r="S2" s="28">
        <f t="shared" ref="S2" si="16">SUM(S3,S17,S22,S25,S26,S51,S52,S71,S74,S75,S76)</f>
        <v>2186.9361134995702</v>
      </c>
      <c r="T2" s="28">
        <f t="shared" ref="T2" si="17">SUM(T3,T17,T22,T25,T26,T51,T52,T71,T74,T75,T76)</f>
        <v>2141.1742906276868</v>
      </c>
      <c r="U2" s="28">
        <f t="shared" ref="U2" si="18">SUM(U3,U17,U22,U25,U26,U51,U52,U71,U74,U75,U76)</f>
        <v>2136.9966466036112</v>
      </c>
      <c r="V2" s="28">
        <f t="shared" ref="V2" si="19">SUM(V3,V17,V22,V25,V26,V51,V52,V71,V74,V75,V76)</f>
        <v>2143.7703353396387</v>
      </c>
      <c r="W2" s="28">
        <f t="shared" ref="W2:X2" si="20">SUM(W3,W17,W22,W25,W26,W51,W52,W71,W74,W75,W76)</f>
        <v>2025.8532244196042</v>
      </c>
      <c r="X2" s="28">
        <f t="shared" si="20"/>
        <v>1878.0246775580399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21">SUM(C4,C8,C11)</f>
        <v>226.86147893379189</v>
      </c>
      <c r="D3" s="29">
        <f t="shared" ref="D3" si="22">SUM(D4,D8,D11)</f>
        <v>221.36397248495268</v>
      </c>
      <c r="E3" s="29">
        <f t="shared" ref="E3" si="23">SUM(E4,E8,E11)</f>
        <v>225.13267411865863</v>
      </c>
      <c r="F3" s="29">
        <f t="shared" ref="F3" si="24">SUM(F4,F8,F11)</f>
        <v>223.14531384350815</v>
      </c>
      <c r="G3" s="29">
        <f t="shared" ref="G3" si="25">SUM(G4,G8,G11)</f>
        <v>223.90911435941536</v>
      </c>
      <c r="H3" s="29">
        <f t="shared" ref="H3" si="26">SUM(H4,H8,H11)</f>
        <v>213.13224419604467</v>
      </c>
      <c r="I3" s="29">
        <f t="shared" ref="I3" si="27">SUM(I4,I8,I11)</f>
        <v>220.79183147033535</v>
      </c>
      <c r="J3" s="29">
        <f t="shared" ref="J3" si="28">SUM(J4,J8,J11)</f>
        <v>229.56595012897679</v>
      </c>
      <c r="K3" s="29">
        <f t="shared" ref="K3" si="29">SUM(K4,K8,K11)</f>
        <v>215.60627687016341</v>
      </c>
      <c r="L3" s="29">
        <f t="shared" ref="L3" si="30">SUM(L4,L8,L11)</f>
        <v>183.83955288048145</v>
      </c>
      <c r="M3" s="29">
        <f t="shared" ref="M3" si="31">SUM(M4,M8,M11)</f>
        <v>220.1087704213241</v>
      </c>
      <c r="N3" s="29">
        <f t="shared" ref="N3" si="32">SUM(N4,N8,N11)</f>
        <v>218.94849527085123</v>
      </c>
      <c r="O3" s="29">
        <f t="shared" ref="O3" si="33">SUM(O4,O8,O11)</f>
        <v>217.38366294067066</v>
      </c>
      <c r="P3" s="29">
        <f t="shared" ref="P3" si="34">SUM(P4,P8,P11)</f>
        <v>291.1889079965606</v>
      </c>
      <c r="Q3" s="29">
        <f t="shared" ref="Q3" si="35">SUM(Q4,Q8,Q11)</f>
        <v>293.4520206362854</v>
      </c>
      <c r="R3" s="29">
        <f t="shared" ref="R3" si="36">SUM(R4,R8,R11)</f>
        <v>303.13602751504732</v>
      </c>
      <c r="S3" s="29">
        <f t="shared" ref="S3" si="37">SUM(S4,S8,S11)</f>
        <v>279.6175408426484</v>
      </c>
      <c r="T3" s="29">
        <f t="shared" ref="T3" si="38">SUM(T4,T8,T11)</f>
        <v>240.31109200343928</v>
      </c>
      <c r="U3" s="29">
        <f t="shared" ref="U3" si="39">SUM(U4,U8,U11)</f>
        <v>262.00318142734301</v>
      </c>
      <c r="V3" s="29">
        <f t="shared" ref="V3" si="40">SUM(V4,V8,V11)</f>
        <v>268.69389509888219</v>
      </c>
      <c r="W3" s="29">
        <f t="shared" ref="W3:X3" si="41">SUM(W4,W8,W11)</f>
        <v>253.34797936371456</v>
      </c>
      <c r="X3" s="29">
        <f t="shared" si="41"/>
        <v>269.28564058469476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42">SUM(C5:C7)</f>
        <v>0</v>
      </c>
      <c r="D4" s="42">
        <f t="shared" ref="D4" si="43">SUM(D5:D7)</f>
        <v>0</v>
      </c>
      <c r="E4" s="42">
        <f t="shared" ref="E4" si="44">SUM(E5:E7)</f>
        <v>0</v>
      </c>
      <c r="F4" s="42">
        <f t="shared" ref="F4" si="45">SUM(F5:F7)</f>
        <v>0</v>
      </c>
      <c r="G4" s="42">
        <f t="shared" ref="G4" si="46">SUM(G5:G7)</f>
        <v>0</v>
      </c>
      <c r="H4" s="42">
        <f t="shared" ref="H4" si="47">SUM(H5:H7)</f>
        <v>0</v>
      </c>
      <c r="I4" s="42">
        <f t="shared" ref="I4" si="48">SUM(I5:I7)</f>
        <v>0</v>
      </c>
      <c r="J4" s="42">
        <f t="shared" ref="J4" si="49">SUM(J5:J7)</f>
        <v>0</v>
      </c>
      <c r="K4" s="42">
        <f t="shared" ref="K4" si="50">SUM(K5:K7)</f>
        <v>0</v>
      </c>
      <c r="L4" s="42">
        <f t="shared" ref="L4" si="51">SUM(L5:L7)</f>
        <v>0</v>
      </c>
      <c r="M4" s="42">
        <f t="shared" ref="M4" si="52">SUM(M5:M7)</f>
        <v>0</v>
      </c>
      <c r="N4" s="42">
        <f t="shared" ref="N4" si="53">SUM(N5:N7)</f>
        <v>0</v>
      </c>
      <c r="O4" s="42">
        <f t="shared" ref="O4" si="54">SUM(O5:O7)</f>
        <v>0</v>
      </c>
      <c r="P4" s="42">
        <f t="shared" ref="P4" si="55">SUM(P5:P7)</f>
        <v>0</v>
      </c>
      <c r="Q4" s="42">
        <f t="shared" ref="Q4" si="56">SUM(Q5:Q7)</f>
        <v>0</v>
      </c>
      <c r="R4" s="42">
        <f t="shared" ref="R4" si="57">SUM(R5:R7)</f>
        <v>0</v>
      </c>
      <c r="S4" s="42">
        <f t="shared" ref="S4" si="58">SUM(S5:S7)</f>
        <v>0</v>
      </c>
      <c r="T4" s="42">
        <f t="shared" ref="T4" si="59">SUM(T5:T7)</f>
        <v>0</v>
      </c>
      <c r="U4" s="42">
        <f t="shared" ref="U4" si="60">SUM(U5:U7)</f>
        <v>0</v>
      </c>
      <c r="V4" s="42">
        <f t="shared" ref="V4" si="61">SUM(V5:V7)</f>
        <v>2.1553740326741191</v>
      </c>
      <c r="W4" s="42">
        <f t="shared" ref="W4:X4" si="62">SUM(W5:W7)</f>
        <v>6.4660361134995696</v>
      </c>
      <c r="X4" s="42">
        <f t="shared" si="62"/>
        <v>10.77669819432502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>
        <v>2.1553740326741191</v>
      </c>
      <c r="W5" s="30">
        <v>6.4660361134995696</v>
      </c>
      <c r="X5" s="30">
        <v>10.77669819432502</v>
      </c>
    </row>
    <row r="6" spans="1:24" ht="11.25" customHeight="1" x14ac:dyDescent="0.2">
      <c r="A6" s="39" t="s">
        <v>7</v>
      </c>
      <c r="B6" s="23" t="s">
        <v>8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</row>
    <row r="7" spans="1:24" ht="11.25" customHeight="1" x14ac:dyDescent="0.2">
      <c r="A7" s="39" t="s">
        <v>9</v>
      </c>
      <c r="B7" s="23" t="s">
        <v>10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</row>
    <row r="8" spans="1:24" ht="11.25" customHeight="1" x14ac:dyDescent="0.2">
      <c r="A8" s="40" t="s">
        <v>343</v>
      </c>
      <c r="B8" s="41" t="s">
        <v>344</v>
      </c>
      <c r="C8" s="42">
        <f t="shared" ref="C8" si="63">SUM(C9:C10)</f>
        <v>0</v>
      </c>
      <c r="D8" s="42">
        <f t="shared" ref="D8" si="64">SUM(D9:D10)</f>
        <v>0</v>
      </c>
      <c r="E8" s="42">
        <f t="shared" ref="E8" si="65">SUM(E9:E10)</f>
        <v>0</v>
      </c>
      <c r="F8" s="42">
        <f t="shared" ref="F8" si="66">SUM(F9:F10)</f>
        <v>0</v>
      </c>
      <c r="G8" s="42">
        <f t="shared" ref="G8" si="67">SUM(G9:G10)</f>
        <v>0</v>
      </c>
      <c r="H8" s="42">
        <f t="shared" ref="H8" si="68">SUM(H9:H10)</f>
        <v>0</v>
      </c>
      <c r="I8" s="42">
        <f t="shared" ref="I8" si="69">SUM(I9:I10)</f>
        <v>0</v>
      </c>
      <c r="J8" s="42">
        <f t="shared" ref="J8" si="70">SUM(J9:J10)</f>
        <v>0</v>
      </c>
      <c r="K8" s="42">
        <f t="shared" ref="K8" si="71">SUM(K9:K10)</f>
        <v>0</v>
      </c>
      <c r="L8" s="42">
        <f t="shared" ref="L8" si="72">SUM(L9:L10)</f>
        <v>0</v>
      </c>
      <c r="M8" s="42">
        <f t="shared" ref="M8" si="73">SUM(M9:M10)</f>
        <v>0</v>
      </c>
      <c r="N8" s="42">
        <f t="shared" ref="N8" si="74">SUM(N9:N10)</f>
        <v>0</v>
      </c>
      <c r="O8" s="42">
        <f t="shared" ref="O8" si="75">SUM(O9:O10)</f>
        <v>0</v>
      </c>
      <c r="P8" s="42">
        <f t="shared" ref="P8" si="76">SUM(P9:P10)</f>
        <v>0</v>
      </c>
      <c r="Q8" s="42">
        <f t="shared" ref="Q8" si="77">SUM(Q9:Q10)</f>
        <v>0</v>
      </c>
      <c r="R8" s="42">
        <f t="shared" ref="R8" si="78">SUM(R9:R10)</f>
        <v>0</v>
      </c>
      <c r="S8" s="42">
        <f t="shared" ref="S8" si="79">SUM(S9:S10)</f>
        <v>0</v>
      </c>
      <c r="T8" s="42">
        <f t="shared" ref="T8" si="80">SUM(T9:T10)</f>
        <v>0</v>
      </c>
      <c r="U8" s="42">
        <f t="shared" ref="U8" si="81">SUM(U9:U10)</f>
        <v>0</v>
      </c>
      <c r="V8" s="42">
        <f t="shared" ref="V8" si="82">SUM(V9:V10)</f>
        <v>0</v>
      </c>
      <c r="W8" s="42">
        <f t="shared" ref="W8:X8" si="83">SUM(W9:W10)</f>
        <v>0</v>
      </c>
      <c r="X8" s="42">
        <f t="shared" si="83"/>
        <v>0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" si="84">SUM(C12:C16)</f>
        <v>226.86147893379189</v>
      </c>
      <c r="D11" s="42">
        <f t="shared" ref="D11" si="85">SUM(D12:D16)</f>
        <v>221.36397248495268</v>
      </c>
      <c r="E11" s="42">
        <f t="shared" ref="E11" si="86">SUM(E12:E16)</f>
        <v>225.13267411865863</v>
      </c>
      <c r="F11" s="42">
        <f t="shared" ref="F11" si="87">SUM(F12:F16)</f>
        <v>223.14531384350815</v>
      </c>
      <c r="G11" s="42">
        <f t="shared" ref="G11" si="88">SUM(G12:G16)</f>
        <v>223.90911435941536</v>
      </c>
      <c r="H11" s="42">
        <f t="shared" ref="H11" si="89">SUM(H12:H16)</f>
        <v>213.13224419604467</v>
      </c>
      <c r="I11" s="42">
        <f t="shared" ref="I11" si="90">SUM(I12:I16)</f>
        <v>220.79183147033535</v>
      </c>
      <c r="J11" s="42">
        <f t="shared" ref="J11" si="91">SUM(J12:J16)</f>
        <v>229.56595012897679</v>
      </c>
      <c r="K11" s="42">
        <f t="shared" ref="K11" si="92">SUM(K12:K16)</f>
        <v>215.60627687016341</v>
      </c>
      <c r="L11" s="42">
        <f t="shared" ref="L11" si="93">SUM(L12:L16)</f>
        <v>183.83955288048145</v>
      </c>
      <c r="M11" s="42">
        <f t="shared" ref="M11" si="94">SUM(M12:M16)</f>
        <v>220.1087704213241</v>
      </c>
      <c r="N11" s="42">
        <f t="shared" ref="N11" si="95">SUM(N12:N16)</f>
        <v>218.94849527085123</v>
      </c>
      <c r="O11" s="42">
        <f t="shared" ref="O11" si="96">SUM(O12:O16)</f>
        <v>217.38366294067066</v>
      </c>
      <c r="P11" s="42">
        <f t="shared" ref="P11" si="97">SUM(P12:P16)</f>
        <v>291.1889079965606</v>
      </c>
      <c r="Q11" s="42">
        <f t="shared" ref="Q11" si="98">SUM(Q12:Q16)</f>
        <v>293.4520206362854</v>
      </c>
      <c r="R11" s="42">
        <f t="shared" ref="R11" si="99">SUM(R12:R16)</f>
        <v>303.13602751504732</v>
      </c>
      <c r="S11" s="42">
        <f t="shared" ref="S11" si="100">SUM(S12:S16)</f>
        <v>279.6175408426484</v>
      </c>
      <c r="T11" s="42">
        <f t="shared" ref="T11" si="101">SUM(T12:T16)</f>
        <v>240.31109200343928</v>
      </c>
      <c r="U11" s="42">
        <f t="shared" ref="U11" si="102">SUM(U12:U16)</f>
        <v>262.00318142734301</v>
      </c>
      <c r="V11" s="42">
        <f t="shared" ref="V11" si="103">SUM(V12:V16)</f>
        <v>266.53852106620809</v>
      </c>
      <c r="W11" s="42">
        <f t="shared" ref="W11:X11" si="104">SUM(W12:W16)</f>
        <v>246.88194325021499</v>
      </c>
      <c r="X11" s="42">
        <f t="shared" si="104"/>
        <v>258.50894239036973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</row>
    <row r="13" spans="1:24" ht="11.25" customHeight="1" x14ac:dyDescent="0.2">
      <c r="A13" s="39" t="s">
        <v>17</v>
      </c>
      <c r="B13" s="23" t="s">
        <v>18</v>
      </c>
      <c r="C13" s="30">
        <v>226.86147893379189</v>
      </c>
      <c r="D13" s="30">
        <v>221.36397248495268</v>
      </c>
      <c r="E13" s="30">
        <v>225.13267411865863</v>
      </c>
      <c r="F13" s="30">
        <v>223.14531384350815</v>
      </c>
      <c r="G13" s="30">
        <v>223.90911435941536</v>
      </c>
      <c r="H13" s="30">
        <v>213.13224419604467</v>
      </c>
      <c r="I13" s="30">
        <v>220.79183147033535</v>
      </c>
      <c r="J13" s="30">
        <v>229.56595012897679</v>
      </c>
      <c r="K13" s="30">
        <v>215.60627687016341</v>
      </c>
      <c r="L13" s="30">
        <v>183.83955288048145</v>
      </c>
      <c r="M13" s="30">
        <v>220.1087704213241</v>
      </c>
      <c r="N13" s="30">
        <v>218.94849527085123</v>
      </c>
      <c r="O13" s="30">
        <v>217.38366294067066</v>
      </c>
      <c r="P13" s="30">
        <v>291.1889079965606</v>
      </c>
      <c r="Q13" s="30">
        <v>293.4520206362854</v>
      </c>
      <c r="R13" s="30">
        <v>303.13602751504732</v>
      </c>
      <c r="S13" s="30">
        <v>279.6175408426484</v>
      </c>
      <c r="T13" s="30">
        <v>240.31109200343928</v>
      </c>
      <c r="U13" s="30">
        <v>262.00318142734301</v>
      </c>
      <c r="V13" s="30">
        <v>266.53852106620809</v>
      </c>
      <c r="W13" s="30">
        <v>246.88194325021499</v>
      </c>
      <c r="X13" s="30">
        <v>258.50894239036973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" si="105">SUM(C18:C21)</f>
        <v>0</v>
      </c>
      <c r="D17" s="31">
        <f t="shared" ref="D17" si="106">SUM(D18:D21)</f>
        <v>0</v>
      </c>
      <c r="E17" s="31">
        <f t="shared" ref="E17" si="107">SUM(E18:E21)</f>
        <v>0</v>
      </c>
      <c r="F17" s="31">
        <f t="shared" ref="F17" si="108">SUM(F18:F21)</f>
        <v>0</v>
      </c>
      <c r="G17" s="31">
        <f t="shared" ref="G17" si="109">SUM(G18:G21)</f>
        <v>0</v>
      </c>
      <c r="H17" s="31">
        <f t="shared" ref="H17" si="110">SUM(H18:H21)</f>
        <v>0</v>
      </c>
      <c r="I17" s="31">
        <f t="shared" ref="I17" si="111">SUM(I18:I21)</f>
        <v>0</v>
      </c>
      <c r="J17" s="31">
        <f t="shared" ref="J17" si="112">SUM(J18:J21)</f>
        <v>0</v>
      </c>
      <c r="K17" s="31">
        <f t="shared" ref="K17" si="113">SUM(K18:K21)</f>
        <v>0</v>
      </c>
      <c r="L17" s="31">
        <f t="shared" ref="L17" si="114">SUM(L18:L21)</f>
        <v>0</v>
      </c>
      <c r="M17" s="31">
        <f t="shared" ref="M17" si="115">SUM(M18:M21)</f>
        <v>0</v>
      </c>
      <c r="N17" s="31">
        <f t="shared" ref="N17" si="116">SUM(N18:N21)</f>
        <v>0</v>
      </c>
      <c r="O17" s="31">
        <f t="shared" ref="O17" si="117">SUM(O18:O21)</f>
        <v>0</v>
      </c>
      <c r="P17" s="31">
        <f t="shared" ref="P17" si="118">SUM(P18:P21)</f>
        <v>0</v>
      </c>
      <c r="Q17" s="31">
        <f t="shared" ref="Q17" si="119">SUM(Q18:Q21)</f>
        <v>0</v>
      </c>
      <c r="R17" s="31">
        <f t="shared" ref="R17" si="120">SUM(R18:R21)</f>
        <v>0</v>
      </c>
      <c r="S17" s="31">
        <f t="shared" ref="S17" si="121">SUM(S18:S21)</f>
        <v>0</v>
      </c>
      <c r="T17" s="31">
        <f t="shared" ref="T17" si="122">SUM(T18:T21)</f>
        <v>0</v>
      </c>
      <c r="U17" s="31">
        <f t="shared" ref="U17" si="123">SUM(U18:U21)</f>
        <v>0</v>
      </c>
      <c r="V17" s="31">
        <f t="shared" ref="V17" si="124">SUM(V18:V21)</f>
        <v>0</v>
      </c>
      <c r="W17" s="31">
        <f t="shared" ref="W17:X17" si="125">SUM(W18:W21)</f>
        <v>0</v>
      </c>
      <c r="X17" s="31">
        <f t="shared" si="125"/>
        <v>0</v>
      </c>
    </row>
    <row r="18" spans="1:24" ht="11.25" customHeight="1" x14ac:dyDescent="0.2">
      <c r="A18" s="22" t="s">
        <v>27</v>
      </c>
      <c r="B18" s="23" t="s">
        <v>28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" si="126">SUM(C23:C24)</f>
        <v>0</v>
      </c>
      <c r="D22" s="31">
        <f t="shared" ref="D22" si="127">SUM(D23:D24)</f>
        <v>0</v>
      </c>
      <c r="E22" s="31">
        <f t="shared" ref="E22" si="128">SUM(E23:E24)</f>
        <v>0</v>
      </c>
      <c r="F22" s="31">
        <f t="shared" ref="F22" si="129">SUM(F23:F24)</f>
        <v>0</v>
      </c>
      <c r="G22" s="31">
        <f t="shared" ref="G22" si="130">SUM(G23:G24)</f>
        <v>0</v>
      </c>
      <c r="H22" s="31">
        <f t="shared" ref="H22" si="131">SUM(H23:H24)</f>
        <v>0</v>
      </c>
      <c r="I22" s="31">
        <f t="shared" ref="I22" si="132">SUM(I23:I24)</f>
        <v>0</v>
      </c>
      <c r="J22" s="31">
        <f t="shared" ref="J22" si="133">SUM(J23:J24)</f>
        <v>0</v>
      </c>
      <c r="K22" s="31">
        <f t="shared" ref="K22" si="134">SUM(K23:K24)</f>
        <v>0</v>
      </c>
      <c r="L22" s="31">
        <f t="shared" ref="L22" si="135">SUM(L23:L24)</f>
        <v>0</v>
      </c>
      <c r="M22" s="31">
        <f t="shared" ref="M22" si="136">SUM(M23:M24)</f>
        <v>0</v>
      </c>
      <c r="N22" s="31">
        <f t="shared" ref="N22" si="137">SUM(N23:N24)</f>
        <v>0</v>
      </c>
      <c r="O22" s="31">
        <f t="shared" ref="O22" si="138">SUM(O23:O24)</f>
        <v>0</v>
      </c>
      <c r="P22" s="31">
        <f t="shared" ref="P22" si="139">SUM(P23:P24)</f>
        <v>0</v>
      </c>
      <c r="Q22" s="31">
        <f t="shared" ref="Q22" si="140">SUM(Q23:Q24)</f>
        <v>0</v>
      </c>
      <c r="R22" s="31">
        <f t="shared" ref="R22" si="141">SUM(R23:R24)</f>
        <v>0</v>
      </c>
      <c r="S22" s="31">
        <f t="shared" ref="S22" si="142">SUM(S23:S24)</f>
        <v>0</v>
      </c>
      <c r="T22" s="31">
        <f t="shared" ref="T22" si="143">SUM(T23:T24)</f>
        <v>0</v>
      </c>
      <c r="U22" s="31">
        <f t="shared" ref="U22" si="144">SUM(U23:U24)</f>
        <v>0</v>
      </c>
      <c r="V22" s="31">
        <f t="shared" ref="V22" si="145">SUM(V23:V24)</f>
        <v>0</v>
      </c>
      <c r="W22" s="31">
        <f t="shared" ref="W22:X22" si="146">SUM(W23:W24)</f>
        <v>0</v>
      </c>
      <c r="X22" s="31">
        <f t="shared" si="146"/>
        <v>0</v>
      </c>
    </row>
    <row r="23" spans="1:24" ht="11.25" customHeight="1" x14ac:dyDescent="0.2">
      <c r="A23" s="22" t="s">
        <v>37</v>
      </c>
      <c r="B23" s="23" t="s">
        <v>38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47">SUM(C27,C33)</f>
        <v>7.1892519346517627</v>
      </c>
      <c r="D26" s="31">
        <f t="shared" ref="D26" si="148">SUM(D27,D33)</f>
        <v>0</v>
      </c>
      <c r="E26" s="31">
        <f t="shared" ref="E26" si="149">SUM(E27,E33)</f>
        <v>1.010318142734308</v>
      </c>
      <c r="F26" s="31">
        <f t="shared" ref="F26" si="150">SUM(F27,F33)</f>
        <v>0</v>
      </c>
      <c r="G26" s="31">
        <f t="shared" ref="G26" si="151">SUM(G27,G33)</f>
        <v>0</v>
      </c>
      <c r="H26" s="31">
        <f t="shared" ref="H26" si="152">SUM(H27,H33)</f>
        <v>0</v>
      </c>
      <c r="I26" s="31">
        <f t="shared" ref="I26" si="153">SUM(I27,I33)</f>
        <v>0</v>
      </c>
      <c r="J26" s="31">
        <f t="shared" ref="J26" si="154">SUM(J27,J33)</f>
        <v>0</v>
      </c>
      <c r="K26" s="31">
        <f t="shared" ref="K26" si="155">SUM(K27,K33)</f>
        <v>0</v>
      </c>
      <c r="L26" s="31">
        <f t="shared" ref="L26" si="156">SUM(L27,L33)</f>
        <v>0</v>
      </c>
      <c r="M26" s="31">
        <f t="shared" ref="M26" si="157">SUM(M27,M33)</f>
        <v>0</v>
      </c>
      <c r="N26" s="31">
        <f t="shared" ref="N26" si="158">SUM(N27,N33)</f>
        <v>0</v>
      </c>
      <c r="O26" s="31">
        <f t="shared" ref="O26" si="159">SUM(O27,O33)</f>
        <v>0</v>
      </c>
      <c r="P26" s="31">
        <f t="shared" ref="P26" si="160">SUM(P27,P33)</f>
        <v>0.95537403267411869</v>
      </c>
      <c r="Q26" s="31">
        <f t="shared" ref="Q26" si="161">SUM(Q27,Q33)</f>
        <v>0</v>
      </c>
      <c r="R26" s="31">
        <f t="shared" ref="R26" si="162">SUM(R27,R33)</f>
        <v>0</v>
      </c>
      <c r="S26" s="31">
        <f t="shared" ref="S26" si="163">SUM(S27,S33)</f>
        <v>3.5838349097162499</v>
      </c>
      <c r="T26" s="31">
        <f t="shared" ref="T26" si="164">SUM(T27,T33)</f>
        <v>0.34359415305245045</v>
      </c>
      <c r="U26" s="31">
        <f t="shared" ref="U26" si="165">SUM(U27,U33)</f>
        <v>0.2797936371453138</v>
      </c>
      <c r="V26" s="31">
        <f t="shared" ref="V26" si="166">SUM(V27,V33)</f>
        <v>0.2213241616509028</v>
      </c>
      <c r="W26" s="31">
        <f t="shared" ref="W26:X26" si="167">SUM(W27,W33)</f>
        <v>0.3628546861564918</v>
      </c>
      <c r="X26" s="31">
        <f t="shared" si="167"/>
        <v>0.30447119518486665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" si="168">SUM(C28:C32)</f>
        <v>0</v>
      </c>
      <c r="D27" s="42">
        <f t="shared" ref="D27" si="169">SUM(D28:D32)</f>
        <v>0</v>
      </c>
      <c r="E27" s="42">
        <f t="shared" ref="E27" si="170">SUM(E28:E32)</f>
        <v>0</v>
      </c>
      <c r="F27" s="42">
        <f t="shared" ref="F27" si="171">SUM(F28:F32)</f>
        <v>0</v>
      </c>
      <c r="G27" s="42">
        <f t="shared" ref="G27" si="172">SUM(G28:G32)</f>
        <v>0</v>
      </c>
      <c r="H27" s="42">
        <f t="shared" ref="H27" si="173">SUM(H28:H32)</f>
        <v>0</v>
      </c>
      <c r="I27" s="42">
        <f t="shared" ref="I27" si="174">SUM(I28:I32)</f>
        <v>0</v>
      </c>
      <c r="J27" s="42">
        <f t="shared" ref="J27" si="175">SUM(J28:J32)</f>
        <v>0</v>
      </c>
      <c r="K27" s="42">
        <f t="shared" ref="K27" si="176">SUM(K28:K32)</f>
        <v>0</v>
      </c>
      <c r="L27" s="42">
        <f t="shared" ref="L27" si="177">SUM(L28:L32)</f>
        <v>0</v>
      </c>
      <c r="M27" s="42">
        <f t="shared" ref="M27" si="178">SUM(M28:M32)</f>
        <v>0</v>
      </c>
      <c r="N27" s="42">
        <f t="shared" ref="N27" si="179">SUM(N28:N32)</f>
        <v>0</v>
      </c>
      <c r="O27" s="42">
        <f t="shared" ref="O27" si="180">SUM(O28:O32)</f>
        <v>0</v>
      </c>
      <c r="P27" s="42">
        <f t="shared" ref="P27" si="181">SUM(P28:P32)</f>
        <v>0</v>
      </c>
      <c r="Q27" s="42">
        <f t="shared" ref="Q27" si="182">SUM(Q28:Q32)</f>
        <v>0</v>
      </c>
      <c r="R27" s="42">
        <f t="shared" ref="R27" si="183">SUM(R28:R32)</f>
        <v>0</v>
      </c>
      <c r="S27" s="42">
        <f t="shared" ref="S27" si="184">SUM(S28:S32)</f>
        <v>0</v>
      </c>
      <c r="T27" s="42">
        <f t="shared" ref="T27" si="185">SUM(T28:T32)</f>
        <v>0</v>
      </c>
      <c r="U27" s="42">
        <f t="shared" ref="U27" si="186">SUM(U28:U32)</f>
        <v>0</v>
      </c>
      <c r="V27" s="42">
        <f t="shared" ref="V27" si="187">SUM(V28:V32)</f>
        <v>0</v>
      </c>
      <c r="W27" s="42">
        <f t="shared" ref="W27:X27" si="188">SUM(W28:W32)</f>
        <v>0</v>
      </c>
      <c r="X27" s="42">
        <f t="shared" si="188"/>
        <v>0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" si="189">SUM(C34:C50)</f>
        <v>7.1892519346517627</v>
      </c>
      <c r="D33" s="42">
        <f t="shared" ref="D33" si="190">SUM(D34:D50)</f>
        <v>0</v>
      </c>
      <c r="E33" s="42">
        <f t="shared" ref="E33" si="191">SUM(E34:E50)</f>
        <v>1.010318142734308</v>
      </c>
      <c r="F33" s="42">
        <f t="shared" ref="F33" si="192">SUM(F34:F50)</f>
        <v>0</v>
      </c>
      <c r="G33" s="42">
        <f t="shared" ref="G33" si="193">SUM(G34:G50)</f>
        <v>0</v>
      </c>
      <c r="H33" s="42">
        <f t="shared" ref="H33" si="194">SUM(H34:H50)</f>
        <v>0</v>
      </c>
      <c r="I33" s="42">
        <f t="shared" ref="I33" si="195">SUM(I34:I50)</f>
        <v>0</v>
      </c>
      <c r="J33" s="42">
        <f t="shared" ref="J33" si="196">SUM(J34:J50)</f>
        <v>0</v>
      </c>
      <c r="K33" s="42">
        <f t="shared" ref="K33" si="197">SUM(K34:K50)</f>
        <v>0</v>
      </c>
      <c r="L33" s="42">
        <f t="shared" ref="L33" si="198">SUM(L34:L50)</f>
        <v>0</v>
      </c>
      <c r="M33" s="42">
        <f t="shared" ref="M33" si="199">SUM(M34:M50)</f>
        <v>0</v>
      </c>
      <c r="N33" s="42">
        <f t="shared" ref="N33" si="200">SUM(N34:N50)</f>
        <v>0</v>
      </c>
      <c r="O33" s="42">
        <f t="shared" ref="O33" si="201">SUM(O34:O50)</f>
        <v>0</v>
      </c>
      <c r="P33" s="42">
        <f t="shared" ref="P33" si="202">SUM(P34:P50)</f>
        <v>0.95537403267411869</v>
      </c>
      <c r="Q33" s="42">
        <f t="shared" ref="Q33" si="203">SUM(Q34:Q50)</f>
        <v>0</v>
      </c>
      <c r="R33" s="42">
        <f t="shared" ref="R33" si="204">SUM(R34:R50)</f>
        <v>0</v>
      </c>
      <c r="S33" s="42">
        <f t="shared" ref="S33" si="205">SUM(S34:S50)</f>
        <v>3.5838349097162499</v>
      </c>
      <c r="T33" s="42">
        <f t="shared" ref="T33" si="206">SUM(T34:T50)</f>
        <v>0.34359415305245045</v>
      </c>
      <c r="U33" s="42">
        <f t="shared" ref="U33" si="207">SUM(U34:U50)</f>
        <v>0.2797936371453138</v>
      </c>
      <c r="V33" s="42">
        <f t="shared" ref="V33" si="208">SUM(V34:V50)</f>
        <v>0.2213241616509028</v>
      </c>
      <c r="W33" s="42">
        <f t="shared" ref="W33:X33" si="209">SUM(W34:W50)</f>
        <v>0.3628546861564918</v>
      </c>
      <c r="X33" s="42">
        <f t="shared" si="209"/>
        <v>0.30447119518486665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</row>
    <row r="37" spans="1:24" ht="11.25" customHeight="1" x14ac:dyDescent="0.2">
      <c r="A37" s="39" t="s">
        <v>61</v>
      </c>
      <c r="B37" s="23" t="s">
        <v>62</v>
      </c>
      <c r="C37" s="30">
        <v>0</v>
      </c>
      <c r="D37" s="30">
        <v>0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</row>
    <row r="41" spans="1:24" ht="11.25" customHeight="1" x14ac:dyDescent="0.2">
      <c r="A41" s="39" t="s">
        <v>69</v>
      </c>
      <c r="B41" s="23" t="s">
        <v>70</v>
      </c>
      <c r="C41" s="30">
        <v>0</v>
      </c>
      <c r="D41" s="30">
        <v>0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</row>
    <row r="42" spans="1:24" ht="11.25" customHeight="1" x14ac:dyDescent="0.2">
      <c r="A42" s="39" t="s">
        <v>71</v>
      </c>
      <c r="B42" s="23" t="s">
        <v>72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7.1892519346517627</v>
      </c>
      <c r="D43" s="30">
        <v>0</v>
      </c>
      <c r="E43" s="30">
        <v>1.010318142734308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3.3619948409286331E-2</v>
      </c>
      <c r="U43" s="30">
        <v>2.235597592433362E-2</v>
      </c>
      <c r="V43" s="30">
        <v>6.1049011177987953E-3</v>
      </c>
      <c r="W43" s="30">
        <v>4.0412725709372309E-3</v>
      </c>
      <c r="X43" s="30">
        <v>4.0412725709372309E-3</v>
      </c>
    </row>
    <row r="44" spans="1:24" ht="11.25" customHeight="1" x14ac:dyDescent="0.2">
      <c r="A44" s="39" t="s">
        <v>75</v>
      </c>
      <c r="B44" s="23" t="s">
        <v>76</v>
      </c>
      <c r="C44" s="30">
        <v>0</v>
      </c>
      <c r="D44" s="30">
        <v>0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0.95537403267411869</v>
      </c>
      <c r="Q44" s="30">
        <v>0</v>
      </c>
      <c r="R44" s="30">
        <v>0</v>
      </c>
      <c r="S44" s="30">
        <v>2.8195184866723979</v>
      </c>
      <c r="T44" s="30">
        <v>3.2502149613069638E-2</v>
      </c>
      <c r="U44" s="30">
        <v>4.875322441960446E-2</v>
      </c>
      <c r="V44" s="30">
        <v>4.0154772141014608E-2</v>
      </c>
      <c r="W44" s="30">
        <v>3.6285468615649179E-2</v>
      </c>
      <c r="X44" s="30">
        <v>4.9699054170249349E-2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0.76431642304385194</v>
      </c>
      <c r="T48" s="30">
        <v>0.27747205503009448</v>
      </c>
      <c r="U48" s="30">
        <v>0.20868443680137569</v>
      </c>
      <c r="V48" s="30">
        <v>0.17506448839208941</v>
      </c>
      <c r="W48" s="30">
        <v>0.32252794496990539</v>
      </c>
      <c r="X48" s="30">
        <v>0.25073086844368009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</row>
    <row r="51" spans="1:24" ht="11.25" customHeight="1" x14ac:dyDescent="0.2">
      <c r="A51" s="24" t="s">
        <v>89</v>
      </c>
      <c r="B51" s="25" t="s">
        <v>90</v>
      </c>
      <c r="C51" s="31">
        <v>338.8432502149613</v>
      </c>
      <c r="D51" s="31">
        <v>358.34084264832336</v>
      </c>
      <c r="E51" s="31">
        <v>383.19011177987954</v>
      </c>
      <c r="F51" s="31">
        <v>354.19191745485813</v>
      </c>
      <c r="G51" s="31">
        <v>385.10335339638857</v>
      </c>
      <c r="H51" s="31">
        <v>416.78847807394669</v>
      </c>
      <c r="I51" s="31">
        <v>480.22347377472056</v>
      </c>
      <c r="J51" s="31">
        <v>572.29045571797087</v>
      </c>
      <c r="K51" s="31">
        <v>679.62020636285467</v>
      </c>
      <c r="L51" s="31">
        <v>643.12158211521921</v>
      </c>
      <c r="M51" s="31">
        <v>919.83946689595848</v>
      </c>
      <c r="N51" s="31">
        <v>939.71642304385205</v>
      </c>
      <c r="O51" s="31">
        <v>1230.9904557179707</v>
      </c>
      <c r="P51" s="31">
        <v>1557.6254514187447</v>
      </c>
      <c r="Q51" s="31">
        <v>1501.9184006878761</v>
      </c>
      <c r="R51" s="31">
        <v>1692.9792777300083</v>
      </c>
      <c r="S51" s="31">
        <v>1802.3685296646602</v>
      </c>
      <c r="T51" s="31">
        <v>1810.7613069647464</v>
      </c>
      <c r="U51" s="31">
        <v>1779.1736027515046</v>
      </c>
      <c r="V51" s="31">
        <v>1785.5975064488393</v>
      </c>
      <c r="W51" s="31">
        <v>1674.2155631986241</v>
      </c>
      <c r="X51" s="31">
        <v>1507.1399828030958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" si="210">SUM(C53:C70)</f>
        <v>1.337575236457438</v>
      </c>
      <c r="D52" s="31">
        <f t="shared" ref="D52" si="211">SUM(D53:D70)</f>
        <v>1.0031814273430779</v>
      </c>
      <c r="E52" s="31">
        <f t="shared" ref="E52" si="212">SUM(E53:E70)</f>
        <v>0.47773000859845233</v>
      </c>
      <c r="F52" s="31">
        <f t="shared" ref="F52" si="213">SUM(F53:F70)</f>
        <v>0</v>
      </c>
      <c r="G52" s="31">
        <f t="shared" ref="G52" si="214">SUM(G53:G70)</f>
        <v>0</v>
      </c>
      <c r="H52" s="31">
        <f t="shared" ref="H52" si="215">SUM(H53:H70)</f>
        <v>0</v>
      </c>
      <c r="I52" s="31">
        <f t="shared" ref="I52" si="216">SUM(I53:I70)</f>
        <v>0</v>
      </c>
      <c r="J52" s="31">
        <f t="shared" ref="J52" si="217">SUM(J53:J70)</f>
        <v>0</v>
      </c>
      <c r="K52" s="31">
        <f t="shared" ref="K52" si="218">SUM(K53:K70)</f>
        <v>0</v>
      </c>
      <c r="L52" s="31">
        <f t="shared" ref="L52" si="219">SUM(L53:L70)</f>
        <v>0</v>
      </c>
      <c r="M52" s="31">
        <f t="shared" ref="M52" si="220">SUM(M53:M70)</f>
        <v>0</v>
      </c>
      <c r="N52" s="31">
        <f t="shared" ref="N52" si="221">SUM(N53:N70)</f>
        <v>126.82717110920029</v>
      </c>
      <c r="O52" s="31">
        <f t="shared" ref="O52" si="222">SUM(O53:O70)</f>
        <v>134.30300945829751</v>
      </c>
      <c r="P52" s="31">
        <f t="shared" ref="P52" si="223">SUM(P53:P70)</f>
        <v>130.4776440240756</v>
      </c>
      <c r="Q52" s="31">
        <f t="shared" ref="Q52" si="224">SUM(Q53:Q70)</f>
        <v>80.061134995700769</v>
      </c>
      <c r="R52" s="31">
        <f t="shared" ref="R52" si="225">SUM(R53:R70)</f>
        <v>102.4171109200344</v>
      </c>
      <c r="S52" s="31">
        <f t="shared" ref="S52" si="226">SUM(S53:S70)</f>
        <v>101.3662080825451</v>
      </c>
      <c r="T52" s="31">
        <f t="shared" ref="T52" si="227">SUM(T53:T70)</f>
        <v>89.758297506448827</v>
      </c>
      <c r="U52" s="31">
        <f t="shared" ref="U52" si="228">SUM(U53:U70)</f>
        <v>95.540068787618225</v>
      </c>
      <c r="V52" s="31">
        <f t="shared" ref="V52" si="229">SUM(V53:V70)</f>
        <v>89.257609630266558</v>
      </c>
      <c r="W52" s="31">
        <f t="shared" ref="W52:X52" si="230">SUM(W53:W70)</f>
        <v>97.926827171109181</v>
      </c>
      <c r="X52" s="31">
        <f t="shared" si="230"/>
        <v>101.2945829750645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1.337575236457438</v>
      </c>
      <c r="D59" s="30">
        <v>1.0031814273430779</v>
      </c>
      <c r="E59" s="30">
        <v>0.47773000859845233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18.363370593293201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1.719690455717971E-3</v>
      </c>
      <c r="V66" s="30">
        <v>8.5984522785898529E-4</v>
      </c>
      <c r="W66" s="30">
        <v>0</v>
      </c>
      <c r="X66" s="30">
        <v>0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</row>
    <row r="70" spans="1:24" ht="11.25" customHeight="1" x14ac:dyDescent="0.2">
      <c r="A70" s="22" t="s">
        <v>127</v>
      </c>
      <c r="B70" s="23" t="s">
        <v>128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126.82717110920029</v>
      </c>
      <c r="O70" s="30">
        <v>134.30300945829751</v>
      </c>
      <c r="P70" s="30">
        <v>112.1142734307824</v>
      </c>
      <c r="Q70" s="30">
        <v>80.061134995700769</v>
      </c>
      <c r="R70" s="30">
        <v>102.4171109200344</v>
      </c>
      <c r="S70" s="30">
        <v>101.3662080825451</v>
      </c>
      <c r="T70" s="30">
        <v>89.758297506448827</v>
      </c>
      <c r="U70" s="30">
        <v>95.538349097162509</v>
      </c>
      <c r="V70" s="30">
        <v>89.256749785038693</v>
      </c>
      <c r="W70" s="30">
        <v>97.926827171109181</v>
      </c>
      <c r="X70" s="30">
        <v>101.2945829750645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" si="231">SUM(C72:C73)</f>
        <v>0.14333619948409279</v>
      </c>
      <c r="D71" s="31">
        <f t="shared" ref="D71" si="232">SUM(D72:D73)</f>
        <v>0.14333619948409279</v>
      </c>
      <c r="E71" s="31">
        <f t="shared" ref="E71" si="233">SUM(E72:E73)</f>
        <v>0.1194325021496131</v>
      </c>
      <c r="F71" s="31">
        <f t="shared" ref="F71" si="234">SUM(F72:F73)</f>
        <v>0.14333619948409279</v>
      </c>
      <c r="G71" s="31">
        <f t="shared" ref="G71" si="235">SUM(G72:G73)</f>
        <v>0.14333619948409279</v>
      </c>
      <c r="H71" s="31">
        <f t="shared" ref="H71" si="236">SUM(H72:H73)</f>
        <v>0.3343938091143594</v>
      </c>
      <c r="I71" s="31">
        <f t="shared" ref="I71" si="237">SUM(I72:I73)</f>
        <v>0</v>
      </c>
      <c r="J71" s="31">
        <f t="shared" ref="J71" si="238">SUM(J72:J73)</f>
        <v>0</v>
      </c>
      <c r="K71" s="31">
        <f t="shared" ref="K71" si="239">SUM(K72:K73)</f>
        <v>0</v>
      </c>
      <c r="L71" s="31">
        <f t="shared" ref="L71" si="240">SUM(L72:L73)</f>
        <v>0</v>
      </c>
      <c r="M71" s="31">
        <f t="shared" ref="M71" si="241">SUM(M72:M73)</f>
        <v>0</v>
      </c>
      <c r="N71" s="31">
        <f t="shared" ref="N71" si="242">SUM(N72:N73)</f>
        <v>0</v>
      </c>
      <c r="O71" s="31">
        <f t="shared" ref="O71" si="243">SUM(O72:O73)</f>
        <v>0</v>
      </c>
      <c r="P71" s="31">
        <f t="shared" ref="P71" si="244">SUM(P72:P73)</f>
        <v>0</v>
      </c>
      <c r="Q71" s="31">
        <f t="shared" ref="Q71" si="245">SUM(Q72:Q73)</f>
        <v>0</v>
      </c>
      <c r="R71" s="31">
        <f t="shared" ref="R71" si="246">SUM(R72:R73)</f>
        <v>0</v>
      </c>
      <c r="S71" s="31">
        <f t="shared" ref="S71" si="247">SUM(S72:S73)</f>
        <v>0</v>
      </c>
      <c r="T71" s="31">
        <f t="shared" ref="T71" si="248">SUM(T72:T73)</f>
        <v>0</v>
      </c>
      <c r="U71" s="31">
        <f t="shared" ref="U71" si="249">SUM(U72:U73)</f>
        <v>0</v>
      </c>
      <c r="V71" s="31">
        <f t="shared" ref="V71" si="250">SUM(V72:V73)</f>
        <v>0</v>
      </c>
      <c r="W71" s="31">
        <f t="shared" ref="W71:X71" si="251">SUM(W72:W73)</f>
        <v>0</v>
      </c>
      <c r="X71" s="31">
        <f t="shared" si="251"/>
        <v>0</v>
      </c>
    </row>
    <row r="72" spans="1:24" ht="11.25" customHeight="1" x14ac:dyDescent="0.2">
      <c r="A72" s="22" t="s">
        <v>131</v>
      </c>
      <c r="B72" s="23" t="s">
        <v>132</v>
      </c>
      <c r="C72" s="30">
        <v>0.14333619948409279</v>
      </c>
      <c r="D72" s="30">
        <v>0.14333619948409279</v>
      </c>
      <c r="E72" s="30">
        <v>0.1194325021496131</v>
      </c>
      <c r="F72" s="30">
        <v>0.14333619948409279</v>
      </c>
      <c r="G72" s="30">
        <v>0.14333619948409279</v>
      </c>
      <c r="H72" s="30">
        <v>0.3343938091143594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0</v>
      </c>
      <c r="D75" s="31">
        <v>0</v>
      </c>
      <c r="E75" s="31">
        <v>0</v>
      </c>
      <c r="F75" s="31">
        <v>0</v>
      </c>
      <c r="G75" s="31">
        <v>0</v>
      </c>
      <c r="H75" s="31">
        <v>0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</row>
    <row r="76" spans="1:24" ht="11.25" customHeight="1" x14ac:dyDescent="0.2">
      <c r="A76" s="26" t="s">
        <v>139</v>
      </c>
      <c r="B76" s="27" t="s">
        <v>140</v>
      </c>
      <c r="C76" s="32">
        <v>0</v>
      </c>
      <c r="D76" s="32">
        <v>0</v>
      </c>
      <c r="E76" s="32">
        <v>0</v>
      </c>
      <c r="F76" s="32">
        <v>0</v>
      </c>
      <c r="G76" s="32">
        <v>0</v>
      </c>
      <c r="H76" s="32">
        <v>0</v>
      </c>
      <c r="I76" s="32">
        <v>0</v>
      </c>
      <c r="J76" s="32">
        <v>0</v>
      </c>
      <c r="K76" s="32">
        <v>0</v>
      </c>
      <c r="L76" s="32">
        <v>0</v>
      </c>
      <c r="M76" s="32">
        <v>0</v>
      </c>
      <c r="N76" s="32">
        <v>0</v>
      </c>
      <c r="O76" s="32">
        <v>0</v>
      </c>
      <c r="P76" s="32">
        <v>0</v>
      </c>
      <c r="Q76" s="32">
        <v>0</v>
      </c>
      <c r="R76" s="32">
        <v>0</v>
      </c>
      <c r="S76" s="32">
        <v>0</v>
      </c>
      <c r="T76" s="32">
        <v>0</v>
      </c>
      <c r="U76" s="32">
        <v>0</v>
      </c>
      <c r="V76" s="32">
        <v>0</v>
      </c>
      <c r="W76" s="32">
        <v>0</v>
      </c>
      <c r="X76" s="32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154</v>
      </c>
      <c r="B1" s="7" t="s">
        <v>304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:W2" si="0">SUM(C3,C17,C22,C25,C26,C51,C52,C71,C74,C75,C76)</f>
        <v>1032273.0760767143</v>
      </c>
      <c r="D2" s="28">
        <f t="shared" si="0"/>
        <v>1039533.1920397079</v>
      </c>
      <c r="E2" s="28">
        <f t="shared" si="0"/>
        <v>1041328.3647694115</v>
      </c>
      <c r="F2" s="28">
        <f t="shared" si="0"/>
        <v>1061653.9839226657</v>
      </c>
      <c r="G2" s="28">
        <f t="shared" si="0"/>
        <v>1087040.5101765147</v>
      </c>
      <c r="H2" s="28">
        <f t="shared" si="0"/>
        <v>1089540.4528538859</v>
      </c>
      <c r="I2" s="28">
        <f t="shared" si="0"/>
        <v>1099658.688078074</v>
      </c>
      <c r="J2" s="28">
        <f t="shared" si="0"/>
        <v>1094729.9134677961</v>
      </c>
      <c r="K2" s="28">
        <f t="shared" si="0"/>
        <v>1090344.6772902845</v>
      </c>
      <c r="L2" s="28">
        <f t="shared" si="0"/>
        <v>1026821.1136997625</v>
      </c>
      <c r="M2" s="28">
        <f t="shared" si="0"/>
        <v>1058031.2339175418</v>
      </c>
      <c r="N2" s="28">
        <f t="shared" si="0"/>
        <v>1033258.3905287917</v>
      </c>
      <c r="O2" s="28">
        <f t="shared" si="0"/>
        <v>1036145.3949596367</v>
      </c>
      <c r="P2" s="28">
        <f t="shared" si="0"/>
        <v>1009300.8792200136</v>
      </c>
      <c r="Q2" s="28">
        <f t="shared" si="0"/>
        <v>1010468.661999146</v>
      </c>
      <c r="R2" s="28">
        <f t="shared" si="0"/>
        <v>1043416.7715268743</v>
      </c>
      <c r="S2" s="28">
        <f t="shared" si="0"/>
        <v>1047809.0747561583</v>
      </c>
      <c r="T2" s="28">
        <f t="shared" si="0"/>
        <v>1068691.5708258082</v>
      </c>
      <c r="U2" s="28">
        <f t="shared" si="0"/>
        <v>1062618.4751866078</v>
      </c>
      <c r="V2" s="28">
        <f t="shared" si="0"/>
        <v>1055437.1912208858</v>
      </c>
      <c r="W2" s="28">
        <f t="shared" si="0"/>
        <v>960726.66790174635</v>
      </c>
      <c r="X2" s="28">
        <f t="shared" ref="X2" si="1">SUM(X3,X17,X22,X25,X26,X51,X52,X71,X74,X75,X76)</f>
        <v>1006104.8203783317</v>
      </c>
    </row>
    <row r="3" spans="1:24" ht="11.25" customHeight="1" x14ac:dyDescent="0.2">
      <c r="A3" s="20" t="s">
        <v>3</v>
      </c>
      <c r="B3" s="21" t="s">
        <v>4</v>
      </c>
      <c r="C3" s="29">
        <f t="shared" ref="C3:W3" si="2">SUM(C4,C8,C11)</f>
        <v>36572.987016337058</v>
      </c>
      <c r="D3" s="29">
        <f t="shared" si="2"/>
        <v>35065.930782459152</v>
      </c>
      <c r="E3" s="29">
        <f t="shared" si="2"/>
        <v>33967.585124677556</v>
      </c>
      <c r="F3" s="29">
        <f t="shared" si="2"/>
        <v>35233.757351676693</v>
      </c>
      <c r="G3" s="29">
        <f t="shared" si="2"/>
        <v>36759.750042992258</v>
      </c>
      <c r="H3" s="29">
        <f t="shared" si="2"/>
        <v>35632.73104041272</v>
      </c>
      <c r="I3" s="29">
        <f t="shared" si="2"/>
        <v>37039.061650902833</v>
      </c>
      <c r="J3" s="29">
        <f t="shared" si="2"/>
        <v>36668.193981083408</v>
      </c>
      <c r="K3" s="29">
        <f t="shared" si="2"/>
        <v>35439.963456577818</v>
      </c>
      <c r="L3" s="29">
        <f t="shared" si="2"/>
        <v>26680.51083404987</v>
      </c>
      <c r="M3" s="29">
        <f t="shared" si="2"/>
        <v>31831.443336199489</v>
      </c>
      <c r="N3" s="29">
        <f t="shared" si="2"/>
        <v>31773.512639724846</v>
      </c>
      <c r="O3" s="29">
        <f t="shared" si="2"/>
        <v>30731.942992261385</v>
      </c>
      <c r="P3" s="29">
        <f t="shared" si="2"/>
        <v>30094.141530524506</v>
      </c>
      <c r="Q3" s="29">
        <f t="shared" si="2"/>
        <v>29753.391745485806</v>
      </c>
      <c r="R3" s="29">
        <f t="shared" si="2"/>
        <v>29522.317110920034</v>
      </c>
      <c r="S3" s="29">
        <f t="shared" si="2"/>
        <v>29658.727085124679</v>
      </c>
      <c r="T3" s="29">
        <f t="shared" si="2"/>
        <v>29745.417110920029</v>
      </c>
      <c r="U3" s="29">
        <f t="shared" si="2"/>
        <v>29693.515133276</v>
      </c>
      <c r="V3" s="29">
        <f t="shared" si="2"/>
        <v>27678.0494411006</v>
      </c>
      <c r="W3" s="29">
        <f t="shared" si="2"/>
        <v>24181.011263972483</v>
      </c>
      <c r="X3" s="29">
        <f t="shared" ref="X3" si="3">SUM(X4,X8,X11)</f>
        <v>25158.992691315561</v>
      </c>
    </row>
    <row r="4" spans="1:24" ht="11.25" customHeight="1" x14ac:dyDescent="0.2">
      <c r="A4" s="40" t="s">
        <v>341</v>
      </c>
      <c r="B4" s="41" t="s">
        <v>342</v>
      </c>
      <c r="C4" s="42">
        <f t="shared" ref="C4:W4" si="4">SUM(C5:C7)</f>
        <v>0</v>
      </c>
      <c r="D4" s="42">
        <f t="shared" si="4"/>
        <v>0</v>
      </c>
      <c r="E4" s="42">
        <f t="shared" si="4"/>
        <v>0</v>
      </c>
      <c r="F4" s="42">
        <f t="shared" si="4"/>
        <v>0</v>
      </c>
      <c r="G4" s="42">
        <f t="shared" si="4"/>
        <v>0</v>
      </c>
      <c r="H4" s="42">
        <f t="shared" si="4"/>
        <v>0</v>
      </c>
      <c r="I4" s="42">
        <f t="shared" si="4"/>
        <v>0</v>
      </c>
      <c r="J4" s="42">
        <f t="shared" si="4"/>
        <v>0</v>
      </c>
      <c r="K4" s="42">
        <f t="shared" si="4"/>
        <v>0</v>
      </c>
      <c r="L4" s="42">
        <f t="shared" si="4"/>
        <v>0</v>
      </c>
      <c r="M4" s="42">
        <f t="shared" si="4"/>
        <v>0</v>
      </c>
      <c r="N4" s="42">
        <f t="shared" si="4"/>
        <v>0</v>
      </c>
      <c r="O4" s="42">
        <f t="shared" si="4"/>
        <v>0</v>
      </c>
      <c r="P4" s="42">
        <f t="shared" si="4"/>
        <v>0</v>
      </c>
      <c r="Q4" s="42">
        <f t="shared" si="4"/>
        <v>0</v>
      </c>
      <c r="R4" s="42">
        <f t="shared" si="4"/>
        <v>0</v>
      </c>
      <c r="S4" s="42">
        <f t="shared" si="4"/>
        <v>0</v>
      </c>
      <c r="T4" s="42">
        <f t="shared" si="4"/>
        <v>0</v>
      </c>
      <c r="U4" s="42">
        <f t="shared" si="4"/>
        <v>0</v>
      </c>
      <c r="V4" s="42">
        <f t="shared" si="4"/>
        <v>0</v>
      </c>
      <c r="W4" s="42">
        <f t="shared" si="4"/>
        <v>0</v>
      </c>
      <c r="X4" s="42">
        <f t="shared" ref="X4" si="5">SUM(X5:X7)</f>
        <v>0</v>
      </c>
    </row>
    <row r="5" spans="1:24" ht="11.25" customHeight="1" x14ac:dyDescent="0.2">
      <c r="A5" s="39" t="s">
        <v>5</v>
      </c>
      <c r="B5" s="23" t="s">
        <v>6</v>
      </c>
      <c r="C5" s="30">
        <f>TO_EHG!C5+TO_CO!C5+TO_BF!C5+TO_GW!C5+TO_RPI!C5+TO_PF!C5+TO_BKBPB!C5+TO_CL!C5+TO_BNG!C5+TO_LBB!C5+TO_CPP!C5+TO_GTL!C5+TO_NSP!C5</f>
        <v>0</v>
      </c>
      <c r="D5" s="30">
        <f>TO_EHG!D5+TO_CO!D5+TO_BF!D5+TO_GW!D5+TO_RPI!D5+TO_PF!D5+TO_BKBPB!D5+TO_CL!D5+TO_BNG!D5+TO_LBB!D5+TO_CPP!D5+TO_GTL!D5+TO_NSP!D5</f>
        <v>0</v>
      </c>
      <c r="E5" s="30">
        <f>TO_EHG!E5+TO_CO!E5+TO_BF!E5+TO_GW!E5+TO_RPI!E5+TO_PF!E5+TO_BKBPB!E5+TO_CL!E5+TO_BNG!E5+TO_LBB!E5+TO_CPP!E5+TO_GTL!E5+TO_NSP!E5</f>
        <v>0</v>
      </c>
      <c r="F5" s="30">
        <f>TO_EHG!F5+TO_CO!F5+TO_BF!F5+TO_GW!F5+TO_RPI!F5+TO_PF!F5+TO_BKBPB!F5+TO_CL!F5+TO_BNG!F5+TO_LBB!F5+TO_CPP!F5+TO_GTL!F5+TO_NSP!F5</f>
        <v>0</v>
      </c>
      <c r="G5" s="30">
        <f>TO_EHG!G5+TO_CO!G5+TO_BF!G5+TO_GW!G5+TO_RPI!G5+TO_PF!G5+TO_BKBPB!G5+TO_CL!G5+TO_BNG!G5+TO_LBB!G5+TO_CPP!G5+TO_GTL!G5+TO_NSP!G5</f>
        <v>0</v>
      </c>
      <c r="H5" s="30">
        <f>TO_EHG!H5+TO_CO!H5+TO_BF!H5+TO_GW!H5+TO_RPI!H5+TO_PF!H5+TO_BKBPB!H5+TO_CL!H5+TO_BNG!H5+TO_LBB!H5+TO_CPP!H5+TO_GTL!H5+TO_NSP!H5</f>
        <v>0</v>
      </c>
      <c r="I5" s="30">
        <f>TO_EHG!I5+TO_CO!I5+TO_BF!I5+TO_GW!I5+TO_RPI!I5+TO_PF!I5+TO_BKBPB!I5+TO_CL!I5+TO_BNG!I5+TO_LBB!I5+TO_CPP!I5+TO_GTL!I5+TO_NSP!I5</f>
        <v>0</v>
      </c>
      <c r="J5" s="30">
        <f>TO_EHG!J5+TO_CO!J5+TO_BF!J5+TO_GW!J5+TO_RPI!J5+TO_PF!J5+TO_BKBPB!J5+TO_CL!J5+TO_BNG!J5+TO_LBB!J5+TO_CPP!J5+TO_GTL!J5+TO_NSP!J5</f>
        <v>0</v>
      </c>
      <c r="K5" s="30">
        <f>TO_EHG!K5+TO_CO!K5+TO_BF!K5+TO_GW!K5+TO_RPI!K5+TO_PF!K5+TO_BKBPB!K5+TO_CL!K5+TO_BNG!K5+TO_LBB!K5+TO_CPP!K5+TO_GTL!K5+TO_NSP!K5</f>
        <v>0</v>
      </c>
      <c r="L5" s="30">
        <f>TO_EHG!L5+TO_CO!L5+TO_BF!L5+TO_GW!L5+TO_RPI!L5+TO_PF!L5+TO_BKBPB!L5+TO_CL!L5+TO_BNG!L5+TO_LBB!L5+TO_CPP!L5+TO_GTL!L5+TO_NSP!L5</f>
        <v>0</v>
      </c>
      <c r="M5" s="30">
        <f>TO_EHG!M5+TO_CO!M5+TO_BF!M5+TO_GW!M5+TO_RPI!M5+TO_PF!M5+TO_BKBPB!M5+TO_CL!M5+TO_BNG!M5+TO_LBB!M5+TO_CPP!M5+TO_GTL!M5+TO_NSP!M5</f>
        <v>0</v>
      </c>
      <c r="N5" s="30">
        <f>TO_EHG!N5+TO_CO!N5+TO_BF!N5+TO_GW!N5+TO_RPI!N5+TO_PF!N5+TO_BKBPB!N5+TO_CL!N5+TO_BNG!N5+TO_LBB!N5+TO_CPP!N5+TO_GTL!N5+TO_NSP!N5</f>
        <v>0</v>
      </c>
      <c r="O5" s="30">
        <f>TO_EHG!O5+TO_CO!O5+TO_BF!O5+TO_GW!O5+TO_RPI!O5+TO_PF!O5+TO_BKBPB!O5+TO_CL!O5+TO_BNG!O5+TO_LBB!O5+TO_CPP!O5+TO_GTL!O5+TO_NSP!O5</f>
        <v>0</v>
      </c>
      <c r="P5" s="30">
        <f>TO_EHG!P5+TO_CO!P5+TO_BF!P5+TO_GW!P5+TO_RPI!P5+TO_PF!P5+TO_BKBPB!P5+TO_CL!P5+TO_BNG!P5+TO_LBB!P5+TO_CPP!P5+TO_GTL!P5+TO_NSP!P5</f>
        <v>0</v>
      </c>
      <c r="Q5" s="30">
        <f>TO_EHG!Q5+TO_CO!Q5+TO_BF!Q5+TO_GW!Q5+TO_RPI!Q5+TO_PF!Q5+TO_BKBPB!Q5+TO_CL!Q5+TO_BNG!Q5+TO_LBB!Q5+TO_CPP!Q5+TO_GTL!Q5+TO_NSP!Q5</f>
        <v>0</v>
      </c>
      <c r="R5" s="30">
        <f>TO_EHG!R5+TO_CO!R5+TO_BF!R5+TO_GW!R5+TO_RPI!R5+TO_PF!R5+TO_BKBPB!R5+TO_CL!R5+TO_BNG!R5+TO_LBB!R5+TO_CPP!R5+TO_GTL!R5+TO_NSP!R5</f>
        <v>0</v>
      </c>
      <c r="S5" s="30">
        <f>TO_EHG!S5+TO_CO!S5+TO_BF!S5+TO_GW!S5+TO_RPI!S5+TO_PF!S5+TO_BKBPB!S5+TO_CL!S5+TO_BNG!S5+TO_LBB!S5+TO_CPP!S5+TO_GTL!S5+TO_NSP!S5</f>
        <v>0</v>
      </c>
      <c r="T5" s="30">
        <f>TO_EHG!T5+TO_CO!T5+TO_BF!T5+TO_GW!T5+TO_RPI!T5+TO_PF!T5+TO_BKBPB!T5+TO_CL!T5+TO_BNG!T5+TO_LBB!T5+TO_CPP!T5+TO_GTL!T5+TO_NSP!T5</f>
        <v>0</v>
      </c>
      <c r="U5" s="30">
        <f>TO_EHG!U5+TO_CO!U5+TO_BF!U5+TO_GW!U5+TO_RPI!U5+TO_PF!U5+TO_BKBPB!U5+TO_CL!U5+TO_BNG!U5+TO_LBB!U5+TO_CPP!U5+TO_GTL!U5+TO_NSP!U5</f>
        <v>0</v>
      </c>
      <c r="V5" s="30">
        <f>TO_EHG!V5+TO_CO!V5+TO_BF!V5+TO_GW!V5+TO_RPI!V5+TO_PF!V5+TO_BKBPB!V5+TO_CL!V5+TO_BNG!V5+TO_LBB!V5+TO_CPP!V5+TO_GTL!V5+TO_NSP!V5</f>
        <v>0</v>
      </c>
      <c r="W5" s="30">
        <f>TO_EHG!W5+TO_CO!W5+TO_BF!W5+TO_GW!W5+TO_RPI!W5+TO_PF!W5+TO_BKBPB!W5+TO_CL!W5+TO_BNG!W5+TO_LBB!W5+TO_CPP!W5+TO_GTL!W5+TO_NSP!W5</f>
        <v>0</v>
      </c>
      <c r="X5" s="30">
        <f>TO_EHG!X5+TO_CO!X5+TO_BF!X5+TO_GW!X5+TO_RPI!X5+TO_PF!X5+TO_BKBPB!X5+TO_CL!X5+TO_BNG!X5+TO_LBB!X5+TO_CPP!X5+TO_GTL!X5+TO_NSP!X5</f>
        <v>0</v>
      </c>
    </row>
    <row r="6" spans="1:24" ht="11.25" customHeight="1" x14ac:dyDescent="0.2">
      <c r="A6" s="39" t="s">
        <v>7</v>
      </c>
      <c r="B6" s="23" t="s">
        <v>8</v>
      </c>
      <c r="C6" s="30">
        <f>TO_EHG!C6+TO_CO!C6+TO_BF!C6+TO_GW!C6+TO_RPI!C6+TO_PF!C6+TO_BKBPB!C6+TO_CL!C6+TO_BNG!C6+TO_LBB!C6+TO_CPP!C6+TO_GTL!C6+TO_NSP!C6</f>
        <v>0</v>
      </c>
      <c r="D6" s="30">
        <f>TO_EHG!D6+TO_CO!D6+TO_BF!D6+TO_GW!D6+TO_RPI!D6+TO_PF!D6+TO_BKBPB!D6+TO_CL!D6+TO_BNG!D6+TO_LBB!D6+TO_CPP!D6+TO_GTL!D6+TO_NSP!D6</f>
        <v>0</v>
      </c>
      <c r="E6" s="30">
        <f>TO_EHG!E6+TO_CO!E6+TO_BF!E6+TO_GW!E6+TO_RPI!E6+TO_PF!E6+TO_BKBPB!E6+TO_CL!E6+TO_BNG!E6+TO_LBB!E6+TO_CPP!E6+TO_GTL!E6+TO_NSP!E6</f>
        <v>0</v>
      </c>
      <c r="F6" s="30">
        <f>TO_EHG!F6+TO_CO!F6+TO_BF!F6+TO_GW!F6+TO_RPI!F6+TO_PF!F6+TO_BKBPB!F6+TO_CL!F6+TO_BNG!F6+TO_LBB!F6+TO_CPP!F6+TO_GTL!F6+TO_NSP!F6</f>
        <v>0</v>
      </c>
      <c r="G6" s="30">
        <f>TO_EHG!G6+TO_CO!G6+TO_BF!G6+TO_GW!G6+TO_RPI!G6+TO_PF!G6+TO_BKBPB!G6+TO_CL!G6+TO_BNG!G6+TO_LBB!G6+TO_CPP!G6+TO_GTL!G6+TO_NSP!G6</f>
        <v>0</v>
      </c>
      <c r="H6" s="30">
        <f>TO_EHG!H6+TO_CO!H6+TO_BF!H6+TO_GW!H6+TO_RPI!H6+TO_PF!H6+TO_BKBPB!H6+TO_CL!H6+TO_BNG!H6+TO_LBB!H6+TO_CPP!H6+TO_GTL!H6+TO_NSP!H6</f>
        <v>0</v>
      </c>
      <c r="I6" s="30">
        <f>TO_EHG!I6+TO_CO!I6+TO_BF!I6+TO_GW!I6+TO_RPI!I6+TO_PF!I6+TO_BKBPB!I6+TO_CL!I6+TO_BNG!I6+TO_LBB!I6+TO_CPP!I6+TO_GTL!I6+TO_NSP!I6</f>
        <v>0</v>
      </c>
      <c r="J6" s="30">
        <f>TO_EHG!J6+TO_CO!J6+TO_BF!J6+TO_GW!J6+TO_RPI!J6+TO_PF!J6+TO_BKBPB!J6+TO_CL!J6+TO_BNG!J6+TO_LBB!J6+TO_CPP!J6+TO_GTL!J6+TO_NSP!J6</f>
        <v>0</v>
      </c>
      <c r="K6" s="30">
        <f>TO_EHG!K6+TO_CO!K6+TO_BF!K6+TO_GW!K6+TO_RPI!K6+TO_PF!K6+TO_BKBPB!K6+TO_CL!K6+TO_BNG!K6+TO_LBB!K6+TO_CPP!K6+TO_GTL!K6+TO_NSP!K6</f>
        <v>0</v>
      </c>
      <c r="L6" s="30">
        <f>TO_EHG!L6+TO_CO!L6+TO_BF!L6+TO_GW!L6+TO_RPI!L6+TO_PF!L6+TO_BKBPB!L6+TO_CL!L6+TO_BNG!L6+TO_LBB!L6+TO_CPP!L6+TO_GTL!L6+TO_NSP!L6</f>
        <v>0</v>
      </c>
      <c r="M6" s="30">
        <f>TO_EHG!M6+TO_CO!M6+TO_BF!M6+TO_GW!M6+TO_RPI!M6+TO_PF!M6+TO_BKBPB!M6+TO_CL!M6+TO_BNG!M6+TO_LBB!M6+TO_CPP!M6+TO_GTL!M6+TO_NSP!M6</f>
        <v>0</v>
      </c>
      <c r="N6" s="30">
        <f>TO_EHG!N6+TO_CO!N6+TO_BF!N6+TO_GW!N6+TO_RPI!N6+TO_PF!N6+TO_BKBPB!N6+TO_CL!N6+TO_BNG!N6+TO_LBB!N6+TO_CPP!N6+TO_GTL!N6+TO_NSP!N6</f>
        <v>0</v>
      </c>
      <c r="O6" s="30">
        <f>TO_EHG!O6+TO_CO!O6+TO_BF!O6+TO_GW!O6+TO_RPI!O6+TO_PF!O6+TO_BKBPB!O6+TO_CL!O6+TO_BNG!O6+TO_LBB!O6+TO_CPP!O6+TO_GTL!O6+TO_NSP!O6</f>
        <v>0</v>
      </c>
      <c r="P6" s="30">
        <f>TO_EHG!P6+TO_CO!P6+TO_BF!P6+TO_GW!P6+TO_RPI!P6+TO_PF!P6+TO_BKBPB!P6+TO_CL!P6+TO_BNG!P6+TO_LBB!P6+TO_CPP!P6+TO_GTL!P6+TO_NSP!P6</f>
        <v>0</v>
      </c>
      <c r="Q6" s="30">
        <f>TO_EHG!Q6+TO_CO!Q6+TO_BF!Q6+TO_GW!Q6+TO_RPI!Q6+TO_PF!Q6+TO_BKBPB!Q6+TO_CL!Q6+TO_BNG!Q6+TO_LBB!Q6+TO_CPP!Q6+TO_GTL!Q6+TO_NSP!Q6</f>
        <v>0</v>
      </c>
      <c r="R6" s="30">
        <f>TO_EHG!R6+TO_CO!R6+TO_BF!R6+TO_GW!R6+TO_RPI!R6+TO_PF!R6+TO_BKBPB!R6+TO_CL!R6+TO_BNG!R6+TO_LBB!R6+TO_CPP!R6+TO_GTL!R6+TO_NSP!R6</f>
        <v>0</v>
      </c>
      <c r="S6" s="30">
        <f>TO_EHG!S6+TO_CO!S6+TO_BF!S6+TO_GW!S6+TO_RPI!S6+TO_PF!S6+TO_BKBPB!S6+TO_CL!S6+TO_BNG!S6+TO_LBB!S6+TO_CPP!S6+TO_GTL!S6+TO_NSP!S6</f>
        <v>0</v>
      </c>
      <c r="T6" s="30">
        <f>TO_EHG!T6+TO_CO!T6+TO_BF!T6+TO_GW!T6+TO_RPI!T6+TO_PF!T6+TO_BKBPB!T6+TO_CL!T6+TO_BNG!T6+TO_LBB!T6+TO_CPP!T6+TO_GTL!T6+TO_NSP!T6</f>
        <v>0</v>
      </c>
      <c r="U6" s="30">
        <f>TO_EHG!U6+TO_CO!U6+TO_BF!U6+TO_GW!U6+TO_RPI!U6+TO_PF!U6+TO_BKBPB!U6+TO_CL!U6+TO_BNG!U6+TO_LBB!U6+TO_CPP!U6+TO_GTL!U6+TO_NSP!U6</f>
        <v>0</v>
      </c>
      <c r="V6" s="30">
        <f>TO_EHG!V6+TO_CO!V6+TO_BF!V6+TO_GW!V6+TO_RPI!V6+TO_PF!V6+TO_BKBPB!V6+TO_CL!V6+TO_BNG!V6+TO_LBB!V6+TO_CPP!V6+TO_GTL!V6+TO_NSP!V6</f>
        <v>0</v>
      </c>
      <c r="W6" s="30">
        <f>TO_EHG!W6+TO_CO!W6+TO_BF!W6+TO_GW!W6+TO_RPI!W6+TO_PF!W6+TO_BKBPB!W6+TO_CL!W6+TO_BNG!W6+TO_LBB!W6+TO_CPP!W6+TO_GTL!W6+TO_NSP!W6</f>
        <v>0</v>
      </c>
      <c r="X6" s="30">
        <f>TO_EHG!X6+TO_CO!X6+TO_BF!X6+TO_GW!X6+TO_RPI!X6+TO_PF!X6+TO_BKBPB!X6+TO_CL!X6+TO_BNG!X6+TO_LBB!X6+TO_CPP!X6+TO_GTL!X6+TO_NSP!X6</f>
        <v>0</v>
      </c>
    </row>
    <row r="7" spans="1:24" ht="11.25" customHeight="1" x14ac:dyDescent="0.2">
      <c r="A7" s="39" t="s">
        <v>9</v>
      </c>
      <c r="B7" s="23" t="s">
        <v>10</v>
      </c>
      <c r="C7" s="30">
        <f>TO_EHG!C7+TO_CO!C7+TO_BF!C7+TO_GW!C7+TO_RPI!C7+TO_PF!C7+TO_BKBPB!C7+TO_CL!C7+TO_BNG!C7+TO_LBB!C7+TO_CPP!C7+TO_GTL!C7+TO_NSP!C7</f>
        <v>0</v>
      </c>
      <c r="D7" s="30">
        <f>TO_EHG!D7+TO_CO!D7+TO_BF!D7+TO_GW!D7+TO_RPI!D7+TO_PF!D7+TO_BKBPB!D7+TO_CL!D7+TO_BNG!D7+TO_LBB!D7+TO_CPP!D7+TO_GTL!D7+TO_NSP!D7</f>
        <v>0</v>
      </c>
      <c r="E7" s="30">
        <f>TO_EHG!E7+TO_CO!E7+TO_BF!E7+TO_GW!E7+TO_RPI!E7+TO_PF!E7+TO_BKBPB!E7+TO_CL!E7+TO_BNG!E7+TO_LBB!E7+TO_CPP!E7+TO_GTL!E7+TO_NSP!E7</f>
        <v>0</v>
      </c>
      <c r="F7" s="30">
        <f>TO_EHG!F7+TO_CO!F7+TO_BF!F7+TO_GW!F7+TO_RPI!F7+TO_PF!F7+TO_BKBPB!F7+TO_CL!F7+TO_BNG!F7+TO_LBB!F7+TO_CPP!F7+TO_GTL!F7+TO_NSP!F7</f>
        <v>0</v>
      </c>
      <c r="G7" s="30">
        <f>TO_EHG!G7+TO_CO!G7+TO_BF!G7+TO_GW!G7+TO_RPI!G7+TO_PF!G7+TO_BKBPB!G7+TO_CL!G7+TO_BNG!G7+TO_LBB!G7+TO_CPP!G7+TO_GTL!G7+TO_NSP!G7</f>
        <v>0</v>
      </c>
      <c r="H7" s="30">
        <f>TO_EHG!H7+TO_CO!H7+TO_BF!H7+TO_GW!H7+TO_RPI!H7+TO_PF!H7+TO_BKBPB!H7+TO_CL!H7+TO_BNG!H7+TO_LBB!H7+TO_CPP!H7+TO_GTL!H7+TO_NSP!H7</f>
        <v>0</v>
      </c>
      <c r="I7" s="30">
        <f>TO_EHG!I7+TO_CO!I7+TO_BF!I7+TO_GW!I7+TO_RPI!I7+TO_PF!I7+TO_BKBPB!I7+TO_CL!I7+TO_BNG!I7+TO_LBB!I7+TO_CPP!I7+TO_GTL!I7+TO_NSP!I7</f>
        <v>0</v>
      </c>
      <c r="J7" s="30">
        <f>TO_EHG!J7+TO_CO!J7+TO_BF!J7+TO_GW!J7+TO_RPI!J7+TO_PF!J7+TO_BKBPB!J7+TO_CL!J7+TO_BNG!J7+TO_LBB!J7+TO_CPP!J7+TO_GTL!J7+TO_NSP!J7</f>
        <v>0</v>
      </c>
      <c r="K7" s="30">
        <f>TO_EHG!K7+TO_CO!K7+TO_BF!K7+TO_GW!K7+TO_RPI!K7+TO_PF!K7+TO_BKBPB!K7+TO_CL!K7+TO_BNG!K7+TO_LBB!K7+TO_CPP!K7+TO_GTL!K7+TO_NSP!K7</f>
        <v>0</v>
      </c>
      <c r="L7" s="30">
        <f>TO_EHG!L7+TO_CO!L7+TO_BF!L7+TO_GW!L7+TO_RPI!L7+TO_PF!L7+TO_BKBPB!L7+TO_CL!L7+TO_BNG!L7+TO_LBB!L7+TO_CPP!L7+TO_GTL!L7+TO_NSP!L7</f>
        <v>0</v>
      </c>
      <c r="M7" s="30">
        <f>TO_EHG!M7+TO_CO!M7+TO_BF!M7+TO_GW!M7+TO_RPI!M7+TO_PF!M7+TO_BKBPB!M7+TO_CL!M7+TO_BNG!M7+TO_LBB!M7+TO_CPP!M7+TO_GTL!M7+TO_NSP!M7</f>
        <v>0</v>
      </c>
      <c r="N7" s="30">
        <f>TO_EHG!N7+TO_CO!N7+TO_BF!N7+TO_GW!N7+TO_RPI!N7+TO_PF!N7+TO_BKBPB!N7+TO_CL!N7+TO_BNG!N7+TO_LBB!N7+TO_CPP!N7+TO_GTL!N7+TO_NSP!N7</f>
        <v>0</v>
      </c>
      <c r="O7" s="30">
        <f>TO_EHG!O7+TO_CO!O7+TO_BF!O7+TO_GW!O7+TO_RPI!O7+TO_PF!O7+TO_BKBPB!O7+TO_CL!O7+TO_BNG!O7+TO_LBB!O7+TO_CPP!O7+TO_GTL!O7+TO_NSP!O7</f>
        <v>0</v>
      </c>
      <c r="P7" s="30">
        <f>TO_EHG!P7+TO_CO!P7+TO_BF!P7+TO_GW!P7+TO_RPI!P7+TO_PF!P7+TO_BKBPB!P7+TO_CL!P7+TO_BNG!P7+TO_LBB!P7+TO_CPP!P7+TO_GTL!P7+TO_NSP!P7</f>
        <v>0</v>
      </c>
      <c r="Q7" s="30">
        <f>TO_EHG!Q7+TO_CO!Q7+TO_BF!Q7+TO_GW!Q7+TO_RPI!Q7+TO_PF!Q7+TO_BKBPB!Q7+TO_CL!Q7+TO_BNG!Q7+TO_LBB!Q7+TO_CPP!Q7+TO_GTL!Q7+TO_NSP!Q7</f>
        <v>0</v>
      </c>
      <c r="R7" s="30">
        <f>TO_EHG!R7+TO_CO!R7+TO_BF!R7+TO_GW!R7+TO_RPI!R7+TO_PF!R7+TO_BKBPB!R7+TO_CL!R7+TO_BNG!R7+TO_LBB!R7+TO_CPP!R7+TO_GTL!R7+TO_NSP!R7</f>
        <v>0</v>
      </c>
      <c r="S7" s="30">
        <f>TO_EHG!S7+TO_CO!S7+TO_BF!S7+TO_GW!S7+TO_RPI!S7+TO_PF!S7+TO_BKBPB!S7+TO_CL!S7+TO_BNG!S7+TO_LBB!S7+TO_CPP!S7+TO_GTL!S7+TO_NSP!S7</f>
        <v>0</v>
      </c>
      <c r="T7" s="30">
        <f>TO_EHG!T7+TO_CO!T7+TO_BF!T7+TO_GW!T7+TO_RPI!T7+TO_PF!T7+TO_BKBPB!T7+TO_CL!T7+TO_BNG!T7+TO_LBB!T7+TO_CPP!T7+TO_GTL!T7+TO_NSP!T7</f>
        <v>0</v>
      </c>
      <c r="U7" s="30">
        <f>TO_EHG!U7+TO_CO!U7+TO_BF!U7+TO_GW!U7+TO_RPI!U7+TO_PF!U7+TO_BKBPB!U7+TO_CL!U7+TO_BNG!U7+TO_LBB!U7+TO_CPP!U7+TO_GTL!U7+TO_NSP!U7</f>
        <v>0</v>
      </c>
      <c r="V7" s="30">
        <f>TO_EHG!V7+TO_CO!V7+TO_BF!V7+TO_GW!V7+TO_RPI!V7+TO_PF!V7+TO_BKBPB!V7+TO_CL!V7+TO_BNG!V7+TO_LBB!V7+TO_CPP!V7+TO_GTL!V7+TO_NSP!V7</f>
        <v>0</v>
      </c>
      <c r="W7" s="30">
        <f>TO_EHG!W7+TO_CO!W7+TO_BF!W7+TO_GW!W7+TO_RPI!W7+TO_PF!W7+TO_BKBPB!W7+TO_CL!W7+TO_BNG!W7+TO_LBB!W7+TO_CPP!W7+TO_GTL!W7+TO_NSP!W7</f>
        <v>0</v>
      </c>
      <c r="X7" s="30">
        <f>TO_EHG!X7+TO_CO!X7+TO_BF!X7+TO_GW!X7+TO_RPI!X7+TO_PF!X7+TO_BKBPB!X7+TO_CL!X7+TO_BNG!X7+TO_LBB!X7+TO_CPP!X7+TO_GTL!X7+TO_NSP!X7</f>
        <v>0</v>
      </c>
    </row>
    <row r="8" spans="1:24" ht="11.25" customHeight="1" x14ac:dyDescent="0.2">
      <c r="A8" s="40" t="s">
        <v>343</v>
      </c>
      <c r="B8" s="41" t="s">
        <v>344</v>
      </c>
      <c r="C8" s="42">
        <f t="shared" ref="C8:W8" si="6">SUM(C9:C10)</f>
        <v>0</v>
      </c>
      <c r="D8" s="42">
        <f t="shared" si="6"/>
        <v>0</v>
      </c>
      <c r="E8" s="42">
        <f t="shared" si="6"/>
        <v>0</v>
      </c>
      <c r="F8" s="42">
        <f t="shared" si="6"/>
        <v>0</v>
      </c>
      <c r="G8" s="42">
        <f t="shared" si="6"/>
        <v>0</v>
      </c>
      <c r="H8" s="42">
        <f t="shared" si="6"/>
        <v>0</v>
      </c>
      <c r="I8" s="42">
        <f t="shared" si="6"/>
        <v>0</v>
      </c>
      <c r="J8" s="42">
        <f t="shared" si="6"/>
        <v>0</v>
      </c>
      <c r="K8" s="42">
        <f t="shared" si="6"/>
        <v>0</v>
      </c>
      <c r="L8" s="42">
        <f t="shared" si="6"/>
        <v>0</v>
      </c>
      <c r="M8" s="42">
        <f t="shared" si="6"/>
        <v>0</v>
      </c>
      <c r="N8" s="42">
        <f t="shared" si="6"/>
        <v>0</v>
      </c>
      <c r="O8" s="42">
        <f t="shared" si="6"/>
        <v>0</v>
      </c>
      <c r="P8" s="42">
        <f t="shared" si="6"/>
        <v>0</v>
      </c>
      <c r="Q8" s="42">
        <f t="shared" si="6"/>
        <v>0</v>
      </c>
      <c r="R8" s="42">
        <f t="shared" si="6"/>
        <v>0</v>
      </c>
      <c r="S8" s="42">
        <f t="shared" si="6"/>
        <v>0</v>
      </c>
      <c r="T8" s="42">
        <f t="shared" si="6"/>
        <v>0</v>
      </c>
      <c r="U8" s="42">
        <f t="shared" si="6"/>
        <v>0</v>
      </c>
      <c r="V8" s="42">
        <f t="shared" si="6"/>
        <v>0</v>
      </c>
      <c r="W8" s="42">
        <f t="shared" si="6"/>
        <v>0</v>
      </c>
      <c r="X8" s="42">
        <f t="shared" ref="X8" si="7">SUM(X9:X10)</f>
        <v>0</v>
      </c>
    </row>
    <row r="9" spans="1:24" ht="11.25" customHeight="1" x14ac:dyDescent="0.2">
      <c r="A9" s="39" t="s">
        <v>11</v>
      </c>
      <c r="B9" s="23" t="s">
        <v>12</v>
      </c>
      <c r="C9" s="30">
        <f>TO_EHG!C9+TO_CO!C9+TO_BF!C9+TO_GW!C9+TO_RPI!C9+TO_PF!C9+TO_BKBPB!C9+TO_CL!C9+TO_BNG!C9+TO_LBB!C9+TO_CPP!C9+TO_GTL!C9+TO_NSP!C9</f>
        <v>0</v>
      </c>
      <c r="D9" s="30">
        <f>TO_EHG!D9+TO_CO!D9+TO_BF!D9+TO_GW!D9+TO_RPI!D9+TO_PF!D9+TO_BKBPB!D9+TO_CL!D9+TO_BNG!D9+TO_LBB!D9+TO_CPP!D9+TO_GTL!D9+TO_NSP!D9</f>
        <v>0</v>
      </c>
      <c r="E9" s="30">
        <f>TO_EHG!E9+TO_CO!E9+TO_BF!E9+TO_GW!E9+TO_RPI!E9+TO_PF!E9+TO_BKBPB!E9+TO_CL!E9+TO_BNG!E9+TO_LBB!E9+TO_CPP!E9+TO_GTL!E9+TO_NSP!E9</f>
        <v>0</v>
      </c>
      <c r="F9" s="30">
        <f>TO_EHG!F9+TO_CO!F9+TO_BF!F9+TO_GW!F9+TO_RPI!F9+TO_PF!F9+TO_BKBPB!F9+TO_CL!F9+TO_BNG!F9+TO_LBB!F9+TO_CPP!F9+TO_GTL!F9+TO_NSP!F9</f>
        <v>0</v>
      </c>
      <c r="G9" s="30">
        <f>TO_EHG!G9+TO_CO!G9+TO_BF!G9+TO_GW!G9+TO_RPI!G9+TO_PF!G9+TO_BKBPB!G9+TO_CL!G9+TO_BNG!G9+TO_LBB!G9+TO_CPP!G9+TO_GTL!G9+TO_NSP!G9</f>
        <v>0</v>
      </c>
      <c r="H9" s="30">
        <f>TO_EHG!H9+TO_CO!H9+TO_BF!H9+TO_GW!H9+TO_RPI!H9+TO_PF!H9+TO_BKBPB!H9+TO_CL!H9+TO_BNG!H9+TO_LBB!H9+TO_CPP!H9+TO_GTL!H9+TO_NSP!H9</f>
        <v>0</v>
      </c>
      <c r="I9" s="30">
        <f>TO_EHG!I9+TO_CO!I9+TO_BF!I9+TO_GW!I9+TO_RPI!I9+TO_PF!I9+TO_BKBPB!I9+TO_CL!I9+TO_BNG!I9+TO_LBB!I9+TO_CPP!I9+TO_GTL!I9+TO_NSP!I9</f>
        <v>0</v>
      </c>
      <c r="J9" s="30">
        <f>TO_EHG!J9+TO_CO!J9+TO_BF!J9+TO_GW!J9+TO_RPI!J9+TO_PF!J9+TO_BKBPB!J9+TO_CL!J9+TO_BNG!J9+TO_LBB!J9+TO_CPP!J9+TO_GTL!J9+TO_NSP!J9</f>
        <v>0</v>
      </c>
      <c r="K9" s="30">
        <f>TO_EHG!K9+TO_CO!K9+TO_BF!K9+TO_GW!K9+TO_RPI!K9+TO_PF!K9+TO_BKBPB!K9+TO_CL!K9+TO_BNG!K9+TO_LBB!K9+TO_CPP!K9+TO_GTL!K9+TO_NSP!K9</f>
        <v>0</v>
      </c>
      <c r="L9" s="30">
        <f>TO_EHG!L9+TO_CO!L9+TO_BF!L9+TO_GW!L9+TO_RPI!L9+TO_PF!L9+TO_BKBPB!L9+TO_CL!L9+TO_BNG!L9+TO_LBB!L9+TO_CPP!L9+TO_GTL!L9+TO_NSP!L9</f>
        <v>0</v>
      </c>
      <c r="M9" s="30">
        <f>TO_EHG!M9+TO_CO!M9+TO_BF!M9+TO_GW!M9+TO_RPI!M9+TO_PF!M9+TO_BKBPB!M9+TO_CL!M9+TO_BNG!M9+TO_LBB!M9+TO_CPP!M9+TO_GTL!M9+TO_NSP!M9</f>
        <v>0</v>
      </c>
      <c r="N9" s="30">
        <f>TO_EHG!N9+TO_CO!N9+TO_BF!N9+TO_GW!N9+TO_RPI!N9+TO_PF!N9+TO_BKBPB!N9+TO_CL!N9+TO_BNG!N9+TO_LBB!N9+TO_CPP!N9+TO_GTL!N9+TO_NSP!N9</f>
        <v>0</v>
      </c>
      <c r="O9" s="30">
        <f>TO_EHG!O9+TO_CO!O9+TO_BF!O9+TO_GW!O9+TO_RPI!O9+TO_PF!O9+TO_BKBPB!O9+TO_CL!O9+TO_BNG!O9+TO_LBB!O9+TO_CPP!O9+TO_GTL!O9+TO_NSP!O9</f>
        <v>0</v>
      </c>
      <c r="P9" s="30">
        <f>TO_EHG!P9+TO_CO!P9+TO_BF!P9+TO_GW!P9+TO_RPI!P9+TO_PF!P9+TO_BKBPB!P9+TO_CL!P9+TO_BNG!P9+TO_LBB!P9+TO_CPP!P9+TO_GTL!P9+TO_NSP!P9</f>
        <v>0</v>
      </c>
      <c r="Q9" s="30">
        <f>TO_EHG!Q9+TO_CO!Q9+TO_BF!Q9+TO_GW!Q9+TO_RPI!Q9+TO_PF!Q9+TO_BKBPB!Q9+TO_CL!Q9+TO_BNG!Q9+TO_LBB!Q9+TO_CPP!Q9+TO_GTL!Q9+TO_NSP!Q9</f>
        <v>0</v>
      </c>
      <c r="R9" s="30">
        <f>TO_EHG!R9+TO_CO!R9+TO_BF!R9+TO_GW!R9+TO_RPI!R9+TO_PF!R9+TO_BKBPB!R9+TO_CL!R9+TO_BNG!R9+TO_LBB!R9+TO_CPP!R9+TO_GTL!R9+TO_NSP!R9</f>
        <v>0</v>
      </c>
      <c r="S9" s="30">
        <f>TO_EHG!S9+TO_CO!S9+TO_BF!S9+TO_GW!S9+TO_RPI!S9+TO_PF!S9+TO_BKBPB!S9+TO_CL!S9+TO_BNG!S9+TO_LBB!S9+TO_CPP!S9+TO_GTL!S9+TO_NSP!S9</f>
        <v>0</v>
      </c>
      <c r="T9" s="30">
        <f>TO_EHG!T9+TO_CO!T9+TO_BF!T9+TO_GW!T9+TO_RPI!T9+TO_PF!T9+TO_BKBPB!T9+TO_CL!T9+TO_BNG!T9+TO_LBB!T9+TO_CPP!T9+TO_GTL!T9+TO_NSP!T9</f>
        <v>0</v>
      </c>
      <c r="U9" s="30">
        <f>TO_EHG!U9+TO_CO!U9+TO_BF!U9+TO_GW!U9+TO_RPI!U9+TO_PF!U9+TO_BKBPB!U9+TO_CL!U9+TO_BNG!U9+TO_LBB!U9+TO_CPP!U9+TO_GTL!U9+TO_NSP!U9</f>
        <v>0</v>
      </c>
      <c r="V9" s="30">
        <f>TO_EHG!V9+TO_CO!V9+TO_BF!V9+TO_GW!V9+TO_RPI!V9+TO_PF!V9+TO_BKBPB!V9+TO_CL!V9+TO_BNG!V9+TO_LBB!V9+TO_CPP!V9+TO_GTL!V9+TO_NSP!V9</f>
        <v>0</v>
      </c>
      <c r="W9" s="30">
        <f>TO_EHG!W9+TO_CO!W9+TO_BF!W9+TO_GW!W9+TO_RPI!W9+TO_PF!W9+TO_BKBPB!W9+TO_CL!W9+TO_BNG!W9+TO_LBB!W9+TO_CPP!W9+TO_GTL!W9+TO_NSP!W9</f>
        <v>0</v>
      </c>
      <c r="X9" s="30">
        <f>TO_EHG!X9+TO_CO!X9+TO_BF!X9+TO_GW!X9+TO_RPI!X9+TO_PF!X9+TO_BKBPB!X9+TO_CL!X9+TO_BNG!X9+TO_LBB!X9+TO_CPP!X9+TO_GTL!X9+TO_NSP!X9</f>
        <v>0</v>
      </c>
    </row>
    <row r="10" spans="1:24" ht="11.25" customHeight="1" x14ac:dyDescent="0.2">
      <c r="A10" s="39" t="s">
        <v>13</v>
      </c>
      <c r="B10" s="23" t="s">
        <v>14</v>
      </c>
      <c r="C10" s="30">
        <f>TO_EHG!C10+TO_CO!C10+TO_BF!C10+TO_GW!C10+TO_RPI!C10+TO_PF!C10+TO_BKBPB!C10+TO_CL!C10+TO_BNG!C10+TO_LBB!C10+TO_CPP!C10+TO_GTL!C10+TO_NSP!C10</f>
        <v>0</v>
      </c>
      <c r="D10" s="30">
        <f>TO_EHG!D10+TO_CO!D10+TO_BF!D10+TO_GW!D10+TO_RPI!D10+TO_PF!D10+TO_BKBPB!D10+TO_CL!D10+TO_BNG!D10+TO_LBB!D10+TO_CPP!D10+TO_GTL!D10+TO_NSP!D10</f>
        <v>0</v>
      </c>
      <c r="E10" s="30">
        <f>TO_EHG!E10+TO_CO!E10+TO_BF!E10+TO_GW!E10+TO_RPI!E10+TO_PF!E10+TO_BKBPB!E10+TO_CL!E10+TO_BNG!E10+TO_LBB!E10+TO_CPP!E10+TO_GTL!E10+TO_NSP!E10</f>
        <v>0</v>
      </c>
      <c r="F10" s="30">
        <f>TO_EHG!F10+TO_CO!F10+TO_BF!F10+TO_GW!F10+TO_RPI!F10+TO_PF!F10+TO_BKBPB!F10+TO_CL!F10+TO_BNG!F10+TO_LBB!F10+TO_CPP!F10+TO_GTL!F10+TO_NSP!F10</f>
        <v>0</v>
      </c>
      <c r="G10" s="30">
        <f>TO_EHG!G10+TO_CO!G10+TO_BF!G10+TO_GW!G10+TO_RPI!G10+TO_PF!G10+TO_BKBPB!G10+TO_CL!G10+TO_BNG!G10+TO_LBB!G10+TO_CPP!G10+TO_GTL!G10+TO_NSP!G10</f>
        <v>0</v>
      </c>
      <c r="H10" s="30">
        <f>TO_EHG!H10+TO_CO!H10+TO_BF!H10+TO_GW!H10+TO_RPI!H10+TO_PF!H10+TO_BKBPB!H10+TO_CL!H10+TO_BNG!H10+TO_LBB!H10+TO_CPP!H10+TO_GTL!H10+TO_NSP!H10</f>
        <v>0</v>
      </c>
      <c r="I10" s="30">
        <f>TO_EHG!I10+TO_CO!I10+TO_BF!I10+TO_GW!I10+TO_RPI!I10+TO_PF!I10+TO_BKBPB!I10+TO_CL!I10+TO_BNG!I10+TO_LBB!I10+TO_CPP!I10+TO_GTL!I10+TO_NSP!I10</f>
        <v>0</v>
      </c>
      <c r="J10" s="30">
        <f>TO_EHG!J10+TO_CO!J10+TO_BF!J10+TO_GW!J10+TO_RPI!J10+TO_PF!J10+TO_BKBPB!J10+TO_CL!J10+TO_BNG!J10+TO_LBB!J10+TO_CPP!J10+TO_GTL!J10+TO_NSP!J10</f>
        <v>0</v>
      </c>
      <c r="K10" s="30">
        <f>TO_EHG!K10+TO_CO!K10+TO_BF!K10+TO_GW!K10+TO_RPI!K10+TO_PF!K10+TO_BKBPB!K10+TO_CL!K10+TO_BNG!K10+TO_LBB!K10+TO_CPP!K10+TO_GTL!K10+TO_NSP!K10</f>
        <v>0</v>
      </c>
      <c r="L10" s="30">
        <f>TO_EHG!L10+TO_CO!L10+TO_BF!L10+TO_GW!L10+TO_RPI!L10+TO_PF!L10+TO_BKBPB!L10+TO_CL!L10+TO_BNG!L10+TO_LBB!L10+TO_CPP!L10+TO_GTL!L10+TO_NSP!L10</f>
        <v>0</v>
      </c>
      <c r="M10" s="30">
        <f>TO_EHG!M10+TO_CO!M10+TO_BF!M10+TO_GW!M10+TO_RPI!M10+TO_PF!M10+TO_BKBPB!M10+TO_CL!M10+TO_BNG!M10+TO_LBB!M10+TO_CPP!M10+TO_GTL!M10+TO_NSP!M10</f>
        <v>0</v>
      </c>
      <c r="N10" s="30">
        <f>TO_EHG!N10+TO_CO!N10+TO_BF!N10+TO_GW!N10+TO_RPI!N10+TO_PF!N10+TO_BKBPB!N10+TO_CL!N10+TO_BNG!N10+TO_LBB!N10+TO_CPP!N10+TO_GTL!N10+TO_NSP!N10</f>
        <v>0</v>
      </c>
      <c r="O10" s="30">
        <f>TO_EHG!O10+TO_CO!O10+TO_BF!O10+TO_GW!O10+TO_RPI!O10+TO_PF!O10+TO_BKBPB!O10+TO_CL!O10+TO_BNG!O10+TO_LBB!O10+TO_CPP!O10+TO_GTL!O10+TO_NSP!O10</f>
        <v>0</v>
      </c>
      <c r="P10" s="30">
        <f>TO_EHG!P10+TO_CO!P10+TO_BF!P10+TO_GW!P10+TO_RPI!P10+TO_PF!P10+TO_BKBPB!P10+TO_CL!P10+TO_BNG!P10+TO_LBB!P10+TO_CPP!P10+TO_GTL!P10+TO_NSP!P10</f>
        <v>0</v>
      </c>
      <c r="Q10" s="30">
        <f>TO_EHG!Q10+TO_CO!Q10+TO_BF!Q10+TO_GW!Q10+TO_RPI!Q10+TO_PF!Q10+TO_BKBPB!Q10+TO_CL!Q10+TO_BNG!Q10+TO_LBB!Q10+TO_CPP!Q10+TO_GTL!Q10+TO_NSP!Q10</f>
        <v>0</v>
      </c>
      <c r="R10" s="30">
        <f>TO_EHG!R10+TO_CO!R10+TO_BF!R10+TO_GW!R10+TO_RPI!R10+TO_PF!R10+TO_BKBPB!R10+TO_CL!R10+TO_BNG!R10+TO_LBB!R10+TO_CPP!R10+TO_GTL!R10+TO_NSP!R10</f>
        <v>0</v>
      </c>
      <c r="S10" s="30">
        <f>TO_EHG!S10+TO_CO!S10+TO_BF!S10+TO_GW!S10+TO_RPI!S10+TO_PF!S10+TO_BKBPB!S10+TO_CL!S10+TO_BNG!S10+TO_LBB!S10+TO_CPP!S10+TO_GTL!S10+TO_NSP!S10</f>
        <v>0</v>
      </c>
      <c r="T10" s="30">
        <f>TO_EHG!T10+TO_CO!T10+TO_BF!T10+TO_GW!T10+TO_RPI!T10+TO_PF!T10+TO_BKBPB!T10+TO_CL!T10+TO_BNG!T10+TO_LBB!T10+TO_CPP!T10+TO_GTL!T10+TO_NSP!T10</f>
        <v>0</v>
      </c>
      <c r="U10" s="30">
        <f>TO_EHG!U10+TO_CO!U10+TO_BF!U10+TO_GW!U10+TO_RPI!U10+TO_PF!U10+TO_BKBPB!U10+TO_CL!U10+TO_BNG!U10+TO_LBB!U10+TO_CPP!U10+TO_GTL!U10+TO_NSP!U10</f>
        <v>0</v>
      </c>
      <c r="V10" s="30">
        <f>TO_EHG!V10+TO_CO!V10+TO_BF!V10+TO_GW!V10+TO_RPI!V10+TO_PF!V10+TO_BKBPB!V10+TO_CL!V10+TO_BNG!V10+TO_LBB!V10+TO_CPP!V10+TO_GTL!V10+TO_NSP!V10</f>
        <v>0</v>
      </c>
      <c r="W10" s="30">
        <f>TO_EHG!W10+TO_CO!W10+TO_BF!W10+TO_GW!W10+TO_RPI!W10+TO_PF!W10+TO_BKBPB!W10+TO_CL!W10+TO_BNG!W10+TO_LBB!W10+TO_CPP!W10+TO_GTL!W10+TO_NSP!W10</f>
        <v>0</v>
      </c>
      <c r="X10" s="30">
        <f>TO_EHG!X10+TO_CO!X10+TO_BF!X10+TO_GW!X10+TO_RPI!X10+TO_PF!X10+TO_BKBPB!X10+TO_CL!X10+TO_BNG!X10+TO_LBB!X10+TO_CPP!X10+TO_GTL!X10+TO_NSP!X10</f>
        <v>0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:W11" si="8">SUM(C12:C16)</f>
        <v>36572.987016337058</v>
      </c>
      <c r="D11" s="42">
        <f t="shared" si="8"/>
        <v>35065.930782459152</v>
      </c>
      <c r="E11" s="42">
        <f t="shared" si="8"/>
        <v>33967.585124677556</v>
      </c>
      <c r="F11" s="42">
        <f t="shared" si="8"/>
        <v>35233.757351676693</v>
      </c>
      <c r="G11" s="42">
        <f t="shared" si="8"/>
        <v>36759.750042992258</v>
      </c>
      <c r="H11" s="42">
        <f t="shared" si="8"/>
        <v>35632.73104041272</v>
      </c>
      <c r="I11" s="42">
        <f t="shared" si="8"/>
        <v>37039.061650902833</v>
      </c>
      <c r="J11" s="42">
        <f t="shared" si="8"/>
        <v>36668.193981083408</v>
      </c>
      <c r="K11" s="42">
        <f t="shared" si="8"/>
        <v>35439.963456577818</v>
      </c>
      <c r="L11" s="42">
        <f t="shared" si="8"/>
        <v>26680.51083404987</v>
      </c>
      <c r="M11" s="42">
        <f t="shared" si="8"/>
        <v>31831.443336199489</v>
      </c>
      <c r="N11" s="42">
        <f t="shared" si="8"/>
        <v>31773.512639724846</v>
      </c>
      <c r="O11" s="42">
        <f t="shared" si="8"/>
        <v>30731.942992261385</v>
      </c>
      <c r="P11" s="42">
        <f t="shared" si="8"/>
        <v>30094.141530524506</v>
      </c>
      <c r="Q11" s="42">
        <f t="shared" si="8"/>
        <v>29753.391745485806</v>
      </c>
      <c r="R11" s="42">
        <f t="shared" si="8"/>
        <v>29522.317110920034</v>
      </c>
      <c r="S11" s="42">
        <f t="shared" si="8"/>
        <v>29658.727085124679</v>
      </c>
      <c r="T11" s="42">
        <f t="shared" si="8"/>
        <v>29745.417110920029</v>
      </c>
      <c r="U11" s="42">
        <f t="shared" si="8"/>
        <v>29693.515133276</v>
      </c>
      <c r="V11" s="42">
        <f t="shared" si="8"/>
        <v>27678.0494411006</v>
      </c>
      <c r="W11" s="42">
        <f t="shared" si="8"/>
        <v>24181.011263972483</v>
      </c>
      <c r="X11" s="42">
        <f t="shared" ref="X11" si="9">SUM(X12:X16)</f>
        <v>25158.992691315561</v>
      </c>
    </row>
    <row r="12" spans="1:24" ht="11.25" customHeight="1" x14ac:dyDescent="0.2">
      <c r="A12" s="39" t="s">
        <v>15</v>
      </c>
      <c r="B12" s="23" t="s">
        <v>16</v>
      </c>
      <c r="C12" s="30">
        <f>TO_EHG!C12+TO_CO!C12+TO_BF!C12+TO_GW!C12+TO_RPI!C12+TO_PF!C12+TO_BKBPB!C12+TO_CL!C12+TO_BNG!C12+TO_LBB!C12+TO_CPP!C12+TO_GTL!C12+TO_NSP!C12</f>
        <v>251.46981943250216</v>
      </c>
      <c r="D12" s="30">
        <f>TO_EHG!D12+TO_CO!D12+TO_BF!D12+TO_GW!D12+TO_RPI!D12+TO_PF!D12+TO_BKBPB!D12+TO_CL!D12+TO_BNG!D12+TO_LBB!D12+TO_CPP!D12+TO_GTL!D12+TO_NSP!D12</f>
        <v>214.2698194325022</v>
      </c>
      <c r="E12" s="30">
        <f>TO_EHG!E12+TO_CO!E12+TO_BF!E12+TO_GW!E12+TO_RPI!E12+TO_PF!E12+TO_BKBPB!E12+TO_CL!E12+TO_BNG!E12+TO_LBB!E12+TO_CPP!E12+TO_GTL!E12+TO_NSP!E12</f>
        <v>156.1542562338779</v>
      </c>
      <c r="F12" s="30">
        <f>TO_EHG!F12+TO_CO!F12+TO_BF!F12+TO_GW!F12+TO_RPI!F12+TO_PF!F12+TO_BKBPB!F12+TO_CL!F12+TO_BNG!F12+TO_LBB!F12+TO_CPP!F12+TO_GTL!F12+TO_NSP!F12</f>
        <v>139.28736027515046</v>
      </c>
      <c r="G12" s="30">
        <f>TO_EHG!G12+TO_CO!G12+TO_BF!G12+TO_GW!G12+TO_RPI!G12+TO_PF!G12+TO_BKBPB!G12+TO_CL!G12+TO_BNG!G12+TO_LBB!G12+TO_CPP!G12+TO_GTL!G12+TO_NSP!G12</f>
        <v>128.38873602751505</v>
      </c>
      <c r="H12" s="30">
        <f>TO_EHG!H12+TO_CO!H12+TO_BF!H12+TO_GW!H12+TO_RPI!H12+TO_PF!H12+TO_BKBPB!H12+TO_CL!H12+TO_BNG!H12+TO_LBB!H12+TO_CPP!H12+TO_GTL!H12+TO_NSP!H12</f>
        <v>112.99699054170249</v>
      </c>
      <c r="I12" s="30">
        <f>TO_EHG!I12+TO_CO!I12+TO_BF!I12+TO_GW!I12+TO_RPI!I12+TO_PF!I12+TO_BKBPB!I12+TO_CL!I12+TO_BNG!I12+TO_LBB!I12+TO_CPP!I12+TO_GTL!I12+TO_NSP!I12</f>
        <v>107.78968185726568</v>
      </c>
      <c r="J12" s="30">
        <f>TO_EHG!J12+TO_CO!J12+TO_BF!J12+TO_GW!J12+TO_RPI!J12+TO_PF!J12+TO_BKBPB!J12+TO_CL!J12+TO_BNG!J12+TO_LBB!J12+TO_CPP!J12+TO_GTL!J12+TO_NSP!J12</f>
        <v>86.954944110060168</v>
      </c>
      <c r="K12" s="30">
        <f>TO_EHG!K12+TO_CO!K12+TO_BF!K12+TO_GW!K12+TO_RPI!K12+TO_PF!K12+TO_BKBPB!K12+TO_CL!K12+TO_BNG!K12+TO_LBB!K12+TO_CPP!K12+TO_GTL!K12+TO_NSP!K12</f>
        <v>19.833276010318141</v>
      </c>
      <c r="L12" s="30">
        <f>TO_EHG!L12+TO_CO!L12+TO_BF!L12+TO_GW!L12+TO_RPI!L12+TO_PF!L12+TO_BKBPB!L12+TO_CL!L12+TO_BNG!L12+TO_LBB!L12+TO_CPP!L12+TO_GTL!L12+TO_NSP!L12</f>
        <v>10.079277730008599</v>
      </c>
      <c r="M12" s="30">
        <f>TO_EHG!M12+TO_CO!M12+TO_BF!M12+TO_GW!M12+TO_RPI!M12+TO_PF!M12+TO_BKBPB!M12+TO_CL!M12+TO_BNG!M12+TO_LBB!M12+TO_CPP!M12+TO_GTL!M12+TO_NSP!M12</f>
        <v>0</v>
      </c>
      <c r="N12" s="30">
        <f>TO_EHG!N12+TO_CO!N12+TO_BF!N12+TO_GW!N12+TO_RPI!N12+TO_PF!N12+TO_BKBPB!N12+TO_CL!N12+TO_BNG!N12+TO_LBB!N12+TO_CPP!N12+TO_GTL!N12+TO_NSP!N12</f>
        <v>2.6273430782459162</v>
      </c>
      <c r="O12" s="30">
        <f>TO_EHG!O12+TO_CO!O12+TO_BF!O12+TO_GW!O12+TO_RPI!O12+TO_PF!O12+TO_BKBPB!O12+TO_CL!O12+TO_BNG!O12+TO_LBB!O12+TO_CPP!O12+TO_GTL!O12+TO_NSP!O12</f>
        <v>0</v>
      </c>
      <c r="P12" s="30">
        <f>TO_EHG!P12+TO_CO!P12+TO_BF!P12+TO_GW!P12+TO_RPI!P12+TO_PF!P12+TO_BKBPB!P12+TO_CL!P12+TO_BNG!P12+TO_LBB!P12+TO_CPP!P12+TO_GTL!P12+TO_NSP!P12</f>
        <v>0</v>
      </c>
      <c r="Q12" s="30">
        <f>TO_EHG!Q12+TO_CO!Q12+TO_BF!Q12+TO_GW!Q12+TO_RPI!Q12+TO_PF!Q12+TO_BKBPB!Q12+TO_CL!Q12+TO_BNG!Q12+TO_LBB!Q12+TO_CPP!Q12+TO_GTL!Q12+TO_NSP!Q12</f>
        <v>1.6623387790197759</v>
      </c>
      <c r="R12" s="30">
        <f>TO_EHG!R12+TO_CO!R12+TO_BF!R12+TO_GW!R12+TO_RPI!R12+TO_PF!R12+TO_BKBPB!R12+TO_CL!R12+TO_BNG!R12+TO_LBB!R12+TO_CPP!R12+TO_GTL!R12+TO_NSP!R12</f>
        <v>1.7073086844368019</v>
      </c>
      <c r="S12" s="30">
        <f>TO_EHG!S12+TO_CO!S12+TO_BF!S12+TO_GW!S12+TO_RPI!S12+TO_PF!S12+TO_BKBPB!S12+TO_CL!S12+TO_BNG!S12+TO_LBB!S12+TO_CPP!S12+TO_GTL!S12+TO_NSP!S12</f>
        <v>1.1060189165950129</v>
      </c>
      <c r="T12" s="30">
        <f>TO_EHG!T12+TO_CO!T12+TO_BF!T12+TO_GW!T12+TO_RPI!T12+TO_PF!T12+TO_BKBPB!T12+TO_CL!T12+TO_BNG!T12+TO_LBB!T12+TO_CPP!T12+TO_GTL!T12+TO_NSP!T12</f>
        <v>1.2927773000859839</v>
      </c>
      <c r="U12" s="30">
        <f>TO_EHG!U12+TO_CO!U12+TO_BF!U12+TO_GW!U12+TO_RPI!U12+TO_PF!U12+TO_BKBPB!U12+TO_CL!U12+TO_BNG!U12+TO_LBB!U12+TO_CPP!U12+TO_GTL!U12+TO_NSP!U12</f>
        <v>7.9161650902837479</v>
      </c>
      <c r="V12" s="30">
        <f>TO_EHG!V12+TO_CO!V12+TO_BF!V12+TO_GW!V12+TO_RPI!V12+TO_PF!V12+TO_BKBPB!V12+TO_CL!V12+TO_BNG!V12+TO_LBB!V12+TO_CPP!V12+TO_GTL!V12+TO_NSP!V12</f>
        <v>3.667583834909717</v>
      </c>
      <c r="W12" s="30">
        <f>TO_EHG!W12+TO_CO!W12+TO_BF!W12+TO_GW!W12+TO_RPI!W12+TO_PF!W12+TO_BKBPB!W12+TO_CL!W12+TO_BNG!W12+TO_LBB!W12+TO_CPP!W12+TO_GTL!W12+TO_NSP!W12</f>
        <v>6.8661220980223554</v>
      </c>
      <c r="X12" s="30">
        <f>TO_EHG!X12+TO_CO!X12+TO_BF!X12+TO_GW!X12+TO_RPI!X12+TO_PF!X12+TO_BKBPB!X12+TO_CL!X12+TO_BNG!X12+TO_LBB!X12+TO_CPP!X12+TO_GTL!X12+TO_NSP!X12</f>
        <v>6.096130696474634</v>
      </c>
    </row>
    <row r="13" spans="1:24" ht="11.25" customHeight="1" x14ac:dyDescent="0.2">
      <c r="A13" s="39" t="s">
        <v>17</v>
      </c>
      <c r="B13" s="23" t="s">
        <v>18</v>
      </c>
      <c r="C13" s="30">
        <f>TO_EHG!C13+TO_CO!C13+TO_BF!C13+TO_GW!C13+TO_RPI!C13+TO_PF!C13+TO_BKBPB!C13+TO_CL!C13+TO_BNG!C13+TO_LBB!C13+TO_CPP!C13+TO_GTL!C13+TO_NSP!C13</f>
        <v>32641.249011177984</v>
      </c>
      <c r="D13" s="30">
        <f>TO_EHG!D13+TO_CO!D13+TO_BF!D13+TO_GW!D13+TO_RPI!D13+TO_PF!D13+TO_BKBPB!D13+TO_CL!D13+TO_BNG!D13+TO_LBB!D13+TO_CPP!D13+TO_GTL!D13+TO_NSP!D13</f>
        <v>31245.675494411003</v>
      </c>
      <c r="E13" s="30">
        <f>TO_EHG!E13+TO_CO!E13+TO_BF!E13+TO_GW!E13+TO_RPI!E13+TO_PF!E13+TO_BKBPB!E13+TO_CL!E13+TO_BNG!E13+TO_LBB!E13+TO_CPP!E13+TO_GTL!E13+TO_NSP!E13</f>
        <v>29958.369475494412</v>
      </c>
      <c r="F13" s="30">
        <f>TO_EHG!F13+TO_CO!F13+TO_BF!F13+TO_GW!F13+TO_RPI!F13+TO_PF!F13+TO_BKBPB!F13+TO_CL!F13+TO_BNG!F13+TO_LBB!F13+TO_CPP!F13+TO_GTL!F13+TO_NSP!F13</f>
        <v>31279.396732588131</v>
      </c>
      <c r="G13" s="30">
        <f>TO_EHG!G13+TO_CO!G13+TO_BF!G13+TO_GW!G13+TO_RPI!G13+TO_PF!G13+TO_BKBPB!G13+TO_CL!G13+TO_BNG!G13+TO_LBB!G13+TO_CPP!G13+TO_GTL!G13+TO_NSP!G13</f>
        <v>32253.155202063623</v>
      </c>
      <c r="H13" s="30">
        <f>TO_EHG!H13+TO_CO!H13+TO_BF!H13+TO_GW!H13+TO_RPI!H13+TO_PF!H13+TO_BKBPB!H13+TO_CL!H13+TO_BNG!H13+TO_LBB!H13+TO_CPP!H13+TO_GTL!H13+TO_NSP!H13</f>
        <v>31081.403525365429</v>
      </c>
      <c r="I13" s="30">
        <f>TO_EHG!I13+TO_CO!I13+TO_BF!I13+TO_GW!I13+TO_RPI!I13+TO_PF!I13+TO_BKBPB!I13+TO_CL!I13+TO_BNG!I13+TO_LBB!I13+TO_CPP!I13+TO_GTL!I13+TO_NSP!I13</f>
        <v>32201.713069647463</v>
      </c>
      <c r="J13" s="30">
        <f>TO_EHG!J13+TO_CO!J13+TO_BF!J13+TO_GW!J13+TO_RPI!J13+TO_PF!J13+TO_BKBPB!J13+TO_CL!J13+TO_BNG!J13+TO_LBB!J13+TO_CPP!J13+TO_GTL!J13+TO_NSP!J13</f>
        <v>31969.258039552878</v>
      </c>
      <c r="K13" s="30">
        <f>TO_EHG!K13+TO_CO!K13+TO_BF!K13+TO_GW!K13+TO_RPI!K13+TO_PF!K13+TO_BKBPB!K13+TO_CL!K13+TO_BNG!K13+TO_LBB!K13+TO_CPP!K13+TO_GTL!K13+TO_NSP!K13</f>
        <v>30627.661134995702</v>
      </c>
      <c r="L13" s="30">
        <f>TO_EHG!L13+TO_CO!L13+TO_BF!L13+TO_GW!L13+TO_RPI!L13+TO_PF!L13+TO_BKBPB!L13+TO_CL!L13+TO_BNG!L13+TO_LBB!L13+TO_CPP!L13+TO_GTL!L13+TO_NSP!L13</f>
        <v>22359.519346517627</v>
      </c>
      <c r="M13" s="30">
        <f>TO_EHG!M13+TO_CO!M13+TO_BF!M13+TO_GW!M13+TO_RPI!M13+TO_PF!M13+TO_BKBPB!M13+TO_CL!M13+TO_BNG!M13+TO_LBB!M13+TO_CPP!M13+TO_GTL!M13+TO_NSP!M13</f>
        <v>27108.0060189166</v>
      </c>
      <c r="N13" s="30">
        <f>TO_EHG!N13+TO_CO!N13+TO_BF!N13+TO_GW!N13+TO_RPI!N13+TO_PF!N13+TO_BKBPB!N13+TO_CL!N13+TO_BNG!N13+TO_LBB!N13+TO_CPP!N13+TO_GTL!N13+TO_NSP!N13</f>
        <v>26911.197506448836</v>
      </c>
      <c r="O13" s="30">
        <f>TO_EHG!O13+TO_CO!O13+TO_BF!O13+TO_GW!O13+TO_RPI!O13+TO_PF!O13+TO_BKBPB!O13+TO_CL!O13+TO_BNG!O13+TO_LBB!O13+TO_CPP!O13+TO_GTL!O13+TO_NSP!O13</f>
        <v>25952.326311263969</v>
      </c>
      <c r="P13" s="30">
        <f>TO_EHG!P13+TO_CO!P13+TO_BF!P13+TO_GW!P13+TO_RPI!P13+TO_PF!P13+TO_BKBPB!P13+TO_CL!P13+TO_BNG!P13+TO_LBB!P13+TO_CPP!P13+TO_GTL!P13+TO_NSP!P13</f>
        <v>25121.262080825454</v>
      </c>
      <c r="Q13" s="30">
        <f>TO_EHG!Q13+TO_CO!Q13+TO_BF!Q13+TO_GW!Q13+TO_RPI!Q13+TO_PF!Q13+TO_BKBPB!Q13+TO_CL!Q13+TO_BNG!Q13+TO_LBB!Q13+TO_CPP!Q13+TO_GTL!Q13+TO_NSP!Q13</f>
        <v>24760.637919174544</v>
      </c>
      <c r="R13" s="30">
        <f>TO_EHG!R13+TO_CO!R13+TO_BF!R13+TO_GW!R13+TO_RPI!R13+TO_PF!R13+TO_BKBPB!R13+TO_CL!R13+TO_BNG!R13+TO_LBB!R13+TO_CPP!R13+TO_GTL!R13+TO_NSP!R13</f>
        <v>24841.049785038693</v>
      </c>
      <c r="S13" s="30">
        <f>TO_EHG!S13+TO_CO!S13+TO_BF!S13+TO_GW!S13+TO_RPI!S13+TO_PF!S13+TO_BKBPB!S13+TO_CL!S13+TO_BNG!S13+TO_LBB!S13+TO_CPP!S13+TO_GTL!S13+TO_NSP!S13</f>
        <v>24979.52957867584</v>
      </c>
      <c r="T13" s="30">
        <f>TO_EHG!T13+TO_CO!T13+TO_BF!T13+TO_GW!T13+TO_RPI!T13+TO_PF!T13+TO_BKBPB!T13+TO_CL!T13+TO_BNG!T13+TO_LBB!T13+TO_CPP!T13+TO_GTL!T13+TO_NSP!T13</f>
        <v>24984.553998280306</v>
      </c>
      <c r="U13" s="30">
        <f>TO_EHG!U13+TO_CO!U13+TO_BF!U13+TO_GW!U13+TO_RPI!U13+TO_PF!U13+TO_BKBPB!U13+TO_CL!U13+TO_BNG!U13+TO_LBB!U13+TO_CPP!U13+TO_GTL!U13+TO_NSP!U13</f>
        <v>24906.120894239029</v>
      </c>
      <c r="V13" s="30">
        <f>TO_EHG!V13+TO_CO!V13+TO_BF!V13+TO_GW!V13+TO_RPI!V13+TO_PF!V13+TO_BKBPB!V13+TO_CL!V13+TO_BNG!V13+TO_LBB!V13+TO_CPP!V13+TO_GTL!V13+TO_NSP!V13</f>
        <v>23395.313929492688</v>
      </c>
      <c r="W13" s="30">
        <f>TO_EHG!W13+TO_CO!W13+TO_BF!W13+TO_GW!W13+TO_RPI!W13+TO_PF!W13+TO_BKBPB!W13+TO_CL!W13+TO_BNG!W13+TO_LBB!W13+TO_CPP!W13+TO_GTL!W13+TO_NSP!W13</f>
        <v>20444.486070507308</v>
      </c>
      <c r="X13" s="30">
        <f>TO_EHG!X13+TO_CO!X13+TO_BF!X13+TO_GW!X13+TO_RPI!X13+TO_PF!X13+TO_BKBPB!X13+TO_CL!X13+TO_BNG!X13+TO_LBB!X13+TO_CPP!X13+TO_GTL!X13+TO_NSP!X13</f>
        <v>21193.744969905416</v>
      </c>
    </row>
    <row r="14" spans="1:24" ht="11.25" customHeight="1" x14ac:dyDescent="0.2">
      <c r="A14" s="39" t="s">
        <v>19</v>
      </c>
      <c r="B14" s="23" t="s">
        <v>20</v>
      </c>
      <c r="C14" s="30">
        <f>TO_EHG!C14+TO_CO!C14+TO_BF!C14+TO_GW!C14+TO_RPI!C14+TO_PF!C14+TO_BKBPB!C14+TO_CL!C14+TO_BNG!C14+TO_LBB!C14+TO_CPP!C14+TO_GTL!C14+TO_NSP!C14</f>
        <v>0</v>
      </c>
      <c r="D14" s="30">
        <f>TO_EHG!D14+TO_CO!D14+TO_BF!D14+TO_GW!D14+TO_RPI!D14+TO_PF!D14+TO_BKBPB!D14+TO_CL!D14+TO_BNG!D14+TO_LBB!D14+TO_CPP!D14+TO_GTL!D14+TO_NSP!D14</f>
        <v>0</v>
      </c>
      <c r="E14" s="30">
        <f>TO_EHG!E14+TO_CO!E14+TO_BF!E14+TO_GW!E14+TO_RPI!E14+TO_PF!E14+TO_BKBPB!E14+TO_CL!E14+TO_BNG!E14+TO_LBB!E14+TO_CPP!E14+TO_GTL!E14+TO_NSP!E14</f>
        <v>0</v>
      </c>
      <c r="F14" s="30">
        <f>TO_EHG!F14+TO_CO!F14+TO_BF!F14+TO_GW!F14+TO_RPI!F14+TO_PF!F14+TO_BKBPB!F14+TO_CL!F14+TO_BNG!F14+TO_LBB!F14+TO_CPP!F14+TO_GTL!F14+TO_NSP!F14</f>
        <v>0</v>
      </c>
      <c r="G14" s="30">
        <f>TO_EHG!G14+TO_CO!G14+TO_BF!G14+TO_GW!G14+TO_RPI!G14+TO_PF!G14+TO_BKBPB!G14+TO_CL!G14+TO_BNG!G14+TO_LBB!G14+TO_CPP!G14+TO_GTL!G14+TO_NSP!G14</f>
        <v>0</v>
      </c>
      <c r="H14" s="30">
        <f>TO_EHG!H14+TO_CO!H14+TO_BF!H14+TO_GW!H14+TO_RPI!H14+TO_PF!H14+TO_BKBPB!H14+TO_CL!H14+TO_BNG!H14+TO_LBB!H14+TO_CPP!H14+TO_GTL!H14+TO_NSP!H14</f>
        <v>0</v>
      </c>
      <c r="I14" s="30">
        <f>TO_EHG!I14+TO_CO!I14+TO_BF!I14+TO_GW!I14+TO_RPI!I14+TO_PF!I14+TO_BKBPB!I14+TO_CL!I14+TO_BNG!I14+TO_LBB!I14+TO_CPP!I14+TO_GTL!I14+TO_NSP!I14</f>
        <v>0</v>
      </c>
      <c r="J14" s="30">
        <f>TO_EHG!J14+TO_CO!J14+TO_BF!J14+TO_GW!J14+TO_RPI!J14+TO_PF!J14+TO_BKBPB!J14+TO_CL!J14+TO_BNG!J14+TO_LBB!J14+TO_CPP!J14+TO_GTL!J14+TO_NSP!J14</f>
        <v>0</v>
      </c>
      <c r="K14" s="30">
        <f>TO_EHG!K14+TO_CO!K14+TO_BF!K14+TO_GW!K14+TO_RPI!K14+TO_PF!K14+TO_BKBPB!K14+TO_CL!K14+TO_BNG!K14+TO_LBB!K14+TO_CPP!K14+TO_GTL!K14+TO_NSP!K14</f>
        <v>0</v>
      </c>
      <c r="L14" s="30">
        <f>TO_EHG!L14+TO_CO!L14+TO_BF!L14+TO_GW!L14+TO_RPI!L14+TO_PF!L14+TO_BKBPB!L14+TO_CL!L14+TO_BNG!L14+TO_LBB!L14+TO_CPP!L14+TO_GTL!L14+TO_NSP!L14</f>
        <v>0</v>
      </c>
      <c r="M14" s="30">
        <f>TO_EHG!M14+TO_CO!M14+TO_BF!M14+TO_GW!M14+TO_RPI!M14+TO_PF!M14+TO_BKBPB!M14+TO_CL!M14+TO_BNG!M14+TO_LBB!M14+TO_CPP!M14+TO_GTL!M14+TO_NSP!M14</f>
        <v>0</v>
      </c>
      <c r="N14" s="30">
        <f>TO_EHG!N14+TO_CO!N14+TO_BF!N14+TO_GW!N14+TO_RPI!N14+TO_PF!N14+TO_BKBPB!N14+TO_CL!N14+TO_BNG!N14+TO_LBB!N14+TO_CPP!N14+TO_GTL!N14+TO_NSP!N14</f>
        <v>0</v>
      </c>
      <c r="O14" s="30">
        <f>TO_EHG!O14+TO_CO!O14+TO_BF!O14+TO_GW!O14+TO_RPI!O14+TO_PF!O14+TO_BKBPB!O14+TO_CL!O14+TO_BNG!O14+TO_LBB!O14+TO_CPP!O14+TO_GTL!O14+TO_NSP!O14</f>
        <v>0</v>
      </c>
      <c r="P14" s="30">
        <f>TO_EHG!P14+TO_CO!P14+TO_BF!P14+TO_GW!P14+TO_RPI!P14+TO_PF!P14+TO_BKBPB!P14+TO_CL!P14+TO_BNG!P14+TO_LBB!P14+TO_CPP!P14+TO_GTL!P14+TO_NSP!P14</f>
        <v>0</v>
      </c>
      <c r="Q14" s="30">
        <f>TO_EHG!Q14+TO_CO!Q14+TO_BF!Q14+TO_GW!Q14+TO_RPI!Q14+TO_PF!Q14+TO_BKBPB!Q14+TO_CL!Q14+TO_BNG!Q14+TO_LBB!Q14+TO_CPP!Q14+TO_GTL!Q14+TO_NSP!Q14</f>
        <v>0</v>
      </c>
      <c r="R14" s="30">
        <f>TO_EHG!R14+TO_CO!R14+TO_BF!R14+TO_GW!R14+TO_RPI!R14+TO_PF!R14+TO_BKBPB!R14+TO_CL!R14+TO_BNG!R14+TO_LBB!R14+TO_CPP!R14+TO_GTL!R14+TO_NSP!R14</f>
        <v>0</v>
      </c>
      <c r="S14" s="30">
        <f>TO_EHG!S14+TO_CO!S14+TO_BF!S14+TO_GW!S14+TO_RPI!S14+TO_PF!S14+TO_BKBPB!S14+TO_CL!S14+TO_BNG!S14+TO_LBB!S14+TO_CPP!S14+TO_GTL!S14+TO_NSP!S14</f>
        <v>0</v>
      </c>
      <c r="T14" s="30">
        <f>TO_EHG!T14+TO_CO!T14+TO_BF!T14+TO_GW!T14+TO_RPI!T14+TO_PF!T14+TO_BKBPB!T14+TO_CL!T14+TO_BNG!T14+TO_LBB!T14+TO_CPP!T14+TO_GTL!T14+TO_NSP!T14</f>
        <v>0</v>
      </c>
      <c r="U14" s="30">
        <f>TO_EHG!U14+TO_CO!U14+TO_BF!U14+TO_GW!U14+TO_RPI!U14+TO_PF!U14+TO_BKBPB!U14+TO_CL!U14+TO_BNG!U14+TO_LBB!U14+TO_CPP!U14+TO_GTL!U14+TO_NSP!U14</f>
        <v>0</v>
      </c>
      <c r="V14" s="30">
        <f>TO_EHG!V14+TO_CO!V14+TO_BF!V14+TO_GW!V14+TO_RPI!V14+TO_PF!V14+TO_BKBPB!V14+TO_CL!V14+TO_BNG!V14+TO_LBB!V14+TO_CPP!V14+TO_GTL!V14+TO_NSP!V14</f>
        <v>0</v>
      </c>
      <c r="W14" s="30">
        <f>TO_EHG!W14+TO_CO!W14+TO_BF!W14+TO_GW!W14+TO_RPI!W14+TO_PF!W14+TO_BKBPB!W14+TO_CL!W14+TO_BNG!W14+TO_LBB!W14+TO_CPP!W14+TO_GTL!W14+TO_NSP!W14</f>
        <v>0</v>
      </c>
      <c r="X14" s="30">
        <f>TO_EHG!X14+TO_CO!X14+TO_BF!X14+TO_GW!X14+TO_RPI!X14+TO_PF!X14+TO_BKBPB!X14+TO_CL!X14+TO_BNG!X14+TO_LBB!X14+TO_CPP!X14+TO_GTL!X14+TO_NSP!X14</f>
        <v>0</v>
      </c>
    </row>
    <row r="15" spans="1:24" ht="11.25" customHeight="1" x14ac:dyDescent="0.2">
      <c r="A15" s="39" t="s">
        <v>21</v>
      </c>
      <c r="B15" s="23" t="s">
        <v>22</v>
      </c>
      <c r="C15" s="30">
        <f>TO_EHG!C15+TO_CO!C15+TO_BF!C15+TO_GW!C15+TO_RPI!C15+TO_PF!C15+TO_BKBPB!C15+TO_CL!C15+TO_BNG!C15+TO_LBB!C15+TO_CPP!C15+TO_GTL!C15+TO_NSP!C15</f>
        <v>382.08882201203784</v>
      </c>
      <c r="D15" s="30">
        <f>TO_EHG!D15+TO_CO!D15+TO_BF!D15+TO_GW!D15+TO_RPI!D15+TO_PF!D15+TO_BKBPB!D15+TO_CL!D15+TO_BNG!D15+TO_LBB!D15+TO_CPP!D15+TO_GTL!D15+TO_NSP!D15</f>
        <v>373.23198624247635</v>
      </c>
      <c r="E15" s="30">
        <f>TO_EHG!E15+TO_CO!E15+TO_BF!E15+TO_GW!E15+TO_RPI!E15+TO_PF!E15+TO_BKBPB!E15+TO_CL!E15+TO_BNG!E15+TO_LBB!E15+TO_CPP!E15+TO_GTL!E15+TO_NSP!E15</f>
        <v>581.10687876182294</v>
      </c>
      <c r="F15" s="30">
        <f>TO_EHG!F15+TO_CO!F15+TO_BF!F15+TO_GW!F15+TO_RPI!F15+TO_PF!F15+TO_BKBPB!F15+TO_CL!F15+TO_BNG!F15+TO_LBB!F15+TO_CPP!F15+TO_GTL!F15+TO_NSP!F15</f>
        <v>601.15855546001717</v>
      </c>
      <c r="G15" s="30">
        <f>TO_EHG!G15+TO_CO!G15+TO_BF!G15+TO_GW!G15+TO_RPI!G15+TO_PF!G15+TO_BKBPB!G15+TO_CL!G15+TO_BNG!G15+TO_LBB!G15+TO_CPP!G15+TO_GTL!G15+TO_NSP!G15</f>
        <v>1059.1232158211524</v>
      </c>
      <c r="H15" s="30">
        <f>TO_EHG!H15+TO_CO!H15+TO_BF!H15+TO_GW!H15+TO_RPI!H15+TO_PF!H15+TO_BKBPB!H15+TO_CL!H15+TO_BNG!H15+TO_LBB!H15+TO_CPP!H15+TO_GTL!H15+TO_NSP!H15</f>
        <v>1010.0242476354254</v>
      </c>
      <c r="I15" s="30">
        <f>TO_EHG!I15+TO_CO!I15+TO_BF!I15+TO_GW!I15+TO_RPI!I15+TO_PF!I15+TO_BKBPB!I15+TO_CL!I15+TO_BNG!I15+TO_LBB!I15+TO_CPP!I15+TO_GTL!I15+TO_NSP!I15</f>
        <v>1118.4167669819433</v>
      </c>
      <c r="J15" s="30">
        <f>TO_EHG!J15+TO_CO!J15+TO_BF!J15+TO_GW!J15+TO_RPI!J15+TO_PF!J15+TO_BKBPB!J15+TO_CL!J15+TO_BNG!J15+TO_LBB!J15+TO_CPP!J15+TO_GTL!J15+TO_NSP!J15</f>
        <v>1138.1636285468614</v>
      </c>
      <c r="K15" s="30">
        <f>TO_EHG!K15+TO_CO!K15+TO_BF!K15+TO_GW!K15+TO_RPI!K15+TO_PF!K15+TO_BKBPB!K15+TO_CL!K15+TO_BNG!K15+TO_LBB!K15+TO_CPP!K15+TO_GTL!K15+TO_NSP!K15</f>
        <v>1103.2932072226997</v>
      </c>
      <c r="L15" s="30">
        <f>TO_EHG!L15+TO_CO!L15+TO_BF!L15+TO_GW!L15+TO_RPI!L15+TO_PF!L15+TO_BKBPB!L15+TO_CL!L15+TO_BNG!L15+TO_LBB!L15+TO_CPP!L15+TO_GTL!L15+TO_NSP!L15</f>
        <v>828.35993121238175</v>
      </c>
      <c r="M15" s="30">
        <f>TO_EHG!M15+TO_CO!M15+TO_BF!M15+TO_GW!M15+TO_RPI!M15+TO_PF!M15+TO_BKBPB!M15+TO_CL!M15+TO_BNG!M15+TO_LBB!M15+TO_CPP!M15+TO_GTL!M15+TO_NSP!M15</f>
        <v>1010.6194325021495</v>
      </c>
      <c r="N15" s="30">
        <f>TO_EHG!N15+TO_CO!N15+TO_BF!N15+TO_GW!N15+TO_RPI!N15+TO_PF!N15+TO_BKBPB!N15+TO_CL!N15+TO_BNG!N15+TO_LBB!N15+TO_CPP!N15+TO_GTL!N15+TO_NSP!N15</f>
        <v>1021.7487532244196</v>
      </c>
      <c r="O15" s="30">
        <f>TO_EHG!O15+TO_CO!O15+TO_BF!O15+TO_GW!O15+TO_RPI!O15+TO_PF!O15+TO_BKBPB!O15+TO_CL!O15+TO_BNG!O15+TO_LBB!O15+TO_CPP!O15+TO_GTL!O15+TO_NSP!O15</f>
        <v>975.46569217540832</v>
      </c>
      <c r="P15" s="30">
        <f>TO_EHG!P15+TO_CO!P15+TO_BF!P15+TO_GW!P15+TO_RPI!P15+TO_PF!P15+TO_BKBPB!P15+TO_CL!P15+TO_BNG!P15+TO_LBB!P15+TO_CPP!P15+TO_GTL!P15+TO_NSP!P15</f>
        <v>971.67454858125529</v>
      </c>
      <c r="Q15" s="30">
        <f>TO_EHG!Q15+TO_CO!Q15+TO_BF!Q15+TO_GW!Q15+TO_RPI!Q15+TO_PF!Q15+TO_BKBPB!Q15+TO_CL!Q15+TO_BNG!Q15+TO_LBB!Q15+TO_CPP!Q15+TO_GTL!Q15+TO_NSP!Q15</f>
        <v>993.92261392949263</v>
      </c>
      <c r="R15" s="30">
        <f>TO_EHG!R15+TO_CO!R15+TO_BF!R15+TO_GW!R15+TO_RPI!R15+TO_PF!R15+TO_BKBPB!R15+TO_CL!R15+TO_BNG!R15+TO_LBB!R15+TO_CPP!R15+TO_GTL!R15+TO_NSP!R15</f>
        <v>932.98039552880471</v>
      </c>
      <c r="S15" s="30">
        <f>TO_EHG!S15+TO_CO!S15+TO_BF!S15+TO_GW!S15+TO_RPI!S15+TO_PF!S15+TO_BKBPB!S15+TO_CL!S15+TO_BNG!S15+TO_LBB!S15+TO_CPP!S15+TO_GTL!S15+TO_NSP!S15</f>
        <v>962.24187446259657</v>
      </c>
      <c r="T15" s="30">
        <f>TO_EHG!T15+TO_CO!T15+TO_BF!T15+TO_GW!T15+TO_RPI!T15+TO_PF!T15+TO_BKBPB!T15+TO_CL!T15+TO_BNG!T15+TO_LBB!T15+TO_CPP!T15+TO_GTL!T15+TO_NSP!T15</f>
        <v>957.05786758383488</v>
      </c>
      <c r="U15" s="30">
        <f>TO_EHG!U15+TO_CO!U15+TO_BF!U15+TO_GW!U15+TO_RPI!U15+TO_PF!U15+TO_BKBPB!U15+TO_CL!U15+TO_BNG!U15+TO_LBB!U15+TO_CPP!U15+TO_GTL!U15+TO_NSP!U15</f>
        <v>1039.8508168529663</v>
      </c>
      <c r="V15" s="30">
        <f>TO_EHG!V15+TO_CO!V15+TO_BF!V15+TO_GW!V15+TO_RPI!V15+TO_PF!V15+TO_BKBPB!V15+TO_CL!V15+TO_BNG!V15+TO_LBB!V15+TO_CPP!V15+TO_GTL!V15+TO_NSP!V15</f>
        <v>973.46233877901966</v>
      </c>
      <c r="W15" s="30">
        <f>TO_EHG!W15+TO_CO!W15+TO_BF!W15+TO_GW!W15+TO_RPI!W15+TO_PF!W15+TO_BKBPB!W15+TO_CL!W15+TO_BNG!W15+TO_LBB!W15+TO_CPP!W15+TO_GTL!W15+TO_NSP!W15</f>
        <v>807.17618228718834</v>
      </c>
      <c r="X15" s="30">
        <f>TO_EHG!X15+TO_CO!X15+TO_BF!X15+TO_GW!X15+TO_RPI!X15+TO_PF!X15+TO_BKBPB!X15+TO_CL!X15+TO_BNG!X15+TO_LBB!X15+TO_CPP!X15+TO_GTL!X15+TO_NSP!X15</f>
        <v>851.40042992261385</v>
      </c>
    </row>
    <row r="16" spans="1:24" ht="11.25" customHeight="1" x14ac:dyDescent="0.2">
      <c r="A16" s="39" t="s">
        <v>23</v>
      </c>
      <c r="B16" s="23" t="s">
        <v>24</v>
      </c>
      <c r="C16" s="30">
        <f>TO_EHG!C16+TO_CO!C16+TO_BF!C16+TO_GW!C16+TO_RPI!C16+TO_PF!C16+TO_BKBPB!C16+TO_CL!C16+TO_BNG!C16+TO_LBB!C16+TO_CPP!C16+TO_GTL!C16+TO_NSP!C16</f>
        <v>3298.1793637145306</v>
      </c>
      <c r="D16" s="30">
        <f>TO_EHG!D16+TO_CO!D16+TO_BF!D16+TO_GW!D16+TO_RPI!D16+TO_PF!D16+TO_BKBPB!D16+TO_CL!D16+TO_BNG!D16+TO_LBB!D16+TO_CPP!D16+TO_GTL!D16+TO_NSP!D16</f>
        <v>3232.753482373173</v>
      </c>
      <c r="E16" s="30">
        <f>TO_EHG!E16+TO_CO!E16+TO_BF!E16+TO_GW!E16+TO_RPI!E16+TO_PF!E16+TO_BKBPB!E16+TO_CL!E16+TO_BNG!E16+TO_LBB!E16+TO_CPP!E16+TO_GTL!E16+TO_NSP!E16</f>
        <v>3271.9545141874464</v>
      </c>
      <c r="F16" s="30">
        <f>TO_EHG!F16+TO_CO!F16+TO_BF!F16+TO_GW!F16+TO_RPI!F16+TO_PF!F16+TO_BKBPB!F16+TO_CL!F16+TO_BNG!F16+TO_LBB!F16+TO_CPP!F16+TO_GTL!F16+TO_NSP!F16</f>
        <v>3213.9147033533964</v>
      </c>
      <c r="G16" s="30">
        <f>TO_EHG!G16+TO_CO!G16+TO_BF!G16+TO_GW!G16+TO_RPI!G16+TO_PF!G16+TO_BKBPB!G16+TO_CL!G16+TO_BNG!G16+TO_LBB!G16+TO_CPP!G16+TO_GTL!G16+TO_NSP!G16</f>
        <v>3319.0828890799653</v>
      </c>
      <c r="H16" s="30">
        <f>TO_EHG!H16+TO_CO!H16+TO_BF!H16+TO_GW!H16+TO_RPI!H16+TO_PF!H16+TO_BKBPB!H16+TO_CL!H16+TO_BNG!H16+TO_LBB!H16+TO_CPP!H16+TO_GTL!H16+TO_NSP!H16</f>
        <v>3428.3062768701634</v>
      </c>
      <c r="I16" s="30">
        <f>TO_EHG!I16+TO_CO!I16+TO_BF!I16+TO_GW!I16+TO_RPI!I16+TO_PF!I16+TO_BKBPB!I16+TO_CL!I16+TO_BNG!I16+TO_LBB!I16+TO_CPP!I16+TO_GTL!I16+TO_NSP!I16</f>
        <v>3611.1421324161656</v>
      </c>
      <c r="J16" s="30">
        <f>TO_EHG!J16+TO_CO!J16+TO_BF!J16+TO_GW!J16+TO_RPI!J16+TO_PF!J16+TO_BKBPB!J16+TO_CL!J16+TO_BNG!J16+TO_LBB!J16+TO_CPP!J16+TO_GTL!J16+TO_NSP!J16</f>
        <v>3473.8173688736028</v>
      </c>
      <c r="K16" s="30">
        <f>TO_EHG!K16+TO_CO!K16+TO_BF!K16+TO_GW!K16+TO_RPI!K16+TO_PF!K16+TO_BKBPB!K16+TO_CL!K16+TO_BNG!K16+TO_LBB!K16+TO_CPP!K16+TO_GTL!K16+TO_NSP!K16</f>
        <v>3689.1758383490965</v>
      </c>
      <c r="L16" s="30">
        <f>TO_EHG!L16+TO_CO!L16+TO_BF!L16+TO_GW!L16+TO_RPI!L16+TO_PF!L16+TO_BKBPB!L16+TO_CL!L16+TO_BNG!L16+TO_LBB!L16+TO_CPP!L16+TO_GTL!L16+TO_NSP!L16</f>
        <v>3482.5522785898534</v>
      </c>
      <c r="M16" s="30">
        <f>TO_EHG!M16+TO_CO!M16+TO_BF!M16+TO_GW!M16+TO_RPI!M16+TO_PF!M16+TO_BKBPB!M16+TO_CL!M16+TO_BNG!M16+TO_LBB!M16+TO_CPP!M16+TO_GTL!M16+TO_NSP!M16</f>
        <v>3712.8178847807399</v>
      </c>
      <c r="N16" s="30">
        <f>TO_EHG!N16+TO_CO!N16+TO_BF!N16+TO_GW!N16+TO_RPI!N16+TO_PF!N16+TO_BKBPB!N16+TO_CL!N16+TO_BNG!N16+TO_LBB!N16+TO_CPP!N16+TO_GTL!N16+TO_NSP!N16</f>
        <v>3837.9390369733451</v>
      </c>
      <c r="O16" s="30">
        <f>TO_EHG!O16+TO_CO!O16+TO_BF!O16+TO_GW!O16+TO_RPI!O16+TO_PF!O16+TO_BKBPB!O16+TO_CL!O16+TO_BNG!O16+TO_LBB!O16+TO_CPP!O16+TO_GTL!O16+TO_NSP!O16</f>
        <v>3804.1509888220116</v>
      </c>
      <c r="P16" s="30">
        <f>TO_EHG!P16+TO_CO!P16+TO_BF!P16+TO_GW!P16+TO_RPI!P16+TO_PF!P16+TO_BKBPB!P16+TO_CL!P16+TO_BNG!P16+TO_LBB!P16+TO_CPP!P16+TO_GTL!P16+TO_NSP!P16</f>
        <v>4001.2049011177983</v>
      </c>
      <c r="Q16" s="30">
        <f>TO_EHG!Q16+TO_CO!Q16+TO_BF!Q16+TO_GW!Q16+TO_RPI!Q16+TO_PF!Q16+TO_BKBPB!Q16+TO_CL!Q16+TO_BNG!Q16+TO_LBB!Q16+TO_CPP!Q16+TO_GTL!Q16+TO_NSP!Q16</f>
        <v>3997.1688736027509</v>
      </c>
      <c r="R16" s="30">
        <f>TO_EHG!R16+TO_CO!R16+TO_BF!R16+TO_GW!R16+TO_RPI!R16+TO_PF!R16+TO_BKBPB!R16+TO_CL!R16+TO_BNG!R16+TO_LBB!R16+TO_CPP!R16+TO_GTL!R16+TO_NSP!R16</f>
        <v>3746.5796216680992</v>
      </c>
      <c r="S16" s="30">
        <f>TO_EHG!S16+TO_CO!S16+TO_BF!S16+TO_GW!S16+TO_RPI!S16+TO_PF!S16+TO_BKBPB!S16+TO_CL!S16+TO_BNG!S16+TO_LBB!S16+TO_CPP!S16+TO_GTL!S16+TO_NSP!S16</f>
        <v>3715.8496130696476</v>
      </c>
      <c r="T16" s="30">
        <f>TO_EHG!T16+TO_CO!T16+TO_BF!T16+TO_GW!T16+TO_RPI!T16+TO_PF!T16+TO_BKBPB!T16+TO_CL!T16+TO_BNG!T16+TO_LBB!T16+TO_CPP!T16+TO_GTL!T16+TO_NSP!T16</f>
        <v>3802.5124677558042</v>
      </c>
      <c r="U16" s="30">
        <f>TO_EHG!U16+TO_CO!U16+TO_BF!U16+TO_GW!U16+TO_RPI!U16+TO_PF!U16+TO_BKBPB!U16+TO_CL!U16+TO_BNG!U16+TO_LBB!U16+TO_CPP!U16+TO_GTL!U16+TO_NSP!U16</f>
        <v>3739.6272570937222</v>
      </c>
      <c r="V16" s="30">
        <f>TO_EHG!V16+TO_CO!V16+TO_BF!V16+TO_GW!V16+TO_RPI!V16+TO_PF!V16+TO_BKBPB!V16+TO_CL!V16+TO_BNG!V16+TO_LBB!V16+TO_CPP!V16+TO_GTL!V16+TO_NSP!V16</f>
        <v>3305.6055889939807</v>
      </c>
      <c r="W16" s="30">
        <f>TO_EHG!W16+TO_CO!W16+TO_BF!W16+TO_GW!W16+TO_RPI!W16+TO_PF!W16+TO_BKBPB!W16+TO_CL!W16+TO_BNG!W16+TO_LBB!W16+TO_CPP!W16+TO_GTL!W16+TO_NSP!W16</f>
        <v>2922.4828890799658</v>
      </c>
      <c r="X16" s="30">
        <f>TO_EHG!X16+TO_CO!X16+TO_BF!X16+TO_GW!X16+TO_RPI!X16+TO_PF!X16+TO_BKBPB!X16+TO_CL!X16+TO_BNG!X16+TO_LBB!X16+TO_CPP!X16+TO_GTL!X16+TO_NSP!X16</f>
        <v>3107.7511607910574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:W17" si="10">SUM(C18:C21)</f>
        <v>22441.911177987964</v>
      </c>
      <c r="D17" s="31">
        <f t="shared" si="10"/>
        <v>20902.618228718828</v>
      </c>
      <c r="E17" s="31">
        <f t="shared" si="10"/>
        <v>21015.258899398108</v>
      </c>
      <c r="F17" s="31">
        <f t="shared" si="10"/>
        <v>21602.7728288908</v>
      </c>
      <c r="G17" s="31">
        <f t="shared" si="10"/>
        <v>22148.747549441097</v>
      </c>
      <c r="H17" s="31">
        <f t="shared" si="10"/>
        <v>21452.95580395529</v>
      </c>
      <c r="I17" s="31">
        <f t="shared" si="10"/>
        <v>22254.144024075667</v>
      </c>
      <c r="J17" s="31">
        <f t="shared" si="10"/>
        <v>22745.63026655202</v>
      </c>
      <c r="K17" s="31">
        <f t="shared" si="10"/>
        <v>21408.826655202061</v>
      </c>
      <c r="L17" s="31">
        <f t="shared" si="10"/>
        <v>15301.561908856402</v>
      </c>
      <c r="M17" s="31">
        <f t="shared" si="10"/>
        <v>19583.237661220981</v>
      </c>
      <c r="N17" s="31">
        <f t="shared" si="10"/>
        <v>19223.465176268266</v>
      </c>
      <c r="O17" s="31">
        <f t="shared" si="10"/>
        <v>18964.349785038696</v>
      </c>
      <c r="P17" s="31">
        <f t="shared" si="10"/>
        <v>18798.119174548578</v>
      </c>
      <c r="Q17" s="31">
        <f t="shared" si="10"/>
        <v>19288.663026655202</v>
      </c>
      <c r="R17" s="31">
        <f t="shared" si="10"/>
        <v>19372.72631126397</v>
      </c>
      <c r="S17" s="31">
        <f t="shared" si="10"/>
        <v>19017.202063628545</v>
      </c>
      <c r="T17" s="31">
        <f t="shared" si="10"/>
        <v>19261.711521926056</v>
      </c>
      <c r="U17" s="31">
        <f t="shared" si="10"/>
        <v>19091.58607050731</v>
      </c>
      <c r="V17" s="31">
        <f t="shared" si="10"/>
        <v>18112.12373172829</v>
      </c>
      <c r="W17" s="31">
        <f t="shared" si="10"/>
        <v>15544.315219260534</v>
      </c>
      <c r="X17" s="31">
        <f t="shared" ref="X17" si="11">SUM(X18:X21)</f>
        <v>17368.061049011176</v>
      </c>
    </row>
    <row r="18" spans="1:24" ht="11.25" customHeight="1" x14ac:dyDescent="0.2">
      <c r="A18" s="22" t="s">
        <v>27</v>
      </c>
      <c r="B18" s="23" t="s">
        <v>28</v>
      </c>
      <c r="C18" s="30">
        <f>TO_EHG!C18+TO_CO!C18+TO_BF!C18+TO_GW!C18+TO_RPI!C18+TO_PF!C18+TO_BKBPB!C18+TO_CL!C18+TO_BNG!C18+TO_LBB!C18+TO_CPP!C18+TO_GTL!C18+TO_NSP!C18</f>
        <v>560.55227858985381</v>
      </c>
      <c r="D18" s="30">
        <f>TO_EHG!D18+TO_CO!D18+TO_BF!D18+TO_GW!D18+TO_RPI!D18+TO_PF!D18+TO_BKBPB!D18+TO_CL!D18+TO_BNG!D18+TO_LBB!D18+TO_CPP!D18+TO_GTL!D18+TO_NSP!D18</f>
        <v>459.28452278589845</v>
      </c>
      <c r="E18" s="30">
        <f>TO_EHG!E18+TO_CO!E18+TO_BF!E18+TO_GW!E18+TO_RPI!E18+TO_PF!E18+TO_BKBPB!E18+TO_CL!E18+TO_BNG!E18+TO_LBB!E18+TO_CPP!E18+TO_GTL!E18+TO_NSP!E18</f>
        <v>459.31478933791914</v>
      </c>
      <c r="F18" s="30">
        <f>TO_EHG!F18+TO_CO!F18+TO_BF!F18+TO_GW!F18+TO_RPI!F18+TO_PF!F18+TO_BKBPB!F18+TO_CL!F18+TO_BNG!F18+TO_LBB!F18+TO_CPP!F18+TO_GTL!F18+TO_NSP!F18</f>
        <v>473.90369733447983</v>
      </c>
      <c r="G18" s="30">
        <f>TO_EHG!G18+TO_CO!G18+TO_BF!G18+TO_GW!G18+TO_RPI!G18+TO_PF!G18+TO_BKBPB!G18+TO_CL!G18+TO_BNG!G18+TO_LBB!G18+TO_CPP!G18+TO_GTL!G18+TO_NSP!G18</f>
        <v>464.40834049871023</v>
      </c>
      <c r="H18" s="30">
        <f>TO_EHG!H18+TO_CO!H18+TO_BF!H18+TO_GW!H18+TO_RPI!H18+TO_PF!H18+TO_BKBPB!H18+TO_CL!H18+TO_BNG!H18+TO_LBB!H18+TO_CPP!H18+TO_GTL!H18+TO_NSP!H18</f>
        <v>488.19466895958732</v>
      </c>
      <c r="I18" s="30">
        <f>TO_EHG!I18+TO_CO!I18+TO_BF!I18+TO_GW!I18+TO_RPI!I18+TO_PF!I18+TO_BKBPB!I18+TO_CL!I18+TO_BNG!I18+TO_LBB!I18+TO_CPP!I18+TO_GTL!I18+TO_NSP!I18</f>
        <v>504.0001719690456</v>
      </c>
      <c r="J18" s="30">
        <f>TO_EHG!J18+TO_CO!J18+TO_BF!J18+TO_GW!J18+TO_RPI!J18+TO_PF!J18+TO_BKBPB!J18+TO_CL!J18+TO_BNG!J18+TO_LBB!J18+TO_CPP!J18+TO_GTL!J18+TO_NSP!J18</f>
        <v>480.61616509028374</v>
      </c>
      <c r="K18" s="30">
        <f>TO_EHG!K18+TO_CO!K18+TO_BF!K18+TO_GW!K18+TO_RPI!K18+TO_PF!K18+TO_BKBPB!K18+TO_CL!K18+TO_BNG!K18+TO_LBB!K18+TO_CPP!K18+TO_GTL!K18+TO_NSP!K18</f>
        <v>523.68942390369739</v>
      </c>
      <c r="L18" s="30">
        <f>TO_EHG!L18+TO_CO!L18+TO_BF!L18+TO_GW!L18+TO_RPI!L18+TO_PF!L18+TO_BKBPB!L18+TO_CL!L18+TO_BNG!L18+TO_LBB!L18+TO_CPP!L18+TO_GTL!L18+TO_NSP!L18</f>
        <v>507.19217540842646</v>
      </c>
      <c r="M18" s="30">
        <f>TO_EHG!M18+TO_CO!M18+TO_BF!M18+TO_GW!M18+TO_RPI!M18+TO_PF!M18+TO_BKBPB!M18+TO_CL!M18+TO_BNG!M18+TO_LBB!M18+TO_CPP!M18+TO_GTL!M18+TO_NSP!M18</f>
        <v>510.39914015477211</v>
      </c>
      <c r="N18" s="30">
        <f>TO_EHG!N18+TO_CO!N18+TO_BF!N18+TO_GW!N18+TO_RPI!N18+TO_PF!N18+TO_BKBPB!N18+TO_CL!N18+TO_BNG!N18+TO_LBB!N18+TO_CPP!N18+TO_GTL!N18+TO_NSP!N18</f>
        <v>465.37239896818573</v>
      </c>
      <c r="O18" s="30">
        <f>TO_EHG!O18+TO_CO!O18+TO_BF!O18+TO_GW!O18+TO_RPI!O18+TO_PF!O18+TO_BKBPB!O18+TO_CL!O18+TO_BNG!O18+TO_LBB!O18+TO_CPP!O18+TO_GTL!O18+TO_NSP!O18</f>
        <v>442.12373172828899</v>
      </c>
      <c r="P18" s="30">
        <f>TO_EHG!P18+TO_CO!P18+TO_BF!P18+TO_GW!P18+TO_RPI!P18+TO_PF!P18+TO_BKBPB!P18+TO_CL!P18+TO_BNG!P18+TO_LBB!P18+TO_CPP!P18+TO_GTL!P18+TO_NSP!P18</f>
        <v>427.83774720550304</v>
      </c>
      <c r="Q18" s="30">
        <f>TO_EHG!Q18+TO_CO!Q18+TO_BF!Q18+TO_GW!Q18+TO_RPI!Q18+TO_PF!Q18+TO_BKBPB!Q18+TO_CL!Q18+TO_BNG!Q18+TO_LBB!Q18+TO_CPP!Q18+TO_GTL!Q18+TO_NSP!Q18</f>
        <v>441.34153052450552</v>
      </c>
      <c r="R18" s="30">
        <f>TO_EHG!R18+TO_CO!R18+TO_BF!R18+TO_GW!R18+TO_RPI!R18+TO_PF!R18+TO_BKBPB!R18+TO_CL!R18+TO_BNG!R18+TO_LBB!R18+TO_CPP!R18+TO_GTL!R18+TO_NSP!R18</f>
        <v>438.63723129836615</v>
      </c>
      <c r="S18" s="30">
        <f>TO_EHG!S18+TO_CO!S18+TO_BF!S18+TO_GW!S18+TO_RPI!S18+TO_PF!S18+TO_BKBPB!S18+TO_CL!S18+TO_BNG!S18+TO_LBB!S18+TO_CPP!S18+TO_GTL!S18+TO_NSP!S18</f>
        <v>394.17867583834897</v>
      </c>
      <c r="T18" s="30">
        <f>TO_EHG!T18+TO_CO!T18+TO_BF!T18+TO_GW!T18+TO_RPI!T18+TO_PF!T18+TO_BKBPB!T18+TO_CL!T18+TO_BNG!T18+TO_LBB!T18+TO_CPP!T18+TO_GTL!T18+TO_NSP!T18</f>
        <v>372.59888220120376</v>
      </c>
      <c r="U18" s="30">
        <f>TO_EHG!U18+TO_CO!U18+TO_BF!U18+TO_GW!U18+TO_RPI!U18+TO_PF!U18+TO_BKBPB!U18+TO_CL!U18+TO_BNG!U18+TO_LBB!U18+TO_CPP!U18+TO_GTL!U18+TO_NSP!U18</f>
        <v>368.86036113499574</v>
      </c>
      <c r="V18" s="30">
        <f>TO_EHG!V18+TO_CO!V18+TO_BF!V18+TO_GW!V18+TO_RPI!V18+TO_PF!V18+TO_BKBPB!V18+TO_CL!V18+TO_BNG!V18+TO_LBB!V18+TO_CPP!V18+TO_GTL!V18+TO_NSP!V18</f>
        <v>342.15588993981078</v>
      </c>
      <c r="W18" s="30">
        <f>TO_EHG!W18+TO_CO!W18+TO_BF!W18+TO_GW!W18+TO_RPI!W18+TO_PF!W18+TO_BKBPB!W18+TO_CL!W18+TO_BNG!W18+TO_LBB!W18+TO_CPP!W18+TO_GTL!W18+TO_NSP!W18</f>
        <v>257.28357695614784</v>
      </c>
      <c r="X18" s="30">
        <f>TO_EHG!X18+TO_CO!X18+TO_BF!X18+TO_GW!X18+TO_RPI!X18+TO_PF!X18+TO_BKBPB!X18+TO_CL!X18+TO_BNG!X18+TO_LBB!X18+TO_CPP!X18+TO_GTL!X18+TO_NSP!X18</f>
        <v>56.888564058469477</v>
      </c>
    </row>
    <row r="19" spans="1:24" ht="11.25" customHeight="1" x14ac:dyDescent="0.2">
      <c r="A19" s="22" t="s">
        <v>29</v>
      </c>
      <c r="B19" s="23" t="s">
        <v>30</v>
      </c>
      <c r="C19" s="30">
        <f>TO_EHG!C19+TO_CO!C19+TO_BF!C19+TO_GW!C19+TO_RPI!C19+TO_PF!C19+TO_BKBPB!C19+TO_CL!C19+TO_BNG!C19+TO_LBB!C19+TO_CPP!C19+TO_GTL!C19+TO_NSP!C19</f>
        <v>8326.973774720549</v>
      </c>
      <c r="D19" s="30">
        <f>TO_EHG!D19+TO_CO!D19+TO_BF!D19+TO_GW!D19+TO_RPI!D19+TO_PF!D19+TO_BKBPB!D19+TO_CL!D19+TO_BNG!D19+TO_LBB!D19+TO_CPP!D19+TO_GTL!D19+TO_NSP!D19</f>
        <v>7576.6336199484085</v>
      </c>
      <c r="E19" s="30">
        <f>TO_EHG!E19+TO_CO!E19+TO_BF!E19+TO_GW!E19+TO_RPI!E19+TO_PF!E19+TO_BKBPB!E19+TO_CL!E19+TO_BNG!E19+TO_LBB!E19+TO_CPP!E19+TO_GTL!E19+TO_NSP!E19</f>
        <v>7375.1615649183159</v>
      </c>
      <c r="F19" s="30">
        <f>TO_EHG!F19+TO_CO!F19+TO_BF!F19+TO_GW!F19+TO_RPI!F19+TO_PF!F19+TO_BKBPB!F19+TO_CL!F19+TO_BNG!F19+TO_LBB!F19+TO_CPP!F19+TO_GTL!F19+TO_NSP!F19</f>
        <v>7487.2335339638857</v>
      </c>
      <c r="G19" s="30">
        <f>TO_EHG!G19+TO_CO!G19+TO_BF!G19+TO_GW!G19+TO_RPI!G19+TO_PF!G19+TO_BKBPB!G19+TO_CL!G19+TO_BNG!G19+TO_LBB!G19+TO_CPP!G19+TO_GTL!G19+TO_NSP!G19</f>
        <v>7514.7588134135849</v>
      </c>
      <c r="H19" s="30">
        <f>TO_EHG!H19+TO_CO!H19+TO_BF!H19+TO_GW!H19+TO_RPI!H19+TO_PF!H19+TO_BKBPB!H19+TO_CL!H19+TO_BNG!H19+TO_LBB!H19+TO_CPP!H19+TO_GTL!H19+TO_NSP!H19</f>
        <v>7178.4248495270858</v>
      </c>
      <c r="I19" s="30">
        <f>TO_EHG!I19+TO_CO!I19+TO_BF!I19+TO_GW!I19+TO_RPI!I19+TO_PF!I19+TO_BKBPB!I19+TO_CL!I19+TO_BNG!I19+TO_LBB!I19+TO_CPP!I19+TO_GTL!I19+TO_NSP!I19</f>
        <v>7597.5805674978501</v>
      </c>
      <c r="J19" s="30">
        <f>TO_EHG!J19+TO_CO!J19+TO_BF!J19+TO_GW!J19+TO_RPI!J19+TO_PF!J19+TO_BKBPB!J19+TO_CL!J19+TO_BNG!J19+TO_LBB!J19+TO_CPP!J19+TO_GTL!J19+TO_NSP!J19</f>
        <v>7781.9503009458285</v>
      </c>
      <c r="K19" s="30">
        <f>TO_EHG!K19+TO_CO!K19+TO_BF!K19+TO_GW!K19+TO_RPI!K19+TO_PF!K19+TO_BKBPB!K19+TO_CL!K19+TO_BNG!K19+TO_LBB!K19+TO_CPP!K19+TO_GTL!K19+TO_NSP!K19</f>
        <v>7465.775666380051</v>
      </c>
      <c r="L19" s="30">
        <f>TO_EHG!L19+TO_CO!L19+TO_BF!L19+TO_GW!L19+TO_RPI!L19+TO_PF!L19+TO_BKBPB!L19+TO_CL!L19+TO_BNG!L19+TO_LBB!L19+TO_CPP!L19+TO_GTL!L19+TO_NSP!L19</f>
        <v>5627.4943250214956</v>
      </c>
      <c r="M19" s="30">
        <f>TO_EHG!M19+TO_CO!M19+TO_BF!M19+TO_GW!M19+TO_RPI!M19+TO_PF!M19+TO_BKBPB!M19+TO_CL!M19+TO_BNG!M19+TO_LBB!M19+TO_CPP!M19+TO_GTL!M19+TO_NSP!M19</f>
        <v>6801.8085984522777</v>
      </c>
      <c r="N19" s="30">
        <f>TO_EHG!N19+TO_CO!N19+TO_BF!N19+TO_GW!N19+TO_RPI!N19+TO_PF!N19+TO_BKBPB!N19+TO_CL!N19+TO_BNG!N19+TO_LBB!N19+TO_CPP!N19+TO_GTL!N19+TO_NSP!N19</f>
        <v>6728.0402407566635</v>
      </c>
      <c r="O19" s="30">
        <f>TO_EHG!O19+TO_CO!O19+TO_BF!O19+TO_GW!O19+TO_RPI!O19+TO_PF!O19+TO_BKBPB!O19+TO_CL!O19+TO_BNG!O19+TO_LBB!O19+TO_CPP!O19+TO_GTL!O19+TO_NSP!O19</f>
        <v>6734.3178847807385</v>
      </c>
      <c r="P19" s="30">
        <f>TO_EHG!P19+TO_CO!P19+TO_BF!P19+TO_GW!P19+TO_RPI!P19+TO_PF!P19+TO_BKBPB!P19+TO_CL!P19+TO_BNG!P19+TO_LBB!P19+TO_CPP!P19+TO_GTL!P19+TO_NSP!P19</f>
        <v>6602.908082545141</v>
      </c>
      <c r="Q19" s="30">
        <f>TO_EHG!Q19+TO_CO!Q19+TO_BF!Q19+TO_GW!Q19+TO_RPI!Q19+TO_PF!Q19+TO_BKBPB!Q19+TO_CL!Q19+TO_BNG!Q19+TO_LBB!Q19+TO_CPP!Q19+TO_GTL!Q19+TO_NSP!Q19</f>
        <v>6637.4895098882198</v>
      </c>
      <c r="R19" s="30">
        <f>TO_EHG!R19+TO_CO!R19+TO_BF!R19+TO_GW!R19+TO_RPI!R19+TO_PF!R19+TO_BKBPB!R19+TO_CL!R19+TO_BNG!R19+TO_LBB!R19+TO_CPP!R19+TO_GTL!R19+TO_NSP!R19</f>
        <v>6785.8515907136707</v>
      </c>
      <c r="S19" s="30">
        <f>TO_EHG!S19+TO_CO!S19+TO_BF!S19+TO_GW!S19+TO_RPI!S19+TO_PF!S19+TO_BKBPB!S19+TO_CL!S19+TO_BNG!S19+TO_LBB!S19+TO_CPP!S19+TO_GTL!S19+TO_NSP!S19</f>
        <v>6707.910060189166</v>
      </c>
      <c r="T19" s="30">
        <f>TO_EHG!T19+TO_CO!T19+TO_BF!T19+TO_GW!T19+TO_RPI!T19+TO_PF!T19+TO_BKBPB!T19+TO_CL!T19+TO_BNG!T19+TO_LBB!T19+TO_CPP!T19+TO_GTL!T19+TO_NSP!T19</f>
        <v>6622.6625967325881</v>
      </c>
      <c r="U19" s="30">
        <f>TO_EHG!U19+TO_CO!U19+TO_BF!U19+TO_GW!U19+TO_RPI!U19+TO_PF!U19+TO_BKBPB!U19+TO_CL!U19+TO_BNG!U19+TO_LBB!U19+TO_CPP!U19+TO_GTL!U19+TO_NSP!U19</f>
        <v>5956.6166809974202</v>
      </c>
      <c r="V19" s="30">
        <f>TO_EHG!V19+TO_CO!V19+TO_BF!V19+TO_GW!V19+TO_RPI!V19+TO_PF!V19+TO_BKBPB!V19+TO_CL!V19+TO_BNG!V19+TO_LBB!V19+TO_CPP!V19+TO_GTL!V19+TO_NSP!V19</f>
        <v>5730.863112639724</v>
      </c>
      <c r="W19" s="30">
        <f>TO_EHG!W19+TO_CO!W19+TO_BF!W19+TO_GW!W19+TO_RPI!W19+TO_PF!W19+TO_BKBPB!W19+TO_CL!W19+TO_BNG!W19+TO_LBB!W19+TO_CPP!W19+TO_GTL!W19+TO_NSP!W19</f>
        <v>5212.2343078245904</v>
      </c>
      <c r="X19" s="30">
        <f>TO_EHG!X19+TO_CO!X19+TO_BF!X19+TO_GW!X19+TO_RPI!X19+TO_PF!X19+TO_BKBPB!X19+TO_CL!X19+TO_BNG!X19+TO_LBB!X19+TO_CPP!X19+TO_GTL!X19+TO_NSP!X19</f>
        <v>5662.330524505589</v>
      </c>
    </row>
    <row r="20" spans="1:24" ht="11.25" customHeight="1" x14ac:dyDescent="0.2">
      <c r="A20" s="22" t="s">
        <v>31</v>
      </c>
      <c r="B20" s="23" t="s">
        <v>32</v>
      </c>
      <c r="C20" s="30">
        <f>TO_EHG!C20+TO_CO!C20+TO_BF!C20+TO_GW!C20+TO_RPI!C20+TO_PF!C20+TO_BKBPB!C20+TO_CL!C20+TO_BNG!C20+TO_LBB!C20+TO_CPP!C20+TO_GTL!C20+TO_NSP!C20</f>
        <v>12882.153396388652</v>
      </c>
      <c r="D20" s="30">
        <f>TO_EHG!D20+TO_CO!D20+TO_BF!D20+TO_GW!D20+TO_RPI!D20+TO_PF!D20+TO_BKBPB!D20+TO_CL!D20+TO_BNG!D20+TO_LBB!D20+TO_CPP!D20+TO_GTL!D20+TO_NSP!D20</f>
        <v>12194.754944110058</v>
      </c>
      <c r="E20" s="30">
        <f>TO_EHG!E20+TO_CO!E20+TO_BF!E20+TO_GW!E20+TO_RPI!E20+TO_PF!E20+TO_BKBPB!E20+TO_CL!E20+TO_BNG!E20+TO_LBB!E20+TO_CPP!E20+TO_GTL!E20+TO_NSP!E20</f>
        <v>12473.297076526222</v>
      </c>
      <c r="F20" s="30">
        <f>TO_EHG!F20+TO_CO!F20+TO_BF!F20+TO_GW!F20+TO_RPI!F20+TO_PF!F20+TO_BKBPB!F20+TO_CL!F20+TO_BNG!F20+TO_LBB!F20+TO_CPP!F20+TO_GTL!F20+TO_NSP!F20</f>
        <v>12653.601805674978</v>
      </c>
      <c r="G20" s="30">
        <f>TO_EHG!G20+TO_CO!G20+TO_BF!G20+TO_GW!G20+TO_RPI!G20+TO_PF!G20+TO_BKBPB!G20+TO_CL!G20+TO_BNG!G20+TO_LBB!G20+TO_CPP!G20+TO_GTL!G20+TO_NSP!G20</f>
        <v>13113.977128116938</v>
      </c>
      <c r="H20" s="30">
        <f>TO_EHG!H20+TO_CO!H20+TO_BF!H20+TO_GW!H20+TO_RPI!H20+TO_PF!H20+TO_BKBPB!H20+TO_CL!H20+TO_BNG!H20+TO_LBB!H20+TO_CPP!H20+TO_GTL!H20+TO_NSP!H20</f>
        <v>12691.415477214103</v>
      </c>
      <c r="I20" s="30">
        <f>TO_EHG!I20+TO_CO!I20+TO_BF!I20+TO_GW!I20+TO_RPI!I20+TO_PF!I20+TO_BKBPB!I20+TO_CL!I20+TO_BNG!I20+TO_LBB!I20+TO_CPP!I20+TO_GTL!I20+TO_NSP!I20</f>
        <v>13068.161822871883</v>
      </c>
      <c r="J20" s="30">
        <f>TO_EHG!J20+TO_CO!J20+TO_BF!J20+TO_GW!J20+TO_RPI!J20+TO_PF!J20+TO_BKBPB!J20+TO_CL!J20+TO_BNG!J20+TO_LBB!J20+TO_CPP!J20+TO_GTL!J20+TO_NSP!J20</f>
        <v>13373.699054170249</v>
      </c>
      <c r="K20" s="30">
        <f>TO_EHG!K20+TO_CO!K20+TO_BF!K20+TO_GW!K20+TO_RPI!K20+TO_PF!K20+TO_BKBPB!K20+TO_CL!K20+TO_BNG!K20+TO_LBB!K20+TO_CPP!K20+TO_GTL!K20+TO_NSP!K20</f>
        <v>12482.119690455715</v>
      </c>
      <c r="L20" s="30">
        <f>TO_EHG!L20+TO_CO!L20+TO_BF!L20+TO_GW!L20+TO_RPI!L20+TO_PF!L20+TO_BKBPB!L20+TO_CL!L20+TO_BNG!L20+TO_LBB!L20+TO_CPP!L20+TO_GTL!L20+TO_NSP!L20</f>
        <v>8382.5036973344777</v>
      </c>
      <c r="M20" s="30">
        <f>TO_EHG!M20+TO_CO!M20+TO_BF!M20+TO_GW!M20+TO_RPI!M20+TO_PF!M20+TO_BKBPB!M20+TO_CL!M20+TO_BNG!M20+TO_LBB!M20+TO_CPP!M20+TO_GTL!M20+TO_NSP!M20</f>
        <v>11199.338607050731</v>
      </c>
      <c r="N20" s="30">
        <f>TO_EHG!N20+TO_CO!N20+TO_BF!N20+TO_GW!N20+TO_RPI!N20+TO_PF!N20+TO_BKBPB!N20+TO_CL!N20+TO_BNG!N20+TO_LBB!N20+TO_CPP!N20+TO_GTL!N20+TO_NSP!N20</f>
        <v>10832.18865004299</v>
      </c>
      <c r="O20" s="30">
        <f>TO_EHG!O20+TO_CO!O20+TO_BF!O20+TO_GW!O20+TO_RPI!O20+TO_PF!O20+TO_BKBPB!O20+TO_CL!O20+TO_BNG!O20+TO_LBB!O20+TO_CPP!O20+TO_GTL!O20+TO_NSP!O20</f>
        <v>10588.703181427345</v>
      </c>
      <c r="P20" s="30">
        <f>TO_EHG!P20+TO_CO!P20+TO_BF!P20+TO_GW!P20+TO_RPI!P20+TO_PF!P20+TO_BKBPB!P20+TO_CL!P20+TO_BNG!P20+TO_LBB!P20+TO_CPP!P20+TO_GTL!P20+TO_NSP!P20</f>
        <v>10540.62166809974</v>
      </c>
      <c r="Q20" s="30">
        <f>TO_EHG!Q20+TO_CO!Q20+TO_BF!Q20+TO_GW!Q20+TO_RPI!Q20+TO_PF!Q20+TO_BKBPB!Q20+TO_CL!Q20+TO_BNG!Q20+TO_LBB!Q20+TO_CPP!Q20+TO_GTL!Q20+TO_NSP!Q20</f>
        <v>10802.433791917456</v>
      </c>
      <c r="R20" s="30">
        <f>TO_EHG!R20+TO_CO!R20+TO_BF!R20+TO_GW!R20+TO_RPI!R20+TO_PF!R20+TO_BKBPB!R20+TO_CL!R20+TO_BNG!R20+TO_LBB!R20+TO_CPP!R20+TO_GTL!R20+TO_NSP!R20</f>
        <v>10614.224763542561</v>
      </c>
      <c r="S20" s="30">
        <f>TO_EHG!S20+TO_CO!S20+TO_BF!S20+TO_GW!S20+TO_RPI!S20+TO_PF!S20+TO_BKBPB!S20+TO_CL!S20+TO_BNG!S20+TO_LBB!S20+TO_CPP!S20+TO_GTL!S20+TO_NSP!S20</f>
        <v>10401.564746345655</v>
      </c>
      <c r="T20" s="30">
        <f>TO_EHG!T20+TO_CO!T20+TO_BF!T20+TO_GW!T20+TO_RPI!T20+TO_PF!T20+TO_BKBPB!T20+TO_CL!T20+TO_BNG!T20+TO_LBB!T20+TO_CPP!T20+TO_GTL!T20+TO_NSP!T20</f>
        <v>10753.328804815133</v>
      </c>
      <c r="U20" s="30">
        <f>TO_EHG!U20+TO_CO!U20+TO_BF!U20+TO_GW!U20+TO_RPI!U20+TO_PF!U20+TO_BKBPB!U20+TO_CL!U20+TO_BNG!U20+TO_LBB!U20+TO_CPP!U20+TO_GTL!U20+TO_NSP!U20</f>
        <v>11497.827257093726</v>
      </c>
      <c r="V20" s="30">
        <f>TO_EHG!V20+TO_CO!V20+TO_BF!V20+TO_GW!V20+TO_RPI!V20+TO_PF!V20+TO_BKBPB!V20+TO_CL!V20+TO_BNG!V20+TO_LBB!V20+TO_CPP!V20+TO_GTL!V20+TO_NSP!V20</f>
        <v>10789.538005159071</v>
      </c>
      <c r="W20" s="30">
        <f>TO_EHG!W20+TO_CO!W20+TO_BF!W20+TO_GW!W20+TO_RPI!W20+TO_PF!W20+TO_BKBPB!W20+TO_CL!W20+TO_BNG!W20+TO_LBB!W20+TO_CPP!W20+TO_GTL!W20+TO_NSP!W20</f>
        <v>8998.3921754084295</v>
      </c>
      <c r="X20" s="30">
        <f>TO_EHG!X20+TO_CO!X20+TO_BF!X20+TO_GW!X20+TO_RPI!X20+TO_PF!X20+TO_BKBPB!X20+TO_CL!X20+TO_BNG!X20+TO_LBB!X20+TO_CPP!X20+TO_GTL!X20+TO_NSP!X20</f>
        <v>10557.500343938089</v>
      </c>
    </row>
    <row r="21" spans="1:24" ht="11.25" customHeight="1" x14ac:dyDescent="0.2">
      <c r="A21" s="22" t="s">
        <v>33</v>
      </c>
      <c r="B21" s="23" t="s">
        <v>34</v>
      </c>
      <c r="C21" s="30">
        <f>TO_EHG!C21+TO_CO!C21+TO_BF!C21+TO_GW!C21+TO_RPI!C21+TO_PF!C21+TO_BKBPB!C21+TO_CL!C21+TO_BNG!C21+TO_LBB!C21+TO_CPP!C21+TO_GTL!C21+TO_NSP!C21</f>
        <v>672.23172828890802</v>
      </c>
      <c r="D21" s="30">
        <f>TO_EHG!D21+TO_CO!D21+TO_BF!D21+TO_GW!D21+TO_RPI!D21+TO_PF!D21+TO_BKBPB!D21+TO_CL!D21+TO_BNG!D21+TO_LBB!D21+TO_CPP!D21+TO_GTL!D21+TO_NSP!D21</f>
        <v>671.94514187446271</v>
      </c>
      <c r="E21" s="30">
        <f>TO_EHG!E21+TO_CO!E21+TO_BF!E21+TO_GW!E21+TO_RPI!E21+TO_PF!E21+TO_BKBPB!E21+TO_CL!E21+TO_BNG!E21+TO_LBB!E21+TO_CPP!E21+TO_GTL!E21+TO_NSP!E21</f>
        <v>707.4854686156491</v>
      </c>
      <c r="F21" s="30">
        <f>TO_EHG!F21+TO_CO!F21+TO_BF!F21+TO_GW!F21+TO_RPI!F21+TO_PF!F21+TO_BKBPB!F21+TO_CL!F21+TO_BNG!F21+TO_LBB!F21+TO_CPP!F21+TO_GTL!F21+TO_NSP!F21</f>
        <v>988.03379191745489</v>
      </c>
      <c r="G21" s="30">
        <f>TO_EHG!G21+TO_CO!G21+TO_BF!G21+TO_GW!G21+TO_RPI!G21+TO_PF!G21+TO_BKBPB!G21+TO_CL!G21+TO_BNG!G21+TO_LBB!G21+TO_CPP!G21+TO_GTL!G21+TO_NSP!G21</f>
        <v>1055.603267411866</v>
      </c>
      <c r="H21" s="30">
        <f>TO_EHG!H21+TO_CO!H21+TO_BF!H21+TO_GW!H21+TO_RPI!H21+TO_PF!H21+TO_BKBPB!H21+TO_CL!H21+TO_BNG!H21+TO_LBB!H21+TO_CPP!H21+TO_GTL!H21+TO_NSP!H21</f>
        <v>1094.9208082545142</v>
      </c>
      <c r="I21" s="30">
        <f>TO_EHG!I21+TO_CO!I21+TO_BF!I21+TO_GW!I21+TO_RPI!I21+TO_PF!I21+TO_BKBPB!I21+TO_CL!I21+TO_BNG!I21+TO_LBB!I21+TO_CPP!I21+TO_GTL!I21+TO_NSP!I21</f>
        <v>1084.4014617368873</v>
      </c>
      <c r="J21" s="30">
        <f>TO_EHG!J21+TO_CO!J21+TO_BF!J21+TO_GW!J21+TO_RPI!J21+TO_PF!J21+TO_BKBPB!J21+TO_CL!J21+TO_BNG!J21+TO_LBB!J21+TO_CPP!J21+TO_GTL!J21+TO_NSP!J21</f>
        <v>1109.3647463456577</v>
      </c>
      <c r="K21" s="30">
        <f>TO_EHG!K21+TO_CO!K21+TO_BF!K21+TO_GW!K21+TO_RPI!K21+TO_PF!K21+TO_BKBPB!K21+TO_CL!K21+TO_BNG!K21+TO_LBB!K21+TO_CPP!K21+TO_GTL!K21+TO_NSP!K21</f>
        <v>937.24187446259657</v>
      </c>
      <c r="L21" s="30">
        <f>TO_EHG!L21+TO_CO!L21+TO_BF!L21+TO_GW!L21+TO_RPI!L21+TO_PF!L21+TO_BKBPB!L21+TO_CL!L21+TO_BNG!L21+TO_LBB!L21+TO_CPP!L21+TO_GTL!L21+TO_NSP!L21</f>
        <v>784.37171109200335</v>
      </c>
      <c r="M21" s="30">
        <f>TO_EHG!M21+TO_CO!M21+TO_BF!M21+TO_GW!M21+TO_RPI!M21+TO_PF!M21+TO_BKBPB!M21+TO_CL!M21+TO_BNG!M21+TO_LBB!M21+TO_CPP!M21+TO_GTL!M21+TO_NSP!M21</f>
        <v>1071.6913155631985</v>
      </c>
      <c r="N21" s="30">
        <f>TO_EHG!N21+TO_CO!N21+TO_BF!N21+TO_GW!N21+TO_RPI!N21+TO_PF!N21+TO_BKBPB!N21+TO_CL!N21+TO_BNG!N21+TO_LBB!N21+TO_CPP!N21+TO_GTL!N21+TO_NSP!N21</f>
        <v>1197.8638865004298</v>
      </c>
      <c r="O21" s="30">
        <f>TO_EHG!O21+TO_CO!O21+TO_BF!O21+TO_GW!O21+TO_RPI!O21+TO_PF!O21+TO_BKBPB!O21+TO_CL!O21+TO_BNG!O21+TO_LBB!O21+TO_CPP!O21+TO_GTL!O21+TO_NSP!O21</f>
        <v>1199.2049871023214</v>
      </c>
      <c r="P21" s="30">
        <f>TO_EHG!P21+TO_CO!P21+TO_BF!P21+TO_GW!P21+TO_RPI!P21+TO_PF!P21+TO_BKBPB!P21+TO_CL!P21+TO_BNG!P21+TO_LBB!P21+TO_CPP!P21+TO_GTL!P21+TO_NSP!P21</f>
        <v>1226.7516766981942</v>
      </c>
      <c r="Q21" s="30">
        <f>TO_EHG!Q21+TO_CO!Q21+TO_BF!Q21+TO_GW!Q21+TO_RPI!Q21+TO_PF!Q21+TO_BKBPB!Q21+TO_CL!Q21+TO_BNG!Q21+TO_LBB!Q21+TO_CPP!Q21+TO_GTL!Q21+TO_NSP!Q21</f>
        <v>1407.3981943250212</v>
      </c>
      <c r="R21" s="30">
        <f>TO_EHG!R21+TO_CO!R21+TO_BF!R21+TO_GW!R21+TO_RPI!R21+TO_PF!R21+TO_BKBPB!R21+TO_CL!R21+TO_BNG!R21+TO_LBB!R21+TO_CPP!R21+TO_GTL!R21+TO_NSP!R21</f>
        <v>1534.0127257093718</v>
      </c>
      <c r="S21" s="30">
        <f>TO_EHG!S21+TO_CO!S21+TO_BF!S21+TO_GW!S21+TO_RPI!S21+TO_PF!S21+TO_BKBPB!S21+TO_CL!S21+TO_BNG!S21+TO_LBB!S21+TO_CPP!S21+TO_GTL!S21+TO_NSP!S21</f>
        <v>1513.5485812553738</v>
      </c>
      <c r="T21" s="30">
        <f>TO_EHG!T21+TO_CO!T21+TO_BF!T21+TO_GW!T21+TO_RPI!T21+TO_PF!T21+TO_BKBPB!T21+TO_CL!T21+TO_BNG!T21+TO_LBB!T21+TO_CPP!T21+TO_GTL!T21+TO_NSP!T21</f>
        <v>1513.1212381771279</v>
      </c>
      <c r="U21" s="30">
        <f>TO_EHG!U21+TO_CO!U21+TO_BF!U21+TO_GW!U21+TO_RPI!U21+TO_PF!U21+TO_BKBPB!U21+TO_CL!U21+TO_BNG!U21+TO_LBB!U21+TO_CPP!U21+TO_GTL!U21+TO_NSP!U21</f>
        <v>1268.2817712811695</v>
      </c>
      <c r="V21" s="30">
        <f>TO_EHG!V21+TO_CO!V21+TO_BF!V21+TO_GW!V21+TO_RPI!V21+TO_PF!V21+TO_BKBPB!V21+TO_CL!V21+TO_BNG!V21+TO_LBB!V21+TO_CPP!V21+TO_GTL!V21+TO_NSP!V21</f>
        <v>1249.5667239896816</v>
      </c>
      <c r="W21" s="30">
        <f>TO_EHG!W21+TO_CO!W21+TO_BF!W21+TO_GW!W21+TO_RPI!W21+TO_PF!W21+TO_BKBPB!W21+TO_CL!W21+TO_BNG!W21+TO_LBB!W21+TO_CPP!W21+TO_GTL!W21+TO_NSP!W21</f>
        <v>1076.4051590713671</v>
      </c>
      <c r="X21" s="30">
        <f>TO_EHG!X21+TO_CO!X21+TO_BF!X21+TO_GW!X21+TO_RPI!X21+TO_PF!X21+TO_BKBPB!X21+TO_CL!X21+TO_BNG!X21+TO_LBB!X21+TO_CPP!X21+TO_GTL!X21+TO_NSP!X21</f>
        <v>1091.3416165090282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:W22" si="12">SUM(C23:C24)</f>
        <v>158.30756663800511</v>
      </c>
      <c r="D22" s="31">
        <f t="shared" si="12"/>
        <v>165.6278589853826</v>
      </c>
      <c r="E22" s="31">
        <f t="shared" si="12"/>
        <v>173.468271711092</v>
      </c>
      <c r="F22" s="31">
        <f t="shared" si="12"/>
        <v>174.36371453138437</v>
      </c>
      <c r="G22" s="31">
        <f t="shared" si="12"/>
        <v>122.00945829750641</v>
      </c>
      <c r="H22" s="31">
        <f t="shared" si="12"/>
        <v>118.76010318142735</v>
      </c>
      <c r="I22" s="31">
        <f t="shared" si="12"/>
        <v>141.39570077386071</v>
      </c>
      <c r="J22" s="31">
        <f t="shared" si="12"/>
        <v>147.65021496130697</v>
      </c>
      <c r="K22" s="31">
        <f t="shared" si="12"/>
        <v>136.467067927773</v>
      </c>
      <c r="L22" s="31">
        <f t="shared" si="12"/>
        <v>145.14995700773861</v>
      </c>
      <c r="M22" s="31">
        <f t="shared" si="12"/>
        <v>149.50550300945829</v>
      </c>
      <c r="N22" s="31">
        <f t="shared" si="12"/>
        <v>134.48237317282889</v>
      </c>
      <c r="O22" s="31">
        <f t="shared" si="12"/>
        <v>118.83516766981943</v>
      </c>
      <c r="P22" s="31">
        <f t="shared" si="12"/>
        <v>135.92502149613065</v>
      </c>
      <c r="Q22" s="31">
        <f t="shared" si="12"/>
        <v>119.82312983662941</v>
      </c>
      <c r="R22" s="31">
        <f t="shared" si="12"/>
        <v>70.226999140154774</v>
      </c>
      <c r="S22" s="31">
        <f t="shared" si="12"/>
        <v>85.957351676698195</v>
      </c>
      <c r="T22" s="31">
        <f t="shared" si="12"/>
        <v>76.996818572656906</v>
      </c>
      <c r="U22" s="31">
        <f t="shared" si="12"/>
        <v>66.225967325881328</v>
      </c>
      <c r="V22" s="31">
        <f t="shared" si="12"/>
        <v>56.004815133276004</v>
      </c>
      <c r="W22" s="31">
        <f t="shared" si="12"/>
        <v>63.895700773860696</v>
      </c>
      <c r="X22" s="31">
        <f t="shared" ref="X22" si="13">SUM(X23:X24)</f>
        <v>56.720636285468608</v>
      </c>
    </row>
    <row r="23" spans="1:24" ht="11.25" customHeight="1" x14ac:dyDescent="0.2">
      <c r="A23" s="22" t="s">
        <v>37</v>
      </c>
      <c r="B23" s="23" t="s">
        <v>38</v>
      </c>
      <c r="C23" s="30">
        <f>TO_EHG!C23+TO_CO!C23+TO_BF!C23+TO_GW!C23+TO_RPI!C23+TO_PF!C23+TO_BKBPB!C23+TO_CL!C23+TO_BNG!C23+TO_LBB!C23+TO_CPP!C23+TO_GTL!C23+TO_NSP!C23</f>
        <v>0</v>
      </c>
      <c r="D23" s="30">
        <f>TO_EHG!D23+TO_CO!D23+TO_BF!D23+TO_GW!D23+TO_RPI!D23+TO_PF!D23+TO_BKBPB!D23+TO_CL!D23+TO_BNG!D23+TO_LBB!D23+TO_CPP!D23+TO_GTL!D23+TO_NSP!D23</f>
        <v>0</v>
      </c>
      <c r="E23" s="30">
        <f>TO_EHG!E23+TO_CO!E23+TO_BF!E23+TO_GW!E23+TO_RPI!E23+TO_PF!E23+TO_BKBPB!E23+TO_CL!E23+TO_BNG!E23+TO_LBB!E23+TO_CPP!E23+TO_GTL!E23+TO_NSP!E23</f>
        <v>0</v>
      </c>
      <c r="F23" s="30">
        <f>TO_EHG!F23+TO_CO!F23+TO_BF!F23+TO_GW!F23+TO_RPI!F23+TO_PF!F23+TO_BKBPB!F23+TO_CL!F23+TO_BNG!F23+TO_LBB!F23+TO_CPP!F23+TO_GTL!F23+TO_NSP!F23</f>
        <v>0</v>
      </c>
      <c r="G23" s="30">
        <f>TO_EHG!G23+TO_CO!G23+TO_BF!G23+TO_GW!G23+TO_RPI!G23+TO_PF!G23+TO_BKBPB!G23+TO_CL!G23+TO_BNG!G23+TO_LBB!G23+TO_CPP!G23+TO_GTL!G23+TO_NSP!G23</f>
        <v>0</v>
      </c>
      <c r="H23" s="30">
        <f>TO_EHG!H23+TO_CO!H23+TO_BF!H23+TO_GW!H23+TO_RPI!H23+TO_PF!H23+TO_BKBPB!H23+TO_CL!H23+TO_BNG!H23+TO_LBB!H23+TO_CPP!H23+TO_GTL!H23+TO_NSP!H23</f>
        <v>0</v>
      </c>
      <c r="I23" s="30">
        <f>TO_EHG!I23+TO_CO!I23+TO_BF!I23+TO_GW!I23+TO_RPI!I23+TO_PF!I23+TO_BKBPB!I23+TO_CL!I23+TO_BNG!I23+TO_LBB!I23+TO_CPP!I23+TO_GTL!I23+TO_NSP!I23</f>
        <v>0</v>
      </c>
      <c r="J23" s="30">
        <f>TO_EHG!J23+TO_CO!J23+TO_BF!J23+TO_GW!J23+TO_RPI!J23+TO_PF!J23+TO_BKBPB!J23+TO_CL!J23+TO_BNG!J23+TO_LBB!J23+TO_CPP!J23+TO_GTL!J23+TO_NSP!J23</f>
        <v>0</v>
      </c>
      <c r="K23" s="30">
        <f>TO_EHG!K23+TO_CO!K23+TO_BF!K23+TO_GW!K23+TO_RPI!K23+TO_PF!K23+TO_BKBPB!K23+TO_CL!K23+TO_BNG!K23+TO_LBB!K23+TO_CPP!K23+TO_GTL!K23+TO_NSP!K23</f>
        <v>0</v>
      </c>
      <c r="L23" s="30">
        <f>TO_EHG!L23+TO_CO!L23+TO_BF!L23+TO_GW!L23+TO_RPI!L23+TO_PF!L23+TO_BKBPB!L23+TO_CL!L23+TO_BNG!L23+TO_LBB!L23+TO_CPP!L23+TO_GTL!L23+TO_NSP!L23</f>
        <v>0</v>
      </c>
      <c r="M23" s="30">
        <f>TO_EHG!M23+TO_CO!M23+TO_BF!M23+TO_GW!M23+TO_RPI!M23+TO_PF!M23+TO_BKBPB!M23+TO_CL!M23+TO_BNG!M23+TO_LBB!M23+TO_CPP!M23+TO_GTL!M23+TO_NSP!M23</f>
        <v>0</v>
      </c>
      <c r="N23" s="30">
        <f>TO_EHG!N23+TO_CO!N23+TO_BF!N23+TO_GW!N23+TO_RPI!N23+TO_PF!N23+TO_BKBPB!N23+TO_CL!N23+TO_BNG!N23+TO_LBB!N23+TO_CPP!N23+TO_GTL!N23+TO_NSP!N23</f>
        <v>0</v>
      </c>
      <c r="O23" s="30">
        <f>TO_EHG!O23+TO_CO!O23+TO_BF!O23+TO_GW!O23+TO_RPI!O23+TO_PF!O23+TO_BKBPB!O23+TO_CL!O23+TO_BNG!O23+TO_LBB!O23+TO_CPP!O23+TO_GTL!O23+TO_NSP!O23</f>
        <v>0</v>
      </c>
      <c r="P23" s="30">
        <f>TO_EHG!P23+TO_CO!P23+TO_BF!P23+TO_GW!P23+TO_RPI!P23+TO_PF!P23+TO_BKBPB!P23+TO_CL!P23+TO_BNG!P23+TO_LBB!P23+TO_CPP!P23+TO_GTL!P23+TO_NSP!P23</f>
        <v>0</v>
      </c>
      <c r="Q23" s="30">
        <f>TO_EHG!Q23+TO_CO!Q23+TO_BF!Q23+TO_GW!Q23+TO_RPI!Q23+TO_PF!Q23+TO_BKBPB!Q23+TO_CL!Q23+TO_BNG!Q23+TO_LBB!Q23+TO_CPP!Q23+TO_GTL!Q23+TO_NSP!Q23</f>
        <v>0</v>
      </c>
      <c r="R23" s="30">
        <f>TO_EHG!R23+TO_CO!R23+TO_BF!R23+TO_GW!R23+TO_RPI!R23+TO_PF!R23+TO_BKBPB!R23+TO_CL!R23+TO_BNG!R23+TO_LBB!R23+TO_CPP!R23+TO_GTL!R23+TO_NSP!R23</f>
        <v>0</v>
      </c>
      <c r="S23" s="30">
        <f>TO_EHG!S23+TO_CO!S23+TO_BF!S23+TO_GW!S23+TO_RPI!S23+TO_PF!S23+TO_BKBPB!S23+TO_CL!S23+TO_BNG!S23+TO_LBB!S23+TO_CPP!S23+TO_GTL!S23+TO_NSP!S23</f>
        <v>0</v>
      </c>
      <c r="T23" s="30">
        <f>TO_EHG!T23+TO_CO!T23+TO_BF!T23+TO_GW!T23+TO_RPI!T23+TO_PF!T23+TO_BKBPB!T23+TO_CL!T23+TO_BNG!T23+TO_LBB!T23+TO_CPP!T23+TO_GTL!T23+TO_NSP!T23</f>
        <v>0</v>
      </c>
      <c r="U23" s="30">
        <f>TO_EHG!U23+TO_CO!U23+TO_BF!U23+TO_GW!U23+TO_RPI!U23+TO_PF!U23+TO_BKBPB!U23+TO_CL!U23+TO_BNG!U23+TO_LBB!U23+TO_CPP!U23+TO_GTL!U23+TO_NSP!U23</f>
        <v>0</v>
      </c>
      <c r="V23" s="30">
        <f>TO_EHG!V23+TO_CO!V23+TO_BF!V23+TO_GW!V23+TO_RPI!V23+TO_PF!V23+TO_BKBPB!V23+TO_CL!V23+TO_BNG!V23+TO_LBB!V23+TO_CPP!V23+TO_GTL!V23+TO_NSP!V23</f>
        <v>0</v>
      </c>
      <c r="W23" s="30">
        <f>TO_EHG!W23+TO_CO!W23+TO_BF!W23+TO_GW!W23+TO_RPI!W23+TO_PF!W23+TO_BKBPB!W23+TO_CL!W23+TO_BNG!W23+TO_LBB!W23+TO_CPP!W23+TO_GTL!W23+TO_NSP!W23</f>
        <v>0</v>
      </c>
      <c r="X23" s="30">
        <f>TO_EHG!X23+TO_CO!X23+TO_BF!X23+TO_GW!X23+TO_RPI!X23+TO_PF!X23+TO_BKBPB!X23+TO_CL!X23+TO_BNG!X23+TO_LBB!X23+TO_CPP!X23+TO_GTL!X23+TO_NSP!X23</f>
        <v>0</v>
      </c>
    </row>
    <row r="24" spans="1:24" ht="11.25" customHeight="1" x14ac:dyDescent="0.2">
      <c r="A24" s="22" t="s">
        <v>39</v>
      </c>
      <c r="B24" s="23" t="s">
        <v>40</v>
      </c>
      <c r="C24" s="30">
        <f>TO_EHG!C24+TO_CO!C24+TO_BF!C24+TO_GW!C24+TO_RPI!C24+TO_PF!C24+TO_BKBPB!C24+TO_CL!C24+TO_BNG!C24+TO_LBB!C24+TO_CPP!C24+TO_GTL!C24+TO_NSP!C24</f>
        <v>158.30756663800511</v>
      </c>
      <c r="D24" s="30">
        <f>TO_EHG!D24+TO_CO!D24+TO_BF!D24+TO_GW!D24+TO_RPI!D24+TO_PF!D24+TO_BKBPB!D24+TO_CL!D24+TO_BNG!D24+TO_LBB!D24+TO_CPP!D24+TO_GTL!D24+TO_NSP!D24</f>
        <v>165.6278589853826</v>
      </c>
      <c r="E24" s="30">
        <f>TO_EHG!E24+TO_CO!E24+TO_BF!E24+TO_GW!E24+TO_RPI!E24+TO_PF!E24+TO_BKBPB!E24+TO_CL!E24+TO_BNG!E24+TO_LBB!E24+TO_CPP!E24+TO_GTL!E24+TO_NSP!E24</f>
        <v>173.468271711092</v>
      </c>
      <c r="F24" s="30">
        <f>TO_EHG!F24+TO_CO!F24+TO_BF!F24+TO_GW!F24+TO_RPI!F24+TO_PF!F24+TO_BKBPB!F24+TO_CL!F24+TO_BNG!F24+TO_LBB!F24+TO_CPP!F24+TO_GTL!F24+TO_NSP!F24</f>
        <v>174.36371453138437</v>
      </c>
      <c r="G24" s="30">
        <f>TO_EHG!G24+TO_CO!G24+TO_BF!G24+TO_GW!G24+TO_RPI!G24+TO_PF!G24+TO_BKBPB!G24+TO_CL!G24+TO_BNG!G24+TO_LBB!G24+TO_CPP!G24+TO_GTL!G24+TO_NSP!G24</f>
        <v>122.00945829750641</v>
      </c>
      <c r="H24" s="30">
        <f>TO_EHG!H24+TO_CO!H24+TO_BF!H24+TO_GW!H24+TO_RPI!H24+TO_PF!H24+TO_BKBPB!H24+TO_CL!H24+TO_BNG!H24+TO_LBB!H24+TO_CPP!H24+TO_GTL!H24+TO_NSP!H24</f>
        <v>118.76010318142735</v>
      </c>
      <c r="I24" s="30">
        <f>TO_EHG!I24+TO_CO!I24+TO_BF!I24+TO_GW!I24+TO_RPI!I24+TO_PF!I24+TO_BKBPB!I24+TO_CL!I24+TO_BNG!I24+TO_LBB!I24+TO_CPP!I24+TO_GTL!I24+TO_NSP!I24</f>
        <v>141.39570077386071</v>
      </c>
      <c r="J24" s="30">
        <f>TO_EHG!J24+TO_CO!J24+TO_BF!J24+TO_GW!J24+TO_RPI!J24+TO_PF!J24+TO_BKBPB!J24+TO_CL!J24+TO_BNG!J24+TO_LBB!J24+TO_CPP!J24+TO_GTL!J24+TO_NSP!J24</f>
        <v>147.65021496130697</v>
      </c>
      <c r="K24" s="30">
        <f>TO_EHG!K24+TO_CO!K24+TO_BF!K24+TO_GW!K24+TO_RPI!K24+TO_PF!K24+TO_BKBPB!K24+TO_CL!K24+TO_BNG!K24+TO_LBB!K24+TO_CPP!K24+TO_GTL!K24+TO_NSP!K24</f>
        <v>136.467067927773</v>
      </c>
      <c r="L24" s="30">
        <f>TO_EHG!L24+TO_CO!L24+TO_BF!L24+TO_GW!L24+TO_RPI!L24+TO_PF!L24+TO_BKBPB!L24+TO_CL!L24+TO_BNG!L24+TO_LBB!L24+TO_CPP!L24+TO_GTL!L24+TO_NSP!L24</f>
        <v>145.14995700773861</v>
      </c>
      <c r="M24" s="30">
        <f>TO_EHG!M24+TO_CO!M24+TO_BF!M24+TO_GW!M24+TO_RPI!M24+TO_PF!M24+TO_BKBPB!M24+TO_CL!M24+TO_BNG!M24+TO_LBB!M24+TO_CPP!M24+TO_GTL!M24+TO_NSP!M24</f>
        <v>149.50550300945829</v>
      </c>
      <c r="N24" s="30">
        <f>TO_EHG!N24+TO_CO!N24+TO_BF!N24+TO_GW!N24+TO_RPI!N24+TO_PF!N24+TO_BKBPB!N24+TO_CL!N24+TO_BNG!N24+TO_LBB!N24+TO_CPP!N24+TO_GTL!N24+TO_NSP!N24</f>
        <v>134.48237317282889</v>
      </c>
      <c r="O24" s="30">
        <f>TO_EHG!O24+TO_CO!O24+TO_BF!O24+TO_GW!O24+TO_RPI!O24+TO_PF!O24+TO_BKBPB!O24+TO_CL!O24+TO_BNG!O24+TO_LBB!O24+TO_CPP!O24+TO_GTL!O24+TO_NSP!O24</f>
        <v>118.83516766981943</v>
      </c>
      <c r="P24" s="30">
        <f>TO_EHG!P24+TO_CO!P24+TO_BF!P24+TO_GW!P24+TO_RPI!P24+TO_PF!P24+TO_BKBPB!P24+TO_CL!P24+TO_BNG!P24+TO_LBB!P24+TO_CPP!P24+TO_GTL!P24+TO_NSP!P24</f>
        <v>135.92502149613065</v>
      </c>
      <c r="Q24" s="30">
        <f>TO_EHG!Q24+TO_CO!Q24+TO_BF!Q24+TO_GW!Q24+TO_RPI!Q24+TO_PF!Q24+TO_BKBPB!Q24+TO_CL!Q24+TO_BNG!Q24+TO_LBB!Q24+TO_CPP!Q24+TO_GTL!Q24+TO_NSP!Q24</f>
        <v>119.82312983662941</v>
      </c>
      <c r="R24" s="30">
        <f>TO_EHG!R24+TO_CO!R24+TO_BF!R24+TO_GW!R24+TO_RPI!R24+TO_PF!R24+TO_BKBPB!R24+TO_CL!R24+TO_BNG!R24+TO_LBB!R24+TO_CPP!R24+TO_GTL!R24+TO_NSP!R24</f>
        <v>70.226999140154774</v>
      </c>
      <c r="S24" s="30">
        <f>TO_EHG!S24+TO_CO!S24+TO_BF!S24+TO_GW!S24+TO_RPI!S24+TO_PF!S24+TO_BKBPB!S24+TO_CL!S24+TO_BNG!S24+TO_LBB!S24+TO_CPP!S24+TO_GTL!S24+TO_NSP!S24</f>
        <v>85.957351676698195</v>
      </c>
      <c r="T24" s="30">
        <f>TO_EHG!T24+TO_CO!T24+TO_BF!T24+TO_GW!T24+TO_RPI!T24+TO_PF!T24+TO_BKBPB!T24+TO_CL!T24+TO_BNG!T24+TO_LBB!T24+TO_CPP!T24+TO_GTL!T24+TO_NSP!T24</f>
        <v>76.996818572656906</v>
      </c>
      <c r="U24" s="30">
        <f>TO_EHG!U24+TO_CO!U24+TO_BF!U24+TO_GW!U24+TO_RPI!U24+TO_PF!U24+TO_BKBPB!U24+TO_CL!U24+TO_BNG!U24+TO_LBB!U24+TO_CPP!U24+TO_GTL!U24+TO_NSP!U24</f>
        <v>66.225967325881328</v>
      </c>
      <c r="V24" s="30">
        <f>TO_EHG!V24+TO_CO!V24+TO_BF!V24+TO_GW!V24+TO_RPI!V24+TO_PF!V24+TO_BKBPB!V24+TO_CL!V24+TO_BNG!V24+TO_LBB!V24+TO_CPP!V24+TO_GTL!V24+TO_NSP!V24</f>
        <v>56.004815133276004</v>
      </c>
      <c r="W24" s="30">
        <f>TO_EHG!W24+TO_CO!W24+TO_BF!W24+TO_GW!W24+TO_RPI!W24+TO_PF!W24+TO_BKBPB!W24+TO_CL!W24+TO_BNG!W24+TO_LBB!W24+TO_CPP!W24+TO_GTL!W24+TO_NSP!W24</f>
        <v>63.895700773860696</v>
      </c>
      <c r="X24" s="30">
        <f>TO_EHG!X24+TO_CO!X24+TO_BF!X24+TO_GW!X24+TO_RPI!X24+TO_PF!X24+TO_BKBPB!X24+TO_CL!X24+TO_BNG!X24+TO_LBB!X24+TO_CPP!X24+TO_GTL!X24+TO_NSP!X24</f>
        <v>56.720636285468608</v>
      </c>
    </row>
    <row r="25" spans="1:24" ht="11.25" customHeight="1" x14ac:dyDescent="0.2">
      <c r="A25" s="24" t="s">
        <v>41</v>
      </c>
      <c r="B25" s="25" t="s">
        <v>42</v>
      </c>
      <c r="C25" s="31">
        <f>TO_EHG!C25+TO_CO!C25+TO_BF!C25+TO_GW!C25+TO_RPI!C25+TO_PF!C25+TO_BKBPB!C25+TO_CL!C25+TO_BNG!C25+TO_LBB!C25+TO_CPP!C25+TO_GTL!C25+TO_NSP!C25</f>
        <v>0</v>
      </c>
      <c r="D25" s="31">
        <f>TO_EHG!D25+TO_CO!D25+TO_BF!D25+TO_GW!D25+TO_RPI!D25+TO_PF!D25+TO_BKBPB!D25+TO_CL!D25+TO_BNG!D25+TO_LBB!D25+TO_CPP!D25+TO_GTL!D25+TO_NSP!D25</f>
        <v>0</v>
      </c>
      <c r="E25" s="31">
        <f>TO_EHG!E25+TO_CO!E25+TO_BF!E25+TO_GW!E25+TO_RPI!E25+TO_PF!E25+TO_BKBPB!E25+TO_CL!E25+TO_BNG!E25+TO_LBB!E25+TO_CPP!E25+TO_GTL!E25+TO_NSP!E25</f>
        <v>0</v>
      </c>
      <c r="F25" s="31">
        <f>TO_EHG!F25+TO_CO!F25+TO_BF!F25+TO_GW!F25+TO_RPI!F25+TO_PF!F25+TO_BKBPB!F25+TO_CL!F25+TO_BNG!F25+TO_LBB!F25+TO_CPP!F25+TO_GTL!F25+TO_NSP!F25</f>
        <v>0</v>
      </c>
      <c r="G25" s="31">
        <f>TO_EHG!G25+TO_CO!G25+TO_BF!G25+TO_GW!G25+TO_RPI!G25+TO_PF!G25+TO_BKBPB!G25+TO_CL!G25+TO_BNG!G25+TO_LBB!G25+TO_CPP!G25+TO_GTL!G25+TO_NSP!G25</f>
        <v>0</v>
      </c>
      <c r="H25" s="31">
        <f>TO_EHG!H25+TO_CO!H25+TO_BF!H25+TO_GW!H25+TO_RPI!H25+TO_PF!H25+TO_BKBPB!H25+TO_CL!H25+TO_BNG!H25+TO_LBB!H25+TO_CPP!H25+TO_GTL!H25+TO_NSP!H25</f>
        <v>0</v>
      </c>
      <c r="I25" s="31">
        <f>TO_EHG!I25+TO_CO!I25+TO_BF!I25+TO_GW!I25+TO_RPI!I25+TO_PF!I25+TO_BKBPB!I25+TO_CL!I25+TO_BNG!I25+TO_LBB!I25+TO_CPP!I25+TO_GTL!I25+TO_NSP!I25</f>
        <v>0</v>
      </c>
      <c r="J25" s="31">
        <f>TO_EHG!J25+TO_CO!J25+TO_BF!J25+TO_GW!J25+TO_RPI!J25+TO_PF!J25+TO_BKBPB!J25+TO_CL!J25+TO_BNG!J25+TO_LBB!J25+TO_CPP!J25+TO_GTL!J25+TO_NSP!J25</f>
        <v>0</v>
      </c>
      <c r="K25" s="31">
        <f>TO_EHG!K25+TO_CO!K25+TO_BF!K25+TO_GW!K25+TO_RPI!K25+TO_PF!K25+TO_BKBPB!K25+TO_CL!K25+TO_BNG!K25+TO_LBB!K25+TO_CPP!K25+TO_GTL!K25+TO_NSP!K25</f>
        <v>0</v>
      </c>
      <c r="L25" s="31">
        <f>TO_EHG!L25+TO_CO!L25+TO_BF!L25+TO_GW!L25+TO_RPI!L25+TO_PF!L25+TO_BKBPB!L25+TO_CL!L25+TO_BNG!L25+TO_LBB!L25+TO_CPP!L25+TO_GTL!L25+TO_NSP!L25</f>
        <v>0</v>
      </c>
      <c r="M25" s="31">
        <f>TO_EHG!M25+TO_CO!M25+TO_BF!M25+TO_GW!M25+TO_RPI!M25+TO_PF!M25+TO_BKBPB!M25+TO_CL!M25+TO_BNG!M25+TO_LBB!M25+TO_CPP!M25+TO_GTL!M25+TO_NSP!M25</f>
        <v>0</v>
      </c>
      <c r="N25" s="31">
        <f>TO_EHG!N25+TO_CO!N25+TO_BF!N25+TO_GW!N25+TO_RPI!N25+TO_PF!N25+TO_BKBPB!N25+TO_CL!N25+TO_BNG!N25+TO_LBB!N25+TO_CPP!N25+TO_GTL!N25+TO_NSP!N25</f>
        <v>0</v>
      </c>
      <c r="O25" s="31">
        <f>TO_EHG!O25+TO_CO!O25+TO_BF!O25+TO_GW!O25+TO_RPI!O25+TO_PF!O25+TO_BKBPB!O25+TO_CL!O25+TO_BNG!O25+TO_LBB!O25+TO_CPP!O25+TO_GTL!O25+TO_NSP!O25</f>
        <v>0</v>
      </c>
      <c r="P25" s="31">
        <f>TO_EHG!P25+TO_CO!P25+TO_BF!P25+TO_GW!P25+TO_RPI!P25+TO_PF!P25+TO_BKBPB!P25+TO_CL!P25+TO_BNG!P25+TO_LBB!P25+TO_CPP!P25+TO_GTL!P25+TO_NSP!P25</f>
        <v>0</v>
      </c>
      <c r="Q25" s="31">
        <f>TO_EHG!Q25+TO_CO!Q25+TO_BF!Q25+TO_GW!Q25+TO_RPI!Q25+TO_PF!Q25+TO_BKBPB!Q25+TO_CL!Q25+TO_BNG!Q25+TO_LBB!Q25+TO_CPP!Q25+TO_GTL!Q25+TO_NSP!Q25</f>
        <v>0</v>
      </c>
      <c r="R25" s="31">
        <f>TO_EHG!R25+TO_CO!R25+TO_BF!R25+TO_GW!R25+TO_RPI!R25+TO_PF!R25+TO_BKBPB!R25+TO_CL!R25+TO_BNG!R25+TO_LBB!R25+TO_CPP!R25+TO_GTL!R25+TO_NSP!R25</f>
        <v>0</v>
      </c>
      <c r="S25" s="31">
        <f>TO_EHG!S25+TO_CO!S25+TO_BF!S25+TO_GW!S25+TO_RPI!S25+TO_PF!S25+TO_BKBPB!S25+TO_CL!S25+TO_BNG!S25+TO_LBB!S25+TO_CPP!S25+TO_GTL!S25+TO_NSP!S25</f>
        <v>0</v>
      </c>
      <c r="T25" s="31">
        <f>TO_EHG!T25+TO_CO!T25+TO_BF!T25+TO_GW!T25+TO_RPI!T25+TO_PF!T25+TO_BKBPB!T25+TO_CL!T25+TO_BNG!T25+TO_LBB!T25+TO_CPP!T25+TO_GTL!T25+TO_NSP!T25</f>
        <v>0</v>
      </c>
      <c r="U25" s="31">
        <f>TO_EHG!U25+TO_CO!U25+TO_BF!U25+TO_GW!U25+TO_RPI!U25+TO_PF!U25+TO_BKBPB!U25+TO_CL!U25+TO_BNG!U25+TO_LBB!U25+TO_CPP!U25+TO_GTL!U25+TO_NSP!U25</f>
        <v>0</v>
      </c>
      <c r="V25" s="31">
        <f>TO_EHG!V25+TO_CO!V25+TO_BF!V25+TO_GW!V25+TO_RPI!V25+TO_PF!V25+TO_BKBPB!V25+TO_CL!V25+TO_BNG!V25+TO_LBB!V25+TO_CPP!V25+TO_GTL!V25+TO_NSP!V25</f>
        <v>0</v>
      </c>
      <c r="W25" s="31">
        <f>TO_EHG!W25+TO_CO!W25+TO_BF!W25+TO_GW!W25+TO_RPI!W25+TO_PF!W25+TO_BKBPB!W25+TO_CL!W25+TO_BNG!W25+TO_LBB!W25+TO_CPP!W25+TO_GTL!W25+TO_NSP!W25</f>
        <v>0</v>
      </c>
      <c r="X25" s="31">
        <f>TO_EHG!X25+TO_CO!X25+TO_BF!X25+TO_GW!X25+TO_RPI!X25+TO_PF!X25+TO_BKBPB!X25+TO_CL!X25+TO_BNG!X25+TO_LBB!X25+TO_CPP!X25+TO_GTL!X25+TO_NSP!X25</f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:W26" si="14">SUM(C27,C33)</f>
        <v>694853.56801375758</v>
      </c>
      <c r="D26" s="31">
        <f t="shared" si="14"/>
        <v>695390.26079105749</v>
      </c>
      <c r="E26" s="31">
        <f t="shared" si="14"/>
        <v>697135.95141874428</v>
      </c>
      <c r="F26" s="31">
        <f t="shared" si="14"/>
        <v>703848.76466036134</v>
      </c>
      <c r="G26" s="31">
        <f t="shared" si="14"/>
        <v>716298.03043852106</v>
      </c>
      <c r="H26" s="31">
        <f t="shared" si="14"/>
        <v>718350.37592433346</v>
      </c>
      <c r="I26" s="31">
        <f t="shared" si="14"/>
        <v>722114.91263972479</v>
      </c>
      <c r="J26" s="31">
        <f t="shared" si="14"/>
        <v>716203.90137575229</v>
      </c>
      <c r="K26" s="31">
        <f t="shared" si="14"/>
        <v>710255.05838349077</v>
      </c>
      <c r="L26" s="31">
        <f t="shared" si="14"/>
        <v>673285.7006878762</v>
      </c>
      <c r="M26" s="31">
        <f t="shared" si="14"/>
        <v>676628.16999140149</v>
      </c>
      <c r="N26" s="31">
        <f t="shared" si="14"/>
        <v>660214.16225279449</v>
      </c>
      <c r="O26" s="31">
        <f t="shared" si="14"/>
        <v>662275.83095442818</v>
      </c>
      <c r="P26" s="31">
        <f t="shared" si="14"/>
        <v>639370.89441100589</v>
      </c>
      <c r="Q26" s="31">
        <f t="shared" si="14"/>
        <v>649126.66818572674</v>
      </c>
      <c r="R26" s="31">
        <f t="shared" si="14"/>
        <v>677492.28658641444</v>
      </c>
      <c r="S26" s="31">
        <f t="shared" si="14"/>
        <v>678033.52502149623</v>
      </c>
      <c r="T26" s="31">
        <f t="shared" si="14"/>
        <v>694376.40060189157</v>
      </c>
      <c r="U26" s="31">
        <f t="shared" si="14"/>
        <v>689834.43671539112</v>
      </c>
      <c r="V26" s="31">
        <f t="shared" si="14"/>
        <v>688692.24995700771</v>
      </c>
      <c r="W26" s="31">
        <f t="shared" si="14"/>
        <v>611438.57360275136</v>
      </c>
      <c r="X26" s="31">
        <f t="shared" ref="X26" si="15">SUM(X27,X33)</f>
        <v>637029.26560619078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:W27" si="16">SUM(C28:C32)</f>
        <v>41741.801633705931</v>
      </c>
      <c r="D27" s="42">
        <f t="shared" si="16"/>
        <v>40090.490541702493</v>
      </c>
      <c r="E27" s="42">
        <f t="shared" si="16"/>
        <v>47355.351676698199</v>
      </c>
      <c r="F27" s="42">
        <f t="shared" si="16"/>
        <v>41603.748581255371</v>
      </c>
      <c r="G27" s="42">
        <f t="shared" si="16"/>
        <v>41456.377128116939</v>
      </c>
      <c r="H27" s="42">
        <f t="shared" si="16"/>
        <v>39821.688048151329</v>
      </c>
      <c r="I27" s="42">
        <f t="shared" si="16"/>
        <v>43364.83447979363</v>
      </c>
      <c r="J27" s="42">
        <f t="shared" si="16"/>
        <v>44541.228374892518</v>
      </c>
      <c r="K27" s="42">
        <f t="shared" si="16"/>
        <v>42297.259587274282</v>
      </c>
      <c r="L27" s="42">
        <f t="shared" si="16"/>
        <v>45087.969819432503</v>
      </c>
      <c r="M27" s="42">
        <f t="shared" si="16"/>
        <v>47572.335425623387</v>
      </c>
      <c r="N27" s="42">
        <f t="shared" si="16"/>
        <v>47136.000687876178</v>
      </c>
      <c r="O27" s="42">
        <f t="shared" si="16"/>
        <v>45274.310232158205</v>
      </c>
      <c r="P27" s="42">
        <f t="shared" si="16"/>
        <v>44468.362338779014</v>
      </c>
      <c r="Q27" s="42">
        <f t="shared" si="16"/>
        <v>47100.907394668968</v>
      </c>
      <c r="R27" s="42">
        <f t="shared" si="16"/>
        <v>44478.336113499565</v>
      </c>
      <c r="S27" s="42">
        <f t="shared" si="16"/>
        <v>45974.828718830599</v>
      </c>
      <c r="T27" s="42">
        <f t="shared" si="16"/>
        <v>47223.704557179706</v>
      </c>
      <c r="U27" s="42">
        <f t="shared" si="16"/>
        <v>47598.409630266549</v>
      </c>
      <c r="V27" s="42">
        <f t="shared" si="16"/>
        <v>51140.978245915736</v>
      </c>
      <c r="W27" s="42">
        <f t="shared" si="16"/>
        <v>48150.661478933784</v>
      </c>
      <c r="X27" s="42">
        <f t="shared" ref="X27" si="17">SUM(X28:X32)</f>
        <v>53994.420120378316</v>
      </c>
    </row>
    <row r="28" spans="1:24" ht="11.25" customHeight="1" x14ac:dyDescent="0.2">
      <c r="A28" s="39" t="s">
        <v>45</v>
      </c>
      <c r="B28" s="23" t="s">
        <v>46</v>
      </c>
      <c r="C28" s="30">
        <f>TO_EHG!C28+TO_CO!C28+TO_BF!C28+TO_GW!C28+TO_RPI!C28+TO_PF!C28+TO_BKBPB!C28+TO_CL!C28+TO_BNG!C28+TO_LBB!C28+TO_CPP!C28+TO_GTL!C28+TO_NSP!C28</f>
        <v>238.83361994840925</v>
      </c>
      <c r="D28" s="30">
        <f>TO_EHG!D28+TO_CO!D28+TO_BF!D28+TO_GW!D28+TO_RPI!D28+TO_PF!D28+TO_BKBPB!D28+TO_CL!D28+TO_BNG!D28+TO_LBB!D28+TO_CPP!D28+TO_GTL!D28+TO_NSP!D28</f>
        <v>132.43963886500427</v>
      </c>
      <c r="E28" s="30">
        <f>TO_EHG!E28+TO_CO!E28+TO_BF!E28+TO_GW!E28+TO_RPI!E28+TO_PF!E28+TO_BKBPB!E28+TO_CL!E28+TO_BNG!E28+TO_LBB!E28+TO_CPP!E28+TO_GTL!E28+TO_NSP!E28</f>
        <v>93.308684436801357</v>
      </c>
      <c r="F28" s="30">
        <f>TO_EHG!F28+TO_CO!F28+TO_BF!F28+TO_GW!F28+TO_RPI!F28+TO_PF!F28+TO_BKBPB!F28+TO_CL!F28+TO_BNG!F28+TO_LBB!F28+TO_CPP!F28+TO_GTL!F28+TO_NSP!F28</f>
        <v>131.5358555460017</v>
      </c>
      <c r="G28" s="30">
        <f>TO_EHG!G28+TO_CO!G28+TO_BF!G28+TO_GW!G28+TO_RPI!G28+TO_PF!G28+TO_BKBPB!G28+TO_CL!G28+TO_BNG!G28+TO_LBB!G28+TO_CPP!G28+TO_GTL!G28+TO_NSP!G28</f>
        <v>220.27669819432498</v>
      </c>
      <c r="H28" s="30">
        <f>TO_EHG!H28+TO_CO!H28+TO_BF!H28+TO_GW!H28+TO_RPI!H28+TO_PF!H28+TO_BKBPB!H28+TO_CL!H28+TO_BNG!H28+TO_LBB!H28+TO_CPP!H28+TO_GTL!H28+TO_NSP!H28</f>
        <v>123.51203783319005</v>
      </c>
      <c r="I28" s="30">
        <f>TO_EHG!I28+TO_CO!I28+TO_BF!I28+TO_GW!I28+TO_RPI!I28+TO_PF!I28+TO_BKBPB!I28+TO_CL!I28+TO_BNG!I28+TO_LBB!I28+TO_CPP!I28+TO_GTL!I28+TO_NSP!I28</f>
        <v>98.24772141014617</v>
      </c>
      <c r="J28" s="30">
        <f>TO_EHG!J28+TO_CO!J28+TO_BF!J28+TO_GW!J28+TO_RPI!J28+TO_PF!J28+TO_BKBPB!J28+TO_CL!J28+TO_BNG!J28+TO_LBB!J28+TO_CPP!J28+TO_GTL!J28+TO_NSP!J28</f>
        <v>19.07764402407566</v>
      </c>
      <c r="K28" s="30">
        <f>TO_EHG!K28+TO_CO!K28+TO_BF!K28+TO_GW!K28+TO_RPI!K28+TO_PF!K28+TO_BKBPB!K28+TO_CL!K28+TO_BNG!K28+TO_LBB!K28+TO_CPP!K28+TO_GTL!K28+TO_NSP!K28</f>
        <v>24.987790197764397</v>
      </c>
      <c r="L28" s="30">
        <f>TO_EHG!L28+TO_CO!L28+TO_BF!L28+TO_GW!L28+TO_RPI!L28+TO_PF!L28+TO_BKBPB!L28+TO_CL!L28+TO_BNG!L28+TO_LBB!L28+TO_CPP!L28+TO_GTL!L28+TO_NSP!L28</f>
        <v>15.092433361994836</v>
      </c>
      <c r="M28" s="30">
        <f>TO_EHG!M28+TO_CO!M28+TO_BF!M28+TO_GW!M28+TO_RPI!M28+TO_PF!M28+TO_BKBPB!M28+TO_CL!M28+TO_BNG!M28+TO_LBB!M28+TO_CPP!M28+TO_GTL!M28+TO_NSP!M28</f>
        <v>18.061049011177982</v>
      </c>
      <c r="N28" s="30">
        <f>TO_EHG!N28+TO_CO!N28+TO_BF!N28+TO_GW!N28+TO_RPI!N28+TO_PF!N28+TO_BKBPB!N28+TO_CL!N28+TO_BNG!N28+TO_LBB!N28+TO_CPP!N28+TO_GTL!N28+TO_NSP!N28</f>
        <v>13.113327601031809</v>
      </c>
      <c r="O28" s="30">
        <f>TO_EHG!O28+TO_CO!O28+TO_BF!O28+TO_GW!O28+TO_RPI!O28+TO_PF!O28+TO_BKBPB!O28+TO_CL!O28+TO_BNG!O28+TO_LBB!O28+TO_CPP!O28+TO_GTL!O28+TO_NSP!O28</f>
        <v>13.111092003439376</v>
      </c>
      <c r="P28" s="30">
        <f>TO_EHG!P28+TO_CO!P28+TO_BF!P28+TO_GW!P28+TO_RPI!P28+TO_PF!P28+TO_BKBPB!P28+TO_CL!P28+TO_BNG!P28+TO_LBB!P28+TO_CPP!P28+TO_GTL!P28+TO_NSP!P28</f>
        <v>24.039122957867576</v>
      </c>
      <c r="Q28" s="30">
        <f>TO_EHG!Q28+TO_CO!Q28+TO_BF!Q28+TO_GW!Q28+TO_RPI!Q28+TO_PF!Q28+TO_BKBPB!Q28+TO_CL!Q28+TO_BNG!Q28+TO_LBB!Q28+TO_CPP!Q28+TO_GTL!Q28+TO_NSP!Q28</f>
        <v>7.0722269991401543</v>
      </c>
      <c r="R28" s="30">
        <f>TO_EHG!R28+TO_CO!R28+TO_BF!R28+TO_GW!R28+TO_RPI!R28+TO_PF!R28+TO_BKBPB!R28+TO_CL!R28+TO_BNG!R28+TO_LBB!R28+TO_CPP!R28+TO_GTL!R28+TO_NSP!R28</f>
        <v>237.94041272570942</v>
      </c>
      <c r="S28" s="30">
        <f>TO_EHG!S28+TO_CO!S28+TO_BF!S28+TO_GW!S28+TO_RPI!S28+TO_PF!S28+TO_BKBPB!S28+TO_CL!S28+TO_BNG!S28+TO_LBB!S28+TO_CPP!S28+TO_GTL!S28+TO_NSP!S28</f>
        <v>488.41977644024081</v>
      </c>
      <c r="T28" s="30">
        <f>TO_EHG!T28+TO_CO!T28+TO_BF!T28+TO_GW!T28+TO_RPI!T28+TO_PF!T28+TO_BKBPB!T28+TO_CL!T28+TO_BNG!T28+TO_LBB!T28+TO_CPP!T28+TO_GTL!T28+TO_NSP!T28</f>
        <v>778.44376612209794</v>
      </c>
      <c r="U28" s="30">
        <f>TO_EHG!U28+TO_CO!U28+TO_BF!U28+TO_GW!U28+TO_RPI!U28+TO_PF!U28+TO_BKBPB!U28+TO_CL!U28+TO_BNG!U28+TO_LBB!U28+TO_CPP!U28+TO_GTL!U28+TO_NSP!U28</f>
        <v>909.53387790197746</v>
      </c>
      <c r="V28" s="30">
        <f>TO_EHG!V28+TO_CO!V28+TO_BF!V28+TO_GW!V28+TO_RPI!V28+TO_PF!V28+TO_BKBPB!V28+TO_CL!V28+TO_BNG!V28+TO_LBB!V28+TO_CPP!V28+TO_GTL!V28+TO_NSP!V28</f>
        <v>899.25150472914868</v>
      </c>
      <c r="W28" s="30">
        <f>TO_EHG!W28+TO_CO!W28+TO_BF!W28+TO_GW!W28+TO_RPI!W28+TO_PF!W28+TO_BKBPB!W28+TO_CL!W28+TO_BNG!W28+TO_LBB!W28+TO_CPP!W28+TO_GTL!W28+TO_NSP!W28</f>
        <v>1341.264316423044</v>
      </c>
      <c r="X28" s="30">
        <f>TO_EHG!X28+TO_CO!X28+TO_BF!X28+TO_GW!X28+TO_RPI!X28+TO_PF!X28+TO_BKBPB!X28+TO_CL!X28+TO_BNG!X28+TO_LBB!X28+TO_CPP!X28+TO_GTL!X28+TO_NSP!X28</f>
        <v>2072.9441960447111</v>
      </c>
    </row>
    <row r="29" spans="1:24" ht="11.25" customHeight="1" x14ac:dyDescent="0.2">
      <c r="A29" s="39" t="s">
        <v>47</v>
      </c>
      <c r="B29" s="23" t="s">
        <v>48</v>
      </c>
      <c r="C29" s="30">
        <f>TO_EHG!C29+TO_CO!C29+TO_BF!C29+TO_GW!C29+TO_RPI!C29+TO_PF!C29+TO_BKBPB!C29+TO_CL!C29+TO_BNG!C29+TO_LBB!C29+TO_CPP!C29+TO_GTL!C29+TO_NSP!C29</f>
        <v>5003.0718830610485</v>
      </c>
      <c r="D29" s="30">
        <f>TO_EHG!D29+TO_CO!D29+TO_BF!D29+TO_GW!D29+TO_RPI!D29+TO_PF!D29+TO_BKBPB!D29+TO_CL!D29+TO_BNG!D29+TO_LBB!D29+TO_CPP!D29+TO_GTL!D29+TO_NSP!D29</f>
        <v>5005.6311263972484</v>
      </c>
      <c r="E29" s="30">
        <f>TO_EHG!E29+TO_CO!E29+TO_BF!E29+TO_GW!E29+TO_RPI!E29+TO_PF!E29+TO_BKBPB!E29+TO_CL!E29+TO_BNG!E29+TO_LBB!E29+TO_CPP!E29+TO_GTL!E29+TO_NSP!E29</f>
        <v>6282.4865004299236</v>
      </c>
      <c r="F29" s="30">
        <f>TO_EHG!F29+TO_CO!F29+TO_BF!F29+TO_GW!F29+TO_RPI!F29+TO_PF!F29+TO_BKBPB!F29+TO_CL!F29+TO_BNG!F29+TO_LBB!F29+TO_CPP!F29+TO_GTL!F29+TO_NSP!F29</f>
        <v>5574.0503009458298</v>
      </c>
      <c r="G29" s="30">
        <f>TO_EHG!G29+TO_CO!G29+TO_BF!G29+TO_GW!G29+TO_RPI!G29+TO_PF!G29+TO_BKBPB!G29+TO_CL!G29+TO_BNG!G29+TO_LBB!G29+TO_CPP!G29+TO_GTL!G29+TO_NSP!G29</f>
        <v>5550.3159071367163</v>
      </c>
      <c r="H29" s="30">
        <f>TO_EHG!H29+TO_CO!H29+TO_BF!H29+TO_GW!H29+TO_RPI!H29+TO_PF!H29+TO_BKBPB!H29+TO_CL!H29+TO_BNG!H29+TO_LBB!H29+TO_CPP!H29+TO_GTL!H29+TO_NSP!H29</f>
        <v>5764.9109200343937</v>
      </c>
      <c r="I29" s="30">
        <f>TO_EHG!I29+TO_CO!I29+TO_BF!I29+TO_GW!I29+TO_RPI!I29+TO_PF!I29+TO_BKBPB!I29+TO_CL!I29+TO_BNG!I29+TO_LBB!I29+TO_CPP!I29+TO_GTL!I29+TO_NSP!I29</f>
        <v>5938.3304385210649</v>
      </c>
      <c r="J29" s="30">
        <f>TO_EHG!J29+TO_CO!J29+TO_BF!J29+TO_GW!J29+TO_RPI!J29+TO_PF!J29+TO_BKBPB!J29+TO_CL!J29+TO_BNG!J29+TO_LBB!J29+TO_CPP!J29+TO_GTL!J29+TO_NSP!J29</f>
        <v>5084.9059329320717</v>
      </c>
      <c r="K29" s="30">
        <f>TO_EHG!K29+TO_CO!K29+TO_BF!K29+TO_GW!K29+TO_RPI!K29+TO_PF!K29+TO_BKBPB!K29+TO_CL!K29+TO_BNG!K29+TO_LBB!K29+TO_CPP!K29+TO_GTL!K29+TO_NSP!K29</f>
        <v>4942.8717970765256</v>
      </c>
      <c r="L29" s="30">
        <f>TO_EHG!L29+TO_CO!L29+TO_BF!L29+TO_GW!L29+TO_RPI!L29+TO_PF!L29+TO_BKBPB!L29+TO_CL!L29+TO_BNG!L29+TO_LBB!L29+TO_CPP!L29+TO_GTL!L29+TO_NSP!L29</f>
        <v>4759.6530524505579</v>
      </c>
      <c r="M29" s="30">
        <f>TO_EHG!M29+TO_CO!M29+TO_BF!M29+TO_GW!M29+TO_RPI!M29+TO_PF!M29+TO_BKBPB!M29+TO_CL!M29+TO_BNG!M29+TO_LBB!M29+TO_CPP!M29+TO_GTL!M29+TO_NSP!M29</f>
        <v>4705.645227858985</v>
      </c>
      <c r="N29" s="30">
        <f>TO_EHG!N29+TO_CO!N29+TO_BF!N29+TO_GW!N29+TO_RPI!N29+TO_PF!N29+TO_BKBPB!N29+TO_CL!N29+TO_BNG!N29+TO_LBB!N29+TO_CPP!N29+TO_GTL!N29+TO_NSP!N29</f>
        <v>4572.1527085124681</v>
      </c>
      <c r="O29" s="30">
        <f>TO_EHG!O29+TO_CO!O29+TO_BF!O29+TO_GW!O29+TO_RPI!O29+TO_PF!O29+TO_BKBPB!O29+TO_CL!O29+TO_BNG!O29+TO_LBB!O29+TO_CPP!O29+TO_GTL!O29+TO_NSP!O29</f>
        <v>4072.2381771281175</v>
      </c>
      <c r="P29" s="30">
        <f>TO_EHG!P29+TO_CO!P29+TO_BF!P29+TO_GW!P29+TO_RPI!P29+TO_PF!P29+TO_BKBPB!P29+TO_CL!P29+TO_BNG!P29+TO_LBB!P29+TO_CPP!P29+TO_GTL!P29+TO_NSP!P29</f>
        <v>4650.4760103181425</v>
      </c>
      <c r="Q29" s="30">
        <f>TO_EHG!Q29+TO_CO!Q29+TO_BF!Q29+TO_GW!Q29+TO_RPI!Q29+TO_PF!Q29+TO_BKBPB!Q29+TO_CL!Q29+TO_BNG!Q29+TO_LBB!Q29+TO_CPP!Q29+TO_GTL!Q29+TO_NSP!Q29</f>
        <v>5011.6003439380911</v>
      </c>
      <c r="R29" s="30">
        <f>TO_EHG!R29+TO_CO!R29+TO_BF!R29+TO_GW!R29+TO_RPI!R29+TO_PF!R29+TO_BKBPB!R29+TO_CL!R29+TO_BNG!R29+TO_LBB!R29+TO_CPP!R29+TO_GTL!R29+TO_NSP!R29</f>
        <v>4289.0210662080826</v>
      </c>
      <c r="S29" s="30">
        <f>TO_EHG!S29+TO_CO!S29+TO_BF!S29+TO_GW!S29+TO_RPI!S29+TO_PF!S29+TO_BKBPB!S29+TO_CL!S29+TO_BNG!S29+TO_LBB!S29+TO_CPP!S29+TO_GTL!S29+TO_NSP!S29</f>
        <v>4162.9793637145303</v>
      </c>
      <c r="T29" s="30">
        <f>TO_EHG!T29+TO_CO!T29+TO_BF!T29+TO_GW!T29+TO_RPI!T29+TO_PF!T29+TO_BKBPB!T29+TO_CL!T29+TO_BNG!T29+TO_LBB!T29+TO_CPP!T29+TO_GTL!T29+TO_NSP!T29</f>
        <v>3998.2932072226999</v>
      </c>
      <c r="U29" s="30">
        <f>TO_EHG!U29+TO_CO!U29+TO_BF!U29+TO_GW!U29+TO_RPI!U29+TO_PF!U29+TO_BKBPB!U29+TO_CL!U29+TO_BNG!U29+TO_LBB!U29+TO_CPP!U29+TO_GTL!U29+TO_NSP!U29</f>
        <v>3510.7913155631986</v>
      </c>
      <c r="V29" s="30">
        <f>TO_EHG!V29+TO_CO!V29+TO_BF!V29+TO_GW!V29+TO_RPI!V29+TO_PF!V29+TO_BKBPB!V29+TO_CL!V29+TO_BNG!V29+TO_LBB!V29+TO_CPP!V29+TO_GTL!V29+TO_NSP!V29</f>
        <v>3219.2840068787618</v>
      </c>
      <c r="W29" s="30">
        <f>TO_EHG!W29+TO_CO!W29+TO_BF!W29+TO_GW!W29+TO_RPI!W29+TO_PF!W29+TO_BKBPB!W29+TO_CL!W29+TO_BNG!W29+TO_LBB!W29+TO_CPP!W29+TO_GTL!W29+TO_NSP!W29</f>
        <v>2888.3224419604471</v>
      </c>
      <c r="X29" s="30">
        <f>TO_EHG!X29+TO_CO!X29+TO_BF!X29+TO_GW!X29+TO_RPI!X29+TO_PF!X29+TO_BKBPB!X29+TO_CL!X29+TO_BNG!X29+TO_LBB!X29+TO_CPP!X29+TO_GTL!X29+TO_NSP!X29</f>
        <v>3152.6275150472916</v>
      </c>
    </row>
    <row r="30" spans="1:24" ht="11.25" customHeight="1" x14ac:dyDescent="0.2">
      <c r="A30" s="39" t="s">
        <v>49</v>
      </c>
      <c r="B30" s="23" t="s">
        <v>50</v>
      </c>
      <c r="C30" s="30">
        <f>TO_EHG!C30+TO_CO!C30+TO_BF!C30+TO_GW!C30+TO_RPI!C30+TO_PF!C30+TO_BKBPB!C30+TO_CL!C30+TO_BNG!C30+TO_LBB!C30+TO_CPP!C30+TO_GTL!C30+TO_NSP!C30</f>
        <v>35870.673430782452</v>
      </c>
      <c r="D30" s="30">
        <f>TO_EHG!D30+TO_CO!D30+TO_BF!D30+TO_GW!D30+TO_RPI!D30+TO_PF!D30+TO_BKBPB!D30+TO_CL!D30+TO_BNG!D30+TO_LBB!D30+TO_CPP!D30+TO_GTL!D30+TO_NSP!D30</f>
        <v>34141.003955288048</v>
      </c>
      <c r="E30" s="30">
        <f>TO_EHG!E30+TO_CO!E30+TO_BF!E30+TO_GW!E30+TO_RPI!E30+TO_PF!E30+TO_BKBPB!E30+TO_CL!E30+TO_BNG!E30+TO_LBB!E30+TO_CPP!E30+TO_GTL!E30+TO_NSP!E30</f>
        <v>40048.503697334483</v>
      </c>
      <c r="F30" s="30">
        <f>TO_EHG!F30+TO_CO!F30+TO_BF!F30+TO_GW!F30+TO_RPI!F30+TO_PF!F30+TO_BKBPB!F30+TO_CL!F30+TO_BNG!F30+TO_LBB!F30+TO_CPP!F30+TO_GTL!F30+TO_NSP!F30</f>
        <v>34993.829406706791</v>
      </c>
      <c r="G30" s="30">
        <f>TO_EHG!G30+TO_CO!G30+TO_BF!G30+TO_GW!G30+TO_RPI!G30+TO_PF!G30+TO_BKBPB!G30+TO_CL!G30+TO_BNG!G30+TO_LBB!G30+TO_CPP!G30+TO_GTL!G30+TO_NSP!G30</f>
        <v>34759.784006878763</v>
      </c>
      <c r="H30" s="30">
        <f>TO_EHG!H30+TO_CO!H30+TO_BF!H30+TO_GW!H30+TO_RPI!H30+TO_PF!H30+TO_BKBPB!H30+TO_CL!H30+TO_BNG!H30+TO_LBB!H30+TO_CPP!H30+TO_GTL!H30+TO_NSP!H30</f>
        <v>32871.835253654339</v>
      </c>
      <c r="I30" s="30">
        <f>TO_EHG!I30+TO_CO!I30+TO_BF!I30+TO_GW!I30+TO_RPI!I30+TO_PF!I30+TO_BKBPB!I30+TO_CL!I30+TO_BNG!I30+TO_LBB!I30+TO_CPP!I30+TO_GTL!I30+TO_NSP!I30</f>
        <v>36286.424935511604</v>
      </c>
      <c r="J30" s="30">
        <f>TO_EHG!J30+TO_CO!J30+TO_BF!J30+TO_GW!J30+TO_RPI!J30+TO_PF!J30+TO_BKBPB!J30+TO_CL!J30+TO_BNG!J30+TO_LBB!J30+TO_CPP!J30+TO_GTL!J30+TO_NSP!J30</f>
        <v>38156.85279449699</v>
      </c>
      <c r="K30" s="30">
        <f>TO_EHG!K30+TO_CO!K30+TO_BF!K30+TO_GW!K30+TO_RPI!K30+TO_PF!K30+TO_BKBPB!K30+TO_CL!K30+TO_BNG!K30+TO_LBB!K30+TO_CPP!K30+TO_GTL!K30+TO_NSP!K30</f>
        <v>35969.805159071359</v>
      </c>
      <c r="L30" s="30">
        <f>TO_EHG!L30+TO_CO!L30+TO_BF!L30+TO_GW!L30+TO_RPI!L30+TO_PF!L30+TO_BKBPB!L30+TO_CL!L30+TO_BNG!L30+TO_LBB!L30+TO_CPP!L30+TO_GTL!L30+TO_NSP!L30</f>
        <v>38961.711693895093</v>
      </c>
      <c r="M30" s="30">
        <f>TO_EHG!M30+TO_CO!M30+TO_BF!M30+TO_GW!M30+TO_RPI!M30+TO_PF!M30+TO_BKBPB!M30+TO_CL!M30+TO_BNG!M30+TO_LBB!M30+TO_CPP!M30+TO_GTL!M30+TO_NSP!M30</f>
        <v>41282.646087704212</v>
      </c>
      <c r="N30" s="30">
        <f>TO_EHG!N30+TO_CO!N30+TO_BF!N30+TO_GW!N30+TO_RPI!N30+TO_PF!N30+TO_BKBPB!N30+TO_CL!N30+TO_BNG!N30+TO_LBB!N30+TO_CPP!N30+TO_GTL!N30+TO_NSP!N30</f>
        <v>40811.658813413582</v>
      </c>
      <c r="O30" s="30">
        <f>TO_EHG!O30+TO_CO!O30+TO_BF!O30+TO_GW!O30+TO_RPI!O30+TO_PF!O30+TO_BKBPB!O30+TO_CL!O30+TO_BNG!O30+TO_LBB!O30+TO_CPP!O30+TO_GTL!O30+TO_NSP!O30</f>
        <v>39040.444024075659</v>
      </c>
      <c r="P30" s="30">
        <f>TO_EHG!P30+TO_CO!P30+TO_BF!P30+TO_GW!P30+TO_RPI!P30+TO_PF!P30+TO_BKBPB!P30+TO_CL!P30+TO_BNG!P30+TO_LBB!P30+TO_CPP!P30+TO_GTL!P30+TO_NSP!P30</f>
        <v>37285.722184006874</v>
      </c>
      <c r="Q30" s="30">
        <f>TO_EHG!Q30+TO_CO!Q30+TO_BF!Q30+TO_GW!Q30+TO_RPI!Q30+TO_PF!Q30+TO_BKBPB!Q30+TO_CL!Q30+TO_BNG!Q30+TO_LBB!Q30+TO_CPP!Q30+TO_GTL!Q30+TO_NSP!Q30</f>
        <v>39548.503009458298</v>
      </c>
      <c r="R30" s="30">
        <f>TO_EHG!R30+TO_CO!R30+TO_BF!R30+TO_GW!R30+TO_RPI!R30+TO_PF!R30+TO_BKBPB!R30+TO_CL!R30+TO_BNG!R30+TO_LBB!R30+TO_CPP!R30+TO_GTL!R30+TO_NSP!R30</f>
        <v>37071.571023215816</v>
      </c>
      <c r="S30" s="30">
        <f>TO_EHG!S30+TO_CO!S30+TO_BF!S30+TO_GW!S30+TO_RPI!S30+TO_PF!S30+TO_BKBPB!S30+TO_CL!S30+TO_BNG!S30+TO_LBB!S30+TO_CPP!S30+TO_GTL!S30+TO_NSP!S30</f>
        <v>38472.288564058465</v>
      </c>
      <c r="T30" s="30">
        <f>TO_EHG!T30+TO_CO!T30+TO_BF!T30+TO_GW!T30+TO_RPI!T30+TO_PF!T30+TO_BKBPB!T30+TO_CL!T30+TO_BNG!T30+TO_LBB!T30+TO_CPP!T30+TO_GTL!T30+TO_NSP!T30</f>
        <v>39273.434823731732</v>
      </c>
      <c r="U30" s="30">
        <f>TO_EHG!U30+TO_CO!U30+TO_BF!U30+TO_GW!U30+TO_RPI!U30+TO_PF!U30+TO_BKBPB!U30+TO_CL!U30+TO_BNG!U30+TO_LBB!U30+TO_CPP!U30+TO_GTL!U30+TO_NSP!U30</f>
        <v>39900.578589853816</v>
      </c>
      <c r="V30" s="30">
        <f>TO_EHG!V30+TO_CO!V30+TO_BF!V30+TO_GW!V30+TO_RPI!V30+TO_PF!V30+TO_BKBPB!V30+TO_CL!V30+TO_BNG!V30+TO_LBB!V30+TO_CPP!V30+TO_GTL!V30+TO_NSP!V30</f>
        <v>43476.030954428206</v>
      </c>
      <c r="W30" s="30">
        <f>TO_EHG!W30+TO_CO!W30+TO_BF!W30+TO_GW!W30+TO_RPI!W30+TO_PF!W30+TO_BKBPB!W30+TO_CL!W30+TO_BNG!W30+TO_LBB!W30+TO_CPP!W30+TO_GTL!W30+TO_NSP!W30</f>
        <v>40689.108082545135</v>
      </c>
      <c r="X30" s="30">
        <f>TO_EHG!X30+TO_CO!X30+TO_BF!X30+TO_GW!X30+TO_RPI!X30+TO_PF!X30+TO_BKBPB!X30+TO_CL!X30+TO_BNG!X30+TO_LBB!X30+TO_CPP!X30+TO_GTL!X30+TO_NSP!X30</f>
        <v>45758.070937231285</v>
      </c>
    </row>
    <row r="31" spans="1:24" ht="11.25" customHeight="1" x14ac:dyDescent="0.2">
      <c r="A31" s="39" t="s">
        <v>51</v>
      </c>
      <c r="B31" s="23" t="s">
        <v>52</v>
      </c>
      <c r="C31" s="30">
        <f>TO_EHG!C31+TO_CO!C31+TO_BF!C31+TO_GW!C31+TO_RPI!C31+TO_PF!C31+TO_BKBPB!C31+TO_CL!C31+TO_BNG!C31+TO_LBB!C31+TO_CPP!C31+TO_GTL!C31+TO_NSP!C31</f>
        <v>9.9981083404987103</v>
      </c>
      <c r="D31" s="30">
        <f>TO_EHG!D31+TO_CO!D31+TO_BF!D31+TO_GW!D31+TO_RPI!D31+TO_PF!D31+TO_BKBPB!D31+TO_CL!D31+TO_BNG!D31+TO_LBB!D31+TO_CPP!D31+TO_GTL!D31+TO_NSP!D31</f>
        <v>185.47540842648328</v>
      </c>
      <c r="E31" s="30">
        <f>TO_EHG!E31+TO_CO!E31+TO_BF!E31+TO_GW!E31+TO_RPI!E31+TO_PF!E31+TO_BKBPB!E31+TO_CL!E31+TO_BNG!E31+TO_LBB!E31+TO_CPP!E31+TO_GTL!E31+TO_NSP!E31</f>
        <v>189.53662940670677</v>
      </c>
      <c r="F31" s="30">
        <f>TO_EHG!F31+TO_CO!F31+TO_BF!F31+TO_GW!F31+TO_RPI!F31+TO_PF!F31+TO_BKBPB!F31+TO_CL!F31+TO_BNG!F31+TO_LBB!F31+TO_CPP!F31+TO_GTL!F31+TO_NSP!F31</f>
        <v>186.45786758383494</v>
      </c>
      <c r="G31" s="30">
        <f>TO_EHG!G31+TO_CO!G31+TO_BF!G31+TO_GW!G31+TO_RPI!G31+TO_PF!G31+TO_BKBPB!G31+TO_CL!G31+TO_BNG!G31+TO_LBB!G31+TO_CPP!G31+TO_GTL!G31+TO_NSP!G31</f>
        <v>215.05374032674112</v>
      </c>
      <c r="H31" s="30">
        <f>TO_EHG!H31+TO_CO!H31+TO_BF!H31+TO_GW!H31+TO_RPI!H31+TO_PF!H31+TO_BKBPB!H31+TO_CL!H31+TO_BNG!H31+TO_LBB!H31+TO_CPP!H31+TO_GTL!H31+TO_NSP!H31</f>
        <v>311.12373172828893</v>
      </c>
      <c r="I31" s="30">
        <f>TO_EHG!I31+TO_CO!I31+TO_BF!I31+TO_GW!I31+TO_RPI!I31+TO_PF!I31+TO_BKBPB!I31+TO_CL!I31+TO_BNG!I31+TO_LBB!I31+TO_CPP!I31+TO_GTL!I31+TO_NSP!I31</f>
        <v>208.00146173688734</v>
      </c>
      <c r="J31" s="30">
        <f>TO_EHG!J31+TO_CO!J31+TO_BF!J31+TO_GW!J31+TO_RPI!J31+TO_PF!J31+TO_BKBPB!J31+TO_CL!J31+TO_BNG!J31+TO_LBB!J31+TO_CPP!J31+TO_GTL!J31+TO_NSP!J31</f>
        <v>236.60816852966462</v>
      </c>
      <c r="K31" s="30">
        <f>TO_EHG!K31+TO_CO!K31+TO_BF!K31+TO_GW!K31+TO_RPI!K31+TO_PF!K31+TO_BKBPB!K31+TO_CL!K31+TO_BNG!K31+TO_LBB!K31+TO_CPP!K31+TO_GTL!K31+TO_NSP!K31</f>
        <v>228.26663800515908</v>
      </c>
      <c r="L31" s="30">
        <f>TO_EHG!L31+TO_CO!L31+TO_BF!L31+TO_GW!L31+TO_RPI!L31+TO_PF!L31+TO_BKBPB!L31+TO_CL!L31+TO_BNG!L31+TO_LBB!L31+TO_CPP!L31+TO_GTL!L31+TO_NSP!L31</f>
        <v>201.20730868443678</v>
      </c>
      <c r="M31" s="30">
        <f>TO_EHG!M31+TO_CO!M31+TO_BF!M31+TO_GW!M31+TO_RPI!M31+TO_PF!M31+TO_BKBPB!M31+TO_CL!M31+TO_BNG!M31+TO_LBB!M31+TO_CPP!M31+TO_GTL!M31+TO_NSP!M31</f>
        <v>243.26500429922609</v>
      </c>
      <c r="N31" s="30">
        <f>TO_EHG!N31+TO_CO!N31+TO_BF!N31+TO_GW!N31+TO_RPI!N31+TO_PF!N31+TO_BKBPB!N31+TO_CL!N31+TO_BNG!N31+TO_LBB!N31+TO_CPP!N31+TO_GTL!N31+TO_NSP!N31</f>
        <v>375.50791057609626</v>
      </c>
      <c r="O31" s="30">
        <f>TO_EHG!O31+TO_CO!O31+TO_BF!O31+TO_GW!O31+TO_RPI!O31+TO_PF!O31+TO_BKBPB!O31+TO_CL!O31+TO_BNG!O31+TO_LBB!O31+TO_CPP!O31+TO_GTL!O31+TO_NSP!O31</f>
        <v>431.22218400687882</v>
      </c>
      <c r="P31" s="30">
        <f>TO_EHG!P31+TO_CO!P31+TO_BF!P31+TO_GW!P31+TO_RPI!P31+TO_PF!P31+TO_BKBPB!P31+TO_CL!P31+TO_BNG!P31+TO_LBB!P31+TO_CPP!P31+TO_GTL!P31+TO_NSP!P31</f>
        <v>470.98013757523654</v>
      </c>
      <c r="Q31" s="30">
        <f>TO_EHG!Q31+TO_CO!Q31+TO_BF!Q31+TO_GW!Q31+TO_RPI!Q31+TO_PF!Q31+TO_BKBPB!Q31+TO_CL!Q31+TO_BNG!Q31+TO_LBB!Q31+TO_CPP!Q31+TO_GTL!Q31+TO_NSP!Q31</f>
        <v>480.32777300085979</v>
      </c>
      <c r="R31" s="30">
        <f>TO_EHG!R31+TO_CO!R31+TO_BF!R31+TO_GW!R31+TO_RPI!R31+TO_PF!R31+TO_BKBPB!R31+TO_CL!R31+TO_BNG!R31+TO_LBB!R31+TO_CPP!R31+TO_GTL!R31+TO_NSP!R31</f>
        <v>488.98254514187448</v>
      </c>
      <c r="S31" s="30">
        <f>TO_EHG!S31+TO_CO!S31+TO_BF!S31+TO_GW!S31+TO_RPI!S31+TO_PF!S31+TO_BKBPB!S31+TO_CL!S31+TO_BNG!S31+TO_LBB!S31+TO_CPP!S31+TO_GTL!S31+TO_NSP!S31</f>
        <v>482.15348237317278</v>
      </c>
      <c r="T31" s="30">
        <f>TO_EHG!T31+TO_CO!T31+TO_BF!T31+TO_GW!T31+TO_RPI!T31+TO_PF!T31+TO_BKBPB!T31+TO_CL!T31+TO_BNG!T31+TO_LBB!T31+TO_CPP!T31+TO_GTL!T31+TO_NSP!T31</f>
        <v>479.97102321582111</v>
      </c>
      <c r="U31" s="30">
        <f>TO_EHG!U31+TO_CO!U31+TO_BF!U31+TO_GW!U31+TO_RPI!U31+TO_PF!U31+TO_BKBPB!U31+TO_CL!U31+TO_BNG!U31+TO_LBB!U31+TO_CPP!U31+TO_GTL!U31+TO_NSP!U31</f>
        <v>448.52940670679266</v>
      </c>
      <c r="V31" s="30">
        <f>TO_EHG!V31+TO_CO!V31+TO_BF!V31+TO_GW!V31+TO_RPI!V31+TO_PF!V31+TO_BKBPB!V31+TO_CL!V31+TO_BNG!V31+TO_LBB!V31+TO_CPP!V31+TO_GTL!V31+TO_NSP!V31</f>
        <v>435.65279449699051</v>
      </c>
      <c r="W31" s="30">
        <f>TO_EHG!W31+TO_CO!W31+TO_BF!W31+TO_GW!W31+TO_RPI!W31+TO_PF!W31+TO_BKBPB!W31+TO_CL!W31+TO_BNG!W31+TO_LBB!W31+TO_CPP!W31+TO_GTL!W31+TO_NSP!W31</f>
        <v>166.71152192605331</v>
      </c>
      <c r="X31" s="30">
        <f>TO_EHG!X31+TO_CO!X31+TO_BF!X31+TO_GW!X31+TO_RPI!X31+TO_PF!X31+TO_BKBPB!X31+TO_CL!X31+TO_BNG!X31+TO_LBB!X31+TO_CPP!X31+TO_GTL!X31+TO_NSP!X31</f>
        <v>196.33379191745487</v>
      </c>
    </row>
    <row r="32" spans="1:24" ht="11.25" customHeight="1" x14ac:dyDescent="0.2">
      <c r="A32" s="39" t="s">
        <v>53</v>
      </c>
      <c r="B32" s="23" t="s">
        <v>54</v>
      </c>
      <c r="C32" s="30">
        <f>TO_EHG!C32+TO_CO!C32+TO_BF!C32+TO_GW!C32+TO_RPI!C32+TO_PF!C32+TO_BKBPB!C32+TO_CL!C32+TO_BNG!C32+TO_LBB!C32+TO_CPP!C32+TO_GTL!C32+TO_NSP!C32</f>
        <v>619.2245915735167</v>
      </c>
      <c r="D32" s="30">
        <f>TO_EHG!D32+TO_CO!D32+TO_BF!D32+TO_GW!D32+TO_RPI!D32+TO_PF!D32+TO_BKBPB!D32+TO_CL!D32+TO_BNG!D32+TO_LBB!D32+TO_CPP!D32+TO_GTL!D32+TO_NSP!D32</f>
        <v>625.94041272570939</v>
      </c>
      <c r="E32" s="30">
        <f>TO_EHG!E32+TO_CO!E32+TO_BF!E32+TO_GW!E32+TO_RPI!E32+TO_PF!E32+TO_BKBPB!E32+TO_CL!E32+TO_BNG!E32+TO_LBB!E32+TO_CPP!E32+TO_GTL!E32+TO_NSP!E32</f>
        <v>741.51616509028372</v>
      </c>
      <c r="F32" s="30">
        <f>TO_EHG!F32+TO_CO!F32+TO_BF!F32+TO_GW!F32+TO_RPI!F32+TO_PF!F32+TO_BKBPB!F32+TO_CL!F32+TO_BNG!F32+TO_LBB!F32+TO_CPP!F32+TO_GTL!F32+TO_NSP!F32</f>
        <v>717.87515047291481</v>
      </c>
      <c r="G32" s="30">
        <f>TO_EHG!G32+TO_CO!G32+TO_BF!G32+TO_GW!G32+TO_RPI!G32+TO_PF!G32+TO_BKBPB!G32+TO_CL!G32+TO_BNG!G32+TO_LBB!G32+TO_CPP!G32+TO_GTL!G32+TO_NSP!G32</f>
        <v>710.94677558039552</v>
      </c>
      <c r="H32" s="30">
        <f>TO_EHG!H32+TO_CO!H32+TO_BF!H32+TO_GW!H32+TO_RPI!H32+TO_PF!H32+TO_BKBPB!H32+TO_CL!H32+TO_BNG!H32+TO_LBB!H32+TO_CPP!H32+TO_GTL!H32+TO_NSP!H32</f>
        <v>750.30610490111758</v>
      </c>
      <c r="I32" s="30">
        <f>TO_EHG!I32+TO_CO!I32+TO_BF!I32+TO_GW!I32+TO_RPI!I32+TO_PF!I32+TO_BKBPB!I32+TO_CL!I32+TO_BNG!I32+TO_LBB!I32+TO_CPP!I32+TO_GTL!I32+TO_NSP!I32</f>
        <v>833.82992261392951</v>
      </c>
      <c r="J32" s="30">
        <f>TO_EHG!J32+TO_CO!J32+TO_BF!J32+TO_GW!J32+TO_RPI!J32+TO_PF!J32+TO_BKBPB!J32+TO_CL!J32+TO_BNG!J32+TO_LBB!J32+TO_CPP!J32+TO_GTL!J32+TO_NSP!J32</f>
        <v>1043.7838349097162</v>
      </c>
      <c r="K32" s="30">
        <f>TO_EHG!K32+TO_CO!K32+TO_BF!K32+TO_GW!K32+TO_RPI!K32+TO_PF!K32+TO_BKBPB!K32+TO_CL!K32+TO_BNG!K32+TO_LBB!K32+TO_CPP!K32+TO_GTL!K32+TO_NSP!K32</f>
        <v>1131.3282029234738</v>
      </c>
      <c r="L32" s="30">
        <f>TO_EHG!L32+TO_CO!L32+TO_BF!L32+TO_GW!L32+TO_RPI!L32+TO_PF!L32+TO_BKBPB!L32+TO_CL!L32+TO_BNG!L32+TO_LBB!L32+TO_CPP!L32+TO_GTL!L32+TO_NSP!L32</f>
        <v>1150.3053310404125</v>
      </c>
      <c r="M32" s="30">
        <f>TO_EHG!M32+TO_CO!M32+TO_BF!M32+TO_GW!M32+TO_RPI!M32+TO_PF!M32+TO_BKBPB!M32+TO_CL!M32+TO_BNG!M32+TO_LBB!M32+TO_CPP!M32+TO_GTL!M32+TO_NSP!M32</f>
        <v>1322.7180567497849</v>
      </c>
      <c r="N32" s="30">
        <f>TO_EHG!N32+TO_CO!N32+TO_BF!N32+TO_GW!N32+TO_RPI!N32+TO_PF!N32+TO_BKBPB!N32+TO_CL!N32+TO_BNG!N32+TO_LBB!N32+TO_CPP!N32+TO_GTL!N32+TO_NSP!N32</f>
        <v>1363.5679277730005</v>
      </c>
      <c r="O32" s="30">
        <f>TO_EHG!O32+TO_CO!O32+TO_BF!O32+TO_GW!O32+TO_RPI!O32+TO_PF!O32+TO_BKBPB!O32+TO_CL!O32+TO_BNG!O32+TO_LBB!O32+TO_CPP!O32+TO_GTL!O32+TO_NSP!O32</f>
        <v>1717.2947549441101</v>
      </c>
      <c r="P32" s="30">
        <f>TO_EHG!P32+TO_CO!P32+TO_BF!P32+TO_GW!P32+TO_RPI!P32+TO_PF!P32+TO_BKBPB!P32+TO_CL!P32+TO_BNG!P32+TO_LBB!P32+TO_CPP!P32+TO_GTL!P32+TO_NSP!P32</f>
        <v>2037.1448839208942</v>
      </c>
      <c r="Q32" s="30">
        <f>TO_EHG!Q32+TO_CO!Q32+TO_BF!Q32+TO_GW!Q32+TO_RPI!Q32+TO_PF!Q32+TO_BKBPB!Q32+TO_CL!Q32+TO_BNG!Q32+TO_LBB!Q32+TO_CPP!Q32+TO_GTL!Q32+TO_NSP!Q32</f>
        <v>2053.4040412725708</v>
      </c>
      <c r="R32" s="30">
        <f>TO_EHG!R32+TO_CO!R32+TO_BF!R32+TO_GW!R32+TO_RPI!R32+TO_PF!R32+TO_BKBPB!R32+TO_CL!R32+TO_BNG!R32+TO_LBB!R32+TO_CPP!R32+TO_GTL!R32+TO_NSP!R32</f>
        <v>2390.8210662080824</v>
      </c>
      <c r="S32" s="30">
        <f>TO_EHG!S32+TO_CO!S32+TO_BF!S32+TO_GW!S32+TO_RPI!S32+TO_PF!S32+TO_BKBPB!S32+TO_CL!S32+TO_BNG!S32+TO_LBB!S32+TO_CPP!S32+TO_GTL!S32+TO_NSP!S32</f>
        <v>2368.9875322441958</v>
      </c>
      <c r="T32" s="30">
        <f>TO_EHG!T32+TO_CO!T32+TO_BF!T32+TO_GW!T32+TO_RPI!T32+TO_PF!T32+TO_BKBPB!T32+TO_CL!T32+TO_BNG!T32+TO_LBB!T32+TO_CPP!T32+TO_GTL!T32+TO_NSP!T32</f>
        <v>2693.56173688736</v>
      </c>
      <c r="U32" s="30">
        <f>TO_EHG!U32+TO_CO!U32+TO_BF!U32+TO_GW!U32+TO_RPI!U32+TO_PF!U32+TO_BKBPB!U32+TO_CL!U32+TO_BNG!U32+TO_LBB!U32+TO_CPP!U32+TO_GTL!U32+TO_NSP!U32</f>
        <v>2828.9764402407568</v>
      </c>
      <c r="V32" s="30">
        <f>TO_EHG!V32+TO_CO!V32+TO_BF!V32+TO_GW!V32+TO_RPI!V32+TO_PF!V32+TO_BKBPB!V32+TO_CL!V32+TO_BNG!V32+TO_LBB!V32+TO_CPP!V32+TO_GTL!V32+TO_NSP!V32</f>
        <v>3110.7589853826303</v>
      </c>
      <c r="W32" s="30">
        <f>TO_EHG!W32+TO_CO!W32+TO_BF!W32+TO_GW!W32+TO_RPI!W32+TO_PF!W32+TO_BKBPB!W32+TO_CL!W32+TO_BNG!W32+TO_LBB!W32+TO_CPP!W32+TO_GTL!W32+TO_NSP!W32</f>
        <v>3065.2551160791063</v>
      </c>
      <c r="X32" s="30">
        <f>TO_EHG!X32+TO_CO!X32+TO_BF!X32+TO_GW!X32+TO_RPI!X32+TO_PF!X32+TO_BKBPB!X32+TO_CL!X32+TO_BNG!X32+TO_LBB!X32+TO_CPP!X32+TO_GTL!X32+TO_NSP!X32</f>
        <v>2814.4436801375755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:W33" si="18">SUM(C34:C50)</f>
        <v>653111.76638005162</v>
      </c>
      <c r="D33" s="42">
        <f t="shared" si="18"/>
        <v>655299.770249355</v>
      </c>
      <c r="E33" s="42">
        <f t="shared" si="18"/>
        <v>649780.59974204609</v>
      </c>
      <c r="F33" s="42">
        <f t="shared" si="18"/>
        <v>662245.01607910602</v>
      </c>
      <c r="G33" s="42">
        <f t="shared" si="18"/>
        <v>674841.65331040416</v>
      </c>
      <c r="H33" s="42">
        <f t="shared" si="18"/>
        <v>678528.68787618214</v>
      </c>
      <c r="I33" s="42">
        <f t="shared" si="18"/>
        <v>678750.07815993112</v>
      </c>
      <c r="J33" s="42">
        <f t="shared" si="18"/>
        <v>671662.6730008598</v>
      </c>
      <c r="K33" s="42">
        <f t="shared" si="18"/>
        <v>667957.79879621649</v>
      </c>
      <c r="L33" s="42">
        <f t="shared" si="18"/>
        <v>628197.73086844373</v>
      </c>
      <c r="M33" s="42">
        <f t="shared" si="18"/>
        <v>629055.83456577815</v>
      </c>
      <c r="N33" s="42">
        <f t="shared" si="18"/>
        <v>613078.16156491835</v>
      </c>
      <c r="O33" s="42">
        <f t="shared" si="18"/>
        <v>617001.52072227001</v>
      </c>
      <c r="P33" s="42">
        <f t="shared" si="18"/>
        <v>594902.53207222687</v>
      </c>
      <c r="Q33" s="42">
        <f t="shared" si="18"/>
        <v>602025.76079105772</v>
      </c>
      <c r="R33" s="42">
        <f t="shared" si="18"/>
        <v>633013.95047291485</v>
      </c>
      <c r="S33" s="42">
        <f t="shared" si="18"/>
        <v>632058.69630266563</v>
      </c>
      <c r="T33" s="42">
        <f t="shared" si="18"/>
        <v>647152.69604471186</v>
      </c>
      <c r="U33" s="42">
        <f t="shared" si="18"/>
        <v>642236.02708512451</v>
      </c>
      <c r="V33" s="42">
        <f t="shared" si="18"/>
        <v>637551.27171109198</v>
      </c>
      <c r="W33" s="42">
        <f t="shared" si="18"/>
        <v>563287.9121238176</v>
      </c>
      <c r="X33" s="42">
        <f t="shared" ref="X33" si="19">SUM(X34:X50)</f>
        <v>583034.84548581252</v>
      </c>
    </row>
    <row r="34" spans="1:24" ht="11.25" customHeight="1" x14ac:dyDescent="0.2">
      <c r="A34" s="39" t="s">
        <v>55</v>
      </c>
      <c r="B34" s="23" t="s">
        <v>56</v>
      </c>
      <c r="C34" s="30">
        <f>TO_EHG!C34+TO_CO!C34+TO_BF!C34+TO_GW!C34+TO_RPI!C34+TO_PF!C34+TO_BKBPB!C34+TO_CL!C34+TO_BNG!C34+TO_LBB!C34+TO_CPP!C34+TO_GTL!C34+TO_NSP!C34</f>
        <v>25511.941960447119</v>
      </c>
      <c r="D34" s="30">
        <f>TO_EHG!D34+TO_CO!D34+TO_BF!D34+TO_GW!D34+TO_RPI!D34+TO_PF!D34+TO_BKBPB!D34+TO_CL!D34+TO_BNG!D34+TO_LBB!D34+TO_CPP!D34+TO_GTL!D34+TO_NSP!D34</f>
        <v>26144.406706792768</v>
      </c>
      <c r="E34" s="30">
        <f>TO_EHG!E34+TO_CO!E34+TO_BF!E34+TO_GW!E34+TO_RPI!E34+TO_PF!E34+TO_BKBPB!E34+TO_CL!E34+TO_BNG!E34+TO_LBB!E34+TO_CPP!E34+TO_GTL!E34+TO_NSP!E34</f>
        <v>27242.074462596727</v>
      </c>
      <c r="F34" s="30">
        <f>TO_EHG!F34+TO_CO!F34+TO_BF!F34+TO_GW!F34+TO_RPI!F34+TO_PF!F34+TO_BKBPB!F34+TO_CL!F34+TO_BNG!F34+TO_LBB!F34+TO_CPP!F34+TO_GTL!F34+TO_NSP!F34</f>
        <v>28993.047893379189</v>
      </c>
      <c r="G34" s="30">
        <f>TO_EHG!G34+TO_CO!G34+TO_BF!G34+TO_GW!G34+TO_RPI!G34+TO_PF!G34+TO_BKBPB!G34+TO_CL!G34+TO_BNG!G34+TO_LBB!G34+TO_CPP!G34+TO_GTL!G34+TO_NSP!G34</f>
        <v>29890.645227858986</v>
      </c>
      <c r="H34" s="30">
        <f>TO_EHG!H34+TO_CO!H34+TO_BF!H34+TO_GW!H34+TO_RPI!H34+TO_PF!H34+TO_BKBPB!H34+TO_CL!H34+TO_BNG!H34+TO_LBB!H34+TO_CPP!H34+TO_GTL!H34+TO_NSP!H34</f>
        <v>30152.328976784174</v>
      </c>
      <c r="I34" s="30">
        <f>TO_EHG!I34+TO_CO!I34+TO_BF!I34+TO_GW!I34+TO_RPI!I34+TO_PF!I34+TO_BKBPB!I34+TO_CL!I34+TO_BNG!I34+TO_LBB!I34+TO_CPP!I34+TO_GTL!I34+TO_NSP!I34</f>
        <v>30660.804213241616</v>
      </c>
      <c r="J34" s="30">
        <f>TO_EHG!J34+TO_CO!J34+TO_BF!J34+TO_GW!J34+TO_RPI!J34+TO_PF!J34+TO_BKBPB!J34+TO_CL!J34+TO_BNG!J34+TO_LBB!J34+TO_CPP!J34+TO_GTL!J34+TO_NSP!J34</f>
        <v>31744.756921754084</v>
      </c>
      <c r="K34" s="30">
        <f>TO_EHG!K34+TO_CO!K34+TO_BF!K34+TO_GW!K34+TO_RPI!K34+TO_PF!K34+TO_BKBPB!K34+TO_CL!K34+TO_BNG!K34+TO_LBB!K34+TO_CPP!K34+TO_GTL!K34+TO_NSP!K34</f>
        <v>30548.212467755802</v>
      </c>
      <c r="L34" s="30">
        <f>TO_EHG!L34+TO_CO!L34+TO_BF!L34+TO_GW!L34+TO_RPI!L34+TO_PF!L34+TO_BKBPB!L34+TO_CL!L34+TO_BNG!L34+TO_LBB!L34+TO_CPP!L34+TO_GTL!L34+TO_NSP!L34</f>
        <v>28487.760619088564</v>
      </c>
      <c r="M34" s="30">
        <f>TO_EHG!M34+TO_CO!M34+TO_BF!M34+TO_GW!M34+TO_RPI!M34+TO_PF!M34+TO_BKBPB!M34+TO_CL!M34+TO_BNG!M34+TO_LBB!M34+TO_CPP!M34+TO_GTL!M34+TO_NSP!M34</f>
        <v>29117.640584694749</v>
      </c>
      <c r="N34" s="30">
        <f>TO_EHG!N34+TO_CO!N34+TO_BF!N34+TO_GW!N34+TO_RPI!N34+TO_PF!N34+TO_BKBPB!N34+TO_CL!N34+TO_BNG!N34+TO_LBB!N34+TO_CPP!N34+TO_GTL!N34+TO_NSP!N34</f>
        <v>28394.634135855547</v>
      </c>
      <c r="O34" s="30">
        <f>TO_EHG!O34+TO_CO!O34+TO_BF!O34+TO_GW!O34+TO_RPI!O34+TO_PF!O34+TO_BKBPB!O34+TO_CL!O34+TO_BNG!O34+TO_LBB!O34+TO_CPP!O34+TO_GTL!O34+TO_NSP!O34</f>
        <v>28582.807738607047</v>
      </c>
      <c r="P34" s="30">
        <f>TO_EHG!P34+TO_CO!P34+TO_BF!P34+TO_GW!P34+TO_RPI!P34+TO_PF!P34+TO_BKBPB!P34+TO_CL!P34+TO_BNG!P34+TO_LBB!P34+TO_CPP!P34+TO_GTL!P34+TO_NSP!P34</f>
        <v>27009.931040412728</v>
      </c>
      <c r="Q34" s="30">
        <f>TO_EHG!Q34+TO_CO!Q34+TO_BF!Q34+TO_GW!Q34+TO_RPI!Q34+TO_PF!Q34+TO_BKBPB!Q34+TO_CL!Q34+TO_BNG!Q34+TO_LBB!Q34+TO_CPP!Q34+TO_GTL!Q34+TO_NSP!Q34</f>
        <v>27352.59871023216</v>
      </c>
      <c r="R34" s="30">
        <f>TO_EHG!R34+TO_CO!R34+TO_BF!R34+TO_GW!R34+TO_RPI!R34+TO_PF!R34+TO_BKBPB!R34+TO_CL!R34+TO_BNG!R34+TO_LBB!R34+TO_CPP!R34+TO_GTL!R34+TO_NSP!R34</f>
        <v>28410.278589853831</v>
      </c>
      <c r="S34" s="30">
        <f>TO_EHG!S34+TO_CO!S34+TO_BF!S34+TO_GW!S34+TO_RPI!S34+TO_PF!S34+TO_BKBPB!S34+TO_CL!S34+TO_BNG!S34+TO_LBB!S34+TO_CPP!S34+TO_GTL!S34+TO_NSP!S34</f>
        <v>29656.120722269989</v>
      </c>
      <c r="T34" s="30">
        <f>TO_EHG!T34+TO_CO!T34+TO_BF!T34+TO_GW!T34+TO_RPI!T34+TO_PF!T34+TO_BKBPB!T34+TO_CL!T34+TO_BNG!T34+TO_LBB!T34+TO_CPP!T34+TO_GTL!T34+TO_NSP!T34</f>
        <v>28456.47738607051</v>
      </c>
      <c r="U34" s="30">
        <f>TO_EHG!U34+TO_CO!U34+TO_BF!U34+TO_GW!U34+TO_RPI!U34+TO_PF!U34+TO_BKBPB!U34+TO_CL!U34+TO_BNG!U34+TO_LBB!U34+TO_CPP!U34+TO_GTL!U34+TO_NSP!U34</f>
        <v>29365.111521926054</v>
      </c>
      <c r="V34" s="30">
        <f>TO_EHG!V34+TO_CO!V34+TO_BF!V34+TO_GW!V34+TO_RPI!V34+TO_PF!V34+TO_BKBPB!V34+TO_CL!V34+TO_BNG!V34+TO_LBB!V34+TO_CPP!V34+TO_GTL!V34+TO_NSP!V34</f>
        <v>28372.53293207223</v>
      </c>
      <c r="W34" s="30">
        <f>TO_EHG!W34+TO_CO!W34+TO_BF!W34+TO_GW!W34+TO_RPI!W34+TO_PF!W34+TO_BKBPB!W34+TO_CL!W34+TO_BNG!W34+TO_LBB!W34+TO_CPP!W34+TO_GTL!W34+TO_NSP!W34</f>
        <v>26411.741788478073</v>
      </c>
      <c r="X34" s="30">
        <f>TO_EHG!X34+TO_CO!X34+TO_BF!X34+TO_GW!X34+TO_RPI!X34+TO_PF!X34+TO_BKBPB!X34+TO_CL!X34+TO_BNG!X34+TO_LBB!X34+TO_CPP!X34+TO_GTL!X34+TO_NSP!X34</f>
        <v>26981.639810834051</v>
      </c>
    </row>
    <row r="35" spans="1:24" ht="11.25" customHeight="1" x14ac:dyDescent="0.2">
      <c r="A35" s="39" t="s">
        <v>57</v>
      </c>
      <c r="B35" s="23" t="s">
        <v>58</v>
      </c>
      <c r="C35" s="30">
        <f>TO_EHG!C35+TO_CO!C35+TO_BF!C35+TO_GW!C35+TO_RPI!C35+TO_PF!C35+TO_BKBPB!C35+TO_CL!C35+TO_BNG!C35+TO_LBB!C35+TO_CPP!C35+TO_GTL!C35+TO_NSP!C35</f>
        <v>169.47059329320723</v>
      </c>
      <c r="D35" s="30">
        <f>TO_EHG!D35+TO_CO!D35+TO_BF!D35+TO_GW!D35+TO_RPI!D35+TO_PF!D35+TO_BKBPB!D35+TO_CL!D35+TO_BNG!D35+TO_LBB!D35+TO_CPP!D35+TO_GTL!D35+TO_NSP!D35</f>
        <v>181.287532244196</v>
      </c>
      <c r="E35" s="30">
        <f>TO_EHG!E35+TO_CO!E35+TO_BF!E35+TO_GW!E35+TO_RPI!E35+TO_PF!E35+TO_BKBPB!E35+TO_CL!E35+TO_BNG!E35+TO_LBB!E35+TO_CPP!E35+TO_GTL!E35+TO_NSP!E35</f>
        <v>179.1883061049011</v>
      </c>
      <c r="F35" s="30">
        <f>TO_EHG!F35+TO_CO!F35+TO_BF!F35+TO_GW!F35+TO_RPI!F35+TO_PF!F35+TO_BKBPB!F35+TO_CL!F35+TO_BNG!F35+TO_LBB!F35+TO_CPP!F35+TO_GTL!F35+TO_NSP!F35</f>
        <v>174.75614789337919</v>
      </c>
      <c r="G35" s="30">
        <f>TO_EHG!G35+TO_CO!G35+TO_BF!G35+TO_GW!G35+TO_RPI!G35+TO_PF!G35+TO_BKBPB!G35+TO_CL!G35+TO_BNG!G35+TO_LBB!G35+TO_CPP!G35+TO_GTL!G35+TO_NSP!G35</f>
        <v>184.92596732588132</v>
      </c>
      <c r="H35" s="30">
        <f>TO_EHG!H35+TO_CO!H35+TO_BF!H35+TO_GW!H35+TO_RPI!H35+TO_PF!H35+TO_BKBPB!H35+TO_CL!H35+TO_BNG!H35+TO_LBB!H35+TO_CPP!H35+TO_GTL!H35+TO_NSP!H35</f>
        <v>151.39097162510745</v>
      </c>
      <c r="I35" s="30">
        <f>TO_EHG!I35+TO_CO!I35+TO_BF!I35+TO_GW!I35+TO_RPI!I35+TO_PF!I35+TO_BKBPB!I35+TO_CL!I35+TO_BNG!I35+TO_LBB!I35+TO_CPP!I35+TO_GTL!I35+TO_NSP!I35</f>
        <v>91.8151332760103</v>
      </c>
      <c r="J35" s="30">
        <f>TO_EHG!J35+TO_CO!J35+TO_BF!J35+TO_GW!J35+TO_RPI!J35+TO_PF!J35+TO_BKBPB!J35+TO_CL!J35+TO_BNG!J35+TO_LBB!J35+TO_CPP!J35+TO_GTL!J35+TO_NSP!J35</f>
        <v>88.970335339638865</v>
      </c>
      <c r="K35" s="30">
        <f>TO_EHG!K35+TO_CO!K35+TO_BF!K35+TO_GW!K35+TO_RPI!K35+TO_PF!K35+TO_BKBPB!K35+TO_CL!K35+TO_BNG!K35+TO_LBB!K35+TO_CPP!K35+TO_GTL!K35+TO_NSP!K35</f>
        <v>101.51539122957868</v>
      </c>
      <c r="L35" s="30">
        <f>TO_EHG!L35+TO_CO!L35+TO_BF!L35+TO_GW!L35+TO_RPI!L35+TO_PF!L35+TO_BKBPB!L35+TO_CL!L35+TO_BNG!L35+TO_LBB!L35+TO_CPP!L35+TO_GTL!L35+TO_NSP!L35</f>
        <v>89.141874462596718</v>
      </c>
      <c r="M35" s="30">
        <f>TO_EHG!M35+TO_CO!M35+TO_BF!M35+TO_GW!M35+TO_RPI!M35+TO_PF!M35+TO_BKBPB!M35+TO_CL!M35+TO_BNG!M35+TO_LBB!M35+TO_CPP!M35+TO_GTL!M35+TO_NSP!M35</f>
        <v>93.628546861564899</v>
      </c>
      <c r="N35" s="30">
        <f>TO_EHG!N35+TO_CO!N35+TO_BF!N35+TO_GW!N35+TO_RPI!N35+TO_PF!N35+TO_BKBPB!N35+TO_CL!N35+TO_BNG!N35+TO_LBB!N35+TO_CPP!N35+TO_GTL!N35+TO_NSP!N35</f>
        <v>80.73009458297507</v>
      </c>
      <c r="O35" s="30">
        <f>TO_EHG!O35+TO_CO!O35+TO_BF!O35+TO_GW!O35+TO_RPI!O35+TO_PF!O35+TO_BKBPB!O35+TO_CL!O35+TO_BNG!O35+TO_LBB!O35+TO_CPP!O35+TO_GTL!O35+TO_NSP!O35</f>
        <v>26.390283748925196</v>
      </c>
      <c r="P35" s="30">
        <f>TO_EHG!P35+TO_CO!P35+TO_BF!P35+TO_GW!P35+TO_RPI!P35+TO_PF!P35+TO_BKBPB!P35+TO_CL!P35+TO_BNG!P35+TO_LBB!P35+TO_CPP!P35+TO_GTL!P35+TO_NSP!P35</f>
        <v>40.527773000859852</v>
      </c>
      <c r="Q35" s="30">
        <f>TO_EHG!Q35+TO_CO!Q35+TO_BF!Q35+TO_GW!Q35+TO_RPI!Q35+TO_PF!Q35+TO_BKBPB!Q35+TO_CL!Q35+TO_BNG!Q35+TO_LBB!Q35+TO_CPP!Q35+TO_GTL!Q35+TO_NSP!Q35</f>
        <v>39.04436801375752</v>
      </c>
      <c r="R35" s="30">
        <f>TO_EHG!R35+TO_CO!R35+TO_BF!R35+TO_GW!R35+TO_RPI!R35+TO_PF!R35+TO_BKBPB!R35+TO_CL!R35+TO_BNG!R35+TO_LBB!R35+TO_CPP!R35+TO_GTL!R35+TO_NSP!R35</f>
        <v>41.989165950128978</v>
      </c>
      <c r="S35" s="30">
        <f>TO_EHG!S35+TO_CO!S35+TO_BF!S35+TO_GW!S35+TO_RPI!S35+TO_PF!S35+TO_BKBPB!S35+TO_CL!S35+TO_BNG!S35+TO_LBB!S35+TO_CPP!S35+TO_GTL!S35+TO_NSP!S35</f>
        <v>10.6408426483233</v>
      </c>
      <c r="T35" s="30">
        <f>TO_EHG!T35+TO_CO!T35+TO_BF!T35+TO_GW!T35+TO_RPI!T35+TO_PF!T35+TO_BKBPB!T35+TO_CL!T35+TO_BNG!T35+TO_LBB!T35+TO_CPP!T35+TO_GTL!T35+TO_NSP!T35</f>
        <v>23.646259673258811</v>
      </c>
      <c r="U35" s="30">
        <f>TO_EHG!U35+TO_CO!U35+TO_BF!U35+TO_GW!U35+TO_RPI!U35+TO_PF!U35+TO_BKBPB!U35+TO_CL!U35+TO_BNG!U35+TO_LBB!U35+TO_CPP!U35+TO_GTL!U35+TO_NSP!U35</f>
        <v>8.2761822871883055</v>
      </c>
      <c r="V35" s="30">
        <f>TO_EHG!V35+TO_CO!V35+TO_BF!V35+TO_GW!V35+TO_RPI!V35+TO_PF!V35+TO_BKBPB!V35+TO_CL!V35+TO_BNG!V35+TO_LBB!V35+TO_CPP!V35+TO_GTL!V35+TO_NSP!V35</f>
        <v>10.48710232158211</v>
      </c>
      <c r="W35" s="30">
        <f>TO_EHG!W35+TO_CO!W35+TO_BF!W35+TO_GW!W35+TO_RPI!W35+TO_PF!W35+TO_BKBPB!W35+TO_CL!W35+TO_BNG!W35+TO_LBB!W35+TO_CPP!W35+TO_GTL!W35+TO_NSP!W35</f>
        <v>9.5908856405846947</v>
      </c>
      <c r="X35" s="30">
        <f>TO_EHG!X35+TO_CO!X35+TO_BF!X35+TO_GW!X35+TO_RPI!X35+TO_PF!X35+TO_BKBPB!X35+TO_CL!X35+TO_BNG!X35+TO_LBB!X35+TO_CPP!X35+TO_GTL!X35+TO_NSP!X35</f>
        <v>2.9546001719690449</v>
      </c>
    </row>
    <row r="36" spans="1:24" ht="11.25" customHeight="1" x14ac:dyDescent="0.2">
      <c r="A36" s="39" t="s">
        <v>59</v>
      </c>
      <c r="B36" s="23" t="s">
        <v>60</v>
      </c>
      <c r="C36" s="30">
        <f>TO_EHG!C36+TO_CO!C36+TO_BF!C36+TO_GW!C36+TO_RPI!C36+TO_PF!C36+TO_BKBPB!C36+TO_CL!C36+TO_BNG!C36+TO_LBB!C36+TO_CPP!C36+TO_GTL!C36+TO_NSP!C36</f>
        <v>18311.337489251939</v>
      </c>
      <c r="D36" s="30">
        <f>TO_EHG!D36+TO_CO!D36+TO_BF!D36+TO_GW!D36+TO_RPI!D36+TO_PF!D36+TO_BKBPB!D36+TO_CL!D36+TO_BNG!D36+TO_LBB!D36+TO_CPP!D36+TO_GTL!D36+TO_NSP!D36</f>
        <v>18744.671539122959</v>
      </c>
      <c r="E36" s="30">
        <f>TO_EHG!E36+TO_CO!E36+TO_BF!E36+TO_GW!E36+TO_RPI!E36+TO_PF!E36+TO_BKBPB!E36+TO_CL!E36+TO_BNG!E36+TO_LBB!E36+TO_CPP!E36+TO_GTL!E36+TO_NSP!E36</f>
        <v>17865.757007738604</v>
      </c>
      <c r="F36" s="30">
        <f>TO_EHG!F36+TO_CO!F36+TO_BF!F36+TO_GW!F36+TO_RPI!F36+TO_PF!F36+TO_BKBPB!F36+TO_CL!F36+TO_BNG!F36+TO_LBB!F36+TO_CPP!F36+TO_GTL!F36+TO_NSP!F36</f>
        <v>18505.512467755801</v>
      </c>
      <c r="G36" s="30">
        <f>TO_EHG!G36+TO_CO!G36+TO_BF!G36+TO_GW!G36+TO_RPI!G36+TO_PF!G36+TO_BKBPB!G36+TO_CL!G36+TO_BNG!G36+TO_LBB!G36+TO_CPP!G36+TO_GTL!G36+TO_NSP!G36</f>
        <v>18876.439036973341</v>
      </c>
      <c r="H36" s="30">
        <f>TO_EHG!H36+TO_CO!H36+TO_BF!H36+TO_GW!H36+TO_RPI!H36+TO_PF!H36+TO_BKBPB!H36+TO_CL!H36+TO_BNG!H36+TO_LBB!H36+TO_CPP!H36+TO_GTL!H36+TO_NSP!H36</f>
        <v>19141.759931212382</v>
      </c>
      <c r="I36" s="30">
        <f>TO_EHG!I36+TO_CO!I36+TO_BF!I36+TO_GW!I36+TO_RPI!I36+TO_PF!I36+TO_BKBPB!I36+TO_CL!I36+TO_BNG!I36+TO_LBB!I36+TO_CPP!I36+TO_GTL!I36+TO_NSP!I36</f>
        <v>18813.626827171101</v>
      </c>
      <c r="J36" s="30">
        <f>TO_EHG!J36+TO_CO!J36+TO_BF!J36+TO_GW!J36+TO_RPI!J36+TO_PF!J36+TO_BKBPB!J36+TO_CL!J36+TO_BNG!J36+TO_LBB!J36+TO_CPP!J36+TO_GTL!J36+TO_NSP!J36</f>
        <v>18435.225193465172</v>
      </c>
      <c r="K36" s="30">
        <f>TO_EHG!K36+TO_CO!K36+TO_BF!K36+TO_GW!K36+TO_RPI!K36+TO_PF!K36+TO_BKBPB!K36+TO_CL!K36+TO_BNG!K36+TO_LBB!K36+TO_CPP!K36+TO_GTL!K36+TO_NSP!K36</f>
        <v>18568.384866723987</v>
      </c>
      <c r="L36" s="30">
        <f>TO_EHG!L36+TO_CO!L36+TO_BF!L36+TO_GW!L36+TO_RPI!L36+TO_PF!L36+TO_BKBPB!L36+TO_CL!L36+TO_BNG!L36+TO_LBB!L36+TO_CPP!L36+TO_GTL!L36+TO_NSP!L36</f>
        <v>17325.57704213242</v>
      </c>
      <c r="M36" s="30">
        <f>TO_EHG!M36+TO_CO!M36+TO_BF!M36+TO_GW!M36+TO_RPI!M36+TO_PF!M36+TO_BKBPB!M36+TO_CL!M36+TO_BNG!M36+TO_LBB!M36+TO_CPP!M36+TO_GTL!M36+TO_NSP!M36</f>
        <v>16691.306964746342</v>
      </c>
      <c r="N36" s="30">
        <f>TO_EHG!N36+TO_CO!N36+TO_BF!N36+TO_GW!N36+TO_RPI!N36+TO_PF!N36+TO_BKBPB!N36+TO_CL!N36+TO_BNG!N36+TO_LBB!N36+TO_CPP!N36+TO_GTL!N36+TO_NSP!N36</f>
        <v>16884.083920894238</v>
      </c>
      <c r="O36" s="30">
        <f>TO_EHG!O36+TO_CO!O36+TO_BF!O36+TO_GW!O36+TO_RPI!O36+TO_PF!O36+TO_BKBPB!O36+TO_CL!O36+TO_BNG!O36+TO_LBB!O36+TO_CPP!O36+TO_GTL!O36+TO_NSP!O36</f>
        <v>16130.669647463459</v>
      </c>
      <c r="P36" s="30">
        <f>TO_EHG!P36+TO_CO!P36+TO_BF!P36+TO_GW!P36+TO_RPI!P36+TO_PF!P36+TO_BKBPB!P36+TO_CL!P36+TO_BNG!P36+TO_LBB!P36+TO_CPP!P36+TO_GTL!P36+TO_NSP!P36</f>
        <v>16034.763456577817</v>
      </c>
      <c r="Q36" s="30">
        <f>TO_EHG!Q36+TO_CO!Q36+TO_BF!Q36+TO_GW!Q36+TO_RPI!Q36+TO_PF!Q36+TO_BKBPB!Q36+TO_CL!Q36+TO_BNG!Q36+TO_LBB!Q36+TO_CPP!Q36+TO_GTL!Q36+TO_NSP!Q36</f>
        <v>15990.080739466895</v>
      </c>
      <c r="R36" s="30">
        <f>TO_EHG!R36+TO_CO!R36+TO_BF!R36+TO_GW!R36+TO_RPI!R36+TO_PF!R36+TO_BKBPB!R36+TO_CL!R36+TO_BNG!R36+TO_LBB!R36+TO_CPP!R36+TO_GTL!R36+TO_NSP!R36</f>
        <v>16455.137833190023</v>
      </c>
      <c r="S36" s="30">
        <f>TO_EHG!S36+TO_CO!S36+TO_BF!S36+TO_GW!S36+TO_RPI!S36+TO_PF!S36+TO_BKBPB!S36+TO_CL!S36+TO_BNG!S36+TO_LBB!S36+TO_CPP!S36+TO_GTL!S36+TO_NSP!S36</f>
        <v>16293.923989681856</v>
      </c>
      <c r="T36" s="30">
        <f>TO_EHG!T36+TO_CO!T36+TO_BF!T36+TO_GW!T36+TO_RPI!T36+TO_PF!T36+TO_BKBPB!T36+TO_CL!T36+TO_BNG!T36+TO_LBB!T36+TO_CPP!T36+TO_GTL!T36+TO_NSP!T36</f>
        <v>17890.861306964744</v>
      </c>
      <c r="U36" s="30">
        <f>TO_EHG!U36+TO_CO!U36+TO_BF!U36+TO_GW!U36+TO_RPI!U36+TO_PF!U36+TO_BKBPB!U36+TO_CL!U36+TO_BNG!U36+TO_LBB!U36+TO_CPP!U36+TO_GTL!U36+TO_NSP!U36</f>
        <v>17203.779019776433</v>
      </c>
      <c r="V36" s="30">
        <f>TO_EHG!V36+TO_CO!V36+TO_BF!V36+TO_GW!V36+TO_RPI!V36+TO_PF!V36+TO_BKBPB!V36+TO_CL!V36+TO_BNG!V36+TO_LBB!V36+TO_CPP!V36+TO_GTL!V36+TO_NSP!V36</f>
        <v>17325.201031814271</v>
      </c>
      <c r="W36" s="30">
        <f>TO_EHG!W36+TO_CO!W36+TO_BF!W36+TO_GW!W36+TO_RPI!W36+TO_PF!W36+TO_BKBPB!W36+TO_CL!W36+TO_BNG!W36+TO_LBB!W36+TO_CPP!W36+TO_GTL!W36+TO_NSP!W36</f>
        <v>15449.530696474636</v>
      </c>
      <c r="X36" s="30">
        <f>TO_EHG!X36+TO_CO!X36+TO_BF!X36+TO_GW!X36+TO_RPI!X36+TO_PF!X36+TO_BKBPB!X36+TO_CL!X36+TO_BNG!X36+TO_LBB!X36+TO_CPP!X36+TO_GTL!X36+TO_NSP!X36</f>
        <v>16673.130438521064</v>
      </c>
    </row>
    <row r="37" spans="1:24" ht="11.25" customHeight="1" x14ac:dyDescent="0.2">
      <c r="A37" s="39" t="s">
        <v>61</v>
      </c>
      <c r="B37" s="23" t="s">
        <v>62</v>
      </c>
      <c r="C37" s="30">
        <f>TO_EHG!C37+TO_CO!C37+TO_BF!C37+TO_GW!C37+TO_RPI!C37+TO_PF!C37+TO_BKBPB!C37+TO_CL!C37+TO_BNG!C37+TO_LBB!C37+TO_CPP!C37+TO_GTL!C37+TO_NSP!C37</f>
        <v>136237.49630266553</v>
      </c>
      <c r="D37" s="30">
        <f>TO_EHG!D37+TO_CO!D37+TO_BF!D37+TO_GW!D37+TO_RPI!D37+TO_PF!D37+TO_BKBPB!D37+TO_CL!D37+TO_BNG!D37+TO_LBB!D37+TO_CPP!D37+TO_GTL!D37+TO_NSP!D37</f>
        <v>139268.63164230439</v>
      </c>
      <c r="E37" s="30">
        <f>TO_EHG!E37+TO_CO!E37+TO_BF!E37+TO_GW!E37+TO_RPI!E37+TO_PF!E37+TO_BKBPB!E37+TO_CL!E37+TO_BNG!E37+TO_LBB!E37+TO_CPP!E37+TO_GTL!E37+TO_NSP!E37</f>
        <v>137310.40619088561</v>
      </c>
      <c r="F37" s="30">
        <f>TO_EHG!F37+TO_CO!F37+TO_BF!F37+TO_GW!F37+TO_RPI!F37+TO_PF!F37+TO_BKBPB!F37+TO_CL!F37+TO_BNG!F37+TO_LBB!F37+TO_CPP!F37+TO_GTL!F37+TO_NSP!F37</f>
        <v>137841.46122098024</v>
      </c>
      <c r="G37" s="30">
        <f>TO_EHG!G37+TO_CO!G37+TO_BF!G37+TO_GW!G37+TO_RPI!G37+TO_PF!G37+TO_BKBPB!G37+TO_CL!G37+TO_BNG!G37+TO_LBB!G37+TO_CPP!G37+TO_GTL!G37+TO_NSP!G37</f>
        <v>140216.16878761823</v>
      </c>
      <c r="H37" s="30">
        <f>TO_EHG!H37+TO_CO!H37+TO_BF!H37+TO_GW!H37+TO_RPI!H37+TO_PF!H37+TO_BKBPB!H37+TO_CL!H37+TO_BNG!H37+TO_LBB!H37+TO_CPP!H37+TO_GTL!H37+TO_NSP!H37</f>
        <v>141020.68658641441</v>
      </c>
      <c r="I37" s="30">
        <f>TO_EHG!I37+TO_CO!I37+TO_BF!I37+TO_GW!I37+TO_RPI!I37+TO_PF!I37+TO_BKBPB!I37+TO_CL!I37+TO_BNG!I37+TO_LBB!I37+TO_CPP!I37+TO_GTL!I37+TO_NSP!I37</f>
        <v>141913.07265692172</v>
      </c>
      <c r="J37" s="30">
        <f>TO_EHG!J37+TO_CO!J37+TO_BF!J37+TO_GW!J37+TO_RPI!J37+TO_PF!J37+TO_BKBPB!J37+TO_CL!J37+TO_BNG!J37+TO_LBB!J37+TO_CPP!J37+TO_GTL!J37+TO_NSP!J37</f>
        <v>136519.13895098882</v>
      </c>
      <c r="K37" s="30">
        <f>TO_EHG!K37+TO_CO!K37+TO_BF!K37+TO_GW!K37+TO_RPI!K37+TO_PF!K37+TO_BKBPB!K37+TO_CL!K37+TO_BNG!K37+TO_LBB!K37+TO_CPP!K37+TO_GTL!K37+TO_NSP!K37</f>
        <v>132737.95907136714</v>
      </c>
      <c r="L37" s="30">
        <f>TO_EHG!L37+TO_CO!L37+TO_BF!L37+TO_GW!L37+TO_RPI!L37+TO_PF!L37+TO_BKBPB!L37+TO_CL!L37+TO_BNG!L37+TO_LBB!L37+TO_CPP!L37+TO_GTL!L37+TO_NSP!L37</f>
        <v>129785.24127257091</v>
      </c>
      <c r="M37" s="30">
        <f>TO_EHG!M37+TO_CO!M37+TO_BF!M37+TO_GW!M37+TO_RPI!M37+TO_PF!M37+TO_BKBPB!M37+TO_CL!M37+TO_BNG!M37+TO_LBB!M37+TO_CPP!M37+TO_GTL!M37+TO_NSP!M37</f>
        <v>125702.92613929494</v>
      </c>
      <c r="N37" s="30">
        <f>TO_EHG!N37+TO_CO!N37+TO_BF!N37+TO_GW!N37+TO_RPI!N37+TO_PF!N37+TO_BKBPB!N37+TO_CL!N37+TO_BNG!N37+TO_LBB!N37+TO_CPP!N37+TO_GTL!N37+TO_NSP!N37</f>
        <v>120254.18151332758</v>
      </c>
      <c r="O37" s="30">
        <f>TO_EHG!O37+TO_CO!O37+TO_BF!O37+TO_GW!O37+TO_RPI!O37+TO_PF!O37+TO_BKBPB!O37+TO_CL!O37+TO_BNG!O37+TO_LBB!O37+TO_CPP!O37+TO_GTL!O37+TO_NSP!O37</f>
        <v>122347.55391229577</v>
      </c>
      <c r="P37" s="30">
        <f>TO_EHG!P37+TO_CO!P37+TO_BF!P37+TO_GW!P37+TO_RPI!P37+TO_PF!P37+TO_BKBPB!P37+TO_CL!P37+TO_BNG!P37+TO_LBB!P37+TO_CPP!P37+TO_GTL!P37+TO_NSP!P37</f>
        <v>118169.4239036973</v>
      </c>
      <c r="Q37" s="30">
        <f>TO_EHG!Q37+TO_CO!Q37+TO_BF!Q37+TO_GW!Q37+TO_RPI!Q37+TO_PF!Q37+TO_BKBPB!Q37+TO_CL!Q37+TO_BNG!Q37+TO_LBB!Q37+TO_CPP!Q37+TO_GTL!Q37+TO_NSP!Q37</f>
        <v>120263.72295786759</v>
      </c>
      <c r="R37" s="30">
        <f>TO_EHG!R37+TO_CO!R37+TO_BF!R37+TO_GW!R37+TO_RPI!R37+TO_PF!R37+TO_BKBPB!R37+TO_CL!R37+TO_BNG!R37+TO_LBB!R37+TO_CPP!R37+TO_GTL!R37+TO_NSP!R37</f>
        <v>125023.81883061049</v>
      </c>
      <c r="S37" s="30">
        <f>TO_EHG!S37+TO_CO!S37+TO_BF!S37+TO_GW!S37+TO_RPI!S37+TO_PF!S37+TO_BKBPB!S37+TO_CL!S37+TO_BNG!S37+TO_LBB!S37+TO_CPP!S37+TO_GTL!S37+TO_NSP!S37</f>
        <v>125439.88306104901</v>
      </c>
      <c r="T37" s="30">
        <f>TO_EHG!T37+TO_CO!T37+TO_BF!T37+TO_GW!T37+TO_RPI!T37+TO_PF!T37+TO_BKBPB!T37+TO_CL!T37+TO_BNG!T37+TO_LBB!T37+TO_CPP!T37+TO_GTL!T37+TO_NSP!T37</f>
        <v>126773.69346517624</v>
      </c>
      <c r="U37" s="30">
        <f>TO_EHG!U37+TO_CO!U37+TO_BF!U37+TO_GW!U37+TO_RPI!U37+TO_PF!U37+TO_BKBPB!U37+TO_CL!U37+TO_BNG!U37+TO_LBB!U37+TO_CPP!U37+TO_GTL!U37+TO_NSP!U37</f>
        <v>130631.41384350815</v>
      </c>
      <c r="V37" s="30">
        <f>TO_EHG!V37+TO_CO!V37+TO_BF!V37+TO_GW!V37+TO_RPI!V37+TO_PF!V37+TO_BKBPB!V37+TO_CL!V37+TO_BNG!V37+TO_LBB!V37+TO_CPP!V37+TO_GTL!V37+TO_NSP!V37</f>
        <v>132525.22777300084</v>
      </c>
      <c r="W37" s="30">
        <f>TO_EHG!W37+TO_CO!W37+TO_BF!W37+TO_GW!W37+TO_RPI!W37+TO_PF!W37+TO_BKBPB!W37+TO_CL!W37+TO_BNG!W37+TO_LBB!W37+TO_CPP!W37+TO_GTL!W37+TO_NSP!W37</f>
        <v>115107.98073946688</v>
      </c>
      <c r="X37" s="30">
        <f>TO_EHG!X37+TO_CO!X37+TO_BF!X37+TO_GW!X37+TO_RPI!X37+TO_PF!X37+TO_BKBPB!X37+TO_CL!X37+TO_BNG!X37+TO_LBB!X37+TO_CPP!X37+TO_GTL!X37+TO_NSP!X37</f>
        <v>123942.90877042129</v>
      </c>
    </row>
    <row r="38" spans="1:24" ht="11.25" customHeight="1" x14ac:dyDescent="0.2">
      <c r="A38" s="39" t="s">
        <v>63</v>
      </c>
      <c r="B38" s="23" t="s">
        <v>64</v>
      </c>
      <c r="C38" s="30">
        <f>TO_EHG!C38+TO_CO!C38+TO_BF!C38+TO_GW!C38+TO_RPI!C38+TO_PF!C38+TO_BKBPB!C38+TO_CL!C38+TO_BNG!C38+TO_LBB!C38+TO_CPP!C38+TO_GTL!C38+TO_NSP!C38</f>
        <v>225.35588993981082</v>
      </c>
      <c r="D38" s="30">
        <f>TO_EHG!D38+TO_CO!D38+TO_BF!D38+TO_GW!D38+TO_RPI!D38+TO_PF!D38+TO_BKBPB!D38+TO_CL!D38+TO_BNG!D38+TO_LBB!D38+TO_CPP!D38+TO_GTL!D38+TO_NSP!D38</f>
        <v>163.53998280309543</v>
      </c>
      <c r="E38" s="30">
        <f>TO_EHG!E38+TO_CO!E38+TO_BF!E38+TO_GW!E38+TO_RPI!E38+TO_PF!E38+TO_BKBPB!E38+TO_CL!E38+TO_BNG!E38+TO_LBB!E38+TO_CPP!E38+TO_GTL!E38+TO_NSP!E38</f>
        <v>139.24952708512464</v>
      </c>
      <c r="F38" s="30">
        <f>TO_EHG!F38+TO_CO!F38+TO_BF!F38+TO_GW!F38+TO_RPI!F38+TO_PF!F38+TO_BKBPB!F38+TO_CL!F38+TO_BNG!F38+TO_LBB!F38+TO_CPP!F38+TO_GTL!F38+TO_NSP!F38</f>
        <v>159.86474634565775</v>
      </c>
      <c r="G38" s="30">
        <f>TO_EHG!G38+TO_CO!G38+TO_BF!G38+TO_GW!G38+TO_RPI!G38+TO_PF!G38+TO_BKBPB!G38+TO_CL!G38+TO_BNG!G38+TO_LBB!G38+TO_CPP!G38+TO_GTL!G38+TO_NSP!G38</f>
        <v>141.91616509028373</v>
      </c>
      <c r="H38" s="30">
        <f>TO_EHG!H38+TO_CO!H38+TO_BF!H38+TO_GW!H38+TO_RPI!H38+TO_PF!H38+TO_BKBPB!H38+TO_CL!H38+TO_BNG!H38+TO_LBB!H38+TO_CPP!H38+TO_GTL!H38+TO_NSP!H38</f>
        <v>121.95460017196903</v>
      </c>
      <c r="I38" s="30">
        <f>TO_EHG!I38+TO_CO!I38+TO_BF!I38+TO_GW!I38+TO_RPI!I38+TO_PF!I38+TO_BKBPB!I38+TO_CL!I38+TO_BNG!I38+TO_LBB!I38+TO_CPP!I38+TO_GTL!I38+TO_NSP!I38</f>
        <v>95.696130696474626</v>
      </c>
      <c r="J38" s="30">
        <f>TO_EHG!J38+TO_CO!J38+TO_BF!J38+TO_GW!J38+TO_RPI!J38+TO_PF!J38+TO_BKBPB!J38+TO_CL!J38+TO_BNG!J38+TO_LBB!J38+TO_CPP!J38+TO_GTL!J38+TO_NSP!J38</f>
        <v>159.81779879621669</v>
      </c>
      <c r="K38" s="30">
        <f>TO_EHG!K38+TO_CO!K38+TO_BF!K38+TO_GW!K38+TO_RPI!K38+TO_PF!K38+TO_BKBPB!K38+TO_CL!K38+TO_BNG!K38+TO_LBB!K38+TO_CPP!K38+TO_GTL!K38+TO_NSP!K38</f>
        <v>161.22811693895099</v>
      </c>
      <c r="L38" s="30">
        <f>TO_EHG!L38+TO_CO!L38+TO_BF!L38+TO_GW!L38+TO_RPI!L38+TO_PF!L38+TO_BKBPB!L38+TO_CL!L38+TO_BNG!L38+TO_LBB!L38+TO_CPP!L38+TO_GTL!L38+TO_NSP!L38</f>
        <v>142.31246775580394</v>
      </c>
      <c r="M38" s="30">
        <f>TO_EHG!M38+TO_CO!M38+TO_BF!M38+TO_GW!M38+TO_RPI!M38+TO_PF!M38+TO_BKBPB!M38+TO_CL!M38+TO_BNG!M38+TO_LBB!M38+TO_CPP!M38+TO_GTL!M38+TO_NSP!M38</f>
        <v>122.29879621668098</v>
      </c>
      <c r="N38" s="30">
        <f>TO_EHG!N38+TO_CO!N38+TO_BF!N38+TO_GW!N38+TO_RPI!N38+TO_PF!N38+TO_BKBPB!N38+TO_CL!N38+TO_BNG!N38+TO_LBB!N38+TO_CPP!N38+TO_GTL!N38+TO_NSP!N38</f>
        <v>125.45941530524503</v>
      </c>
      <c r="O38" s="30">
        <f>TO_EHG!O38+TO_CO!O38+TO_BF!O38+TO_GW!O38+TO_RPI!O38+TO_PF!O38+TO_BKBPB!O38+TO_CL!O38+TO_BNG!O38+TO_LBB!O38+TO_CPP!O38+TO_GTL!O38+TO_NSP!O38</f>
        <v>117.0981943250215</v>
      </c>
      <c r="P38" s="30">
        <f>TO_EHG!P38+TO_CO!P38+TO_BF!P38+TO_GW!P38+TO_RPI!P38+TO_PF!P38+TO_BKBPB!P38+TO_CL!P38+TO_BNG!P38+TO_LBB!P38+TO_CPP!P38+TO_GTL!P38+TO_NSP!P38</f>
        <v>105.52897678417884</v>
      </c>
      <c r="Q38" s="30">
        <f>TO_EHG!Q38+TO_CO!Q38+TO_BF!Q38+TO_GW!Q38+TO_RPI!Q38+TO_PF!Q38+TO_BKBPB!Q38+TO_CL!Q38+TO_BNG!Q38+TO_LBB!Q38+TO_CPP!Q38+TO_GTL!Q38+TO_NSP!Q38</f>
        <v>128.67566638005158</v>
      </c>
      <c r="R38" s="30">
        <f>TO_EHG!R38+TO_CO!R38+TO_BF!R38+TO_GW!R38+TO_RPI!R38+TO_PF!R38+TO_BKBPB!R38+TO_CL!R38+TO_BNG!R38+TO_LBB!R38+TO_CPP!R38+TO_GTL!R38+TO_NSP!R38</f>
        <v>126.36199484092865</v>
      </c>
      <c r="S38" s="30">
        <f>TO_EHG!S38+TO_CO!S38+TO_BF!S38+TO_GW!S38+TO_RPI!S38+TO_PF!S38+TO_BKBPB!S38+TO_CL!S38+TO_BNG!S38+TO_LBB!S38+TO_CPP!S38+TO_GTL!S38+TO_NSP!S38</f>
        <v>123.88581255374032</v>
      </c>
      <c r="T38" s="30">
        <f>TO_EHG!T38+TO_CO!T38+TO_BF!T38+TO_GW!T38+TO_RPI!T38+TO_PF!T38+TO_BKBPB!T38+TO_CL!T38+TO_BNG!T38+TO_LBB!T38+TO_CPP!T38+TO_GTL!T38+TO_NSP!T38</f>
        <v>99.918400687876158</v>
      </c>
      <c r="U38" s="30">
        <f>TO_EHG!U38+TO_CO!U38+TO_BF!U38+TO_GW!U38+TO_RPI!U38+TO_PF!U38+TO_BKBPB!U38+TO_CL!U38+TO_BNG!U38+TO_LBB!U38+TO_CPP!U38+TO_GTL!U38+TO_NSP!U38</f>
        <v>83.274892519346508</v>
      </c>
      <c r="V38" s="30">
        <f>TO_EHG!V38+TO_CO!V38+TO_BF!V38+TO_GW!V38+TO_RPI!V38+TO_PF!V38+TO_BKBPB!V38+TO_CL!V38+TO_BNG!V38+TO_LBB!V38+TO_CPP!V38+TO_GTL!V38+TO_NSP!V38</f>
        <v>98.282029234737735</v>
      </c>
      <c r="W38" s="30">
        <f>TO_EHG!W38+TO_CO!W38+TO_BF!W38+TO_GW!W38+TO_RPI!W38+TO_PF!W38+TO_BKBPB!W38+TO_CL!W38+TO_BNG!W38+TO_LBB!W38+TO_CPP!W38+TO_GTL!W38+TO_NSP!W38</f>
        <v>108.5920894239037</v>
      </c>
      <c r="X38" s="30">
        <f>TO_EHG!X38+TO_CO!X38+TO_BF!X38+TO_GW!X38+TO_RPI!X38+TO_PF!X38+TO_BKBPB!X38+TO_CL!X38+TO_BNG!X38+TO_LBB!X38+TO_CPP!X38+TO_GTL!X38+TO_NSP!X38</f>
        <v>156.35365434221839</v>
      </c>
    </row>
    <row r="39" spans="1:24" ht="11.25" customHeight="1" x14ac:dyDescent="0.2">
      <c r="A39" s="39" t="s">
        <v>65</v>
      </c>
      <c r="B39" s="23" t="s">
        <v>66</v>
      </c>
      <c r="C39" s="30">
        <f>TO_EHG!C39+TO_CO!C39+TO_BF!C39+TO_GW!C39+TO_RPI!C39+TO_PF!C39+TO_BKBPB!C39+TO_CL!C39+TO_BNG!C39+TO_LBB!C39+TO_CPP!C39+TO_GTL!C39+TO_NSP!C39</f>
        <v>201.03662940670679</v>
      </c>
      <c r="D39" s="30">
        <f>TO_EHG!D39+TO_CO!D39+TO_BF!D39+TO_GW!D39+TO_RPI!D39+TO_PF!D39+TO_BKBPB!D39+TO_CL!D39+TO_BNG!D39+TO_LBB!D39+TO_CPP!D39+TO_GTL!D39+TO_NSP!D39</f>
        <v>108.9829750644884</v>
      </c>
      <c r="E39" s="30">
        <f>TO_EHG!E39+TO_CO!E39+TO_BF!E39+TO_GW!E39+TO_RPI!E39+TO_PF!E39+TO_BKBPB!E39+TO_CL!E39+TO_BNG!E39+TO_LBB!E39+TO_CPP!E39+TO_GTL!E39+TO_NSP!E39</f>
        <v>22.219862424763541</v>
      </c>
      <c r="F39" s="30">
        <f>TO_EHG!F39+TO_CO!F39+TO_BF!F39+TO_GW!F39+TO_RPI!F39+TO_PF!F39+TO_BKBPB!F39+TO_CL!F39+TO_BNG!F39+TO_LBB!F39+TO_CPP!F39+TO_GTL!F39+TO_NSP!F39</f>
        <v>20.10369733447979</v>
      </c>
      <c r="G39" s="30">
        <f>TO_EHG!G39+TO_CO!G39+TO_BF!G39+TO_GW!G39+TO_RPI!G39+TO_PF!G39+TO_BKBPB!G39+TO_CL!G39+TO_BNG!G39+TO_LBB!G39+TO_CPP!G39+TO_GTL!G39+TO_NSP!G39</f>
        <v>20.10369733447979</v>
      </c>
      <c r="H39" s="30">
        <f>TO_EHG!H39+TO_CO!H39+TO_BF!H39+TO_GW!H39+TO_RPI!H39+TO_PF!H39+TO_BKBPB!H39+TO_CL!H39+TO_BNG!H39+TO_LBB!H39+TO_CPP!H39+TO_GTL!H39+TO_NSP!H39</f>
        <v>16.929406706792779</v>
      </c>
      <c r="I39" s="30">
        <f>TO_EHG!I39+TO_CO!I39+TO_BF!I39+TO_GW!I39+TO_RPI!I39+TO_PF!I39+TO_BKBPB!I39+TO_CL!I39+TO_BNG!I39+TO_LBB!I39+TO_CPP!I39+TO_GTL!I39+TO_NSP!I39</f>
        <v>19.045571797076526</v>
      </c>
      <c r="J39" s="30">
        <f>TO_EHG!J39+TO_CO!J39+TO_BF!J39+TO_GW!J39+TO_RPI!J39+TO_PF!J39+TO_BKBPB!J39+TO_CL!J39+TO_BNG!J39+TO_LBB!J39+TO_CPP!J39+TO_GTL!J39+TO_NSP!J39</f>
        <v>2.116165090283749</v>
      </c>
      <c r="K39" s="30">
        <f>TO_EHG!K39+TO_CO!K39+TO_BF!K39+TO_GW!K39+TO_RPI!K39+TO_PF!K39+TO_BKBPB!K39+TO_CL!K39+TO_BNG!K39+TO_LBB!K39+TO_CPP!K39+TO_GTL!K39+TO_NSP!K39</f>
        <v>2.116165090283749</v>
      </c>
      <c r="L39" s="30">
        <f>TO_EHG!L39+TO_CO!L39+TO_BF!L39+TO_GW!L39+TO_RPI!L39+TO_PF!L39+TO_BKBPB!L39+TO_CL!L39+TO_BNG!L39+TO_LBB!L39+TO_CPP!L39+TO_GTL!L39+TO_NSP!L39</f>
        <v>0</v>
      </c>
      <c r="M39" s="30">
        <f>TO_EHG!M39+TO_CO!M39+TO_BF!M39+TO_GW!M39+TO_RPI!M39+TO_PF!M39+TO_BKBPB!M39+TO_CL!M39+TO_BNG!M39+TO_LBB!M39+TO_CPP!M39+TO_GTL!M39+TO_NSP!M39</f>
        <v>0</v>
      </c>
      <c r="N39" s="30">
        <f>TO_EHG!N39+TO_CO!N39+TO_BF!N39+TO_GW!N39+TO_RPI!N39+TO_PF!N39+TO_BKBPB!N39+TO_CL!N39+TO_BNG!N39+TO_LBB!N39+TO_CPP!N39+TO_GTL!N39+TO_NSP!N39</f>
        <v>0</v>
      </c>
      <c r="O39" s="30">
        <f>TO_EHG!O39+TO_CO!O39+TO_BF!O39+TO_GW!O39+TO_RPI!O39+TO_PF!O39+TO_BKBPB!O39+TO_CL!O39+TO_BNG!O39+TO_LBB!O39+TO_CPP!O39+TO_GTL!O39+TO_NSP!O39</f>
        <v>0</v>
      </c>
      <c r="P39" s="30">
        <f>TO_EHG!P39+TO_CO!P39+TO_BF!P39+TO_GW!P39+TO_RPI!P39+TO_PF!P39+TO_BKBPB!P39+TO_CL!P39+TO_BNG!P39+TO_LBB!P39+TO_CPP!P39+TO_GTL!P39+TO_NSP!P39</f>
        <v>0</v>
      </c>
      <c r="Q39" s="30">
        <f>TO_EHG!Q39+TO_CO!Q39+TO_BF!Q39+TO_GW!Q39+TO_RPI!Q39+TO_PF!Q39+TO_BKBPB!Q39+TO_CL!Q39+TO_BNG!Q39+TO_LBB!Q39+TO_CPP!Q39+TO_GTL!Q39+TO_NSP!Q39</f>
        <v>0</v>
      </c>
      <c r="R39" s="30">
        <f>TO_EHG!R39+TO_CO!R39+TO_BF!R39+TO_GW!R39+TO_RPI!R39+TO_PF!R39+TO_BKBPB!R39+TO_CL!R39+TO_BNG!R39+TO_LBB!R39+TO_CPP!R39+TO_GTL!R39+TO_NSP!R39</f>
        <v>0</v>
      </c>
      <c r="S39" s="30">
        <f>TO_EHG!S39+TO_CO!S39+TO_BF!S39+TO_GW!S39+TO_RPI!S39+TO_PF!S39+TO_BKBPB!S39+TO_CL!S39+TO_BNG!S39+TO_LBB!S39+TO_CPP!S39+TO_GTL!S39+TO_NSP!S39</f>
        <v>0</v>
      </c>
      <c r="T39" s="30">
        <f>TO_EHG!T39+TO_CO!T39+TO_BF!T39+TO_GW!T39+TO_RPI!T39+TO_PF!T39+TO_BKBPB!T39+TO_CL!T39+TO_BNG!T39+TO_LBB!T39+TO_CPP!T39+TO_GTL!T39+TO_NSP!T39</f>
        <v>0</v>
      </c>
      <c r="U39" s="30">
        <f>TO_EHG!U39+TO_CO!U39+TO_BF!U39+TO_GW!U39+TO_RPI!U39+TO_PF!U39+TO_BKBPB!U39+TO_CL!U39+TO_BNG!U39+TO_LBB!U39+TO_CPP!U39+TO_GTL!U39+TO_NSP!U39</f>
        <v>0</v>
      </c>
      <c r="V39" s="30">
        <f>TO_EHG!V39+TO_CO!V39+TO_BF!V39+TO_GW!V39+TO_RPI!V39+TO_PF!V39+TO_BKBPB!V39+TO_CL!V39+TO_BNG!V39+TO_LBB!V39+TO_CPP!V39+TO_GTL!V39+TO_NSP!V39</f>
        <v>0</v>
      </c>
      <c r="W39" s="30">
        <f>TO_EHG!W39+TO_CO!W39+TO_BF!W39+TO_GW!W39+TO_RPI!W39+TO_PF!W39+TO_BKBPB!W39+TO_CL!W39+TO_BNG!W39+TO_LBB!W39+TO_CPP!W39+TO_GTL!W39+TO_NSP!W39</f>
        <v>0</v>
      </c>
      <c r="X39" s="30">
        <f>TO_EHG!X39+TO_CO!X39+TO_BF!X39+TO_GW!X39+TO_RPI!X39+TO_PF!X39+TO_BKBPB!X39+TO_CL!X39+TO_BNG!X39+TO_LBB!X39+TO_CPP!X39+TO_GTL!X39+TO_NSP!X39</f>
        <v>0</v>
      </c>
    </row>
    <row r="40" spans="1:24" ht="11.25" customHeight="1" x14ac:dyDescent="0.2">
      <c r="A40" s="39" t="s">
        <v>67</v>
      </c>
      <c r="B40" s="23" t="s">
        <v>68</v>
      </c>
      <c r="C40" s="30">
        <f>TO_EHG!C40+TO_CO!C40+TO_BF!C40+TO_GW!C40+TO_RPI!C40+TO_PF!C40+TO_BKBPB!C40+TO_CL!C40+TO_BNG!C40+TO_LBB!C40+TO_CPP!C40+TO_GTL!C40+TO_NSP!C40</f>
        <v>35536.765864144458</v>
      </c>
      <c r="D40" s="30">
        <f>TO_EHG!D40+TO_CO!D40+TO_BF!D40+TO_GW!D40+TO_RPI!D40+TO_PF!D40+TO_BKBPB!D40+TO_CL!D40+TO_BNG!D40+TO_LBB!D40+TO_CPP!D40+TO_GTL!D40+TO_NSP!D40</f>
        <v>33405.071281169396</v>
      </c>
      <c r="E40" s="30">
        <f>TO_EHG!E40+TO_CO!E40+TO_BF!E40+TO_GW!E40+TO_RPI!E40+TO_PF!E40+TO_BKBPB!E40+TO_CL!E40+TO_BNG!E40+TO_LBB!E40+TO_CPP!E40+TO_GTL!E40+TO_NSP!E40</f>
        <v>32172.545399828035</v>
      </c>
      <c r="F40" s="30">
        <f>TO_EHG!F40+TO_CO!F40+TO_BF!F40+TO_GW!F40+TO_RPI!F40+TO_PF!F40+TO_BKBPB!F40+TO_CL!F40+TO_BNG!F40+TO_LBB!F40+TO_CPP!F40+TO_GTL!F40+TO_NSP!F40</f>
        <v>33198.47927773001</v>
      </c>
      <c r="G40" s="30">
        <f>TO_EHG!G40+TO_CO!G40+TO_BF!G40+TO_GW!G40+TO_RPI!G40+TO_PF!G40+TO_BKBPB!G40+TO_CL!G40+TO_BNG!G40+TO_LBB!G40+TO_CPP!G40+TO_GTL!G40+TO_NSP!G40</f>
        <v>34645.386500429915</v>
      </c>
      <c r="H40" s="30">
        <f>TO_EHG!H40+TO_CO!H40+TO_BF!H40+TO_GW!H40+TO_RPI!H40+TO_PF!H40+TO_BKBPB!H40+TO_CL!H40+TO_BNG!H40+TO_LBB!H40+TO_CPP!H40+TO_GTL!H40+TO_NSP!H40</f>
        <v>34234.97411865864</v>
      </c>
      <c r="I40" s="30">
        <f>TO_EHG!I40+TO_CO!I40+TO_BF!I40+TO_GW!I40+TO_RPI!I40+TO_PF!I40+TO_BKBPB!I40+TO_CL!I40+TO_BNG!I40+TO_LBB!I40+TO_CPP!I40+TO_GTL!I40+TO_NSP!I40</f>
        <v>34414.579793637153</v>
      </c>
      <c r="J40" s="30">
        <f>TO_EHG!J40+TO_CO!J40+TO_BF!J40+TO_GW!J40+TO_RPI!J40+TO_PF!J40+TO_BKBPB!J40+TO_CL!J40+TO_BNG!J40+TO_LBB!J40+TO_CPP!J40+TO_GTL!J40+TO_NSP!J40</f>
        <v>34218.006276870161</v>
      </c>
      <c r="K40" s="30">
        <f>TO_EHG!K40+TO_CO!K40+TO_BF!K40+TO_GW!K40+TO_RPI!K40+TO_PF!K40+TO_BKBPB!K40+TO_CL!K40+TO_BNG!K40+TO_LBB!K40+TO_CPP!K40+TO_GTL!K40+TO_NSP!K40</f>
        <v>33332.234049871018</v>
      </c>
      <c r="L40" s="30">
        <f>TO_EHG!L40+TO_CO!L40+TO_BF!L40+TO_GW!L40+TO_RPI!L40+TO_PF!L40+TO_BKBPB!L40+TO_CL!L40+TO_BNG!L40+TO_LBB!L40+TO_CPP!L40+TO_GTL!L40+TO_NSP!L40</f>
        <v>30089.14307824591</v>
      </c>
      <c r="M40" s="30">
        <f>TO_EHG!M40+TO_CO!M40+TO_BF!M40+TO_GW!M40+TO_RPI!M40+TO_PF!M40+TO_BKBPB!M40+TO_CL!M40+TO_BNG!M40+TO_LBB!M40+TO_CPP!M40+TO_GTL!M40+TO_NSP!M40</f>
        <v>31129.013069647463</v>
      </c>
      <c r="N40" s="30">
        <f>TO_EHG!N40+TO_CO!N40+TO_BF!N40+TO_GW!N40+TO_RPI!N40+TO_PF!N40+TO_BKBPB!N40+TO_CL!N40+TO_BNG!N40+TO_LBB!N40+TO_CPP!N40+TO_GTL!N40+TO_NSP!N40</f>
        <v>32768.372312983658</v>
      </c>
      <c r="O40" s="30">
        <f>TO_EHG!O40+TO_CO!O40+TO_BF!O40+TO_GW!O40+TO_RPI!O40+TO_PF!O40+TO_BKBPB!O40+TO_CL!O40+TO_BNG!O40+TO_LBB!O40+TO_CPP!O40+TO_GTL!O40+TO_NSP!O40</f>
        <v>31242.452708512468</v>
      </c>
      <c r="P40" s="30">
        <f>TO_EHG!P40+TO_CO!P40+TO_BF!P40+TO_GW!P40+TO_RPI!P40+TO_PF!P40+TO_BKBPB!P40+TO_CL!P40+TO_BNG!P40+TO_LBB!P40+TO_CPP!P40+TO_GTL!P40+TO_NSP!P40</f>
        <v>32061.676354256233</v>
      </c>
      <c r="Q40" s="30">
        <f>TO_EHG!Q40+TO_CO!Q40+TO_BF!Q40+TO_GW!Q40+TO_RPI!Q40+TO_PF!Q40+TO_BKBPB!Q40+TO_CL!Q40+TO_BNG!Q40+TO_LBB!Q40+TO_CPP!Q40+TO_GTL!Q40+TO_NSP!Q40</f>
        <v>32037.729234737744</v>
      </c>
      <c r="R40" s="30">
        <f>TO_EHG!R40+TO_CO!R40+TO_BF!R40+TO_GW!R40+TO_RPI!R40+TO_PF!R40+TO_BKBPB!R40+TO_CL!R40+TO_BNG!R40+TO_LBB!R40+TO_CPP!R40+TO_GTL!R40+TO_NSP!R40</f>
        <v>33559.997936371445</v>
      </c>
      <c r="S40" s="30">
        <f>TO_EHG!S40+TO_CO!S40+TO_BF!S40+TO_GW!S40+TO_RPI!S40+TO_PF!S40+TO_BKBPB!S40+TO_CL!S40+TO_BNG!S40+TO_LBB!S40+TO_CPP!S40+TO_GTL!S40+TO_NSP!S40</f>
        <v>33883.334737747209</v>
      </c>
      <c r="T40" s="30">
        <f>TO_EHG!T40+TO_CO!T40+TO_BF!T40+TO_GW!T40+TO_RPI!T40+TO_PF!T40+TO_BKBPB!T40+TO_CL!T40+TO_BNG!T40+TO_LBB!T40+TO_CPP!T40+TO_GTL!T40+TO_NSP!T40</f>
        <v>35728.093637145314</v>
      </c>
      <c r="U40" s="30">
        <f>TO_EHG!U40+TO_CO!U40+TO_BF!U40+TO_GW!U40+TO_RPI!U40+TO_PF!U40+TO_BKBPB!U40+TO_CL!U40+TO_BNG!U40+TO_LBB!U40+TO_CPP!U40+TO_GTL!U40+TO_NSP!U40</f>
        <v>39675.560619088574</v>
      </c>
      <c r="V40" s="30">
        <f>TO_EHG!V40+TO_CO!V40+TO_BF!V40+TO_GW!V40+TO_RPI!V40+TO_PF!V40+TO_BKBPB!V40+TO_CL!V40+TO_BNG!V40+TO_LBB!V40+TO_CPP!V40+TO_GTL!V40+TO_NSP!V40</f>
        <v>39806.299484092859</v>
      </c>
      <c r="W40" s="30">
        <f>TO_EHG!W40+TO_CO!W40+TO_BF!W40+TO_GW!W40+TO_RPI!W40+TO_PF!W40+TO_BKBPB!W40+TO_CL!W40+TO_BNG!W40+TO_LBB!W40+TO_CPP!W40+TO_GTL!W40+TO_NSP!W40</f>
        <v>18971.670593293205</v>
      </c>
      <c r="X40" s="30">
        <f>TO_EHG!X40+TO_CO!X40+TO_BF!X40+TO_GW!X40+TO_RPI!X40+TO_PF!X40+TO_BKBPB!X40+TO_CL!X40+TO_BNG!X40+TO_LBB!X40+TO_CPP!X40+TO_GTL!X40+TO_NSP!X40</f>
        <v>19808.596130696475</v>
      </c>
    </row>
    <row r="41" spans="1:24" ht="11.25" customHeight="1" x14ac:dyDescent="0.2">
      <c r="A41" s="39" t="s">
        <v>69</v>
      </c>
      <c r="B41" s="23" t="s">
        <v>70</v>
      </c>
      <c r="C41" s="30">
        <f>TO_EHG!C41+TO_CO!C41+TO_BF!C41+TO_GW!C41+TO_RPI!C41+TO_PF!C41+TO_BKBPB!C41+TO_CL!C41+TO_BNG!C41+TO_LBB!C41+TO_CPP!C41+TO_GTL!C41+TO_NSP!C41</f>
        <v>2033.607222699914</v>
      </c>
      <c r="D41" s="30">
        <f>TO_EHG!D41+TO_CO!D41+TO_BF!D41+TO_GW!D41+TO_RPI!D41+TO_PF!D41+TO_BKBPB!D41+TO_CL!D41+TO_BNG!D41+TO_LBB!D41+TO_CPP!D41+TO_GTL!D41+TO_NSP!D41</f>
        <v>2264.4716251074806</v>
      </c>
      <c r="E41" s="30">
        <f>TO_EHG!E41+TO_CO!E41+TO_BF!E41+TO_GW!E41+TO_RPI!E41+TO_PF!E41+TO_BKBPB!E41+TO_CL!E41+TO_BNG!E41+TO_LBB!E41+TO_CPP!E41+TO_GTL!E41+TO_NSP!E41</f>
        <v>1958.7935511607909</v>
      </c>
      <c r="F41" s="30">
        <f>TO_EHG!F41+TO_CO!F41+TO_BF!F41+TO_GW!F41+TO_RPI!F41+TO_PF!F41+TO_BKBPB!F41+TO_CL!F41+TO_BNG!F41+TO_LBB!F41+TO_CPP!F41+TO_GTL!F41+TO_NSP!F41</f>
        <v>3515.6914875322441</v>
      </c>
      <c r="G41" s="30">
        <f>TO_EHG!G41+TO_CO!G41+TO_BF!G41+TO_GW!G41+TO_RPI!G41+TO_PF!G41+TO_BKBPB!G41+TO_CL!G41+TO_BNG!G41+TO_LBB!G41+TO_CPP!G41+TO_GTL!G41+TO_NSP!G41</f>
        <v>5821.8840068787622</v>
      </c>
      <c r="H41" s="30">
        <f>TO_EHG!H41+TO_CO!H41+TO_BF!H41+TO_GW!H41+TO_RPI!H41+TO_PF!H41+TO_BKBPB!H41+TO_CL!H41+TO_BNG!H41+TO_LBB!H41+TO_CPP!H41+TO_GTL!H41+TO_NSP!H41</f>
        <v>5643.293981083405</v>
      </c>
      <c r="I41" s="30">
        <f>TO_EHG!I41+TO_CO!I41+TO_BF!I41+TO_GW!I41+TO_RPI!I41+TO_PF!I41+TO_BKBPB!I41+TO_CL!I41+TO_BNG!I41+TO_LBB!I41+TO_CPP!I41+TO_GTL!I41+TO_NSP!I41</f>
        <v>5685.4576096302662</v>
      </c>
      <c r="J41" s="30">
        <f>TO_EHG!J41+TO_CO!J41+TO_BF!J41+TO_GW!J41+TO_RPI!J41+TO_PF!J41+TO_BKBPB!J41+TO_CL!J41+TO_BNG!J41+TO_LBB!J41+TO_CPP!J41+TO_GTL!J41+TO_NSP!J41</f>
        <v>5704.9895958727429</v>
      </c>
      <c r="K41" s="30">
        <f>TO_EHG!K41+TO_CO!K41+TO_BF!K41+TO_GW!K41+TO_RPI!K41+TO_PF!K41+TO_BKBPB!K41+TO_CL!K41+TO_BNG!K41+TO_LBB!K41+TO_CPP!K41+TO_GTL!K41+TO_NSP!K41</f>
        <v>5534.910576096303</v>
      </c>
      <c r="L41" s="30">
        <f>TO_EHG!L41+TO_CO!L41+TO_BF!L41+TO_GW!L41+TO_RPI!L41+TO_PF!L41+TO_BKBPB!L41+TO_CL!L41+TO_BNG!L41+TO_LBB!L41+TO_CPP!L41+TO_GTL!L41+TO_NSP!L41</f>
        <v>6091.9982803095445</v>
      </c>
      <c r="M41" s="30">
        <f>TO_EHG!M41+TO_CO!M41+TO_BF!M41+TO_GW!M41+TO_RPI!M41+TO_PF!M41+TO_BKBPB!M41+TO_CL!M41+TO_BNG!M41+TO_LBB!M41+TO_CPP!M41+TO_GTL!M41+TO_NSP!M41</f>
        <v>7066.2677558039541</v>
      </c>
      <c r="N41" s="30">
        <f>TO_EHG!N41+TO_CO!N41+TO_BF!N41+TO_GW!N41+TO_RPI!N41+TO_PF!N41+TO_BKBPB!N41+TO_CL!N41+TO_BNG!N41+TO_LBB!N41+TO_CPP!N41+TO_GTL!N41+TO_NSP!N41</f>
        <v>8367.7545141874452</v>
      </c>
      <c r="O41" s="30">
        <f>TO_EHG!O41+TO_CO!O41+TO_BF!O41+TO_GW!O41+TO_RPI!O41+TO_PF!O41+TO_BKBPB!O41+TO_CL!O41+TO_BNG!O41+TO_LBB!O41+TO_CPP!O41+TO_GTL!O41+TO_NSP!O41</f>
        <v>11031.67506448839</v>
      </c>
      <c r="P41" s="30">
        <f>TO_EHG!P41+TO_CO!P41+TO_BF!P41+TO_GW!P41+TO_RPI!P41+TO_PF!P41+TO_BKBPB!P41+TO_CL!P41+TO_BNG!P41+TO_LBB!P41+TO_CPP!P41+TO_GTL!P41+TO_NSP!P41</f>
        <v>10524.143164230441</v>
      </c>
      <c r="Q41" s="30">
        <f>TO_EHG!Q41+TO_CO!Q41+TO_BF!Q41+TO_GW!Q41+TO_RPI!Q41+TO_PF!Q41+TO_BKBPB!Q41+TO_CL!Q41+TO_BNG!Q41+TO_LBB!Q41+TO_CPP!Q41+TO_GTL!Q41+TO_NSP!Q41</f>
        <v>11050.594153052449</v>
      </c>
      <c r="R41" s="30">
        <f>TO_EHG!R41+TO_CO!R41+TO_BF!R41+TO_GW!R41+TO_RPI!R41+TO_PF!R41+TO_BKBPB!R41+TO_CL!R41+TO_BNG!R41+TO_LBB!R41+TO_CPP!R41+TO_GTL!R41+TO_NSP!R41</f>
        <v>11776.204471195184</v>
      </c>
      <c r="S41" s="30">
        <f>TO_EHG!S41+TO_CO!S41+TO_BF!S41+TO_GW!S41+TO_RPI!S41+TO_PF!S41+TO_BKBPB!S41+TO_CL!S41+TO_BNG!S41+TO_LBB!S41+TO_CPP!S41+TO_GTL!S41+TO_NSP!S41</f>
        <v>10953.27067927773</v>
      </c>
      <c r="T41" s="30">
        <f>TO_EHG!T41+TO_CO!T41+TO_BF!T41+TO_GW!T41+TO_RPI!T41+TO_PF!T41+TO_BKBPB!T41+TO_CL!T41+TO_BNG!T41+TO_LBB!T41+TO_CPP!T41+TO_GTL!T41+TO_NSP!T41</f>
        <v>11552.241960447118</v>
      </c>
      <c r="U41" s="30">
        <f>TO_EHG!U41+TO_CO!U41+TO_BF!U41+TO_GW!U41+TO_RPI!U41+TO_PF!U41+TO_BKBPB!U41+TO_CL!U41+TO_BNG!U41+TO_LBB!U41+TO_CPP!U41+TO_GTL!U41+TO_NSP!U41</f>
        <v>12618.152106620806</v>
      </c>
      <c r="V41" s="30">
        <f>TO_EHG!V41+TO_CO!V41+TO_BF!V41+TO_GW!V41+TO_RPI!V41+TO_PF!V41+TO_BKBPB!V41+TO_CL!V41+TO_BNG!V41+TO_LBB!V41+TO_CPP!V41+TO_GTL!V41+TO_NSP!V41</f>
        <v>12305.894325021494</v>
      </c>
      <c r="W41" s="30">
        <f>TO_EHG!W41+TO_CO!W41+TO_BF!W41+TO_GW!W41+TO_RPI!W41+TO_PF!W41+TO_BKBPB!W41+TO_CL!W41+TO_BNG!W41+TO_LBB!W41+TO_CPP!W41+TO_GTL!W41+TO_NSP!W41</f>
        <v>9823.7432502149604</v>
      </c>
      <c r="X41" s="30">
        <f>TO_EHG!X41+TO_CO!X41+TO_BF!X41+TO_GW!X41+TO_RPI!X41+TO_PF!X41+TO_BKBPB!X41+TO_CL!X41+TO_BNG!X41+TO_LBB!X41+TO_CPP!X41+TO_GTL!X41+TO_NSP!X41</f>
        <v>10188.811092003441</v>
      </c>
    </row>
    <row r="42" spans="1:24" ht="11.25" customHeight="1" x14ac:dyDescent="0.2">
      <c r="A42" s="39" t="s">
        <v>71</v>
      </c>
      <c r="B42" s="23" t="s">
        <v>72</v>
      </c>
      <c r="C42" s="30">
        <f>TO_EHG!C42+TO_CO!C42+TO_BF!C42+TO_GW!C42+TO_RPI!C42+TO_PF!C42+TO_BKBPB!C42+TO_CL!C42+TO_BNG!C42+TO_LBB!C42+TO_CPP!C42+TO_GTL!C42+TO_NSP!C42</f>
        <v>45357.268443680143</v>
      </c>
      <c r="D42" s="30">
        <f>TO_EHG!D42+TO_CO!D42+TO_BF!D42+TO_GW!D42+TO_RPI!D42+TO_PF!D42+TO_BKBPB!D42+TO_CL!D42+TO_BNG!D42+TO_LBB!D42+TO_CPP!D42+TO_GTL!D42+TO_NSP!D42</f>
        <v>43302.039982803079</v>
      </c>
      <c r="E42" s="30">
        <f>TO_EHG!E42+TO_CO!E42+TO_BF!E42+TO_GW!E42+TO_RPI!E42+TO_PF!E42+TO_BKBPB!E42+TO_CL!E42+TO_BNG!E42+TO_LBB!E42+TO_CPP!E42+TO_GTL!E42+TO_NSP!E42</f>
        <v>43574.801461736883</v>
      </c>
      <c r="F42" s="30">
        <f>TO_EHG!F42+TO_CO!F42+TO_BF!F42+TO_GW!F42+TO_RPI!F42+TO_PF!F42+TO_BKBPB!F42+TO_CL!F42+TO_BNG!F42+TO_LBB!F42+TO_CPP!F42+TO_GTL!F42+TO_NSP!F42</f>
        <v>46201.119776440239</v>
      </c>
      <c r="G42" s="30">
        <f>TO_EHG!G42+TO_CO!G42+TO_BF!G42+TO_GW!G42+TO_RPI!G42+TO_PF!G42+TO_BKBPB!G42+TO_CL!G42+TO_BNG!G42+TO_LBB!G42+TO_CPP!G42+TO_GTL!G42+TO_NSP!G42</f>
        <v>44967.988392089421</v>
      </c>
      <c r="H42" s="30">
        <f>TO_EHG!H42+TO_CO!H42+TO_BF!H42+TO_GW!H42+TO_RPI!H42+TO_PF!H42+TO_BKBPB!H42+TO_CL!H42+TO_BNG!H42+TO_LBB!H42+TO_CPP!H42+TO_GTL!H42+TO_NSP!H42</f>
        <v>43227.032846087699</v>
      </c>
      <c r="I42" s="30">
        <f>TO_EHG!I42+TO_CO!I42+TO_BF!I42+TO_GW!I42+TO_RPI!I42+TO_PF!I42+TO_BKBPB!I42+TO_CL!I42+TO_BNG!I42+TO_LBB!I42+TO_CPP!I42+TO_GTL!I42+TO_NSP!I42</f>
        <v>41148.566809974203</v>
      </c>
      <c r="J42" s="30">
        <f>TO_EHG!J42+TO_CO!J42+TO_BF!J42+TO_GW!J42+TO_RPI!J42+TO_PF!J42+TO_BKBPB!J42+TO_CL!J42+TO_BNG!J42+TO_LBB!J42+TO_CPP!J42+TO_GTL!J42+TO_NSP!J42</f>
        <v>42157.704815133286</v>
      </c>
      <c r="K42" s="30">
        <f>TO_EHG!K42+TO_CO!K42+TO_BF!K42+TO_GW!K42+TO_RPI!K42+TO_PF!K42+TO_BKBPB!K42+TO_CL!K42+TO_BNG!K42+TO_LBB!K42+TO_CPP!K42+TO_GTL!K42+TO_NSP!K42</f>
        <v>43206.429750644878</v>
      </c>
      <c r="L42" s="30">
        <f>TO_EHG!L42+TO_CO!L42+TO_BF!L42+TO_GW!L42+TO_RPI!L42+TO_PF!L42+TO_BKBPB!L42+TO_CL!L42+TO_BNG!L42+TO_LBB!L42+TO_CPP!L42+TO_GTL!L42+TO_NSP!L42</f>
        <v>41742.947893379191</v>
      </c>
      <c r="M42" s="30">
        <f>TO_EHG!M42+TO_CO!M42+TO_BF!M42+TO_GW!M42+TO_RPI!M42+TO_PF!M42+TO_BKBPB!M42+TO_CL!M42+TO_BNG!M42+TO_LBB!M42+TO_CPP!M42+TO_GTL!M42+TO_NSP!M42</f>
        <v>43844.8739466896</v>
      </c>
      <c r="N42" s="30">
        <f>TO_EHG!N42+TO_CO!N42+TO_BF!N42+TO_GW!N42+TO_RPI!N42+TO_PF!N42+TO_BKBPB!N42+TO_CL!N42+TO_BNG!N42+TO_LBB!N42+TO_CPP!N42+TO_GTL!N42+TO_NSP!N42</f>
        <v>41358.234995700768</v>
      </c>
      <c r="O42" s="30">
        <f>TO_EHG!O42+TO_CO!O42+TO_BF!O42+TO_GW!O42+TO_RPI!O42+TO_PF!O42+TO_BKBPB!O42+TO_CL!O42+TO_BNG!O42+TO_LBB!O42+TO_CPP!O42+TO_GTL!O42+TO_NSP!O42</f>
        <v>41802.609974204643</v>
      </c>
      <c r="P42" s="30">
        <f>TO_EHG!P42+TO_CO!P42+TO_BF!P42+TO_GW!P42+TO_RPI!P42+TO_PF!P42+TO_BKBPB!P42+TO_CL!P42+TO_BNG!P42+TO_LBB!P42+TO_CPP!P42+TO_GTL!P42+TO_NSP!P42</f>
        <v>39973.502321582113</v>
      </c>
      <c r="Q42" s="30">
        <f>TO_EHG!Q42+TO_CO!Q42+TO_BF!Q42+TO_GW!Q42+TO_RPI!Q42+TO_PF!Q42+TO_BKBPB!Q42+TO_CL!Q42+TO_BNG!Q42+TO_LBB!Q42+TO_CPP!Q42+TO_GTL!Q42+TO_NSP!Q42</f>
        <v>41230.366122098028</v>
      </c>
      <c r="R42" s="30">
        <f>TO_EHG!R42+TO_CO!R42+TO_BF!R42+TO_GW!R42+TO_RPI!R42+TO_PF!R42+TO_BKBPB!R42+TO_CL!R42+TO_BNG!R42+TO_LBB!R42+TO_CPP!R42+TO_GTL!R42+TO_NSP!R42</f>
        <v>44400.882201203778</v>
      </c>
      <c r="S42" s="30">
        <f>TO_EHG!S42+TO_CO!S42+TO_BF!S42+TO_GW!S42+TO_RPI!S42+TO_PF!S42+TO_BKBPB!S42+TO_CL!S42+TO_BNG!S42+TO_LBB!S42+TO_CPP!S42+TO_GTL!S42+TO_NSP!S42</f>
        <v>43969.256835769564</v>
      </c>
      <c r="T42" s="30">
        <f>TO_EHG!T42+TO_CO!T42+TO_BF!T42+TO_GW!T42+TO_RPI!T42+TO_PF!T42+TO_BKBPB!T42+TO_CL!T42+TO_BNG!T42+TO_LBB!T42+TO_CPP!T42+TO_GTL!T42+TO_NSP!T42</f>
        <v>49909.529492691312</v>
      </c>
      <c r="U42" s="30">
        <f>TO_EHG!U42+TO_CO!U42+TO_BF!U42+TO_GW!U42+TO_RPI!U42+TO_PF!U42+TO_BKBPB!U42+TO_CL!U42+TO_BNG!U42+TO_LBB!U42+TO_CPP!U42+TO_GTL!U42+TO_NSP!U42</f>
        <v>47639.380051590706</v>
      </c>
      <c r="V42" s="30">
        <f>TO_EHG!V42+TO_CO!V42+TO_BF!V42+TO_GW!V42+TO_RPI!V42+TO_PF!V42+TO_BKBPB!V42+TO_CL!V42+TO_BNG!V42+TO_LBB!V42+TO_CPP!V42+TO_GTL!V42+TO_NSP!V42</f>
        <v>46417.726053310405</v>
      </c>
      <c r="W42" s="30">
        <f>TO_EHG!W42+TO_CO!W42+TO_BF!W42+TO_GW!W42+TO_RPI!W42+TO_PF!W42+TO_BKBPB!W42+TO_CL!W42+TO_BNG!W42+TO_LBB!W42+TO_CPP!W42+TO_GTL!W42+TO_NSP!W42</f>
        <v>42625.324075666365</v>
      </c>
      <c r="X42" s="30">
        <f>TO_EHG!X42+TO_CO!X42+TO_BF!X42+TO_GW!X42+TO_RPI!X42+TO_PF!X42+TO_BKBPB!X42+TO_CL!X42+TO_BNG!X42+TO_LBB!X42+TO_CPP!X42+TO_GTL!X42+TO_NSP!X42</f>
        <v>42442.546087704228</v>
      </c>
    </row>
    <row r="43" spans="1:24" ht="11.25" customHeight="1" x14ac:dyDescent="0.2">
      <c r="A43" s="39" t="s">
        <v>73</v>
      </c>
      <c r="B43" s="23" t="s">
        <v>74</v>
      </c>
      <c r="C43" s="30">
        <f>TO_EHG!C43+TO_CO!C43+TO_BF!C43+TO_GW!C43+TO_RPI!C43+TO_PF!C43+TO_BKBPB!C43+TO_CL!C43+TO_BNG!C43+TO_LBB!C43+TO_CPP!C43+TO_GTL!C43+TO_NSP!C43</f>
        <v>230682.91805674974</v>
      </c>
      <c r="D43" s="30">
        <f>TO_EHG!D43+TO_CO!D43+TO_BF!D43+TO_GW!D43+TO_RPI!D43+TO_PF!D43+TO_BKBPB!D43+TO_CL!D43+TO_BNG!D43+TO_LBB!D43+TO_CPP!D43+TO_GTL!D43+TO_NSP!D43</f>
        <v>236134.17153912294</v>
      </c>
      <c r="E43" s="30">
        <f>TO_EHG!E43+TO_CO!E43+TO_BF!E43+TO_GW!E43+TO_RPI!E43+TO_PF!E43+TO_BKBPB!E43+TO_CL!E43+TO_BNG!E43+TO_LBB!E43+TO_CPP!E43+TO_GTL!E43+TO_NSP!E43</f>
        <v>232792.74711951838</v>
      </c>
      <c r="F43" s="30">
        <f>TO_EHG!F43+TO_CO!F43+TO_BF!F43+TO_GW!F43+TO_RPI!F43+TO_PF!F43+TO_BKBPB!F43+TO_CL!F43+TO_BNG!F43+TO_LBB!F43+TO_CPP!F43+TO_GTL!F43+TO_NSP!F43</f>
        <v>238524.06474634566</v>
      </c>
      <c r="G43" s="30">
        <f>TO_EHG!G43+TO_CO!G43+TO_BF!G43+TO_GW!G43+TO_RPI!G43+TO_PF!G43+TO_BKBPB!G43+TO_CL!G43+TO_BNG!G43+TO_LBB!G43+TO_CPP!G43+TO_GTL!G43+TO_NSP!G43</f>
        <v>239814.60429922616</v>
      </c>
      <c r="H43" s="30">
        <f>TO_EHG!H43+TO_CO!H43+TO_BF!H43+TO_GW!H43+TO_RPI!H43+TO_PF!H43+TO_BKBPB!H43+TO_CL!H43+TO_BNG!H43+TO_LBB!H43+TO_CPP!H43+TO_GTL!H43+TO_NSP!H43</f>
        <v>247686.83267411863</v>
      </c>
      <c r="I43" s="30">
        <f>TO_EHG!I43+TO_CO!I43+TO_BF!I43+TO_GW!I43+TO_RPI!I43+TO_PF!I43+TO_BKBPB!I43+TO_CL!I43+TO_BNG!I43+TO_LBB!I43+TO_CPP!I43+TO_GTL!I43+TO_NSP!I43</f>
        <v>248611.77867583834</v>
      </c>
      <c r="J43" s="30">
        <f>TO_EHG!J43+TO_CO!J43+TO_BF!J43+TO_GW!J43+TO_RPI!J43+TO_PF!J43+TO_BKBPB!J43+TO_CL!J43+TO_BNG!J43+TO_LBB!J43+TO_CPP!J43+TO_GTL!J43+TO_NSP!J43</f>
        <v>247722.08744625974</v>
      </c>
      <c r="K43" s="30">
        <f>TO_EHG!K43+TO_CO!K43+TO_BF!K43+TO_GW!K43+TO_RPI!K43+TO_PF!K43+TO_BKBPB!K43+TO_CL!K43+TO_BNG!K43+TO_LBB!K43+TO_CPP!K43+TO_GTL!K43+TO_NSP!K43</f>
        <v>253802.19122957866</v>
      </c>
      <c r="L43" s="30">
        <f>TO_EHG!L43+TO_CO!L43+TO_BF!L43+TO_GW!L43+TO_RPI!L43+TO_PF!L43+TO_BKBPB!L43+TO_CL!L43+TO_BNG!L43+TO_LBB!L43+TO_CPP!L43+TO_GTL!L43+TO_NSP!L43</f>
        <v>237589.69518486664</v>
      </c>
      <c r="M43" s="30">
        <f>TO_EHG!M43+TO_CO!M43+TO_BF!M43+TO_GW!M43+TO_RPI!M43+TO_PF!M43+TO_BKBPB!M43+TO_CL!M43+TO_BNG!M43+TO_LBB!M43+TO_CPP!M43+TO_GTL!M43+TO_NSP!M43</f>
        <v>235174.55537403267</v>
      </c>
      <c r="N43" s="30">
        <f>TO_EHG!N43+TO_CO!N43+TO_BF!N43+TO_GW!N43+TO_RPI!N43+TO_PF!N43+TO_BKBPB!N43+TO_CL!N43+TO_BNG!N43+TO_LBB!N43+TO_CPP!N43+TO_GTL!N43+TO_NSP!N43</f>
        <v>231938.06276870167</v>
      </c>
      <c r="O43" s="30">
        <f>TO_EHG!O43+TO_CO!O43+TO_BF!O43+TO_GW!O43+TO_RPI!O43+TO_PF!O43+TO_BKBPB!O43+TO_CL!O43+TO_BNG!O43+TO_LBB!O43+TO_CPP!O43+TO_GTL!O43+TO_NSP!O43</f>
        <v>235691.83370593289</v>
      </c>
      <c r="P43" s="30">
        <f>TO_EHG!P43+TO_CO!P43+TO_BF!P43+TO_GW!P43+TO_RPI!P43+TO_PF!P43+TO_BKBPB!P43+TO_CL!P43+TO_BNG!P43+TO_LBB!P43+TO_CPP!P43+TO_GTL!P43+TO_NSP!P43</f>
        <v>231014.49294926913</v>
      </c>
      <c r="Q43" s="30">
        <f>TO_EHG!Q43+TO_CO!Q43+TO_BF!Q43+TO_GW!Q43+TO_RPI!Q43+TO_PF!Q43+TO_BKBPB!Q43+TO_CL!Q43+TO_BNG!Q43+TO_LBB!Q43+TO_CPP!Q43+TO_GTL!Q43+TO_NSP!Q43</f>
        <v>233856.90644883923</v>
      </c>
      <c r="R43" s="30">
        <f>TO_EHG!R43+TO_CO!R43+TO_BF!R43+TO_GW!R43+TO_RPI!R43+TO_PF!R43+TO_BKBPB!R43+TO_CL!R43+TO_BNG!R43+TO_LBB!R43+TO_CPP!R43+TO_GTL!R43+TO_NSP!R43</f>
        <v>245438.17196904556</v>
      </c>
      <c r="S43" s="30">
        <f>TO_EHG!S43+TO_CO!S43+TO_BF!S43+TO_GW!S43+TO_RPI!S43+TO_PF!S43+TO_BKBPB!S43+TO_CL!S43+TO_BNG!S43+TO_LBB!S43+TO_CPP!S43+TO_GTL!S43+TO_NSP!S43</f>
        <v>240077.39785038691</v>
      </c>
      <c r="T43" s="30">
        <f>TO_EHG!T43+TO_CO!T43+TO_BF!T43+TO_GW!T43+TO_RPI!T43+TO_PF!T43+TO_BKBPB!T43+TO_CL!T43+TO_BNG!T43+TO_LBB!T43+TO_CPP!T43+TO_GTL!T43+TO_NSP!T43</f>
        <v>242844.79845227854</v>
      </c>
      <c r="U43" s="30">
        <f>TO_EHG!U43+TO_CO!U43+TO_BF!U43+TO_GW!U43+TO_RPI!U43+TO_PF!U43+TO_BKBPB!U43+TO_CL!U43+TO_BNG!U43+TO_LBB!U43+TO_CPP!U43+TO_GTL!U43+TO_NSP!U43</f>
        <v>238374.85202063623</v>
      </c>
      <c r="V43" s="30">
        <f>TO_EHG!V43+TO_CO!V43+TO_BF!V43+TO_GW!V43+TO_RPI!V43+TO_PF!V43+TO_BKBPB!V43+TO_CL!V43+TO_BNG!V43+TO_LBB!V43+TO_CPP!V43+TO_GTL!V43+TO_NSP!V43</f>
        <v>239247.10472914876</v>
      </c>
      <c r="W43" s="30">
        <f>TO_EHG!W43+TO_CO!W43+TO_BF!W43+TO_GW!W43+TO_RPI!W43+TO_PF!W43+TO_BKBPB!W43+TO_CL!W43+TO_BNG!W43+TO_LBB!W43+TO_CPP!W43+TO_GTL!W43+TO_NSP!W43</f>
        <v>222551.72433361993</v>
      </c>
      <c r="X43" s="30">
        <f>TO_EHG!X43+TO_CO!X43+TO_BF!X43+TO_GW!X43+TO_RPI!X43+TO_PF!X43+TO_BKBPB!X43+TO_CL!X43+TO_BNG!X43+TO_LBB!X43+TO_CPP!X43+TO_GTL!X43+TO_NSP!X43</f>
        <v>228379.44737747207</v>
      </c>
    </row>
    <row r="44" spans="1:24" ht="11.25" customHeight="1" x14ac:dyDescent="0.2">
      <c r="A44" s="39" t="s">
        <v>75</v>
      </c>
      <c r="B44" s="23" t="s">
        <v>76</v>
      </c>
      <c r="C44" s="30">
        <f>TO_EHG!C44+TO_CO!C44+TO_BF!C44+TO_GW!C44+TO_RPI!C44+TO_PF!C44+TO_BKBPB!C44+TO_CL!C44+TO_BNG!C44+TO_LBB!C44+TO_CPP!C44+TO_GTL!C44+TO_NSP!C44</f>
        <v>106219.09871023215</v>
      </c>
      <c r="D44" s="30">
        <f>TO_EHG!D44+TO_CO!D44+TO_BF!D44+TO_GW!D44+TO_RPI!D44+TO_PF!D44+TO_BKBPB!D44+TO_CL!D44+TO_BNG!D44+TO_LBB!D44+TO_CPP!D44+TO_GTL!D44+TO_NSP!D44</f>
        <v>102530.06509028372</v>
      </c>
      <c r="E44" s="30">
        <f>TO_EHG!E44+TO_CO!E44+TO_BF!E44+TO_GW!E44+TO_RPI!E44+TO_PF!E44+TO_BKBPB!E44+TO_CL!E44+TO_BNG!E44+TO_LBB!E44+TO_CPP!E44+TO_GTL!E44+TO_NSP!E44</f>
        <v>98630.280137575246</v>
      </c>
      <c r="F44" s="30">
        <f>TO_EHG!F44+TO_CO!F44+TO_BF!F44+TO_GW!F44+TO_RPI!F44+TO_PF!F44+TO_BKBPB!F44+TO_CL!F44+TO_BNG!F44+TO_LBB!F44+TO_CPP!F44+TO_GTL!F44+TO_NSP!F44</f>
        <v>98796.532588134127</v>
      </c>
      <c r="G44" s="30">
        <f>TO_EHG!G44+TO_CO!G44+TO_BF!G44+TO_GW!G44+TO_RPI!G44+TO_PF!G44+TO_BKBPB!G44+TO_CL!G44+TO_BNG!G44+TO_LBB!G44+TO_CPP!G44+TO_GTL!G44+TO_NSP!G44</f>
        <v>99678.618744625972</v>
      </c>
      <c r="H44" s="30">
        <f>TO_EHG!H44+TO_CO!H44+TO_BF!H44+TO_GW!H44+TO_RPI!H44+TO_PF!H44+TO_BKBPB!H44+TO_CL!H44+TO_BNG!H44+TO_LBB!H44+TO_CPP!H44+TO_GTL!H44+TO_NSP!H44</f>
        <v>100377.12785898535</v>
      </c>
      <c r="I44" s="30">
        <f>TO_EHG!I44+TO_CO!I44+TO_BF!I44+TO_GW!I44+TO_RPI!I44+TO_PF!I44+TO_BKBPB!I44+TO_CL!I44+TO_BNG!I44+TO_LBB!I44+TO_CPP!I44+TO_GTL!I44+TO_NSP!I44</f>
        <v>98114.176096302646</v>
      </c>
      <c r="J44" s="30">
        <f>TO_EHG!J44+TO_CO!J44+TO_BF!J44+TO_GW!J44+TO_RPI!J44+TO_PF!J44+TO_BKBPB!J44+TO_CL!J44+TO_BNG!J44+TO_LBB!J44+TO_CPP!J44+TO_GTL!J44+TO_NSP!J44</f>
        <v>94306.188907996533</v>
      </c>
      <c r="K44" s="30">
        <f>TO_EHG!K44+TO_CO!K44+TO_BF!K44+TO_GW!K44+TO_RPI!K44+TO_PF!K44+TO_BKBPB!K44+TO_CL!K44+TO_BNG!K44+TO_LBB!K44+TO_CPP!K44+TO_GTL!K44+TO_NSP!K44</f>
        <v>88270.890369733432</v>
      </c>
      <c r="L44" s="30">
        <f>TO_EHG!L44+TO_CO!L44+TO_BF!L44+TO_GW!L44+TO_RPI!L44+TO_PF!L44+TO_BKBPB!L44+TO_CL!L44+TO_BNG!L44+TO_LBB!L44+TO_CPP!L44+TO_GTL!L44+TO_NSP!L44</f>
        <v>76708.301633705938</v>
      </c>
      <c r="M44" s="30">
        <f>TO_EHG!M44+TO_CO!M44+TO_BF!M44+TO_GW!M44+TO_RPI!M44+TO_PF!M44+TO_BKBPB!M44+TO_CL!M44+TO_BNG!M44+TO_LBB!M44+TO_CPP!M44+TO_GTL!M44+TO_NSP!M44</f>
        <v>77513.575752364559</v>
      </c>
      <c r="N44" s="30">
        <f>TO_EHG!N44+TO_CO!N44+TO_BF!N44+TO_GW!N44+TO_RPI!N44+TO_PF!N44+TO_BKBPB!N44+TO_CL!N44+TO_BNG!N44+TO_LBB!N44+TO_CPP!N44+TO_GTL!N44+TO_NSP!N44</f>
        <v>73725.204385210658</v>
      </c>
      <c r="O44" s="30">
        <f>TO_EHG!O44+TO_CO!O44+TO_BF!O44+TO_GW!O44+TO_RPI!O44+TO_PF!O44+TO_BKBPB!O44+TO_CL!O44+TO_BNG!O44+TO_LBB!O44+TO_CPP!O44+TO_GTL!O44+TO_NSP!O44</f>
        <v>72931.701203783334</v>
      </c>
      <c r="P44" s="30">
        <f>TO_EHG!P44+TO_CO!P44+TO_BF!P44+TO_GW!P44+TO_RPI!P44+TO_PF!P44+TO_BKBPB!P44+TO_CL!P44+TO_BNG!P44+TO_LBB!P44+TO_CPP!P44+TO_GTL!P44+TO_NSP!P44</f>
        <v>64869.977128116931</v>
      </c>
      <c r="Q44" s="30">
        <f>TO_EHG!Q44+TO_CO!Q44+TO_BF!Q44+TO_GW!Q44+TO_RPI!Q44+TO_PF!Q44+TO_BKBPB!Q44+TO_CL!Q44+TO_BNG!Q44+TO_LBB!Q44+TO_CPP!Q44+TO_GTL!Q44+TO_NSP!Q44</f>
        <v>64838.12932072227</v>
      </c>
      <c r="R44" s="30">
        <f>TO_EHG!R44+TO_CO!R44+TO_BF!R44+TO_GW!R44+TO_RPI!R44+TO_PF!R44+TO_BKBPB!R44+TO_CL!R44+TO_BNG!R44+TO_LBB!R44+TO_CPP!R44+TO_GTL!R44+TO_NSP!R44</f>
        <v>69290.709286328463</v>
      </c>
      <c r="S44" s="30">
        <f>TO_EHG!S44+TO_CO!S44+TO_BF!S44+TO_GW!S44+TO_RPI!S44+TO_PF!S44+TO_BKBPB!S44+TO_CL!S44+TO_BNG!S44+TO_LBB!S44+TO_CPP!S44+TO_GTL!S44+TO_NSP!S44</f>
        <v>70706.616680997424</v>
      </c>
      <c r="T44" s="30">
        <f>TO_EHG!T44+TO_CO!T44+TO_BF!T44+TO_GW!T44+TO_RPI!T44+TO_PF!T44+TO_BKBPB!T44+TO_CL!T44+TO_BNG!T44+TO_LBB!T44+TO_CPP!T44+TO_GTL!T44+TO_NSP!T44</f>
        <v>71722.630438521068</v>
      </c>
      <c r="U44" s="30">
        <f>TO_EHG!U44+TO_CO!U44+TO_BF!U44+TO_GW!U44+TO_RPI!U44+TO_PF!U44+TO_BKBPB!U44+TO_CL!U44+TO_BNG!U44+TO_LBB!U44+TO_CPP!U44+TO_GTL!U44+TO_NSP!U44</f>
        <v>70334.975666380051</v>
      </c>
      <c r="V44" s="30">
        <f>TO_EHG!V44+TO_CO!V44+TO_BF!V44+TO_GW!V44+TO_RPI!V44+TO_PF!V44+TO_BKBPB!V44+TO_CL!V44+TO_BNG!V44+TO_LBB!V44+TO_CPP!V44+TO_GTL!V44+TO_NSP!V44</f>
        <v>63394.276440240741</v>
      </c>
      <c r="W44" s="30">
        <f>TO_EHG!W44+TO_CO!W44+TO_BF!W44+TO_GW!W44+TO_RPI!W44+TO_PF!W44+TO_BKBPB!W44+TO_CL!W44+TO_BNG!W44+TO_LBB!W44+TO_CPP!W44+TO_GTL!W44+TO_NSP!W44</f>
        <v>53779.206620808247</v>
      </c>
      <c r="X44" s="30">
        <f>TO_EHG!X44+TO_CO!X44+TO_BF!X44+TO_GW!X44+TO_RPI!X44+TO_PF!X44+TO_BKBPB!X44+TO_CL!X44+TO_BNG!X44+TO_LBB!X44+TO_CPP!X44+TO_GTL!X44+TO_NSP!X44</f>
        <v>55451.052880481504</v>
      </c>
    </row>
    <row r="45" spans="1:24" ht="11.25" customHeight="1" x14ac:dyDescent="0.2">
      <c r="A45" s="39" t="s">
        <v>77</v>
      </c>
      <c r="B45" s="23" t="s">
        <v>78</v>
      </c>
      <c r="C45" s="30">
        <f>TO_EHG!C45+TO_CO!C45+TO_BF!C45+TO_GW!C45+TO_RPI!C45+TO_PF!C45+TO_BKBPB!C45+TO_CL!C45+TO_BNG!C45+TO_LBB!C45+TO_CPP!C45+TO_GTL!C45+TO_NSP!C45</f>
        <v>1410.1688736027515</v>
      </c>
      <c r="D45" s="30">
        <f>TO_EHG!D45+TO_CO!D45+TO_BF!D45+TO_GW!D45+TO_RPI!D45+TO_PF!D45+TO_BKBPB!D45+TO_CL!D45+TO_BNG!D45+TO_LBB!D45+TO_CPP!D45+TO_GTL!D45+TO_NSP!D45</f>
        <v>1143.3397248495271</v>
      </c>
      <c r="E45" s="30">
        <f>TO_EHG!E45+TO_CO!E45+TO_BF!E45+TO_GW!E45+TO_RPI!E45+TO_PF!E45+TO_BKBPB!E45+TO_CL!E45+TO_BNG!E45+TO_LBB!E45+TO_CPP!E45+TO_GTL!E45+TO_NSP!E45</f>
        <v>1165.7253654342217</v>
      </c>
      <c r="F45" s="30">
        <f>TO_EHG!F45+TO_CO!F45+TO_BF!F45+TO_GW!F45+TO_RPI!F45+TO_PF!F45+TO_BKBPB!F45+TO_CL!F45+TO_BNG!F45+TO_LBB!F45+TO_CPP!F45+TO_GTL!F45+TO_NSP!F45</f>
        <v>1190.2332760103181</v>
      </c>
      <c r="G45" s="30">
        <f>TO_EHG!G45+TO_CO!G45+TO_BF!G45+TO_GW!G45+TO_RPI!G45+TO_PF!G45+TO_BKBPB!G45+TO_CL!G45+TO_BNG!G45+TO_LBB!G45+TO_CPP!G45+TO_GTL!G45+TO_NSP!G45</f>
        <v>1038.5525365434221</v>
      </c>
      <c r="H45" s="30">
        <f>TO_EHG!H45+TO_CO!H45+TO_BF!H45+TO_GW!H45+TO_RPI!H45+TO_PF!H45+TO_BKBPB!H45+TO_CL!H45+TO_BNG!H45+TO_LBB!H45+TO_CPP!H45+TO_GTL!H45+TO_NSP!H45</f>
        <v>1158.5369733447978</v>
      </c>
      <c r="I45" s="30">
        <f>TO_EHG!I45+TO_CO!I45+TO_BF!I45+TO_GW!I45+TO_RPI!I45+TO_PF!I45+TO_BKBPB!I45+TO_CL!I45+TO_BNG!I45+TO_LBB!I45+TO_CPP!I45+TO_GTL!I45+TO_NSP!I45</f>
        <v>1190.8939810834047</v>
      </c>
      <c r="J45" s="30">
        <f>TO_EHG!J45+TO_CO!J45+TO_BF!J45+TO_GW!J45+TO_RPI!J45+TO_PF!J45+TO_BKBPB!J45+TO_CL!J45+TO_BNG!J45+TO_LBB!J45+TO_CPP!J45+TO_GTL!J45+TO_NSP!J45</f>
        <v>1273.235683576956</v>
      </c>
      <c r="K45" s="30">
        <f>TO_EHG!K45+TO_CO!K45+TO_BF!K45+TO_GW!K45+TO_RPI!K45+TO_PF!K45+TO_BKBPB!K45+TO_CL!K45+TO_BNG!K45+TO_LBB!K45+TO_CPP!K45+TO_GTL!K45+TO_NSP!K45</f>
        <v>1272.522355975924</v>
      </c>
      <c r="L45" s="30">
        <f>TO_EHG!L45+TO_CO!L45+TO_BF!L45+TO_GW!L45+TO_RPI!L45+TO_PF!L45+TO_BKBPB!L45+TO_CL!L45+TO_BNG!L45+TO_LBB!L45+TO_CPP!L45+TO_GTL!L45+TO_NSP!L45</f>
        <v>1234.707652622528</v>
      </c>
      <c r="M45" s="30">
        <f>TO_EHG!M45+TO_CO!M45+TO_BF!M45+TO_GW!M45+TO_RPI!M45+TO_PF!M45+TO_BKBPB!M45+TO_CL!M45+TO_BNG!M45+TO_LBB!M45+TO_CPP!M45+TO_GTL!M45+TO_NSP!M45</f>
        <v>1667.7008598452278</v>
      </c>
      <c r="N45" s="30">
        <f>TO_EHG!N45+TO_CO!N45+TO_BF!N45+TO_GW!N45+TO_RPI!N45+TO_PF!N45+TO_BKBPB!N45+TO_CL!N45+TO_BNG!N45+TO_LBB!N45+TO_CPP!N45+TO_GTL!N45+TO_NSP!N45</f>
        <v>2770.3278589853817</v>
      </c>
      <c r="O45" s="30">
        <f>TO_EHG!O45+TO_CO!O45+TO_BF!O45+TO_GW!O45+TO_RPI!O45+TO_PF!O45+TO_BKBPB!O45+TO_CL!O45+TO_BNG!O45+TO_LBB!O45+TO_CPP!O45+TO_GTL!O45+TO_NSP!O45</f>
        <v>2385.0576956147888</v>
      </c>
      <c r="P45" s="30">
        <f>TO_EHG!P45+TO_CO!P45+TO_BF!P45+TO_GW!P45+TO_RPI!P45+TO_PF!P45+TO_BKBPB!P45+TO_CL!P45+TO_BNG!P45+TO_LBB!P45+TO_CPP!P45+TO_GTL!P45+TO_NSP!P45</f>
        <v>2173.4363714531387</v>
      </c>
      <c r="Q45" s="30">
        <f>TO_EHG!Q45+TO_CO!Q45+TO_BF!Q45+TO_GW!Q45+TO_RPI!Q45+TO_PF!Q45+TO_BKBPB!Q45+TO_CL!Q45+TO_BNG!Q45+TO_LBB!Q45+TO_CPP!Q45+TO_GTL!Q45+TO_NSP!Q45</f>
        <v>2130.3656061908855</v>
      </c>
      <c r="R45" s="30">
        <f>TO_EHG!R45+TO_CO!R45+TO_BF!R45+TO_GW!R45+TO_RPI!R45+TO_PF!R45+TO_BKBPB!R45+TO_CL!R45+TO_BNG!R45+TO_LBB!R45+TO_CPP!R45+TO_GTL!R45+TO_NSP!R45</f>
        <v>2631.4901977644022</v>
      </c>
      <c r="S45" s="30">
        <f>TO_EHG!S45+TO_CO!S45+TO_BF!S45+TO_GW!S45+TO_RPI!S45+TO_PF!S45+TO_BKBPB!S45+TO_CL!S45+TO_BNG!S45+TO_LBB!S45+TO_CPP!S45+TO_GTL!S45+TO_NSP!S45</f>
        <v>3154.7106620808254</v>
      </c>
      <c r="T45" s="30">
        <f>TO_EHG!T45+TO_CO!T45+TO_BF!T45+TO_GW!T45+TO_RPI!T45+TO_PF!T45+TO_BKBPB!T45+TO_CL!T45+TO_BNG!T45+TO_LBB!T45+TO_CPP!T45+TO_GTL!T45+TO_NSP!T45</f>
        <v>2619.8136715391224</v>
      </c>
      <c r="U45" s="30">
        <f>TO_EHG!U45+TO_CO!U45+TO_BF!U45+TO_GW!U45+TO_RPI!U45+TO_PF!U45+TO_BKBPB!U45+TO_CL!U45+TO_BNG!U45+TO_LBB!U45+TO_CPP!U45+TO_GTL!U45+TO_NSP!U45</f>
        <v>2491.4122098022353</v>
      </c>
      <c r="V45" s="30">
        <f>TO_EHG!V45+TO_CO!V45+TO_BF!V45+TO_GW!V45+TO_RPI!V45+TO_PF!V45+TO_BKBPB!V45+TO_CL!V45+TO_BNG!V45+TO_LBB!V45+TO_CPP!V45+TO_GTL!V45+TO_NSP!V45</f>
        <v>3154.3021496130696</v>
      </c>
      <c r="W45" s="30">
        <f>TO_EHG!W45+TO_CO!W45+TO_BF!W45+TO_GW!W45+TO_RPI!W45+TO_PF!W45+TO_BKBPB!W45+TO_CL!W45+TO_BNG!W45+TO_LBB!W45+TO_CPP!W45+TO_GTL!W45+TO_NSP!W45</f>
        <v>3078.3952708512466</v>
      </c>
      <c r="X45" s="30">
        <f>TO_EHG!X45+TO_CO!X45+TO_BF!X45+TO_GW!X45+TO_RPI!X45+TO_PF!X45+TO_BKBPB!X45+TO_CL!X45+TO_BNG!X45+TO_LBB!X45+TO_CPP!X45+TO_GTL!X45+TO_NSP!X45</f>
        <v>3053.0788478073941</v>
      </c>
    </row>
    <row r="46" spans="1:24" ht="11.25" customHeight="1" x14ac:dyDescent="0.2">
      <c r="A46" s="39" t="s">
        <v>79</v>
      </c>
      <c r="B46" s="23" t="s">
        <v>80</v>
      </c>
      <c r="C46" s="30">
        <f>TO_EHG!C46+TO_CO!C46+TO_BF!C46+TO_GW!C46+TO_RPI!C46+TO_PF!C46+TO_BKBPB!C46+TO_CL!C46+TO_BNG!C46+TO_LBB!C46+TO_CPP!C46+TO_GTL!C46+TO_NSP!C46</f>
        <v>7191.6546001719698</v>
      </c>
      <c r="D46" s="30">
        <f>TO_EHG!D46+TO_CO!D46+TO_BF!D46+TO_GW!D46+TO_RPI!D46+TO_PF!D46+TO_BKBPB!D46+TO_CL!D46+TO_BNG!D46+TO_LBB!D46+TO_CPP!D46+TO_GTL!D46+TO_NSP!D46</f>
        <v>7026.3012897678418</v>
      </c>
      <c r="E46" s="30">
        <f>TO_EHG!E46+TO_CO!E46+TO_BF!E46+TO_GW!E46+TO_RPI!E46+TO_PF!E46+TO_BKBPB!E46+TO_CL!E46+TO_BNG!E46+TO_LBB!E46+TO_CPP!E46+TO_GTL!E46+TO_NSP!E46</f>
        <v>7055.7172828890789</v>
      </c>
      <c r="F46" s="30">
        <f>TO_EHG!F46+TO_CO!F46+TO_BF!F46+TO_GW!F46+TO_RPI!F46+TO_PF!F46+TO_BKBPB!F46+TO_CL!F46+TO_BNG!F46+TO_LBB!F46+TO_CPP!F46+TO_GTL!F46+TO_NSP!F46</f>
        <v>7160.9973344797927</v>
      </c>
      <c r="G46" s="30">
        <f>TO_EHG!G46+TO_CO!G46+TO_BF!G46+TO_GW!G46+TO_RPI!G46+TO_PF!G46+TO_BKBPB!G46+TO_CL!G46+TO_BNG!G46+TO_LBB!G46+TO_CPP!G46+TO_GTL!G46+TO_NSP!G46</f>
        <v>8185.3143594153044</v>
      </c>
      <c r="H46" s="30">
        <f>TO_EHG!H46+TO_CO!H46+TO_BF!H46+TO_GW!H46+TO_RPI!H46+TO_PF!H46+TO_BKBPB!H46+TO_CL!H46+TO_BNG!H46+TO_LBB!H46+TO_CPP!H46+TO_GTL!H46+TO_NSP!H46</f>
        <v>7914.35030094583</v>
      </c>
      <c r="I46" s="30">
        <f>TO_EHG!I46+TO_CO!I46+TO_BF!I46+TO_GW!I46+TO_RPI!I46+TO_PF!I46+TO_BKBPB!I46+TO_CL!I46+TO_BNG!I46+TO_LBB!I46+TO_CPP!I46+TO_GTL!I46+TO_NSP!I46</f>
        <v>7788.2273430782452</v>
      </c>
      <c r="J46" s="30">
        <f>TO_EHG!J46+TO_CO!J46+TO_BF!J46+TO_GW!J46+TO_RPI!J46+TO_PF!J46+TO_BKBPB!J46+TO_CL!J46+TO_BNG!J46+TO_LBB!J46+TO_CPP!J46+TO_GTL!J46+TO_NSP!J46</f>
        <v>7989.657609630267</v>
      </c>
      <c r="K46" s="30">
        <f>TO_EHG!K46+TO_CO!K46+TO_BF!K46+TO_GW!K46+TO_RPI!K46+TO_PF!K46+TO_BKBPB!K46+TO_CL!K46+TO_BNG!K46+TO_LBB!K46+TO_CPP!K46+TO_GTL!K46+TO_NSP!K46</f>
        <v>8114.5662080825423</v>
      </c>
      <c r="L46" s="30">
        <f>TO_EHG!L46+TO_CO!L46+TO_BF!L46+TO_GW!L46+TO_RPI!L46+TO_PF!L46+TO_BKBPB!L46+TO_CL!L46+TO_BNG!L46+TO_LBB!L46+TO_CPP!L46+TO_GTL!L46+TO_NSP!L46</f>
        <v>7548.232244196045</v>
      </c>
      <c r="M46" s="30">
        <f>TO_EHG!M46+TO_CO!M46+TO_BF!M46+TO_GW!M46+TO_RPI!M46+TO_PF!M46+TO_BKBPB!M46+TO_CL!M46+TO_BNG!M46+TO_LBB!M46+TO_CPP!M46+TO_GTL!M46+TO_NSP!M46</f>
        <v>8179.2498710232167</v>
      </c>
      <c r="N46" s="30">
        <f>TO_EHG!N46+TO_CO!N46+TO_BF!N46+TO_GW!N46+TO_RPI!N46+TO_PF!N46+TO_BKBPB!N46+TO_CL!N46+TO_BNG!N46+TO_LBB!N46+TO_CPP!N46+TO_GTL!N46+TO_NSP!N46</f>
        <v>7970.310232158211</v>
      </c>
      <c r="O46" s="30">
        <f>TO_EHG!O46+TO_CO!O46+TO_BF!O46+TO_GW!O46+TO_RPI!O46+TO_PF!O46+TO_BKBPB!O46+TO_CL!O46+TO_BNG!O46+TO_LBB!O46+TO_CPP!O46+TO_GTL!O46+TO_NSP!O46</f>
        <v>7483.3363714531397</v>
      </c>
      <c r="P46" s="30">
        <f>TO_EHG!P46+TO_CO!P46+TO_BF!P46+TO_GW!P46+TO_RPI!P46+TO_PF!P46+TO_BKBPB!P46+TO_CL!P46+TO_BNG!P46+TO_LBB!P46+TO_CPP!P46+TO_GTL!P46+TO_NSP!P46</f>
        <v>7262.4998280309546</v>
      </c>
      <c r="Q46" s="30">
        <f>TO_EHG!Q46+TO_CO!Q46+TO_BF!Q46+TO_GW!Q46+TO_RPI!Q46+TO_PF!Q46+TO_BKBPB!Q46+TO_CL!Q46+TO_BNG!Q46+TO_LBB!Q46+TO_CPP!Q46+TO_GTL!Q46+TO_NSP!Q46</f>
        <v>7718.1565778159948</v>
      </c>
      <c r="R46" s="30">
        <f>TO_EHG!R46+TO_CO!R46+TO_BF!R46+TO_GW!R46+TO_RPI!R46+TO_PF!R46+TO_BKBPB!R46+TO_CL!R46+TO_BNG!R46+TO_LBB!R46+TO_CPP!R46+TO_GTL!R46+TO_NSP!R46</f>
        <v>7315.3598452278602</v>
      </c>
      <c r="S46" s="30">
        <f>TO_EHG!S46+TO_CO!S46+TO_BF!S46+TO_GW!S46+TO_RPI!S46+TO_PF!S46+TO_BKBPB!S46+TO_CL!S46+TO_BNG!S46+TO_LBB!S46+TO_CPP!S46+TO_GTL!S46+TO_NSP!S46</f>
        <v>6860.5734307824569</v>
      </c>
      <c r="T46" s="30">
        <f>TO_EHG!T46+TO_CO!T46+TO_BF!T46+TO_GW!T46+TO_RPI!T46+TO_PF!T46+TO_BKBPB!T46+TO_CL!T46+TO_BNG!T46+TO_LBB!T46+TO_CPP!T46+TO_GTL!T46+TO_NSP!T46</f>
        <v>7295.1172828890803</v>
      </c>
      <c r="U46" s="30">
        <f>TO_EHG!U46+TO_CO!U46+TO_BF!U46+TO_GW!U46+TO_RPI!U46+TO_PF!U46+TO_BKBPB!U46+TO_CL!U46+TO_BNG!U46+TO_LBB!U46+TO_CPP!U46+TO_GTL!U46+TO_NSP!U46</f>
        <v>6793.4411865864149</v>
      </c>
      <c r="V46" s="30">
        <f>TO_EHG!V46+TO_CO!V46+TO_BF!V46+TO_GW!V46+TO_RPI!V46+TO_PF!V46+TO_BKBPB!V46+TO_CL!V46+TO_BNG!V46+TO_LBB!V46+TO_CPP!V46+TO_GTL!V46+TO_NSP!V46</f>
        <v>6264.7872742906275</v>
      </c>
      <c r="W46" s="30">
        <f>TO_EHG!W46+TO_CO!W46+TO_BF!W46+TO_GW!W46+TO_RPI!W46+TO_PF!W46+TO_BKBPB!W46+TO_CL!W46+TO_BNG!W46+TO_LBB!W46+TO_CPP!W46+TO_GTL!W46+TO_NSP!W46</f>
        <v>6429.8697334479784</v>
      </c>
      <c r="X46" s="30">
        <f>TO_EHG!X46+TO_CO!X46+TO_BF!X46+TO_GW!X46+TO_RPI!X46+TO_PF!X46+TO_BKBPB!X46+TO_CL!X46+TO_BNG!X46+TO_LBB!X46+TO_CPP!X46+TO_GTL!X46+TO_NSP!X46</f>
        <v>7399.6443680137581</v>
      </c>
    </row>
    <row r="47" spans="1:24" ht="11.25" customHeight="1" x14ac:dyDescent="0.2">
      <c r="A47" s="39" t="s">
        <v>81</v>
      </c>
      <c r="B47" s="23" t="s">
        <v>82</v>
      </c>
      <c r="C47" s="30">
        <f>TO_EHG!C47+TO_CO!C47+TO_BF!C47+TO_GW!C47+TO_RPI!C47+TO_PF!C47+TO_BKBPB!C47+TO_CL!C47+TO_BNG!C47+TO_LBB!C47+TO_CPP!C47+TO_GTL!C47+TO_NSP!C47</f>
        <v>18954.51685296647</v>
      </c>
      <c r="D47" s="30">
        <f>TO_EHG!D47+TO_CO!D47+TO_BF!D47+TO_GW!D47+TO_RPI!D47+TO_PF!D47+TO_BKBPB!D47+TO_CL!D47+TO_BNG!D47+TO_LBB!D47+TO_CPP!D47+TO_GTL!D47+TO_NSP!D47</f>
        <v>18124.636113499568</v>
      </c>
      <c r="E47" s="30">
        <f>TO_EHG!E47+TO_CO!E47+TO_BF!E47+TO_GW!E47+TO_RPI!E47+TO_PF!E47+TO_BKBPB!E47+TO_CL!E47+TO_BNG!E47+TO_LBB!E47+TO_CPP!E47+TO_GTL!E47+TO_NSP!E47</f>
        <v>18097.433104041273</v>
      </c>
      <c r="F47" s="30">
        <f>TO_EHG!F47+TO_CO!F47+TO_BF!F47+TO_GW!F47+TO_RPI!F47+TO_PF!F47+TO_BKBPB!F47+TO_CL!F47+TO_BNG!F47+TO_LBB!F47+TO_CPP!F47+TO_GTL!F47+TO_NSP!F47</f>
        <v>17168.830438521061</v>
      </c>
      <c r="G47" s="30">
        <f>TO_EHG!G47+TO_CO!G47+TO_BF!G47+TO_GW!G47+TO_RPI!G47+TO_PF!G47+TO_BKBPB!G47+TO_CL!G47+TO_BNG!G47+TO_LBB!G47+TO_CPP!G47+TO_GTL!G47+TO_NSP!G47</f>
        <v>18782.271797076526</v>
      </c>
      <c r="H47" s="30">
        <f>TO_EHG!H47+TO_CO!H47+TO_BF!H47+TO_GW!H47+TO_RPI!H47+TO_PF!H47+TO_BKBPB!H47+TO_CL!H47+TO_BNG!H47+TO_LBB!H47+TO_CPP!H47+TO_GTL!H47+TO_NSP!H47</f>
        <v>18951.921324161649</v>
      </c>
      <c r="I47" s="30">
        <f>TO_EHG!I47+TO_CO!I47+TO_BF!I47+TO_GW!I47+TO_RPI!I47+TO_PF!I47+TO_BKBPB!I47+TO_CL!I47+TO_BNG!I47+TO_LBB!I47+TO_CPP!I47+TO_GTL!I47+TO_NSP!I47</f>
        <v>20006.785812553742</v>
      </c>
      <c r="J47" s="30">
        <f>TO_EHG!J47+TO_CO!J47+TO_BF!J47+TO_GW!J47+TO_RPI!J47+TO_PF!J47+TO_BKBPB!J47+TO_CL!J47+TO_BNG!J47+TO_LBB!J47+TO_CPP!J47+TO_GTL!J47+TO_NSP!J47</f>
        <v>19820.576440240762</v>
      </c>
      <c r="K47" s="30">
        <f>TO_EHG!K47+TO_CO!K47+TO_BF!K47+TO_GW!K47+TO_RPI!K47+TO_PF!K47+TO_BKBPB!K47+TO_CL!K47+TO_BNG!K47+TO_LBB!K47+TO_CPP!K47+TO_GTL!K47+TO_NSP!K47</f>
        <v>19535.994926913154</v>
      </c>
      <c r="L47" s="30">
        <f>TO_EHG!L47+TO_CO!L47+TO_BF!L47+TO_GW!L47+TO_RPI!L47+TO_PF!L47+TO_BKBPB!L47+TO_CL!L47+TO_BNG!L47+TO_LBB!L47+TO_CPP!L47+TO_GTL!L47+TO_NSP!L47</f>
        <v>19119.821754084263</v>
      </c>
      <c r="M47" s="30">
        <f>TO_EHG!M47+TO_CO!M47+TO_BF!M47+TO_GW!M47+TO_RPI!M47+TO_PF!M47+TO_BKBPB!M47+TO_CL!M47+TO_BNG!M47+TO_LBB!M47+TO_CPP!M47+TO_GTL!M47+TO_NSP!M47</f>
        <v>18063.963714531383</v>
      </c>
      <c r="N47" s="30">
        <f>TO_EHG!N47+TO_CO!N47+TO_BF!N47+TO_GW!N47+TO_RPI!N47+TO_PF!N47+TO_BKBPB!N47+TO_CL!N47+TO_BNG!N47+TO_LBB!N47+TO_CPP!N47+TO_GTL!N47+TO_NSP!N47</f>
        <v>17520.387446259676</v>
      </c>
      <c r="O47" s="30">
        <f>TO_EHG!O47+TO_CO!O47+TO_BF!O47+TO_GW!O47+TO_RPI!O47+TO_PF!O47+TO_BKBPB!O47+TO_CL!O47+TO_BNG!O47+TO_LBB!O47+TO_CPP!O47+TO_GTL!O47+TO_NSP!O47</f>
        <v>15143.07016337059</v>
      </c>
      <c r="P47" s="30">
        <f>TO_EHG!P47+TO_CO!P47+TO_BF!P47+TO_GW!P47+TO_RPI!P47+TO_PF!P47+TO_BKBPB!P47+TO_CL!P47+TO_BNG!P47+TO_LBB!P47+TO_CPP!P47+TO_GTL!P47+TO_NSP!P47</f>
        <v>15360.133361994838</v>
      </c>
      <c r="Q47" s="30">
        <f>TO_EHG!Q47+TO_CO!Q47+TO_BF!Q47+TO_GW!Q47+TO_RPI!Q47+TO_PF!Q47+TO_BKBPB!Q47+TO_CL!Q47+TO_BNG!Q47+TO_LBB!Q47+TO_CPP!Q47+TO_GTL!Q47+TO_NSP!Q47</f>
        <v>15018.195700773858</v>
      </c>
      <c r="R47" s="30">
        <f>TO_EHG!R47+TO_CO!R47+TO_BF!R47+TO_GW!R47+TO_RPI!R47+TO_PF!R47+TO_BKBPB!R47+TO_CL!R47+TO_BNG!R47+TO_LBB!R47+TO_CPP!R47+TO_GTL!R47+TO_NSP!R47</f>
        <v>16997.977730008599</v>
      </c>
      <c r="S47" s="30">
        <f>TO_EHG!S47+TO_CO!S47+TO_BF!S47+TO_GW!S47+TO_RPI!S47+TO_PF!S47+TO_BKBPB!S47+TO_CL!S47+TO_BNG!S47+TO_LBB!S47+TO_CPP!S47+TO_GTL!S47+TO_NSP!S47</f>
        <v>16323.593465176264</v>
      </c>
      <c r="T47" s="30">
        <f>TO_EHG!T47+TO_CO!T47+TO_BF!T47+TO_GW!T47+TO_RPI!T47+TO_PF!T47+TO_BKBPB!T47+TO_CL!T47+TO_BNG!T47+TO_LBB!T47+TO_CPP!T47+TO_GTL!T47+TO_NSP!T47</f>
        <v>16577.373602751504</v>
      </c>
      <c r="U47" s="30">
        <f>TO_EHG!U47+TO_CO!U47+TO_BF!U47+TO_GW!U47+TO_RPI!U47+TO_PF!U47+TO_BKBPB!U47+TO_CL!U47+TO_BNG!U47+TO_LBB!U47+TO_CPP!U47+TO_GTL!U47+TO_NSP!U47</f>
        <v>16220.18761822872</v>
      </c>
      <c r="V47" s="30">
        <f>TO_EHG!V47+TO_CO!V47+TO_BF!V47+TO_GW!V47+TO_RPI!V47+TO_PF!V47+TO_BKBPB!V47+TO_CL!V47+TO_BNG!V47+TO_LBB!V47+TO_CPP!V47+TO_GTL!V47+TO_NSP!V47</f>
        <v>16392.066809974211</v>
      </c>
      <c r="W47" s="30">
        <f>TO_EHG!W47+TO_CO!W47+TO_BF!W47+TO_GW!W47+TO_RPI!W47+TO_PF!W47+TO_BKBPB!W47+TO_CL!W47+TO_BNG!W47+TO_LBB!W47+TO_CPP!W47+TO_GTL!W47+TO_NSP!W47</f>
        <v>16396.800515907136</v>
      </c>
      <c r="X47" s="30">
        <f>TO_EHG!X47+TO_CO!X47+TO_BF!X47+TO_GW!X47+TO_RPI!X47+TO_PF!X47+TO_BKBPB!X47+TO_CL!X47+TO_BNG!X47+TO_LBB!X47+TO_CPP!X47+TO_GTL!X47+TO_NSP!X47</f>
        <v>16127.406706792777</v>
      </c>
    </row>
    <row r="48" spans="1:24" ht="11.25" customHeight="1" x14ac:dyDescent="0.2">
      <c r="A48" s="39" t="s">
        <v>83</v>
      </c>
      <c r="B48" s="23" t="s">
        <v>84</v>
      </c>
      <c r="C48" s="30">
        <f>TO_EHG!C48+TO_CO!C48+TO_BF!C48+TO_GW!C48+TO_RPI!C48+TO_PF!C48+TO_BKBPB!C48+TO_CL!C48+TO_BNG!C48+TO_LBB!C48+TO_CPP!C48+TO_GTL!C48+TO_NSP!C48</f>
        <v>5693.408082545142</v>
      </c>
      <c r="D48" s="30">
        <f>TO_EHG!D48+TO_CO!D48+TO_BF!D48+TO_GW!D48+TO_RPI!D48+TO_PF!D48+TO_BKBPB!D48+TO_CL!D48+TO_BNG!D48+TO_LBB!D48+TO_CPP!D48+TO_GTL!D48+TO_NSP!D48</f>
        <v>5522.8507308684439</v>
      </c>
      <c r="E48" s="30">
        <f>TO_EHG!E48+TO_CO!E48+TO_BF!E48+TO_GW!E48+TO_RPI!E48+TO_PF!E48+TO_BKBPB!E48+TO_CL!E48+TO_BNG!E48+TO_LBB!E48+TO_CPP!E48+TO_GTL!E48+TO_NSP!E48</f>
        <v>5407.4087704213234</v>
      </c>
      <c r="F48" s="30">
        <f>TO_EHG!F48+TO_CO!F48+TO_BF!F48+TO_GW!F48+TO_RPI!F48+TO_PF!F48+TO_BKBPB!F48+TO_CL!F48+TO_BNG!F48+TO_LBB!F48+TO_CPP!F48+TO_GTL!F48+TO_NSP!F48</f>
        <v>5026.49544282029</v>
      </c>
      <c r="G48" s="30">
        <f>TO_EHG!G48+TO_CO!G48+TO_BF!G48+TO_GW!G48+TO_RPI!G48+TO_PF!G48+TO_BKBPB!G48+TO_CL!G48+TO_BNG!G48+TO_LBB!G48+TO_CPP!G48+TO_GTL!G48+TO_NSP!G48</f>
        <v>5585.8323301805676</v>
      </c>
      <c r="H48" s="30">
        <f>TO_EHG!H48+TO_CO!H48+TO_BF!H48+TO_GW!H48+TO_RPI!H48+TO_PF!H48+TO_BKBPB!H48+TO_CL!H48+TO_BNG!H48+TO_LBB!H48+TO_CPP!H48+TO_GTL!H48+TO_NSP!H48</f>
        <v>6012.3121238177109</v>
      </c>
      <c r="I48" s="30">
        <f>TO_EHG!I48+TO_CO!I48+TO_BF!I48+TO_GW!I48+TO_RPI!I48+TO_PF!I48+TO_BKBPB!I48+TO_CL!I48+TO_BNG!I48+TO_LBB!I48+TO_CPP!I48+TO_GTL!I48+TO_NSP!I48</f>
        <v>6028.1673258813407</v>
      </c>
      <c r="J48" s="30">
        <f>TO_EHG!J48+TO_CO!J48+TO_BF!J48+TO_GW!J48+TO_RPI!J48+TO_PF!J48+TO_BKBPB!J48+TO_CL!J48+TO_BNG!J48+TO_LBB!J48+TO_CPP!J48+TO_GTL!J48+TO_NSP!J48</f>
        <v>6048.1665520206361</v>
      </c>
      <c r="K48" s="30">
        <f>TO_EHG!K48+TO_CO!K48+TO_BF!K48+TO_GW!K48+TO_RPI!K48+TO_PF!K48+TO_BKBPB!K48+TO_CL!K48+TO_BNG!K48+TO_LBB!K48+TO_CPP!K48+TO_GTL!K48+TO_NSP!K48</f>
        <v>6256.1441960447119</v>
      </c>
      <c r="L48" s="30">
        <f>TO_EHG!L48+TO_CO!L48+TO_BF!L48+TO_GW!L48+TO_RPI!L48+TO_PF!L48+TO_BKBPB!L48+TO_CL!L48+TO_BNG!L48+TO_LBB!L48+TO_CPP!L48+TO_GTL!L48+TO_NSP!L48</f>
        <v>5877.5410146173681</v>
      </c>
      <c r="M48" s="30">
        <f>TO_EHG!M48+TO_CO!M48+TO_BF!M48+TO_GW!M48+TO_RPI!M48+TO_PF!M48+TO_BKBPB!M48+TO_CL!M48+TO_BNG!M48+TO_LBB!M48+TO_CPP!M48+TO_GTL!M48+TO_NSP!M48</f>
        <v>6067.0338779019758</v>
      </c>
      <c r="N48" s="30">
        <f>TO_EHG!N48+TO_CO!N48+TO_BF!N48+TO_GW!N48+TO_RPI!N48+TO_PF!N48+TO_BKBPB!N48+TO_CL!N48+TO_BNG!N48+TO_LBB!N48+TO_CPP!N48+TO_GTL!N48+TO_NSP!N48</f>
        <v>6365.3046431642315</v>
      </c>
      <c r="O48" s="30">
        <f>TO_EHG!O48+TO_CO!O48+TO_BF!O48+TO_GW!O48+TO_RPI!O48+TO_PF!O48+TO_BKBPB!O48+TO_CL!O48+TO_BNG!O48+TO_LBB!O48+TO_CPP!O48+TO_GTL!O48+TO_NSP!O48</f>
        <v>7382.2280309544294</v>
      </c>
      <c r="P48" s="30">
        <f>TO_EHG!P48+TO_CO!P48+TO_BF!P48+TO_GW!P48+TO_RPI!P48+TO_PF!P48+TO_BKBPB!P48+TO_CL!P48+TO_BNG!P48+TO_LBB!P48+TO_CPP!P48+TO_GTL!P48+TO_NSP!P48</f>
        <v>7608.7987102321576</v>
      </c>
      <c r="Q48" s="30">
        <f>TO_EHG!Q48+TO_CO!Q48+TO_BF!Q48+TO_GW!Q48+TO_RPI!Q48+TO_PF!Q48+TO_BKBPB!Q48+TO_CL!Q48+TO_BNG!Q48+TO_LBB!Q48+TO_CPP!Q48+TO_GTL!Q48+TO_NSP!Q48</f>
        <v>7561.7754944110047</v>
      </c>
      <c r="R48" s="30">
        <f>TO_EHG!R48+TO_CO!R48+TO_BF!R48+TO_GW!R48+TO_RPI!R48+TO_PF!R48+TO_BKBPB!R48+TO_CL!R48+TO_BNG!R48+TO_LBB!R48+TO_CPP!R48+TO_GTL!R48+TO_NSP!R48</f>
        <v>8236.7823731728295</v>
      </c>
      <c r="S48" s="30">
        <f>TO_EHG!S48+TO_CO!S48+TO_BF!S48+TO_GW!S48+TO_RPI!S48+TO_PF!S48+TO_BKBPB!S48+TO_CL!S48+TO_BNG!S48+TO_LBB!S48+TO_CPP!S48+TO_GTL!S48+TO_NSP!S48</f>
        <v>8170.1448839208952</v>
      </c>
      <c r="T48" s="30">
        <f>TO_EHG!T48+TO_CO!T48+TO_BF!T48+TO_GW!T48+TO_RPI!T48+TO_PF!T48+TO_BKBPB!T48+TO_CL!T48+TO_BNG!T48+TO_LBB!T48+TO_CPP!T48+TO_GTL!T48+TO_NSP!T48</f>
        <v>8072.4331900257976</v>
      </c>
      <c r="U48" s="30">
        <f>TO_EHG!U48+TO_CO!U48+TO_BF!U48+TO_GW!U48+TO_RPI!U48+TO_PF!U48+TO_BKBPB!U48+TO_CL!U48+TO_BNG!U48+TO_LBB!U48+TO_CPP!U48+TO_GTL!U48+TO_NSP!U48</f>
        <v>7769.6365434221825</v>
      </c>
      <c r="V48" s="30">
        <f>TO_EHG!V48+TO_CO!V48+TO_BF!V48+TO_GW!V48+TO_RPI!V48+TO_PF!V48+TO_BKBPB!V48+TO_CL!V48+TO_BNG!V48+TO_LBB!V48+TO_CPP!V48+TO_GTL!V48+TO_NSP!V48</f>
        <v>8040.4270851246774</v>
      </c>
      <c r="W48" s="30">
        <f>TO_EHG!W48+TO_CO!W48+TO_BF!W48+TO_GW!W48+TO_RPI!W48+TO_PF!W48+TO_BKBPB!W48+TO_CL!W48+TO_BNG!W48+TO_LBB!W48+TO_CPP!W48+TO_GTL!W48+TO_NSP!W48</f>
        <v>7734.4568357695607</v>
      </c>
      <c r="X48" s="30">
        <f>TO_EHG!X48+TO_CO!X48+TO_BF!X48+TO_GW!X48+TO_RPI!X48+TO_PF!X48+TO_BKBPB!X48+TO_CL!X48+TO_BNG!X48+TO_LBB!X48+TO_CPP!X48+TO_GTL!X48+TO_NSP!X48</f>
        <v>7590.8375752364555</v>
      </c>
    </row>
    <row r="49" spans="1:24" ht="11.25" customHeight="1" x14ac:dyDescent="0.2">
      <c r="A49" s="39" t="s">
        <v>85</v>
      </c>
      <c r="B49" s="23" t="s">
        <v>86</v>
      </c>
      <c r="C49" s="30">
        <f>TO_EHG!C49+TO_CO!C49+TO_BF!C49+TO_GW!C49+TO_RPI!C49+TO_PF!C49+TO_BKBPB!C49+TO_CL!C49+TO_BNG!C49+TO_LBB!C49+TO_CPP!C49+TO_GTL!C49+TO_NSP!C49</f>
        <v>1147.5216680997421</v>
      </c>
      <c r="D49" s="30">
        <f>TO_EHG!D49+TO_CO!D49+TO_BF!D49+TO_GW!D49+TO_RPI!D49+TO_PF!D49+TO_BKBPB!D49+TO_CL!D49+TO_BNG!D49+TO_LBB!D49+TO_CPP!D49+TO_GTL!D49+TO_NSP!D49</f>
        <v>1065.9636285468616</v>
      </c>
      <c r="E49" s="30">
        <f>TO_EHG!E49+TO_CO!E49+TO_BF!E49+TO_GW!E49+TO_RPI!E49+TO_PF!E49+TO_BKBPB!E49+TO_CL!E49+TO_BNG!E49+TO_LBB!E49+TO_CPP!E49+TO_GTL!E49+TO_NSP!E49</f>
        <v>795.38228718830601</v>
      </c>
      <c r="F49" s="30">
        <f>TO_EHG!F49+TO_CO!F49+TO_BF!F49+TO_GW!F49+TO_RPI!F49+TO_PF!F49+TO_BKBPB!F49+TO_CL!F49+TO_BNG!F49+TO_LBB!F49+TO_CPP!F49+TO_GTL!F49+TO_NSP!F49</f>
        <v>765.90257953568357</v>
      </c>
      <c r="G49" s="30">
        <f>TO_EHG!G49+TO_CO!G49+TO_BF!G49+TO_GW!G49+TO_RPI!G49+TO_PF!G49+TO_BKBPB!G49+TO_CL!G49+TO_BNG!G49+TO_LBB!G49+TO_CPP!G49+TO_GTL!G49+TO_NSP!G49</f>
        <v>848.05907136715393</v>
      </c>
      <c r="H49" s="30">
        <f>TO_EHG!H49+TO_CO!H49+TO_BF!H49+TO_GW!H49+TO_RPI!H49+TO_PF!H49+TO_BKBPB!H49+TO_CL!H49+TO_BNG!H49+TO_LBB!H49+TO_CPP!H49+TO_GTL!H49+TO_NSP!H49</f>
        <v>844.35597592433373</v>
      </c>
      <c r="I49" s="30">
        <f>TO_EHG!I49+TO_CO!I49+TO_BF!I49+TO_GW!I49+TO_RPI!I49+TO_PF!I49+TO_BKBPB!I49+TO_CL!I49+TO_BNG!I49+TO_LBB!I49+TO_CPP!I49+TO_GTL!I49+TO_NSP!I49</f>
        <v>866.095098882201</v>
      </c>
      <c r="J49" s="30">
        <f>TO_EHG!J49+TO_CO!J49+TO_BF!J49+TO_GW!J49+TO_RPI!J49+TO_PF!J49+TO_BKBPB!J49+TO_CL!J49+TO_BNG!J49+TO_LBB!J49+TO_CPP!J49+TO_GTL!J49+TO_NSP!J49</f>
        <v>985.70128976784179</v>
      </c>
      <c r="K49" s="30">
        <f>TO_EHG!K49+TO_CO!K49+TO_BF!K49+TO_GW!K49+TO_RPI!K49+TO_PF!K49+TO_BKBPB!K49+TO_CL!K49+TO_BNG!K49+TO_LBB!K49+TO_CPP!K49+TO_GTL!K49+TO_NSP!K49</f>
        <v>842.38400687876185</v>
      </c>
      <c r="L49" s="30">
        <f>TO_EHG!L49+TO_CO!L49+TO_BF!L49+TO_GW!L49+TO_RPI!L49+TO_PF!L49+TO_BKBPB!L49+TO_CL!L49+TO_BNG!L49+TO_LBB!L49+TO_CPP!L49+TO_GTL!L49+TO_NSP!L49</f>
        <v>702.33791917454846</v>
      </c>
      <c r="M49" s="30">
        <f>TO_EHG!M49+TO_CO!M49+TO_BF!M49+TO_GW!M49+TO_RPI!M49+TO_PF!M49+TO_BKBPB!M49+TO_CL!M49+TO_BNG!M49+TO_LBB!M49+TO_CPP!M49+TO_GTL!M49+TO_NSP!M49</f>
        <v>1012.0352536543421</v>
      </c>
      <c r="N49" s="30">
        <f>TO_EHG!N49+TO_CO!N49+TO_BF!N49+TO_GW!N49+TO_RPI!N49+TO_PF!N49+TO_BKBPB!N49+TO_CL!N49+TO_BNG!N49+TO_LBB!N49+TO_CPP!N49+TO_GTL!N49+TO_NSP!N49</f>
        <v>945.4687876182287</v>
      </c>
      <c r="O49" s="30">
        <f>TO_EHG!O49+TO_CO!O49+TO_BF!O49+TO_GW!O49+TO_RPI!O49+TO_PF!O49+TO_BKBPB!O49+TO_CL!O49+TO_BNG!O49+TO_LBB!O49+TO_CPP!O49+TO_GTL!O49+TO_NSP!O49</f>
        <v>794.47747205503003</v>
      </c>
      <c r="P49" s="30">
        <f>TO_EHG!P49+TO_CO!P49+TO_BF!P49+TO_GW!P49+TO_RPI!P49+TO_PF!P49+TO_BKBPB!P49+TO_CL!P49+TO_BNG!P49+TO_LBB!P49+TO_CPP!P49+TO_GTL!P49+TO_NSP!P49</f>
        <v>895.40877042132411</v>
      </c>
      <c r="Q49" s="30">
        <f>TO_EHG!Q49+TO_CO!Q49+TO_BF!Q49+TO_GW!Q49+TO_RPI!Q49+TO_PF!Q49+TO_BKBPB!Q49+TO_CL!Q49+TO_BNG!Q49+TO_LBB!Q49+TO_CPP!Q49+TO_GTL!Q49+TO_NSP!Q49</f>
        <v>1013.002407566638</v>
      </c>
      <c r="R49" s="30">
        <f>TO_EHG!R49+TO_CO!R49+TO_BF!R49+TO_GW!R49+TO_RPI!R49+TO_PF!R49+TO_BKBPB!R49+TO_CL!R49+TO_BNG!R49+TO_LBB!R49+TO_CPP!R49+TO_GTL!R49+TO_NSP!R49</f>
        <v>671.47085124677574</v>
      </c>
      <c r="S49" s="30">
        <f>TO_EHG!S49+TO_CO!S49+TO_BF!S49+TO_GW!S49+TO_RPI!S49+TO_PF!S49+TO_BKBPB!S49+TO_CL!S49+TO_BNG!S49+TO_LBB!S49+TO_CPP!S49+TO_GTL!S49+TO_NSP!S49</f>
        <v>541.27059329320707</v>
      </c>
      <c r="T49" s="30">
        <f>TO_EHG!T49+TO_CO!T49+TO_BF!T49+TO_GW!T49+TO_RPI!T49+TO_PF!T49+TO_BKBPB!T49+TO_CL!T49+TO_BNG!T49+TO_LBB!T49+TO_CPP!T49+TO_GTL!T49+TO_NSP!T49</f>
        <v>640.53404987102317</v>
      </c>
      <c r="U49" s="30">
        <f>TO_EHG!U49+TO_CO!U49+TO_BF!U49+TO_GW!U49+TO_RPI!U49+TO_PF!U49+TO_BKBPB!U49+TO_CL!U49+TO_BNG!U49+TO_LBB!U49+TO_CPP!U49+TO_GTL!U49+TO_NSP!U49</f>
        <v>804.19939810834046</v>
      </c>
      <c r="V49" s="30">
        <f>TO_EHG!V49+TO_CO!V49+TO_BF!V49+TO_GW!V49+TO_RPI!V49+TO_PF!V49+TO_BKBPB!V49+TO_CL!V49+TO_BNG!V49+TO_LBB!V49+TO_CPP!V49+TO_GTL!V49+TO_NSP!V49</f>
        <v>732.43198624247623</v>
      </c>
      <c r="W49" s="30">
        <f>TO_EHG!W49+TO_CO!W49+TO_BF!W49+TO_GW!W49+TO_RPI!W49+TO_PF!W49+TO_BKBPB!W49+TO_CL!W49+TO_BNG!W49+TO_LBB!W49+TO_CPP!W49+TO_GTL!W49+TO_NSP!W49</f>
        <v>715.4162510748065</v>
      </c>
      <c r="X49" s="30">
        <f>TO_EHG!X49+TO_CO!X49+TO_BF!X49+TO_GW!X49+TO_RPI!X49+TO_PF!X49+TO_BKBPB!X49+TO_CL!X49+TO_BNG!X49+TO_LBB!X49+TO_CPP!X49+TO_GTL!X49+TO_NSP!X49</f>
        <v>896.62235597592417</v>
      </c>
    </row>
    <row r="50" spans="1:24" ht="11.25" customHeight="1" x14ac:dyDescent="0.2">
      <c r="A50" s="39" t="s">
        <v>87</v>
      </c>
      <c r="B50" s="23" t="s">
        <v>88</v>
      </c>
      <c r="C50" s="30">
        <f>TO_EHG!C50+TO_CO!C50+TO_BF!C50+TO_GW!C50+TO_RPI!C50+TO_PF!C50+TO_BKBPB!C50+TO_CL!C50+TO_BNG!C50+TO_LBB!C50+TO_CPP!C50+TO_GTL!C50+TO_NSP!C50</f>
        <v>18228.199140154771</v>
      </c>
      <c r="D50" s="30">
        <f>TO_EHG!D50+TO_CO!D50+TO_BF!D50+TO_GW!D50+TO_RPI!D50+TO_PF!D50+TO_BKBPB!D50+TO_CL!D50+TO_BNG!D50+TO_LBB!D50+TO_CPP!D50+TO_GTL!D50+TO_NSP!D50</f>
        <v>20169.338865004298</v>
      </c>
      <c r="E50" s="30">
        <f>TO_EHG!E50+TO_CO!E50+TO_BF!E50+TO_GW!E50+TO_RPI!E50+TO_PF!E50+TO_BKBPB!E50+TO_CL!E50+TO_BNG!E50+TO_LBB!E50+TO_CPP!E50+TO_GTL!E50+TO_NSP!E50</f>
        <v>25370.869905417028</v>
      </c>
      <c r="F50" s="30">
        <f>TO_EHG!F50+TO_CO!F50+TO_BF!F50+TO_GW!F50+TO_RPI!F50+TO_PF!F50+TO_BKBPB!F50+TO_CL!F50+TO_BNG!F50+TO_LBB!F50+TO_CPP!F50+TO_GTL!F50+TO_NSP!F50</f>
        <v>25001.922957867573</v>
      </c>
      <c r="G50" s="30">
        <f>TO_EHG!G50+TO_CO!G50+TO_BF!G50+TO_GW!G50+TO_RPI!G50+TO_PF!G50+TO_BKBPB!G50+TO_CL!G50+TO_BNG!G50+TO_LBB!G50+TO_CPP!G50+TO_GTL!G50+TO_NSP!G50</f>
        <v>26142.942390369735</v>
      </c>
      <c r="H50" s="30">
        <f>TO_EHG!H50+TO_CO!H50+TO_BF!H50+TO_GW!H50+TO_RPI!H50+TO_PF!H50+TO_BKBPB!H50+TO_CL!H50+TO_BNG!H50+TO_LBB!H50+TO_CPP!H50+TO_GTL!H50+TO_NSP!H50</f>
        <v>21872.899226139285</v>
      </c>
      <c r="I50" s="30">
        <f>TO_EHG!I50+TO_CO!I50+TO_BF!I50+TO_GW!I50+TO_RPI!I50+TO_PF!I50+TO_BKBPB!I50+TO_CL!I50+TO_BNG!I50+TO_LBB!I50+TO_CPP!I50+TO_GTL!I50+TO_NSP!I50</f>
        <v>23301.289079965609</v>
      </c>
      <c r="J50" s="30">
        <f>TO_EHG!J50+TO_CO!J50+TO_BF!J50+TO_GW!J50+TO_RPI!J50+TO_PF!J50+TO_BKBPB!J50+TO_CL!J50+TO_BNG!J50+TO_LBB!J50+TO_CPP!J50+TO_GTL!J50+TO_NSP!J50</f>
        <v>24486.333018056743</v>
      </c>
      <c r="K50" s="30">
        <f>TO_EHG!K50+TO_CO!K50+TO_BF!K50+TO_GW!K50+TO_RPI!K50+TO_PF!K50+TO_BKBPB!K50+TO_CL!K50+TO_BNG!K50+TO_LBB!K50+TO_CPP!K50+TO_GTL!K50+TO_NSP!K50</f>
        <v>25670.115047291489</v>
      </c>
      <c r="L50" s="30">
        <f>TO_EHG!L50+TO_CO!L50+TO_BF!L50+TO_GW!L50+TO_RPI!L50+TO_PF!L50+TO_BKBPB!L50+TO_CL!L50+TO_BNG!L50+TO_LBB!L50+TO_CPP!L50+TO_GTL!L50+TO_NSP!L50</f>
        <v>25662.970937231297</v>
      </c>
      <c r="M50" s="30">
        <f>TO_EHG!M50+TO_CO!M50+TO_BF!M50+TO_GW!M50+TO_RPI!M50+TO_PF!M50+TO_BKBPB!M50+TO_CL!M50+TO_BNG!M50+TO_LBB!M50+TO_CPP!M50+TO_GTL!M50+TO_NSP!M50</f>
        <v>27609.764058469471</v>
      </c>
      <c r="N50" s="30">
        <f>TO_EHG!N50+TO_CO!N50+TO_BF!N50+TO_GW!N50+TO_RPI!N50+TO_PF!N50+TO_BKBPB!N50+TO_CL!N50+TO_BNG!N50+TO_LBB!N50+TO_CPP!N50+TO_GTL!N50+TO_NSP!N50</f>
        <v>23609.644539982804</v>
      </c>
      <c r="O50" s="30">
        <f>TO_EHG!O50+TO_CO!O50+TO_BF!O50+TO_GW!O50+TO_RPI!O50+TO_PF!O50+TO_BKBPB!O50+TO_CL!O50+TO_BNG!O50+TO_LBB!O50+TO_CPP!O50+TO_GTL!O50+TO_NSP!O50</f>
        <v>23908.558555460015</v>
      </c>
      <c r="P50" s="30">
        <f>TO_EHG!P50+TO_CO!P50+TO_BF!P50+TO_GW!P50+TO_RPI!P50+TO_PF!P50+TO_BKBPB!P50+TO_CL!P50+TO_BNG!P50+TO_LBB!P50+TO_CPP!P50+TO_GTL!P50+TO_NSP!P50</f>
        <v>21798.287962166807</v>
      </c>
      <c r="Q50" s="30">
        <f>TO_EHG!Q50+TO_CO!Q50+TO_BF!Q50+TO_GW!Q50+TO_RPI!Q50+TO_PF!Q50+TO_BKBPB!Q50+TO_CL!Q50+TO_BNG!Q50+TO_LBB!Q50+TO_CPP!Q50+TO_GTL!Q50+TO_NSP!Q50</f>
        <v>21796.417282889084</v>
      </c>
      <c r="R50" s="30">
        <f>TO_EHG!R50+TO_CO!R50+TO_BF!R50+TO_GW!R50+TO_RPI!R50+TO_PF!R50+TO_BKBPB!R50+TO_CL!R50+TO_BNG!R50+TO_LBB!R50+TO_CPP!R50+TO_GTL!R50+TO_NSP!R50</f>
        <v>22637.317196904558</v>
      </c>
      <c r="S50" s="30">
        <f>TO_EHG!S50+TO_CO!S50+TO_BF!S50+TO_GW!S50+TO_RPI!S50+TO_PF!S50+TO_BKBPB!S50+TO_CL!S50+TO_BNG!S50+TO_LBB!S50+TO_CPP!S50+TO_GTL!S50+TO_NSP!S50</f>
        <v>25894.072055030094</v>
      </c>
      <c r="T50" s="30">
        <f>TO_EHG!T50+TO_CO!T50+TO_BF!T50+TO_GW!T50+TO_RPI!T50+TO_PF!T50+TO_BKBPB!T50+TO_CL!T50+TO_BNG!T50+TO_LBB!T50+TO_CPP!T50+TO_GTL!T50+TO_NSP!T50</f>
        <v>26945.533447979367</v>
      </c>
      <c r="U50" s="30">
        <f>TO_EHG!U50+TO_CO!U50+TO_BF!U50+TO_GW!U50+TO_RPI!U50+TO_PF!U50+TO_BKBPB!U50+TO_CL!U50+TO_BNG!U50+TO_LBB!U50+TO_CPP!U50+TO_GTL!U50+TO_NSP!U50</f>
        <v>22222.374204643165</v>
      </c>
      <c r="V50" s="30">
        <f>TO_EHG!V50+TO_CO!V50+TO_BF!V50+TO_GW!V50+TO_RPI!V50+TO_PF!V50+TO_BKBPB!V50+TO_CL!V50+TO_BNG!V50+TO_LBB!V50+TO_CPP!V50+TO_GTL!V50+TO_NSP!V50</f>
        <v>23464.224505588994</v>
      </c>
      <c r="W50" s="30">
        <f>TO_EHG!W50+TO_CO!W50+TO_BF!W50+TO_GW!W50+TO_RPI!W50+TO_PF!W50+TO_BKBPB!W50+TO_CL!W50+TO_BNG!W50+TO_LBB!W50+TO_CPP!W50+TO_GTL!W50+TO_NSP!W50</f>
        <v>24093.868443680134</v>
      </c>
      <c r="X50" s="30">
        <f>TO_EHG!X50+TO_CO!X50+TO_BF!X50+TO_GW!X50+TO_RPI!X50+TO_PF!X50+TO_BKBPB!X50+TO_CL!X50+TO_BNG!X50+TO_LBB!X50+TO_CPP!X50+TO_GTL!X50+TO_NSP!X50</f>
        <v>23939.814789337921</v>
      </c>
    </row>
    <row r="51" spans="1:24" ht="11.25" customHeight="1" x14ac:dyDescent="0.2">
      <c r="A51" s="24" t="s">
        <v>89</v>
      </c>
      <c r="B51" s="25" t="s">
        <v>90</v>
      </c>
      <c r="C51" s="31">
        <f>TO_EHG!C51+TO_CO!C51+TO_BF!C51+TO_GW!C51+TO_RPI!C51+TO_PF!C51+TO_BKBPB!C51+TO_CL!C51+TO_BNG!C51+TO_LBB!C51+TO_CPP!C51+TO_GTL!C51+TO_NSP!C51</f>
        <v>13.11255374032674</v>
      </c>
      <c r="D51" s="31">
        <f>TO_EHG!D51+TO_CO!D51+TO_BF!D51+TO_GW!D51+TO_RPI!D51+TO_PF!D51+TO_BKBPB!D51+TO_CL!D51+TO_BNG!D51+TO_LBB!D51+TO_CPP!D51+TO_GTL!D51+TO_NSP!D51</f>
        <v>11.5219260533104</v>
      </c>
      <c r="E51" s="31">
        <f>TO_EHG!E51+TO_CO!E51+TO_BF!E51+TO_GW!E51+TO_RPI!E51+TO_PF!E51+TO_BKBPB!E51+TO_CL!E51+TO_BNG!E51+TO_LBB!E51+TO_CPP!E51+TO_GTL!E51+TO_NSP!E51</f>
        <v>9.8882201203783318</v>
      </c>
      <c r="F51" s="31">
        <f>TO_EHG!F51+TO_CO!F51+TO_BF!F51+TO_GW!F51+TO_RPI!F51+TO_PF!F51+TO_BKBPB!F51+TO_CL!F51+TO_BNG!F51+TO_LBB!F51+TO_CPP!F51+TO_GTL!F51+TO_NSP!F51</f>
        <v>7.5451418744625967</v>
      </c>
      <c r="G51" s="31">
        <f>TO_EHG!G51+TO_CO!G51+TO_BF!G51+TO_GW!G51+TO_RPI!G51+TO_PF!G51+TO_BKBPB!G51+TO_CL!G51+TO_BNG!G51+TO_LBB!G51+TO_CPP!G51+TO_GTL!G51+TO_NSP!G51</f>
        <v>10.40412725709372</v>
      </c>
      <c r="H51" s="31">
        <f>TO_EHG!H51+TO_CO!H51+TO_BF!H51+TO_GW!H51+TO_RPI!H51+TO_PF!H51+TO_BKBPB!H51+TO_CL!H51+TO_BNG!H51+TO_LBB!H51+TO_CPP!H51+TO_GTL!H51+TO_NSP!H51</f>
        <v>10.662080825451421</v>
      </c>
      <c r="I51" s="31">
        <f>TO_EHG!I51+TO_CO!I51+TO_BF!I51+TO_GW!I51+TO_RPI!I51+TO_PF!I51+TO_BKBPB!I51+TO_CL!I51+TO_BNG!I51+TO_LBB!I51+TO_CPP!I51+TO_GTL!I51+TO_NSP!I51</f>
        <v>21.4530524505589</v>
      </c>
      <c r="J51" s="31">
        <f>TO_EHG!J51+TO_CO!J51+TO_BF!J51+TO_GW!J51+TO_RPI!J51+TO_PF!J51+TO_BKBPB!J51+TO_CL!J51+TO_BNG!J51+TO_LBB!J51+TO_CPP!J51+TO_GTL!J51+TO_NSP!J51</f>
        <v>27.944883920894242</v>
      </c>
      <c r="K51" s="31">
        <f>TO_EHG!K51+TO_CO!K51+TO_BF!K51+TO_GW!K51+TO_RPI!K51+TO_PF!K51+TO_BKBPB!K51+TO_CL!K51+TO_BNG!K51+TO_LBB!K51+TO_CPP!K51+TO_GTL!K51+TO_NSP!K51</f>
        <v>37.016251074806533</v>
      </c>
      <c r="L51" s="31">
        <f>TO_EHG!L51+TO_CO!L51+TO_BF!L51+TO_GW!L51+TO_RPI!L51+TO_PF!L51+TO_BKBPB!L51+TO_CL!L51+TO_BNG!L51+TO_LBB!L51+TO_CPP!L51+TO_GTL!L51+TO_NSP!L51</f>
        <v>36.801289767841787</v>
      </c>
      <c r="M51" s="31">
        <f>TO_EHG!M51+TO_CO!M51+TO_BF!M51+TO_GW!M51+TO_RPI!M51+TO_PF!M51+TO_BKBPB!M51+TO_CL!M51+TO_BNG!M51+TO_LBB!M51+TO_CPP!M51+TO_GTL!M51+TO_NSP!M51</f>
        <v>31.018830610490109</v>
      </c>
      <c r="N51" s="31">
        <f>TO_EHG!N51+TO_CO!N51+TO_BF!N51+TO_GW!N51+TO_RPI!N51+TO_PF!N51+TO_BKBPB!N51+TO_CL!N51+TO_BNG!N51+TO_LBB!N51+TO_CPP!N51+TO_GTL!N51+TO_NSP!N51</f>
        <v>48.442476354256236</v>
      </c>
      <c r="O51" s="31">
        <f>TO_EHG!O51+TO_CO!O51+TO_BF!O51+TO_GW!O51+TO_RPI!O51+TO_PF!O51+TO_BKBPB!O51+TO_CL!O51+TO_BNG!O51+TO_LBB!O51+TO_CPP!O51+TO_GTL!O51+TO_NSP!O51</f>
        <v>72.131986242476358</v>
      </c>
      <c r="P51" s="31">
        <f>TO_EHG!P51+TO_CO!P51+TO_BF!P51+TO_GW!P51+TO_RPI!P51+TO_PF!P51+TO_BKBPB!P51+TO_CL!P51+TO_BNG!P51+TO_LBB!P51+TO_CPP!P51+TO_GTL!P51+TO_NSP!P51</f>
        <v>99.572398968185723</v>
      </c>
      <c r="Q51" s="31">
        <f>TO_EHG!Q51+TO_CO!Q51+TO_BF!Q51+TO_GW!Q51+TO_RPI!Q51+TO_PF!Q51+TO_BKBPB!Q51+TO_CL!Q51+TO_BNG!Q51+TO_LBB!Q51+TO_CPP!Q51+TO_GTL!Q51+TO_NSP!Q51</f>
        <v>129.94333619948407</v>
      </c>
      <c r="R51" s="31">
        <f>TO_EHG!R51+TO_CO!R51+TO_BF!R51+TO_GW!R51+TO_RPI!R51+TO_PF!R51+TO_BKBPB!R51+TO_CL!R51+TO_BNG!R51+TO_LBB!R51+TO_CPP!R51+TO_GTL!R51+TO_NSP!R51</f>
        <v>132.16930352536542</v>
      </c>
      <c r="S51" s="31">
        <f>TO_EHG!S51+TO_CO!S51+TO_BF!S51+TO_GW!S51+TO_RPI!S51+TO_PF!S51+TO_BKBPB!S51+TO_CL!S51+TO_BNG!S51+TO_LBB!S51+TO_CPP!S51+TO_GTL!S51+TO_NSP!S51</f>
        <v>200.24041272570938</v>
      </c>
      <c r="T51" s="31">
        <f>TO_EHG!T51+TO_CO!T51+TO_BF!T51+TO_GW!T51+TO_RPI!T51+TO_PF!T51+TO_BKBPB!T51+TO_CL!T51+TO_BNG!T51+TO_LBB!T51+TO_CPP!T51+TO_GTL!T51+TO_NSP!T51</f>
        <v>292.95631986242472</v>
      </c>
      <c r="U51" s="31">
        <f>TO_EHG!U51+TO_CO!U51+TO_BF!U51+TO_GW!U51+TO_RPI!U51+TO_PF!U51+TO_BKBPB!U51+TO_CL!U51+TO_BNG!U51+TO_LBB!U51+TO_CPP!U51+TO_GTL!U51+TO_NSP!U51</f>
        <v>385.64221840068785</v>
      </c>
      <c r="V51" s="31">
        <f>TO_EHG!V51+TO_CO!V51+TO_BF!V51+TO_GW!V51+TO_RPI!V51+TO_PF!V51+TO_BKBPB!V51+TO_CL!V51+TO_BNG!V51+TO_LBB!V51+TO_CPP!V51+TO_GTL!V51+TO_NSP!V51</f>
        <v>546.00146173688722</v>
      </c>
      <c r="W51" s="31">
        <f>TO_EHG!W51+TO_CO!W51+TO_BF!W51+TO_GW!W51+TO_RPI!W51+TO_PF!W51+TO_BKBPB!W51+TO_CL!W51+TO_BNG!W51+TO_LBB!W51+TO_CPP!W51+TO_GTL!W51+TO_NSP!W51</f>
        <v>828.19862424763528</v>
      </c>
      <c r="X51" s="31">
        <f>TO_EHG!X51+TO_CO!X51+TO_BF!X51+TO_GW!X51+TO_RPI!X51+TO_PF!X51+TO_BKBPB!X51+TO_CL!X51+TO_BNG!X51+TO_LBB!X51+TO_CPP!X51+TO_GTL!X51+TO_NSP!X51</f>
        <v>2028.0060189165949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:W52" si="20">SUM(C53:C70)</f>
        <v>522.80730868443675</v>
      </c>
      <c r="D52" s="31">
        <f t="shared" si="20"/>
        <v>550.95331040412725</v>
      </c>
      <c r="E52" s="31">
        <f t="shared" si="20"/>
        <v>634.18469475494419</v>
      </c>
      <c r="F52" s="31">
        <f t="shared" si="20"/>
        <v>742.61186586414453</v>
      </c>
      <c r="G52" s="31">
        <f t="shared" si="20"/>
        <v>1299.7489251934651</v>
      </c>
      <c r="H52" s="31">
        <f t="shared" si="20"/>
        <v>2126.1349957007737</v>
      </c>
      <c r="I52" s="31">
        <f t="shared" si="20"/>
        <v>2991.0021496130694</v>
      </c>
      <c r="J52" s="31">
        <f t="shared" si="20"/>
        <v>4854.8669819432507</v>
      </c>
      <c r="K52" s="31">
        <f t="shared" si="20"/>
        <v>7809.2857265692182</v>
      </c>
      <c r="L52" s="31">
        <f t="shared" si="20"/>
        <v>10204.211779879619</v>
      </c>
      <c r="M52" s="31">
        <f t="shared" si="20"/>
        <v>11492.675580395529</v>
      </c>
      <c r="N52" s="31">
        <f t="shared" si="20"/>
        <v>12220.011263972481</v>
      </c>
      <c r="O52" s="31">
        <f t="shared" si="20"/>
        <v>13356.341444539985</v>
      </c>
      <c r="P52" s="31">
        <f t="shared" si="20"/>
        <v>11949.758125537401</v>
      </c>
      <c r="Q52" s="31">
        <f t="shared" si="20"/>
        <v>12751.782631126398</v>
      </c>
      <c r="R52" s="31">
        <f t="shared" si="20"/>
        <v>12719.456405846946</v>
      </c>
      <c r="S52" s="31">
        <f t="shared" si="20"/>
        <v>12526.198624247636</v>
      </c>
      <c r="T52" s="31">
        <f t="shared" si="20"/>
        <v>13637.363112639721</v>
      </c>
      <c r="U52" s="31">
        <f t="shared" si="20"/>
        <v>15269.535081685295</v>
      </c>
      <c r="V52" s="31">
        <f t="shared" si="20"/>
        <v>15712.518400687877</v>
      </c>
      <c r="W52" s="31">
        <f t="shared" si="20"/>
        <v>16194.137661220977</v>
      </c>
      <c r="X52" s="31">
        <f t="shared" ref="X52" si="21">SUM(X53:X70)</f>
        <v>16798.653052450558</v>
      </c>
    </row>
    <row r="53" spans="1:24" ht="11.25" customHeight="1" x14ac:dyDescent="0.2">
      <c r="A53" s="22" t="s">
        <v>93</v>
      </c>
      <c r="B53" s="23" t="s">
        <v>94</v>
      </c>
      <c r="C53" s="30">
        <f>TO_EHG!C53+TO_CO!C53+TO_BF!C53+TO_GW!C53+TO_RPI!C53+TO_PF!C53+TO_BKBPB!C53+TO_CL!C53+TO_BNG!C53+TO_LBB!C53+TO_CPP!C53+TO_GTL!C53+TO_NSP!C53</f>
        <v>0</v>
      </c>
      <c r="D53" s="30">
        <f>TO_EHG!D53+TO_CO!D53+TO_BF!D53+TO_GW!D53+TO_RPI!D53+TO_PF!D53+TO_BKBPB!D53+TO_CL!D53+TO_BNG!D53+TO_LBB!D53+TO_CPP!D53+TO_GTL!D53+TO_NSP!D53</f>
        <v>0</v>
      </c>
      <c r="E53" s="30">
        <f>TO_EHG!E53+TO_CO!E53+TO_BF!E53+TO_GW!E53+TO_RPI!E53+TO_PF!E53+TO_BKBPB!E53+TO_CL!E53+TO_BNG!E53+TO_LBB!E53+TO_CPP!E53+TO_GTL!E53+TO_NSP!E53</f>
        <v>0</v>
      </c>
      <c r="F53" s="30">
        <f>TO_EHG!F53+TO_CO!F53+TO_BF!F53+TO_GW!F53+TO_RPI!F53+TO_PF!F53+TO_BKBPB!F53+TO_CL!F53+TO_BNG!F53+TO_LBB!F53+TO_CPP!F53+TO_GTL!F53+TO_NSP!F53</f>
        <v>0</v>
      </c>
      <c r="G53" s="30">
        <f>TO_EHG!G53+TO_CO!G53+TO_BF!G53+TO_GW!G53+TO_RPI!G53+TO_PF!G53+TO_BKBPB!G53+TO_CL!G53+TO_BNG!G53+TO_LBB!G53+TO_CPP!G53+TO_GTL!G53+TO_NSP!G53</f>
        <v>0</v>
      </c>
      <c r="H53" s="30">
        <f>TO_EHG!H53+TO_CO!H53+TO_BF!H53+TO_GW!H53+TO_RPI!H53+TO_PF!H53+TO_BKBPB!H53+TO_CL!H53+TO_BNG!H53+TO_LBB!H53+TO_CPP!H53+TO_GTL!H53+TO_NSP!H53</f>
        <v>0</v>
      </c>
      <c r="I53" s="30">
        <f>TO_EHG!I53+TO_CO!I53+TO_BF!I53+TO_GW!I53+TO_RPI!I53+TO_PF!I53+TO_BKBPB!I53+TO_CL!I53+TO_BNG!I53+TO_LBB!I53+TO_CPP!I53+TO_GTL!I53+TO_NSP!I53</f>
        <v>0</v>
      </c>
      <c r="J53" s="30">
        <f>TO_EHG!J53+TO_CO!J53+TO_BF!J53+TO_GW!J53+TO_RPI!J53+TO_PF!J53+TO_BKBPB!J53+TO_CL!J53+TO_BNG!J53+TO_LBB!J53+TO_CPP!J53+TO_GTL!J53+TO_NSP!J53</f>
        <v>0</v>
      </c>
      <c r="K53" s="30">
        <f>TO_EHG!K53+TO_CO!K53+TO_BF!K53+TO_GW!K53+TO_RPI!K53+TO_PF!K53+TO_BKBPB!K53+TO_CL!K53+TO_BNG!K53+TO_LBB!K53+TO_CPP!K53+TO_GTL!K53+TO_NSP!K53</f>
        <v>0</v>
      </c>
      <c r="L53" s="30">
        <f>TO_EHG!L53+TO_CO!L53+TO_BF!L53+TO_GW!L53+TO_RPI!L53+TO_PF!L53+TO_BKBPB!L53+TO_CL!L53+TO_BNG!L53+TO_LBB!L53+TO_CPP!L53+TO_GTL!L53+TO_NSP!L53</f>
        <v>0</v>
      </c>
      <c r="M53" s="30">
        <f>TO_EHG!M53+TO_CO!M53+TO_BF!M53+TO_GW!M53+TO_RPI!M53+TO_PF!M53+TO_BKBPB!M53+TO_CL!M53+TO_BNG!M53+TO_LBB!M53+TO_CPP!M53+TO_GTL!M53+TO_NSP!M53</f>
        <v>0</v>
      </c>
      <c r="N53" s="30">
        <f>TO_EHG!N53+TO_CO!N53+TO_BF!N53+TO_GW!N53+TO_RPI!N53+TO_PF!N53+TO_BKBPB!N53+TO_CL!N53+TO_BNG!N53+TO_LBB!N53+TO_CPP!N53+TO_GTL!N53+TO_NSP!N53</f>
        <v>0</v>
      </c>
      <c r="O53" s="30">
        <f>TO_EHG!O53+TO_CO!O53+TO_BF!O53+TO_GW!O53+TO_RPI!O53+TO_PF!O53+TO_BKBPB!O53+TO_CL!O53+TO_BNG!O53+TO_LBB!O53+TO_CPP!O53+TO_GTL!O53+TO_NSP!O53</f>
        <v>0</v>
      </c>
      <c r="P53" s="30">
        <f>TO_EHG!P53+TO_CO!P53+TO_BF!P53+TO_GW!P53+TO_RPI!P53+TO_PF!P53+TO_BKBPB!P53+TO_CL!P53+TO_BNG!P53+TO_LBB!P53+TO_CPP!P53+TO_GTL!P53+TO_NSP!P53</f>
        <v>0</v>
      </c>
      <c r="Q53" s="30">
        <f>TO_EHG!Q53+TO_CO!Q53+TO_BF!Q53+TO_GW!Q53+TO_RPI!Q53+TO_PF!Q53+TO_BKBPB!Q53+TO_CL!Q53+TO_BNG!Q53+TO_LBB!Q53+TO_CPP!Q53+TO_GTL!Q53+TO_NSP!Q53</f>
        <v>0</v>
      </c>
      <c r="R53" s="30">
        <f>TO_EHG!R53+TO_CO!R53+TO_BF!R53+TO_GW!R53+TO_RPI!R53+TO_PF!R53+TO_BKBPB!R53+TO_CL!R53+TO_BNG!R53+TO_LBB!R53+TO_CPP!R53+TO_GTL!R53+TO_NSP!R53</f>
        <v>0</v>
      </c>
      <c r="S53" s="30">
        <f>TO_EHG!S53+TO_CO!S53+TO_BF!S53+TO_GW!S53+TO_RPI!S53+TO_PF!S53+TO_BKBPB!S53+TO_CL!S53+TO_BNG!S53+TO_LBB!S53+TO_CPP!S53+TO_GTL!S53+TO_NSP!S53</f>
        <v>0</v>
      </c>
      <c r="T53" s="30">
        <f>TO_EHG!T53+TO_CO!T53+TO_BF!T53+TO_GW!T53+TO_RPI!T53+TO_PF!T53+TO_BKBPB!T53+TO_CL!T53+TO_BNG!T53+TO_LBB!T53+TO_CPP!T53+TO_GTL!T53+TO_NSP!T53</f>
        <v>0</v>
      </c>
      <c r="U53" s="30">
        <f>TO_EHG!U53+TO_CO!U53+TO_BF!U53+TO_GW!U53+TO_RPI!U53+TO_PF!U53+TO_BKBPB!U53+TO_CL!U53+TO_BNG!U53+TO_LBB!U53+TO_CPP!U53+TO_GTL!U53+TO_NSP!U53</f>
        <v>0</v>
      </c>
      <c r="V53" s="30">
        <f>TO_EHG!V53+TO_CO!V53+TO_BF!V53+TO_GW!V53+TO_RPI!V53+TO_PF!V53+TO_BKBPB!V53+TO_CL!V53+TO_BNG!V53+TO_LBB!V53+TO_CPP!V53+TO_GTL!V53+TO_NSP!V53</f>
        <v>0</v>
      </c>
      <c r="W53" s="30">
        <f>TO_EHG!W53+TO_CO!W53+TO_BF!W53+TO_GW!W53+TO_RPI!W53+TO_PF!W53+TO_BKBPB!W53+TO_CL!W53+TO_BNG!W53+TO_LBB!W53+TO_CPP!W53+TO_GTL!W53+TO_NSP!W53</f>
        <v>0</v>
      </c>
      <c r="X53" s="30">
        <f>TO_EHG!X53+TO_CO!X53+TO_BF!X53+TO_GW!X53+TO_RPI!X53+TO_PF!X53+TO_BKBPB!X53+TO_CL!X53+TO_BNG!X53+TO_LBB!X53+TO_CPP!X53+TO_GTL!X53+TO_NSP!X53</f>
        <v>0</v>
      </c>
    </row>
    <row r="54" spans="1:24" ht="11.25" customHeight="1" x14ac:dyDescent="0.2">
      <c r="A54" s="22" t="s">
        <v>95</v>
      </c>
      <c r="B54" s="23" t="s">
        <v>96</v>
      </c>
      <c r="C54" s="30">
        <f>TO_EHG!C54+TO_CO!C54+TO_BF!C54+TO_GW!C54+TO_RPI!C54+TO_PF!C54+TO_BKBPB!C54+TO_CL!C54+TO_BNG!C54+TO_LBB!C54+TO_CPP!C54+TO_GTL!C54+TO_NSP!C54</f>
        <v>0</v>
      </c>
      <c r="D54" s="30">
        <f>TO_EHG!D54+TO_CO!D54+TO_BF!D54+TO_GW!D54+TO_RPI!D54+TO_PF!D54+TO_BKBPB!D54+TO_CL!D54+TO_BNG!D54+TO_LBB!D54+TO_CPP!D54+TO_GTL!D54+TO_NSP!D54</f>
        <v>0</v>
      </c>
      <c r="E54" s="30">
        <f>TO_EHG!E54+TO_CO!E54+TO_BF!E54+TO_GW!E54+TO_RPI!E54+TO_PF!E54+TO_BKBPB!E54+TO_CL!E54+TO_BNG!E54+TO_LBB!E54+TO_CPP!E54+TO_GTL!E54+TO_NSP!E54</f>
        <v>0</v>
      </c>
      <c r="F54" s="30">
        <f>TO_EHG!F54+TO_CO!F54+TO_BF!F54+TO_GW!F54+TO_RPI!F54+TO_PF!F54+TO_BKBPB!F54+TO_CL!F54+TO_BNG!F54+TO_LBB!F54+TO_CPP!F54+TO_GTL!F54+TO_NSP!F54</f>
        <v>0</v>
      </c>
      <c r="G54" s="30">
        <f>TO_EHG!G54+TO_CO!G54+TO_BF!G54+TO_GW!G54+TO_RPI!G54+TO_PF!G54+TO_BKBPB!G54+TO_CL!G54+TO_BNG!G54+TO_LBB!G54+TO_CPP!G54+TO_GTL!G54+TO_NSP!G54</f>
        <v>0</v>
      </c>
      <c r="H54" s="30">
        <f>TO_EHG!H54+TO_CO!H54+TO_BF!H54+TO_GW!H54+TO_RPI!H54+TO_PF!H54+TO_BKBPB!H54+TO_CL!H54+TO_BNG!H54+TO_LBB!H54+TO_CPP!H54+TO_GTL!H54+TO_NSP!H54</f>
        <v>0</v>
      </c>
      <c r="I54" s="30">
        <f>TO_EHG!I54+TO_CO!I54+TO_BF!I54+TO_GW!I54+TO_RPI!I54+TO_PF!I54+TO_BKBPB!I54+TO_CL!I54+TO_BNG!I54+TO_LBB!I54+TO_CPP!I54+TO_GTL!I54+TO_NSP!I54</f>
        <v>0</v>
      </c>
      <c r="J54" s="30">
        <f>TO_EHG!J54+TO_CO!J54+TO_BF!J54+TO_GW!J54+TO_RPI!J54+TO_PF!J54+TO_BKBPB!J54+TO_CL!J54+TO_BNG!J54+TO_LBB!J54+TO_CPP!J54+TO_GTL!J54+TO_NSP!J54</f>
        <v>0</v>
      </c>
      <c r="K54" s="30">
        <f>TO_EHG!K54+TO_CO!K54+TO_BF!K54+TO_GW!K54+TO_RPI!K54+TO_PF!K54+TO_BKBPB!K54+TO_CL!K54+TO_BNG!K54+TO_LBB!K54+TO_CPP!K54+TO_GTL!K54+TO_NSP!K54</f>
        <v>0</v>
      </c>
      <c r="L54" s="30">
        <f>TO_EHG!L54+TO_CO!L54+TO_BF!L54+TO_GW!L54+TO_RPI!L54+TO_PF!L54+TO_BKBPB!L54+TO_CL!L54+TO_BNG!L54+TO_LBB!L54+TO_CPP!L54+TO_GTL!L54+TO_NSP!L54</f>
        <v>0</v>
      </c>
      <c r="M54" s="30">
        <f>TO_EHG!M54+TO_CO!M54+TO_BF!M54+TO_GW!M54+TO_RPI!M54+TO_PF!M54+TO_BKBPB!M54+TO_CL!M54+TO_BNG!M54+TO_LBB!M54+TO_CPP!M54+TO_GTL!M54+TO_NSP!M54</f>
        <v>0</v>
      </c>
      <c r="N54" s="30">
        <f>TO_EHG!N54+TO_CO!N54+TO_BF!N54+TO_GW!N54+TO_RPI!N54+TO_PF!N54+TO_BKBPB!N54+TO_CL!N54+TO_BNG!N54+TO_LBB!N54+TO_CPP!N54+TO_GTL!N54+TO_NSP!N54</f>
        <v>0</v>
      </c>
      <c r="O54" s="30">
        <f>TO_EHG!O54+TO_CO!O54+TO_BF!O54+TO_GW!O54+TO_RPI!O54+TO_PF!O54+TO_BKBPB!O54+TO_CL!O54+TO_BNG!O54+TO_LBB!O54+TO_CPP!O54+TO_GTL!O54+TO_NSP!O54</f>
        <v>0</v>
      </c>
      <c r="P54" s="30">
        <f>TO_EHG!P54+TO_CO!P54+TO_BF!P54+TO_GW!P54+TO_RPI!P54+TO_PF!P54+TO_BKBPB!P54+TO_CL!P54+TO_BNG!P54+TO_LBB!P54+TO_CPP!P54+TO_GTL!P54+TO_NSP!P54</f>
        <v>0</v>
      </c>
      <c r="Q54" s="30">
        <f>TO_EHG!Q54+TO_CO!Q54+TO_BF!Q54+TO_GW!Q54+TO_RPI!Q54+TO_PF!Q54+TO_BKBPB!Q54+TO_CL!Q54+TO_BNG!Q54+TO_LBB!Q54+TO_CPP!Q54+TO_GTL!Q54+TO_NSP!Q54</f>
        <v>0</v>
      </c>
      <c r="R54" s="30">
        <f>TO_EHG!R54+TO_CO!R54+TO_BF!R54+TO_GW!R54+TO_RPI!R54+TO_PF!R54+TO_BKBPB!R54+TO_CL!R54+TO_BNG!R54+TO_LBB!R54+TO_CPP!R54+TO_GTL!R54+TO_NSP!R54</f>
        <v>0</v>
      </c>
      <c r="S54" s="30">
        <f>TO_EHG!S54+TO_CO!S54+TO_BF!S54+TO_GW!S54+TO_RPI!S54+TO_PF!S54+TO_BKBPB!S54+TO_CL!S54+TO_BNG!S54+TO_LBB!S54+TO_CPP!S54+TO_GTL!S54+TO_NSP!S54</f>
        <v>0</v>
      </c>
      <c r="T54" s="30">
        <f>TO_EHG!T54+TO_CO!T54+TO_BF!T54+TO_GW!T54+TO_RPI!T54+TO_PF!T54+TO_BKBPB!T54+TO_CL!T54+TO_BNG!T54+TO_LBB!T54+TO_CPP!T54+TO_GTL!T54+TO_NSP!T54</f>
        <v>0</v>
      </c>
      <c r="U54" s="30">
        <f>TO_EHG!U54+TO_CO!U54+TO_BF!U54+TO_GW!U54+TO_RPI!U54+TO_PF!U54+TO_BKBPB!U54+TO_CL!U54+TO_BNG!U54+TO_LBB!U54+TO_CPP!U54+TO_GTL!U54+TO_NSP!U54</f>
        <v>0</v>
      </c>
      <c r="V54" s="30">
        <f>TO_EHG!V54+TO_CO!V54+TO_BF!V54+TO_GW!V54+TO_RPI!V54+TO_PF!V54+TO_BKBPB!V54+TO_CL!V54+TO_BNG!V54+TO_LBB!V54+TO_CPP!V54+TO_GTL!V54+TO_NSP!V54</f>
        <v>0</v>
      </c>
      <c r="W54" s="30">
        <f>TO_EHG!W54+TO_CO!W54+TO_BF!W54+TO_GW!W54+TO_RPI!W54+TO_PF!W54+TO_BKBPB!W54+TO_CL!W54+TO_BNG!W54+TO_LBB!W54+TO_CPP!W54+TO_GTL!W54+TO_NSP!W54</f>
        <v>0</v>
      </c>
      <c r="X54" s="30">
        <f>TO_EHG!X54+TO_CO!X54+TO_BF!X54+TO_GW!X54+TO_RPI!X54+TO_PF!X54+TO_BKBPB!X54+TO_CL!X54+TO_BNG!X54+TO_LBB!X54+TO_CPP!X54+TO_GTL!X54+TO_NSP!X54</f>
        <v>0</v>
      </c>
    </row>
    <row r="55" spans="1:24" ht="11.25" customHeight="1" x14ac:dyDescent="0.2">
      <c r="A55" s="22" t="s">
        <v>97</v>
      </c>
      <c r="B55" s="23" t="s">
        <v>98</v>
      </c>
      <c r="C55" s="30">
        <f>TO_EHG!C55+TO_CO!C55+TO_BF!C55+TO_GW!C55+TO_RPI!C55+TO_PF!C55+TO_BKBPB!C55+TO_CL!C55+TO_BNG!C55+TO_LBB!C55+TO_CPP!C55+TO_GTL!C55+TO_NSP!C55</f>
        <v>0</v>
      </c>
      <c r="D55" s="30">
        <f>TO_EHG!D55+TO_CO!D55+TO_BF!D55+TO_GW!D55+TO_RPI!D55+TO_PF!D55+TO_BKBPB!D55+TO_CL!D55+TO_BNG!D55+TO_LBB!D55+TO_CPP!D55+TO_GTL!D55+TO_NSP!D55</f>
        <v>0</v>
      </c>
      <c r="E55" s="30">
        <f>TO_EHG!E55+TO_CO!E55+TO_BF!E55+TO_GW!E55+TO_RPI!E55+TO_PF!E55+TO_BKBPB!E55+TO_CL!E55+TO_BNG!E55+TO_LBB!E55+TO_CPP!E55+TO_GTL!E55+TO_NSP!E55</f>
        <v>0</v>
      </c>
      <c r="F55" s="30">
        <f>TO_EHG!F55+TO_CO!F55+TO_BF!F55+TO_GW!F55+TO_RPI!F55+TO_PF!F55+TO_BKBPB!F55+TO_CL!F55+TO_BNG!F55+TO_LBB!F55+TO_CPP!F55+TO_GTL!F55+TO_NSP!F55</f>
        <v>0</v>
      </c>
      <c r="G55" s="30">
        <f>TO_EHG!G55+TO_CO!G55+TO_BF!G55+TO_GW!G55+TO_RPI!G55+TO_PF!G55+TO_BKBPB!G55+TO_CL!G55+TO_BNG!G55+TO_LBB!G55+TO_CPP!G55+TO_GTL!G55+TO_NSP!G55</f>
        <v>0</v>
      </c>
      <c r="H55" s="30">
        <f>TO_EHG!H55+TO_CO!H55+TO_BF!H55+TO_GW!H55+TO_RPI!H55+TO_PF!H55+TO_BKBPB!H55+TO_CL!H55+TO_BNG!H55+TO_LBB!H55+TO_CPP!H55+TO_GTL!H55+TO_NSP!H55</f>
        <v>0</v>
      </c>
      <c r="I55" s="30">
        <f>TO_EHG!I55+TO_CO!I55+TO_BF!I55+TO_GW!I55+TO_RPI!I55+TO_PF!I55+TO_BKBPB!I55+TO_CL!I55+TO_BNG!I55+TO_LBB!I55+TO_CPP!I55+TO_GTL!I55+TO_NSP!I55</f>
        <v>0</v>
      </c>
      <c r="J55" s="30">
        <f>TO_EHG!J55+TO_CO!J55+TO_BF!J55+TO_GW!J55+TO_RPI!J55+TO_PF!J55+TO_BKBPB!J55+TO_CL!J55+TO_BNG!J55+TO_LBB!J55+TO_CPP!J55+TO_GTL!J55+TO_NSP!J55</f>
        <v>0</v>
      </c>
      <c r="K55" s="30">
        <f>TO_EHG!K55+TO_CO!K55+TO_BF!K55+TO_GW!K55+TO_RPI!K55+TO_PF!K55+TO_BKBPB!K55+TO_CL!K55+TO_BNG!K55+TO_LBB!K55+TO_CPP!K55+TO_GTL!K55+TO_NSP!K55</f>
        <v>0</v>
      </c>
      <c r="L55" s="30">
        <f>TO_EHG!L55+TO_CO!L55+TO_BF!L55+TO_GW!L55+TO_RPI!L55+TO_PF!L55+TO_BKBPB!L55+TO_CL!L55+TO_BNG!L55+TO_LBB!L55+TO_CPP!L55+TO_GTL!L55+TO_NSP!L55</f>
        <v>0</v>
      </c>
      <c r="M55" s="30">
        <f>TO_EHG!M55+TO_CO!M55+TO_BF!M55+TO_GW!M55+TO_RPI!M55+TO_PF!M55+TO_BKBPB!M55+TO_CL!M55+TO_BNG!M55+TO_LBB!M55+TO_CPP!M55+TO_GTL!M55+TO_NSP!M55</f>
        <v>0</v>
      </c>
      <c r="N55" s="30">
        <f>TO_EHG!N55+TO_CO!N55+TO_BF!N55+TO_GW!N55+TO_RPI!N55+TO_PF!N55+TO_BKBPB!N55+TO_CL!N55+TO_BNG!N55+TO_LBB!N55+TO_CPP!N55+TO_GTL!N55+TO_NSP!N55</f>
        <v>0</v>
      </c>
      <c r="O55" s="30">
        <f>TO_EHG!O55+TO_CO!O55+TO_BF!O55+TO_GW!O55+TO_RPI!O55+TO_PF!O55+TO_BKBPB!O55+TO_CL!O55+TO_BNG!O55+TO_LBB!O55+TO_CPP!O55+TO_GTL!O55+TO_NSP!O55</f>
        <v>0</v>
      </c>
      <c r="P55" s="30">
        <f>TO_EHG!P55+TO_CO!P55+TO_BF!P55+TO_GW!P55+TO_RPI!P55+TO_PF!P55+TO_BKBPB!P55+TO_CL!P55+TO_BNG!P55+TO_LBB!P55+TO_CPP!P55+TO_GTL!P55+TO_NSP!P55</f>
        <v>0</v>
      </c>
      <c r="Q55" s="30">
        <f>TO_EHG!Q55+TO_CO!Q55+TO_BF!Q55+TO_GW!Q55+TO_RPI!Q55+TO_PF!Q55+TO_BKBPB!Q55+TO_CL!Q55+TO_BNG!Q55+TO_LBB!Q55+TO_CPP!Q55+TO_GTL!Q55+TO_NSP!Q55</f>
        <v>0</v>
      </c>
      <c r="R55" s="30">
        <f>TO_EHG!R55+TO_CO!R55+TO_BF!R55+TO_GW!R55+TO_RPI!R55+TO_PF!R55+TO_BKBPB!R55+TO_CL!R55+TO_BNG!R55+TO_LBB!R55+TO_CPP!R55+TO_GTL!R55+TO_NSP!R55</f>
        <v>0</v>
      </c>
      <c r="S55" s="30">
        <f>TO_EHG!S55+TO_CO!S55+TO_BF!S55+TO_GW!S55+TO_RPI!S55+TO_PF!S55+TO_BKBPB!S55+TO_CL!S55+TO_BNG!S55+TO_LBB!S55+TO_CPP!S55+TO_GTL!S55+TO_NSP!S55</f>
        <v>0</v>
      </c>
      <c r="T55" s="30">
        <f>TO_EHG!T55+TO_CO!T55+TO_BF!T55+TO_GW!T55+TO_RPI!T55+TO_PF!T55+TO_BKBPB!T55+TO_CL!T55+TO_BNG!T55+TO_LBB!T55+TO_CPP!T55+TO_GTL!T55+TO_NSP!T55</f>
        <v>0</v>
      </c>
      <c r="U55" s="30">
        <f>TO_EHG!U55+TO_CO!U55+TO_BF!U55+TO_GW!U55+TO_RPI!U55+TO_PF!U55+TO_BKBPB!U55+TO_CL!U55+TO_BNG!U55+TO_LBB!U55+TO_CPP!U55+TO_GTL!U55+TO_NSP!U55</f>
        <v>0</v>
      </c>
      <c r="V55" s="30">
        <f>TO_EHG!V55+TO_CO!V55+TO_BF!V55+TO_GW!V55+TO_RPI!V55+TO_PF!V55+TO_BKBPB!V55+TO_CL!V55+TO_BNG!V55+TO_LBB!V55+TO_CPP!V55+TO_GTL!V55+TO_NSP!V55</f>
        <v>0</v>
      </c>
      <c r="W55" s="30">
        <f>TO_EHG!W55+TO_CO!W55+TO_BF!W55+TO_GW!W55+TO_RPI!W55+TO_PF!W55+TO_BKBPB!W55+TO_CL!W55+TO_BNG!W55+TO_LBB!W55+TO_CPP!W55+TO_GTL!W55+TO_NSP!W55</f>
        <v>0</v>
      </c>
      <c r="X55" s="30">
        <f>TO_EHG!X55+TO_CO!X55+TO_BF!X55+TO_GW!X55+TO_RPI!X55+TO_PF!X55+TO_BKBPB!X55+TO_CL!X55+TO_BNG!X55+TO_LBB!X55+TO_CPP!X55+TO_GTL!X55+TO_NSP!X55</f>
        <v>0</v>
      </c>
    </row>
    <row r="56" spans="1:24" ht="11.25" customHeight="1" x14ac:dyDescent="0.2">
      <c r="A56" s="22" t="s">
        <v>99</v>
      </c>
      <c r="B56" s="23" t="s">
        <v>100</v>
      </c>
      <c r="C56" s="30">
        <f>TO_EHG!C56+TO_CO!C56+TO_BF!C56+TO_GW!C56+TO_RPI!C56+TO_PF!C56+TO_BKBPB!C56+TO_CL!C56+TO_BNG!C56+TO_LBB!C56+TO_CPP!C56+TO_GTL!C56+TO_NSP!C56</f>
        <v>0</v>
      </c>
      <c r="D56" s="30">
        <f>TO_EHG!D56+TO_CO!D56+TO_BF!D56+TO_GW!D56+TO_RPI!D56+TO_PF!D56+TO_BKBPB!D56+TO_CL!D56+TO_BNG!D56+TO_LBB!D56+TO_CPP!D56+TO_GTL!D56+TO_NSP!D56</f>
        <v>0</v>
      </c>
      <c r="E56" s="30">
        <f>TO_EHG!E56+TO_CO!E56+TO_BF!E56+TO_GW!E56+TO_RPI!E56+TO_PF!E56+TO_BKBPB!E56+TO_CL!E56+TO_BNG!E56+TO_LBB!E56+TO_CPP!E56+TO_GTL!E56+TO_NSP!E56</f>
        <v>0</v>
      </c>
      <c r="F56" s="30">
        <f>TO_EHG!F56+TO_CO!F56+TO_BF!F56+TO_GW!F56+TO_RPI!F56+TO_PF!F56+TO_BKBPB!F56+TO_CL!F56+TO_BNG!F56+TO_LBB!F56+TO_CPP!F56+TO_GTL!F56+TO_NSP!F56</f>
        <v>0</v>
      </c>
      <c r="G56" s="30">
        <f>TO_EHG!G56+TO_CO!G56+TO_BF!G56+TO_GW!G56+TO_RPI!G56+TO_PF!G56+TO_BKBPB!G56+TO_CL!G56+TO_BNG!G56+TO_LBB!G56+TO_CPP!G56+TO_GTL!G56+TO_NSP!G56</f>
        <v>0</v>
      </c>
      <c r="H56" s="30">
        <f>TO_EHG!H56+TO_CO!H56+TO_BF!H56+TO_GW!H56+TO_RPI!H56+TO_PF!H56+TO_BKBPB!H56+TO_CL!H56+TO_BNG!H56+TO_LBB!H56+TO_CPP!H56+TO_GTL!H56+TO_NSP!H56</f>
        <v>0</v>
      </c>
      <c r="I56" s="30">
        <f>TO_EHG!I56+TO_CO!I56+TO_BF!I56+TO_GW!I56+TO_RPI!I56+TO_PF!I56+TO_BKBPB!I56+TO_CL!I56+TO_BNG!I56+TO_LBB!I56+TO_CPP!I56+TO_GTL!I56+TO_NSP!I56</f>
        <v>0</v>
      </c>
      <c r="J56" s="30">
        <f>TO_EHG!J56+TO_CO!J56+TO_BF!J56+TO_GW!J56+TO_RPI!J56+TO_PF!J56+TO_BKBPB!J56+TO_CL!J56+TO_BNG!J56+TO_LBB!J56+TO_CPP!J56+TO_GTL!J56+TO_NSP!J56</f>
        <v>0</v>
      </c>
      <c r="K56" s="30">
        <f>TO_EHG!K56+TO_CO!K56+TO_BF!K56+TO_GW!K56+TO_RPI!K56+TO_PF!K56+TO_BKBPB!K56+TO_CL!K56+TO_BNG!K56+TO_LBB!K56+TO_CPP!K56+TO_GTL!K56+TO_NSP!K56</f>
        <v>0</v>
      </c>
      <c r="L56" s="30">
        <f>TO_EHG!L56+TO_CO!L56+TO_BF!L56+TO_GW!L56+TO_RPI!L56+TO_PF!L56+TO_BKBPB!L56+TO_CL!L56+TO_BNG!L56+TO_LBB!L56+TO_CPP!L56+TO_GTL!L56+TO_NSP!L56</f>
        <v>0</v>
      </c>
      <c r="M56" s="30">
        <f>TO_EHG!M56+TO_CO!M56+TO_BF!M56+TO_GW!M56+TO_RPI!M56+TO_PF!M56+TO_BKBPB!M56+TO_CL!M56+TO_BNG!M56+TO_LBB!M56+TO_CPP!M56+TO_GTL!M56+TO_NSP!M56</f>
        <v>0</v>
      </c>
      <c r="N56" s="30">
        <f>TO_EHG!N56+TO_CO!N56+TO_BF!N56+TO_GW!N56+TO_RPI!N56+TO_PF!N56+TO_BKBPB!N56+TO_CL!N56+TO_BNG!N56+TO_LBB!N56+TO_CPP!N56+TO_GTL!N56+TO_NSP!N56</f>
        <v>0</v>
      </c>
      <c r="O56" s="30">
        <f>TO_EHG!O56+TO_CO!O56+TO_BF!O56+TO_GW!O56+TO_RPI!O56+TO_PF!O56+TO_BKBPB!O56+TO_CL!O56+TO_BNG!O56+TO_LBB!O56+TO_CPP!O56+TO_GTL!O56+TO_NSP!O56</f>
        <v>0</v>
      </c>
      <c r="P56" s="30">
        <f>TO_EHG!P56+TO_CO!P56+TO_BF!P56+TO_GW!P56+TO_RPI!P56+TO_PF!P56+TO_BKBPB!P56+TO_CL!P56+TO_BNG!P56+TO_LBB!P56+TO_CPP!P56+TO_GTL!P56+TO_NSP!P56</f>
        <v>0</v>
      </c>
      <c r="Q56" s="30">
        <f>TO_EHG!Q56+TO_CO!Q56+TO_BF!Q56+TO_GW!Q56+TO_RPI!Q56+TO_PF!Q56+TO_BKBPB!Q56+TO_CL!Q56+TO_BNG!Q56+TO_LBB!Q56+TO_CPP!Q56+TO_GTL!Q56+TO_NSP!Q56</f>
        <v>0</v>
      </c>
      <c r="R56" s="30">
        <f>TO_EHG!R56+TO_CO!R56+TO_BF!R56+TO_GW!R56+TO_RPI!R56+TO_PF!R56+TO_BKBPB!R56+TO_CL!R56+TO_BNG!R56+TO_LBB!R56+TO_CPP!R56+TO_GTL!R56+TO_NSP!R56</f>
        <v>0</v>
      </c>
      <c r="S56" s="30">
        <f>TO_EHG!S56+TO_CO!S56+TO_BF!S56+TO_GW!S56+TO_RPI!S56+TO_PF!S56+TO_BKBPB!S56+TO_CL!S56+TO_BNG!S56+TO_LBB!S56+TO_CPP!S56+TO_GTL!S56+TO_NSP!S56</f>
        <v>0</v>
      </c>
      <c r="T56" s="30">
        <f>TO_EHG!T56+TO_CO!T56+TO_BF!T56+TO_GW!T56+TO_RPI!T56+TO_PF!T56+TO_BKBPB!T56+TO_CL!T56+TO_BNG!T56+TO_LBB!T56+TO_CPP!T56+TO_GTL!T56+TO_NSP!T56</f>
        <v>0</v>
      </c>
      <c r="U56" s="30">
        <f>TO_EHG!U56+TO_CO!U56+TO_BF!U56+TO_GW!U56+TO_RPI!U56+TO_PF!U56+TO_BKBPB!U56+TO_CL!U56+TO_BNG!U56+TO_LBB!U56+TO_CPP!U56+TO_GTL!U56+TO_NSP!U56</f>
        <v>0</v>
      </c>
      <c r="V56" s="30">
        <f>TO_EHG!V56+TO_CO!V56+TO_BF!V56+TO_GW!V56+TO_RPI!V56+TO_PF!V56+TO_BKBPB!V56+TO_CL!V56+TO_BNG!V56+TO_LBB!V56+TO_CPP!V56+TO_GTL!V56+TO_NSP!V56</f>
        <v>0</v>
      </c>
      <c r="W56" s="30">
        <f>TO_EHG!W56+TO_CO!W56+TO_BF!W56+TO_GW!W56+TO_RPI!W56+TO_PF!W56+TO_BKBPB!W56+TO_CL!W56+TO_BNG!W56+TO_LBB!W56+TO_CPP!W56+TO_GTL!W56+TO_NSP!W56</f>
        <v>0</v>
      </c>
      <c r="X56" s="30">
        <f>TO_EHG!X56+TO_CO!X56+TO_BF!X56+TO_GW!X56+TO_RPI!X56+TO_PF!X56+TO_BKBPB!X56+TO_CL!X56+TO_BNG!X56+TO_LBB!X56+TO_CPP!X56+TO_GTL!X56+TO_NSP!X56</f>
        <v>0</v>
      </c>
    </row>
    <row r="57" spans="1:24" ht="11.25" customHeight="1" x14ac:dyDescent="0.2">
      <c r="A57" s="22" t="s">
        <v>101</v>
      </c>
      <c r="B57" s="23" t="s">
        <v>102</v>
      </c>
      <c r="C57" s="30">
        <f>TO_EHG!C57+TO_CO!C57+TO_BF!C57+TO_GW!C57+TO_RPI!C57+TO_PF!C57+TO_BKBPB!C57+TO_CL!C57+TO_BNG!C57+TO_LBB!C57+TO_CPP!C57+TO_GTL!C57+TO_NSP!C57</f>
        <v>0</v>
      </c>
      <c r="D57" s="30">
        <f>TO_EHG!D57+TO_CO!D57+TO_BF!D57+TO_GW!D57+TO_RPI!D57+TO_PF!D57+TO_BKBPB!D57+TO_CL!D57+TO_BNG!D57+TO_LBB!D57+TO_CPP!D57+TO_GTL!D57+TO_NSP!D57</f>
        <v>0</v>
      </c>
      <c r="E57" s="30">
        <f>TO_EHG!E57+TO_CO!E57+TO_BF!E57+TO_GW!E57+TO_RPI!E57+TO_PF!E57+TO_BKBPB!E57+TO_CL!E57+TO_BNG!E57+TO_LBB!E57+TO_CPP!E57+TO_GTL!E57+TO_NSP!E57</f>
        <v>0</v>
      </c>
      <c r="F57" s="30">
        <f>TO_EHG!F57+TO_CO!F57+TO_BF!F57+TO_GW!F57+TO_RPI!F57+TO_PF!F57+TO_BKBPB!F57+TO_CL!F57+TO_BNG!F57+TO_LBB!F57+TO_CPP!F57+TO_GTL!F57+TO_NSP!F57</f>
        <v>0</v>
      </c>
      <c r="G57" s="30">
        <f>TO_EHG!G57+TO_CO!G57+TO_BF!G57+TO_GW!G57+TO_RPI!G57+TO_PF!G57+TO_BKBPB!G57+TO_CL!G57+TO_BNG!G57+TO_LBB!G57+TO_CPP!G57+TO_GTL!G57+TO_NSP!G57</f>
        <v>0</v>
      </c>
      <c r="H57" s="30">
        <f>TO_EHG!H57+TO_CO!H57+TO_BF!H57+TO_GW!H57+TO_RPI!H57+TO_PF!H57+TO_BKBPB!H57+TO_CL!H57+TO_BNG!H57+TO_LBB!H57+TO_CPP!H57+TO_GTL!H57+TO_NSP!H57</f>
        <v>0</v>
      </c>
      <c r="I57" s="30">
        <f>TO_EHG!I57+TO_CO!I57+TO_BF!I57+TO_GW!I57+TO_RPI!I57+TO_PF!I57+TO_BKBPB!I57+TO_CL!I57+TO_BNG!I57+TO_LBB!I57+TO_CPP!I57+TO_GTL!I57+TO_NSP!I57</f>
        <v>0</v>
      </c>
      <c r="J57" s="30">
        <f>TO_EHG!J57+TO_CO!J57+TO_BF!J57+TO_GW!J57+TO_RPI!J57+TO_PF!J57+TO_BKBPB!J57+TO_CL!J57+TO_BNG!J57+TO_LBB!J57+TO_CPP!J57+TO_GTL!J57+TO_NSP!J57</f>
        <v>0</v>
      </c>
      <c r="K57" s="30">
        <f>TO_EHG!K57+TO_CO!K57+TO_BF!K57+TO_GW!K57+TO_RPI!K57+TO_PF!K57+TO_BKBPB!K57+TO_CL!K57+TO_BNG!K57+TO_LBB!K57+TO_CPP!K57+TO_GTL!K57+TO_NSP!K57</f>
        <v>0</v>
      </c>
      <c r="L57" s="30">
        <f>TO_EHG!L57+TO_CO!L57+TO_BF!L57+TO_GW!L57+TO_RPI!L57+TO_PF!L57+TO_BKBPB!L57+TO_CL!L57+TO_BNG!L57+TO_LBB!L57+TO_CPP!L57+TO_GTL!L57+TO_NSP!L57</f>
        <v>0</v>
      </c>
      <c r="M57" s="30">
        <f>TO_EHG!M57+TO_CO!M57+TO_BF!M57+TO_GW!M57+TO_RPI!M57+TO_PF!M57+TO_BKBPB!M57+TO_CL!M57+TO_BNG!M57+TO_LBB!M57+TO_CPP!M57+TO_GTL!M57+TO_NSP!M57</f>
        <v>0</v>
      </c>
      <c r="N57" s="30">
        <f>TO_EHG!N57+TO_CO!N57+TO_BF!N57+TO_GW!N57+TO_RPI!N57+TO_PF!N57+TO_BKBPB!N57+TO_CL!N57+TO_BNG!N57+TO_LBB!N57+TO_CPP!N57+TO_GTL!N57+TO_NSP!N57</f>
        <v>0</v>
      </c>
      <c r="O57" s="30">
        <f>TO_EHG!O57+TO_CO!O57+TO_BF!O57+TO_GW!O57+TO_RPI!O57+TO_PF!O57+TO_BKBPB!O57+TO_CL!O57+TO_BNG!O57+TO_LBB!O57+TO_CPP!O57+TO_GTL!O57+TO_NSP!O57</f>
        <v>0</v>
      </c>
      <c r="P57" s="30">
        <f>TO_EHG!P57+TO_CO!P57+TO_BF!P57+TO_GW!P57+TO_RPI!P57+TO_PF!P57+TO_BKBPB!P57+TO_CL!P57+TO_BNG!P57+TO_LBB!P57+TO_CPP!P57+TO_GTL!P57+TO_NSP!P57</f>
        <v>0</v>
      </c>
      <c r="Q57" s="30">
        <f>TO_EHG!Q57+TO_CO!Q57+TO_BF!Q57+TO_GW!Q57+TO_RPI!Q57+TO_PF!Q57+TO_BKBPB!Q57+TO_CL!Q57+TO_BNG!Q57+TO_LBB!Q57+TO_CPP!Q57+TO_GTL!Q57+TO_NSP!Q57</f>
        <v>0</v>
      </c>
      <c r="R57" s="30">
        <f>TO_EHG!R57+TO_CO!R57+TO_BF!R57+TO_GW!R57+TO_RPI!R57+TO_PF!R57+TO_BKBPB!R57+TO_CL!R57+TO_BNG!R57+TO_LBB!R57+TO_CPP!R57+TO_GTL!R57+TO_NSP!R57</f>
        <v>0</v>
      </c>
      <c r="S57" s="30">
        <f>TO_EHG!S57+TO_CO!S57+TO_BF!S57+TO_GW!S57+TO_RPI!S57+TO_PF!S57+TO_BKBPB!S57+TO_CL!S57+TO_BNG!S57+TO_LBB!S57+TO_CPP!S57+TO_GTL!S57+TO_NSP!S57</f>
        <v>0</v>
      </c>
      <c r="T57" s="30">
        <f>TO_EHG!T57+TO_CO!T57+TO_BF!T57+TO_GW!T57+TO_RPI!T57+TO_PF!T57+TO_BKBPB!T57+TO_CL!T57+TO_BNG!T57+TO_LBB!T57+TO_CPP!T57+TO_GTL!T57+TO_NSP!T57</f>
        <v>0</v>
      </c>
      <c r="U57" s="30">
        <f>TO_EHG!U57+TO_CO!U57+TO_BF!U57+TO_GW!U57+TO_RPI!U57+TO_PF!U57+TO_BKBPB!U57+TO_CL!U57+TO_BNG!U57+TO_LBB!U57+TO_CPP!U57+TO_GTL!U57+TO_NSP!U57</f>
        <v>0</v>
      </c>
      <c r="V57" s="30">
        <f>TO_EHG!V57+TO_CO!V57+TO_BF!V57+TO_GW!V57+TO_RPI!V57+TO_PF!V57+TO_BKBPB!V57+TO_CL!V57+TO_BNG!V57+TO_LBB!V57+TO_CPP!V57+TO_GTL!V57+TO_NSP!V57</f>
        <v>0</v>
      </c>
      <c r="W57" s="30">
        <f>TO_EHG!W57+TO_CO!W57+TO_BF!W57+TO_GW!W57+TO_RPI!W57+TO_PF!W57+TO_BKBPB!W57+TO_CL!W57+TO_BNG!W57+TO_LBB!W57+TO_CPP!W57+TO_GTL!W57+TO_NSP!W57</f>
        <v>0</v>
      </c>
      <c r="X57" s="30">
        <f>TO_EHG!X57+TO_CO!X57+TO_BF!X57+TO_GW!X57+TO_RPI!X57+TO_PF!X57+TO_BKBPB!X57+TO_CL!X57+TO_BNG!X57+TO_LBB!X57+TO_CPP!X57+TO_GTL!X57+TO_NSP!X57</f>
        <v>0</v>
      </c>
    </row>
    <row r="58" spans="1:24" ht="11.25" customHeight="1" x14ac:dyDescent="0.2">
      <c r="A58" s="22" t="s">
        <v>103</v>
      </c>
      <c r="B58" s="23" t="s">
        <v>104</v>
      </c>
      <c r="C58" s="30">
        <f>TO_EHG!C58+TO_CO!C58+TO_BF!C58+TO_GW!C58+TO_RPI!C58+TO_PF!C58+TO_BKBPB!C58+TO_CL!C58+TO_BNG!C58+TO_LBB!C58+TO_CPP!C58+TO_GTL!C58+TO_NSP!C58</f>
        <v>0</v>
      </c>
      <c r="D58" s="30">
        <f>TO_EHG!D58+TO_CO!D58+TO_BF!D58+TO_GW!D58+TO_RPI!D58+TO_PF!D58+TO_BKBPB!D58+TO_CL!D58+TO_BNG!D58+TO_LBB!D58+TO_CPP!D58+TO_GTL!D58+TO_NSP!D58</f>
        <v>0</v>
      </c>
      <c r="E58" s="30">
        <f>TO_EHG!E58+TO_CO!E58+TO_BF!E58+TO_GW!E58+TO_RPI!E58+TO_PF!E58+TO_BKBPB!E58+TO_CL!E58+TO_BNG!E58+TO_LBB!E58+TO_CPP!E58+TO_GTL!E58+TO_NSP!E58</f>
        <v>0</v>
      </c>
      <c r="F58" s="30">
        <f>TO_EHG!F58+TO_CO!F58+TO_BF!F58+TO_GW!F58+TO_RPI!F58+TO_PF!F58+TO_BKBPB!F58+TO_CL!F58+TO_BNG!F58+TO_LBB!F58+TO_CPP!F58+TO_GTL!F58+TO_NSP!F58</f>
        <v>0</v>
      </c>
      <c r="G58" s="30">
        <f>TO_EHG!G58+TO_CO!G58+TO_BF!G58+TO_GW!G58+TO_RPI!G58+TO_PF!G58+TO_BKBPB!G58+TO_CL!G58+TO_BNG!G58+TO_LBB!G58+TO_CPP!G58+TO_GTL!G58+TO_NSP!G58</f>
        <v>0</v>
      </c>
      <c r="H58" s="30">
        <f>TO_EHG!H58+TO_CO!H58+TO_BF!H58+TO_GW!H58+TO_RPI!H58+TO_PF!H58+TO_BKBPB!H58+TO_CL!H58+TO_BNG!H58+TO_LBB!H58+TO_CPP!H58+TO_GTL!H58+TO_NSP!H58</f>
        <v>0</v>
      </c>
      <c r="I58" s="30">
        <f>TO_EHG!I58+TO_CO!I58+TO_BF!I58+TO_GW!I58+TO_RPI!I58+TO_PF!I58+TO_BKBPB!I58+TO_CL!I58+TO_BNG!I58+TO_LBB!I58+TO_CPP!I58+TO_GTL!I58+TO_NSP!I58</f>
        <v>0</v>
      </c>
      <c r="J58" s="30">
        <f>TO_EHG!J58+TO_CO!J58+TO_BF!J58+TO_GW!J58+TO_RPI!J58+TO_PF!J58+TO_BKBPB!J58+TO_CL!J58+TO_BNG!J58+TO_LBB!J58+TO_CPP!J58+TO_GTL!J58+TO_NSP!J58</f>
        <v>0</v>
      </c>
      <c r="K58" s="30">
        <f>TO_EHG!K58+TO_CO!K58+TO_BF!K58+TO_GW!K58+TO_RPI!K58+TO_PF!K58+TO_BKBPB!K58+TO_CL!K58+TO_BNG!K58+TO_LBB!K58+TO_CPP!K58+TO_GTL!K58+TO_NSP!K58</f>
        <v>0</v>
      </c>
      <c r="L58" s="30">
        <f>TO_EHG!L58+TO_CO!L58+TO_BF!L58+TO_GW!L58+TO_RPI!L58+TO_PF!L58+TO_BKBPB!L58+TO_CL!L58+TO_BNG!L58+TO_LBB!L58+TO_CPP!L58+TO_GTL!L58+TO_NSP!L58</f>
        <v>0</v>
      </c>
      <c r="M58" s="30">
        <f>TO_EHG!M58+TO_CO!M58+TO_BF!M58+TO_GW!M58+TO_RPI!M58+TO_PF!M58+TO_BKBPB!M58+TO_CL!M58+TO_BNG!M58+TO_LBB!M58+TO_CPP!M58+TO_GTL!M58+TO_NSP!M58</f>
        <v>0</v>
      </c>
      <c r="N58" s="30">
        <f>TO_EHG!N58+TO_CO!N58+TO_BF!N58+TO_GW!N58+TO_RPI!N58+TO_PF!N58+TO_BKBPB!N58+TO_CL!N58+TO_BNG!N58+TO_LBB!N58+TO_CPP!N58+TO_GTL!N58+TO_NSP!N58</f>
        <v>0</v>
      </c>
      <c r="O58" s="30">
        <f>TO_EHG!O58+TO_CO!O58+TO_BF!O58+TO_GW!O58+TO_RPI!O58+TO_PF!O58+TO_BKBPB!O58+TO_CL!O58+TO_BNG!O58+TO_LBB!O58+TO_CPP!O58+TO_GTL!O58+TO_NSP!O58</f>
        <v>0</v>
      </c>
      <c r="P58" s="30">
        <f>TO_EHG!P58+TO_CO!P58+TO_BF!P58+TO_GW!P58+TO_RPI!P58+TO_PF!P58+TO_BKBPB!P58+TO_CL!P58+TO_BNG!P58+TO_LBB!P58+TO_CPP!P58+TO_GTL!P58+TO_NSP!P58</f>
        <v>0</v>
      </c>
      <c r="Q58" s="30">
        <f>TO_EHG!Q58+TO_CO!Q58+TO_BF!Q58+TO_GW!Q58+TO_RPI!Q58+TO_PF!Q58+TO_BKBPB!Q58+TO_CL!Q58+TO_BNG!Q58+TO_LBB!Q58+TO_CPP!Q58+TO_GTL!Q58+TO_NSP!Q58</f>
        <v>0</v>
      </c>
      <c r="R58" s="30">
        <f>TO_EHG!R58+TO_CO!R58+TO_BF!R58+TO_GW!R58+TO_RPI!R58+TO_PF!R58+TO_BKBPB!R58+TO_CL!R58+TO_BNG!R58+TO_LBB!R58+TO_CPP!R58+TO_GTL!R58+TO_NSP!R58</f>
        <v>0</v>
      </c>
      <c r="S58" s="30">
        <f>TO_EHG!S58+TO_CO!S58+TO_BF!S58+TO_GW!S58+TO_RPI!S58+TO_PF!S58+TO_BKBPB!S58+TO_CL!S58+TO_BNG!S58+TO_LBB!S58+TO_CPP!S58+TO_GTL!S58+TO_NSP!S58</f>
        <v>0</v>
      </c>
      <c r="T58" s="30">
        <f>TO_EHG!T58+TO_CO!T58+TO_BF!T58+TO_GW!T58+TO_RPI!T58+TO_PF!T58+TO_BKBPB!T58+TO_CL!T58+TO_BNG!T58+TO_LBB!T58+TO_CPP!T58+TO_GTL!T58+TO_NSP!T58</f>
        <v>0</v>
      </c>
      <c r="U58" s="30">
        <f>TO_EHG!U58+TO_CO!U58+TO_BF!U58+TO_GW!U58+TO_RPI!U58+TO_PF!U58+TO_BKBPB!U58+TO_CL!U58+TO_BNG!U58+TO_LBB!U58+TO_CPP!U58+TO_GTL!U58+TO_NSP!U58</f>
        <v>0</v>
      </c>
      <c r="V58" s="30">
        <f>TO_EHG!V58+TO_CO!V58+TO_BF!V58+TO_GW!V58+TO_RPI!V58+TO_PF!V58+TO_BKBPB!V58+TO_CL!V58+TO_BNG!V58+TO_LBB!V58+TO_CPP!V58+TO_GTL!V58+TO_NSP!V58</f>
        <v>0</v>
      </c>
      <c r="W58" s="30">
        <f>TO_EHG!W58+TO_CO!W58+TO_BF!W58+TO_GW!W58+TO_RPI!W58+TO_PF!W58+TO_BKBPB!W58+TO_CL!W58+TO_BNG!W58+TO_LBB!W58+TO_CPP!W58+TO_GTL!W58+TO_NSP!W58</f>
        <v>0</v>
      </c>
      <c r="X58" s="30">
        <f>TO_EHG!X58+TO_CO!X58+TO_BF!X58+TO_GW!X58+TO_RPI!X58+TO_PF!X58+TO_BKBPB!X58+TO_CL!X58+TO_BNG!X58+TO_LBB!X58+TO_CPP!X58+TO_GTL!X58+TO_NSP!X58</f>
        <v>0</v>
      </c>
    </row>
    <row r="59" spans="1:24" ht="11.25" customHeight="1" x14ac:dyDescent="0.2">
      <c r="A59" s="22" t="s">
        <v>105</v>
      </c>
      <c r="B59" s="23" t="s">
        <v>106</v>
      </c>
      <c r="C59" s="30">
        <f>TO_EHG!C59+TO_CO!C59+TO_BF!C59+TO_GW!C59+TO_RPI!C59+TO_PF!C59+TO_BKBPB!C59+TO_CL!C59+TO_BNG!C59+TO_LBB!C59+TO_CPP!C59+TO_GTL!C59+TO_NSP!C59</f>
        <v>0</v>
      </c>
      <c r="D59" s="30">
        <f>TO_EHG!D59+TO_CO!D59+TO_BF!D59+TO_GW!D59+TO_RPI!D59+TO_PF!D59+TO_BKBPB!D59+TO_CL!D59+TO_BNG!D59+TO_LBB!D59+TO_CPP!D59+TO_GTL!D59+TO_NSP!D59</f>
        <v>0</v>
      </c>
      <c r="E59" s="30">
        <f>TO_EHG!E59+TO_CO!E59+TO_BF!E59+TO_GW!E59+TO_RPI!E59+TO_PF!E59+TO_BKBPB!E59+TO_CL!E59+TO_BNG!E59+TO_LBB!E59+TO_CPP!E59+TO_GTL!E59+TO_NSP!E59</f>
        <v>0</v>
      </c>
      <c r="F59" s="30">
        <f>TO_EHG!F59+TO_CO!F59+TO_BF!F59+TO_GW!F59+TO_RPI!F59+TO_PF!F59+TO_BKBPB!F59+TO_CL!F59+TO_BNG!F59+TO_LBB!F59+TO_CPP!F59+TO_GTL!F59+TO_NSP!F59</f>
        <v>0</v>
      </c>
      <c r="G59" s="30">
        <f>TO_EHG!G59+TO_CO!G59+TO_BF!G59+TO_GW!G59+TO_RPI!G59+TO_PF!G59+TO_BKBPB!G59+TO_CL!G59+TO_BNG!G59+TO_LBB!G59+TO_CPP!G59+TO_GTL!G59+TO_NSP!G59</f>
        <v>0</v>
      </c>
      <c r="H59" s="30">
        <f>TO_EHG!H59+TO_CO!H59+TO_BF!H59+TO_GW!H59+TO_RPI!H59+TO_PF!H59+TO_BKBPB!H59+TO_CL!H59+TO_BNG!H59+TO_LBB!H59+TO_CPP!H59+TO_GTL!H59+TO_NSP!H59</f>
        <v>0</v>
      </c>
      <c r="I59" s="30">
        <f>TO_EHG!I59+TO_CO!I59+TO_BF!I59+TO_GW!I59+TO_RPI!I59+TO_PF!I59+TO_BKBPB!I59+TO_CL!I59+TO_BNG!I59+TO_LBB!I59+TO_CPP!I59+TO_GTL!I59+TO_NSP!I59</f>
        <v>0</v>
      </c>
      <c r="J59" s="30">
        <f>TO_EHG!J59+TO_CO!J59+TO_BF!J59+TO_GW!J59+TO_RPI!J59+TO_PF!J59+TO_BKBPB!J59+TO_CL!J59+TO_BNG!J59+TO_LBB!J59+TO_CPP!J59+TO_GTL!J59+TO_NSP!J59</f>
        <v>0</v>
      </c>
      <c r="K59" s="30">
        <f>TO_EHG!K59+TO_CO!K59+TO_BF!K59+TO_GW!K59+TO_RPI!K59+TO_PF!K59+TO_BKBPB!K59+TO_CL!K59+TO_BNG!K59+TO_LBB!K59+TO_CPP!K59+TO_GTL!K59+TO_NSP!K59</f>
        <v>0</v>
      </c>
      <c r="L59" s="30">
        <f>TO_EHG!L59+TO_CO!L59+TO_BF!L59+TO_GW!L59+TO_RPI!L59+TO_PF!L59+TO_BKBPB!L59+TO_CL!L59+TO_BNG!L59+TO_LBB!L59+TO_CPP!L59+TO_GTL!L59+TO_NSP!L59</f>
        <v>0</v>
      </c>
      <c r="M59" s="30">
        <f>TO_EHG!M59+TO_CO!M59+TO_BF!M59+TO_GW!M59+TO_RPI!M59+TO_PF!M59+TO_BKBPB!M59+TO_CL!M59+TO_BNG!M59+TO_LBB!M59+TO_CPP!M59+TO_GTL!M59+TO_NSP!M59</f>
        <v>0</v>
      </c>
      <c r="N59" s="30">
        <f>TO_EHG!N59+TO_CO!N59+TO_BF!N59+TO_GW!N59+TO_RPI!N59+TO_PF!N59+TO_BKBPB!N59+TO_CL!N59+TO_BNG!N59+TO_LBB!N59+TO_CPP!N59+TO_GTL!N59+TO_NSP!N59</f>
        <v>0</v>
      </c>
      <c r="O59" s="30">
        <f>TO_EHG!O59+TO_CO!O59+TO_BF!O59+TO_GW!O59+TO_RPI!O59+TO_PF!O59+TO_BKBPB!O59+TO_CL!O59+TO_BNG!O59+TO_LBB!O59+TO_CPP!O59+TO_GTL!O59+TO_NSP!O59</f>
        <v>0</v>
      </c>
      <c r="P59" s="30">
        <f>TO_EHG!P59+TO_CO!P59+TO_BF!P59+TO_GW!P59+TO_RPI!P59+TO_PF!P59+TO_BKBPB!P59+TO_CL!P59+TO_BNG!P59+TO_LBB!P59+TO_CPP!P59+TO_GTL!P59+TO_NSP!P59</f>
        <v>0</v>
      </c>
      <c r="Q59" s="30">
        <f>TO_EHG!Q59+TO_CO!Q59+TO_BF!Q59+TO_GW!Q59+TO_RPI!Q59+TO_PF!Q59+TO_BKBPB!Q59+TO_CL!Q59+TO_BNG!Q59+TO_LBB!Q59+TO_CPP!Q59+TO_GTL!Q59+TO_NSP!Q59</f>
        <v>0</v>
      </c>
      <c r="R59" s="30">
        <f>TO_EHG!R59+TO_CO!R59+TO_BF!R59+TO_GW!R59+TO_RPI!R59+TO_PF!R59+TO_BKBPB!R59+TO_CL!R59+TO_BNG!R59+TO_LBB!R59+TO_CPP!R59+TO_GTL!R59+TO_NSP!R59</f>
        <v>0</v>
      </c>
      <c r="S59" s="30">
        <f>TO_EHG!S59+TO_CO!S59+TO_BF!S59+TO_GW!S59+TO_RPI!S59+TO_PF!S59+TO_BKBPB!S59+TO_CL!S59+TO_BNG!S59+TO_LBB!S59+TO_CPP!S59+TO_GTL!S59+TO_NSP!S59</f>
        <v>0</v>
      </c>
      <c r="T59" s="30">
        <f>TO_EHG!T59+TO_CO!T59+TO_BF!T59+TO_GW!T59+TO_RPI!T59+TO_PF!T59+TO_BKBPB!T59+TO_CL!T59+TO_BNG!T59+TO_LBB!T59+TO_CPP!T59+TO_GTL!T59+TO_NSP!T59</f>
        <v>0</v>
      </c>
      <c r="U59" s="30">
        <f>TO_EHG!U59+TO_CO!U59+TO_BF!U59+TO_GW!U59+TO_RPI!U59+TO_PF!U59+TO_BKBPB!U59+TO_CL!U59+TO_BNG!U59+TO_LBB!U59+TO_CPP!U59+TO_GTL!U59+TO_NSP!U59</f>
        <v>0</v>
      </c>
      <c r="V59" s="30">
        <f>TO_EHG!V59+TO_CO!V59+TO_BF!V59+TO_GW!V59+TO_RPI!V59+TO_PF!V59+TO_BKBPB!V59+TO_CL!V59+TO_BNG!V59+TO_LBB!V59+TO_CPP!V59+TO_GTL!V59+TO_NSP!V59</f>
        <v>0</v>
      </c>
      <c r="W59" s="30">
        <f>TO_EHG!W59+TO_CO!W59+TO_BF!W59+TO_GW!W59+TO_RPI!W59+TO_PF!W59+TO_BKBPB!W59+TO_CL!W59+TO_BNG!W59+TO_LBB!W59+TO_CPP!W59+TO_GTL!W59+TO_NSP!W59</f>
        <v>0</v>
      </c>
      <c r="X59" s="30">
        <f>TO_EHG!X59+TO_CO!X59+TO_BF!X59+TO_GW!X59+TO_RPI!X59+TO_PF!X59+TO_BKBPB!X59+TO_CL!X59+TO_BNG!X59+TO_LBB!X59+TO_CPP!X59+TO_GTL!X59+TO_NSP!X59</f>
        <v>0</v>
      </c>
    </row>
    <row r="60" spans="1:24" ht="11.25" customHeight="1" x14ac:dyDescent="0.2">
      <c r="A60" s="22" t="s">
        <v>107</v>
      </c>
      <c r="B60" s="23" t="s">
        <v>108</v>
      </c>
      <c r="C60" s="30">
        <f>TO_EHG!C60+TO_CO!C60+TO_BF!C60+TO_GW!C60+TO_RPI!C60+TO_PF!C60+TO_BKBPB!C60+TO_CL!C60+TO_BNG!C60+TO_LBB!C60+TO_CPP!C60+TO_GTL!C60+TO_NSP!C60</f>
        <v>63.793293207222689</v>
      </c>
      <c r="D60" s="30">
        <f>TO_EHG!D60+TO_CO!D60+TO_BF!D60+TO_GW!D60+TO_RPI!D60+TO_PF!D60+TO_BKBPB!D60+TO_CL!D60+TO_BNG!D60+TO_LBB!D60+TO_CPP!D60+TO_GTL!D60+TO_NSP!D60</f>
        <v>59.250472914875317</v>
      </c>
      <c r="E60" s="30">
        <f>TO_EHG!E60+TO_CO!E60+TO_BF!E60+TO_GW!E60+TO_RPI!E60+TO_PF!E60+TO_BKBPB!E60+TO_CL!E60+TO_BNG!E60+TO_LBB!E60+TO_CPP!E60+TO_GTL!E60+TO_NSP!E60</f>
        <v>51.139294926913152</v>
      </c>
      <c r="F60" s="30">
        <f>TO_EHG!F60+TO_CO!F60+TO_BF!F60+TO_GW!F60+TO_RPI!F60+TO_PF!F60+TO_BKBPB!F60+TO_CL!F60+TO_BNG!F60+TO_LBB!F60+TO_CPP!F60+TO_GTL!F60+TO_NSP!F60</f>
        <v>70.437919174548583</v>
      </c>
      <c r="G60" s="30">
        <f>TO_EHG!G60+TO_CO!G60+TO_BF!G60+TO_GW!G60+TO_RPI!G60+TO_PF!G60+TO_BKBPB!G60+TO_CL!G60+TO_BNG!G60+TO_LBB!G60+TO_CPP!G60+TO_GTL!G60+TO_NSP!G60</f>
        <v>64.561134995700783</v>
      </c>
      <c r="H60" s="30">
        <f>TO_EHG!H60+TO_CO!H60+TO_BF!H60+TO_GW!H60+TO_RPI!H60+TO_PF!H60+TO_BKBPB!H60+TO_CL!H60+TO_BNG!H60+TO_LBB!H60+TO_CPP!H60+TO_GTL!H60+TO_NSP!H60</f>
        <v>58.789079965606192</v>
      </c>
      <c r="I60" s="30">
        <f>TO_EHG!I60+TO_CO!I60+TO_BF!I60+TO_GW!I60+TO_RPI!I60+TO_PF!I60+TO_BKBPB!I60+TO_CL!I60+TO_BNG!I60+TO_LBB!I60+TO_CPP!I60+TO_GTL!I60+TO_NSP!I60</f>
        <v>54.482373172828886</v>
      </c>
      <c r="J60" s="30">
        <f>TO_EHG!J60+TO_CO!J60+TO_BF!J60+TO_GW!J60+TO_RPI!J60+TO_PF!J60+TO_BKBPB!J60+TO_CL!J60+TO_BNG!J60+TO_LBB!J60+TO_CPP!J60+TO_GTL!J60+TO_NSP!J60</f>
        <v>55.87239896818572</v>
      </c>
      <c r="K60" s="30">
        <f>TO_EHG!K60+TO_CO!K60+TO_BF!K60+TO_GW!K60+TO_RPI!K60+TO_PF!K60+TO_BKBPB!K60+TO_CL!K60+TO_BNG!K60+TO_LBB!K60+TO_CPP!K60+TO_GTL!K60+TO_NSP!K60</f>
        <v>62.249011177987967</v>
      </c>
      <c r="L60" s="30">
        <f>TO_EHG!L60+TO_CO!L60+TO_BF!L60+TO_GW!L60+TO_RPI!L60+TO_PF!L60+TO_BKBPB!L60+TO_CL!L60+TO_BNG!L60+TO_LBB!L60+TO_CPP!L60+TO_GTL!L60+TO_NSP!L60</f>
        <v>90.303095442820293</v>
      </c>
      <c r="M60" s="30">
        <f>TO_EHG!M60+TO_CO!M60+TO_BF!M60+TO_GW!M60+TO_RPI!M60+TO_PF!M60+TO_BKBPB!M60+TO_CL!M60+TO_BNG!M60+TO_LBB!M60+TO_CPP!M60+TO_GTL!M60+TO_NSP!M60</f>
        <v>87.176612209802244</v>
      </c>
      <c r="N60" s="30">
        <f>TO_EHG!N60+TO_CO!N60+TO_BF!N60+TO_GW!N60+TO_RPI!N60+TO_PF!N60+TO_BKBPB!N60+TO_CL!N60+TO_BNG!N60+TO_LBB!N60+TO_CPP!N60+TO_GTL!N60+TO_NSP!N60</f>
        <v>114.02115219260536</v>
      </c>
      <c r="O60" s="30">
        <f>TO_EHG!O60+TO_CO!O60+TO_BF!O60+TO_GW!O60+TO_RPI!O60+TO_PF!O60+TO_BKBPB!O60+TO_CL!O60+TO_BNG!O60+TO_LBB!O60+TO_CPP!O60+TO_GTL!O60+TO_NSP!O60</f>
        <v>115.39114359415306</v>
      </c>
      <c r="P60" s="30">
        <f>TO_EHG!P60+TO_CO!P60+TO_BF!P60+TO_GW!P60+TO_RPI!P60+TO_PF!P60+TO_BKBPB!P60+TO_CL!P60+TO_BNG!P60+TO_LBB!P60+TO_CPP!P60+TO_GTL!P60+TO_NSP!P60</f>
        <v>116.55356835769561</v>
      </c>
      <c r="Q60" s="30">
        <f>TO_EHG!Q60+TO_CO!Q60+TO_BF!Q60+TO_GW!Q60+TO_RPI!Q60+TO_PF!Q60+TO_BKBPB!Q60+TO_CL!Q60+TO_BNG!Q60+TO_LBB!Q60+TO_CPP!Q60+TO_GTL!Q60+TO_NSP!Q60</f>
        <v>111.14754944110061</v>
      </c>
      <c r="R60" s="30">
        <f>TO_EHG!R60+TO_CO!R60+TO_BF!R60+TO_GW!R60+TO_RPI!R60+TO_PF!R60+TO_BKBPB!R60+TO_CL!R60+TO_BNG!R60+TO_LBB!R60+TO_CPP!R60+TO_GTL!R60+TO_NSP!R60</f>
        <v>116.99690455717973</v>
      </c>
      <c r="S60" s="30">
        <f>TO_EHG!S60+TO_CO!S60+TO_BF!S60+TO_GW!S60+TO_RPI!S60+TO_PF!S60+TO_BKBPB!S60+TO_CL!S60+TO_BNG!S60+TO_LBB!S60+TO_CPP!S60+TO_GTL!S60+TO_NSP!S60</f>
        <v>111.17609630266553</v>
      </c>
      <c r="T60" s="30">
        <f>TO_EHG!T60+TO_CO!T60+TO_BF!T60+TO_GW!T60+TO_RPI!T60+TO_PF!T60+TO_BKBPB!T60+TO_CL!T60+TO_BNG!T60+TO_LBB!T60+TO_CPP!T60+TO_GTL!T60+TO_NSP!T60</f>
        <v>100.75881341358554</v>
      </c>
      <c r="U60" s="30">
        <f>TO_EHG!U60+TO_CO!U60+TO_BF!U60+TO_GW!U60+TO_RPI!U60+TO_PF!U60+TO_BKBPB!U60+TO_CL!U60+TO_BNG!U60+TO_LBB!U60+TO_CPP!U60+TO_GTL!U60+TO_NSP!U60</f>
        <v>86.24711951848667</v>
      </c>
      <c r="V60" s="30">
        <f>TO_EHG!V60+TO_CO!V60+TO_BF!V60+TO_GW!V60+TO_RPI!V60+TO_PF!V60+TO_BKBPB!V60+TO_CL!V60+TO_BNG!V60+TO_LBB!V60+TO_CPP!V60+TO_GTL!V60+TO_NSP!V60</f>
        <v>87.881255374032676</v>
      </c>
      <c r="W60" s="30">
        <f>TO_EHG!W60+TO_CO!W60+TO_BF!W60+TO_GW!W60+TO_RPI!W60+TO_PF!W60+TO_BKBPB!W60+TO_CL!W60+TO_BNG!W60+TO_LBB!W60+TO_CPP!W60+TO_GTL!W60+TO_NSP!W60</f>
        <v>87.951160791057632</v>
      </c>
      <c r="X60" s="30">
        <f>TO_EHG!X60+TO_CO!X60+TO_BF!X60+TO_GW!X60+TO_RPI!X60+TO_PF!X60+TO_BKBPB!X60+TO_CL!X60+TO_BNG!X60+TO_LBB!X60+TO_CPP!X60+TO_GTL!X60+TO_NSP!X60</f>
        <v>87.46027515047291</v>
      </c>
    </row>
    <row r="61" spans="1:24" ht="11.25" customHeight="1" x14ac:dyDescent="0.2">
      <c r="A61" s="22" t="s">
        <v>109</v>
      </c>
      <c r="B61" s="23" t="s">
        <v>110</v>
      </c>
      <c r="C61" s="30">
        <f>TO_EHG!C61+TO_CO!C61+TO_BF!C61+TO_GW!C61+TO_RPI!C61+TO_PF!C61+TO_BKBPB!C61+TO_CL!C61+TO_BNG!C61+TO_LBB!C61+TO_CPP!C61+TO_GTL!C61+TO_NSP!C61</f>
        <v>0</v>
      </c>
      <c r="D61" s="30">
        <f>TO_EHG!D61+TO_CO!D61+TO_BF!D61+TO_GW!D61+TO_RPI!D61+TO_PF!D61+TO_BKBPB!D61+TO_CL!D61+TO_BNG!D61+TO_LBB!D61+TO_CPP!D61+TO_GTL!D61+TO_NSP!D61</f>
        <v>0</v>
      </c>
      <c r="E61" s="30">
        <f>TO_EHG!E61+TO_CO!E61+TO_BF!E61+TO_GW!E61+TO_RPI!E61+TO_PF!E61+TO_BKBPB!E61+TO_CL!E61+TO_BNG!E61+TO_LBB!E61+TO_CPP!E61+TO_GTL!E61+TO_NSP!E61</f>
        <v>0</v>
      </c>
      <c r="F61" s="30">
        <f>TO_EHG!F61+TO_CO!F61+TO_BF!F61+TO_GW!F61+TO_RPI!F61+TO_PF!F61+TO_BKBPB!F61+TO_CL!F61+TO_BNG!F61+TO_LBB!F61+TO_CPP!F61+TO_GTL!F61+TO_NSP!F61</f>
        <v>0</v>
      </c>
      <c r="G61" s="30">
        <f>TO_EHG!G61+TO_CO!G61+TO_BF!G61+TO_GW!G61+TO_RPI!G61+TO_PF!G61+TO_BKBPB!G61+TO_CL!G61+TO_BNG!G61+TO_LBB!G61+TO_CPP!G61+TO_GTL!G61+TO_NSP!G61</f>
        <v>0</v>
      </c>
      <c r="H61" s="30">
        <f>TO_EHG!H61+TO_CO!H61+TO_BF!H61+TO_GW!H61+TO_RPI!H61+TO_PF!H61+TO_BKBPB!H61+TO_CL!H61+TO_BNG!H61+TO_LBB!H61+TO_CPP!H61+TO_GTL!H61+TO_NSP!H61</f>
        <v>0</v>
      </c>
      <c r="I61" s="30">
        <f>TO_EHG!I61+TO_CO!I61+TO_BF!I61+TO_GW!I61+TO_RPI!I61+TO_PF!I61+TO_BKBPB!I61+TO_CL!I61+TO_BNG!I61+TO_LBB!I61+TO_CPP!I61+TO_GTL!I61+TO_NSP!I61</f>
        <v>0</v>
      </c>
      <c r="J61" s="30">
        <f>TO_EHG!J61+TO_CO!J61+TO_BF!J61+TO_GW!J61+TO_RPI!J61+TO_PF!J61+TO_BKBPB!J61+TO_CL!J61+TO_BNG!J61+TO_LBB!J61+TO_CPP!J61+TO_GTL!J61+TO_NSP!J61</f>
        <v>0</v>
      </c>
      <c r="K61" s="30">
        <f>TO_EHG!K61+TO_CO!K61+TO_BF!K61+TO_GW!K61+TO_RPI!K61+TO_PF!K61+TO_BKBPB!K61+TO_CL!K61+TO_BNG!K61+TO_LBB!K61+TO_CPP!K61+TO_GTL!K61+TO_NSP!K61</f>
        <v>0</v>
      </c>
      <c r="L61" s="30">
        <f>TO_EHG!L61+TO_CO!L61+TO_BF!L61+TO_GW!L61+TO_RPI!L61+TO_PF!L61+TO_BKBPB!L61+TO_CL!L61+TO_BNG!L61+TO_LBB!L61+TO_CPP!L61+TO_GTL!L61+TO_NSP!L61</f>
        <v>0</v>
      </c>
      <c r="M61" s="30">
        <f>TO_EHG!M61+TO_CO!M61+TO_BF!M61+TO_GW!M61+TO_RPI!M61+TO_PF!M61+TO_BKBPB!M61+TO_CL!M61+TO_BNG!M61+TO_LBB!M61+TO_CPP!M61+TO_GTL!M61+TO_NSP!M61</f>
        <v>0</v>
      </c>
      <c r="N61" s="30">
        <f>TO_EHG!N61+TO_CO!N61+TO_BF!N61+TO_GW!N61+TO_RPI!N61+TO_PF!N61+TO_BKBPB!N61+TO_CL!N61+TO_BNG!N61+TO_LBB!N61+TO_CPP!N61+TO_GTL!N61+TO_NSP!N61</f>
        <v>0</v>
      </c>
      <c r="O61" s="30">
        <f>TO_EHG!O61+TO_CO!O61+TO_BF!O61+TO_GW!O61+TO_RPI!O61+TO_PF!O61+TO_BKBPB!O61+TO_CL!O61+TO_BNG!O61+TO_LBB!O61+TO_CPP!O61+TO_GTL!O61+TO_NSP!O61</f>
        <v>0</v>
      </c>
      <c r="P61" s="30">
        <f>TO_EHG!P61+TO_CO!P61+TO_BF!P61+TO_GW!P61+TO_RPI!P61+TO_PF!P61+TO_BKBPB!P61+TO_CL!P61+TO_BNG!P61+TO_LBB!P61+TO_CPP!P61+TO_GTL!P61+TO_NSP!P61</f>
        <v>0</v>
      </c>
      <c r="Q61" s="30">
        <f>TO_EHG!Q61+TO_CO!Q61+TO_BF!Q61+TO_GW!Q61+TO_RPI!Q61+TO_PF!Q61+TO_BKBPB!Q61+TO_CL!Q61+TO_BNG!Q61+TO_LBB!Q61+TO_CPP!Q61+TO_GTL!Q61+TO_NSP!Q61</f>
        <v>0</v>
      </c>
      <c r="R61" s="30">
        <f>TO_EHG!R61+TO_CO!R61+TO_BF!R61+TO_GW!R61+TO_RPI!R61+TO_PF!R61+TO_BKBPB!R61+TO_CL!R61+TO_BNG!R61+TO_LBB!R61+TO_CPP!R61+TO_GTL!R61+TO_NSP!R61</f>
        <v>0</v>
      </c>
      <c r="S61" s="30">
        <f>TO_EHG!S61+TO_CO!S61+TO_BF!S61+TO_GW!S61+TO_RPI!S61+TO_PF!S61+TO_BKBPB!S61+TO_CL!S61+TO_BNG!S61+TO_LBB!S61+TO_CPP!S61+TO_GTL!S61+TO_NSP!S61</f>
        <v>0</v>
      </c>
      <c r="T61" s="30">
        <f>TO_EHG!T61+TO_CO!T61+TO_BF!T61+TO_GW!T61+TO_RPI!T61+TO_PF!T61+TO_BKBPB!T61+TO_CL!T61+TO_BNG!T61+TO_LBB!T61+TO_CPP!T61+TO_GTL!T61+TO_NSP!T61</f>
        <v>0</v>
      </c>
      <c r="U61" s="30">
        <f>TO_EHG!U61+TO_CO!U61+TO_BF!U61+TO_GW!U61+TO_RPI!U61+TO_PF!U61+TO_BKBPB!U61+TO_CL!U61+TO_BNG!U61+TO_LBB!U61+TO_CPP!U61+TO_GTL!U61+TO_NSP!U61</f>
        <v>0</v>
      </c>
      <c r="V61" s="30">
        <f>TO_EHG!V61+TO_CO!V61+TO_BF!V61+TO_GW!V61+TO_RPI!V61+TO_PF!V61+TO_BKBPB!V61+TO_CL!V61+TO_BNG!V61+TO_LBB!V61+TO_CPP!V61+TO_GTL!V61+TO_NSP!V61</f>
        <v>0</v>
      </c>
      <c r="W61" s="30">
        <f>TO_EHG!W61+TO_CO!W61+TO_BF!W61+TO_GW!W61+TO_RPI!W61+TO_PF!W61+TO_BKBPB!W61+TO_CL!W61+TO_BNG!W61+TO_LBB!W61+TO_CPP!W61+TO_GTL!W61+TO_NSP!W61</f>
        <v>0</v>
      </c>
      <c r="X61" s="30">
        <f>TO_EHG!X61+TO_CO!X61+TO_BF!X61+TO_GW!X61+TO_RPI!X61+TO_PF!X61+TO_BKBPB!X61+TO_CL!X61+TO_BNG!X61+TO_LBB!X61+TO_CPP!X61+TO_GTL!X61+TO_NSP!X61</f>
        <v>0</v>
      </c>
    </row>
    <row r="62" spans="1:24" ht="11.25" customHeight="1" x14ac:dyDescent="0.2">
      <c r="A62" s="22" t="s">
        <v>111</v>
      </c>
      <c r="B62" s="23" t="s">
        <v>112</v>
      </c>
      <c r="C62" s="30">
        <f>TO_EHG!C62+TO_CO!C62+TO_BF!C62+TO_GW!C62+TO_RPI!C62+TO_PF!C62+TO_BKBPB!C62+TO_CL!C62+TO_BNG!C62+TO_LBB!C62+TO_CPP!C62+TO_GTL!C62+TO_NSP!C62</f>
        <v>0</v>
      </c>
      <c r="D62" s="30">
        <f>TO_EHG!D62+TO_CO!D62+TO_BF!D62+TO_GW!D62+TO_RPI!D62+TO_PF!D62+TO_BKBPB!D62+TO_CL!D62+TO_BNG!D62+TO_LBB!D62+TO_CPP!D62+TO_GTL!D62+TO_NSP!D62</f>
        <v>0</v>
      </c>
      <c r="E62" s="30">
        <f>TO_EHG!E62+TO_CO!E62+TO_BF!E62+TO_GW!E62+TO_RPI!E62+TO_PF!E62+TO_BKBPB!E62+TO_CL!E62+TO_BNG!E62+TO_LBB!E62+TO_CPP!E62+TO_GTL!E62+TO_NSP!E62</f>
        <v>0</v>
      </c>
      <c r="F62" s="30">
        <f>TO_EHG!F62+TO_CO!F62+TO_BF!F62+TO_GW!F62+TO_RPI!F62+TO_PF!F62+TO_BKBPB!F62+TO_CL!F62+TO_BNG!F62+TO_LBB!F62+TO_CPP!F62+TO_GTL!F62+TO_NSP!F62</f>
        <v>0</v>
      </c>
      <c r="G62" s="30">
        <f>TO_EHG!G62+TO_CO!G62+TO_BF!G62+TO_GW!G62+TO_RPI!G62+TO_PF!G62+TO_BKBPB!G62+TO_CL!G62+TO_BNG!G62+TO_LBB!G62+TO_CPP!G62+TO_GTL!G62+TO_NSP!G62</f>
        <v>0</v>
      </c>
      <c r="H62" s="30">
        <f>TO_EHG!H62+TO_CO!H62+TO_BF!H62+TO_GW!H62+TO_RPI!H62+TO_PF!H62+TO_BKBPB!H62+TO_CL!H62+TO_BNG!H62+TO_LBB!H62+TO_CPP!H62+TO_GTL!H62+TO_NSP!H62</f>
        <v>0</v>
      </c>
      <c r="I62" s="30">
        <f>TO_EHG!I62+TO_CO!I62+TO_BF!I62+TO_GW!I62+TO_RPI!I62+TO_PF!I62+TO_BKBPB!I62+TO_CL!I62+TO_BNG!I62+TO_LBB!I62+TO_CPP!I62+TO_GTL!I62+TO_NSP!I62</f>
        <v>0</v>
      </c>
      <c r="J62" s="30">
        <f>TO_EHG!J62+TO_CO!J62+TO_BF!J62+TO_GW!J62+TO_RPI!J62+TO_PF!J62+TO_BKBPB!J62+TO_CL!J62+TO_BNG!J62+TO_LBB!J62+TO_CPP!J62+TO_GTL!J62+TO_NSP!J62</f>
        <v>0</v>
      </c>
      <c r="K62" s="30">
        <f>TO_EHG!K62+TO_CO!K62+TO_BF!K62+TO_GW!K62+TO_RPI!K62+TO_PF!K62+TO_BKBPB!K62+TO_CL!K62+TO_BNG!K62+TO_LBB!K62+TO_CPP!K62+TO_GTL!K62+TO_NSP!K62</f>
        <v>0</v>
      </c>
      <c r="L62" s="30">
        <f>TO_EHG!L62+TO_CO!L62+TO_BF!L62+TO_GW!L62+TO_RPI!L62+TO_PF!L62+TO_BKBPB!L62+TO_CL!L62+TO_BNG!L62+TO_LBB!L62+TO_CPP!L62+TO_GTL!L62+TO_NSP!L62</f>
        <v>0</v>
      </c>
      <c r="M62" s="30">
        <f>TO_EHG!M62+TO_CO!M62+TO_BF!M62+TO_GW!M62+TO_RPI!M62+TO_PF!M62+TO_BKBPB!M62+TO_CL!M62+TO_BNG!M62+TO_LBB!M62+TO_CPP!M62+TO_GTL!M62+TO_NSP!M62</f>
        <v>0</v>
      </c>
      <c r="N62" s="30">
        <f>TO_EHG!N62+TO_CO!N62+TO_BF!N62+TO_GW!N62+TO_RPI!N62+TO_PF!N62+TO_BKBPB!N62+TO_CL!N62+TO_BNG!N62+TO_LBB!N62+TO_CPP!N62+TO_GTL!N62+TO_NSP!N62</f>
        <v>0</v>
      </c>
      <c r="O62" s="30">
        <f>TO_EHG!O62+TO_CO!O62+TO_BF!O62+TO_GW!O62+TO_RPI!O62+TO_PF!O62+TO_BKBPB!O62+TO_CL!O62+TO_BNG!O62+TO_LBB!O62+TO_CPP!O62+TO_GTL!O62+TO_NSP!O62</f>
        <v>0</v>
      </c>
      <c r="P62" s="30">
        <f>TO_EHG!P62+TO_CO!P62+TO_BF!P62+TO_GW!P62+TO_RPI!P62+TO_PF!P62+TO_BKBPB!P62+TO_CL!P62+TO_BNG!P62+TO_LBB!P62+TO_CPP!P62+TO_GTL!P62+TO_NSP!P62</f>
        <v>0</v>
      </c>
      <c r="Q62" s="30">
        <f>TO_EHG!Q62+TO_CO!Q62+TO_BF!Q62+TO_GW!Q62+TO_RPI!Q62+TO_PF!Q62+TO_BKBPB!Q62+TO_CL!Q62+TO_BNG!Q62+TO_LBB!Q62+TO_CPP!Q62+TO_GTL!Q62+TO_NSP!Q62</f>
        <v>0</v>
      </c>
      <c r="R62" s="30">
        <f>TO_EHG!R62+TO_CO!R62+TO_BF!R62+TO_GW!R62+TO_RPI!R62+TO_PF!R62+TO_BKBPB!R62+TO_CL!R62+TO_BNG!R62+TO_LBB!R62+TO_CPP!R62+TO_GTL!R62+TO_NSP!R62</f>
        <v>0</v>
      </c>
      <c r="S62" s="30">
        <f>TO_EHG!S62+TO_CO!S62+TO_BF!S62+TO_GW!S62+TO_RPI!S62+TO_PF!S62+TO_BKBPB!S62+TO_CL!S62+TO_BNG!S62+TO_LBB!S62+TO_CPP!S62+TO_GTL!S62+TO_NSP!S62</f>
        <v>0</v>
      </c>
      <c r="T62" s="30">
        <f>TO_EHG!T62+TO_CO!T62+TO_BF!T62+TO_GW!T62+TO_RPI!T62+TO_PF!T62+TO_BKBPB!T62+TO_CL!T62+TO_BNG!T62+TO_LBB!T62+TO_CPP!T62+TO_GTL!T62+TO_NSP!T62</f>
        <v>0</v>
      </c>
      <c r="U62" s="30">
        <f>TO_EHG!U62+TO_CO!U62+TO_BF!U62+TO_GW!U62+TO_RPI!U62+TO_PF!U62+TO_BKBPB!U62+TO_CL!U62+TO_BNG!U62+TO_LBB!U62+TO_CPP!U62+TO_GTL!U62+TO_NSP!U62</f>
        <v>0</v>
      </c>
      <c r="V62" s="30">
        <f>TO_EHG!V62+TO_CO!V62+TO_BF!V62+TO_GW!V62+TO_RPI!V62+TO_PF!V62+TO_BKBPB!V62+TO_CL!V62+TO_BNG!V62+TO_LBB!V62+TO_CPP!V62+TO_GTL!V62+TO_NSP!V62</f>
        <v>0</v>
      </c>
      <c r="W62" s="30">
        <f>TO_EHG!W62+TO_CO!W62+TO_BF!W62+TO_GW!W62+TO_RPI!W62+TO_PF!W62+TO_BKBPB!W62+TO_CL!W62+TO_BNG!W62+TO_LBB!W62+TO_CPP!W62+TO_GTL!W62+TO_NSP!W62</f>
        <v>0</v>
      </c>
      <c r="X62" s="30">
        <f>TO_EHG!X62+TO_CO!X62+TO_BF!X62+TO_GW!X62+TO_RPI!X62+TO_PF!X62+TO_BKBPB!X62+TO_CL!X62+TO_BNG!X62+TO_LBB!X62+TO_CPP!X62+TO_GTL!X62+TO_NSP!X62</f>
        <v>0</v>
      </c>
    </row>
    <row r="63" spans="1:24" ht="11.25" customHeight="1" x14ac:dyDescent="0.2">
      <c r="A63" s="22" t="s">
        <v>113</v>
      </c>
      <c r="B63" s="23" t="s">
        <v>114</v>
      </c>
      <c r="C63" s="30">
        <f>TO_EHG!C63+TO_CO!C63+TO_BF!C63+TO_GW!C63+TO_RPI!C63+TO_PF!C63+TO_BKBPB!C63+TO_CL!C63+TO_BNG!C63+TO_LBB!C63+TO_CPP!C63+TO_GTL!C63+TO_NSP!C63</f>
        <v>0</v>
      </c>
      <c r="D63" s="30">
        <f>TO_EHG!D63+TO_CO!D63+TO_BF!D63+TO_GW!D63+TO_RPI!D63+TO_PF!D63+TO_BKBPB!D63+TO_CL!D63+TO_BNG!D63+TO_LBB!D63+TO_CPP!D63+TO_GTL!D63+TO_NSP!D63</f>
        <v>0</v>
      </c>
      <c r="E63" s="30">
        <f>TO_EHG!E63+TO_CO!E63+TO_BF!E63+TO_GW!E63+TO_RPI!E63+TO_PF!E63+TO_BKBPB!E63+TO_CL!E63+TO_BNG!E63+TO_LBB!E63+TO_CPP!E63+TO_GTL!E63+TO_NSP!E63</f>
        <v>0</v>
      </c>
      <c r="F63" s="30">
        <f>TO_EHG!F63+TO_CO!F63+TO_BF!F63+TO_GW!F63+TO_RPI!F63+TO_PF!F63+TO_BKBPB!F63+TO_CL!F63+TO_BNG!F63+TO_LBB!F63+TO_CPP!F63+TO_GTL!F63+TO_NSP!F63</f>
        <v>0</v>
      </c>
      <c r="G63" s="30">
        <f>TO_EHG!G63+TO_CO!G63+TO_BF!G63+TO_GW!G63+TO_RPI!G63+TO_PF!G63+TO_BKBPB!G63+TO_CL!G63+TO_BNG!G63+TO_LBB!G63+TO_CPP!G63+TO_GTL!G63+TO_NSP!G63</f>
        <v>0</v>
      </c>
      <c r="H63" s="30">
        <f>TO_EHG!H63+TO_CO!H63+TO_BF!H63+TO_GW!H63+TO_RPI!H63+TO_PF!H63+TO_BKBPB!H63+TO_CL!H63+TO_BNG!H63+TO_LBB!H63+TO_CPP!H63+TO_GTL!H63+TO_NSP!H63</f>
        <v>0</v>
      </c>
      <c r="I63" s="30">
        <f>TO_EHG!I63+TO_CO!I63+TO_BF!I63+TO_GW!I63+TO_RPI!I63+TO_PF!I63+TO_BKBPB!I63+TO_CL!I63+TO_BNG!I63+TO_LBB!I63+TO_CPP!I63+TO_GTL!I63+TO_NSP!I63</f>
        <v>0</v>
      </c>
      <c r="J63" s="30">
        <f>TO_EHG!J63+TO_CO!J63+TO_BF!J63+TO_GW!J63+TO_RPI!J63+TO_PF!J63+TO_BKBPB!J63+TO_CL!J63+TO_BNG!J63+TO_LBB!J63+TO_CPP!J63+TO_GTL!J63+TO_NSP!J63</f>
        <v>0</v>
      </c>
      <c r="K63" s="30">
        <f>TO_EHG!K63+TO_CO!K63+TO_BF!K63+TO_GW!K63+TO_RPI!K63+TO_PF!K63+TO_BKBPB!K63+TO_CL!K63+TO_BNG!K63+TO_LBB!K63+TO_CPP!K63+TO_GTL!K63+TO_NSP!K63</f>
        <v>0</v>
      </c>
      <c r="L63" s="30">
        <f>TO_EHG!L63+TO_CO!L63+TO_BF!L63+TO_GW!L63+TO_RPI!L63+TO_PF!L63+TO_BKBPB!L63+TO_CL!L63+TO_BNG!L63+TO_LBB!L63+TO_CPP!L63+TO_GTL!L63+TO_NSP!L63</f>
        <v>0</v>
      </c>
      <c r="M63" s="30">
        <f>TO_EHG!M63+TO_CO!M63+TO_BF!M63+TO_GW!M63+TO_RPI!M63+TO_PF!M63+TO_BKBPB!M63+TO_CL!M63+TO_BNG!M63+TO_LBB!M63+TO_CPP!M63+TO_GTL!M63+TO_NSP!M63</f>
        <v>0</v>
      </c>
      <c r="N63" s="30">
        <f>TO_EHG!N63+TO_CO!N63+TO_BF!N63+TO_GW!N63+TO_RPI!N63+TO_PF!N63+TO_BKBPB!N63+TO_CL!N63+TO_BNG!N63+TO_LBB!N63+TO_CPP!N63+TO_GTL!N63+TO_NSP!N63</f>
        <v>0</v>
      </c>
      <c r="O63" s="30">
        <f>TO_EHG!O63+TO_CO!O63+TO_BF!O63+TO_GW!O63+TO_RPI!O63+TO_PF!O63+TO_BKBPB!O63+TO_CL!O63+TO_BNG!O63+TO_LBB!O63+TO_CPP!O63+TO_GTL!O63+TO_NSP!O63</f>
        <v>0</v>
      </c>
      <c r="P63" s="30">
        <f>TO_EHG!P63+TO_CO!P63+TO_BF!P63+TO_GW!P63+TO_RPI!P63+TO_PF!P63+TO_BKBPB!P63+TO_CL!P63+TO_BNG!P63+TO_LBB!P63+TO_CPP!P63+TO_GTL!P63+TO_NSP!P63</f>
        <v>0</v>
      </c>
      <c r="Q63" s="30">
        <f>TO_EHG!Q63+TO_CO!Q63+TO_BF!Q63+TO_GW!Q63+TO_RPI!Q63+TO_PF!Q63+TO_BKBPB!Q63+TO_CL!Q63+TO_BNG!Q63+TO_LBB!Q63+TO_CPP!Q63+TO_GTL!Q63+TO_NSP!Q63</f>
        <v>0</v>
      </c>
      <c r="R63" s="30">
        <f>TO_EHG!R63+TO_CO!R63+TO_BF!R63+TO_GW!R63+TO_RPI!R63+TO_PF!R63+TO_BKBPB!R63+TO_CL!R63+TO_BNG!R63+TO_LBB!R63+TO_CPP!R63+TO_GTL!R63+TO_NSP!R63</f>
        <v>0</v>
      </c>
      <c r="S63" s="30">
        <f>TO_EHG!S63+TO_CO!S63+TO_BF!S63+TO_GW!S63+TO_RPI!S63+TO_PF!S63+TO_BKBPB!S63+TO_CL!S63+TO_BNG!S63+TO_LBB!S63+TO_CPP!S63+TO_GTL!S63+TO_NSP!S63</f>
        <v>0</v>
      </c>
      <c r="T63" s="30">
        <f>TO_EHG!T63+TO_CO!T63+TO_BF!T63+TO_GW!T63+TO_RPI!T63+TO_PF!T63+TO_BKBPB!T63+TO_CL!T63+TO_BNG!T63+TO_LBB!T63+TO_CPP!T63+TO_GTL!T63+TO_NSP!T63</f>
        <v>0</v>
      </c>
      <c r="U63" s="30">
        <f>TO_EHG!U63+TO_CO!U63+TO_BF!U63+TO_GW!U63+TO_RPI!U63+TO_PF!U63+TO_BKBPB!U63+TO_CL!U63+TO_BNG!U63+TO_LBB!U63+TO_CPP!U63+TO_GTL!U63+TO_NSP!U63</f>
        <v>0</v>
      </c>
      <c r="V63" s="30">
        <f>TO_EHG!V63+TO_CO!V63+TO_BF!V63+TO_GW!V63+TO_RPI!V63+TO_PF!V63+TO_BKBPB!V63+TO_CL!V63+TO_BNG!V63+TO_LBB!V63+TO_CPP!V63+TO_GTL!V63+TO_NSP!V63</f>
        <v>0</v>
      </c>
      <c r="W63" s="30">
        <f>TO_EHG!W63+TO_CO!W63+TO_BF!W63+TO_GW!W63+TO_RPI!W63+TO_PF!W63+TO_BKBPB!W63+TO_CL!W63+TO_BNG!W63+TO_LBB!W63+TO_CPP!W63+TO_GTL!W63+TO_NSP!W63</f>
        <v>0</v>
      </c>
      <c r="X63" s="30">
        <f>TO_EHG!X63+TO_CO!X63+TO_BF!X63+TO_GW!X63+TO_RPI!X63+TO_PF!X63+TO_BKBPB!X63+TO_CL!X63+TO_BNG!X63+TO_LBB!X63+TO_CPP!X63+TO_GTL!X63+TO_NSP!X63</f>
        <v>0</v>
      </c>
    </row>
    <row r="64" spans="1:24" ht="11.25" customHeight="1" x14ac:dyDescent="0.2">
      <c r="A64" s="22" t="s">
        <v>115</v>
      </c>
      <c r="B64" s="23" t="s">
        <v>116</v>
      </c>
      <c r="C64" s="30">
        <f>TO_EHG!C64+TO_CO!C64+TO_BF!C64+TO_GW!C64+TO_RPI!C64+TO_PF!C64+TO_BKBPB!C64+TO_CL!C64+TO_BNG!C64+TO_LBB!C64+TO_CPP!C64+TO_GTL!C64+TO_NSP!C64</f>
        <v>58.684436801375753</v>
      </c>
      <c r="D64" s="30">
        <f>TO_EHG!D64+TO_CO!D64+TO_BF!D64+TO_GW!D64+TO_RPI!D64+TO_PF!D64+TO_BKBPB!D64+TO_CL!D64+TO_BNG!D64+TO_LBB!D64+TO_CPP!D64+TO_GTL!D64+TO_NSP!D64</f>
        <v>65.778159931212372</v>
      </c>
      <c r="E64" s="30">
        <f>TO_EHG!E64+TO_CO!E64+TO_BF!E64+TO_GW!E64+TO_RPI!E64+TO_PF!E64+TO_BKBPB!E64+TO_CL!E64+TO_BNG!E64+TO_LBB!E64+TO_CPP!E64+TO_GTL!E64+TO_NSP!E64</f>
        <v>159.29939810834048</v>
      </c>
      <c r="F64" s="30">
        <f>TO_EHG!F64+TO_CO!F64+TO_BF!F64+TO_GW!F64+TO_RPI!F64+TO_PF!F64+TO_BKBPB!F64+TO_CL!F64+TO_BNG!F64+TO_LBB!F64+TO_CPP!F64+TO_GTL!F64+TO_NSP!F64</f>
        <v>242.55485812553741</v>
      </c>
      <c r="G64" s="30">
        <f>TO_EHG!G64+TO_CO!G64+TO_BF!G64+TO_GW!G64+TO_RPI!G64+TO_PF!G64+TO_BKBPB!G64+TO_CL!G64+TO_BNG!G64+TO_LBB!G64+TO_CPP!G64+TO_GTL!G64+TO_NSP!G64</f>
        <v>292.78177128116943</v>
      </c>
      <c r="H64" s="30">
        <f>TO_EHG!H64+TO_CO!H64+TO_BF!H64+TO_GW!H64+TO_RPI!H64+TO_PF!H64+TO_BKBPB!H64+TO_CL!H64+TO_BNG!H64+TO_LBB!H64+TO_CPP!H64+TO_GTL!H64+TO_NSP!H64</f>
        <v>552.18349097162513</v>
      </c>
      <c r="I64" s="30">
        <f>TO_EHG!I64+TO_CO!I64+TO_BF!I64+TO_GW!I64+TO_RPI!I64+TO_PF!I64+TO_BKBPB!I64+TO_CL!I64+TO_BNG!I64+TO_LBB!I64+TO_CPP!I64+TO_GTL!I64+TO_NSP!I64</f>
        <v>829.45081685296645</v>
      </c>
      <c r="J64" s="30">
        <f>TO_EHG!J64+TO_CO!J64+TO_BF!J64+TO_GW!J64+TO_RPI!J64+TO_PF!J64+TO_BKBPB!J64+TO_CL!J64+TO_BNG!J64+TO_LBB!J64+TO_CPP!J64+TO_GTL!J64+TO_NSP!J64</f>
        <v>1055.7467755803955</v>
      </c>
      <c r="K64" s="30">
        <f>TO_EHG!K64+TO_CO!K64+TO_BF!K64+TO_GW!K64+TO_RPI!K64+TO_PF!K64+TO_BKBPB!K64+TO_CL!K64+TO_BNG!K64+TO_LBB!K64+TO_CPP!K64+TO_GTL!K64+TO_NSP!K64</f>
        <v>1689.1168529664653</v>
      </c>
      <c r="L64" s="30">
        <f>TO_EHG!L64+TO_CO!L64+TO_BF!L64+TO_GW!L64+TO_RPI!L64+TO_PF!L64+TO_BKBPB!L64+TO_CL!L64+TO_BNG!L64+TO_LBB!L64+TO_CPP!L64+TO_GTL!L64+TO_NSP!L64</f>
        <v>2069.8284608770414</v>
      </c>
      <c r="M64" s="30">
        <f>TO_EHG!M64+TO_CO!M64+TO_BF!M64+TO_GW!M64+TO_RPI!M64+TO_PF!M64+TO_BKBPB!M64+TO_CL!M64+TO_BNG!M64+TO_LBB!M64+TO_CPP!M64+TO_GTL!M64+TO_NSP!M64</f>
        <v>2410.3635425623393</v>
      </c>
      <c r="N64" s="30">
        <f>TO_EHG!N64+TO_CO!N64+TO_BF!N64+TO_GW!N64+TO_RPI!N64+TO_PF!N64+TO_BKBPB!N64+TO_CL!N64+TO_BNG!N64+TO_LBB!N64+TO_CPP!N64+TO_GTL!N64+TO_NSP!N64</f>
        <v>2415.6005159071365</v>
      </c>
      <c r="O64" s="30">
        <f>TO_EHG!O64+TO_CO!O64+TO_BF!O64+TO_GW!O64+TO_RPI!O64+TO_PF!O64+TO_BKBPB!O64+TO_CL!O64+TO_BNG!O64+TO_LBB!O64+TO_CPP!O64+TO_GTL!O64+TO_NSP!O64</f>
        <v>2440.162080825452</v>
      </c>
      <c r="P64" s="30">
        <f>TO_EHG!P64+TO_CO!P64+TO_BF!P64+TO_GW!P64+TO_RPI!P64+TO_PF!P64+TO_BKBPB!P64+TO_CL!P64+TO_BNG!P64+TO_LBB!P64+TO_CPP!P64+TO_GTL!P64+TO_NSP!P64</f>
        <v>2297.8880481513324</v>
      </c>
      <c r="Q64" s="30">
        <f>TO_EHG!Q64+TO_CO!Q64+TO_BF!Q64+TO_GW!Q64+TO_RPI!Q64+TO_PF!Q64+TO_BKBPB!Q64+TO_CL!Q64+TO_BNG!Q64+TO_LBB!Q64+TO_CPP!Q64+TO_GTL!Q64+TO_NSP!Q64</f>
        <v>2272.755460017197</v>
      </c>
      <c r="R64" s="30">
        <f>TO_EHG!R64+TO_CO!R64+TO_BF!R64+TO_GW!R64+TO_RPI!R64+TO_PF!R64+TO_BKBPB!R64+TO_CL!R64+TO_BNG!R64+TO_LBB!R64+TO_CPP!R64+TO_GTL!R64+TO_NSP!R64</f>
        <v>2358.041530524506</v>
      </c>
      <c r="S64" s="30">
        <f>TO_EHG!S64+TO_CO!S64+TO_BF!S64+TO_GW!S64+TO_RPI!S64+TO_PF!S64+TO_BKBPB!S64+TO_CL!S64+TO_BNG!S64+TO_LBB!S64+TO_CPP!S64+TO_GTL!S64+TO_NSP!S64</f>
        <v>2341.771797076527</v>
      </c>
      <c r="T64" s="30">
        <f>TO_EHG!T64+TO_CO!T64+TO_BF!T64+TO_GW!T64+TO_RPI!T64+TO_PF!T64+TO_BKBPB!T64+TO_CL!T64+TO_BNG!T64+TO_LBB!T64+TO_CPP!T64+TO_GTL!T64+TO_NSP!T64</f>
        <v>2492.9303525365422</v>
      </c>
      <c r="U64" s="30">
        <f>TO_EHG!U64+TO_CO!U64+TO_BF!U64+TO_GW!U64+TO_RPI!U64+TO_PF!U64+TO_BKBPB!U64+TO_CL!U64+TO_BNG!U64+TO_LBB!U64+TO_CPP!U64+TO_GTL!U64+TO_NSP!U64</f>
        <v>2690.6928632846084</v>
      </c>
      <c r="V64" s="30">
        <f>TO_EHG!V64+TO_CO!V64+TO_BF!V64+TO_GW!V64+TO_RPI!V64+TO_PF!V64+TO_BKBPB!V64+TO_CL!V64+TO_BNG!V64+TO_LBB!V64+TO_CPP!V64+TO_GTL!V64+TO_NSP!V64</f>
        <v>2809.8894239036981</v>
      </c>
      <c r="W64" s="30">
        <f>TO_EHG!W64+TO_CO!W64+TO_BF!W64+TO_GW!W64+TO_RPI!W64+TO_PF!W64+TO_BKBPB!W64+TO_CL!W64+TO_BNG!W64+TO_LBB!W64+TO_CPP!W64+TO_GTL!W64+TO_NSP!W64</f>
        <v>2789.8911435941527</v>
      </c>
      <c r="X64" s="30">
        <f>TO_EHG!X64+TO_CO!X64+TO_BF!X64+TO_GW!X64+TO_RPI!X64+TO_PF!X64+TO_BKBPB!X64+TO_CL!X64+TO_BNG!X64+TO_LBB!X64+TO_CPP!X64+TO_GTL!X64+TO_NSP!X64</f>
        <v>3128.34385210662</v>
      </c>
    </row>
    <row r="65" spans="1:24" ht="11.25" customHeight="1" x14ac:dyDescent="0.2">
      <c r="A65" s="22" t="s">
        <v>117</v>
      </c>
      <c r="B65" s="23" t="s">
        <v>118</v>
      </c>
      <c r="C65" s="30">
        <f>TO_EHG!C65+TO_CO!C65+TO_BF!C65+TO_GW!C65+TO_RPI!C65+TO_PF!C65+TO_BKBPB!C65+TO_CL!C65+TO_BNG!C65+TO_LBB!C65+TO_CPP!C65+TO_GTL!C65+TO_NSP!C65</f>
        <v>0</v>
      </c>
      <c r="D65" s="30">
        <f>TO_EHG!D65+TO_CO!D65+TO_BF!D65+TO_GW!D65+TO_RPI!D65+TO_PF!D65+TO_BKBPB!D65+TO_CL!D65+TO_BNG!D65+TO_LBB!D65+TO_CPP!D65+TO_GTL!D65+TO_NSP!D65</f>
        <v>0</v>
      </c>
      <c r="E65" s="30">
        <f>TO_EHG!E65+TO_CO!E65+TO_BF!E65+TO_GW!E65+TO_RPI!E65+TO_PF!E65+TO_BKBPB!E65+TO_CL!E65+TO_BNG!E65+TO_LBB!E65+TO_CPP!E65+TO_GTL!E65+TO_NSP!E65</f>
        <v>0</v>
      </c>
      <c r="F65" s="30">
        <f>TO_EHG!F65+TO_CO!F65+TO_BF!F65+TO_GW!F65+TO_RPI!F65+TO_PF!F65+TO_BKBPB!F65+TO_CL!F65+TO_BNG!F65+TO_LBB!F65+TO_CPP!F65+TO_GTL!F65+TO_NSP!F65</f>
        <v>0</v>
      </c>
      <c r="G65" s="30">
        <f>TO_EHG!G65+TO_CO!G65+TO_BF!G65+TO_GW!G65+TO_RPI!G65+TO_PF!G65+TO_BKBPB!G65+TO_CL!G65+TO_BNG!G65+TO_LBB!G65+TO_CPP!G65+TO_GTL!G65+TO_NSP!G65</f>
        <v>0</v>
      </c>
      <c r="H65" s="30">
        <f>TO_EHG!H65+TO_CO!H65+TO_BF!H65+TO_GW!H65+TO_RPI!H65+TO_PF!H65+TO_BKBPB!H65+TO_CL!H65+TO_BNG!H65+TO_LBB!H65+TO_CPP!H65+TO_GTL!H65+TO_NSP!H65</f>
        <v>0</v>
      </c>
      <c r="I65" s="30">
        <f>TO_EHG!I65+TO_CO!I65+TO_BF!I65+TO_GW!I65+TO_RPI!I65+TO_PF!I65+TO_BKBPB!I65+TO_CL!I65+TO_BNG!I65+TO_LBB!I65+TO_CPP!I65+TO_GTL!I65+TO_NSP!I65</f>
        <v>0</v>
      </c>
      <c r="J65" s="30">
        <f>TO_EHG!J65+TO_CO!J65+TO_BF!J65+TO_GW!J65+TO_RPI!J65+TO_PF!J65+TO_BKBPB!J65+TO_CL!J65+TO_BNG!J65+TO_LBB!J65+TO_CPP!J65+TO_GTL!J65+TO_NSP!J65</f>
        <v>0</v>
      </c>
      <c r="K65" s="30">
        <f>TO_EHG!K65+TO_CO!K65+TO_BF!K65+TO_GW!K65+TO_RPI!K65+TO_PF!K65+TO_BKBPB!K65+TO_CL!K65+TO_BNG!K65+TO_LBB!K65+TO_CPP!K65+TO_GTL!K65+TO_NSP!K65</f>
        <v>0</v>
      </c>
      <c r="L65" s="30">
        <f>TO_EHG!L65+TO_CO!L65+TO_BF!L65+TO_GW!L65+TO_RPI!L65+TO_PF!L65+TO_BKBPB!L65+TO_CL!L65+TO_BNG!L65+TO_LBB!L65+TO_CPP!L65+TO_GTL!L65+TO_NSP!L65</f>
        <v>0</v>
      </c>
      <c r="M65" s="30">
        <f>TO_EHG!M65+TO_CO!M65+TO_BF!M65+TO_GW!M65+TO_RPI!M65+TO_PF!M65+TO_BKBPB!M65+TO_CL!M65+TO_BNG!M65+TO_LBB!M65+TO_CPP!M65+TO_GTL!M65+TO_NSP!M65</f>
        <v>0</v>
      </c>
      <c r="N65" s="30">
        <f>TO_EHG!N65+TO_CO!N65+TO_BF!N65+TO_GW!N65+TO_RPI!N65+TO_PF!N65+TO_BKBPB!N65+TO_CL!N65+TO_BNG!N65+TO_LBB!N65+TO_CPP!N65+TO_GTL!N65+TO_NSP!N65</f>
        <v>0</v>
      </c>
      <c r="O65" s="30">
        <f>TO_EHG!O65+TO_CO!O65+TO_BF!O65+TO_GW!O65+TO_RPI!O65+TO_PF!O65+TO_BKBPB!O65+TO_CL!O65+TO_BNG!O65+TO_LBB!O65+TO_CPP!O65+TO_GTL!O65+TO_NSP!O65</f>
        <v>0</v>
      </c>
      <c r="P65" s="30">
        <f>TO_EHG!P65+TO_CO!P65+TO_BF!P65+TO_GW!P65+TO_RPI!P65+TO_PF!P65+TO_BKBPB!P65+TO_CL!P65+TO_BNG!P65+TO_LBB!P65+TO_CPP!P65+TO_GTL!P65+TO_NSP!P65</f>
        <v>0</v>
      </c>
      <c r="Q65" s="30">
        <f>TO_EHG!Q65+TO_CO!Q65+TO_BF!Q65+TO_GW!Q65+TO_RPI!Q65+TO_PF!Q65+TO_BKBPB!Q65+TO_CL!Q65+TO_BNG!Q65+TO_LBB!Q65+TO_CPP!Q65+TO_GTL!Q65+TO_NSP!Q65</f>
        <v>0</v>
      </c>
      <c r="R65" s="30">
        <f>TO_EHG!R65+TO_CO!R65+TO_BF!R65+TO_GW!R65+TO_RPI!R65+TO_PF!R65+TO_BKBPB!R65+TO_CL!R65+TO_BNG!R65+TO_LBB!R65+TO_CPP!R65+TO_GTL!R65+TO_NSP!R65</f>
        <v>0</v>
      </c>
      <c r="S65" s="30">
        <f>TO_EHG!S65+TO_CO!S65+TO_BF!S65+TO_GW!S65+TO_RPI!S65+TO_PF!S65+TO_BKBPB!S65+TO_CL!S65+TO_BNG!S65+TO_LBB!S65+TO_CPP!S65+TO_GTL!S65+TO_NSP!S65</f>
        <v>0</v>
      </c>
      <c r="T65" s="30">
        <f>TO_EHG!T65+TO_CO!T65+TO_BF!T65+TO_GW!T65+TO_RPI!T65+TO_PF!T65+TO_BKBPB!T65+TO_CL!T65+TO_BNG!T65+TO_LBB!T65+TO_CPP!T65+TO_GTL!T65+TO_NSP!T65</f>
        <v>0</v>
      </c>
      <c r="U65" s="30">
        <f>TO_EHG!U65+TO_CO!U65+TO_BF!U65+TO_GW!U65+TO_RPI!U65+TO_PF!U65+TO_BKBPB!U65+TO_CL!U65+TO_BNG!U65+TO_LBB!U65+TO_CPP!U65+TO_GTL!U65+TO_NSP!U65</f>
        <v>0</v>
      </c>
      <c r="V65" s="30">
        <f>TO_EHG!V65+TO_CO!V65+TO_BF!V65+TO_GW!V65+TO_RPI!V65+TO_PF!V65+TO_BKBPB!V65+TO_CL!V65+TO_BNG!V65+TO_LBB!V65+TO_CPP!V65+TO_GTL!V65+TO_NSP!V65</f>
        <v>0</v>
      </c>
      <c r="W65" s="30">
        <f>TO_EHG!W65+TO_CO!W65+TO_BF!W65+TO_GW!W65+TO_RPI!W65+TO_PF!W65+TO_BKBPB!W65+TO_CL!W65+TO_BNG!W65+TO_LBB!W65+TO_CPP!W65+TO_GTL!W65+TO_NSP!W65</f>
        <v>0</v>
      </c>
      <c r="X65" s="30">
        <f>TO_EHG!X65+TO_CO!X65+TO_BF!X65+TO_GW!X65+TO_RPI!X65+TO_PF!X65+TO_BKBPB!X65+TO_CL!X65+TO_BNG!X65+TO_LBB!X65+TO_CPP!X65+TO_GTL!X65+TO_NSP!X65</f>
        <v>0</v>
      </c>
    </row>
    <row r="66" spans="1:24" ht="11.25" customHeight="1" x14ac:dyDescent="0.2">
      <c r="A66" s="22" t="s">
        <v>119</v>
      </c>
      <c r="B66" s="23" t="s">
        <v>120</v>
      </c>
      <c r="C66" s="30">
        <f>TO_EHG!C66+TO_CO!C66+TO_BF!C66+TO_GW!C66+TO_RPI!C66+TO_PF!C66+TO_BKBPB!C66+TO_CL!C66+TO_BNG!C66+TO_LBB!C66+TO_CPP!C66+TO_GTL!C66+TO_NSP!C66</f>
        <v>400.32957867583832</v>
      </c>
      <c r="D66" s="30">
        <f>TO_EHG!D66+TO_CO!D66+TO_BF!D66+TO_GW!D66+TO_RPI!D66+TO_PF!D66+TO_BKBPB!D66+TO_CL!D66+TO_BNG!D66+TO_LBB!D66+TO_CPP!D66+TO_GTL!D66+TO_NSP!D66</f>
        <v>425.92467755803955</v>
      </c>
      <c r="E66" s="30">
        <f>TO_EHG!E66+TO_CO!E66+TO_BF!E66+TO_GW!E66+TO_RPI!E66+TO_PF!E66+TO_BKBPB!E66+TO_CL!E66+TO_BNG!E66+TO_LBB!E66+TO_CPP!E66+TO_GTL!E66+TO_NSP!E66</f>
        <v>423.74600171969053</v>
      </c>
      <c r="F66" s="30">
        <f>TO_EHG!F66+TO_CO!F66+TO_BF!F66+TO_GW!F66+TO_RPI!F66+TO_PF!F66+TO_BKBPB!F66+TO_CL!F66+TO_BNG!F66+TO_LBB!F66+TO_CPP!F66+TO_GTL!F66+TO_NSP!F66</f>
        <v>429.61908856405853</v>
      </c>
      <c r="G66" s="30">
        <f>TO_EHG!G66+TO_CO!G66+TO_BF!G66+TO_GW!G66+TO_RPI!G66+TO_PF!G66+TO_BKBPB!G66+TO_CL!G66+TO_BNG!G66+TO_LBB!G66+TO_CPP!G66+TO_GTL!G66+TO_NSP!G66</f>
        <v>942.40601891659492</v>
      </c>
      <c r="H66" s="30">
        <f>TO_EHG!H66+TO_CO!H66+TO_BF!H66+TO_GW!H66+TO_RPI!H66+TO_PF!H66+TO_BKBPB!H66+TO_CL!H66+TO_BNG!H66+TO_LBB!H66+TO_CPP!H66+TO_GTL!H66+TO_NSP!H66</f>
        <v>1515.1624247635423</v>
      </c>
      <c r="I66" s="30">
        <f>TO_EHG!I66+TO_CO!I66+TO_BF!I66+TO_GW!I66+TO_RPI!I66+TO_PF!I66+TO_BKBPB!I66+TO_CL!I66+TO_BNG!I66+TO_LBB!I66+TO_CPP!I66+TO_GTL!I66+TO_NSP!I66</f>
        <v>2107.0689595872741</v>
      </c>
      <c r="J66" s="30">
        <f>TO_EHG!J66+TO_CO!J66+TO_BF!J66+TO_GW!J66+TO_RPI!J66+TO_PF!J66+TO_BKBPB!J66+TO_CL!J66+TO_BNG!J66+TO_LBB!J66+TO_CPP!J66+TO_GTL!J66+TO_NSP!J66</f>
        <v>3743.2478073946691</v>
      </c>
      <c r="K66" s="30">
        <f>TO_EHG!K66+TO_CO!K66+TO_BF!K66+TO_GW!K66+TO_RPI!K66+TO_PF!K66+TO_BKBPB!K66+TO_CL!K66+TO_BNG!K66+TO_LBB!K66+TO_CPP!K66+TO_GTL!K66+TO_NSP!K66</f>
        <v>6057.9198624247647</v>
      </c>
      <c r="L66" s="30">
        <f>TO_EHG!L66+TO_CO!L66+TO_BF!L66+TO_GW!L66+TO_RPI!L66+TO_PF!L66+TO_BKBPB!L66+TO_CL!L66+TO_BNG!L66+TO_LBB!L66+TO_CPP!L66+TO_GTL!L66+TO_NSP!L66</f>
        <v>8044.0802235597566</v>
      </c>
      <c r="M66" s="30">
        <f>TO_EHG!M66+TO_CO!M66+TO_BF!M66+TO_GW!M66+TO_RPI!M66+TO_PF!M66+TO_BKBPB!M66+TO_CL!M66+TO_BNG!M66+TO_LBB!M66+TO_CPP!M66+TO_GTL!M66+TO_NSP!M66</f>
        <v>8995.1354256233881</v>
      </c>
      <c r="N66" s="30">
        <f>TO_EHG!N66+TO_CO!N66+TO_BF!N66+TO_GW!N66+TO_RPI!N66+TO_PF!N66+TO_BKBPB!N66+TO_CL!N66+TO_BNG!N66+TO_LBB!N66+TO_CPP!N66+TO_GTL!N66+TO_NSP!N66</f>
        <v>9690.3895958727389</v>
      </c>
      <c r="O66" s="30">
        <f>TO_EHG!O66+TO_CO!O66+TO_BF!O66+TO_GW!O66+TO_RPI!O66+TO_PF!O66+TO_BKBPB!O66+TO_CL!O66+TO_BNG!O66+TO_LBB!O66+TO_CPP!O66+TO_GTL!O66+TO_NSP!O66</f>
        <v>10800.788220120379</v>
      </c>
      <c r="P66" s="30">
        <f>TO_EHG!P66+TO_CO!P66+TO_BF!P66+TO_GW!P66+TO_RPI!P66+TO_PF!P66+TO_BKBPB!P66+TO_CL!P66+TO_BNG!P66+TO_LBB!P66+TO_CPP!P66+TO_GTL!P66+TO_NSP!P66</f>
        <v>9535.3165090283728</v>
      </c>
      <c r="Q66" s="30">
        <f>TO_EHG!Q66+TO_CO!Q66+TO_BF!Q66+TO_GW!Q66+TO_RPI!Q66+TO_PF!Q66+TO_BKBPB!Q66+TO_CL!Q66+TO_BNG!Q66+TO_LBB!Q66+TO_CPP!Q66+TO_GTL!Q66+TO_NSP!Q66</f>
        <v>10367.8796216681</v>
      </c>
      <c r="R66" s="30">
        <f>TO_EHG!R66+TO_CO!R66+TO_BF!R66+TO_GW!R66+TO_RPI!R66+TO_PF!R66+TO_BKBPB!R66+TO_CL!R66+TO_BNG!R66+TO_LBB!R66+TO_CPP!R66+TO_GTL!R66+TO_NSP!R66</f>
        <v>10244.41797076526</v>
      </c>
      <c r="S66" s="30">
        <f>TO_EHG!S66+TO_CO!S66+TO_BF!S66+TO_GW!S66+TO_RPI!S66+TO_PF!S66+TO_BKBPB!S66+TO_CL!S66+TO_BNG!S66+TO_LBB!S66+TO_CPP!S66+TO_GTL!S66+TO_NSP!S66</f>
        <v>10073.250730868443</v>
      </c>
      <c r="T66" s="30">
        <f>TO_EHG!T66+TO_CO!T66+TO_BF!T66+TO_GW!T66+TO_RPI!T66+TO_PF!T66+TO_BKBPB!T66+TO_CL!T66+TO_BNG!T66+TO_LBB!T66+TO_CPP!T66+TO_GTL!T66+TO_NSP!T66</f>
        <v>11043.673946689594</v>
      </c>
      <c r="U66" s="30">
        <f>TO_EHG!U66+TO_CO!U66+TO_BF!U66+TO_GW!U66+TO_RPI!U66+TO_PF!U66+TO_BKBPB!U66+TO_CL!U66+TO_BNG!U66+TO_LBB!U66+TO_CPP!U66+TO_GTL!U66+TO_NSP!U66</f>
        <v>12492.595098882201</v>
      </c>
      <c r="V66" s="30">
        <f>TO_EHG!V66+TO_CO!V66+TO_BF!V66+TO_GW!V66+TO_RPI!V66+TO_PF!V66+TO_BKBPB!V66+TO_CL!V66+TO_BNG!V66+TO_LBB!V66+TO_CPP!V66+TO_GTL!V66+TO_NSP!V66</f>
        <v>12814.747721410145</v>
      </c>
      <c r="W66" s="30">
        <f>TO_EHG!W66+TO_CO!W66+TO_BF!W66+TO_GW!W66+TO_RPI!W66+TO_PF!W66+TO_BKBPB!W66+TO_CL!W66+TO_BNG!W66+TO_LBB!W66+TO_CPP!W66+TO_GTL!W66+TO_NSP!W66</f>
        <v>13316.295356835766</v>
      </c>
      <c r="X66" s="30">
        <f>TO_EHG!X66+TO_CO!X66+TO_BF!X66+TO_GW!X66+TO_RPI!X66+TO_PF!X66+TO_BKBPB!X66+TO_CL!X66+TO_BNG!X66+TO_LBB!X66+TO_CPP!X66+TO_GTL!X66+TO_NSP!X66</f>
        <v>13582.848925193464</v>
      </c>
    </row>
    <row r="67" spans="1:24" ht="11.25" customHeight="1" x14ac:dyDescent="0.2">
      <c r="A67" s="22" t="s">
        <v>121</v>
      </c>
      <c r="B67" s="23" t="s">
        <v>122</v>
      </c>
      <c r="C67" s="30">
        <f>TO_EHG!C67+TO_CO!C67+TO_BF!C67+TO_GW!C67+TO_RPI!C67+TO_PF!C67+TO_BKBPB!C67+TO_CL!C67+TO_BNG!C67+TO_LBB!C67+TO_CPP!C67+TO_GTL!C67+TO_NSP!C67</f>
        <v>0</v>
      </c>
      <c r="D67" s="30">
        <f>TO_EHG!D67+TO_CO!D67+TO_BF!D67+TO_GW!D67+TO_RPI!D67+TO_PF!D67+TO_BKBPB!D67+TO_CL!D67+TO_BNG!D67+TO_LBB!D67+TO_CPP!D67+TO_GTL!D67+TO_NSP!D67</f>
        <v>0</v>
      </c>
      <c r="E67" s="30">
        <f>TO_EHG!E67+TO_CO!E67+TO_BF!E67+TO_GW!E67+TO_RPI!E67+TO_PF!E67+TO_BKBPB!E67+TO_CL!E67+TO_BNG!E67+TO_LBB!E67+TO_CPP!E67+TO_GTL!E67+TO_NSP!E67</f>
        <v>0</v>
      </c>
      <c r="F67" s="30">
        <f>TO_EHG!F67+TO_CO!F67+TO_BF!F67+TO_GW!F67+TO_RPI!F67+TO_PF!F67+TO_BKBPB!F67+TO_CL!F67+TO_BNG!F67+TO_LBB!F67+TO_CPP!F67+TO_GTL!F67+TO_NSP!F67</f>
        <v>0</v>
      </c>
      <c r="G67" s="30">
        <f>TO_EHG!G67+TO_CO!G67+TO_BF!G67+TO_GW!G67+TO_RPI!G67+TO_PF!G67+TO_BKBPB!G67+TO_CL!G67+TO_BNG!G67+TO_LBB!G67+TO_CPP!G67+TO_GTL!G67+TO_NSP!G67</f>
        <v>0</v>
      </c>
      <c r="H67" s="30">
        <f>TO_EHG!H67+TO_CO!H67+TO_BF!H67+TO_GW!H67+TO_RPI!H67+TO_PF!H67+TO_BKBPB!H67+TO_CL!H67+TO_BNG!H67+TO_LBB!H67+TO_CPP!H67+TO_GTL!H67+TO_NSP!H67</f>
        <v>0</v>
      </c>
      <c r="I67" s="30">
        <f>TO_EHG!I67+TO_CO!I67+TO_BF!I67+TO_GW!I67+TO_RPI!I67+TO_PF!I67+TO_BKBPB!I67+TO_CL!I67+TO_BNG!I67+TO_LBB!I67+TO_CPP!I67+TO_GTL!I67+TO_NSP!I67</f>
        <v>0</v>
      </c>
      <c r="J67" s="30">
        <f>TO_EHG!J67+TO_CO!J67+TO_BF!J67+TO_GW!J67+TO_RPI!J67+TO_PF!J67+TO_BKBPB!J67+TO_CL!J67+TO_BNG!J67+TO_LBB!J67+TO_CPP!J67+TO_GTL!J67+TO_NSP!J67</f>
        <v>0</v>
      </c>
      <c r="K67" s="30">
        <f>TO_EHG!K67+TO_CO!K67+TO_BF!K67+TO_GW!K67+TO_RPI!K67+TO_PF!K67+TO_BKBPB!K67+TO_CL!K67+TO_BNG!K67+TO_LBB!K67+TO_CPP!K67+TO_GTL!K67+TO_NSP!K67</f>
        <v>0</v>
      </c>
      <c r="L67" s="30">
        <f>TO_EHG!L67+TO_CO!L67+TO_BF!L67+TO_GW!L67+TO_RPI!L67+TO_PF!L67+TO_BKBPB!L67+TO_CL!L67+TO_BNG!L67+TO_LBB!L67+TO_CPP!L67+TO_GTL!L67+TO_NSP!L67</f>
        <v>0</v>
      </c>
      <c r="M67" s="30">
        <f>TO_EHG!M67+TO_CO!M67+TO_BF!M67+TO_GW!M67+TO_RPI!M67+TO_PF!M67+TO_BKBPB!M67+TO_CL!M67+TO_BNG!M67+TO_LBB!M67+TO_CPP!M67+TO_GTL!M67+TO_NSP!M67</f>
        <v>0</v>
      </c>
      <c r="N67" s="30">
        <f>TO_EHG!N67+TO_CO!N67+TO_BF!N67+TO_GW!N67+TO_RPI!N67+TO_PF!N67+TO_BKBPB!N67+TO_CL!N67+TO_BNG!N67+TO_LBB!N67+TO_CPP!N67+TO_GTL!N67+TO_NSP!N67</f>
        <v>0</v>
      </c>
      <c r="O67" s="30">
        <f>TO_EHG!O67+TO_CO!O67+TO_BF!O67+TO_GW!O67+TO_RPI!O67+TO_PF!O67+TO_BKBPB!O67+TO_CL!O67+TO_BNG!O67+TO_LBB!O67+TO_CPP!O67+TO_GTL!O67+TO_NSP!O67</f>
        <v>0</v>
      </c>
      <c r="P67" s="30">
        <f>TO_EHG!P67+TO_CO!P67+TO_BF!P67+TO_GW!P67+TO_RPI!P67+TO_PF!P67+TO_BKBPB!P67+TO_CL!P67+TO_BNG!P67+TO_LBB!P67+TO_CPP!P67+TO_GTL!P67+TO_NSP!P67</f>
        <v>0</v>
      </c>
      <c r="Q67" s="30">
        <f>TO_EHG!Q67+TO_CO!Q67+TO_BF!Q67+TO_GW!Q67+TO_RPI!Q67+TO_PF!Q67+TO_BKBPB!Q67+TO_CL!Q67+TO_BNG!Q67+TO_LBB!Q67+TO_CPP!Q67+TO_GTL!Q67+TO_NSP!Q67</f>
        <v>0</v>
      </c>
      <c r="R67" s="30">
        <f>TO_EHG!R67+TO_CO!R67+TO_BF!R67+TO_GW!R67+TO_RPI!R67+TO_PF!R67+TO_BKBPB!R67+TO_CL!R67+TO_BNG!R67+TO_LBB!R67+TO_CPP!R67+TO_GTL!R67+TO_NSP!R67</f>
        <v>0</v>
      </c>
      <c r="S67" s="30">
        <f>TO_EHG!S67+TO_CO!S67+TO_BF!S67+TO_GW!S67+TO_RPI!S67+TO_PF!S67+TO_BKBPB!S67+TO_CL!S67+TO_BNG!S67+TO_LBB!S67+TO_CPP!S67+TO_GTL!S67+TO_NSP!S67</f>
        <v>0</v>
      </c>
      <c r="T67" s="30">
        <f>TO_EHG!T67+TO_CO!T67+TO_BF!T67+TO_GW!T67+TO_RPI!T67+TO_PF!T67+TO_BKBPB!T67+TO_CL!T67+TO_BNG!T67+TO_LBB!T67+TO_CPP!T67+TO_GTL!T67+TO_NSP!T67</f>
        <v>0</v>
      </c>
      <c r="U67" s="30">
        <f>TO_EHG!U67+TO_CO!U67+TO_BF!U67+TO_GW!U67+TO_RPI!U67+TO_PF!U67+TO_BKBPB!U67+TO_CL!U67+TO_BNG!U67+TO_LBB!U67+TO_CPP!U67+TO_GTL!U67+TO_NSP!U67</f>
        <v>0</v>
      </c>
      <c r="V67" s="30">
        <f>TO_EHG!V67+TO_CO!V67+TO_BF!V67+TO_GW!V67+TO_RPI!V67+TO_PF!V67+TO_BKBPB!V67+TO_CL!V67+TO_BNG!V67+TO_LBB!V67+TO_CPP!V67+TO_GTL!V67+TO_NSP!V67</f>
        <v>0</v>
      </c>
      <c r="W67" s="30">
        <f>TO_EHG!W67+TO_CO!W67+TO_BF!W67+TO_GW!W67+TO_RPI!W67+TO_PF!W67+TO_BKBPB!W67+TO_CL!W67+TO_BNG!W67+TO_LBB!W67+TO_CPP!W67+TO_GTL!W67+TO_NSP!W67</f>
        <v>0</v>
      </c>
      <c r="X67" s="30">
        <f>TO_EHG!X67+TO_CO!X67+TO_BF!X67+TO_GW!X67+TO_RPI!X67+TO_PF!X67+TO_BKBPB!X67+TO_CL!X67+TO_BNG!X67+TO_LBB!X67+TO_CPP!X67+TO_GTL!X67+TO_NSP!X67</f>
        <v>0</v>
      </c>
    </row>
    <row r="68" spans="1:24" ht="11.25" customHeight="1" x14ac:dyDescent="0.2">
      <c r="A68" s="22" t="s">
        <v>123</v>
      </c>
      <c r="B68" s="23" t="s">
        <v>124</v>
      </c>
      <c r="C68" s="30">
        <f>TO_EHG!C68+TO_CO!C68+TO_BF!C68+TO_GW!C68+TO_RPI!C68+TO_PF!C68+TO_BKBPB!C68+TO_CL!C68+TO_BNG!C68+TO_LBB!C68+TO_CPP!C68+TO_GTL!C68+TO_NSP!C68</f>
        <v>0</v>
      </c>
      <c r="D68" s="30">
        <f>TO_EHG!D68+TO_CO!D68+TO_BF!D68+TO_GW!D68+TO_RPI!D68+TO_PF!D68+TO_BKBPB!D68+TO_CL!D68+TO_BNG!D68+TO_LBB!D68+TO_CPP!D68+TO_GTL!D68+TO_NSP!D68</f>
        <v>0</v>
      </c>
      <c r="E68" s="30">
        <f>TO_EHG!E68+TO_CO!E68+TO_BF!E68+TO_GW!E68+TO_RPI!E68+TO_PF!E68+TO_BKBPB!E68+TO_CL!E68+TO_BNG!E68+TO_LBB!E68+TO_CPP!E68+TO_GTL!E68+TO_NSP!E68</f>
        <v>0</v>
      </c>
      <c r="F68" s="30">
        <f>TO_EHG!F68+TO_CO!F68+TO_BF!F68+TO_GW!F68+TO_RPI!F68+TO_PF!F68+TO_BKBPB!F68+TO_CL!F68+TO_BNG!F68+TO_LBB!F68+TO_CPP!F68+TO_GTL!F68+TO_NSP!F68</f>
        <v>0</v>
      </c>
      <c r="G68" s="30">
        <f>TO_EHG!G68+TO_CO!G68+TO_BF!G68+TO_GW!G68+TO_RPI!G68+TO_PF!G68+TO_BKBPB!G68+TO_CL!G68+TO_BNG!G68+TO_LBB!G68+TO_CPP!G68+TO_GTL!G68+TO_NSP!G68</f>
        <v>0</v>
      </c>
      <c r="H68" s="30">
        <f>TO_EHG!H68+TO_CO!H68+TO_BF!H68+TO_GW!H68+TO_RPI!H68+TO_PF!H68+TO_BKBPB!H68+TO_CL!H68+TO_BNG!H68+TO_LBB!H68+TO_CPP!H68+TO_GTL!H68+TO_NSP!H68</f>
        <v>0</v>
      </c>
      <c r="I68" s="30">
        <f>TO_EHG!I68+TO_CO!I68+TO_BF!I68+TO_GW!I68+TO_RPI!I68+TO_PF!I68+TO_BKBPB!I68+TO_CL!I68+TO_BNG!I68+TO_LBB!I68+TO_CPP!I68+TO_GTL!I68+TO_NSP!I68</f>
        <v>0</v>
      </c>
      <c r="J68" s="30">
        <f>TO_EHG!J68+TO_CO!J68+TO_BF!J68+TO_GW!J68+TO_RPI!J68+TO_PF!J68+TO_BKBPB!J68+TO_CL!J68+TO_BNG!J68+TO_LBB!J68+TO_CPP!J68+TO_GTL!J68+TO_NSP!J68</f>
        <v>0</v>
      </c>
      <c r="K68" s="30">
        <f>TO_EHG!K68+TO_CO!K68+TO_BF!K68+TO_GW!K68+TO_RPI!K68+TO_PF!K68+TO_BKBPB!K68+TO_CL!K68+TO_BNG!K68+TO_LBB!K68+TO_CPP!K68+TO_GTL!K68+TO_NSP!K68</f>
        <v>0</v>
      </c>
      <c r="L68" s="30">
        <f>TO_EHG!L68+TO_CO!L68+TO_BF!L68+TO_GW!L68+TO_RPI!L68+TO_PF!L68+TO_BKBPB!L68+TO_CL!L68+TO_BNG!L68+TO_LBB!L68+TO_CPP!L68+TO_GTL!L68+TO_NSP!L68</f>
        <v>0</v>
      </c>
      <c r="M68" s="30">
        <f>TO_EHG!M68+TO_CO!M68+TO_BF!M68+TO_GW!M68+TO_RPI!M68+TO_PF!M68+TO_BKBPB!M68+TO_CL!M68+TO_BNG!M68+TO_LBB!M68+TO_CPP!M68+TO_GTL!M68+TO_NSP!M68</f>
        <v>0</v>
      </c>
      <c r="N68" s="30">
        <f>TO_EHG!N68+TO_CO!N68+TO_BF!N68+TO_GW!N68+TO_RPI!N68+TO_PF!N68+TO_BKBPB!N68+TO_CL!N68+TO_BNG!N68+TO_LBB!N68+TO_CPP!N68+TO_GTL!N68+TO_NSP!N68</f>
        <v>0</v>
      </c>
      <c r="O68" s="30">
        <f>TO_EHG!O68+TO_CO!O68+TO_BF!O68+TO_GW!O68+TO_RPI!O68+TO_PF!O68+TO_BKBPB!O68+TO_CL!O68+TO_BNG!O68+TO_LBB!O68+TO_CPP!O68+TO_GTL!O68+TO_NSP!O68</f>
        <v>0</v>
      </c>
      <c r="P68" s="30">
        <f>TO_EHG!P68+TO_CO!P68+TO_BF!P68+TO_GW!P68+TO_RPI!P68+TO_PF!P68+TO_BKBPB!P68+TO_CL!P68+TO_BNG!P68+TO_LBB!P68+TO_CPP!P68+TO_GTL!P68+TO_NSP!P68</f>
        <v>0</v>
      </c>
      <c r="Q68" s="30">
        <f>TO_EHG!Q68+TO_CO!Q68+TO_BF!Q68+TO_GW!Q68+TO_RPI!Q68+TO_PF!Q68+TO_BKBPB!Q68+TO_CL!Q68+TO_BNG!Q68+TO_LBB!Q68+TO_CPP!Q68+TO_GTL!Q68+TO_NSP!Q68</f>
        <v>0</v>
      </c>
      <c r="R68" s="30">
        <f>TO_EHG!R68+TO_CO!R68+TO_BF!R68+TO_GW!R68+TO_RPI!R68+TO_PF!R68+TO_BKBPB!R68+TO_CL!R68+TO_BNG!R68+TO_LBB!R68+TO_CPP!R68+TO_GTL!R68+TO_NSP!R68</f>
        <v>0</v>
      </c>
      <c r="S68" s="30">
        <f>TO_EHG!S68+TO_CO!S68+TO_BF!S68+TO_GW!S68+TO_RPI!S68+TO_PF!S68+TO_BKBPB!S68+TO_CL!S68+TO_BNG!S68+TO_LBB!S68+TO_CPP!S68+TO_GTL!S68+TO_NSP!S68</f>
        <v>0</v>
      </c>
      <c r="T68" s="30">
        <f>TO_EHG!T68+TO_CO!T68+TO_BF!T68+TO_GW!T68+TO_RPI!T68+TO_PF!T68+TO_BKBPB!T68+TO_CL!T68+TO_BNG!T68+TO_LBB!T68+TO_CPP!T68+TO_GTL!T68+TO_NSP!T68</f>
        <v>0</v>
      </c>
      <c r="U68" s="30">
        <f>TO_EHG!U68+TO_CO!U68+TO_BF!U68+TO_GW!U68+TO_RPI!U68+TO_PF!U68+TO_BKBPB!U68+TO_CL!U68+TO_BNG!U68+TO_LBB!U68+TO_CPP!U68+TO_GTL!U68+TO_NSP!U68</f>
        <v>0</v>
      </c>
      <c r="V68" s="30">
        <f>TO_EHG!V68+TO_CO!V68+TO_BF!V68+TO_GW!V68+TO_RPI!V68+TO_PF!V68+TO_BKBPB!V68+TO_CL!V68+TO_BNG!V68+TO_LBB!V68+TO_CPP!V68+TO_GTL!V68+TO_NSP!V68</f>
        <v>0</v>
      </c>
      <c r="W68" s="30">
        <f>TO_EHG!W68+TO_CO!W68+TO_BF!W68+TO_GW!W68+TO_RPI!W68+TO_PF!W68+TO_BKBPB!W68+TO_CL!W68+TO_BNG!W68+TO_LBB!W68+TO_CPP!W68+TO_GTL!W68+TO_NSP!W68</f>
        <v>0</v>
      </c>
      <c r="X68" s="30">
        <f>TO_EHG!X68+TO_CO!X68+TO_BF!X68+TO_GW!X68+TO_RPI!X68+TO_PF!X68+TO_BKBPB!X68+TO_CL!X68+TO_BNG!X68+TO_LBB!X68+TO_CPP!X68+TO_GTL!X68+TO_NSP!X68</f>
        <v>0</v>
      </c>
    </row>
    <row r="69" spans="1:24" ht="11.25" customHeight="1" x14ac:dyDescent="0.2">
      <c r="A69" s="22" t="s">
        <v>125</v>
      </c>
      <c r="B69" s="23" t="s">
        <v>126</v>
      </c>
      <c r="C69" s="30">
        <f>TO_EHG!C69+TO_CO!C69+TO_BF!C69+TO_GW!C69+TO_RPI!C69+TO_PF!C69+TO_BKBPB!C69+TO_CL!C69+TO_BNG!C69+TO_LBB!C69+TO_CPP!C69+TO_GTL!C69+TO_NSP!C69</f>
        <v>0</v>
      </c>
      <c r="D69" s="30">
        <f>TO_EHG!D69+TO_CO!D69+TO_BF!D69+TO_GW!D69+TO_RPI!D69+TO_PF!D69+TO_BKBPB!D69+TO_CL!D69+TO_BNG!D69+TO_LBB!D69+TO_CPP!D69+TO_GTL!D69+TO_NSP!D69</f>
        <v>0</v>
      </c>
      <c r="E69" s="30">
        <f>TO_EHG!E69+TO_CO!E69+TO_BF!E69+TO_GW!E69+TO_RPI!E69+TO_PF!E69+TO_BKBPB!E69+TO_CL!E69+TO_BNG!E69+TO_LBB!E69+TO_CPP!E69+TO_GTL!E69+TO_NSP!E69</f>
        <v>0</v>
      </c>
      <c r="F69" s="30">
        <f>TO_EHG!F69+TO_CO!F69+TO_BF!F69+TO_GW!F69+TO_RPI!F69+TO_PF!F69+TO_BKBPB!F69+TO_CL!F69+TO_BNG!F69+TO_LBB!F69+TO_CPP!F69+TO_GTL!F69+TO_NSP!F69</f>
        <v>0</v>
      </c>
      <c r="G69" s="30">
        <f>TO_EHG!G69+TO_CO!G69+TO_BF!G69+TO_GW!G69+TO_RPI!G69+TO_PF!G69+TO_BKBPB!G69+TO_CL!G69+TO_BNG!G69+TO_LBB!G69+TO_CPP!G69+TO_GTL!G69+TO_NSP!G69</f>
        <v>0</v>
      </c>
      <c r="H69" s="30">
        <f>TO_EHG!H69+TO_CO!H69+TO_BF!H69+TO_GW!H69+TO_RPI!H69+TO_PF!H69+TO_BKBPB!H69+TO_CL!H69+TO_BNG!H69+TO_LBB!H69+TO_CPP!H69+TO_GTL!H69+TO_NSP!H69</f>
        <v>0</v>
      </c>
      <c r="I69" s="30">
        <f>TO_EHG!I69+TO_CO!I69+TO_BF!I69+TO_GW!I69+TO_RPI!I69+TO_PF!I69+TO_BKBPB!I69+TO_CL!I69+TO_BNG!I69+TO_LBB!I69+TO_CPP!I69+TO_GTL!I69+TO_NSP!I69</f>
        <v>0</v>
      </c>
      <c r="J69" s="30">
        <f>TO_EHG!J69+TO_CO!J69+TO_BF!J69+TO_GW!J69+TO_RPI!J69+TO_PF!J69+TO_BKBPB!J69+TO_CL!J69+TO_BNG!J69+TO_LBB!J69+TO_CPP!J69+TO_GTL!J69+TO_NSP!J69</f>
        <v>0</v>
      </c>
      <c r="K69" s="30">
        <f>TO_EHG!K69+TO_CO!K69+TO_BF!K69+TO_GW!K69+TO_RPI!K69+TO_PF!K69+TO_BKBPB!K69+TO_CL!K69+TO_BNG!K69+TO_LBB!K69+TO_CPP!K69+TO_GTL!K69+TO_NSP!K69</f>
        <v>0</v>
      </c>
      <c r="L69" s="30">
        <f>TO_EHG!L69+TO_CO!L69+TO_BF!L69+TO_GW!L69+TO_RPI!L69+TO_PF!L69+TO_BKBPB!L69+TO_CL!L69+TO_BNG!L69+TO_LBB!L69+TO_CPP!L69+TO_GTL!L69+TO_NSP!L69</f>
        <v>0</v>
      </c>
      <c r="M69" s="30">
        <f>TO_EHG!M69+TO_CO!M69+TO_BF!M69+TO_GW!M69+TO_RPI!M69+TO_PF!M69+TO_BKBPB!M69+TO_CL!M69+TO_BNG!M69+TO_LBB!M69+TO_CPP!M69+TO_GTL!M69+TO_NSP!M69</f>
        <v>0</v>
      </c>
      <c r="N69" s="30">
        <f>TO_EHG!N69+TO_CO!N69+TO_BF!N69+TO_GW!N69+TO_RPI!N69+TO_PF!N69+TO_BKBPB!N69+TO_CL!N69+TO_BNG!N69+TO_LBB!N69+TO_CPP!N69+TO_GTL!N69+TO_NSP!N69</f>
        <v>0</v>
      </c>
      <c r="O69" s="30">
        <f>TO_EHG!O69+TO_CO!O69+TO_BF!O69+TO_GW!O69+TO_RPI!O69+TO_PF!O69+TO_BKBPB!O69+TO_CL!O69+TO_BNG!O69+TO_LBB!O69+TO_CPP!O69+TO_GTL!O69+TO_NSP!O69</f>
        <v>0</v>
      </c>
      <c r="P69" s="30">
        <f>TO_EHG!P69+TO_CO!P69+TO_BF!P69+TO_GW!P69+TO_RPI!P69+TO_PF!P69+TO_BKBPB!P69+TO_CL!P69+TO_BNG!P69+TO_LBB!P69+TO_CPP!P69+TO_GTL!P69+TO_NSP!P69</f>
        <v>0</v>
      </c>
      <c r="Q69" s="30">
        <f>TO_EHG!Q69+TO_CO!Q69+TO_BF!Q69+TO_GW!Q69+TO_RPI!Q69+TO_PF!Q69+TO_BKBPB!Q69+TO_CL!Q69+TO_BNG!Q69+TO_LBB!Q69+TO_CPP!Q69+TO_GTL!Q69+TO_NSP!Q69</f>
        <v>0</v>
      </c>
      <c r="R69" s="30">
        <f>TO_EHG!R69+TO_CO!R69+TO_BF!R69+TO_GW!R69+TO_RPI!R69+TO_PF!R69+TO_BKBPB!R69+TO_CL!R69+TO_BNG!R69+TO_LBB!R69+TO_CPP!R69+TO_GTL!R69+TO_NSP!R69</f>
        <v>0</v>
      </c>
      <c r="S69" s="30">
        <f>TO_EHG!S69+TO_CO!S69+TO_BF!S69+TO_GW!S69+TO_RPI!S69+TO_PF!S69+TO_BKBPB!S69+TO_CL!S69+TO_BNG!S69+TO_LBB!S69+TO_CPP!S69+TO_GTL!S69+TO_NSP!S69</f>
        <v>0</v>
      </c>
      <c r="T69" s="30">
        <f>TO_EHG!T69+TO_CO!T69+TO_BF!T69+TO_GW!T69+TO_RPI!T69+TO_PF!T69+TO_BKBPB!T69+TO_CL!T69+TO_BNG!T69+TO_LBB!T69+TO_CPP!T69+TO_GTL!T69+TO_NSP!T69</f>
        <v>0</v>
      </c>
      <c r="U69" s="30">
        <f>TO_EHG!U69+TO_CO!U69+TO_BF!U69+TO_GW!U69+TO_RPI!U69+TO_PF!U69+TO_BKBPB!U69+TO_CL!U69+TO_BNG!U69+TO_LBB!U69+TO_CPP!U69+TO_GTL!U69+TO_NSP!U69</f>
        <v>0</v>
      </c>
      <c r="V69" s="30">
        <f>TO_EHG!V69+TO_CO!V69+TO_BF!V69+TO_GW!V69+TO_RPI!V69+TO_PF!V69+TO_BKBPB!V69+TO_CL!V69+TO_BNG!V69+TO_LBB!V69+TO_CPP!V69+TO_GTL!V69+TO_NSP!V69</f>
        <v>0</v>
      </c>
      <c r="W69" s="30">
        <f>TO_EHG!W69+TO_CO!W69+TO_BF!W69+TO_GW!W69+TO_RPI!W69+TO_PF!W69+TO_BKBPB!W69+TO_CL!W69+TO_BNG!W69+TO_LBB!W69+TO_CPP!W69+TO_GTL!W69+TO_NSP!W69</f>
        <v>0</v>
      </c>
      <c r="X69" s="30">
        <f>TO_EHG!X69+TO_CO!X69+TO_BF!X69+TO_GW!X69+TO_RPI!X69+TO_PF!X69+TO_BKBPB!X69+TO_CL!X69+TO_BNG!X69+TO_LBB!X69+TO_CPP!X69+TO_GTL!X69+TO_NSP!X69</f>
        <v>0</v>
      </c>
    </row>
    <row r="70" spans="1:24" ht="11.25" customHeight="1" x14ac:dyDescent="0.2">
      <c r="A70" s="22" t="s">
        <v>127</v>
      </c>
      <c r="B70" s="23" t="s">
        <v>128</v>
      </c>
      <c r="C70" s="30">
        <f>TO_EHG!C70+TO_CO!C70+TO_BF!C70+TO_GW!C70+TO_RPI!C70+TO_PF!C70+TO_BKBPB!C70+TO_CL!C70+TO_BNG!C70+TO_LBB!C70+TO_CPP!C70+TO_GTL!C70+TO_NSP!C70</f>
        <v>0</v>
      </c>
      <c r="D70" s="30">
        <f>TO_EHG!D70+TO_CO!D70+TO_BF!D70+TO_GW!D70+TO_RPI!D70+TO_PF!D70+TO_BKBPB!D70+TO_CL!D70+TO_BNG!D70+TO_LBB!D70+TO_CPP!D70+TO_GTL!D70+TO_NSP!D70</f>
        <v>0</v>
      </c>
      <c r="E70" s="30">
        <f>TO_EHG!E70+TO_CO!E70+TO_BF!E70+TO_GW!E70+TO_RPI!E70+TO_PF!E70+TO_BKBPB!E70+TO_CL!E70+TO_BNG!E70+TO_LBB!E70+TO_CPP!E70+TO_GTL!E70+TO_NSP!E70</f>
        <v>0</v>
      </c>
      <c r="F70" s="30">
        <f>TO_EHG!F70+TO_CO!F70+TO_BF!F70+TO_GW!F70+TO_RPI!F70+TO_PF!F70+TO_BKBPB!F70+TO_CL!F70+TO_BNG!F70+TO_LBB!F70+TO_CPP!F70+TO_GTL!F70+TO_NSP!F70</f>
        <v>0</v>
      </c>
      <c r="G70" s="30">
        <f>TO_EHG!G70+TO_CO!G70+TO_BF!G70+TO_GW!G70+TO_RPI!G70+TO_PF!G70+TO_BKBPB!G70+TO_CL!G70+TO_BNG!G70+TO_LBB!G70+TO_CPP!G70+TO_GTL!G70+TO_NSP!G70</f>
        <v>0</v>
      </c>
      <c r="H70" s="30">
        <f>TO_EHG!H70+TO_CO!H70+TO_BF!H70+TO_GW!H70+TO_RPI!H70+TO_PF!H70+TO_BKBPB!H70+TO_CL!H70+TO_BNG!H70+TO_LBB!H70+TO_CPP!H70+TO_GTL!H70+TO_NSP!H70</f>
        <v>0</v>
      </c>
      <c r="I70" s="30">
        <f>TO_EHG!I70+TO_CO!I70+TO_BF!I70+TO_GW!I70+TO_RPI!I70+TO_PF!I70+TO_BKBPB!I70+TO_CL!I70+TO_BNG!I70+TO_LBB!I70+TO_CPP!I70+TO_GTL!I70+TO_NSP!I70</f>
        <v>0</v>
      </c>
      <c r="J70" s="30">
        <f>TO_EHG!J70+TO_CO!J70+TO_BF!J70+TO_GW!J70+TO_RPI!J70+TO_PF!J70+TO_BKBPB!J70+TO_CL!J70+TO_BNG!J70+TO_LBB!J70+TO_CPP!J70+TO_GTL!J70+TO_NSP!J70</f>
        <v>0</v>
      </c>
      <c r="K70" s="30">
        <f>TO_EHG!K70+TO_CO!K70+TO_BF!K70+TO_GW!K70+TO_RPI!K70+TO_PF!K70+TO_BKBPB!K70+TO_CL!K70+TO_BNG!K70+TO_LBB!K70+TO_CPP!K70+TO_GTL!K70+TO_NSP!K70</f>
        <v>0</v>
      </c>
      <c r="L70" s="30">
        <f>TO_EHG!L70+TO_CO!L70+TO_BF!L70+TO_GW!L70+TO_RPI!L70+TO_PF!L70+TO_BKBPB!L70+TO_CL!L70+TO_BNG!L70+TO_LBB!L70+TO_CPP!L70+TO_GTL!L70+TO_NSP!L70</f>
        <v>0</v>
      </c>
      <c r="M70" s="30">
        <f>TO_EHG!M70+TO_CO!M70+TO_BF!M70+TO_GW!M70+TO_RPI!M70+TO_PF!M70+TO_BKBPB!M70+TO_CL!M70+TO_BNG!M70+TO_LBB!M70+TO_CPP!M70+TO_GTL!M70+TO_NSP!M70</f>
        <v>0</v>
      </c>
      <c r="N70" s="30">
        <f>TO_EHG!N70+TO_CO!N70+TO_BF!N70+TO_GW!N70+TO_RPI!N70+TO_PF!N70+TO_BKBPB!N70+TO_CL!N70+TO_BNG!N70+TO_LBB!N70+TO_CPP!N70+TO_GTL!N70+TO_NSP!N70</f>
        <v>0</v>
      </c>
      <c r="O70" s="30">
        <f>TO_EHG!O70+TO_CO!O70+TO_BF!O70+TO_GW!O70+TO_RPI!O70+TO_PF!O70+TO_BKBPB!O70+TO_CL!O70+TO_BNG!O70+TO_LBB!O70+TO_CPP!O70+TO_GTL!O70+TO_NSP!O70</f>
        <v>0</v>
      </c>
      <c r="P70" s="30">
        <f>TO_EHG!P70+TO_CO!P70+TO_BF!P70+TO_GW!P70+TO_RPI!P70+TO_PF!P70+TO_BKBPB!P70+TO_CL!P70+TO_BNG!P70+TO_LBB!P70+TO_CPP!P70+TO_GTL!P70+TO_NSP!P70</f>
        <v>0</v>
      </c>
      <c r="Q70" s="30">
        <f>TO_EHG!Q70+TO_CO!Q70+TO_BF!Q70+TO_GW!Q70+TO_RPI!Q70+TO_PF!Q70+TO_BKBPB!Q70+TO_CL!Q70+TO_BNG!Q70+TO_LBB!Q70+TO_CPP!Q70+TO_GTL!Q70+TO_NSP!Q70</f>
        <v>0</v>
      </c>
      <c r="R70" s="30">
        <f>TO_EHG!R70+TO_CO!R70+TO_BF!R70+TO_GW!R70+TO_RPI!R70+TO_PF!R70+TO_BKBPB!R70+TO_CL!R70+TO_BNG!R70+TO_LBB!R70+TO_CPP!R70+TO_GTL!R70+TO_NSP!R70</f>
        <v>0</v>
      </c>
      <c r="S70" s="30">
        <f>TO_EHG!S70+TO_CO!S70+TO_BF!S70+TO_GW!S70+TO_RPI!S70+TO_PF!S70+TO_BKBPB!S70+TO_CL!S70+TO_BNG!S70+TO_LBB!S70+TO_CPP!S70+TO_GTL!S70+TO_NSP!S70</f>
        <v>0</v>
      </c>
      <c r="T70" s="30">
        <f>TO_EHG!T70+TO_CO!T70+TO_BF!T70+TO_GW!T70+TO_RPI!T70+TO_PF!T70+TO_BKBPB!T70+TO_CL!T70+TO_BNG!T70+TO_LBB!T70+TO_CPP!T70+TO_GTL!T70+TO_NSP!T70</f>
        <v>0</v>
      </c>
      <c r="U70" s="30">
        <f>TO_EHG!U70+TO_CO!U70+TO_BF!U70+TO_GW!U70+TO_RPI!U70+TO_PF!U70+TO_BKBPB!U70+TO_CL!U70+TO_BNG!U70+TO_LBB!U70+TO_CPP!U70+TO_GTL!U70+TO_NSP!U70</f>
        <v>0</v>
      </c>
      <c r="V70" s="30">
        <f>TO_EHG!V70+TO_CO!V70+TO_BF!V70+TO_GW!V70+TO_RPI!V70+TO_PF!V70+TO_BKBPB!V70+TO_CL!V70+TO_BNG!V70+TO_LBB!V70+TO_CPP!V70+TO_GTL!V70+TO_NSP!V70</f>
        <v>0</v>
      </c>
      <c r="W70" s="30">
        <f>TO_EHG!W70+TO_CO!W70+TO_BF!W70+TO_GW!W70+TO_RPI!W70+TO_PF!W70+TO_BKBPB!W70+TO_CL!W70+TO_BNG!W70+TO_LBB!W70+TO_CPP!W70+TO_GTL!W70+TO_NSP!W70</f>
        <v>0</v>
      </c>
      <c r="X70" s="30">
        <f>TO_EHG!X70+TO_CO!X70+TO_BF!X70+TO_GW!X70+TO_RPI!X70+TO_PF!X70+TO_BKBPB!X70+TO_CL!X70+TO_BNG!X70+TO_LBB!X70+TO_CPP!X70+TO_GTL!X70+TO_NSP!X70</f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:W71" si="22">SUM(C72:C73)</f>
        <v>0</v>
      </c>
      <c r="D71" s="31">
        <f t="shared" si="22"/>
        <v>0</v>
      </c>
      <c r="E71" s="31">
        <f t="shared" si="22"/>
        <v>0</v>
      </c>
      <c r="F71" s="31">
        <f t="shared" si="22"/>
        <v>0</v>
      </c>
      <c r="G71" s="31">
        <f t="shared" si="22"/>
        <v>0</v>
      </c>
      <c r="H71" s="31">
        <f t="shared" si="22"/>
        <v>0</v>
      </c>
      <c r="I71" s="31">
        <f t="shared" si="22"/>
        <v>0</v>
      </c>
      <c r="J71" s="31">
        <f t="shared" si="22"/>
        <v>0</v>
      </c>
      <c r="K71" s="31">
        <f t="shared" si="22"/>
        <v>0</v>
      </c>
      <c r="L71" s="31">
        <f t="shared" si="22"/>
        <v>0</v>
      </c>
      <c r="M71" s="31">
        <f t="shared" si="22"/>
        <v>0</v>
      </c>
      <c r="N71" s="31">
        <f t="shared" si="22"/>
        <v>0</v>
      </c>
      <c r="O71" s="31">
        <f t="shared" si="22"/>
        <v>0</v>
      </c>
      <c r="P71" s="31">
        <f t="shared" si="22"/>
        <v>0</v>
      </c>
      <c r="Q71" s="31">
        <f t="shared" si="22"/>
        <v>0</v>
      </c>
      <c r="R71" s="31">
        <f t="shared" si="22"/>
        <v>0</v>
      </c>
      <c r="S71" s="31">
        <f t="shared" si="22"/>
        <v>0</v>
      </c>
      <c r="T71" s="31">
        <f t="shared" si="22"/>
        <v>0</v>
      </c>
      <c r="U71" s="31">
        <f t="shared" si="22"/>
        <v>0</v>
      </c>
      <c r="V71" s="31">
        <f t="shared" si="22"/>
        <v>0</v>
      </c>
      <c r="W71" s="31">
        <f t="shared" si="22"/>
        <v>0</v>
      </c>
      <c r="X71" s="31">
        <f t="shared" ref="X71" si="23">SUM(X72:X73)</f>
        <v>0</v>
      </c>
    </row>
    <row r="72" spans="1:24" ht="11.25" customHeight="1" x14ac:dyDescent="0.2">
      <c r="A72" s="22" t="s">
        <v>131</v>
      </c>
      <c r="B72" s="23" t="s">
        <v>132</v>
      </c>
      <c r="C72" s="30">
        <f>TO_EHG!C72+TO_CO!C72+TO_BF!C72+TO_GW!C72+TO_RPI!C72+TO_PF!C72+TO_BKBPB!C72+TO_CL!C72+TO_BNG!C72+TO_LBB!C72+TO_CPP!C72+TO_GTL!C72+TO_NSP!C72</f>
        <v>0</v>
      </c>
      <c r="D72" s="30">
        <f>TO_EHG!D72+TO_CO!D72+TO_BF!D72+TO_GW!D72+TO_RPI!D72+TO_PF!D72+TO_BKBPB!D72+TO_CL!D72+TO_BNG!D72+TO_LBB!D72+TO_CPP!D72+TO_GTL!D72+TO_NSP!D72</f>
        <v>0</v>
      </c>
      <c r="E72" s="30">
        <f>TO_EHG!E72+TO_CO!E72+TO_BF!E72+TO_GW!E72+TO_RPI!E72+TO_PF!E72+TO_BKBPB!E72+TO_CL!E72+TO_BNG!E72+TO_LBB!E72+TO_CPP!E72+TO_GTL!E72+TO_NSP!E72</f>
        <v>0</v>
      </c>
      <c r="F72" s="30">
        <f>TO_EHG!F72+TO_CO!F72+TO_BF!F72+TO_GW!F72+TO_RPI!F72+TO_PF!F72+TO_BKBPB!F72+TO_CL!F72+TO_BNG!F72+TO_LBB!F72+TO_CPP!F72+TO_GTL!F72+TO_NSP!F72</f>
        <v>0</v>
      </c>
      <c r="G72" s="30">
        <f>TO_EHG!G72+TO_CO!G72+TO_BF!G72+TO_GW!G72+TO_RPI!G72+TO_PF!G72+TO_BKBPB!G72+TO_CL!G72+TO_BNG!G72+TO_LBB!G72+TO_CPP!G72+TO_GTL!G72+TO_NSP!G72</f>
        <v>0</v>
      </c>
      <c r="H72" s="30">
        <f>TO_EHG!H72+TO_CO!H72+TO_BF!H72+TO_GW!H72+TO_RPI!H72+TO_PF!H72+TO_BKBPB!H72+TO_CL!H72+TO_BNG!H72+TO_LBB!H72+TO_CPP!H72+TO_GTL!H72+TO_NSP!H72</f>
        <v>0</v>
      </c>
      <c r="I72" s="30">
        <f>TO_EHG!I72+TO_CO!I72+TO_BF!I72+TO_GW!I72+TO_RPI!I72+TO_PF!I72+TO_BKBPB!I72+TO_CL!I72+TO_BNG!I72+TO_LBB!I72+TO_CPP!I72+TO_GTL!I72+TO_NSP!I72</f>
        <v>0</v>
      </c>
      <c r="J72" s="30">
        <f>TO_EHG!J72+TO_CO!J72+TO_BF!J72+TO_GW!J72+TO_RPI!J72+TO_PF!J72+TO_BKBPB!J72+TO_CL!J72+TO_BNG!J72+TO_LBB!J72+TO_CPP!J72+TO_GTL!J72+TO_NSP!J72</f>
        <v>0</v>
      </c>
      <c r="K72" s="30">
        <f>TO_EHG!K72+TO_CO!K72+TO_BF!K72+TO_GW!K72+TO_RPI!K72+TO_PF!K72+TO_BKBPB!K72+TO_CL!K72+TO_BNG!K72+TO_LBB!K72+TO_CPP!K72+TO_GTL!K72+TO_NSP!K72</f>
        <v>0</v>
      </c>
      <c r="L72" s="30">
        <f>TO_EHG!L72+TO_CO!L72+TO_BF!L72+TO_GW!L72+TO_RPI!L72+TO_PF!L72+TO_BKBPB!L72+TO_CL!L72+TO_BNG!L72+TO_LBB!L72+TO_CPP!L72+TO_GTL!L72+TO_NSP!L72</f>
        <v>0</v>
      </c>
      <c r="M72" s="30">
        <f>TO_EHG!M72+TO_CO!M72+TO_BF!M72+TO_GW!M72+TO_RPI!M72+TO_PF!M72+TO_BKBPB!M72+TO_CL!M72+TO_BNG!M72+TO_LBB!M72+TO_CPP!M72+TO_GTL!M72+TO_NSP!M72</f>
        <v>0</v>
      </c>
      <c r="N72" s="30">
        <f>TO_EHG!N72+TO_CO!N72+TO_BF!N72+TO_GW!N72+TO_RPI!N72+TO_PF!N72+TO_BKBPB!N72+TO_CL!N72+TO_BNG!N72+TO_LBB!N72+TO_CPP!N72+TO_GTL!N72+TO_NSP!N72</f>
        <v>0</v>
      </c>
      <c r="O72" s="30">
        <f>TO_EHG!O72+TO_CO!O72+TO_BF!O72+TO_GW!O72+TO_RPI!O72+TO_PF!O72+TO_BKBPB!O72+TO_CL!O72+TO_BNG!O72+TO_LBB!O72+TO_CPP!O72+TO_GTL!O72+TO_NSP!O72</f>
        <v>0</v>
      </c>
      <c r="P72" s="30">
        <f>TO_EHG!P72+TO_CO!P72+TO_BF!P72+TO_GW!P72+TO_RPI!P72+TO_PF!P72+TO_BKBPB!P72+TO_CL!P72+TO_BNG!P72+TO_LBB!P72+TO_CPP!P72+TO_GTL!P72+TO_NSP!P72</f>
        <v>0</v>
      </c>
      <c r="Q72" s="30">
        <f>TO_EHG!Q72+TO_CO!Q72+TO_BF!Q72+TO_GW!Q72+TO_RPI!Q72+TO_PF!Q72+TO_BKBPB!Q72+TO_CL!Q72+TO_BNG!Q72+TO_LBB!Q72+TO_CPP!Q72+TO_GTL!Q72+TO_NSP!Q72</f>
        <v>0</v>
      </c>
      <c r="R72" s="30">
        <f>TO_EHG!R72+TO_CO!R72+TO_BF!R72+TO_GW!R72+TO_RPI!R72+TO_PF!R72+TO_BKBPB!R72+TO_CL!R72+TO_BNG!R72+TO_LBB!R72+TO_CPP!R72+TO_GTL!R72+TO_NSP!R72</f>
        <v>0</v>
      </c>
      <c r="S72" s="30">
        <f>TO_EHG!S72+TO_CO!S72+TO_BF!S72+TO_GW!S72+TO_RPI!S72+TO_PF!S72+TO_BKBPB!S72+TO_CL!S72+TO_BNG!S72+TO_LBB!S72+TO_CPP!S72+TO_GTL!S72+TO_NSP!S72</f>
        <v>0</v>
      </c>
      <c r="T72" s="30">
        <f>TO_EHG!T72+TO_CO!T72+TO_BF!T72+TO_GW!T72+TO_RPI!T72+TO_PF!T72+TO_BKBPB!T72+TO_CL!T72+TO_BNG!T72+TO_LBB!T72+TO_CPP!T72+TO_GTL!T72+TO_NSP!T72</f>
        <v>0</v>
      </c>
      <c r="U72" s="30">
        <f>TO_EHG!U72+TO_CO!U72+TO_BF!U72+TO_GW!U72+TO_RPI!U72+TO_PF!U72+TO_BKBPB!U72+TO_CL!U72+TO_BNG!U72+TO_LBB!U72+TO_CPP!U72+TO_GTL!U72+TO_NSP!U72</f>
        <v>0</v>
      </c>
      <c r="V72" s="30">
        <f>TO_EHG!V72+TO_CO!V72+TO_BF!V72+TO_GW!V72+TO_RPI!V72+TO_PF!V72+TO_BKBPB!V72+TO_CL!V72+TO_BNG!V72+TO_LBB!V72+TO_CPP!V72+TO_GTL!V72+TO_NSP!V72</f>
        <v>0</v>
      </c>
      <c r="W72" s="30">
        <f>TO_EHG!W72+TO_CO!W72+TO_BF!W72+TO_GW!W72+TO_RPI!W72+TO_PF!W72+TO_BKBPB!W72+TO_CL!W72+TO_BNG!W72+TO_LBB!W72+TO_CPP!W72+TO_GTL!W72+TO_NSP!W72</f>
        <v>0</v>
      </c>
      <c r="X72" s="30">
        <f>TO_EHG!X72+TO_CO!X72+TO_BF!X72+TO_GW!X72+TO_RPI!X72+TO_PF!X72+TO_BKBPB!X72+TO_CL!X72+TO_BNG!X72+TO_LBB!X72+TO_CPP!X72+TO_GTL!X72+TO_NSP!X72</f>
        <v>0</v>
      </c>
    </row>
    <row r="73" spans="1:24" ht="11.25" customHeight="1" x14ac:dyDescent="0.2">
      <c r="A73" s="22" t="s">
        <v>133</v>
      </c>
      <c r="B73" s="23" t="s">
        <v>134</v>
      </c>
      <c r="C73" s="30">
        <f>TO_EHG!C73+TO_CO!C73+TO_BF!C73+TO_GW!C73+TO_RPI!C73+TO_PF!C73+TO_BKBPB!C73+TO_CL!C73+TO_BNG!C73+TO_LBB!C73+TO_CPP!C73+TO_GTL!C73+TO_NSP!C73</f>
        <v>0</v>
      </c>
      <c r="D73" s="30">
        <f>TO_EHG!D73+TO_CO!D73+TO_BF!D73+TO_GW!D73+TO_RPI!D73+TO_PF!D73+TO_BKBPB!D73+TO_CL!D73+TO_BNG!D73+TO_LBB!D73+TO_CPP!D73+TO_GTL!D73+TO_NSP!D73</f>
        <v>0</v>
      </c>
      <c r="E73" s="30">
        <f>TO_EHG!E73+TO_CO!E73+TO_BF!E73+TO_GW!E73+TO_RPI!E73+TO_PF!E73+TO_BKBPB!E73+TO_CL!E73+TO_BNG!E73+TO_LBB!E73+TO_CPP!E73+TO_GTL!E73+TO_NSP!E73</f>
        <v>0</v>
      </c>
      <c r="F73" s="30">
        <f>TO_EHG!F73+TO_CO!F73+TO_BF!F73+TO_GW!F73+TO_RPI!F73+TO_PF!F73+TO_BKBPB!F73+TO_CL!F73+TO_BNG!F73+TO_LBB!F73+TO_CPP!F73+TO_GTL!F73+TO_NSP!F73</f>
        <v>0</v>
      </c>
      <c r="G73" s="30">
        <f>TO_EHG!G73+TO_CO!G73+TO_BF!G73+TO_GW!G73+TO_RPI!G73+TO_PF!G73+TO_BKBPB!G73+TO_CL!G73+TO_BNG!G73+TO_LBB!G73+TO_CPP!G73+TO_GTL!G73+TO_NSP!G73</f>
        <v>0</v>
      </c>
      <c r="H73" s="30">
        <f>TO_EHG!H73+TO_CO!H73+TO_BF!H73+TO_GW!H73+TO_RPI!H73+TO_PF!H73+TO_BKBPB!H73+TO_CL!H73+TO_BNG!H73+TO_LBB!H73+TO_CPP!H73+TO_GTL!H73+TO_NSP!H73</f>
        <v>0</v>
      </c>
      <c r="I73" s="30">
        <f>TO_EHG!I73+TO_CO!I73+TO_BF!I73+TO_GW!I73+TO_RPI!I73+TO_PF!I73+TO_BKBPB!I73+TO_CL!I73+TO_BNG!I73+TO_LBB!I73+TO_CPP!I73+TO_GTL!I73+TO_NSP!I73</f>
        <v>0</v>
      </c>
      <c r="J73" s="30">
        <f>TO_EHG!J73+TO_CO!J73+TO_BF!J73+TO_GW!J73+TO_RPI!J73+TO_PF!J73+TO_BKBPB!J73+TO_CL!J73+TO_BNG!J73+TO_LBB!J73+TO_CPP!J73+TO_GTL!J73+TO_NSP!J73</f>
        <v>0</v>
      </c>
      <c r="K73" s="30">
        <f>TO_EHG!K73+TO_CO!K73+TO_BF!K73+TO_GW!K73+TO_RPI!K73+TO_PF!K73+TO_BKBPB!K73+TO_CL!K73+TO_BNG!K73+TO_LBB!K73+TO_CPP!K73+TO_GTL!K73+TO_NSP!K73</f>
        <v>0</v>
      </c>
      <c r="L73" s="30">
        <f>TO_EHG!L73+TO_CO!L73+TO_BF!L73+TO_GW!L73+TO_RPI!L73+TO_PF!L73+TO_BKBPB!L73+TO_CL!L73+TO_BNG!L73+TO_LBB!L73+TO_CPP!L73+TO_GTL!L73+TO_NSP!L73</f>
        <v>0</v>
      </c>
      <c r="M73" s="30">
        <f>TO_EHG!M73+TO_CO!M73+TO_BF!M73+TO_GW!M73+TO_RPI!M73+TO_PF!M73+TO_BKBPB!M73+TO_CL!M73+TO_BNG!M73+TO_LBB!M73+TO_CPP!M73+TO_GTL!M73+TO_NSP!M73</f>
        <v>0</v>
      </c>
      <c r="N73" s="30">
        <f>TO_EHG!N73+TO_CO!N73+TO_BF!N73+TO_GW!N73+TO_RPI!N73+TO_PF!N73+TO_BKBPB!N73+TO_CL!N73+TO_BNG!N73+TO_LBB!N73+TO_CPP!N73+TO_GTL!N73+TO_NSP!N73</f>
        <v>0</v>
      </c>
      <c r="O73" s="30">
        <f>TO_EHG!O73+TO_CO!O73+TO_BF!O73+TO_GW!O73+TO_RPI!O73+TO_PF!O73+TO_BKBPB!O73+TO_CL!O73+TO_BNG!O73+TO_LBB!O73+TO_CPP!O73+TO_GTL!O73+TO_NSP!O73</f>
        <v>0</v>
      </c>
      <c r="P73" s="30">
        <f>TO_EHG!P73+TO_CO!P73+TO_BF!P73+TO_GW!P73+TO_RPI!P73+TO_PF!P73+TO_BKBPB!P73+TO_CL!P73+TO_BNG!P73+TO_LBB!P73+TO_CPP!P73+TO_GTL!P73+TO_NSP!P73</f>
        <v>0</v>
      </c>
      <c r="Q73" s="30">
        <f>TO_EHG!Q73+TO_CO!Q73+TO_BF!Q73+TO_GW!Q73+TO_RPI!Q73+TO_PF!Q73+TO_BKBPB!Q73+TO_CL!Q73+TO_BNG!Q73+TO_LBB!Q73+TO_CPP!Q73+TO_GTL!Q73+TO_NSP!Q73</f>
        <v>0</v>
      </c>
      <c r="R73" s="30">
        <f>TO_EHG!R73+TO_CO!R73+TO_BF!R73+TO_GW!R73+TO_RPI!R73+TO_PF!R73+TO_BKBPB!R73+TO_CL!R73+TO_BNG!R73+TO_LBB!R73+TO_CPP!R73+TO_GTL!R73+TO_NSP!R73</f>
        <v>0</v>
      </c>
      <c r="S73" s="30">
        <f>TO_EHG!S73+TO_CO!S73+TO_BF!S73+TO_GW!S73+TO_RPI!S73+TO_PF!S73+TO_BKBPB!S73+TO_CL!S73+TO_BNG!S73+TO_LBB!S73+TO_CPP!S73+TO_GTL!S73+TO_NSP!S73</f>
        <v>0</v>
      </c>
      <c r="T73" s="30">
        <f>TO_EHG!T73+TO_CO!T73+TO_BF!T73+TO_GW!T73+TO_RPI!T73+TO_PF!T73+TO_BKBPB!T73+TO_CL!T73+TO_BNG!T73+TO_LBB!T73+TO_CPP!T73+TO_GTL!T73+TO_NSP!T73</f>
        <v>0</v>
      </c>
      <c r="U73" s="30">
        <f>TO_EHG!U73+TO_CO!U73+TO_BF!U73+TO_GW!U73+TO_RPI!U73+TO_PF!U73+TO_BKBPB!U73+TO_CL!U73+TO_BNG!U73+TO_LBB!U73+TO_CPP!U73+TO_GTL!U73+TO_NSP!U73</f>
        <v>0</v>
      </c>
      <c r="V73" s="30">
        <f>TO_EHG!V73+TO_CO!V73+TO_BF!V73+TO_GW!V73+TO_RPI!V73+TO_PF!V73+TO_BKBPB!V73+TO_CL!V73+TO_BNG!V73+TO_LBB!V73+TO_CPP!V73+TO_GTL!V73+TO_NSP!V73</f>
        <v>0</v>
      </c>
      <c r="W73" s="30">
        <f>TO_EHG!W73+TO_CO!W73+TO_BF!W73+TO_GW!W73+TO_RPI!W73+TO_PF!W73+TO_BKBPB!W73+TO_CL!W73+TO_BNG!W73+TO_LBB!W73+TO_CPP!W73+TO_GTL!W73+TO_NSP!W73</f>
        <v>0</v>
      </c>
      <c r="X73" s="30">
        <f>TO_EHG!X73+TO_CO!X73+TO_BF!X73+TO_GW!X73+TO_RPI!X73+TO_PF!X73+TO_BKBPB!X73+TO_CL!X73+TO_BNG!X73+TO_LBB!X73+TO_CPP!X73+TO_GTL!X73+TO_NSP!X73</f>
        <v>0</v>
      </c>
    </row>
    <row r="74" spans="1:24" ht="11.25" customHeight="1" x14ac:dyDescent="0.2">
      <c r="A74" s="24" t="s">
        <v>135</v>
      </c>
      <c r="B74" s="25" t="s">
        <v>136</v>
      </c>
      <c r="C74" s="31">
        <f>TO_EHG!C74+TO_CO!C74+TO_BF!C74+TO_GW!C74+TO_RPI!C74+TO_PF!C74+TO_BKBPB!C74+TO_CL!C74+TO_BNG!C74+TO_LBB!C74+TO_CPP!C74+TO_GTL!C74+TO_NSP!C74</f>
        <v>0</v>
      </c>
      <c r="D74" s="31">
        <f>TO_EHG!D74+TO_CO!D74+TO_BF!D74+TO_GW!D74+TO_RPI!D74+TO_PF!D74+TO_BKBPB!D74+TO_CL!D74+TO_BNG!D74+TO_LBB!D74+TO_CPP!D74+TO_GTL!D74+TO_NSP!D74</f>
        <v>0</v>
      </c>
      <c r="E74" s="31">
        <f>TO_EHG!E74+TO_CO!E74+TO_BF!E74+TO_GW!E74+TO_RPI!E74+TO_PF!E74+TO_BKBPB!E74+TO_CL!E74+TO_BNG!E74+TO_LBB!E74+TO_CPP!E74+TO_GTL!E74+TO_NSP!E74</f>
        <v>0</v>
      </c>
      <c r="F74" s="31">
        <f>TO_EHG!F74+TO_CO!F74+TO_BF!F74+TO_GW!F74+TO_RPI!F74+TO_PF!F74+TO_BKBPB!F74+TO_CL!F74+TO_BNG!F74+TO_LBB!F74+TO_CPP!F74+TO_GTL!F74+TO_NSP!F74</f>
        <v>0</v>
      </c>
      <c r="G74" s="31">
        <f>TO_EHG!G74+TO_CO!G74+TO_BF!G74+TO_GW!G74+TO_RPI!G74+TO_PF!G74+TO_BKBPB!G74+TO_CL!G74+TO_BNG!G74+TO_LBB!G74+TO_CPP!G74+TO_GTL!G74+TO_NSP!G74</f>
        <v>0</v>
      </c>
      <c r="H74" s="31">
        <f>TO_EHG!H74+TO_CO!H74+TO_BF!H74+TO_GW!H74+TO_RPI!H74+TO_PF!H74+TO_BKBPB!H74+TO_CL!H74+TO_BNG!H74+TO_LBB!H74+TO_CPP!H74+TO_GTL!H74+TO_NSP!H74</f>
        <v>0</v>
      </c>
      <c r="I74" s="31">
        <f>TO_EHG!I74+TO_CO!I74+TO_BF!I74+TO_GW!I74+TO_RPI!I74+TO_PF!I74+TO_BKBPB!I74+TO_CL!I74+TO_BNG!I74+TO_LBB!I74+TO_CPP!I74+TO_GTL!I74+TO_NSP!I74</f>
        <v>0</v>
      </c>
      <c r="J74" s="31">
        <f>TO_EHG!J74+TO_CO!J74+TO_BF!J74+TO_GW!J74+TO_RPI!J74+TO_PF!J74+TO_BKBPB!J74+TO_CL!J74+TO_BNG!J74+TO_LBB!J74+TO_CPP!J74+TO_GTL!J74+TO_NSP!J74</f>
        <v>0</v>
      </c>
      <c r="K74" s="31">
        <f>TO_EHG!K74+TO_CO!K74+TO_BF!K74+TO_GW!K74+TO_RPI!K74+TO_PF!K74+TO_BKBPB!K74+TO_CL!K74+TO_BNG!K74+TO_LBB!K74+TO_CPP!K74+TO_GTL!K74+TO_NSP!K74</f>
        <v>0</v>
      </c>
      <c r="L74" s="31">
        <f>TO_EHG!L74+TO_CO!L74+TO_BF!L74+TO_GW!L74+TO_RPI!L74+TO_PF!L74+TO_BKBPB!L74+TO_CL!L74+TO_BNG!L74+TO_LBB!L74+TO_CPP!L74+TO_GTL!L74+TO_NSP!L74</f>
        <v>0</v>
      </c>
      <c r="M74" s="31">
        <f>TO_EHG!M74+TO_CO!M74+TO_BF!M74+TO_GW!M74+TO_RPI!M74+TO_PF!M74+TO_BKBPB!M74+TO_CL!M74+TO_BNG!M74+TO_LBB!M74+TO_CPP!M74+TO_GTL!M74+TO_NSP!M74</f>
        <v>0</v>
      </c>
      <c r="N74" s="31">
        <f>TO_EHG!N74+TO_CO!N74+TO_BF!N74+TO_GW!N74+TO_RPI!N74+TO_PF!N74+TO_BKBPB!N74+TO_CL!N74+TO_BNG!N74+TO_LBB!N74+TO_CPP!N74+TO_GTL!N74+TO_NSP!N74</f>
        <v>0</v>
      </c>
      <c r="O74" s="31">
        <f>TO_EHG!O74+TO_CO!O74+TO_BF!O74+TO_GW!O74+TO_RPI!O74+TO_PF!O74+TO_BKBPB!O74+TO_CL!O74+TO_BNG!O74+TO_LBB!O74+TO_CPP!O74+TO_GTL!O74+TO_NSP!O74</f>
        <v>0</v>
      </c>
      <c r="P74" s="31">
        <f>TO_EHG!P74+TO_CO!P74+TO_BF!P74+TO_GW!P74+TO_RPI!P74+TO_PF!P74+TO_BKBPB!P74+TO_CL!P74+TO_BNG!P74+TO_LBB!P74+TO_CPP!P74+TO_GTL!P74+TO_NSP!P74</f>
        <v>0</v>
      </c>
      <c r="Q74" s="31">
        <f>TO_EHG!Q74+TO_CO!Q74+TO_BF!Q74+TO_GW!Q74+TO_RPI!Q74+TO_PF!Q74+TO_BKBPB!Q74+TO_CL!Q74+TO_BNG!Q74+TO_LBB!Q74+TO_CPP!Q74+TO_GTL!Q74+TO_NSP!Q74</f>
        <v>0</v>
      </c>
      <c r="R74" s="31">
        <f>TO_EHG!R74+TO_CO!R74+TO_BF!R74+TO_GW!R74+TO_RPI!R74+TO_PF!R74+TO_BKBPB!R74+TO_CL!R74+TO_BNG!R74+TO_LBB!R74+TO_CPP!R74+TO_GTL!R74+TO_NSP!R74</f>
        <v>0</v>
      </c>
      <c r="S74" s="31">
        <f>TO_EHG!S74+TO_CO!S74+TO_BF!S74+TO_GW!S74+TO_RPI!S74+TO_PF!S74+TO_BKBPB!S74+TO_CL!S74+TO_BNG!S74+TO_LBB!S74+TO_CPP!S74+TO_GTL!S74+TO_NSP!S74</f>
        <v>0</v>
      </c>
      <c r="T74" s="31">
        <f>TO_EHG!T74+TO_CO!T74+TO_BF!T74+TO_GW!T74+TO_RPI!T74+TO_PF!T74+TO_BKBPB!T74+TO_CL!T74+TO_BNG!T74+TO_LBB!T74+TO_CPP!T74+TO_GTL!T74+TO_NSP!T74</f>
        <v>0</v>
      </c>
      <c r="U74" s="31">
        <f>TO_EHG!U74+TO_CO!U74+TO_BF!U74+TO_GW!U74+TO_RPI!U74+TO_PF!U74+TO_BKBPB!U74+TO_CL!U74+TO_BNG!U74+TO_LBB!U74+TO_CPP!U74+TO_GTL!U74+TO_NSP!U74</f>
        <v>0</v>
      </c>
      <c r="V74" s="31">
        <f>TO_EHG!V74+TO_CO!V74+TO_BF!V74+TO_GW!V74+TO_RPI!V74+TO_PF!V74+TO_BKBPB!V74+TO_CL!V74+TO_BNG!V74+TO_LBB!V74+TO_CPP!V74+TO_GTL!V74+TO_NSP!V74</f>
        <v>0</v>
      </c>
      <c r="W74" s="31">
        <f>TO_EHG!W74+TO_CO!W74+TO_BF!W74+TO_GW!W74+TO_RPI!W74+TO_PF!W74+TO_BKBPB!W74+TO_CL!W74+TO_BNG!W74+TO_LBB!W74+TO_CPP!W74+TO_GTL!W74+TO_NSP!W74</f>
        <v>0</v>
      </c>
      <c r="X74" s="31">
        <f>TO_EHG!X74+TO_CO!X74+TO_BF!X74+TO_GW!X74+TO_RPI!X74+TO_PF!X74+TO_BKBPB!X74+TO_CL!X74+TO_BNG!X74+TO_LBB!X74+TO_CPP!X74+TO_GTL!X74+TO_NSP!X74</f>
        <v>0</v>
      </c>
    </row>
    <row r="75" spans="1:24" ht="11.25" customHeight="1" x14ac:dyDescent="0.2">
      <c r="A75" s="24" t="s">
        <v>137</v>
      </c>
      <c r="B75" s="25" t="s">
        <v>138</v>
      </c>
      <c r="C75" s="31">
        <f>TO_EHG!C75+TO_CO!C75+TO_BF!C75+TO_GW!C75+TO_RPI!C75+TO_PF!C75+TO_BKBPB!C75+TO_CL!C75+TO_BNG!C75+TO_LBB!C75+TO_CPP!C75+TO_GTL!C75+TO_NSP!C75</f>
        <v>49137.806945158023</v>
      </c>
      <c r="D75" s="31">
        <f>TO_EHG!D75+TO_CO!D75+TO_BF!D75+TO_GW!D75+TO_RPI!D75+TO_PF!D75+TO_BKBPB!D75+TO_CL!D75+TO_BNG!D75+TO_LBB!D75+TO_CPP!D75+TO_GTL!D75+TO_NSP!D75</f>
        <v>52360.960913310737</v>
      </c>
      <c r="E75" s="31">
        <f>TO_EHG!E75+TO_CO!E75+TO_BF!E75+TO_GW!E75+TO_RPI!E75+TO_PF!E75+TO_BKBPB!E75+TO_CL!E75+TO_BNG!E75+TO_LBB!E75+TO_CPP!E75+TO_GTL!E75+TO_NSP!E75</f>
        <v>51357.818337769553</v>
      </c>
      <c r="F75" s="31">
        <f>TO_EHG!F75+TO_CO!F75+TO_BF!F75+TO_GW!F75+TO_RPI!F75+TO_PF!F75+TO_BKBPB!F75+TO_CL!F75+TO_BNG!F75+TO_LBB!F75+TO_CPP!F75+TO_GTL!F75+TO_NSP!F75</f>
        <v>56103.88985559775</v>
      </c>
      <c r="G75" s="31">
        <f>TO_EHG!G75+TO_CO!G75+TO_BF!G75+TO_GW!G75+TO_RPI!G75+TO_PF!G75+TO_BKBPB!G75+TO_CL!G75+TO_BNG!G75+TO_LBB!G75+TO_CPP!G75+TO_GTL!G75+TO_NSP!G75</f>
        <v>60356.739153298928</v>
      </c>
      <c r="H75" s="31">
        <f>TO_EHG!H75+TO_CO!H75+TO_BF!H75+TO_GW!H75+TO_RPI!H75+TO_PF!H75+TO_BKBPB!H75+TO_CL!H75+TO_BNG!H75+TO_LBB!H75+TO_CPP!H75+TO_GTL!H75+TO_NSP!H75</f>
        <v>60202.687677617789</v>
      </c>
      <c r="I75" s="31">
        <f>TO_EHG!I75+TO_CO!I75+TO_BF!I75+TO_GW!I75+TO_RPI!I75+TO_PF!I75+TO_BKBPB!I75+TO_CL!I75+TO_BNG!I75+TO_LBB!I75+TO_CPP!I75+TO_GTL!I75+TO_NSP!I75</f>
        <v>59398.400717798941</v>
      </c>
      <c r="J75" s="31">
        <f>TO_EHG!J75+TO_CO!J75+TO_BF!J75+TO_GW!J75+TO_RPI!J75+TO_PF!J75+TO_BKBPB!J75+TO_CL!J75+TO_BNG!J75+TO_LBB!J75+TO_CPP!J75+TO_GTL!J75+TO_NSP!J75</f>
        <v>57178.801000040163</v>
      </c>
      <c r="K75" s="31">
        <f>TO_EHG!K75+TO_CO!K75+TO_BF!K75+TO_GW!K75+TO_RPI!K75+TO_PF!K75+TO_BKBPB!K75+TO_CL!K75+TO_BNG!K75+TO_LBB!K75+TO_CPP!K75+TO_GTL!K75+TO_NSP!K75</f>
        <v>57415.001107997668</v>
      </c>
      <c r="L75" s="31">
        <f>TO_EHG!L75+TO_CO!L75+TO_BF!L75+TO_GW!L75+TO_RPI!L75+TO_PF!L75+TO_BKBPB!L75+TO_CL!L75+TO_BNG!L75+TO_LBB!L75+TO_CPP!L75+TO_GTL!L75+TO_NSP!L75</f>
        <v>56416.882229427189</v>
      </c>
      <c r="M75" s="31">
        <f>TO_EHG!M75+TO_CO!M75+TO_BF!M75+TO_GW!M75+TO_RPI!M75+TO_PF!M75+TO_BKBPB!M75+TO_CL!M75+TO_BNG!M75+TO_LBB!M75+TO_CPP!M75+TO_GTL!M75+TO_NSP!M75</f>
        <v>61734.434003526549</v>
      </c>
      <c r="N75" s="31">
        <f>TO_EHG!N75+TO_CO!N75+TO_BF!N75+TO_GW!N75+TO_RPI!N75+TO_PF!N75+TO_BKBPB!N75+TO_CL!N75+TO_BNG!N75+TO_LBB!N75+TO_CPP!N75+TO_GTL!N75+TO_NSP!N75</f>
        <v>56677.036272557831</v>
      </c>
      <c r="O75" s="31">
        <f>TO_EHG!O75+TO_CO!O75+TO_BF!O75+TO_GW!O75+TO_RPI!O75+TO_PF!O75+TO_BKBPB!O75+TO_CL!O75+TO_BNG!O75+TO_LBB!O75+TO_CPP!O75+TO_GTL!O75+TO_NSP!O75</f>
        <v>57907.950591623005</v>
      </c>
      <c r="P75" s="31">
        <f>TO_EHG!P75+TO_CO!P75+TO_BF!P75+TO_GW!P75+TO_RPI!P75+TO_PF!P75+TO_BKBPB!P75+TO_CL!P75+TO_BNG!P75+TO_LBB!P75+TO_CPP!P75+TO_GTL!P75+TO_NSP!P75</f>
        <v>57691.678102214944</v>
      </c>
      <c r="Q75" s="31">
        <f>TO_EHG!Q75+TO_CO!Q75+TO_BF!Q75+TO_GW!Q75+TO_RPI!Q75+TO_PF!Q75+TO_BKBPB!Q75+TO_CL!Q75+TO_BNG!Q75+TO_LBB!Q75+TO_CPP!Q75+TO_GTL!Q75+TO_NSP!Q75</f>
        <v>53269.141792783026</v>
      </c>
      <c r="R75" s="31">
        <f>TO_EHG!R75+TO_CO!R75+TO_BF!R75+TO_GW!R75+TO_RPI!R75+TO_PF!R75+TO_BKBPB!R75+TO_CL!R75+TO_BNG!R75+TO_LBB!R75+TO_CPP!R75+TO_GTL!R75+TO_NSP!R75</f>
        <v>54189.304286977465</v>
      </c>
      <c r="S75" s="31">
        <f>TO_EHG!S75+TO_CO!S75+TO_BF!S75+TO_GW!S75+TO_RPI!S75+TO_PF!S75+TO_BKBPB!S75+TO_CL!S75+TO_BNG!S75+TO_LBB!S75+TO_CPP!S75+TO_GTL!S75+TO_NSP!S75</f>
        <v>56513.842254008545</v>
      </c>
      <c r="T75" s="31">
        <f>TO_EHG!T75+TO_CO!T75+TO_BF!T75+TO_GW!T75+TO_RPI!T75+TO_PF!T75+TO_BKBPB!T75+TO_CL!T75+TO_BNG!T75+TO_LBB!T75+TO_CPP!T75+TO_GTL!T75+TO_NSP!T75</f>
        <v>56712.162571294066</v>
      </c>
      <c r="U75" s="31">
        <f>TO_EHG!U75+TO_CO!U75+TO_BF!U75+TO_GW!U75+TO_RPI!U75+TO_PF!U75+TO_BKBPB!U75+TO_CL!U75+TO_BNG!U75+TO_LBB!U75+TO_CPP!U75+TO_GTL!U75+TO_NSP!U75</f>
        <v>55222.496940692356</v>
      </c>
      <c r="V75" s="31">
        <f>TO_EHG!V75+TO_CO!V75+TO_BF!V75+TO_GW!V75+TO_RPI!V75+TO_PF!V75+TO_BKBPB!V75+TO_CL!V75+TO_BNG!V75+TO_LBB!V75+TO_CPP!V75+TO_GTL!V75+TO_NSP!V75</f>
        <v>54675.193456483648</v>
      </c>
      <c r="W75" s="31">
        <f>TO_EHG!W75+TO_CO!W75+TO_BF!W75+TO_GW!W75+TO_RPI!W75+TO_PF!W75+TO_BKBPB!W75+TO_CL!W75+TO_BNG!W75+TO_LBB!W75+TO_CPP!W75+TO_GTL!W75+TO_NSP!W75</f>
        <v>52622.434281798029</v>
      </c>
      <c r="X75" s="31">
        <f>TO_EHG!X75+TO_CO!X75+TO_BF!X75+TO_GW!X75+TO_RPI!X75+TO_PF!X75+TO_BKBPB!X75+TO_CL!X75+TO_BNG!X75+TO_LBB!X75+TO_CPP!X75+TO_GTL!X75+TO_NSP!X75</f>
        <v>56959.902837489244</v>
      </c>
    </row>
    <row r="76" spans="1:24" ht="11.25" customHeight="1" x14ac:dyDescent="0.2">
      <c r="A76" s="26" t="s">
        <v>139</v>
      </c>
      <c r="B76" s="27" t="s">
        <v>140</v>
      </c>
      <c r="C76" s="32">
        <f>TO_EHG!C76+TO_CO!C76+TO_BF!C76+TO_GW!C76+TO_RPI!C76+TO_PF!C76+TO_BKBPB!C76+TO_CL!C76+TO_BNG!C76+TO_LBB!C76+TO_CPP!C76+TO_GTL!C76+TO_NSP!C76</f>
        <v>228572.57549441099</v>
      </c>
      <c r="D76" s="32">
        <f>TO_EHG!D76+TO_CO!D76+TO_BF!D76+TO_GW!D76+TO_RPI!D76+TO_PF!D76+TO_BKBPB!D76+TO_CL!D76+TO_BNG!D76+TO_LBB!D76+TO_CPP!D76+TO_GTL!D76+TO_NSP!D76</f>
        <v>235085.31822871882</v>
      </c>
      <c r="E76" s="32">
        <f>TO_EHG!E76+TO_CO!E76+TO_BF!E76+TO_GW!E76+TO_RPI!E76+TO_PF!E76+TO_BKBPB!E76+TO_CL!E76+TO_BNG!E76+TO_LBB!E76+TO_CPP!E76+TO_GTL!E76+TO_NSP!E76</f>
        <v>237034.20980223559</v>
      </c>
      <c r="F76" s="32">
        <f>TO_EHG!F76+TO_CO!F76+TO_BF!F76+TO_GW!F76+TO_RPI!F76+TO_PF!F76+TO_BKBPB!F76+TO_CL!F76+TO_BNG!F76+TO_LBB!F76+TO_CPP!F76+TO_GTL!F76+TO_NSP!F76</f>
        <v>243940.27850386925</v>
      </c>
      <c r="G76" s="32">
        <f>TO_EHG!G76+TO_CO!G76+TO_BF!G76+TO_GW!G76+TO_RPI!G76+TO_PF!G76+TO_BKBPB!G76+TO_CL!G76+TO_BNG!G76+TO_LBB!G76+TO_CPP!G76+TO_GTL!G76+TO_NSP!G76</f>
        <v>250045.08048151329</v>
      </c>
      <c r="H76" s="32">
        <f>TO_EHG!H76+TO_CO!H76+TO_BF!H76+TO_GW!H76+TO_RPI!H76+TO_PF!H76+TO_BKBPB!H76+TO_CL!H76+TO_BNG!H76+TO_LBB!H76+TO_CPP!H76+TO_GTL!H76+TO_NSP!H76</f>
        <v>251646.14522785894</v>
      </c>
      <c r="I76" s="32">
        <f>TO_EHG!I76+TO_CO!I76+TO_BF!I76+TO_GW!I76+TO_RPI!I76+TO_PF!I76+TO_BKBPB!I76+TO_CL!I76+TO_BNG!I76+TO_LBB!I76+TO_CPP!I76+TO_GTL!I76+TO_NSP!I76</f>
        <v>255698.31814273429</v>
      </c>
      <c r="J76" s="32">
        <f>TO_EHG!J76+TO_CO!J76+TO_BF!J76+TO_GW!J76+TO_RPI!J76+TO_PF!J76+TO_BKBPB!J76+TO_CL!J76+TO_BNG!J76+TO_LBB!J76+TO_CPP!J76+TO_GTL!J76+TO_NSP!J76</f>
        <v>256902.9247635426</v>
      </c>
      <c r="K76" s="32">
        <f>TO_EHG!K76+TO_CO!K76+TO_BF!K76+TO_GW!K76+TO_RPI!K76+TO_PF!K76+TO_BKBPB!K76+TO_CL!K76+TO_BNG!K76+TO_LBB!K76+TO_CPP!K76+TO_GTL!K76+TO_NSP!K76</f>
        <v>257843.05864144443</v>
      </c>
      <c r="L76" s="32">
        <f>TO_EHG!L76+TO_CO!L76+TO_BF!L76+TO_GW!L76+TO_RPI!L76+TO_PF!L76+TO_BKBPB!L76+TO_CL!L76+TO_BNG!L76+TO_LBB!L76+TO_CPP!L76+TO_GTL!L76+TO_NSP!L76</f>
        <v>244750.29501289761</v>
      </c>
      <c r="M76" s="32">
        <f>TO_EHG!M76+TO_CO!M76+TO_BF!M76+TO_GW!M76+TO_RPI!M76+TO_PF!M76+TO_BKBPB!M76+TO_CL!M76+TO_BNG!M76+TO_LBB!M76+TO_CPP!M76+TO_GTL!M76+TO_NSP!M76</f>
        <v>256580.74901117786</v>
      </c>
      <c r="N76" s="32">
        <f>TO_EHG!N76+TO_CO!N76+TO_BF!N76+TO_GW!N76+TO_RPI!N76+TO_PF!N76+TO_BKBPB!N76+TO_CL!N76+TO_BNG!N76+TO_LBB!N76+TO_CPP!N76+TO_GTL!N76+TO_NSP!N76</f>
        <v>252967.27807394668</v>
      </c>
      <c r="O76" s="32">
        <f>TO_EHG!O76+TO_CO!O76+TO_BF!O76+TO_GW!O76+TO_RPI!O76+TO_PF!O76+TO_BKBPB!O76+TO_CL!O76+TO_BNG!O76+TO_LBB!O76+TO_CPP!O76+TO_GTL!O76+TO_NSP!O76</f>
        <v>252718.01203783319</v>
      </c>
      <c r="P76" s="32">
        <f>TO_EHG!P76+TO_CO!P76+TO_BF!P76+TO_GW!P76+TO_RPI!P76+TO_PF!P76+TO_BKBPB!P76+TO_CL!P76+TO_BNG!P76+TO_LBB!P76+TO_CPP!P76+TO_GTL!P76+TO_NSP!P76</f>
        <v>251160.79045571797</v>
      </c>
      <c r="Q76" s="32">
        <f>TO_EHG!Q76+TO_CO!Q76+TO_BF!Q76+TO_GW!Q76+TO_RPI!Q76+TO_PF!Q76+TO_BKBPB!Q76+TO_CL!Q76+TO_BNG!Q76+TO_LBB!Q76+TO_CPP!Q76+TO_GTL!Q76+TO_NSP!Q76</f>
        <v>246029.24815133272</v>
      </c>
      <c r="R76" s="32">
        <f>TO_EHG!R76+TO_CO!R76+TO_BF!R76+TO_GW!R76+TO_RPI!R76+TO_PF!R76+TO_BKBPB!R76+TO_CL!R76+TO_BNG!R76+TO_LBB!R76+TO_CPP!R76+TO_GTL!R76+TO_NSP!R76</f>
        <v>249918.28452278583</v>
      </c>
      <c r="S76" s="32">
        <f>TO_EHG!S76+TO_CO!S76+TO_BF!S76+TO_GW!S76+TO_RPI!S76+TO_PF!S76+TO_BKBPB!S76+TO_CL!S76+TO_BNG!S76+TO_LBB!S76+TO_CPP!S76+TO_GTL!S76+TO_NSP!S76</f>
        <v>251773.38194325013</v>
      </c>
      <c r="T76" s="32">
        <f>TO_EHG!T76+TO_CO!T76+TO_BF!T76+TO_GW!T76+TO_RPI!T76+TO_PF!T76+TO_BKBPB!T76+TO_CL!T76+TO_BNG!T76+TO_LBB!T76+TO_CPP!T76+TO_GTL!T76+TO_NSP!T76</f>
        <v>254588.56276870158</v>
      </c>
      <c r="U76" s="32">
        <f>TO_EHG!U76+TO_CO!U76+TO_BF!U76+TO_GW!U76+TO_RPI!U76+TO_PF!U76+TO_BKBPB!U76+TO_CL!U76+TO_BNG!U76+TO_LBB!U76+TO_CPP!U76+TO_GTL!U76+TO_NSP!U76</f>
        <v>253055.0370593293</v>
      </c>
      <c r="V76" s="32">
        <f>TO_EHG!V76+TO_CO!V76+TO_BF!V76+TO_GW!V76+TO_RPI!V76+TO_PF!V76+TO_BKBPB!V76+TO_CL!V76+TO_BNG!V76+TO_LBB!V76+TO_CPP!V76+TO_GTL!V76+TO_NSP!V76</f>
        <v>249965.04995700772</v>
      </c>
      <c r="W76" s="32">
        <f>TO_EHG!W76+TO_CO!W76+TO_BF!W76+TO_GW!W76+TO_RPI!W76+TO_PF!W76+TO_BKBPB!W76+TO_CL!W76+TO_BNG!W76+TO_LBB!W76+TO_CPP!W76+TO_GTL!W76+TO_NSP!W76</f>
        <v>239854.10154772142</v>
      </c>
      <c r="X76" s="32">
        <f>TO_EHG!X76+TO_CO!X76+TO_BF!X76+TO_GW!X76+TO_RPI!X76+TO_PF!X76+TO_BKBPB!X76+TO_CL!X76+TO_BNG!X76+TO_LBB!X76+TO_CPP!X76+TO_GTL!X76+TO_NSP!X76</f>
        <v>250705.21848667241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206</v>
      </c>
      <c r="B1" s="7" t="s">
        <v>303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277710.38243956899</v>
      </c>
      <c r="D2" s="28">
        <f t="shared" ref="D2:W2" si="1">SUM(D3,D17,D22,D25,D26,D51,D52,D71,D74,D75,D76)</f>
        <v>287446.27914202958</v>
      </c>
      <c r="E2" s="28">
        <f t="shared" si="1"/>
        <v>288392.02814000513</v>
      </c>
      <c r="F2" s="28">
        <f t="shared" si="1"/>
        <v>300044.168359467</v>
      </c>
      <c r="G2" s="28">
        <f t="shared" si="1"/>
        <v>310401.81963481219</v>
      </c>
      <c r="H2" s="28">
        <f t="shared" si="1"/>
        <v>311848.83290547674</v>
      </c>
      <c r="I2" s="28">
        <f t="shared" si="1"/>
        <v>315096.7188605332</v>
      </c>
      <c r="J2" s="28">
        <f t="shared" si="1"/>
        <v>314081.72576358274</v>
      </c>
      <c r="K2" s="28">
        <f t="shared" si="1"/>
        <v>315258.05974944209</v>
      </c>
      <c r="L2" s="28">
        <f t="shared" si="1"/>
        <v>301167.1772423248</v>
      </c>
      <c r="M2" s="28">
        <f t="shared" si="1"/>
        <v>318315.18301470438</v>
      </c>
      <c r="N2" s="28">
        <f t="shared" si="1"/>
        <v>309644.31434650451</v>
      </c>
      <c r="O2" s="28">
        <f t="shared" si="1"/>
        <v>310625.96262945619</v>
      </c>
      <c r="P2" s="28">
        <f t="shared" si="1"/>
        <v>308852.46855793294</v>
      </c>
      <c r="Q2" s="28">
        <f t="shared" si="1"/>
        <v>299298.38994411577</v>
      </c>
      <c r="R2" s="28">
        <f t="shared" si="1"/>
        <v>304107.58880976331</v>
      </c>
      <c r="S2" s="28">
        <f t="shared" si="1"/>
        <v>308287.22419725871</v>
      </c>
      <c r="T2" s="28">
        <f t="shared" si="1"/>
        <v>311300.72533999564</v>
      </c>
      <c r="U2" s="28">
        <f t="shared" si="1"/>
        <v>308277.53400002164</v>
      </c>
      <c r="V2" s="28">
        <f t="shared" si="1"/>
        <v>304640.24341349135</v>
      </c>
      <c r="W2" s="28">
        <f t="shared" si="1"/>
        <v>292476.53582951945</v>
      </c>
      <c r="X2" s="28">
        <f t="shared" ref="X2" si="2">SUM(X3,X17,X22,X25,X26,X51,X52,X71,X74,X75,X76)</f>
        <v>307665.12132416165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3">SUM(C4,C8,C11)</f>
        <v>0</v>
      </c>
      <c r="D3" s="29">
        <f t="shared" ref="D3:W3" si="4">SUM(D4,D8,D11)</f>
        <v>0</v>
      </c>
      <c r="E3" s="29">
        <f t="shared" si="4"/>
        <v>0</v>
      </c>
      <c r="F3" s="29">
        <f t="shared" si="4"/>
        <v>0</v>
      </c>
      <c r="G3" s="29">
        <f t="shared" si="4"/>
        <v>0</v>
      </c>
      <c r="H3" s="29">
        <f t="shared" si="4"/>
        <v>0</v>
      </c>
      <c r="I3" s="29">
        <f t="shared" si="4"/>
        <v>0</v>
      </c>
      <c r="J3" s="29">
        <f t="shared" si="4"/>
        <v>0</v>
      </c>
      <c r="K3" s="29">
        <f t="shared" si="4"/>
        <v>0</v>
      </c>
      <c r="L3" s="29">
        <f t="shared" si="4"/>
        <v>0</v>
      </c>
      <c r="M3" s="29">
        <f t="shared" si="4"/>
        <v>0</v>
      </c>
      <c r="N3" s="29">
        <f t="shared" si="4"/>
        <v>0</v>
      </c>
      <c r="O3" s="29">
        <f t="shared" si="4"/>
        <v>0</v>
      </c>
      <c r="P3" s="29">
        <f t="shared" si="4"/>
        <v>0</v>
      </c>
      <c r="Q3" s="29">
        <f t="shared" si="4"/>
        <v>0</v>
      </c>
      <c r="R3" s="29">
        <f t="shared" si="4"/>
        <v>0</v>
      </c>
      <c r="S3" s="29">
        <f t="shared" si="4"/>
        <v>0</v>
      </c>
      <c r="T3" s="29">
        <f t="shared" si="4"/>
        <v>0</v>
      </c>
      <c r="U3" s="29">
        <f t="shared" si="4"/>
        <v>0</v>
      </c>
      <c r="V3" s="29">
        <f t="shared" si="4"/>
        <v>0</v>
      </c>
      <c r="W3" s="29">
        <f t="shared" si="4"/>
        <v>0</v>
      </c>
      <c r="X3" s="29">
        <f t="shared" ref="X3" si="5">SUM(X4,X8,X11)</f>
        <v>0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6">SUM(C5:C7)</f>
        <v>0</v>
      </c>
      <c r="D4" s="42">
        <f t="shared" ref="D4:W4" si="7">SUM(D5:D7)</f>
        <v>0</v>
      </c>
      <c r="E4" s="42">
        <f t="shared" si="7"/>
        <v>0</v>
      </c>
      <c r="F4" s="42">
        <f t="shared" si="7"/>
        <v>0</v>
      </c>
      <c r="G4" s="42">
        <f t="shared" si="7"/>
        <v>0</v>
      </c>
      <c r="H4" s="42">
        <f t="shared" si="7"/>
        <v>0</v>
      </c>
      <c r="I4" s="42">
        <f t="shared" si="7"/>
        <v>0</v>
      </c>
      <c r="J4" s="42">
        <f t="shared" si="7"/>
        <v>0</v>
      </c>
      <c r="K4" s="42">
        <f t="shared" si="7"/>
        <v>0</v>
      </c>
      <c r="L4" s="42">
        <f t="shared" si="7"/>
        <v>0</v>
      </c>
      <c r="M4" s="42">
        <f t="shared" si="7"/>
        <v>0</v>
      </c>
      <c r="N4" s="42">
        <f t="shared" si="7"/>
        <v>0</v>
      </c>
      <c r="O4" s="42">
        <f t="shared" si="7"/>
        <v>0</v>
      </c>
      <c r="P4" s="42">
        <f t="shared" si="7"/>
        <v>0</v>
      </c>
      <c r="Q4" s="42">
        <f t="shared" si="7"/>
        <v>0</v>
      </c>
      <c r="R4" s="42">
        <f t="shared" si="7"/>
        <v>0</v>
      </c>
      <c r="S4" s="42">
        <f t="shared" si="7"/>
        <v>0</v>
      </c>
      <c r="T4" s="42">
        <f t="shared" si="7"/>
        <v>0</v>
      </c>
      <c r="U4" s="42">
        <f t="shared" si="7"/>
        <v>0</v>
      </c>
      <c r="V4" s="42">
        <f t="shared" si="7"/>
        <v>0</v>
      </c>
      <c r="W4" s="42">
        <f t="shared" si="7"/>
        <v>0</v>
      </c>
      <c r="X4" s="42">
        <f t="shared" ref="X4" si="8">SUM(X5:X7)</f>
        <v>0</v>
      </c>
    </row>
    <row r="5" spans="1:24" ht="11.25" customHeight="1" x14ac:dyDescent="0.2">
      <c r="A5" s="39" t="s">
        <v>5</v>
      </c>
      <c r="B5" s="23" t="s">
        <v>6</v>
      </c>
      <c r="C5" s="30">
        <f>TO_EHG_E!C5+TO_EHG_CHP!C5+TO_EHG_H!C5+TO_EHG_EDHP!C5+TO_EHG_EB!C5+TO_EHG_PH!C5</f>
        <v>0</v>
      </c>
      <c r="D5" s="30">
        <f>TO_EHG_E!D5+TO_EHG_CHP!D5+TO_EHG_H!D5+TO_EHG_EDHP!D5+TO_EHG_EB!D5+TO_EHG_PH!D5</f>
        <v>0</v>
      </c>
      <c r="E5" s="30">
        <f>TO_EHG_E!E5+TO_EHG_CHP!E5+TO_EHG_H!E5+TO_EHG_EDHP!E5+TO_EHG_EB!E5+TO_EHG_PH!E5</f>
        <v>0</v>
      </c>
      <c r="F5" s="30">
        <f>TO_EHG_E!F5+TO_EHG_CHP!F5+TO_EHG_H!F5+TO_EHG_EDHP!F5+TO_EHG_EB!F5+TO_EHG_PH!F5</f>
        <v>0</v>
      </c>
      <c r="G5" s="30">
        <f>TO_EHG_E!G5+TO_EHG_CHP!G5+TO_EHG_H!G5+TO_EHG_EDHP!G5+TO_EHG_EB!G5+TO_EHG_PH!G5</f>
        <v>0</v>
      </c>
      <c r="H5" s="30">
        <f>TO_EHG_E!H5+TO_EHG_CHP!H5+TO_EHG_H!H5+TO_EHG_EDHP!H5+TO_EHG_EB!H5+TO_EHG_PH!H5</f>
        <v>0</v>
      </c>
      <c r="I5" s="30">
        <f>TO_EHG_E!I5+TO_EHG_CHP!I5+TO_EHG_H!I5+TO_EHG_EDHP!I5+TO_EHG_EB!I5+TO_EHG_PH!I5</f>
        <v>0</v>
      </c>
      <c r="J5" s="30">
        <f>TO_EHG_E!J5+TO_EHG_CHP!J5+TO_EHG_H!J5+TO_EHG_EDHP!J5+TO_EHG_EB!J5+TO_EHG_PH!J5</f>
        <v>0</v>
      </c>
      <c r="K5" s="30">
        <f>TO_EHG_E!K5+TO_EHG_CHP!K5+TO_EHG_H!K5+TO_EHG_EDHP!K5+TO_EHG_EB!K5+TO_EHG_PH!K5</f>
        <v>0</v>
      </c>
      <c r="L5" s="30">
        <f>TO_EHG_E!L5+TO_EHG_CHP!L5+TO_EHG_H!L5+TO_EHG_EDHP!L5+TO_EHG_EB!L5+TO_EHG_PH!L5</f>
        <v>0</v>
      </c>
      <c r="M5" s="30">
        <f>TO_EHG_E!M5+TO_EHG_CHP!M5+TO_EHG_H!M5+TO_EHG_EDHP!M5+TO_EHG_EB!M5+TO_EHG_PH!M5</f>
        <v>0</v>
      </c>
      <c r="N5" s="30">
        <f>TO_EHG_E!N5+TO_EHG_CHP!N5+TO_EHG_H!N5+TO_EHG_EDHP!N5+TO_EHG_EB!N5+TO_EHG_PH!N5</f>
        <v>0</v>
      </c>
      <c r="O5" s="30">
        <f>TO_EHG_E!O5+TO_EHG_CHP!O5+TO_EHG_H!O5+TO_EHG_EDHP!O5+TO_EHG_EB!O5+TO_EHG_PH!O5</f>
        <v>0</v>
      </c>
      <c r="P5" s="30">
        <f>TO_EHG_E!P5+TO_EHG_CHP!P5+TO_EHG_H!P5+TO_EHG_EDHP!P5+TO_EHG_EB!P5+TO_EHG_PH!P5</f>
        <v>0</v>
      </c>
      <c r="Q5" s="30">
        <f>TO_EHG_E!Q5+TO_EHG_CHP!Q5+TO_EHG_H!Q5+TO_EHG_EDHP!Q5+TO_EHG_EB!Q5+TO_EHG_PH!Q5</f>
        <v>0</v>
      </c>
      <c r="R5" s="30">
        <f>TO_EHG_E!R5+TO_EHG_CHP!R5+TO_EHG_H!R5+TO_EHG_EDHP!R5+TO_EHG_EB!R5+TO_EHG_PH!R5</f>
        <v>0</v>
      </c>
      <c r="S5" s="30">
        <f>TO_EHG_E!S5+TO_EHG_CHP!S5+TO_EHG_H!S5+TO_EHG_EDHP!S5+TO_EHG_EB!S5+TO_EHG_PH!S5</f>
        <v>0</v>
      </c>
      <c r="T5" s="30">
        <f>TO_EHG_E!T5+TO_EHG_CHP!T5+TO_EHG_H!T5+TO_EHG_EDHP!T5+TO_EHG_EB!T5+TO_EHG_PH!T5</f>
        <v>0</v>
      </c>
      <c r="U5" s="30">
        <f>TO_EHG_E!U5+TO_EHG_CHP!U5+TO_EHG_H!U5+TO_EHG_EDHP!U5+TO_EHG_EB!U5+TO_EHG_PH!U5</f>
        <v>0</v>
      </c>
      <c r="V5" s="30">
        <f>TO_EHG_E!V5+TO_EHG_CHP!V5+TO_EHG_H!V5+TO_EHG_EDHP!V5+TO_EHG_EB!V5+TO_EHG_PH!V5</f>
        <v>0</v>
      </c>
      <c r="W5" s="30">
        <f>TO_EHG_E!W5+TO_EHG_CHP!W5+TO_EHG_H!W5+TO_EHG_EDHP!W5+TO_EHG_EB!W5+TO_EHG_PH!W5</f>
        <v>0</v>
      </c>
      <c r="X5" s="30">
        <f>TO_EHG_E!X5+TO_EHG_CHP!X5+TO_EHG_H!X5+TO_EHG_EDHP!X5+TO_EHG_EB!X5+TO_EHG_PH!X5</f>
        <v>0</v>
      </c>
    </row>
    <row r="6" spans="1:24" ht="11.25" customHeight="1" x14ac:dyDescent="0.2">
      <c r="A6" s="39" t="s">
        <v>7</v>
      </c>
      <c r="B6" s="23" t="s">
        <v>8</v>
      </c>
      <c r="C6" s="30">
        <f>TO_EHG_E!C6+TO_EHG_CHP!C6+TO_EHG_H!C6+TO_EHG_EDHP!C6+TO_EHG_EB!C6+TO_EHG_PH!C6</f>
        <v>0</v>
      </c>
      <c r="D6" s="30">
        <f>TO_EHG_E!D6+TO_EHG_CHP!D6+TO_EHG_H!D6+TO_EHG_EDHP!D6+TO_EHG_EB!D6+TO_EHG_PH!D6</f>
        <v>0</v>
      </c>
      <c r="E6" s="30">
        <f>TO_EHG_E!E6+TO_EHG_CHP!E6+TO_EHG_H!E6+TO_EHG_EDHP!E6+TO_EHG_EB!E6+TO_EHG_PH!E6</f>
        <v>0</v>
      </c>
      <c r="F6" s="30">
        <f>TO_EHG_E!F6+TO_EHG_CHP!F6+TO_EHG_H!F6+TO_EHG_EDHP!F6+TO_EHG_EB!F6+TO_EHG_PH!F6</f>
        <v>0</v>
      </c>
      <c r="G6" s="30">
        <f>TO_EHG_E!G6+TO_EHG_CHP!G6+TO_EHG_H!G6+TO_EHG_EDHP!G6+TO_EHG_EB!G6+TO_EHG_PH!G6</f>
        <v>0</v>
      </c>
      <c r="H6" s="30">
        <f>TO_EHG_E!H6+TO_EHG_CHP!H6+TO_EHG_H!H6+TO_EHG_EDHP!H6+TO_EHG_EB!H6+TO_EHG_PH!H6</f>
        <v>0</v>
      </c>
      <c r="I6" s="30">
        <f>TO_EHG_E!I6+TO_EHG_CHP!I6+TO_EHG_H!I6+TO_EHG_EDHP!I6+TO_EHG_EB!I6+TO_EHG_PH!I6</f>
        <v>0</v>
      </c>
      <c r="J6" s="30">
        <f>TO_EHG_E!J6+TO_EHG_CHP!J6+TO_EHG_H!J6+TO_EHG_EDHP!J6+TO_EHG_EB!J6+TO_EHG_PH!J6</f>
        <v>0</v>
      </c>
      <c r="K6" s="30">
        <f>TO_EHG_E!K6+TO_EHG_CHP!K6+TO_EHG_H!K6+TO_EHG_EDHP!K6+TO_EHG_EB!K6+TO_EHG_PH!K6</f>
        <v>0</v>
      </c>
      <c r="L6" s="30">
        <f>TO_EHG_E!L6+TO_EHG_CHP!L6+TO_EHG_H!L6+TO_EHG_EDHP!L6+TO_EHG_EB!L6+TO_EHG_PH!L6</f>
        <v>0</v>
      </c>
      <c r="M6" s="30">
        <f>TO_EHG_E!M6+TO_EHG_CHP!M6+TO_EHG_H!M6+TO_EHG_EDHP!M6+TO_EHG_EB!M6+TO_EHG_PH!M6</f>
        <v>0</v>
      </c>
      <c r="N6" s="30">
        <f>TO_EHG_E!N6+TO_EHG_CHP!N6+TO_EHG_H!N6+TO_EHG_EDHP!N6+TO_EHG_EB!N6+TO_EHG_PH!N6</f>
        <v>0</v>
      </c>
      <c r="O6" s="30">
        <f>TO_EHG_E!O6+TO_EHG_CHP!O6+TO_EHG_H!O6+TO_EHG_EDHP!O6+TO_EHG_EB!O6+TO_EHG_PH!O6</f>
        <v>0</v>
      </c>
      <c r="P6" s="30">
        <f>TO_EHG_E!P6+TO_EHG_CHP!P6+TO_EHG_H!P6+TO_EHG_EDHP!P6+TO_EHG_EB!P6+TO_EHG_PH!P6</f>
        <v>0</v>
      </c>
      <c r="Q6" s="30">
        <f>TO_EHG_E!Q6+TO_EHG_CHP!Q6+TO_EHG_H!Q6+TO_EHG_EDHP!Q6+TO_EHG_EB!Q6+TO_EHG_PH!Q6</f>
        <v>0</v>
      </c>
      <c r="R6" s="30">
        <f>TO_EHG_E!R6+TO_EHG_CHP!R6+TO_EHG_H!R6+TO_EHG_EDHP!R6+TO_EHG_EB!R6+TO_EHG_PH!R6</f>
        <v>0</v>
      </c>
      <c r="S6" s="30">
        <f>TO_EHG_E!S6+TO_EHG_CHP!S6+TO_EHG_H!S6+TO_EHG_EDHP!S6+TO_EHG_EB!S6+TO_EHG_PH!S6</f>
        <v>0</v>
      </c>
      <c r="T6" s="30">
        <f>TO_EHG_E!T6+TO_EHG_CHP!T6+TO_EHG_H!T6+TO_EHG_EDHP!T6+TO_EHG_EB!T6+TO_EHG_PH!T6</f>
        <v>0</v>
      </c>
      <c r="U6" s="30">
        <f>TO_EHG_E!U6+TO_EHG_CHP!U6+TO_EHG_H!U6+TO_EHG_EDHP!U6+TO_EHG_EB!U6+TO_EHG_PH!U6</f>
        <v>0</v>
      </c>
      <c r="V6" s="30">
        <f>TO_EHG_E!V6+TO_EHG_CHP!V6+TO_EHG_H!V6+TO_EHG_EDHP!V6+TO_EHG_EB!V6+TO_EHG_PH!V6</f>
        <v>0</v>
      </c>
      <c r="W6" s="30">
        <f>TO_EHG_E!W6+TO_EHG_CHP!W6+TO_EHG_H!W6+TO_EHG_EDHP!W6+TO_EHG_EB!W6+TO_EHG_PH!W6</f>
        <v>0</v>
      </c>
      <c r="X6" s="30">
        <f>TO_EHG_E!X6+TO_EHG_CHP!X6+TO_EHG_H!X6+TO_EHG_EDHP!X6+TO_EHG_EB!X6+TO_EHG_PH!X6</f>
        <v>0</v>
      </c>
    </row>
    <row r="7" spans="1:24" ht="11.25" customHeight="1" x14ac:dyDescent="0.2">
      <c r="A7" s="39" t="s">
        <v>9</v>
      </c>
      <c r="B7" s="23" t="s">
        <v>10</v>
      </c>
      <c r="C7" s="30">
        <f>TO_EHG_E!C7+TO_EHG_CHP!C7+TO_EHG_H!C7+TO_EHG_EDHP!C7+TO_EHG_EB!C7+TO_EHG_PH!C7</f>
        <v>0</v>
      </c>
      <c r="D7" s="30">
        <f>TO_EHG_E!D7+TO_EHG_CHP!D7+TO_EHG_H!D7+TO_EHG_EDHP!D7+TO_EHG_EB!D7+TO_EHG_PH!D7</f>
        <v>0</v>
      </c>
      <c r="E7" s="30">
        <f>TO_EHG_E!E7+TO_EHG_CHP!E7+TO_EHG_H!E7+TO_EHG_EDHP!E7+TO_EHG_EB!E7+TO_EHG_PH!E7</f>
        <v>0</v>
      </c>
      <c r="F7" s="30">
        <f>TO_EHG_E!F7+TO_EHG_CHP!F7+TO_EHG_H!F7+TO_EHG_EDHP!F7+TO_EHG_EB!F7+TO_EHG_PH!F7</f>
        <v>0</v>
      </c>
      <c r="G7" s="30">
        <f>TO_EHG_E!G7+TO_EHG_CHP!G7+TO_EHG_H!G7+TO_EHG_EDHP!G7+TO_EHG_EB!G7+TO_EHG_PH!G7</f>
        <v>0</v>
      </c>
      <c r="H7" s="30">
        <f>TO_EHG_E!H7+TO_EHG_CHP!H7+TO_EHG_H!H7+TO_EHG_EDHP!H7+TO_EHG_EB!H7+TO_EHG_PH!H7</f>
        <v>0</v>
      </c>
      <c r="I7" s="30">
        <f>TO_EHG_E!I7+TO_EHG_CHP!I7+TO_EHG_H!I7+TO_EHG_EDHP!I7+TO_EHG_EB!I7+TO_EHG_PH!I7</f>
        <v>0</v>
      </c>
      <c r="J7" s="30">
        <f>TO_EHG_E!J7+TO_EHG_CHP!J7+TO_EHG_H!J7+TO_EHG_EDHP!J7+TO_EHG_EB!J7+TO_EHG_PH!J7</f>
        <v>0</v>
      </c>
      <c r="K7" s="30">
        <f>TO_EHG_E!K7+TO_EHG_CHP!K7+TO_EHG_H!K7+TO_EHG_EDHP!K7+TO_EHG_EB!K7+TO_EHG_PH!K7</f>
        <v>0</v>
      </c>
      <c r="L7" s="30">
        <f>TO_EHG_E!L7+TO_EHG_CHP!L7+TO_EHG_H!L7+TO_EHG_EDHP!L7+TO_EHG_EB!L7+TO_EHG_PH!L7</f>
        <v>0</v>
      </c>
      <c r="M7" s="30">
        <f>TO_EHG_E!M7+TO_EHG_CHP!M7+TO_EHG_H!M7+TO_EHG_EDHP!M7+TO_EHG_EB!M7+TO_EHG_PH!M7</f>
        <v>0</v>
      </c>
      <c r="N7" s="30">
        <f>TO_EHG_E!N7+TO_EHG_CHP!N7+TO_EHG_H!N7+TO_EHG_EDHP!N7+TO_EHG_EB!N7+TO_EHG_PH!N7</f>
        <v>0</v>
      </c>
      <c r="O7" s="30">
        <f>TO_EHG_E!O7+TO_EHG_CHP!O7+TO_EHG_H!O7+TO_EHG_EDHP!O7+TO_EHG_EB!O7+TO_EHG_PH!O7</f>
        <v>0</v>
      </c>
      <c r="P7" s="30">
        <f>TO_EHG_E!P7+TO_EHG_CHP!P7+TO_EHG_H!P7+TO_EHG_EDHP!P7+TO_EHG_EB!P7+TO_EHG_PH!P7</f>
        <v>0</v>
      </c>
      <c r="Q7" s="30">
        <f>TO_EHG_E!Q7+TO_EHG_CHP!Q7+TO_EHG_H!Q7+TO_EHG_EDHP!Q7+TO_EHG_EB!Q7+TO_EHG_PH!Q7</f>
        <v>0</v>
      </c>
      <c r="R7" s="30">
        <f>TO_EHG_E!R7+TO_EHG_CHP!R7+TO_EHG_H!R7+TO_EHG_EDHP!R7+TO_EHG_EB!R7+TO_EHG_PH!R7</f>
        <v>0</v>
      </c>
      <c r="S7" s="30">
        <f>TO_EHG_E!S7+TO_EHG_CHP!S7+TO_EHG_H!S7+TO_EHG_EDHP!S7+TO_EHG_EB!S7+TO_EHG_PH!S7</f>
        <v>0</v>
      </c>
      <c r="T7" s="30">
        <f>TO_EHG_E!T7+TO_EHG_CHP!T7+TO_EHG_H!T7+TO_EHG_EDHP!T7+TO_EHG_EB!T7+TO_EHG_PH!T7</f>
        <v>0</v>
      </c>
      <c r="U7" s="30">
        <f>TO_EHG_E!U7+TO_EHG_CHP!U7+TO_EHG_H!U7+TO_EHG_EDHP!U7+TO_EHG_EB!U7+TO_EHG_PH!U7</f>
        <v>0</v>
      </c>
      <c r="V7" s="30">
        <f>TO_EHG_E!V7+TO_EHG_CHP!V7+TO_EHG_H!V7+TO_EHG_EDHP!V7+TO_EHG_EB!V7+TO_EHG_PH!V7</f>
        <v>0</v>
      </c>
      <c r="W7" s="30">
        <f>TO_EHG_E!W7+TO_EHG_CHP!W7+TO_EHG_H!W7+TO_EHG_EDHP!W7+TO_EHG_EB!W7+TO_EHG_PH!W7</f>
        <v>0</v>
      </c>
      <c r="X7" s="30">
        <f>TO_EHG_E!X7+TO_EHG_CHP!X7+TO_EHG_H!X7+TO_EHG_EDHP!X7+TO_EHG_EB!X7+TO_EHG_PH!X7</f>
        <v>0</v>
      </c>
    </row>
    <row r="8" spans="1:24" ht="11.25" customHeight="1" x14ac:dyDescent="0.2">
      <c r="A8" s="40" t="s">
        <v>343</v>
      </c>
      <c r="B8" s="41" t="s">
        <v>344</v>
      </c>
      <c r="C8" s="42">
        <f t="shared" ref="C8" si="9">SUM(C9:C10)</f>
        <v>0</v>
      </c>
      <c r="D8" s="42">
        <f t="shared" ref="D8:W8" si="10">SUM(D9:D10)</f>
        <v>0</v>
      </c>
      <c r="E8" s="42">
        <f t="shared" si="10"/>
        <v>0</v>
      </c>
      <c r="F8" s="42">
        <f t="shared" si="10"/>
        <v>0</v>
      </c>
      <c r="G8" s="42">
        <f t="shared" si="10"/>
        <v>0</v>
      </c>
      <c r="H8" s="42">
        <f t="shared" si="10"/>
        <v>0</v>
      </c>
      <c r="I8" s="42">
        <f t="shared" si="10"/>
        <v>0</v>
      </c>
      <c r="J8" s="42">
        <f t="shared" si="10"/>
        <v>0</v>
      </c>
      <c r="K8" s="42">
        <f t="shared" si="10"/>
        <v>0</v>
      </c>
      <c r="L8" s="42">
        <f t="shared" si="10"/>
        <v>0</v>
      </c>
      <c r="M8" s="42">
        <f t="shared" si="10"/>
        <v>0</v>
      </c>
      <c r="N8" s="42">
        <f t="shared" si="10"/>
        <v>0</v>
      </c>
      <c r="O8" s="42">
        <f t="shared" si="10"/>
        <v>0</v>
      </c>
      <c r="P8" s="42">
        <f t="shared" si="10"/>
        <v>0</v>
      </c>
      <c r="Q8" s="42">
        <f t="shared" si="10"/>
        <v>0</v>
      </c>
      <c r="R8" s="42">
        <f t="shared" si="10"/>
        <v>0</v>
      </c>
      <c r="S8" s="42">
        <f t="shared" si="10"/>
        <v>0</v>
      </c>
      <c r="T8" s="42">
        <f t="shared" si="10"/>
        <v>0</v>
      </c>
      <c r="U8" s="42">
        <f t="shared" si="10"/>
        <v>0</v>
      </c>
      <c r="V8" s="42">
        <f t="shared" si="10"/>
        <v>0</v>
      </c>
      <c r="W8" s="42">
        <f t="shared" si="10"/>
        <v>0</v>
      </c>
      <c r="X8" s="42">
        <f t="shared" ref="X8" si="11">SUM(X9:X10)</f>
        <v>0</v>
      </c>
    </row>
    <row r="9" spans="1:24" ht="11.25" customHeight="1" x14ac:dyDescent="0.2">
      <c r="A9" s="39" t="s">
        <v>11</v>
      </c>
      <c r="B9" s="23" t="s">
        <v>12</v>
      </c>
      <c r="C9" s="30">
        <f>TO_EHG_E!C9+TO_EHG_CHP!C9+TO_EHG_H!C9+TO_EHG_EDHP!C9+TO_EHG_EB!C9+TO_EHG_PH!C9</f>
        <v>0</v>
      </c>
      <c r="D9" s="30">
        <f>TO_EHG_E!D9+TO_EHG_CHP!D9+TO_EHG_H!D9+TO_EHG_EDHP!D9+TO_EHG_EB!D9+TO_EHG_PH!D9</f>
        <v>0</v>
      </c>
      <c r="E9" s="30">
        <f>TO_EHG_E!E9+TO_EHG_CHP!E9+TO_EHG_H!E9+TO_EHG_EDHP!E9+TO_EHG_EB!E9+TO_EHG_PH!E9</f>
        <v>0</v>
      </c>
      <c r="F9" s="30">
        <f>TO_EHG_E!F9+TO_EHG_CHP!F9+TO_EHG_H!F9+TO_EHG_EDHP!F9+TO_EHG_EB!F9+TO_EHG_PH!F9</f>
        <v>0</v>
      </c>
      <c r="G9" s="30">
        <f>TO_EHG_E!G9+TO_EHG_CHP!G9+TO_EHG_H!G9+TO_EHG_EDHP!G9+TO_EHG_EB!G9+TO_EHG_PH!G9</f>
        <v>0</v>
      </c>
      <c r="H9" s="30">
        <f>TO_EHG_E!H9+TO_EHG_CHP!H9+TO_EHG_H!H9+TO_EHG_EDHP!H9+TO_EHG_EB!H9+TO_EHG_PH!H9</f>
        <v>0</v>
      </c>
      <c r="I9" s="30">
        <f>TO_EHG_E!I9+TO_EHG_CHP!I9+TO_EHG_H!I9+TO_EHG_EDHP!I9+TO_EHG_EB!I9+TO_EHG_PH!I9</f>
        <v>0</v>
      </c>
      <c r="J9" s="30">
        <f>TO_EHG_E!J9+TO_EHG_CHP!J9+TO_EHG_H!J9+TO_EHG_EDHP!J9+TO_EHG_EB!J9+TO_EHG_PH!J9</f>
        <v>0</v>
      </c>
      <c r="K9" s="30">
        <f>TO_EHG_E!K9+TO_EHG_CHP!K9+TO_EHG_H!K9+TO_EHG_EDHP!K9+TO_EHG_EB!K9+TO_EHG_PH!K9</f>
        <v>0</v>
      </c>
      <c r="L9" s="30">
        <f>TO_EHG_E!L9+TO_EHG_CHP!L9+TO_EHG_H!L9+TO_EHG_EDHP!L9+TO_EHG_EB!L9+TO_EHG_PH!L9</f>
        <v>0</v>
      </c>
      <c r="M9" s="30">
        <f>TO_EHG_E!M9+TO_EHG_CHP!M9+TO_EHG_H!M9+TO_EHG_EDHP!M9+TO_EHG_EB!M9+TO_EHG_PH!M9</f>
        <v>0</v>
      </c>
      <c r="N9" s="30">
        <f>TO_EHG_E!N9+TO_EHG_CHP!N9+TO_EHG_H!N9+TO_EHG_EDHP!N9+TO_EHG_EB!N9+TO_EHG_PH!N9</f>
        <v>0</v>
      </c>
      <c r="O9" s="30">
        <f>TO_EHG_E!O9+TO_EHG_CHP!O9+TO_EHG_H!O9+TO_EHG_EDHP!O9+TO_EHG_EB!O9+TO_EHG_PH!O9</f>
        <v>0</v>
      </c>
      <c r="P9" s="30">
        <f>TO_EHG_E!P9+TO_EHG_CHP!P9+TO_EHG_H!P9+TO_EHG_EDHP!P9+TO_EHG_EB!P9+TO_EHG_PH!P9</f>
        <v>0</v>
      </c>
      <c r="Q9" s="30">
        <f>TO_EHG_E!Q9+TO_EHG_CHP!Q9+TO_EHG_H!Q9+TO_EHG_EDHP!Q9+TO_EHG_EB!Q9+TO_EHG_PH!Q9</f>
        <v>0</v>
      </c>
      <c r="R9" s="30">
        <f>TO_EHG_E!R9+TO_EHG_CHP!R9+TO_EHG_H!R9+TO_EHG_EDHP!R9+TO_EHG_EB!R9+TO_EHG_PH!R9</f>
        <v>0</v>
      </c>
      <c r="S9" s="30">
        <f>TO_EHG_E!S9+TO_EHG_CHP!S9+TO_EHG_H!S9+TO_EHG_EDHP!S9+TO_EHG_EB!S9+TO_EHG_PH!S9</f>
        <v>0</v>
      </c>
      <c r="T9" s="30">
        <f>TO_EHG_E!T9+TO_EHG_CHP!T9+TO_EHG_H!T9+TO_EHG_EDHP!T9+TO_EHG_EB!T9+TO_EHG_PH!T9</f>
        <v>0</v>
      </c>
      <c r="U9" s="30">
        <f>TO_EHG_E!U9+TO_EHG_CHP!U9+TO_EHG_H!U9+TO_EHG_EDHP!U9+TO_EHG_EB!U9+TO_EHG_PH!U9</f>
        <v>0</v>
      </c>
      <c r="V9" s="30">
        <f>TO_EHG_E!V9+TO_EHG_CHP!V9+TO_EHG_H!V9+TO_EHG_EDHP!V9+TO_EHG_EB!V9+TO_EHG_PH!V9</f>
        <v>0</v>
      </c>
      <c r="W9" s="30">
        <f>TO_EHG_E!W9+TO_EHG_CHP!W9+TO_EHG_H!W9+TO_EHG_EDHP!W9+TO_EHG_EB!W9+TO_EHG_PH!W9</f>
        <v>0</v>
      </c>
      <c r="X9" s="30">
        <f>TO_EHG_E!X9+TO_EHG_CHP!X9+TO_EHG_H!X9+TO_EHG_EDHP!X9+TO_EHG_EB!X9+TO_EHG_PH!X9</f>
        <v>0</v>
      </c>
    </row>
    <row r="10" spans="1:24" ht="11.25" customHeight="1" x14ac:dyDescent="0.2">
      <c r="A10" s="39" t="s">
        <v>13</v>
      </c>
      <c r="B10" s="23" t="s">
        <v>14</v>
      </c>
      <c r="C10" s="30">
        <f>TO_EHG_E!C10+TO_EHG_CHP!C10+TO_EHG_H!C10+TO_EHG_EDHP!C10+TO_EHG_EB!C10+TO_EHG_PH!C10</f>
        <v>0</v>
      </c>
      <c r="D10" s="30">
        <f>TO_EHG_E!D10+TO_EHG_CHP!D10+TO_EHG_H!D10+TO_EHG_EDHP!D10+TO_EHG_EB!D10+TO_EHG_PH!D10</f>
        <v>0</v>
      </c>
      <c r="E10" s="30">
        <f>TO_EHG_E!E10+TO_EHG_CHP!E10+TO_EHG_H!E10+TO_EHG_EDHP!E10+TO_EHG_EB!E10+TO_EHG_PH!E10</f>
        <v>0</v>
      </c>
      <c r="F10" s="30">
        <f>TO_EHG_E!F10+TO_EHG_CHP!F10+TO_EHG_H!F10+TO_EHG_EDHP!F10+TO_EHG_EB!F10+TO_EHG_PH!F10</f>
        <v>0</v>
      </c>
      <c r="G10" s="30">
        <f>TO_EHG_E!G10+TO_EHG_CHP!G10+TO_EHG_H!G10+TO_EHG_EDHP!G10+TO_EHG_EB!G10+TO_EHG_PH!G10</f>
        <v>0</v>
      </c>
      <c r="H10" s="30">
        <f>TO_EHG_E!H10+TO_EHG_CHP!H10+TO_EHG_H!H10+TO_EHG_EDHP!H10+TO_EHG_EB!H10+TO_EHG_PH!H10</f>
        <v>0</v>
      </c>
      <c r="I10" s="30">
        <f>TO_EHG_E!I10+TO_EHG_CHP!I10+TO_EHG_H!I10+TO_EHG_EDHP!I10+TO_EHG_EB!I10+TO_EHG_PH!I10</f>
        <v>0</v>
      </c>
      <c r="J10" s="30">
        <f>TO_EHG_E!J10+TO_EHG_CHP!J10+TO_EHG_H!J10+TO_EHG_EDHP!J10+TO_EHG_EB!J10+TO_EHG_PH!J10</f>
        <v>0</v>
      </c>
      <c r="K10" s="30">
        <f>TO_EHG_E!K10+TO_EHG_CHP!K10+TO_EHG_H!K10+TO_EHG_EDHP!K10+TO_EHG_EB!K10+TO_EHG_PH!K10</f>
        <v>0</v>
      </c>
      <c r="L10" s="30">
        <f>TO_EHG_E!L10+TO_EHG_CHP!L10+TO_EHG_H!L10+TO_EHG_EDHP!L10+TO_EHG_EB!L10+TO_EHG_PH!L10</f>
        <v>0</v>
      </c>
      <c r="M10" s="30">
        <f>TO_EHG_E!M10+TO_EHG_CHP!M10+TO_EHG_H!M10+TO_EHG_EDHP!M10+TO_EHG_EB!M10+TO_EHG_PH!M10</f>
        <v>0</v>
      </c>
      <c r="N10" s="30">
        <f>TO_EHG_E!N10+TO_EHG_CHP!N10+TO_EHG_H!N10+TO_EHG_EDHP!N10+TO_EHG_EB!N10+TO_EHG_PH!N10</f>
        <v>0</v>
      </c>
      <c r="O10" s="30">
        <f>TO_EHG_E!O10+TO_EHG_CHP!O10+TO_EHG_H!O10+TO_EHG_EDHP!O10+TO_EHG_EB!O10+TO_EHG_PH!O10</f>
        <v>0</v>
      </c>
      <c r="P10" s="30">
        <f>TO_EHG_E!P10+TO_EHG_CHP!P10+TO_EHG_H!P10+TO_EHG_EDHP!P10+TO_EHG_EB!P10+TO_EHG_PH!P10</f>
        <v>0</v>
      </c>
      <c r="Q10" s="30">
        <f>TO_EHG_E!Q10+TO_EHG_CHP!Q10+TO_EHG_H!Q10+TO_EHG_EDHP!Q10+TO_EHG_EB!Q10+TO_EHG_PH!Q10</f>
        <v>0</v>
      </c>
      <c r="R10" s="30">
        <f>TO_EHG_E!R10+TO_EHG_CHP!R10+TO_EHG_H!R10+TO_EHG_EDHP!R10+TO_EHG_EB!R10+TO_EHG_PH!R10</f>
        <v>0</v>
      </c>
      <c r="S10" s="30">
        <f>TO_EHG_E!S10+TO_EHG_CHP!S10+TO_EHG_H!S10+TO_EHG_EDHP!S10+TO_EHG_EB!S10+TO_EHG_PH!S10</f>
        <v>0</v>
      </c>
      <c r="T10" s="30">
        <f>TO_EHG_E!T10+TO_EHG_CHP!T10+TO_EHG_H!T10+TO_EHG_EDHP!T10+TO_EHG_EB!T10+TO_EHG_PH!T10</f>
        <v>0</v>
      </c>
      <c r="U10" s="30">
        <f>TO_EHG_E!U10+TO_EHG_CHP!U10+TO_EHG_H!U10+TO_EHG_EDHP!U10+TO_EHG_EB!U10+TO_EHG_PH!U10</f>
        <v>0</v>
      </c>
      <c r="V10" s="30">
        <f>TO_EHG_E!V10+TO_EHG_CHP!V10+TO_EHG_H!V10+TO_EHG_EDHP!V10+TO_EHG_EB!V10+TO_EHG_PH!V10</f>
        <v>0</v>
      </c>
      <c r="W10" s="30">
        <f>TO_EHG_E!W10+TO_EHG_CHP!W10+TO_EHG_H!W10+TO_EHG_EDHP!W10+TO_EHG_EB!W10+TO_EHG_PH!W10</f>
        <v>0</v>
      </c>
      <c r="X10" s="30">
        <f>TO_EHG_E!X10+TO_EHG_CHP!X10+TO_EHG_H!X10+TO_EHG_EDHP!X10+TO_EHG_EB!X10+TO_EHG_PH!X10</f>
        <v>0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" si="12">SUM(C12:C16)</f>
        <v>0</v>
      </c>
      <c r="D11" s="42">
        <f t="shared" ref="D11:W11" si="13">SUM(D12:D16)</f>
        <v>0</v>
      </c>
      <c r="E11" s="42">
        <f t="shared" si="13"/>
        <v>0</v>
      </c>
      <c r="F11" s="42">
        <f t="shared" si="13"/>
        <v>0</v>
      </c>
      <c r="G11" s="42">
        <f t="shared" si="13"/>
        <v>0</v>
      </c>
      <c r="H11" s="42">
        <f t="shared" si="13"/>
        <v>0</v>
      </c>
      <c r="I11" s="42">
        <f t="shared" si="13"/>
        <v>0</v>
      </c>
      <c r="J11" s="42">
        <f t="shared" si="13"/>
        <v>0</v>
      </c>
      <c r="K11" s="42">
        <f t="shared" si="13"/>
        <v>0</v>
      </c>
      <c r="L11" s="42">
        <f t="shared" si="13"/>
        <v>0</v>
      </c>
      <c r="M11" s="42">
        <f t="shared" si="13"/>
        <v>0</v>
      </c>
      <c r="N11" s="42">
        <f t="shared" si="13"/>
        <v>0</v>
      </c>
      <c r="O11" s="42">
        <f t="shared" si="13"/>
        <v>0</v>
      </c>
      <c r="P11" s="42">
        <f t="shared" si="13"/>
        <v>0</v>
      </c>
      <c r="Q11" s="42">
        <f t="shared" si="13"/>
        <v>0</v>
      </c>
      <c r="R11" s="42">
        <f t="shared" si="13"/>
        <v>0</v>
      </c>
      <c r="S11" s="42">
        <f t="shared" si="13"/>
        <v>0</v>
      </c>
      <c r="T11" s="42">
        <f t="shared" si="13"/>
        <v>0</v>
      </c>
      <c r="U11" s="42">
        <f t="shared" si="13"/>
        <v>0</v>
      </c>
      <c r="V11" s="42">
        <f t="shared" si="13"/>
        <v>0</v>
      </c>
      <c r="W11" s="42">
        <f t="shared" si="13"/>
        <v>0</v>
      </c>
      <c r="X11" s="42">
        <f t="shared" ref="X11" si="14">SUM(X12:X16)</f>
        <v>0</v>
      </c>
    </row>
    <row r="12" spans="1:24" ht="11.25" customHeight="1" x14ac:dyDescent="0.2">
      <c r="A12" s="39" t="s">
        <v>15</v>
      </c>
      <c r="B12" s="23" t="s">
        <v>16</v>
      </c>
      <c r="C12" s="30">
        <f>TO_EHG_E!C12+TO_EHG_CHP!C12+TO_EHG_H!C12+TO_EHG_EDHP!C12+TO_EHG_EB!C12+TO_EHG_PH!C12</f>
        <v>0</v>
      </c>
      <c r="D12" s="30">
        <f>TO_EHG_E!D12+TO_EHG_CHP!D12+TO_EHG_H!D12+TO_EHG_EDHP!D12+TO_EHG_EB!D12+TO_EHG_PH!D12</f>
        <v>0</v>
      </c>
      <c r="E12" s="30">
        <f>TO_EHG_E!E12+TO_EHG_CHP!E12+TO_EHG_H!E12+TO_EHG_EDHP!E12+TO_EHG_EB!E12+TO_EHG_PH!E12</f>
        <v>0</v>
      </c>
      <c r="F12" s="30">
        <f>TO_EHG_E!F12+TO_EHG_CHP!F12+TO_EHG_H!F12+TO_EHG_EDHP!F12+TO_EHG_EB!F12+TO_EHG_PH!F12</f>
        <v>0</v>
      </c>
      <c r="G12" s="30">
        <f>TO_EHG_E!G12+TO_EHG_CHP!G12+TO_EHG_H!G12+TO_EHG_EDHP!G12+TO_EHG_EB!G12+TO_EHG_PH!G12</f>
        <v>0</v>
      </c>
      <c r="H12" s="30">
        <f>TO_EHG_E!H12+TO_EHG_CHP!H12+TO_EHG_H!H12+TO_EHG_EDHP!H12+TO_EHG_EB!H12+TO_EHG_PH!H12</f>
        <v>0</v>
      </c>
      <c r="I12" s="30">
        <f>TO_EHG_E!I12+TO_EHG_CHP!I12+TO_EHG_H!I12+TO_EHG_EDHP!I12+TO_EHG_EB!I12+TO_EHG_PH!I12</f>
        <v>0</v>
      </c>
      <c r="J12" s="30">
        <f>TO_EHG_E!J12+TO_EHG_CHP!J12+TO_EHG_H!J12+TO_EHG_EDHP!J12+TO_EHG_EB!J12+TO_EHG_PH!J12</f>
        <v>0</v>
      </c>
      <c r="K12" s="30">
        <f>TO_EHG_E!K12+TO_EHG_CHP!K12+TO_EHG_H!K12+TO_EHG_EDHP!K12+TO_EHG_EB!K12+TO_EHG_PH!K12</f>
        <v>0</v>
      </c>
      <c r="L12" s="30">
        <f>TO_EHG_E!L12+TO_EHG_CHP!L12+TO_EHG_H!L12+TO_EHG_EDHP!L12+TO_EHG_EB!L12+TO_EHG_PH!L12</f>
        <v>0</v>
      </c>
      <c r="M12" s="30">
        <f>TO_EHG_E!M12+TO_EHG_CHP!M12+TO_EHG_H!M12+TO_EHG_EDHP!M12+TO_EHG_EB!M12+TO_EHG_PH!M12</f>
        <v>0</v>
      </c>
      <c r="N12" s="30">
        <f>TO_EHG_E!N12+TO_EHG_CHP!N12+TO_EHG_H!N12+TO_EHG_EDHP!N12+TO_EHG_EB!N12+TO_EHG_PH!N12</f>
        <v>0</v>
      </c>
      <c r="O12" s="30">
        <f>TO_EHG_E!O12+TO_EHG_CHP!O12+TO_EHG_H!O12+TO_EHG_EDHP!O12+TO_EHG_EB!O12+TO_EHG_PH!O12</f>
        <v>0</v>
      </c>
      <c r="P12" s="30">
        <f>TO_EHG_E!P12+TO_EHG_CHP!P12+TO_EHG_H!P12+TO_EHG_EDHP!P12+TO_EHG_EB!P12+TO_EHG_PH!P12</f>
        <v>0</v>
      </c>
      <c r="Q12" s="30">
        <f>TO_EHG_E!Q12+TO_EHG_CHP!Q12+TO_EHG_H!Q12+TO_EHG_EDHP!Q12+TO_EHG_EB!Q12+TO_EHG_PH!Q12</f>
        <v>0</v>
      </c>
      <c r="R12" s="30">
        <f>TO_EHG_E!R12+TO_EHG_CHP!R12+TO_EHG_H!R12+TO_EHG_EDHP!R12+TO_EHG_EB!R12+TO_EHG_PH!R12</f>
        <v>0</v>
      </c>
      <c r="S12" s="30">
        <f>TO_EHG_E!S12+TO_EHG_CHP!S12+TO_EHG_H!S12+TO_EHG_EDHP!S12+TO_EHG_EB!S12+TO_EHG_PH!S12</f>
        <v>0</v>
      </c>
      <c r="T12" s="30">
        <f>TO_EHG_E!T12+TO_EHG_CHP!T12+TO_EHG_H!T12+TO_EHG_EDHP!T12+TO_EHG_EB!T12+TO_EHG_PH!T12</f>
        <v>0</v>
      </c>
      <c r="U12" s="30">
        <f>TO_EHG_E!U12+TO_EHG_CHP!U12+TO_EHG_H!U12+TO_EHG_EDHP!U12+TO_EHG_EB!U12+TO_EHG_PH!U12</f>
        <v>0</v>
      </c>
      <c r="V12" s="30">
        <f>TO_EHG_E!V12+TO_EHG_CHP!V12+TO_EHG_H!V12+TO_EHG_EDHP!V12+TO_EHG_EB!V12+TO_EHG_PH!V12</f>
        <v>0</v>
      </c>
      <c r="W12" s="30">
        <f>TO_EHG_E!W12+TO_EHG_CHP!W12+TO_EHG_H!W12+TO_EHG_EDHP!W12+TO_EHG_EB!W12+TO_EHG_PH!W12</f>
        <v>0</v>
      </c>
      <c r="X12" s="30">
        <f>TO_EHG_E!X12+TO_EHG_CHP!X12+TO_EHG_H!X12+TO_EHG_EDHP!X12+TO_EHG_EB!X12+TO_EHG_PH!X12</f>
        <v>0</v>
      </c>
    </row>
    <row r="13" spans="1:24" ht="11.25" customHeight="1" x14ac:dyDescent="0.2">
      <c r="A13" s="39" t="s">
        <v>17</v>
      </c>
      <c r="B13" s="23" t="s">
        <v>18</v>
      </c>
      <c r="C13" s="30">
        <f>TO_EHG_E!C13+TO_EHG_CHP!C13+TO_EHG_H!C13+TO_EHG_EDHP!C13+TO_EHG_EB!C13+TO_EHG_PH!C13</f>
        <v>0</v>
      </c>
      <c r="D13" s="30">
        <f>TO_EHG_E!D13+TO_EHG_CHP!D13+TO_EHG_H!D13+TO_EHG_EDHP!D13+TO_EHG_EB!D13+TO_EHG_PH!D13</f>
        <v>0</v>
      </c>
      <c r="E13" s="30">
        <f>TO_EHG_E!E13+TO_EHG_CHP!E13+TO_EHG_H!E13+TO_EHG_EDHP!E13+TO_EHG_EB!E13+TO_EHG_PH!E13</f>
        <v>0</v>
      </c>
      <c r="F13" s="30">
        <f>TO_EHG_E!F13+TO_EHG_CHP!F13+TO_EHG_H!F13+TO_EHG_EDHP!F13+TO_EHG_EB!F13+TO_EHG_PH!F13</f>
        <v>0</v>
      </c>
      <c r="G13" s="30">
        <f>TO_EHG_E!G13+TO_EHG_CHP!G13+TO_EHG_H!G13+TO_EHG_EDHP!G13+TO_EHG_EB!G13+TO_EHG_PH!G13</f>
        <v>0</v>
      </c>
      <c r="H13" s="30">
        <f>TO_EHG_E!H13+TO_EHG_CHP!H13+TO_EHG_H!H13+TO_EHG_EDHP!H13+TO_EHG_EB!H13+TO_EHG_PH!H13</f>
        <v>0</v>
      </c>
      <c r="I13" s="30">
        <f>TO_EHG_E!I13+TO_EHG_CHP!I13+TO_EHG_H!I13+TO_EHG_EDHP!I13+TO_EHG_EB!I13+TO_EHG_PH!I13</f>
        <v>0</v>
      </c>
      <c r="J13" s="30">
        <f>TO_EHG_E!J13+TO_EHG_CHP!J13+TO_EHG_H!J13+TO_EHG_EDHP!J13+TO_EHG_EB!J13+TO_EHG_PH!J13</f>
        <v>0</v>
      </c>
      <c r="K13" s="30">
        <f>TO_EHG_E!K13+TO_EHG_CHP!K13+TO_EHG_H!K13+TO_EHG_EDHP!K13+TO_EHG_EB!K13+TO_EHG_PH!K13</f>
        <v>0</v>
      </c>
      <c r="L13" s="30">
        <f>TO_EHG_E!L13+TO_EHG_CHP!L13+TO_EHG_H!L13+TO_EHG_EDHP!L13+TO_EHG_EB!L13+TO_EHG_PH!L13</f>
        <v>0</v>
      </c>
      <c r="M13" s="30">
        <f>TO_EHG_E!M13+TO_EHG_CHP!M13+TO_EHG_H!M13+TO_EHG_EDHP!M13+TO_EHG_EB!M13+TO_EHG_PH!M13</f>
        <v>0</v>
      </c>
      <c r="N13" s="30">
        <f>TO_EHG_E!N13+TO_EHG_CHP!N13+TO_EHG_H!N13+TO_EHG_EDHP!N13+TO_EHG_EB!N13+TO_EHG_PH!N13</f>
        <v>0</v>
      </c>
      <c r="O13" s="30">
        <f>TO_EHG_E!O13+TO_EHG_CHP!O13+TO_EHG_H!O13+TO_EHG_EDHP!O13+TO_EHG_EB!O13+TO_EHG_PH!O13</f>
        <v>0</v>
      </c>
      <c r="P13" s="30">
        <f>TO_EHG_E!P13+TO_EHG_CHP!P13+TO_EHG_H!P13+TO_EHG_EDHP!P13+TO_EHG_EB!P13+TO_EHG_PH!P13</f>
        <v>0</v>
      </c>
      <c r="Q13" s="30">
        <f>TO_EHG_E!Q13+TO_EHG_CHP!Q13+TO_EHG_H!Q13+TO_EHG_EDHP!Q13+TO_EHG_EB!Q13+TO_EHG_PH!Q13</f>
        <v>0</v>
      </c>
      <c r="R13" s="30">
        <f>TO_EHG_E!R13+TO_EHG_CHP!R13+TO_EHG_H!R13+TO_EHG_EDHP!R13+TO_EHG_EB!R13+TO_EHG_PH!R13</f>
        <v>0</v>
      </c>
      <c r="S13" s="30">
        <f>TO_EHG_E!S13+TO_EHG_CHP!S13+TO_EHG_H!S13+TO_EHG_EDHP!S13+TO_EHG_EB!S13+TO_EHG_PH!S13</f>
        <v>0</v>
      </c>
      <c r="T13" s="30">
        <f>TO_EHG_E!T13+TO_EHG_CHP!T13+TO_EHG_H!T13+TO_EHG_EDHP!T13+TO_EHG_EB!T13+TO_EHG_PH!T13</f>
        <v>0</v>
      </c>
      <c r="U13" s="30">
        <f>TO_EHG_E!U13+TO_EHG_CHP!U13+TO_EHG_H!U13+TO_EHG_EDHP!U13+TO_EHG_EB!U13+TO_EHG_PH!U13</f>
        <v>0</v>
      </c>
      <c r="V13" s="30">
        <f>TO_EHG_E!V13+TO_EHG_CHP!V13+TO_EHG_H!V13+TO_EHG_EDHP!V13+TO_EHG_EB!V13+TO_EHG_PH!V13</f>
        <v>0</v>
      </c>
      <c r="W13" s="30">
        <f>TO_EHG_E!W13+TO_EHG_CHP!W13+TO_EHG_H!W13+TO_EHG_EDHP!W13+TO_EHG_EB!W13+TO_EHG_PH!W13</f>
        <v>0</v>
      </c>
      <c r="X13" s="30">
        <f>TO_EHG_E!X13+TO_EHG_CHP!X13+TO_EHG_H!X13+TO_EHG_EDHP!X13+TO_EHG_EB!X13+TO_EHG_PH!X13</f>
        <v>0</v>
      </c>
    </row>
    <row r="14" spans="1:24" ht="11.25" customHeight="1" x14ac:dyDescent="0.2">
      <c r="A14" s="39" t="s">
        <v>19</v>
      </c>
      <c r="B14" s="23" t="s">
        <v>20</v>
      </c>
      <c r="C14" s="30">
        <f>TO_EHG_E!C14+TO_EHG_CHP!C14+TO_EHG_H!C14+TO_EHG_EDHP!C14+TO_EHG_EB!C14+TO_EHG_PH!C14</f>
        <v>0</v>
      </c>
      <c r="D14" s="30">
        <f>TO_EHG_E!D14+TO_EHG_CHP!D14+TO_EHG_H!D14+TO_EHG_EDHP!D14+TO_EHG_EB!D14+TO_EHG_PH!D14</f>
        <v>0</v>
      </c>
      <c r="E14" s="30">
        <f>TO_EHG_E!E14+TO_EHG_CHP!E14+TO_EHG_H!E14+TO_EHG_EDHP!E14+TO_EHG_EB!E14+TO_EHG_PH!E14</f>
        <v>0</v>
      </c>
      <c r="F14" s="30">
        <f>TO_EHG_E!F14+TO_EHG_CHP!F14+TO_EHG_H!F14+TO_EHG_EDHP!F14+TO_EHG_EB!F14+TO_EHG_PH!F14</f>
        <v>0</v>
      </c>
      <c r="G14" s="30">
        <f>TO_EHG_E!G14+TO_EHG_CHP!G14+TO_EHG_H!G14+TO_EHG_EDHP!G14+TO_EHG_EB!G14+TO_EHG_PH!G14</f>
        <v>0</v>
      </c>
      <c r="H14" s="30">
        <f>TO_EHG_E!H14+TO_EHG_CHP!H14+TO_EHG_H!H14+TO_EHG_EDHP!H14+TO_EHG_EB!H14+TO_EHG_PH!H14</f>
        <v>0</v>
      </c>
      <c r="I14" s="30">
        <f>TO_EHG_E!I14+TO_EHG_CHP!I14+TO_EHG_H!I14+TO_EHG_EDHP!I14+TO_EHG_EB!I14+TO_EHG_PH!I14</f>
        <v>0</v>
      </c>
      <c r="J14" s="30">
        <f>TO_EHG_E!J14+TO_EHG_CHP!J14+TO_EHG_H!J14+TO_EHG_EDHP!J14+TO_EHG_EB!J14+TO_EHG_PH!J14</f>
        <v>0</v>
      </c>
      <c r="K14" s="30">
        <f>TO_EHG_E!K14+TO_EHG_CHP!K14+TO_EHG_H!K14+TO_EHG_EDHP!K14+TO_EHG_EB!K14+TO_EHG_PH!K14</f>
        <v>0</v>
      </c>
      <c r="L14" s="30">
        <f>TO_EHG_E!L14+TO_EHG_CHP!L14+TO_EHG_H!L14+TO_EHG_EDHP!L14+TO_EHG_EB!L14+TO_EHG_PH!L14</f>
        <v>0</v>
      </c>
      <c r="M14" s="30">
        <f>TO_EHG_E!M14+TO_EHG_CHP!M14+TO_EHG_H!M14+TO_EHG_EDHP!M14+TO_EHG_EB!M14+TO_EHG_PH!M14</f>
        <v>0</v>
      </c>
      <c r="N14" s="30">
        <f>TO_EHG_E!N14+TO_EHG_CHP!N14+TO_EHG_H!N14+TO_EHG_EDHP!N14+TO_EHG_EB!N14+TO_EHG_PH!N14</f>
        <v>0</v>
      </c>
      <c r="O14" s="30">
        <f>TO_EHG_E!O14+TO_EHG_CHP!O14+TO_EHG_H!O14+TO_EHG_EDHP!O14+TO_EHG_EB!O14+TO_EHG_PH!O14</f>
        <v>0</v>
      </c>
      <c r="P14" s="30">
        <f>TO_EHG_E!P14+TO_EHG_CHP!P14+TO_EHG_H!P14+TO_EHG_EDHP!P14+TO_EHG_EB!P14+TO_EHG_PH!P14</f>
        <v>0</v>
      </c>
      <c r="Q14" s="30">
        <f>TO_EHG_E!Q14+TO_EHG_CHP!Q14+TO_EHG_H!Q14+TO_EHG_EDHP!Q14+TO_EHG_EB!Q14+TO_EHG_PH!Q14</f>
        <v>0</v>
      </c>
      <c r="R14" s="30">
        <f>TO_EHG_E!R14+TO_EHG_CHP!R14+TO_EHG_H!R14+TO_EHG_EDHP!R14+TO_EHG_EB!R14+TO_EHG_PH!R14</f>
        <v>0</v>
      </c>
      <c r="S14" s="30">
        <f>TO_EHG_E!S14+TO_EHG_CHP!S14+TO_EHG_H!S14+TO_EHG_EDHP!S14+TO_EHG_EB!S14+TO_EHG_PH!S14</f>
        <v>0</v>
      </c>
      <c r="T14" s="30">
        <f>TO_EHG_E!T14+TO_EHG_CHP!T14+TO_EHG_H!T14+TO_EHG_EDHP!T14+TO_EHG_EB!T14+TO_EHG_PH!T14</f>
        <v>0</v>
      </c>
      <c r="U14" s="30">
        <f>TO_EHG_E!U14+TO_EHG_CHP!U14+TO_EHG_H!U14+TO_EHG_EDHP!U14+TO_EHG_EB!U14+TO_EHG_PH!U14</f>
        <v>0</v>
      </c>
      <c r="V14" s="30">
        <f>TO_EHG_E!V14+TO_EHG_CHP!V14+TO_EHG_H!V14+TO_EHG_EDHP!V14+TO_EHG_EB!V14+TO_EHG_PH!V14</f>
        <v>0</v>
      </c>
      <c r="W14" s="30">
        <f>TO_EHG_E!W14+TO_EHG_CHP!W14+TO_EHG_H!W14+TO_EHG_EDHP!W14+TO_EHG_EB!W14+TO_EHG_PH!W14</f>
        <v>0</v>
      </c>
      <c r="X14" s="30">
        <f>TO_EHG_E!X14+TO_EHG_CHP!X14+TO_EHG_H!X14+TO_EHG_EDHP!X14+TO_EHG_EB!X14+TO_EHG_PH!X14</f>
        <v>0</v>
      </c>
    </row>
    <row r="15" spans="1:24" ht="11.25" customHeight="1" x14ac:dyDescent="0.2">
      <c r="A15" s="39" t="s">
        <v>21</v>
      </c>
      <c r="B15" s="23" t="s">
        <v>22</v>
      </c>
      <c r="C15" s="30">
        <f>TO_EHG_E!C15+TO_EHG_CHP!C15+TO_EHG_H!C15+TO_EHG_EDHP!C15+TO_EHG_EB!C15+TO_EHG_PH!C15</f>
        <v>0</v>
      </c>
      <c r="D15" s="30">
        <f>TO_EHG_E!D15+TO_EHG_CHP!D15+TO_EHG_H!D15+TO_EHG_EDHP!D15+TO_EHG_EB!D15+TO_EHG_PH!D15</f>
        <v>0</v>
      </c>
      <c r="E15" s="30">
        <f>TO_EHG_E!E15+TO_EHG_CHP!E15+TO_EHG_H!E15+TO_EHG_EDHP!E15+TO_EHG_EB!E15+TO_EHG_PH!E15</f>
        <v>0</v>
      </c>
      <c r="F15" s="30">
        <f>TO_EHG_E!F15+TO_EHG_CHP!F15+TO_EHG_H!F15+TO_EHG_EDHP!F15+TO_EHG_EB!F15+TO_EHG_PH!F15</f>
        <v>0</v>
      </c>
      <c r="G15" s="30">
        <f>TO_EHG_E!G15+TO_EHG_CHP!G15+TO_EHG_H!G15+TO_EHG_EDHP!G15+TO_EHG_EB!G15+TO_EHG_PH!G15</f>
        <v>0</v>
      </c>
      <c r="H15" s="30">
        <f>TO_EHG_E!H15+TO_EHG_CHP!H15+TO_EHG_H!H15+TO_EHG_EDHP!H15+TO_EHG_EB!H15+TO_EHG_PH!H15</f>
        <v>0</v>
      </c>
      <c r="I15" s="30">
        <f>TO_EHG_E!I15+TO_EHG_CHP!I15+TO_EHG_H!I15+TO_EHG_EDHP!I15+TO_EHG_EB!I15+TO_EHG_PH!I15</f>
        <v>0</v>
      </c>
      <c r="J15" s="30">
        <f>TO_EHG_E!J15+TO_EHG_CHP!J15+TO_EHG_H!J15+TO_EHG_EDHP!J15+TO_EHG_EB!J15+TO_EHG_PH!J15</f>
        <v>0</v>
      </c>
      <c r="K15" s="30">
        <f>TO_EHG_E!K15+TO_EHG_CHP!K15+TO_EHG_H!K15+TO_EHG_EDHP!K15+TO_EHG_EB!K15+TO_EHG_PH!K15</f>
        <v>0</v>
      </c>
      <c r="L15" s="30">
        <f>TO_EHG_E!L15+TO_EHG_CHP!L15+TO_EHG_H!L15+TO_EHG_EDHP!L15+TO_EHG_EB!L15+TO_EHG_PH!L15</f>
        <v>0</v>
      </c>
      <c r="M15" s="30">
        <f>TO_EHG_E!M15+TO_EHG_CHP!M15+TO_EHG_H!M15+TO_EHG_EDHP!M15+TO_EHG_EB!M15+TO_EHG_PH!M15</f>
        <v>0</v>
      </c>
      <c r="N15" s="30">
        <f>TO_EHG_E!N15+TO_EHG_CHP!N15+TO_EHG_H!N15+TO_EHG_EDHP!N15+TO_EHG_EB!N15+TO_EHG_PH!N15</f>
        <v>0</v>
      </c>
      <c r="O15" s="30">
        <f>TO_EHG_E!O15+TO_EHG_CHP!O15+TO_EHG_H!O15+TO_EHG_EDHP!O15+TO_EHG_EB!O15+TO_EHG_PH!O15</f>
        <v>0</v>
      </c>
      <c r="P15" s="30">
        <f>TO_EHG_E!P15+TO_EHG_CHP!P15+TO_EHG_H!P15+TO_EHG_EDHP!P15+TO_EHG_EB!P15+TO_EHG_PH!P15</f>
        <v>0</v>
      </c>
      <c r="Q15" s="30">
        <f>TO_EHG_E!Q15+TO_EHG_CHP!Q15+TO_EHG_H!Q15+TO_EHG_EDHP!Q15+TO_EHG_EB!Q15+TO_EHG_PH!Q15</f>
        <v>0</v>
      </c>
      <c r="R15" s="30">
        <f>TO_EHG_E!R15+TO_EHG_CHP!R15+TO_EHG_H!R15+TO_EHG_EDHP!R15+TO_EHG_EB!R15+TO_EHG_PH!R15</f>
        <v>0</v>
      </c>
      <c r="S15" s="30">
        <f>TO_EHG_E!S15+TO_EHG_CHP!S15+TO_EHG_H!S15+TO_EHG_EDHP!S15+TO_EHG_EB!S15+TO_EHG_PH!S15</f>
        <v>0</v>
      </c>
      <c r="T15" s="30">
        <f>TO_EHG_E!T15+TO_EHG_CHP!T15+TO_EHG_H!T15+TO_EHG_EDHP!T15+TO_EHG_EB!T15+TO_EHG_PH!T15</f>
        <v>0</v>
      </c>
      <c r="U15" s="30">
        <f>TO_EHG_E!U15+TO_EHG_CHP!U15+TO_EHG_H!U15+TO_EHG_EDHP!U15+TO_EHG_EB!U15+TO_EHG_PH!U15</f>
        <v>0</v>
      </c>
      <c r="V15" s="30">
        <f>TO_EHG_E!V15+TO_EHG_CHP!V15+TO_EHG_H!V15+TO_EHG_EDHP!V15+TO_EHG_EB!V15+TO_EHG_PH!V15</f>
        <v>0</v>
      </c>
      <c r="W15" s="30">
        <f>TO_EHG_E!W15+TO_EHG_CHP!W15+TO_EHG_H!W15+TO_EHG_EDHP!W15+TO_EHG_EB!W15+TO_EHG_PH!W15</f>
        <v>0</v>
      </c>
      <c r="X15" s="30">
        <f>TO_EHG_E!X15+TO_EHG_CHP!X15+TO_EHG_H!X15+TO_EHG_EDHP!X15+TO_EHG_EB!X15+TO_EHG_PH!X15</f>
        <v>0</v>
      </c>
    </row>
    <row r="16" spans="1:24" ht="11.25" customHeight="1" x14ac:dyDescent="0.2">
      <c r="A16" s="39" t="s">
        <v>23</v>
      </c>
      <c r="B16" s="23" t="s">
        <v>24</v>
      </c>
      <c r="C16" s="30">
        <f>TO_EHG_E!C16+TO_EHG_CHP!C16+TO_EHG_H!C16+TO_EHG_EDHP!C16+TO_EHG_EB!C16+TO_EHG_PH!C16</f>
        <v>0</v>
      </c>
      <c r="D16" s="30">
        <f>TO_EHG_E!D16+TO_EHG_CHP!D16+TO_EHG_H!D16+TO_EHG_EDHP!D16+TO_EHG_EB!D16+TO_EHG_PH!D16</f>
        <v>0</v>
      </c>
      <c r="E16" s="30">
        <f>TO_EHG_E!E16+TO_EHG_CHP!E16+TO_EHG_H!E16+TO_EHG_EDHP!E16+TO_EHG_EB!E16+TO_EHG_PH!E16</f>
        <v>0</v>
      </c>
      <c r="F16" s="30">
        <f>TO_EHG_E!F16+TO_EHG_CHP!F16+TO_EHG_H!F16+TO_EHG_EDHP!F16+TO_EHG_EB!F16+TO_EHG_PH!F16</f>
        <v>0</v>
      </c>
      <c r="G16" s="30">
        <f>TO_EHG_E!G16+TO_EHG_CHP!G16+TO_EHG_H!G16+TO_EHG_EDHP!G16+TO_EHG_EB!G16+TO_EHG_PH!G16</f>
        <v>0</v>
      </c>
      <c r="H16" s="30">
        <f>TO_EHG_E!H16+TO_EHG_CHP!H16+TO_EHG_H!H16+TO_EHG_EDHP!H16+TO_EHG_EB!H16+TO_EHG_PH!H16</f>
        <v>0</v>
      </c>
      <c r="I16" s="30">
        <f>TO_EHG_E!I16+TO_EHG_CHP!I16+TO_EHG_H!I16+TO_EHG_EDHP!I16+TO_EHG_EB!I16+TO_EHG_PH!I16</f>
        <v>0</v>
      </c>
      <c r="J16" s="30">
        <f>TO_EHG_E!J16+TO_EHG_CHP!J16+TO_EHG_H!J16+TO_EHG_EDHP!J16+TO_EHG_EB!J16+TO_EHG_PH!J16</f>
        <v>0</v>
      </c>
      <c r="K16" s="30">
        <f>TO_EHG_E!K16+TO_EHG_CHP!K16+TO_EHG_H!K16+TO_EHG_EDHP!K16+TO_EHG_EB!K16+TO_EHG_PH!K16</f>
        <v>0</v>
      </c>
      <c r="L16" s="30">
        <f>TO_EHG_E!L16+TO_EHG_CHP!L16+TO_EHG_H!L16+TO_EHG_EDHP!L16+TO_EHG_EB!L16+TO_EHG_PH!L16</f>
        <v>0</v>
      </c>
      <c r="M16" s="30">
        <f>TO_EHG_E!M16+TO_EHG_CHP!M16+TO_EHG_H!M16+TO_EHG_EDHP!M16+TO_EHG_EB!M16+TO_EHG_PH!M16</f>
        <v>0</v>
      </c>
      <c r="N16" s="30">
        <f>TO_EHG_E!N16+TO_EHG_CHP!N16+TO_EHG_H!N16+TO_EHG_EDHP!N16+TO_EHG_EB!N16+TO_EHG_PH!N16</f>
        <v>0</v>
      </c>
      <c r="O16" s="30">
        <f>TO_EHG_E!O16+TO_EHG_CHP!O16+TO_EHG_H!O16+TO_EHG_EDHP!O16+TO_EHG_EB!O16+TO_EHG_PH!O16</f>
        <v>0</v>
      </c>
      <c r="P16" s="30">
        <f>TO_EHG_E!P16+TO_EHG_CHP!P16+TO_EHG_H!P16+TO_EHG_EDHP!P16+TO_EHG_EB!P16+TO_EHG_PH!P16</f>
        <v>0</v>
      </c>
      <c r="Q16" s="30">
        <f>TO_EHG_E!Q16+TO_EHG_CHP!Q16+TO_EHG_H!Q16+TO_EHG_EDHP!Q16+TO_EHG_EB!Q16+TO_EHG_PH!Q16</f>
        <v>0</v>
      </c>
      <c r="R16" s="30">
        <f>TO_EHG_E!R16+TO_EHG_CHP!R16+TO_EHG_H!R16+TO_EHG_EDHP!R16+TO_EHG_EB!R16+TO_EHG_PH!R16</f>
        <v>0</v>
      </c>
      <c r="S16" s="30">
        <f>TO_EHG_E!S16+TO_EHG_CHP!S16+TO_EHG_H!S16+TO_EHG_EDHP!S16+TO_EHG_EB!S16+TO_EHG_PH!S16</f>
        <v>0</v>
      </c>
      <c r="T16" s="30">
        <f>TO_EHG_E!T16+TO_EHG_CHP!T16+TO_EHG_H!T16+TO_EHG_EDHP!T16+TO_EHG_EB!T16+TO_EHG_PH!T16</f>
        <v>0</v>
      </c>
      <c r="U16" s="30">
        <f>TO_EHG_E!U16+TO_EHG_CHP!U16+TO_EHG_H!U16+TO_EHG_EDHP!U16+TO_EHG_EB!U16+TO_EHG_PH!U16</f>
        <v>0</v>
      </c>
      <c r="V16" s="30">
        <f>TO_EHG_E!V16+TO_EHG_CHP!V16+TO_EHG_H!V16+TO_EHG_EDHP!V16+TO_EHG_EB!V16+TO_EHG_PH!V16</f>
        <v>0</v>
      </c>
      <c r="W16" s="30">
        <f>TO_EHG_E!W16+TO_EHG_CHP!W16+TO_EHG_H!W16+TO_EHG_EDHP!W16+TO_EHG_EB!W16+TO_EHG_PH!W16</f>
        <v>0</v>
      </c>
      <c r="X16" s="30">
        <f>TO_EHG_E!X16+TO_EHG_CHP!X16+TO_EHG_H!X16+TO_EHG_EDHP!X16+TO_EHG_EB!X16+TO_EHG_PH!X16</f>
        <v>0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" si="15">SUM(C18:C21)</f>
        <v>0</v>
      </c>
      <c r="D17" s="31">
        <f t="shared" ref="D17:W17" si="16">SUM(D18:D21)</f>
        <v>0</v>
      </c>
      <c r="E17" s="31">
        <f t="shared" si="16"/>
        <v>0</v>
      </c>
      <c r="F17" s="31">
        <f t="shared" si="16"/>
        <v>0</v>
      </c>
      <c r="G17" s="31">
        <f t="shared" si="16"/>
        <v>0</v>
      </c>
      <c r="H17" s="31">
        <f t="shared" si="16"/>
        <v>0</v>
      </c>
      <c r="I17" s="31">
        <f t="shared" si="16"/>
        <v>0</v>
      </c>
      <c r="J17" s="31">
        <f t="shared" si="16"/>
        <v>0</v>
      </c>
      <c r="K17" s="31">
        <f t="shared" si="16"/>
        <v>0</v>
      </c>
      <c r="L17" s="31">
        <f t="shared" si="16"/>
        <v>0</v>
      </c>
      <c r="M17" s="31">
        <f t="shared" si="16"/>
        <v>0</v>
      </c>
      <c r="N17" s="31">
        <f t="shared" si="16"/>
        <v>0</v>
      </c>
      <c r="O17" s="31">
        <f t="shared" si="16"/>
        <v>0</v>
      </c>
      <c r="P17" s="31">
        <f t="shared" si="16"/>
        <v>0</v>
      </c>
      <c r="Q17" s="31">
        <f t="shared" si="16"/>
        <v>0</v>
      </c>
      <c r="R17" s="31">
        <f t="shared" si="16"/>
        <v>0</v>
      </c>
      <c r="S17" s="31">
        <f t="shared" si="16"/>
        <v>0</v>
      </c>
      <c r="T17" s="31">
        <f t="shared" si="16"/>
        <v>0</v>
      </c>
      <c r="U17" s="31">
        <f t="shared" si="16"/>
        <v>0</v>
      </c>
      <c r="V17" s="31">
        <f t="shared" si="16"/>
        <v>0</v>
      </c>
      <c r="W17" s="31">
        <f t="shared" si="16"/>
        <v>0</v>
      </c>
      <c r="X17" s="31">
        <f t="shared" ref="X17" si="17">SUM(X18:X21)</f>
        <v>0</v>
      </c>
    </row>
    <row r="18" spans="1:24" ht="11.25" customHeight="1" x14ac:dyDescent="0.2">
      <c r="A18" s="22" t="s">
        <v>27</v>
      </c>
      <c r="B18" s="23" t="s">
        <v>28</v>
      </c>
      <c r="C18" s="30">
        <f>TO_EHG_E!C18+TO_EHG_CHP!C18+TO_EHG_H!C18+TO_EHG_EDHP!C18+TO_EHG_EB!C18+TO_EHG_PH!C18</f>
        <v>0</v>
      </c>
      <c r="D18" s="30">
        <f>TO_EHG_E!D18+TO_EHG_CHP!D18+TO_EHG_H!D18+TO_EHG_EDHP!D18+TO_EHG_EB!D18+TO_EHG_PH!D18</f>
        <v>0</v>
      </c>
      <c r="E18" s="30">
        <f>TO_EHG_E!E18+TO_EHG_CHP!E18+TO_EHG_H!E18+TO_EHG_EDHP!E18+TO_EHG_EB!E18+TO_EHG_PH!E18</f>
        <v>0</v>
      </c>
      <c r="F18" s="30">
        <f>TO_EHG_E!F18+TO_EHG_CHP!F18+TO_EHG_H!F18+TO_EHG_EDHP!F18+TO_EHG_EB!F18+TO_EHG_PH!F18</f>
        <v>0</v>
      </c>
      <c r="G18" s="30">
        <f>TO_EHG_E!G18+TO_EHG_CHP!G18+TO_EHG_H!G18+TO_EHG_EDHP!G18+TO_EHG_EB!G18+TO_EHG_PH!G18</f>
        <v>0</v>
      </c>
      <c r="H18" s="30">
        <f>TO_EHG_E!H18+TO_EHG_CHP!H18+TO_EHG_H!H18+TO_EHG_EDHP!H18+TO_EHG_EB!H18+TO_EHG_PH!H18</f>
        <v>0</v>
      </c>
      <c r="I18" s="30">
        <f>TO_EHG_E!I18+TO_EHG_CHP!I18+TO_EHG_H!I18+TO_EHG_EDHP!I18+TO_EHG_EB!I18+TO_EHG_PH!I18</f>
        <v>0</v>
      </c>
      <c r="J18" s="30">
        <f>TO_EHG_E!J18+TO_EHG_CHP!J18+TO_EHG_H!J18+TO_EHG_EDHP!J18+TO_EHG_EB!J18+TO_EHG_PH!J18</f>
        <v>0</v>
      </c>
      <c r="K18" s="30">
        <f>TO_EHG_E!K18+TO_EHG_CHP!K18+TO_EHG_H!K18+TO_EHG_EDHP!K18+TO_EHG_EB!K18+TO_EHG_PH!K18</f>
        <v>0</v>
      </c>
      <c r="L18" s="30">
        <f>TO_EHG_E!L18+TO_EHG_CHP!L18+TO_EHG_H!L18+TO_EHG_EDHP!L18+TO_EHG_EB!L18+TO_EHG_PH!L18</f>
        <v>0</v>
      </c>
      <c r="M18" s="30">
        <f>TO_EHG_E!M18+TO_EHG_CHP!M18+TO_EHG_H!M18+TO_EHG_EDHP!M18+TO_EHG_EB!M18+TO_EHG_PH!M18</f>
        <v>0</v>
      </c>
      <c r="N18" s="30">
        <f>TO_EHG_E!N18+TO_EHG_CHP!N18+TO_EHG_H!N18+TO_EHG_EDHP!N18+TO_EHG_EB!N18+TO_EHG_PH!N18</f>
        <v>0</v>
      </c>
      <c r="O18" s="30">
        <f>TO_EHG_E!O18+TO_EHG_CHP!O18+TO_EHG_H!O18+TO_EHG_EDHP!O18+TO_EHG_EB!O18+TO_EHG_PH!O18</f>
        <v>0</v>
      </c>
      <c r="P18" s="30">
        <f>TO_EHG_E!P18+TO_EHG_CHP!P18+TO_EHG_H!P18+TO_EHG_EDHP!P18+TO_EHG_EB!P18+TO_EHG_PH!P18</f>
        <v>0</v>
      </c>
      <c r="Q18" s="30">
        <f>TO_EHG_E!Q18+TO_EHG_CHP!Q18+TO_EHG_H!Q18+TO_EHG_EDHP!Q18+TO_EHG_EB!Q18+TO_EHG_PH!Q18</f>
        <v>0</v>
      </c>
      <c r="R18" s="30">
        <f>TO_EHG_E!R18+TO_EHG_CHP!R18+TO_EHG_H!R18+TO_EHG_EDHP!R18+TO_EHG_EB!R18+TO_EHG_PH!R18</f>
        <v>0</v>
      </c>
      <c r="S18" s="30">
        <f>TO_EHG_E!S18+TO_EHG_CHP!S18+TO_EHG_H!S18+TO_EHG_EDHP!S18+TO_EHG_EB!S18+TO_EHG_PH!S18</f>
        <v>0</v>
      </c>
      <c r="T18" s="30">
        <f>TO_EHG_E!T18+TO_EHG_CHP!T18+TO_EHG_H!T18+TO_EHG_EDHP!T18+TO_EHG_EB!T18+TO_EHG_PH!T18</f>
        <v>0</v>
      </c>
      <c r="U18" s="30">
        <f>TO_EHG_E!U18+TO_EHG_CHP!U18+TO_EHG_H!U18+TO_EHG_EDHP!U18+TO_EHG_EB!U18+TO_EHG_PH!U18</f>
        <v>0</v>
      </c>
      <c r="V18" s="30">
        <f>TO_EHG_E!V18+TO_EHG_CHP!V18+TO_EHG_H!V18+TO_EHG_EDHP!V18+TO_EHG_EB!V18+TO_EHG_PH!V18</f>
        <v>0</v>
      </c>
      <c r="W18" s="30">
        <f>TO_EHG_E!W18+TO_EHG_CHP!W18+TO_EHG_H!W18+TO_EHG_EDHP!W18+TO_EHG_EB!W18+TO_EHG_PH!W18</f>
        <v>0</v>
      </c>
      <c r="X18" s="30">
        <f>TO_EHG_E!X18+TO_EHG_CHP!X18+TO_EHG_H!X18+TO_EHG_EDHP!X18+TO_EHG_EB!X18+TO_EHG_PH!X18</f>
        <v>0</v>
      </c>
    </row>
    <row r="19" spans="1:24" ht="11.25" customHeight="1" x14ac:dyDescent="0.2">
      <c r="A19" s="22" t="s">
        <v>29</v>
      </c>
      <c r="B19" s="23" t="s">
        <v>30</v>
      </c>
      <c r="C19" s="30">
        <f>TO_EHG_E!C19+TO_EHG_CHP!C19+TO_EHG_H!C19+TO_EHG_EDHP!C19+TO_EHG_EB!C19+TO_EHG_PH!C19</f>
        <v>0</v>
      </c>
      <c r="D19" s="30">
        <f>TO_EHG_E!D19+TO_EHG_CHP!D19+TO_EHG_H!D19+TO_EHG_EDHP!D19+TO_EHG_EB!D19+TO_EHG_PH!D19</f>
        <v>0</v>
      </c>
      <c r="E19" s="30">
        <f>TO_EHG_E!E19+TO_EHG_CHP!E19+TO_EHG_H!E19+TO_EHG_EDHP!E19+TO_EHG_EB!E19+TO_EHG_PH!E19</f>
        <v>0</v>
      </c>
      <c r="F19" s="30">
        <f>TO_EHG_E!F19+TO_EHG_CHP!F19+TO_EHG_H!F19+TO_EHG_EDHP!F19+TO_EHG_EB!F19+TO_EHG_PH!F19</f>
        <v>0</v>
      </c>
      <c r="G19" s="30">
        <f>TO_EHG_E!G19+TO_EHG_CHP!G19+TO_EHG_H!G19+TO_EHG_EDHP!G19+TO_EHG_EB!G19+TO_EHG_PH!G19</f>
        <v>0</v>
      </c>
      <c r="H19" s="30">
        <f>TO_EHG_E!H19+TO_EHG_CHP!H19+TO_EHG_H!H19+TO_EHG_EDHP!H19+TO_EHG_EB!H19+TO_EHG_PH!H19</f>
        <v>0</v>
      </c>
      <c r="I19" s="30">
        <f>TO_EHG_E!I19+TO_EHG_CHP!I19+TO_EHG_H!I19+TO_EHG_EDHP!I19+TO_EHG_EB!I19+TO_EHG_PH!I19</f>
        <v>0</v>
      </c>
      <c r="J19" s="30">
        <f>TO_EHG_E!J19+TO_EHG_CHP!J19+TO_EHG_H!J19+TO_EHG_EDHP!J19+TO_EHG_EB!J19+TO_EHG_PH!J19</f>
        <v>0</v>
      </c>
      <c r="K19" s="30">
        <f>TO_EHG_E!K19+TO_EHG_CHP!K19+TO_EHG_H!K19+TO_EHG_EDHP!K19+TO_EHG_EB!K19+TO_EHG_PH!K19</f>
        <v>0</v>
      </c>
      <c r="L19" s="30">
        <f>TO_EHG_E!L19+TO_EHG_CHP!L19+TO_EHG_H!L19+TO_EHG_EDHP!L19+TO_EHG_EB!L19+TO_EHG_PH!L19</f>
        <v>0</v>
      </c>
      <c r="M19" s="30">
        <f>TO_EHG_E!M19+TO_EHG_CHP!M19+TO_EHG_H!M19+TO_EHG_EDHP!M19+TO_EHG_EB!M19+TO_EHG_PH!M19</f>
        <v>0</v>
      </c>
      <c r="N19" s="30">
        <f>TO_EHG_E!N19+TO_EHG_CHP!N19+TO_EHG_H!N19+TO_EHG_EDHP!N19+TO_EHG_EB!N19+TO_EHG_PH!N19</f>
        <v>0</v>
      </c>
      <c r="O19" s="30">
        <f>TO_EHG_E!O19+TO_EHG_CHP!O19+TO_EHG_H!O19+TO_EHG_EDHP!O19+TO_EHG_EB!O19+TO_EHG_PH!O19</f>
        <v>0</v>
      </c>
      <c r="P19" s="30">
        <f>TO_EHG_E!P19+TO_EHG_CHP!P19+TO_EHG_H!P19+TO_EHG_EDHP!P19+TO_EHG_EB!P19+TO_EHG_PH!P19</f>
        <v>0</v>
      </c>
      <c r="Q19" s="30">
        <f>TO_EHG_E!Q19+TO_EHG_CHP!Q19+TO_EHG_H!Q19+TO_EHG_EDHP!Q19+TO_EHG_EB!Q19+TO_EHG_PH!Q19</f>
        <v>0</v>
      </c>
      <c r="R19" s="30">
        <f>TO_EHG_E!R19+TO_EHG_CHP!R19+TO_EHG_H!R19+TO_EHG_EDHP!R19+TO_EHG_EB!R19+TO_EHG_PH!R19</f>
        <v>0</v>
      </c>
      <c r="S19" s="30">
        <f>TO_EHG_E!S19+TO_EHG_CHP!S19+TO_EHG_H!S19+TO_EHG_EDHP!S19+TO_EHG_EB!S19+TO_EHG_PH!S19</f>
        <v>0</v>
      </c>
      <c r="T19" s="30">
        <f>TO_EHG_E!T19+TO_EHG_CHP!T19+TO_EHG_H!T19+TO_EHG_EDHP!T19+TO_EHG_EB!T19+TO_EHG_PH!T19</f>
        <v>0</v>
      </c>
      <c r="U19" s="30">
        <f>TO_EHG_E!U19+TO_EHG_CHP!U19+TO_EHG_H!U19+TO_EHG_EDHP!U19+TO_EHG_EB!U19+TO_EHG_PH!U19</f>
        <v>0</v>
      </c>
      <c r="V19" s="30">
        <f>TO_EHG_E!V19+TO_EHG_CHP!V19+TO_EHG_H!V19+TO_EHG_EDHP!V19+TO_EHG_EB!V19+TO_EHG_PH!V19</f>
        <v>0</v>
      </c>
      <c r="W19" s="30">
        <f>TO_EHG_E!W19+TO_EHG_CHP!W19+TO_EHG_H!W19+TO_EHG_EDHP!W19+TO_EHG_EB!W19+TO_EHG_PH!W19</f>
        <v>0</v>
      </c>
      <c r="X19" s="30">
        <f>TO_EHG_E!X19+TO_EHG_CHP!X19+TO_EHG_H!X19+TO_EHG_EDHP!X19+TO_EHG_EB!X19+TO_EHG_PH!X19</f>
        <v>0</v>
      </c>
    </row>
    <row r="20" spans="1:24" ht="11.25" customHeight="1" x14ac:dyDescent="0.2">
      <c r="A20" s="22" t="s">
        <v>31</v>
      </c>
      <c r="B20" s="23" t="s">
        <v>32</v>
      </c>
      <c r="C20" s="30">
        <f>TO_EHG_E!C20+TO_EHG_CHP!C20+TO_EHG_H!C20+TO_EHG_EDHP!C20+TO_EHG_EB!C20+TO_EHG_PH!C20</f>
        <v>0</v>
      </c>
      <c r="D20" s="30">
        <f>TO_EHG_E!D20+TO_EHG_CHP!D20+TO_EHG_H!D20+TO_EHG_EDHP!D20+TO_EHG_EB!D20+TO_EHG_PH!D20</f>
        <v>0</v>
      </c>
      <c r="E20" s="30">
        <f>TO_EHG_E!E20+TO_EHG_CHP!E20+TO_EHG_H!E20+TO_EHG_EDHP!E20+TO_EHG_EB!E20+TO_EHG_PH!E20</f>
        <v>0</v>
      </c>
      <c r="F20" s="30">
        <f>TO_EHG_E!F20+TO_EHG_CHP!F20+TO_EHG_H!F20+TO_EHG_EDHP!F20+TO_EHG_EB!F20+TO_EHG_PH!F20</f>
        <v>0</v>
      </c>
      <c r="G20" s="30">
        <f>TO_EHG_E!G20+TO_EHG_CHP!G20+TO_EHG_H!G20+TO_EHG_EDHP!G20+TO_EHG_EB!G20+TO_EHG_PH!G20</f>
        <v>0</v>
      </c>
      <c r="H20" s="30">
        <f>TO_EHG_E!H20+TO_EHG_CHP!H20+TO_EHG_H!H20+TO_EHG_EDHP!H20+TO_EHG_EB!H20+TO_EHG_PH!H20</f>
        <v>0</v>
      </c>
      <c r="I20" s="30">
        <f>TO_EHG_E!I20+TO_EHG_CHP!I20+TO_EHG_H!I20+TO_EHG_EDHP!I20+TO_EHG_EB!I20+TO_EHG_PH!I20</f>
        <v>0</v>
      </c>
      <c r="J20" s="30">
        <f>TO_EHG_E!J20+TO_EHG_CHP!J20+TO_EHG_H!J20+TO_EHG_EDHP!J20+TO_EHG_EB!J20+TO_EHG_PH!J20</f>
        <v>0</v>
      </c>
      <c r="K20" s="30">
        <f>TO_EHG_E!K20+TO_EHG_CHP!K20+TO_EHG_H!K20+TO_EHG_EDHP!K20+TO_EHG_EB!K20+TO_EHG_PH!K20</f>
        <v>0</v>
      </c>
      <c r="L20" s="30">
        <f>TO_EHG_E!L20+TO_EHG_CHP!L20+TO_EHG_H!L20+TO_EHG_EDHP!L20+TO_EHG_EB!L20+TO_EHG_PH!L20</f>
        <v>0</v>
      </c>
      <c r="M20" s="30">
        <f>TO_EHG_E!M20+TO_EHG_CHP!M20+TO_EHG_H!M20+TO_EHG_EDHP!M20+TO_EHG_EB!M20+TO_EHG_PH!M20</f>
        <v>0</v>
      </c>
      <c r="N20" s="30">
        <f>TO_EHG_E!N20+TO_EHG_CHP!N20+TO_EHG_H!N20+TO_EHG_EDHP!N20+TO_EHG_EB!N20+TO_EHG_PH!N20</f>
        <v>0</v>
      </c>
      <c r="O20" s="30">
        <f>TO_EHG_E!O20+TO_EHG_CHP!O20+TO_EHG_H!O20+TO_EHG_EDHP!O20+TO_EHG_EB!O20+TO_EHG_PH!O20</f>
        <v>0</v>
      </c>
      <c r="P20" s="30">
        <f>TO_EHG_E!P20+TO_EHG_CHP!P20+TO_EHG_H!P20+TO_EHG_EDHP!P20+TO_EHG_EB!P20+TO_EHG_PH!P20</f>
        <v>0</v>
      </c>
      <c r="Q20" s="30">
        <f>TO_EHG_E!Q20+TO_EHG_CHP!Q20+TO_EHG_H!Q20+TO_EHG_EDHP!Q20+TO_EHG_EB!Q20+TO_EHG_PH!Q20</f>
        <v>0</v>
      </c>
      <c r="R20" s="30">
        <f>TO_EHG_E!R20+TO_EHG_CHP!R20+TO_EHG_H!R20+TO_EHG_EDHP!R20+TO_EHG_EB!R20+TO_EHG_PH!R20</f>
        <v>0</v>
      </c>
      <c r="S20" s="30">
        <f>TO_EHG_E!S20+TO_EHG_CHP!S20+TO_EHG_H!S20+TO_EHG_EDHP!S20+TO_EHG_EB!S20+TO_EHG_PH!S20</f>
        <v>0</v>
      </c>
      <c r="T20" s="30">
        <f>TO_EHG_E!T20+TO_EHG_CHP!T20+TO_EHG_H!T20+TO_EHG_EDHP!T20+TO_EHG_EB!T20+TO_EHG_PH!T20</f>
        <v>0</v>
      </c>
      <c r="U20" s="30">
        <f>TO_EHG_E!U20+TO_EHG_CHP!U20+TO_EHG_H!U20+TO_EHG_EDHP!U20+TO_EHG_EB!U20+TO_EHG_PH!U20</f>
        <v>0</v>
      </c>
      <c r="V20" s="30">
        <f>TO_EHG_E!V20+TO_EHG_CHP!V20+TO_EHG_H!V20+TO_EHG_EDHP!V20+TO_EHG_EB!V20+TO_EHG_PH!V20</f>
        <v>0</v>
      </c>
      <c r="W20" s="30">
        <f>TO_EHG_E!W20+TO_EHG_CHP!W20+TO_EHG_H!W20+TO_EHG_EDHP!W20+TO_EHG_EB!W20+TO_EHG_PH!W20</f>
        <v>0</v>
      </c>
      <c r="X20" s="30">
        <f>TO_EHG_E!X20+TO_EHG_CHP!X20+TO_EHG_H!X20+TO_EHG_EDHP!X20+TO_EHG_EB!X20+TO_EHG_PH!X20</f>
        <v>0</v>
      </c>
    </row>
    <row r="21" spans="1:24" ht="11.25" customHeight="1" x14ac:dyDescent="0.2">
      <c r="A21" s="22" t="s">
        <v>33</v>
      </c>
      <c r="B21" s="23" t="s">
        <v>34</v>
      </c>
      <c r="C21" s="30">
        <f>TO_EHG_E!C21+TO_EHG_CHP!C21+TO_EHG_H!C21+TO_EHG_EDHP!C21+TO_EHG_EB!C21+TO_EHG_PH!C21</f>
        <v>0</v>
      </c>
      <c r="D21" s="30">
        <f>TO_EHG_E!D21+TO_EHG_CHP!D21+TO_EHG_H!D21+TO_EHG_EDHP!D21+TO_EHG_EB!D21+TO_EHG_PH!D21</f>
        <v>0</v>
      </c>
      <c r="E21" s="30">
        <f>TO_EHG_E!E21+TO_EHG_CHP!E21+TO_EHG_H!E21+TO_EHG_EDHP!E21+TO_EHG_EB!E21+TO_EHG_PH!E21</f>
        <v>0</v>
      </c>
      <c r="F21" s="30">
        <f>TO_EHG_E!F21+TO_EHG_CHP!F21+TO_EHG_H!F21+TO_EHG_EDHP!F21+TO_EHG_EB!F21+TO_EHG_PH!F21</f>
        <v>0</v>
      </c>
      <c r="G21" s="30">
        <f>TO_EHG_E!G21+TO_EHG_CHP!G21+TO_EHG_H!G21+TO_EHG_EDHP!G21+TO_EHG_EB!G21+TO_EHG_PH!G21</f>
        <v>0</v>
      </c>
      <c r="H21" s="30">
        <f>TO_EHG_E!H21+TO_EHG_CHP!H21+TO_EHG_H!H21+TO_EHG_EDHP!H21+TO_EHG_EB!H21+TO_EHG_PH!H21</f>
        <v>0</v>
      </c>
      <c r="I21" s="30">
        <f>TO_EHG_E!I21+TO_EHG_CHP!I21+TO_EHG_H!I21+TO_EHG_EDHP!I21+TO_EHG_EB!I21+TO_EHG_PH!I21</f>
        <v>0</v>
      </c>
      <c r="J21" s="30">
        <f>TO_EHG_E!J21+TO_EHG_CHP!J21+TO_EHG_H!J21+TO_EHG_EDHP!J21+TO_EHG_EB!J21+TO_EHG_PH!J21</f>
        <v>0</v>
      </c>
      <c r="K21" s="30">
        <f>TO_EHG_E!K21+TO_EHG_CHP!K21+TO_EHG_H!K21+TO_EHG_EDHP!K21+TO_EHG_EB!K21+TO_EHG_PH!K21</f>
        <v>0</v>
      </c>
      <c r="L21" s="30">
        <f>TO_EHG_E!L21+TO_EHG_CHP!L21+TO_EHG_H!L21+TO_EHG_EDHP!L21+TO_EHG_EB!L21+TO_EHG_PH!L21</f>
        <v>0</v>
      </c>
      <c r="M21" s="30">
        <f>TO_EHG_E!M21+TO_EHG_CHP!M21+TO_EHG_H!M21+TO_EHG_EDHP!M21+TO_EHG_EB!M21+TO_EHG_PH!M21</f>
        <v>0</v>
      </c>
      <c r="N21" s="30">
        <f>TO_EHG_E!N21+TO_EHG_CHP!N21+TO_EHG_H!N21+TO_EHG_EDHP!N21+TO_EHG_EB!N21+TO_EHG_PH!N21</f>
        <v>0</v>
      </c>
      <c r="O21" s="30">
        <f>TO_EHG_E!O21+TO_EHG_CHP!O21+TO_EHG_H!O21+TO_EHG_EDHP!O21+TO_EHG_EB!O21+TO_EHG_PH!O21</f>
        <v>0</v>
      </c>
      <c r="P21" s="30">
        <f>TO_EHG_E!P21+TO_EHG_CHP!P21+TO_EHG_H!P21+TO_EHG_EDHP!P21+TO_EHG_EB!P21+TO_EHG_PH!P21</f>
        <v>0</v>
      </c>
      <c r="Q21" s="30">
        <f>TO_EHG_E!Q21+TO_EHG_CHP!Q21+TO_EHG_H!Q21+TO_EHG_EDHP!Q21+TO_EHG_EB!Q21+TO_EHG_PH!Q21</f>
        <v>0</v>
      </c>
      <c r="R21" s="30">
        <f>TO_EHG_E!R21+TO_EHG_CHP!R21+TO_EHG_H!R21+TO_EHG_EDHP!R21+TO_EHG_EB!R21+TO_EHG_PH!R21</f>
        <v>0</v>
      </c>
      <c r="S21" s="30">
        <f>TO_EHG_E!S21+TO_EHG_CHP!S21+TO_EHG_H!S21+TO_EHG_EDHP!S21+TO_EHG_EB!S21+TO_EHG_PH!S21</f>
        <v>0</v>
      </c>
      <c r="T21" s="30">
        <f>TO_EHG_E!T21+TO_EHG_CHP!T21+TO_EHG_H!T21+TO_EHG_EDHP!T21+TO_EHG_EB!T21+TO_EHG_PH!T21</f>
        <v>0</v>
      </c>
      <c r="U21" s="30">
        <f>TO_EHG_E!U21+TO_EHG_CHP!U21+TO_EHG_H!U21+TO_EHG_EDHP!U21+TO_EHG_EB!U21+TO_EHG_PH!U21</f>
        <v>0</v>
      </c>
      <c r="V21" s="30">
        <f>TO_EHG_E!V21+TO_EHG_CHP!V21+TO_EHG_H!V21+TO_EHG_EDHP!V21+TO_EHG_EB!V21+TO_EHG_PH!V21</f>
        <v>0</v>
      </c>
      <c r="W21" s="30">
        <f>TO_EHG_E!W21+TO_EHG_CHP!W21+TO_EHG_H!W21+TO_EHG_EDHP!W21+TO_EHG_EB!W21+TO_EHG_PH!W21</f>
        <v>0</v>
      </c>
      <c r="X21" s="30">
        <f>TO_EHG_E!X21+TO_EHG_CHP!X21+TO_EHG_H!X21+TO_EHG_EDHP!X21+TO_EHG_EB!X21+TO_EHG_PH!X21</f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" si="18">SUM(C23:C24)</f>
        <v>0</v>
      </c>
      <c r="D22" s="31">
        <f t="shared" ref="D22:W22" si="19">SUM(D23:D24)</f>
        <v>0</v>
      </c>
      <c r="E22" s="31">
        <f t="shared" si="19"/>
        <v>0</v>
      </c>
      <c r="F22" s="31">
        <f t="shared" si="19"/>
        <v>0</v>
      </c>
      <c r="G22" s="31">
        <f t="shared" si="19"/>
        <v>0</v>
      </c>
      <c r="H22" s="31">
        <f t="shared" si="19"/>
        <v>0</v>
      </c>
      <c r="I22" s="31">
        <f t="shared" si="19"/>
        <v>0</v>
      </c>
      <c r="J22" s="31">
        <f t="shared" si="19"/>
        <v>0</v>
      </c>
      <c r="K22" s="31">
        <f t="shared" si="19"/>
        <v>0</v>
      </c>
      <c r="L22" s="31">
        <f t="shared" si="19"/>
        <v>0</v>
      </c>
      <c r="M22" s="31">
        <f t="shared" si="19"/>
        <v>0</v>
      </c>
      <c r="N22" s="31">
        <f t="shared" si="19"/>
        <v>0</v>
      </c>
      <c r="O22" s="31">
        <f t="shared" si="19"/>
        <v>0</v>
      </c>
      <c r="P22" s="31">
        <f t="shared" si="19"/>
        <v>0</v>
      </c>
      <c r="Q22" s="31">
        <f t="shared" si="19"/>
        <v>0</v>
      </c>
      <c r="R22" s="31">
        <f t="shared" si="19"/>
        <v>0</v>
      </c>
      <c r="S22" s="31">
        <f t="shared" si="19"/>
        <v>0</v>
      </c>
      <c r="T22" s="31">
        <f t="shared" si="19"/>
        <v>0</v>
      </c>
      <c r="U22" s="31">
        <f t="shared" si="19"/>
        <v>0</v>
      </c>
      <c r="V22" s="31">
        <f t="shared" si="19"/>
        <v>0</v>
      </c>
      <c r="W22" s="31">
        <f t="shared" si="19"/>
        <v>0</v>
      </c>
      <c r="X22" s="31">
        <f t="shared" ref="X22" si="20">SUM(X23:X24)</f>
        <v>0</v>
      </c>
    </row>
    <row r="23" spans="1:24" ht="11.25" customHeight="1" x14ac:dyDescent="0.2">
      <c r="A23" s="22" t="s">
        <v>37</v>
      </c>
      <c r="B23" s="23" t="s">
        <v>38</v>
      </c>
      <c r="C23" s="30">
        <f>TO_EHG_E!C23+TO_EHG_CHP!C23+TO_EHG_H!C23+TO_EHG_EDHP!C23+TO_EHG_EB!C23+TO_EHG_PH!C23</f>
        <v>0</v>
      </c>
      <c r="D23" s="30">
        <f>TO_EHG_E!D23+TO_EHG_CHP!D23+TO_EHG_H!D23+TO_EHG_EDHP!D23+TO_EHG_EB!D23+TO_EHG_PH!D23</f>
        <v>0</v>
      </c>
      <c r="E23" s="30">
        <f>TO_EHG_E!E23+TO_EHG_CHP!E23+TO_EHG_H!E23+TO_EHG_EDHP!E23+TO_EHG_EB!E23+TO_EHG_PH!E23</f>
        <v>0</v>
      </c>
      <c r="F23" s="30">
        <f>TO_EHG_E!F23+TO_EHG_CHP!F23+TO_EHG_H!F23+TO_EHG_EDHP!F23+TO_EHG_EB!F23+TO_EHG_PH!F23</f>
        <v>0</v>
      </c>
      <c r="G23" s="30">
        <f>TO_EHG_E!G23+TO_EHG_CHP!G23+TO_EHG_H!G23+TO_EHG_EDHP!G23+TO_EHG_EB!G23+TO_EHG_PH!G23</f>
        <v>0</v>
      </c>
      <c r="H23" s="30">
        <f>TO_EHG_E!H23+TO_EHG_CHP!H23+TO_EHG_H!H23+TO_EHG_EDHP!H23+TO_EHG_EB!H23+TO_EHG_PH!H23</f>
        <v>0</v>
      </c>
      <c r="I23" s="30">
        <f>TO_EHG_E!I23+TO_EHG_CHP!I23+TO_EHG_H!I23+TO_EHG_EDHP!I23+TO_EHG_EB!I23+TO_EHG_PH!I23</f>
        <v>0</v>
      </c>
      <c r="J23" s="30">
        <f>TO_EHG_E!J23+TO_EHG_CHP!J23+TO_EHG_H!J23+TO_EHG_EDHP!J23+TO_EHG_EB!J23+TO_EHG_PH!J23</f>
        <v>0</v>
      </c>
      <c r="K23" s="30">
        <f>TO_EHG_E!K23+TO_EHG_CHP!K23+TO_EHG_H!K23+TO_EHG_EDHP!K23+TO_EHG_EB!K23+TO_EHG_PH!K23</f>
        <v>0</v>
      </c>
      <c r="L23" s="30">
        <f>TO_EHG_E!L23+TO_EHG_CHP!L23+TO_EHG_H!L23+TO_EHG_EDHP!L23+TO_EHG_EB!L23+TO_EHG_PH!L23</f>
        <v>0</v>
      </c>
      <c r="M23" s="30">
        <f>TO_EHG_E!M23+TO_EHG_CHP!M23+TO_EHG_H!M23+TO_EHG_EDHP!M23+TO_EHG_EB!M23+TO_EHG_PH!M23</f>
        <v>0</v>
      </c>
      <c r="N23" s="30">
        <f>TO_EHG_E!N23+TO_EHG_CHP!N23+TO_EHG_H!N23+TO_EHG_EDHP!N23+TO_EHG_EB!N23+TO_EHG_PH!N23</f>
        <v>0</v>
      </c>
      <c r="O23" s="30">
        <f>TO_EHG_E!O23+TO_EHG_CHP!O23+TO_EHG_H!O23+TO_EHG_EDHP!O23+TO_EHG_EB!O23+TO_EHG_PH!O23</f>
        <v>0</v>
      </c>
      <c r="P23" s="30">
        <f>TO_EHG_E!P23+TO_EHG_CHP!P23+TO_EHG_H!P23+TO_EHG_EDHP!P23+TO_EHG_EB!P23+TO_EHG_PH!P23</f>
        <v>0</v>
      </c>
      <c r="Q23" s="30">
        <f>TO_EHG_E!Q23+TO_EHG_CHP!Q23+TO_EHG_H!Q23+TO_EHG_EDHP!Q23+TO_EHG_EB!Q23+TO_EHG_PH!Q23</f>
        <v>0</v>
      </c>
      <c r="R23" s="30">
        <f>TO_EHG_E!R23+TO_EHG_CHP!R23+TO_EHG_H!R23+TO_EHG_EDHP!R23+TO_EHG_EB!R23+TO_EHG_PH!R23</f>
        <v>0</v>
      </c>
      <c r="S23" s="30">
        <f>TO_EHG_E!S23+TO_EHG_CHP!S23+TO_EHG_H!S23+TO_EHG_EDHP!S23+TO_EHG_EB!S23+TO_EHG_PH!S23</f>
        <v>0</v>
      </c>
      <c r="T23" s="30">
        <f>TO_EHG_E!T23+TO_EHG_CHP!T23+TO_EHG_H!T23+TO_EHG_EDHP!T23+TO_EHG_EB!T23+TO_EHG_PH!T23</f>
        <v>0</v>
      </c>
      <c r="U23" s="30">
        <f>TO_EHG_E!U23+TO_EHG_CHP!U23+TO_EHG_H!U23+TO_EHG_EDHP!U23+TO_EHG_EB!U23+TO_EHG_PH!U23</f>
        <v>0</v>
      </c>
      <c r="V23" s="30">
        <f>TO_EHG_E!V23+TO_EHG_CHP!V23+TO_EHG_H!V23+TO_EHG_EDHP!V23+TO_EHG_EB!V23+TO_EHG_PH!V23</f>
        <v>0</v>
      </c>
      <c r="W23" s="30">
        <f>TO_EHG_E!W23+TO_EHG_CHP!W23+TO_EHG_H!W23+TO_EHG_EDHP!W23+TO_EHG_EB!W23+TO_EHG_PH!W23</f>
        <v>0</v>
      </c>
      <c r="X23" s="30">
        <f>TO_EHG_E!X23+TO_EHG_CHP!X23+TO_EHG_H!X23+TO_EHG_EDHP!X23+TO_EHG_EB!X23+TO_EHG_PH!X23</f>
        <v>0</v>
      </c>
    </row>
    <row r="24" spans="1:24" ht="11.25" customHeight="1" x14ac:dyDescent="0.2">
      <c r="A24" s="22" t="s">
        <v>39</v>
      </c>
      <c r="B24" s="23" t="s">
        <v>40</v>
      </c>
      <c r="C24" s="30">
        <f>TO_EHG_E!C24+TO_EHG_CHP!C24+TO_EHG_H!C24+TO_EHG_EDHP!C24+TO_EHG_EB!C24+TO_EHG_PH!C24</f>
        <v>0</v>
      </c>
      <c r="D24" s="30">
        <f>TO_EHG_E!D24+TO_EHG_CHP!D24+TO_EHG_H!D24+TO_EHG_EDHP!D24+TO_EHG_EB!D24+TO_EHG_PH!D24</f>
        <v>0</v>
      </c>
      <c r="E24" s="30">
        <f>TO_EHG_E!E24+TO_EHG_CHP!E24+TO_EHG_H!E24+TO_EHG_EDHP!E24+TO_EHG_EB!E24+TO_EHG_PH!E24</f>
        <v>0</v>
      </c>
      <c r="F24" s="30">
        <f>TO_EHG_E!F24+TO_EHG_CHP!F24+TO_EHG_H!F24+TO_EHG_EDHP!F24+TO_EHG_EB!F24+TO_EHG_PH!F24</f>
        <v>0</v>
      </c>
      <c r="G24" s="30">
        <f>TO_EHG_E!G24+TO_EHG_CHP!G24+TO_EHG_H!G24+TO_EHG_EDHP!G24+TO_EHG_EB!G24+TO_EHG_PH!G24</f>
        <v>0</v>
      </c>
      <c r="H24" s="30">
        <f>TO_EHG_E!H24+TO_EHG_CHP!H24+TO_EHG_H!H24+TO_EHG_EDHP!H24+TO_EHG_EB!H24+TO_EHG_PH!H24</f>
        <v>0</v>
      </c>
      <c r="I24" s="30">
        <f>TO_EHG_E!I24+TO_EHG_CHP!I24+TO_EHG_H!I24+TO_EHG_EDHP!I24+TO_EHG_EB!I24+TO_EHG_PH!I24</f>
        <v>0</v>
      </c>
      <c r="J24" s="30">
        <f>TO_EHG_E!J24+TO_EHG_CHP!J24+TO_EHG_H!J24+TO_EHG_EDHP!J24+TO_EHG_EB!J24+TO_EHG_PH!J24</f>
        <v>0</v>
      </c>
      <c r="K24" s="30">
        <f>TO_EHG_E!K24+TO_EHG_CHP!K24+TO_EHG_H!K24+TO_EHG_EDHP!K24+TO_EHG_EB!K24+TO_EHG_PH!K24</f>
        <v>0</v>
      </c>
      <c r="L24" s="30">
        <f>TO_EHG_E!L24+TO_EHG_CHP!L24+TO_EHG_H!L24+TO_EHG_EDHP!L24+TO_EHG_EB!L24+TO_EHG_PH!L24</f>
        <v>0</v>
      </c>
      <c r="M24" s="30">
        <f>TO_EHG_E!M24+TO_EHG_CHP!M24+TO_EHG_H!M24+TO_EHG_EDHP!M24+TO_EHG_EB!M24+TO_EHG_PH!M24</f>
        <v>0</v>
      </c>
      <c r="N24" s="30">
        <f>TO_EHG_E!N24+TO_EHG_CHP!N24+TO_EHG_H!N24+TO_EHG_EDHP!N24+TO_EHG_EB!N24+TO_EHG_PH!N24</f>
        <v>0</v>
      </c>
      <c r="O24" s="30">
        <f>TO_EHG_E!O24+TO_EHG_CHP!O24+TO_EHG_H!O24+TO_EHG_EDHP!O24+TO_EHG_EB!O24+TO_EHG_PH!O24</f>
        <v>0</v>
      </c>
      <c r="P24" s="30">
        <f>TO_EHG_E!P24+TO_EHG_CHP!P24+TO_EHG_H!P24+TO_EHG_EDHP!P24+TO_EHG_EB!P24+TO_EHG_PH!P24</f>
        <v>0</v>
      </c>
      <c r="Q24" s="30">
        <f>TO_EHG_E!Q24+TO_EHG_CHP!Q24+TO_EHG_H!Q24+TO_EHG_EDHP!Q24+TO_EHG_EB!Q24+TO_EHG_PH!Q24</f>
        <v>0</v>
      </c>
      <c r="R24" s="30">
        <f>TO_EHG_E!R24+TO_EHG_CHP!R24+TO_EHG_H!R24+TO_EHG_EDHP!R24+TO_EHG_EB!R24+TO_EHG_PH!R24</f>
        <v>0</v>
      </c>
      <c r="S24" s="30">
        <f>TO_EHG_E!S24+TO_EHG_CHP!S24+TO_EHG_H!S24+TO_EHG_EDHP!S24+TO_EHG_EB!S24+TO_EHG_PH!S24</f>
        <v>0</v>
      </c>
      <c r="T24" s="30">
        <f>TO_EHG_E!T24+TO_EHG_CHP!T24+TO_EHG_H!T24+TO_EHG_EDHP!T24+TO_EHG_EB!T24+TO_EHG_PH!T24</f>
        <v>0</v>
      </c>
      <c r="U24" s="30">
        <f>TO_EHG_E!U24+TO_EHG_CHP!U24+TO_EHG_H!U24+TO_EHG_EDHP!U24+TO_EHG_EB!U24+TO_EHG_PH!U24</f>
        <v>0</v>
      </c>
      <c r="V24" s="30">
        <f>TO_EHG_E!V24+TO_EHG_CHP!V24+TO_EHG_H!V24+TO_EHG_EDHP!V24+TO_EHG_EB!V24+TO_EHG_PH!V24</f>
        <v>0</v>
      </c>
      <c r="W24" s="30">
        <f>TO_EHG_E!W24+TO_EHG_CHP!W24+TO_EHG_H!W24+TO_EHG_EDHP!W24+TO_EHG_EB!W24+TO_EHG_PH!W24</f>
        <v>0</v>
      </c>
      <c r="X24" s="30">
        <f>TO_EHG_E!X24+TO_EHG_CHP!X24+TO_EHG_H!X24+TO_EHG_EDHP!X24+TO_EHG_EB!X24+TO_EHG_PH!X24</f>
        <v>0</v>
      </c>
    </row>
    <row r="25" spans="1:24" ht="11.25" customHeight="1" x14ac:dyDescent="0.2">
      <c r="A25" s="24" t="s">
        <v>41</v>
      </c>
      <c r="B25" s="25" t="s">
        <v>42</v>
      </c>
      <c r="C25" s="31">
        <f>TO_EHG_E!C25+TO_EHG_CHP!C25+TO_EHG_H!C25+TO_EHG_EDHP!C25+TO_EHG_EB!C25+TO_EHG_PH!C25</f>
        <v>0</v>
      </c>
      <c r="D25" s="31">
        <f>TO_EHG_E!D25+TO_EHG_CHP!D25+TO_EHG_H!D25+TO_EHG_EDHP!D25+TO_EHG_EB!D25+TO_EHG_PH!D25</f>
        <v>0</v>
      </c>
      <c r="E25" s="31">
        <f>TO_EHG_E!E25+TO_EHG_CHP!E25+TO_EHG_H!E25+TO_EHG_EDHP!E25+TO_EHG_EB!E25+TO_EHG_PH!E25</f>
        <v>0</v>
      </c>
      <c r="F25" s="31">
        <f>TO_EHG_E!F25+TO_EHG_CHP!F25+TO_EHG_H!F25+TO_EHG_EDHP!F25+TO_EHG_EB!F25+TO_EHG_PH!F25</f>
        <v>0</v>
      </c>
      <c r="G25" s="31">
        <f>TO_EHG_E!G25+TO_EHG_CHP!G25+TO_EHG_H!G25+TO_EHG_EDHP!G25+TO_EHG_EB!G25+TO_EHG_PH!G25</f>
        <v>0</v>
      </c>
      <c r="H25" s="31">
        <f>TO_EHG_E!H25+TO_EHG_CHP!H25+TO_EHG_H!H25+TO_EHG_EDHP!H25+TO_EHG_EB!H25+TO_EHG_PH!H25</f>
        <v>0</v>
      </c>
      <c r="I25" s="31">
        <f>TO_EHG_E!I25+TO_EHG_CHP!I25+TO_EHG_H!I25+TO_EHG_EDHP!I25+TO_EHG_EB!I25+TO_EHG_PH!I25</f>
        <v>0</v>
      </c>
      <c r="J25" s="31">
        <f>TO_EHG_E!J25+TO_EHG_CHP!J25+TO_EHG_H!J25+TO_EHG_EDHP!J25+TO_EHG_EB!J25+TO_EHG_PH!J25</f>
        <v>0</v>
      </c>
      <c r="K25" s="31">
        <f>TO_EHG_E!K25+TO_EHG_CHP!K25+TO_EHG_H!K25+TO_EHG_EDHP!K25+TO_EHG_EB!K25+TO_EHG_PH!K25</f>
        <v>0</v>
      </c>
      <c r="L25" s="31">
        <f>TO_EHG_E!L25+TO_EHG_CHP!L25+TO_EHG_H!L25+TO_EHG_EDHP!L25+TO_EHG_EB!L25+TO_EHG_PH!L25</f>
        <v>0</v>
      </c>
      <c r="M25" s="31">
        <f>TO_EHG_E!M25+TO_EHG_CHP!M25+TO_EHG_H!M25+TO_EHG_EDHP!M25+TO_EHG_EB!M25+TO_EHG_PH!M25</f>
        <v>0</v>
      </c>
      <c r="N25" s="31">
        <f>TO_EHG_E!N25+TO_EHG_CHP!N25+TO_EHG_H!N25+TO_EHG_EDHP!N25+TO_EHG_EB!N25+TO_EHG_PH!N25</f>
        <v>0</v>
      </c>
      <c r="O25" s="31">
        <f>TO_EHG_E!O25+TO_EHG_CHP!O25+TO_EHG_H!O25+TO_EHG_EDHP!O25+TO_EHG_EB!O25+TO_EHG_PH!O25</f>
        <v>0</v>
      </c>
      <c r="P25" s="31">
        <f>TO_EHG_E!P25+TO_EHG_CHP!P25+TO_EHG_H!P25+TO_EHG_EDHP!P25+TO_EHG_EB!P25+TO_EHG_PH!P25</f>
        <v>0</v>
      </c>
      <c r="Q25" s="31">
        <f>TO_EHG_E!Q25+TO_EHG_CHP!Q25+TO_EHG_H!Q25+TO_EHG_EDHP!Q25+TO_EHG_EB!Q25+TO_EHG_PH!Q25</f>
        <v>0</v>
      </c>
      <c r="R25" s="31">
        <f>TO_EHG_E!R25+TO_EHG_CHP!R25+TO_EHG_H!R25+TO_EHG_EDHP!R25+TO_EHG_EB!R25+TO_EHG_PH!R25</f>
        <v>0</v>
      </c>
      <c r="S25" s="31">
        <f>TO_EHG_E!S25+TO_EHG_CHP!S25+TO_EHG_H!S25+TO_EHG_EDHP!S25+TO_EHG_EB!S25+TO_EHG_PH!S25</f>
        <v>0</v>
      </c>
      <c r="T25" s="31">
        <f>TO_EHG_E!T25+TO_EHG_CHP!T25+TO_EHG_H!T25+TO_EHG_EDHP!T25+TO_EHG_EB!T25+TO_EHG_PH!T25</f>
        <v>0</v>
      </c>
      <c r="U25" s="31">
        <f>TO_EHG_E!U25+TO_EHG_CHP!U25+TO_EHG_H!U25+TO_EHG_EDHP!U25+TO_EHG_EB!U25+TO_EHG_PH!U25</f>
        <v>0</v>
      </c>
      <c r="V25" s="31">
        <f>TO_EHG_E!V25+TO_EHG_CHP!V25+TO_EHG_H!V25+TO_EHG_EDHP!V25+TO_EHG_EB!V25+TO_EHG_PH!V25</f>
        <v>0</v>
      </c>
      <c r="W25" s="31">
        <f>TO_EHG_E!W25+TO_EHG_CHP!W25+TO_EHG_H!W25+TO_EHG_EDHP!W25+TO_EHG_EB!W25+TO_EHG_PH!W25</f>
        <v>0</v>
      </c>
      <c r="X25" s="31">
        <f>TO_EHG_E!X25+TO_EHG_CHP!X25+TO_EHG_H!X25+TO_EHG_EDHP!X25+TO_EHG_EB!X25+TO_EHG_PH!X25</f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21">SUM(C27,C33)</f>
        <v>0</v>
      </c>
      <c r="D26" s="31">
        <f t="shared" ref="D26:W26" si="22">SUM(D27,D33)</f>
        <v>0</v>
      </c>
      <c r="E26" s="31">
        <f t="shared" si="22"/>
        <v>0</v>
      </c>
      <c r="F26" s="31">
        <f t="shared" si="22"/>
        <v>0</v>
      </c>
      <c r="G26" s="31">
        <f t="shared" si="22"/>
        <v>0</v>
      </c>
      <c r="H26" s="31">
        <f t="shared" si="22"/>
        <v>0</v>
      </c>
      <c r="I26" s="31">
        <f t="shared" si="22"/>
        <v>0</v>
      </c>
      <c r="J26" s="31">
        <f t="shared" si="22"/>
        <v>0</v>
      </c>
      <c r="K26" s="31">
        <f t="shared" si="22"/>
        <v>0</v>
      </c>
      <c r="L26" s="31">
        <f t="shared" si="22"/>
        <v>0</v>
      </c>
      <c r="M26" s="31">
        <f t="shared" si="22"/>
        <v>0</v>
      </c>
      <c r="N26" s="31">
        <f t="shared" si="22"/>
        <v>0</v>
      </c>
      <c r="O26" s="31">
        <f t="shared" si="22"/>
        <v>0</v>
      </c>
      <c r="P26" s="31">
        <f t="shared" si="22"/>
        <v>0</v>
      </c>
      <c r="Q26" s="31">
        <f t="shared" si="22"/>
        <v>0</v>
      </c>
      <c r="R26" s="31">
        <f t="shared" si="22"/>
        <v>0</v>
      </c>
      <c r="S26" s="31">
        <f t="shared" si="22"/>
        <v>0</v>
      </c>
      <c r="T26" s="31">
        <f t="shared" si="22"/>
        <v>0</v>
      </c>
      <c r="U26" s="31">
        <f t="shared" si="22"/>
        <v>0</v>
      </c>
      <c r="V26" s="31">
        <f t="shared" si="22"/>
        <v>0</v>
      </c>
      <c r="W26" s="31">
        <f t="shared" si="22"/>
        <v>0</v>
      </c>
      <c r="X26" s="31">
        <f t="shared" ref="X26" si="23">SUM(X27,X33)</f>
        <v>0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" si="24">SUM(C28:C32)</f>
        <v>0</v>
      </c>
      <c r="D27" s="42">
        <f t="shared" ref="D27:W27" si="25">SUM(D28:D32)</f>
        <v>0</v>
      </c>
      <c r="E27" s="42">
        <f t="shared" si="25"/>
        <v>0</v>
      </c>
      <c r="F27" s="42">
        <f t="shared" si="25"/>
        <v>0</v>
      </c>
      <c r="G27" s="42">
        <f t="shared" si="25"/>
        <v>0</v>
      </c>
      <c r="H27" s="42">
        <f t="shared" si="25"/>
        <v>0</v>
      </c>
      <c r="I27" s="42">
        <f t="shared" si="25"/>
        <v>0</v>
      </c>
      <c r="J27" s="42">
        <f t="shared" si="25"/>
        <v>0</v>
      </c>
      <c r="K27" s="42">
        <f t="shared" si="25"/>
        <v>0</v>
      </c>
      <c r="L27" s="42">
        <f t="shared" si="25"/>
        <v>0</v>
      </c>
      <c r="M27" s="42">
        <f t="shared" si="25"/>
        <v>0</v>
      </c>
      <c r="N27" s="42">
        <f t="shared" si="25"/>
        <v>0</v>
      </c>
      <c r="O27" s="42">
        <f t="shared" si="25"/>
        <v>0</v>
      </c>
      <c r="P27" s="42">
        <f t="shared" si="25"/>
        <v>0</v>
      </c>
      <c r="Q27" s="42">
        <f t="shared" si="25"/>
        <v>0</v>
      </c>
      <c r="R27" s="42">
        <f t="shared" si="25"/>
        <v>0</v>
      </c>
      <c r="S27" s="42">
        <f t="shared" si="25"/>
        <v>0</v>
      </c>
      <c r="T27" s="42">
        <f t="shared" si="25"/>
        <v>0</v>
      </c>
      <c r="U27" s="42">
        <f t="shared" si="25"/>
        <v>0</v>
      </c>
      <c r="V27" s="42">
        <f t="shared" si="25"/>
        <v>0</v>
      </c>
      <c r="W27" s="42">
        <f t="shared" si="25"/>
        <v>0</v>
      </c>
      <c r="X27" s="42">
        <f t="shared" ref="X27" si="26">SUM(X28:X32)</f>
        <v>0</v>
      </c>
    </row>
    <row r="28" spans="1:24" ht="11.25" customHeight="1" x14ac:dyDescent="0.2">
      <c r="A28" s="39" t="s">
        <v>45</v>
      </c>
      <c r="B28" s="23" t="s">
        <v>46</v>
      </c>
      <c r="C28" s="30">
        <f>TO_EHG_E!C28+TO_EHG_CHP!C28+TO_EHG_H!C28+TO_EHG_EDHP!C28+TO_EHG_EB!C28+TO_EHG_PH!C28</f>
        <v>0</v>
      </c>
      <c r="D28" s="30">
        <f>TO_EHG_E!D28+TO_EHG_CHP!D28+TO_EHG_H!D28+TO_EHG_EDHP!D28+TO_EHG_EB!D28+TO_EHG_PH!D28</f>
        <v>0</v>
      </c>
      <c r="E28" s="30">
        <f>TO_EHG_E!E28+TO_EHG_CHP!E28+TO_EHG_H!E28+TO_EHG_EDHP!E28+TO_EHG_EB!E28+TO_EHG_PH!E28</f>
        <v>0</v>
      </c>
      <c r="F28" s="30">
        <f>TO_EHG_E!F28+TO_EHG_CHP!F28+TO_EHG_H!F28+TO_EHG_EDHP!F28+TO_EHG_EB!F28+TO_EHG_PH!F28</f>
        <v>0</v>
      </c>
      <c r="G28" s="30">
        <f>TO_EHG_E!G28+TO_EHG_CHP!G28+TO_EHG_H!G28+TO_EHG_EDHP!G28+TO_EHG_EB!G28+TO_EHG_PH!G28</f>
        <v>0</v>
      </c>
      <c r="H28" s="30">
        <f>TO_EHG_E!H28+TO_EHG_CHP!H28+TO_EHG_H!H28+TO_EHG_EDHP!H28+TO_EHG_EB!H28+TO_EHG_PH!H28</f>
        <v>0</v>
      </c>
      <c r="I28" s="30">
        <f>TO_EHG_E!I28+TO_EHG_CHP!I28+TO_EHG_H!I28+TO_EHG_EDHP!I28+TO_EHG_EB!I28+TO_EHG_PH!I28</f>
        <v>0</v>
      </c>
      <c r="J28" s="30">
        <f>TO_EHG_E!J28+TO_EHG_CHP!J28+TO_EHG_H!J28+TO_EHG_EDHP!J28+TO_EHG_EB!J28+TO_EHG_PH!J28</f>
        <v>0</v>
      </c>
      <c r="K28" s="30">
        <f>TO_EHG_E!K28+TO_EHG_CHP!K28+TO_EHG_H!K28+TO_EHG_EDHP!K28+TO_EHG_EB!K28+TO_EHG_PH!K28</f>
        <v>0</v>
      </c>
      <c r="L28" s="30">
        <f>TO_EHG_E!L28+TO_EHG_CHP!L28+TO_EHG_H!L28+TO_EHG_EDHP!L28+TO_EHG_EB!L28+TO_EHG_PH!L28</f>
        <v>0</v>
      </c>
      <c r="M28" s="30">
        <f>TO_EHG_E!M28+TO_EHG_CHP!M28+TO_EHG_H!M28+TO_EHG_EDHP!M28+TO_EHG_EB!M28+TO_EHG_PH!M28</f>
        <v>0</v>
      </c>
      <c r="N28" s="30">
        <f>TO_EHG_E!N28+TO_EHG_CHP!N28+TO_EHG_H!N28+TO_EHG_EDHP!N28+TO_EHG_EB!N28+TO_EHG_PH!N28</f>
        <v>0</v>
      </c>
      <c r="O28" s="30">
        <f>TO_EHG_E!O28+TO_EHG_CHP!O28+TO_EHG_H!O28+TO_EHG_EDHP!O28+TO_EHG_EB!O28+TO_EHG_PH!O28</f>
        <v>0</v>
      </c>
      <c r="P28" s="30">
        <f>TO_EHG_E!P28+TO_EHG_CHP!P28+TO_EHG_H!P28+TO_EHG_EDHP!P28+TO_EHG_EB!P28+TO_EHG_PH!P28</f>
        <v>0</v>
      </c>
      <c r="Q28" s="30">
        <f>TO_EHG_E!Q28+TO_EHG_CHP!Q28+TO_EHG_H!Q28+TO_EHG_EDHP!Q28+TO_EHG_EB!Q28+TO_EHG_PH!Q28</f>
        <v>0</v>
      </c>
      <c r="R28" s="30">
        <f>TO_EHG_E!R28+TO_EHG_CHP!R28+TO_EHG_H!R28+TO_EHG_EDHP!R28+TO_EHG_EB!R28+TO_EHG_PH!R28</f>
        <v>0</v>
      </c>
      <c r="S28" s="30">
        <f>TO_EHG_E!S28+TO_EHG_CHP!S28+TO_EHG_H!S28+TO_EHG_EDHP!S28+TO_EHG_EB!S28+TO_EHG_PH!S28</f>
        <v>0</v>
      </c>
      <c r="T28" s="30">
        <f>TO_EHG_E!T28+TO_EHG_CHP!T28+TO_EHG_H!T28+TO_EHG_EDHP!T28+TO_EHG_EB!T28+TO_EHG_PH!T28</f>
        <v>0</v>
      </c>
      <c r="U28" s="30">
        <f>TO_EHG_E!U28+TO_EHG_CHP!U28+TO_EHG_H!U28+TO_EHG_EDHP!U28+TO_EHG_EB!U28+TO_EHG_PH!U28</f>
        <v>0</v>
      </c>
      <c r="V28" s="30">
        <f>TO_EHG_E!V28+TO_EHG_CHP!V28+TO_EHG_H!V28+TO_EHG_EDHP!V28+TO_EHG_EB!V28+TO_EHG_PH!V28</f>
        <v>0</v>
      </c>
      <c r="W28" s="30">
        <f>TO_EHG_E!W28+TO_EHG_CHP!W28+TO_EHG_H!W28+TO_EHG_EDHP!W28+TO_EHG_EB!W28+TO_EHG_PH!W28</f>
        <v>0</v>
      </c>
      <c r="X28" s="30">
        <f>TO_EHG_E!X28+TO_EHG_CHP!X28+TO_EHG_H!X28+TO_EHG_EDHP!X28+TO_EHG_EB!X28+TO_EHG_PH!X28</f>
        <v>0</v>
      </c>
    </row>
    <row r="29" spans="1:24" ht="11.25" customHeight="1" x14ac:dyDescent="0.2">
      <c r="A29" s="39" t="s">
        <v>47</v>
      </c>
      <c r="B29" s="23" t="s">
        <v>48</v>
      </c>
      <c r="C29" s="30">
        <f>TO_EHG_E!C29+TO_EHG_CHP!C29+TO_EHG_H!C29+TO_EHG_EDHP!C29+TO_EHG_EB!C29+TO_EHG_PH!C29</f>
        <v>0</v>
      </c>
      <c r="D29" s="30">
        <f>TO_EHG_E!D29+TO_EHG_CHP!D29+TO_EHG_H!D29+TO_EHG_EDHP!D29+TO_EHG_EB!D29+TO_EHG_PH!D29</f>
        <v>0</v>
      </c>
      <c r="E29" s="30">
        <f>TO_EHG_E!E29+TO_EHG_CHP!E29+TO_EHG_H!E29+TO_EHG_EDHP!E29+TO_EHG_EB!E29+TO_EHG_PH!E29</f>
        <v>0</v>
      </c>
      <c r="F29" s="30">
        <f>TO_EHG_E!F29+TO_EHG_CHP!F29+TO_EHG_H!F29+TO_EHG_EDHP!F29+TO_EHG_EB!F29+TO_EHG_PH!F29</f>
        <v>0</v>
      </c>
      <c r="G29" s="30">
        <f>TO_EHG_E!G29+TO_EHG_CHP!G29+TO_EHG_H!G29+TO_EHG_EDHP!G29+TO_EHG_EB!G29+TO_EHG_PH!G29</f>
        <v>0</v>
      </c>
      <c r="H29" s="30">
        <f>TO_EHG_E!H29+TO_EHG_CHP!H29+TO_EHG_H!H29+TO_EHG_EDHP!H29+TO_EHG_EB!H29+TO_EHG_PH!H29</f>
        <v>0</v>
      </c>
      <c r="I29" s="30">
        <f>TO_EHG_E!I29+TO_EHG_CHP!I29+TO_EHG_H!I29+TO_EHG_EDHP!I29+TO_EHG_EB!I29+TO_EHG_PH!I29</f>
        <v>0</v>
      </c>
      <c r="J29" s="30">
        <f>TO_EHG_E!J29+TO_EHG_CHP!J29+TO_EHG_H!J29+TO_EHG_EDHP!J29+TO_EHG_EB!J29+TO_EHG_PH!J29</f>
        <v>0</v>
      </c>
      <c r="K29" s="30">
        <f>TO_EHG_E!K29+TO_EHG_CHP!K29+TO_EHG_H!K29+TO_EHG_EDHP!K29+TO_EHG_EB!K29+TO_EHG_PH!K29</f>
        <v>0</v>
      </c>
      <c r="L29" s="30">
        <f>TO_EHG_E!L29+TO_EHG_CHP!L29+TO_EHG_H!L29+TO_EHG_EDHP!L29+TO_EHG_EB!L29+TO_EHG_PH!L29</f>
        <v>0</v>
      </c>
      <c r="M29" s="30">
        <f>TO_EHG_E!M29+TO_EHG_CHP!M29+TO_EHG_H!M29+TO_EHG_EDHP!M29+TO_EHG_EB!M29+TO_EHG_PH!M29</f>
        <v>0</v>
      </c>
      <c r="N29" s="30">
        <f>TO_EHG_E!N29+TO_EHG_CHP!N29+TO_EHG_H!N29+TO_EHG_EDHP!N29+TO_EHG_EB!N29+TO_EHG_PH!N29</f>
        <v>0</v>
      </c>
      <c r="O29" s="30">
        <f>TO_EHG_E!O29+TO_EHG_CHP!O29+TO_EHG_H!O29+TO_EHG_EDHP!O29+TO_EHG_EB!O29+TO_EHG_PH!O29</f>
        <v>0</v>
      </c>
      <c r="P29" s="30">
        <f>TO_EHG_E!P29+TO_EHG_CHP!P29+TO_EHG_H!P29+TO_EHG_EDHP!P29+TO_EHG_EB!P29+TO_EHG_PH!P29</f>
        <v>0</v>
      </c>
      <c r="Q29" s="30">
        <f>TO_EHG_E!Q29+TO_EHG_CHP!Q29+TO_EHG_H!Q29+TO_EHG_EDHP!Q29+TO_EHG_EB!Q29+TO_EHG_PH!Q29</f>
        <v>0</v>
      </c>
      <c r="R29" s="30">
        <f>TO_EHG_E!R29+TO_EHG_CHP!R29+TO_EHG_H!R29+TO_EHG_EDHP!R29+TO_EHG_EB!R29+TO_EHG_PH!R29</f>
        <v>0</v>
      </c>
      <c r="S29" s="30">
        <f>TO_EHG_E!S29+TO_EHG_CHP!S29+TO_EHG_H!S29+TO_EHG_EDHP!S29+TO_EHG_EB!S29+TO_EHG_PH!S29</f>
        <v>0</v>
      </c>
      <c r="T29" s="30">
        <f>TO_EHG_E!T29+TO_EHG_CHP!T29+TO_EHG_H!T29+TO_EHG_EDHP!T29+TO_EHG_EB!T29+TO_EHG_PH!T29</f>
        <v>0</v>
      </c>
      <c r="U29" s="30">
        <f>TO_EHG_E!U29+TO_EHG_CHP!U29+TO_EHG_H!U29+TO_EHG_EDHP!U29+TO_EHG_EB!U29+TO_EHG_PH!U29</f>
        <v>0</v>
      </c>
      <c r="V29" s="30">
        <f>TO_EHG_E!V29+TO_EHG_CHP!V29+TO_EHG_H!V29+TO_EHG_EDHP!V29+TO_EHG_EB!V29+TO_EHG_PH!V29</f>
        <v>0</v>
      </c>
      <c r="W29" s="30">
        <f>TO_EHG_E!W29+TO_EHG_CHP!W29+TO_EHG_H!W29+TO_EHG_EDHP!W29+TO_EHG_EB!W29+TO_EHG_PH!W29</f>
        <v>0</v>
      </c>
      <c r="X29" s="30">
        <f>TO_EHG_E!X29+TO_EHG_CHP!X29+TO_EHG_H!X29+TO_EHG_EDHP!X29+TO_EHG_EB!X29+TO_EHG_PH!X29</f>
        <v>0</v>
      </c>
    </row>
    <row r="30" spans="1:24" ht="11.25" customHeight="1" x14ac:dyDescent="0.2">
      <c r="A30" s="39" t="s">
        <v>49</v>
      </c>
      <c r="B30" s="23" t="s">
        <v>50</v>
      </c>
      <c r="C30" s="30">
        <f>TO_EHG_E!C30+TO_EHG_CHP!C30+TO_EHG_H!C30+TO_EHG_EDHP!C30+TO_EHG_EB!C30+TO_EHG_PH!C30</f>
        <v>0</v>
      </c>
      <c r="D30" s="30">
        <f>TO_EHG_E!D30+TO_EHG_CHP!D30+TO_EHG_H!D30+TO_EHG_EDHP!D30+TO_EHG_EB!D30+TO_EHG_PH!D30</f>
        <v>0</v>
      </c>
      <c r="E30" s="30">
        <f>TO_EHG_E!E30+TO_EHG_CHP!E30+TO_EHG_H!E30+TO_EHG_EDHP!E30+TO_EHG_EB!E30+TO_EHG_PH!E30</f>
        <v>0</v>
      </c>
      <c r="F30" s="30">
        <f>TO_EHG_E!F30+TO_EHG_CHP!F30+TO_EHG_H!F30+TO_EHG_EDHP!F30+TO_EHG_EB!F30+TO_EHG_PH!F30</f>
        <v>0</v>
      </c>
      <c r="G30" s="30">
        <f>TO_EHG_E!G30+TO_EHG_CHP!G30+TO_EHG_H!G30+TO_EHG_EDHP!G30+TO_EHG_EB!G30+TO_EHG_PH!G30</f>
        <v>0</v>
      </c>
      <c r="H30" s="30">
        <f>TO_EHG_E!H30+TO_EHG_CHP!H30+TO_EHG_H!H30+TO_EHG_EDHP!H30+TO_EHG_EB!H30+TO_EHG_PH!H30</f>
        <v>0</v>
      </c>
      <c r="I30" s="30">
        <f>TO_EHG_E!I30+TO_EHG_CHP!I30+TO_EHG_H!I30+TO_EHG_EDHP!I30+TO_EHG_EB!I30+TO_EHG_PH!I30</f>
        <v>0</v>
      </c>
      <c r="J30" s="30">
        <f>TO_EHG_E!J30+TO_EHG_CHP!J30+TO_EHG_H!J30+TO_EHG_EDHP!J30+TO_EHG_EB!J30+TO_EHG_PH!J30</f>
        <v>0</v>
      </c>
      <c r="K30" s="30">
        <f>TO_EHG_E!K30+TO_EHG_CHP!K30+TO_EHG_H!K30+TO_EHG_EDHP!K30+TO_EHG_EB!K30+TO_EHG_PH!K30</f>
        <v>0</v>
      </c>
      <c r="L30" s="30">
        <f>TO_EHG_E!L30+TO_EHG_CHP!L30+TO_EHG_H!L30+TO_EHG_EDHP!L30+TO_EHG_EB!L30+TO_EHG_PH!L30</f>
        <v>0</v>
      </c>
      <c r="M30" s="30">
        <f>TO_EHG_E!M30+TO_EHG_CHP!M30+TO_EHG_H!M30+TO_EHG_EDHP!M30+TO_EHG_EB!M30+TO_EHG_PH!M30</f>
        <v>0</v>
      </c>
      <c r="N30" s="30">
        <f>TO_EHG_E!N30+TO_EHG_CHP!N30+TO_EHG_H!N30+TO_EHG_EDHP!N30+TO_EHG_EB!N30+TO_EHG_PH!N30</f>
        <v>0</v>
      </c>
      <c r="O30" s="30">
        <f>TO_EHG_E!O30+TO_EHG_CHP!O30+TO_EHG_H!O30+TO_EHG_EDHP!O30+TO_EHG_EB!O30+TO_EHG_PH!O30</f>
        <v>0</v>
      </c>
      <c r="P30" s="30">
        <f>TO_EHG_E!P30+TO_EHG_CHP!P30+TO_EHG_H!P30+TO_EHG_EDHP!P30+TO_EHG_EB!P30+TO_EHG_PH!P30</f>
        <v>0</v>
      </c>
      <c r="Q30" s="30">
        <f>TO_EHG_E!Q30+TO_EHG_CHP!Q30+TO_EHG_H!Q30+TO_EHG_EDHP!Q30+TO_EHG_EB!Q30+TO_EHG_PH!Q30</f>
        <v>0</v>
      </c>
      <c r="R30" s="30">
        <f>TO_EHG_E!R30+TO_EHG_CHP!R30+TO_EHG_H!R30+TO_EHG_EDHP!R30+TO_EHG_EB!R30+TO_EHG_PH!R30</f>
        <v>0</v>
      </c>
      <c r="S30" s="30">
        <f>TO_EHG_E!S30+TO_EHG_CHP!S30+TO_EHG_H!S30+TO_EHG_EDHP!S30+TO_EHG_EB!S30+TO_EHG_PH!S30</f>
        <v>0</v>
      </c>
      <c r="T30" s="30">
        <f>TO_EHG_E!T30+TO_EHG_CHP!T30+TO_EHG_H!T30+TO_EHG_EDHP!T30+TO_EHG_EB!T30+TO_EHG_PH!T30</f>
        <v>0</v>
      </c>
      <c r="U30" s="30">
        <f>TO_EHG_E!U30+TO_EHG_CHP!U30+TO_EHG_H!U30+TO_EHG_EDHP!U30+TO_EHG_EB!U30+TO_EHG_PH!U30</f>
        <v>0</v>
      </c>
      <c r="V30" s="30">
        <f>TO_EHG_E!V30+TO_EHG_CHP!V30+TO_EHG_H!V30+TO_EHG_EDHP!V30+TO_EHG_EB!V30+TO_EHG_PH!V30</f>
        <v>0</v>
      </c>
      <c r="W30" s="30">
        <f>TO_EHG_E!W30+TO_EHG_CHP!W30+TO_EHG_H!W30+TO_EHG_EDHP!W30+TO_EHG_EB!W30+TO_EHG_PH!W30</f>
        <v>0</v>
      </c>
      <c r="X30" s="30">
        <f>TO_EHG_E!X30+TO_EHG_CHP!X30+TO_EHG_H!X30+TO_EHG_EDHP!X30+TO_EHG_EB!X30+TO_EHG_PH!X30</f>
        <v>0</v>
      </c>
    </row>
    <row r="31" spans="1:24" ht="11.25" customHeight="1" x14ac:dyDescent="0.2">
      <c r="A31" s="39" t="s">
        <v>51</v>
      </c>
      <c r="B31" s="23" t="s">
        <v>52</v>
      </c>
      <c r="C31" s="30">
        <f>TO_EHG_E!C31+TO_EHG_CHP!C31+TO_EHG_H!C31+TO_EHG_EDHP!C31+TO_EHG_EB!C31+TO_EHG_PH!C31</f>
        <v>0</v>
      </c>
      <c r="D31" s="30">
        <f>TO_EHG_E!D31+TO_EHG_CHP!D31+TO_EHG_H!D31+TO_EHG_EDHP!D31+TO_EHG_EB!D31+TO_EHG_PH!D31</f>
        <v>0</v>
      </c>
      <c r="E31" s="30">
        <f>TO_EHG_E!E31+TO_EHG_CHP!E31+TO_EHG_H!E31+TO_EHG_EDHP!E31+TO_EHG_EB!E31+TO_EHG_PH!E31</f>
        <v>0</v>
      </c>
      <c r="F31" s="30">
        <f>TO_EHG_E!F31+TO_EHG_CHP!F31+TO_EHG_H!F31+TO_EHG_EDHP!F31+TO_EHG_EB!F31+TO_EHG_PH!F31</f>
        <v>0</v>
      </c>
      <c r="G31" s="30">
        <f>TO_EHG_E!G31+TO_EHG_CHP!G31+TO_EHG_H!G31+TO_EHG_EDHP!G31+TO_EHG_EB!G31+TO_EHG_PH!G31</f>
        <v>0</v>
      </c>
      <c r="H31" s="30">
        <f>TO_EHG_E!H31+TO_EHG_CHP!H31+TO_EHG_H!H31+TO_EHG_EDHP!H31+TO_EHG_EB!H31+TO_EHG_PH!H31</f>
        <v>0</v>
      </c>
      <c r="I31" s="30">
        <f>TO_EHG_E!I31+TO_EHG_CHP!I31+TO_EHG_H!I31+TO_EHG_EDHP!I31+TO_EHG_EB!I31+TO_EHG_PH!I31</f>
        <v>0</v>
      </c>
      <c r="J31" s="30">
        <f>TO_EHG_E!J31+TO_EHG_CHP!J31+TO_EHG_H!J31+TO_EHG_EDHP!J31+TO_EHG_EB!J31+TO_EHG_PH!J31</f>
        <v>0</v>
      </c>
      <c r="K31" s="30">
        <f>TO_EHG_E!K31+TO_EHG_CHP!K31+TO_EHG_H!K31+TO_EHG_EDHP!K31+TO_EHG_EB!K31+TO_EHG_PH!K31</f>
        <v>0</v>
      </c>
      <c r="L31" s="30">
        <f>TO_EHG_E!L31+TO_EHG_CHP!L31+TO_EHG_H!L31+TO_EHG_EDHP!L31+TO_EHG_EB!L31+TO_EHG_PH!L31</f>
        <v>0</v>
      </c>
      <c r="M31" s="30">
        <f>TO_EHG_E!M31+TO_EHG_CHP!M31+TO_EHG_H!M31+TO_EHG_EDHP!M31+TO_EHG_EB!M31+TO_EHG_PH!M31</f>
        <v>0</v>
      </c>
      <c r="N31" s="30">
        <f>TO_EHG_E!N31+TO_EHG_CHP!N31+TO_EHG_H!N31+TO_EHG_EDHP!N31+TO_EHG_EB!N31+TO_EHG_PH!N31</f>
        <v>0</v>
      </c>
      <c r="O31" s="30">
        <f>TO_EHG_E!O31+TO_EHG_CHP!O31+TO_EHG_H!O31+TO_EHG_EDHP!O31+TO_EHG_EB!O31+TO_EHG_PH!O31</f>
        <v>0</v>
      </c>
      <c r="P31" s="30">
        <f>TO_EHG_E!P31+TO_EHG_CHP!P31+TO_EHG_H!P31+TO_EHG_EDHP!P31+TO_EHG_EB!P31+TO_EHG_PH!P31</f>
        <v>0</v>
      </c>
      <c r="Q31" s="30">
        <f>TO_EHG_E!Q31+TO_EHG_CHP!Q31+TO_EHG_H!Q31+TO_EHG_EDHP!Q31+TO_EHG_EB!Q31+TO_EHG_PH!Q31</f>
        <v>0</v>
      </c>
      <c r="R31" s="30">
        <f>TO_EHG_E!R31+TO_EHG_CHP!R31+TO_EHG_H!R31+TO_EHG_EDHP!R31+TO_EHG_EB!R31+TO_EHG_PH!R31</f>
        <v>0</v>
      </c>
      <c r="S31" s="30">
        <f>TO_EHG_E!S31+TO_EHG_CHP!S31+TO_EHG_H!S31+TO_EHG_EDHP!S31+TO_EHG_EB!S31+TO_EHG_PH!S31</f>
        <v>0</v>
      </c>
      <c r="T31" s="30">
        <f>TO_EHG_E!T31+TO_EHG_CHP!T31+TO_EHG_H!T31+TO_EHG_EDHP!T31+TO_EHG_EB!T31+TO_EHG_PH!T31</f>
        <v>0</v>
      </c>
      <c r="U31" s="30">
        <f>TO_EHG_E!U31+TO_EHG_CHP!U31+TO_EHG_H!U31+TO_EHG_EDHP!U31+TO_EHG_EB!U31+TO_EHG_PH!U31</f>
        <v>0</v>
      </c>
      <c r="V31" s="30">
        <f>TO_EHG_E!V31+TO_EHG_CHP!V31+TO_EHG_H!V31+TO_EHG_EDHP!V31+TO_EHG_EB!V31+TO_EHG_PH!V31</f>
        <v>0</v>
      </c>
      <c r="W31" s="30">
        <f>TO_EHG_E!W31+TO_EHG_CHP!W31+TO_EHG_H!W31+TO_EHG_EDHP!W31+TO_EHG_EB!W31+TO_EHG_PH!W31</f>
        <v>0</v>
      </c>
      <c r="X31" s="30">
        <f>TO_EHG_E!X31+TO_EHG_CHP!X31+TO_EHG_H!X31+TO_EHG_EDHP!X31+TO_EHG_EB!X31+TO_EHG_PH!X31</f>
        <v>0</v>
      </c>
    </row>
    <row r="32" spans="1:24" ht="11.25" customHeight="1" x14ac:dyDescent="0.2">
      <c r="A32" s="39" t="s">
        <v>53</v>
      </c>
      <c r="B32" s="23" t="s">
        <v>54</v>
      </c>
      <c r="C32" s="30">
        <f>TO_EHG_E!C32+TO_EHG_CHP!C32+TO_EHG_H!C32+TO_EHG_EDHP!C32+TO_EHG_EB!C32+TO_EHG_PH!C32</f>
        <v>0</v>
      </c>
      <c r="D32" s="30">
        <f>TO_EHG_E!D32+TO_EHG_CHP!D32+TO_EHG_H!D32+TO_EHG_EDHP!D32+TO_EHG_EB!D32+TO_EHG_PH!D32</f>
        <v>0</v>
      </c>
      <c r="E32" s="30">
        <f>TO_EHG_E!E32+TO_EHG_CHP!E32+TO_EHG_H!E32+TO_EHG_EDHP!E32+TO_EHG_EB!E32+TO_EHG_PH!E32</f>
        <v>0</v>
      </c>
      <c r="F32" s="30">
        <f>TO_EHG_E!F32+TO_EHG_CHP!F32+TO_EHG_H!F32+TO_EHG_EDHP!F32+TO_EHG_EB!F32+TO_EHG_PH!F32</f>
        <v>0</v>
      </c>
      <c r="G32" s="30">
        <f>TO_EHG_E!G32+TO_EHG_CHP!G32+TO_EHG_H!G32+TO_EHG_EDHP!G32+TO_EHG_EB!G32+TO_EHG_PH!G32</f>
        <v>0</v>
      </c>
      <c r="H32" s="30">
        <f>TO_EHG_E!H32+TO_EHG_CHP!H32+TO_EHG_H!H32+TO_EHG_EDHP!H32+TO_EHG_EB!H32+TO_EHG_PH!H32</f>
        <v>0</v>
      </c>
      <c r="I32" s="30">
        <f>TO_EHG_E!I32+TO_EHG_CHP!I32+TO_EHG_H!I32+TO_EHG_EDHP!I32+TO_EHG_EB!I32+TO_EHG_PH!I32</f>
        <v>0</v>
      </c>
      <c r="J32" s="30">
        <f>TO_EHG_E!J32+TO_EHG_CHP!J32+TO_EHG_H!J32+TO_EHG_EDHP!J32+TO_EHG_EB!J32+TO_EHG_PH!J32</f>
        <v>0</v>
      </c>
      <c r="K32" s="30">
        <f>TO_EHG_E!K32+TO_EHG_CHP!K32+TO_EHG_H!K32+TO_EHG_EDHP!K32+TO_EHG_EB!K32+TO_EHG_PH!K32</f>
        <v>0</v>
      </c>
      <c r="L32" s="30">
        <f>TO_EHG_E!L32+TO_EHG_CHP!L32+TO_EHG_H!L32+TO_EHG_EDHP!L32+TO_EHG_EB!L32+TO_EHG_PH!L32</f>
        <v>0</v>
      </c>
      <c r="M32" s="30">
        <f>TO_EHG_E!M32+TO_EHG_CHP!M32+TO_EHG_H!M32+TO_EHG_EDHP!M32+TO_EHG_EB!M32+TO_EHG_PH!M32</f>
        <v>0</v>
      </c>
      <c r="N32" s="30">
        <f>TO_EHG_E!N32+TO_EHG_CHP!N32+TO_EHG_H!N32+TO_EHG_EDHP!N32+TO_EHG_EB!N32+TO_EHG_PH!N32</f>
        <v>0</v>
      </c>
      <c r="O32" s="30">
        <f>TO_EHG_E!O32+TO_EHG_CHP!O32+TO_EHG_H!O32+TO_EHG_EDHP!O32+TO_EHG_EB!O32+TO_EHG_PH!O32</f>
        <v>0</v>
      </c>
      <c r="P32" s="30">
        <f>TO_EHG_E!P32+TO_EHG_CHP!P32+TO_EHG_H!P32+TO_EHG_EDHP!P32+TO_EHG_EB!P32+TO_EHG_PH!P32</f>
        <v>0</v>
      </c>
      <c r="Q32" s="30">
        <f>TO_EHG_E!Q32+TO_EHG_CHP!Q32+TO_EHG_H!Q32+TO_EHG_EDHP!Q32+TO_EHG_EB!Q32+TO_EHG_PH!Q32</f>
        <v>0</v>
      </c>
      <c r="R32" s="30">
        <f>TO_EHG_E!R32+TO_EHG_CHP!R32+TO_EHG_H!R32+TO_EHG_EDHP!R32+TO_EHG_EB!R32+TO_EHG_PH!R32</f>
        <v>0</v>
      </c>
      <c r="S32" s="30">
        <f>TO_EHG_E!S32+TO_EHG_CHP!S32+TO_EHG_H!S32+TO_EHG_EDHP!S32+TO_EHG_EB!S32+TO_EHG_PH!S32</f>
        <v>0</v>
      </c>
      <c r="T32" s="30">
        <f>TO_EHG_E!T32+TO_EHG_CHP!T32+TO_EHG_H!T32+TO_EHG_EDHP!T32+TO_EHG_EB!T32+TO_EHG_PH!T32</f>
        <v>0</v>
      </c>
      <c r="U32" s="30">
        <f>TO_EHG_E!U32+TO_EHG_CHP!U32+TO_EHG_H!U32+TO_EHG_EDHP!U32+TO_EHG_EB!U32+TO_EHG_PH!U32</f>
        <v>0</v>
      </c>
      <c r="V32" s="30">
        <f>TO_EHG_E!V32+TO_EHG_CHP!V32+TO_EHG_H!V32+TO_EHG_EDHP!V32+TO_EHG_EB!V32+TO_EHG_PH!V32</f>
        <v>0</v>
      </c>
      <c r="W32" s="30">
        <f>TO_EHG_E!W32+TO_EHG_CHP!W32+TO_EHG_H!W32+TO_EHG_EDHP!W32+TO_EHG_EB!W32+TO_EHG_PH!W32</f>
        <v>0</v>
      </c>
      <c r="X32" s="30">
        <f>TO_EHG_E!X32+TO_EHG_CHP!X32+TO_EHG_H!X32+TO_EHG_EDHP!X32+TO_EHG_EB!X32+TO_EHG_PH!X32</f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" si="27">SUM(C34:C50)</f>
        <v>0</v>
      </c>
      <c r="D33" s="42">
        <f t="shared" ref="D33:W33" si="28">SUM(D34:D50)</f>
        <v>0</v>
      </c>
      <c r="E33" s="42">
        <f t="shared" si="28"/>
        <v>0</v>
      </c>
      <c r="F33" s="42">
        <f t="shared" si="28"/>
        <v>0</v>
      </c>
      <c r="G33" s="42">
        <f t="shared" si="28"/>
        <v>0</v>
      </c>
      <c r="H33" s="42">
        <f t="shared" si="28"/>
        <v>0</v>
      </c>
      <c r="I33" s="42">
        <f t="shared" si="28"/>
        <v>0</v>
      </c>
      <c r="J33" s="42">
        <f t="shared" si="28"/>
        <v>0</v>
      </c>
      <c r="K33" s="42">
        <f t="shared" si="28"/>
        <v>0</v>
      </c>
      <c r="L33" s="42">
        <f t="shared" si="28"/>
        <v>0</v>
      </c>
      <c r="M33" s="42">
        <f t="shared" si="28"/>
        <v>0</v>
      </c>
      <c r="N33" s="42">
        <f t="shared" si="28"/>
        <v>0</v>
      </c>
      <c r="O33" s="42">
        <f t="shared" si="28"/>
        <v>0</v>
      </c>
      <c r="P33" s="42">
        <f t="shared" si="28"/>
        <v>0</v>
      </c>
      <c r="Q33" s="42">
        <f t="shared" si="28"/>
        <v>0</v>
      </c>
      <c r="R33" s="42">
        <f t="shared" si="28"/>
        <v>0</v>
      </c>
      <c r="S33" s="42">
        <f t="shared" si="28"/>
        <v>0</v>
      </c>
      <c r="T33" s="42">
        <f t="shared" si="28"/>
        <v>0</v>
      </c>
      <c r="U33" s="42">
        <f t="shared" si="28"/>
        <v>0</v>
      </c>
      <c r="V33" s="42">
        <f t="shared" si="28"/>
        <v>0</v>
      </c>
      <c r="W33" s="42">
        <f t="shared" si="28"/>
        <v>0</v>
      </c>
      <c r="X33" s="42">
        <f t="shared" ref="X33" si="29">SUM(X34:X50)</f>
        <v>0</v>
      </c>
    </row>
    <row r="34" spans="1:24" ht="11.25" customHeight="1" x14ac:dyDescent="0.2">
      <c r="A34" s="39" t="s">
        <v>55</v>
      </c>
      <c r="B34" s="23" t="s">
        <v>56</v>
      </c>
      <c r="C34" s="30">
        <f>TO_EHG_E!C34+TO_EHG_CHP!C34+TO_EHG_H!C34+TO_EHG_EDHP!C34+TO_EHG_EB!C34+TO_EHG_PH!C34</f>
        <v>0</v>
      </c>
      <c r="D34" s="30">
        <f>TO_EHG_E!D34+TO_EHG_CHP!D34+TO_EHG_H!D34+TO_EHG_EDHP!D34+TO_EHG_EB!D34+TO_EHG_PH!D34</f>
        <v>0</v>
      </c>
      <c r="E34" s="30">
        <f>TO_EHG_E!E34+TO_EHG_CHP!E34+TO_EHG_H!E34+TO_EHG_EDHP!E34+TO_EHG_EB!E34+TO_EHG_PH!E34</f>
        <v>0</v>
      </c>
      <c r="F34" s="30">
        <f>TO_EHG_E!F34+TO_EHG_CHP!F34+TO_EHG_H!F34+TO_EHG_EDHP!F34+TO_EHG_EB!F34+TO_EHG_PH!F34</f>
        <v>0</v>
      </c>
      <c r="G34" s="30">
        <f>TO_EHG_E!G34+TO_EHG_CHP!G34+TO_EHG_H!G34+TO_EHG_EDHP!G34+TO_EHG_EB!G34+TO_EHG_PH!G34</f>
        <v>0</v>
      </c>
      <c r="H34" s="30">
        <f>TO_EHG_E!H34+TO_EHG_CHP!H34+TO_EHG_H!H34+TO_EHG_EDHP!H34+TO_EHG_EB!H34+TO_EHG_PH!H34</f>
        <v>0</v>
      </c>
      <c r="I34" s="30">
        <f>TO_EHG_E!I34+TO_EHG_CHP!I34+TO_EHG_H!I34+TO_EHG_EDHP!I34+TO_EHG_EB!I34+TO_EHG_PH!I34</f>
        <v>0</v>
      </c>
      <c r="J34" s="30">
        <f>TO_EHG_E!J34+TO_EHG_CHP!J34+TO_EHG_H!J34+TO_EHG_EDHP!J34+TO_EHG_EB!J34+TO_EHG_PH!J34</f>
        <v>0</v>
      </c>
      <c r="K34" s="30">
        <f>TO_EHG_E!K34+TO_EHG_CHP!K34+TO_EHG_H!K34+TO_EHG_EDHP!K34+TO_EHG_EB!K34+TO_EHG_PH!K34</f>
        <v>0</v>
      </c>
      <c r="L34" s="30">
        <f>TO_EHG_E!L34+TO_EHG_CHP!L34+TO_EHG_H!L34+TO_EHG_EDHP!L34+TO_EHG_EB!L34+TO_EHG_PH!L34</f>
        <v>0</v>
      </c>
      <c r="M34" s="30">
        <f>TO_EHG_E!M34+TO_EHG_CHP!M34+TO_EHG_H!M34+TO_EHG_EDHP!M34+TO_EHG_EB!M34+TO_EHG_PH!M34</f>
        <v>0</v>
      </c>
      <c r="N34" s="30">
        <f>TO_EHG_E!N34+TO_EHG_CHP!N34+TO_EHG_H!N34+TO_EHG_EDHP!N34+TO_EHG_EB!N34+TO_EHG_PH!N34</f>
        <v>0</v>
      </c>
      <c r="O34" s="30">
        <f>TO_EHG_E!O34+TO_EHG_CHP!O34+TO_EHG_H!O34+TO_EHG_EDHP!O34+TO_EHG_EB!O34+TO_EHG_PH!O34</f>
        <v>0</v>
      </c>
      <c r="P34" s="30">
        <f>TO_EHG_E!P34+TO_EHG_CHP!P34+TO_EHG_H!P34+TO_EHG_EDHP!P34+TO_EHG_EB!P34+TO_EHG_PH!P34</f>
        <v>0</v>
      </c>
      <c r="Q34" s="30">
        <f>TO_EHG_E!Q34+TO_EHG_CHP!Q34+TO_EHG_H!Q34+TO_EHG_EDHP!Q34+TO_EHG_EB!Q34+TO_EHG_PH!Q34</f>
        <v>0</v>
      </c>
      <c r="R34" s="30">
        <f>TO_EHG_E!R34+TO_EHG_CHP!R34+TO_EHG_H!R34+TO_EHG_EDHP!R34+TO_EHG_EB!R34+TO_EHG_PH!R34</f>
        <v>0</v>
      </c>
      <c r="S34" s="30">
        <f>TO_EHG_E!S34+TO_EHG_CHP!S34+TO_EHG_H!S34+TO_EHG_EDHP!S34+TO_EHG_EB!S34+TO_EHG_PH!S34</f>
        <v>0</v>
      </c>
      <c r="T34" s="30">
        <f>TO_EHG_E!T34+TO_EHG_CHP!T34+TO_EHG_H!T34+TO_EHG_EDHP!T34+TO_EHG_EB!T34+TO_EHG_PH!T34</f>
        <v>0</v>
      </c>
      <c r="U34" s="30">
        <f>TO_EHG_E!U34+TO_EHG_CHP!U34+TO_EHG_H!U34+TO_EHG_EDHP!U34+TO_EHG_EB!U34+TO_EHG_PH!U34</f>
        <v>0</v>
      </c>
      <c r="V34" s="30">
        <f>TO_EHG_E!V34+TO_EHG_CHP!V34+TO_EHG_H!V34+TO_EHG_EDHP!V34+TO_EHG_EB!V34+TO_EHG_PH!V34</f>
        <v>0</v>
      </c>
      <c r="W34" s="30">
        <f>TO_EHG_E!W34+TO_EHG_CHP!W34+TO_EHG_H!W34+TO_EHG_EDHP!W34+TO_EHG_EB!W34+TO_EHG_PH!W34</f>
        <v>0</v>
      </c>
      <c r="X34" s="30">
        <f>TO_EHG_E!X34+TO_EHG_CHP!X34+TO_EHG_H!X34+TO_EHG_EDHP!X34+TO_EHG_EB!X34+TO_EHG_PH!X34</f>
        <v>0</v>
      </c>
    </row>
    <row r="35" spans="1:24" ht="11.25" customHeight="1" x14ac:dyDescent="0.2">
      <c r="A35" s="39" t="s">
        <v>57</v>
      </c>
      <c r="B35" s="23" t="s">
        <v>58</v>
      </c>
      <c r="C35" s="30">
        <f>TO_EHG_E!C35+TO_EHG_CHP!C35+TO_EHG_H!C35+TO_EHG_EDHP!C35+TO_EHG_EB!C35+TO_EHG_PH!C35</f>
        <v>0</v>
      </c>
      <c r="D35" s="30">
        <f>TO_EHG_E!D35+TO_EHG_CHP!D35+TO_EHG_H!D35+TO_EHG_EDHP!D35+TO_EHG_EB!D35+TO_EHG_PH!D35</f>
        <v>0</v>
      </c>
      <c r="E35" s="30">
        <f>TO_EHG_E!E35+TO_EHG_CHP!E35+TO_EHG_H!E35+TO_EHG_EDHP!E35+TO_EHG_EB!E35+TO_EHG_PH!E35</f>
        <v>0</v>
      </c>
      <c r="F35" s="30">
        <f>TO_EHG_E!F35+TO_EHG_CHP!F35+TO_EHG_H!F35+TO_EHG_EDHP!F35+TO_EHG_EB!F35+TO_EHG_PH!F35</f>
        <v>0</v>
      </c>
      <c r="G35" s="30">
        <f>TO_EHG_E!G35+TO_EHG_CHP!G35+TO_EHG_H!G35+TO_EHG_EDHP!G35+TO_EHG_EB!G35+TO_EHG_PH!G35</f>
        <v>0</v>
      </c>
      <c r="H35" s="30">
        <f>TO_EHG_E!H35+TO_EHG_CHP!H35+TO_EHG_H!H35+TO_EHG_EDHP!H35+TO_EHG_EB!H35+TO_EHG_PH!H35</f>
        <v>0</v>
      </c>
      <c r="I35" s="30">
        <f>TO_EHG_E!I35+TO_EHG_CHP!I35+TO_EHG_H!I35+TO_EHG_EDHP!I35+TO_EHG_EB!I35+TO_EHG_PH!I35</f>
        <v>0</v>
      </c>
      <c r="J35" s="30">
        <f>TO_EHG_E!J35+TO_EHG_CHP!J35+TO_EHG_H!J35+TO_EHG_EDHP!J35+TO_EHG_EB!J35+TO_EHG_PH!J35</f>
        <v>0</v>
      </c>
      <c r="K35" s="30">
        <f>TO_EHG_E!K35+TO_EHG_CHP!K35+TO_EHG_H!K35+TO_EHG_EDHP!K35+TO_EHG_EB!K35+TO_EHG_PH!K35</f>
        <v>0</v>
      </c>
      <c r="L35" s="30">
        <f>TO_EHG_E!L35+TO_EHG_CHP!L35+TO_EHG_H!L35+TO_EHG_EDHP!L35+TO_EHG_EB!L35+TO_EHG_PH!L35</f>
        <v>0</v>
      </c>
      <c r="M35" s="30">
        <f>TO_EHG_E!M35+TO_EHG_CHP!M35+TO_EHG_H!M35+TO_EHG_EDHP!M35+TO_EHG_EB!M35+TO_EHG_PH!M35</f>
        <v>0</v>
      </c>
      <c r="N35" s="30">
        <f>TO_EHG_E!N35+TO_EHG_CHP!N35+TO_EHG_H!N35+TO_EHG_EDHP!N35+TO_EHG_EB!N35+TO_EHG_PH!N35</f>
        <v>0</v>
      </c>
      <c r="O35" s="30">
        <f>TO_EHG_E!O35+TO_EHG_CHP!O35+TO_EHG_H!O35+TO_EHG_EDHP!O35+TO_EHG_EB!O35+TO_EHG_PH!O35</f>
        <v>0</v>
      </c>
      <c r="P35" s="30">
        <f>TO_EHG_E!P35+TO_EHG_CHP!P35+TO_EHG_H!P35+TO_EHG_EDHP!P35+TO_EHG_EB!P35+TO_EHG_PH!P35</f>
        <v>0</v>
      </c>
      <c r="Q35" s="30">
        <f>TO_EHG_E!Q35+TO_EHG_CHP!Q35+TO_EHG_H!Q35+TO_EHG_EDHP!Q35+TO_EHG_EB!Q35+TO_EHG_PH!Q35</f>
        <v>0</v>
      </c>
      <c r="R35" s="30">
        <f>TO_EHG_E!R35+TO_EHG_CHP!R35+TO_EHG_H!R35+TO_EHG_EDHP!R35+TO_EHG_EB!R35+TO_EHG_PH!R35</f>
        <v>0</v>
      </c>
      <c r="S35" s="30">
        <f>TO_EHG_E!S35+TO_EHG_CHP!S35+TO_EHG_H!S35+TO_EHG_EDHP!S35+TO_EHG_EB!S35+TO_EHG_PH!S35</f>
        <v>0</v>
      </c>
      <c r="T35" s="30">
        <f>TO_EHG_E!T35+TO_EHG_CHP!T35+TO_EHG_H!T35+TO_EHG_EDHP!T35+TO_EHG_EB!T35+TO_EHG_PH!T35</f>
        <v>0</v>
      </c>
      <c r="U35" s="30">
        <f>TO_EHG_E!U35+TO_EHG_CHP!U35+TO_EHG_H!U35+TO_EHG_EDHP!U35+TO_EHG_EB!U35+TO_EHG_PH!U35</f>
        <v>0</v>
      </c>
      <c r="V35" s="30">
        <f>TO_EHG_E!V35+TO_EHG_CHP!V35+TO_EHG_H!V35+TO_EHG_EDHP!V35+TO_EHG_EB!V35+TO_EHG_PH!V35</f>
        <v>0</v>
      </c>
      <c r="W35" s="30">
        <f>TO_EHG_E!W35+TO_EHG_CHP!W35+TO_EHG_H!W35+TO_EHG_EDHP!W35+TO_EHG_EB!W35+TO_EHG_PH!W35</f>
        <v>0</v>
      </c>
      <c r="X35" s="30">
        <f>TO_EHG_E!X35+TO_EHG_CHP!X35+TO_EHG_H!X35+TO_EHG_EDHP!X35+TO_EHG_EB!X35+TO_EHG_PH!X35</f>
        <v>0</v>
      </c>
    </row>
    <row r="36" spans="1:24" ht="11.25" customHeight="1" x14ac:dyDescent="0.2">
      <c r="A36" s="39" t="s">
        <v>59</v>
      </c>
      <c r="B36" s="23" t="s">
        <v>60</v>
      </c>
      <c r="C36" s="30">
        <f>TO_EHG_E!C36+TO_EHG_CHP!C36+TO_EHG_H!C36+TO_EHG_EDHP!C36+TO_EHG_EB!C36+TO_EHG_PH!C36</f>
        <v>0</v>
      </c>
      <c r="D36" s="30">
        <f>TO_EHG_E!D36+TO_EHG_CHP!D36+TO_EHG_H!D36+TO_EHG_EDHP!D36+TO_EHG_EB!D36+TO_EHG_PH!D36</f>
        <v>0</v>
      </c>
      <c r="E36" s="30">
        <f>TO_EHG_E!E36+TO_EHG_CHP!E36+TO_EHG_H!E36+TO_EHG_EDHP!E36+TO_EHG_EB!E36+TO_EHG_PH!E36</f>
        <v>0</v>
      </c>
      <c r="F36" s="30">
        <f>TO_EHG_E!F36+TO_EHG_CHP!F36+TO_EHG_H!F36+TO_EHG_EDHP!F36+TO_EHG_EB!F36+TO_EHG_PH!F36</f>
        <v>0</v>
      </c>
      <c r="G36" s="30">
        <f>TO_EHG_E!G36+TO_EHG_CHP!G36+TO_EHG_H!G36+TO_EHG_EDHP!G36+TO_EHG_EB!G36+TO_EHG_PH!G36</f>
        <v>0</v>
      </c>
      <c r="H36" s="30">
        <f>TO_EHG_E!H36+TO_EHG_CHP!H36+TO_EHG_H!H36+TO_EHG_EDHP!H36+TO_EHG_EB!H36+TO_EHG_PH!H36</f>
        <v>0</v>
      </c>
      <c r="I36" s="30">
        <f>TO_EHG_E!I36+TO_EHG_CHP!I36+TO_EHG_H!I36+TO_EHG_EDHP!I36+TO_EHG_EB!I36+TO_EHG_PH!I36</f>
        <v>0</v>
      </c>
      <c r="J36" s="30">
        <f>TO_EHG_E!J36+TO_EHG_CHP!J36+TO_EHG_H!J36+TO_EHG_EDHP!J36+TO_EHG_EB!J36+TO_EHG_PH!J36</f>
        <v>0</v>
      </c>
      <c r="K36" s="30">
        <f>TO_EHG_E!K36+TO_EHG_CHP!K36+TO_EHG_H!K36+TO_EHG_EDHP!K36+TO_EHG_EB!K36+TO_EHG_PH!K36</f>
        <v>0</v>
      </c>
      <c r="L36" s="30">
        <f>TO_EHG_E!L36+TO_EHG_CHP!L36+TO_EHG_H!L36+TO_EHG_EDHP!L36+TO_EHG_EB!L36+TO_EHG_PH!L36</f>
        <v>0</v>
      </c>
      <c r="M36" s="30">
        <f>TO_EHG_E!M36+TO_EHG_CHP!M36+TO_EHG_H!M36+TO_EHG_EDHP!M36+TO_EHG_EB!M36+TO_EHG_PH!M36</f>
        <v>0</v>
      </c>
      <c r="N36" s="30">
        <f>TO_EHG_E!N36+TO_EHG_CHP!N36+TO_EHG_H!N36+TO_EHG_EDHP!N36+TO_EHG_EB!N36+TO_EHG_PH!N36</f>
        <v>0</v>
      </c>
      <c r="O36" s="30">
        <f>TO_EHG_E!O36+TO_EHG_CHP!O36+TO_EHG_H!O36+TO_EHG_EDHP!O36+TO_EHG_EB!O36+TO_EHG_PH!O36</f>
        <v>0</v>
      </c>
      <c r="P36" s="30">
        <f>TO_EHG_E!P36+TO_EHG_CHP!P36+TO_EHG_H!P36+TO_EHG_EDHP!P36+TO_EHG_EB!P36+TO_EHG_PH!P36</f>
        <v>0</v>
      </c>
      <c r="Q36" s="30">
        <f>TO_EHG_E!Q36+TO_EHG_CHP!Q36+TO_EHG_H!Q36+TO_EHG_EDHP!Q36+TO_EHG_EB!Q36+TO_EHG_PH!Q36</f>
        <v>0</v>
      </c>
      <c r="R36" s="30">
        <f>TO_EHG_E!R36+TO_EHG_CHP!R36+TO_EHG_H!R36+TO_EHG_EDHP!R36+TO_EHG_EB!R36+TO_EHG_PH!R36</f>
        <v>0</v>
      </c>
      <c r="S36" s="30">
        <f>TO_EHG_E!S36+TO_EHG_CHP!S36+TO_EHG_H!S36+TO_EHG_EDHP!S36+TO_EHG_EB!S36+TO_EHG_PH!S36</f>
        <v>0</v>
      </c>
      <c r="T36" s="30">
        <f>TO_EHG_E!T36+TO_EHG_CHP!T36+TO_EHG_H!T36+TO_EHG_EDHP!T36+TO_EHG_EB!T36+TO_EHG_PH!T36</f>
        <v>0</v>
      </c>
      <c r="U36" s="30">
        <f>TO_EHG_E!U36+TO_EHG_CHP!U36+TO_EHG_H!U36+TO_EHG_EDHP!U36+TO_EHG_EB!U36+TO_EHG_PH!U36</f>
        <v>0</v>
      </c>
      <c r="V36" s="30">
        <f>TO_EHG_E!V36+TO_EHG_CHP!V36+TO_EHG_H!V36+TO_EHG_EDHP!V36+TO_EHG_EB!V36+TO_EHG_PH!V36</f>
        <v>0</v>
      </c>
      <c r="W36" s="30">
        <f>TO_EHG_E!W36+TO_EHG_CHP!W36+TO_EHG_H!W36+TO_EHG_EDHP!W36+TO_EHG_EB!W36+TO_EHG_PH!W36</f>
        <v>0</v>
      </c>
      <c r="X36" s="30">
        <f>TO_EHG_E!X36+TO_EHG_CHP!X36+TO_EHG_H!X36+TO_EHG_EDHP!X36+TO_EHG_EB!X36+TO_EHG_PH!X36</f>
        <v>0</v>
      </c>
    </row>
    <row r="37" spans="1:24" ht="11.25" customHeight="1" x14ac:dyDescent="0.2">
      <c r="A37" s="39" t="s">
        <v>61</v>
      </c>
      <c r="B37" s="23" t="s">
        <v>62</v>
      </c>
      <c r="C37" s="30">
        <f>TO_EHG_E!C37+TO_EHG_CHP!C37+TO_EHG_H!C37+TO_EHG_EDHP!C37+TO_EHG_EB!C37+TO_EHG_PH!C37</f>
        <v>0</v>
      </c>
      <c r="D37" s="30">
        <f>TO_EHG_E!D37+TO_EHG_CHP!D37+TO_EHG_H!D37+TO_EHG_EDHP!D37+TO_EHG_EB!D37+TO_EHG_PH!D37</f>
        <v>0</v>
      </c>
      <c r="E37" s="30">
        <f>TO_EHG_E!E37+TO_EHG_CHP!E37+TO_EHG_H!E37+TO_EHG_EDHP!E37+TO_EHG_EB!E37+TO_EHG_PH!E37</f>
        <v>0</v>
      </c>
      <c r="F37" s="30">
        <f>TO_EHG_E!F37+TO_EHG_CHP!F37+TO_EHG_H!F37+TO_EHG_EDHP!F37+TO_EHG_EB!F37+TO_EHG_PH!F37</f>
        <v>0</v>
      </c>
      <c r="G37" s="30">
        <f>TO_EHG_E!G37+TO_EHG_CHP!G37+TO_EHG_H!G37+TO_EHG_EDHP!G37+TO_EHG_EB!G37+TO_EHG_PH!G37</f>
        <v>0</v>
      </c>
      <c r="H37" s="30">
        <f>TO_EHG_E!H37+TO_EHG_CHP!H37+TO_EHG_H!H37+TO_EHG_EDHP!H37+TO_EHG_EB!H37+TO_EHG_PH!H37</f>
        <v>0</v>
      </c>
      <c r="I37" s="30">
        <f>TO_EHG_E!I37+TO_EHG_CHP!I37+TO_EHG_H!I37+TO_EHG_EDHP!I37+TO_EHG_EB!I37+TO_EHG_PH!I37</f>
        <v>0</v>
      </c>
      <c r="J37" s="30">
        <f>TO_EHG_E!J37+TO_EHG_CHP!J37+TO_EHG_H!J37+TO_EHG_EDHP!J37+TO_EHG_EB!J37+TO_EHG_PH!J37</f>
        <v>0</v>
      </c>
      <c r="K37" s="30">
        <f>TO_EHG_E!K37+TO_EHG_CHP!K37+TO_EHG_H!K37+TO_EHG_EDHP!K37+TO_EHG_EB!K37+TO_EHG_PH!K37</f>
        <v>0</v>
      </c>
      <c r="L37" s="30">
        <f>TO_EHG_E!L37+TO_EHG_CHP!L37+TO_EHG_H!L37+TO_EHG_EDHP!L37+TO_EHG_EB!L37+TO_EHG_PH!L37</f>
        <v>0</v>
      </c>
      <c r="M37" s="30">
        <f>TO_EHG_E!M37+TO_EHG_CHP!M37+TO_EHG_H!M37+TO_EHG_EDHP!M37+TO_EHG_EB!M37+TO_EHG_PH!M37</f>
        <v>0</v>
      </c>
      <c r="N37" s="30">
        <f>TO_EHG_E!N37+TO_EHG_CHP!N37+TO_EHG_H!N37+TO_EHG_EDHP!N37+TO_EHG_EB!N37+TO_EHG_PH!N37</f>
        <v>0</v>
      </c>
      <c r="O37" s="30">
        <f>TO_EHG_E!O37+TO_EHG_CHP!O37+TO_EHG_H!O37+TO_EHG_EDHP!O37+TO_EHG_EB!O37+TO_EHG_PH!O37</f>
        <v>0</v>
      </c>
      <c r="P37" s="30">
        <f>TO_EHG_E!P37+TO_EHG_CHP!P37+TO_EHG_H!P37+TO_EHG_EDHP!P37+TO_EHG_EB!P37+TO_EHG_PH!P37</f>
        <v>0</v>
      </c>
      <c r="Q37" s="30">
        <f>TO_EHG_E!Q37+TO_EHG_CHP!Q37+TO_EHG_H!Q37+TO_EHG_EDHP!Q37+TO_EHG_EB!Q37+TO_EHG_PH!Q37</f>
        <v>0</v>
      </c>
      <c r="R37" s="30">
        <f>TO_EHG_E!R37+TO_EHG_CHP!R37+TO_EHG_H!R37+TO_EHG_EDHP!R37+TO_EHG_EB!R37+TO_EHG_PH!R37</f>
        <v>0</v>
      </c>
      <c r="S37" s="30">
        <f>TO_EHG_E!S37+TO_EHG_CHP!S37+TO_EHG_H!S37+TO_EHG_EDHP!S37+TO_EHG_EB!S37+TO_EHG_PH!S37</f>
        <v>0</v>
      </c>
      <c r="T37" s="30">
        <f>TO_EHG_E!T37+TO_EHG_CHP!T37+TO_EHG_H!T37+TO_EHG_EDHP!T37+TO_EHG_EB!T37+TO_EHG_PH!T37</f>
        <v>0</v>
      </c>
      <c r="U37" s="30">
        <f>TO_EHG_E!U37+TO_EHG_CHP!U37+TO_EHG_H!U37+TO_EHG_EDHP!U37+TO_EHG_EB!U37+TO_EHG_PH!U37</f>
        <v>0</v>
      </c>
      <c r="V37" s="30">
        <f>TO_EHG_E!V37+TO_EHG_CHP!V37+TO_EHG_H!V37+TO_EHG_EDHP!V37+TO_EHG_EB!V37+TO_EHG_PH!V37</f>
        <v>0</v>
      </c>
      <c r="W37" s="30">
        <f>TO_EHG_E!W37+TO_EHG_CHP!W37+TO_EHG_H!W37+TO_EHG_EDHP!W37+TO_EHG_EB!W37+TO_EHG_PH!W37</f>
        <v>0</v>
      </c>
      <c r="X37" s="30">
        <f>TO_EHG_E!X37+TO_EHG_CHP!X37+TO_EHG_H!X37+TO_EHG_EDHP!X37+TO_EHG_EB!X37+TO_EHG_PH!X37</f>
        <v>0</v>
      </c>
    </row>
    <row r="38" spans="1:24" ht="11.25" customHeight="1" x14ac:dyDescent="0.2">
      <c r="A38" s="39" t="s">
        <v>63</v>
      </c>
      <c r="B38" s="23" t="s">
        <v>64</v>
      </c>
      <c r="C38" s="30">
        <f>TO_EHG_E!C38+TO_EHG_CHP!C38+TO_EHG_H!C38+TO_EHG_EDHP!C38+TO_EHG_EB!C38+TO_EHG_PH!C38</f>
        <v>0</v>
      </c>
      <c r="D38" s="30">
        <f>TO_EHG_E!D38+TO_EHG_CHP!D38+TO_EHG_H!D38+TO_EHG_EDHP!D38+TO_EHG_EB!D38+TO_EHG_PH!D38</f>
        <v>0</v>
      </c>
      <c r="E38" s="30">
        <f>TO_EHG_E!E38+TO_EHG_CHP!E38+TO_EHG_H!E38+TO_EHG_EDHP!E38+TO_EHG_EB!E38+TO_EHG_PH!E38</f>
        <v>0</v>
      </c>
      <c r="F38" s="30">
        <f>TO_EHG_E!F38+TO_EHG_CHP!F38+TO_EHG_H!F38+TO_EHG_EDHP!F38+TO_EHG_EB!F38+TO_EHG_PH!F38</f>
        <v>0</v>
      </c>
      <c r="G38" s="30">
        <f>TO_EHG_E!G38+TO_EHG_CHP!G38+TO_EHG_H!G38+TO_EHG_EDHP!G38+TO_EHG_EB!G38+TO_EHG_PH!G38</f>
        <v>0</v>
      </c>
      <c r="H38" s="30">
        <f>TO_EHG_E!H38+TO_EHG_CHP!H38+TO_EHG_H!H38+TO_EHG_EDHP!H38+TO_EHG_EB!H38+TO_EHG_PH!H38</f>
        <v>0</v>
      </c>
      <c r="I38" s="30">
        <f>TO_EHG_E!I38+TO_EHG_CHP!I38+TO_EHG_H!I38+TO_EHG_EDHP!I38+TO_EHG_EB!I38+TO_EHG_PH!I38</f>
        <v>0</v>
      </c>
      <c r="J38" s="30">
        <f>TO_EHG_E!J38+TO_EHG_CHP!J38+TO_EHG_H!J38+TO_EHG_EDHP!J38+TO_EHG_EB!J38+TO_EHG_PH!J38</f>
        <v>0</v>
      </c>
      <c r="K38" s="30">
        <f>TO_EHG_E!K38+TO_EHG_CHP!K38+TO_EHG_H!K38+TO_EHG_EDHP!K38+TO_EHG_EB!K38+TO_EHG_PH!K38</f>
        <v>0</v>
      </c>
      <c r="L38" s="30">
        <f>TO_EHG_E!L38+TO_EHG_CHP!L38+TO_EHG_H!L38+TO_EHG_EDHP!L38+TO_EHG_EB!L38+TO_EHG_PH!L38</f>
        <v>0</v>
      </c>
      <c r="M38" s="30">
        <f>TO_EHG_E!M38+TO_EHG_CHP!M38+TO_EHG_H!M38+TO_EHG_EDHP!M38+TO_EHG_EB!M38+TO_EHG_PH!M38</f>
        <v>0</v>
      </c>
      <c r="N38" s="30">
        <f>TO_EHG_E!N38+TO_EHG_CHP!N38+TO_EHG_H!N38+TO_EHG_EDHP!N38+TO_EHG_EB!N38+TO_EHG_PH!N38</f>
        <v>0</v>
      </c>
      <c r="O38" s="30">
        <f>TO_EHG_E!O38+TO_EHG_CHP!O38+TO_EHG_H!O38+TO_EHG_EDHP!O38+TO_EHG_EB!O38+TO_EHG_PH!O38</f>
        <v>0</v>
      </c>
      <c r="P38" s="30">
        <f>TO_EHG_E!P38+TO_EHG_CHP!P38+TO_EHG_H!P38+TO_EHG_EDHP!P38+TO_EHG_EB!P38+TO_EHG_PH!P38</f>
        <v>0</v>
      </c>
      <c r="Q38" s="30">
        <f>TO_EHG_E!Q38+TO_EHG_CHP!Q38+TO_EHG_H!Q38+TO_EHG_EDHP!Q38+TO_EHG_EB!Q38+TO_EHG_PH!Q38</f>
        <v>0</v>
      </c>
      <c r="R38" s="30">
        <f>TO_EHG_E!R38+TO_EHG_CHP!R38+TO_EHG_H!R38+TO_EHG_EDHP!R38+TO_EHG_EB!R38+TO_EHG_PH!R38</f>
        <v>0</v>
      </c>
      <c r="S38" s="30">
        <f>TO_EHG_E!S38+TO_EHG_CHP!S38+TO_EHG_H!S38+TO_EHG_EDHP!S38+TO_EHG_EB!S38+TO_EHG_PH!S38</f>
        <v>0</v>
      </c>
      <c r="T38" s="30">
        <f>TO_EHG_E!T38+TO_EHG_CHP!T38+TO_EHG_H!T38+TO_EHG_EDHP!T38+TO_EHG_EB!T38+TO_EHG_PH!T38</f>
        <v>0</v>
      </c>
      <c r="U38" s="30">
        <f>TO_EHG_E!U38+TO_EHG_CHP!U38+TO_EHG_H!U38+TO_EHG_EDHP!U38+TO_EHG_EB!U38+TO_EHG_PH!U38</f>
        <v>0</v>
      </c>
      <c r="V38" s="30">
        <f>TO_EHG_E!V38+TO_EHG_CHP!V38+TO_EHG_H!V38+TO_EHG_EDHP!V38+TO_EHG_EB!V38+TO_EHG_PH!V38</f>
        <v>0</v>
      </c>
      <c r="W38" s="30">
        <f>TO_EHG_E!W38+TO_EHG_CHP!W38+TO_EHG_H!W38+TO_EHG_EDHP!W38+TO_EHG_EB!W38+TO_EHG_PH!W38</f>
        <v>0</v>
      </c>
      <c r="X38" s="30">
        <f>TO_EHG_E!X38+TO_EHG_CHP!X38+TO_EHG_H!X38+TO_EHG_EDHP!X38+TO_EHG_EB!X38+TO_EHG_PH!X38</f>
        <v>0</v>
      </c>
    </row>
    <row r="39" spans="1:24" ht="11.25" customHeight="1" x14ac:dyDescent="0.2">
      <c r="A39" s="39" t="s">
        <v>65</v>
      </c>
      <c r="B39" s="23" t="s">
        <v>66</v>
      </c>
      <c r="C39" s="30">
        <f>TO_EHG_E!C39+TO_EHG_CHP!C39+TO_EHG_H!C39+TO_EHG_EDHP!C39+TO_EHG_EB!C39+TO_EHG_PH!C39</f>
        <v>0</v>
      </c>
      <c r="D39" s="30">
        <f>TO_EHG_E!D39+TO_EHG_CHP!D39+TO_EHG_H!D39+TO_EHG_EDHP!D39+TO_EHG_EB!D39+TO_EHG_PH!D39</f>
        <v>0</v>
      </c>
      <c r="E39" s="30">
        <f>TO_EHG_E!E39+TO_EHG_CHP!E39+TO_EHG_H!E39+TO_EHG_EDHP!E39+TO_EHG_EB!E39+TO_EHG_PH!E39</f>
        <v>0</v>
      </c>
      <c r="F39" s="30">
        <f>TO_EHG_E!F39+TO_EHG_CHP!F39+TO_EHG_H!F39+TO_EHG_EDHP!F39+TO_EHG_EB!F39+TO_EHG_PH!F39</f>
        <v>0</v>
      </c>
      <c r="G39" s="30">
        <f>TO_EHG_E!G39+TO_EHG_CHP!G39+TO_EHG_H!G39+TO_EHG_EDHP!G39+TO_EHG_EB!G39+TO_EHG_PH!G39</f>
        <v>0</v>
      </c>
      <c r="H39" s="30">
        <f>TO_EHG_E!H39+TO_EHG_CHP!H39+TO_EHG_H!H39+TO_EHG_EDHP!H39+TO_EHG_EB!H39+TO_EHG_PH!H39</f>
        <v>0</v>
      </c>
      <c r="I39" s="30">
        <f>TO_EHG_E!I39+TO_EHG_CHP!I39+TO_EHG_H!I39+TO_EHG_EDHP!I39+TO_EHG_EB!I39+TO_EHG_PH!I39</f>
        <v>0</v>
      </c>
      <c r="J39" s="30">
        <f>TO_EHG_E!J39+TO_EHG_CHP!J39+TO_EHG_H!J39+TO_EHG_EDHP!J39+TO_EHG_EB!J39+TO_EHG_PH!J39</f>
        <v>0</v>
      </c>
      <c r="K39" s="30">
        <f>TO_EHG_E!K39+TO_EHG_CHP!K39+TO_EHG_H!K39+TO_EHG_EDHP!K39+TO_EHG_EB!K39+TO_EHG_PH!K39</f>
        <v>0</v>
      </c>
      <c r="L39" s="30">
        <f>TO_EHG_E!L39+TO_EHG_CHP!L39+TO_EHG_H!L39+TO_EHG_EDHP!L39+TO_EHG_EB!L39+TO_EHG_PH!L39</f>
        <v>0</v>
      </c>
      <c r="M39" s="30">
        <f>TO_EHG_E!M39+TO_EHG_CHP!M39+TO_EHG_H!M39+TO_EHG_EDHP!M39+TO_EHG_EB!M39+TO_EHG_PH!M39</f>
        <v>0</v>
      </c>
      <c r="N39" s="30">
        <f>TO_EHG_E!N39+TO_EHG_CHP!N39+TO_EHG_H!N39+TO_EHG_EDHP!N39+TO_EHG_EB!N39+TO_EHG_PH!N39</f>
        <v>0</v>
      </c>
      <c r="O39" s="30">
        <f>TO_EHG_E!O39+TO_EHG_CHP!O39+TO_EHG_H!O39+TO_EHG_EDHP!O39+TO_EHG_EB!O39+TO_EHG_PH!O39</f>
        <v>0</v>
      </c>
      <c r="P39" s="30">
        <f>TO_EHG_E!P39+TO_EHG_CHP!P39+TO_EHG_H!P39+TO_EHG_EDHP!P39+TO_EHG_EB!P39+TO_EHG_PH!P39</f>
        <v>0</v>
      </c>
      <c r="Q39" s="30">
        <f>TO_EHG_E!Q39+TO_EHG_CHP!Q39+TO_EHG_H!Q39+TO_EHG_EDHP!Q39+TO_EHG_EB!Q39+TO_EHG_PH!Q39</f>
        <v>0</v>
      </c>
      <c r="R39" s="30">
        <f>TO_EHG_E!R39+TO_EHG_CHP!R39+TO_EHG_H!R39+TO_EHG_EDHP!R39+TO_EHG_EB!R39+TO_EHG_PH!R39</f>
        <v>0</v>
      </c>
      <c r="S39" s="30">
        <f>TO_EHG_E!S39+TO_EHG_CHP!S39+TO_EHG_H!S39+TO_EHG_EDHP!S39+TO_EHG_EB!S39+TO_EHG_PH!S39</f>
        <v>0</v>
      </c>
      <c r="T39" s="30">
        <f>TO_EHG_E!T39+TO_EHG_CHP!T39+TO_EHG_H!T39+TO_EHG_EDHP!T39+TO_EHG_EB!T39+TO_EHG_PH!T39</f>
        <v>0</v>
      </c>
      <c r="U39" s="30">
        <f>TO_EHG_E!U39+TO_EHG_CHP!U39+TO_EHG_H!U39+TO_EHG_EDHP!U39+TO_EHG_EB!U39+TO_EHG_PH!U39</f>
        <v>0</v>
      </c>
      <c r="V39" s="30">
        <f>TO_EHG_E!V39+TO_EHG_CHP!V39+TO_EHG_H!V39+TO_EHG_EDHP!V39+TO_EHG_EB!V39+TO_EHG_PH!V39</f>
        <v>0</v>
      </c>
      <c r="W39" s="30">
        <f>TO_EHG_E!W39+TO_EHG_CHP!W39+TO_EHG_H!W39+TO_EHG_EDHP!W39+TO_EHG_EB!W39+TO_EHG_PH!W39</f>
        <v>0</v>
      </c>
      <c r="X39" s="30">
        <f>TO_EHG_E!X39+TO_EHG_CHP!X39+TO_EHG_H!X39+TO_EHG_EDHP!X39+TO_EHG_EB!X39+TO_EHG_PH!X39</f>
        <v>0</v>
      </c>
    </row>
    <row r="40" spans="1:24" ht="11.25" customHeight="1" x14ac:dyDescent="0.2">
      <c r="A40" s="39" t="s">
        <v>67</v>
      </c>
      <c r="B40" s="23" t="s">
        <v>68</v>
      </c>
      <c r="C40" s="30">
        <f>TO_EHG_E!C40+TO_EHG_CHP!C40+TO_EHG_H!C40+TO_EHG_EDHP!C40+TO_EHG_EB!C40+TO_EHG_PH!C40</f>
        <v>0</v>
      </c>
      <c r="D40" s="30">
        <f>TO_EHG_E!D40+TO_EHG_CHP!D40+TO_EHG_H!D40+TO_EHG_EDHP!D40+TO_EHG_EB!D40+TO_EHG_PH!D40</f>
        <v>0</v>
      </c>
      <c r="E40" s="30">
        <f>TO_EHG_E!E40+TO_EHG_CHP!E40+TO_EHG_H!E40+TO_EHG_EDHP!E40+TO_EHG_EB!E40+TO_EHG_PH!E40</f>
        <v>0</v>
      </c>
      <c r="F40" s="30">
        <f>TO_EHG_E!F40+TO_EHG_CHP!F40+TO_EHG_H!F40+TO_EHG_EDHP!F40+TO_EHG_EB!F40+TO_EHG_PH!F40</f>
        <v>0</v>
      </c>
      <c r="G40" s="30">
        <f>TO_EHG_E!G40+TO_EHG_CHP!G40+TO_EHG_H!G40+TO_EHG_EDHP!G40+TO_EHG_EB!G40+TO_EHG_PH!G40</f>
        <v>0</v>
      </c>
      <c r="H40" s="30">
        <f>TO_EHG_E!H40+TO_EHG_CHP!H40+TO_EHG_H!H40+TO_EHG_EDHP!H40+TO_EHG_EB!H40+TO_EHG_PH!H40</f>
        <v>0</v>
      </c>
      <c r="I40" s="30">
        <f>TO_EHG_E!I40+TO_EHG_CHP!I40+TO_EHG_H!I40+TO_EHG_EDHP!I40+TO_EHG_EB!I40+TO_EHG_PH!I40</f>
        <v>0</v>
      </c>
      <c r="J40" s="30">
        <f>TO_EHG_E!J40+TO_EHG_CHP!J40+TO_EHG_H!J40+TO_EHG_EDHP!J40+TO_EHG_EB!J40+TO_EHG_PH!J40</f>
        <v>0</v>
      </c>
      <c r="K40" s="30">
        <f>TO_EHG_E!K40+TO_EHG_CHP!K40+TO_EHG_H!K40+TO_EHG_EDHP!K40+TO_EHG_EB!K40+TO_EHG_PH!K40</f>
        <v>0</v>
      </c>
      <c r="L40" s="30">
        <f>TO_EHG_E!L40+TO_EHG_CHP!L40+TO_EHG_H!L40+TO_EHG_EDHP!L40+TO_EHG_EB!L40+TO_EHG_PH!L40</f>
        <v>0</v>
      </c>
      <c r="M40" s="30">
        <f>TO_EHG_E!M40+TO_EHG_CHP!M40+TO_EHG_H!M40+TO_EHG_EDHP!M40+TO_EHG_EB!M40+TO_EHG_PH!M40</f>
        <v>0</v>
      </c>
      <c r="N40" s="30">
        <f>TO_EHG_E!N40+TO_EHG_CHP!N40+TO_EHG_H!N40+TO_EHG_EDHP!N40+TO_EHG_EB!N40+TO_EHG_PH!N40</f>
        <v>0</v>
      </c>
      <c r="O40" s="30">
        <f>TO_EHG_E!O40+TO_EHG_CHP!O40+TO_EHG_H!O40+TO_EHG_EDHP!O40+TO_EHG_EB!O40+TO_EHG_PH!O40</f>
        <v>0</v>
      </c>
      <c r="P40" s="30">
        <f>TO_EHG_E!P40+TO_EHG_CHP!P40+TO_EHG_H!P40+TO_EHG_EDHP!P40+TO_EHG_EB!P40+TO_EHG_PH!P40</f>
        <v>0</v>
      </c>
      <c r="Q40" s="30">
        <f>TO_EHG_E!Q40+TO_EHG_CHP!Q40+TO_EHG_H!Q40+TO_EHG_EDHP!Q40+TO_EHG_EB!Q40+TO_EHG_PH!Q40</f>
        <v>0</v>
      </c>
      <c r="R40" s="30">
        <f>TO_EHG_E!R40+TO_EHG_CHP!R40+TO_EHG_H!R40+TO_EHG_EDHP!R40+TO_EHG_EB!R40+TO_EHG_PH!R40</f>
        <v>0</v>
      </c>
      <c r="S40" s="30">
        <f>TO_EHG_E!S40+TO_EHG_CHP!S40+TO_EHG_H!S40+TO_EHG_EDHP!S40+TO_EHG_EB!S40+TO_EHG_PH!S40</f>
        <v>0</v>
      </c>
      <c r="T40" s="30">
        <f>TO_EHG_E!T40+TO_EHG_CHP!T40+TO_EHG_H!T40+TO_EHG_EDHP!T40+TO_EHG_EB!T40+TO_EHG_PH!T40</f>
        <v>0</v>
      </c>
      <c r="U40" s="30">
        <f>TO_EHG_E!U40+TO_EHG_CHP!U40+TO_EHG_H!U40+TO_EHG_EDHP!U40+TO_EHG_EB!U40+TO_EHG_PH!U40</f>
        <v>0</v>
      </c>
      <c r="V40" s="30">
        <f>TO_EHG_E!V40+TO_EHG_CHP!V40+TO_EHG_H!V40+TO_EHG_EDHP!V40+TO_EHG_EB!V40+TO_EHG_PH!V40</f>
        <v>0</v>
      </c>
      <c r="W40" s="30">
        <f>TO_EHG_E!W40+TO_EHG_CHP!W40+TO_EHG_H!W40+TO_EHG_EDHP!W40+TO_EHG_EB!W40+TO_EHG_PH!W40</f>
        <v>0</v>
      </c>
      <c r="X40" s="30">
        <f>TO_EHG_E!X40+TO_EHG_CHP!X40+TO_EHG_H!X40+TO_EHG_EDHP!X40+TO_EHG_EB!X40+TO_EHG_PH!X40</f>
        <v>0</v>
      </c>
    </row>
    <row r="41" spans="1:24" ht="11.25" customHeight="1" x14ac:dyDescent="0.2">
      <c r="A41" s="39" t="s">
        <v>69</v>
      </c>
      <c r="B41" s="23" t="s">
        <v>70</v>
      </c>
      <c r="C41" s="30">
        <f>TO_EHG_E!C41+TO_EHG_CHP!C41+TO_EHG_H!C41+TO_EHG_EDHP!C41+TO_EHG_EB!C41+TO_EHG_PH!C41</f>
        <v>0</v>
      </c>
      <c r="D41" s="30">
        <f>TO_EHG_E!D41+TO_EHG_CHP!D41+TO_EHG_H!D41+TO_EHG_EDHP!D41+TO_EHG_EB!D41+TO_EHG_PH!D41</f>
        <v>0</v>
      </c>
      <c r="E41" s="30">
        <f>TO_EHG_E!E41+TO_EHG_CHP!E41+TO_EHG_H!E41+TO_EHG_EDHP!E41+TO_EHG_EB!E41+TO_EHG_PH!E41</f>
        <v>0</v>
      </c>
      <c r="F41" s="30">
        <f>TO_EHG_E!F41+TO_EHG_CHP!F41+TO_EHG_H!F41+TO_EHG_EDHP!F41+TO_EHG_EB!F41+TO_EHG_PH!F41</f>
        <v>0</v>
      </c>
      <c r="G41" s="30">
        <f>TO_EHG_E!G41+TO_EHG_CHP!G41+TO_EHG_H!G41+TO_EHG_EDHP!G41+TO_EHG_EB!G41+TO_EHG_PH!G41</f>
        <v>0</v>
      </c>
      <c r="H41" s="30">
        <f>TO_EHG_E!H41+TO_EHG_CHP!H41+TO_EHG_H!H41+TO_EHG_EDHP!H41+TO_EHG_EB!H41+TO_EHG_PH!H41</f>
        <v>0</v>
      </c>
      <c r="I41" s="30">
        <f>TO_EHG_E!I41+TO_EHG_CHP!I41+TO_EHG_H!I41+TO_EHG_EDHP!I41+TO_EHG_EB!I41+TO_EHG_PH!I41</f>
        <v>0</v>
      </c>
      <c r="J41" s="30">
        <f>TO_EHG_E!J41+TO_EHG_CHP!J41+TO_EHG_H!J41+TO_EHG_EDHP!J41+TO_EHG_EB!J41+TO_EHG_PH!J41</f>
        <v>0</v>
      </c>
      <c r="K41" s="30">
        <f>TO_EHG_E!K41+TO_EHG_CHP!K41+TO_EHG_H!K41+TO_EHG_EDHP!K41+TO_EHG_EB!K41+TO_EHG_PH!K41</f>
        <v>0</v>
      </c>
      <c r="L41" s="30">
        <f>TO_EHG_E!L41+TO_EHG_CHP!L41+TO_EHG_H!L41+TO_EHG_EDHP!L41+TO_EHG_EB!L41+TO_EHG_PH!L41</f>
        <v>0</v>
      </c>
      <c r="M41" s="30">
        <f>TO_EHG_E!M41+TO_EHG_CHP!M41+TO_EHG_H!M41+TO_EHG_EDHP!M41+TO_EHG_EB!M41+TO_EHG_PH!M41</f>
        <v>0</v>
      </c>
      <c r="N41" s="30">
        <f>TO_EHG_E!N41+TO_EHG_CHP!N41+TO_EHG_H!N41+TO_EHG_EDHP!N41+TO_EHG_EB!N41+TO_EHG_PH!N41</f>
        <v>0</v>
      </c>
      <c r="O41" s="30">
        <f>TO_EHG_E!O41+TO_EHG_CHP!O41+TO_EHG_H!O41+TO_EHG_EDHP!O41+TO_EHG_EB!O41+TO_EHG_PH!O41</f>
        <v>0</v>
      </c>
      <c r="P41" s="30">
        <f>TO_EHG_E!P41+TO_EHG_CHP!P41+TO_EHG_H!P41+TO_EHG_EDHP!P41+TO_EHG_EB!P41+TO_EHG_PH!P41</f>
        <v>0</v>
      </c>
      <c r="Q41" s="30">
        <f>TO_EHG_E!Q41+TO_EHG_CHP!Q41+TO_EHG_H!Q41+TO_EHG_EDHP!Q41+TO_EHG_EB!Q41+TO_EHG_PH!Q41</f>
        <v>0</v>
      </c>
      <c r="R41" s="30">
        <f>TO_EHG_E!R41+TO_EHG_CHP!R41+TO_EHG_H!R41+TO_EHG_EDHP!R41+TO_EHG_EB!R41+TO_EHG_PH!R41</f>
        <v>0</v>
      </c>
      <c r="S41" s="30">
        <f>TO_EHG_E!S41+TO_EHG_CHP!S41+TO_EHG_H!S41+TO_EHG_EDHP!S41+TO_EHG_EB!S41+TO_EHG_PH!S41</f>
        <v>0</v>
      </c>
      <c r="T41" s="30">
        <f>TO_EHG_E!T41+TO_EHG_CHP!T41+TO_EHG_H!T41+TO_EHG_EDHP!T41+TO_EHG_EB!T41+TO_EHG_PH!T41</f>
        <v>0</v>
      </c>
      <c r="U41" s="30">
        <f>TO_EHG_E!U41+TO_EHG_CHP!U41+TO_EHG_H!U41+TO_EHG_EDHP!U41+TO_EHG_EB!U41+TO_EHG_PH!U41</f>
        <v>0</v>
      </c>
      <c r="V41" s="30">
        <f>TO_EHG_E!V41+TO_EHG_CHP!V41+TO_EHG_H!V41+TO_EHG_EDHP!V41+TO_EHG_EB!V41+TO_EHG_PH!V41</f>
        <v>0</v>
      </c>
      <c r="W41" s="30">
        <f>TO_EHG_E!W41+TO_EHG_CHP!W41+TO_EHG_H!W41+TO_EHG_EDHP!W41+TO_EHG_EB!W41+TO_EHG_PH!W41</f>
        <v>0</v>
      </c>
      <c r="X41" s="30">
        <f>TO_EHG_E!X41+TO_EHG_CHP!X41+TO_EHG_H!X41+TO_EHG_EDHP!X41+TO_EHG_EB!X41+TO_EHG_PH!X41</f>
        <v>0</v>
      </c>
    </row>
    <row r="42" spans="1:24" ht="11.25" customHeight="1" x14ac:dyDescent="0.2">
      <c r="A42" s="39" t="s">
        <v>71</v>
      </c>
      <c r="B42" s="23" t="s">
        <v>72</v>
      </c>
      <c r="C42" s="30">
        <f>TO_EHG_E!C42+TO_EHG_CHP!C42+TO_EHG_H!C42+TO_EHG_EDHP!C42+TO_EHG_EB!C42+TO_EHG_PH!C42</f>
        <v>0</v>
      </c>
      <c r="D42" s="30">
        <f>TO_EHG_E!D42+TO_EHG_CHP!D42+TO_EHG_H!D42+TO_EHG_EDHP!D42+TO_EHG_EB!D42+TO_EHG_PH!D42</f>
        <v>0</v>
      </c>
      <c r="E42" s="30">
        <f>TO_EHG_E!E42+TO_EHG_CHP!E42+TO_EHG_H!E42+TO_EHG_EDHP!E42+TO_EHG_EB!E42+TO_EHG_PH!E42</f>
        <v>0</v>
      </c>
      <c r="F42" s="30">
        <f>TO_EHG_E!F42+TO_EHG_CHP!F42+TO_EHG_H!F42+TO_EHG_EDHP!F42+TO_EHG_EB!F42+TO_EHG_PH!F42</f>
        <v>0</v>
      </c>
      <c r="G42" s="30">
        <f>TO_EHG_E!G42+TO_EHG_CHP!G42+TO_EHG_H!G42+TO_EHG_EDHP!G42+TO_EHG_EB!G42+TO_EHG_PH!G42</f>
        <v>0</v>
      </c>
      <c r="H42" s="30">
        <f>TO_EHG_E!H42+TO_EHG_CHP!H42+TO_EHG_H!H42+TO_EHG_EDHP!H42+TO_EHG_EB!H42+TO_EHG_PH!H42</f>
        <v>0</v>
      </c>
      <c r="I42" s="30">
        <f>TO_EHG_E!I42+TO_EHG_CHP!I42+TO_EHG_H!I42+TO_EHG_EDHP!I42+TO_EHG_EB!I42+TO_EHG_PH!I42</f>
        <v>0</v>
      </c>
      <c r="J42" s="30">
        <f>TO_EHG_E!J42+TO_EHG_CHP!J42+TO_EHG_H!J42+TO_EHG_EDHP!J42+TO_EHG_EB!J42+TO_EHG_PH!J42</f>
        <v>0</v>
      </c>
      <c r="K42" s="30">
        <f>TO_EHG_E!K42+TO_EHG_CHP!K42+TO_EHG_H!K42+TO_EHG_EDHP!K42+TO_EHG_EB!K42+TO_EHG_PH!K42</f>
        <v>0</v>
      </c>
      <c r="L42" s="30">
        <f>TO_EHG_E!L42+TO_EHG_CHP!L42+TO_EHG_H!L42+TO_EHG_EDHP!L42+TO_EHG_EB!L42+TO_EHG_PH!L42</f>
        <v>0</v>
      </c>
      <c r="M42" s="30">
        <f>TO_EHG_E!M42+TO_EHG_CHP!M42+TO_EHG_H!M42+TO_EHG_EDHP!M42+TO_EHG_EB!M42+TO_EHG_PH!M42</f>
        <v>0</v>
      </c>
      <c r="N42" s="30">
        <f>TO_EHG_E!N42+TO_EHG_CHP!N42+TO_EHG_H!N42+TO_EHG_EDHP!N42+TO_EHG_EB!N42+TO_EHG_PH!N42</f>
        <v>0</v>
      </c>
      <c r="O42" s="30">
        <f>TO_EHG_E!O42+TO_EHG_CHP!O42+TO_EHG_H!O42+TO_EHG_EDHP!O42+TO_EHG_EB!O42+TO_EHG_PH!O42</f>
        <v>0</v>
      </c>
      <c r="P42" s="30">
        <f>TO_EHG_E!P42+TO_EHG_CHP!P42+TO_EHG_H!P42+TO_EHG_EDHP!P42+TO_EHG_EB!P42+TO_EHG_PH!P42</f>
        <v>0</v>
      </c>
      <c r="Q42" s="30">
        <f>TO_EHG_E!Q42+TO_EHG_CHP!Q42+TO_EHG_H!Q42+TO_EHG_EDHP!Q42+TO_EHG_EB!Q42+TO_EHG_PH!Q42</f>
        <v>0</v>
      </c>
      <c r="R42" s="30">
        <f>TO_EHG_E!R42+TO_EHG_CHP!R42+TO_EHG_H!R42+TO_EHG_EDHP!R42+TO_EHG_EB!R42+TO_EHG_PH!R42</f>
        <v>0</v>
      </c>
      <c r="S42" s="30">
        <f>TO_EHG_E!S42+TO_EHG_CHP!S42+TO_EHG_H!S42+TO_EHG_EDHP!S42+TO_EHG_EB!S42+TO_EHG_PH!S42</f>
        <v>0</v>
      </c>
      <c r="T42" s="30">
        <f>TO_EHG_E!T42+TO_EHG_CHP!T42+TO_EHG_H!T42+TO_EHG_EDHP!T42+TO_EHG_EB!T42+TO_EHG_PH!T42</f>
        <v>0</v>
      </c>
      <c r="U42" s="30">
        <f>TO_EHG_E!U42+TO_EHG_CHP!U42+TO_EHG_H!U42+TO_EHG_EDHP!U42+TO_EHG_EB!U42+TO_EHG_PH!U42</f>
        <v>0</v>
      </c>
      <c r="V42" s="30">
        <f>TO_EHG_E!V42+TO_EHG_CHP!V42+TO_EHG_H!V42+TO_EHG_EDHP!V42+TO_EHG_EB!V42+TO_EHG_PH!V42</f>
        <v>0</v>
      </c>
      <c r="W42" s="30">
        <f>TO_EHG_E!W42+TO_EHG_CHP!W42+TO_EHG_H!W42+TO_EHG_EDHP!W42+TO_EHG_EB!W42+TO_EHG_PH!W42</f>
        <v>0</v>
      </c>
      <c r="X42" s="30">
        <f>TO_EHG_E!X42+TO_EHG_CHP!X42+TO_EHG_H!X42+TO_EHG_EDHP!X42+TO_EHG_EB!X42+TO_EHG_PH!X42</f>
        <v>0</v>
      </c>
    </row>
    <row r="43" spans="1:24" ht="11.25" customHeight="1" x14ac:dyDescent="0.2">
      <c r="A43" s="39" t="s">
        <v>73</v>
      </c>
      <c r="B43" s="23" t="s">
        <v>74</v>
      </c>
      <c r="C43" s="30">
        <f>TO_EHG_E!C43+TO_EHG_CHP!C43+TO_EHG_H!C43+TO_EHG_EDHP!C43+TO_EHG_EB!C43+TO_EHG_PH!C43</f>
        <v>0</v>
      </c>
      <c r="D43" s="30">
        <f>TO_EHG_E!D43+TO_EHG_CHP!D43+TO_EHG_H!D43+TO_EHG_EDHP!D43+TO_EHG_EB!D43+TO_EHG_PH!D43</f>
        <v>0</v>
      </c>
      <c r="E43" s="30">
        <f>TO_EHG_E!E43+TO_EHG_CHP!E43+TO_EHG_H!E43+TO_EHG_EDHP!E43+TO_EHG_EB!E43+TO_EHG_PH!E43</f>
        <v>0</v>
      </c>
      <c r="F43" s="30">
        <f>TO_EHG_E!F43+TO_EHG_CHP!F43+TO_EHG_H!F43+TO_EHG_EDHP!F43+TO_EHG_EB!F43+TO_EHG_PH!F43</f>
        <v>0</v>
      </c>
      <c r="G43" s="30">
        <f>TO_EHG_E!G43+TO_EHG_CHP!G43+TO_EHG_H!G43+TO_EHG_EDHP!G43+TO_EHG_EB!G43+TO_EHG_PH!G43</f>
        <v>0</v>
      </c>
      <c r="H43" s="30">
        <f>TO_EHG_E!H43+TO_EHG_CHP!H43+TO_EHG_H!H43+TO_EHG_EDHP!H43+TO_EHG_EB!H43+TO_EHG_PH!H43</f>
        <v>0</v>
      </c>
      <c r="I43" s="30">
        <f>TO_EHG_E!I43+TO_EHG_CHP!I43+TO_EHG_H!I43+TO_EHG_EDHP!I43+TO_EHG_EB!I43+TO_EHG_PH!I43</f>
        <v>0</v>
      </c>
      <c r="J43" s="30">
        <f>TO_EHG_E!J43+TO_EHG_CHP!J43+TO_EHG_H!J43+TO_EHG_EDHP!J43+TO_EHG_EB!J43+TO_EHG_PH!J43</f>
        <v>0</v>
      </c>
      <c r="K43" s="30">
        <f>TO_EHG_E!K43+TO_EHG_CHP!K43+TO_EHG_H!K43+TO_EHG_EDHP!K43+TO_EHG_EB!K43+TO_EHG_PH!K43</f>
        <v>0</v>
      </c>
      <c r="L43" s="30">
        <f>TO_EHG_E!L43+TO_EHG_CHP!L43+TO_EHG_H!L43+TO_EHG_EDHP!L43+TO_EHG_EB!L43+TO_EHG_PH!L43</f>
        <v>0</v>
      </c>
      <c r="M43" s="30">
        <f>TO_EHG_E!M43+TO_EHG_CHP!M43+TO_EHG_H!M43+TO_EHG_EDHP!M43+TO_EHG_EB!M43+TO_EHG_PH!M43</f>
        <v>0</v>
      </c>
      <c r="N43" s="30">
        <f>TO_EHG_E!N43+TO_EHG_CHP!N43+TO_EHG_H!N43+TO_EHG_EDHP!N43+TO_EHG_EB!N43+TO_EHG_PH!N43</f>
        <v>0</v>
      </c>
      <c r="O43" s="30">
        <f>TO_EHG_E!O43+TO_EHG_CHP!O43+TO_EHG_H!O43+TO_EHG_EDHP!O43+TO_EHG_EB!O43+TO_EHG_PH!O43</f>
        <v>0</v>
      </c>
      <c r="P43" s="30">
        <f>TO_EHG_E!P43+TO_EHG_CHP!P43+TO_EHG_H!P43+TO_EHG_EDHP!P43+TO_EHG_EB!P43+TO_EHG_PH!P43</f>
        <v>0</v>
      </c>
      <c r="Q43" s="30">
        <f>TO_EHG_E!Q43+TO_EHG_CHP!Q43+TO_EHG_H!Q43+TO_EHG_EDHP!Q43+TO_EHG_EB!Q43+TO_EHG_PH!Q43</f>
        <v>0</v>
      </c>
      <c r="R43" s="30">
        <f>TO_EHG_E!R43+TO_EHG_CHP!R43+TO_EHG_H!R43+TO_EHG_EDHP!R43+TO_EHG_EB!R43+TO_EHG_PH!R43</f>
        <v>0</v>
      </c>
      <c r="S43" s="30">
        <f>TO_EHG_E!S43+TO_EHG_CHP!S43+TO_EHG_H!S43+TO_EHG_EDHP!S43+TO_EHG_EB!S43+TO_EHG_PH!S43</f>
        <v>0</v>
      </c>
      <c r="T43" s="30">
        <f>TO_EHG_E!T43+TO_EHG_CHP!T43+TO_EHG_H!T43+TO_EHG_EDHP!T43+TO_EHG_EB!T43+TO_EHG_PH!T43</f>
        <v>0</v>
      </c>
      <c r="U43" s="30">
        <f>TO_EHG_E!U43+TO_EHG_CHP!U43+TO_EHG_H!U43+TO_EHG_EDHP!U43+TO_EHG_EB!U43+TO_EHG_PH!U43</f>
        <v>0</v>
      </c>
      <c r="V43" s="30">
        <f>TO_EHG_E!V43+TO_EHG_CHP!V43+TO_EHG_H!V43+TO_EHG_EDHP!V43+TO_EHG_EB!V43+TO_EHG_PH!V43</f>
        <v>0</v>
      </c>
      <c r="W43" s="30">
        <f>TO_EHG_E!W43+TO_EHG_CHP!W43+TO_EHG_H!W43+TO_EHG_EDHP!W43+TO_EHG_EB!W43+TO_EHG_PH!W43</f>
        <v>0</v>
      </c>
      <c r="X43" s="30">
        <f>TO_EHG_E!X43+TO_EHG_CHP!X43+TO_EHG_H!X43+TO_EHG_EDHP!X43+TO_EHG_EB!X43+TO_EHG_PH!X43</f>
        <v>0</v>
      </c>
    </row>
    <row r="44" spans="1:24" ht="11.25" customHeight="1" x14ac:dyDescent="0.2">
      <c r="A44" s="39" t="s">
        <v>75</v>
      </c>
      <c r="B44" s="23" t="s">
        <v>76</v>
      </c>
      <c r="C44" s="30">
        <f>TO_EHG_E!C44+TO_EHG_CHP!C44+TO_EHG_H!C44+TO_EHG_EDHP!C44+TO_EHG_EB!C44+TO_EHG_PH!C44</f>
        <v>0</v>
      </c>
      <c r="D44" s="30">
        <f>TO_EHG_E!D44+TO_EHG_CHP!D44+TO_EHG_H!D44+TO_EHG_EDHP!D44+TO_EHG_EB!D44+TO_EHG_PH!D44</f>
        <v>0</v>
      </c>
      <c r="E44" s="30">
        <f>TO_EHG_E!E44+TO_EHG_CHP!E44+TO_EHG_H!E44+TO_EHG_EDHP!E44+TO_EHG_EB!E44+TO_EHG_PH!E44</f>
        <v>0</v>
      </c>
      <c r="F44" s="30">
        <f>TO_EHG_E!F44+TO_EHG_CHP!F44+TO_EHG_H!F44+TO_EHG_EDHP!F44+TO_EHG_EB!F44+TO_EHG_PH!F44</f>
        <v>0</v>
      </c>
      <c r="G44" s="30">
        <f>TO_EHG_E!G44+TO_EHG_CHP!G44+TO_EHG_H!G44+TO_EHG_EDHP!G44+TO_EHG_EB!G44+TO_EHG_PH!G44</f>
        <v>0</v>
      </c>
      <c r="H44" s="30">
        <f>TO_EHG_E!H44+TO_EHG_CHP!H44+TO_EHG_H!H44+TO_EHG_EDHP!H44+TO_EHG_EB!H44+TO_EHG_PH!H44</f>
        <v>0</v>
      </c>
      <c r="I44" s="30">
        <f>TO_EHG_E!I44+TO_EHG_CHP!I44+TO_EHG_H!I44+TO_EHG_EDHP!I44+TO_EHG_EB!I44+TO_EHG_PH!I44</f>
        <v>0</v>
      </c>
      <c r="J44" s="30">
        <f>TO_EHG_E!J44+TO_EHG_CHP!J44+TO_EHG_H!J44+TO_EHG_EDHP!J44+TO_EHG_EB!J44+TO_EHG_PH!J44</f>
        <v>0</v>
      </c>
      <c r="K44" s="30">
        <f>TO_EHG_E!K44+TO_EHG_CHP!K44+TO_EHG_H!K44+TO_EHG_EDHP!K44+TO_EHG_EB!K44+TO_EHG_PH!K44</f>
        <v>0</v>
      </c>
      <c r="L44" s="30">
        <f>TO_EHG_E!L44+TO_EHG_CHP!L44+TO_EHG_H!L44+TO_EHG_EDHP!L44+TO_EHG_EB!L44+TO_EHG_PH!L44</f>
        <v>0</v>
      </c>
      <c r="M44" s="30">
        <f>TO_EHG_E!M44+TO_EHG_CHP!M44+TO_EHG_H!M44+TO_EHG_EDHP!M44+TO_EHG_EB!M44+TO_EHG_PH!M44</f>
        <v>0</v>
      </c>
      <c r="N44" s="30">
        <f>TO_EHG_E!N44+TO_EHG_CHP!N44+TO_EHG_H!N44+TO_EHG_EDHP!N44+TO_EHG_EB!N44+TO_EHG_PH!N44</f>
        <v>0</v>
      </c>
      <c r="O44" s="30">
        <f>TO_EHG_E!O44+TO_EHG_CHP!O44+TO_EHG_H!O44+TO_EHG_EDHP!O44+TO_EHG_EB!O44+TO_EHG_PH!O44</f>
        <v>0</v>
      </c>
      <c r="P44" s="30">
        <f>TO_EHG_E!P44+TO_EHG_CHP!P44+TO_EHG_H!P44+TO_EHG_EDHP!P44+TO_EHG_EB!P44+TO_EHG_PH!P44</f>
        <v>0</v>
      </c>
      <c r="Q44" s="30">
        <f>TO_EHG_E!Q44+TO_EHG_CHP!Q44+TO_EHG_H!Q44+TO_EHG_EDHP!Q44+TO_EHG_EB!Q44+TO_EHG_PH!Q44</f>
        <v>0</v>
      </c>
      <c r="R44" s="30">
        <f>TO_EHG_E!R44+TO_EHG_CHP!R44+TO_EHG_H!R44+TO_EHG_EDHP!R44+TO_EHG_EB!R44+TO_EHG_PH!R44</f>
        <v>0</v>
      </c>
      <c r="S44" s="30">
        <f>TO_EHG_E!S44+TO_EHG_CHP!S44+TO_EHG_H!S44+TO_EHG_EDHP!S44+TO_EHG_EB!S44+TO_EHG_PH!S44</f>
        <v>0</v>
      </c>
      <c r="T44" s="30">
        <f>TO_EHG_E!T44+TO_EHG_CHP!T44+TO_EHG_H!T44+TO_EHG_EDHP!T44+TO_EHG_EB!T44+TO_EHG_PH!T44</f>
        <v>0</v>
      </c>
      <c r="U44" s="30">
        <f>TO_EHG_E!U44+TO_EHG_CHP!U44+TO_EHG_H!U44+TO_EHG_EDHP!U44+TO_EHG_EB!U44+TO_EHG_PH!U44</f>
        <v>0</v>
      </c>
      <c r="V44" s="30">
        <f>TO_EHG_E!V44+TO_EHG_CHP!V44+TO_EHG_H!V44+TO_EHG_EDHP!V44+TO_EHG_EB!V44+TO_EHG_PH!V44</f>
        <v>0</v>
      </c>
      <c r="W44" s="30">
        <f>TO_EHG_E!W44+TO_EHG_CHP!W44+TO_EHG_H!W44+TO_EHG_EDHP!W44+TO_EHG_EB!W44+TO_EHG_PH!W44</f>
        <v>0</v>
      </c>
      <c r="X44" s="30">
        <f>TO_EHG_E!X44+TO_EHG_CHP!X44+TO_EHG_H!X44+TO_EHG_EDHP!X44+TO_EHG_EB!X44+TO_EHG_PH!X44</f>
        <v>0</v>
      </c>
    </row>
    <row r="45" spans="1:24" ht="11.25" customHeight="1" x14ac:dyDescent="0.2">
      <c r="A45" s="39" t="s">
        <v>77</v>
      </c>
      <c r="B45" s="23" t="s">
        <v>78</v>
      </c>
      <c r="C45" s="30">
        <f>TO_EHG_E!C45+TO_EHG_CHP!C45+TO_EHG_H!C45+TO_EHG_EDHP!C45+TO_EHG_EB!C45+TO_EHG_PH!C45</f>
        <v>0</v>
      </c>
      <c r="D45" s="30">
        <f>TO_EHG_E!D45+TO_EHG_CHP!D45+TO_EHG_H!D45+TO_EHG_EDHP!D45+TO_EHG_EB!D45+TO_EHG_PH!D45</f>
        <v>0</v>
      </c>
      <c r="E45" s="30">
        <f>TO_EHG_E!E45+TO_EHG_CHP!E45+TO_EHG_H!E45+TO_EHG_EDHP!E45+TO_EHG_EB!E45+TO_EHG_PH!E45</f>
        <v>0</v>
      </c>
      <c r="F45" s="30">
        <f>TO_EHG_E!F45+TO_EHG_CHP!F45+TO_EHG_H!F45+TO_EHG_EDHP!F45+TO_EHG_EB!F45+TO_EHG_PH!F45</f>
        <v>0</v>
      </c>
      <c r="G45" s="30">
        <f>TO_EHG_E!G45+TO_EHG_CHP!G45+TO_EHG_H!G45+TO_EHG_EDHP!G45+TO_EHG_EB!G45+TO_EHG_PH!G45</f>
        <v>0</v>
      </c>
      <c r="H45" s="30">
        <f>TO_EHG_E!H45+TO_EHG_CHP!H45+TO_EHG_H!H45+TO_EHG_EDHP!H45+TO_EHG_EB!H45+TO_EHG_PH!H45</f>
        <v>0</v>
      </c>
      <c r="I45" s="30">
        <f>TO_EHG_E!I45+TO_EHG_CHP!I45+TO_EHG_H!I45+TO_EHG_EDHP!I45+TO_EHG_EB!I45+TO_EHG_PH!I45</f>
        <v>0</v>
      </c>
      <c r="J45" s="30">
        <f>TO_EHG_E!J45+TO_EHG_CHP!J45+TO_EHG_H!J45+TO_EHG_EDHP!J45+TO_EHG_EB!J45+TO_EHG_PH!J45</f>
        <v>0</v>
      </c>
      <c r="K45" s="30">
        <f>TO_EHG_E!K45+TO_EHG_CHP!K45+TO_EHG_H!K45+TO_EHG_EDHP!K45+TO_EHG_EB!K45+TO_EHG_PH!K45</f>
        <v>0</v>
      </c>
      <c r="L45" s="30">
        <f>TO_EHG_E!L45+TO_EHG_CHP!L45+TO_EHG_H!L45+TO_EHG_EDHP!L45+TO_EHG_EB!L45+TO_EHG_PH!L45</f>
        <v>0</v>
      </c>
      <c r="M45" s="30">
        <f>TO_EHG_E!M45+TO_EHG_CHP!M45+TO_EHG_H!M45+TO_EHG_EDHP!M45+TO_EHG_EB!M45+TO_EHG_PH!M45</f>
        <v>0</v>
      </c>
      <c r="N45" s="30">
        <f>TO_EHG_E!N45+TO_EHG_CHP!N45+TO_EHG_H!N45+TO_EHG_EDHP!N45+TO_EHG_EB!N45+TO_EHG_PH!N45</f>
        <v>0</v>
      </c>
      <c r="O45" s="30">
        <f>TO_EHG_E!O45+TO_EHG_CHP!O45+TO_EHG_H!O45+TO_EHG_EDHP!O45+TO_EHG_EB!O45+TO_EHG_PH!O45</f>
        <v>0</v>
      </c>
      <c r="P45" s="30">
        <f>TO_EHG_E!P45+TO_EHG_CHP!P45+TO_EHG_H!P45+TO_EHG_EDHP!P45+TO_EHG_EB!P45+TO_EHG_PH!P45</f>
        <v>0</v>
      </c>
      <c r="Q45" s="30">
        <f>TO_EHG_E!Q45+TO_EHG_CHP!Q45+TO_EHG_H!Q45+TO_EHG_EDHP!Q45+TO_EHG_EB!Q45+TO_EHG_PH!Q45</f>
        <v>0</v>
      </c>
      <c r="R45" s="30">
        <f>TO_EHG_E!R45+TO_EHG_CHP!R45+TO_EHG_H!R45+TO_EHG_EDHP!R45+TO_EHG_EB!R45+TO_EHG_PH!R45</f>
        <v>0</v>
      </c>
      <c r="S45" s="30">
        <f>TO_EHG_E!S45+TO_EHG_CHP!S45+TO_EHG_H!S45+TO_EHG_EDHP!S45+TO_EHG_EB!S45+TO_EHG_PH!S45</f>
        <v>0</v>
      </c>
      <c r="T45" s="30">
        <f>TO_EHG_E!T45+TO_EHG_CHP!T45+TO_EHG_H!T45+TO_EHG_EDHP!T45+TO_EHG_EB!T45+TO_EHG_PH!T45</f>
        <v>0</v>
      </c>
      <c r="U45" s="30">
        <f>TO_EHG_E!U45+TO_EHG_CHP!U45+TO_EHG_H!U45+TO_EHG_EDHP!U45+TO_EHG_EB!U45+TO_EHG_PH!U45</f>
        <v>0</v>
      </c>
      <c r="V45" s="30">
        <f>TO_EHG_E!V45+TO_EHG_CHP!V45+TO_EHG_H!V45+TO_EHG_EDHP!V45+TO_EHG_EB!V45+TO_EHG_PH!V45</f>
        <v>0</v>
      </c>
      <c r="W45" s="30">
        <f>TO_EHG_E!W45+TO_EHG_CHP!W45+TO_EHG_H!W45+TO_EHG_EDHP!W45+TO_EHG_EB!W45+TO_EHG_PH!W45</f>
        <v>0</v>
      </c>
      <c r="X45" s="30">
        <f>TO_EHG_E!X45+TO_EHG_CHP!X45+TO_EHG_H!X45+TO_EHG_EDHP!X45+TO_EHG_EB!X45+TO_EHG_PH!X45</f>
        <v>0</v>
      </c>
    </row>
    <row r="46" spans="1:24" ht="11.25" customHeight="1" x14ac:dyDescent="0.2">
      <c r="A46" s="39" t="s">
        <v>79</v>
      </c>
      <c r="B46" s="23" t="s">
        <v>80</v>
      </c>
      <c r="C46" s="30">
        <f>TO_EHG_E!C46+TO_EHG_CHP!C46+TO_EHG_H!C46+TO_EHG_EDHP!C46+TO_EHG_EB!C46+TO_EHG_PH!C46</f>
        <v>0</v>
      </c>
      <c r="D46" s="30">
        <f>TO_EHG_E!D46+TO_EHG_CHP!D46+TO_EHG_H!D46+TO_EHG_EDHP!D46+TO_EHG_EB!D46+TO_EHG_PH!D46</f>
        <v>0</v>
      </c>
      <c r="E46" s="30">
        <f>TO_EHG_E!E46+TO_EHG_CHP!E46+TO_EHG_H!E46+TO_EHG_EDHP!E46+TO_EHG_EB!E46+TO_EHG_PH!E46</f>
        <v>0</v>
      </c>
      <c r="F46" s="30">
        <f>TO_EHG_E!F46+TO_EHG_CHP!F46+TO_EHG_H!F46+TO_EHG_EDHP!F46+TO_EHG_EB!F46+TO_EHG_PH!F46</f>
        <v>0</v>
      </c>
      <c r="G46" s="30">
        <f>TO_EHG_E!G46+TO_EHG_CHP!G46+TO_EHG_H!G46+TO_EHG_EDHP!G46+TO_EHG_EB!G46+TO_EHG_PH!G46</f>
        <v>0</v>
      </c>
      <c r="H46" s="30">
        <f>TO_EHG_E!H46+TO_EHG_CHP!H46+TO_EHG_H!H46+TO_EHG_EDHP!H46+TO_EHG_EB!H46+TO_EHG_PH!H46</f>
        <v>0</v>
      </c>
      <c r="I46" s="30">
        <f>TO_EHG_E!I46+TO_EHG_CHP!I46+TO_EHG_H!I46+TO_EHG_EDHP!I46+TO_EHG_EB!I46+TO_EHG_PH!I46</f>
        <v>0</v>
      </c>
      <c r="J46" s="30">
        <f>TO_EHG_E!J46+TO_EHG_CHP!J46+TO_EHG_H!J46+TO_EHG_EDHP!J46+TO_EHG_EB!J46+TO_EHG_PH!J46</f>
        <v>0</v>
      </c>
      <c r="K46" s="30">
        <f>TO_EHG_E!K46+TO_EHG_CHP!K46+TO_EHG_H!K46+TO_EHG_EDHP!K46+TO_EHG_EB!K46+TO_EHG_PH!K46</f>
        <v>0</v>
      </c>
      <c r="L46" s="30">
        <f>TO_EHG_E!L46+TO_EHG_CHP!L46+TO_EHG_H!L46+TO_EHG_EDHP!L46+TO_EHG_EB!L46+TO_EHG_PH!L46</f>
        <v>0</v>
      </c>
      <c r="M46" s="30">
        <f>TO_EHG_E!M46+TO_EHG_CHP!M46+TO_EHG_H!M46+TO_EHG_EDHP!M46+TO_EHG_EB!M46+TO_EHG_PH!M46</f>
        <v>0</v>
      </c>
      <c r="N46" s="30">
        <f>TO_EHG_E!N46+TO_EHG_CHP!N46+TO_EHG_H!N46+TO_EHG_EDHP!N46+TO_EHG_EB!N46+TO_EHG_PH!N46</f>
        <v>0</v>
      </c>
      <c r="O46" s="30">
        <f>TO_EHG_E!O46+TO_EHG_CHP!O46+TO_EHG_H!O46+TO_EHG_EDHP!O46+TO_EHG_EB!O46+TO_EHG_PH!O46</f>
        <v>0</v>
      </c>
      <c r="P46" s="30">
        <f>TO_EHG_E!P46+TO_EHG_CHP!P46+TO_EHG_H!P46+TO_EHG_EDHP!P46+TO_EHG_EB!P46+TO_EHG_PH!P46</f>
        <v>0</v>
      </c>
      <c r="Q46" s="30">
        <f>TO_EHG_E!Q46+TO_EHG_CHP!Q46+TO_EHG_H!Q46+TO_EHG_EDHP!Q46+TO_EHG_EB!Q46+TO_EHG_PH!Q46</f>
        <v>0</v>
      </c>
      <c r="R46" s="30">
        <f>TO_EHG_E!R46+TO_EHG_CHP!R46+TO_EHG_H!R46+TO_EHG_EDHP!R46+TO_EHG_EB!R46+TO_EHG_PH!R46</f>
        <v>0</v>
      </c>
      <c r="S46" s="30">
        <f>TO_EHG_E!S46+TO_EHG_CHP!S46+TO_EHG_H!S46+TO_EHG_EDHP!S46+TO_EHG_EB!S46+TO_EHG_PH!S46</f>
        <v>0</v>
      </c>
      <c r="T46" s="30">
        <f>TO_EHG_E!T46+TO_EHG_CHP!T46+TO_EHG_H!T46+TO_EHG_EDHP!T46+TO_EHG_EB!T46+TO_EHG_PH!T46</f>
        <v>0</v>
      </c>
      <c r="U46" s="30">
        <f>TO_EHG_E!U46+TO_EHG_CHP!U46+TO_EHG_H!U46+TO_EHG_EDHP!U46+TO_EHG_EB!U46+TO_EHG_PH!U46</f>
        <v>0</v>
      </c>
      <c r="V46" s="30">
        <f>TO_EHG_E!V46+TO_EHG_CHP!V46+TO_EHG_H!V46+TO_EHG_EDHP!V46+TO_EHG_EB!V46+TO_EHG_PH!V46</f>
        <v>0</v>
      </c>
      <c r="W46" s="30">
        <f>TO_EHG_E!W46+TO_EHG_CHP!W46+TO_EHG_H!W46+TO_EHG_EDHP!W46+TO_EHG_EB!W46+TO_EHG_PH!W46</f>
        <v>0</v>
      </c>
      <c r="X46" s="30">
        <f>TO_EHG_E!X46+TO_EHG_CHP!X46+TO_EHG_H!X46+TO_EHG_EDHP!X46+TO_EHG_EB!X46+TO_EHG_PH!X46</f>
        <v>0</v>
      </c>
    </row>
    <row r="47" spans="1:24" ht="11.25" customHeight="1" x14ac:dyDescent="0.2">
      <c r="A47" s="39" t="s">
        <v>81</v>
      </c>
      <c r="B47" s="23" t="s">
        <v>82</v>
      </c>
      <c r="C47" s="30">
        <f>TO_EHG_E!C47+TO_EHG_CHP!C47+TO_EHG_H!C47+TO_EHG_EDHP!C47+TO_EHG_EB!C47+TO_EHG_PH!C47</f>
        <v>0</v>
      </c>
      <c r="D47" s="30">
        <f>TO_EHG_E!D47+TO_EHG_CHP!D47+TO_EHG_H!D47+TO_EHG_EDHP!D47+TO_EHG_EB!D47+TO_EHG_PH!D47</f>
        <v>0</v>
      </c>
      <c r="E47" s="30">
        <f>TO_EHG_E!E47+TO_EHG_CHP!E47+TO_EHG_H!E47+TO_EHG_EDHP!E47+TO_EHG_EB!E47+TO_EHG_PH!E47</f>
        <v>0</v>
      </c>
      <c r="F47" s="30">
        <f>TO_EHG_E!F47+TO_EHG_CHP!F47+TO_EHG_H!F47+TO_EHG_EDHP!F47+TO_EHG_EB!F47+TO_EHG_PH!F47</f>
        <v>0</v>
      </c>
      <c r="G47" s="30">
        <f>TO_EHG_E!G47+TO_EHG_CHP!G47+TO_EHG_H!G47+TO_EHG_EDHP!G47+TO_EHG_EB!G47+TO_EHG_PH!G47</f>
        <v>0</v>
      </c>
      <c r="H47" s="30">
        <f>TO_EHG_E!H47+TO_EHG_CHP!H47+TO_EHG_H!H47+TO_EHG_EDHP!H47+TO_EHG_EB!H47+TO_EHG_PH!H47</f>
        <v>0</v>
      </c>
      <c r="I47" s="30">
        <f>TO_EHG_E!I47+TO_EHG_CHP!I47+TO_EHG_H!I47+TO_EHG_EDHP!I47+TO_EHG_EB!I47+TO_EHG_PH!I47</f>
        <v>0</v>
      </c>
      <c r="J47" s="30">
        <f>TO_EHG_E!J47+TO_EHG_CHP!J47+TO_EHG_H!J47+TO_EHG_EDHP!J47+TO_EHG_EB!J47+TO_EHG_PH!J47</f>
        <v>0</v>
      </c>
      <c r="K47" s="30">
        <f>TO_EHG_E!K47+TO_EHG_CHP!K47+TO_EHG_H!K47+TO_EHG_EDHP!K47+TO_EHG_EB!K47+TO_EHG_PH!K47</f>
        <v>0</v>
      </c>
      <c r="L47" s="30">
        <f>TO_EHG_E!L47+TO_EHG_CHP!L47+TO_EHG_H!L47+TO_EHG_EDHP!L47+TO_EHG_EB!L47+TO_EHG_PH!L47</f>
        <v>0</v>
      </c>
      <c r="M47" s="30">
        <f>TO_EHG_E!M47+TO_EHG_CHP!M47+TO_EHG_H!M47+TO_EHG_EDHP!M47+TO_EHG_EB!M47+TO_EHG_PH!M47</f>
        <v>0</v>
      </c>
      <c r="N47" s="30">
        <f>TO_EHG_E!N47+TO_EHG_CHP!N47+TO_EHG_H!N47+TO_EHG_EDHP!N47+TO_EHG_EB!N47+TO_EHG_PH!N47</f>
        <v>0</v>
      </c>
      <c r="O47" s="30">
        <f>TO_EHG_E!O47+TO_EHG_CHP!O47+TO_EHG_H!O47+TO_EHG_EDHP!O47+TO_EHG_EB!O47+TO_EHG_PH!O47</f>
        <v>0</v>
      </c>
      <c r="P47" s="30">
        <f>TO_EHG_E!P47+TO_EHG_CHP!P47+TO_EHG_H!P47+TO_EHG_EDHP!P47+TO_EHG_EB!P47+TO_EHG_PH!P47</f>
        <v>0</v>
      </c>
      <c r="Q47" s="30">
        <f>TO_EHG_E!Q47+TO_EHG_CHP!Q47+TO_EHG_H!Q47+TO_EHG_EDHP!Q47+TO_EHG_EB!Q47+TO_EHG_PH!Q47</f>
        <v>0</v>
      </c>
      <c r="R47" s="30">
        <f>TO_EHG_E!R47+TO_EHG_CHP!R47+TO_EHG_H!R47+TO_EHG_EDHP!R47+TO_EHG_EB!R47+TO_EHG_PH!R47</f>
        <v>0</v>
      </c>
      <c r="S47" s="30">
        <f>TO_EHG_E!S47+TO_EHG_CHP!S47+TO_EHG_H!S47+TO_EHG_EDHP!S47+TO_EHG_EB!S47+TO_EHG_PH!S47</f>
        <v>0</v>
      </c>
      <c r="T47" s="30">
        <f>TO_EHG_E!T47+TO_EHG_CHP!T47+TO_EHG_H!T47+TO_EHG_EDHP!T47+TO_EHG_EB!T47+TO_EHG_PH!T47</f>
        <v>0</v>
      </c>
      <c r="U47" s="30">
        <f>TO_EHG_E!U47+TO_EHG_CHP!U47+TO_EHG_H!U47+TO_EHG_EDHP!U47+TO_EHG_EB!U47+TO_EHG_PH!U47</f>
        <v>0</v>
      </c>
      <c r="V47" s="30">
        <f>TO_EHG_E!V47+TO_EHG_CHP!V47+TO_EHG_H!V47+TO_EHG_EDHP!V47+TO_EHG_EB!V47+TO_EHG_PH!V47</f>
        <v>0</v>
      </c>
      <c r="W47" s="30">
        <f>TO_EHG_E!W47+TO_EHG_CHP!W47+TO_EHG_H!W47+TO_EHG_EDHP!W47+TO_EHG_EB!W47+TO_EHG_PH!W47</f>
        <v>0</v>
      </c>
      <c r="X47" s="30">
        <f>TO_EHG_E!X47+TO_EHG_CHP!X47+TO_EHG_H!X47+TO_EHG_EDHP!X47+TO_EHG_EB!X47+TO_EHG_PH!X47</f>
        <v>0</v>
      </c>
    </row>
    <row r="48" spans="1:24" ht="11.25" customHeight="1" x14ac:dyDescent="0.2">
      <c r="A48" s="39" t="s">
        <v>83</v>
      </c>
      <c r="B48" s="23" t="s">
        <v>84</v>
      </c>
      <c r="C48" s="30">
        <f>TO_EHG_E!C48+TO_EHG_CHP!C48+TO_EHG_H!C48+TO_EHG_EDHP!C48+TO_EHG_EB!C48+TO_EHG_PH!C48</f>
        <v>0</v>
      </c>
      <c r="D48" s="30">
        <f>TO_EHG_E!D48+TO_EHG_CHP!D48+TO_EHG_H!D48+TO_EHG_EDHP!D48+TO_EHG_EB!D48+TO_EHG_PH!D48</f>
        <v>0</v>
      </c>
      <c r="E48" s="30">
        <f>TO_EHG_E!E48+TO_EHG_CHP!E48+TO_EHG_H!E48+TO_EHG_EDHP!E48+TO_EHG_EB!E48+TO_EHG_PH!E48</f>
        <v>0</v>
      </c>
      <c r="F48" s="30">
        <f>TO_EHG_E!F48+TO_EHG_CHP!F48+TO_EHG_H!F48+TO_EHG_EDHP!F48+TO_EHG_EB!F48+TO_EHG_PH!F48</f>
        <v>0</v>
      </c>
      <c r="G48" s="30">
        <f>TO_EHG_E!G48+TO_EHG_CHP!G48+TO_EHG_H!G48+TO_EHG_EDHP!G48+TO_EHG_EB!G48+TO_EHG_PH!G48</f>
        <v>0</v>
      </c>
      <c r="H48" s="30">
        <f>TO_EHG_E!H48+TO_EHG_CHP!H48+TO_EHG_H!H48+TO_EHG_EDHP!H48+TO_EHG_EB!H48+TO_EHG_PH!H48</f>
        <v>0</v>
      </c>
      <c r="I48" s="30">
        <f>TO_EHG_E!I48+TO_EHG_CHP!I48+TO_EHG_H!I48+TO_EHG_EDHP!I48+TO_EHG_EB!I48+TO_EHG_PH!I48</f>
        <v>0</v>
      </c>
      <c r="J48" s="30">
        <f>TO_EHG_E!J48+TO_EHG_CHP!J48+TO_EHG_H!J48+TO_EHG_EDHP!J48+TO_EHG_EB!J48+TO_EHG_PH!J48</f>
        <v>0</v>
      </c>
      <c r="K48" s="30">
        <f>TO_EHG_E!K48+TO_EHG_CHP!K48+TO_EHG_H!K48+TO_EHG_EDHP!K48+TO_EHG_EB!K48+TO_EHG_PH!K48</f>
        <v>0</v>
      </c>
      <c r="L48" s="30">
        <f>TO_EHG_E!L48+TO_EHG_CHP!L48+TO_EHG_H!L48+TO_EHG_EDHP!L48+TO_EHG_EB!L48+TO_EHG_PH!L48</f>
        <v>0</v>
      </c>
      <c r="M48" s="30">
        <f>TO_EHG_E!M48+TO_EHG_CHP!M48+TO_EHG_H!M48+TO_EHG_EDHP!M48+TO_EHG_EB!M48+TO_EHG_PH!M48</f>
        <v>0</v>
      </c>
      <c r="N48" s="30">
        <f>TO_EHG_E!N48+TO_EHG_CHP!N48+TO_EHG_H!N48+TO_EHG_EDHP!N48+TO_EHG_EB!N48+TO_EHG_PH!N48</f>
        <v>0</v>
      </c>
      <c r="O48" s="30">
        <f>TO_EHG_E!O48+TO_EHG_CHP!O48+TO_EHG_H!O48+TO_EHG_EDHP!O48+TO_EHG_EB!O48+TO_EHG_PH!O48</f>
        <v>0</v>
      </c>
      <c r="P48" s="30">
        <f>TO_EHG_E!P48+TO_EHG_CHP!P48+TO_EHG_H!P48+TO_EHG_EDHP!P48+TO_EHG_EB!P48+TO_EHG_PH!P48</f>
        <v>0</v>
      </c>
      <c r="Q48" s="30">
        <f>TO_EHG_E!Q48+TO_EHG_CHP!Q48+TO_EHG_H!Q48+TO_EHG_EDHP!Q48+TO_EHG_EB!Q48+TO_EHG_PH!Q48</f>
        <v>0</v>
      </c>
      <c r="R48" s="30">
        <f>TO_EHG_E!R48+TO_EHG_CHP!R48+TO_EHG_H!R48+TO_EHG_EDHP!R48+TO_EHG_EB!R48+TO_EHG_PH!R48</f>
        <v>0</v>
      </c>
      <c r="S48" s="30">
        <f>TO_EHG_E!S48+TO_EHG_CHP!S48+TO_EHG_H!S48+TO_EHG_EDHP!S48+TO_EHG_EB!S48+TO_EHG_PH!S48</f>
        <v>0</v>
      </c>
      <c r="T48" s="30">
        <f>TO_EHG_E!T48+TO_EHG_CHP!T48+TO_EHG_H!T48+TO_EHG_EDHP!T48+TO_EHG_EB!T48+TO_EHG_PH!T48</f>
        <v>0</v>
      </c>
      <c r="U48" s="30">
        <f>TO_EHG_E!U48+TO_EHG_CHP!U48+TO_EHG_H!U48+TO_EHG_EDHP!U48+TO_EHG_EB!U48+TO_EHG_PH!U48</f>
        <v>0</v>
      </c>
      <c r="V48" s="30">
        <f>TO_EHG_E!V48+TO_EHG_CHP!V48+TO_EHG_H!V48+TO_EHG_EDHP!V48+TO_EHG_EB!V48+TO_EHG_PH!V48</f>
        <v>0</v>
      </c>
      <c r="W48" s="30">
        <f>TO_EHG_E!W48+TO_EHG_CHP!W48+TO_EHG_H!W48+TO_EHG_EDHP!W48+TO_EHG_EB!W48+TO_EHG_PH!W48</f>
        <v>0</v>
      </c>
      <c r="X48" s="30">
        <f>TO_EHG_E!X48+TO_EHG_CHP!X48+TO_EHG_H!X48+TO_EHG_EDHP!X48+TO_EHG_EB!X48+TO_EHG_PH!X48</f>
        <v>0</v>
      </c>
    </row>
    <row r="49" spans="1:24" ht="11.25" customHeight="1" x14ac:dyDescent="0.2">
      <c r="A49" s="39" t="s">
        <v>85</v>
      </c>
      <c r="B49" s="23" t="s">
        <v>86</v>
      </c>
      <c r="C49" s="30">
        <f>TO_EHG_E!C49+TO_EHG_CHP!C49+TO_EHG_H!C49+TO_EHG_EDHP!C49+TO_EHG_EB!C49+TO_EHG_PH!C49</f>
        <v>0</v>
      </c>
      <c r="D49" s="30">
        <f>TO_EHG_E!D49+TO_EHG_CHP!D49+TO_EHG_H!D49+TO_EHG_EDHP!D49+TO_EHG_EB!D49+TO_EHG_PH!D49</f>
        <v>0</v>
      </c>
      <c r="E49" s="30">
        <f>TO_EHG_E!E49+TO_EHG_CHP!E49+TO_EHG_H!E49+TO_EHG_EDHP!E49+TO_EHG_EB!E49+TO_EHG_PH!E49</f>
        <v>0</v>
      </c>
      <c r="F49" s="30">
        <f>TO_EHG_E!F49+TO_EHG_CHP!F49+TO_EHG_H!F49+TO_EHG_EDHP!F49+TO_EHG_EB!F49+TO_EHG_PH!F49</f>
        <v>0</v>
      </c>
      <c r="G49" s="30">
        <f>TO_EHG_E!G49+TO_EHG_CHP!G49+TO_EHG_H!G49+TO_EHG_EDHP!G49+TO_EHG_EB!G49+TO_EHG_PH!G49</f>
        <v>0</v>
      </c>
      <c r="H49" s="30">
        <f>TO_EHG_E!H49+TO_EHG_CHP!H49+TO_EHG_H!H49+TO_EHG_EDHP!H49+TO_EHG_EB!H49+TO_EHG_PH!H49</f>
        <v>0</v>
      </c>
      <c r="I49" s="30">
        <f>TO_EHG_E!I49+TO_EHG_CHP!I49+TO_EHG_H!I49+TO_EHG_EDHP!I49+TO_EHG_EB!I49+TO_EHG_PH!I49</f>
        <v>0</v>
      </c>
      <c r="J49" s="30">
        <f>TO_EHG_E!J49+TO_EHG_CHP!J49+TO_EHG_H!J49+TO_EHG_EDHP!J49+TO_EHG_EB!J49+TO_EHG_PH!J49</f>
        <v>0</v>
      </c>
      <c r="K49" s="30">
        <f>TO_EHG_E!K49+TO_EHG_CHP!K49+TO_EHG_H!K49+TO_EHG_EDHP!K49+TO_EHG_EB!K49+TO_EHG_PH!K49</f>
        <v>0</v>
      </c>
      <c r="L49" s="30">
        <f>TO_EHG_E!L49+TO_EHG_CHP!L49+TO_EHG_H!L49+TO_EHG_EDHP!L49+TO_EHG_EB!L49+TO_EHG_PH!L49</f>
        <v>0</v>
      </c>
      <c r="M49" s="30">
        <f>TO_EHG_E!M49+TO_EHG_CHP!M49+TO_EHG_H!M49+TO_EHG_EDHP!M49+TO_EHG_EB!M49+TO_EHG_PH!M49</f>
        <v>0</v>
      </c>
      <c r="N49" s="30">
        <f>TO_EHG_E!N49+TO_EHG_CHP!N49+TO_EHG_H!N49+TO_EHG_EDHP!N49+TO_EHG_EB!N49+TO_EHG_PH!N49</f>
        <v>0</v>
      </c>
      <c r="O49" s="30">
        <f>TO_EHG_E!O49+TO_EHG_CHP!O49+TO_EHG_H!O49+TO_EHG_EDHP!O49+TO_EHG_EB!O49+TO_EHG_PH!O49</f>
        <v>0</v>
      </c>
      <c r="P49" s="30">
        <f>TO_EHG_E!P49+TO_EHG_CHP!P49+TO_EHG_H!P49+TO_EHG_EDHP!P49+TO_EHG_EB!P49+TO_EHG_PH!P49</f>
        <v>0</v>
      </c>
      <c r="Q49" s="30">
        <f>TO_EHG_E!Q49+TO_EHG_CHP!Q49+TO_EHG_H!Q49+TO_EHG_EDHP!Q49+TO_EHG_EB!Q49+TO_EHG_PH!Q49</f>
        <v>0</v>
      </c>
      <c r="R49" s="30">
        <f>TO_EHG_E!R49+TO_EHG_CHP!R49+TO_EHG_H!R49+TO_EHG_EDHP!R49+TO_EHG_EB!R49+TO_EHG_PH!R49</f>
        <v>0</v>
      </c>
      <c r="S49" s="30">
        <f>TO_EHG_E!S49+TO_EHG_CHP!S49+TO_EHG_H!S49+TO_EHG_EDHP!S49+TO_EHG_EB!S49+TO_EHG_PH!S49</f>
        <v>0</v>
      </c>
      <c r="T49" s="30">
        <f>TO_EHG_E!T49+TO_EHG_CHP!T49+TO_EHG_H!T49+TO_EHG_EDHP!T49+TO_EHG_EB!T49+TO_EHG_PH!T49</f>
        <v>0</v>
      </c>
      <c r="U49" s="30">
        <f>TO_EHG_E!U49+TO_EHG_CHP!U49+TO_EHG_H!U49+TO_EHG_EDHP!U49+TO_EHG_EB!U49+TO_EHG_PH!U49</f>
        <v>0</v>
      </c>
      <c r="V49" s="30">
        <f>TO_EHG_E!V49+TO_EHG_CHP!V49+TO_EHG_H!V49+TO_EHG_EDHP!V49+TO_EHG_EB!V49+TO_EHG_PH!V49</f>
        <v>0</v>
      </c>
      <c r="W49" s="30">
        <f>TO_EHG_E!W49+TO_EHG_CHP!W49+TO_EHG_H!W49+TO_EHG_EDHP!W49+TO_EHG_EB!W49+TO_EHG_PH!W49</f>
        <v>0</v>
      </c>
      <c r="X49" s="30">
        <f>TO_EHG_E!X49+TO_EHG_CHP!X49+TO_EHG_H!X49+TO_EHG_EDHP!X49+TO_EHG_EB!X49+TO_EHG_PH!X49</f>
        <v>0</v>
      </c>
    </row>
    <row r="50" spans="1:24" ht="11.25" customHeight="1" x14ac:dyDescent="0.2">
      <c r="A50" s="39" t="s">
        <v>87</v>
      </c>
      <c r="B50" s="23" t="s">
        <v>88</v>
      </c>
      <c r="C50" s="30">
        <f>TO_EHG_E!C50+TO_EHG_CHP!C50+TO_EHG_H!C50+TO_EHG_EDHP!C50+TO_EHG_EB!C50+TO_EHG_PH!C50</f>
        <v>0</v>
      </c>
      <c r="D50" s="30">
        <f>TO_EHG_E!D50+TO_EHG_CHP!D50+TO_EHG_H!D50+TO_EHG_EDHP!D50+TO_EHG_EB!D50+TO_EHG_PH!D50</f>
        <v>0</v>
      </c>
      <c r="E50" s="30">
        <f>TO_EHG_E!E50+TO_EHG_CHP!E50+TO_EHG_H!E50+TO_EHG_EDHP!E50+TO_EHG_EB!E50+TO_EHG_PH!E50</f>
        <v>0</v>
      </c>
      <c r="F50" s="30">
        <f>TO_EHG_E!F50+TO_EHG_CHP!F50+TO_EHG_H!F50+TO_EHG_EDHP!F50+TO_EHG_EB!F50+TO_EHG_PH!F50</f>
        <v>0</v>
      </c>
      <c r="G50" s="30">
        <f>TO_EHG_E!G50+TO_EHG_CHP!G50+TO_EHG_H!G50+TO_EHG_EDHP!G50+TO_EHG_EB!G50+TO_EHG_PH!G50</f>
        <v>0</v>
      </c>
      <c r="H50" s="30">
        <f>TO_EHG_E!H50+TO_EHG_CHP!H50+TO_EHG_H!H50+TO_EHG_EDHP!H50+TO_EHG_EB!H50+TO_EHG_PH!H50</f>
        <v>0</v>
      </c>
      <c r="I50" s="30">
        <f>TO_EHG_E!I50+TO_EHG_CHP!I50+TO_EHG_H!I50+TO_EHG_EDHP!I50+TO_EHG_EB!I50+TO_EHG_PH!I50</f>
        <v>0</v>
      </c>
      <c r="J50" s="30">
        <f>TO_EHG_E!J50+TO_EHG_CHP!J50+TO_EHG_H!J50+TO_EHG_EDHP!J50+TO_EHG_EB!J50+TO_EHG_PH!J50</f>
        <v>0</v>
      </c>
      <c r="K50" s="30">
        <f>TO_EHG_E!K50+TO_EHG_CHP!K50+TO_EHG_H!K50+TO_EHG_EDHP!K50+TO_EHG_EB!K50+TO_EHG_PH!K50</f>
        <v>0</v>
      </c>
      <c r="L50" s="30">
        <f>TO_EHG_E!L50+TO_EHG_CHP!L50+TO_EHG_H!L50+TO_EHG_EDHP!L50+TO_EHG_EB!L50+TO_EHG_PH!L50</f>
        <v>0</v>
      </c>
      <c r="M50" s="30">
        <f>TO_EHG_E!M50+TO_EHG_CHP!M50+TO_EHG_H!M50+TO_EHG_EDHP!M50+TO_EHG_EB!M50+TO_EHG_PH!M50</f>
        <v>0</v>
      </c>
      <c r="N50" s="30">
        <f>TO_EHG_E!N50+TO_EHG_CHP!N50+TO_EHG_H!N50+TO_EHG_EDHP!N50+TO_EHG_EB!N50+TO_EHG_PH!N50</f>
        <v>0</v>
      </c>
      <c r="O50" s="30">
        <f>TO_EHG_E!O50+TO_EHG_CHP!O50+TO_EHG_H!O50+TO_EHG_EDHP!O50+TO_EHG_EB!O50+TO_EHG_PH!O50</f>
        <v>0</v>
      </c>
      <c r="P50" s="30">
        <f>TO_EHG_E!P50+TO_EHG_CHP!P50+TO_EHG_H!P50+TO_EHG_EDHP!P50+TO_EHG_EB!P50+TO_EHG_PH!P50</f>
        <v>0</v>
      </c>
      <c r="Q50" s="30">
        <f>TO_EHG_E!Q50+TO_EHG_CHP!Q50+TO_EHG_H!Q50+TO_EHG_EDHP!Q50+TO_EHG_EB!Q50+TO_EHG_PH!Q50</f>
        <v>0</v>
      </c>
      <c r="R50" s="30">
        <f>TO_EHG_E!R50+TO_EHG_CHP!R50+TO_EHG_H!R50+TO_EHG_EDHP!R50+TO_EHG_EB!R50+TO_EHG_PH!R50</f>
        <v>0</v>
      </c>
      <c r="S50" s="30">
        <f>TO_EHG_E!S50+TO_EHG_CHP!S50+TO_EHG_H!S50+TO_EHG_EDHP!S50+TO_EHG_EB!S50+TO_EHG_PH!S50</f>
        <v>0</v>
      </c>
      <c r="T50" s="30">
        <f>TO_EHG_E!T50+TO_EHG_CHP!T50+TO_EHG_H!T50+TO_EHG_EDHP!T50+TO_EHG_EB!T50+TO_EHG_PH!T50</f>
        <v>0</v>
      </c>
      <c r="U50" s="30">
        <f>TO_EHG_E!U50+TO_EHG_CHP!U50+TO_EHG_H!U50+TO_EHG_EDHP!U50+TO_EHG_EB!U50+TO_EHG_PH!U50</f>
        <v>0</v>
      </c>
      <c r="V50" s="30">
        <f>TO_EHG_E!V50+TO_EHG_CHP!V50+TO_EHG_H!V50+TO_EHG_EDHP!V50+TO_EHG_EB!V50+TO_EHG_PH!V50</f>
        <v>0</v>
      </c>
      <c r="W50" s="30">
        <f>TO_EHG_E!W50+TO_EHG_CHP!W50+TO_EHG_H!W50+TO_EHG_EDHP!W50+TO_EHG_EB!W50+TO_EHG_PH!W50</f>
        <v>0</v>
      </c>
      <c r="X50" s="30">
        <f>TO_EHG_E!X50+TO_EHG_CHP!X50+TO_EHG_H!X50+TO_EHG_EDHP!X50+TO_EHG_EB!X50+TO_EHG_PH!X50</f>
        <v>0</v>
      </c>
    </row>
    <row r="51" spans="1:24" ht="11.25" customHeight="1" x14ac:dyDescent="0.2">
      <c r="A51" s="24" t="s">
        <v>89</v>
      </c>
      <c r="B51" s="25" t="s">
        <v>90</v>
      </c>
      <c r="C51" s="31">
        <f>TO_EHG_E!C51+TO_EHG_CHP!C51+TO_EHG_H!C51+TO_EHG_EDHP!C51+TO_EHG_EB!C51+TO_EHG_PH!C51</f>
        <v>0</v>
      </c>
      <c r="D51" s="31">
        <f>TO_EHG_E!D51+TO_EHG_CHP!D51+TO_EHG_H!D51+TO_EHG_EDHP!D51+TO_EHG_EB!D51+TO_EHG_PH!D51</f>
        <v>0</v>
      </c>
      <c r="E51" s="31">
        <f>TO_EHG_E!E51+TO_EHG_CHP!E51+TO_EHG_H!E51+TO_EHG_EDHP!E51+TO_EHG_EB!E51+TO_EHG_PH!E51</f>
        <v>0</v>
      </c>
      <c r="F51" s="31">
        <f>TO_EHG_E!F51+TO_EHG_CHP!F51+TO_EHG_H!F51+TO_EHG_EDHP!F51+TO_EHG_EB!F51+TO_EHG_PH!F51</f>
        <v>0</v>
      </c>
      <c r="G51" s="31">
        <f>TO_EHG_E!G51+TO_EHG_CHP!G51+TO_EHG_H!G51+TO_EHG_EDHP!G51+TO_EHG_EB!G51+TO_EHG_PH!G51</f>
        <v>0</v>
      </c>
      <c r="H51" s="31">
        <f>TO_EHG_E!H51+TO_EHG_CHP!H51+TO_EHG_H!H51+TO_EHG_EDHP!H51+TO_EHG_EB!H51+TO_EHG_PH!H51</f>
        <v>0</v>
      </c>
      <c r="I51" s="31">
        <f>TO_EHG_E!I51+TO_EHG_CHP!I51+TO_EHG_H!I51+TO_EHG_EDHP!I51+TO_EHG_EB!I51+TO_EHG_PH!I51</f>
        <v>0</v>
      </c>
      <c r="J51" s="31">
        <f>TO_EHG_E!J51+TO_EHG_CHP!J51+TO_EHG_H!J51+TO_EHG_EDHP!J51+TO_EHG_EB!J51+TO_EHG_PH!J51</f>
        <v>0</v>
      </c>
      <c r="K51" s="31">
        <f>TO_EHG_E!K51+TO_EHG_CHP!K51+TO_EHG_H!K51+TO_EHG_EDHP!K51+TO_EHG_EB!K51+TO_EHG_PH!K51</f>
        <v>0</v>
      </c>
      <c r="L51" s="31">
        <f>TO_EHG_E!L51+TO_EHG_CHP!L51+TO_EHG_H!L51+TO_EHG_EDHP!L51+TO_EHG_EB!L51+TO_EHG_PH!L51</f>
        <v>0</v>
      </c>
      <c r="M51" s="31">
        <f>TO_EHG_E!M51+TO_EHG_CHP!M51+TO_EHG_H!M51+TO_EHG_EDHP!M51+TO_EHG_EB!M51+TO_EHG_PH!M51</f>
        <v>0</v>
      </c>
      <c r="N51" s="31">
        <f>TO_EHG_E!N51+TO_EHG_CHP!N51+TO_EHG_H!N51+TO_EHG_EDHP!N51+TO_EHG_EB!N51+TO_EHG_PH!N51</f>
        <v>0</v>
      </c>
      <c r="O51" s="31">
        <f>TO_EHG_E!O51+TO_EHG_CHP!O51+TO_EHG_H!O51+TO_EHG_EDHP!O51+TO_EHG_EB!O51+TO_EHG_PH!O51</f>
        <v>0</v>
      </c>
      <c r="P51" s="31">
        <f>TO_EHG_E!P51+TO_EHG_CHP!P51+TO_EHG_H!P51+TO_EHG_EDHP!P51+TO_EHG_EB!P51+TO_EHG_PH!P51</f>
        <v>0</v>
      </c>
      <c r="Q51" s="31">
        <f>TO_EHG_E!Q51+TO_EHG_CHP!Q51+TO_EHG_H!Q51+TO_EHG_EDHP!Q51+TO_EHG_EB!Q51+TO_EHG_PH!Q51</f>
        <v>0</v>
      </c>
      <c r="R51" s="31">
        <f>TO_EHG_E!R51+TO_EHG_CHP!R51+TO_EHG_H!R51+TO_EHG_EDHP!R51+TO_EHG_EB!R51+TO_EHG_PH!R51</f>
        <v>0</v>
      </c>
      <c r="S51" s="31">
        <f>TO_EHG_E!S51+TO_EHG_CHP!S51+TO_EHG_H!S51+TO_EHG_EDHP!S51+TO_EHG_EB!S51+TO_EHG_PH!S51</f>
        <v>0</v>
      </c>
      <c r="T51" s="31">
        <f>TO_EHG_E!T51+TO_EHG_CHP!T51+TO_EHG_H!T51+TO_EHG_EDHP!T51+TO_EHG_EB!T51+TO_EHG_PH!T51</f>
        <v>0</v>
      </c>
      <c r="U51" s="31">
        <f>TO_EHG_E!U51+TO_EHG_CHP!U51+TO_EHG_H!U51+TO_EHG_EDHP!U51+TO_EHG_EB!U51+TO_EHG_PH!U51</f>
        <v>0</v>
      </c>
      <c r="V51" s="31">
        <f>TO_EHG_E!V51+TO_EHG_CHP!V51+TO_EHG_H!V51+TO_EHG_EDHP!V51+TO_EHG_EB!V51+TO_EHG_PH!V51</f>
        <v>0</v>
      </c>
      <c r="W51" s="31">
        <f>TO_EHG_E!W51+TO_EHG_CHP!W51+TO_EHG_H!W51+TO_EHG_EDHP!W51+TO_EHG_EB!W51+TO_EHG_PH!W51</f>
        <v>0</v>
      </c>
      <c r="X51" s="31">
        <f>TO_EHG_E!X51+TO_EHG_CHP!X51+TO_EHG_H!X51+TO_EHG_EDHP!X51+TO_EHG_EB!X51+TO_EHG_PH!X51</f>
        <v>0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" si="30">SUM(C53:C70)</f>
        <v>0</v>
      </c>
      <c r="D52" s="31">
        <f t="shared" ref="D52:W52" si="31">SUM(D53:D70)</f>
        <v>0</v>
      </c>
      <c r="E52" s="31">
        <f t="shared" si="31"/>
        <v>0</v>
      </c>
      <c r="F52" s="31">
        <f t="shared" si="31"/>
        <v>0</v>
      </c>
      <c r="G52" s="31">
        <f t="shared" si="31"/>
        <v>0</v>
      </c>
      <c r="H52" s="31">
        <f t="shared" si="31"/>
        <v>0</v>
      </c>
      <c r="I52" s="31">
        <f t="shared" si="31"/>
        <v>0</v>
      </c>
      <c r="J52" s="31">
        <f t="shared" si="31"/>
        <v>0</v>
      </c>
      <c r="K52" s="31">
        <f t="shared" si="31"/>
        <v>0</v>
      </c>
      <c r="L52" s="31">
        <f t="shared" si="31"/>
        <v>0</v>
      </c>
      <c r="M52" s="31">
        <f t="shared" si="31"/>
        <v>0</v>
      </c>
      <c r="N52" s="31">
        <f t="shared" si="31"/>
        <v>0</v>
      </c>
      <c r="O52" s="31">
        <f t="shared" si="31"/>
        <v>0</v>
      </c>
      <c r="P52" s="31">
        <f t="shared" si="31"/>
        <v>0</v>
      </c>
      <c r="Q52" s="31">
        <f t="shared" si="31"/>
        <v>0</v>
      </c>
      <c r="R52" s="31">
        <f t="shared" si="31"/>
        <v>0</v>
      </c>
      <c r="S52" s="31">
        <f t="shared" si="31"/>
        <v>0</v>
      </c>
      <c r="T52" s="31">
        <f t="shared" si="31"/>
        <v>0</v>
      </c>
      <c r="U52" s="31">
        <f t="shared" si="31"/>
        <v>0</v>
      </c>
      <c r="V52" s="31">
        <f t="shared" si="31"/>
        <v>0</v>
      </c>
      <c r="W52" s="31">
        <f t="shared" si="31"/>
        <v>0</v>
      </c>
      <c r="X52" s="31">
        <f t="shared" ref="X52" si="32">SUM(X53:X70)</f>
        <v>0</v>
      </c>
    </row>
    <row r="53" spans="1:24" ht="11.25" customHeight="1" x14ac:dyDescent="0.2">
      <c r="A53" s="22" t="s">
        <v>93</v>
      </c>
      <c r="B53" s="23" t="s">
        <v>94</v>
      </c>
      <c r="C53" s="30">
        <f>TO_EHG_E!C53+TO_EHG_CHP!C53+TO_EHG_H!C53+TO_EHG_EDHP!C53+TO_EHG_EB!C53+TO_EHG_PH!C53</f>
        <v>0</v>
      </c>
      <c r="D53" s="30">
        <f>TO_EHG_E!D53+TO_EHG_CHP!D53+TO_EHG_H!D53+TO_EHG_EDHP!D53+TO_EHG_EB!D53+TO_EHG_PH!D53</f>
        <v>0</v>
      </c>
      <c r="E53" s="30">
        <f>TO_EHG_E!E53+TO_EHG_CHP!E53+TO_EHG_H!E53+TO_EHG_EDHP!E53+TO_EHG_EB!E53+TO_EHG_PH!E53</f>
        <v>0</v>
      </c>
      <c r="F53" s="30">
        <f>TO_EHG_E!F53+TO_EHG_CHP!F53+TO_EHG_H!F53+TO_EHG_EDHP!F53+TO_EHG_EB!F53+TO_EHG_PH!F53</f>
        <v>0</v>
      </c>
      <c r="G53" s="30">
        <f>TO_EHG_E!G53+TO_EHG_CHP!G53+TO_EHG_H!G53+TO_EHG_EDHP!G53+TO_EHG_EB!G53+TO_EHG_PH!G53</f>
        <v>0</v>
      </c>
      <c r="H53" s="30">
        <f>TO_EHG_E!H53+TO_EHG_CHP!H53+TO_EHG_H!H53+TO_EHG_EDHP!H53+TO_EHG_EB!H53+TO_EHG_PH!H53</f>
        <v>0</v>
      </c>
      <c r="I53" s="30">
        <f>TO_EHG_E!I53+TO_EHG_CHP!I53+TO_EHG_H!I53+TO_EHG_EDHP!I53+TO_EHG_EB!I53+TO_EHG_PH!I53</f>
        <v>0</v>
      </c>
      <c r="J53" s="30">
        <f>TO_EHG_E!J53+TO_EHG_CHP!J53+TO_EHG_H!J53+TO_EHG_EDHP!J53+TO_EHG_EB!J53+TO_EHG_PH!J53</f>
        <v>0</v>
      </c>
      <c r="K53" s="30">
        <f>TO_EHG_E!K53+TO_EHG_CHP!K53+TO_EHG_H!K53+TO_EHG_EDHP!K53+TO_EHG_EB!K53+TO_EHG_PH!K53</f>
        <v>0</v>
      </c>
      <c r="L53" s="30">
        <f>TO_EHG_E!L53+TO_EHG_CHP!L53+TO_EHG_H!L53+TO_EHG_EDHP!L53+TO_EHG_EB!L53+TO_EHG_PH!L53</f>
        <v>0</v>
      </c>
      <c r="M53" s="30">
        <f>TO_EHG_E!M53+TO_EHG_CHP!M53+TO_EHG_H!M53+TO_EHG_EDHP!M53+TO_EHG_EB!M53+TO_EHG_PH!M53</f>
        <v>0</v>
      </c>
      <c r="N53" s="30">
        <f>TO_EHG_E!N53+TO_EHG_CHP!N53+TO_EHG_H!N53+TO_EHG_EDHP!N53+TO_EHG_EB!N53+TO_EHG_PH!N53</f>
        <v>0</v>
      </c>
      <c r="O53" s="30">
        <f>TO_EHG_E!O53+TO_EHG_CHP!O53+TO_EHG_H!O53+TO_EHG_EDHP!O53+TO_EHG_EB!O53+TO_EHG_PH!O53</f>
        <v>0</v>
      </c>
      <c r="P53" s="30">
        <f>TO_EHG_E!P53+TO_EHG_CHP!P53+TO_EHG_H!P53+TO_EHG_EDHP!P53+TO_EHG_EB!P53+TO_EHG_PH!P53</f>
        <v>0</v>
      </c>
      <c r="Q53" s="30">
        <f>TO_EHG_E!Q53+TO_EHG_CHP!Q53+TO_EHG_H!Q53+TO_EHG_EDHP!Q53+TO_EHG_EB!Q53+TO_EHG_PH!Q53</f>
        <v>0</v>
      </c>
      <c r="R53" s="30">
        <f>TO_EHG_E!R53+TO_EHG_CHP!R53+TO_EHG_H!R53+TO_EHG_EDHP!R53+TO_EHG_EB!R53+TO_EHG_PH!R53</f>
        <v>0</v>
      </c>
      <c r="S53" s="30">
        <f>TO_EHG_E!S53+TO_EHG_CHP!S53+TO_EHG_H!S53+TO_EHG_EDHP!S53+TO_EHG_EB!S53+TO_EHG_PH!S53</f>
        <v>0</v>
      </c>
      <c r="T53" s="30">
        <f>TO_EHG_E!T53+TO_EHG_CHP!T53+TO_EHG_H!T53+TO_EHG_EDHP!T53+TO_EHG_EB!T53+TO_EHG_PH!T53</f>
        <v>0</v>
      </c>
      <c r="U53" s="30">
        <f>TO_EHG_E!U53+TO_EHG_CHP!U53+TO_EHG_H!U53+TO_EHG_EDHP!U53+TO_EHG_EB!U53+TO_EHG_PH!U53</f>
        <v>0</v>
      </c>
      <c r="V53" s="30">
        <f>TO_EHG_E!V53+TO_EHG_CHP!V53+TO_EHG_H!V53+TO_EHG_EDHP!V53+TO_EHG_EB!V53+TO_EHG_PH!V53</f>
        <v>0</v>
      </c>
      <c r="W53" s="30">
        <f>TO_EHG_E!W53+TO_EHG_CHP!W53+TO_EHG_H!W53+TO_EHG_EDHP!W53+TO_EHG_EB!W53+TO_EHG_PH!W53</f>
        <v>0</v>
      </c>
      <c r="X53" s="30">
        <f>TO_EHG_E!X53+TO_EHG_CHP!X53+TO_EHG_H!X53+TO_EHG_EDHP!X53+TO_EHG_EB!X53+TO_EHG_PH!X53</f>
        <v>0</v>
      </c>
    </row>
    <row r="54" spans="1:24" ht="11.25" customHeight="1" x14ac:dyDescent="0.2">
      <c r="A54" s="22" t="s">
        <v>95</v>
      </c>
      <c r="B54" s="23" t="s">
        <v>96</v>
      </c>
      <c r="C54" s="30">
        <f>TO_EHG_E!C54+TO_EHG_CHP!C54+TO_EHG_H!C54+TO_EHG_EDHP!C54+TO_EHG_EB!C54+TO_EHG_PH!C54</f>
        <v>0</v>
      </c>
      <c r="D54" s="30">
        <f>TO_EHG_E!D54+TO_EHG_CHP!D54+TO_EHG_H!D54+TO_EHG_EDHP!D54+TO_EHG_EB!D54+TO_EHG_PH!D54</f>
        <v>0</v>
      </c>
      <c r="E54" s="30">
        <f>TO_EHG_E!E54+TO_EHG_CHP!E54+TO_EHG_H!E54+TO_EHG_EDHP!E54+TO_EHG_EB!E54+TO_EHG_PH!E54</f>
        <v>0</v>
      </c>
      <c r="F54" s="30">
        <f>TO_EHG_E!F54+TO_EHG_CHP!F54+TO_EHG_H!F54+TO_EHG_EDHP!F54+TO_EHG_EB!F54+TO_EHG_PH!F54</f>
        <v>0</v>
      </c>
      <c r="G54" s="30">
        <f>TO_EHG_E!G54+TO_EHG_CHP!G54+TO_EHG_H!G54+TO_EHG_EDHP!G54+TO_EHG_EB!G54+TO_EHG_PH!G54</f>
        <v>0</v>
      </c>
      <c r="H54" s="30">
        <f>TO_EHG_E!H54+TO_EHG_CHP!H54+TO_EHG_H!H54+TO_EHG_EDHP!H54+TO_EHG_EB!H54+TO_EHG_PH!H54</f>
        <v>0</v>
      </c>
      <c r="I54" s="30">
        <f>TO_EHG_E!I54+TO_EHG_CHP!I54+TO_EHG_H!I54+TO_EHG_EDHP!I54+TO_EHG_EB!I54+TO_EHG_PH!I54</f>
        <v>0</v>
      </c>
      <c r="J54" s="30">
        <f>TO_EHG_E!J54+TO_EHG_CHP!J54+TO_EHG_H!J54+TO_EHG_EDHP!J54+TO_EHG_EB!J54+TO_EHG_PH!J54</f>
        <v>0</v>
      </c>
      <c r="K54" s="30">
        <f>TO_EHG_E!K54+TO_EHG_CHP!K54+TO_EHG_H!K54+TO_EHG_EDHP!K54+TO_EHG_EB!K54+TO_EHG_PH!K54</f>
        <v>0</v>
      </c>
      <c r="L54" s="30">
        <f>TO_EHG_E!L54+TO_EHG_CHP!L54+TO_EHG_H!L54+TO_EHG_EDHP!L54+TO_EHG_EB!L54+TO_EHG_PH!L54</f>
        <v>0</v>
      </c>
      <c r="M54" s="30">
        <f>TO_EHG_E!M54+TO_EHG_CHP!M54+TO_EHG_H!M54+TO_EHG_EDHP!M54+TO_EHG_EB!M54+TO_EHG_PH!M54</f>
        <v>0</v>
      </c>
      <c r="N54" s="30">
        <f>TO_EHG_E!N54+TO_EHG_CHP!N54+TO_EHG_H!N54+TO_EHG_EDHP!N54+TO_EHG_EB!N54+TO_EHG_PH!N54</f>
        <v>0</v>
      </c>
      <c r="O54" s="30">
        <f>TO_EHG_E!O54+TO_EHG_CHP!O54+TO_EHG_H!O54+TO_EHG_EDHP!O54+TO_EHG_EB!O54+TO_EHG_PH!O54</f>
        <v>0</v>
      </c>
      <c r="P54" s="30">
        <f>TO_EHG_E!P54+TO_EHG_CHP!P54+TO_EHG_H!P54+TO_EHG_EDHP!P54+TO_EHG_EB!P54+TO_EHG_PH!P54</f>
        <v>0</v>
      </c>
      <c r="Q54" s="30">
        <f>TO_EHG_E!Q54+TO_EHG_CHP!Q54+TO_EHG_H!Q54+TO_EHG_EDHP!Q54+TO_EHG_EB!Q54+TO_EHG_PH!Q54</f>
        <v>0</v>
      </c>
      <c r="R54" s="30">
        <f>TO_EHG_E!R54+TO_EHG_CHP!R54+TO_EHG_H!R54+TO_EHG_EDHP!R54+TO_EHG_EB!R54+TO_EHG_PH!R54</f>
        <v>0</v>
      </c>
      <c r="S54" s="30">
        <f>TO_EHG_E!S54+TO_EHG_CHP!S54+TO_EHG_H!S54+TO_EHG_EDHP!S54+TO_EHG_EB!S54+TO_EHG_PH!S54</f>
        <v>0</v>
      </c>
      <c r="T54" s="30">
        <f>TO_EHG_E!T54+TO_EHG_CHP!T54+TO_EHG_H!T54+TO_EHG_EDHP!T54+TO_EHG_EB!T54+TO_EHG_PH!T54</f>
        <v>0</v>
      </c>
      <c r="U54" s="30">
        <f>TO_EHG_E!U54+TO_EHG_CHP!U54+TO_EHG_H!U54+TO_EHG_EDHP!U54+TO_EHG_EB!U54+TO_EHG_PH!U54</f>
        <v>0</v>
      </c>
      <c r="V54" s="30">
        <f>TO_EHG_E!V54+TO_EHG_CHP!V54+TO_EHG_H!V54+TO_EHG_EDHP!V54+TO_EHG_EB!V54+TO_EHG_PH!V54</f>
        <v>0</v>
      </c>
      <c r="W54" s="30">
        <f>TO_EHG_E!W54+TO_EHG_CHP!W54+TO_EHG_H!W54+TO_EHG_EDHP!W54+TO_EHG_EB!W54+TO_EHG_PH!W54</f>
        <v>0</v>
      </c>
      <c r="X54" s="30">
        <f>TO_EHG_E!X54+TO_EHG_CHP!X54+TO_EHG_H!X54+TO_EHG_EDHP!X54+TO_EHG_EB!X54+TO_EHG_PH!X54</f>
        <v>0</v>
      </c>
    </row>
    <row r="55" spans="1:24" ht="11.25" customHeight="1" x14ac:dyDescent="0.2">
      <c r="A55" s="22" t="s">
        <v>97</v>
      </c>
      <c r="B55" s="23" t="s">
        <v>98</v>
      </c>
      <c r="C55" s="30">
        <f>TO_EHG_E!C55+TO_EHG_CHP!C55+TO_EHG_H!C55+TO_EHG_EDHP!C55+TO_EHG_EB!C55+TO_EHG_PH!C55</f>
        <v>0</v>
      </c>
      <c r="D55" s="30">
        <f>TO_EHG_E!D55+TO_EHG_CHP!D55+TO_EHG_H!D55+TO_EHG_EDHP!D55+TO_EHG_EB!D55+TO_EHG_PH!D55</f>
        <v>0</v>
      </c>
      <c r="E55" s="30">
        <f>TO_EHG_E!E55+TO_EHG_CHP!E55+TO_EHG_H!E55+TO_EHG_EDHP!E55+TO_EHG_EB!E55+TO_EHG_PH!E55</f>
        <v>0</v>
      </c>
      <c r="F55" s="30">
        <f>TO_EHG_E!F55+TO_EHG_CHP!F55+TO_EHG_H!F55+TO_EHG_EDHP!F55+TO_EHG_EB!F55+TO_EHG_PH!F55</f>
        <v>0</v>
      </c>
      <c r="G55" s="30">
        <f>TO_EHG_E!G55+TO_EHG_CHP!G55+TO_EHG_H!G55+TO_EHG_EDHP!G55+TO_EHG_EB!G55+TO_EHG_PH!G55</f>
        <v>0</v>
      </c>
      <c r="H55" s="30">
        <f>TO_EHG_E!H55+TO_EHG_CHP!H55+TO_EHG_H!H55+TO_EHG_EDHP!H55+TO_EHG_EB!H55+TO_EHG_PH!H55</f>
        <v>0</v>
      </c>
      <c r="I55" s="30">
        <f>TO_EHG_E!I55+TO_EHG_CHP!I55+TO_EHG_H!I55+TO_EHG_EDHP!I55+TO_EHG_EB!I55+TO_EHG_PH!I55</f>
        <v>0</v>
      </c>
      <c r="J55" s="30">
        <f>TO_EHG_E!J55+TO_EHG_CHP!J55+TO_EHG_H!J55+TO_EHG_EDHP!J55+TO_EHG_EB!J55+TO_EHG_PH!J55</f>
        <v>0</v>
      </c>
      <c r="K55" s="30">
        <f>TO_EHG_E!K55+TO_EHG_CHP!K55+TO_EHG_H!K55+TO_EHG_EDHP!K55+TO_EHG_EB!K55+TO_EHG_PH!K55</f>
        <v>0</v>
      </c>
      <c r="L55" s="30">
        <f>TO_EHG_E!L55+TO_EHG_CHP!L55+TO_EHG_H!L55+TO_EHG_EDHP!L55+TO_EHG_EB!L55+TO_EHG_PH!L55</f>
        <v>0</v>
      </c>
      <c r="M55" s="30">
        <f>TO_EHG_E!M55+TO_EHG_CHP!M55+TO_EHG_H!M55+TO_EHG_EDHP!M55+TO_EHG_EB!M55+TO_EHG_PH!M55</f>
        <v>0</v>
      </c>
      <c r="N55" s="30">
        <f>TO_EHG_E!N55+TO_EHG_CHP!N55+TO_EHG_H!N55+TO_EHG_EDHP!N55+TO_EHG_EB!N55+TO_EHG_PH!N55</f>
        <v>0</v>
      </c>
      <c r="O55" s="30">
        <f>TO_EHG_E!O55+TO_EHG_CHP!O55+TO_EHG_H!O55+TO_EHG_EDHP!O55+TO_EHG_EB!O55+TO_EHG_PH!O55</f>
        <v>0</v>
      </c>
      <c r="P55" s="30">
        <f>TO_EHG_E!P55+TO_EHG_CHP!P55+TO_EHG_H!P55+TO_EHG_EDHP!P55+TO_EHG_EB!P55+TO_EHG_PH!P55</f>
        <v>0</v>
      </c>
      <c r="Q55" s="30">
        <f>TO_EHG_E!Q55+TO_EHG_CHP!Q55+TO_EHG_H!Q55+TO_EHG_EDHP!Q55+TO_EHG_EB!Q55+TO_EHG_PH!Q55</f>
        <v>0</v>
      </c>
      <c r="R55" s="30">
        <f>TO_EHG_E!R55+TO_EHG_CHP!R55+TO_EHG_H!R55+TO_EHG_EDHP!R55+TO_EHG_EB!R55+TO_EHG_PH!R55</f>
        <v>0</v>
      </c>
      <c r="S55" s="30">
        <f>TO_EHG_E!S55+TO_EHG_CHP!S55+TO_EHG_H!S55+TO_EHG_EDHP!S55+TO_EHG_EB!S55+TO_EHG_PH!S55</f>
        <v>0</v>
      </c>
      <c r="T55" s="30">
        <f>TO_EHG_E!T55+TO_EHG_CHP!T55+TO_EHG_H!T55+TO_EHG_EDHP!T55+TO_EHG_EB!T55+TO_EHG_PH!T55</f>
        <v>0</v>
      </c>
      <c r="U55" s="30">
        <f>TO_EHG_E!U55+TO_EHG_CHP!U55+TO_EHG_H!U55+TO_EHG_EDHP!U55+TO_EHG_EB!U55+TO_EHG_PH!U55</f>
        <v>0</v>
      </c>
      <c r="V55" s="30">
        <f>TO_EHG_E!V55+TO_EHG_CHP!V55+TO_EHG_H!V55+TO_EHG_EDHP!V55+TO_EHG_EB!V55+TO_EHG_PH!V55</f>
        <v>0</v>
      </c>
      <c r="W55" s="30">
        <f>TO_EHG_E!W55+TO_EHG_CHP!W55+TO_EHG_H!W55+TO_EHG_EDHP!W55+TO_EHG_EB!W55+TO_EHG_PH!W55</f>
        <v>0</v>
      </c>
      <c r="X55" s="30">
        <f>TO_EHG_E!X55+TO_EHG_CHP!X55+TO_EHG_H!X55+TO_EHG_EDHP!X55+TO_EHG_EB!X55+TO_EHG_PH!X55</f>
        <v>0</v>
      </c>
    </row>
    <row r="56" spans="1:24" ht="11.25" customHeight="1" x14ac:dyDescent="0.2">
      <c r="A56" s="22" t="s">
        <v>99</v>
      </c>
      <c r="B56" s="23" t="s">
        <v>100</v>
      </c>
      <c r="C56" s="30">
        <f>TO_EHG_E!C56+TO_EHG_CHP!C56+TO_EHG_H!C56+TO_EHG_EDHP!C56+TO_EHG_EB!C56+TO_EHG_PH!C56</f>
        <v>0</v>
      </c>
      <c r="D56" s="30">
        <f>TO_EHG_E!D56+TO_EHG_CHP!D56+TO_EHG_H!D56+TO_EHG_EDHP!D56+TO_EHG_EB!D56+TO_EHG_PH!D56</f>
        <v>0</v>
      </c>
      <c r="E56" s="30">
        <f>TO_EHG_E!E56+TO_EHG_CHP!E56+TO_EHG_H!E56+TO_EHG_EDHP!E56+TO_EHG_EB!E56+TO_EHG_PH!E56</f>
        <v>0</v>
      </c>
      <c r="F56" s="30">
        <f>TO_EHG_E!F56+TO_EHG_CHP!F56+TO_EHG_H!F56+TO_EHG_EDHP!F56+TO_EHG_EB!F56+TO_EHG_PH!F56</f>
        <v>0</v>
      </c>
      <c r="G56" s="30">
        <f>TO_EHG_E!G56+TO_EHG_CHP!G56+TO_EHG_H!G56+TO_EHG_EDHP!G56+TO_EHG_EB!G56+TO_EHG_PH!G56</f>
        <v>0</v>
      </c>
      <c r="H56" s="30">
        <f>TO_EHG_E!H56+TO_EHG_CHP!H56+TO_EHG_H!H56+TO_EHG_EDHP!H56+TO_EHG_EB!H56+TO_EHG_PH!H56</f>
        <v>0</v>
      </c>
      <c r="I56" s="30">
        <f>TO_EHG_E!I56+TO_EHG_CHP!I56+TO_EHG_H!I56+TO_EHG_EDHP!I56+TO_EHG_EB!I56+TO_EHG_PH!I56</f>
        <v>0</v>
      </c>
      <c r="J56" s="30">
        <f>TO_EHG_E!J56+TO_EHG_CHP!J56+TO_EHG_H!J56+TO_EHG_EDHP!J56+TO_EHG_EB!J56+TO_EHG_PH!J56</f>
        <v>0</v>
      </c>
      <c r="K56" s="30">
        <f>TO_EHG_E!K56+TO_EHG_CHP!K56+TO_EHG_H!K56+TO_EHG_EDHP!K56+TO_EHG_EB!K56+TO_EHG_PH!K56</f>
        <v>0</v>
      </c>
      <c r="L56" s="30">
        <f>TO_EHG_E!L56+TO_EHG_CHP!L56+TO_EHG_H!L56+TO_EHG_EDHP!L56+TO_EHG_EB!L56+TO_EHG_PH!L56</f>
        <v>0</v>
      </c>
      <c r="M56" s="30">
        <f>TO_EHG_E!M56+TO_EHG_CHP!M56+TO_EHG_H!M56+TO_EHG_EDHP!M56+TO_EHG_EB!M56+TO_EHG_PH!M56</f>
        <v>0</v>
      </c>
      <c r="N56" s="30">
        <f>TO_EHG_E!N56+TO_EHG_CHP!N56+TO_EHG_H!N56+TO_EHG_EDHP!N56+TO_EHG_EB!N56+TO_EHG_PH!N56</f>
        <v>0</v>
      </c>
      <c r="O56" s="30">
        <f>TO_EHG_E!O56+TO_EHG_CHP!O56+TO_EHG_H!O56+TO_EHG_EDHP!O56+TO_EHG_EB!O56+TO_EHG_PH!O56</f>
        <v>0</v>
      </c>
      <c r="P56" s="30">
        <f>TO_EHG_E!P56+TO_EHG_CHP!P56+TO_EHG_H!P56+TO_EHG_EDHP!P56+TO_EHG_EB!P56+TO_EHG_PH!P56</f>
        <v>0</v>
      </c>
      <c r="Q56" s="30">
        <f>TO_EHG_E!Q56+TO_EHG_CHP!Q56+TO_EHG_H!Q56+TO_EHG_EDHP!Q56+TO_EHG_EB!Q56+TO_EHG_PH!Q56</f>
        <v>0</v>
      </c>
      <c r="R56" s="30">
        <f>TO_EHG_E!R56+TO_EHG_CHP!R56+TO_EHG_H!R56+TO_EHG_EDHP!R56+TO_EHG_EB!R56+TO_EHG_PH!R56</f>
        <v>0</v>
      </c>
      <c r="S56" s="30">
        <f>TO_EHG_E!S56+TO_EHG_CHP!S56+TO_EHG_H!S56+TO_EHG_EDHP!S56+TO_EHG_EB!S56+TO_EHG_PH!S56</f>
        <v>0</v>
      </c>
      <c r="T56" s="30">
        <f>TO_EHG_E!T56+TO_EHG_CHP!T56+TO_EHG_H!T56+TO_EHG_EDHP!T56+TO_EHG_EB!T56+TO_EHG_PH!T56</f>
        <v>0</v>
      </c>
      <c r="U56" s="30">
        <f>TO_EHG_E!U56+TO_EHG_CHP!U56+TO_EHG_H!U56+TO_EHG_EDHP!U56+TO_EHG_EB!U56+TO_EHG_PH!U56</f>
        <v>0</v>
      </c>
      <c r="V56" s="30">
        <f>TO_EHG_E!V56+TO_EHG_CHP!V56+TO_EHG_H!V56+TO_EHG_EDHP!V56+TO_EHG_EB!V56+TO_EHG_PH!V56</f>
        <v>0</v>
      </c>
      <c r="W56" s="30">
        <f>TO_EHG_E!W56+TO_EHG_CHP!W56+TO_EHG_H!W56+TO_EHG_EDHP!W56+TO_EHG_EB!W56+TO_EHG_PH!W56</f>
        <v>0</v>
      </c>
      <c r="X56" s="30">
        <f>TO_EHG_E!X56+TO_EHG_CHP!X56+TO_EHG_H!X56+TO_EHG_EDHP!X56+TO_EHG_EB!X56+TO_EHG_PH!X56</f>
        <v>0</v>
      </c>
    </row>
    <row r="57" spans="1:24" ht="11.25" customHeight="1" x14ac:dyDescent="0.2">
      <c r="A57" s="22" t="s">
        <v>101</v>
      </c>
      <c r="B57" s="23" t="s">
        <v>102</v>
      </c>
      <c r="C57" s="30">
        <f>TO_EHG_E!C57+TO_EHG_CHP!C57+TO_EHG_H!C57+TO_EHG_EDHP!C57+TO_EHG_EB!C57+TO_EHG_PH!C57</f>
        <v>0</v>
      </c>
      <c r="D57" s="30">
        <f>TO_EHG_E!D57+TO_EHG_CHP!D57+TO_EHG_H!D57+TO_EHG_EDHP!D57+TO_EHG_EB!D57+TO_EHG_PH!D57</f>
        <v>0</v>
      </c>
      <c r="E57" s="30">
        <f>TO_EHG_E!E57+TO_EHG_CHP!E57+TO_EHG_H!E57+TO_EHG_EDHP!E57+TO_EHG_EB!E57+TO_EHG_PH!E57</f>
        <v>0</v>
      </c>
      <c r="F57" s="30">
        <f>TO_EHG_E!F57+TO_EHG_CHP!F57+TO_EHG_H!F57+TO_EHG_EDHP!F57+TO_EHG_EB!F57+TO_EHG_PH!F57</f>
        <v>0</v>
      </c>
      <c r="G57" s="30">
        <f>TO_EHG_E!G57+TO_EHG_CHP!G57+TO_EHG_H!G57+TO_EHG_EDHP!G57+TO_EHG_EB!G57+TO_EHG_PH!G57</f>
        <v>0</v>
      </c>
      <c r="H57" s="30">
        <f>TO_EHG_E!H57+TO_EHG_CHP!H57+TO_EHG_H!H57+TO_EHG_EDHP!H57+TO_EHG_EB!H57+TO_EHG_PH!H57</f>
        <v>0</v>
      </c>
      <c r="I57" s="30">
        <f>TO_EHG_E!I57+TO_EHG_CHP!I57+TO_EHG_H!I57+TO_EHG_EDHP!I57+TO_EHG_EB!I57+TO_EHG_PH!I57</f>
        <v>0</v>
      </c>
      <c r="J57" s="30">
        <f>TO_EHG_E!J57+TO_EHG_CHP!J57+TO_EHG_H!J57+TO_EHG_EDHP!J57+TO_EHG_EB!J57+TO_EHG_PH!J57</f>
        <v>0</v>
      </c>
      <c r="K57" s="30">
        <f>TO_EHG_E!K57+TO_EHG_CHP!K57+TO_EHG_H!K57+TO_EHG_EDHP!K57+TO_EHG_EB!K57+TO_EHG_PH!K57</f>
        <v>0</v>
      </c>
      <c r="L57" s="30">
        <f>TO_EHG_E!L57+TO_EHG_CHP!L57+TO_EHG_H!L57+TO_EHG_EDHP!L57+TO_EHG_EB!L57+TO_EHG_PH!L57</f>
        <v>0</v>
      </c>
      <c r="M57" s="30">
        <f>TO_EHG_E!M57+TO_EHG_CHP!M57+TO_EHG_H!M57+TO_EHG_EDHP!M57+TO_EHG_EB!M57+TO_EHG_PH!M57</f>
        <v>0</v>
      </c>
      <c r="N57" s="30">
        <f>TO_EHG_E!N57+TO_EHG_CHP!N57+TO_EHG_H!N57+TO_EHG_EDHP!N57+TO_EHG_EB!N57+TO_EHG_PH!N57</f>
        <v>0</v>
      </c>
      <c r="O57" s="30">
        <f>TO_EHG_E!O57+TO_EHG_CHP!O57+TO_EHG_H!O57+TO_EHG_EDHP!O57+TO_EHG_EB!O57+TO_EHG_PH!O57</f>
        <v>0</v>
      </c>
      <c r="P57" s="30">
        <f>TO_EHG_E!P57+TO_EHG_CHP!P57+TO_EHG_H!P57+TO_EHG_EDHP!P57+TO_EHG_EB!P57+TO_EHG_PH!P57</f>
        <v>0</v>
      </c>
      <c r="Q57" s="30">
        <f>TO_EHG_E!Q57+TO_EHG_CHP!Q57+TO_EHG_H!Q57+TO_EHG_EDHP!Q57+TO_EHG_EB!Q57+TO_EHG_PH!Q57</f>
        <v>0</v>
      </c>
      <c r="R57" s="30">
        <f>TO_EHG_E!R57+TO_EHG_CHP!R57+TO_EHG_H!R57+TO_EHG_EDHP!R57+TO_EHG_EB!R57+TO_EHG_PH!R57</f>
        <v>0</v>
      </c>
      <c r="S57" s="30">
        <f>TO_EHG_E!S57+TO_EHG_CHP!S57+TO_EHG_H!S57+TO_EHG_EDHP!S57+TO_EHG_EB!S57+TO_EHG_PH!S57</f>
        <v>0</v>
      </c>
      <c r="T57" s="30">
        <f>TO_EHG_E!T57+TO_EHG_CHP!T57+TO_EHG_H!T57+TO_EHG_EDHP!T57+TO_EHG_EB!T57+TO_EHG_PH!T57</f>
        <v>0</v>
      </c>
      <c r="U57" s="30">
        <f>TO_EHG_E!U57+TO_EHG_CHP!U57+TO_EHG_H!U57+TO_EHG_EDHP!U57+TO_EHG_EB!U57+TO_EHG_PH!U57</f>
        <v>0</v>
      </c>
      <c r="V57" s="30">
        <f>TO_EHG_E!V57+TO_EHG_CHP!V57+TO_EHG_H!V57+TO_EHG_EDHP!V57+TO_EHG_EB!V57+TO_EHG_PH!V57</f>
        <v>0</v>
      </c>
      <c r="W57" s="30">
        <f>TO_EHG_E!W57+TO_EHG_CHP!W57+TO_EHG_H!W57+TO_EHG_EDHP!W57+TO_EHG_EB!W57+TO_EHG_PH!W57</f>
        <v>0</v>
      </c>
      <c r="X57" s="30">
        <f>TO_EHG_E!X57+TO_EHG_CHP!X57+TO_EHG_H!X57+TO_EHG_EDHP!X57+TO_EHG_EB!X57+TO_EHG_PH!X57</f>
        <v>0</v>
      </c>
    </row>
    <row r="58" spans="1:24" ht="11.25" customHeight="1" x14ac:dyDescent="0.2">
      <c r="A58" s="22" t="s">
        <v>103</v>
      </c>
      <c r="B58" s="23" t="s">
        <v>104</v>
      </c>
      <c r="C58" s="30">
        <f>TO_EHG_E!C58+TO_EHG_CHP!C58+TO_EHG_H!C58+TO_EHG_EDHP!C58+TO_EHG_EB!C58+TO_EHG_PH!C58</f>
        <v>0</v>
      </c>
      <c r="D58" s="30">
        <f>TO_EHG_E!D58+TO_EHG_CHP!D58+TO_EHG_H!D58+TO_EHG_EDHP!D58+TO_EHG_EB!D58+TO_EHG_PH!D58</f>
        <v>0</v>
      </c>
      <c r="E58" s="30">
        <f>TO_EHG_E!E58+TO_EHG_CHP!E58+TO_EHG_H!E58+TO_EHG_EDHP!E58+TO_EHG_EB!E58+TO_EHG_PH!E58</f>
        <v>0</v>
      </c>
      <c r="F58" s="30">
        <f>TO_EHG_E!F58+TO_EHG_CHP!F58+TO_EHG_H!F58+TO_EHG_EDHP!F58+TO_EHG_EB!F58+TO_EHG_PH!F58</f>
        <v>0</v>
      </c>
      <c r="G58" s="30">
        <f>TO_EHG_E!G58+TO_EHG_CHP!G58+TO_EHG_H!G58+TO_EHG_EDHP!G58+TO_EHG_EB!G58+TO_EHG_PH!G58</f>
        <v>0</v>
      </c>
      <c r="H58" s="30">
        <f>TO_EHG_E!H58+TO_EHG_CHP!H58+TO_EHG_H!H58+TO_EHG_EDHP!H58+TO_EHG_EB!H58+TO_EHG_PH!H58</f>
        <v>0</v>
      </c>
      <c r="I58" s="30">
        <f>TO_EHG_E!I58+TO_EHG_CHP!I58+TO_EHG_H!I58+TO_EHG_EDHP!I58+TO_EHG_EB!I58+TO_EHG_PH!I58</f>
        <v>0</v>
      </c>
      <c r="J58" s="30">
        <f>TO_EHG_E!J58+TO_EHG_CHP!J58+TO_EHG_H!J58+TO_EHG_EDHP!J58+TO_EHG_EB!J58+TO_EHG_PH!J58</f>
        <v>0</v>
      </c>
      <c r="K58" s="30">
        <f>TO_EHG_E!K58+TO_EHG_CHP!K58+TO_EHG_H!K58+TO_EHG_EDHP!K58+TO_EHG_EB!K58+TO_EHG_PH!K58</f>
        <v>0</v>
      </c>
      <c r="L58" s="30">
        <f>TO_EHG_E!L58+TO_EHG_CHP!L58+TO_EHG_H!L58+TO_EHG_EDHP!L58+TO_EHG_EB!L58+TO_EHG_PH!L58</f>
        <v>0</v>
      </c>
      <c r="M58" s="30">
        <f>TO_EHG_E!M58+TO_EHG_CHP!M58+TO_EHG_H!M58+TO_EHG_EDHP!M58+TO_EHG_EB!M58+TO_EHG_PH!M58</f>
        <v>0</v>
      </c>
      <c r="N58" s="30">
        <f>TO_EHG_E!N58+TO_EHG_CHP!N58+TO_EHG_H!N58+TO_EHG_EDHP!N58+TO_EHG_EB!N58+TO_EHG_PH!N58</f>
        <v>0</v>
      </c>
      <c r="O58" s="30">
        <f>TO_EHG_E!O58+TO_EHG_CHP!O58+TO_EHG_H!O58+TO_EHG_EDHP!O58+TO_EHG_EB!O58+TO_EHG_PH!O58</f>
        <v>0</v>
      </c>
      <c r="P58" s="30">
        <f>TO_EHG_E!P58+TO_EHG_CHP!P58+TO_EHG_H!P58+TO_EHG_EDHP!P58+TO_EHG_EB!P58+TO_EHG_PH!P58</f>
        <v>0</v>
      </c>
      <c r="Q58" s="30">
        <f>TO_EHG_E!Q58+TO_EHG_CHP!Q58+TO_EHG_H!Q58+TO_EHG_EDHP!Q58+TO_EHG_EB!Q58+TO_EHG_PH!Q58</f>
        <v>0</v>
      </c>
      <c r="R58" s="30">
        <f>TO_EHG_E!R58+TO_EHG_CHP!R58+TO_EHG_H!R58+TO_EHG_EDHP!R58+TO_EHG_EB!R58+TO_EHG_PH!R58</f>
        <v>0</v>
      </c>
      <c r="S58" s="30">
        <f>TO_EHG_E!S58+TO_EHG_CHP!S58+TO_EHG_H!S58+TO_EHG_EDHP!S58+TO_EHG_EB!S58+TO_EHG_PH!S58</f>
        <v>0</v>
      </c>
      <c r="T58" s="30">
        <f>TO_EHG_E!T58+TO_EHG_CHP!T58+TO_EHG_H!T58+TO_EHG_EDHP!T58+TO_EHG_EB!T58+TO_EHG_PH!T58</f>
        <v>0</v>
      </c>
      <c r="U58" s="30">
        <f>TO_EHG_E!U58+TO_EHG_CHP!U58+TO_EHG_H!U58+TO_EHG_EDHP!U58+TO_EHG_EB!U58+TO_EHG_PH!U58</f>
        <v>0</v>
      </c>
      <c r="V58" s="30">
        <f>TO_EHG_E!V58+TO_EHG_CHP!V58+TO_EHG_H!V58+TO_EHG_EDHP!V58+TO_EHG_EB!V58+TO_EHG_PH!V58</f>
        <v>0</v>
      </c>
      <c r="W58" s="30">
        <f>TO_EHG_E!W58+TO_EHG_CHP!W58+TO_EHG_H!W58+TO_EHG_EDHP!W58+TO_EHG_EB!W58+TO_EHG_PH!W58</f>
        <v>0</v>
      </c>
      <c r="X58" s="30">
        <f>TO_EHG_E!X58+TO_EHG_CHP!X58+TO_EHG_H!X58+TO_EHG_EDHP!X58+TO_EHG_EB!X58+TO_EHG_PH!X58</f>
        <v>0</v>
      </c>
    </row>
    <row r="59" spans="1:24" ht="11.25" customHeight="1" x14ac:dyDescent="0.2">
      <c r="A59" s="22" t="s">
        <v>105</v>
      </c>
      <c r="B59" s="23" t="s">
        <v>106</v>
      </c>
      <c r="C59" s="30">
        <f>TO_EHG_E!C59+TO_EHG_CHP!C59+TO_EHG_H!C59+TO_EHG_EDHP!C59+TO_EHG_EB!C59+TO_EHG_PH!C59</f>
        <v>0</v>
      </c>
      <c r="D59" s="30">
        <f>TO_EHG_E!D59+TO_EHG_CHP!D59+TO_EHG_H!D59+TO_EHG_EDHP!D59+TO_EHG_EB!D59+TO_EHG_PH!D59</f>
        <v>0</v>
      </c>
      <c r="E59" s="30">
        <f>TO_EHG_E!E59+TO_EHG_CHP!E59+TO_EHG_H!E59+TO_EHG_EDHP!E59+TO_EHG_EB!E59+TO_EHG_PH!E59</f>
        <v>0</v>
      </c>
      <c r="F59" s="30">
        <f>TO_EHG_E!F59+TO_EHG_CHP!F59+TO_EHG_H!F59+TO_EHG_EDHP!F59+TO_EHG_EB!F59+TO_EHG_PH!F59</f>
        <v>0</v>
      </c>
      <c r="G59" s="30">
        <f>TO_EHG_E!G59+TO_EHG_CHP!G59+TO_EHG_H!G59+TO_EHG_EDHP!G59+TO_EHG_EB!G59+TO_EHG_PH!G59</f>
        <v>0</v>
      </c>
      <c r="H59" s="30">
        <f>TO_EHG_E!H59+TO_EHG_CHP!H59+TO_EHG_H!H59+TO_EHG_EDHP!H59+TO_EHG_EB!H59+TO_EHG_PH!H59</f>
        <v>0</v>
      </c>
      <c r="I59" s="30">
        <f>TO_EHG_E!I59+TO_EHG_CHP!I59+TO_EHG_H!I59+TO_EHG_EDHP!I59+TO_EHG_EB!I59+TO_EHG_PH!I59</f>
        <v>0</v>
      </c>
      <c r="J59" s="30">
        <f>TO_EHG_E!J59+TO_EHG_CHP!J59+TO_EHG_H!J59+TO_EHG_EDHP!J59+TO_EHG_EB!J59+TO_EHG_PH!J59</f>
        <v>0</v>
      </c>
      <c r="K59" s="30">
        <f>TO_EHG_E!K59+TO_EHG_CHP!K59+TO_EHG_H!K59+TO_EHG_EDHP!K59+TO_EHG_EB!K59+TO_EHG_PH!K59</f>
        <v>0</v>
      </c>
      <c r="L59" s="30">
        <f>TO_EHG_E!L59+TO_EHG_CHP!L59+TO_EHG_H!L59+TO_EHG_EDHP!L59+TO_EHG_EB!L59+TO_EHG_PH!L59</f>
        <v>0</v>
      </c>
      <c r="M59" s="30">
        <f>TO_EHG_E!M59+TO_EHG_CHP!M59+TO_EHG_H!M59+TO_EHG_EDHP!M59+TO_EHG_EB!M59+TO_EHG_PH!M59</f>
        <v>0</v>
      </c>
      <c r="N59" s="30">
        <f>TO_EHG_E!N59+TO_EHG_CHP!N59+TO_EHG_H!N59+TO_EHG_EDHP!N59+TO_EHG_EB!N59+TO_EHG_PH!N59</f>
        <v>0</v>
      </c>
      <c r="O59" s="30">
        <f>TO_EHG_E!O59+TO_EHG_CHP!O59+TO_EHG_H!O59+TO_EHG_EDHP!O59+TO_EHG_EB!O59+TO_EHG_PH!O59</f>
        <v>0</v>
      </c>
      <c r="P59" s="30">
        <f>TO_EHG_E!P59+TO_EHG_CHP!P59+TO_EHG_H!P59+TO_EHG_EDHP!P59+TO_EHG_EB!P59+TO_EHG_PH!P59</f>
        <v>0</v>
      </c>
      <c r="Q59" s="30">
        <f>TO_EHG_E!Q59+TO_EHG_CHP!Q59+TO_EHG_H!Q59+TO_EHG_EDHP!Q59+TO_EHG_EB!Q59+TO_EHG_PH!Q59</f>
        <v>0</v>
      </c>
      <c r="R59" s="30">
        <f>TO_EHG_E!R59+TO_EHG_CHP!R59+TO_EHG_H!R59+TO_EHG_EDHP!R59+TO_EHG_EB!R59+TO_EHG_PH!R59</f>
        <v>0</v>
      </c>
      <c r="S59" s="30">
        <f>TO_EHG_E!S59+TO_EHG_CHP!S59+TO_EHG_H!S59+TO_EHG_EDHP!S59+TO_EHG_EB!S59+TO_EHG_PH!S59</f>
        <v>0</v>
      </c>
      <c r="T59" s="30">
        <f>TO_EHG_E!T59+TO_EHG_CHP!T59+TO_EHG_H!T59+TO_EHG_EDHP!T59+TO_EHG_EB!T59+TO_EHG_PH!T59</f>
        <v>0</v>
      </c>
      <c r="U59" s="30">
        <f>TO_EHG_E!U59+TO_EHG_CHP!U59+TO_EHG_H!U59+TO_EHG_EDHP!U59+TO_EHG_EB!U59+TO_EHG_PH!U59</f>
        <v>0</v>
      </c>
      <c r="V59" s="30">
        <f>TO_EHG_E!V59+TO_EHG_CHP!V59+TO_EHG_H!V59+TO_EHG_EDHP!V59+TO_EHG_EB!V59+TO_EHG_PH!V59</f>
        <v>0</v>
      </c>
      <c r="W59" s="30">
        <f>TO_EHG_E!W59+TO_EHG_CHP!W59+TO_EHG_H!W59+TO_EHG_EDHP!W59+TO_EHG_EB!W59+TO_EHG_PH!W59</f>
        <v>0</v>
      </c>
      <c r="X59" s="30">
        <f>TO_EHG_E!X59+TO_EHG_CHP!X59+TO_EHG_H!X59+TO_EHG_EDHP!X59+TO_EHG_EB!X59+TO_EHG_PH!X59</f>
        <v>0</v>
      </c>
    </row>
    <row r="60" spans="1:24" ht="11.25" customHeight="1" x14ac:dyDescent="0.2">
      <c r="A60" s="22" t="s">
        <v>107</v>
      </c>
      <c r="B60" s="23" t="s">
        <v>108</v>
      </c>
      <c r="C60" s="30">
        <f>TO_EHG_E!C60+TO_EHG_CHP!C60+TO_EHG_H!C60+TO_EHG_EDHP!C60+TO_EHG_EB!C60+TO_EHG_PH!C60</f>
        <v>0</v>
      </c>
      <c r="D60" s="30">
        <f>TO_EHG_E!D60+TO_EHG_CHP!D60+TO_EHG_H!D60+TO_EHG_EDHP!D60+TO_EHG_EB!D60+TO_EHG_PH!D60</f>
        <v>0</v>
      </c>
      <c r="E60" s="30">
        <f>TO_EHG_E!E60+TO_EHG_CHP!E60+TO_EHG_H!E60+TO_EHG_EDHP!E60+TO_EHG_EB!E60+TO_EHG_PH!E60</f>
        <v>0</v>
      </c>
      <c r="F60" s="30">
        <f>TO_EHG_E!F60+TO_EHG_CHP!F60+TO_EHG_H!F60+TO_EHG_EDHP!F60+TO_EHG_EB!F60+TO_EHG_PH!F60</f>
        <v>0</v>
      </c>
      <c r="G60" s="30">
        <f>TO_EHG_E!G60+TO_EHG_CHP!G60+TO_EHG_H!G60+TO_EHG_EDHP!G60+TO_EHG_EB!G60+TO_EHG_PH!G60</f>
        <v>0</v>
      </c>
      <c r="H60" s="30">
        <f>TO_EHG_E!H60+TO_EHG_CHP!H60+TO_EHG_H!H60+TO_EHG_EDHP!H60+TO_EHG_EB!H60+TO_EHG_PH!H60</f>
        <v>0</v>
      </c>
      <c r="I60" s="30">
        <f>TO_EHG_E!I60+TO_EHG_CHP!I60+TO_EHG_H!I60+TO_EHG_EDHP!I60+TO_EHG_EB!I60+TO_EHG_PH!I60</f>
        <v>0</v>
      </c>
      <c r="J60" s="30">
        <f>TO_EHG_E!J60+TO_EHG_CHP!J60+TO_EHG_H!J60+TO_EHG_EDHP!J60+TO_EHG_EB!J60+TO_EHG_PH!J60</f>
        <v>0</v>
      </c>
      <c r="K60" s="30">
        <f>TO_EHG_E!K60+TO_EHG_CHP!K60+TO_EHG_H!K60+TO_EHG_EDHP!K60+TO_EHG_EB!K60+TO_EHG_PH!K60</f>
        <v>0</v>
      </c>
      <c r="L60" s="30">
        <f>TO_EHG_E!L60+TO_EHG_CHP!L60+TO_EHG_H!L60+TO_EHG_EDHP!L60+TO_EHG_EB!L60+TO_EHG_PH!L60</f>
        <v>0</v>
      </c>
      <c r="M60" s="30">
        <f>TO_EHG_E!M60+TO_EHG_CHP!M60+TO_EHG_H!M60+TO_EHG_EDHP!M60+TO_EHG_EB!M60+TO_EHG_PH!M60</f>
        <v>0</v>
      </c>
      <c r="N60" s="30">
        <f>TO_EHG_E!N60+TO_EHG_CHP!N60+TO_EHG_H!N60+TO_EHG_EDHP!N60+TO_EHG_EB!N60+TO_EHG_PH!N60</f>
        <v>0</v>
      </c>
      <c r="O60" s="30">
        <f>TO_EHG_E!O60+TO_EHG_CHP!O60+TO_EHG_H!O60+TO_EHG_EDHP!O60+TO_EHG_EB!O60+TO_EHG_PH!O60</f>
        <v>0</v>
      </c>
      <c r="P60" s="30">
        <f>TO_EHG_E!P60+TO_EHG_CHP!P60+TO_EHG_H!P60+TO_EHG_EDHP!P60+TO_EHG_EB!P60+TO_EHG_PH!P60</f>
        <v>0</v>
      </c>
      <c r="Q60" s="30">
        <f>TO_EHG_E!Q60+TO_EHG_CHP!Q60+TO_EHG_H!Q60+TO_EHG_EDHP!Q60+TO_EHG_EB!Q60+TO_EHG_PH!Q60</f>
        <v>0</v>
      </c>
      <c r="R60" s="30">
        <f>TO_EHG_E!R60+TO_EHG_CHP!R60+TO_EHG_H!R60+TO_EHG_EDHP!R60+TO_EHG_EB!R60+TO_EHG_PH!R60</f>
        <v>0</v>
      </c>
      <c r="S60" s="30">
        <f>TO_EHG_E!S60+TO_EHG_CHP!S60+TO_EHG_H!S60+TO_EHG_EDHP!S60+TO_EHG_EB!S60+TO_EHG_PH!S60</f>
        <v>0</v>
      </c>
      <c r="T60" s="30">
        <f>TO_EHG_E!T60+TO_EHG_CHP!T60+TO_EHG_H!T60+TO_EHG_EDHP!T60+TO_EHG_EB!T60+TO_EHG_PH!T60</f>
        <v>0</v>
      </c>
      <c r="U60" s="30">
        <f>TO_EHG_E!U60+TO_EHG_CHP!U60+TO_EHG_H!U60+TO_EHG_EDHP!U60+TO_EHG_EB!U60+TO_EHG_PH!U60</f>
        <v>0</v>
      </c>
      <c r="V60" s="30">
        <f>TO_EHG_E!V60+TO_EHG_CHP!V60+TO_EHG_H!V60+TO_EHG_EDHP!V60+TO_EHG_EB!V60+TO_EHG_PH!V60</f>
        <v>0</v>
      </c>
      <c r="W60" s="30">
        <f>TO_EHG_E!W60+TO_EHG_CHP!W60+TO_EHG_H!W60+TO_EHG_EDHP!W60+TO_EHG_EB!W60+TO_EHG_PH!W60</f>
        <v>0</v>
      </c>
      <c r="X60" s="30">
        <f>TO_EHG_E!X60+TO_EHG_CHP!X60+TO_EHG_H!X60+TO_EHG_EDHP!X60+TO_EHG_EB!X60+TO_EHG_PH!X60</f>
        <v>0</v>
      </c>
    </row>
    <row r="61" spans="1:24" ht="11.25" customHeight="1" x14ac:dyDescent="0.2">
      <c r="A61" s="22" t="s">
        <v>109</v>
      </c>
      <c r="B61" s="23" t="s">
        <v>110</v>
      </c>
      <c r="C61" s="30">
        <f>TO_EHG_E!C61+TO_EHG_CHP!C61+TO_EHG_H!C61+TO_EHG_EDHP!C61+TO_EHG_EB!C61+TO_EHG_PH!C61</f>
        <v>0</v>
      </c>
      <c r="D61" s="30">
        <f>TO_EHG_E!D61+TO_EHG_CHP!D61+TO_EHG_H!D61+TO_EHG_EDHP!D61+TO_EHG_EB!D61+TO_EHG_PH!D61</f>
        <v>0</v>
      </c>
      <c r="E61" s="30">
        <f>TO_EHG_E!E61+TO_EHG_CHP!E61+TO_EHG_H!E61+TO_EHG_EDHP!E61+TO_EHG_EB!E61+TO_EHG_PH!E61</f>
        <v>0</v>
      </c>
      <c r="F61" s="30">
        <f>TO_EHG_E!F61+TO_EHG_CHP!F61+TO_EHG_H!F61+TO_EHG_EDHP!F61+TO_EHG_EB!F61+TO_EHG_PH!F61</f>
        <v>0</v>
      </c>
      <c r="G61" s="30">
        <f>TO_EHG_E!G61+TO_EHG_CHP!G61+TO_EHG_H!G61+TO_EHG_EDHP!G61+TO_EHG_EB!G61+TO_EHG_PH!G61</f>
        <v>0</v>
      </c>
      <c r="H61" s="30">
        <f>TO_EHG_E!H61+TO_EHG_CHP!H61+TO_EHG_H!H61+TO_EHG_EDHP!H61+TO_EHG_EB!H61+TO_EHG_PH!H61</f>
        <v>0</v>
      </c>
      <c r="I61" s="30">
        <f>TO_EHG_E!I61+TO_EHG_CHP!I61+TO_EHG_H!I61+TO_EHG_EDHP!I61+TO_EHG_EB!I61+TO_EHG_PH!I61</f>
        <v>0</v>
      </c>
      <c r="J61" s="30">
        <f>TO_EHG_E!J61+TO_EHG_CHP!J61+TO_EHG_H!J61+TO_EHG_EDHP!J61+TO_EHG_EB!J61+TO_EHG_PH!J61</f>
        <v>0</v>
      </c>
      <c r="K61" s="30">
        <f>TO_EHG_E!K61+TO_EHG_CHP!K61+TO_EHG_H!K61+TO_EHG_EDHP!K61+TO_EHG_EB!K61+TO_EHG_PH!K61</f>
        <v>0</v>
      </c>
      <c r="L61" s="30">
        <f>TO_EHG_E!L61+TO_EHG_CHP!L61+TO_EHG_H!L61+TO_EHG_EDHP!L61+TO_EHG_EB!L61+TO_EHG_PH!L61</f>
        <v>0</v>
      </c>
      <c r="M61" s="30">
        <f>TO_EHG_E!M61+TO_EHG_CHP!M61+TO_EHG_H!M61+TO_EHG_EDHP!M61+TO_EHG_EB!M61+TO_EHG_PH!M61</f>
        <v>0</v>
      </c>
      <c r="N61" s="30">
        <f>TO_EHG_E!N61+TO_EHG_CHP!N61+TO_EHG_H!N61+TO_EHG_EDHP!N61+TO_EHG_EB!N61+TO_EHG_PH!N61</f>
        <v>0</v>
      </c>
      <c r="O61" s="30">
        <f>TO_EHG_E!O61+TO_EHG_CHP!O61+TO_EHG_H!O61+TO_EHG_EDHP!O61+TO_EHG_EB!O61+TO_EHG_PH!O61</f>
        <v>0</v>
      </c>
      <c r="P61" s="30">
        <f>TO_EHG_E!P61+TO_EHG_CHP!P61+TO_EHG_H!P61+TO_EHG_EDHP!P61+TO_EHG_EB!P61+TO_EHG_PH!P61</f>
        <v>0</v>
      </c>
      <c r="Q61" s="30">
        <f>TO_EHG_E!Q61+TO_EHG_CHP!Q61+TO_EHG_H!Q61+TO_EHG_EDHP!Q61+TO_EHG_EB!Q61+TO_EHG_PH!Q61</f>
        <v>0</v>
      </c>
      <c r="R61" s="30">
        <f>TO_EHG_E!R61+TO_EHG_CHP!R61+TO_EHG_H!R61+TO_EHG_EDHP!R61+TO_EHG_EB!R61+TO_EHG_PH!R61</f>
        <v>0</v>
      </c>
      <c r="S61" s="30">
        <f>TO_EHG_E!S61+TO_EHG_CHP!S61+TO_EHG_H!S61+TO_EHG_EDHP!S61+TO_EHG_EB!S61+TO_EHG_PH!S61</f>
        <v>0</v>
      </c>
      <c r="T61" s="30">
        <f>TO_EHG_E!T61+TO_EHG_CHP!T61+TO_EHG_H!T61+TO_EHG_EDHP!T61+TO_EHG_EB!T61+TO_EHG_PH!T61</f>
        <v>0</v>
      </c>
      <c r="U61" s="30">
        <f>TO_EHG_E!U61+TO_EHG_CHP!U61+TO_EHG_H!U61+TO_EHG_EDHP!U61+TO_EHG_EB!U61+TO_EHG_PH!U61</f>
        <v>0</v>
      </c>
      <c r="V61" s="30">
        <f>TO_EHG_E!V61+TO_EHG_CHP!V61+TO_EHG_H!V61+TO_EHG_EDHP!V61+TO_EHG_EB!V61+TO_EHG_PH!V61</f>
        <v>0</v>
      </c>
      <c r="W61" s="30">
        <f>TO_EHG_E!W61+TO_EHG_CHP!W61+TO_EHG_H!W61+TO_EHG_EDHP!W61+TO_EHG_EB!W61+TO_EHG_PH!W61</f>
        <v>0</v>
      </c>
      <c r="X61" s="30">
        <f>TO_EHG_E!X61+TO_EHG_CHP!X61+TO_EHG_H!X61+TO_EHG_EDHP!X61+TO_EHG_EB!X61+TO_EHG_PH!X61</f>
        <v>0</v>
      </c>
    </row>
    <row r="62" spans="1:24" ht="11.25" customHeight="1" x14ac:dyDescent="0.2">
      <c r="A62" s="22" t="s">
        <v>111</v>
      </c>
      <c r="B62" s="23" t="s">
        <v>112</v>
      </c>
      <c r="C62" s="30">
        <f>TO_EHG_E!C62+TO_EHG_CHP!C62+TO_EHG_H!C62+TO_EHG_EDHP!C62+TO_EHG_EB!C62+TO_EHG_PH!C62</f>
        <v>0</v>
      </c>
      <c r="D62" s="30">
        <f>TO_EHG_E!D62+TO_EHG_CHP!D62+TO_EHG_H!D62+TO_EHG_EDHP!D62+TO_EHG_EB!D62+TO_EHG_PH!D62</f>
        <v>0</v>
      </c>
      <c r="E62" s="30">
        <f>TO_EHG_E!E62+TO_EHG_CHP!E62+TO_EHG_H!E62+TO_EHG_EDHP!E62+TO_EHG_EB!E62+TO_EHG_PH!E62</f>
        <v>0</v>
      </c>
      <c r="F62" s="30">
        <f>TO_EHG_E!F62+TO_EHG_CHP!F62+TO_EHG_H!F62+TO_EHG_EDHP!F62+TO_EHG_EB!F62+TO_EHG_PH!F62</f>
        <v>0</v>
      </c>
      <c r="G62" s="30">
        <f>TO_EHG_E!G62+TO_EHG_CHP!G62+TO_EHG_H!G62+TO_EHG_EDHP!G62+TO_EHG_EB!G62+TO_EHG_PH!G62</f>
        <v>0</v>
      </c>
      <c r="H62" s="30">
        <f>TO_EHG_E!H62+TO_EHG_CHP!H62+TO_EHG_H!H62+TO_EHG_EDHP!H62+TO_EHG_EB!H62+TO_EHG_PH!H62</f>
        <v>0</v>
      </c>
      <c r="I62" s="30">
        <f>TO_EHG_E!I62+TO_EHG_CHP!I62+TO_EHG_H!I62+TO_EHG_EDHP!I62+TO_EHG_EB!I62+TO_EHG_PH!I62</f>
        <v>0</v>
      </c>
      <c r="J62" s="30">
        <f>TO_EHG_E!J62+TO_EHG_CHP!J62+TO_EHG_H!J62+TO_EHG_EDHP!J62+TO_EHG_EB!J62+TO_EHG_PH!J62</f>
        <v>0</v>
      </c>
      <c r="K62" s="30">
        <f>TO_EHG_E!K62+TO_EHG_CHP!K62+TO_EHG_H!K62+TO_EHG_EDHP!K62+TO_EHG_EB!K62+TO_EHG_PH!K62</f>
        <v>0</v>
      </c>
      <c r="L62" s="30">
        <f>TO_EHG_E!L62+TO_EHG_CHP!L62+TO_EHG_H!L62+TO_EHG_EDHP!L62+TO_EHG_EB!L62+TO_EHG_PH!L62</f>
        <v>0</v>
      </c>
      <c r="M62" s="30">
        <f>TO_EHG_E!M62+TO_EHG_CHP!M62+TO_EHG_H!M62+TO_EHG_EDHP!M62+TO_EHG_EB!M62+TO_EHG_PH!M62</f>
        <v>0</v>
      </c>
      <c r="N62" s="30">
        <f>TO_EHG_E!N62+TO_EHG_CHP!N62+TO_EHG_H!N62+TO_EHG_EDHP!N62+TO_EHG_EB!N62+TO_EHG_PH!N62</f>
        <v>0</v>
      </c>
      <c r="O62" s="30">
        <f>TO_EHG_E!O62+TO_EHG_CHP!O62+TO_EHG_H!O62+TO_EHG_EDHP!O62+TO_EHG_EB!O62+TO_EHG_PH!O62</f>
        <v>0</v>
      </c>
      <c r="P62" s="30">
        <f>TO_EHG_E!P62+TO_EHG_CHP!P62+TO_EHG_H!P62+TO_EHG_EDHP!P62+TO_EHG_EB!P62+TO_EHG_PH!P62</f>
        <v>0</v>
      </c>
      <c r="Q62" s="30">
        <f>TO_EHG_E!Q62+TO_EHG_CHP!Q62+TO_EHG_H!Q62+TO_EHG_EDHP!Q62+TO_EHG_EB!Q62+TO_EHG_PH!Q62</f>
        <v>0</v>
      </c>
      <c r="R62" s="30">
        <f>TO_EHG_E!R62+TO_EHG_CHP!R62+TO_EHG_H!R62+TO_EHG_EDHP!R62+TO_EHG_EB!R62+TO_EHG_PH!R62</f>
        <v>0</v>
      </c>
      <c r="S62" s="30">
        <f>TO_EHG_E!S62+TO_EHG_CHP!S62+TO_EHG_H!S62+TO_EHG_EDHP!S62+TO_EHG_EB!S62+TO_EHG_PH!S62</f>
        <v>0</v>
      </c>
      <c r="T62" s="30">
        <f>TO_EHG_E!T62+TO_EHG_CHP!T62+TO_EHG_H!T62+TO_EHG_EDHP!T62+TO_EHG_EB!T62+TO_EHG_PH!T62</f>
        <v>0</v>
      </c>
      <c r="U62" s="30">
        <f>TO_EHG_E!U62+TO_EHG_CHP!U62+TO_EHG_H!U62+TO_EHG_EDHP!U62+TO_EHG_EB!U62+TO_EHG_PH!U62</f>
        <v>0</v>
      </c>
      <c r="V62" s="30">
        <f>TO_EHG_E!V62+TO_EHG_CHP!V62+TO_EHG_H!V62+TO_EHG_EDHP!V62+TO_EHG_EB!V62+TO_EHG_PH!V62</f>
        <v>0</v>
      </c>
      <c r="W62" s="30">
        <f>TO_EHG_E!W62+TO_EHG_CHP!W62+TO_EHG_H!W62+TO_EHG_EDHP!W62+TO_EHG_EB!W62+TO_EHG_PH!W62</f>
        <v>0</v>
      </c>
      <c r="X62" s="30">
        <f>TO_EHG_E!X62+TO_EHG_CHP!X62+TO_EHG_H!X62+TO_EHG_EDHP!X62+TO_EHG_EB!X62+TO_EHG_PH!X62</f>
        <v>0</v>
      </c>
    </row>
    <row r="63" spans="1:24" ht="11.25" customHeight="1" x14ac:dyDescent="0.2">
      <c r="A63" s="22" t="s">
        <v>113</v>
      </c>
      <c r="B63" s="23" t="s">
        <v>114</v>
      </c>
      <c r="C63" s="30">
        <f>TO_EHG_E!C63+TO_EHG_CHP!C63+TO_EHG_H!C63+TO_EHG_EDHP!C63+TO_EHG_EB!C63+TO_EHG_PH!C63</f>
        <v>0</v>
      </c>
      <c r="D63" s="30">
        <f>TO_EHG_E!D63+TO_EHG_CHP!D63+TO_EHG_H!D63+TO_EHG_EDHP!D63+TO_EHG_EB!D63+TO_EHG_PH!D63</f>
        <v>0</v>
      </c>
      <c r="E63" s="30">
        <f>TO_EHG_E!E63+TO_EHG_CHP!E63+TO_EHG_H!E63+TO_EHG_EDHP!E63+TO_EHG_EB!E63+TO_EHG_PH!E63</f>
        <v>0</v>
      </c>
      <c r="F63" s="30">
        <f>TO_EHG_E!F63+TO_EHG_CHP!F63+TO_EHG_H!F63+TO_EHG_EDHP!F63+TO_EHG_EB!F63+TO_EHG_PH!F63</f>
        <v>0</v>
      </c>
      <c r="G63" s="30">
        <f>TO_EHG_E!G63+TO_EHG_CHP!G63+TO_EHG_H!G63+TO_EHG_EDHP!G63+TO_EHG_EB!G63+TO_EHG_PH!G63</f>
        <v>0</v>
      </c>
      <c r="H63" s="30">
        <f>TO_EHG_E!H63+TO_EHG_CHP!H63+TO_EHG_H!H63+TO_EHG_EDHP!H63+TO_EHG_EB!H63+TO_EHG_PH!H63</f>
        <v>0</v>
      </c>
      <c r="I63" s="30">
        <f>TO_EHG_E!I63+TO_EHG_CHP!I63+TO_EHG_H!I63+TO_EHG_EDHP!I63+TO_EHG_EB!I63+TO_EHG_PH!I63</f>
        <v>0</v>
      </c>
      <c r="J63" s="30">
        <f>TO_EHG_E!J63+TO_EHG_CHP!J63+TO_EHG_H!J63+TO_EHG_EDHP!J63+TO_EHG_EB!J63+TO_EHG_PH!J63</f>
        <v>0</v>
      </c>
      <c r="K63" s="30">
        <f>TO_EHG_E!K63+TO_EHG_CHP!K63+TO_EHG_H!K63+TO_EHG_EDHP!K63+TO_EHG_EB!K63+TO_EHG_PH!K63</f>
        <v>0</v>
      </c>
      <c r="L63" s="30">
        <f>TO_EHG_E!L63+TO_EHG_CHP!L63+TO_EHG_H!L63+TO_EHG_EDHP!L63+TO_EHG_EB!L63+TO_EHG_PH!L63</f>
        <v>0</v>
      </c>
      <c r="M63" s="30">
        <f>TO_EHG_E!M63+TO_EHG_CHP!M63+TO_EHG_H!M63+TO_EHG_EDHP!M63+TO_EHG_EB!M63+TO_EHG_PH!M63</f>
        <v>0</v>
      </c>
      <c r="N63" s="30">
        <f>TO_EHG_E!N63+TO_EHG_CHP!N63+TO_EHG_H!N63+TO_EHG_EDHP!N63+TO_EHG_EB!N63+TO_EHG_PH!N63</f>
        <v>0</v>
      </c>
      <c r="O63" s="30">
        <f>TO_EHG_E!O63+TO_EHG_CHP!O63+TO_EHG_H!O63+TO_EHG_EDHP!O63+TO_EHG_EB!O63+TO_EHG_PH!O63</f>
        <v>0</v>
      </c>
      <c r="P63" s="30">
        <f>TO_EHG_E!P63+TO_EHG_CHP!P63+TO_EHG_H!P63+TO_EHG_EDHP!P63+TO_EHG_EB!P63+TO_EHG_PH!P63</f>
        <v>0</v>
      </c>
      <c r="Q63" s="30">
        <f>TO_EHG_E!Q63+TO_EHG_CHP!Q63+TO_EHG_H!Q63+TO_EHG_EDHP!Q63+TO_EHG_EB!Q63+TO_EHG_PH!Q63</f>
        <v>0</v>
      </c>
      <c r="R63" s="30">
        <f>TO_EHG_E!R63+TO_EHG_CHP!R63+TO_EHG_H!R63+TO_EHG_EDHP!R63+TO_EHG_EB!R63+TO_EHG_PH!R63</f>
        <v>0</v>
      </c>
      <c r="S63" s="30">
        <f>TO_EHG_E!S63+TO_EHG_CHP!S63+TO_EHG_H!S63+TO_EHG_EDHP!S63+TO_EHG_EB!S63+TO_EHG_PH!S63</f>
        <v>0</v>
      </c>
      <c r="T63" s="30">
        <f>TO_EHG_E!T63+TO_EHG_CHP!T63+TO_EHG_H!T63+TO_EHG_EDHP!T63+TO_EHG_EB!T63+TO_EHG_PH!T63</f>
        <v>0</v>
      </c>
      <c r="U63" s="30">
        <f>TO_EHG_E!U63+TO_EHG_CHP!U63+TO_EHG_H!U63+TO_EHG_EDHP!U63+TO_EHG_EB!U63+TO_EHG_PH!U63</f>
        <v>0</v>
      </c>
      <c r="V63" s="30">
        <f>TO_EHG_E!V63+TO_EHG_CHP!V63+TO_EHG_H!V63+TO_EHG_EDHP!V63+TO_EHG_EB!V63+TO_EHG_PH!V63</f>
        <v>0</v>
      </c>
      <c r="W63" s="30">
        <f>TO_EHG_E!W63+TO_EHG_CHP!W63+TO_EHG_H!W63+TO_EHG_EDHP!W63+TO_EHG_EB!W63+TO_EHG_PH!W63</f>
        <v>0</v>
      </c>
      <c r="X63" s="30">
        <f>TO_EHG_E!X63+TO_EHG_CHP!X63+TO_EHG_H!X63+TO_EHG_EDHP!X63+TO_EHG_EB!X63+TO_EHG_PH!X63</f>
        <v>0</v>
      </c>
    </row>
    <row r="64" spans="1:24" ht="11.25" customHeight="1" x14ac:dyDescent="0.2">
      <c r="A64" s="22" t="s">
        <v>115</v>
      </c>
      <c r="B64" s="23" t="s">
        <v>116</v>
      </c>
      <c r="C64" s="30">
        <f>TO_EHG_E!C64+TO_EHG_CHP!C64+TO_EHG_H!C64+TO_EHG_EDHP!C64+TO_EHG_EB!C64+TO_EHG_PH!C64</f>
        <v>0</v>
      </c>
      <c r="D64" s="30">
        <f>TO_EHG_E!D64+TO_EHG_CHP!D64+TO_EHG_H!D64+TO_EHG_EDHP!D64+TO_EHG_EB!D64+TO_EHG_PH!D64</f>
        <v>0</v>
      </c>
      <c r="E64" s="30">
        <f>TO_EHG_E!E64+TO_EHG_CHP!E64+TO_EHG_H!E64+TO_EHG_EDHP!E64+TO_EHG_EB!E64+TO_EHG_PH!E64</f>
        <v>0</v>
      </c>
      <c r="F64" s="30">
        <f>TO_EHG_E!F64+TO_EHG_CHP!F64+TO_EHG_H!F64+TO_EHG_EDHP!F64+TO_EHG_EB!F64+TO_EHG_PH!F64</f>
        <v>0</v>
      </c>
      <c r="G64" s="30">
        <f>TO_EHG_E!G64+TO_EHG_CHP!G64+TO_EHG_H!G64+TO_EHG_EDHP!G64+TO_EHG_EB!G64+TO_EHG_PH!G64</f>
        <v>0</v>
      </c>
      <c r="H64" s="30">
        <f>TO_EHG_E!H64+TO_EHG_CHP!H64+TO_EHG_H!H64+TO_EHG_EDHP!H64+TO_EHG_EB!H64+TO_EHG_PH!H64</f>
        <v>0</v>
      </c>
      <c r="I64" s="30">
        <f>TO_EHG_E!I64+TO_EHG_CHP!I64+TO_EHG_H!I64+TO_EHG_EDHP!I64+TO_EHG_EB!I64+TO_EHG_PH!I64</f>
        <v>0</v>
      </c>
      <c r="J64" s="30">
        <f>TO_EHG_E!J64+TO_EHG_CHP!J64+TO_EHG_H!J64+TO_EHG_EDHP!J64+TO_EHG_EB!J64+TO_EHG_PH!J64</f>
        <v>0</v>
      </c>
      <c r="K64" s="30">
        <f>TO_EHG_E!K64+TO_EHG_CHP!K64+TO_EHG_H!K64+TO_EHG_EDHP!K64+TO_EHG_EB!K64+TO_EHG_PH!K64</f>
        <v>0</v>
      </c>
      <c r="L64" s="30">
        <f>TO_EHG_E!L64+TO_EHG_CHP!L64+TO_EHG_H!L64+TO_EHG_EDHP!L64+TO_EHG_EB!L64+TO_EHG_PH!L64</f>
        <v>0</v>
      </c>
      <c r="M64" s="30">
        <f>TO_EHG_E!M64+TO_EHG_CHP!M64+TO_EHG_H!M64+TO_EHG_EDHP!M64+TO_EHG_EB!M64+TO_EHG_PH!M64</f>
        <v>0</v>
      </c>
      <c r="N64" s="30">
        <f>TO_EHG_E!N64+TO_EHG_CHP!N64+TO_EHG_H!N64+TO_EHG_EDHP!N64+TO_EHG_EB!N64+TO_EHG_PH!N64</f>
        <v>0</v>
      </c>
      <c r="O64" s="30">
        <f>TO_EHG_E!O64+TO_EHG_CHP!O64+TO_EHG_H!O64+TO_EHG_EDHP!O64+TO_EHG_EB!O64+TO_EHG_PH!O64</f>
        <v>0</v>
      </c>
      <c r="P64" s="30">
        <f>TO_EHG_E!P64+TO_EHG_CHP!P64+TO_EHG_H!P64+TO_EHG_EDHP!P64+TO_EHG_EB!P64+TO_EHG_PH!P64</f>
        <v>0</v>
      </c>
      <c r="Q64" s="30">
        <f>TO_EHG_E!Q64+TO_EHG_CHP!Q64+TO_EHG_H!Q64+TO_EHG_EDHP!Q64+TO_EHG_EB!Q64+TO_EHG_PH!Q64</f>
        <v>0</v>
      </c>
      <c r="R64" s="30">
        <f>TO_EHG_E!R64+TO_EHG_CHP!R64+TO_EHG_H!R64+TO_EHG_EDHP!R64+TO_EHG_EB!R64+TO_EHG_PH!R64</f>
        <v>0</v>
      </c>
      <c r="S64" s="30">
        <f>TO_EHG_E!S64+TO_EHG_CHP!S64+TO_EHG_H!S64+TO_EHG_EDHP!S64+TO_EHG_EB!S64+TO_EHG_PH!S64</f>
        <v>0</v>
      </c>
      <c r="T64" s="30">
        <f>TO_EHG_E!T64+TO_EHG_CHP!T64+TO_EHG_H!T64+TO_EHG_EDHP!T64+TO_EHG_EB!T64+TO_EHG_PH!T64</f>
        <v>0</v>
      </c>
      <c r="U64" s="30">
        <f>TO_EHG_E!U64+TO_EHG_CHP!U64+TO_EHG_H!U64+TO_EHG_EDHP!U64+TO_EHG_EB!U64+TO_EHG_PH!U64</f>
        <v>0</v>
      </c>
      <c r="V64" s="30">
        <f>TO_EHG_E!V64+TO_EHG_CHP!V64+TO_EHG_H!V64+TO_EHG_EDHP!V64+TO_EHG_EB!V64+TO_EHG_PH!V64</f>
        <v>0</v>
      </c>
      <c r="W64" s="30">
        <f>TO_EHG_E!W64+TO_EHG_CHP!W64+TO_EHG_H!W64+TO_EHG_EDHP!W64+TO_EHG_EB!W64+TO_EHG_PH!W64</f>
        <v>0</v>
      </c>
      <c r="X64" s="30">
        <f>TO_EHG_E!X64+TO_EHG_CHP!X64+TO_EHG_H!X64+TO_EHG_EDHP!X64+TO_EHG_EB!X64+TO_EHG_PH!X64</f>
        <v>0</v>
      </c>
    </row>
    <row r="65" spans="1:24" ht="11.25" customHeight="1" x14ac:dyDescent="0.2">
      <c r="A65" s="22" t="s">
        <v>117</v>
      </c>
      <c r="B65" s="23" t="s">
        <v>118</v>
      </c>
      <c r="C65" s="30">
        <f>TO_EHG_E!C65+TO_EHG_CHP!C65+TO_EHG_H!C65+TO_EHG_EDHP!C65+TO_EHG_EB!C65+TO_EHG_PH!C65</f>
        <v>0</v>
      </c>
      <c r="D65" s="30">
        <f>TO_EHG_E!D65+TO_EHG_CHP!D65+TO_EHG_H!D65+TO_EHG_EDHP!D65+TO_EHG_EB!D65+TO_EHG_PH!D65</f>
        <v>0</v>
      </c>
      <c r="E65" s="30">
        <f>TO_EHG_E!E65+TO_EHG_CHP!E65+TO_EHG_H!E65+TO_EHG_EDHP!E65+TO_EHG_EB!E65+TO_EHG_PH!E65</f>
        <v>0</v>
      </c>
      <c r="F65" s="30">
        <f>TO_EHG_E!F65+TO_EHG_CHP!F65+TO_EHG_H!F65+TO_EHG_EDHP!F65+TO_EHG_EB!F65+TO_EHG_PH!F65</f>
        <v>0</v>
      </c>
      <c r="G65" s="30">
        <f>TO_EHG_E!G65+TO_EHG_CHP!G65+TO_EHG_H!G65+TO_EHG_EDHP!G65+TO_EHG_EB!G65+TO_EHG_PH!G65</f>
        <v>0</v>
      </c>
      <c r="H65" s="30">
        <f>TO_EHG_E!H65+TO_EHG_CHP!H65+TO_EHG_H!H65+TO_EHG_EDHP!H65+TO_EHG_EB!H65+TO_EHG_PH!H65</f>
        <v>0</v>
      </c>
      <c r="I65" s="30">
        <f>TO_EHG_E!I65+TO_EHG_CHP!I65+TO_EHG_H!I65+TO_EHG_EDHP!I65+TO_EHG_EB!I65+TO_EHG_PH!I65</f>
        <v>0</v>
      </c>
      <c r="J65" s="30">
        <f>TO_EHG_E!J65+TO_EHG_CHP!J65+TO_EHG_H!J65+TO_EHG_EDHP!J65+TO_EHG_EB!J65+TO_EHG_PH!J65</f>
        <v>0</v>
      </c>
      <c r="K65" s="30">
        <f>TO_EHG_E!K65+TO_EHG_CHP!K65+TO_EHG_H!K65+TO_EHG_EDHP!K65+TO_EHG_EB!K65+TO_EHG_PH!K65</f>
        <v>0</v>
      </c>
      <c r="L65" s="30">
        <f>TO_EHG_E!L65+TO_EHG_CHP!L65+TO_EHG_H!L65+TO_EHG_EDHP!L65+TO_EHG_EB!L65+TO_EHG_PH!L65</f>
        <v>0</v>
      </c>
      <c r="M65" s="30">
        <f>TO_EHG_E!M65+TO_EHG_CHP!M65+TO_EHG_H!M65+TO_EHG_EDHP!M65+TO_EHG_EB!M65+TO_EHG_PH!M65</f>
        <v>0</v>
      </c>
      <c r="N65" s="30">
        <f>TO_EHG_E!N65+TO_EHG_CHP!N65+TO_EHG_H!N65+TO_EHG_EDHP!N65+TO_EHG_EB!N65+TO_EHG_PH!N65</f>
        <v>0</v>
      </c>
      <c r="O65" s="30">
        <f>TO_EHG_E!O65+TO_EHG_CHP!O65+TO_EHG_H!O65+TO_EHG_EDHP!O65+TO_EHG_EB!O65+TO_EHG_PH!O65</f>
        <v>0</v>
      </c>
      <c r="P65" s="30">
        <f>TO_EHG_E!P65+TO_EHG_CHP!P65+TO_EHG_H!P65+TO_EHG_EDHP!P65+TO_EHG_EB!P65+TO_EHG_PH!P65</f>
        <v>0</v>
      </c>
      <c r="Q65" s="30">
        <f>TO_EHG_E!Q65+TO_EHG_CHP!Q65+TO_EHG_H!Q65+TO_EHG_EDHP!Q65+TO_EHG_EB!Q65+TO_EHG_PH!Q65</f>
        <v>0</v>
      </c>
      <c r="R65" s="30">
        <f>TO_EHG_E!R65+TO_EHG_CHP!R65+TO_EHG_H!R65+TO_EHG_EDHP!R65+TO_EHG_EB!R65+TO_EHG_PH!R65</f>
        <v>0</v>
      </c>
      <c r="S65" s="30">
        <f>TO_EHG_E!S65+TO_EHG_CHP!S65+TO_EHG_H!S65+TO_EHG_EDHP!S65+TO_EHG_EB!S65+TO_EHG_PH!S65</f>
        <v>0</v>
      </c>
      <c r="T65" s="30">
        <f>TO_EHG_E!T65+TO_EHG_CHP!T65+TO_EHG_H!T65+TO_EHG_EDHP!T65+TO_EHG_EB!T65+TO_EHG_PH!T65</f>
        <v>0</v>
      </c>
      <c r="U65" s="30">
        <f>TO_EHG_E!U65+TO_EHG_CHP!U65+TO_EHG_H!U65+TO_EHG_EDHP!U65+TO_EHG_EB!U65+TO_EHG_PH!U65</f>
        <v>0</v>
      </c>
      <c r="V65" s="30">
        <f>TO_EHG_E!V65+TO_EHG_CHP!V65+TO_EHG_H!V65+TO_EHG_EDHP!V65+TO_EHG_EB!V65+TO_EHG_PH!V65</f>
        <v>0</v>
      </c>
      <c r="W65" s="30">
        <f>TO_EHG_E!W65+TO_EHG_CHP!W65+TO_EHG_H!W65+TO_EHG_EDHP!W65+TO_EHG_EB!W65+TO_EHG_PH!W65</f>
        <v>0</v>
      </c>
      <c r="X65" s="30">
        <f>TO_EHG_E!X65+TO_EHG_CHP!X65+TO_EHG_H!X65+TO_EHG_EDHP!X65+TO_EHG_EB!X65+TO_EHG_PH!X65</f>
        <v>0</v>
      </c>
    </row>
    <row r="66" spans="1:24" ht="11.25" customHeight="1" x14ac:dyDescent="0.2">
      <c r="A66" s="22" t="s">
        <v>119</v>
      </c>
      <c r="B66" s="23" t="s">
        <v>120</v>
      </c>
      <c r="C66" s="30">
        <f>TO_EHG_E!C66+TO_EHG_CHP!C66+TO_EHG_H!C66+TO_EHG_EDHP!C66+TO_EHG_EB!C66+TO_EHG_PH!C66</f>
        <v>0</v>
      </c>
      <c r="D66" s="30">
        <f>TO_EHG_E!D66+TO_EHG_CHP!D66+TO_EHG_H!D66+TO_EHG_EDHP!D66+TO_EHG_EB!D66+TO_EHG_PH!D66</f>
        <v>0</v>
      </c>
      <c r="E66" s="30">
        <f>TO_EHG_E!E66+TO_EHG_CHP!E66+TO_EHG_H!E66+TO_EHG_EDHP!E66+TO_EHG_EB!E66+TO_EHG_PH!E66</f>
        <v>0</v>
      </c>
      <c r="F66" s="30">
        <f>TO_EHG_E!F66+TO_EHG_CHP!F66+TO_EHG_H!F66+TO_EHG_EDHP!F66+TO_EHG_EB!F66+TO_EHG_PH!F66</f>
        <v>0</v>
      </c>
      <c r="G66" s="30">
        <f>TO_EHG_E!G66+TO_EHG_CHP!G66+TO_EHG_H!G66+TO_EHG_EDHP!G66+TO_EHG_EB!G66+TO_EHG_PH!G66</f>
        <v>0</v>
      </c>
      <c r="H66" s="30">
        <f>TO_EHG_E!H66+TO_EHG_CHP!H66+TO_EHG_H!H66+TO_EHG_EDHP!H66+TO_EHG_EB!H66+TO_EHG_PH!H66</f>
        <v>0</v>
      </c>
      <c r="I66" s="30">
        <f>TO_EHG_E!I66+TO_EHG_CHP!I66+TO_EHG_H!I66+TO_EHG_EDHP!I66+TO_EHG_EB!I66+TO_EHG_PH!I66</f>
        <v>0</v>
      </c>
      <c r="J66" s="30">
        <f>TO_EHG_E!J66+TO_EHG_CHP!J66+TO_EHG_H!J66+TO_EHG_EDHP!J66+TO_EHG_EB!J66+TO_EHG_PH!J66</f>
        <v>0</v>
      </c>
      <c r="K66" s="30">
        <f>TO_EHG_E!K66+TO_EHG_CHP!K66+TO_EHG_H!K66+TO_EHG_EDHP!K66+TO_EHG_EB!K66+TO_EHG_PH!K66</f>
        <v>0</v>
      </c>
      <c r="L66" s="30">
        <f>TO_EHG_E!L66+TO_EHG_CHP!L66+TO_EHG_H!L66+TO_EHG_EDHP!L66+TO_EHG_EB!L66+TO_EHG_PH!L66</f>
        <v>0</v>
      </c>
      <c r="M66" s="30">
        <f>TO_EHG_E!M66+TO_EHG_CHP!M66+TO_EHG_H!M66+TO_EHG_EDHP!M66+TO_EHG_EB!M66+TO_EHG_PH!M66</f>
        <v>0</v>
      </c>
      <c r="N66" s="30">
        <f>TO_EHG_E!N66+TO_EHG_CHP!N66+TO_EHG_H!N66+TO_EHG_EDHP!N66+TO_EHG_EB!N66+TO_EHG_PH!N66</f>
        <v>0</v>
      </c>
      <c r="O66" s="30">
        <f>TO_EHG_E!O66+TO_EHG_CHP!O66+TO_EHG_H!O66+TO_EHG_EDHP!O66+TO_EHG_EB!O66+TO_EHG_PH!O66</f>
        <v>0</v>
      </c>
      <c r="P66" s="30">
        <f>TO_EHG_E!P66+TO_EHG_CHP!P66+TO_EHG_H!P66+TO_EHG_EDHP!P66+TO_EHG_EB!P66+TO_EHG_PH!P66</f>
        <v>0</v>
      </c>
      <c r="Q66" s="30">
        <f>TO_EHG_E!Q66+TO_EHG_CHP!Q66+TO_EHG_H!Q66+TO_EHG_EDHP!Q66+TO_EHG_EB!Q66+TO_EHG_PH!Q66</f>
        <v>0</v>
      </c>
      <c r="R66" s="30">
        <f>TO_EHG_E!R66+TO_EHG_CHP!R66+TO_EHG_H!R66+TO_EHG_EDHP!R66+TO_EHG_EB!R66+TO_EHG_PH!R66</f>
        <v>0</v>
      </c>
      <c r="S66" s="30">
        <f>TO_EHG_E!S66+TO_EHG_CHP!S66+TO_EHG_H!S66+TO_EHG_EDHP!S66+TO_EHG_EB!S66+TO_EHG_PH!S66</f>
        <v>0</v>
      </c>
      <c r="T66" s="30">
        <f>TO_EHG_E!T66+TO_EHG_CHP!T66+TO_EHG_H!T66+TO_EHG_EDHP!T66+TO_EHG_EB!T66+TO_EHG_PH!T66</f>
        <v>0</v>
      </c>
      <c r="U66" s="30">
        <f>TO_EHG_E!U66+TO_EHG_CHP!U66+TO_EHG_H!U66+TO_EHG_EDHP!U66+TO_EHG_EB!U66+TO_EHG_PH!U66</f>
        <v>0</v>
      </c>
      <c r="V66" s="30">
        <f>TO_EHG_E!V66+TO_EHG_CHP!V66+TO_EHG_H!V66+TO_EHG_EDHP!V66+TO_EHG_EB!V66+TO_EHG_PH!V66</f>
        <v>0</v>
      </c>
      <c r="W66" s="30">
        <f>TO_EHG_E!W66+TO_EHG_CHP!W66+TO_EHG_H!W66+TO_EHG_EDHP!W66+TO_EHG_EB!W66+TO_EHG_PH!W66</f>
        <v>0</v>
      </c>
      <c r="X66" s="30">
        <f>TO_EHG_E!X66+TO_EHG_CHP!X66+TO_EHG_H!X66+TO_EHG_EDHP!X66+TO_EHG_EB!X66+TO_EHG_PH!X66</f>
        <v>0</v>
      </c>
    </row>
    <row r="67" spans="1:24" ht="11.25" customHeight="1" x14ac:dyDescent="0.2">
      <c r="A67" s="22" t="s">
        <v>121</v>
      </c>
      <c r="B67" s="23" t="s">
        <v>122</v>
      </c>
      <c r="C67" s="30">
        <f>TO_EHG_E!C67+TO_EHG_CHP!C67+TO_EHG_H!C67+TO_EHG_EDHP!C67+TO_EHG_EB!C67+TO_EHG_PH!C67</f>
        <v>0</v>
      </c>
      <c r="D67" s="30">
        <f>TO_EHG_E!D67+TO_EHG_CHP!D67+TO_EHG_H!D67+TO_EHG_EDHP!D67+TO_EHG_EB!D67+TO_EHG_PH!D67</f>
        <v>0</v>
      </c>
      <c r="E67" s="30">
        <f>TO_EHG_E!E67+TO_EHG_CHP!E67+TO_EHG_H!E67+TO_EHG_EDHP!E67+TO_EHG_EB!E67+TO_EHG_PH!E67</f>
        <v>0</v>
      </c>
      <c r="F67" s="30">
        <f>TO_EHG_E!F67+TO_EHG_CHP!F67+TO_EHG_H!F67+TO_EHG_EDHP!F67+TO_EHG_EB!F67+TO_EHG_PH!F67</f>
        <v>0</v>
      </c>
      <c r="G67" s="30">
        <f>TO_EHG_E!G67+TO_EHG_CHP!G67+TO_EHG_H!G67+TO_EHG_EDHP!G67+TO_EHG_EB!G67+TO_EHG_PH!G67</f>
        <v>0</v>
      </c>
      <c r="H67" s="30">
        <f>TO_EHG_E!H67+TO_EHG_CHP!H67+TO_EHG_H!H67+TO_EHG_EDHP!H67+TO_EHG_EB!H67+TO_EHG_PH!H67</f>
        <v>0</v>
      </c>
      <c r="I67" s="30">
        <f>TO_EHG_E!I67+TO_EHG_CHP!I67+TO_EHG_H!I67+TO_EHG_EDHP!I67+TO_EHG_EB!I67+TO_EHG_PH!I67</f>
        <v>0</v>
      </c>
      <c r="J67" s="30">
        <f>TO_EHG_E!J67+TO_EHG_CHP!J67+TO_EHG_H!J67+TO_EHG_EDHP!J67+TO_EHG_EB!J67+TO_EHG_PH!J67</f>
        <v>0</v>
      </c>
      <c r="K67" s="30">
        <f>TO_EHG_E!K67+TO_EHG_CHP!K67+TO_EHG_H!K67+TO_EHG_EDHP!K67+TO_EHG_EB!K67+TO_EHG_PH!K67</f>
        <v>0</v>
      </c>
      <c r="L67" s="30">
        <f>TO_EHG_E!L67+TO_EHG_CHP!L67+TO_EHG_H!L67+TO_EHG_EDHP!L67+TO_EHG_EB!L67+TO_EHG_PH!L67</f>
        <v>0</v>
      </c>
      <c r="M67" s="30">
        <f>TO_EHG_E!M67+TO_EHG_CHP!M67+TO_EHG_H!M67+TO_EHG_EDHP!M67+TO_EHG_EB!M67+TO_EHG_PH!M67</f>
        <v>0</v>
      </c>
      <c r="N67" s="30">
        <f>TO_EHG_E!N67+TO_EHG_CHP!N67+TO_EHG_H!N67+TO_EHG_EDHP!N67+TO_EHG_EB!N67+TO_EHG_PH!N67</f>
        <v>0</v>
      </c>
      <c r="O67" s="30">
        <f>TO_EHG_E!O67+TO_EHG_CHP!O67+TO_EHG_H!O67+TO_EHG_EDHP!O67+TO_EHG_EB!O67+TO_EHG_PH!O67</f>
        <v>0</v>
      </c>
      <c r="P67" s="30">
        <f>TO_EHG_E!P67+TO_EHG_CHP!P67+TO_EHG_H!P67+TO_EHG_EDHP!P67+TO_EHG_EB!P67+TO_EHG_PH!P67</f>
        <v>0</v>
      </c>
      <c r="Q67" s="30">
        <f>TO_EHG_E!Q67+TO_EHG_CHP!Q67+TO_EHG_H!Q67+TO_EHG_EDHP!Q67+TO_EHG_EB!Q67+TO_EHG_PH!Q67</f>
        <v>0</v>
      </c>
      <c r="R67" s="30">
        <f>TO_EHG_E!R67+TO_EHG_CHP!R67+TO_EHG_H!R67+TO_EHG_EDHP!R67+TO_EHG_EB!R67+TO_EHG_PH!R67</f>
        <v>0</v>
      </c>
      <c r="S67" s="30">
        <f>TO_EHG_E!S67+TO_EHG_CHP!S67+TO_EHG_H!S67+TO_EHG_EDHP!S67+TO_EHG_EB!S67+TO_EHG_PH!S67</f>
        <v>0</v>
      </c>
      <c r="T67" s="30">
        <f>TO_EHG_E!T67+TO_EHG_CHP!T67+TO_EHG_H!T67+TO_EHG_EDHP!T67+TO_EHG_EB!T67+TO_EHG_PH!T67</f>
        <v>0</v>
      </c>
      <c r="U67" s="30">
        <f>TO_EHG_E!U67+TO_EHG_CHP!U67+TO_EHG_H!U67+TO_EHG_EDHP!U67+TO_EHG_EB!U67+TO_EHG_PH!U67</f>
        <v>0</v>
      </c>
      <c r="V67" s="30">
        <f>TO_EHG_E!V67+TO_EHG_CHP!V67+TO_EHG_H!V67+TO_EHG_EDHP!V67+TO_EHG_EB!V67+TO_EHG_PH!V67</f>
        <v>0</v>
      </c>
      <c r="W67" s="30">
        <f>TO_EHG_E!W67+TO_EHG_CHP!W67+TO_EHG_H!W67+TO_EHG_EDHP!W67+TO_EHG_EB!W67+TO_EHG_PH!W67</f>
        <v>0</v>
      </c>
      <c r="X67" s="30">
        <f>TO_EHG_E!X67+TO_EHG_CHP!X67+TO_EHG_H!X67+TO_EHG_EDHP!X67+TO_EHG_EB!X67+TO_EHG_PH!X67</f>
        <v>0</v>
      </c>
    </row>
    <row r="68" spans="1:24" ht="11.25" customHeight="1" x14ac:dyDescent="0.2">
      <c r="A68" s="22" t="s">
        <v>123</v>
      </c>
      <c r="B68" s="23" t="s">
        <v>124</v>
      </c>
      <c r="C68" s="30">
        <f>TO_EHG_E!C68+TO_EHG_CHP!C68+TO_EHG_H!C68+TO_EHG_EDHP!C68+TO_EHG_EB!C68+TO_EHG_PH!C68</f>
        <v>0</v>
      </c>
      <c r="D68" s="30">
        <f>TO_EHG_E!D68+TO_EHG_CHP!D68+TO_EHG_H!D68+TO_EHG_EDHP!D68+TO_EHG_EB!D68+TO_EHG_PH!D68</f>
        <v>0</v>
      </c>
      <c r="E68" s="30">
        <f>TO_EHG_E!E68+TO_EHG_CHP!E68+TO_EHG_H!E68+TO_EHG_EDHP!E68+TO_EHG_EB!E68+TO_EHG_PH!E68</f>
        <v>0</v>
      </c>
      <c r="F68" s="30">
        <f>TO_EHG_E!F68+TO_EHG_CHP!F68+TO_EHG_H!F68+TO_EHG_EDHP!F68+TO_EHG_EB!F68+TO_EHG_PH!F68</f>
        <v>0</v>
      </c>
      <c r="G68" s="30">
        <f>TO_EHG_E!G68+TO_EHG_CHP!G68+TO_EHG_H!G68+TO_EHG_EDHP!G68+TO_EHG_EB!G68+TO_EHG_PH!G68</f>
        <v>0</v>
      </c>
      <c r="H68" s="30">
        <f>TO_EHG_E!H68+TO_EHG_CHP!H68+TO_EHG_H!H68+TO_EHG_EDHP!H68+TO_EHG_EB!H68+TO_EHG_PH!H68</f>
        <v>0</v>
      </c>
      <c r="I68" s="30">
        <f>TO_EHG_E!I68+TO_EHG_CHP!I68+TO_EHG_H!I68+TO_EHG_EDHP!I68+TO_EHG_EB!I68+TO_EHG_PH!I68</f>
        <v>0</v>
      </c>
      <c r="J68" s="30">
        <f>TO_EHG_E!J68+TO_EHG_CHP!J68+TO_EHG_H!J68+TO_EHG_EDHP!J68+TO_EHG_EB!J68+TO_EHG_PH!J68</f>
        <v>0</v>
      </c>
      <c r="K68" s="30">
        <f>TO_EHG_E!K68+TO_EHG_CHP!K68+TO_EHG_H!K68+TO_EHG_EDHP!K68+TO_EHG_EB!K68+TO_EHG_PH!K68</f>
        <v>0</v>
      </c>
      <c r="L68" s="30">
        <f>TO_EHG_E!L68+TO_EHG_CHP!L68+TO_EHG_H!L68+TO_EHG_EDHP!L68+TO_EHG_EB!L68+TO_EHG_PH!L68</f>
        <v>0</v>
      </c>
      <c r="M68" s="30">
        <f>TO_EHG_E!M68+TO_EHG_CHP!M68+TO_EHG_H!M68+TO_EHG_EDHP!M68+TO_EHG_EB!M68+TO_EHG_PH!M68</f>
        <v>0</v>
      </c>
      <c r="N68" s="30">
        <f>TO_EHG_E!N68+TO_EHG_CHP!N68+TO_EHG_H!N68+TO_EHG_EDHP!N68+TO_EHG_EB!N68+TO_EHG_PH!N68</f>
        <v>0</v>
      </c>
      <c r="O68" s="30">
        <f>TO_EHG_E!O68+TO_EHG_CHP!O68+TO_EHG_H!O68+TO_EHG_EDHP!O68+TO_EHG_EB!O68+TO_EHG_PH!O68</f>
        <v>0</v>
      </c>
      <c r="P68" s="30">
        <f>TO_EHG_E!P68+TO_EHG_CHP!P68+TO_EHG_H!P68+TO_EHG_EDHP!P68+TO_EHG_EB!P68+TO_EHG_PH!P68</f>
        <v>0</v>
      </c>
      <c r="Q68" s="30">
        <f>TO_EHG_E!Q68+TO_EHG_CHP!Q68+TO_EHG_H!Q68+TO_EHG_EDHP!Q68+TO_EHG_EB!Q68+TO_EHG_PH!Q68</f>
        <v>0</v>
      </c>
      <c r="R68" s="30">
        <f>TO_EHG_E!R68+TO_EHG_CHP!R68+TO_EHG_H!R68+TO_EHG_EDHP!R68+TO_EHG_EB!R68+TO_EHG_PH!R68</f>
        <v>0</v>
      </c>
      <c r="S68" s="30">
        <f>TO_EHG_E!S68+TO_EHG_CHP!S68+TO_EHG_H!S68+TO_EHG_EDHP!S68+TO_EHG_EB!S68+TO_EHG_PH!S68</f>
        <v>0</v>
      </c>
      <c r="T68" s="30">
        <f>TO_EHG_E!T68+TO_EHG_CHP!T68+TO_EHG_H!T68+TO_EHG_EDHP!T68+TO_EHG_EB!T68+TO_EHG_PH!T68</f>
        <v>0</v>
      </c>
      <c r="U68" s="30">
        <f>TO_EHG_E!U68+TO_EHG_CHP!U68+TO_EHG_H!U68+TO_EHG_EDHP!U68+TO_EHG_EB!U68+TO_EHG_PH!U68</f>
        <v>0</v>
      </c>
      <c r="V68" s="30">
        <f>TO_EHG_E!V68+TO_EHG_CHP!V68+TO_EHG_H!V68+TO_EHG_EDHP!V68+TO_EHG_EB!V68+TO_EHG_PH!V68</f>
        <v>0</v>
      </c>
      <c r="W68" s="30">
        <f>TO_EHG_E!W68+TO_EHG_CHP!W68+TO_EHG_H!W68+TO_EHG_EDHP!W68+TO_EHG_EB!W68+TO_EHG_PH!W68</f>
        <v>0</v>
      </c>
      <c r="X68" s="30">
        <f>TO_EHG_E!X68+TO_EHG_CHP!X68+TO_EHG_H!X68+TO_EHG_EDHP!X68+TO_EHG_EB!X68+TO_EHG_PH!X68</f>
        <v>0</v>
      </c>
    </row>
    <row r="69" spans="1:24" ht="11.25" customHeight="1" x14ac:dyDescent="0.2">
      <c r="A69" s="22" t="s">
        <v>125</v>
      </c>
      <c r="B69" s="23" t="s">
        <v>126</v>
      </c>
      <c r="C69" s="30">
        <f>TO_EHG_E!C69+TO_EHG_CHP!C69+TO_EHG_H!C69+TO_EHG_EDHP!C69+TO_EHG_EB!C69+TO_EHG_PH!C69</f>
        <v>0</v>
      </c>
      <c r="D69" s="30">
        <f>TO_EHG_E!D69+TO_EHG_CHP!D69+TO_EHG_H!D69+TO_EHG_EDHP!D69+TO_EHG_EB!D69+TO_EHG_PH!D69</f>
        <v>0</v>
      </c>
      <c r="E69" s="30">
        <f>TO_EHG_E!E69+TO_EHG_CHP!E69+TO_EHG_H!E69+TO_EHG_EDHP!E69+TO_EHG_EB!E69+TO_EHG_PH!E69</f>
        <v>0</v>
      </c>
      <c r="F69" s="30">
        <f>TO_EHG_E!F69+TO_EHG_CHP!F69+TO_EHG_H!F69+TO_EHG_EDHP!F69+TO_EHG_EB!F69+TO_EHG_PH!F69</f>
        <v>0</v>
      </c>
      <c r="G69" s="30">
        <f>TO_EHG_E!G69+TO_EHG_CHP!G69+TO_EHG_H!G69+TO_EHG_EDHP!G69+TO_EHG_EB!G69+TO_EHG_PH!G69</f>
        <v>0</v>
      </c>
      <c r="H69" s="30">
        <f>TO_EHG_E!H69+TO_EHG_CHP!H69+TO_EHG_H!H69+TO_EHG_EDHP!H69+TO_EHG_EB!H69+TO_EHG_PH!H69</f>
        <v>0</v>
      </c>
      <c r="I69" s="30">
        <f>TO_EHG_E!I69+TO_EHG_CHP!I69+TO_EHG_H!I69+TO_EHG_EDHP!I69+TO_EHG_EB!I69+TO_EHG_PH!I69</f>
        <v>0</v>
      </c>
      <c r="J69" s="30">
        <f>TO_EHG_E!J69+TO_EHG_CHP!J69+TO_EHG_H!J69+TO_EHG_EDHP!J69+TO_EHG_EB!J69+TO_EHG_PH!J69</f>
        <v>0</v>
      </c>
      <c r="K69" s="30">
        <f>TO_EHG_E!K69+TO_EHG_CHP!K69+TO_EHG_H!K69+TO_EHG_EDHP!K69+TO_EHG_EB!K69+TO_EHG_PH!K69</f>
        <v>0</v>
      </c>
      <c r="L69" s="30">
        <f>TO_EHG_E!L69+TO_EHG_CHP!L69+TO_EHG_H!L69+TO_EHG_EDHP!L69+TO_EHG_EB!L69+TO_EHG_PH!L69</f>
        <v>0</v>
      </c>
      <c r="M69" s="30">
        <f>TO_EHG_E!M69+TO_EHG_CHP!M69+TO_EHG_H!M69+TO_EHG_EDHP!M69+TO_EHG_EB!M69+TO_EHG_PH!M69</f>
        <v>0</v>
      </c>
      <c r="N69" s="30">
        <f>TO_EHG_E!N69+TO_EHG_CHP!N69+TO_EHG_H!N69+TO_EHG_EDHP!N69+TO_EHG_EB!N69+TO_EHG_PH!N69</f>
        <v>0</v>
      </c>
      <c r="O69" s="30">
        <f>TO_EHG_E!O69+TO_EHG_CHP!O69+TO_EHG_H!O69+TO_EHG_EDHP!O69+TO_EHG_EB!O69+TO_EHG_PH!O69</f>
        <v>0</v>
      </c>
      <c r="P69" s="30">
        <f>TO_EHG_E!P69+TO_EHG_CHP!P69+TO_EHG_H!P69+TO_EHG_EDHP!P69+TO_EHG_EB!P69+TO_EHG_PH!P69</f>
        <v>0</v>
      </c>
      <c r="Q69" s="30">
        <f>TO_EHG_E!Q69+TO_EHG_CHP!Q69+TO_EHG_H!Q69+TO_EHG_EDHP!Q69+TO_EHG_EB!Q69+TO_EHG_PH!Q69</f>
        <v>0</v>
      </c>
      <c r="R69" s="30">
        <f>TO_EHG_E!R69+TO_EHG_CHP!R69+TO_EHG_H!R69+TO_EHG_EDHP!R69+TO_EHG_EB!R69+TO_EHG_PH!R69</f>
        <v>0</v>
      </c>
      <c r="S69" s="30">
        <f>TO_EHG_E!S69+TO_EHG_CHP!S69+TO_EHG_H!S69+TO_EHG_EDHP!S69+TO_EHG_EB!S69+TO_EHG_PH!S69</f>
        <v>0</v>
      </c>
      <c r="T69" s="30">
        <f>TO_EHG_E!T69+TO_EHG_CHP!T69+TO_EHG_H!T69+TO_EHG_EDHP!T69+TO_EHG_EB!T69+TO_EHG_PH!T69</f>
        <v>0</v>
      </c>
      <c r="U69" s="30">
        <f>TO_EHG_E!U69+TO_EHG_CHP!U69+TO_EHG_H!U69+TO_EHG_EDHP!U69+TO_EHG_EB!U69+TO_EHG_PH!U69</f>
        <v>0</v>
      </c>
      <c r="V69" s="30">
        <f>TO_EHG_E!V69+TO_EHG_CHP!V69+TO_EHG_H!V69+TO_EHG_EDHP!V69+TO_EHG_EB!V69+TO_EHG_PH!V69</f>
        <v>0</v>
      </c>
      <c r="W69" s="30">
        <f>TO_EHG_E!W69+TO_EHG_CHP!W69+TO_EHG_H!W69+TO_EHG_EDHP!W69+TO_EHG_EB!W69+TO_EHG_PH!W69</f>
        <v>0</v>
      </c>
      <c r="X69" s="30">
        <f>TO_EHG_E!X69+TO_EHG_CHP!X69+TO_EHG_H!X69+TO_EHG_EDHP!X69+TO_EHG_EB!X69+TO_EHG_PH!X69</f>
        <v>0</v>
      </c>
    </row>
    <row r="70" spans="1:24" ht="11.25" customHeight="1" x14ac:dyDescent="0.2">
      <c r="A70" s="22" t="s">
        <v>127</v>
      </c>
      <c r="B70" s="23" t="s">
        <v>128</v>
      </c>
      <c r="C70" s="30">
        <f>TO_EHG_E!C70+TO_EHG_CHP!C70+TO_EHG_H!C70+TO_EHG_EDHP!C70+TO_EHG_EB!C70+TO_EHG_PH!C70</f>
        <v>0</v>
      </c>
      <c r="D70" s="30">
        <f>TO_EHG_E!D70+TO_EHG_CHP!D70+TO_EHG_H!D70+TO_EHG_EDHP!D70+TO_EHG_EB!D70+TO_EHG_PH!D70</f>
        <v>0</v>
      </c>
      <c r="E70" s="30">
        <f>TO_EHG_E!E70+TO_EHG_CHP!E70+TO_EHG_H!E70+TO_EHG_EDHP!E70+TO_EHG_EB!E70+TO_EHG_PH!E70</f>
        <v>0</v>
      </c>
      <c r="F70" s="30">
        <f>TO_EHG_E!F70+TO_EHG_CHP!F70+TO_EHG_H!F70+TO_EHG_EDHP!F70+TO_EHG_EB!F70+TO_EHG_PH!F70</f>
        <v>0</v>
      </c>
      <c r="G70" s="30">
        <f>TO_EHG_E!G70+TO_EHG_CHP!G70+TO_EHG_H!G70+TO_EHG_EDHP!G70+TO_EHG_EB!G70+TO_EHG_PH!G70</f>
        <v>0</v>
      </c>
      <c r="H70" s="30">
        <f>TO_EHG_E!H70+TO_EHG_CHP!H70+TO_EHG_H!H70+TO_EHG_EDHP!H70+TO_EHG_EB!H70+TO_EHG_PH!H70</f>
        <v>0</v>
      </c>
      <c r="I70" s="30">
        <f>TO_EHG_E!I70+TO_EHG_CHP!I70+TO_EHG_H!I70+TO_EHG_EDHP!I70+TO_EHG_EB!I70+TO_EHG_PH!I70</f>
        <v>0</v>
      </c>
      <c r="J70" s="30">
        <f>TO_EHG_E!J70+TO_EHG_CHP!J70+TO_EHG_H!J70+TO_EHG_EDHP!J70+TO_EHG_EB!J70+TO_EHG_PH!J70</f>
        <v>0</v>
      </c>
      <c r="K70" s="30">
        <f>TO_EHG_E!K70+TO_EHG_CHP!K70+TO_EHG_H!K70+TO_EHG_EDHP!K70+TO_EHG_EB!K70+TO_EHG_PH!K70</f>
        <v>0</v>
      </c>
      <c r="L70" s="30">
        <f>TO_EHG_E!L70+TO_EHG_CHP!L70+TO_EHG_H!L70+TO_EHG_EDHP!L70+TO_EHG_EB!L70+TO_EHG_PH!L70</f>
        <v>0</v>
      </c>
      <c r="M70" s="30">
        <f>TO_EHG_E!M70+TO_EHG_CHP!M70+TO_EHG_H!M70+TO_EHG_EDHP!M70+TO_EHG_EB!M70+TO_EHG_PH!M70</f>
        <v>0</v>
      </c>
      <c r="N70" s="30">
        <f>TO_EHG_E!N70+TO_EHG_CHP!N70+TO_EHG_H!N70+TO_EHG_EDHP!N70+TO_EHG_EB!N70+TO_EHG_PH!N70</f>
        <v>0</v>
      </c>
      <c r="O70" s="30">
        <f>TO_EHG_E!O70+TO_EHG_CHP!O70+TO_EHG_H!O70+TO_EHG_EDHP!O70+TO_EHG_EB!O70+TO_EHG_PH!O70</f>
        <v>0</v>
      </c>
      <c r="P70" s="30">
        <f>TO_EHG_E!P70+TO_EHG_CHP!P70+TO_EHG_H!P70+TO_EHG_EDHP!P70+TO_EHG_EB!P70+TO_EHG_PH!P70</f>
        <v>0</v>
      </c>
      <c r="Q70" s="30">
        <f>TO_EHG_E!Q70+TO_EHG_CHP!Q70+TO_EHG_H!Q70+TO_EHG_EDHP!Q70+TO_EHG_EB!Q70+TO_EHG_PH!Q70</f>
        <v>0</v>
      </c>
      <c r="R70" s="30">
        <f>TO_EHG_E!R70+TO_EHG_CHP!R70+TO_EHG_H!R70+TO_EHG_EDHP!R70+TO_EHG_EB!R70+TO_EHG_PH!R70</f>
        <v>0</v>
      </c>
      <c r="S70" s="30">
        <f>TO_EHG_E!S70+TO_EHG_CHP!S70+TO_EHG_H!S70+TO_EHG_EDHP!S70+TO_EHG_EB!S70+TO_EHG_PH!S70</f>
        <v>0</v>
      </c>
      <c r="T70" s="30">
        <f>TO_EHG_E!T70+TO_EHG_CHP!T70+TO_EHG_H!T70+TO_EHG_EDHP!T70+TO_EHG_EB!T70+TO_EHG_PH!T70</f>
        <v>0</v>
      </c>
      <c r="U70" s="30">
        <f>TO_EHG_E!U70+TO_EHG_CHP!U70+TO_EHG_H!U70+TO_EHG_EDHP!U70+TO_EHG_EB!U70+TO_EHG_PH!U70</f>
        <v>0</v>
      </c>
      <c r="V70" s="30">
        <f>TO_EHG_E!V70+TO_EHG_CHP!V70+TO_EHG_H!V70+TO_EHG_EDHP!V70+TO_EHG_EB!V70+TO_EHG_PH!V70</f>
        <v>0</v>
      </c>
      <c r="W70" s="30">
        <f>TO_EHG_E!W70+TO_EHG_CHP!W70+TO_EHG_H!W70+TO_EHG_EDHP!W70+TO_EHG_EB!W70+TO_EHG_PH!W70</f>
        <v>0</v>
      </c>
      <c r="X70" s="30">
        <f>TO_EHG_E!X70+TO_EHG_CHP!X70+TO_EHG_H!X70+TO_EHG_EDHP!X70+TO_EHG_EB!X70+TO_EHG_PH!X70</f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" si="33">SUM(C72:C73)</f>
        <v>0</v>
      </c>
      <c r="D71" s="31">
        <f t="shared" ref="D71:W71" si="34">SUM(D72:D73)</f>
        <v>0</v>
      </c>
      <c r="E71" s="31">
        <f t="shared" si="34"/>
        <v>0</v>
      </c>
      <c r="F71" s="31">
        <f t="shared" si="34"/>
        <v>0</v>
      </c>
      <c r="G71" s="31">
        <f t="shared" si="34"/>
        <v>0</v>
      </c>
      <c r="H71" s="31">
        <f t="shared" si="34"/>
        <v>0</v>
      </c>
      <c r="I71" s="31">
        <f t="shared" si="34"/>
        <v>0</v>
      </c>
      <c r="J71" s="31">
        <f t="shared" si="34"/>
        <v>0</v>
      </c>
      <c r="K71" s="31">
        <f t="shared" si="34"/>
        <v>0</v>
      </c>
      <c r="L71" s="31">
        <f t="shared" si="34"/>
        <v>0</v>
      </c>
      <c r="M71" s="31">
        <f t="shared" si="34"/>
        <v>0</v>
      </c>
      <c r="N71" s="31">
        <f t="shared" si="34"/>
        <v>0</v>
      </c>
      <c r="O71" s="31">
        <f t="shared" si="34"/>
        <v>0</v>
      </c>
      <c r="P71" s="31">
        <f t="shared" si="34"/>
        <v>0</v>
      </c>
      <c r="Q71" s="31">
        <f t="shared" si="34"/>
        <v>0</v>
      </c>
      <c r="R71" s="31">
        <f t="shared" si="34"/>
        <v>0</v>
      </c>
      <c r="S71" s="31">
        <f t="shared" si="34"/>
        <v>0</v>
      </c>
      <c r="T71" s="31">
        <f t="shared" si="34"/>
        <v>0</v>
      </c>
      <c r="U71" s="31">
        <f t="shared" si="34"/>
        <v>0</v>
      </c>
      <c r="V71" s="31">
        <f t="shared" si="34"/>
        <v>0</v>
      </c>
      <c r="W71" s="31">
        <f t="shared" si="34"/>
        <v>0</v>
      </c>
      <c r="X71" s="31">
        <f t="shared" ref="X71" si="35">SUM(X72:X73)</f>
        <v>0</v>
      </c>
    </row>
    <row r="72" spans="1:24" ht="11.25" customHeight="1" x14ac:dyDescent="0.2">
      <c r="A72" s="22" t="s">
        <v>131</v>
      </c>
      <c r="B72" s="23" t="s">
        <v>132</v>
      </c>
      <c r="C72" s="30">
        <f>TO_EHG_E!C72+TO_EHG_CHP!C72+TO_EHG_H!C72+TO_EHG_EDHP!C72+TO_EHG_EB!C72+TO_EHG_PH!C72</f>
        <v>0</v>
      </c>
      <c r="D72" s="30">
        <f>TO_EHG_E!D72+TO_EHG_CHP!D72+TO_EHG_H!D72+TO_EHG_EDHP!D72+TO_EHG_EB!D72+TO_EHG_PH!D72</f>
        <v>0</v>
      </c>
      <c r="E72" s="30">
        <f>TO_EHG_E!E72+TO_EHG_CHP!E72+TO_EHG_H!E72+TO_EHG_EDHP!E72+TO_EHG_EB!E72+TO_EHG_PH!E72</f>
        <v>0</v>
      </c>
      <c r="F72" s="30">
        <f>TO_EHG_E!F72+TO_EHG_CHP!F72+TO_EHG_H!F72+TO_EHG_EDHP!F72+TO_EHG_EB!F72+TO_EHG_PH!F72</f>
        <v>0</v>
      </c>
      <c r="G72" s="30">
        <f>TO_EHG_E!G72+TO_EHG_CHP!G72+TO_EHG_H!G72+TO_EHG_EDHP!G72+TO_EHG_EB!G72+TO_EHG_PH!G72</f>
        <v>0</v>
      </c>
      <c r="H72" s="30">
        <f>TO_EHG_E!H72+TO_EHG_CHP!H72+TO_EHG_H!H72+TO_EHG_EDHP!H72+TO_EHG_EB!H72+TO_EHG_PH!H72</f>
        <v>0</v>
      </c>
      <c r="I72" s="30">
        <f>TO_EHG_E!I72+TO_EHG_CHP!I72+TO_EHG_H!I72+TO_EHG_EDHP!I72+TO_EHG_EB!I72+TO_EHG_PH!I72</f>
        <v>0</v>
      </c>
      <c r="J72" s="30">
        <f>TO_EHG_E!J72+TO_EHG_CHP!J72+TO_EHG_H!J72+TO_EHG_EDHP!J72+TO_EHG_EB!J72+TO_EHG_PH!J72</f>
        <v>0</v>
      </c>
      <c r="K72" s="30">
        <f>TO_EHG_E!K72+TO_EHG_CHP!K72+TO_EHG_H!K72+TO_EHG_EDHP!K72+TO_EHG_EB!K72+TO_EHG_PH!K72</f>
        <v>0</v>
      </c>
      <c r="L72" s="30">
        <f>TO_EHG_E!L72+TO_EHG_CHP!L72+TO_EHG_H!L72+TO_EHG_EDHP!L72+TO_EHG_EB!L72+TO_EHG_PH!L72</f>
        <v>0</v>
      </c>
      <c r="M72" s="30">
        <f>TO_EHG_E!M72+TO_EHG_CHP!M72+TO_EHG_H!M72+TO_EHG_EDHP!M72+TO_EHG_EB!M72+TO_EHG_PH!M72</f>
        <v>0</v>
      </c>
      <c r="N72" s="30">
        <f>TO_EHG_E!N72+TO_EHG_CHP!N72+TO_EHG_H!N72+TO_EHG_EDHP!N72+TO_EHG_EB!N72+TO_EHG_PH!N72</f>
        <v>0</v>
      </c>
      <c r="O72" s="30">
        <f>TO_EHG_E!O72+TO_EHG_CHP!O72+TO_EHG_H!O72+TO_EHG_EDHP!O72+TO_EHG_EB!O72+TO_EHG_PH!O72</f>
        <v>0</v>
      </c>
      <c r="P72" s="30">
        <f>TO_EHG_E!P72+TO_EHG_CHP!P72+TO_EHG_H!P72+TO_EHG_EDHP!P72+TO_EHG_EB!P72+TO_EHG_PH!P72</f>
        <v>0</v>
      </c>
      <c r="Q72" s="30">
        <f>TO_EHG_E!Q72+TO_EHG_CHP!Q72+TO_EHG_H!Q72+TO_EHG_EDHP!Q72+TO_EHG_EB!Q72+TO_EHG_PH!Q72</f>
        <v>0</v>
      </c>
      <c r="R72" s="30">
        <f>TO_EHG_E!R72+TO_EHG_CHP!R72+TO_EHG_H!R72+TO_EHG_EDHP!R72+TO_EHG_EB!R72+TO_EHG_PH!R72</f>
        <v>0</v>
      </c>
      <c r="S72" s="30">
        <f>TO_EHG_E!S72+TO_EHG_CHP!S72+TO_EHG_H!S72+TO_EHG_EDHP!S72+TO_EHG_EB!S72+TO_EHG_PH!S72</f>
        <v>0</v>
      </c>
      <c r="T72" s="30">
        <f>TO_EHG_E!T72+TO_EHG_CHP!T72+TO_EHG_H!T72+TO_EHG_EDHP!T72+TO_EHG_EB!T72+TO_EHG_PH!T72</f>
        <v>0</v>
      </c>
      <c r="U72" s="30">
        <f>TO_EHG_E!U72+TO_EHG_CHP!U72+TO_EHG_H!U72+TO_EHG_EDHP!U72+TO_EHG_EB!U72+TO_EHG_PH!U72</f>
        <v>0</v>
      </c>
      <c r="V72" s="30">
        <f>TO_EHG_E!V72+TO_EHG_CHP!V72+TO_EHG_H!V72+TO_EHG_EDHP!V72+TO_EHG_EB!V72+TO_EHG_PH!V72</f>
        <v>0</v>
      </c>
      <c r="W72" s="30">
        <f>TO_EHG_E!W72+TO_EHG_CHP!W72+TO_EHG_H!W72+TO_EHG_EDHP!W72+TO_EHG_EB!W72+TO_EHG_PH!W72</f>
        <v>0</v>
      </c>
      <c r="X72" s="30">
        <f>TO_EHG_E!X72+TO_EHG_CHP!X72+TO_EHG_H!X72+TO_EHG_EDHP!X72+TO_EHG_EB!X72+TO_EHG_PH!X72</f>
        <v>0</v>
      </c>
    </row>
    <row r="73" spans="1:24" ht="11.25" customHeight="1" x14ac:dyDescent="0.2">
      <c r="A73" s="22" t="s">
        <v>133</v>
      </c>
      <c r="B73" s="23" t="s">
        <v>134</v>
      </c>
      <c r="C73" s="30">
        <f>TO_EHG_E!C73+TO_EHG_CHP!C73+TO_EHG_H!C73+TO_EHG_EDHP!C73+TO_EHG_EB!C73+TO_EHG_PH!C73</f>
        <v>0</v>
      </c>
      <c r="D73" s="30">
        <f>TO_EHG_E!D73+TO_EHG_CHP!D73+TO_EHG_H!D73+TO_EHG_EDHP!D73+TO_EHG_EB!D73+TO_EHG_PH!D73</f>
        <v>0</v>
      </c>
      <c r="E73" s="30">
        <f>TO_EHG_E!E73+TO_EHG_CHP!E73+TO_EHG_H!E73+TO_EHG_EDHP!E73+TO_EHG_EB!E73+TO_EHG_PH!E73</f>
        <v>0</v>
      </c>
      <c r="F73" s="30">
        <f>TO_EHG_E!F73+TO_EHG_CHP!F73+TO_EHG_H!F73+TO_EHG_EDHP!F73+TO_EHG_EB!F73+TO_EHG_PH!F73</f>
        <v>0</v>
      </c>
      <c r="G73" s="30">
        <f>TO_EHG_E!G73+TO_EHG_CHP!G73+TO_EHG_H!G73+TO_EHG_EDHP!G73+TO_EHG_EB!G73+TO_EHG_PH!G73</f>
        <v>0</v>
      </c>
      <c r="H73" s="30">
        <f>TO_EHG_E!H73+TO_EHG_CHP!H73+TO_EHG_H!H73+TO_EHG_EDHP!H73+TO_EHG_EB!H73+TO_EHG_PH!H73</f>
        <v>0</v>
      </c>
      <c r="I73" s="30">
        <f>TO_EHG_E!I73+TO_EHG_CHP!I73+TO_EHG_H!I73+TO_EHG_EDHP!I73+TO_EHG_EB!I73+TO_EHG_PH!I73</f>
        <v>0</v>
      </c>
      <c r="J73" s="30">
        <f>TO_EHG_E!J73+TO_EHG_CHP!J73+TO_EHG_H!J73+TO_EHG_EDHP!J73+TO_EHG_EB!J73+TO_EHG_PH!J73</f>
        <v>0</v>
      </c>
      <c r="K73" s="30">
        <f>TO_EHG_E!K73+TO_EHG_CHP!K73+TO_EHG_H!K73+TO_EHG_EDHP!K73+TO_EHG_EB!K73+TO_EHG_PH!K73</f>
        <v>0</v>
      </c>
      <c r="L73" s="30">
        <f>TO_EHG_E!L73+TO_EHG_CHP!L73+TO_EHG_H!L73+TO_EHG_EDHP!L73+TO_EHG_EB!L73+TO_EHG_PH!L73</f>
        <v>0</v>
      </c>
      <c r="M73" s="30">
        <f>TO_EHG_E!M73+TO_EHG_CHP!M73+TO_EHG_H!M73+TO_EHG_EDHP!M73+TO_EHG_EB!M73+TO_EHG_PH!M73</f>
        <v>0</v>
      </c>
      <c r="N73" s="30">
        <f>TO_EHG_E!N73+TO_EHG_CHP!N73+TO_EHG_H!N73+TO_EHG_EDHP!N73+TO_EHG_EB!N73+TO_EHG_PH!N73</f>
        <v>0</v>
      </c>
      <c r="O73" s="30">
        <f>TO_EHG_E!O73+TO_EHG_CHP!O73+TO_EHG_H!O73+TO_EHG_EDHP!O73+TO_EHG_EB!O73+TO_EHG_PH!O73</f>
        <v>0</v>
      </c>
      <c r="P73" s="30">
        <f>TO_EHG_E!P73+TO_EHG_CHP!P73+TO_EHG_H!P73+TO_EHG_EDHP!P73+TO_EHG_EB!P73+TO_EHG_PH!P73</f>
        <v>0</v>
      </c>
      <c r="Q73" s="30">
        <f>TO_EHG_E!Q73+TO_EHG_CHP!Q73+TO_EHG_H!Q73+TO_EHG_EDHP!Q73+TO_EHG_EB!Q73+TO_EHG_PH!Q73</f>
        <v>0</v>
      </c>
      <c r="R73" s="30">
        <f>TO_EHG_E!R73+TO_EHG_CHP!R73+TO_EHG_H!R73+TO_EHG_EDHP!R73+TO_EHG_EB!R73+TO_EHG_PH!R73</f>
        <v>0</v>
      </c>
      <c r="S73" s="30">
        <f>TO_EHG_E!S73+TO_EHG_CHP!S73+TO_EHG_H!S73+TO_EHG_EDHP!S73+TO_EHG_EB!S73+TO_EHG_PH!S73</f>
        <v>0</v>
      </c>
      <c r="T73" s="30">
        <f>TO_EHG_E!T73+TO_EHG_CHP!T73+TO_EHG_H!T73+TO_EHG_EDHP!T73+TO_EHG_EB!T73+TO_EHG_PH!T73</f>
        <v>0</v>
      </c>
      <c r="U73" s="30">
        <f>TO_EHG_E!U73+TO_EHG_CHP!U73+TO_EHG_H!U73+TO_EHG_EDHP!U73+TO_EHG_EB!U73+TO_EHG_PH!U73</f>
        <v>0</v>
      </c>
      <c r="V73" s="30">
        <f>TO_EHG_E!V73+TO_EHG_CHP!V73+TO_EHG_H!V73+TO_EHG_EDHP!V73+TO_EHG_EB!V73+TO_EHG_PH!V73</f>
        <v>0</v>
      </c>
      <c r="W73" s="30">
        <f>TO_EHG_E!W73+TO_EHG_CHP!W73+TO_EHG_H!W73+TO_EHG_EDHP!W73+TO_EHG_EB!W73+TO_EHG_PH!W73</f>
        <v>0</v>
      </c>
      <c r="X73" s="30">
        <f>TO_EHG_E!X73+TO_EHG_CHP!X73+TO_EHG_H!X73+TO_EHG_EDHP!X73+TO_EHG_EB!X73+TO_EHG_PH!X73</f>
        <v>0</v>
      </c>
    </row>
    <row r="74" spans="1:24" ht="11.25" customHeight="1" x14ac:dyDescent="0.2">
      <c r="A74" s="24" t="s">
        <v>135</v>
      </c>
      <c r="B74" s="25" t="s">
        <v>136</v>
      </c>
      <c r="C74" s="31">
        <f>TO_EHG_E!C74+TO_EHG_CHP!C74+TO_EHG_H!C74+TO_EHG_EDHP!C74+TO_EHG_EB!C74+TO_EHG_PH!C74</f>
        <v>0</v>
      </c>
      <c r="D74" s="31">
        <f>TO_EHG_E!D74+TO_EHG_CHP!D74+TO_EHG_H!D74+TO_EHG_EDHP!D74+TO_EHG_EB!D74+TO_EHG_PH!D74</f>
        <v>0</v>
      </c>
      <c r="E74" s="31">
        <f>TO_EHG_E!E74+TO_EHG_CHP!E74+TO_EHG_H!E74+TO_EHG_EDHP!E74+TO_EHG_EB!E74+TO_EHG_PH!E74</f>
        <v>0</v>
      </c>
      <c r="F74" s="31">
        <f>TO_EHG_E!F74+TO_EHG_CHP!F74+TO_EHG_H!F74+TO_EHG_EDHP!F74+TO_EHG_EB!F74+TO_EHG_PH!F74</f>
        <v>0</v>
      </c>
      <c r="G74" s="31">
        <f>TO_EHG_E!G74+TO_EHG_CHP!G74+TO_EHG_H!G74+TO_EHG_EDHP!G74+TO_EHG_EB!G74+TO_EHG_PH!G74</f>
        <v>0</v>
      </c>
      <c r="H74" s="31">
        <f>TO_EHG_E!H74+TO_EHG_CHP!H74+TO_EHG_H!H74+TO_EHG_EDHP!H74+TO_EHG_EB!H74+TO_EHG_PH!H74</f>
        <v>0</v>
      </c>
      <c r="I74" s="31">
        <f>TO_EHG_E!I74+TO_EHG_CHP!I74+TO_EHG_H!I74+TO_EHG_EDHP!I74+TO_EHG_EB!I74+TO_EHG_PH!I74</f>
        <v>0</v>
      </c>
      <c r="J74" s="31">
        <f>TO_EHG_E!J74+TO_EHG_CHP!J74+TO_EHG_H!J74+TO_EHG_EDHP!J74+TO_EHG_EB!J74+TO_EHG_PH!J74</f>
        <v>0</v>
      </c>
      <c r="K74" s="31">
        <f>TO_EHG_E!K74+TO_EHG_CHP!K74+TO_EHG_H!K74+TO_EHG_EDHP!K74+TO_EHG_EB!K74+TO_EHG_PH!K74</f>
        <v>0</v>
      </c>
      <c r="L74" s="31">
        <f>TO_EHG_E!L74+TO_EHG_CHP!L74+TO_EHG_H!L74+TO_EHG_EDHP!L74+TO_EHG_EB!L74+TO_EHG_PH!L74</f>
        <v>0</v>
      </c>
      <c r="M74" s="31">
        <f>TO_EHG_E!M74+TO_EHG_CHP!M74+TO_EHG_H!M74+TO_EHG_EDHP!M74+TO_EHG_EB!M74+TO_EHG_PH!M74</f>
        <v>0</v>
      </c>
      <c r="N74" s="31">
        <f>TO_EHG_E!N74+TO_EHG_CHP!N74+TO_EHG_H!N74+TO_EHG_EDHP!N74+TO_EHG_EB!N74+TO_EHG_PH!N74</f>
        <v>0</v>
      </c>
      <c r="O74" s="31">
        <f>TO_EHG_E!O74+TO_EHG_CHP!O74+TO_EHG_H!O74+TO_EHG_EDHP!O74+TO_EHG_EB!O74+TO_EHG_PH!O74</f>
        <v>0</v>
      </c>
      <c r="P74" s="31">
        <f>TO_EHG_E!P74+TO_EHG_CHP!P74+TO_EHG_H!P74+TO_EHG_EDHP!P74+TO_EHG_EB!P74+TO_EHG_PH!P74</f>
        <v>0</v>
      </c>
      <c r="Q74" s="31">
        <f>TO_EHG_E!Q74+TO_EHG_CHP!Q74+TO_EHG_H!Q74+TO_EHG_EDHP!Q74+TO_EHG_EB!Q74+TO_EHG_PH!Q74</f>
        <v>0</v>
      </c>
      <c r="R74" s="31">
        <f>TO_EHG_E!R74+TO_EHG_CHP!R74+TO_EHG_H!R74+TO_EHG_EDHP!R74+TO_EHG_EB!R74+TO_EHG_PH!R74</f>
        <v>0</v>
      </c>
      <c r="S74" s="31">
        <f>TO_EHG_E!S74+TO_EHG_CHP!S74+TO_EHG_H!S74+TO_EHG_EDHP!S74+TO_EHG_EB!S74+TO_EHG_PH!S74</f>
        <v>0</v>
      </c>
      <c r="T74" s="31">
        <f>TO_EHG_E!T74+TO_EHG_CHP!T74+TO_EHG_H!T74+TO_EHG_EDHP!T74+TO_EHG_EB!T74+TO_EHG_PH!T74</f>
        <v>0</v>
      </c>
      <c r="U74" s="31">
        <f>TO_EHG_E!U74+TO_EHG_CHP!U74+TO_EHG_H!U74+TO_EHG_EDHP!U74+TO_EHG_EB!U74+TO_EHG_PH!U74</f>
        <v>0</v>
      </c>
      <c r="V74" s="31">
        <f>TO_EHG_E!V74+TO_EHG_CHP!V74+TO_EHG_H!V74+TO_EHG_EDHP!V74+TO_EHG_EB!V74+TO_EHG_PH!V74</f>
        <v>0</v>
      </c>
      <c r="W74" s="31">
        <f>TO_EHG_E!W74+TO_EHG_CHP!W74+TO_EHG_H!W74+TO_EHG_EDHP!W74+TO_EHG_EB!W74+TO_EHG_PH!W74</f>
        <v>0</v>
      </c>
      <c r="X74" s="31">
        <f>TO_EHG_E!X74+TO_EHG_CHP!X74+TO_EHG_H!X74+TO_EHG_EDHP!X74+TO_EHG_EB!X74+TO_EHG_PH!X74</f>
        <v>0</v>
      </c>
    </row>
    <row r="75" spans="1:24" ht="11.25" customHeight="1" x14ac:dyDescent="0.2">
      <c r="A75" s="24" t="s">
        <v>137</v>
      </c>
      <c r="B75" s="25" t="s">
        <v>138</v>
      </c>
      <c r="C75" s="31">
        <f>TO_EHG_E!C75+TO_EHG_CHP!C75+TO_EHG_H!C75+TO_EHG_EDHP!C75+TO_EHG_EB!C75+TO_EHG_PH!C75</f>
        <v>49137.806945158023</v>
      </c>
      <c r="D75" s="31">
        <f>TO_EHG_E!D75+TO_EHG_CHP!D75+TO_EHG_H!D75+TO_EHG_EDHP!D75+TO_EHG_EB!D75+TO_EHG_PH!D75</f>
        <v>52360.960913310737</v>
      </c>
      <c r="E75" s="31">
        <f>TO_EHG_E!E75+TO_EHG_CHP!E75+TO_EHG_H!E75+TO_EHG_EDHP!E75+TO_EHG_EB!E75+TO_EHG_PH!E75</f>
        <v>51357.818337769553</v>
      </c>
      <c r="F75" s="31">
        <f>TO_EHG_E!F75+TO_EHG_CHP!F75+TO_EHG_H!F75+TO_EHG_EDHP!F75+TO_EHG_EB!F75+TO_EHG_PH!F75</f>
        <v>56103.88985559775</v>
      </c>
      <c r="G75" s="31">
        <f>TO_EHG_E!G75+TO_EHG_CHP!G75+TO_EHG_H!G75+TO_EHG_EDHP!G75+TO_EHG_EB!G75+TO_EHG_PH!G75</f>
        <v>60356.739153298928</v>
      </c>
      <c r="H75" s="31">
        <f>TO_EHG_E!H75+TO_EHG_CHP!H75+TO_EHG_H!H75+TO_EHG_EDHP!H75+TO_EHG_EB!H75+TO_EHG_PH!H75</f>
        <v>60202.687677617789</v>
      </c>
      <c r="I75" s="31">
        <f>TO_EHG_E!I75+TO_EHG_CHP!I75+TO_EHG_H!I75+TO_EHG_EDHP!I75+TO_EHG_EB!I75+TO_EHG_PH!I75</f>
        <v>59398.400717798941</v>
      </c>
      <c r="J75" s="31">
        <f>TO_EHG_E!J75+TO_EHG_CHP!J75+TO_EHG_H!J75+TO_EHG_EDHP!J75+TO_EHG_EB!J75+TO_EHG_PH!J75</f>
        <v>57178.801000040163</v>
      </c>
      <c r="K75" s="31">
        <f>TO_EHG_E!K75+TO_EHG_CHP!K75+TO_EHG_H!K75+TO_EHG_EDHP!K75+TO_EHG_EB!K75+TO_EHG_PH!K75</f>
        <v>57415.001107997668</v>
      </c>
      <c r="L75" s="31">
        <f>TO_EHG_E!L75+TO_EHG_CHP!L75+TO_EHG_H!L75+TO_EHG_EDHP!L75+TO_EHG_EB!L75+TO_EHG_PH!L75</f>
        <v>56416.882229427189</v>
      </c>
      <c r="M75" s="31">
        <f>TO_EHG_E!M75+TO_EHG_CHP!M75+TO_EHG_H!M75+TO_EHG_EDHP!M75+TO_EHG_EB!M75+TO_EHG_PH!M75</f>
        <v>61734.434003526549</v>
      </c>
      <c r="N75" s="31">
        <f>TO_EHG_E!N75+TO_EHG_CHP!N75+TO_EHG_H!N75+TO_EHG_EDHP!N75+TO_EHG_EB!N75+TO_EHG_PH!N75</f>
        <v>56677.036272557831</v>
      </c>
      <c r="O75" s="31">
        <f>TO_EHG_E!O75+TO_EHG_CHP!O75+TO_EHG_H!O75+TO_EHG_EDHP!O75+TO_EHG_EB!O75+TO_EHG_PH!O75</f>
        <v>57907.950591623005</v>
      </c>
      <c r="P75" s="31">
        <f>TO_EHG_E!P75+TO_EHG_CHP!P75+TO_EHG_H!P75+TO_EHG_EDHP!P75+TO_EHG_EB!P75+TO_EHG_PH!P75</f>
        <v>57691.678102214944</v>
      </c>
      <c r="Q75" s="31">
        <f>TO_EHG_E!Q75+TO_EHG_CHP!Q75+TO_EHG_H!Q75+TO_EHG_EDHP!Q75+TO_EHG_EB!Q75+TO_EHG_PH!Q75</f>
        <v>53269.141792783026</v>
      </c>
      <c r="R75" s="31">
        <f>TO_EHG_E!R75+TO_EHG_CHP!R75+TO_EHG_H!R75+TO_EHG_EDHP!R75+TO_EHG_EB!R75+TO_EHG_PH!R75</f>
        <v>54189.304286977465</v>
      </c>
      <c r="S75" s="31">
        <f>TO_EHG_E!S75+TO_EHG_CHP!S75+TO_EHG_H!S75+TO_EHG_EDHP!S75+TO_EHG_EB!S75+TO_EHG_PH!S75</f>
        <v>56513.842254008545</v>
      </c>
      <c r="T75" s="31">
        <f>TO_EHG_E!T75+TO_EHG_CHP!T75+TO_EHG_H!T75+TO_EHG_EDHP!T75+TO_EHG_EB!T75+TO_EHG_PH!T75</f>
        <v>56712.162571294066</v>
      </c>
      <c r="U75" s="31">
        <f>TO_EHG_E!U75+TO_EHG_CHP!U75+TO_EHG_H!U75+TO_EHG_EDHP!U75+TO_EHG_EB!U75+TO_EHG_PH!U75</f>
        <v>55222.496940692356</v>
      </c>
      <c r="V75" s="31">
        <f>TO_EHG_E!V75+TO_EHG_CHP!V75+TO_EHG_H!V75+TO_EHG_EDHP!V75+TO_EHG_EB!V75+TO_EHG_PH!V75</f>
        <v>54675.193456483648</v>
      </c>
      <c r="W75" s="31">
        <f>TO_EHG_E!W75+TO_EHG_CHP!W75+TO_EHG_H!W75+TO_EHG_EDHP!W75+TO_EHG_EB!W75+TO_EHG_PH!W75</f>
        <v>52622.434281798029</v>
      </c>
      <c r="X75" s="31">
        <f>TO_EHG_E!X75+TO_EHG_CHP!X75+TO_EHG_H!X75+TO_EHG_EDHP!X75+TO_EHG_EB!X75+TO_EHG_PH!X75</f>
        <v>56959.902837489244</v>
      </c>
    </row>
    <row r="76" spans="1:24" ht="11.25" customHeight="1" x14ac:dyDescent="0.2">
      <c r="A76" s="26" t="s">
        <v>139</v>
      </c>
      <c r="B76" s="27" t="s">
        <v>140</v>
      </c>
      <c r="C76" s="32">
        <f>TO_EHG_E!C76+TO_EHG_CHP!C76+TO_EHG_H!C76+TO_EHG_EDHP!C76+TO_EHG_EB!C76+TO_EHG_PH!C76</f>
        <v>228572.57549441099</v>
      </c>
      <c r="D76" s="32">
        <f>TO_EHG_E!D76+TO_EHG_CHP!D76+TO_EHG_H!D76+TO_EHG_EDHP!D76+TO_EHG_EB!D76+TO_EHG_PH!D76</f>
        <v>235085.31822871882</v>
      </c>
      <c r="E76" s="32">
        <f>TO_EHG_E!E76+TO_EHG_CHP!E76+TO_EHG_H!E76+TO_EHG_EDHP!E76+TO_EHG_EB!E76+TO_EHG_PH!E76</f>
        <v>237034.20980223559</v>
      </c>
      <c r="F76" s="32">
        <f>TO_EHG_E!F76+TO_EHG_CHP!F76+TO_EHG_H!F76+TO_EHG_EDHP!F76+TO_EHG_EB!F76+TO_EHG_PH!F76</f>
        <v>243940.27850386925</v>
      </c>
      <c r="G76" s="32">
        <f>TO_EHG_E!G76+TO_EHG_CHP!G76+TO_EHG_H!G76+TO_EHG_EDHP!G76+TO_EHG_EB!G76+TO_EHG_PH!G76</f>
        <v>250045.08048151329</v>
      </c>
      <c r="H76" s="32">
        <f>TO_EHG_E!H76+TO_EHG_CHP!H76+TO_EHG_H!H76+TO_EHG_EDHP!H76+TO_EHG_EB!H76+TO_EHG_PH!H76</f>
        <v>251646.14522785894</v>
      </c>
      <c r="I76" s="32">
        <f>TO_EHG_E!I76+TO_EHG_CHP!I76+TO_EHG_H!I76+TO_EHG_EDHP!I76+TO_EHG_EB!I76+TO_EHG_PH!I76</f>
        <v>255698.31814273429</v>
      </c>
      <c r="J76" s="32">
        <f>TO_EHG_E!J76+TO_EHG_CHP!J76+TO_EHG_H!J76+TO_EHG_EDHP!J76+TO_EHG_EB!J76+TO_EHG_PH!J76</f>
        <v>256902.9247635426</v>
      </c>
      <c r="K76" s="32">
        <f>TO_EHG_E!K76+TO_EHG_CHP!K76+TO_EHG_H!K76+TO_EHG_EDHP!K76+TO_EHG_EB!K76+TO_EHG_PH!K76</f>
        <v>257843.05864144443</v>
      </c>
      <c r="L76" s="32">
        <f>TO_EHG_E!L76+TO_EHG_CHP!L76+TO_EHG_H!L76+TO_EHG_EDHP!L76+TO_EHG_EB!L76+TO_EHG_PH!L76</f>
        <v>244750.29501289761</v>
      </c>
      <c r="M76" s="32">
        <f>TO_EHG_E!M76+TO_EHG_CHP!M76+TO_EHG_H!M76+TO_EHG_EDHP!M76+TO_EHG_EB!M76+TO_EHG_PH!M76</f>
        <v>256580.74901117786</v>
      </c>
      <c r="N76" s="32">
        <f>TO_EHG_E!N76+TO_EHG_CHP!N76+TO_EHG_H!N76+TO_EHG_EDHP!N76+TO_EHG_EB!N76+TO_EHG_PH!N76</f>
        <v>252967.27807394668</v>
      </c>
      <c r="O76" s="32">
        <f>TO_EHG_E!O76+TO_EHG_CHP!O76+TO_EHG_H!O76+TO_EHG_EDHP!O76+TO_EHG_EB!O76+TO_EHG_PH!O76</f>
        <v>252718.01203783319</v>
      </c>
      <c r="P76" s="32">
        <f>TO_EHG_E!P76+TO_EHG_CHP!P76+TO_EHG_H!P76+TO_EHG_EDHP!P76+TO_EHG_EB!P76+TO_EHG_PH!P76</f>
        <v>251160.79045571797</v>
      </c>
      <c r="Q76" s="32">
        <f>TO_EHG_E!Q76+TO_EHG_CHP!Q76+TO_EHG_H!Q76+TO_EHG_EDHP!Q76+TO_EHG_EB!Q76+TO_EHG_PH!Q76</f>
        <v>246029.24815133272</v>
      </c>
      <c r="R76" s="32">
        <f>TO_EHG_E!R76+TO_EHG_CHP!R76+TO_EHG_H!R76+TO_EHG_EDHP!R76+TO_EHG_EB!R76+TO_EHG_PH!R76</f>
        <v>249918.28452278583</v>
      </c>
      <c r="S76" s="32">
        <f>TO_EHG_E!S76+TO_EHG_CHP!S76+TO_EHG_H!S76+TO_EHG_EDHP!S76+TO_EHG_EB!S76+TO_EHG_PH!S76</f>
        <v>251773.38194325013</v>
      </c>
      <c r="T76" s="32">
        <f>TO_EHG_E!T76+TO_EHG_CHP!T76+TO_EHG_H!T76+TO_EHG_EDHP!T76+TO_EHG_EB!T76+TO_EHG_PH!T76</f>
        <v>254588.56276870158</v>
      </c>
      <c r="U76" s="32">
        <f>TO_EHG_E!U76+TO_EHG_CHP!U76+TO_EHG_H!U76+TO_EHG_EDHP!U76+TO_EHG_EB!U76+TO_EHG_PH!U76</f>
        <v>253055.0370593293</v>
      </c>
      <c r="V76" s="32">
        <f>TO_EHG_E!V76+TO_EHG_CHP!V76+TO_EHG_H!V76+TO_EHG_EDHP!V76+TO_EHG_EB!V76+TO_EHG_PH!V76</f>
        <v>249965.04995700772</v>
      </c>
      <c r="W76" s="32">
        <f>TO_EHG_E!W76+TO_EHG_CHP!W76+TO_EHG_H!W76+TO_EHG_EDHP!W76+TO_EHG_EB!W76+TO_EHG_PH!W76</f>
        <v>239854.10154772142</v>
      </c>
      <c r="X76" s="32">
        <f>TO_EHG_E!X76+TO_EHG_CHP!X76+TO_EHG_H!X76+TO_EHG_EDHP!X76+TO_EHG_EB!X76+TO_EHG_PH!X76</f>
        <v>250705.21848667241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381</v>
      </c>
      <c r="B1" s="7" t="s">
        <v>385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:W2" si="0">SUM(C3,C17,C22,C25,C26,C51,C52,C71,C74,C75,C76)</f>
        <v>184952.96463389107</v>
      </c>
      <c r="D2" s="28">
        <f t="shared" si="0"/>
        <v>189987.75235638287</v>
      </c>
      <c r="E2" s="28">
        <f t="shared" si="0"/>
        <v>190351.72034130807</v>
      </c>
      <c r="F2" s="28">
        <f t="shared" si="0"/>
        <v>192123.50865504146</v>
      </c>
      <c r="G2" s="28">
        <f t="shared" si="0"/>
        <v>196846.85803655678</v>
      </c>
      <c r="H2" s="28">
        <f t="shared" si="0"/>
        <v>196153.05486414165</v>
      </c>
      <c r="I2" s="28">
        <f t="shared" si="0"/>
        <v>197718.04456425193</v>
      </c>
      <c r="J2" s="28">
        <f t="shared" si="0"/>
        <v>198958.64030405547</v>
      </c>
      <c r="K2" s="28">
        <f t="shared" si="0"/>
        <v>200335.43130477075</v>
      </c>
      <c r="L2" s="28">
        <f t="shared" si="0"/>
        <v>188561.95163115303</v>
      </c>
      <c r="M2" s="28">
        <f t="shared" si="0"/>
        <v>196306.45487105192</v>
      </c>
      <c r="N2" s="28">
        <f t="shared" si="0"/>
        <v>195175.83478006269</v>
      </c>
      <c r="O2" s="28">
        <f t="shared" si="0"/>
        <v>195984.4646145044</v>
      </c>
      <c r="P2" s="28">
        <f t="shared" si="0"/>
        <v>195840.46747465854</v>
      </c>
      <c r="Q2" s="28">
        <f t="shared" si="0"/>
        <v>193991.91052661487</v>
      </c>
      <c r="R2" s="28">
        <f t="shared" si="0"/>
        <v>195948.15130887745</v>
      </c>
      <c r="S2" s="28">
        <f t="shared" si="0"/>
        <v>195504.1833244196</v>
      </c>
      <c r="T2" s="28">
        <f t="shared" si="0"/>
        <v>196630.94176231558</v>
      </c>
      <c r="U2" s="28">
        <f t="shared" si="0"/>
        <v>196355.21389295912</v>
      </c>
      <c r="V2" s="28">
        <f t="shared" si="0"/>
        <v>194164.1182295449</v>
      </c>
      <c r="W2" s="28">
        <f t="shared" si="0"/>
        <v>185992.57754305968</v>
      </c>
      <c r="X2" s="28">
        <f t="shared" ref="X2" si="1">SUM(X3,X17,X22,X25,X26,X51,X52,X71,X74,X75,X76)</f>
        <v>194175.75191375904</v>
      </c>
    </row>
    <row r="3" spans="1:24" ht="11.25" customHeight="1" x14ac:dyDescent="0.2">
      <c r="A3" s="20" t="s">
        <v>3</v>
      </c>
      <c r="B3" s="21" t="s">
        <v>4</v>
      </c>
      <c r="C3" s="29">
        <f t="shared" ref="C3:W3" si="2">SUM(C4,C8,C11)</f>
        <v>0</v>
      </c>
      <c r="D3" s="29">
        <f t="shared" si="2"/>
        <v>0</v>
      </c>
      <c r="E3" s="29">
        <f t="shared" si="2"/>
        <v>0</v>
      </c>
      <c r="F3" s="29">
        <f t="shared" si="2"/>
        <v>0</v>
      </c>
      <c r="G3" s="29">
        <f t="shared" si="2"/>
        <v>0</v>
      </c>
      <c r="H3" s="29">
        <f t="shared" si="2"/>
        <v>0</v>
      </c>
      <c r="I3" s="29">
        <f t="shared" si="2"/>
        <v>0</v>
      </c>
      <c r="J3" s="29">
        <f t="shared" si="2"/>
        <v>0</v>
      </c>
      <c r="K3" s="29">
        <f t="shared" si="2"/>
        <v>0</v>
      </c>
      <c r="L3" s="29">
        <f t="shared" si="2"/>
        <v>0</v>
      </c>
      <c r="M3" s="29">
        <f t="shared" si="2"/>
        <v>0</v>
      </c>
      <c r="N3" s="29">
        <f t="shared" si="2"/>
        <v>0</v>
      </c>
      <c r="O3" s="29">
        <f t="shared" si="2"/>
        <v>0</v>
      </c>
      <c r="P3" s="29">
        <f t="shared" si="2"/>
        <v>0</v>
      </c>
      <c r="Q3" s="29">
        <f t="shared" si="2"/>
        <v>0</v>
      </c>
      <c r="R3" s="29">
        <f t="shared" si="2"/>
        <v>0</v>
      </c>
      <c r="S3" s="29">
        <f t="shared" si="2"/>
        <v>0</v>
      </c>
      <c r="T3" s="29">
        <f t="shared" si="2"/>
        <v>0</v>
      </c>
      <c r="U3" s="29">
        <f t="shared" si="2"/>
        <v>0</v>
      </c>
      <c r="V3" s="29">
        <f t="shared" si="2"/>
        <v>0</v>
      </c>
      <c r="W3" s="29">
        <f t="shared" si="2"/>
        <v>0</v>
      </c>
      <c r="X3" s="29">
        <f t="shared" ref="X3" si="3">SUM(X4,X8,X11)</f>
        <v>0</v>
      </c>
    </row>
    <row r="4" spans="1:24" ht="11.25" customHeight="1" x14ac:dyDescent="0.2">
      <c r="A4" s="40" t="s">
        <v>341</v>
      </c>
      <c r="B4" s="41" t="s">
        <v>342</v>
      </c>
      <c r="C4" s="42">
        <f t="shared" ref="C4:W4" si="4">SUM(C5:C7)</f>
        <v>0</v>
      </c>
      <c r="D4" s="42">
        <f t="shared" si="4"/>
        <v>0</v>
      </c>
      <c r="E4" s="42">
        <f t="shared" si="4"/>
        <v>0</v>
      </c>
      <c r="F4" s="42">
        <f t="shared" si="4"/>
        <v>0</v>
      </c>
      <c r="G4" s="42">
        <f t="shared" si="4"/>
        <v>0</v>
      </c>
      <c r="H4" s="42">
        <f t="shared" si="4"/>
        <v>0</v>
      </c>
      <c r="I4" s="42">
        <f t="shared" si="4"/>
        <v>0</v>
      </c>
      <c r="J4" s="42">
        <f t="shared" si="4"/>
        <v>0</v>
      </c>
      <c r="K4" s="42">
        <f t="shared" si="4"/>
        <v>0</v>
      </c>
      <c r="L4" s="42">
        <f t="shared" si="4"/>
        <v>0</v>
      </c>
      <c r="M4" s="42">
        <f t="shared" si="4"/>
        <v>0</v>
      </c>
      <c r="N4" s="42">
        <f t="shared" si="4"/>
        <v>0</v>
      </c>
      <c r="O4" s="42">
        <f t="shared" si="4"/>
        <v>0</v>
      </c>
      <c r="P4" s="42">
        <f t="shared" si="4"/>
        <v>0</v>
      </c>
      <c r="Q4" s="42">
        <f t="shared" si="4"/>
        <v>0</v>
      </c>
      <c r="R4" s="42">
        <f t="shared" si="4"/>
        <v>0</v>
      </c>
      <c r="S4" s="42">
        <f t="shared" si="4"/>
        <v>0</v>
      </c>
      <c r="T4" s="42">
        <f t="shared" si="4"/>
        <v>0</v>
      </c>
      <c r="U4" s="42">
        <f t="shared" si="4"/>
        <v>0</v>
      </c>
      <c r="V4" s="42">
        <f t="shared" si="4"/>
        <v>0</v>
      </c>
      <c r="W4" s="42">
        <f t="shared" si="4"/>
        <v>0</v>
      </c>
      <c r="X4" s="42">
        <f t="shared" ref="X4" si="5">SUM(X5:X7)</f>
        <v>0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>
        <v>0</v>
      </c>
      <c r="W5" s="30">
        <v>0</v>
      </c>
      <c r="X5" s="30">
        <v>0</v>
      </c>
    </row>
    <row r="6" spans="1:24" ht="11.25" customHeight="1" x14ac:dyDescent="0.2">
      <c r="A6" s="39" t="s">
        <v>7</v>
      </c>
      <c r="B6" s="23" t="s">
        <v>8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</row>
    <row r="7" spans="1:24" ht="11.25" customHeight="1" x14ac:dyDescent="0.2">
      <c r="A7" s="39" t="s">
        <v>9</v>
      </c>
      <c r="B7" s="23" t="s">
        <v>10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</row>
    <row r="8" spans="1:24" ht="11.25" customHeight="1" x14ac:dyDescent="0.2">
      <c r="A8" s="40" t="s">
        <v>343</v>
      </c>
      <c r="B8" s="41" t="s">
        <v>344</v>
      </c>
      <c r="C8" s="42">
        <f t="shared" ref="C8:W8" si="6">SUM(C9:C10)</f>
        <v>0</v>
      </c>
      <c r="D8" s="42">
        <f t="shared" si="6"/>
        <v>0</v>
      </c>
      <c r="E8" s="42">
        <f t="shared" si="6"/>
        <v>0</v>
      </c>
      <c r="F8" s="42">
        <f t="shared" si="6"/>
        <v>0</v>
      </c>
      <c r="G8" s="42">
        <f t="shared" si="6"/>
        <v>0</v>
      </c>
      <c r="H8" s="42">
        <f t="shared" si="6"/>
        <v>0</v>
      </c>
      <c r="I8" s="42">
        <f t="shared" si="6"/>
        <v>0</v>
      </c>
      <c r="J8" s="42">
        <f t="shared" si="6"/>
        <v>0</v>
      </c>
      <c r="K8" s="42">
        <f t="shared" si="6"/>
        <v>0</v>
      </c>
      <c r="L8" s="42">
        <f t="shared" si="6"/>
        <v>0</v>
      </c>
      <c r="M8" s="42">
        <f t="shared" si="6"/>
        <v>0</v>
      </c>
      <c r="N8" s="42">
        <f t="shared" si="6"/>
        <v>0</v>
      </c>
      <c r="O8" s="42">
        <f t="shared" si="6"/>
        <v>0</v>
      </c>
      <c r="P8" s="42">
        <f t="shared" si="6"/>
        <v>0</v>
      </c>
      <c r="Q8" s="42">
        <f t="shared" si="6"/>
        <v>0</v>
      </c>
      <c r="R8" s="42">
        <f t="shared" si="6"/>
        <v>0</v>
      </c>
      <c r="S8" s="42">
        <f t="shared" si="6"/>
        <v>0</v>
      </c>
      <c r="T8" s="42">
        <f t="shared" si="6"/>
        <v>0</v>
      </c>
      <c r="U8" s="42">
        <f t="shared" si="6"/>
        <v>0</v>
      </c>
      <c r="V8" s="42">
        <f t="shared" si="6"/>
        <v>0</v>
      </c>
      <c r="W8" s="42">
        <f t="shared" si="6"/>
        <v>0</v>
      </c>
      <c r="X8" s="42">
        <f t="shared" ref="X8" si="7">SUM(X9:X10)</f>
        <v>0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:W11" si="8">SUM(C12:C16)</f>
        <v>0</v>
      </c>
      <c r="D11" s="42">
        <f t="shared" si="8"/>
        <v>0</v>
      </c>
      <c r="E11" s="42">
        <f t="shared" si="8"/>
        <v>0</v>
      </c>
      <c r="F11" s="42">
        <f t="shared" si="8"/>
        <v>0</v>
      </c>
      <c r="G11" s="42">
        <f t="shared" si="8"/>
        <v>0</v>
      </c>
      <c r="H11" s="42">
        <f t="shared" si="8"/>
        <v>0</v>
      </c>
      <c r="I11" s="42">
        <f t="shared" si="8"/>
        <v>0</v>
      </c>
      <c r="J11" s="42">
        <f t="shared" si="8"/>
        <v>0</v>
      </c>
      <c r="K11" s="42">
        <f t="shared" si="8"/>
        <v>0</v>
      </c>
      <c r="L11" s="42">
        <f t="shared" si="8"/>
        <v>0</v>
      </c>
      <c r="M11" s="42">
        <f t="shared" si="8"/>
        <v>0</v>
      </c>
      <c r="N11" s="42">
        <f t="shared" si="8"/>
        <v>0</v>
      </c>
      <c r="O11" s="42">
        <f t="shared" si="8"/>
        <v>0</v>
      </c>
      <c r="P11" s="42">
        <f t="shared" si="8"/>
        <v>0</v>
      </c>
      <c r="Q11" s="42">
        <f t="shared" si="8"/>
        <v>0</v>
      </c>
      <c r="R11" s="42">
        <f t="shared" si="8"/>
        <v>0</v>
      </c>
      <c r="S11" s="42">
        <f t="shared" si="8"/>
        <v>0</v>
      </c>
      <c r="T11" s="42">
        <f t="shared" si="8"/>
        <v>0</v>
      </c>
      <c r="U11" s="42">
        <f t="shared" si="8"/>
        <v>0</v>
      </c>
      <c r="V11" s="42">
        <f t="shared" si="8"/>
        <v>0</v>
      </c>
      <c r="W11" s="42">
        <f t="shared" si="8"/>
        <v>0</v>
      </c>
      <c r="X11" s="42">
        <f t="shared" ref="X11" si="9">SUM(X12:X16)</f>
        <v>0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</row>
    <row r="13" spans="1:24" ht="11.25" customHeight="1" x14ac:dyDescent="0.2">
      <c r="A13" s="39" t="s">
        <v>17</v>
      </c>
      <c r="B13" s="23" t="s">
        <v>18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:W17" si="10">SUM(C18:C21)</f>
        <v>0</v>
      </c>
      <c r="D17" s="31">
        <f t="shared" si="10"/>
        <v>0</v>
      </c>
      <c r="E17" s="31">
        <f t="shared" si="10"/>
        <v>0</v>
      </c>
      <c r="F17" s="31">
        <f t="shared" si="10"/>
        <v>0</v>
      </c>
      <c r="G17" s="31">
        <f t="shared" si="10"/>
        <v>0</v>
      </c>
      <c r="H17" s="31">
        <f t="shared" si="10"/>
        <v>0</v>
      </c>
      <c r="I17" s="31">
        <f t="shared" si="10"/>
        <v>0</v>
      </c>
      <c r="J17" s="31">
        <f t="shared" si="10"/>
        <v>0</v>
      </c>
      <c r="K17" s="31">
        <f t="shared" si="10"/>
        <v>0</v>
      </c>
      <c r="L17" s="31">
        <f t="shared" si="10"/>
        <v>0</v>
      </c>
      <c r="M17" s="31">
        <f t="shared" si="10"/>
        <v>0</v>
      </c>
      <c r="N17" s="31">
        <f t="shared" si="10"/>
        <v>0</v>
      </c>
      <c r="O17" s="31">
        <f t="shared" si="10"/>
        <v>0</v>
      </c>
      <c r="P17" s="31">
        <f t="shared" si="10"/>
        <v>0</v>
      </c>
      <c r="Q17" s="31">
        <f t="shared" si="10"/>
        <v>0</v>
      </c>
      <c r="R17" s="31">
        <f t="shared" si="10"/>
        <v>0</v>
      </c>
      <c r="S17" s="31">
        <f t="shared" si="10"/>
        <v>0</v>
      </c>
      <c r="T17" s="31">
        <f t="shared" si="10"/>
        <v>0</v>
      </c>
      <c r="U17" s="31">
        <f t="shared" si="10"/>
        <v>0</v>
      </c>
      <c r="V17" s="31">
        <f t="shared" si="10"/>
        <v>0</v>
      </c>
      <c r="W17" s="31">
        <f t="shared" si="10"/>
        <v>0</v>
      </c>
      <c r="X17" s="31">
        <f t="shared" ref="X17" si="11">SUM(X18:X21)</f>
        <v>0</v>
      </c>
    </row>
    <row r="18" spans="1:24" ht="11.25" customHeight="1" x14ac:dyDescent="0.2">
      <c r="A18" s="22" t="s">
        <v>27</v>
      </c>
      <c r="B18" s="23" t="s">
        <v>28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:W22" si="12">SUM(C23:C24)</f>
        <v>0</v>
      </c>
      <c r="D22" s="31">
        <f t="shared" si="12"/>
        <v>0</v>
      </c>
      <c r="E22" s="31">
        <f t="shared" si="12"/>
        <v>0</v>
      </c>
      <c r="F22" s="31">
        <f t="shared" si="12"/>
        <v>0</v>
      </c>
      <c r="G22" s="31">
        <f t="shared" si="12"/>
        <v>0</v>
      </c>
      <c r="H22" s="31">
        <f t="shared" si="12"/>
        <v>0</v>
      </c>
      <c r="I22" s="31">
        <f t="shared" si="12"/>
        <v>0</v>
      </c>
      <c r="J22" s="31">
        <f t="shared" si="12"/>
        <v>0</v>
      </c>
      <c r="K22" s="31">
        <f t="shared" si="12"/>
        <v>0</v>
      </c>
      <c r="L22" s="31">
        <f t="shared" si="12"/>
        <v>0</v>
      </c>
      <c r="M22" s="31">
        <f t="shared" si="12"/>
        <v>0</v>
      </c>
      <c r="N22" s="31">
        <f t="shared" si="12"/>
        <v>0</v>
      </c>
      <c r="O22" s="31">
        <f t="shared" si="12"/>
        <v>0</v>
      </c>
      <c r="P22" s="31">
        <f t="shared" si="12"/>
        <v>0</v>
      </c>
      <c r="Q22" s="31">
        <f t="shared" si="12"/>
        <v>0</v>
      </c>
      <c r="R22" s="31">
        <f t="shared" si="12"/>
        <v>0</v>
      </c>
      <c r="S22" s="31">
        <f t="shared" si="12"/>
        <v>0</v>
      </c>
      <c r="T22" s="31">
        <f t="shared" si="12"/>
        <v>0</v>
      </c>
      <c r="U22" s="31">
        <f t="shared" si="12"/>
        <v>0</v>
      </c>
      <c r="V22" s="31">
        <f t="shared" si="12"/>
        <v>0</v>
      </c>
      <c r="W22" s="31">
        <f t="shared" si="12"/>
        <v>0</v>
      </c>
      <c r="X22" s="31">
        <f t="shared" ref="X22" si="13">SUM(X23:X24)</f>
        <v>0</v>
      </c>
    </row>
    <row r="23" spans="1:24" ht="11.25" customHeight="1" x14ac:dyDescent="0.2">
      <c r="A23" s="22" t="s">
        <v>37</v>
      </c>
      <c r="B23" s="23" t="s">
        <v>38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:W26" si="14">SUM(C27,C33)</f>
        <v>0</v>
      </c>
      <c r="D26" s="31">
        <f t="shared" si="14"/>
        <v>0</v>
      </c>
      <c r="E26" s="31">
        <f t="shared" si="14"/>
        <v>0</v>
      </c>
      <c r="F26" s="31">
        <f t="shared" si="14"/>
        <v>0</v>
      </c>
      <c r="G26" s="31">
        <f t="shared" si="14"/>
        <v>0</v>
      </c>
      <c r="H26" s="31">
        <f t="shared" si="14"/>
        <v>0</v>
      </c>
      <c r="I26" s="31">
        <f t="shared" si="14"/>
        <v>0</v>
      </c>
      <c r="J26" s="31">
        <f t="shared" si="14"/>
        <v>0</v>
      </c>
      <c r="K26" s="31">
        <f t="shared" si="14"/>
        <v>0</v>
      </c>
      <c r="L26" s="31">
        <f t="shared" si="14"/>
        <v>0</v>
      </c>
      <c r="M26" s="31">
        <f t="shared" si="14"/>
        <v>0</v>
      </c>
      <c r="N26" s="31">
        <f t="shared" si="14"/>
        <v>0</v>
      </c>
      <c r="O26" s="31">
        <f t="shared" si="14"/>
        <v>0</v>
      </c>
      <c r="P26" s="31">
        <f t="shared" si="14"/>
        <v>0</v>
      </c>
      <c r="Q26" s="31">
        <f t="shared" si="14"/>
        <v>0</v>
      </c>
      <c r="R26" s="31">
        <f t="shared" si="14"/>
        <v>0</v>
      </c>
      <c r="S26" s="31">
        <f t="shared" si="14"/>
        <v>0</v>
      </c>
      <c r="T26" s="31">
        <f t="shared" si="14"/>
        <v>0</v>
      </c>
      <c r="U26" s="31">
        <f t="shared" si="14"/>
        <v>0</v>
      </c>
      <c r="V26" s="31">
        <f t="shared" si="14"/>
        <v>0</v>
      </c>
      <c r="W26" s="31">
        <f t="shared" si="14"/>
        <v>0</v>
      </c>
      <c r="X26" s="31">
        <f t="shared" ref="X26" si="15">SUM(X27,X33)</f>
        <v>0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:W27" si="16">SUM(C28:C32)</f>
        <v>0</v>
      </c>
      <c r="D27" s="42">
        <f t="shared" si="16"/>
        <v>0</v>
      </c>
      <c r="E27" s="42">
        <f t="shared" si="16"/>
        <v>0</v>
      </c>
      <c r="F27" s="42">
        <f t="shared" si="16"/>
        <v>0</v>
      </c>
      <c r="G27" s="42">
        <f t="shared" si="16"/>
        <v>0</v>
      </c>
      <c r="H27" s="42">
        <f t="shared" si="16"/>
        <v>0</v>
      </c>
      <c r="I27" s="42">
        <f t="shared" si="16"/>
        <v>0</v>
      </c>
      <c r="J27" s="42">
        <f t="shared" si="16"/>
        <v>0</v>
      </c>
      <c r="K27" s="42">
        <f t="shared" si="16"/>
        <v>0</v>
      </c>
      <c r="L27" s="42">
        <f t="shared" si="16"/>
        <v>0</v>
      </c>
      <c r="M27" s="42">
        <f t="shared" si="16"/>
        <v>0</v>
      </c>
      <c r="N27" s="42">
        <f t="shared" si="16"/>
        <v>0</v>
      </c>
      <c r="O27" s="42">
        <f t="shared" si="16"/>
        <v>0</v>
      </c>
      <c r="P27" s="42">
        <f t="shared" si="16"/>
        <v>0</v>
      </c>
      <c r="Q27" s="42">
        <f t="shared" si="16"/>
        <v>0</v>
      </c>
      <c r="R27" s="42">
        <f t="shared" si="16"/>
        <v>0</v>
      </c>
      <c r="S27" s="42">
        <f t="shared" si="16"/>
        <v>0</v>
      </c>
      <c r="T27" s="42">
        <f t="shared" si="16"/>
        <v>0</v>
      </c>
      <c r="U27" s="42">
        <f t="shared" si="16"/>
        <v>0</v>
      </c>
      <c r="V27" s="42">
        <f t="shared" si="16"/>
        <v>0</v>
      </c>
      <c r="W27" s="42">
        <f t="shared" si="16"/>
        <v>0</v>
      </c>
      <c r="X27" s="42">
        <f t="shared" ref="X27" si="17">SUM(X28:X32)</f>
        <v>0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:W33" si="18">SUM(C34:C50)</f>
        <v>0</v>
      </c>
      <c r="D33" s="42">
        <f t="shared" si="18"/>
        <v>0</v>
      </c>
      <c r="E33" s="42">
        <f t="shared" si="18"/>
        <v>0</v>
      </c>
      <c r="F33" s="42">
        <f t="shared" si="18"/>
        <v>0</v>
      </c>
      <c r="G33" s="42">
        <f t="shared" si="18"/>
        <v>0</v>
      </c>
      <c r="H33" s="42">
        <f t="shared" si="18"/>
        <v>0</v>
      </c>
      <c r="I33" s="42">
        <f t="shared" si="18"/>
        <v>0</v>
      </c>
      <c r="J33" s="42">
        <f t="shared" si="18"/>
        <v>0</v>
      </c>
      <c r="K33" s="42">
        <f t="shared" si="18"/>
        <v>0</v>
      </c>
      <c r="L33" s="42">
        <f t="shared" si="18"/>
        <v>0</v>
      </c>
      <c r="M33" s="42">
        <f t="shared" si="18"/>
        <v>0</v>
      </c>
      <c r="N33" s="42">
        <f t="shared" si="18"/>
        <v>0</v>
      </c>
      <c r="O33" s="42">
        <f t="shared" si="18"/>
        <v>0</v>
      </c>
      <c r="P33" s="42">
        <f t="shared" si="18"/>
        <v>0</v>
      </c>
      <c r="Q33" s="42">
        <f t="shared" si="18"/>
        <v>0</v>
      </c>
      <c r="R33" s="42">
        <f t="shared" si="18"/>
        <v>0</v>
      </c>
      <c r="S33" s="42">
        <f t="shared" si="18"/>
        <v>0</v>
      </c>
      <c r="T33" s="42">
        <f t="shared" si="18"/>
        <v>0</v>
      </c>
      <c r="U33" s="42">
        <f t="shared" si="18"/>
        <v>0</v>
      </c>
      <c r="V33" s="42">
        <f t="shared" si="18"/>
        <v>0</v>
      </c>
      <c r="W33" s="42">
        <f t="shared" si="18"/>
        <v>0</v>
      </c>
      <c r="X33" s="42">
        <f t="shared" ref="X33" si="19">SUM(X34:X50)</f>
        <v>0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</row>
    <row r="37" spans="1:24" ht="11.25" customHeight="1" x14ac:dyDescent="0.2">
      <c r="A37" s="39" t="s">
        <v>61</v>
      </c>
      <c r="B37" s="23" t="s">
        <v>62</v>
      </c>
      <c r="C37" s="30">
        <v>0</v>
      </c>
      <c r="D37" s="30">
        <v>0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</row>
    <row r="41" spans="1:24" ht="11.25" customHeight="1" x14ac:dyDescent="0.2">
      <c r="A41" s="39" t="s">
        <v>69</v>
      </c>
      <c r="B41" s="23" t="s">
        <v>70</v>
      </c>
      <c r="C41" s="30">
        <v>0</v>
      </c>
      <c r="D41" s="30">
        <v>0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</row>
    <row r="42" spans="1:24" ht="11.25" customHeight="1" x14ac:dyDescent="0.2">
      <c r="A42" s="39" t="s">
        <v>71</v>
      </c>
      <c r="B42" s="23" t="s">
        <v>72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</row>
    <row r="44" spans="1:24" ht="11.25" customHeight="1" x14ac:dyDescent="0.2">
      <c r="A44" s="39" t="s">
        <v>75</v>
      </c>
      <c r="B44" s="23" t="s">
        <v>76</v>
      </c>
      <c r="C44" s="30">
        <v>0</v>
      </c>
      <c r="D44" s="30">
        <v>0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</row>
    <row r="51" spans="1:24" ht="11.25" customHeight="1" x14ac:dyDescent="0.2">
      <c r="A51" s="24" t="s">
        <v>89</v>
      </c>
      <c r="B51" s="25" t="s">
        <v>90</v>
      </c>
      <c r="C51" s="31">
        <v>0</v>
      </c>
      <c r="D51" s="31">
        <v>0</v>
      </c>
      <c r="E51" s="31">
        <v>0</v>
      </c>
      <c r="F51" s="31">
        <v>0</v>
      </c>
      <c r="G51" s="31">
        <v>0</v>
      </c>
      <c r="H51" s="31">
        <v>0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:W52" si="20">SUM(C53:C70)</f>
        <v>0</v>
      </c>
      <c r="D52" s="31">
        <f t="shared" si="20"/>
        <v>0</v>
      </c>
      <c r="E52" s="31">
        <f t="shared" si="20"/>
        <v>0</v>
      </c>
      <c r="F52" s="31">
        <f t="shared" si="20"/>
        <v>0</v>
      </c>
      <c r="G52" s="31">
        <f t="shared" si="20"/>
        <v>0</v>
      </c>
      <c r="H52" s="31">
        <f t="shared" si="20"/>
        <v>0</v>
      </c>
      <c r="I52" s="31">
        <f t="shared" si="20"/>
        <v>0</v>
      </c>
      <c r="J52" s="31">
        <f t="shared" si="20"/>
        <v>0</v>
      </c>
      <c r="K52" s="31">
        <f t="shared" si="20"/>
        <v>0</v>
      </c>
      <c r="L52" s="31">
        <f t="shared" si="20"/>
        <v>0</v>
      </c>
      <c r="M52" s="31">
        <f t="shared" si="20"/>
        <v>0</v>
      </c>
      <c r="N52" s="31">
        <f t="shared" si="20"/>
        <v>0</v>
      </c>
      <c r="O52" s="31">
        <f t="shared" si="20"/>
        <v>0</v>
      </c>
      <c r="P52" s="31">
        <f t="shared" si="20"/>
        <v>0</v>
      </c>
      <c r="Q52" s="31">
        <f t="shared" si="20"/>
        <v>0</v>
      </c>
      <c r="R52" s="31">
        <f t="shared" si="20"/>
        <v>0</v>
      </c>
      <c r="S52" s="31">
        <f t="shared" si="20"/>
        <v>0</v>
      </c>
      <c r="T52" s="31">
        <f t="shared" si="20"/>
        <v>0</v>
      </c>
      <c r="U52" s="31">
        <f t="shared" si="20"/>
        <v>0</v>
      </c>
      <c r="V52" s="31">
        <f t="shared" si="20"/>
        <v>0</v>
      </c>
      <c r="W52" s="31">
        <f t="shared" si="20"/>
        <v>0</v>
      </c>
      <c r="X52" s="31">
        <f t="shared" ref="X52" si="21">SUM(X53:X70)</f>
        <v>0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</row>
    <row r="70" spans="1:24" ht="11.25" customHeight="1" x14ac:dyDescent="0.2">
      <c r="A70" s="22" t="s">
        <v>127</v>
      </c>
      <c r="B70" s="23" t="s">
        <v>128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:W71" si="22">SUM(C72:C73)</f>
        <v>0</v>
      </c>
      <c r="D71" s="31">
        <f t="shared" si="22"/>
        <v>0</v>
      </c>
      <c r="E71" s="31">
        <f t="shared" si="22"/>
        <v>0</v>
      </c>
      <c r="F71" s="31">
        <f t="shared" si="22"/>
        <v>0</v>
      </c>
      <c r="G71" s="31">
        <f t="shared" si="22"/>
        <v>0</v>
      </c>
      <c r="H71" s="31">
        <f t="shared" si="22"/>
        <v>0</v>
      </c>
      <c r="I71" s="31">
        <f t="shared" si="22"/>
        <v>0</v>
      </c>
      <c r="J71" s="31">
        <f t="shared" si="22"/>
        <v>0</v>
      </c>
      <c r="K71" s="31">
        <f t="shared" si="22"/>
        <v>0</v>
      </c>
      <c r="L71" s="31">
        <f t="shared" si="22"/>
        <v>0</v>
      </c>
      <c r="M71" s="31">
        <f t="shared" si="22"/>
        <v>0</v>
      </c>
      <c r="N71" s="31">
        <f t="shared" si="22"/>
        <v>0</v>
      </c>
      <c r="O71" s="31">
        <f t="shared" si="22"/>
        <v>0</v>
      </c>
      <c r="P71" s="31">
        <f t="shared" si="22"/>
        <v>0</v>
      </c>
      <c r="Q71" s="31">
        <f t="shared" si="22"/>
        <v>0</v>
      </c>
      <c r="R71" s="31">
        <f t="shared" si="22"/>
        <v>0</v>
      </c>
      <c r="S71" s="31">
        <f t="shared" si="22"/>
        <v>0</v>
      </c>
      <c r="T71" s="31">
        <f t="shared" si="22"/>
        <v>0</v>
      </c>
      <c r="U71" s="31">
        <f t="shared" si="22"/>
        <v>0</v>
      </c>
      <c r="V71" s="31">
        <f t="shared" si="22"/>
        <v>0</v>
      </c>
      <c r="W71" s="31">
        <f t="shared" si="22"/>
        <v>0</v>
      </c>
      <c r="X71" s="31">
        <f t="shared" ref="X71" si="23">SUM(X72:X73)</f>
        <v>0</v>
      </c>
    </row>
    <row r="72" spans="1:24" ht="11.25" customHeight="1" x14ac:dyDescent="0.2">
      <c r="A72" s="22" t="s">
        <v>131</v>
      </c>
      <c r="B72" s="23" t="s">
        <v>132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0</v>
      </c>
      <c r="D75" s="31">
        <v>0</v>
      </c>
      <c r="E75" s="31">
        <v>0</v>
      </c>
      <c r="F75" s="31">
        <v>0</v>
      </c>
      <c r="G75" s="31">
        <v>0</v>
      </c>
      <c r="H75" s="31">
        <v>0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</row>
    <row r="76" spans="1:24" ht="11.25" customHeight="1" x14ac:dyDescent="0.2">
      <c r="A76" s="26" t="s">
        <v>139</v>
      </c>
      <c r="B76" s="27" t="s">
        <v>140</v>
      </c>
      <c r="C76" s="32">
        <v>184952.96463389107</v>
      </c>
      <c r="D76" s="32">
        <v>189987.75235638287</v>
      </c>
      <c r="E76" s="32">
        <v>190351.72034130807</v>
      </c>
      <c r="F76" s="32">
        <v>192123.50865504146</v>
      </c>
      <c r="G76" s="32">
        <v>196846.85803655678</v>
      </c>
      <c r="H76" s="32">
        <v>196153.05486414165</v>
      </c>
      <c r="I76" s="32">
        <v>197718.04456425193</v>
      </c>
      <c r="J76" s="32">
        <v>198958.64030405547</v>
      </c>
      <c r="K76" s="32">
        <v>200335.43130477075</v>
      </c>
      <c r="L76" s="32">
        <v>188561.95163115303</v>
      </c>
      <c r="M76" s="32">
        <v>196306.45487105192</v>
      </c>
      <c r="N76" s="32">
        <v>195175.83478006269</v>
      </c>
      <c r="O76" s="32">
        <v>195984.4646145044</v>
      </c>
      <c r="P76" s="32">
        <v>195840.46747465854</v>
      </c>
      <c r="Q76" s="32">
        <v>193991.91052661487</v>
      </c>
      <c r="R76" s="32">
        <v>195948.15130887745</v>
      </c>
      <c r="S76" s="32">
        <v>195504.1833244196</v>
      </c>
      <c r="T76" s="32">
        <v>196630.94176231558</v>
      </c>
      <c r="U76" s="32">
        <v>196355.21389295912</v>
      </c>
      <c r="V76" s="32">
        <v>194164.1182295449</v>
      </c>
      <c r="W76" s="32">
        <v>185992.57754305968</v>
      </c>
      <c r="X76" s="32">
        <v>194175.75191375904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383</v>
      </c>
      <c r="B1" s="7" t="s">
        <v>386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:W2" si="0">SUM(C3,C17,C22,C25,C26,C51,C52,C71,C74,C75,C76)</f>
        <v>75933.933423875889</v>
      </c>
      <c r="D2" s="28">
        <f t="shared" si="0"/>
        <v>80061.195667401742</v>
      </c>
      <c r="E2" s="28">
        <f t="shared" si="0"/>
        <v>80834.892604487919</v>
      </c>
      <c r="F2" s="28">
        <f t="shared" si="0"/>
        <v>89164.595132388728</v>
      </c>
      <c r="G2" s="28">
        <f t="shared" si="0"/>
        <v>95602.85119725093</v>
      </c>
      <c r="H2" s="28">
        <f t="shared" si="0"/>
        <v>97680.49235586678</v>
      </c>
      <c r="I2" s="28">
        <f t="shared" si="0"/>
        <v>100437.08015136857</v>
      </c>
      <c r="J2" s="28">
        <f t="shared" si="0"/>
        <v>98350.547808861156</v>
      </c>
      <c r="K2" s="28">
        <f t="shared" si="0"/>
        <v>98183.016258961929</v>
      </c>
      <c r="L2" s="28">
        <f t="shared" si="0"/>
        <v>95272.227131111344</v>
      </c>
      <c r="M2" s="28">
        <f t="shared" si="0"/>
        <v>102687.56009278802</v>
      </c>
      <c r="N2" s="28">
        <f t="shared" si="0"/>
        <v>97902.390358073637</v>
      </c>
      <c r="O2" s="28">
        <f t="shared" si="0"/>
        <v>96892.525506881066</v>
      </c>
      <c r="P2" s="28">
        <f t="shared" si="0"/>
        <v>95470.143997919746</v>
      </c>
      <c r="Q2" s="28">
        <f t="shared" si="0"/>
        <v>88811.358008131123</v>
      </c>
      <c r="R2" s="28">
        <f t="shared" si="0"/>
        <v>91402.511016599674</v>
      </c>
      <c r="S2" s="28">
        <f t="shared" si="0"/>
        <v>95262.180768185557</v>
      </c>
      <c r="T2" s="28">
        <f t="shared" si="0"/>
        <v>96713.55385291393</v>
      </c>
      <c r="U2" s="28">
        <f t="shared" si="0"/>
        <v>94721.338730878226</v>
      </c>
      <c r="V2" s="28">
        <f t="shared" si="0"/>
        <v>93676.486254040559</v>
      </c>
      <c r="W2" s="28">
        <f t="shared" si="0"/>
        <v>89576.44124975249</v>
      </c>
      <c r="X2" s="28">
        <f t="shared" ref="X2" si="1">SUM(X3,X17,X22,X25,X26,X51,X52,X71,X74,X75,X76)</f>
        <v>94579.934660541345</v>
      </c>
    </row>
    <row r="3" spans="1:24" ht="11.25" customHeight="1" x14ac:dyDescent="0.2">
      <c r="A3" s="20" t="s">
        <v>3</v>
      </c>
      <c r="B3" s="21" t="s">
        <v>4</v>
      </c>
      <c r="C3" s="29">
        <f t="shared" ref="C3:W3" si="2">SUM(C4,C8,C11)</f>
        <v>0</v>
      </c>
      <c r="D3" s="29">
        <f t="shared" si="2"/>
        <v>0</v>
      </c>
      <c r="E3" s="29">
        <f t="shared" si="2"/>
        <v>0</v>
      </c>
      <c r="F3" s="29">
        <f t="shared" si="2"/>
        <v>0</v>
      </c>
      <c r="G3" s="29">
        <f t="shared" si="2"/>
        <v>0</v>
      </c>
      <c r="H3" s="29">
        <f t="shared" si="2"/>
        <v>0</v>
      </c>
      <c r="I3" s="29">
        <f t="shared" si="2"/>
        <v>0</v>
      </c>
      <c r="J3" s="29">
        <f t="shared" si="2"/>
        <v>0</v>
      </c>
      <c r="K3" s="29">
        <f t="shared" si="2"/>
        <v>0</v>
      </c>
      <c r="L3" s="29">
        <f t="shared" si="2"/>
        <v>0</v>
      </c>
      <c r="M3" s="29">
        <f t="shared" si="2"/>
        <v>0</v>
      </c>
      <c r="N3" s="29">
        <f t="shared" si="2"/>
        <v>0</v>
      </c>
      <c r="O3" s="29">
        <f t="shared" si="2"/>
        <v>0</v>
      </c>
      <c r="P3" s="29">
        <f t="shared" si="2"/>
        <v>0</v>
      </c>
      <c r="Q3" s="29">
        <f t="shared" si="2"/>
        <v>0</v>
      </c>
      <c r="R3" s="29">
        <f t="shared" si="2"/>
        <v>0</v>
      </c>
      <c r="S3" s="29">
        <f t="shared" si="2"/>
        <v>0</v>
      </c>
      <c r="T3" s="29">
        <f t="shared" si="2"/>
        <v>0</v>
      </c>
      <c r="U3" s="29">
        <f t="shared" si="2"/>
        <v>0</v>
      </c>
      <c r="V3" s="29">
        <f t="shared" si="2"/>
        <v>0</v>
      </c>
      <c r="W3" s="29">
        <f t="shared" si="2"/>
        <v>0</v>
      </c>
      <c r="X3" s="29">
        <f t="shared" ref="X3" si="3">SUM(X4,X8,X11)</f>
        <v>0</v>
      </c>
    </row>
    <row r="4" spans="1:24" ht="11.25" customHeight="1" x14ac:dyDescent="0.2">
      <c r="A4" s="40" t="s">
        <v>341</v>
      </c>
      <c r="B4" s="41" t="s">
        <v>342</v>
      </c>
      <c r="C4" s="42">
        <f t="shared" ref="C4:W4" si="4">SUM(C5:C7)</f>
        <v>0</v>
      </c>
      <c r="D4" s="42">
        <f t="shared" si="4"/>
        <v>0</v>
      </c>
      <c r="E4" s="42">
        <f t="shared" si="4"/>
        <v>0</v>
      </c>
      <c r="F4" s="42">
        <f t="shared" si="4"/>
        <v>0</v>
      </c>
      <c r="G4" s="42">
        <f t="shared" si="4"/>
        <v>0</v>
      </c>
      <c r="H4" s="42">
        <f t="shared" si="4"/>
        <v>0</v>
      </c>
      <c r="I4" s="42">
        <f t="shared" si="4"/>
        <v>0</v>
      </c>
      <c r="J4" s="42">
        <f t="shared" si="4"/>
        <v>0</v>
      </c>
      <c r="K4" s="42">
        <f t="shared" si="4"/>
        <v>0</v>
      </c>
      <c r="L4" s="42">
        <f t="shared" si="4"/>
        <v>0</v>
      </c>
      <c r="M4" s="42">
        <f t="shared" si="4"/>
        <v>0</v>
      </c>
      <c r="N4" s="42">
        <f t="shared" si="4"/>
        <v>0</v>
      </c>
      <c r="O4" s="42">
        <f t="shared" si="4"/>
        <v>0</v>
      </c>
      <c r="P4" s="42">
        <f t="shared" si="4"/>
        <v>0</v>
      </c>
      <c r="Q4" s="42">
        <f t="shared" si="4"/>
        <v>0</v>
      </c>
      <c r="R4" s="42">
        <f t="shared" si="4"/>
        <v>0</v>
      </c>
      <c r="S4" s="42">
        <f t="shared" si="4"/>
        <v>0</v>
      </c>
      <c r="T4" s="42">
        <f t="shared" si="4"/>
        <v>0</v>
      </c>
      <c r="U4" s="42">
        <f t="shared" si="4"/>
        <v>0</v>
      </c>
      <c r="V4" s="42">
        <f t="shared" si="4"/>
        <v>0</v>
      </c>
      <c r="W4" s="42">
        <f t="shared" si="4"/>
        <v>0</v>
      </c>
      <c r="X4" s="42">
        <f t="shared" ref="X4" si="5">SUM(X5:X7)</f>
        <v>0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>
        <v>0</v>
      </c>
      <c r="W5" s="30">
        <v>0</v>
      </c>
      <c r="X5" s="30">
        <v>0</v>
      </c>
    </row>
    <row r="6" spans="1:24" ht="11.25" customHeight="1" x14ac:dyDescent="0.2">
      <c r="A6" s="39" t="s">
        <v>7</v>
      </c>
      <c r="B6" s="23" t="s">
        <v>8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</row>
    <row r="7" spans="1:24" ht="11.25" customHeight="1" x14ac:dyDescent="0.2">
      <c r="A7" s="39" t="s">
        <v>9</v>
      </c>
      <c r="B7" s="23" t="s">
        <v>10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</row>
    <row r="8" spans="1:24" ht="11.25" customHeight="1" x14ac:dyDescent="0.2">
      <c r="A8" s="40" t="s">
        <v>343</v>
      </c>
      <c r="B8" s="41" t="s">
        <v>344</v>
      </c>
      <c r="C8" s="42">
        <f t="shared" ref="C8:W8" si="6">SUM(C9:C10)</f>
        <v>0</v>
      </c>
      <c r="D8" s="42">
        <f t="shared" si="6"/>
        <v>0</v>
      </c>
      <c r="E8" s="42">
        <f t="shared" si="6"/>
        <v>0</v>
      </c>
      <c r="F8" s="42">
        <f t="shared" si="6"/>
        <v>0</v>
      </c>
      <c r="G8" s="42">
        <f t="shared" si="6"/>
        <v>0</v>
      </c>
      <c r="H8" s="42">
        <f t="shared" si="6"/>
        <v>0</v>
      </c>
      <c r="I8" s="42">
        <f t="shared" si="6"/>
        <v>0</v>
      </c>
      <c r="J8" s="42">
        <f t="shared" si="6"/>
        <v>0</v>
      </c>
      <c r="K8" s="42">
        <f t="shared" si="6"/>
        <v>0</v>
      </c>
      <c r="L8" s="42">
        <f t="shared" si="6"/>
        <v>0</v>
      </c>
      <c r="M8" s="42">
        <f t="shared" si="6"/>
        <v>0</v>
      </c>
      <c r="N8" s="42">
        <f t="shared" si="6"/>
        <v>0</v>
      </c>
      <c r="O8" s="42">
        <f t="shared" si="6"/>
        <v>0</v>
      </c>
      <c r="P8" s="42">
        <f t="shared" si="6"/>
        <v>0</v>
      </c>
      <c r="Q8" s="42">
        <f t="shared" si="6"/>
        <v>0</v>
      </c>
      <c r="R8" s="42">
        <f t="shared" si="6"/>
        <v>0</v>
      </c>
      <c r="S8" s="42">
        <f t="shared" si="6"/>
        <v>0</v>
      </c>
      <c r="T8" s="42">
        <f t="shared" si="6"/>
        <v>0</v>
      </c>
      <c r="U8" s="42">
        <f t="shared" si="6"/>
        <v>0</v>
      </c>
      <c r="V8" s="42">
        <f t="shared" si="6"/>
        <v>0</v>
      </c>
      <c r="W8" s="42">
        <f t="shared" si="6"/>
        <v>0</v>
      </c>
      <c r="X8" s="42">
        <f t="shared" ref="X8" si="7">SUM(X9:X10)</f>
        <v>0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:W11" si="8">SUM(C12:C16)</f>
        <v>0</v>
      </c>
      <c r="D11" s="42">
        <f t="shared" si="8"/>
        <v>0</v>
      </c>
      <c r="E11" s="42">
        <f t="shared" si="8"/>
        <v>0</v>
      </c>
      <c r="F11" s="42">
        <f t="shared" si="8"/>
        <v>0</v>
      </c>
      <c r="G11" s="42">
        <f t="shared" si="8"/>
        <v>0</v>
      </c>
      <c r="H11" s="42">
        <f t="shared" si="8"/>
        <v>0</v>
      </c>
      <c r="I11" s="42">
        <f t="shared" si="8"/>
        <v>0</v>
      </c>
      <c r="J11" s="42">
        <f t="shared" si="8"/>
        <v>0</v>
      </c>
      <c r="K11" s="42">
        <f t="shared" si="8"/>
        <v>0</v>
      </c>
      <c r="L11" s="42">
        <f t="shared" si="8"/>
        <v>0</v>
      </c>
      <c r="M11" s="42">
        <f t="shared" si="8"/>
        <v>0</v>
      </c>
      <c r="N11" s="42">
        <f t="shared" si="8"/>
        <v>0</v>
      </c>
      <c r="O11" s="42">
        <f t="shared" si="8"/>
        <v>0</v>
      </c>
      <c r="P11" s="42">
        <f t="shared" si="8"/>
        <v>0</v>
      </c>
      <c r="Q11" s="42">
        <f t="shared" si="8"/>
        <v>0</v>
      </c>
      <c r="R11" s="42">
        <f t="shared" si="8"/>
        <v>0</v>
      </c>
      <c r="S11" s="42">
        <f t="shared" si="8"/>
        <v>0</v>
      </c>
      <c r="T11" s="42">
        <f t="shared" si="8"/>
        <v>0</v>
      </c>
      <c r="U11" s="42">
        <f t="shared" si="8"/>
        <v>0</v>
      </c>
      <c r="V11" s="42">
        <f t="shared" si="8"/>
        <v>0</v>
      </c>
      <c r="W11" s="42">
        <f t="shared" si="8"/>
        <v>0</v>
      </c>
      <c r="X11" s="42">
        <f t="shared" ref="X11" si="9">SUM(X12:X16)</f>
        <v>0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</row>
    <row r="13" spans="1:24" ht="11.25" customHeight="1" x14ac:dyDescent="0.2">
      <c r="A13" s="39" t="s">
        <v>17</v>
      </c>
      <c r="B13" s="23" t="s">
        <v>18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:W17" si="10">SUM(C18:C21)</f>
        <v>0</v>
      </c>
      <c r="D17" s="31">
        <f t="shared" si="10"/>
        <v>0</v>
      </c>
      <c r="E17" s="31">
        <f t="shared" si="10"/>
        <v>0</v>
      </c>
      <c r="F17" s="31">
        <f t="shared" si="10"/>
        <v>0</v>
      </c>
      <c r="G17" s="31">
        <f t="shared" si="10"/>
        <v>0</v>
      </c>
      <c r="H17" s="31">
        <f t="shared" si="10"/>
        <v>0</v>
      </c>
      <c r="I17" s="31">
        <f t="shared" si="10"/>
        <v>0</v>
      </c>
      <c r="J17" s="31">
        <f t="shared" si="10"/>
        <v>0</v>
      </c>
      <c r="K17" s="31">
        <f t="shared" si="10"/>
        <v>0</v>
      </c>
      <c r="L17" s="31">
        <f t="shared" si="10"/>
        <v>0</v>
      </c>
      <c r="M17" s="31">
        <f t="shared" si="10"/>
        <v>0</v>
      </c>
      <c r="N17" s="31">
        <f t="shared" si="10"/>
        <v>0</v>
      </c>
      <c r="O17" s="31">
        <f t="shared" si="10"/>
        <v>0</v>
      </c>
      <c r="P17" s="31">
        <f t="shared" si="10"/>
        <v>0</v>
      </c>
      <c r="Q17" s="31">
        <f t="shared" si="10"/>
        <v>0</v>
      </c>
      <c r="R17" s="31">
        <f t="shared" si="10"/>
        <v>0</v>
      </c>
      <c r="S17" s="31">
        <f t="shared" si="10"/>
        <v>0</v>
      </c>
      <c r="T17" s="31">
        <f t="shared" si="10"/>
        <v>0</v>
      </c>
      <c r="U17" s="31">
        <f t="shared" si="10"/>
        <v>0</v>
      </c>
      <c r="V17" s="31">
        <f t="shared" si="10"/>
        <v>0</v>
      </c>
      <c r="W17" s="31">
        <f t="shared" si="10"/>
        <v>0</v>
      </c>
      <c r="X17" s="31">
        <f t="shared" ref="X17" si="11">SUM(X18:X21)</f>
        <v>0</v>
      </c>
    </row>
    <row r="18" spans="1:24" ht="11.25" customHeight="1" x14ac:dyDescent="0.2">
      <c r="A18" s="22" t="s">
        <v>27</v>
      </c>
      <c r="B18" s="23" t="s">
        <v>28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:W22" si="12">SUM(C23:C24)</f>
        <v>0</v>
      </c>
      <c r="D22" s="31">
        <f t="shared" si="12"/>
        <v>0</v>
      </c>
      <c r="E22" s="31">
        <f t="shared" si="12"/>
        <v>0</v>
      </c>
      <c r="F22" s="31">
        <f t="shared" si="12"/>
        <v>0</v>
      </c>
      <c r="G22" s="31">
        <f t="shared" si="12"/>
        <v>0</v>
      </c>
      <c r="H22" s="31">
        <f t="shared" si="12"/>
        <v>0</v>
      </c>
      <c r="I22" s="31">
        <f t="shared" si="12"/>
        <v>0</v>
      </c>
      <c r="J22" s="31">
        <f t="shared" si="12"/>
        <v>0</v>
      </c>
      <c r="K22" s="31">
        <f t="shared" si="12"/>
        <v>0</v>
      </c>
      <c r="L22" s="31">
        <f t="shared" si="12"/>
        <v>0</v>
      </c>
      <c r="M22" s="31">
        <f t="shared" si="12"/>
        <v>0</v>
      </c>
      <c r="N22" s="31">
        <f t="shared" si="12"/>
        <v>0</v>
      </c>
      <c r="O22" s="31">
        <f t="shared" si="12"/>
        <v>0</v>
      </c>
      <c r="P22" s="31">
        <f t="shared" si="12"/>
        <v>0</v>
      </c>
      <c r="Q22" s="31">
        <f t="shared" si="12"/>
        <v>0</v>
      </c>
      <c r="R22" s="31">
        <f t="shared" si="12"/>
        <v>0</v>
      </c>
      <c r="S22" s="31">
        <f t="shared" si="12"/>
        <v>0</v>
      </c>
      <c r="T22" s="31">
        <f t="shared" si="12"/>
        <v>0</v>
      </c>
      <c r="U22" s="31">
        <f t="shared" si="12"/>
        <v>0</v>
      </c>
      <c r="V22" s="31">
        <f t="shared" si="12"/>
        <v>0</v>
      </c>
      <c r="W22" s="31">
        <f t="shared" si="12"/>
        <v>0</v>
      </c>
      <c r="X22" s="31">
        <f t="shared" ref="X22" si="13">SUM(X23:X24)</f>
        <v>0</v>
      </c>
    </row>
    <row r="23" spans="1:24" ht="11.25" customHeight="1" x14ac:dyDescent="0.2">
      <c r="A23" s="22" t="s">
        <v>37</v>
      </c>
      <c r="B23" s="23" t="s">
        <v>38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:W26" si="14">SUM(C27,C33)</f>
        <v>0</v>
      </c>
      <c r="D26" s="31">
        <f t="shared" si="14"/>
        <v>0</v>
      </c>
      <c r="E26" s="31">
        <f t="shared" si="14"/>
        <v>0</v>
      </c>
      <c r="F26" s="31">
        <f t="shared" si="14"/>
        <v>0</v>
      </c>
      <c r="G26" s="31">
        <f t="shared" si="14"/>
        <v>0</v>
      </c>
      <c r="H26" s="31">
        <f t="shared" si="14"/>
        <v>0</v>
      </c>
      <c r="I26" s="31">
        <f t="shared" si="14"/>
        <v>0</v>
      </c>
      <c r="J26" s="31">
        <f t="shared" si="14"/>
        <v>0</v>
      </c>
      <c r="K26" s="31">
        <f t="shared" si="14"/>
        <v>0</v>
      </c>
      <c r="L26" s="31">
        <f t="shared" si="14"/>
        <v>0</v>
      </c>
      <c r="M26" s="31">
        <f t="shared" si="14"/>
        <v>0</v>
      </c>
      <c r="N26" s="31">
        <f t="shared" si="14"/>
        <v>0</v>
      </c>
      <c r="O26" s="31">
        <f t="shared" si="14"/>
        <v>0</v>
      </c>
      <c r="P26" s="31">
        <f t="shared" si="14"/>
        <v>0</v>
      </c>
      <c r="Q26" s="31">
        <f t="shared" si="14"/>
        <v>0</v>
      </c>
      <c r="R26" s="31">
        <f t="shared" si="14"/>
        <v>0</v>
      </c>
      <c r="S26" s="31">
        <f t="shared" si="14"/>
        <v>0</v>
      </c>
      <c r="T26" s="31">
        <f t="shared" si="14"/>
        <v>0</v>
      </c>
      <c r="U26" s="31">
        <f t="shared" si="14"/>
        <v>0</v>
      </c>
      <c r="V26" s="31">
        <f t="shared" si="14"/>
        <v>0</v>
      </c>
      <c r="W26" s="31">
        <f t="shared" si="14"/>
        <v>0</v>
      </c>
      <c r="X26" s="31">
        <f t="shared" ref="X26" si="15">SUM(X27,X33)</f>
        <v>0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:W27" si="16">SUM(C28:C32)</f>
        <v>0</v>
      </c>
      <c r="D27" s="42">
        <f t="shared" si="16"/>
        <v>0</v>
      </c>
      <c r="E27" s="42">
        <f t="shared" si="16"/>
        <v>0</v>
      </c>
      <c r="F27" s="42">
        <f t="shared" si="16"/>
        <v>0</v>
      </c>
      <c r="G27" s="42">
        <f t="shared" si="16"/>
        <v>0</v>
      </c>
      <c r="H27" s="42">
        <f t="shared" si="16"/>
        <v>0</v>
      </c>
      <c r="I27" s="42">
        <f t="shared" si="16"/>
        <v>0</v>
      </c>
      <c r="J27" s="42">
        <f t="shared" si="16"/>
        <v>0</v>
      </c>
      <c r="K27" s="42">
        <f t="shared" si="16"/>
        <v>0</v>
      </c>
      <c r="L27" s="42">
        <f t="shared" si="16"/>
        <v>0</v>
      </c>
      <c r="M27" s="42">
        <f t="shared" si="16"/>
        <v>0</v>
      </c>
      <c r="N27" s="42">
        <f t="shared" si="16"/>
        <v>0</v>
      </c>
      <c r="O27" s="42">
        <f t="shared" si="16"/>
        <v>0</v>
      </c>
      <c r="P27" s="42">
        <f t="shared" si="16"/>
        <v>0</v>
      </c>
      <c r="Q27" s="42">
        <f t="shared" si="16"/>
        <v>0</v>
      </c>
      <c r="R27" s="42">
        <f t="shared" si="16"/>
        <v>0</v>
      </c>
      <c r="S27" s="42">
        <f t="shared" si="16"/>
        <v>0</v>
      </c>
      <c r="T27" s="42">
        <f t="shared" si="16"/>
        <v>0</v>
      </c>
      <c r="U27" s="42">
        <f t="shared" si="16"/>
        <v>0</v>
      </c>
      <c r="V27" s="42">
        <f t="shared" si="16"/>
        <v>0</v>
      </c>
      <c r="W27" s="42">
        <f t="shared" si="16"/>
        <v>0</v>
      </c>
      <c r="X27" s="42">
        <f t="shared" ref="X27" si="17">SUM(X28:X32)</f>
        <v>0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:W33" si="18">SUM(C34:C50)</f>
        <v>0</v>
      </c>
      <c r="D33" s="42">
        <f t="shared" si="18"/>
        <v>0</v>
      </c>
      <c r="E33" s="42">
        <f t="shared" si="18"/>
        <v>0</v>
      </c>
      <c r="F33" s="42">
        <f t="shared" si="18"/>
        <v>0</v>
      </c>
      <c r="G33" s="42">
        <f t="shared" si="18"/>
        <v>0</v>
      </c>
      <c r="H33" s="42">
        <f t="shared" si="18"/>
        <v>0</v>
      </c>
      <c r="I33" s="42">
        <f t="shared" si="18"/>
        <v>0</v>
      </c>
      <c r="J33" s="42">
        <f t="shared" si="18"/>
        <v>0</v>
      </c>
      <c r="K33" s="42">
        <f t="shared" si="18"/>
        <v>0</v>
      </c>
      <c r="L33" s="42">
        <f t="shared" si="18"/>
        <v>0</v>
      </c>
      <c r="M33" s="42">
        <f t="shared" si="18"/>
        <v>0</v>
      </c>
      <c r="N33" s="42">
        <f t="shared" si="18"/>
        <v>0</v>
      </c>
      <c r="O33" s="42">
        <f t="shared" si="18"/>
        <v>0</v>
      </c>
      <c r="P33" s="42">
        <f t="shared" si="18"/>
        <v>0</v>
      </c>
      <c r="Q33" s="42">
        <f t="shared" si="18"/>
        <v>0</v>
      </c>
      <c r="R33" s="42">
        <f t="shared" si="18"/>
        <v>0</v>
      </c>
      <c r="S33" s="42">
        <f t="shared" si="18"/>
        <v>0</v>
      </c>
      <c r="T33" s="42">
        <f t="shared" si="18"/>
        <v>0</v>
      </c>
      <c r="U33" s="42">
        <f t="shared" si="18"/>
        <v>0</v>
      </c>
      <c r="V33" s="42">
        <f t="shared" si="18"/>
        <v>0</v>
      </c>
      <c r="W33" s="42">
        <f t="shared" si="18"/>
        <v>0</v>
      </c>
      <c r="X33" s="42">
        <f t="shared" ref="X33" si="19">SUM(X34:X50)</f>
        <v>0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</row>
    <row r="37" spans="1:24" ht="11.25" customHeight="1" x14ac:dyDescent="0.2">
      <c r="A37" s="39" t="s">
        <v>61</v>
      </c>
      <c r="B37" s="23" t="s">
        <v>62</v>
      </c>
      <c r="C37" s="30">
        <v>0</v>
      </c>
      <c r="D37" s="30">
        <v>0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</row>
    <row r="41" spans="1:24" ht="11.25" customHeight="1" x14ac:dyDescent="0.2">
      <c r="A41" s="39" t="s">
        <v>69</v>
      </c>
      <c r="B41" s="23" t="s">
        <v>70</v>
      </c>
      <c r="C41" s="30">
        <v>0</v>
      </c>
      <c r="D41" s="30">
        <v>0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</row>
    <row r="42" spans="1:24" ht="11.25" customHeight="1" x14ac:dyDescent="0.2">
      <c r="A42" s="39" t="s">
        <v>71</v>
      </c>
      <c r="B42" s="23" t="s">
        <v>72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</row>
    <row r="44" spans="1:24" ht="11.25" customHeight="1" x14ac:dyDescent="0.2">
      <c r="A44" s="39" t="s">
        <v>75</v>
      </c>
      <c r="B44" s="23" t="s">
        <v>76</v>
      </c>
      <c r="C44" s="30">
        <v>0</v>
      </c>
      <c r="D44" s="30">
        <v>0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</row>
    <row r="51" spans="1:24" ht="11.25" customHeight="1" x14ac:dyDescent="0.2">
      <c r="A51" s="24" t="s">
        <v>89</v>
      </c>
      <c r="B51" s="25" t="s">
        <v>90</v>
      </c>
      <c r="C51" s="31">
        <v>0</v>
      </c>
      <c r="D51" s="31">
        <v>0</v>
      </c>
      <c r="E51" s="31">
        <v>0</v>
      </c>
      <c r="F51" s="31">
        <v>0</v>
      </c>
      <c r="G51" s="31">
        <v>0</v>
      </c>
      <c r="H51" s="31">
        <v>0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:W52" si="20">SUM(C53:C70)</f>
        <v>0</v>
      </c>
      <c r="D52" s="31">
        <f t="shared" si="20"/>
        <v>0</v>
      </c>
      <c r="E52" s="31">
        <f t="shared" si="20"/>
        <v>0</v>
      </c>
      <c r="F52" s="31">
        <f t="shared" si="20"/>
        <v>0</v>
      </c>
      <c r="G52" s="31">
        <f t="shared" si="20"/>
        <v>0</v>
      </c>
      <c r="H52" s="31">
        <f t="shared" si="20"/>
        <v>0</v>
      </c>
      <c r="I52" s="31">
        <f t="shared" si="20"/>
        <v>0</v>
      </c>
      <c r="J52" s="31">
        <f t="shared" si="20"/>
        <v>0</v>
      </c>
      <c r="K52" s="31">
        <f t="shared" si="20"/>
        <v>0</v>
      </c>
      <c r="L52" s="31">
        <f t="shared" si="20"/>
        <v>0</v>
      </c>
      <c r="M52" s="31">
        <f t="shared" si="20"/>
        <v>0</v>
      </c>
      <c r="N52" s="31">
        <f t="shared" si="20"/>
        <v>0</v>
      </c>
      <c r="O52" s="31">
        <f t="shared" si="20"/>
        <v>0</v>
      </c>
      <c r="P52" s="31">
        <f t="shared" si="20"/>
        <v>0</v>
      </c>
      <c r="Q52" s="31">
        <f t="shared" si="20"/>
        <v>0</v>
      </c>
      <c r="R52" s="31">
        <f t="shared" si="20"/>
        <v>0</v>
      </c>
      <c r="S52" s="31">
        <f t="shared" si="20"/>
        <v>0</v>
      </c>
      <c r="T52" s="31">
        <f t="shared" si="20"/>
        <v>0</v>
      </c>
      <c r="U52" s="31">
        <f t="shared" si="20"/>
        <v>0</v>
      </c>
      <c r="V52" s="31">
        <f t="shared" si="20"/>
        <v>0</v>
      </c>
      <c r="W52" s="31">
        <f t="shared" si="20"/>
        <v>0</v>
      </c>
      <c r="X52" s="31">
        <f t="shared" ref="X52" si="21">SUM(X53:X70)</f>
        <v>0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</row>
    <row r="70" spans="1:24" ht="11.25" customHeight="1" x14ac:dyDescent="0.2">
      <c r="A70" s="22" t="s">
        <v>127</v>
      </c>
      <c r="B70" s="23" t="s">
        <v>128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:W71" si="22">SUM(C72:C73)</f>
        <v>0</v>
      </c>
      <c r="D71" s="31">
        <f t="shared" si="22"/>
        <v>0</v>
      </c>
      <c r="E71" s="31">
        <f t="shared" si="22"/>
        <v>0</v>
      </c>
      <c r="F71" s="31">
        <f t="shared" si="22"/>
        <v>0</v>
      </c>
      <c r="G71" s="31">
        <f t="shared" si="22"/>
        <v>0</v>
      </c>
      <c r="H71" s="31">
        <f t="shared" si="22"/>
        <v>0</v>
      </c>
      <c r="I71" s="31">
        <f t="shared" si="22"/>
        <v>0</v>
      </c>
      <c r="J71" s="31">
        <f t="shared" si="22"/>
        <v>0</v>
      </c>
      <c r="K71" s="31">
        <f t="shared" si="22"/>
        <v>0</v>
      </c>
      <c r="L71" s="31">
        <f t="shared" si="22"/>
        <v>0</v>
      </c>
      <c r="M71" s="31">
        <f t="shared" si="22"/>
        <v>0</v>
      </c>
      <c r="N71" s="31">
        <f t="shared" si="22"/>
        <v>0</v>
      </c>
      <c r="O71" s="31">
        <f t="shared" si="22"/>
        <v>0</v>
      </c>
      <c r="P71" s="31">
        <f t="shared" si="22"/>
        <v>0</v>
      </c>
      <c r="Q71" s="31">
        <f t="shared" si="22"/>
        <v>0</v>
      </c>
      <c r="R71" s="31">
        <f t="shared" si="22"/>
        <v>0</v>
      </c>
      <c r="S71" s="31">
        <f t="shared" si="22"/>
        <v>0</v>
      </c>
      <c r="T71" s="31">
        <f t="shared" si="22"/>
        <v>0</v>
      </c>
      <c r="U71" s="31">
        <f t="shared" si="22"/>
        <v>0</v>
      </c>
      <c r="V71" s="31">
        <f t="shared" si="22"/>
        <v>0</v>
      </c>
      <c r="W71" s="31">
        <f t="shared" si="22"/>
        <v>0</v>
      </c>
      <c r="X71" s="31">
        <f t="shared" ref="X71" si="23">SUM(X72:X73)</f>
        <v>0</v>
      </c>
    </row>
    <row r="72" spans="1:24" ht="11.25" customHeight="1" x14ac:dyDescent="0.2">
      <c r="A72" s="22" t="s">
        <v>131</v>
      </c>
      <c r="B72" s="23" t="s">
        <v>132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34800.986191902841</v>
      </c>
      <c r="D75" s="31">
        <v>37421.467714240331</v>
      </c>
      <c r="E75" s="31">
        <v>36996.531346483876</v>
      </c>
      <c r="F75" s="31">
        <v>40018.993383302972</v>
      </c>
      <c r="G75" s="31">
        <v>45161.264177917808</v>
      </c>
      <c r="H75" s="31">
        <v>45070.983075554483</v>
      </c>
      <c r="I75" s="31">
        <v>45270.263494640298</v>
      </c>
      <c r="J75" s="31">
        <v>43088.065069064505</v>
      </c>
      <c r="K75" s="31">
        <v>43192.588148427531</v>
      </c>
      <c r="L75" s="31">
        <v>41548.477988403734</v>
      </c>
      <c r="M75" s="31">
        <v>44945.912126350806</v>
      </c>
      <c r="N75" s="31">
        <v>42296.967786459616</v>
      </c>
      <c r="O75" s="31">
        <v>42556.118410293442</v>
      </c>
      <c r="P75" s="31">
        <v>42612.199004822469</v>
      </c>
      <c r="Q75" s="31">
        <v>39229.676703275705</v>
      </c>
      <c r="R75" s="31">
        <v>39775.40643553737</v>
      </c>
      <c r="S75" s="31">
        <v>41324.827119260444</v>
      </c>
      <c r="T75" s="31">
        <v>41173.59802279617</v>
      </c>
      <c r="U75" s="31">
        <v>40287.466209391947</v>
      </c>
      <c r="V75" s="31">
        <v>40058.115489604388</v>
      </c>
      <c r="W75" s="31">
        <v>38148.829282923929</v>
      </c>
      <c r="X75" s="31">
        <v>40331.742980147319</v>
      </c>
    </row>
    <row r="76" spans="1:24" ht="11.25" customHeight="1" x14ac:dyDescent="0.2">
      <c r="A76" s="26" t="s">
        <v>139</v>
      </c>
      <c r="B76" s="27" t="s">
        <v>140</v>
      </c>
      <c r="C76" s="32">
        <v>41132.947231973056</v>
      </c>
      <c r="D76" s="32">
        <v>42639.727953161411</v>
      </c>
      <c r="E76" s="32">
        <v>43838.361258004035</v>
      </c>
      <c r="F76" s="32">
        <v>49145.601749085756</v>
      </c>
      <c r="G76" s="32">
        <v>50441.587019333121</v>
      </c>
      <c r="H76" s="32">
        <v>52609.509280312297</v>
      </c>
      <c r="I76" s="32">
        <v>55166.816656728275</v>
      </c>
      <c r="J76" s="32">
        <v>55262.482739796658</v>
      </c>
      <c r="K76" s="32">
        <v>54990.428110534398</v>
      </c>
      <c r="L76" s="32">
        <v>53723.749142707617</v>
      </c>
      <c r="M76" s="32">
        <v>57741.647966437216</v>
      </c>
      <c r="N76" s="32">
        <v>55605.422571614014</v>
      </c>
      <c r="O76" s="32">
        <v>54336.407096587624</v>
      </c>
      <c r="P76" s="32">
        <v>52857.944993097284</v>
      </c>
      <c r="Q76" s="32">
        <v>49581.681304855425</v>
      </c>
      <c r="R76" s="32">
        <v>51627.104581062304</v>
      </c>
      <c r="S76" s="32">
        <v>53937.353648925106</v>
      </c>
      <c r="T76" s="32">
        <v>55539.955830117753</v>
      </c>
      <c r="U76" s="32">
        <v>54433.872521486286</v>
      </c>
      <c r="V76" s="32">
        <v>53618.370764436164</v>
      </c>
      <c r="W76" s="32">
        <v>51427.611966828561</v>
      </c>
      <c r="X76" s="32">
        <v>54248.191680394026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384</v>
      </c>
      <c r="B1" s="7" t="s">
        <v>387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:W2" si="0">SUM(C3,C17,C22,C25,C26,C51,C52,C71,C74,C75,C76)</f>
        <v>13170.080309699169</v>
      </c>
      <c r="D2" s="28">
        <f t="shared" si="0"/>
        <v>13834.584043718149</v>
      </c>
      <c r="E2" s="28">
        <f t="shared" si="0"/>
        <v>13248.540629472347</v>
      </c>
      <c r="F2" s="28">
        <f t="shared" si="0"/>
        <v>15198.398841110604</v>
      </c>
      <c r="G2" s="28">
        <f t="shared" si="0"/>
        <v>14288.468960451381</v>
      </c>
      <c r="H2" s="28">
        <f t="shared" si="0"/>
        <v>14337.44054923053</v>
      </c>
      <c r="I2" s="28">
        <f t="shared" si="0"/>
        <v>13406.513240027003</v>
      </c>
      <c r="J2" s="28">
        <f t="shared" si="0"/>
        <v>13348.198893150264</v>
      </c>
      <c r="K2" s="28">
        <f t="shared" si="0"/>
        <v>13479.32110324002</v>
      </c>
      <c r="L2" s="28">
        <f t="shared" si="0"/>
        <v>14174.25309443711</v>
      </c>
      <c r="M2" s="28">
        <f t="shared" si="0"/>
        <v>16100.367983558785</v>
      </c>
      <c r="N2" s="28">
        <f t="shared" si="0"/>
        <v>13704.782164454607</v>
      </c>
      <c r="O2" s="28">
        <f t="shared" si="0"/>
        <v>14541.388828614639</v>
      </c>
      <c r="P2" s="28">
        <f t="shared" si="0"/>
        <v>14460.279697552602</v>
      </c>
      <c r="Q2" s="28">
        <f t="shared" si="0"/>
        <v>13300.25642736486</v>
      </c>
      <c r="R2" s="28">
        <f t="shared" si="0"/>
        <v>13622.60394651911</v>
      </c>
      <c r="S2" s="28">
        <f t="shared" si="0"/>
        <v>14475.592674526219</v>
      </c>
      <c r="T2" s="28">
        <f t="shared" si="0"/>
        <v>14821.649900435485</v>
      </c>
      <c r="U2" s="28">
        <f t="shared" si="0"/>
        <v>14193.157742764879</v>
      </c>
      <c r="V2" s="28">
        <f t="shared" si="0"/>
        <v>13838.88421172647</v>
      </c>
      <c r="W2" s="28">
        <f t="shared" si="0"/>
        <v>13559.925787769904</v>
      </c>
      <c r="X2" s="28">
        <f t="shared" ref="X2" si="1">SUM(X3,X17,X22,X25,X26,X51,X52,X71,X74,X75,X76)</f>
        <v>15672.136634424467</v>
      </c>
    </row>
    <row r="3" spans="1:24" ht="11.25" customHeight="1" x14ac:dyDescent="0.2">
      <c r="A3" s="20" t="s">
        <v>3</v>
      </c>
      <c r="B3" s="21" t="s">
        <v>4</v>
      </c>
      <c r="C3" s="29">
        <f t="shared" ref="C3:W3" si="2">SUM(C4,C8,C11)</f>
        <v>0</v>
      </c>
      <c r="D3" s="29">
        <f t="shared" si="2"/>
        <v>0</v>
      </c>
      <c r="E3" s="29">
        <f t="shared" si="2"/>
        <v>0</v>
      </c>
      <c r="F3" s="29">
        <f t="shared" si="2"/>
        <v>0</v>
      </c>
      <c r="G3" s="29">
        <f t="shared" si="2"/>
        <v>0</v>
      </c>
      <c r="H3" s="29">
        <f t="shared" si="2"/>
        <v>0</v>
      </c>
      <c r="I3" s="29">
        <f t="shared" si="2"/>
        <v>0</v>
      </c>
      <c r="J3" s="29">
        <f t="shared" si="2"/>
        <v>0</v>
      </c>
      <c r="K3" s="29">
        <f t="shared" si="2"/>
        <v>0</v>
      </c>
      <c r="L3" s="29">
        <f t="shared" si="2"/>
        <v>0</v>
      </c>
      <c r="M3" s="29">
        <f t="shared" si="2"/>
        <v>0</v>
      </c>
      <c r="N3" s="29">
        <f t="shared" si="2"/>
        <v>0</v>
      </c>
      <c r="O3" s="29">
        <f t="shared" si="2"/>
        <v>0</v>
      </c>
      <c r="P3" s="29">
        <f t="shared" si="2"/>
        <v>0</v>
      </c>
      <c r="Q3" s="29">
        <f t="shared" si="2"/>
        <v>0</v>
      </c>
      <c r="R3" s="29">
        <f t="shared" si="2"/>
        <v>0</v>
      </c>
      <c r="S3" s="29">
        <f t="shared" si="2"/>
        <v>0</v>
      </c>
      <c r="T3" s="29">
        <f t="shared" si="2"/>
        <v>0</v>
      </c>
      <c r="U3" s="29">
        <f t="shared" si="2"/>
        <v>0</v>
      </c>
      <c r="V3" s="29">
        <f t="shared" si="2"/>
        <v>0</v>
      </c>
      <c r="W3" s="29">
        <f t="shared" si="2"/>
        <v>0</v>
      </c>
      <c r="X3" s="29">
        <f t="shared" ref="X3" si="3">SUM(X4,X8,X11)</f>
        <v>0</v>
      </c>
    </row>
    <row r="4" spans="1:24" ht="11.25" customHeight="1" x14ac:dyDescent="0.2">
      <c r="A4" s="40" t="s">
        <v>341</v>
      </c>
      <c r="B4" s="41" t="s">
        <v>342</v>
      </c>
      <c r="C4" s="42">
        <f t="shared" ref="C4:W4" si="4">SUM(C5:C7)</f>
        <v>0</v>
      </c>
      <c r="D4" s="42">
        <f t="shared" si="4"/>
        <v>0</v>
      </c>
      <c r="E4" s="42">
        <f t="shared" si="4"/>
        <v>0</v>
      </c>
      <c r="F4" s="42">
        <f t="shared" si="4"/>
        <v>0</v>
      </c>
      <c r="G4" s="42">
        <f t="shared" si="4"/>
        <v>0</v>
      </c>
      <c r="H4" s="42">
        <f t="shared" si="4"/>
        <v>0</v>
      </c>
      <c r="I4" s="42">
        <f t="shared" si="4"/>
        <v>0</v>
      </c>
      <c r="J4" s="42">
        <f t="shared" si="4"/>
        <v>0</v>
      </c>
      <c r="K4" s="42">
        <f t="shared" si="4"/>
        <v>0</v>
      </c>
      <c r="L4" s="42">
        <f t="shared" si="4"/>
        <v>0</v>
      </c>
      <c r="M4" s="42">
        <f t="shared" si="4"/>
        <v>0</v>
      </c>
      <c r="N4" s="42">
        <f t="shared" si="4"/>
        <v>0</v>
      </c>
      <c r="O4" s="42">
        <f t="shared" si="4"/>
        <v>0</v>
      </c>
      <c r="P4" s="42">
        <f t="shared" si="4"/>
        <v>0</v>
      </c>
      <c r="Q4" s="42">
        <f t="shared" si="4"/>
        <v>0</v>
      </c>
      <c r="R4" s="42">
        <f t="shared" si="4"/>
        <v>0</v>
      </c>
      <c r="S4" s="42">
        <f t="shared" si="4"/>
        <v>0</v>
      </c>
      <c r="T4" s="42">
        <f t="shared" si="4"/>
        <v>0</v>
      </c>
      <c r="U4" s="42">
        <f t="shared" si="4"/>
        <v>0</v>
      </c>
      <c r="V4" s="42">
        <f t="shared" si="4"/>
        <v>0</v>
      </c>
      <c r="W4" s="42">
        <f t="shared" si="4"/>
        <v>0</v>
      </c>
      <c r="X4" s="42">
        <f t="shared" ref="X4" si="5">SUM(X5:X7)</f>
        <v>0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>
        <v>0</v>
      </c>
      <c r="W5" s="30">
        <v>0</v>
      </c>
      <c r="X5" s="30">
        <v>0</v>
      </c>
    </row>
    <row r="6" spans="1:24" ht="11.25" customHeight="1" x14ac:dyDescent="0.2">
      <c r="A6" s="39" t="s">
        <v>7</v>
      </c>
      <c r="B6" s="23" t="s">
        <v>8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</row>
    <row r="7" spans="1:24" ht="11.25" customHeight="1" x14ac:dyDescent="0.2">
      <c r="A7" s="39" t="s">
        <v>9</v>
      </c>
      <c r="B7" s="23" t="s">
        <v>10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</row>
    <row r="8" spans="1:24" ht="11.25" customHeight="1" x14ac:dyDescent="0.2">
      <c r="A8" s="40" t="s">
        <v>343</v>
      </c>
      <c r="B8" s="41" t="s">
        <v>344</v>
      </c>
      <c r="C8" s="42">
        <f t="shared" ref="C8:W8" si="6">SUM(C9:C10)</f>
        <v>0</v>
      </c>
      <c r="D8" s="42">
        <f t="shared" si="6"/>
        <v>0</v>
      </c>
      <c r="E8" s="42">
        <f t="shared" si="6"/>
        <v>0</v>
      </c>
      <c r="F8" s="42">
        <f t="shared" si="6"/>
        <v>0</v>
      </c>
      <c r="G8" s="42">
        <f t="shared" si="6"/>
        <v>0</v>
      </c>
      <c r="H8" s="42">
        <f t="shared" si="6"/>
        <v>0</v>
      </c>
      <c r="I8" s="42">
        <f t="shared" si="6"/>
        <v>0</v>
      </c>
      <c r="J8" s="42">
        <f t="shared" si="6"/>
        <v>0</v>
      </c>
      <c r="K8" s="42">
        <f t="shared" si="6"/>
        <v>0</v>
      </c>
      <c r="L8" s="42">
        <f t="shared" si="6"/>
        <v>0</v>
      </c>
      <c r="M8" s="42">
        <f t="shared" si="6"/>
        <v>0</v>
      </c>
      <c r="N8" s="42">
        <f t="shared" si="6"/>
        <v>0</v>
      </c>
      <c r="O8" s="42">
        <f t="shared" si="6"/>
        <v>0</v>
      </c>
      <c r="P8" s="42">
        <f t="shared" si="6"/>
        <v>0</v>
      </c>
      <c r="Q8" s="42">
        <f t="shared" si="6"/>
        <v>0</v>
      </c>
      <c r="R8" s="42">
        <f t="shared" si="6"/>
        <v>0</v>
      </c>
      <c r="S8" s="42">
        <f t="shared" si="6"/>
        <v>0</v>
      </c>
      <c r="T8" s="42">
        <f t="shared" si="6"/>
        <v>0</v>
      </c>
      <c r="U8" s="42">
        <f t="shared" si="6"/>
        <v>0</v>
      </c>
      <c r="V8" s="42">
        <f t="shared" si="6"/>
        <v>0</v>
      </c>
      <c r="W8" s="42">
        <f t="shared" si="6"/>
        <v>0</v>
      </c>
      <c r="X8" s="42">
        <f t="shared" ref="X8" si="7">SUM(X9:X10)</f>
        <v>0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:W11" si="8">SUM(C12:C16)</f>
        <v>0</v>
      </c>
      <c r="D11" s="42">
        <f t="shared" si="8"/>
        <v>0</v>
      </c>
      <c r="E11" s="42">
        <f t="shared" si="8"/>
        <v>0</v>
      </c>
      <c r="F11" s="42">
        <f t="shared" si="8"/>
        <v>0</v>
      </c>
      <c r="G11" s="42">
        <f t="shared" si="8"/>
        <v>0</v>
      </c>
      <c r="H11" s="42">
        <f t="shared" si="8"/>
        <v>0</v>
      </c>
      <c r="I11" s="42">
        <f t="shared" si="8"/>
        <v>0</v>
      </c>
      <c r="J11" s="42">
        <f t="shared" si="8"/>
        <v>0</v>
      </c>
      <c r="K11" s="42">
        <f t="shared" si="8"/>
        <v>0</v>
      </c>
      <c r="L11" s="42">
        <f t="shared" si="8"/>
        <v>0</v>
      </c>
      <c r="M11" s="42">
        <f t="shared" si="8"/>
        <v>0</v>
      </c>
      <c r="N11" s="42">
        <f t="shared" si="8"/>
        <v>0</v>
      </c>
      <c r="O11" s="42">
        <f t="shared" si="8"/>
        <v>0</v>
      </c>
      <c r="P11" s="42">
        <f t="shared" si="8"/>
        <v>0</v>
      </c>
      <c r="Q11" s="42">
        <f t="shared" si="8"/>
        <v>0</v>
      </c>
      <c r="R11" s="42">
        <f t="shared" si="8"/>
        <v>0</v>
      </c>
      <c r="S11" s="42">
        <f t="shared" si="8"/>
        <v>0</v>
      </c>
      <c r="T11" s="42">
        <f t="shared" si="8"/>
        <v>0</v>
      </c>
      <c r="U11" s="42">
        <f t="shared" si="8"/>
        <v>0</v>
      </c>
      <c r="V11" s="42">
        <f t="shared" si="8"/>
        <v>0</v>
      </c>
      <c r="W11" s="42">
        <f t="shared" si="8"/>
        <v>0</v>
      </c>
      <c r="X11" s="42">
        <f t="shared" ref="X11" si="9">SUM(X12:X16)</f>
        <v>0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</row>
    <row r="13" spans="1:24" ht="11.25" customHeight="1" x14ac:dyDescent="0.2">
      <c r="A13" s="39" t="s">
        <v>17</v>
      </c>
      <c r="B13" s="23" t="s">
        <v>18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:W17" si="10">SUM(C18:C21)</f>
        <v>0</v>
      </c>
      <c r="D17" s="31">
        <f t="shared" si="10"/>
        <v>0</v>
      </c>
      <c r="E17" s="31">
        <f t="shared" si="10"/>
        <v>0</v>
      </c>
      <c r="F17" s="31">
        <f t="shared" si="10"/>
        <v>0</v>
      </c>
      <c r="G17" s="31">
        <f t="shared" si="10"/>
        <v>0</v>
      </c>
      <c r="H17" s="31">
        <f t="shared" si="10"/>
        <v>0</v>
      </c>
      <c r="I17" s="31">
        <f t="shared" si="10"/>
        <v>0</v>
      </c>
      <c r="J17" s="31">
        <f t="shared" si="10"/>
        <v>0</v>
      </c>
      <c r="K17" s="31">
        <f t="shared" si="10"/>
        <v>0</v>
      </c>
      <c r="L17" s="31">
        <f t="shared" si="10"/>
        <v>0</v>
      </c>
      <c r="M17" s="31">
        <f t="shared" si="10"/>
        <v>0</v>
      </c>
      <c r="N17" s="31">
        <f t="shared" si="10"/>
        <v>0</v>
      </c>
      <c r="O17" s="31">
        <f t="shared" si="10"/>
        <v>0</v>
      </c>
      <c r="P17" s="31">
        <f t="shared" si="10"/>
        <v>0</v>
      </c>
      <c r="Q17" s="31">
        <f t="shared" si="10"/>
        <v>0</v>
      </c>
      <c r="R17" s="31">
        <f t="shared" si="10"/>
        <v>0</v>
      </c>
      <c r="S17" s="31">
        <f t="shared" si="10"/>
        <v>0</v>
      </c>
      <c r="T17" s="31">
        <f t="shared" si="10"/>
        <v>0</v>
      </c>
      <c r="U17" s="31">
        <f t="shared" si="10"/>
        <v>0</v>
      </c>
      <c r="V17" s="31">
        <f t="shared" si="10"/>
        <v>0</v>
      </c>
      <c r="W17" s="31">
        <f t="shared" si="10"/>
        <v>0</v>
      </c>
      <c r="X17" s="31">
        <f t="shared" ref="X17" si="11">SUM(X18:X21)</f>
        <v>0</v>
      </c>
    </row>
    <row r="18" spans="1:24" ht="11.25" customHeight="1" x14ac:dyDescent="0.2">
      <c r="A18" s="22" t="s">
        <v>27</v>
      </c>
      <c r="B18" s="23" t="s">
        <v>28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:W22" si="12">SUM(C23:C24)</f>
        <v>0</v>
      </c>
      <c r="D22" s="31">
        <f t="shared" si="12"/>
        <v>0</v>
      </c>
      <c r="E22" s="31">
        <f t="shared" si="12"/>
        <v>0</v>
      </c>
      <c r="F22" s="31">
        <f t="shared" si="12"/>
        <v>0</v>
      </c>
      <c r="G22" s="31">
        <f t="shared" si="12"/>
        <v>0</v>
      </c>
      <c r="H22" s="31">
        <f t="shared" si="12"/>
        <v>0</v>
      </c>
      <c r="I22" s="31">
        <f t="shared" si="12"/>
        <v>0</v>
      </c>
      <c r="J22" s="31">
        <f t="shared" si="12"/>
        <v>0</v>
      </c>
      <c r="K22" s="31">
        <f t="shared" si="12"/>
        <v>0</v>
      </c>
      <c r="L22" s="31">
        <f t="shared" si="12"/>
        <v>0</v>
      </c>
      <c r="M22" s="31">
        <f t="shared" si="12"/>
        <v>0</v>
      </c>
      <c r="N22" s="31">
        <f t="shared" si="12"/>
        <v>0</v>
      </c>
      <c r="O22" s="31">
        <f t="shared" si="12"/>
        <v>0</v>
      </c>
      <c r="P22" s="31">
        <f t="shared" si="12"/>
        <v>0</v>
      </c>
      <c r="Q22" s="31">
        <f t="shared" si="12"/>
        <v>0</v>
      </c>
      <c r="R22" s="31">
        <f t="shared" si="12"/>
        <v>0</v>
      </c>
      <c r="S22" s="31">
        <f t="shared" si="12"/>
        <v>0</v>
      </c>
      <c r="T22" s="31">
        <f t="shared" si="12"/>
        <v>0</v>
      </c>
      <c r="U22" s="31">
        <f t="shared" si="12"/>
        <v>0</v>
      </c>
      <c r="V22" s="31">
        <f t="shared" si="12"/>
        <v>0</v>
      </c>
      <c r="W22" s="31">
        <f t="shared" si="12"/>
        <v>0</v>
      </c>
      <c r="X22" s="31">
        <f t="shared" ref="X22" si="13">SUM(X23:X24)</f>
        <v>0</v>
      </c>
    </row>
    <row r="23" spans="1:24" ht="11.25" customHeight="1" x14ac:dyDescent="0.2">
      <c r="A23" s="22" t="s">
        <v>37</v>
      </c>
      <c r="B23" s="23" t="s">
        <v>38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:W26" si="14">SUM(C27,C33)</f>
        <v>0</v>
      </c>
      <c r="D26" s="31">
        <f t="shared" si="14"/>
        <v>0</v>
      </c>
      <c r="E26" s="31">
        <f t="shared" si="14"/>
        <v>0</v>
      </c>
      <c r="F26" s="31">
        <f t="shared" si="14"/>
        <v>0</v>
      </c>
      <c r="G26" s="31">
        <f t="shared" si="14"/>
        <v>0</v>
      </c>
      <c r="H26" s="31">
        <f t="shared" si="14"/>
        <v>0</v>
      </c>
      <c r="I26" s="31">
        <f t="shared" si="14"/>
        <v>0</v>
      </c>
      <c r="J26" s="31">
        <f t="shared" si="14"/>
        <v>0</v>
      </c>
      <c r="K26" s="31">
        <f t="shared" si="14"/>
        <v>0</v>
      </c>
      <c r="L26" s="31">
        <f t="shared" si="14"/>
        <v>0</v>
      </c>
      <c r="M26" s="31">
        <f t="shared" si="14"/>
        <v>0</v>
      </c>
      <c r="N26" s="31">
        <f t="shared" si="14"/>
        <v>0</v>
      </c>
      <c r="O26" s="31">
        <f t="shared" si="14"/>
        <v>0</v>
      </c>
      <c r="P26" s="31">
        <f t="shared" si="14"/>
        <v>0</v>
      </c>
      <c r="Q26" s="31">
        <f t="shared" si="14"/>
        <v>0</v>
      </c>
      <c r="R26" s="31">
        <f t="shared" si="14"/>
        <v>0</v>
      </c>
      <c r="S26" s="31">
        <f t="shared" si="14"/>
        <v>0</v>
      </c>
      <c r="T26" s="31">
        <f t="shared" si="14"/>
        <v>0</v>
      </c>
      <c r="U26" s="31">
        <f t="shared" si="14"/>
        <v>0</v>
      </c>
      <c r="V26" s="31">
        <f t="shared" si="14"/>
        <v>0</v>
      </c>
      <c r="W26" s="31">
        <f t="shared" si="14"/>
        <v>0</v>
      </c>
      <c r="X26" s="31">
        <f t="shared" ref="X26" si="15">SUM(X27,X33)</f>
        <v>0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:W27" si="16">SUM(C28:C32)</f>
        <v>0</v>
      </c>
      <c r="D27" s="42">
        <f t="shared" si="16"/>
        <v>0</v>
      </c>
      <c r="E27" s="42">
        <f t="shared" si="16"/>
        <v>0</v>
      </c>
      <c r="F27" s="42">
        <f t="shared" si="16"/>
        <v>0</v>
      </c>
      <c r="G27" s="42">
        <f t="shared" si="16"/>
        <v>0</v>
      </c>
      <c r="H27" s="42">
        <f t="shared" si="16"/>
        <v>0</v>
      </c>
      <c r="I27" s="42">
        <f t="shared" si="16"/>
        <v>0</v>
      </c>
      <c r="J27" s="42">
        <f t="shared" si="16"/>
        <v>0</v>
      </c>
      <c r="K27" s="42">
        <f t="shared" si="16"/>
        <v>0</v>
      </c>
      <c r="L27" s="42">
        <f t="shared" si="16"/>
        <v>0</v>
      </c>
      <c r="M27" s="42">
        <f t="shared" si="16"/>
        <v>0</v>
      </c>
      <c r="N27" s="42">
        <f t="shared" si="16"/>
        <v>0</v>
      </c>
      <c r="O27" s="42">
        <f t="shared" si="16"/>
        <v>0</v>
      </c>
      <c r="P27" s="42">
        <f t="shared" si="16"/>
        <v>0</v>
      </c>
      <c r="Q27" s="42">
        <f t="shared" si="16"/>
        <v>0</v>
      </c>
      <c r="R27" s="42">
        <f t="shared" si="16"/>
        <v>0</v>
      </c>
      <c r="S27" s="42">
        <f t="shared" si="16"/>
        <v>0</v>
      </c>
      <c r="T27" s="42">
        <f t="shared" si="16"/>
        <v>0</v>
      </c>
      <c r="U27" s="42">
        <f t="shared" si="16"/>
        <v>0</v>
      </c>
      <c r="V27" s="42">
        <f t="shared" si="16"/>
        <v>0</v>
      </c>
      <c r="W27" s="42">
        <f t="shared" si="16"/>
        <v>0</v>
      </c>
      <c r="X27" s="42">
        <f t="shared" ref="X27" si="17">SUM(X28:X32)</f>
        <v>0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:W33" si="18">SUM(C34:C50)</f>
        <v>0</v>
      </c>
      <c r="D33" s="42">
        <f t="shared" si="18"/>
        <v>0</v>
      </c>
      <c r="E33" s="42">
        <f t="shared" si="18"/>
        <v>0</v>
      </c>
      <c r="F33" s="42">
        <f t="shared" si="18"/>
        <v>0</v>
      </c>
      <c r="G33" s="42">
        <f t="shared" si="18"/>
        <v>0</v>
      </c>
      <c r="H33" s="42">
        <f t="shared" si="18"/>
        <v>0</v>
      </c>
      <c r="I33" s="42">
        <f t="shared" si="18"/>
        <v>0</v>
      </c>
      <c r="J33" s="42">
        <f t="shared" si="18"/>
        <v>0</v>
      </c>
      <c r="K33" s="42">
        <f t="shared" si="18"/>
        <v>0</v>
      </c>
      <c r="L33" s="42">
        <f t="shared" si="18"/>
        <v>0</v>
      </c>
      <c r="M33" s="42">
        <f t="shared" si="18"/>
        <v>0</v>
      </c>
      <c r="N33" s="42">
        <f t="shared" si="18"/>
        <v>0</v>
      </c>
      <c r="O33" s="42">
        <f t="shared" si="18"/>
        <v>0</v>
      </c>
      <c r="P33" s="42">
        <f t="shared" si="18"/>
        <v>0</v>
      </c>
      <c r="Q33" s="42">
        <f t="shared" si="18"/>
        <v>0</v>
      </c>
      <c r="R33" s="42">
        <f t="shared" si="18"/>
        <v>0</v>
      </c>
      <c r="S33" s="42">
        <f t="shared" si="18"/>
        <v>0</v>
      </c>
      <c r="T33" s="42">
        <f t="shared" si="18"/>
        <v>0</v>
      </c>
      <c r="U33" s="42">
        <f t="shared" si="18"/>
        <v>0</v>
      </c>
      <c r="V33" s="42">
        <f t="shared" si="18"/>
        <v>0</v>
      </c>
      <c r="W33" s="42">
        <f t="shared" si="18"/>
        <v>0</v>
      </c>
      <c r="X33" s="42">
        <f t="shared" ref="X33" si="19">SUM(X34:X50)</f>
        <v>0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</row>
    <row r="37" spans="1:24" ht="11.25" customHeight="1" x14ac:dyDescent="0.2">
      <c r="A37" s="39" t="s">
        <v>61</v>
      </c>
      <c r="B37" s="23" t="s">
        <v>62</v>
      </c>
      <c r="C37" s="30">
        <v>0</v>
      </c>
      <c r="D37" s="30">
        <v>0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</row>
    <row r="41" spans="1:24" ht="11.25" customHeight="1" x14ac:dyDescent="0.2">
      <c r="A41" s="39" t="s">
        <v>69</v>
      </c>
      <c r="B41" s="23" t="s">
        <v>70</v>
      </c>
      <c r="C41" s="30">
        <v>0</v>
      </c>
      <c r="D41" s="30">
        <v>0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</row>
    <row r="42" spans="1:24" ht="11.25" customHeight="1" x14ac:dyDescent="0.2">
      <c r="A42" s="39" t="s">
        <v>71</v>
      </c>
      <c r="B42" s="23" t="s">
        <v>72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</row>
    <row r="44" spans="1:24" ht="11.25" customHeight="1" x14ac:dyDescent="0.2">
      <c r="A44" s="39" t="s">
        <v>75</v>
      </c>
      <c r="B44" s="23" t="s">
        <v>76</v>
      </c>
      <c r="C44" s="30">
        <v>0</v>
      </c>
      <c r="D44" s="30">
        <v>0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</row>
    <row r="51" spans="1:24" ht="11.25" customHeight="1" x14ac:dyDescent="0.2">
      <c r="A51" s="24" t="s">
        <v>89</v>
      </c>
      <c r="B51" s="25" t="s">
        <v>90</v>
      </c>
      <c r="C51" s="31">
        <v>0</v>
      </c>
      <c r="D51" s="31">
        <v>0</v>
      </c>
      <c r="E51" s="31">
        <v>0</v>
      </c>
      <c r="F51" s="31">
        <v>0</v>
      </c>
      <c r="G51" s="31">
        <v>0</v>
      </c>
      <c r="H51" s="31">
        <v>0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:W52" si="20">SUM(C53:C70)</f>
        <v>0</v>
      </c>
      <c r="D52" s="31">
        <f t="shared" si="20"/>
        <v>0</v>
      </c>
      <c r="E52" s="31">
        <f t="shared" si="20"/>
        <v>0</v>
      </c>
      <c r="F52" s="31">
        <f t="shared" si="20"/>
        <v>0</v>
      </c>
      <c r="G52" s="31">
        <f t="shared" si="20"/>
        <v>0</v>
      </c>
      <c r="H52" s="31">
        <f t="shared" si="20"/>
        <v>0</v>
      </c>
      <c r="I52" s="31">
        <f t="shared" si="20"/>
        <v>0</v>
      </c>
      <c r="J52" s="31">
        <f t="shared" si="20"/>
        <v>0</v>
      </c>
      <c r="K52" s="31">
        <f t="shared" si="20"/>
        <v>0</v>
      </c>
      <c r="L52" s="31">
        <f t="shared" si="20"/>
        <v>0</v>
      </c>
      <c r="M52" s="31">
        <f t="shared" si="20"/>
        <v>0</v>
      </c>
      <c r="N52" s="31">
        <f t="shared" si="20"/>
        <v>0</v>
      </c>
      <c r="O52" s="31">
        <f t="shared" si="20"/>
        <v>0</v>
      </c>
      <c r="P52" s="31">
        <f t="shared" si="20"/>
        <v>0</v>
      </c>
      <c r="Q52" s="31">
        <f t="shared" si="20"/>
        <v>0</v>
      </c>
      <c r="R52" s="31">
        <f t="shared" si="20"/>
        <v>0</v>
      </c>
      <c r="S52" s="31">
        <f t="shared" si="20"/>
        <v>0</v>
      </c>
      <c r="T52" s="31">
        <f t="shared" si="20"/>
        <v>0</v>
      </c>
      <c r="U52" s="31">
        <f t="shared" si="20"/>
        <v>0</v>
      </c>
      <c r="V52" s="31">
        <f t="shared" si="20"/>
        <v>0</v>
      </c>
      <c r="W52" s="31">
        <f t="shared" si="20"/>
        <v>0</v>
      </c>
      <c r="X52" s="31">
        <f t="shared" ref="X52" si="21">SUM(X53:X70)</f>
        <v>0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</row>
    <row r="70" spans="1:24" ht="11.25" customHeight="1" x14ac:dyDescent="0.2">
      <c r="A70" s="22" t="s">
        <v>127</v>
      </c>
      <c r="B70" s="23" t="s">
        <v>128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:W71" si="22">SUM(C72:C73)</f>
        <v>0</v>
      </c>
      <c r="D71" s="31">
        <f t="shared" si="22"/>
        <v>0</v>
      </c>
      <c r="E71" s="31">
        <f t="shared" si="22"/>
        <v>0</v>
      </c>
      <c r="F71" s="31">
        <f t="shared" si="22"/>
        <v>0</v>
      </c>
      <c r="G71" s="31">
        <f t="shared" si="22"/>
        <v>0</v>
      </c>
      <c r="H71" s="31">
        <f t="shared" si="22"/>
        <v>0</v>
      </c>
      <c r="I71" s="31">
        <f t="shared" si="22"/>
        <v>0</v>
      </c>
      <c r="J71" s="31">
        <f t="shared" si="22"/>
        <v>0</v>
      </c>
      <c r="K71" s="31">
        <f t="shared" si="22"/>
        <v>0</v>
      </c>
      <c r="L71" s="31">
        <f t="shared" si="22"/>
        <v>0</v>
      </c>
      <c r="M71" s="31">
        <f t="shared" si="22"/>
        <v>0</v>
      </c>
      <c r="N71" s="31">
        <f t="shared" si="22"/>
        <v>0</v>
      </c>
      <c r="O71" s="31">
        <f t="shared" si="22"/>
        <v>0</v>
      </c>
      <c r="P71" s="31">
        <f t="shared" si="22"/>
        <v>0</v>
      </c>
      <c r="Q71" s="31">
        <f t="shared" si="22"/>
        <v>0</v>
      </c>
      <c r="R71" s="31">
        <f t="shared" si="22"/>
        <v>0</v>
      </c>
      <c r="S71" s="31">
        <f t="shared" si="22"/>
        <v>0</v>
      </c>
      <c r="T71" s="31">
        <f t="shared" si="22"/>
        <v>0</v>
      </c>
      <c r="U71" s="31">
        <f t="shared" si="22"/>
        <v>0</v>
      </c>
      <c r="V71" s="31">
        <f t="shared" si="22"/>
        <v>0</v>
      </c>
      <c r="W71" s="31">
        <f t="shared" si="22"/>
        <v>0</v>
      </c>
      <c r="X71" s="31">
        <f t="shared" ref="X71" si="23">SUM(X72:X73)</f>
        <v>0</v>
      </c>
    </row>
    <row r="72" spans="1:24" ht="11.25" customHeight="1" x14ac:dyDescent="0.2">
      <c r="A72" s="22" t="s">
        <v>131</v>
      </c>
      <c r="B72" s="23" t="s">
        <v>132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13170.080309699169</v>
      </c>
      <c r="D75" s="31">
        <v>13834.584043718149</v>
      </c>
      <c r="E75" s="31">
        <v>13248.540629472347</v>
      </c>
      <c r="F75" s="31">
        <v>15198.398841110604</v>
      </c>
      <c r="G75" s="31">
        <v>14288.468960451381</v>
      </c>
      <c r="H75" s="31">
        <v>14337.44054923053</v>
      </c>
      <c r="I75" s="31">
        <v>13406.513240027003</v>
      </c>
      <c r="J75" s="31">
        <v>13348.198893150264</v>
      </c>
      <c r="K75" s="31">
        <v>13479.32110324002</v>
      </c>
      <c r="L75" s="31">
        <v>14174.25309443711</v>
      </c>
      <c r="M75" s="31">
        <v>16100.367983558785</v>
      </c>
      <c r="N75" s="31">
        <v>13704.782164454607</v>
      </c>
      <c r="O75" s="31">
        <v>14541.388828614639</v>
      </c>
      <c r="P75" s="31">
        <v>14460.279697552602</v>
      </c>
      <c r="Q75" s="31">
        <v>13300.25642736486</v>
      </c>
      <c r="R75" s="31">
        <v>13622.60394651911</v>
      </c>
      <c r="S75" s="31">
        <v>14475.592674526219</v>
      </c>
      <c r="T75" s="31">
        <v>14821.649900435485</v>
      </c>
      <c r="U75" s="31">
        <v>14193.157742764879</v>
      </c>
      <c r="V75" s="31">
        <v>13838.88421172647</v>
      </c>
      <c r="W75" s="31">
        <v>13559.925787769904</v>
      </c>
      <c r="X75" s="31">
        <v>15672.136634424467</v>
      </c>
    </row>
    <row r="76" spans="1:24" ht="11.25" customHeight="1" x14ac:dyDescent="0.2">
      <c r="A76" s="26" t="s">
        <v>139</v>
      </c>
      <c r="B76" s="27" t="s">
        <v>140</v>
      </c>
      <c r="C76" s="32">
        <v>0</v>
      </c>
      <c r="D76" s="32">
        <v>0</v>
      </c>
      <c r="E76" s="32">
        <v>0</v>
      </c>
      <c r="F76" s="32">
        <v>0</v>
      </c>
      <c r="G76" s="32">
        <v>0</v>
      </c>
      <c r="H76" s="32">
        <v>0</v>
      </c>
      <c r="I76" s="32">
        <v>0</v>
      </c>
      <c r="J76" s="32">
        <v>0</v>
      </c>
      <c r="K76" s="32">
        <v>0</v>
      </c>
      <c r="L76" s="32">
        <v>0</v>
      </c>
      <c r="M76" s="32">
        <v>0</v>
      </c>
      <c r="N76" s="32">
        <v>0</v>
      </c>
      <c r="O76" s="32">
        <v>0</v>
      </c>
      <c r="P76" s="32">
        <v>0</v>
      </c>
      <c r="Q76" s="32">
        <v>0</v>
      </c>
      <c r="R76" s="32">
        <v>0</v>
      </c>
      <c r="S76" s="32">
        <v>0</v>
      </c>
      <c r="T76" s="32">
        <v>0</v>
      </c>
      <c r="U76" s="32">
        <v>0</v>
      </c>
      <c r="V76" s="32">
        <v>0</v>
      </c>
      <c r="W76" s="32">
        <v>0</v>
      </c>
      <c r="X76" s="32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207</v>
      </c>
      <c r="B1" s="7" t="s">
        <v>302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983.46285771476096</v>
      </c>
      <c r="D2" s="28">
        <f t="shared" ref="D2" si="1">SUM(D3,D17,D22,D25,D26,D51,D52,D71,D74,D75,D76)</f>
        <v>953.0738623946977</v>
      </c>
      <c r="E2" s="28">
        <f t="shared" ref="E2" si="2">SUM(E3,E17,E22,E25,E26,E51,E52,E71,E74,E75,E76)</f>
        <v>995.28255993462471</v>
      </c>
      <c r="F2" s="28">
        <f t="shared" ref="F2" si="3">SUM(F3,F17,F22,F25,F26,F51,F52,F71,F74,F75,F76)</f>
        <v>838.98644123033944</v>
      </c>
      <c r="G2" s="28">
        <f t="shared" ref="G2" si="4">SUM(G3,G17,G22,G25,G26,G51,G52,G71,G74,G75,G76)</f>
        <v>868.33954169452818</v>
      </c>
      <c r="H2" s="28">
        <f t="shared" ref="H2" si="5">SUM(H3,H17,H22,H25,H26,H51,H52,H71,H74,H75,H76)</f>
        <v>763.95861832429466</v>
      </c>
      <c r="I2" s="28">
        <f t="shared" ref="I2" si="6">SUM(I3,I17,I22,I25,I26,I51,I52,I71,I74,I75,I76)</f>
        <v>696.06575079689173</v>
      </c>
      <c r="J2" s="28">
        <f t="shared" ref="J2" si="7">SUM(J3,J17,J22,J25,J26,J51,J52,J71,J74,J75,J76)</f>
        <v>717.08157542530728</v>
      </c>
      <c r="K2" s="28">
        <f t="shared" ref="K2" si="8">SUM(K3,K17,K22,K25,K26,K51,K52,K71,K74,K75,K76)</f>
        <v>725.08994452629383</v>
      </c>
      <c r="L2" s="28">
        <f t="shared" ref="L2" si="9">SUM(L3,L17,L22,L25,L26,L51,L52,L71,L74,L75,L76)</f>
        <v>671.43566431743318</v>
      </c>
      <c r="M2" s="28">
        <f t="shared" ref="M2" si="10">SUM(M3,M17,M22,M25,M26,M51,M52,M71,M74,M75,M76)</f>
        <v>667.76342089886339</v>
      </c>
      <c r="N2" s="28">
        <f t="shared" ref="N2" si="11">SUM(N3,N17,N22,N25,N26,N51,N52,N71,N74,N75,N76)</f>
        <v>655.50001910735466</v>
      </c>
      <c r="O2" s="28">
        <f t="shared" ref="O2" si="12">SUM(O3,O17,O22,O25,O26,O51,O52,O71,O74,O75,O76)</f>
        <v>770.5519569315511</v>
      </c>
      <c r="P2" s="28">
        <f t="shared" ref="P2" si="13">SUM(P3,P17,P22,P25,P26,P51,P52,P71,P74,P75,P76)</f>
        <v>579.65305255340286</v>
      </c>
      <c r="Q2" s="28">
        <f t="shared" ref="Q2" si="14">SUM(Q3,Q17,Q22,Q25,Q26,Q51,Q52,Q71,Q74,Q75,Q76)</f>
        <v>704.40027793345985</v>
      </c>
      <c r="R2" s="28">
        <f t="shared" ref="R2" si="15">SUM(R3,R17,R22,R25,R26,R51,R52,R71,R74,R75,R76)</f>
        <v>738.1838961101862</v>
      </c>
      <c r="S2" s="28">
        <f t="shared" ref="S2" si="16">SUM(S3,S17,S22,S25,S26,S51,S52,S71,S74,S75,S76)</f>
        <v>667.67956423761427</v>
      </c>
      <c r="T2" s="28">
        <f t="shared" ref="T2" si="17">SUM(T3,T17,T22,T25,T26,T51,T52,T71,T74,T75,T76)</f>
        <v>665.58396218590588</v>
      </c>
      <c r="U2" s="28">
        <f t="shared" ref="U2" si="18">SUM(U3,U17,U22,U25,U26,U51,U52,U71,U74,U75,U76)</f>
        <v>695.36903803728205</v>
      </c>
      <c r="V2" s="28">
        <f t="shared" ref="V2" si="19">SUM(V3,V17,V22,V25,V26,V51,V52,V71,V74,V75,V76)</f>
        <v>720.63134520853612</v>
      </c>
      <c r="W2" s="28">
        <f t="shared" ref="W2:X2" si="20">SUM(W3,W17,W22,W25,W26,W51,W52,W71,W74,W75,W76)</f>
        <v>810.43242319150647</v>
      </c>
      <c r="X2" s="28">
        <f t="shared" si="20"/>
        <v>844.87142599837148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21">SUM(C4,C8,C11)</f>
        <v>0</v>
      </c>
      <c r="D3" s="29">
        <f t="shared" ref="D3" si="22">SUM(D4,D8,D11)</f>
        <v>0</v>
      </c>
      <c r="E3" s="29">
        <f t="shared" ref="E3" si="23">SUM(E4,E8,E11)</f>
        <v>0</v>
      </c>
      <c r="F3" s="29">
        <f t="shared" ref="F3" si="24">SUM(F4,F8,F11)</f>
        <v>0</v>
      </c>
      <c r="G3" s="29">
        <f t="shared" ref="G3" si="25">SUM(G4,G8,G11)</f>
        <v>0</v>
      </c>
      <c r="H3" s="29">
        <f t="shared" ref="H3" si="26">SUM(H4,H8,H11)</f>
        <v>0</v>
      </c>
      <c r="I3" s="29">
        <f t="shared" ref="I3" si="27">SUM(I4,I8,I11)</f>
        <v>0</v>
      </c>
      <c r="J3" s="29">
        <f t="shared" ref="J3" si="28">SUM(J4,J8,J11)</f>
        <v>0</v>
      </c>
      <c r="K3" s="29">
        <f t="shared" ref="K3" si="29">SUM(K4,K8,K11)</f>
        <v>0</v>
      </c>
      <c r="L3" s="29">
        <f t="shared" ref="L3" si="30">SUM(L4,L8,L11)</f>
        <v>0</v>
      </c>
      <c r="M3" s="29">
        <f t="shared" ref="M3" si="31">SUM(M4,M8,M11)</f>
        <v>0</v>
      </c>
      <c r="N3" s="29">
        <f t="shared" ref="N3" si="32">SUM(N4,N8,N11)</f>
        <v>0</v>
      </c>
      <c r="O3" s="29">
        <f t="shared" ref="O3" si="33">SUM(O4,O8,O11)</f>
        <v>0</v>
      </c>
      <c r="P3" s="29">
        <f t="shared" ref="P3" si="34">SUM(P4,P8,P11)</f>
        <v>0</v>
      </c>
      <c r="Q3" s="29">
        <f t="shared" ref="Q3" si="35">SUM(Q4,Q8,Q11)</f>
        <v>0</v>
      </c>
      <c r="R3" s="29">
        <f t="shared" ref="R3" si="36">SUM(R4,R8,R11)</f>
        <v>0</v>
      </c>
      <c r="S3" s="29">
        <f t="shared" ref="S3" si="37">SUM(S4,S8,S11)</f>
        <v>0</v>
      </c>
      <c r="T3" s="29">
        <f t="shared" ref="T3" si="38">SUM(T4,T8,T11)</f>
        <v>0</v>
      </c>
      <c r="U3" s="29">
        <f t="shared" ref="U3" si="39">SUM(U4,U8,U11)</f>
        <v>0</v>
      </c>
      <c r="V3" s="29">
        <f t="shared" ref="V3" si="40">SUM(V4,V8,V11)</f>
        <v>0</v>
      </c>
      <c r="W3" s="29">
        <f t="shared" ref="W3:X3" si="41">SUM(W4,W8,W11)</f>
        <v>0</v>
      </c>
      <c r="X3" s="29">
        <f t="shared" si="41"/>
        <v>0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42">SUM(C5:C7)</f>
        <v>0</v>
      </c>
      <c r="D4" s="42">
        <f t="shared" ref="D4" si="43">SUM(D5:D7)</f>
        <v>0</v>
      </c>
      <c r="E4" s="42">
        <f t="shared" ref="E4" si="44">SUM(E5:E7)</f>
        <v>0</v>
      </c>
      <c r="F4" s="42">
        <f t="shared" ref="F4" si="45">SUM(F5:F7)</f>
        <v>0</v>
      </c>
      <c r="G4" s="42">
        <f t="shared" ref="G4" si="46">SUM(G5:G7)</f>
        <v>0</v>
      </c>
      <c r="H4" s="42">
        <f t="shared" ref="H4" si="47">SUM(H5:H7)</f>
        <v>0</v>
      </c>
      <c r="I4" s="42">
        <f t="shared" ref="I4" si="48">SUM(I5:I7)</f>
        <v>0</v>
      </c>
      <c r="J4" s="42">
        <f t="shared" ref="J4" si="49">SUM(J5:J7)</f>
        <v>0</v>
      </c>
      <c r="K4" s="42">
        <f t="shared" ref="K4" si="50">SUM(K5:K7)</f>
        <v>0</v>
      </c>
      <c r="L4" s="42">
        <f t="shared" ref="L4" si="51">SUM(L5:L7)</f>
        <v>0</v>
      </c>
      <c r="M4" s="42">
        <f t="shared" ref="M4" si="52">SUM(M5:M7)</f>
        <v>0</v>
      </c>
      <c r="N4" s="42">
        <f t="shared" ref="N4" si="53">SUM(N5:N7)</f>
        <v>0</v>
      </c>
      <c r="O4" s="42">
        <f t="shared" ref="O4" si="54">SUM(O5:O7)</f>
        <v>0</v>
      </c>
      <c r="P4" s="42">
        <f t="shared" ref="P4" si="55">SUM(P5:P7)</f>
        <v>0</v>
      </c>
      <c r="Q4" s="42">
        <f t="shared" ref="Q4" si="56">SUM(Q5:Q7)</f>
        <v>0</v>
      </c>
      <c r="R4" s="42">
        <f t="shared" ref="R4" si="57">SUM(R5:R7)</f>
        <v>0</v>
      </c>
      <c r="S4" s="42">
        <f t="shared" ref="S4" si="58">SUM(S5:S7)</f>
        <v>0</v>
      </c>
      <c r="T4" s="42">
        <f t="shared" ref="T4" si="59">SUM(T5:T7)</f>
        <v>0</v>
      </c>
      <c r="U4" s="42">
        <f t="shared" ref="U4" si="60">SUM(U5:U7)</f>
        <v>0</v>
      </c>
      <c r="V4" s="42">
        <f t="shared" ref="V4" si="61">SUM(V5:V7)</f>
        <v>0</v>
      </c>
      <c r="W4" s="42">
        <f t="shared" ref="W4:X4" si="62">SUM(W5:W7)</f>
        <v>0</v>
      </c>
      <c r="X4" s="42">
        <f t="shared" si="62"/>
        <v>0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>
        <v>0</v>
      </c>
      <c r="W5" s="30">
        <v>0</v>
      </c>
      <c r="X5" s="30">
        <v>0</v>
      </c>
    </row>
    <row r="6" spans="1:24" ht="11.25" customHeight="1" x14ac:dyDescent="0.2">
      <c r="A6" s="39" t="s">
        <v>7</v>
      </c>
      <c r="B6" s="23" t="s">
        <v>8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</row>
    <row r="7" spans="1:24" ht="11.25" customHeight="1" x14ac:dyDescent="0.2">
      <c r="A7" s="39" t="s">
        <v>9</v>
      </c>
      <c r="B7" s="23" t="s">
        <v>10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</row>
    <row r="8" spans="1:24" ht="11.25" customHeight="1" x14ac:dyDescent="0.2">
      <c r="A8" s="40" t="s">
        <v>343</v>
      </c>
      <c r="B8" s="41" t="s">
        <v>344</v>
      </c>
      <c r="C8" s="42">
        <f t="shared" ref="C8" si="63">SUM(C9:C10)</f>
        <v>0</v>
      </c>
      <c r="D8" s="42">
        <f t="shared" ref="D8" si="64">SUM(D9:D10)</f>
        <v>0</v>
      </c>
      <c r="E8" s="42">
        <f t="shared" ref="E8" si="65">SUM(E9:E10)</f>
        <v>0</v>
      </c>
      <c r="F8" s="42">
        <f t="shared" ref="F8" si="66">SUM(F9:F10)</f>
        <v>0</v>
      </c>
      <c r="G8" s="42">
        <f t="shared" ref="G8" si="67">SUM(G9:G10)</f>
        <v>0</v>
      </c>
      <c r="H8" s="42">
        <f t="shared" ref="H8" si="68">SUM(H9:H10)</f>
        <v>0</v>
      </c>
      <c r="I8" s="42">
        <f t="shared" ref="I8" si="69">SUM(I9:I10)</f>
        <v>0</v>
      </c>
      <c r="J8" s="42">
        <f t="shared" ref="J8" si="70">SUM(J9:J10)</f>
        <v>0</v>
      </c>
      <c r="K8" s="42">
        <f t="shared" ref="K8" si="71">SUM(K9:K10)</f>
        <v>0</v>
      </c>
      <c r="L8" s="42">
        <f t="shared" ref="L8" si="72">SUM(L9:L10)</f>
        <v>0</v>
      </c>
      <c r="M8" s="42">
        <f t="shared" ref="M8" si="73">SUM(M9:M10)</f>
        <v>0</v>
      </c>
      <c r="N8" s="42">
        <f t="shared" ref="N8" si="74">SUM(N9:N10)</f>
        <v>0</v>
      </c>
      <c r="O8" s="42">
        <f t="shared" ref="O8" si="75">SUM(O9:O10)</f>
        <v>0</v>
      </c>
      <c r="P8" s="42">
        <f t="shared" ref="P8" si="76">SUM(P9:P10)</f>
        <v>0</v>
      </c>
      <c r="Q8" s="42">
        <f t="shared" ref="Q8" si="77">SUM(Q9:Q10)</f>
        <v>0</v>
      </c>
      <c r="R8" s="42">
        <f t="shared" ref="R8" si="78">SUM(R9:R10)</f>
        <v>0</v>
      </c>
      <c r="S8" s="42">
        <f t="shared" ref="S8" si="79">SUM(S9:S10)</f>
        <v>0</v>
      </c>
      <c r="T8" s="42">
        <f t="shared" ref="T8" si="80">SUM(T9:T10)</f>
        <v>0</v>
      </c>
      <c r="U8" s="42">
        <f t="shared" ref="U8" si="81">SUM(U9:U10)</f>
        <v>0</v>
      </c>
      <c r="V8" s="42">
        <f t="shared" ref="V8" si="82">SUM(V9:V10)</f>
        <v>0</v>
      </c>
      <c r="W8" s="42">
        <f t="shared" ref="W8:X8" si="83">SUM(W9:W10)</f>
        <v>0</v>
      </c>
      <c r="X8" s="42">
        <f t="shared" si="83"/>
        <v>0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" si="84">SUM(C12:C16)</f>
        <v>0</v>
      </c>
      <c r="D11" s="42">
        <f t="shared" ref="D11" si="85">SUM(D12:D16)</f>
        <v>0</v>
      </c>
      <c r="E11" s="42">
        <f t="shared" ref="E11" si="86">SUM(E12:E16)</f>
        <v>0</v>
      </c>
      <c r="F11" s="42">
        <f t="shared" ref="F11" si="87">SUM(F12:F16)</f>
        <v>0</v>
      </c>
      <c r="G11" s="42">
        <f t="shared" ref="G11" si="88">SUM(G12:G16)</f>
        <v>0</v>
      </c>
      <c r="H11" s="42">
        <f t="shared" ref="H11" si="89">SUM(H12:H16)</f>
        <v>0</v>
      </c>
      <c r="I11" s="42">
        <f t="shared" ref="I11" si="90">SUM(I12:I16)</f>
        <v>0</v>
      </c>
      <c r="J11" s="42">
        <f t="shared" ref="J11" si="91">SUM(J12:J16)</f>
        <v>0</v>
      </c>
      <c r="K11" s="42">
        <f t="shared" ref="K11" si="92">SUM(K12:K16)</f>
        <v>0</v>
      </c>
      <c r="L11" s="42">
        <f t="shared" ref="L11" si="93">SUM(L12:L16)</f>
        <v>0</v>
      </c>
      <c r="M11" s="42">
        <f t="shared" ref="M11" si="94">SUM(M12:M16)</f>
        <v>0</v>
      </c>
      <c r="N11" s="42">
        <f t="shared" ref="N11" si="95">SUM(N12:N16)</f>
        <v>0</v>
      </c>
      <c r="O11" s="42">
        <f t="shared" ref="O11" si="96">SUM(O12:O16)</f>
        <v>0</v>
      </c>
      <c r="P11" s="42">
        <f t="shared" ref="P11" si="97">SUM(P12:P16)</f>
        <v>0</v>
      </c>
      <c r="Q11" s="42">
        <f t="shared" ref="Q11" si="98">SUM(Q12:Q16)</f>
        <v>0</v>
      </c>
      <c r="R11" s="42">
        <f t="shared" ref="R11" si="99">SUM(R12:R16)</f>
        <v>0</v>
      </c>
      <c r="S11" s="42">
        <f t="shared" ref="S11" si="100">SUM(S12:S16)</f>
        <v>0</v>
      </c>
      <c r="T11" s="42">
        <f t="shared" ref="T11" si="101">SUM(T12:T16)</f>
        <v>0</v>
      </c>
      <c r="U11" s="42">
        <f t="shared" ref="U11" si="102">SUM(U12:U16)</f>
        <v>0</v>
      </c>
      <c r="V11" s="42">
        <f t="shared" ref="V11" si="103">SUM(V12:V16)</f>
        <v>0</v>
      </c>
      <c r="W11" s="42">
        <f t="shared" ref="W11:X11" si="104">SUM(W12:W16)</f>
        <v>0</v>
      </c>
      <c r="X11" s="42">
        <f t="shared" si="104"/>
        <v>0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</row>
    <row r="13" spans="1:24" ht="11.25" customHeight="1" x14ac:dyDescent="0.2">
      <c r="A13" s="39" t="s">
        <v>17</v>
      </c>
      <c r="B13" s="23" t="s">
        <v>18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" si="105">SUM(C18:C21)</f>
        <v>0</v>
      </c>
      <c r="D17" s="31">
        <f t="shared" ref="D17" si="106">SUM(D18:D21)</f>
        <v>0</v>
      </c>
      <c r="E17" s="31">
        <f t="shared" ref="E17" si="107">SUM(E18:E21)</f>
        <v>0</v>
      </c>
      <c r="F17" s="31">
        <f t="shared" ref="F17" si="108">SUM(F18:F21)</f>
        <v>0</v>
      </c>
      <c r="G17" s="31">
        <f t="shared" ref="G17" si="109">SUM(G18:G21)</f>
        <v>0</v>
      </c>
      <c r="H17" s="31">
        <f t="shared" ref="H17" si="110">SUM(H18:H21)</f>
        <v>0</v>
      </c>
      <c r="I17" s="31">
        <f t="shared" ref="I17" si="111">SUM(I18:I21)</f>
        <v>0</v>
      </c>
      <c r="J17" s="31">
        <f t="shared" ref="J17" si="112">SUM(J18:J21)</f>
        <v>0</v>
      </c>
      <c r="K17" s="31">
        <f t="shared" ref="K17" si="113">SUM(K18:K21)</f>
        <v>0</v>
      </c>
      <c r="L17" s="31">
        <f t="shared" ref="L17" si="114">SUM(L18:L21)</f>
        <v>0</v>
      </c>
      <c r="M17" s="31">
        <f t="shared" ref="M17" si="115">SUM(M18:M21)</f>
        <v>0</v>
      </c>
      <c r="N17" s="31">
        <f t="shared" ref="N17" si="116">SUM(N18:N21)</f>
        <v>0</v>
      </c>
      <c r="O17" s="31">
        <f t="shared" ref="O17" si="117">SUM(O18:O21)</f>
        <v>0</v>
      </c>
      <c r="P17" s="31">
        <f t="shared" ref="P17" si="118">SUM(P18:P21)</f>
        <v>0</v>
      </c>
      <c r="Q17" s="31">
        <f t="shared" ref="Q17" si="119">SUM(Q18:Q21)</f>
        <v>0</v>
      </c>
      <c r="R17" s="31">
        <f t="shared" ref="R17" si="120">SUM(R18:R21)</f>
        <v>0</v>
      </c>
      <c r="S17" s="31">
        <f t="shared" ref="S17" si="121">SUM(S18:S21)</f>
        <v>0</v>
      </c>
      <c r="T17" s="31">
        <f t="shared" ref="T17" si="122">SUM(T18:T21)</f>
        <v>0</v>
      </c>
      <c r="U17" s="31">
        <f t="shared" ref="U17" si="123">SUM(U18:U21)</f>
        <v>0</v>
      </c>
      <c r="V17" s="31">
        <f t="shared" ref="V17" si="124">SUM(V18:V21)</f>
        <v>0</v>
      </c>
      <c r="W17" s="31">
        <f t="shared" ref="W17:X17" si="125">SUM(W18:W21)</f>
        <v>0</v>
      </c>
      <c r="X17" s="31">
        <f t="shared" si="125"/>
        <v>0</v>
      </c>
    </row>
    <row r="18" spans="1:24" ht="11.25" customHeight="1" x14ac:dyDescent="0.2">
      <c r="A18" s="22" t="s">
        <v>27</v>
      </c>
      <c r="B18" s="23" t="s">
        <v>28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" si="126">SUM(C23:C24)</f>
        <v>0</v>
      </c>
      <c r="D22" s="31">
        <f t="shared" ref="D22" si="127">SUM(D23:D24)</f>
        <v>0</v>
      </c>
      <c r="E22" s="31">
        <f t="shared" ref="E22" si="128">SUM(E23:E24)</f>
        <v>0</v>
      </c>
      <c r="F22" s="31">
        <f t="shared" ref="F22" si="129">SUM(F23:F24)</f>
        <v>0</v>
      </c>
      <c r="G22" s="31">
        <f t="shared" ref="G22" si="130">SUM(G23:G24)</f>
        <v>0</v>
      </c>
      <c r="H22" s="31">
        <f t="shared" ref="H22" si="131">SUM(H23:H24)</f>
        <v>0</v>
      </c>
      <c r="I22" s="31">
        <f t="shared" ref="I22" si="132">SUM(I23:I24)</f>
        <v>0</v>
      </c>
      <c r="J22" s="31">
        <f t="shared" ref="J22" si="133">SUM(J23:J24)</f>
        <v>0</v>
      </c>
      <c r="K22" s="31">
        <f t="shared" ref="K22" si="134">SUM(K23:K24)</f>
        <v>0</v>
      </c>
      <c r="L22" s="31">
        <f t="shared" ref="L22" si="135">SUM(L23:L24)</f>
        <v>0</v>
      </c>
      <c r="M22" s="31">
        <f t="shared" ref="M22" si="136">SUM(M23:M24)</f>
        <v>0</v>
      </c>
      <c r="N22" s="31">
        <f t="shared" ref="N22" si="137">SUM(N23:N24)</f>
        <v>0</v>
      </c>
      <c r="O22" s="31">
        <f t="shared" ref="O22" si="138">SUM(O23:O24)</f>
        <v>0</v>
      </c>
      <c r="P22" s="31">
        <f t="shared" ref="P22" si="139">SUM(P23:P24)</f>
        <v>0</v>
      </c>
      <c r="Q22" s="31">
        <f t="shared" ref="Q22" si="140">SUM(Q23:Q24)</f>
        <v>0</v>
      </c>
      <c r="R22" s="31">
        <f t="shared" ref="R22" si="141">SUM(R23:R24)</f>
        <v>0</v>
      </c>
      <c r="S22" s="31">
        <f t="shared" ref="S22" si="142">SUM(S23:S24)</f>
        <v>0</v>
      </c>
      <c r="T22" s="31">
        <f t="shared" ref="T22" si="143">SUM(T23:T24)</f>
        <v>0</v>
      </c>
      <c r="U22" s="31">
        <f t="shared" ref="U22" si="144">SUM(U23:U24)</f>
        <v>0</v>
      </c>
      <c r="V22" s="31">
        <f t="shared" ref="V22" si="145">SUM(V23:V24)</f>
        <v>0</v>
      </c>
      <c r="W22" s="31">
        <f t="shared" ref="W22:X22" si="146">SUM(W23:W24)</f>
        <v>0</v>
      </c>
      <c r="X22" s="31">
        <f t="shared" si="146"/>
        <v>0</v>
      </c>
    </row>
    <row r="23" spans="1:24" ht="11.25" customHeight="1" x14ac:dyDescent="0.2">
      <c r="A23" s="22" t="s">
        <v>37</v>
      </c>
      <c r="B23" s="23" t="s">
        <v>38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47">SUM(C27,C33)</f>
        <v>0</v>
      </c>
      <c r="D26" s="31">
        <f t="shared" ref="D26" si="148">SUM(D27,D33)</f>
        <v>0</v>
      </c>
      <c r="E26" s="31">
        <f t="shared" ref="E26" si="149">SUM(E27,E33)</f>
        <v>0</v>
      </c>
      <c r="F26" s="31">
        <f t="shared" ref="F26" si="150">SUM(F27,F33)</f>
        <v>0</v>
      </c>
      <c r="G26" s="31">
        <f t="shared" ref="G26" si="151">SUM(G27,G33)</f>
        <v>0</v>
      </c>
      <c r="H26" s="31">
        <f t="shared" ref="H26" si="152">SUM(H27,H33)</f>
        <v>0</v>
      </c>
      <c r="I26" s="31">
        <f t="shared" ref="I26" si="153">SUM(I27,I33)</f>
        <v>0</v>
      </c>
      <c r="J26" s="31">
        <f t="shared" ref="J26" si="154">SUM(J27,J33)</f>
        <v>0</v>
      </c>
      <c r="K26" s="31">
        <f t="shared" ref="K26" si="155">SUM(K27,K33)</f>
        <v>0</v>
      </c>
      <c r="L26" s="31">
        <f t="shared" ref="L26" si="156">SUM(L27,L33)</f>
        <v>0</v>
      </c>
      <c r="M26" s="31">
        <f t="shared" ref="M26" si="157">SUM(M27,M33)</f>
        <v>0</v>
      </c>
      <c r="N26" s="31">
        <f t="shared" ref="N26" si="158">SUM(N27,N33)</f>
        <v>0</v>
      </c>
      <c r="O26" s="31">
        <f t="shared" ref="O26" si="159">SUM(O27,O33)</f>
        <v>0</v>
      </c>
      <c r="P26" s="31">
        <f t="shared" ref="P26" si="160">SUM(P27,P33)</f>
        <v>0</v>
      </c>
      <c r="Q26" s="31">
        <f t="shared" ref="Q26" si="161">SUM(Q27,Q33)</f>
        <v>0</v>
      </c>
      <c r="R26" s="31">
        <f t="shared" ref="R26" si="162">SUM(R27,R33)</f>
        <v>0</v>
      </c>
      <c r="S26" s="31">
        <f t="shared" ref="S26" si="163">SUM(S27,S33)</f>
        <v>0</v>
      </c>
      <c r="T26" s="31">
        <f t="shared" ref="T26" si="164">SUM(T27,T33)</f>
        <v>0</v>
      </c>
      <c r="U26" s="31">
        <f t="shared" ref="U26" si="165">SUM(U27,U33)</f>
        <v>0</v>
      </c>
      <c r="V26" s="31">
        <f t="shared" ref="V26" si="166">SUM(V27,V33)</f>
        <v>0</v>
      </c>
      <c r="W26" s="31">
        <f t="shared" ref="W26:X26" si="167">SUM(W27,W33)</f>
        <v>0</v>
      </c>
      <c r="X26" s="31">
        <f t="shared" si="167"/>
        <v>0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" si="168">SUM(C28:C32)</f>
        <v>0</v>
      </c>
      <c r="D27" s="42">
        <f t="shared" ref="D27" si="169">SUM(D28:D32)</f>
        <v>0</v>
      </c>
      <c r="E27" s="42">
        <f t="shared" ref="E27" si="170">SUM(E28:E32)</f>
        <v>0</v>
      </c>
      <c r="F27" s="42">
        <f t="shared" ref="F27" si="171">SUM(F28:F32)</f>
        <v>0</v>
      </c>
      <c r="G27" s="42">
        <f t="shared" ref="G27" si="172">SUM(G28:G32)</f>
        <v>0</v>
      </c>
      <c r="H27" s="42">
        <f t="shared" ref="H27" si="173">SUM(H28:H32)</f>
        <v>0</v>
      </c>
      <c r="I27" s="42">
        <f t="shared" ref="I27" si="174">SUM(I28:I32)</f>
        <v>0</v>
      </c>
      <c r="J27" s="42">
        <f t="shared" ref="J27" si="175">SUM(J28:J32)</f>
        <v>0</v>
      </c>
      <c r="K27" s="42">
        <f t="shared" ref="K27" si="176">SUM(K28:K32)</f>
        <v>0</v>
      </c>
      <c r="L27" s="42">
        <f t="shared" ref="L27" si="177">SUM(L28:L32)</f>
        <v>0</v>
      </c>
      <c r="M27" s="42">
        <f t="shared" ref="M27" si="178">SUM(M28:M32)</f>
        <v>0</v>
      </c>
      <c r="N27" s="42">
        <f t="shared" ref="N27" si="179">SUM(N28:N32)</f>
        <v>0</v>
      </c>
      <c r="O27" s="42">
        <f t="shared" ref="O27" si="180">SUM(O28:O32)</f>
        <v>0</v>
      </c>
      <c r="P27" s="42">
        <f t="shared" ref="P27" si="181">SUM(P28:P32)</f>
        <v>0</v>
      </c>
      <c r="Q27" s="42">
        <f t="shared" ref="Q27" si="182">SUM(Q28:Q32)</f>
        <v>0</v>
      </c>
      <c r="R27" s="42">
        <f t="shared" ref="R27" si="183">SUM(R28:R32)</f>
        <v>0</v>
      </c>
      <c r="S27" s="42">
        <f t="shared" ref="S27" si="184">SUM(S28:S32)</f>
        <v>0</v>
      </c>
      <c r="T27" s="42">
        <f t="shared" ref="T27" si="185">SUM(T28:T32)</f>
        <v>0</v>
      </c>
      <c r="U27" s="42">
        <f t="shared" ref="U27" si="186">SUM(U28:U32)</f>
        <v>0</v>
      </c>
      <c r="V27" s="42">
        <f t="shared" ref="V27" si="187">SUM(V28:V32)</f>
        <v>0</v>
      </c>
      <c r="W27" s="42">
        <f t="shared" ref="W27:X27" si="188">SUM(W28:W32)</f>
        <v>0</v>
      </c>
      <c r="X27" s="42">
        <f t="shared" si="188"/>
        <v>0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" si="189">SUM(C34:C50)</f>
        <v>0</v>
      </c>
      <c r="D33" s="42">
        <f t="shared" ref="D33" si="190">SUM(D34:D50)</f>
        <v>0</v>
      </c>
      <c r="E33" s="42">
        <f t="shared" ref="E33" si="191">SUM(E34:E50)</f>
        <v>0</v>
      </c>
      <c r="F33" s="42">
        <f t="shared" ref="F33" si="192">SUM(F34:F50)</f>
        <v>0</v>
      </c>
      <c r="G33" s="42">
        <f t="shared" ref="G33" si="193">SUM(G34:G50)</f>
        <v>0</v>
      </c>
      <c r="H33" s="42">
        <f t="shared" ref="H33" si="194">SUM(H34:H50)</f>
        <v>0</v>
      </c>
      <c r="I33" s="42">
        <f t="shared" ref="I33" si="195">SUM(I34:I50)</f>
        <v>0</v>
      </c>
      <c r="J33" s="42">
        <f t="shared" ref="J33" si="196">SUM(J34:J50)</f>
        <v>0</v>
      </c>
      <c r="K33" s="42">
        <f t="shared" ref="K33" si="197">SUM(K34:K50)</f>
        <v>0</v>
      </c>
      <c r="L33" s="42">
        <f t="shared" ref="L33" si="198">SUM(L34:L50)</f>
        <v>0</v>
      </c>
      <c r="M33" s="42">
        <f t="shared" ref="M33" si="199">SUM(M34:M50)</f>
        <v>0</v>
      </c>
      <c r="N33" s="42">
        <f t="shared" ref="N33" si="200">SUM(N34:N50)</f>
        <v>0</v>
      </c>
      <c r="O33" s="42">
        <f t="shared" ref="O33" si="201">SUM(O34:O50)</f>
        <v>0</v>
      </c>
      <c r="P33" s="42">
        <f t="shared" ref="P33" si="202">SUM(P34:P50)</f>
        <v>0</v>
      </c>
      <c r="Q33" s="42">
        <f t="shared" ref="Q33" si="203">SUM(Q34:Q50)</f>
        <v>0</v>
      </c>
      <c r="R33" s="42">
        <f t="shared" ref="R33" si="204">SUM(R34:R50)</f>
        <v>0</v>
      </c>
      <c r="S33" s="42">
        <f t="shared" ref="S33" si="205">SUM(S34:S50)</f>
        <v>0</v>
      </c>
      <c r="T33" s="42">
        <f t="shared" ref="T33" si="206">SUM(T34:T50)</f>
        <v>0</v>
      </c>
      <c r="U33" s="42">
        <f t="shared" ref="U33" si="207">SUM(U34:U50)</f>
        <v>0</v>
      </c>
      <c r="V33" s="42">
        <f t="shared" ref="V33" si="208">SUM(V34:V50)</f>
        <v>0</v>
      </c>
      <c r="W33" s="42">
        <f t="shared" ref="W33:X33" si="209">SUM(W34:W50)</f>
        <v>0</v>
      </c>
      <c r="X33" s="42">
        <f t="shared" si="209"/>
        <v>0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</row>
    <row r="37" spans="1:24" ht="11.25" customHeight="1" x14ac:dyDescent="0.2">
      <c r="A37" s="39" t="s">
        <v>61</v>
      </c>
      <c r="B37" s="23" t="s">
        <v>62</v>
      </c>
      <c r="C37" s="30">
        <v>0</v>
      </c>
      <c r="D37" s="30">
        <v>0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</row>
    <row r="41" spans="1:24" ht="11.25" customHeight="1" x14ac:dyDescent="0.2">
      <c r="A41" s="39" t="s">
        <v>69</v>
      </c>
      <c r="B41" s="23" t="s">
        <v>70</v>
      </c>
      <c r="C41" s="30">
        <v>0</v>
      </c>
      <c r="D41" s="30">
        <v>0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</row>
    <row r="42" spans="1:24" ht="11.25" customHeight="1" x14ac:dyDescent="0.2">
      <c r="A42" s="39" t="s">
        <v>71</v>
      </c>
      <c r="B42" s="23" t="s">
        <v>72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</row>
    <row r="44" spans="1:24" ht="11.25" customHeight="1" x14ac:dyDescent="0.2">
      <c r="A44" s="39" t="s">
        <v>75</v>
      </c>
      <c r="B44" s="23" t="s">
        <v>76</v>
      </c>
      <c r="C44" s="30">
        <v>0</v>
      </c>
      <c r="D44" s="30">
        <v>0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</row>
    <row r="51" spans="1:24" ht="11.25" customHeight="1" x14ac:dyDescent="0.2">
      <c r="A51" s="24" t="s">
        <v>89</v>
      </c>
      <c r="B51" s="25" t="s">
        <v>90</v>
      </c>
      <c r="C51" s="31">
        <v>0</v>
      </c>
      <c r="D51" s="31">
        <v>0</v>
      </c>
      <c r="E51" s="31">
        <v>0</v>
      </c>
      <c r="F51" s="31">
        <v>0</v>
      </c>
      <c r="G51" s="31">
        <v>0</v>
      </c>
      <c r="H51" s="31">
        <v>0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" si="210">SUM(C53:C70)</f>
        <v>0</v>
      </c>
      <c r="D52" s="31">
        <f t="shared" ref="D52" si="211">SUM(D53:D70)</f>
        <v>0</v>
      </c>
      <c r="E52" s="31">
        <f t="shared" ref="E52" si="212">SUM(E53:E70)</f>
        <v>0</v>
      </c>
      <c r="F52" s="31">
        <f t="shared" ref="F52" si="213">SUM(F53:F70)</f>
        <v>0</v>
      </c>
      <c r="G52" s="31">
        <f t="shared" ref="G52" si="214">SUM(G53:G70)</f>
        <v>0</v>
      </c>
      <c r="H52" s="31">
        <f t="shared" ref="H52" si="215">SUM(H53:H70)</f>
        <v>0</v>
      </c>
      <c r="I52" s="31">
        <f t="shared" ref="I52" si="216">SUM(I53:I70)</f>
        <v>0</v>
      </c>
      <c r="J52" s="31">
        <f t="shared" ref="J52" si="217">SUM(J53:J70)</f>
        <v>0</v>
      </c>
      <c r="K52" s="31">
        <f t="shared" ref="K52" si="218">SUM(K53:K70)</f>
        <v>0</v>
      </c>
      <c r="L52" s="31">
        <f t="shared" ref="L52" si="219">SUM(L53:L70)</f>
        <v>0</v>
      </c>
      <c r="M52" s="31">
        <f t="shared" ref="M52" si="220">SUM(M53:M70)</f>
        <v>0</v>
      </c>
      <c r="N52" s="31">
        <f t="shared" ref="N52" si="221">SUM(N53:N70)</f>
        <v>0</v>
      </c>
      <c r="O52" s="31">
        <f t="shared" ref="O52" si="222">SUM(O53:O70)</f>
        <v>0</v>
      </c>
      <c r="P52" s="31">
        <f t="shared" ref="P52" si="223">SUM(P53:P70)</f>
        <v>0</v>
      </c>
      <c r="Q52" s="31">
        <f t="shared" ref="Q52" si="224">SUM(Q53:Q70)</f>
        <v>0</v>
      </c>
      <c r="R52" s="31">
        <f t="shared" ref="R52" si="225">SUM(R53:R70)</f>
        <v>0</v>
      </c>
      <c r="S52" s="31">
        <f t="shared" ref="S52" si="226">SUM(S53:S70)</f>
        <v>0</v>
      </c>
      <c r="T52" s="31">
        <f t="shared" ref="T52" si="227">SUM(T53:T70)</f>
        <v>0</v>
      </c>
      <c r="U52" s="31">
        <f t="shared" ref="U52" si="228">SUM(U53:U70)</f>
        <v>0</v>
      </c>
      <c r="V52" s="31">
        <f t="shared" ref="V52" si="229">SUM(V53:V70)</f>
        <v>0</v>
      </c>
      <c r="W52" s="31">
        <f t="shared" ref="W52:X52" si="230">SUM(W53:W70)</f>
        <v>0</v>
      </c>
      <c r="X52" s="31">
        <f t="shared" si="230"/>
        <v>0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</row>
    <row r="70" spans="1:24" ht="11.25" customHeight="1" x14ac:dyDescent="0.2">
      <c r="A70" s="22" t="s">
        <v>127</v>
      </c>
      <c r="B70" s="23" t="s">
        <v>128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" si="231">SUM(C72:C73)</f>
        <v>0</v>
      </c>
      <c r="D71" s="31">
        <f t="shared" ref="D71" si="232">SUM(D72:D73)</f>
        <v>0</v>
      </c>
      <c r="E71" s="31">
        <f t="shared" ref="E71" si="233">SUM(E72:E73)</f>
        <v>0</v>
      </c>
      <c r="F71" s="31">
        <f t="shared" ref="F71" si="234">SUM(F72:F73)</f>
        <v>0</v>
      </c>
      <c r="G71" s="31">
        <f t="shared" ref="G71" si="235">SUM(G72:G73)</f>
        <v>0</v>
      </c>
      <c r="H71" s="31">
        <f t="shared" ref="H71" si="236">SUM(H72:H73)</f>
        <v>0</v>
      </c>
      <c r="I71" s="31">
        <f t="shared" ref="I71" si="237">SUM(I72:I73)</f>
        <v>0</v>
      </c>
      <c r="J71" s="31">
        <f t="shared" ref="J71" si="238">SUM(J72:J73)</f>
        <v>0</v>
      </c>
      <c r="K71" s="31">
        <f t="shared" ref="K71" si="239">SUM(K72:K73)</f>
        <v>0</v>
      </c>
      <c r="L71" s="31">
        <f t="shared" ref="L71" si="240">SUM(L72:L73)</f>
        <v>0</v>
      </c>
      <c r="M71" s="31">
        <f t="shared" ref="M71" si="241">SUM(M72:M73)</f>
        <v>0</v>
      </c>
      <c r="N71" s="31">
        <f t="shared" ref="N71" si="242">SUM(N72:N73)</f>
        <v>0</v>
      </c>
      <c r="O71" s="31">
        <f t="shared" ref="O71" si="243">SUM(O72:O73)</f>
        <v>0</v>
      </c>
      <c r="P71" s="31">
        <f t="shared" ref="P71" si="244">SUM(P72:P73)</f>
        <v>0</v>
      </c>
      <c r="Q71" s="31">
        <f t="shared" ref="Q71" si="245">SUM(Q72:Q73)</f>
        <v>0</v>
      </c>
      <c r="R71" s="31">
        <f t="shared" ref="R71" si="246">SUM(R72:R73)</f>
        <v>0</v>
      </c>
      <c r="S71" s="31">
        <f t="shared" ref="S71" si="247">SUM(S72:S73)</f>
        <v>0</v>
      </c>
      <c r="T71" s="31">
        <f t="shared" ref="T71" si="248">SUM(T72:T73)</f>
        <v>0</v>
      </c>
      <c r="U71" s="31">
        <f t="shared" ref="U71" si="249">SUM(U72:U73)</f>
        <v>0</v>
      </c>
      <c r="V71" s="31">
        <f t="shared" ref="V71" si="250">SUM(V72:V73)</f>
        <v>0</v>
      </c>
      <c r="W71" s="31">
        <f t="shared" ref="W71:X71" si="251">SUM(W72:W73)</f>
        <v>0</v>
      </c>
      <c r="X71" s="31">
        <f t="shared" si="251"/>
        <v>0</v>
      </c>
    </row>
    <row r="72" spans="1:24" ht="11.25" customHeight="1" x14ac:dyDescent="0.2">
      <c r="A72" s="22" t="s">
        <v>131</v>
      </c>
      <c r="B72" s="23" t="s">
        <v>132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983.46285771476096</v>
      </c>
      <c r="D75" s="31">
        <v>953.0738623946977</v>
      </c>
      <c r="E75" s="31">
        <v>995.28255993462471</v>
      </c>
      <c r="F75" s="31">
        <v>838.98644123033944</v>
      </c>
      <c r="G75" s="31">
        <v>868.33954169452818</v>
      </c>
      <c r="H75" s="31">
        <v>763.95861832429466</v>
      </c>
      <c r="I75" s="31">
        <v>696.06575079689173</v>
      </c>
      <c r="J75" s="31">
        <v>717.08157542530728</v>
      </c>
      <c r="K75" s="31">
        <v>725.08994452629383</v>
      </c>
      <c r="L75" s="31">
        <v>671.43566431743318</v>
      </c>
      <c r="M75" s="31">
        <v>667.76342089886339</v>
      </c>
      <c r="N75" s="31">
        <v>655.50001910735466</v>
      </c>
      <c r="O75" s="31">
        <v>770.5519569315511</v>
      </c>
      <c r="P75" s="31">
        <v>579.65305255340286</v>
      </c>
      <c r="Q75" s="31">
        <v>704.40027793345985</v>
      </c>
      <c r="R75" s="31">
        <v>738.1838961101862</v>
      </c>
      <c r="S75" s="31">
        <v>667.67956423761427</v>
      </c>
      <c r="T75" s="31">
        <v>665.58396218590588</v>
      </c>
      <c r="U75" s="31">
        <v>695.36903803728205</v>
      </c>
      <c r="V75" s="31">
        <v>720.63134520853612</v>
      </c>
      <c r="W75" s="31">
        <v>810.43242319150647</v>
      </c>
      <c r="X75" s="31">
        <v>844.87142599837148</v>
      </c>
    </row>
    <row r="76" spans="1:24" ht="11.25" customHeight="1" x14ac:dyDescent="0.2">
      <c r="A76" s="26" t="s">
        <v>139</v>
      </c>
      <c r="B76" s="27" t="s">
        <v>140</v>
      </c>
      <c r="C76" s="32">
        <v>0</v>
      </c>
      <c r="D76" s="32">
        <v>0</v>
      </c>
      <c r="E76" s="32">
        <v>0</v>
      </c>
      <c r="F76" s="32">
        <v>0</v>
      </c>
      <c r="G76" s="32">
        <v>0</v>
      </c>
      <c r="H76" s="32">
        <v>0</v>
      </c>
      <c r="I76" s="32">
        <v>0</v>
      </c>
      <c r="J76" s="32">
        <v>0</v>
      </c>
      <c r="K76" s="32">
        <v>0</v>
      </c>
      <c r="L76" s="32">
        <v>0</v>
      </c>
      <c r="M76" s="32">
        <v>0</v>
      </c>
      <c r="N76" s="32">
        <v>0</v>
      </c>
      <c r="O76" s="32">
        <v>0</v>
      </c>
      <c r="P76" s="32">
        <v>0</v>
      </c>
      <c r="Q76" s="32">
        <v>0</v>
      </c>
      <c r="R76" s="32">
        <v>0</v>
      </c>
      <c r="S76" s="32">
        <v>0</v>
      </c>
      <c r="T76" s="32">
        <v>0</v>
      </c>
      <c r="U76" s="32">
        <v>0</v>
      </c>
      <c r="V76" s="32">
        <v>0</v>
      </c>
      <c r="W76" s="32">
        <v>0</v>
      </c>
      <c r="X76" s="32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208</v>
      </c>
      <c r="B1" s="7" t="s">
        <v>301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183.27758584125763</v>
      </c>
      <c r="D2" s="28">
        <f t="shared" ref="D2" si="1">SUM(D3,D17,D22,D25,D26,D51,D52,D71,D74,D75,D76)</f>
        <v>151.83529295756114</v>
      </c>
      <c r="E2" s="28">
        <f t="shared" ref="E2" si="2">SUM(E3,E17,E22,E25,E26,E51,E52,E71,E74,E75,E76)</f>
        <v>117.4638018787094</v>
      </c>
      <c r="F2" s="28">
        <f t="shared" ref="F2" si="3">SUM(F3,F17,F22,F25,F26,F51,F52,F71,F74,F75,F76)</f>
        <v>47.511189953840287</v>
      </c>
      <c r="G2" s="28">
        <f t="shared" ref="G2" si="4">SUM(G3,G17,G22,G25,G26,G51,G52,G71,G74,G75,G76)</f>
        <v>38.666473235204023</v>
      </c>
      <c r="H2" s="28">
        <f t="shared" ref="H2" si="5">SUM(H3,H17,H22,H25,H26,H51,H52,H71,H74,H75,H76)</f>
        <v>30.305434508481007</v>
      </c>
      <c r="I2" s="28">
        <f t="shared" ref="I2" si="6">SUM(I3,I17,I22,I25,I26,I51,I52,I71,I74,I75,I76)</f>
        <v>25.55823233475062</v>
      </c>
      <c r="J2" s="28">
        <f t="shared" ref="J2" si="7">SUM(J3,J17,J22,J25,J26,J51,J52,J71,J74,J75,J76)</f>
        <v>25.455462400084937</v>
      </c>
      <c r="K2" s="28">
        <f t="shared" ref="K2" si="8">SUM(K3,K17,K22,K25,K26,K51,K52,K71,K74,K75,K76)</f>
        <v>18.001911803823074</v>
      </c>
      <c r="L2" s="28">
        <f t="shared" ref="L2" si="9">SUM(L3,L17,L22,L25,L26,L51,L52,L71,L74,L75,L76)</f>
        <v>22.715482268909899</v>
      </c>
      <c r="M2" s="28">
        <f t="shared" ref="M2" si="10">SUM(M3,M17,M22,M25,M26,M51,M52,M71,M74,M75,M76)</f>
        <v>20.390472718102618</v>
      </c>
      <c r="N2" s="28">
        <f t="shared" ref="N2" si="11">SUM(N3,N17,N22,N25,N26,N51,N52,N71,N74,N75,N76)</f>
        <v>19.786302536255572</v>
      </c>
      <c r="O2" s="28">
        <f t="shared" ref="O2" si="12">SUM(O3,O17,O22,O25,O26,O51,O52,O71,O74,O75,O76)</f>
        <v>39.891395783372182</v>
      </c>
      <c r="P2" s="28">
        <f t="shared" ref="P2" si="13">SUM(P3,P17,P22,P25,P26,P51,P52,P71,P74,P75,P76)</f>
        <v>39.546347286471956</v>
      </c>
      <c r="Q2" s="28">
        <f t="shared" ref="Q2" si="14">SUM(Q3,Q17,Q22,Q25,Q26,Q51,Q52,Q71,Q74,Q75,Q76)</f>
        <v>34.808384208995797</v>
      </c>
      <c r="R2" s="28">
        <f t="shared" ref="R2" si="15">SUM(R3,R17,R22,R25,R26,R51,R52,R71,R74,R75,R76)</f>
        <v>53.110008810794589</v>
      </c>
      <c r="S2" s="28">
        <f t="shared" ref="S2" si="16">SUM(S3,S17,S22,S25,S26,S51,S52,S71,S74,S75,S76)</f>
        <v>45.742895984266433</v>
      </c>
      <c r="T2" s="28">
        <f t="shared" ref="T2" si="17">SUM(T3,T17,T22,T25,T26,T51,T52,T71,T74,T75,T76)</f>
        <v>51.33068587650893</v>
      </c>
      <c r="U2" s="28">
        <f t="shared" ref="U2" si="18">SUM(U3,U17,U22,U25,U26,U51,U52,U71,U74,U75,U76)</f>
        <v>46.503950498249935</v>
      </c>
      <c r="V2" s="28">
        <f t="shared" ref="V2" si="19">SUM(V3,V17,V22,V25,V26,V51,V52,V71,V74,V75,V76)</f>
        <v>57.562409944249296</v>
      </c>
      <c r="W2" s="28">
        <f t="shared" ref="W2:X2" si="20">SUM(W3,W17,W22,W25,W26,W51,W52,W71,W74,W75,W76)</f>
        <v>103.24678791268654</v>
      </c>
      <c r="X2" s="28">
        <f t="shared" si="20"/>
        <v>111.15179691908789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21">SUM(C4,C8,C11)</f>
        <v>0</v>
      </c>
      <c r="D3" s="29">
        <f t="shared" ref="D3" si="22">SUM(D4,D8,D11)</f>
        <v>0</v>
      </c>
      <c r="E3" s="29">
        <f t="shared" ref="E3" si="23">SUM(E4,E8,E11)</f>
        <v>0</v>
      </c>
      <c r="F3" s="29">
        <f t="shared" ref="F3" si="24">SUM(F4,F8,F11)</f>
        <v>0</v>
      </c>
      <c r="G3" s="29">
        <f t="shared" ref="G3" si="25">SUM(G4,G8,G11)</f>
        <v>0</v>
      </c>
      <c r="H3" s="29">
        <f t="shared" ref="H3" si="26">SUM(H4,H8,H11)</f>
        <v>0</v>
      </c>
      <c r="I3" s="29">
        <f t="shared" ref="I3" si="27">SUM(I4,I8,I11)</f>
        <v>0</v>
      </c>
      <c r="J3" s="29">
        <f t="shared" ref="J3" si="28">SUM(J4,J8,J11)</f>
        <v>0</v>
      </c>
      <c r="K3" s="29">
        <f t="shared" ref="K3" si="29">SUM(K4,K8,K11)</f>
        <v>0</v>
      </c>
      <c r="L3" s="29">
        <f t="shared" ref="L3" si="30">SUM(L4,L8,L11)</f>
        <v>0</v>
      </c>
      <c r="M3" s="29">
        <f t="shared" ref="M3" si="31">SUM(M4,M8,M11)</f>
        <v>0</v>
      </c>
      <c r="N3" s="29">
        <f t="shared" ref="N3" si="32">SUM(N4,N8,N11)</f>
        <v>0</v>
      </c>
      <c r="O3" s="29">
        <f t="shared" ref="O3" si="33">SUM(O4,O8,O11)</f>
        <v>0</v>
      </c>
      <c r="P3" s="29">
        <f t="shared" ref="P3" si="34">SUM(P4,P8,P11)</f>
        <v>0</v>
      </c>
      <c r="Q3" s="29">
        <f t="shared" ref="Q3" si="35">SUM(Q4,Q8,Q11)</f>
        <v>0</v>
      </c>
      <c r="R3" s="29">
        <f t="shared" ref="R3" si="36">SUM(R4,R8,R11)</f>
        <v>0</v>
      </c>
      <c r="S3" s="29">
        <f t="shared" ref="S3" si="37">SUM(S4,S8,S11)</f>
        <v>0</v>
      </c>
      <c r="T3" s="29">
        <f t="shared" ref="T3" si="38">SUM(T4,T8,T11)</f>
        <v>0</v>
      </c>
      <c r="U3" s="29">
        <f t="shared" ref="U3" si="39">SUM(U4,U8,U11)</f>
        <v>0</v>
      </c>
      <c r="V3" s="29">
        <f t="shared" ref="V3" si="40">SUM(V4,V8,V11)</f>
        <v>0</v>
      </c>
      <c r="W3" s="29">
        <f t="shared" ref="W3:X3" si="41">SUM(W4,W8,W11)</f>
        <v>0</v>
      </c>
      <c r="X3" s="29">
        <f t="shared" si="41"/>
        <v>0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42">SUM(C5:C7)</f>
        <v>0</v>
      </c>
      <c r="D4" s="42">
        <f t="shared" ref="D4" si="43">SUM(D5:D7)</f>
        <v>0</v>
      </c>
      <c r="E4" s="42">
        <f t="shared" ref="E4" si="44">SUM(E5:E7)</f>
        <v>0</v>
      </c>
      <c r="F4" s="42">
        <f t="shared" ref="F4" si="45">SUM(F5:F7)</f>
        <v>0</v>
      </c>
      <c r="G4" s="42">
        <f t="shared" ref="G4" si="46">SUM(G5:G7)</f>
        <v>0</v>
      </c>
      <c r="H4" s="42">
        <f t="shared" ref="H4" si="47">SUM(H5:H7)</f>
        <v>0</v>
      </c>
      <c r="I4" s="42">
        <f t="shared" ref="I4" si="48">SUM(I5:I7)</f>
        <v>0</v>
      </c>
      <c r="J4" s="42">
        <f t="shared" ref="J4" si="49">SUM(J5:J7)</f>
        <v>0</v>
      </c>
      <c r="K4" s="42">
        <f t="shared" ref="K4" si="50">SUM(K5:K7)</f>
        <v>0</v>
      </c>
      <c r="L4" s="42">
        <f t="shared" ref="L4" si="51">SUM(L5:L7)</f>
        <v>0</v>
      </c>
      <c r="M4" s="42">
        <f t="shared" ref="M4" si="52">SUM(M5:M7)</f>
        <v>0</v>
      </c>
      <c r="N4" s="42">
        <f t="shared" ref="N4" si="53">SUM(N5:N7)</f>
        <v>0</v>
      </c>
      <c r="O4" s="42">
        <f t="shared" ref="O4" si="54">SUM(O5:O7)</f>
        <v>0</v>
      </c>
      <c r="P4" s="42">
        <f t="shared" ref="P4" si="55">SUM(P5:P7)</f>
        <v>0</v>
      </c>
      <c r="Q4" s="42">
        <f t="shared" ref="Q4" si="56">SUM(Q5:Q7)</f>
        <v>0</v>
      </c>
      <c r="R4" s="42">
        <f t="shared" ref="R4" si="57">SUM(R5:R7)</f>
        <v>0</v>
      </c>
      <c r="S4" s="42">
        <f t="shared" ref="S4" si="58">SUM(S5:S7)</f>
        <v>0</v>
      </c>
      <c r="T4" s="42">
        <f t="shared" ref="T4" si="59">SUM(T5:T7)</f>
        <v>0</v>
      </c>
      <c r="U4" s="42">
        <f t="shared" ref="U4" si="60">SUM(U5:U7)</f>
        <v>0</v>
      </c>
      <c r="V4" s="42">
        <f t="shared" ref="V4" si="61">SUM(V5:V7)</f>
        <v>0</v>
      </c>
      <c r="W4" s="42">
        <f t="shared" ref="W4:X4" si="62">SUM(W5:W7)</f>
        <v>0</v>
      </c>
      <c r="X4" s="42">
        <f t="shared" si="62"/>
        <v>0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>
        <v>0</v>
      </c>
      <c r="W5" s="30">
        <v>0</v>
      </c>
      <c r="X5" s="30">
        <v>0</v>
      </c>
    </row>
    <row r="6" spans="1:24" ht="11.25" customHeight="1" x14ac:dyDescent="0.2">
      <c r="A6" s="39" t="s">
        <v>7</v>
      </c>
      <c r="B6" s="23" t="s">
        <v>8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</row>
    <row r="7" spans="1:24" ht="11.25" customHeight="1" x14ac:dyDescent="0.2">
      <c r="A7" s="39" t="s">
        <v>9</v>
      </c>
      <c r="B7" s="23" t="s">
        <v>10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</row>
    <row r="8" spans="1:24" ht="11.25" customHeight="1" x14ac:dyDescent="0.2">
      <c r="A8" s="40" t="s">
        <v>343</v>
      </c>
      <c r="B8" s="41" t="s">
        <v>344</v>
      </c>
      <c r="C8" s="42">
        <f t="shared" ref="C8" si="63">SUM(C9:C10)</f>
        <v>0</v>
      </c>
      <c r="D8" s="42">
        <f t="shared" ref="D8" si="64">SUM(D9:D10)</f>
        <v>0</v>
      </c>
      <c r="E8" s="42">
        <f t="shared" ref="E8" si="65">SUM(E9:E10)</f>
        <v>0</v>
      </c>
      <c r="F8" s="42">
        <f t="shared" ref="F8" si="66">SUM(F9:F10)</f>
        <v>0</v>
      </c>
      <c r="G8" s="42">
        <f t="shared" ref="G8" si="67">SUM(G9:G10)</f>
        <v>0</v>
      </c>
      <c r="H8" s="42">
        <f t="shared" ref="H8" si="68">SUM(H9:H10)</f>
        <v>0</v>
      </c>
      <c r="I8" s="42">
        <f t="shared" ref="I8" si="69">SUM(I9:I10)</f>
        <v>0</v>
      </c>
      <c r="J8" s="42">
        <f t="shared" ref="J8" si="70">SUM(J9:J10)</f>
        <v>0</v>
      </c>
      <c r="K8" s="42">
        <f t="shared" ref="K8" si="71">SUM(K9:K10)</f>
        <v>0</v>
      </c>
      <c r="L8" s="42">
        <f t="shared" ref="L8" si="72">SUM(L9:L10)</f>
        <v>0</v>
      </c>
      <c r="M8" s="42">
        <f t="shared" ref="M8" si="73">SUM(M9:M10)</f>
        <v>0</v>
      </c>
      <c r="N8" s="42">
        <f t="shared" ref="N8" si="74">SUM(N9:N10)</f>
        <v>0</v>
      </c>
      <c r="O8" s="42">
        <f t="shared" ref="O8" si="75">SUM(O9:O10)</f>
        <v>0</v>
      </c>
      <c r="P8" s="42">
        <f t="shared" ref="P8" si="76">SUM(P9:P10)</f>
        <v>0</v>
      </c>
      <c r="Q8" s="42">
        <f t="shared" ref="Q8" si="77">SUM(Q9:Q10)</f>
        <v>0</v>
      </c>
      <c r="R8" s="42">
        <f t="shared" ref="R8" si="78">SUM(R9:R10)</f>
        <v>0</v>
      </c>
      <c r="S8" s="42">
        <f t="shared" ref="S8" si="79">SUM(S9:S10)</f>
        <v>0</v>
      </c>
      <c r="T8" s="42">
        <f t="shared" ref="T8" si="80">SUM(T9:T10)</f>
        <v>0</v>
      </c>
      <c r="U8" s="42">
        <f t="shared" ref="U8" si="81">SUM(U9:U10)</f>
        <v>0</v>
      </c>
      <c r="V8" s="42">
        <f t="shared" ref="V8" si="82">SUM(V9:V10)</f>
        <v>0</v>
      </c>
      <c r="W8" s="42">
        <f t="shared" ref="W8:X8" si="83">SUM(W9:W10)</f>
        <v>0</v>
      </c>
      <c r="X8" s="42">
        <f t="shared" si="83"/>
        <v>0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" si="84">SUM(C12:C16)</f>
        <v>0</v>
      </c>
      <c r="D11" s="42">
        <f t="shared" ref="D11" si="85">SUM(D12:D16)</f>
        <v>0</v>
      </c>
      <c r="E11" s="42">
        <f t="shared" ref="E11" si="86">SUM(E12:E16)</f>
        <v>0</v>
      </c>
      <c r="F11" s="42">
        <f t="shared" ref="F11" si="87">SUM(F12:F16)</f>
        <v>0</v>
      </c>
      <c r="G11" s="42">
        <f t="shared" ref="G11" si="88">SUM(G12:G16)</f>
        <v>0</v>
      </c>
      <c r="H11" s="42">
        <f t="shared" ref="H11" si="89">SUM(H12:H16)</f>
        <v>0</v>
      </c>
      <c r="I11" s="42">
        <f t="shared" ref="I11" si="90">SUM(I12:I16)</f>
        <v>0</v>
      </c>
      <c r="J11" s="42">
        <f t="shared" ref="J11" si="91">SUM(J12:J16)</f>
        <v>0</v>
      </c>
      <c r="K11" s="42">
        <f t="shared" ref="K11" si="92">SUM(K12:K16)</f>
        <v>0</v>
      </c>
      <c r="L11" s="42">
        <f t="shared" ref="L11" si="93">SUM(L12:L16)</f>
        <v>0</v>
      </c>
      <c r="M11" s="42">
        <f t="shared" ref="M11" si="94">SUM(M12:M16)</f>
        <v>0</v>
      </c>
      <c r="N11" s="42">
        <f t="shared" ref="N11" si="95">SUM(N12:N16)</f>
        <v>0</v>
      </c>
      <c r="O11" s="42">
        <f t="shared" ref="O11" si="96">SUM(O12:O16)</f>
        <v>0</v>
      </c>
      <c r="P11" s="42">
        <f t="shared" ref="P11" si="97">SUM(P12:P16)</f>
        <v>0</v>
      </c>
      <c r="Q11" s="42">
        <f t="shared" ref="Q11" si="98">SUM(Q12:Q16)</f>
        <v>0</v>
      </c>
      <c r="R11" s="42">
        <f t="shared" ref="R11" si="99">SUM(R12:R16)</f>
        <v>0</v>
      </c>
      <c r="S11" s="42">
        <f t="shared" ref="S11" si="100">SUM(S12:S16)</f>
        <v>0</v>
      </c>
      <c r="T11" s="42">
        <f t="shared" ref="T11" si="101">SUM(T12:T16)</f>
        <v>0</v>
      </c>
      <c r="U11" s="42">
        <f t="shared" ref="U11" si="102">SUM(U12:U16)</f>
        <v>0</v>
      </c>
      <c r="V11" s="42">
        <f t="shared" ref="V11" si="103">SUM(V12:V16)</f>
        <v>0</v>
      </c>
      <c r="W11" s="42">
        <f t="shared" ref="W11:X11" si="104">SUM(W12:W16)</f>
        <v>0</v>
      </c>
      <c r="X11" s="42">
        <f t="shared" si="104"/>
        <v>0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</row>
    <row r="13" spans="1:24" ht="11.25" customHeight="1" x14ac:dyDescent="0.2">
      <c r="A13" s="39" t="s">
        <v>17</v>
      </c>
      <c r="B13" s="23" t="s">
        <v>18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" si="105">SUM(C18:C21)</f>
        <v>0</v>
      </c>
      <c r="D17" s="31">
        <f t="shared" ref="D17" si="106">SUM(D18:D21)</f>
        <v>0</v>
      </c>
      <c r="E17" s="31">
        <f t="shared" ref="E17" si="107">SUM(E18:E21)</f>
        <v>0</v>
      </c>
      <c r="F17" s="31">
        <f t="shared" ref="F17" si="108">SUM(F18:F21)</f>
        <v>0</v>
      </c>
      <c r="G17" s="31">
        <f t="shared" ref="G17" si="109">SUM(G18:G21)</f>
        <v>0</v>
      </c>
      <c r="H17" s="31">
        <f t="shared" ref="H17" si="110">SUM(H18:H21)</f>
        <v>0</v>
      </c>
      <c r="I17" s="31">
        <f t="shared" ref="I17" si="111">SUM(I18:I21)</f>
        <v>0</v>
      </c>
      <c r="J17" s="31">
        <f t="shared" ref="J17" si="112">SUM(J18:J21)</f>
        <v>0</v>
      </c>
      <c r="K17" s="31">
        <f t="shared" ref="K17" si="113">SUM(K18:K21)</f>
        <v>0</v>
      </c>
      <c r="L17" s="31">
        <f t="shared" ref="L17" si="114">SUM(L18:L21)</f>
        <v>0</v>
      </c>
      <c r="M17" s="31">
        <f t="shared" ref="M17" si="115">SUM(M18:M21)</f>
        <v>0</v>
      </c>
      <c r="N17" s="31">
        <f t="shared" ref="N17" si="116">SUM(N18:N21)</f>
        <v>0</v>
      </c>
      <c r="O17" s="31">
        <f t="shared" ref="O17" si="117">SUM(O18:O21)</f>
        <v>0</v>
      </c>
      <c r="P17" s="31">
        <f t="shared" ref="P17" si="118">SUM(P18:P21)</f>
        <v>0</v>
      </c>
      <c r="Q17" s="31">
        <f t="shared" ref="Q17" si="119">SUM(Q18:Q21)</f>
        <v>0</v>
      </c>
      <c r="R17" s="31">
        <f t="shared" ref="R17" si="120">SUM(R18:R21)</f>
        <v>0</v>
      </c>
      <c r="S17" s="31">
        <f t="shared" ref="S17" si="121">SUM(S18:S21)</f>
        <v>0</v>
      </c>
      <c r="T17" s="31">
        <f t="shared" ref="T17" si="122">SUM(T18:T21)</f>
        <v>0</v>
      </c>
      <c r="U17" s="31">
        <f t="shared" ref="U17" si="123">SUM(U18:U21)</f>
        <v>0</v>
      </c>
      <c r="V17" s="31">
        <f t="shared" ref="V17" si="124">SUM(V18:V21)</f>
        <v>0</v>
      </c>
      <c r="W17" s="31">
        <f t="shared" ref="W17:X17" si="125">SUM(W18:W21)</f>
        <v>0</v>
      </c>
      <c r="X17" s="31">
        <f t="shared" si="125"/>
        <v>0</v>
      </c>
    </row>
    <row r="18" spans="1:24" ht="11.25" customHeight="1" x14ac:dyDescent="0.2">
      <c r="A18" s="22" t="s">
        <v>27</v>
      </c>
      <c r="B18" s="23" t="s">
        <v>28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" si="126">SUM(C23:C24)</f>
        <v>0</v>
      </c>
      <c r="D22" s="31">
        <f t="shared" ref="D22" si="127">SUM(D23:D24)</f>
        <v>0</v>
      </c>
      <c r="E22" s="31">
        <f t="shared" ref="E22" si="128">SUM(E23:E24)</f>
        <v>0</v>
      </c>
      <c r="F22" s="31">
        <f t="shared" ref="F22" si="129">SUM(F23:F24)</f>
        <v>0</v>
      </c>
      <c r="G22" s="31">
        <f t="shared" ref="G22" si="130">SUM(G23:G24)</f>
        <v>0</v>
      </c>
      <c r="H22" s="31">
        <f t="shared" ref="H22" si="131">SUM(H23:H24)</f>
        <v>0</v>
      </c>
      <c r="I22" s="31">
        <f t="shared" ref="I22" si="132">SUM(I23:I24)</f>
        <v>0</v>
      </c>
      <c r="J22" s="31">
        <f t="shared" ref="J22" si="133">SUM(J23:J24)</f>
        <v>0</v>
      </c>
      <c r="K22" s="31">
        <f t="shared" ref="K22" si="134">SUM(K23:K24)</f>
        <v>0</v>
      </c>
      <c r="L22" s="31">
        <f t="shared" ref="L22" si="135">SUM(L23:L24)</f>
        <v>0</v>
      </c>
      <c r="M22" s="31">
        <f t="shared" ref="M22" si="136">SUM(M23:M24)</f>
        <v>0</v>
      </c>
      <c r="N22" s="31">
        <f t="shared" ref="N22" si="137">SUM(N23:N24)</f>
        <v>0</v>
      </c>
      <c r="O22" s="31">
        <f t="shared" ref="O22" si="138">SUM(O23:O24)</f>
        <v>0</v>
      </c>
      <c r="P22" s="31">
        <f t="shared" ref="P22" si="139">SUM(P23:P24)</f>
        <v>0</v>
      </c>
      <c r="Q22" s="31">
        <f t="shared" ref="Q22" si="140">SUM(Q23:Q24)</f>
        <v>0</v>
      </c>
      <c r="R22" s="31">
        <f t="shared" ref="R22" si="141">SUM(R23:R24)</f>
        <v>0</v>
      </c>
      <c r="S22" s="31">
        <f t="shared" ref="S22" si="142">SUM(S23:S24)</f>
        <v>0</v>
      </c>
      <c r="T22" s="31">
        <f t="shared" ref="T22" si="143">SUM(T23:T24)</f>
        <v>0</v>
      </c>
      <c r="U22" s="31">
        <f t="shared" ref="U22" si="144">SUM(U23:U24)</f>
        <v>0</v>
      </c>
      <c r="V22" s="31">
        <f t="shared" ref="V22" si="145">SUM(V23:V24)</f>
        <v>0</v>
      </c>
      <c r="W22" s="31">
        <f t="shared" ref="W22:X22" si="146">SUM(W23:W24)</f>
        <v>0</v>
      </c>
      <c r="X22" s="31">
        <f t="shared" si="146"/>
        <v>0</v>
      </c>
    </row>
    <row r="23" spans="1:24" ht="11.25" customHeight="1" x14ac:dyDescent="0.2">
      <c r="A23" s="22" t="s">
        <v>37</v>
      </c>
      <c r="B23" s="23" t="s">
        <v>38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47">SUM(C27,C33)</f>
        <v>0</v>
      </c>
      <c r="D26" s="31">
        <f t="shared" ref="D26" si="148">SUM(D27,D33)</f>
        <v>0</v>
      </c>
      <c r="E26" s="31">
        <f t="shared" ref="E26" si="149">SUM(E27,E33)</f>
        <v>0</v>
      </c>
      <c r="F26" s="31">
        <f t="shared" ref="F26" si="150">SUM(F27,F33)</f>
        <v>0</v>
      </c>
      <c r="G26" s="31">
        <f t="shared" ref="G26" si="151">SUM(G27,G33)</f>
        <v>0</v>
      </c>
      <c r="H26" s="31">
        <f t="shared" ref="H26" si="152">SUM(H27,H33)</f>
        <v>0</v>
      </c>
      <c r="I26" s="31">
        <f t="shared" ref="I26" si="153">SUM(I27,I33)</f>
        <v>0</v>
      </c>
      <c r="J26" s="31">
        <f t="shared" ref="J26" si="154">SUM(J27,J33)</f>
        <v>0</v>
      </c>
      <c r="K26" s="31">
        <f t="shared" ref="K26" si="155">SUM(K27,K33)</f>
        <v>0</v>
      </c>
      <c r="L26" s="31">
        <f t="shared" ref="L26" si="156">SUM(L27,L33)</f>
        <v>0</v>
      </c>
      <c r="M26" s="31">
        <f t="shared" ref="M26" si="157">SUM(M27,M33)</f>
        <v>0</v>
      </c>
      <c r="N26" s="31">
        <f t="shared" ref="N26" si="158">SUM(N27,N33)</f>
        <v>0</v>
      </c>
      <c r="O26" s="31">
        <f t="shared" ref="O26" si="159">SUM(O27,O33)</f>
        <v>0</v>
      </c>
      <c r="P26" s="31">
        <f t="shared" ref="P26" si="160">SUM(P27,P33)</f>
        <v>0</v>
      </c>
      <c r="Q26" s="31">
        <f t="shared" ref="Q26" si="161">SUM(Q27,Q33)</f>
        <v>0</v>
      </c>
      <c r="R26" s="31">
        <f t="shared" ref="R26" si="162">SUM(R27,R33)</f>
        <v>0</v>
      </c>
      <c r="S26" s="31">
        <f t="shared" ref="S26" si="163">SUM(S27,S33)</f>
        <v>0</v>
      </c>
      <c r="T26" s="31">
        <f t="shared" ref="T26" si="164">SUM(T27,T33)</f>
        <v>0</v>
      </c>
      <c r="U26" s="31">
        <f t="shared" ref="U26" si="165">SUM(U27,U33)</f>
        <v>0</v>
      </c>
      <c r="V26" s="31">
        <f t="shared" ref="V26" si="166">SUM(V27,V33)</f>
        <v>0</v>
      </c>
      <c r="W26" s="31">
        <f t="shared" ref="W26:X26" si="167">SUM(W27,W33)</f>
        <v>0</v>
      </c>
      <c r="X26" s="31">
        <f t="shared" si="167"/>
        <v>0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" si="168">SUM(C28:C32)</f>
        <v>0</v>
      </c>
      <c r="D27" s="42">
        <f t="shared" ref="D27" si="169">SUM(D28:D32)</f>
        <v>0</v>
      </c>
      <c r="E27" s="42">
        <f t="shared" ref="E27" si="170">SUM(E28:E32)</f>
        <v>0</v>
      </c>
      <c r="F27" s="42">
        <f t="shared" ref="F27" si="171">SUM(F28:F32)</f>
        <v>0</v>
      </c>
      <c r="G27" s="42">
        <f t="shared" ref="G27" si="172">SUM(G28:G32)</f>
        <v>0</v>
      </c>
      <c r="H27" s="42">
        <f t="shared" ref="H27" si="173">SUM(H28:H32)</f>
        <v>0</v>
      </c>
      <c r="I27" s="42">
        <f t="shared" ref="I27" si="174">SUM(I28:I32)</f>
        <v>0</v>
      </c>
      <c r="J27" s="42">
        <f t="shared" ref="J27" si="175">SUM(J28:J32)</f>
        <v>0</v>
      </c>
      <c r="K27" s="42">
        <f t="shared" ref="K27" si="176">SUM(K28:K32)</f>
        <v>0</v>
      </c>
      <c r="L27" s="42">
        <f t="shared" ref="L27" si="177">SUM(L28:L32)</f>
        <v>0</v>
      </c>
      <c r="M27" s="42">
        <f t="shared" ref="M27" si="178">SUM(M28:M32)</f>
        <v>0</v>
      </c>
      <c r="N27" s="42">
        <f t="shared" ref="N27" si="179">SUM(N28:N32)</f>
        <v>0</v>
      </c>
      <c r="O27" s="42">
        <f t="shared" ref="O27" si="180">SUM(O28:O32)</f>
        <v>0</v>
      </c>
      <c r="P27" s="42">
        <f t="shared" ref="P27" si="181">SUM(P28:P32)</f>
        <v>0</v>
      </c>
      <c r="Q27" s="42">
        <f t="shared" ref="Q27" si="182">SUM(Q28:Q32)</f>
        <v>0</v>
      </c>
      <c r="R27" s="42">
        <f t="shared" ref="R27" si="183">SUM(R28:R32)</f>
        <v>0</v>
      </c>
      <c r="S27" s="42">
        <f t="shared" ref="S27" si="184">SUM(S28:S32)</f>
        <v>0</v>
      </c>
      <c r="T27" s="42">
        <f t="shared" ref="T27" si="185">SUM(T28:T32)</f>
        <v>0</v>
      </c>
      <c r="U27" s="42">
        <f t="shared" ref="U27" si="186">SUM(U28:U32)</f>
        <v>0</v>
      </c>
      <c r="V27" s="42">
        <f t="shared" ref="V27" si="187">SUM(V28:V32)</f>
        <v>0</v>
      </c>
      <c r="W27" s="42">
        <f t="shared" ref="W27:X27" si="188">SUM(W28:W32)</f>
        <v>0</v>
      </c>
      <c r="X27" s="42">
        <f t="shared" si="188"/>
        <v>0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" si="189">SUM(C34:C50)</f>
        <v>0</v>
      </c>
      <c r="D33" s="42">
        <f t="shared" ref="D33" si="190">SUM(D34:D50)</f>
        <v>0</v>
      </c>
      <c r="E33" s="42">
        <f t="shared" ref="E33" si="191">SUM(E34:E50)</f>
        <v>0</v>
      </c>
      <c r="F33" s="42">
        <f t="shared" ref="F33" si="192">SUM(F34:F50)</f>
        <v>0</v>
      </c>
      <c r="G33" s="42">
        <f t="shared" ref="G33" si="193">SUM(G34:G50)</f>
        <v>0</v>
      </c>
      <c r="H33" s="42">
        <f t="shared" ref="H33" si="194">SUM(H34:H50)</f>
        <v>0</v>
      </c>
      <c r="I33" s="42">
        <f t="shared" ref="I33" si="195">SUM(I34:I50)</f>
        <v>0</v>
      </c>
      <c r="J33" s="42">
        <f t="shared" ref="J33" si="196">SUM(J34:J50)</f>
        <v>0</v>
      </c>
      <c r="K33" s="42">
        <f t="shared" ref="K33" si="197">SUM(K34:K50)</f>
        <v>0</v>
      </c>
      <c r="L33" s="42">
        <f t="shared" ref="L33" si="198">SUM(L34:L50)</f>
        <v>0</v>
      </c>
      <c r="M33" s="42">
        <f t="shared" ref="M33" si="199">SUM(M34:M50)</f>
        <v>0</v>
      </c>
      <c r="N33" s="42">
        <f t="shared" ref="N33" si="200">SUM(N34:N50)</f>
        <v>0</v>
      </c>
      <c r="O33" s="42">
        <f t="shared" ref="O33" si="201">SUM(O34:O50)</f>
        <v>0</v>
      </c>
      <c r="P33" s="42">
        <f t="shared" ref="P33" si="202">SUM(P34:P50)</f>
        <v>0</v>
      </c>
      <c r="Q33" s="42">
        <f t="shared" ref="Q33" si="203">SUM(Q34:Q50)</f>
        <v>0</v>
      </c>
      <c r="R33" s="42">
        <f t="shared" ref="R33" si="204">SUM(R34:R50)</f>
        <v>0</v>
      </c>
      <c r="S33" s="42">
        <f t="shared" ref="S33" si="205">SUM(S34:S50)</f>
        <v>0</v>
      </c>
      <c r="T33" s="42">
        <f t="shared" ref="T33" si="206">SUM(T34:T50)</f>
        <v>0</v>
      </c>
      <c r="U33" s="42">
        <f t="shared" ref="U33" si="207">SUM(U34:U50)</f>
        <v>0</v>
      </c>
      <c r="V33" s="42">
        <f t="shared" ref="V33" si="208">SUM(V34:V50)</f>
        <v>0</v>
      </c>
      <c r="W33" s="42">
        <f t="shared" ref="W33:X33" si="209">SUM(W34:W50)</f>
        <v>0</v>
      </c>
      <c r="X33" s="42">
        <f t="shared" si="209"/>
        <v>0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</row>
    <row r="37" spans="1:24" ht="11.25" customHeight="1" x14ac:dyDescent="0.2">
      <c r="A37" s="39" t="s">
        <v>61</v>
      </c>
      <c r="B37" s="23" t="s">
        <v>62</v>
      </c>
      <c r="C37" s="30">
        <v>0</v>
      </c>
      <c r="D37" s="30">
        <v>0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</row>
    <row r="41" spans="1:24" ht="11.25" customHeight="1" x14ac:dyDescent="0.2">
      <c r="A41" s="39" t="s">
        <v>69</v>
      </c>
      <c r="B41" s="23" t="s">
        <v>70</v>
      </c>
      <c r="C41" s="30">
        <v>0</v>
      </c>
      <c r="D41" s="30">
        <v>0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</row>
    <row r="42" spans="1:24" ht="11.25" customHeight="1" x14ac:dyDescent="0.2">
      <c r="A42" s="39" t="s">
        <v>71</v>
      </c>
      <c r="B42" s="23" t="s">
        <v>72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</row>
    <row r="44" spans="1:24" ht="11.25" customHeight="1" x14ac:dyDescent="0.2">
      <c r="A44" s="39" t="s">
        <v>75</v>
      </c>
      <c r="B44" s="23" t="s">
        <v>76</v>
      </c>
      <c r="C44" s="30">
        <v>0</v>
      </c>
      <c r="D44" s="30">
        <v>0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</row>
    <row r="51" spans="1:24" ht="11.25" customHeight="1" x14ac:dyDescent="0.2">
      <c r="A51" s="24" t="s">
        <v>89</v>
      </c>
      <c r="B51" s="25" t="s">
        <v>90</v>
      </c>
      <c r="C51" s="31">
        <v>0</v>
      </c>
      <c r="D51" s="31">
        <v>0</v>
      </c>
      <c r="E51" s="31">
        <v>0</v>
      </c>
      <c r="F51" s="31">
        <v>0</v>
      </c>
      <c r="G51" s="31">
        <v>0</v>
      </c>
      <c r="H51" s="31">
        <v>0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" si="210">SUM(C53:C70)</f>
        <v>0</v>
      </c>
      <c r="D52" s="31">
        <f t="shared" ref="D52" si="211">SUM(D53:D70)</f>
        <v>0</v>
      </c>
      <c r="E52" s="31">
        <f t="shared" ref="E52" si="212">SUM(E53:E70)</f>
        <v>0</v>
      </c>
      <c r="F52" s="31">
        <f t="shared" ref="F52" si="213">SUM(F53:F70)</f>
        <v>0</v>
      </c>
      <c r="G52" s="31">
        <f t="shared" ref="G52" si="214">SUM(G53:G70)</f>
        <v>0</v>
      </c>
      <c r="H52" s="31">
        <f t="shared" ref="H52" si="215">SUM(H53:H70)</f>
        <v>0</v>
      </c>
      <c r="I52" s="31">
        <f t="shared" ref="I52" si="216">SUM(I53:I70)</f>
        <v>0</v>
      </c>
      <c r="J52" s="31">
        <f t="shared" ref="J52" si="217">SUM(J53:J70)</f>
        <v>0</v>
      </c>
      <c r="K52" s="31">
        <f t="shared" ref="K52" si="218">SUM(K53:K70)</f>
        <v>0</v>
      </c>
      <c r="L52" s="31">
        <f t="shared" ref="L52" si="219">SUM(L53:L70)</f>
        <v>0</v>
      </c>
      <c r="M52" s="31">
        <f t="shared" ref="M52" si="220">SUM(M53:M70)</f>
        <v>0</v>
      </c>
      <c r="N52" s="31">
        <f t="shared" ref="N52" si="221">SUM(N53:N70)</f>
        <v>0</v>
      </c>
      <c r="O52" s="31">
        <f t="shared" ref="O52" si="222">SUM(O53:O70)</f>
        <v>0</v>
      </c>
      <c r="P52" s="31">
        <f t="shared" ref="P52" si="223">SUM(P53:P70)</f>
        <v>0</v>
      </c>
      <c r="Q52" s="31">
        <f t="shared" ref="Q52" si="224">SUM(Q53:Q70)</f>
        <v>0</v>
      </c>
      <c r="R52" s="31">
        <f t="shared" ref="R52" si="225">SUM(R53:R70)</f>
        <v>0</v>
      </c>
      <c r="S52" s="31">
        <f t="shared" ref="S52" si="226">SUM(S53:S70)</f>
        <v>0</v>
      </c>
      <c r="T52" s="31">
        <f t="shared" ref="T52" si="227">SUM(T53:T70)</f>
        <v>0</v>
      </c>
      <c r="U52" s="31">
        <f t="shared" ref="U52" si="228">SUM(U53:U70)</f>
        <v>0</v>
      </c>
      <c r="V52" s="31">
        <f t="shared" ref="V52" si="229">SUM(V53:V70)</f>
        <v>0</v>
      </c>
      <c r="W52" s="31">
        <f t="shared" ref="W52:X52" si="230">SUM(W53:W70)</f>
        <v>0</v>
      </c>
      <c r="X52" s="31">
        <f t="shared" si="230"/>
        <v>0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</row>
    <row r="70" spans="1:24" ht="11.25" customHeight="1" x14ac:dyDescent="0.2">
      <c r="A70" s="22" t="s">
        <v>127</v>
      </c>
      <c r="B70" s="23" t="s">
        <v>128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" si="231">SUM(C72:C73)</f>
        <v>0</v>
      </c>
      <c r="D71" s="31">
        <f t="shared" ref="D71" si="232">SUM(D72:D73)</f>
        <v>0</v>
      </c>
      <c r="E71" s="31">
        <f t="shared" ref="E71" si="233">SUM(E72:E73)</f>
        <v>0</v>
      </c>
      <c r="F71" s="31">
        <f t="shared" ref="F71" si="234">SUM(F72:F73)</f>
        <v>0</v>
      </c>
      <c r="G71" s="31">
        <f t="shared" ref="G71" si="235">SUM(G72:G73)</f>
        <v>0</v>
      </c>
      <c r="H71" s="31">
        <f t="shared" ref="H71" si="236">SUM(H72:H73)</f>
        <v>0</v>
      </c>
      <c r="I71" s="31">
        <f t="shared" ref="I71" si="237">SUM(I72:I73)</f>
        <v>0</v>
      </c>
      <c r="J71" s="31">
        <f t="shared" ref="J71" si="238">SUM(J72:J73)</f>
        <v>0</v>
      </c>
      <c r="K71" s="31">
        <f t="shared" ref="K71" si="239">SUM(K72:K73)</f>
        <v>0</v>
      </c>
      <c r="L71" s="31">
        <f t="shared" ref="L71" si="240">SUM(L72:L73)</f>
        <v>0</v>
      </c>
      <c r="M71" s="31">
        <f t="shared" ref="M71" si="241">SUM(M72:M73)</f>
        <v>0</v>
      </c>
      <c r="N71" s="31">
        <f t="shared" ref="N71" si="242">SUM(N72:N73)</f>
        <v>0</v>
      </c>
      <c r="O71" s="31">
        <f t="shared" ref="O71" si="243">SUM(O72:O73)</f>
        <v>0</v>
      </c>
      <c r="P71" s="31">
        <f t="shared" ref="P71" si="244">SUM(P72:P73)</f>
        <v>0</v>
      </c>
      <c r="Q71" s="31">
        <f t="shared" ref="Q71" si="245">SUM(Q72:Q73)</f>
        <v>0</v>
      </c>
      <c r="R71" s="31">
        <f t="shared" ref="R71" si="246">SUM(R72:R73)</f>
        <v>0</v>
      </c>
      <c r="S71" s="31">
        <f t="shared" ref="S71" si="247">SUM(S72:S73)</f>
        <v>0</v>
      </c>
      <c r="T71" s="31">
        <f t="shared" ref="T71" si="248">SUM(T72:T73)</f>
        <v>0</v>
      </c>
      <c r="U71" s="31">
        <f t="shared" ref="U71" si="249">SUM(U72:U73)</f>
        <v>0</v>
      </c>
      <c r="V71" s="31">
        <f t="shared" ref="V71" si="250">SUM(V72:V73)</f>
        <v>0</v>
      </c>
      <c r="W71" s="31">
        <f t="shared" ref="W71:X71" si="251">SUM(W72:W73)</f>
        <v>0</v>
      </c>
      <c r="X71" s="31">
        <f t="shared" si="251"/>
        <v>0</v>
      </c>
    </row>
    <row r="72" spans="1:24" ht="11.25" customHeight="1" x14ac:dyDescent="0.2">
      <c r="A72" s="22" t="s">
        <v>131</v>
      </c>
      <c r="B72" s="23" t="s">
        <v>132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183.27758584125763</v>
      </c>
      <c r="D75" s="31">
        <v>151.83529295756114</v>
      </c>
      <c r="E75" s="31">
        <v>117.4638018787094</v>
      </c>
      <c r="F75" s="31">
        <v>47.511189953840287</v>
      </c>
      <c r="G75" s="31">
        <v>38.666473235204023</v>
      </c>
      <c r="H75" s="31">
        <v>30.305434508481007</v>
      </c>
      <c r="I75" s="31">
        <v>25.55823233475062</v>
      </c>
      <c r="J75" s="31">
        <v>25.455462400084937</v>
      </c>
      <c r="K75" s="31">
        <v>18.001911803823074</v>
      </c>
      <c r="L75" s="31">
        <v>22.715482268909899</v>
      </c>
      <c r="M75" s="31">
        <v>20.390472718102618</v>
      </c>
      <c r="N75" s="31">
        <v>19.786302536255572</v>
      </c>
      <c r="O75" s="31">
        <v>39.891395783372182</v>
      </c>
      <c r="P75" s="31">
        <v>39.546347286471956</v>
      </c>
      <c r="Q75" s="31">
        <v>34.808384208995797</v>
      </c>
      <c r="R75" s="31">
        <v>53.110008810794589</v>
      </c>
      <c r="S75" s="31">
        <v>45.742895984266433</v>
      </c>
      <c r="T75" s="31">
        <v>51.33068587650893</v>
      </c>
      <c r="U75" s="31">
        <v>46.503950498249935</v>
      </c>
      <c r="V75" s="31">
        <v>57.562409944249296</v>
      </c>
      <c r="W75" s="31">
        <v>103.24678791268654</v>
      </c>
      <c r="X75" s="31">
        <v>111.15179691908789</v>
      </c>
    </row>
    <row r="76" spans="1:24" ht="11.25" customHeight="1" x14ac:dyDescent="0.2">
      <c r="A76" s="26" t="s">
        <v>139</v>
      </c>
      <c r="B76" s="27" t="s">
        <v>140</v>
      </c>
      <c r="C76" s="32">
        <v>0</v>
      </c>
      <c r="D76" s="32">
        <v>0</v>
      </c>
      <c r="E76" s="32">
        <v>0</v>
      </c>
      <c r="F76" s="32">
        <v>0</v>
      </c>
      <c r="G76" s="32">
        <v>0</v>
      </c>
      <c r="H76" s="32">
        <v>0</v>
      </c>
      <c r="I76" s="32">
        <v>0</v>
      </c>
      <c r="J76" s="32">
        <v>0</v>
      </c>
      <c r="K76" s="32">
        <v>0</v>
      </c>
      <c r="L76" s="32">
        <v>0</v>
      </c>
      <c r="M76" s="32">
        <v>0</v>
      </c>
      <c r="N76" s="32">
        <v>0</v>
      </c>
      <c r="O76" s="32">
        <v>0</v>
      </c>
      <c r="P76" s="32">
        <v>0</v>
      </c>
      <c r="Q76" s="32">
        <v>0</v>
      </c>
      <c r="R76" s="32">
        <v>0</v>
      </c>
      <c r="S76" s="32">
        <v>0</v>
      </c>
      <c r="T76" s="32">
        <v>0</v>
      </c>
      <c r="U76" s="32">
        <v>0</v>
      </c>
      <c r="V76" s="32">
        <v>0</v>
      </c>
      <c r="W76" s="32">
        <v>0</v>
      </c>
      <c r="X76" s="32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223</v>
      </c>
      <c r="B1" s="7" t="s">
        <v>300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2486.6636285468617</v>
      </c>
      <c r="D2" s="28">
        <f t="shared" ref="D2" si="1">SUM(D3,D17,D22,D25,D26,D51,D52,D71,D74,D75,D76)</f>
        <v>2457.8379191745485</v>
      </c>
      <c r="E2" s="28">
        <f t="shared" ref="E2" si="2">SUM(E3,E17,E22,E25,E26,E51,E52,E71,E74,E75,E76)</f>
        <v>2844.1282029234735</v>
      </c>
      <c r="F2" s="28">
        <f t="shared" ref="F2" si="3">SUM(F3,F17,F22,F25,F26,F51,F52,F71,F74,F75,F76)</f>
        <v>2671.1680997420458</v>
      </c>
      <c r="G2" s="28">
        <f t="shared" ref="G2" si="4">SUM(G3,G17,G22,G25,G26,G51,G52,G71,G74,G75,G76)</f>
        <v>2756.6354256233867</v>
      </c>
      <c r="H2" s="28">
        <f t="shared" ref="H2" si="5">SUM(H3,H17,H22,H25,H26,H51,H52,H71,H74,H75,H76)</f>
        <v>2883.5810834049867</v>
      </c>
      <c r="I2" s="28">
        <f t="shared" ref="I2" si="6">SUM(I3,I17,I22,I25,I26,I51,I52,I71,I74,I75,I76)</f>
        <v>2813.4569217540834</v>
      </c>
      <c r="J2" s="28">
        <f t="shared" ref="J2" si="7">SUM(J3,J17,J22,J25,J26,J51,J52,J71,J74,J75,J76)</f>
        <v>2681.8017196904552</v>
      </c>
      <c r="K2" s="28">
        <f t="shared" ref="K2" si="8">SUM(K3,K17,K22,K25,K26,K51,K52,K71,K74,K75,K76)</f>
        <v>2517.1992261392952</v>
      </c>
      <c r="L2" s="28">
        <f t="shared" ref="L2" si="9">SUM(L3,L17,L22,L25,L26,L51,L52,L71,L74,L75,L76)</f>
        <v>2464.5942390369728</v>
      </c>
      <c r="M2" s="28">
        <f t="shared" ref="M2" si="10">SUM(M3,M17,M22,M25,M26,M51,M52,M71,M74,M75,M76)</f>
        <v>2532.6461736887354</v>
      </c>
      <c r="N2" s="28">
        <f t="shared" ref="N2" si="11">SUM(N3,N17,N22,N25,N26,N51,N52,N71,N74,N75,N76)</f>
        <v>2186.020722269991</v>
      </c>
      <c r="O2" s="28">
        <f t="shared" ref="O2" si="12">SUM(O3,O17,O22,O25,O26,O51,O52,O71,O74,O75,O76)</f>
        <v>2397.1403267411865</v>
      </c>
      <c r="P2" s="28">
        <f t="shared" ref="P2" si="13">SUM(P3,P17,P22,P25,P26,P51,P52,P71,P74,P75,P76)</f>
        <v>2462.3779879621666</v>
      </c>
      <c r="Q2" s="28">
        <f t="shared" ref="Q2" si="14">SUM(Q3,Q17,Q22,Q25,Q26,Q51,Q52,Q71,Q74,Q75,Q76)</f>
        <v>2455.6563198624249</v>
      </c>
      <c r="R2" s="28">
        <f t="shared" ref="R2" si="15">SUM(R3,R17,R22,R25,R26,R51,R52,R71,R74,R75,R76)</f>
        <v>2343.028632846087</v>
      </c>
      <c r="S2" s="28">
        <f t="shared" ref="S2" si="16">SUM(S3,S17,S22,S25,S26,S51,S52,S71,S74,S75,S76)</f>
        <v>2331.8449699054172</v>
      </c>
      <c r="T2" s="28">
        <f t="shared" ref="T2" si="17">SUM(T3,T17,T22,T25,T26,T51,T52,T71,T74,T75,T76)</f>
        <v>2417.6651762682718</v>
      </c>
      <c r="U2" s="28">
        <f t="shared" ref="U2" si="18">SUM(U3,U17,U22,U25,U26,U51,U52,U71,U74,U75,U76)</f>
        <v>2265.9506448839206</v>
      </c>
      <c r="V2" s="28">
        <f t="shared" ref="V2" si="19">SUM(V3,V17,V22,V25,V26,V51,V52,V71,V74,V75,V76)</f>
        <v>2182.5609630266554</v>
      </c>
      <c r="W2" s="28">
        <f t="shared" ref="W2:X2" si="20">SUM(W3,W17,W22,W25,W26,W51,W52,W71,W74,W75,W76)</f>
        <v>2433.9120378331895</v>
      </c>
      <c r="X2" s="28">
        <f t="shared" si="20"/>
        <v>2281.2748925193464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21">SUM(C4,C8,C11)</f>
        <v>0</v>
      </c>
      <c r="D3" s="29">
        <f t="shared" ref="D3" si="22">SUM(D4,D8,D11)</f>
        <v>0</v>
      </c>
      <c r="E3" s="29">
        <f t="shared" ref="E3" si="23">SUM(E4,E8,E11)</f>
        <v>0</v>
      </c>
      <c r="F3" s="29">
        <f t="shared" ref="F3" si="24">SUM(F4,F8,F11)</f>
        <v>0</v>
      </c>
      <c r="G3" s="29">
        <f t="shared" ref="G3" si="25">SUM(G4,G8,G11)</f>
        <v>0</v>
      </c>
      <c r="H3" s="29">
        <f t="shared" ref="H3" si="26">SUM(H4,H8,H11)</f>
        <v>0</v>
      </c>
      <c r="I3" s="29">
        <f t="shared" ref="I3" si="27">SUM(I4,I8,I11)</f>
        <v>0</v>
      </c>
      <c r="J3" s="29">
        <f t="shared" ref="J3" si="28">SUM(J4,J8,J11)</f>
        <v>0</v>
      </c>
      <c r="K3" s="29">
        <f t="shared" ref="K3" si="29">SUM(K4,K8,K11)</f>
        <v>0</v>
      </c>
      <c r="L3" s="29">
        <f t="shared" ref="L3" si="30">SUM(L4,L8,L11)</f>
        <v>0</v>
      </c>
      <c r="M3" s="29">
        <f t="shared" ref="M3" si="31">SUM(M4,M8,M11)</f>
        <v>0</v>
      </c>
      <c r="N3" s="29">
        <f t="shared" ref="N3" si="32">SUM(N4,N8,N11)</f>
        <v>0</v>
      </c>
      <c r="O3" s="29">
        <f t="shared" ref="O3" si="33">SUM(O4,O8,O11)</f>
        <v>0</v>
      </c>
      <c r="P3" s="29">
        <f t="shared" ref="P3" si="34">SUM(P4,P8,P11)</f>
        <v>0</v>
      </c>
      <c r="Q3" s="29">
        <f t="shared" ref="Q3" si="35">SUM(Q4,Q8,Q11)</f>
        <v>0</v>
      </c>
      <c r="R3" s="29">
        <f t="shared" ref="R3" si="36">SUM(R4,R8,R11)</f>
        <v>0</v>
      </c>
      <c r="S3" s="29">
        <f t="shared" ref="S3" si="37">SUM(S4,S8,S11)</f>
        <v>0</v>
      </c>
      <c r="T3" s="29">
        <f t="shared" ref="T3" si="38">SUM(T4,T8,T11)</f>
        <v>0</v>
      </c>
      <c r="U3" s="29">
        <f t="shared" ref="U3" si="39">SUM(U4,U8,U11)</f>
        <v>0</v>
      </c>
      <c r="V3" s="29">
        <f t="shared" ref="V3" si="40">SUM(V4,V8,V11)</f>
        <v>0</v>
      </c>
      <c r="W3" s="29">
        <f t="shared" ref="W3:X3" si="41">SUM(W4,W8,W11)</f>
        <v>0</v>
      </c>
      <c r="X3" s="29">
        <f t="shared" si="41"/>
        <v>0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42">SUM(C5:C7)</f>
        <v>0</v>
      </c>
      <c r="D4" s="42">
        <f t="shared" ref="D4" si="43">SUM(D5:D7)</f>
        <v>0</v>
      </c>
      <c r="E4" s="42">
        <f t="shared" ref="E4" si="44">SUM(E5:E7)</f>
        <v>0</v>
      </c>
      <c r="F4" s="42">
        <f t="shared" ref="F4" si="45">SUM(F5:F7)</f>
        <v>0</v>
      </c>
      <c r="G4" s="42">
        <f t="shared" ref="G4" si="46">SUM(G5:G7)</f>
        <v>0</v>
      </c>
      <c r="H4" s="42">
        <f t="shared" ref="H4" si="47">SUM(H5:H7)</f>
        <v>0</v>
      </c>
      <c r="I4" s="42">
        <f t="shared" ref="I4" si="48">SUM(I5:I7)</f>
        <v>0</v>
      </c>
      <c r="J4" s="42">
        <f t="shared" ref="J4" si="49">SUM(J5:J7)</f>
        <v>0</v>
      </c>
      <c r="K4" s="42">
        <f t="shared" ref="K4" si="50">SUM(K5:K7)</f>
        <v>0</v>
      </c>
      <c r="L4" s="42">
        <f t="shared" ref="L4" si="51">SUM(L5:L7)</f>
        <v>0</v>
      </c>
      <c r="M4" s="42">
        <f t="shared" ref="M4" si="52">SUM(M5:M7)</f>
        <v>0</v>
      </c>
      <c r="N4" s="42">
        <f t="shared" ref="N4" si="53">SUM(N5:N7)</f>
        <v>0</v>
      </c>
      <c r="O4" s="42">
        <f t="shared" ref="O4" si="54">SUM(O5:O7)</f>
        <v>0</v>
      </c>
      <c r="P4" s="42">
        <f t="shared" ref="P4" si="55">SUM(P5:P7)</f>
        <v>0</v>
      </c>
      <c r="Q4" s="42">
        <f t="shared" ref="Q4" si="56">SUM(Q5:Q7)</f>
        <v>0</v>
      </c>
      <c r="R4" s="42">
        <f t="shared" ref="R4" si="57">SUM(R5:R7)</f>
        <v>0</v>
      </c>
      <c r="S4" s="42">
        <f t="shared" ref="S4" si="58">SUM(S5:S7)</f>
        <v>0</v>
      </c>
      <c r="T4" s="42">
        <f t="shared" ref="T4" si="59">SUM(T5:T7)</f>
        <v>0</v>
      </c>
      <c r="U4" s="42">
        <f t="shared" ref="U4" si="60">SUM(U5:U7)</f>
        <v>0</v>
      </c>
      <c r="V4" s="42">
        <f t="shared" ref="V4" si="61">SUM(V5:V7)</f>
        <v>0</v>
      </c>
      <c r="W4" s="42">
        <f t="shared" ref="W4:X4" si="62">SUM(W5:W7)</f>
        <v>0</v>
      </c>
      <c r="X4" s="42">
        <f t="shared" si="62"/>
        <v>0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>
        <v>0</v>
      </c>
      <c r="W5" s="30">
        <v>0</v>
      </c>
      <c r="X5" s="30">
        <v>0</v>
      </c>
    </row>
    <row r="6" spans="1:24" ht="11.25" customHeight="1" x14ac:dyDescent="0.2">
      <c r="A6" s="39" t="s">
        <v>7</v>
      </c>
      <c r="B6" s="23" t="s">
        <v>8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</row>
    <row r="7" spans="1:24" ht="11.25" customHeight="1" x14ac:dyDescent="0.2">
      <c r="A7" s="39" t="s">
        <v>9</v>
      </c>
      <c r="B7" s="23" t="s">
        <v>10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</row>
    <row r="8" spans="1:24" ht="11.25" customHeight="1" x14ac:dyDescent="0.2">
      <c r="A8" s="40" t="s">
        <v>343</v>
      </c>
      <c r="B8" s="41" t="s">
        <v>344</v>
      </c>
      <c r="C8" s="42">
        <f t="shared" ref="C8" si="63">SUM(C9:C10)</f>
        <v>0</v>
      </c>
      <c r="D8" s="42">
        <f t="shared" ref="D8" si="64">SUM(D9:D10)</f>
        <v>0</v>
      </c>
      <c r="E8" s="42">
        <f t="shared" ref="E8" si="65">SUM(E9:E10)</f>
        <v>0</v>
      </c>
      <c r="F8" s="42">
        <f t="shared" ref="F8" si="66">SUM(F9:F10)</f>
        <v>0</v>
      </c>
      <c r="G8" s="42">
        <f t="shared" ref="G8" si="67">SUM(G9:G10)</f>
        <v>0</v>
      </c>
      <c r="H8" s="42">
        <f t="shared" ref="H8" si="68">SUM(H9:H10)</f>
        <v>0</v>
      </c>
      <c r="I8" s="42">
        <f t="shared" ref="I8" si="69">SUM(I9:I10)</f>
        <v>0</v>
      </c>
      <c r="J8" s="42">
        <f t="shared" ref="J8" si="70">SUM(J9:J10)</f>
        <v>0</v>
      </c>
      <c r="K8" s="42">
        <f t="shared" ref="K8" si="71">SUM(K9:K10)</f>
        <v>0</v>
      </c>
      <c r="L8" s="42">
        <f t="shared" ref="L8" si="72">SUM(L9:L10)</f>
        <v>0</v>
      </c>
      <c r="M8" s="42">
        <f t="shared" ref="M8" si="73">SUM(M9:M10)</f>
        <v>0</v>
      </c>
      <c r="N8" s="42">
        <f t="shared" ref="N8" si="74">SUM(N9:N10)</f>
        <v>0</v>
      </c>
      <c r="O8" s="42">
        <f t="shared" ref="O8" si="75">SUM(O9:O10)</f>
        <v>0</v>
      </c>
      <c r="P8" s="42">
        <f t="shared" ref="P8" si="76">SUM(P9:P10)</f>
        <v>0</v>
      </c>
      <c r="Q8" s="42">
        <f t="shared" ref="Q8" si="77">SUM(Q9:Q10)</f>
        <v>0</v>
      </c>
      <c r="R8" s="42">
        <f t="shared" ref="R8" si="78">SUM(R9:R10)</f>
        <v>0</v>
      </c>
      <c r="S8" s="42">
        <f t="shared" ref="S8" si="79">SUM(S9:S10)</f>
        <v>0</v>
      </c>
      <c r="T8" s="42">
        <f t="shared" ref="T8" si="80">SUM(T9:T10)</f>
        <v>0</v>
      </c>
      <c r="U8" s="42">
        <f t="shared" ref="U8" si="81">SUM(U9:U10)</f>
        <v>0</v>
      </c>
      <c r="V8" s="42">
        <f t="shared" ref="V8" si="82">SUM(V9:V10)</f>
        <v>0</v>
      </c>
      <c r="W8" s="42">
        <f t="shared" ref="W8:X8" si="83">SUM(W9:W10)</f>
        <v>0</v>
      </c>
      <c r="X8" s="42">
        <f t="shared" si="83"/>
        <v>0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" si="84">SUM(C12:C16)</f>
        <v>0</v>
      </c>
      <c r="D11" s="42">
        <f t="shared" ref="D11" si="85">SUM(D12:D16)</f>
        <v>0</v>
      </c>
      <c r="E11" s="42">
        <f t="shared" ref="E11" si="86">SUM(E12:E16)</f>
        <v>0</v>
      </c>
      <c r="F11" s="42">
        <f t="shared" ref="F11" si="87">SUM(F12:F16)</f>
        <v>0</v>
      </c>
      <c r="G11" s="42">
        <f t="shared" ref="G11" si="88">SUM(G12:G16)</f>
        <v>0</v>
      </c>
      <c r="H11" s="42">
        <f t="shared" ref="H11" si="89">SUM(H12:H16)</f>
        <v>0</v>
      </c>
      <c r="I11" s="42">
        <f t="shared" ref="I11" si="90">SUM(I12:I16)</f>
        <v>0</v>
      </c>
      <c r="J11" s="42">
        <f t="shared" ref="J11" si="91">SUM(J12:J16)</f>
        <v>0</v>
      </c>
      <c r="K11" s="42">
        <f t="shared" ref="K11" si="92">SUM(K12:K16)</f>
        <v>0</v>
      </c>
      <c r="L11" s="42">
        <f t="shared" ref="L11" si="93">SUM(L12:L16)</f>
        <v>0</v>
      </c>
      <c r="M11" s="42">
        <f t="shared" ref="M11" si="94">SUM(M12:M16)</f>
        <v>0</v>
      </c>
      <c r="N11" s="42">
        <f t="shared" ref="N11" si="95">SUM(N12:N16)</f>
        <v>0</v>
      </c>
      <c r="O11" s="42">
        <f t="shared" ref="O11" si="96">SUM(O12:O16)</f>
        <v>0</v>
      </c>
      <c r="P11" s="42">
        <f t="shared" ref="P11" si="97">SUM(P12:P16)</f>
        <v>0</v>
      </c>
      <c r="Q11" s="42">
        <f t="shared" ref="Q11" si="98">SUM(Q12:Q16)</f>
        <v>0</v>
      </c>
      <c r="R11" s="42">
        <f t="shared" ref="R11" si="99">SUM(R12:R16)</f>
        <v>0</v>
      </c>
      <c r="S11" s="42">
        <f t="shared" ref="S11" si="100">SUM(S12:S16)</f>
        <v>0</v>
      </c>
      <c r="T11" s="42">
        <f t="shared" ref="T11" si="101">SUM(T12:T16)</f>
        <v>0</v>
      </c>
      <c r="U11" s="42">
        <f t="shared" ref="U11" si="102">SUM(U12:U16)</f>
        <v>0</v>
      </c>
      <c r="V11" s="42">
        <f t="shared" ref="V11" si="103">SUM(V12:V16)</f>
        <v>0</v>
      </c>
      <c r="W11" s="42">
        <f t="shared" ref="W11:X11" si="104">SUM(W12:W16)</f>
        <v>0</v>
      </c>
      <c r="X11" s="42">
        <f t="shared" si="104"/>
        <v>0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</row>
    <row r="13" spans="1:24" ht="11.25" customHeight="1" x14ac:dyDescent="0.2">
      <c r="A13" s="39" t="s">
        <v>17</v>
      </c>
      <c r="B13" s="23" t="s">
        <v>18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" si="105">SUM(C18:C21)</f>
        <v>0</v>
      </c>
      <c r="D17" s="31">
        <f t="shared" ref="D17" si="106">SUM(D18:D21)</f>
        <v>0</v>
      </c>
      <c r="E17" s="31">
        <f t="shared" ref="E17" si="107">SUM(E18:E21)</f>
        <v>0</v>
      </c>
      <c r="F17" s="31">
        <f t="shared" ref="F17" si="108">SUM(F18:F21)</f>
        <v>0</v>
      </c>
      <c r="G17" s="31">
        <f t="shared" ref="G17" si="109">SUM(G18:G21)</f>
        <v>0</v>
      </c>
      <c r="H17" s="31">
        <f t="shared" ref="H17" si="110">SUM(H18:H21)</f>
        <v>0</v>
      </c>
      <c r="I17" s="31">
        <f t="shared" ref="I17" si="111">SUM(I18:I21)</f>
        <v>0</v>
      </c>
      <c r="J17" s="31">
        <f t="shared" ref="J17" si="112">SUM(J18:J21)</f>
        <v>0</v>
      </c>
      <c r="K17" s="31">
        <f t="shared" ref="K17" si="113">SUM(K18:K21)</f>
        <v>0</v>
      </c>
      <c r="L17" s="31">
        <f t="shared" ref="L17" si="114">SUM(L18:L21)</f>
        <v>0</v>
      </c>
      <c r="M17" s="31">
        <f t="shared" ref="M17" si="115">SUM(M18:M21)</f>
        <v>0</v>
      </c>
      <c r="N17" s="31">
        <f t="shared" ref="N17" si="116">SUM(N18:N21)</f>
        <v>0</v>
      </c>
      <c r="O17" s="31">
        <f t="shared" ref="O17" si="117">SUM(O18:O21)</f>
        <v>0</v>
      </c>
      <c r="P17" s="31">
        <f t="shared" ref="P17" si="118">SUM(P18:P21)</f>
        <v>0</v>
      </c>
      <c r="Q17" s="31">
        <f t="shared" ref="Q17" si="119">SUM(Q18:Q21)</f>
        <v>0</v>
      </c>
      <c r="R17" s="31">
        <f t="shared" ref="R17" si="120">SUM(R18:R21)</f>
        <v>0</v>
      </c>
      <c r="S17" s="31">
        <f t="shared" ref="S17" si="121">SUM(S18:S21)</f>
        <v>0</v>
      </c>
      <c r="T17" s="31">
        <f t="shared" ref="T17" si="122">SUM(T18:T21)</f>
        <v>0</v>
      </c>
      <c r="U17" s="31">
        <f t="shared" ref="U17" si="123">SUM(U18:U21)</f>
        <v>0</v>
      </c>
      <c r="V17" s="31">
        <f t="shared" ref="V17" si="124">SUM(V18:V21)</f>
        <v>0</v>
      </c>
      <c r="W17" s="31">
        <f t="shared" ref="W17:X17" si="125">SUM(W18:W21)</f>
        <v>0</v>
      </c>
      <c r="X17" s="31">
        <f t="shared" si="125"/>
        <v>0</v>
      </c>
    </row>
    <row r="18" spans="1:24" ht="11.25" customHeight="1" x14ac:dyDescent="0.2">
      <c r="A18" s="22" t="s">
        <v>27</v>
      </c>
      <c r="B18" s="23" t="s">
        <v>28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" si="126">SUM(C23:C24)</f>
        <v>0</v>
      </c>
      <c r="D22" s="31">
        <f t="shared" ref="D22" si="127">SUM(D23:D24)</f>
        <v>0</v>
      </c>
      <c r="E22" s="31">
        <f t="shared" ref="E22" si="128">SUM(E23:E24)</f>
        <v>0</v>
      </c>
      <c r="F22" s="31">
        <f t="shared" ref="F22" si="129">SUM(F23:F24)</f>
        <v>0</v>
      </c>
      <c r="G22" s="31">
        <f t="shared" ref="G22" si="130">SUM(G23:G24)</f>
        <v>0</v>
      </c>
      <c r="H22" s="31">
        <f t="shared" ref="H22" si="131">SUM(H23:H24)</f>
        <v>0</v>
      </c>
      <c r="I22" s="31">
        <f t="shared" ref="I22" si="132">SUM(I23:I24)</f>
        <v>0</v>
      </c>
      <c r="J22" s="31">
        <f t="shared" ref="J22" si="133">SUM(J23:J24)</f>
        <v>0</v>
      </c>
      <c r="K22" s="31">
        <f t="shared" ref="K22" si="134">SUM(K23:K24)</f>
        <v>0</v>
      </c>
      <c r="L22" s="31">
        <f t="shared" ref="L22" si="135">SUM(L23:L24)</f>
        <v>0</v>
      </c>
      <c r="M22" s="31">
        <f t="shared" ref="M22" si="136">SUM(M23:M24)</f>
        <v>0</v>
      </c>
      <c r="N22" s="31">
        <f t="shared" ref="N22" si="137">SUM(N23:N24)</f>
        <v>0</v>
      </c>
      <c r="O22" s="31">
        <f t="shared" ref="O22" si="138">SUM(O23:O24)</f>
        <v>0</v>
      </c>
      <c r="P22" s="31">
        <f t="shared" ref="P22" si="139">SUM(P23:P24)</f>
        <v>0</v>
      </c>
      <c r="Q22" s="31">
        <f t="shared" ref="Q22" si="140">SUM(Q23:Q24)</f>
        <v>0</v>
      </c>
      <c r="R22" s="31">
        <f t="shared" ref="R22" si="141">SUM(R23:R24)</f>
        <v>0</v>
      </c>
      <c r="S22" s="31">
        <f t="shared" ref="S22" si="142">SUM(S23:S24)</f>
        <v>0</v>
      </c>
      <c r="T22" s="31">
        <f t="shared" ref="T22" si="143">SUM(T23:T24)</f>
        <v>0</v>
      </c>
      <c r="U22" s="31">
        <f t="shared" ref="U22" si="144">SUM(U23:U24)</f>
        <v>0</v>
      </c>
      <c r="V22" s="31">
        <f t="shared" ref="V22" si="145">SUM(V23:V24)</f>
        <v>0</v>
      </c>
      <c r="W22" s="31">
        <f t="shared" ref="W22:X22" si="146">SUM(W23:W24)</f>
        <v>0</v>
      </c>
      <c r="X22" s="31">
        <f t="shared" si="146"/>
        <v>0</v>
      </c>
    </row>
    <row r="23" spans="1:24" ht="11.25" customHeight="1" x14ac:dyDescent="0.2">
      <c r="A23" s="22" t="s">
        <v>37</v>
      </c>
      <c r="B23" s="23" t="s">
        <v>38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47">SUM(C27,C33)</f>
        <v>0</v>
      </c>
      <c r="D26" s="31">
        <f t="shared" ref="D26" si="148">SUM(D27,D33)</f>
        <v>0</v>
      </c>
      <c r="E26" s="31">
        <f t="shared" ref="E26" si="149">SUM(E27,E33)</f>
        <v>0</v>
      </c>
      <c r="F26" s="31">
        <f t="shared" ref="F26" si="150">SUM(F27,F33)</f>
        <v>0</v>
      </c>
      <c r="G26" s="31">
        <f t="shared" ref="G26" si="151">SUM(G27,G33)</f>
        <v>0</v>
      </c>
      <c r="H26" s="31">
        <f t="shared" ref="H26" si="152">SUM(H27,H33)</f>
        <v>0</v>
      </c>
      <c r="I26" s="31">
        <f t="shared" ref="I26" si="153">SUM(I27,I33)</f>
        <v>0</v>
      </c>
      <c r="J26" s="31">
        <f t="shared" ref="J26" si="154">SUM(J27,J33)</f>
        <v>0</v>
      </c>
      <c r="K26" s="31">
        <f t="shared" ref="K26" si="155">SUM(K27,K33)</f>
        <v>0</v>
      </c>
      <c r="L26" s="31">
        <f t="shared" ref="L26" si="156">SUM(L27,L33)</f>
        <v>0</v>
      </c>
      <c r="M26" s="31">
        <f t="shared" ref="M26" si="157">SUM(M27,M33)</f>
        <v>0</v>
      </c>
      <c r="N26" s="31">
        <f t="shared" ref="N26" si="158">SUM(N27,N33)</f>
        <v>0</v>
      </c>
      <c r="O26" s="31">
        <f t="shared" ref="O26" si="159">SUM(O27,O33)</f>
        <v>0</v>
      </c>
      <c r="P26" s="31">
        <f t="shared" ref="P26" si="160">SUM(P27,P33)</f>
        <v>0</v>
      </c>
      <c r="Q26" s="31">
        <f t="shared" ref="Q26" si="161">SUM(Q27,Q33)</f>
        <v>0</v>
      </c>
      <c r="R26" s="31">
        <f t="shared" ref="R26" si="162">SUM(R27,R33)</f>
        <v>0</v>
      </c>
      <c r="S26" s="31">
        <f t="shared" ref="S26" si="163">SUM(S27,S33)</f>
        <v>0</v>
      </c>
      <c r="T26" s="31">
        <f t="shared" ref="T26" si="164">SUM(T27,T33)</f>
        <v>0</v>
      </c>
      <c r="U26" s="31">
        <f t="shared" ref="U26" si="165">SUM(U27,U33)</f>
        <v>0</v>
      </c>
      <c r="V26" s="31">
        <f t="shared" ref="V26" si="166">SUM(V27,V33)</f>
        <v>0</v>
      </c>
      <c r="W26" s="31">
        <f t="shared" ref="W26:X26" si="167">SUM(W27,W33)</f>
        <v>0</v>
      </c>
      <c r="X26" s="31">
        <f t="shared" si="167"/>
        <v>0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" si="168">SUM(C28:C32)</f>
        <v>0</v>
      </c>
      <c r="D27" s="42">
        <f t="shared" ref="D27" si="169">SUM(D28:D32)</f>
        <v>0</v>
      </c>
      <c r="E27" s="42">
        <f t="shared" ref="E27" si="170">SUM(E28:E32)</f>
        <v>0</v>
      </c>
      <c r="F27" s="42">
        <f t="shared" ref="F27" si="171">SUM(F28:F32)</f>
        <v>0</v>
      </c>
      <c r="G27" s="42">
        <f t="shared" ref="G27" si="172">SUM(G28:G32)</f>
        <v>0</v>
      </c>
      <c r="H27" s="42">
        <f t="shared" ref="H27" si="173">SUM(H28:H32)</f>
        <v>0</v>
      </c>
      <c r="I27" s="42">
        <f t="shared" ref="I27" si="174">SUM(I28:I32)</f>
        <v>0</v>
      </c>
      <c r="J27" s="42">
        <f t="shared" ref="J27" si="175">SUM(J28:J32)</f>
        <v>0</v>
      </c>
      <c r="K27" s="42">
        <f t="shared" ref="K27" si="176">SUM(K28:K32)</f>
        <v>0</v>
      </c>
      <c r="L27" s="42">
        <f t="shared" ref="L27" si="177">SUM(L28:L32)</f>
        <v>0</v>
      </c>
      <c r="M27" s="42">
        <f t="shared" ref="M27" si="178">SUM(M28:M32)</f>
        <v>0</v>
      </c>
      <c r="N27" s="42">
        <f t="shared" ref="N27" si="179">SUM(N28:N32)</f>
        <v>0</v>
      </c>
      <c r="O27" s="42">
        <f t="shared" ref="O27" si="180">SUM(O28:O32)</f>
        <v>0</v>
      </c>
      <c r="P27" s="42">
        <f t="shared" ref="P27" si="181">SUM(P28:P32)</f>
        <v>0</v>
      </c>
      <c r="Q27" s="42">
        <f t="shared" ref="Q27" si="182">SUM(Q28:Q32)</f>
        <v>0</v>
      </c>
      <c r="R27" s="42">
        <f t="shared" ref="R27" si="183">SUM(R28:R32)</f>
        <v>0</v>
      </c>
      <c r="S27" s="42">
        <f t="shared" ref="S27" si="184">SUM(S28:S32)</f>
        <v>0</v>
      </c>
      <c r="T27" s="42">
        <f t="shared" ref="T27" si="185">SUM(T28:T32)</f>
        <v>0</v>
      </c>
      <c r="U27" s="42">
        <f t="shared" ref="U27" si="186">SUM(U28:U32)</f>
        <v>0</v>
      </c>
      <c r="V27" s="42">
        <f t="shared" ref="V27" si="187">SUM(V28:V32)</f>
        <v>0</v>
      </c>
      <c r="W27" s="42">
        <f t="shared" ref="W27:X27" si="188">SUM(W28:W32)</f>
        <v>0</v>
      </c>
      <c r="X27" s="42">
        <f t="shared" si="188"/>
        <v>0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" si="189">SUM(C34:C50)</f>
        <v>0</v>
      </c>
      <c r="D33" s="42">
        <f t="shared" ref="D33" si="190">SUM(D34:D50)</f>
        <v>0</v>
      </c>
      <c r="E33" s="42">
        <f t="shared" ref="E33" si="191">SUM(E34:E50)</f>
        <v>0</v>
      </c>
      <c r="F33" s="42">
        <f t="shared" ref="F33" si="192">SUM(F34:F50)</f>
        <v>0</v>
      </c>
      <c r="G33" s="42">
        <f t="shared" ref="G33" si="193">SUM(G34:G50)</f>
        <v>0</v>
      </c>
      <c r="H33" s="42">
        <f t="shared" ref="H33" si="194">SUM(H34:H50)</f>
        <v>0</v>
      </c>
      <c r="I33" s="42">
        <f t="shared" ref="I33" si="195">SUM(I34:I50)</f>
        <v>0</v>
      </c>
      <c r="J33" s="42">
        <f t="shared" ref="J33" si="196">SUM(J34:J50)</f>
        <v>0</v>
      </c>
      <c r="K33" s="42">
        <f t="shared" ref="K33" si="197">SUM(K34:K50)</f>
        <v>0</v>
      </c>
      <c r="L33" s="42">
        <f t="shared" ref="L33" si="198">SUM(L34:L50)</f>
        <v>0</v>
      </c>
      <c r="M33" s="42">
        <f t="shared" ref="M33" si="199">SUM(M34:M50)</f>
        <v>0</v>
      </c>
      <c r="N33" s="42">
        <f t="shared" ref="N33" si="200">SUM(N34:N50)</f>
        <v>0</v>
      </c>
      <c r="O33" s="42">
        <f t="shared" ref="O33" si="201">SUM(O34:O50)</f>
        <v>0</v>
      </c>
      <c r="P33" s="42">
        <f t="shared" ref="P33" si="202">SUM(P34:P50)</f>
        <v>0</v>
      </c>
      <c r="Q33" s="42">
        <f t="shared" ref="Q33" si="203">SUM(Q34:Q50)</f>
        <v>0</v>
      </c>
      <c r="R33" s="42">
        <f t="shared" ref="R33" si="204">SUM(R34:R50)</f>
        <v>0</v>
      </c>
      <c r="S33" s="42">
        <f t="shared" ref="S33" si="205">SUM(S34:S50)</f>
        <v>0</v>
      </c>
      <c r="T33" s="42">
        <f t="shared" ref="T33" si="206">SUM(T34:T50)</f>
        <v>0</v>
      </c>
      <c r="U33" s="42">
        <f t="shared" ref="U33" si="207">SUM(U34:U50)</f>
        <v>0</v>
      </c>
      <c r="V33" s="42">
        <f t="shared" ref="V33" si="208">SUM(V34:V50)</f>
        <v>0</v>
      </c>
      <c r="W33" s="42">
        <f t="shared" ref="W33:X33" si="209">SUM(W34:W50)</f>
        <v>0</v>
      </c>
      <c r="X33" s="42">
        <f t="shared" si="209"/>
        <v>0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</row>
    <row r="37" spans="1:24" ht="11.25" customHeight="1" x14ac:dyDescent="0.2">
      <c r="A37" s="39" t="s">
        <v>61</v>
      </c>
      <c r="B37" s="23" t="s">
        <v>62</v>
      </c>
      <c r="C37" s="30">
        <v>0</v>
      </c>
      <c r="D37" s="30">
        <v>0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</row>
    <row r="41" spans="1:24" ht="11.25" customHeight="1" x14ac:dyDescent="0.2">
      <c r="A41" s="39" t="s">
        <v>69</v>
      </c>
      <c r="B41" s="23" t="s">
        <v>70</v>
      </c>
      <c r="C41" s="30">
        <v>0</v>
      </c>
      <c r="D41" s="30">
        <v>0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</row>
    <row r="42" spans="1:24" ht="11.25" customHeight="1" x14ac:dyDescent="0.2">
      <c r="A42" s="39" t="s">
        <v>71</v>
      </c>
      <c r="B42" s="23" t="s">
        <v>72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</row>
    <row r="44" spans="1:24" ht="11.25" customHeight="1" x14ac:dyDescent="0.2">
      <c r="A44" s="39" t="s">
        <v>75</v>
      </c>
      <c r="B44" s="23" t="s">
        <v>76</v>
      </c>
      <c r="C44" s="30">
        <v>0</v>
      </c>
      <c r="D44" s="30">
        <v>0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</row>
    <row r="51" spans="1:24" ht="11.25" customHeight="1" x14ac:dyDescent="0.2">
      <c r="A51" s="24" t="s">
        <v>89</v>
      </c>
      <c r="B51" s="25" t="s">
        <v>90</v>
      </c>
      <c r="C51" s="31">
        <v>0</v>
      </c>
      <c r="D51" s="31">
        <v>0</v>
      </c>
      <c r="E51" s="31">
        <v>0</v>
      </c>
      <c r="F51" s="31">
        <v>0</v>
      </c>
      <c r="G51" s="31">
        <v>0</v>
      </c>
      <c r="H51" s="31">
        <v>0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" si="210">SUM(C53:C70)</f>
        <v>0</v>
      </c>
      <c r="D52" s="31">
        <f t="shared" ref="D52" si="211">SUM(D53:D70)</f>
        <v>0</v>
      </c>
      <c r="E52" s="31">
        <f t="shared" ref="E52" si="212">SUM(E53:E70)</f>
        <v>0</v>
      </c>
      <c r="F52" s="31">
        <f t="shared" ref="F52" si="213">SUM(F53:F70)</f>
        <v>0</v>
      </c>
      <c r="G52" s="31">
        <f t="shared" ref="G52" si="214">SUM(G53:G70)</f>
        <v>0</v>
      </c>
      <c r="H52" s="31">
        <f t="shared" ref="H52" si="215">SUM(H53:H70)</f>
        <v>0</v>
      </c>
      <c r="I52" s="31">
        <f t="shared" ref="I52" si="216">SUM(I53:I70)</f>
        <v>0</v>
      </c>
      <c r="J52" s="31">
        <f t="shared" ref="J52" si="217">SUM(J53:J70)</f>
        <v>0</v>
      </c>
      <c r="K52" s="31">
        <f t="shared" ref="K52" si="218">SUM(K53:K70)</f>
        <v>0</v>
      </c>
      <c r="L52" s="31">
        <f t="shared" ref="L52" si="219">SUM(L53:L70)</f>
        <v>0</v>
      </c>
      <c r="M52" s="31">
        <f t="shared" ref="M52" si="220">SUM(M53:M70)</f>
        <v>0</v>
      </c>
      <c r="N52" s="31">
        <f t="shared" ref="N52" si="221">SUM(N53:N70)</f>
        <v>0</v>
      </c>
      <c r="O52" s="31">
        <f t="shared" ref="O52" si="222">SUM(O53:O70)</f>
        <v>0</v>
      </c>
      <c r="P52" s="31">
        <f t="shared" ref="P52" si="223">SUM(P53:P70)</f>
        <v>0</v>
      </c>
      <c r="Q52" s="31">
        <f t="shared" ref="Q52" si="224">SUM(Q53:Q70)</f>
        <v>0</v>
      </c>
      <c r="R52" s="31">
        <f t="shared" ref="R52" si="225">SUM(R53:R70)</f>
        <v>0</v>
      </c>
      <c r="S52" s="31">
        <f t="shared" ref="S52" si="226">SUM(S53:S70)</f>
        <v>0</v>
      </c>
      <c r="T52" s="31">
        <f t="shared" ref="T52" si="227">SUM(T53:T70)</f>
        <v>0</v>
      </c>
      <c r="U52" s="31">
        <f t="shared" ref="U52" si="228">SUM(U53:U70)</f>
        <v>0</v>
      </c>
      <c r="V52" s="31">
        <f t="shared" ref="V52" si="229">SUM(V53:V70)</f>
        <v>0</v>
      </c>
      <c r="W52" s="31">
        <f t="shared" ref="W52:X52" si="230">SUM(W53:W70)</f>
        <v>0</v>
      </c>
      <c r="X52" s="31">
        <f t="shared" si="230"/>
        <v>0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</row>
    <row r="70" spans="1:24" ht="11.25" customHeight="1" x14ac:dyDescent="0.2">
      <c r="A70" s="22" t="s">
        <v>127</v>
      </c>
      <c r="B70" s="23" t="s">
        <v>128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" si="231">SUM(C72:C73)</f>
        <v>0</v>
      </c>
      <c r="D71" s="31">
        <f t="shared" ref="D71" si="232">SUM(D72:D73)</f>
        <v>0</v>
      </c>
      <c r="E71" s="31">
        <f t="shared" ref="E71" si="233">SUM(E72:E73)</f>
        <v>0</v>
      </c>
      <c r="F71" s="31">
        <f t="shared" ref="F71" si="234">SUM(F72:F73)</f>
        <v>0</v>
      </c>
      <c r="G71" s="31">
        <f t="shared" ref="G71" si="235">SUM(G72:G73)</f>
        <v>0</v>
      </c>
      <c r="H71" s="31">
        <f t="shared" ref="H71" si="236">SUM(H72:H73)</f>
        <v>0</v>
      </c>
      <c r="I71" s="31">
        <f t="shared" ref="I71" si="237">SUM(I72:I73)</f>
        <v>0</v>
      </c>
      <c r="J71" s="31">
        <f t="shared" ref="J71" si="238">SUM(J72:J73)</f>
        <v>0</v>
      </c>
      <c r="K71" s="31">
        <f t="shared" ref="K71" si="239">SUM(K72:K73)</f>
        <v>0</v>
      </c>
      <c r="L71" s="31">
        <f t="shared" ref="L71" si="240">SUM(L72:L73)</f>
        <v>0</v>
      </c>
      <c r="M71" s="31">
        <f t="shared" ref="M71" si="241">SUM(M72:M73)</f>
        <v>0</v>
      </c>
      <c r="N71" s="31">
        <f t="shared" ref="N71" si="242">SUM(N72:N73)</f>
        <v>0</v>
      </c>
      <c r="O71" s="31">
        <f t="shared" ref="O71" si="243">SUM(O72:O73)</f>
        <v>0</v>
      </c>
      <c r="P71" s="31">
        <f t="shared" ref="P71" si="244">SUM(P72:P73)</f>
        <v>0</v>
      </c>
      <c r="Q71" s="31">
        <f t="shared" ref="Q71" si="245">SUM(Q72:Q73)</f>
        <v>0</v>
      </c>
      <c r="R71" s="31">
        <f t="shared" ref="R71" si="246">SUM(R72:R73)</f>
        <v>0</v>
      </c>
      <c r="S71" s="31">
        <f t="shared" ref="S71" si="247">SUM(S72:S73)</f>
        <v>0</v>
      </c>
      <c r="T71" s="31">
        <f t="shared" ref="T71" si="248">SUM(T72:T73)</f>
        <v>0</v>
      </c>
      <c r="U71" s="31">
        <f t="shared" ref="U71" si="249">SUM(U72:U73)</f>
        <v>0</v>
      </c>
      <c r="V71" s="31">
        <f t="shared" ref="V71" si="250">SUM(V72:V73)</f>
        <v>0</v>
      </c>
      <c r="W71" s="31">
        <f t="shared" ref="W71:X71" si="251">SUM(W72:W73)</f>
        <v>0</v>
      </c>
      <c r="X71" s="31">
        <f t="shared" si="251"/>
        <v>0</v>
      </c>
    </row>
    <row r="72" spans="1:24" ht="11.25" customHeight="1" x14ac:dyDescent="0.2">
      <c r="A72" s="22" t="s">
        <v>131</v>
      </c>
      <c r="B72" s="23" t="s">
        <v>132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0</v>
      </c>
      <c r="D75" s="31">
        <v>0</v>
      </c>
      <c r="E75" s="31">
        <v>0</v>
      </c>
      <c r="F75" s="31">
        <v>0</v>
      </c>
      <c r="G75" s="31">
        <v>0</v>
      </c>
      <c r="H75" s="31">
        <v>0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</row>
    <row r="76" spans="1:24" ht="11.25" customHeight="1" x14ac:dyDescent="0.2">
      <c r="A76" s="26" t="s">
        <v>139</v>
      </c>
      <c r="B76" s="27" t="s">
        <v>140</v>
      </c>
      <c r="C76" s="32">
        <v>2486.6636285468617</v>
      </c>
      <c r="D76" s="32">
        <v>2457.8379191745485</v>
      </c>
      <c r="E76" s="32">
        <v>2844.1282029234735</v>
      </c>
      <c r="F76" s="32">
        <v>2671.1680997420458</v>
      </c>
      <c r="G76" s="32">
        <v>2756.6354256233867</v>
      </c>
      <c r="H76" s="32">
        <v>2883.5810834049867</v>
      </c>
      <c r="I76" s="32">
        <v>2813.4569217540834</v>
      </c>
      <c r="J76" s="32">
        <v>2681.8017196904552</v>
      </c>
      <c r="K76" s="32">
        <v>2517.1992261392952</v>
      </c>
      <c r="L76" s="32">
        <v>2464.5942390369728</v>
      </c>
      <c r="M76" s="32">
        <v>2532.6461736887354</v>
      </c>
      <c r="N76" s="32">
        <v>2186.020722269991</v>
      </c>
      <c r="O76" s="32">
        <v>2397.1403267411865</v>
      </c>
      <c r="P76" s="32">
        <v>2462.3779879621666</v>
      </c>
      <c r="Q76" s="32">
        <v>2455.6563198624249</v>
      </c>
      <c r="R76" s="32">
        <v>2343.028632846087</v>
      </c>
      <c r="S76" s="32">
        <v>2331.8449699054172</v>
      </c>
      <c r="T76" s="32">
        <v>2417.6651762682718</v>
      </c>
      <c r="U76" s="32">
        <v>2265.9506448839206</v>
      </c>
      <c r="V76" s="32">
        <v>2182.5609630266554</v>
      </c>
      <c r="W76" s="32">
        <v>2433.9120378331895</v>
      </c>
      <c r="X76" s="32">
        <v>2281.2748925193464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160</v>
      </c>
      <c r="B1" s="7" t="s">
        <v>299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41350.311607910575</v>
      </c>
      <c r="D2" s="28">
        <f t="shared" ref="D2" si="1">SUM(D3,D17,D22,D25,D26,D51,D52,D71,D74,D75,D76)</f>
        <v>39195.541100601891</v>
      </c>
      <c r="E2" s="28">
        <f t="shared" ref="E2" si="2">SUM(E3,E17,E22,E25,E26,E51,E52,E71,E74,E75,E76)</f>
        <v>37914.637919174551</v>
      </c>
      <c r="F2" s="28">
        <f t="shared" ref="F2" si="3">SUM(F3,F17,F22,F25,F26,F51,F52,F71,F74,F75,F76)</f>
        <v>39367.788822012037</v>
      </c>
      <c r="G2" s="28">
        <f t="shared" ref="G2" si="4">SUM(G3,G17,G22,G25,G26,G51,G52,G71,G74,G75,G76)</f>
        <v>40827.03723129836</v>
      </c>
      <c r="H2" s="28">
        <f t="shared" ref="H2" si="5">SUM(H3,H17,H22,H25,H26,H51,H52,H71,H74,H75,H76)</f>
        <v>39269.852622527942</v>
      </c>
      <c r="I2" s="28">
        <f t="shared" ref="I2" si="6">SUM(I3,I17,I22,I25,I26,I51,I52,I71,I74,I75,I76)</f>
        <v>40917.710404127254</v>
      </c>
      <c r="J2" s="28">
        <f t="shared" ref="J2" si="7">SUM(J3,J17,J22,J25,J26,J51,J52,J71,J74,J75,J76)</f>
        <v>40889.371969045569</v>
      </c>
      <c r="K2" s="28">
        <f t="shared" ref="K2" si="8">SUM(K3,K17,K22,K25,K26,K51,K52,K71,K74,K75,K76)</f>
        <v>39196.730008598453</v>
      </c>
      <c r="L2" s="28">
        <f t="shared" ref="L2" si="9">SUM(L3,L17,L22,L25,L26,L51,L52,L71,L74,L75,L76)</f>
        <v>28815.373602751504</v>
      </c>
      <c r="M2" s="28">
        <f t="shared" ref="M2" si="10">SUM(M3,M17,M22,M25,M26,M51,M52,M71,M74,M75,M76)</f>
        <v>34919.072656921759</v>
      </c>
      <c r="N2" s="28">
        <f t="shared" ref="N2" si="11">SUM(N3,N17,N22,N25,N26,N51,N52,N71,N74,N75,N76)</f>
        <v>34660.986500429921</v>
      </c>
      <c r="O2" s="28">
        <f t="shared" ref="O2" si="12">SUM(O3,O17,O22,O25,O26,O51,O52,O71,O74,O75,O76)</f>
        <v>33662.109888220111</v>
      </c>
      <c r="P2" s="28">
        <f t="shared" ref="P2" si="13">SUM(P3,P17,P22,P25,P26,P51,P52,P71,P74,P75,P76)</f>
        <v>32695.84471195185</v>
      </c>
      <c r="Q2" s="28">
        <f t="shared" ref="Q2" si="14">SUM(Q3,Q17,Q22,Q25,Q26,Q51,Q52,Q71,Q74,Q75,Q76)</f>
        <v>32392.050042992254</v>
      </c>
      <c r="R2" s="28">
        <f t="shared" ref="R2" si="15">SUM(R3,R17,R22,R25,R26,R51,R52,R71,R74,R75,R76)</f>
        <v>32559.881771281169</v>
      </c>
      <c r="S2" s="28">
        <f t="shared" ref="S2" si="16">SUM(S3,S17,S22,S25,S26,S51,S52,S71,S74,S75,S76)</f>
        <v>32649.681513327603</v>
      </c>
      <c r="T2" s="28">
        <f t="shared" ref="T2" si="17">SUM(T3,T17,T22,T25,T26,T51,T52,T71,T74,T75,T76)</f>
        <v>32564.274462596728</v>
      </c>
      <c r="U2" s="28">
        <f t="shared" ref="U2" si="18">SUM(U3,U17,U22,U25,U26,U51,U52,U71,U74,U75,U76)</f>
        <v>31902.588392089416</v>
      </c>
      <c r="V2" s="28">
        <f t="shared" ref="V2" si="19">SUM(V3,V17,V22,V25,V26,V51,V52,V71,V74,V75,V76)</f>
        <v>30099.639380911431</v>
      </c>
      <c r="W2" s="28">
        <f t="shared" ref="W2:X2" si="20">SUM(W3,W17,W22,W25,W26,W51,W52,W71,W74,W75,W76)</f>
        <v>26463.896560619087</v>
      </c>
      <c r="X2" s="28">
        <f t="shared" si="20"/>
        <v>27707.475924333619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21">SUM(C4,C8,C11)</f>
        <v>33023.337833190024</v>
      </c>
      <c r="D3" s="29">
        <f t="shared" ref="D3" si="22">SUM(D4,D8,D11)</f>
        <v>31618.907480653481</v>
      </c>
      <c r="E3" s="29">
        <f t="shared" ref="E3" si="23">SUM(E4,E8,E11)</f>
        <v>30539.476354256236</v>
      </c>
      <c r="F3" s="29">
        <f t="shared" ref="F3" si="24">SUM(F4,F8,F11)</f>
        <v>31880.555288048148</v>
      </c>
      <c r="G3" s="29">
        <f t="shared" ref="G3" si="25">SUM(G4,G8,G11)</f>
        <v>33312.278417884772</v>
      </c>
      <c r="H3" s="29">
        <f t="shared" ref="H3" si="26">SUM(H4,H8,H11)</f>
        <v>32091.427773000854</v>
      </c>
      <c r="I3" s="29">
        <f t="shared" ref="I3" si="27">SUM(I4,I8,I11)</f>
        <v>33320.129836629407</v>
      </c>
      <c r="J3" s="29">
        <f t="shared" ref="J3" si="28">SUM(J4,J8,J11)</f>
        <v>33107.421668099742</v>
      </c>
      <c r="K3" s="29">
        <f t="shared" ref="K3" si="29">SUM(K4,K8,K11)</f>
        <v>31730.954342218403</v>
      </c>
      <c r="L3" s="29">
        <f t="shared" ref="L3" si="30">SUM(L4,L8,L11)</f>
        <v>23187.879277730008</v>
      </c>
      <c r="M3" s="29">
        <f t="shared" ref="M3" si="31">SUM(M4,M8,M11)</f>
        <v>28117.264058469482</v>
      </c>
      <c r="N3" s="29">
        <f t="shared" ref="N3" si="32">SUM(N4,N8,N11)</f>
        <v>27932.946259673256</v>
      </c>
      <c r="O3" s="29">
        <f t="shared" ref="O3" si="33">SUM(O4,O8,O11)</f>
        <v>26927.792003439376</v>
      </c>
      <c r="P3" s="29">
        <f t="shared" ref="P3" si="34">SUM(P4,P8,P11)</f>
        <v>26092.936629406708</v>
      </c>
      <c r="Q3" s="29">
        <f t="shared" ref="Q3" si="35">SUM(Q4,Q8,Q11)</f>
        <v>25754.560533104035</v>
      </c>
      <c r="R3" s="29">
        <f t="shared" ref="R3" si="36">SUM(R4,R8,R11)</f>
        <v>25774.030180567497</v>
      </c>
      <c r="S3" s="29">
        <f t="shared" ref="S3" si="37">SUM(S4,S8,S11)</f>
        <v>25941.771453138437</v>
      </c>
      <c r="T3" s="29">
        <f t="shared" ref="T3" si="38">SUM(T4,T8,T11)</f>
        <v>25941.611865864139</v>
      </c>
      <c r="U3" s="29">
        <f t="shared" ref="U3" si="39">SUM(U4,U8,U11)</f>
        <v>25945.971711091996</v>
      </c>
      <c r="V3" s="29">
        <f t="shared" ref="V3" si="40">SUM(V4,V8,V11)</f>
        <v>24368.776268271708</v>
      </c>
      <c r="W3" s="29">
        <f t="shared" ref="W3:X3" si="41">SUM(W4,W8,W11)</f>
        <v>21251.662252794496</v>
      </c>
      <c r="X3" s="29">
        <f t="shared" si="41"/>
        <v>22045.14539982803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42">SUM(C5:C7)</f>
        <v>0</v>
      </c>
      <c r="D4" s="42">
        <f t="shared" ref="D4" si="43">SUM(D5:D7)</f>
        <v>0</v>
      </c>
      <c r="E4" s="42">
        <f t="shared" ref="E4" si="44">SUM(E5:E7)</f>
        <v>0</v>
      </c>
      <c r="F4" s="42">
        <f t="shared" ref="F4" si="45">SUM(F5:F7)</f>
        <v>0</v>
      </c>
      <c r="G4" s="42">
        <f t="shared" ref="G4" si="46">SUM(G5:G7)</f>
        <v>0</v>
      </c>
      <c r="H4" s="42">
        <f t="shared" ref="H4" si="47">SUM(H5:H7)</f>
        <v>0</v>
      </c>
      <c r="I4" s="42">
        <f t="shared" ref="I4" si="48">SUM(I5:I7)</f>
        <v>0</v>
      </c>
      <c r="J4" s="42">
        <f t="shared" ref="J4" si="49">SUM(J5:J7)</f>
        <v>0</v>
      </c>
      <c r="K4" s="42">
        <f t="shared" ref="K4" si="50">SUM(K5:K7)</f>
        <v>0</v>
      </c>
      <c r="L4" s="42">
        <f t="shared" ref="L4" si="51">SUM(L5:L7)</f>
        <v>0</v>
      </c>
      <c r="M4" s="42">
        <f t="shared" ref="M4" si="52">SUM(M5:M7)</f>
        <v>0</v>
      </c>
      <c r="N4" s="42">
        <f t="shared" ref="N4" si="53">SUM(N5:N7)</f>
        <v>0</v>
      </c>
      <c r="O4" s="42">
        <f t="shared" ref="O4" si="54">SUM(O5:O7)</f>
        <v>0</v>
      </c>
      <c r="P4" s="42">
        <f t="shared" ref="P4" si="55">SUM(P5:P7)</f>
        <v>0</v>
      </c>
      <c r="Q4" s="42">
        <f t="shared" ref="Q4" si="56">SUM(Q5:Q7)</f>
        <v>0</v>
      </c>
      <c r="R4" s="42">
        <f t="shared" ref="R4" si="57">SUM(R5:R7)</f>
        <v>0</v>
      </c>
      <c r="S4" s="42">
        <f t="shared" ref="S4" si="58">SUM(S5:S7)</f>
        <v>0</v>
      </c>
      <c r="T4" s="42">
        <f t="shared" ref="T4" si="59">SUM(T5:T7)</f>
        <v>0</v>
      </c>
      <c r="U4" s="42">
        <f t="shared" ref="U4" si="60">SUM(U5:U7)</f>
        <v>0</v>
      </c>
      <c r="V4" s="42">
        <f t="shared" ref="V4" si="61">SUM(V5:V7)</f>
        <v>0</v>
      </c>
      <c r="W4" s="42">
        <f t="shared" ref="W4:X4" si="62">SUM(W5:W7)</f>
        <v>0</v>
      </c>
      <c r="X4" s="42">
        <f t="shared" si="62"/>
        <v>0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>
        <v>0</v>
      </c>
      <c r="W5" s="30">
        <v>0</v>
      </c>
      <c r="X5" s="30">
        <v>0</v>
      </c>
    </row>
    <row r="6" spans="1:24" ht="11.25" customHeight="1" x14ac:dyDescent="0.2">
      <c r="A6" s="39" t="s">
        <v>7</v>
      </c>
      <c r="B6" s="23" t="s">
        <v>8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</row>
    <row r="7" spans="1:24" ht="11.25" customHeight="1" x14ac:dyDescent="0.2">
      <c r="A7" s="39" t="s">
        <v>9</v>
      </c>
      <c r="B7" s="23" t="s">
        <v>10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</row>
    <row r="8" spans="1:24" ht="11.25" customHeight="1" x14ac:dyDescent="0.2">
      <c r="A8" s="40" t="s">
        <v>343</v>
      </c>
      <c r="B8" s="41" t="s">
        <v>344</v>
      </c>
      <c r="C8" s="42">
        <f t="shared" ref="C8" si="63">SUM(C9:C10)</f>
        <v>0</v>
      </c>
      <c r="D8" s="42">
        <f t="shared" ref="D8" si="64">SUM(D9:D10)</f>
        <v>0</v>
      </c>
      <c r="E8" s="42">
        <f t="shared" ref="E8" si="65">SUM(E9:E10)</f>
        <v>0</v>
      </c>
      <c r="F8" s="42">
        <f t="shared" ref="F8" si="66">SUM(F9:F10)</f>
        <v>0</v>
      </c>
      <c r="G8" s="42">
        <f t="shared" ref="G8" si="67">SUM(G9:G10)</f>
        <v>0</v>
      </c>
      <c r="H8" s="42">
        <f t="shared" ref="H8" si="68">SUM(H9:H10)</f>
        <v>0</v>
      </c>
      <c r="I8" s="42">
        <f t="shared" ref="I8" si="69">SUM(I9:I10)</f>
        <v>0</v>
      </c>
      <c r="J8" s="42">
        <f t="shared" ref="J8" si="70">SUM(J9:J10)</f>
        <v>0</v>
      </c>
      <c r="K8" s="42">
        <f t="shared" ref="K8" si="71">SUM(K9:K10)</f>
        <v>0</v>
      </c>
      <c r="L8" s="42">
        <f t="shared" ref="L8" si="72">SUM(L9:L10)</f>
        <v>0</v>
      </c>
      <c r="M8" s="42">
        <f t="shared" ref="M8" si="73">SUM(M9:M10)</f>
        <v>0</v>
      </c>
      <c r="N8" s="42">
        <f t="shared" ref="N8" si="74">SUM(N9:N10)</f>
        <v>0</v>
      </c>
      <c r="O8" s="42">
        <f t="shared" ref="O8" si="75">SUM(O9:O10)</f>
        <v>0</v>
      </c>
      <c r="P8" s="42">
        <f t="shared" ref="P8" si="76">SUM(P9:P10)</f>
        <v>0</v>
      </c>
      <c r="Q8" s="42">
        <f t="shared" ref="Q8" si="77">SUM(Q9:Q10)</f>
        <v>0</v>
      </c>
      <c r="R8" s="42">
        <f t="shared" ref="R8" si="78">SUM(R9:R10)</f>
        <v>0</v>
      </c>
      <c r="S8" s="42">
        <f t="shared" ref="S8" si="79">SUM(S9:S10)</f>
        <v>0</v>
      </c>
      <c r="T8" s="42">
        <f t="shared" ref="T8" si="80">SUM(T9:T10)</f>
        <v>0</v>
      </c>
      <c r="U8" s="42">
        <f t="shared" ref="U8" si="81">SUM(U9:U10)</f>
        <v>0</v>
      </c>
      <c r="V8" s="42">
        <f t="shared" ref="V8" si="82">SUM(V9:V10)</f>
        <v>0</v>
      </c>
      <c r="W8" s="42">
        <f t="shared" ref="W8:X8" si="83">SUM(W9:W10)</f>
        <v>0</v>
      </c>
      <c r="X8" s="42">
        <f t="shared" si="83"/>
        <v>0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" si="84">SUM(C12:C16)</f>
        <v>33023.337833190024</v>
      </c>
      <c r="D11" s="42">
        <f t="shared" ref="D11" si="85">SUM(D12:D16)</f>
        <v>31618.907480653481</v>
      </c>
      <c r="E11" s="42">
        <f t="shared" ref="E11" si="86">SUM(E12:E16)</f>
        <v>30539.476354256236</v>
      </c>
      <c r="F11" s="42">
        <f t="shared" ref="F11" si="87">SUM(F12:F16)</f>
        <v>31880.555288048148</v>
      </c>
      <c r="G11" s="42">
        <f t="shared" ref="G11" si="88">SUM(G12:G16)</f>
        <v>33312.278417884772</v>
      </c>
      <c r="H11" s="42">
        <f t="shared" ref="H11" si="89">SUM(H12:H16)</f>
        <v>32091.427773000854</v>
      </c>
      <c r="I11" s="42">
        <f t="shared" ref="I11" si="90">SUM(I12:I16)</f>
        <v>33320.129836629407</v>
      </c>
      <c r="J11" s="42">
        <f t="shared" ref="J11" si="91">SUM(J12:J16)</f>
        <v>33107.421668099742</v>
      </c>
      <c r="K11" s="42">
        <f t="shared" ref="K11" si="92">SUM(K12:K16)</f>
        <v>31730.954342218403</v>
      </c>
      <c r="L11" s="42">
        <f t="shared" ref="L11" si="93">SUM(L12:L16)</f>
        <v>23187.879277730008</v>
      </c>
      <c r="M11" s="42">
        <f t="shared" ref="M11" si="94">SUM(M12:M16)</f>
        <v>28117.264058469482</v>
      </c>
      <c r="N11" s="42">
        <f t="shared" ref="N11" si="95">SUM(N12:N16)</f>
        <v>27932.946259673256</v>
      </c>
      <c r="O11" s="42">
        <f t="shared" ref="O11" si="96">SUM(O12:O16)</f>
        <v>26927.792003439376</v>
      </c>
      <c r="P11" s="42">
        <f t="shared" ref="P11" si="97">SUM(P12:P16)</f>
        <v>26092.936629406708</v>
      </c>
      <c r="Q11" s="42">
        <f t="shared" ref="Q11" si="98">SUM(Q12:Q16)</f>
        <v>25754.560533104035</v>
      </c>
      <c r="R11" s="42">
        <f t="shared" ref="R11" si="99">SUM(R12:R16)</f>
        <v>25774.030180567497</v>
      </c>
      <c r="S11" s="42">
        <f t="shared" ref="S11" si="100">SUM(S12:S16)</f>
        <v>25941.771453138437</v>
      </c>
      <c r="T11" s="42">
        <f t="shared" ref="T11" si="101">SUM(T12:T16)</f>
        <v>25941.611865864139</v>
      </c>
      <c r="U11" s="42">
        <f t="shared" ref="U11" si="102">SUM(U12:U16)</f>
        <v>25945.971711091996</v>
      </c>
      <c r="V11" s="42">
        <f t="shared" ref="V11" si="103">SUM(V12:V16)</f>
        <v>24368.776268271708</v>
      </c>
      <c r="W11" s="42">
        <f t="shared" ref="W11:X11" si="104">SUM(W12:W16)</f>
        <v>21251.662252794496</v>
      </c>
      <c r="X11" s="42">
        <f t="shared" si="104"/>
        <v>22045.14539982803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</row>
    <row r="13" spans="1:24" ht="11.25" customHeight="1" x14ac:dyDescent="0.2">
      <c r="A13" s="39" t="s">
        <v>17</v>
      </c>
      <c r="B13" s="23" t="s">
        <v>18</v>
      </c>
      <c r="C13" s="30">
        <v>32641.249011177984</v>
      </c>
      <c r="D13" s="30">
        <v>31245.675494411003</v>
      </c>
      <c r="E13" s="30">
        <v>29958.369475494412</v>
      </c>
      <c r="F13" s="30">
        <v>31279.396732588131</v>
      </c>
      <c r="G13" s="30">
        <v>32253.155202063623</v>
      </c>
      <c r="H13" s="30">
        <v>31081.403525365429</v>
      </c>
      <c r="I13" s="30">
        <v>32201.713069647463</v>
      </c>
      <c r="J13" s="30">
        <v>31969.258039552878</v>
      </c>
      <c r="K13" s="30">
        <v>30627.661134995702</v>
      </c>
      <c r="L13" s="30">
        <v>22359.519346517627</v>
      </c>
      <c r="M13" s="30">
        <v>27106.644625967332</v>
      </c>
      <c r="N13" s="30">
        <v>26911.197506448836</v>
      </c>
      <c r="O13" s="30">
        <v>25952.326311263969</v>
      </c>
      <c r="P13" s="30">
        <v>25121.262080825454</v>
      </c>
      <c r="Q13" s="30">
        <v>24760.637919174544</v>
      </c>
      <c r="R13" s="30">
        <v>24841.049785038693</v>
      </c>
      <c r="S13" s="30">
        <v>24979.52957867584</v>
      </c>
      <c r="T13" s="30">
        <v>24984.553998280306</v>
      </c>
      <c r="U13" s="30">
        <v>24906.120894239029</v>
      </c>
      <c r="V13" s="30">
        <v>23395.313929492688</v>
      </c>
      <c r="W13" s="30">
        <v>20444.486070507308</v>
      </c>
      <c r="X13" s="30">
        <v>21193.744969905416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382.08882201203784</v>
      </c>
      <c r="D15" s="30">
        <v>373.23198624247635</v>
      </c>
      <c r="E15" s="30">
        <v>581.10687876182294</v>
      </c>
      <c r="F15" s="30">
        <v>601.15855546001717</v>
      </c>
      <c r="G15" s="30">
        <v>1059.1232158211524</v>
      </c>
      <c r="H15" s="30">
        <v>1010.0242476354254</v>
      </c>
      <c r="I15" s="30">
        <v>1118.4167669819433</v>
      </c>
      <c r="J15" s="30">
        <v>1138.1636285468614</v>
      </c>
      <c r="K15" s="30">
        <v>1103.2932072226997</v>
      </c>
      <c r="L15" s="30">
        <v>828.35993121238175</v>
      </c>
      <c r="M15" s="30">
        <v>1010.6194325021495</v>
      </c>
      <c r="N15" s="30">
        <v>1021.7487532244196</v>
      </c>
      <c r="O15" s="30">
        <v>975.46569217540832</v>
      </c>
      <c r="P15" s="30">
        <v>971.67454858125529</v>
      </c>
      <c r="Q15" s="30">
        <v>993.92261392949263</v>
      </c>
      <c r="R15" s="30">
        <v>932.98039552880471</v>
      </c>
      <c r="S15" s="30">
        <v>962.24187446259657</v>
      </c>
      <c r="T15" s="30">
        <v>957.05786758383488</v>
      </c>
      <c r="U15" s="30">
        <v>1039.8508168529663</v>
      </c>
      <c r="V15" s="30">
        <v>973.46233877901966</v>
      </c>
      <c r="W15" s="30">
        <v>807.17618228718834</v>
      </c>
      <c r="X15" s="30">
        <v>851.40042992261385</v>
      </c>
    </row>
    <row r="16" spans="1:24" ht="11.25" customHeight="1" x14ac:dyDescent="0.2">
      <c r="A16" s="39" t="s">
        <v>23</v>
      </c>
      <c r="B16" s="23" t="s">
        <v>24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" si="105">SUM(C18:C21)</f>
        <v>8326.973774720549</v>
      </c>
      <c r="D17" s="31">
        <f t="shared" ref="D17" si="106">SUM(D18:D21)</f>
        <v>7576.6336199484085</v>
      </c>
      <c r="E17" s="31">
        <f t="shared" ref="E17" si="107">SUM(E18:E21)</f>
        <v>7375.1615649183159</v>
      </c>
      <c r="F17" s="31">
        <f t="shared" ref="F17" si="108">SUM(F18:F21)</f>
        <v>7487.2335339638857</v>
      </c>
      <c r="G17" s="31">
        <f t="shared" ref="G17" si="109">SUM(G18:G21)</f>
        <v>7514.7588134135849</v>
      </c>
      <c r="H17" s="31">
        <f t="shared" ref="H17" si="110">SUM(H18:H21)</f>
        <v>7178.4248495270858</v>
      </c>
      <c r="I17" s="31">
        <f t="shared" ref="I17" si="111">SUM(I18:I21)</f>
        <v>7597.5805674978501</v>
      </c>
      <c r="J17" s="31">
        <f t="shared" ref="J17" si="112">SUM(J18:J21)</f>
        <v>7781.9503009458285</v>
      </c>
      <c r="K17" s="31">
        <f t="shared" ref="K17" si="113">SUM(K18:K21)</f>
        <v>7465.775666380051</v>
      </c>
      <c r="L17" s="31">
        <f t="shared" ref="L17" si="114">SUM(L18:L21)</f>
        <v>5627.4943250214956</v>
      </c>
      <c r="M17" s="31">
        <f t="shared" ref="M17" si="115">SUM(M18:M21)</f>
        <v>6801.8085984522777</v>
      </c>
      <c r="N17" s="31">
        <f t="shared" ref="N17" si="116">SUM(N18:N21)</f>
        <v>6728.0402407566635</v>
      </c>
      <c r="O17" s="31">
        <f t="shared" ref="O17" si="117">SUM(O18:O21)</f>
        <v>6734.3178847807385</v>
      </c>
      <c r="P17" s="31">
        <f t="shared" ref="P17" si="118">SUM(P18:P21)</f>
        <v>6602.908082545141</v>
      </c>
      <c r="Q17" s="31">
        <f t="shared" ref="Q17" si="119">SUM(Q18:Q21)</f>
        <v>6637.4895098882198</v>
      </c>
      <c r="R17" s="31">
        <f t="shared" ref="R17" si="120">SUM(R18:R21)</f>
        <v>6785.8515907136707</v>
      </c>
      <c r="S17" s="31">
        <f t="shared" ref="S17" si="121">SUM(S18:S21)</f>
        <v>6707.910060189166</v>
      </c>
      <c r="T17" s="31">
        <f t="shared" ref="T17" si="122">SUM(T18:T21)</f>
        <v>6622.6625967325881</v>
      </c>
      <c r="U17" s="31">
        <f t="shared" ref="U17" si="123">SUM(U18:U21)</f>
        <v>5956.6166809974202</v>
      </c>
      <c r="V17" s="31">
        <f t="shared" ref="V17" si="124">SUM(V18:V21)</f>
        <v>5730.863112639724</v>
      </c>
      <c r="W17" s="31">
        <f t="shared" ref="W17:X17" si="125">SUM(W18:W21)</f>
        <v>5212.2343078245904</v>
      </c>
      <c r="X17" s="31">
        <f t="shared" si="125"/>
        <v>5662.330524505589</v>
      </c>
    </row>
    <row r="18" spans="1:24" ht="11.25" customHeight="1" x14ac:dyDescent="0.2">
      <c r="A18" s="22" t="s">
        <v>27</v>
      </c>
      <c r="B18" s="23" t="s">
        <v>28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8326.973774720549</v>
      </c>
      <c r="D19" s="30">
        <v>7576.6336199484085</v>
      </c>
      <c r="E19" s="30">
        <v>7375.1615649183159</v>
      </c>
      <c r="F19" s="30">
        <v>7487.2335339638857</v>
      </c>
      <c r="G19" s="30">
        <v>7514.7588134135849</v>
      </c>
      <c r="H19" s="30">
        <v>7178.4248495270858</v>
      </c>
      <c r="I19" s="30">
        <v>7597.5805674978501</v>
      </c>
      <c r="J19" s="30">
        <v>7781.9503009458285</v>
      </c>
      <c r="K19" s="30">
        <v>7465.775666380051</v>
      </c>
      <c r="L19" s="30">
        <v>5627.4943250214956</v>
      </c>
      <c r="M19" s="30">
        <v>6801.8085984522777</v>
      </c>
      <c r="N19" s="30">
        <v>6728.0402407566635</v>
      </c>
      <c r="O19" s="30">
        <v>6734.3178847807385</v>
      </c>
      <c r="P19" s="30">
        <v>6602.908082545141</v>
      </c>
      <c r="Q19" s="30">
        <v>6637.4895098882198</v>
      </c>
      <c r="R19" s="30">
        <v>6785.8515907136707</v>
      </c>
      <c r="S19" s="30">
        <v>6707.910060189166</v>
      </c>
      <c r="T19" s="30">
        <v>6622.6625967325881</v>
      </c>
      <c r="U19" s="30">
        <v>5956.6166809974202</v>
      </c>
      <c r="V19" s="30">
        <v>5730.863112639724</v>
      </c>
      <c r="W19" s="30">
        <v>5212.2343078245904</v>
      </c>
      <c r="X19" s="30">
        <v>5662.330524505589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" si="126">SUM(C23:C24)</f>
        <v>0</v>
      </c>
      <c r="D22" s="31">
        <f t="shared" ref="D22" si="127">SUM(D23:D24)</f>
        <v>0</v>
      </c>
      <c r="E22" s="31">
        <f t="shared" ref="E22" si="128">SUM(E23:E24)</f>
        <v>0</v>
      </c>
      <c r="F22" s="31">
        <f t="shared" ref="F22" si="129">SUM(F23:F24)</f>
        <v>0</v>
      </c>
      <c r="G22" s="31">
        <f t="shared" ref="G22" si="130">SUM(G23:G24)</f>
        <v>0</v>
      </c>
      <c r="H22" s="31">
        <f t="shared" ref="H22" si="131">SUM(H23:H24)</f>
        <v>0</v>
      </c>
      <c r="I22" s="31">
        <f t="shared" ref="I22" si="132">SUM(I23:I24)</f>
        <v>0</v>
      </c>
      <c r="J22" s="31">
        <f t="shared" ref="J22" si="133">SUM(J23:J24)</f>
        <v>0</v>
      </c>
      <c r="K22" s="31">
        <f t="shared" ref="K22" si="134">SUM(K23:K24)</f>
        <v>0</v>
      </c>
      <c r="L22" s="31">
        <f t="shared" ref="L22" si="135">SUM(L23:L24)</f>
        <v>0</v>
      </c>
      <c r="M22" s="31">
        <f t="shared" ref="M22" si="136">SUM(M23:M24)</f>
        <v>0</v>
      </c>
      <c r="N22" s="31">
        <f t="shared" ref="N22" si="137">SUM(N23:N24)</f>
        <v>0</v>
      </c>
      <c r="O22" s="31">
        <f t="shared" ref="O22" si="138">SUM(O23:O24)</f>
        <v>0</v>
      </c>
      <c r="P22" s="31">
        <f t="shared" ref="P22" si="139">SUM(P23:P24)</f>
        <v>0</v>
      </c>
      <c r="Q22" s="31">
        <f t="shared" ref="Q22" si="140">SUM(Q23:Q24)</f>
        <v>0</v>
      </c>
      <c r="R22" s="31">
        <f t="shared" ref="R22" si="141">SUM(R23:R24)</f>
        <v>0</v>
      </c>
      <c r="S22" s="31">
        <f t="shared" ref="S22" si="142">SUM(S23:S24)</f>
        <v>0</v>
      </c>
      <c r="T22" s="31">
        <f t="shared" ref="T22" si="143">SUM(T23:T24)</f>
        <v>0</v>
      </c>
      <c r="U22" s="31">
        <f t="shared" ref="U22" si="144">SUM(U23:U24)</f>
        <v>0</v>
      </c>
      <c r="V22" s="31">
        <f t="shared" ref="V22" si="145">SUM(V23:V24)</f>
        <v>0</v>
      </c>
      <c r="W22" s="31">
        <f t="shared" ref="W22:X22" si="146">SUM(W23:W24)</f>
        <v>0</v>
      </c>
      <c r="X22" s="31">
        <f t="shared" si="146"/>
        <v>0</v>
      </c>
    </row>
    <row r="23" spans="1:24" ht="11.25" customHeight="1" x14ac:dyDescent="0.2">
      <c r="A23" s="22" t="s">
        <v>37</v>
      </c>
      <c r="B23" s="23" t="s">
        <v>38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47">SUM(C27,C33)</f>
        <v>0</v>
      </c>
      <c r="D26" s="31">
        <f t="shared" ref="D26" si="148">SUM(D27,D33)</f>
        <v>0</v>
      </c>
      <c r="E26" s="31">
        <f t="shared" ref="E26" si="149">SUM(E27,E33)</f>
        <v>0</v>
      </c>
      <c r="F26" s="31">
        <f t="shared" ref="F26" si="150">SUM(F27,F33)</f>
        <v>0</v>
      </c>
      <c r="G26" s="31">
        <f t="shared" ref="G26" si="151">SUM(G27,G33)</f>
        <v>0</v>
      </c>
      <c r="H26" s="31">
        <f t="shared" ref="H26" si="152">SUM(H27,H33)</f>
        <v>0</v>
      </c>
      <c r="I26" s="31">
        <f t="shared" ref="I26" si="153">SUM(I27,I33)</f>
        <v>0</v>
      </c>
      <c r="J26" s="31">
        <f t="shared" ref="J26" si="154">SUM(J27,J33)</f>
        <v>0</v>
      </c>
      <c r="K26" s="31">
        <f t="shared" ref="K26" si="155">SUM(K27,K33)</f>
        <v>0</v>
      </c>
      <c r="L26" s="31">
        <f t="shared" ref="L26" si="156">SUM(L27,L33)</f>
        <v>0</v>
      </c>
      <c r="M26" s="31">
        <f t="shared" ref="M26" si="157">SUM(M27,M33)</f>
        <v>0</v>
      </c>
      <c r="N26" s="31">
        <f t="shared" ref="N26" si="158">SUM(N27,N33)</f>
        <v>0</v>
      </c>
      <c r="O26" s="31">
        <f t="shared" ref="O26" si="159">SUM(O27,O33)</f>
        <v>0</v>
      </c>
      <c r="P26" s="31">
        <f t="shared" ref="P26" si="160">SUM(P27,P33)</f>
        <v>0</v>
      </c>
      <c r="Q26" s="31">
        <f t="shared" ref="Q26" si="161">SUM(Q27,Q33)</f>
        <v>0</v>
      </c>
      <c r="R26" s="31">
        <f t="shared" ref="R26" si="162">SUM(R27,R33)</f>
        <v>0</v>
      </c>
      <c r="S26" s="31">
        <f t="shared" ref="S26" si="163">SUM(S27,S33)</f>
        <v>0</v>
      </c>
      <c r="T26" s="31">
        <f t="shared" ref="T26" si="164">SUM(T27,T33)</f>
        <v>0</v>
      </c>
      <c r="U26" s="31">
        <f t="shared" ref="U26" si="165">SUM(U27,U33)</f>
        <v>0</v>
      </c>
      <c r="V26" s="31">
        <f t="shared" ref="V26" si="166">SUM(V27,V33)</f>
        <v>0</v>
      </c>
      <c r="W26" s="31">
        <f t="shared" ref="W26:X26" si="167">SUM(W27,W33)</f>
        <v>0</v>
      </c>
      <c r="X26" s="31">
        <f t="shared" si="167"/>
        <v>0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" si="168">SUM(C28:C32)</f>
        <v>0</v>
      </c>
      <c r="D27" s="42">
        <f t="shared" ref="D27" si="169">SUM(D28:D32)</f>
        <v>0</v>
      </c>
      <c r="E27" s="42">
        <f t="shared" ref="E27" si="170">SUM(E28:E32)</f>
        <v>0</v>
      </c>
      <c r="F27" s="42">
        <f t="shared" ref="F27" si="171">SUM(F28:F32)</f>
        <v>0</v>
      </c>
      <c r="G27" s="42">
        <f t="shared" ref="G27" si="172">SUM(G28:G32)</f>
        <v>0</v>
      </c>
      <c r="H27" s="42">
        <f t="shared" ref="H27" si="173">SUM(H28:H32)</f>
        <v>0</v>
      </c>
      <c r="I27" s="42">
        <f t="shared" ref="I27" si="174">SUM(I28:I32)</f>
        <v>0</v>
      </c>
      <c r="J27" s="42">
        <f t="shared" ref="J27" si="175">SUM(J28:J32)</f>
        <v>0</v>
      </c>
      <c r="K27" s="42">
        <f t="shared" ref="K27" si="176">SUM(K28:K32)</f>
        <v>0</v>
      </c>
      <c r="L27" s="42">
        <f t="shared" ref="L27" si="177">SUM(L28:L32)</f>
        <v>0</v>
      </c>
      <c r="M27" s="42">
        <f t="shared" ref="M27" si="178">SUM(M28:M32)</f>
        <v>0</v>
      </c>
      <c r="N27" s="42">
        <f t="shared" ref="N27" si="179">SUM(N28:N32)</f>
        <v>0</v>
      </c>
      <c r="O27" s="42">
        <f t="shared" ref="O27" si="180">SUM(O28:O32)</f>
        <v>0</v>
      </c>
      <c r="P27" s="42">
        <f t="shared" ref="P27" si="181">SUM(P28:P32)</f>
        <v>0</v>
      </c>
      <c r="Q27" s="42">
        <f t="shared" ref="Q27" si="182">SUM(Q28:Q32)</f>
        <v>0</v>
      </c>
      <c r="R27" s="42">
        <f t="shared" ref="R27" si="183">SUM(R28:R32)</f>
        <v>0</v>
      </c>
      <c r="S27" s="42">
        <f t="shared" ref="S27" si="184">SUM(S28:S32)</f>
        <v>0</v>
      </c>
      <c r="T27" s="42">
        <f t="shared" ref="T27" si="185">SUM(T28:T32)</f>
        <v>0</v>
      </c>
      <c r="U27" s="42">
        <f t="shared" ref="U27" si="186">SUM(U28:U32)</f>
        <v>0</v>
      </c>
      <c r="V27" s="42">
        <f t="shared" ref="V27" si="187">SUM(V28:V32)</f>
        <v>0</v>
      </c>
      <c r="W27" s="42">
        <f t="shared" ref="W27:X27" si="188">SUM(W28:W32)</f>
        <v>0</v>
      </c>
      <c r="X27" s="42">
        <f t="shared" si="188"/>
        <v>0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" si="189">SUM(C34:C50)</f>
        <v>0</v>
      </c>
      <c r="D33" s="42">
        <f t="shared" ref="D33" si="190">SUM(D34:D50)</f>
        <v>0</v>
      </c>
      <c r="E33" s="42">
        <f t="shared" ref="E33" si="191">SUM(E34:E50)</f>
        <v>0</v>
      </c>
      <c r="F33" s="42">
        <f t="shared" ref="F33" si="192">SUM(F34:F50)</f>
        <v>0</v>
      </c>
      <c r="G33" s="42">
        <f t="shared" ref="G33" si="193">SUM(G34:G50)</f>
        <v>0</v>
      </c>
      <c r="H33" s="42">
        <f t="shared" ref="H33" si="194">SUM(H34:H50)</f>
        <v>0</v>
      </c>
      <c r="I33" s="42">
        <f t="shared" ref="I33" si="195">SUM(I34:I50)</f>
        <v>0</v>
      </c>
      <c r="J33" s="42">
        <f t="shared" ref="J33" si="196">SUM(J34:J50)</f>
        <v>0</v>
      </c>
      <c r="K33" s="42">
        <f t="shared" ref="K33" si="197">SUM(K34:K50)</f>
        <v>0</v>
      </c>
      <c r="L33" s="42">
        <f t="shared" ref="L33" si="198">SUM(L34:L50)</f>
        <v>0</v>
      </c>
      <c r="M33" s="42">
        <f t="shared" ref="M33" si="199">SUM(M34:M50)</f>
        <v>0</v>
      </c>
      <c r="N33" s="42">
        <f t="shared" ref="N33" si="200">SUM(N34:N50)</f>
        <v>0</v>
      </c>
      <c r="O33" s="42">
        <f t="shared" ref="O33" si="201">SUM(O34:O50)</f>
        <v>0</v>
      </c>
      <c r="P33" s="42">
        <f t="shared" ref="P33" si="202">SUM(P34:P50)</f>
        <v>0</v>
      </c>
      <c r="Q33" s="42">
        <f t="shared" ref="Q33" si="203">SUM(Q34:Q50)</f>
        <v>0</v>
      </c>
      <c r="R33" s="42">
        <f t="shared" ref="R33" si="204">SUM(R34:R50)</f>
        <v>0</v>
      </c>
      <c r="S33" s="42">
        <f t="shared" ref="S33" si="205">SUM(S34:S50)</f>
        <v>0</v>
      </c>
      <c r="T33" s="42">
        <f t="shared" ref="T33" si="206">SUM(T34:T50)</f>
        <v>0</v>
      </c>
      <c r="U33" s="42">
        <f t="shared" ref="U33" si="207">SUM(U34:U50)</f>
        <v>0</v>
      </c>
      <c r="V33" s="42">
        <f t="shared" ref="V33" si="208">SUM(V34:V50)</f>
        <v>0</v>
      </c>
      <c r="W33" s="42">
        <f t="shared" ref="W33:X33" si="209">SUM(W34:W50)</f>
        <v>0</v>
      </c>
      <c r="X33" s="42">
        <f t="shared" si="209"/>
        <v>0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</row>
    <row r="37" spans="1:24" ht="11.25" customHeight="1" x14ac:dyDescent="0.2">
      <c r="A37" s="39" t="s">
        <v>61</v>
      </c>
      <c r="B37" s="23" t="s">
        <v>62</v>
      </c>
      <c r="C37" s="30">
        <v>0</v>
      </c>
      <c r="D37" s="30">
        <v>0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</row>
    <row r="41" spans="1:24" ht="11.25" customHeight="1" x14ac:dyDescent="0.2">
      <c r="A41" s="39" t="s">
        <v>69</v>
      </c>
      <c r="B41" s="23" t="s">
        <v>70</v>
      </c>
      <c r="C41" s="30">
        <v>0</v>
      </c>
      <c r="D41" s="30">
        <v>0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</row>
    <row r="42" spans="1:24" ht="11.25" customHeight="1" x14ac:dyDescent="0.2">
      <c r="A42" s="39" t="s">
        <v>71</v>
      </c>
      <c r="B42" s="23" t="s">
        <v>72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</row>
    <row r="44" spans="1:24" ht="11.25" customHeight="1" x14ac:dyDescent="0.2">
      <c r="A44" s="39" t="s">
        <v>75</v>
      </c>
      <c r="B44" s="23" t="s">
        <v>76</v>
      </c>
      <c r="C44" s="30">
        <v>0</v>
      </c>
      <c r="D44" s="30">
        <v>0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</row>
    <row r="51" spans="1:24" ht="11.25" customHeight="1" x14ac:dyDescent="0.2">
      <c r="A51" s="24" t="s">
        <v>89</v>
      </c>
      <c r="B51" s="25" t="s">
        <v>90</v>
      </c>
      <c r="C51" s="31">
        <v>0</v>
      </c>
      <c r="D51" s="31">
        <v>0</v>
      </c>
      <c r="E51" s="31">
        <v>0</v>
      </c>
      <c r="F51" s="31">
        <v>0</v>
      </c>
      <c r="G51" s="31">
        <v>0</v>
      </c>
      <c r="H51" s="31">
        <v>0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" si="210">SUM(C53:C70)</f>
        <v>0</v>
      </c>
      <c r="D52" s="31">
        <f t="shared" ref="D52" si="211">SUM(D53:D70)</f>
        <v>0</v>
      </c>
      <c r="E52" s="31">
        <f t="shared" ref="E52" si="212">SUM(E53:E70)</f>
        <v>0</v>
      </c>
      <c r="F52" s="31">
        <f t="shared" ref="F52" si="213">SUM(F53:F70)</f>
        <v>0</v>
      </c>
      <c r="G52" s="31">
        <f t="shared" ref="G52" si="214">SUM(G53:G70)</f>
        <v>0</v>
      </c>
      <c r="H52" s="31">
        <f t="shared" ref="H52" si="215">SUM(H53:H70)</f>
        <v>0</v>
      </c>
      <c r="I52" s="31">
        <f t="shared" ref="I52" si="216">SUM(I53:I70)</f>
        <v>0</v>
      </c>
      <c r="J52" s="31">
        <f t="shared" ref="J52" si="217">SUM(J53:J70)</f>
        <v>0</v>
      </c>
      <c r="K52" s="31">
        <f t="shared" ref="K52" si="218">SUM(K53:K70)</f>
        <v>0</v>
      </c>
      <c r="L52" s="31">
        <f t="shared" ref="L52" si="219">SUM(L53:L70)</f>
        <v>0</v>
      </c>
      <c r="M52" s="31">
        <f t="shared" ref="M52" si="220">SUM(M53:M70)</f>
        <v>0</v>
      </c>
      <c r="N52" s="31">
        <f t="shared" ref="N52" si="221">SUM(N53:N70)</f>
        <v>0</v>
      </c>
      <c r="O52" s="31">
        <f t="shared" ref="O52" si="222">SUM(O53:O70)</f>
        <v>0</v>
      </c>
      <c r="P52" s="31">
        <f t="shared" ref="P52" si="223">SUM(P53:P70)</f>
        <v>0</v>
      </c>
      <c r="Q52" s="31">
        <f t="shared" ref="Q52" si="224">SUM(Q53:Q70)</f>
        <v>0</v>
      </c>
      <c r="R52" s="31">
        <f t="shared" ref="R52" si="225">SUM(R53:R70)</f>
        <v>0</v>
      </c>
      <c r="S52" s="31">
        <f t="shared" ref="S52" si="226">SUM(S53:S70)</f>
        <v>0</v>
      </c>
      <c r="T52" s="31">
        <f t="shared" ref="T52" si="227">SUM(T53:T70)</f>
        <v>0</v>
      </c>
      <c r="U52" s="31">
        <f t="shared" ref="U52" si="228">SUM(U53:U70)</f>
        <v>0</v>
      </c>
      <c r="V52" s="31">
        <f t="shared" ref="V52" si="229">SUM(V53:V70)</f>
        <v>0</v>
      </c>
      <c r="W52" s="31">
        <f t="shared" ref="W52:X52" si="230">SUM(W53:W70)</f>
        <v>0</v>
      </c>
      <c r="X52" s="31">
        <f t="shared" si="230"/>
        <v>0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</row>
    <row r="70" spans="1:24" ht="11.25" customHeight="1" x14ac:dyDescent="0.2">
      <c r="A70" s="22" t="s">
        <v>127</v>
      </c>
      <c r="B70" s="23" t="s">
        <v>128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" si="231">SUM(C72:C73)</f>
        <v>0</v>
      </c>
      <c r="D71" s="31">
        <f t="shared" ref="D71" si="232">SUM(D72:D73)</f>
        <v>0</v>
      </c>
      <c r="E71" s="31">
        <f t="shared" ref="E71" si="233">SUM(E72:E73)</f>
        <v>0</v>
      </c>
      <c r="F71" s="31">
        <f t="shared" ref="F71" si="234">SUM(F72:F73)</f>
        <v>0</v>
      </c>
      <c r="G71" s="31">
        <f t="shared" ref="G71" si="235">SUM(G72:G73)</f>
        <v>0</v>
      </c>
      <c r="H71" s="31">
        <f t="shared" ref="H71" si="236">SUM(H72:H73)</f>
        <v>0</v>
      </c>
      <c r="I71" s="31">
        <f t="shared" ref="I71" si="237">SUM(I72:I73)</f>
        <v>0</v>
      </c>
      <c r="J71" s="31">
        <f t="shared" ref="J71" si="238">SUM(J72:J73)</f>
        <v>0</v>
      </c>
      <c r="K71" s="31">
        <f t="shared" ref="K71" si="239">SUM(K72:K73)</f>
        <v>0</v>
      </c>
      <c r="L71" s="31">
        <f t="shared" ref="L71" si="240">SUM(L72:L73)</f>
        <v>0</v>
      </c>
      <c r="M71" s="31">
        <f t="shared" ref="M71" si="241">SUM(M72:M73)</f>
        <v>0</v>
      </c>
      <c r="N71" s="31">
        <f t="shared" ref="N71" si="242">SUM(N72:N73)</f>
        <v>0</v>
      </c>
      <c r="O71" s="31">
        <f t="shared" ref="O71" si="243">SUM(O72:O73)</f>
        <v>0</v>
      </c>
      <c r="P71" s="31">
        <f t="shared" ref="P71" si="244">SUM(P72:P73)</f>
        <v>0</v>
      </c>
      <c r="Q71" s="31">
        <f t="shared" ref="Q71" si="245">SUM(Q72:Q73)</f>
        <v>0</v>
      </c>
      <c r="R71" s="31">
        <f t="shared" ref="R71" si="246">SUM(R72:R73)</f>
        <v>0</v>
      </c>
      <c r="S71" s="31">
        <f t="shared" ref="S71" si="247">SUM(S72:S73)</f>
        <v>0</v>
      </c>
      <c r="T71" s="31">
        <f t="shared" ref="T71" si="248">SUM(T72:T73)</f>
        <v>0</v>
      </c>
      <c r="U71" s="31">
        <f t="shared" ref="U71" si="249">SUM(U72:U73)</f>
        <v>0</v>
      </c>
      <c r="V71" s="31">
        <f t="shared" ref="V71" si="250">SUM(V72:V73)</f>
        <v>0</v>
      </c>
      <c r="W71" s="31">
        <f t="shared" ref="W71:X71" si="251">SUM(W72:W73)</f>
        <v>0</v>
      </c>
      <c r="X71" s="31">
        <f t="shared" si="251"/>
        <v>0</v>
      </c>
    </row>
    <row r="72" spans="1:24" ht="11.25" customHeight="1" x14ac:dyDescent="0.2">
      <c r="A72" s="22" t="s">
        <v>131</v>
      </c>
      <c r="B72" s="23" t="s">
        <v>132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0</v>
      </c>
      <c r="D75" s="31">
        <v>0</v>
      </c>
      <c r="E75" s="31">
        <v>0</v>
      </c>
      <c r="F75" s="31">
        <v>0</v>
      </c>
      <c r="G75" s="31">
        <v>0</v>
      </c>
      <c r="H75" s="31">
        <v>0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</row>
    <row r="76" spans="1:24" ht="11.25" customHeight="1" x14ac:dyDescent="0.2">
      <c r="A76" s="26" t="s">
        <v>139</v>
      </c>
      <c r="B76" s="27" t="s">
        <v>140</v>
      </c>
      <c r="C76" s="32">
        <v>0</v>
      </c>
      <c r="D76" s="32">
        <v>0</v>
      </c>
      <c r="E76" s="32">
        <v>0</v>
      </c>
      <c r="F76" s="32">
        <v>0</v>
      </c>
      <c r="G76" s="32">
        <v>0</v>
      </c>
      <c r="H76" s="32">
        <v>0</v>
      </c>
      <c r="I76" s="32">
        <v>0</v>
      </c>
      <c r="J76" s="32">
        <v>0</v>
      </c>
      <c r="K76" s="32">
        <v>0</v>
      </c>
      <c r="L76" s="32">
        <v>0</v>
      </c>
      <c r="M76" s="32">
        <v>0</v>
      </c>
      <c r="N76" s="32">
        <v>0</v>
      </c>
      <c r="O76" s="32">
        <v>0</v>
      </c>
      <c r="P76" s="32">
        <v>0</v>
      </c>
      <c r="Q76" s="32">
        <v>0</v>
      </c>
      <c r="R76" s="32">
        <v>0</v>
      </c>
      <c r="S76" s="32">
        <v>0</v>
      </c>
      <c r="T76" s="32">
        <v>0</v>
      </c>
      <c r="U76" s="32">
        <v>0</v>
      </c>
      <c r="V76" s="32">
        <v>0</v>
      </c>
      <c r="W76" s="32">
        <v>0</v>
      </c>
      <c r="X76" s="32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163</v>
      </c>
      <c r="B1" s="7" t="s">
        <v>298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13554.385124677559</v>
      </c>
      <c r="D2" s="28">
        <f t="shared" ref="D2" si="1">SUM(D3,D17,D22,D25,D26,D51,D52,D71,D74,D75,D76)</f>
        <v>12866.700085984521</v>
      </c>
      <c r="E2" s="28">
        <f t="shared" ref="E2" si="2">SUM(E3,E17,E22,E25,E26,E51,E52,E71,E74,E75,E76)</f>
        <v>13180.78254514187</v>
      </c>
      <c r="F2" s="28">
        <f t="shared" ref="F2" si="3">SUM(F3,F17,F22,F25,F26,F51,F52,F71,F74,F75,F76)</f>
        <v>13641.635597592433</v>
      </c>
      <c r="G2" s="28">
        <f t="shared" ref="G2" si="4">SUM(G3,G17,G22,G25,G26,G51,G52,G71,G74,G75,G76)</f>
        <v>14145.791315563198</v>
      </c>
      <c r="H2" s="28">
        <f t="shared" ref="H2" si="5">SUM(H3,H17,H22,H25,H26,H51,H52,H71,H74,H75,H76)</f>
        <v>13766.918142734308</v>
      </c>
      <c r="I2" s="28">
        <f t="shared" ref="I2" si="6">SUM(I3,I17,I22,I25,I26,I51,I52,I71,I74,I75,I76)</f>
        <v>14137.205503009458</v>
      </c>
      <c r="J2" s="28">
        <f t="shared" ref="J2" si="7">SUM(J3,J17,J22,J25,J26,J51,J52,J71,J74,J75,J76)</f>
        <v>14468.661392949269</v>
      </c>
      <c r="K2" s="28">
        <f t="shared" ref="K2" si="8">SUM(K3,K17,K22,K25,K26,K51,K52,K71,K74,K75,K76)</f>
        <v>13407.084866723988</v>
      </c>
      <c r="L2" s="28">
        <f t="shared" ref="L2" si="9">SUM(L3,L17,L22,L25,L26,L51,L52,L71,L74,L75,L76)</f>
        <v>9163.10163370593</v>
      </c>
      <c r="M2" s="28">
        <f t="shared" ref="M2" si="10">SUM(M3,M17,M22,M25,M26,M51,M52,M71,M74,M75,M76)</f>
        <v>12256.746947549442</v>
      </c>
      <c r="N2" s="28">
        <f t="shared" ref="N2" si="11">SUM(N3,N17,N22,N25,N26,N51,N52,N71,N74,N75,N76)</f>
        <v>12018.85064488392</v>
      </c>
      <c r="O2" s="28">
        <f t="shared" ref="O2" si="12">SUM(O3,O17,O22,O25,O26,O51,O52,O71,O74,O75,O76)</f>
        <v>11784.755374032675</v>
      </c>
      <c r="P2" s="28">
        <f t="shared" ref="P2" si="13">SUM(P3,P17,P22,P25,P26,P51,P52,P71,P74,P75,P76)</f>
        <v>11763.838435081683</v>
      </c>
      <c r="Q2" s="28">
        <f t="shared" ref="Q2" si="14">SUM(Q3,Q17,Q22,Q25,Q26,Q51,Q52,Q71,Q74,Q75,Q76)</f>
        <v>12204.075838349099</v>
      </c>
      <c r="R2" s="28">
        <f t="shared" ref="R2" si="15">SUM(R3,R17,R22,R25,R26,R51,R52,R71,R74,R75,R76)</f>
        <v>12134.909888220118</v>
      </c>
      <c r="S2" s="28">
        <f t="shared" ref="S2" si="16">SUM(S3,S17,S22,S25,S26,S51,S52,S71,S74,S75,S76)</f>
        <v>11910.169217540841</v>
      </c>
      <c r="T2" s="28">
        <f t="shared" ref="T2" si="17">SUM(T3,T17,T22,T25,T26,T51,T52,T71,T74,T75,T76)</f>
        <v>12253.337403267411</v>
      </c>
      <c r="U2" s="28">
        <f t="shared" ref="U2" si="18">SUM(U3,U17,U22,U25,U26,U51,U52,U71,U74,U75,U76)</f>
        <v>12749.36595012898</v>
      </c>
      <c r="V2" s="28">
        <f t="shared" ref="V2" si="19">SUM(V3,V17,V22,V25,V26,V51,V52,V71,V74,V75,V76)</f>
        <v>12027.257953568356</v>
      </c>
      <c r="W2" s="28">
        <f t="shared" ref="W2:X2" si="20">SUM(W3,W17,W22,W25,W26,W51,W52,W71,W74,W75,W76)</f>
        <v>10065.649527085126</v>
      </c>
      <c r="X2" s="28">
        <f t="shared" si="20"/>
        <v>11648.053740326739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21">SUM(C4,C8,C11)</f>
        <v>0</v>
      </c>
      <c r="D3" s="29">
        <f t="shared" ref="D3" si="22">SUM(D4,D8,D11)</f>
        <v>0</v>
      </c>
      <c r="E3" s="29">
        <f t="shared" ref="E3" si="23">SUM(E4,E8,E11)</f>
        <v>0</v>
      </c>
      <c r="F3" s="29">
        <f t="shared" ref="F3" si="24">SUM(F4,F8,F11)</f>
        <v>0</v>
      </c>
      <c r="G3" s="29">
        <f t="shared" ref="G3" si="25">SUM(G4,G8,G11)</f>
        <v>0</v>
      </c>
      <c r="H3" s="29">
        <f t="shared" ref="H3" si="26">SUM(H4,H8,H11)</f>
        <v>0</v>
      </c>
      <c r="I3" s="29">
        <f t="shared" ref="I3" si="27">SUM(I4,I8,I11)</f>
        <v>0</v>
      </c>
      <c r="J3" s="29">
        <f t="shared" ref="J3" si="28">SUM(J4,J8,J11)</f>
        <v>0</v>
      </c>
      <c r="K3" s="29">
        <f t="shared" ref="K3" si="29">SUM(K4,K8,K11)</f>
        <v>0</v>
      </c>
      <c r="L3" s="29">
        <f t="shared" ref="L3" si="30">SUM(L4,L8,L11)</f>
        <v>0</v>
      </c>
      <c r="M3" s="29">
        <f t="shared" ref="M3" si="31">SUM(M4,M8,M11)</f>
        <v>0</v>
      </c>
      <c r="N3" s="29">
        <f t="shared" ref="N3" si="32">SUM(N4,N8,N11)</f>
        <v>0</v>
      </c>
      <c r="O3" s="29">
        <f t="shared" ref="O3" si="33">SUM(O4,O8,O11)</f>
        <v>0</v>
      </c>
      <c r="P3" s="29">
        <f t="shared" ref="P3" si="34">SUM(P4,P8,P11)</f>
        <v>0</v>
      </c>
      <c r="Q3" s="29">
        <f t="shared" ref="Q3" si="35">SUM(Q4,Q8,Q11)</f>
        <v>0</v>
      </c>
      <c r="R3" s="29">
        <f t="shared" ref="R3" si="36">SUM(R4,R8,R11)</f>
        <v>0</v>
      </c>
      <c r="S3" s="29">
        <f t="shared" ref="S3" si="37">SUM(S4,S8,S11)</f>
        <v>0</v>
      </c>
      <c r="T3" s="29">
        <f t="shared" ref="T3" si="38">SUM(T4,T8,T11)</f>
        <v>0</v>
      </c>
      <c r="U3" s="29">
        <f t="shared" ref="U3" si="39">SUM(U4,U8,U11)</f>
        <v>0</v>
      </c>
      <c r="V3" s="29">
        <f t="shared" ref="V3" si="40">SUM(V4,V8,V11)</f>
        <v>0</v>
      </c>
      <c r="W3" s="29">
        <f t="shared" ref="W3:X3" si="41">SUM(W4,W8,W11)</f>
        <v>0</v>
      </c>
      <c r="X3" s="29">
        <f t="shared" si="41"/>
        <v>0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42">SUM(C5:C7)</f>
        <v>0</v>
      </c>
      <c r="D4" s="42">
        <f t="shared" ref="D4" si="43">SUM(D5:D7)</f>
        <v>0</v>
      </c>
      <c r="E4" s="42">
        <f t="shared" ref="E4" si="44">SUM(E5:E7)</f>
        <v>0</v>
      </c>
      <c r="F4" s="42">
        <f t="shared" ref="F4" si="45">SUM(F5:F7)</f>
        <v>0</v>
      </c>
      <c r="G4" s="42">
        <f t="shared" ref="G4" si="46">SUM(G5:G7)</f>
        <v>0</v>
      </c>
      <c r="H4" s="42">
        <f t="shared" ref="H4" si="47">SUM(H5:H7)</f>
        <v>0</v>
      </c>
      <c r="I4" s="42">
        <f t="shared" ref="I4" si="48">SUM(I5:I7)</f>
        <v>0</v>
      </c>
      <c r="J4" s="42">
        <f t="shared" ref="J4" si="49">SUM(J5:J7)</f>
        <v>0</v>
      </c>
      <c r="K4" s="42">
        <f t="shared" ref="K4" si="50">SUM(K5:K7)</f>
        <v>0</v>
      </c>
      <c r="L4" s="42">
        <f t="shared" ref="L4" si="51">SUM(L5:L7)</f>
        <v>0</v>
      </c>
      <c r="M4" s="42">
        <f t="shared" ref="M4" si="52">SUM(M5:M7)</f>
        <v>0</v>
      </c>
      <c r="N4" s="42">
        <f t="shared" ref="N4" si="53">SUM(N5:N7)</f>
        <v>0</v>
      </c>
      <c r="O4" s="42">
        <f t="shared" ref="O4" si="54">SUM(O5:O7)</f>
        <v>0</v>
      </c>
      <c r="P4" s="42">
        <f t="shared" ref="P4" si="55">SUM(P5:P7)</f>
        <v>0</v>
      </c>
      <c r="Q4" s="42">
        <f t="shared" ref="Q4" si="56">SUM(Q5:Q7)</f>
        <v>0</v>
      </c>
      <c r="R4" s="42">
        <f t="shared" ref="R4" si="57">SUM(R5:R7)</f>
        <v>0</v>
      </c>
      <c r="S4" s="42">
        <f t="shared" ref="S4" si="58">SUM(S5:S7)</f>
        <v>0</v>
      </c>
      <c r="T4" s="42">
        <f t="shared" ref="T4" si="59">SUM(T5:T7)</f>
        <v>0</v>
      </c>
      <c r="U4" s="42">
        <f t="shared" ref="U4" si="60">SUM(U5:U7)</f>
        <v>0</v>
      </c>
      <c r="V4" s="42">
        <f t="shared" ref="V4" si="61">SUM(V5:V7)</f>
        <v>0</v>
      </c>
      <c r="W4" s="42">
        <f t="shared" ref="W4:X4" si="62">SUM(W5:W7)</f>
        <v>0</v>
      </c>
      <c r="X4" s="42">
        <f t="shared" si="62"/>
        <v>0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>
        <v>0</v>
      </c>
      <c r="W5" s="30">
        <v>0</v>
      </c>
      <c r="X5" s="30">
        <v>0</v>
      </c>
    </row>
    <row r="6" spans="1:24" ht="11.25" customHeight="1" x14ac:dyDescent="0.2">
      <c r="A6" s="39" t="s">
        <v>7</v>
      </c>
      <c r="B6" s="23" t="s">
        <v>8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</row>
    <row r="7" spans="1:24" ht="11.25" customHeight="1" x14ac:dyDescent="0.2">
      <c r="A7" s="39" t="s">
        <v>9</v>
      </c>
      <c r="B7" s="23" t="s">
        <v>10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</row>
    <row r="8" spans="1:24" ht="11.25" customHeight="1" x14ac:dyDescent="0.2">
      <c r="A8" s="40" t="s">
        <v>343</v>
      </c>
      <c r="B8" s="41" t="s">
        <v>344</v>
      </c>
      <c r="C8" s="42">
        <f t="shared" ref="C8" si="63">SUM(C9:C10)</f>
        <v>0</v>
      </c>
      <c r="D8" s="42">
        <f t="shared" ref="D8" si="64">SUM(D9:D10)</f>
        <v>0</v>
      </c>
      <c r="E8" s="42">
        <f t="shared" ref="E8" si="65">SUM(E9:E10)</f>
        <v>0</v>
      </c>
      <c r="F8" s="42">
        <f t="shared" ref="F8" si="66">SUM(F9:F10)</f>
        <v>0</v>
      </c>
      <c r="G8" s="42">
        <f t="shared" ref="G8" si="67">SUM(G9:G10)</f>
        <v>0</v>
      </c>
      <c r="H8" s="42">
        <f t="shared" ref="H8" si="68">SUM(H9:H10)</f>
        <v>0</v>
      </c>
      <c r="I8" s="42">
        <f t="shared" ref="I8" si="69">SUM(I9:I10)</f>
        <v>0</v>
      </c>
      <c r="J8" s="42">
        <f t="shared" ref="J8" si="70">SUM(J9:J10)</f>
        <v>0</v>
      </c>
      <c r="K8" s="42">
        <f t="shared" ref="K8" si="71">SUM(K9:K10)</f>
        <v>0</v>
      </c>
      <c r="L8" s="42">
        <f t="shared" ref="L8" si="72">SUM(L9:L10)</f>
        <v>0</v>
      </c>
      <c r="M8" s="42">
        <f t="shared" ref="M8" si="73">SUM(M9:M10)</f>
        <v>0</v>
      </c>
      <c r="N8" s="42">
        <f t="shared" ref="N8" si="74">SUM(N9:N10)</f>
        <v>0</v>
      </c>
      <c r="O8" s="42">
        <f t="shared" ref="O8" si="75">SUM(O9:O10)</f>
        <v>0</v>
      </c>
      <c r="P8" s="42">
        <f t="shared" ref="P8" si="76">SUM(P9:P10)</f>
        <v>0</v>
      </c>
      <c r="Q8" s="42">
        <f t="shared" ref="Q8" si="77">SUM(Q9:Q10)</f>
        <v>0</v>
      </c>
      <c r="R8" s="42">
        <f t="shared" ref="R8" si="78">SUM(R9:R10)</f>
        <v>0</v>
      </c>
      <c r="S8" s="42">
        <f t="shared" ref="S8" si="79">SUM(S9:S10)</f>
        <v>0</v>
      </c>
      <c r="T8" s="42">
        <f t="shared" ref="T8" si="80">SUM(T9:T10)</f>
        <v>0</v>
      </c>
      <c r="U8" s="42">
        <f t="shared" ref="U8" si="81">SUM(U9:U10)</f>
        <v>0</v>
      </c>
      <c r="V8" s="42">
        <f t="shared" ref="V8" si="82">SUM(V9:V10)</f>
        <v>0</v>
      </c>
      <c r="W8" s="42">
        <f t="shared" ref="W8:X8" si="83">SUM(W9:W10)</f>
        <v>0</v>
      </c>
      <c r="X8" s="42">
        <f t="shared" si="83"/>
        <v>0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" si="84">SUM(C12:C16)</f>
        <v>0</v>
      </c>
      <c r="D11" s="42">
        <f t="shared" ref="D11" si="85">SUM(D12:D16)</f>
        <v>0</v>
      </c>
      <c r="E11" s="42">
        <f t="shared" ref="E11" si="86">SUM(E12:E16)</f>
        <v>0</v>
      </c>
      <c r="F11" s="42">
        <f t="shared" ref="F11" si="87">SUM(F12:F16)</f>
        <v>0</v>
      </c>
      <c r="G11" s="42">
        <f t="shared" ref="G11" si="88">SUM(G12:G16)</f>
        <v>0</v>
      </c>
      <c r="H11" s="42">
        <f t="shared" ref="H11" si="89">SUM(H12:H16)</f>
        <v>0</v>
      </c>
      <c r="I11" s="42">
        <f t="shared" ref="I11" si="90">SUM(I12:I16)</f>
        <v>0</v>
      </c>
      <c r="J11" s="42">
        <f t="shared" ref="J11" si="91">SUM(J12:J16)</f>
        <v>0</v>
      </c>
      <c r="K11" s="42">
        <f t="shared" ref="K11" si="92">SUM(K12:K16)</f>
        <v>0</v>
      </c>
      <c r="L11" s="42">
        <f t="shared" ref="L11" si="93">SUM(L12:L16)</f>
        <v>0</v>
      </c>
      <c r="M11" s="42">
        <f t="shared" ref="M11" si="94">SUM(M12:M16)</f>
        <v>0</v>
      </c>
      <c r="N11" s="42">
        <f t="shared" ref="N11" si="95">SUM(N12:N16)</f>
        <v>0</v>
      </c>
      <c r="O11" s="42">
        <f t="shared" ref="O11" si="96">SUM(O12:O16)</f>
        <v>0</v>
      </c>
      <c r="P11" s="42">
        <f t="shared" ref="P11" si="97">SUM(P12:P16)</f>
        <v>0</v>
      </c>
      <c r="Q11" s="42">
        <f t="shared" ref="Q11" si="98">SUM(Q12:Q16)</f>
        <v>0</v>
      </c>
      <c r="R11" s="42">
        <f t="shared" ref="R11" si="99">SUM(R12:R16)</f>
        <v>0</v>
      </c>
      <c r="S11" s="42">
        <f t="shared" ref="S11" si="100">SUM(S12:S16)</f>
        <v>0</v>
      </c>
      <c r="T11" s="42">
        <f t="shared" ref="T11" si="101">SUM(T12:T16)</f>
        <v>0</v>
      </c>
      <c r="U11" s="42">
        <f t="shared" ref="U11" si="102">SUM(U12:U16)</f>
        <v>0</v>
      </c>
      <c r="V11" s="42">
        <f t="shared" ref="V11" si="103">SUM(V12:V16)</f>
        <v>0</v>
      </c>
      <c r="W11" s="42">
        <f t="shared" ref="W11:X11" si="104">SUM(W12:W16)</f>
        <v>0</v>
      </c>
      <c r="X11" s="42">
        <f t="shared" si="104"/>
        <v>0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</row>
    <row r="13" spans="1:24" ht="11.25" customHeight="1" x14ac:dyDescent="0.2">
      <c r="A13" s="39" t="s">
        <v>17</v>
      </c>
      <c r="B13" s="23" t="s">
        <v>18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" si="105">SUM(C18:C21)</f>
        <v>13554.385124677559</v>
      </c>
      <c r="D17" s="31">
        <f t="shared" ref="D17" si="106">SUM(D18:D21)</f>
        <v>12866.700085984521</v>
      </c>
      <c r="E17" s="31">
        <f t="shared" ref="E17" si="107">SUM(E18:E21)</f>
        <v>13180.78254514187</v>
      </c>
      <c r="F17" s="31">
        <f t="shared" ref="F17" si="108">SUM(F18:F21)</f>
        <v>13641.635597592433</v>
      </c>
      <c r="G17" s="31">
        <f t="shared" ref="G17" si="109">SUM(G18:G21)</f>
        <v>14145.791315563198</v>
      </c>
      <c r="H17" s="31">
        <f t="shared" ref="H17" si="110">SUM(H18:H21)</f>
        <v>13766.918142734308</v>
      </c>
      <c r="I17" s="31">
        <f t="shared" ref="I17" si="111">SUM(I18:I21)</f>
        <v>14137.205503009458</v>
      </c>
      <c r="J17" s="31">
        <f t="shared" ref="J17" si="112">SUM(J18:J21)</f>
        <v>14468.661392949269</v>
      </c>
      <c r="K17" s="31">
        <f t="shared" ref="K17" si="113">SUM(K18:K21)</f>
        <v>13407.084866723988</v>
      </c>
      <c r="L17" s="31">
        <f t="shared" ref="L17" si="114">SUM(L18:L21)</f>
        <v>9163.10163370593</v>
      </c>
      <c r="M17" s="31">
        <f t="shared" ref="M17" si="115">SUM(M18:M21)</f>
        <v>12256.746947549442</v>
      </c>
      <c r="N17" s="31">
        <f t="shared" ref="N17" si="116">SUM(N18:N21)</f>
        <v>12018.85064488392</v>
      </c>
      <c r="O17" s="31">
        <f t="shared" ref="O17" si="117">SUM(O18:O21)</f>
        <v>11784.755374032675</v>
      </c>
      <c r="P17" s="31">
        <f t="shared" ref="P17" si="118">SUM(P18:P21)</f>
        <v>11763.838435081683</v>
      </c>
      <c r="Q17" s="31">
        <f t="shared" ref="Q17" si="119">SUM(Q18:Q21)</f>
        <v>12204.075838349099</v>
      </c>
      <c r="R17" s="31">
        <f t="shared" ref="R17" si="120">SUM(R18:R21)</f>
        <v>12134.909888220118</v>
      </c>
      <c r="S17" s="31">
        <f t="shared" ref="S17" si="121">SUM(S18:S21)</f>
        <v>11910.169217540841</v>
      </c>
      <c r="T17" s="31">
        <f t="shared" ref="T17" si="122">SUM(T18:T21)</f>
        <v>12253.337403267411</v>
      </c>
      <c r="U17" s="31">
        <f t="shared" ref="U17" si="123">SUM(U18:U21)</f>
        <v>12749.36595012898</v>
      </c>
      <c r="V17" s="31">
        <f t="shared" ref="V17" si="124">SUM(V18:V21)</f>
        <v>12027.257953568356</v>
      </c>
      <c r="W17" s="31">
        <f t="shared" ref="W17:X17" si="125">SUM(W18:W21)</f>
        <v>10065.649527085126</v>
      </c>
      <c r="X17" s="31">
        <f t="shared" si="125"/>
        <v>11648.053740326739</v>
      </c>
    </row>
    <row r="18" spans="1:24" ht="11.25" customHeight="1" x14ac:dyDescent="0.2">
      <c r="A18" s="22" t="s">
        <v>27</v>
      </c>
      <c r="B18" s="23" t="s">
        <v>28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</row>
    <row r="20" spans="1:24" ht="11.25" customHeight="1" x14ac:dyDescent="0.2">
      <c r="A20" s="22" t="s">
        <v>31</v>
      </c>
      <c r="B20" s="23" t="s">
        <v>32</v>
      </c>
      <c r="C20" s="30">
        <v>12882.153396388652</v>
      </c>
      <c r="D20" s="30">
        <v>12194.754944110058</v>
      </c>
      <c r="E20" s="30">
        <v>12473.297076526222</v>
      </c>
      <c r="F20" s="30">
        <v>12653.601805674978</v>
      </c>
      <c r="G20" s="30">
        <v>13090.188048151331</v>
      </c>
      <c r="H20" s="30">
        <v>12671.997334479795</v>
      </c>
      <c r="I20" s="30">
        <v>13052.804041272571</v>
      </c>
      <c r="J20" s="30">
        <v>13359.29664660361</v>
      </c>
      <c r="K20" s="30">
        <v>12469.84299226139</v>
      </c>
      <c r="L20" s="30">
        <v>8378.7299226139276</v>
      </c>
      <c r="M20" s="30">
        <v>11185.055631986243</v>
      </c>
      <c r="N20" s="30">
        <v>10820.986758383489</v>
      </c>
      <c r="O20" s="30">
        <v>10585.550386930354</v>
      </c>
      <c r="P20" s="30">
        <v>10537.08675838349</v>
      </c>
      <c r="Q20" s="30">
        <v>10796.677644024077</v>
      </c>
      <c r="R20" s="30">
        <v>10600.897162510746</v>
      </c>
      <c r="S20" s="30">
        <v>10396.620636285466</v>
      </c>
      <c r="T20" s="30">
        <v>10740.216165090284</v>
      </c>
      <c r="U20" s="30">
        <v>11481.08417884781</v>
      </c>
      <c r="V20" s="30">
        <v>10777.691229578675</v>
      </c>
      <c r="W20" s="30">
        <v>8989.2443680137603</v>
      </c>
      <c r="X20" s="30">
        <v>10556.712123817711</v>
      </c>
    </row>
    <row r="21" spans="1:24" ht="11.25" customHeight="1" x14ac:dyDescent="0.2">
      <c r="A21" s="22" t="s">
        <v>33</v>
      </c>
      <c r="B21" s="23" t="s">
        <v>34</v>
      </c>
      <c r="C21" s="30">
        <v>672.23172828890802</v>
      </c>
      <c r="D21" s="30">
        <v>671.94514187446271</v>
      </c>
      <c r="E21" s="30">
        <v>707.4854686156491</v>
      </c>
      <c r="F21" s="30">
        <v>988.03379191745489</v>
      </c>
      <c r="G21" s="30">
        <v>1055.603267411866</v>
      </c>
      <c r="H21" s="30">
        <v>1094.9208082545142</v>
      </c>
      <c r="I21" s="30">
        <v>1084.4014617368873</v>
      </c>
      <c r="J21" s="30">
        <v>1109.3647463456577</v>
      </c>
      <c r="K21" s="30">
        <v>937.24187446259657</v>
      </c>
      <c r="L21" s="30">
        <v>784.37171109200335</v>
      </c>
      <c r="M21" s="30">
        <v>1071.6913155631985</v>
      </c>
      <c r="N21" s="30">
        <v>1197.8638865004298</v>
      </c>
      <c r="O21" s="30">
        <v>1199.2049871023214</v>
      </c>
      <c r="P21" s="30">
        <v>1226.7516766981942</v>
      </c>
      <c r="Q21" s="30">
        <v>1407.3981943250212</v>
      </c>
      <c r="R21" s="30">
        <v>1534.0127257093718</v>
      </c>
      <c r="S21" s="30">
        <v>1513.5485812553738</v>
      </c>
      <c r="T21" s="30">
        <v>1513.1212381771279</v>
      </c>
      <c r="U21" s="30">
        <v>1268.2817712811695</v>
      </c>
      <c r="V21" s="30">
        <v>1249.5667239896816</v>
      </c>
      <c r="W21" s="30">
        <v>1076.4051590713671</v>
      </c>
      <c r="X21" s="30">
        <v>1091.3416165090282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" si="126">SUM(C23:C24)</f>
        <v>0</v>
      </c>
      <c r="D22" s="31">
        <f t="shared" ref="D22" si="127">SUM(D23:D24)</f>
        <v>0</v>
      </c>
      <c r="E22" s="31">
        <f t="shared" ref="E22" si="128">SUM(E23:E24)</f>
        <v>0</v>
      </c>
      <c r="F22" s="31">
        <f t="shared" ref="F22" si="129">SUM(F23:F24)</f>
        <v>0</v>
      </c>
      <c r="G22" s="31">
        <f t="shared" ref="G22" si="130">SUM(G23:G24)</f>
        <v>0</v>
      </c>
      <c r="H22" s="31">
        <f t="shared" ref="H22" si="131">SUM(H23:H24)</f>
        <v>0</v>
      </c>
      <c r="I22" s="31">
        <f t="shared" ref="I22" si="132">SUM(I23:I24)</f>
        <v>0</v>
      </c>
      <c r="J22" s="31">
        <f t="shared" ref="J22" si="133">SUM(J23:J24)</f>
        <v>0</v>
      </c>
      <c r="K22" s="31">
        <f t="shared" ref="K22" si="134">SUM(K23:K24)</f>
        <v>0</v>
      </c>
      <c r="L22" s="31">
        <f t="shared" ref="L22" si="135">SUM(L23:L24)</f>
        <v>0</v>
      </c>
      <c r="M22" s="31">
        <f t="shared" ref="M22" si="136">SUM(M23:M24)</f>
        <v>0</v>
      </c>
      <c r="N22" s="31">
        <f t="shared" ref="N22" si="137">SUM(N23:N24)</f>
        <v>0</v>
      </c>
      <c r="O22" s="31">
        <f t="shared" ref="O22" si="138">SUM(O23:O24)</f>
        <v>0</v>
      </c>
      <c r="P22" s="31">
        <f t="shared" ref="P22" si="139">SUM(P23:P24)</f>
        <v>0</v>
      </c>
      <c r="Q22" s="31">
        <f t="shared" ref="Q22" si="140">SUM(Q23:Q24)</f>
        <v>0</v>
      </c>
      <c r="R22" s="31">
        <f t="shared" ref="R22" si="141">SUM(R23:R24)</f>
        <v>0</v>
      </c>
      <c r="S22" s="31">
        <f t="shared" ref="S22" si="142">SUM(S23:S24)</f>
        <v>0</v>
      </c>
      <c r="T22" s="31">
        <f t="shared" ref="T22" si="143">SUM(T23:T24)</f>
        <v>0</v>
      </c>
      <c r="U22" s="31">
        <f t="shared" ref="U22" si="144">SUM(U23:U24)</f>
        <v>0</v>
      </c>
      <c r="V22" s="31">
        <f t="shared" ref="V22" si="145">SUM(V23:V24)</f>
        <v>0</v>
      </c>
      <c r="W22" s="31">
        <f t="shared" ref="W22:X22" si="146">SUM(W23:W24)</f>
        <v>0</v>
      </c>
      <c r="X22" s="31">
        <f t="shared" si="146"/>
        <v>0</v>
      </c>
    </row>
    <row r="23" spans="1:24" ht="11.25" customHeight="1" x14ac:dyDescent="0.2">
      <c r="A23" s="22" t="s">
        <v>37</v>
      </c>
      <c r="B23" s="23" t="s">
        <v>38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47">SUM(C27,C33)</f>
        <v>0</v>
      </c>
      <c r="D26" s="31">
        <f t="shared" ref="D26" si="148">SUM(D27,D33)</f>
        <v>0</v>
      </c>
      <c r="E26" s="31">
        <f t="shared" ref="E26" si="149">SUM(E27,E33)</f>
        <v>0</v>
      </c>
      <c r="F26" s="31">
        <f t="shared" ref="F26" si="150">SUM(F27,F33)</f>
        <v>0</v>
      </c>
      <c r="G26" s="31">
        <f t="shared" ref="G26" si="151">SUM(G27,G33)</f>
        <v>0</v>
      </c>
      <c r="H26" s="31">
        <f t="shared" ref="H26" si="152">SUM(H27,H33)</f>
        <v>0</v>
      </c>
      <c r="I26" s="31">
        <f t="shared" ref="I26" si="153">SUM(I27,I33)</f>
        <v>0</v>
      </c>
      <c r="J26" s="31">
        <f t="shared" ref="J26" si="154">SUM(J27,J33)</f>
        <v>0</v>
      </c>
      <c r="K26" s="31">
        <f t="shared" ref="K26" si="155">SUM(K27,K33)</f>
        <v>0</v>
      </c>
      <c r="L26" s="31">
        <f t="shared" ref="L26" si="156">SUM(L27,L33)</f>
        <v>0</v>
      </c>
      <c r="M26" s="31">
        <f t="shared" ref="M26" si="157">SUM(M27,M33)</f>
        <v>0</v>
      </c>
      <c r="N26" s="31">
        <f t="shared" ref="N26" si="158">SUM(N27,N33)</f>
        <v>0</v>
      </c>
      <c r="O26" s="31">
        <f t="shared" ref="O26" si="159">SUM(O27,O33)</f>
        <v>0</v>
      </c>
      <c r="P26" s="31">
        <f t="shared" ref="P26" si="160">SUM(P27,P33)</f>
        <v>0</v>
      </c>
      <c r="Q26" s="31">
        <f t="shared" ref="Q26" si="161">SUM(Q27,Q33)</f>
        <v>0</v>
      </c>
      <c r="R26" s="31">
        <f t="shared" ref="R26" si="162">SUM(R27,R33)</f>
        <v>0</v>
      </c>
      <c r="S26" s="31">
        <f t="shared" ref="S26" si="163">SUM(S27,S33)</f>
        <v>0</v>
      </c>
      <c r="T26" s="31">
        <f t="shared" ref="T26" si="164">SUM(T27,T33)</f>
        <v>0</v>
      </c>
      <c r="U26" s="31">
        <f t="shared" ref="U26" si="165">SUM(U27,U33)</f>
        <v>0</v>
      </c>
      <c r="V26" s="31">
        <f t="shared" ref="V26" si="166">SUM(V27,V33)</f>
        <v>0</v>
      </c>
      <c r="W26" s="31">
        <f t="shared" ref="W26:X26" si="167">SUM(W27,W33)</f>
        <v>0</v>
      </c>
      <c r="X26" s="31">
        <f t="shared" si="167"/>
        <v>0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" si="168">SUM(C28:C32)</f>
        <v>0</v>
      </c>
      <c r="D27" s="42">
        <f t="shared" ref="D27" si="169">SUM(D28:D32)</f>
        <v>0</v>
      </c>
      <c r="E27" s="42">
        <f t="shared" ref="E27" si="170">SUM(E28:E32)</f>
        <v>0</v>
      </c>
      <c r="F27" s="42">
        <f t="shared" ref="F27" si="171">SUM(F28:F32)</f>
        <v>0</v>
      </c>
      <c r="G27" s="42">
        <f t="shared" ref="G27" si="172">SUM(G28:G32)</f>
        <v>0</v>
      </c>
      <c r="H27" s="42">
        <f t="shared" ref="H27" si="173">SUM(H28:H32)</f>
        <v>0</v>
      </c>
      <c r="I27" s="42">
        <f t="shared" ref="I27" si="174">SUM(I28:I32)</f>
        <v>0</v>
      </c>
      <c r="J27" s="42">
        <f t="shared" ref="J27" si="175">SUM(J28:J32)</f>
        <v>0</v>
      </c>
      <c r="K27" s="42">
        <f t="shared" ref="K27" si="176">SUM(K28:K32)</f>
        <v>0</v>
      </c>
      <c r="L27" s="42">
        <f t="shared" ref="L27" si="177">SUM(L28:L32)</f>
        <v>0</v>
      </c>
      <c r="M27" s="42">
        <f t="shared" ref="M27" si="178">SUM(M28:M32)</f>
        <v>0</v>
      </c>
      <c r="N27" s="42">
        <f t="shared" ref="N27" si="179">SUM(N28:N32)</f>
        <v>0</v>
      </c>
      <c r="O27" s="42">
        <f t="shared" ref="O27" si="180">SUM(O28:O32)</f>
        <v>0</v>
      </c>
      <c r="P27" s="42">
        <f t="shared" ref="P27" si="181">SUM(P28:P32)</f>
        <v>0</v>
      </c>
      <c r="Q27" s="42">
        <f t="shared" ref="Q27" si="182">SUM(Q28:Q32)</f>
        <v>0</v>
      </c>
      <c r="R27" s="42">
        <f t="shared" ref="R27" si="183">SUM(R28:R32)</f>
        <v>0</v>
      </c>
      <c r="S27" s="42">
        <f t="shared" ref="S27" si="184">SUM(S28:S32)</f>
        <v>0</v>
      </c>
      <c r="T27" s="42">
        <f t="shared" ref="T27" si="185">SUM(T28:T32)</f>
        <v>0</v>
      </c>
      <c r="U27" s="42">
        <f t="shared" ref="U27" si="186">SUM(U28:U32)</f>
        <v>0</v>
      </c>
      <c r="V27" s="42">
        <f t="shared" ref="V27" si="187">SUM(V28:V32)</f>
        <v>0</v>
      </c>
      <c r="W27" s="42">
        <f t="shared" ref="W27:X27" si="188">SUM(W28:W32)</f>
        <v>0</v>
      </c>
      <c r="X27" s="42">
        <f t="shared" si="188"/>
        <v>0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" si="189">SUM(C34:C50)</f>
        <v>0</v>
      </c>
      <c r="D33" s="42">
        <f t="shared" ref="D33" si="190">SUM(D34:D50)</f>
        <v>0</v>
      </c>
      <c r="E33" s="42">
        <f t="shared" ref="E33" si="191">SUM(E34:E50)</f>
        <v>0</v>
      </c>
      <c r="F33" s="42">
        <f t="shared" ref="F33" si="192">SUM(F34:F50)</f>
        <v>0</v>
      </c>
      <c r="G33" s="42">
        <f t="shared" ref="G33" si="193">SUM(G34:G50)</f>
        <v>0</v>
      </c>
      <c r="H33" s="42">
        <f t="shared" ref="H33" si="194">SUM(H34:H50)</f>
        <v>0</v>
      </c>
      <c r="I33" s="42">
        <f t="shared" ref="I33" si="195">SUM(I34:I50)</f>
        <v>0</v>
      </c>
      <c r="J33" s="42">
        <f t="shared" ref="J33" si="196">SUM(J34:J50)</f>
        <v>0</v>
      </c>
      <c r="K33" s="42">
        <f t="shared" ref="K33" si="197">SUM(K34:K50)</f>
        <v>0</v>
      </c>
      <c r="L33" s="42">
        <f t="shared" ref="L33" si="198">SUM(L34:L50)</f>
        <v>0</v>
      </c>
      <c r="M33" s="42">
        <f t="shared" ref="M33" si="199">SUM(M34:M50)</f>
        <v>0</v>
      </c>
      <c r="N33" s="42">
        <f t="shared" ref="N33" si="200">SUM(N34:N50)</f>
        <v>0</v>
      </c>
      <c r="O33" s="42">
        <f t="shared" ref="O33" si="201">SUM(O34:O50)</f>
        <v>0</v>
      </c>
      <c r="P33" s="42">
        <f t="shared" ref="P33" si="202">SUM(P34:P50)</f>
        <v>0</v>
      </c>
      <c r="Q33" s="42">
        <f t="shared" ref="Q33" si="203">SUM(Q34:Q50)</f>
        <v>0</v>
      </c>
      <c r="R33" s="42">
        <f t="shared" ref="R33" si="204">SUM(R34:R50)</f>
        <v>0</v>
      </c>
      <c r="S33" s="42">
        <f t="shared" ref="S33" si="205">SUM(S34:S50)</f>
        <v>0</v>
      </c>
      <c r="T33" s="42">
        <f t="shared" ref="T33" si="206">SUM(T34:T50)</f>
        <v>0</v>
      </c>
      <c r="U33" s="42">
        <f t="shared" ref="U33" si="207">SUM(U34:U50)</f>
        <v>0</v>
      </c>
      <c r="V33" s="42">
        <f t="shared" ref="V33" si="208">SUM(V34:V50)</f>
        <v>0</v>
      </c>
      <c r="W33" s="42">
        <f t="shared" ref="W33:X33" si="209">SUM(W34:W50)</f>
        <v>0</v>
      </c>
      <c r="X33" s="42">
        <f t="shared" si="209"/>
        <v>0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</row>
    <row r="37" spans="1:24" ht="11.25" customHeight="1" x14ac:dyDescent="0.2">
      <c r="A37" s="39" t="s">
        <v>61</v>
      </c>
      <c r="B37" s="23" t="s">
        <v>62</v>
      </c>
      <c r="C37" s="30">
        <v>0</v>
      </c>
      <c r="D37" s="30">
        <v>0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</row>
    <row r="41" spans="1:24" ht="11.25" customHeight="1" x14ac:dyDescent="0.2">
      <c r="A41" s="39" t="s">
        <v>69</v>
      </c>
      <c r="B41" s="23" t="s">
        <v>70</v>
      </c>
      <c r="C41" s="30">
        <v>0</v>
      </c>
      <c r="D41" s="30">
        <v>0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</row>
    <row r="42" spans="1:24" ht="11.25" customHeight="1" x14ac:dyDescent="0.2">
      <c r="A42" s="39" t="s">
        <v>71</v>
      </c>
      <c r="B42" s="23" t="s">
        <v>72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</row>
    <row r="44" spans="1:24" ht="11.25" customHeight="1" x14ac:dyDescent="0.2">
      <c r="A44" s="39" t="s">
        <v>75</v>
      </c>
      <c r="B44" s="23" t="s">
        <v>76</v>
      </c>
      <c r="C44" s="30">
        <v>0</v>
      </c>
      <c r="D44" s="30">
        <v>0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</row>
    <row r="51" spans="1:24" ht="11.25" customHeight="1" x14ac:dyDescent="0.2">
      <c r="A51" s="24" t="s">
        <v>89</v>
      </c>
      <c r="B51" s="25" t="s">
        <v>90</v>
      </c>
      <c r="C51" s="31">
        <v>0</v>
      </c>
      <c r="D51" s="31">
        <v>0</v>
      </c>
      <c r="E51" s="31">
        <v>0</v>
      </c>
      <c r="F51" s="31">
        <v>0</v>
      </c>
      <c r="G51" s="31">
        <v>0</v>
      </c>
      <c r="H51" s="31">
        <v>0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" si="210">SUM(C53:C70)</f>
        <v>0</v>
      </c>
      <c r="D52" s="31">
        <f t="shared" ref="D52" si="211">SUM(D53:D70)</f>
        <v>0</v>
      </c>
      <c r="E52" s="31">
        <f t="shared" ref="E52" si="212">SUM(E53:E70)</f>
        <v>0</v>
      </c>
      <c r="F52" s="31">
        <f t="shared" ref="F52" si="213">SUM(F53:F70)</f>
        <v>0</v>
      </c>
      <c r="G52" s="31">
        <f t="shared" ref="G52" si="214">SUM(G53:G70)</f>
        <v>0</v>
      </c>
      <c r="H52" s="31">
        <f t="shared" ref="H52" si="215">SUM(H53:H70)</f>
        <v>0</v>
      </c>
      <c r="I52" s="31">
        <f t="shared" ref="I52" si="216">SUM(I53:I70)</f>
        <v>0</v>
      </c>
      <c r="J52" s="31">
        <f t="shared" ref="J52" si="217">SUM(J53:J70)</f>
        <v>0</v>
      </c>
      <c r="K52" s="31">
        <f t="shared" ref="K52" si="218">SUM(K53:K70)</f>
        <v>0</v>
      </c>
      <c r="L52" s="31">
        <f t="shared" ref="L52" si="219">SUM(L53:L70)</f>
        <v>0</v>
      </c>
      <c r="M52" s="31">
        <f t="shared" ref="M52" si="220">SUM(M53:M70)</f>
        <v>0</v>
      </c>
      <c r="N52" s="31">
        <f t="shared" ref="N52" si="221">SUM(N53:N70)</f>
        <v>0</v>
      </c>
      <c r="O52" s="31">
        <f t="shared" ref="O52" si="222">SUM(O53:O70)</f>
        <v>0</v>
      </c>
      <c r="P52" s="31">
        <f t="shared" ref="P52" si="223">SUM(P53:P70)</f>
        <v>0</v>
      </c>
      <c r="Q52" s="31">
        <f t="shared" ref="Q52" si="224">SUM(Q53:Q70)</f>
        <v>0</v>
      </c>
      <c r="R52" s="31">
        <f t="shared" ref="R52" si="225">SUM(R53:R70)</f>
        <v>0</v>
      </c>
      <c r="S52" s="31">
        <f t="shared" ref="S52" si="226">SUM(S53:S70)</f>
        <v>0</v>
      </c>
      <c r="T52" s="31">
        <f t="shared" ref="T52" si="227">SUM(T53:T70)</f>
        <v>0</v>
      </c>
      <c r="U52" s="31">
        <f t="shared" ref="U52" si="228">SUM(U53:U70)</f>
        <v>0</v>
      </c>
      <c r="V52" s="31">
        <f t="shared" ref="V52" si="229">SUM(V53:V70)</f>
        <v>0</v>
      </c>
      <c r="W52" s="31">
        <f t="shared" ref="W52:X52" si="230">SUM(W53:W70)</f>
        <v>0</v>
      </c>
      <c r="X52" s="31">
        <f t="shared" si="230"/>
        <v>0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</row>
    <row r="70" spans="1:24" ht="11.25" customHeight="1" x14ac:dyDescent="0.2">
      <c r="A70" s="22" t="s">
        <v>127</v>
      </c>
      <c r="B70" s="23" t="s">
        <v>128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" si="231">SUM(C72:C73)</f>
        <v>0</v>
      </c>
      <c r="D71" s="31">
        <f t="shared" ref="D71" si="232">SUM(D72:D73)</f>
        <v>0</v>
      </c>
      <c r="E71" s="31">
        <f t="shared" ref="E71" si="233">SUM(E72:E73)</f>
        <v>0</v>
      </c>
      <c r="F71" s="31">
        <f t="shared" ref="F71" si="234">SUM(F72:F73)</f>
        <v>0</v>
      </c>
      <c r="G71" s="31">
        <f t="shared" ref="G71" si="235">SUM(G72:G73)</f>
        <v>0</v>
      </c>
      <c r="H71" s="31">
        <f t="shared" ref="H71" si="236">SUM(H72:H73)</f>
        <v>0</v>
      </c>
      <c r="I71" s="31">
        <f t="shared" ref="I71" si="237">SUM(I72:I73)</f>
        <v>0</v>
      </c>
      <c r="J71" s="31">
        <f t="shared" ref="J71" si="238">SUM(J72:J73)</f>
        <v>0</v>
      </c>
      <c r="K71" s="31">
        <f t="shared" ref="K71" si="239">SUM(K72:K73)</f>
        <v>0</v>
      </c>
      <c r="L71" s="31">
        <f t="shared" ref="L71" si="240">SUM(L72:L73)</f>
        <v>0</v>
      </c>
      <c r="M71" s="31">
        <f t="shared" ref="M71" si="241">SUM(M72:M73)</f>
        <v>0</v>
      </c>
      <c r="N71" s="31">
        <f t="shared" ref="N71" si="242">SUM(N72:N73)</f>
        <v>0</v>
      </c>
      <c r="O71" s="31">
        <f t="shared" ref="O71" si="243">SUM(O72:O73)</f>
        <v>0</v>
      </c>
      <c r="P71" s="31">
        <f t="shared" ref="P71" si="244">SUM(P72:P73)</f>
        <v>0</v>
      </c>
      <c r="Q71" s="31">
        <f t="shared" ref="Q71" si="245">SUM(Q72:Q73)</f>
        <v>0</v>
      </c>
      <c r="R71" s="31">
        <f t="shared" ref="R71" si="246">SUM(R72:R73)</f>
        <v>0</v>
      </c>
      <c r="S71" s="31">
        <f t="shared" ref="S71" si="247">SUM(S72:S73)</f>
        <v>0</v>
      </c>
      <c r="T71" s="31">
        <f t="shared" ref="T71" si="248">SUM(T72:T73)</f>
        <v>0</v>
      </c>
      <c r="U71" s="31">
        <f t="shared" ref="U71" si="249">SUM(U72:U73)</f>
        <v>0</v>
      </c>
      <c r="V71" s="31">
        <f t="shared" ref="V71" si="250">SUM(V72:V73)</f>
        <v>0</v>
      </c>
      <c r="W71" s="31">
        <f t="shared" ref="W71:X71" si="251">SUM(W72:W73)</f>
        <v>0</v>
      </c>
      <c r="X71" s="31">
        <f t="shared" si="251"/>
        <v>0</v>
      </c>
    </row>
    <row r="72" spans="1:24" ht="11.25" customHeight="1" x14ac:dyDescent="0.2">
      <c r="A72" s="22" t="s">
        <v>131</v>
      </c>
      <c r="B72" s="23" t="s">
        <v>132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0</v>
      </c>
      <c r="D75" s="31">
        <v>0</v>
      </c>
      <c r="E75" s="31">
        <v>0</v>
      </c>
      <c r="F75" s="31">
        <v>0</v>
      </c>
      <c r="G75" s="31">
        <v>0</v>
      </c>
      <c r="H75" s="31">
        <v>0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</row>
    <row r="76" spans="1:24" ht="11.25" customHeight="1" x14ac:dyDescent="0.2">
      <c r="A76" s="26" t="s">
        <v>139</v>
      </c>
      <c r="B76" s="27" t="s">
        <v>140</v>
      </c>
      <c r="C76" s="32">
        <v>0</v>
      </c>
      <c r="D76" s="32">
        <v>0</v>
      </c>
      <c r="E76" s="32">
        <v>0</v>
      </c>
      <c r="F76" s="32">
        <v>0</v>
      </c>
      <c r="G76" s="32">
        <v>0</v>
      </c>
      <c r="H76" s="32">
        <v>0</v>
      </c>
      <c r="I76" s="32">
        <v>0</v>
      </c>
      <c r="J76" s="32">
        <v>0</v>
      </c>
      <c r="K76" s="32">
        <v>0</v>
      </c>
      <c r="L76" s="32">
        <v>0</v>
      </c>
      <c r="M76" s="32">
        <v>0</v>
      </c>
      <c r="N76" s="32">
        <v>0</v>
      </c>
      <c r="O76" s="32">
        <v>0</v>
      </c>
      <c r="P76" s="32">
        <v>0</v>
      </c>
      <c r="Q76" s="32">
        <v>0</v>
      </c>
      <c r="R76" s="32">
        <v>0</v>
      </c>
      <c r="S76" s="32">
        <v>0</v>
      </c>
      <c r="T76" s="32">
        <v>0</v>
      </c>
      <c r="U76" s="32">
        <v>0</v>
      </c>
      <c r="V76" s="32">
        <v>0</v>
      </c>
      <c r="W76" s="32">
        <v>0</v>
      </c>
      <c r="X76" s="32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162</v>
      </c>
      <c r="B1" s="7" t="s">
        <v>297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357.28486672398964</v>
      </c>
      <c r="D2" s="28">
        <f t="shared" ref="D2" si="1">SUM(D3,D17,D22,D25,D26,D51,D52,D71,D74,D75,D76)</f>
        <v>356.21057609630259</v>
      </c>
      <c r="E2" s="28">
        <f t="shared" ref="E2" si="2">SUM(E3,E17,E22,E25,E26,E51,E52,E71,E74,E75,E76)</f>
        <v>364.86079105760962</v>
      </c>
      <c r="F2" s="28">
        <f t="shared" ref="F2" si="3">SUM(F3,F17,F22,F25,F26,F51,F52,F71,F74,F75,F76)</f>
        <v>384.5227858985383</v>
      </c>
      <c r="G2" s="28">
        <f t="shared" ref="G2" si="4">SUM(G3,G17,G22,G25,G26,G51,G52,G71,G74,G75,G76)</f>
        <v>379.60610490111782</v>
      </c>
      <c r="H2" s="28">
        <f t="shared" ref="H2" si="5">SUM(H3,H17,H22,H25,H26,H51,H52,H71,H74,H75,H76)</f>
        <v>400.64092863284611</v>
      </c>
      <c r="I2" s="28">
        <f t="shared" ref="I2" si="6">SUM(I3,I17,I22,I25,I26,I51,I52,I71,I74,I75,I76)</f>
        <v>421.24006878761827</v>
      </c>
      <c r="J2" s="28">
        <f t="shared" ref="J2" si="7">SUM(J3,J17,J22,J25,J26,J51,J52,J71,J74,J75,J76)</f>
        <v>410.88271711092005</v>
      </c>
      <c r="K2" s="28">
        <f t="shared" ref="K2" si="8">SUM(K3,K17,K22,K25,K26,K51,K52,K71,K74,K75,K76)</f>
        <v>453.07463456577818</v>
      </c>
      <c r="L2" s="28">
        <f t="shared" ref="L2" si="9">SUM(L3,L17,L22,L25,L26,L51,L52,L71,L74,L75,L76)</f>
        <v>444.85339638865003</v>
      </c>
      <c r="M2" s="28">
        <f t="shared" ref="M2" si="10">SUM(M3,M17,M22,M25,M26,M51,M52,M71,M74,M75,M76)</f>
        <v>456.5298366294067</v>
      </c>
      <c r="N2" s="28">
        <f t="shared" ref="N2" si="11">SUM(N3,N17,N22,N25,N26,N51,N52,N71,N74,N75,N76)</f>
        <v>459.95537403267411</v>
      </c>
      <c r="O2" s="28">
        <f t="shared" ref="O2" si="12">SUM(O3,O17,O22,O25,O26,O51,O52,O71,O74,O75,O76)</f>
        <v>438.98529664660367</v>
      </c>
      <c r="P2" s="28">
        <f t="shared" ref="P2" si="13">SUM(P3,P17,P22,P25,P26,P51,P52,P71,P74,P75,P76)</f>
        <v>425.70963026655204</v>
      </c>
      <c r="Q2" s="28">
        <f t="shared" ref="Q2" si="14">SUM(Q3,Q17,Q22,Q25,Q26,Q51,Q52,Q71,Q74,Q75,Q76)</f>
        <v>440.09475494410998</v>
      </c>
      <c r="R2" s="28">
        <f t="shared" ref="R2" si="15">SUM(R3,R17,R22,R25,R26,R51,R52,R71,R74,R75,R76)</f>
        <v>438.31478933791902</v>
      </c>
      <c r="S2" s="28">
        <f t="shared" ref="S2" si="16">SUM(S3,S17,S22,S25,S26,S51,S52,S71,S74,S75,S76)</f>
        <v>393.87773000859835</v>
      </c>
      <c r="T2" s="28">
        <f t="shared" ref="T2" si="17">SUM(T3,T17,T22,T25,T26,T51,T52,T71,T74,T75,T76)</f>
        <v>372.59888220120376</v>
      </c>
      <c r="U2" s="28">
        <f t="shared" ref="U2" si="18">SUM(U3,U17,U22,U25,U26,U51,U52,U71,U74,U75,U76)</f>
        <v>368.86036113499574</v>
      </c>
      <c r="V2" s="28">
        <f t="shared" ref="V2" si="19">SUM(V3,V17,V22,V25,V26,V51,V52,V71,V74,V75,V76)</f>
        <v>342.15588993981078</v>
      </c>
      <c r="W2" s="28">
        <f t="shared" ref="W2:X2" si="20">SUM(W3,W17,W22,W25,W26,W51,W52,W71,W74,W75,W76)</f>
        <v>257.28357695614784</v>
      </c>
      <c r="X2" s="28">
        <f t="shared" si="20"/>
        <v>56.888564058469477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21">SUM(C4,C8,C11)</f>
        <v>0</v>
      </c>
      <c r="D3" s="29">
        <f t="shared" ref="D3" si="22">SUM(D4,D8,D11)</f>
        <v>0</v>
      </c>
      <c r="E3" s="29">
        <f t="shared" ref="E3" si="23">SUM(E4,E8,E11)</f>
        <v>0</v>
      </c>
      <c r="F3" s="29">
        <f t="shared" ref="F3" si="24">SUM(F4,F8,F11)</f>
        <v>0</v>
      </c>
      <c r="G3" s="29">
        <f t="shared" ref="G3" si="25">SUM(G4,G8,G11)</f>
        <v>0</v>
      </c>
      <c r="H3" s="29">
        <f t="shared" ref="H3" si="26">SUM(H4,H8,H11)</f>
        <v>0</v>
      </c>
      <c r="I3" s="29">
        <f t="shared" ref="I3" si="27">SUM(I4,I8,I11)</f>
        <v>0</v>
      </c>
      <c r="J3" s="29">
        <f t="shared" ref="J3" si="28">SUM(J4,J8,J11)</f>
        <v>0</v>
      </c>
      <c r="K3" s="29">
        <f t="shared" ref="K3" si="29">SUM(K4,K8,K11)</f>
        <v>0</v>
      </c>
      <c r="L3" s="29">
        <f t="shared" ref="L3" si="30">SUM(L4,L8,L11)</f>
        <v>0</v>
      </c>
      <c r="M3" s="29">
        <f t="shared" ref="M3" si="31">SUM(M4,M8,M11)</f>
        <v>0</v>
      </c>
      <c r="N3" s="29">
        <f t="shared" ref="N3" si="32">SUM(N4,N8,N11)</f>
        <v>0</v>
      </c>
      <c r="O3" s="29">
        <f t="shared" ref="O3" si="33">SUM(O4,O8,O11)</f>
        <v>0</v>
      </c>
      <c r="P3" s="29">
        <f t="shared" ref="P3" si="34">SUM(P4,P8,P11)</f>
        <v>0</v>
      </c>
      <c r="Q3" s="29">
        <f t="shared" ref="Q3" si="35">SUM(Q4,Q8,Q11)</f>
        <v>0</v>
      </c>
      <c r="R3" s="29">
        <f t="shared" ref="R3" si="36">SUM(R4,R8,R11)</f>
        <v>0</v>
      </c>
      <c r="S3" s="29">
        <f t="shared" ref="S3" si="37">SUM(S4,S8,S11)</f>
        <v>0</v>
      </c>
      <c r="T3" s="29">
        <f t="shared" ref="T3" si="38">SUM(T4,T8,T11)</f>
        <v>0</v>
      </c>
      <c r="U3" s="29">
        <f t="shared" ref="U3" si="39">SUM(U4,U8,U11)</f>
        <v>0</v>
      </c>
      <c r="V3" s="29">
        <f t="shared" ref="V3" si="40">SUM(V4,V8,V11)</f>
        <v>0</v>
      </c>
      <c r="W3" s="29">
        <f t="shared" ref="W3:X3" si="41">SUM(W4,W8,W11)</f>
        <v>0</v>
      </c>
      <c r="X3" s="29">
        <f t="shared" si="41"/>
        <v>0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42">SUM(C5:C7)</f>
        <v>0</v>
      </c>
      <c r="D4" s="42">
        <f t="shared" ref="D4" si="43">SUM(D5:D7)</f>
        <v>0</v>
      </c>
      <c r="E4" s="42">
        <f t="shared" ref="E4" si="44">SUM(E5:E7)</f>
        <v>0</v>
      </c>
      <c r="F4" s="42">
        <f t="shared" ref="F4" si="45">SUM(F5:F7)</f>
        <v>0</v>
      </c>
      <c r="G4" s="42">
        <f t="shared" ref="G4" si="46">SUM(G5:G7)</f>
        <v>0</v>
      </c>
      <c r="H4" s="42">
        <f t="shared" ref="H4" si="47">SUM(H5:H7)</f>
        <v>0</v>
      </c>
      <c r="I4" s="42">
        <f t="shared" ref="I4" si="48">SUM(I5:I7)</f>
        <v>0</v>
      </c>
      <c r="J4" s="42">
        <f t="shared" ref="J4" si="49">SUM(J5:J7)</f>
        <v>0</v>
      </c>
      <c r="K4" s="42">
        <f t="shared" ref="K4" si="50">SUM(K5:K7)</f>
        <v>0</v>
      </c>
      <c r="L4" s="42">
        <f t="shared" ref="L4" si="51">SUM(L5:L7)</f>
        <v>0</v>
      </c>
      <c r="M4" s="42">
        <f t="shared" ref="M4" si="52">SUM(M5:M7)</f>
        <v>0</v>
      </c>
      <c r="N4" s="42">
        <f t="shared" ref="N4" si="53">SUM(N5:N7)</f>
        <v>0</v>
      </c>
      <c r="O4" s="42">
        <f t="shared" ref="O4" si="54">SUM(O5:O7)</f>
        <v>0</v>
      </c>
      <c r="P4" s="42">
        <f t="shared" ref="P4" si="55">SUM(P5:P7)</f>
        <v>0</v>
      </c>
      <c r="Q4" s="42">
        <f t="shared" ref="Q4" si="56">SUM(Q5:Q7)</f>
        <v>0</v>
      </c>
      <c r="R4" s="42">
        <f t="shared" ref="R4" si="57">SUM(R5:R7)</f>
        <v>0</v>
      </c>
      <c r="S4" s="42">
        <f t="shared" ref="S4" si="58">SUM(S5:S7)</f>
        <v>0</v>
      </c>
      <c r="T4" s="42">
        <f t="shared" ref="T4" si="59">SUM(T5:T7)</f>
        <v>0</v>
      </c>
      <c r="U4" s="42">
        <f t="shared" ref="U4" si="60">SUM(U5:U7)</f>
        <v>0</v>
      </c>
      <c r="V4" s="42">
        <f t="shared" ref="V4" si="61">SUM(V5:V7)</f>
        <v>0</v>
      </c>
      <c r="W4" s="42">
        <f t="shared" ref="W4:X4" si="62">SUM(W5:W7)</f>
        <v>0</v>
      </c>
      <c r="X4" s="42">
        <f t="shared" si="62"/>
        <v>0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>
        <v>0</v>
      </c>
      <c r="W5" s="30">
        <v>0</v>
      </c>
      <c r="X5" s="30">
        <v>0</v>
      </c>
    </row>
    <row r="6" spans="1:24" ht="11.25" customHeight="1" x14ac:dyDescent="0.2">
      <c r="A6" s="39" t="s">
        <v>7</v>
      </c>
      <c r="B6" s="23" t="s">
        <v>8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</row>
    <row r="7" spans="1:24" ht="11.25" customHeight="1" x14ac:dyDescent="0.2">
      <c r="A7" s="39" t="s">
        <v>9</v>
      </c>
      <c r="B7" s="23" t="s">
        <v>10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</row>
    <row r="8" spans="1:24" ht="11.25" customHeight="1" x14ac:dyDescent="0.2">
      <c r="A8" s="40" t="s">
        <v>343</v>
      </c>
      <c r="B8" s="41" t="s">
        <v>344</v>
      </c>
      <c r="C8" s="42">
        <f t="shared" ref="C8" si="63">SUM(C9:C10)</f>
        <v>0</v>
      </c>
      <c r="D8" s="42">
        <f t="shared" ref="D8" si="64">SUM(D9:D10)</f>
        <v>0</v>
      </c>
      <c r="E8" s="42">
        <f t="shared" ref="E8" si="65">SUM(E9:E10)</f>
        <v>0</v>
      </c>
      <c r="F8" s="42">
        <f t="shared" ref="F8" si="66">SUM(F9:F10)</f>
        <v>0</v>
      </c>
      <c r="G8" s="42">
        <f t="shared" ref="G8" si="67">SUM(G9:G10)</f>
        <v>0</v>
      </c>
      <c r="H8" s="42">
        <f t="shared" ref="H8" si="68">SUM(H9:H10)</f>
        <v>0</v>
      </c>
      <c r="I8" s="42">
        <f t="shared" ref="I8" si="69">SUM(I9:I10)</f>
        <v>0</v>
      </c>
      <c r="J8" s="42">
        <f t="shared" ref="J8" si="70">SUM(J9:J10)</f>
        <v>0</v>
      </c>
      <c r="K8" s="42">
        <f t="shared" ref="K8" si="71">SUM(K9:K10)</f>
        <v>0</v>
      </c>
      <c r="L8" s="42">
        <f t="shared" ref="L8" si="72">SUM(L9:L10)</f>
        <v>0</v>
      </c>
      <c r="M8" s="42">
        <f t="shared" ref="M8" si="73">SUM(M9:M10)</f>
        <v>0</v>
      </c>
      <c r="N8" s="42">
        <f t="shared" ref="N8" si="74">SUM(N9:N10)</f>
        <v>0</v>
      </c>
      <c r="O8" s="42">
        <f t="shared" ref="O8" si="75">SUM(O9:O10)</f>
        <v>0</v>
      </c>
      <c r="P8" s="42">
        <f t="shared" ref="P8" si="76">SUM(P9:P10)</f>
        <v>0</v>
      </c>
      <c r="Q8" s="42">
        <f t="shared" ref="Q8" si="77">SUM(Q9:Q10)</f>
        <v>0</v>
      </c>
      <c r="R8" s="42">
        <f t="shared" ref="R8" si="78">SUM(R9:R10)</f>
        <v>0</v>
      </c>
      <c r="S8" s="42">
        <f t="shared" ref="S8" si="79">SUM(S9:S10)</f>
        <v>0</v>
      </c>
      <c r="T8" s="42">
        <f t="shared" ref="T8" si="80">SUM(T9:T10)</f>
        <v>0</v>
      </c>
      <c r="U8" s="42">
        <f t="shared" ref="U8" si="81">SUM(U9:U10)</f>
        <v>0</v>
      </c>
      <c r="V8" s="42">
        <f t="shared" ref="V8" si="82">SUM(V9:V10)</f>
        <v>0</v>
      </c>
      <c r="W8" s="42">
        <f t="shared" ref="W8:X8" si="83">SUM(W9:W10)</f>
        <v>0</v>
      </c>
      <c r="X8" s="42">
        <f t="shared" si="83"/>
        <v>0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" si="84">SUM(C12:C16)</f>
        <v>0</v>
      </c>
      <c r="D11" s="42">
        <f t="shared" ref="D11" si="85">SUM(D12:D16)</f>
        <v>0</v>
      </c>
      <c r="E11" s="42">
        <f t="shared" ref="E11" si="86">SUM(E12:E16)</f>
        <v>0</v>
      </c>
      <c r="F11" s="42">
        <f t="shared" ref="F11" si="87">SUM(F12:F16)</f>
        <v>0</v>
      </c>
      <c r="G11" s="42">
        <f t="shared" ref="G11" si="88">SUM(G12:G16)</f>
        <v>0</v>
      </c>
      <c r="H11" s="42">
        <f t="shared" ref="H11" si="89">SUM(H12:H16)</f>
        <v>0</v>
      </c>
      <c r="I11" s="42">
        <f t="shared" ref="I11" si="90">SUM(I12:I16)</f>
        <v>0</v>
      </c>
      <c r="J11" s="42">
        <f t="shared" ref="J11" si="91">SUM(J12:J16)</f>
        <v>0</v>
      </c>
      <c r="K11" s="42">
        <f t="shared" ref="K11" si="92">SUM(K12:K16)</f>
        <v>0</v>
      </c>
      <c r="L11" s="42">
        <f t="shared" ref="L11" si="93">SUM(L12:L16)</f>
        <v>0</v>
      </c>
      <c r="M11" s="42">
        <f t="shared" ref="M11" si="94">SUM(M12:M16)</f>
        <v>0</v>
      </c>
      <c r="N11" s="42">
        <f t="shared" ref="N11" si="95">SUM(N12:N16)</f>
        <v>0</v>
      </c>
      <c r="O11" s="42">
        <f t="shared" ref="O11" si="96">SUM(O12:O16)</f>
        <v>0</v>
      </c>
      <c r="P11" s="42">
        <f t="shared" ref="P11" si="97">SUM(P12:P16)</f>
        <v>0</v>
      </c>
      <c r="Q11" s="42">
        <f t="shared" ref="Q11" si="98">SUM(Q12:Q16)</f>
        <v>0</v>
      </c>
      <c r="R11" s="42">
        <f t="shared" ref="R11" si="99">SUM(R12:R16)</f>
        <v>0</v>
      </c>
      <c r="S11" s="42">
        <f t="shared" ref="S11" si="100">SUM(S12:S16)</f>
        <v>0</v>
      </c>
      <c r="T11" s="42">
        <f t="shared" ref="T11" si="101">SUM(T12:T16)</f>
        <v>0</v>
      </c>
      <c r="U11" s="42">
        <f t="shared" ref="U11" si="102">SUM(U12:U16)</f>
        <v>0</v>
      </c>
      <c r="V11" s="42">
        <f t="shared" ref="V11" si="103">SUM(V12:V16)</f>
        <v>0</v>
      </c>
      <c r="W11" s="42">
        <f t="shared" ref="W11:X11" si="104">SUM(W12:W16)</f>
        <v>0</v>
      </c>
      <c r="X11" s="42">
        <f t="shared" si="104"/>
        <v>0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</row>
    <row r="13" spans="1:24" ht="11.25" customHeight="1" x14ac:dyDescent="0.2">
      <c r="A13" s="39" t="s">
        <v>17</v>
      </c>
      <c r="B13" s="23" t="s">
        <v>18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" si="105">SUM(C18:C21)</f>
        <v>357.28486672398964</v>
      </c>
      <c r="D17" s="31">
        <f t="shared" ref="D17" si="106">SUM(D18:D21)</f>
        <v>356.21057609630259</v>
      </c>
      <c r="E17" s="31">
        <f t="shared" ref="E17" si="107">SUM(E18:E21)</f>
        <v>364.86079105760962</v>
      </c>
      <c r="F17" s="31">
        <f t="shared" ref="F17" si="108">SUM(F18:F21)</f>
        <v>384.5227858985383</v>
      </c>
      <c r="G17" s="31">
        <f t="shared" ref="G17" si="109">SUM(G18:G21)</f>
        <v>379.60610490111782</v>
      </c>
      <c r="H17" s="31">
        <f t="shared" ref="H17" si="110">SUM(H18:H21)</f>
        <v>400.64092863284611</v>
      </c>
      <c r="I17" s="31">
        <f t="shared" ref="I17" si="111">SUM(I18:I21)</f>
        <v>421.24006878761827</v>
      </c>
      <c r="J17" s="31">
        <f t="shared" ref="J17" si="112">SUM(J18:J21)</f>
        <v>410.88271711092005</v>
      </c>
      <c r="K17" s="31">
        <f t="shared" ref="K17" si="113">SUM(K18:K21)</f>
        <v>453.07463456577818</v>
      </c>
      <c r="L17" s="31">
        <f t="shared" ref="L17" si="114">SUM(L18:L21)</f>
        <v>444.85339638865003</v>
      </c>
      <c r="M17" s="31">
        <f t="shared" ref="M17" si="115">SUM(M18:M21)</f>
        <v>456.5298366294067</v>
      </c>
      <c r="N17" s="31">
        <f t="shared" ref="N17" si="116">SUM(N18:N21)</f>
        <v>459.95537403267411</v>
      </c>
      <c r="O17" s="31">
        <f t="shared" ref="O17" si="117">SUM(O18:O21)</f>
        <v>438.98529664660367</v>
      </c>
      <c r="P17" s="31">
        <f t="shared" ref="P17" si="118">SUM(P18:P21)</f>
        <v>425.70963026655204</v>
      </c>
      <c r="Q17" s="31">
        <f t="shared" ref="Q17" si="119">SUM(Q18:Q21)</f>
        <v>440.09475494410998</v>
      </c>
      <c r="R17" s="31">
        <f t="shared" ref="R17" si="120">SUM(R18:R21)</f>
        <v>438.31478933791902</v>
      </c>
      <c r="S17" s="31">
        <f t="shared" ref="S17" si="121">SUM(S18:S21)</f>
        <v>393.87773000859835</v>
      </c>
      <c r="T17" s="31">
        <f t="shared" ref="T17" si="122">SUM(T18:T21)</f>
        <v>372.59888220120376</v>
      </c>
      <c r="U17" s="31">
        <f t="shared" ref="U17" si="123">SUM(U18:U21)</f>
        <v>368.86036113499574</v>
      </c>
      <c r="V17" s="31">
        <f t="shared" ref="V17" si="124">SUM(V18:V21)</f>
        <v>342.15588993981078</v>
      </c>
      <c r="W17" s="31">
        <f t="shared" ref="W17:X17" si="125">SUM(W18:W21)</f>
        <v>257.28357695614784</v>
      </c>
      <c r="X17" s="31">
        <f t="shared" si="125"/>
        <v>56.888564058469477</v>
      </c>
    </row>
    <row r="18" spans="1:24" ht="11.25" customHeight="1" x14ac:dyDescent="0.2">
      <c r="A18" s="22" t="s">
        <v>27</v>
      </c>
      <c r="B18" s="23" t="s">
        <v>28</v>
      </c>
      <c r="C18" s="30">
        <v>357.28486672398964</v>
      </c>
      <c r="D18" s="30">
        <v>356.21057609630259</v>
      </c>
      <c r="E18" s="30">
        <v>364.86079105760962</v>
      </c>
      <c r="F18" s="30">
        <v>384.5227858985383</v>
      </c>
      <c r="G18" s="30">
        <v>379.60610490111782</v>
      </c>
      <c r="H18" s="30">
        <v>400.64092863284611</v>
      </c>
      <c r="I18" s="30">
        <v>421.24006878761827</v>
      </c>
      <c r="J18" s="30">
        <v>410.88271711092005</v>
      </c>
      <c r="K18" s="30">
        <v>453.07463456577818</v>
      </c>
      <c r="L18" s="30">
        <v>444.85339638865003</v>
      </c>
      <c r="M18" s="30">
        <v>456.5298366294067</v>
      </c>
      <c r="N18" s="30">
        <v>459.95537403267411</v>
      </c>
      <c r="O18" s="30">
        <v>438.98529664660367</v>
      </c>
      <c r="P18" s="30">
        <v>425.70963026655204</v>
      </c>
      <c r="Q18" s="30">
        <v>440.09475494410998</v>
      </c>
      <c r="R18" s="30">
        <v>438.31478933791902</v>
      </c>
      <c r="S18" s="30">
        <v>393.87773000859835</v>
      </c>
      <c r="T18" s="30">
        <v>372.59888220120376</v>
      </c>
      <c r="U18" s="30">
        <v>368.86036113499574</v>
      </c>
      <c r="V18" s="30">
        <v>342.15588993981078</v>
      </c>
      <c r="W18" s="30">
        <v>257.28357695614784</v>
      </c>
      <c r="X18" s="30">
        <v>56.888564058469477</v>
      </c>
    </row>
    <row r="19" spans="1:24" ht="11.25" customHeight="1" x14ac:dyDescent="0.2">
      <c r="A19" s="22" t="s">
        <v>29</v>
      </c>
      <c r="B19" s="23" t="s">
        <v>30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" si="126">SUM(C23:C24)</f>
        <v>0</v>
      </c>
      <c r="D22" s="31">
        <f t="shared" ref="D22" si="127">SUM(D23:D24)</f>
        <v>0</v>
      </c>
      <c r="E22" s="31">
        <f t="shared" ref="E22" si="128">SUM(E23:E24)</f>
        <v>0</v>
      </c>
      <c r="F22" s="31">
        <f t="shared" ref="F22" si="129">SUM(F23:F24)</f>
        <v>0</v>
      </c>
      <c r="G22" s="31">
        <f t="shared" ref="G22" si="130">SUM(G23:G24)</f>
        <v>0</v>
      </c>
      <c r="H22" s="31">
        <f t="shared" ref="H22" si="131">SUM(H23:H24)</f>
        <v>0</v>
      </c>
      <c r="I22" s="31">
        <f t="shared" ref="I22" si="132">SUM(I23:I24)</f>
        <v>0</v>
      </c>
      <c r="J22" s="31">
        <f t="shared" ref="J22" si="133">SUM(J23:J24)</f>
        <v>0</v>
      </c>
      <c r="K22" s="31">
        <f t="shared" ref="K22" si="134">SUM(K23:K24)</f>
        <v>0</v>
      </c>
      <c r="L22" s="31">
        <f t="shared" ref="L22" si="135">SUM(L23:L24)</f>
        <v>0</v>
      </c>
      <c r="M22" s="31">
        <f t="shared" ref="M22" si="136">SUM(M23:M24)</f>
        <v>0</v>
      </c>
      <c r="N22" s="31">
        <f t="shared" ref="N22" si="137">SUM(N23:N24)</f>
        <v>0</v>
      </c>
      <c r="O22" s="31">
        <f t="shared" ref="O22" si="138">SUM(O23:O24)</f>
        <v>0</v>
      </c>
      <c r="P22" s="31">
        <f t="shared" ref="P22" si="139">SUM(P23:P24)</f>
        <v>0</v>
      </c>
      <c r="Q22" s="31">
        <f t="shared" ref="Q22" si="140">SUM(Q23:Q24)</f>
        <v>0</v>
      </c>
      <c r="R22" s="31">
        <f t="shared" ref="R22" si="141">SUM(R23:R24)</f>
        <v>0</v>
      </c>
      <c r="S22" s="31">
        <f t="shared" ref="S22" si="142">SUM(S23:S24)</f>
        <v>0</v>
      </c>
      <c r="T22" s="31">
        <f t="shared" ref="T22" si="143">SUM(T23:T24)</f>
        <v>0</v>
      </c>
      <c r="U22" s="31">
        <f t="shared" ref="U22" si="144">SUM(U23:U24)</f>
        <v>0</v>
      </c>
      <c r="V22" s="31">
        <f t="shared" ref="V22" si="145">SUM(V23:V24)</f>
        <v>0</v>
      </c>
      <c r="W22" s="31">
        <f t="shared" ref="W22:X22" si="146">SUM(W23:W24)</f>
        <v>0</v>
      </c>
      <c r="X22" s="31">
        <f t="shared" si="146"/>
        <v>0</v>
      </c>
    </row>
    <row r="23" spans="1:24" ht="11.25" customHeight="1" x14ac:dyDescent="0.2">
      <c r="A23" s="22" t="s">
        <v>37</v>
      </c>
      <c r="B23" s="23" t="s">
        <v>38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47">SUM(C27,C33)</f>
        <v>0</v>
      </c>
      <c r="D26" s="31">
        <f t="shared" ref="D26" si="148">SUM(D27,D33)</f>
        <v>0</v>
      </c>
      <c r="E26" s="31">
        <f t="shared" ref="E26" si="149">SUM(E27,E33)</f>
        <v>0</v>
      </c>
      <c r="F26" s="31">
        <f t="shared" ref="F26" si="150">SUM(F27,F33)</f>
        <v>0</v>
      </c>
      <c r="G26" s="31">
        <f t="shared" ref="G26" si="151">SUM(G27,G33)</f>
        <v>0</v>
      </c>
      <c r="H26" s="31">
        <f t="shared" ref="H26" si="152">SUM(H27,H33)</f>
        <v>0</v>
      </c>
      <c r="I26" s="31">
        <f t="shared" ref="I26" si="153">SUM(I27,I33)</f>
        <v>0</v>
      </c>
      <c r="J26" s="31">
        <f t="shared" ref="J26" si="154">SUM(J27,J33)</f>
        <v>0</v>
      </c>
      <c r="K26" s="31">
        <f t="shared" ref="K26" si="155">SUM(K27,K33)</f>
        <v>0</v>
      </c>
      <c r="L26" s="31">
        <f t="shared" ref="L26" si="156">SUM(L27,L33)</f>
        <v>0</v>
      </c>
      <c r="M26" s="31">
        <f t="shared" ref="M26" si="157">SUM(M27,M33)</f>
        <v>0</v>
      </c>
      <c r="N26" s="31">
        <f t="shared" ref="N26" si="158">SUM(N27,N33)</f>
        <v>0</v>
      </c>
      <c r="O26" s="31">
        <f t="shared" ref="O26" si="159">SUM(O27,O33)</f>
        <v>0</v>
      </c>
      <c r="P26" s="31">
        <f t="shared" ref="P26" si="160">SUM(P27,P33)</f>
        <v>0</v>
      </c>
      <c r="Q26" s="31">
        <f t="shared" ref="Q26" si="161">SUM(Q27,Q33)</f>
        <v>0</v>
      </c>
      <c r="R26" s="31">
        <f t="shared" ref="R26" si="162">SUM(R27,R33)</f>
        <v>0</v>
      </c>
      <c r="S26" s="31">
        <f t="shared" ref="S26" si="163">SUM(S27,S33)</f>
        <v>0</v>
      </c>
      <c r="T26" s="31">
        <f t="shared" ref="T26" si="164">SUM(T27,T33)</f>
        <v>0</v>
      </c>
      <c r="U26" s="31">
        <f t="shared" ref="U26" si="165">SUM(U27,U33)</f>
        <v>0</v>
      </c>
      <c r="V26" s="31">
        <f t="shared" ref="V26" si="166">SUM(V27,V33)</f>
        <v>0</v>
      </c>
      <c r="W26" s="31">
        <f t="shared" ref="W26:X26" si="167">SUM(W27,W33)</f>
        <v>0</v>
      </c>
      <c r="X26" s="31">
        <f t="shared" si="167"/>
        <v>0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" si="168">SUM(C28:C32)</f>
        <v>0</v>
      </c>
      <c r="D27" s="42">
        <f t="shared" ref="D27" si="169">SUM(D28:D32)</f>
        <v>0</v>
      </c>
      <c r="E27" s="42">
        <f t="shared" ref="E27" si="170">SUM(E28:E32)</f>
        <v>0</v>
      </c>
      <c r="F27" s="42">
        <f t="shared" ref="F27" si="171">SUM(F28:F32)</f>
        <v>0</v>
      </c>
      <c r="G27" s="42">
        <f t="shared" ref="G27" si="172">SUM(G28:G32)</f>
        <v>0</v>
      </c>
      <c r="H27" s="42">
        <f t="shared" ref="H27" si="173">SUM(H28:H32)</f>
        <v>0</v>
      </c>
      <c r="I27" s="42">
        <f t="shared" ref="I27" si="174">SUM(I28:I32)</f>
        <v>0</v>
      </c>
      <c r="J27" s="42">
        <f t="shared" ref="J27" si="175">SUM(J28:J32)</f>
        <v>0</v>
      </c>
      <c r="K27" s="42">
        <f t="shared" ref="K27" si="176">SUM(K28:K32)</f>
        <v>0</v>
      </c>
      <c r="L27" s="42">
        <f t="shared" ref="L27" si="177">SUM(L28:L32)</f>
        <v>0</v>
      </c>
      <c r="M27" s="42">
        <f t="shared" ref="M27" si="178">SUM(M28:M32)</f>
        <v>0</v>
      </c>
      <c r="N27" s="42">
        <f t="shared" ref="N27" si="179">SUM(N28:N32)</f>
        <v>0</v>
      </c>
      <c r="O27" s="42">
        <f t="shared" ref="O27" si="180">SUM(O28:O32)</f>
        <v>0</v>
      </c>
      <c r="P27" s="42">
        <f t="shared" ref="P27" si="181">SUM(P28:P32)</f>
        <v>0</v>
      </c>
      <c r="Q27" s="42">
        <f t="shared" ref="Q27" si="182">SUM(Q28:Q32)</f>
        <v>0</v>
      </c>
      <c r="R27" s="42">
        <f t="shared" ref="R27" si="183">SUM(R28:R32)</f>
        <v>0</v>
      </c>
      <c r="S27" s="42">
        <f t="shared" ref="S27" si="184">SUM(S28:S32)</f>
        <v>0</v>
      </c>
      <c r="T27" s="42">
        <f t="shared" ref="T27" si="185">SUM(T28:T32)</f>
        <v>0</v>
      </c>
      <c r="U27" s="42">
        <f t="shared" ref="U27" si="186">SUM(U28:U32)</f>
        <v>0</v>
      </c>
      <c r="V27" s="42">
        <f t="shared" ref="V27" si="187">SUM(V28:V32)</f>
        <v>0</v>
      </c>
      <c r="W27" s="42">
        <f t="shared" ref="W27:X27" si="188">SUM(W28:W32)</f>
        <v>0</v>
      </c>
      <c r="X27" s="42">
        <f t="shared" si="188"/>
        <v>0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" si="189">SUM(C34:C50)</f>
        <v>0</v>
      </c>
      <c r="D33" s="42">
        <f t="shared" ref="D33" si="190">SUM(D34:D50)</f>
        <v>0</v>
      </c>
      <c r="E33" s="42">
        <f t="shared" ref="E33" si="191">SUM(E34:E50)</f>
        <v>0</v>
      </c>
      <c r="F33" s="42">
        <f t="shared" ref="F33" si="192">SUM(F34:F50)</f>
        <v>0</v>
      </c>
      <c r="G33" s="42">
        <f t="shared" ref="G33" si="193">SUM(G34:G50)</f>
        <v>0</v>
      </c>
      <c r="H33" s="42">
        <f t="shared" ref="H33" si="194">SUM(H34:H50)</f>
        <v>0</v>
      </c>
      <c r="I33" s="42">
        <f t="shared" ref="I33" si="195">SUM(I34:I50)</f>
        <v>0</v>
      </c>
      <c r="J33" s="42">
        <f t="shared" ref="J33" si="196">SUM(J34:J50)</f>
        <v>0</v>
      </c>
      <c r="K33" s="42">
        <f t="shared" ref="K33" si="197">SUM(K34:K50)</f>
        <v>0</v>
      </c>
      <c r="L33" s="42">
        <f t="shared" ref="L33" si="198">SUM(L34:L50)</f>
        <v>0</v>
      </c>
      <c r="M33" s="42">
        <f t="shared" ref="M33" si="199">SUM(M34:M50)</f>
        <v>0</v>
      </c>
      <c r="N33" s="42">
        <f t="shared" ref="N33" si="200">SUM(N34:N50)</f>
        <v>0</v>
      </c>
      <c r="O33" s="42">
        <f t="shared" ref="O33" si="201">SUM(O34:O50)</f>
        <v>0</v>
      </c>
      <c r="P33" s="42">
        <f t="shared" ref="P33" si="202">SUM(P34:P50)</f>
        <v>0</v>
      </c>
      <c r="Q33" s="42">
        <f t="shared" ref="Q33" si="203">SUM(Q34:Q50)</f>
        <v>0</v>
      </c>
      <c r="R33" s="42">
        <f t="shared" ref="R33" si="204">SUM(R34:R50)</f>
        <v>0</v>
      </c>
      <c r="S33" s="42">
        <f t="shared" ref="S33" si="205">SUM(S34:S50)</f>
        <v>0</v>
      </c>
      <c r="T33" s="42">
        <f t="shared" ref="T33" si="206">SUM(T34:T50)</f>
        <v>0</v>
      </c>
      <c r="U33" s="42">
        <f t="shared" ref="U33" si="207">SUM(U34:U50)</f>
        <v>0</v>
      </c>
      <c r="V33" s="42">
        <f t="shared" ref="V33" si="208">SUM(V34:V50)</f>
        <v>0</v>
      </c>
      <c r="W33" s="42">
        <f t="shared" ref="W33:X33" si="209">SUM(W34:W50)</f>
        <v>0</v>
      </c>
      <c r="X33" s="42">
        <f t="shared" si="209"/>
        <v>0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</row>
    <row r="37" spans="1:24" ht="11.25" customHeight="1" x14ac:dyDescent="0.2">
      <c r="A37" s="39" t="s">
        <v>61</v>
      </c>
      <c r="B37" s="23" t="s">
        <v>62</v>
      </c>
      <c r="C37" s="30">
        <v>0</v>
      </c>
      <c r="D37" s="30">
        <v>0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</row>
    <row r="41" spans="1:24" ht="11.25" customHeight="1" x14ac:dyDescent="0.2">
      <c r="A41" s="39" t="s">
        <v>69</v>
      </c>
      <c r="B41" s="23" t="s">
        <v>70</v>
      </c>
      <c r="C41" s="30">
        <v>0</v>
      </c>
      <c r="D41" s="30">
        <v>0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</row>
    <row r="42" spans="1:24" ht="11.25" customHeight="1" x14ac:dyDescent="0.2">
      <c r="A42" s="39" t="s">
        <v>71</v>
      </c>
      <c r="B42" s="23" t="s">
        <v>72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</row>
    <row r="44" spans="1:24" ht="11.25" customHeight="1" x14ac:dyDescent="0.2">
      <c r="A44" s="39" t="s">
        <v>75</v>
      </c>
      <c r="B44" s="23" t="s">
        <v>76</v>
      </c>
      <c r="C44" s="30">
        <v>0</v>
      </c>
      <c r="D44" s="30">
        <v>0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</row>
    <row r="51" spans="1:24" ht="11.25" customHeight="1" x14ac:dyDescent="0.2">
      <c r="A51" s="24" t="s">
        <v>89</v>
      </c>
      <c r="B51" s="25" t="s">
        <v>90</v>
      </c>
      <c r="C51" s="31">
        <v>0</v>
      </c>
      <c r="D51" s="31">
        <v>0</v>
      </c>
      <c r="E51" s="31">
        <v>0</v>
      </c>
      <c r="F51" s="31">
        <v>0</v>
      </c>
      <c r="G51" s="31">
        <v>0</v>
      </c>
      <c r="H51" s="31">
        <v>0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" si="210">SUM(C53:C70)</f>
        <v>0</v>
      </c>
      <c r="D52" s="31">
        <f t="shared" ref="D52" si="211">SUM(D53:D70)</f>
        <v>0</v>
      </c>
      <c r="E52" s="31">
        <f t="shared" ref="E52" si="212">SUM(E53:E70)</f>
        <v>0</v>
      </c>
      <c r="F52" s="31">
        <f t="shared" ref="F52" si="213">SUM(F53:F70)</f>
        <v>0</v>
      </c>
      <c r="G52" s="31">
        <f t="shared" ref="G52" si="214">SUM(G53:G70)</f>
        <v>0</v>
      </c>
      <c r="H52" s="31">
        <f t="shared" ref="H52" si="215">SUM(H53:H70)</f>
        <v>0</v>
      </c>
      <c r="I52" s="31">
        <f t="shared" ref="I52" si="216">SUM(I53:I70)</f>
        <v>0</v>
      </c>
      <c r="J52" s="31">
        <f t="shared" ref="J52" si="217">SUM(J53:J70)</f>
        <v>0</v>
      </c>
      <c r="K52" s="31">
        <f t="shared" ref="K52" si="218">SUM(K53:K70)</f>
        <v>0</v>
      </c>
      <c r="L52" s="31">
        <f t="shared" ref="L52" si="219">SUM(L53:L70)</f>
        <v>0</v>
      </c>
      <c r="M52" s="31">
        <f t="shared" ref="M52" si="220">SUM(M53:M70)</f>
        <v>0</v>
      </c>
      <c r="N52" s="31">
        <f t="shared" ref="N52" si="221">SUM(N53:N70)</f>
        <v>0</v>
      </c>
      <c r="O52" s="31">
        <f t="shared" ref="O52" si="222">SUM(O53:O70)</f>
        <v>0</v>
      </c>
      <c r="P52" s="31">
        <f t="shared" ref="P52" si="223">SUM(P53:P70)</f>
        <v>0</v>
      </c>
      <c r="Q52" s="31">
        <f t="shared" ref="Q52" si="224">SUM(Q53:Q70)</f>
        <v>0</v>
      </c>
      <c r="R52" s="31">
        <f t="shared" ref="R52" si="225">SUM(R53:R70)</f>
        <v>0</v>
      </c>
      <c r="S52" s="31">
        <f t="shared" ref="S52" si="226">SUM(S53:S70)</f>
        <v>0</v>
      </c>
      <c r="T52" s="31">
        <f t="shared" ref="T52" si="227">SUM(T53:T70)</f>
        <v>0</v>
      </c>
      <c r="U52" s="31">
        <f t="shared" ref="U52" si="228">SUM(U53:U70)</f>
        <v>0</v>
      </c>
      <c r="V52" s="31">
        <f t="shared" ref="V52" si="229">SUM(V53:V70)</f>
        <v>0</v>
      </c>
      <c r="W52" s="31">
        <f t="shared" ref="W52:X52" si="230">SUM(W53:W70)</f>
        <v>0</v>
      </c>
      <c r="X52" s="31">
        <f t="shared" si="230"/>
        <v>0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</row>
    <row r="70" spans="1:24" ht="11.25" customHeight="1" x14ac:dyDescent="0.2">
      <c r="A70" s="22" t="s">
        <v>127</v>
      </c>
      <c r="B70" s="23" t="s">
        <v>128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" si="231">SUM(C72:C73)</f>
        <v>0</v>
      </c>
      <c r="D71" s="31">
        <f t="shared" ref="D71" si="232">SUM(D72:D73)</f>
        <v>0</v>
      </c>
      <c r="E71" s="31">
        <f t="shared" ref="E71" si="233">SUM(E72:E73)</f>
        <v>0</v>
      </c>
      <c r="F71" s="31">
        <f t="shared" ref="F71" si="234">SUM(F72:F73)</f>
        <v>0</v>
      </c>
      <c r="G71" s="31">
        <f t="shared" ref="G71" si="235">SUM(G72:G73)</f>
        <v>0</v>
      </c>
      <c r="H71" s="31">
        <f t="shared" ref="H71" si="236">SUM(H72:H73)</f>
        <v>0</v>
      </c>
      <c r="I71" s="31">
        <f t="shared" ref="I71" si="237">SUM(I72:I73)</f>
        <v>0</v>
      </c>
      <c r="J71" s="31">
        <f t="shared" ref="J71" si="238">SUM(J72:J73)</f>
        <v>0</v>
      </c>
      <c r="K71" s="31">
        <f t="shared" ref="K71" si="239">SUM(K72:K73)</f>
        <v>0</v>
      </c>
      <c r="L71" s="31">
        <f t="shared" ref="L71" si="240">SUM(L72:L73)</f>
        <v>0</v>
      </c>
      <c r="M71" s="31">
        <f t="shared" ref="M71" si="241">SUM(M72:M73)</f>
        <v>0</v>
      </c>
      <c r="N71" s="31">
        <f t="shared" ref="N71" si="242">SUM(N72:N73)</f>
        <v>0</v>
      </c>
      <c r="O71" s="31">
        <f t="shared" ref="O71" si="243">SUM(O72:O73)</f>
        <v>0</v>
      </c>
      <c r="P71" s="31">
        <f t="shared" ref="P71" si="244">SUM(P72:P73)</f>
        <v>0</v>
      </c>
      <c r="Q71" s="31">
        <f t="shared" ref="Q71" si="245">SUM(Q72:Q73)</f>
        <v>0</v>
      </c>
      <c r="R71" s="31">
        <f t="shared" ref="R71" si="246">SUM(R72:R73)</f>
        <v>0</v>
      </c>
      <c r="S71" s="31">
        <f t="shared" ref="S71" si="247">SUM(S72:S73)</f>
        <v>0</v>
      </c>
      <c r="T71" s="31">
        <f t="shared" ref="T71" si="248">SUM(T72:T73)</f>
        <v>0</v>
      </c>
      <c r="U71" s="31">
        <f t="shared" ref="U71" si="249">SUM(U72:U73)</f>
        <v>0</v>
      </c>
      <c r="V71" s="31">
        <f t="shared" ref="V71" si="250">SUM(V72:V73)</f>
        <v>0</v>
      </c>
      <c r="W71" s="31">
        <f t="shared" ref="W71:X71" si="251">SUM(W72:W73)</f>
        <v>0</v>
      </c>
      <c r="X71" s="31">
        <f t="shared" si="251"/>
        <v>0</v>
      </c>
    </row>
    <row r="72" spans="1:24" ht="11.25" customHeight="1" x14ac:dyDescent="0.2">
      <c r="A72" s="22" t="s">
        <v>131</v>
      </c>
      <c r="B72" s="23" t="s">
        <v>132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0</v>
      </c>
      <c r="D75" s="31">
        <v>0</v>
      </c>
      <c r="E75" s="31">
        <v>0</v>
      </c>
      <c r="F75" s="31">
        <v>0</v>
      </c>
      <c r="G75" s="31">
        <v>0</v>
      </c>
      <c r="H75" s="31">
        <v>0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</row>
    <row r="76" spans="1:24" ht="11.25" customHeight="1" x14ac:dyDescent="0.2">
      <c r="A76" s="26" t="s">
        <v>139</v>
      </c>
      <c r="B76" s="27" t="s">
        <v>140</v>
      </c>
      <c r="C76" s="32">
        <v>0</v>
      </c>
      <c r="D76" s="32">
        <v>0</v>
      </c>
      <c r="E76" s="32">
        <v>0</v>
      </c>
      <c r="F76" s="32">
        <v>0</v>
      </c>
      <c r="G76" s="32">
        <v>0</v>
      </c>
      <c r="H76" s="32">
        <v>0</v>
      </c>
      <c r="I76" s="32">
        <v>0</v>
      </c>
      <c r="J76" s="32">
        <v>0</v>
      </c>
      <c r="K76" s="32">
        <v>0</v>
      </c>
      <c r="L76" s="32">
        <v>0</v>
      </c>
      <c r="M76" s="32">
        <v>0</v>
      </c>
      <c r="N76" s="32">
        <v>0</v>
      </c>
      <c r="O76" s="32">
        <v>0</v>
      </c>
      <c r="P76" s="32">
        <v>0</v>
      </c>
      <c r="Q76" s="32">
        <v>0</v>
      </c>
      <c r="R76" s="32">
        <v>0</v>
      </c>
      <c r="S76" s="32">
        <v>0</v>
      </c>
      <c r="T76" s="32">
        <v>0</v>
      </c>
      <c r="U76" s="32">
        <v>0</v>
      </c>
      <c r="V76" s="32">
        <v>0</v>
      </c>
      <c r="W76" s="32">
        <v>0</v>
      </c>
      <c r="X76" s="32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211</v>
      </c>
      <c r="B1" s="7" t="s">
        <v>296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:W2" si="0">SUM(C3,C17,C22,C25,C26,C51,C52,C71,C74,C75,C76)</f>
        <v>694224.34531384357</v>
      </c>
      <c r="D2" s="28">
        <f t="shared" si="0"/>
        <v>694578.84496990533</v>
      </c>
      <c r="E2" s="28">
        <f t="shared" si="0"/>
        <v>696204.89862424729</v>
      </c>
      <c r="F2" s="28">
        <f t="shared" si="0"/>
        <v>702944.43164230464</v>
      </c>
      <c r="G2" s="28">
        <f t="shared" si="0"/>
        <v>715372.02992261399</v>
      </c>
      <c r="H2" s="28">
        <f t="shared" si="0"/>
        <v>717288.94608770404</v>
      </c>
      <c r="I2" s="28">
        <f t="shared" si="0"/>
        <v>721073.08125537389</v>
      </c>
      <c r="J2" s="28">
        <f t="shared" si="0"/>
        <v>714923.50937231292</v>
      </c>
      <c r="K2" s="28">
        <f t="shared" si="0"/>
        <v>708903.58426483208</v>
      </c>
      <c r="L2" s="28">
        <f t="shared" si="0"/>
        <v>671946.36921754084</v>
      </c>
      <c r="M2" s="28">
        <f t="shared" si="0"/>
        <v>675104.820894239</v>
      </c>
      <c r="N2" s="28">
        <f t="shared" si="0"/>
        <v>658644.6073086845</v>
      </c>
      <c r="O2" s="28">
        <f t="shared" si="0"/>
        <v>660384.13310404134</v>
      </c>
      <c r="P2" s="28">
        <f t="shared" si="0"/>
        <v>637119.58847807383</v>
      </c>
      <c r="Q2" s="28">
        <f t="shared" si="0"/>
        <v>646854.94763542572</v>
      </c>
      <c r="R2" s="28">
        <f t="shared" si="0"/>
        <v>674875.40679277724</v>
      </c>
      <c r="S2" s="28">
        <f t="shared" si="0"/>
        <v>675448.85967325896</v>
      </c>
      <c r="T2" s="28">
        <f t="shared" si="0"/>
        <v>691467.16104901105</v>
      </c>
      <c r="U2" s="28">
        <f t="shared" si="0"/>
        <v>686819.15021496115</v>
      </c>
      <c r="V2" s="28">
        <f t="shared" si="0"/>
        <v>685422.47188306099</v>
      </c>
      <c r="W2" s="28">
        <f t="shared" si="0"/>
        <v>608206.60696474626</v>
      </c>
      <c r="X2" s="28">
        <f t="shared" ref="X2" si="1">SUM(X3,X17,X22,X25,X26,X51,X52,X71,X74,X75,X76)</f>
        <v>634018.48813413584</v>
      </c>
    </row>
    <row r="3" spans="1:24" ht="11.25" customHeight="1" x14ac:dyDescent="0.2">
      <c r="A3" s="20" t="s">
        <v>3</v>
      </c>
      <c r="B3" s="21" t="s">
        <v>4</v>
      </c>
      <c r="C3" s="29">
        <f t="shared" ref="C3:W3" si="2">SUM(C4,C8,C11)</f>
        <v>0</v>
      </c>
      <c r="D3" s="29">
        <f t="shared" si="2"/>
        <v>0</v>
      </c>
      <c r="E3" s="29">
        <f t="shared" si="2"/>
        <v>0</v>
      </c>
      <c r="F3" s="29">
        <f t="shared" si="2"/>
        <v>0</v>
      </c>
      <c r="G3" s="29">
        <f t="shared" si="2"/>
        <v>0</v>
      </c>
      <c r="H3" s="29">
        <f t="shared" si="2"/>
        <v>0</v>
      </c>
      <c r="I3" s="29">
        <f t="shared" si="2"/>
        <v>0</v>
      </c>
      <c r="J3" s="29">
        <f t="shared" si="2"/>
        <v>0</v>
      </c>
      <c r="K3" s="29">
        <f t="shared" si="2"/>
        <v>0</v>
      </c>
      <c r="L3" s="29">
        <f t="shared" si="2"/>
        <v>0</v>
      </c>
      <c r="M3" s="29">
        <f t="shared" si="2"/>
        <v>0</v>
      </c>
      <c r="N3" s="29">
        <f t="shared" si="2"/>
        <v>0</v>
      </c>
      <c r="O3" s="29">
        <f t="shared" si="2"/>
        <v>0</v>
      </c>
      <c r="P3" s="29">
        <f t="shared" si="2"/>
        <v>0</v>
      </c>
      <c r="Q3" s="29">
        <f t="shared" si="2"/>
        <v>0</v>
      </c>
      <c r="R3" s="29">
        <f t="shared" si="2"/>
        <v>0</v>
      </c>
      <c r="S3" s="29">
        <f t="shared" si="2"/>
        <v>0</v>
      </c>
      <c r="T3" s="29">
        <f t="shared" si="2"/>
        <v>0</v>
      </c>
      <c r="U3" s="29">
        <f t="shared" si="2"/>
        <v>0</v>
      </c>
      <c r="V3" s="29">
        <f t="shared" si="2"/>
        <v>0</v>
      </c>
      <c r="W3" s="29">
        <f t="shared" si="2"/>
        <v>0</v>
      </c>
      <c r="X3" s="29">
        <f t="shared" ref="X3" si="3">SUM(X4,X8,X11)</f>
        <v>0</v>
      </c>
    </row>
    <row r="4" spans="1:24" ht="11.25" customHeight="1" x14ac:dyDescent="0.2">
      <c r="A4" s="40" t="s">
        <v>341</v>
      </c>
      <c r="B4" s="41" t="s">
        <v>342</v>
      </c>
      <c r="C4" s="42">
        <f t="shared" ref="C4:W4" si="4">SUM(C5:C7)</f>
        <v>0</v>
      </c>
      <c r="D4" s="42">
        <f t="shared" si="4"/>
        <v>0</v>
      </c>
      <c r="E4" s="42">
        <f t="shared" si="4"/>
        <v>0</v>
      </c>
      <c r="F4" s="42">
        <f t="shared" si="4"/>
        <v>0</v>
      </c>
      <c r="G4" s="42">
        <f t="shared" si="4"/>
        <v>0</v>
      </c>
      <c r="H4" s="42">
        <f t="shared" si="4"/>
        <v>0</v>
      </c>
      <c r="I4" s="42">
        <f t="shared" si="4"/>
        <v>0</v>
      </c>
      <c r="J4" s="42">
        <f t="shared" si="4"/>
        <v>0</v>
      </c>
      <c r="K4" s="42">
        <f t="shared" si="4"/>
        <v>0</v>
      </c>
      <c r="L4" s="42">
        <f t="shared" si="4"/>
        <v>0</v>
      </c>
      <c r="M4" s="42">
        <f t="shared" si="4"/>
        <v>0</v>
      </c>
      <c r="N4" s="42">
        <f t="shared" si="4"/>
        <v>0</v>
      </c>
      <c r="O4" s="42">
        <f t="shared" si="4"/>
        <v>0</v>
      </c>
      <c r="P4" s="42">
        <f t="shared" si="4"/>
        <v>0</v>
      </c>
      <c r="Q4" s="42">
        <f t="shared" si="4"/>
        <v>0</v>
      </c>
      <c r="R4" s="42">
        <f t="shared" si="4"/>
        <v>0</v>
      </c>
      <c r="S4" s="42">
        <f t="shared" si="4"/>
        <v>0</v>
      </c>
      <c r="T4" s="42">
        <f t="shared" si="4"/>
        <v>0</v>
      </c>
      <c r="U4" s="42">
        <f t="shared" si="4"/>
        <v>0</v>
      </c>
      <c r="V4" s="42">
        <f t="shared" si="4"/>
        <v>0</v>
      </c>
      <c r="W4" s="42">
        <f t="shared" si="4"/>
        <v>0</v>
      </c>
      <c r="X4" s="42">
        <f t="shared" ref="X4" si="5">SUM(X5:X7)</f>
        <v>0</v>
      </c>
    </row>
    <row r="5" spans="1:24" ht="11.25" customHeight="1" x14ac:dyDescent="0.2">
      <c r="A5" s="39" t="s">
        <v>5</v>
      </c>
      <c r="B5" s="23" t="s">
        <v>6</v>
      </c>
      <c r="C5" s="30">
        <f>TO_RPI_RO!C5+TO_RPI_BKFLOW!C5+TO_RPI_PT!C5+TO_RPI_IT!C5+TO_RPI_PPR!C5+TO_RPI_PIR!C5</f>
        <v>0</v>
      </c>
      <c r="D5" s="30">
        <f>TO_RPI_RO!D5+TO_RPI_BKFLOW!D5+TO_RPI_PT!D5+TO_RPI_IT!D5+TO_RPI_PPR!D5+TO_RPI_PIR!D5</f>
        <v>0</v>
      </c>
      <c r="E5" s="30">
        <f>TO_RPI_RO!E5+TO_RPI_BKFLOW!E5+TO_RPI_PT!E5+TO_RPI_IT!E5+TO_RPI_PPR!E5+TO_RPI_PIR!E5</f>
        <v>0</v>
      </c>
      <c r="F5" s="30">
        <f>TO_RPI_RO!F5+TO_RPI_BKFLOW!F5+TO_RPI_PT!F5+TO_RPI_IT!F5+TO_RPI_PPR!F5+TO_RPI_PIR!F5</f>
        <v>0</v>
      </c>
      <c r="G5" s="30">
        <f>TO_RPI_RO!G5+TO_RPI_BKFLOW!G5+TO_RPI_PT!G5+TO_RPI_IT!G5+TO_RPI_PPR!G5+TO_RPI_PIR!G5</f>
        <v>0</v>
      </c>
      <c r="H5" s="30">
        <f>TO_RPI_RO!H5+TO_RPI_BKFLOW!H5+TO_RPI_PT!H5+TO_RPI_IT!H5+TO_RPI_PPR!H5+TO_RPI_PIR!H5</f>
        <v>0</v>
      </c>
      <c r="I5" s="30">
        <f>TO_RPI_RO!I5+TO_RPI_BKFLOW!I5+TO_RPI_PT!I5+TO_RPI_IT!I5+TO_RPI_PPR!I5+TO_RPI_PIR!I5</f>
        <v>0</v>
      </c>
      <c r="J5" s="30">
        <f>TO_RPI_RO!J5+TO_RPI_BKFLOW!J5+TO_RPI_PT!J5+TO_RPI_IT!J5+TO_RPI_PPR!J5+TO_RPI_PIR!J5</f>
        <v>0</v>
      </c>
      <c r="K5" s="30">
        <f>TO_RPI_RO!K5+TO_RPI_BKFLOW!K5+TO_RPI_PT!K5+TO_RPI_IT!K5+TO_RPI_PPR!K5+TO_RPI_PIR!K5</f>
        <v>0</v>
      </c>
      <c r="L5" s="30">
        <f>TO_RPI_RO!L5+TO_RPI_BKFLOW!L5+TO_RPI_PT!L5+TO_RPI_IT!L5+TO_RPI_PPR!L5+TO_RPI_PIR!L5</f>
        <v>0</v>
      </c>
      <c r="M5" s="30">
        <f>TO_RPI_RO!M5+TO_RPI_BKFLOW!M5+TO_RPI_PT!M5+TO_RPI_IT!M5+TO_RPI_PPR!M5+TO_RPI_PIR!M5</f>
        <v>0</v>
      </c>
      <c r="N5" s="30">
        <f>TO_RPI_RO!N5+TO_RPI_BKFLOW!N5+TO_RPI_PT!N5+TO_RPI_IT!N5+TO_RPI_PPR!N5+TO_RPI_PIR!N5</f>
        <v>0</v>
      </c>
      <c r="O5" s="30">
        <f>TO_RPI_RO!O5+TO_RPI_BKFLOW!O5+TO_RPI_PT!O5+TO_RPI_IT!O5+TO_RPI_PPR!O5+TO_RPI_PIR!O5</f>
        <v>0</v>
      </c>
      <c r="P5" s="30">
        <f>TO_RPI_RO!P5+TO_RPI_BKFLOW!P5+TO_RPI_PT!P5+TO_RPI_IT!P5+TO_RPI_PPR!P5+TO_RPI_PIR!P5</f>
        <v>0</v>
      </c>
      <c r="Q5" s="30">
        <f>TO_RPI_RO!Q5+TO_RPI_BKFLOW!Q5+TO_RPI_PT!Q5+TO_RPI_IT!Q5+TO_RPI_PPR!Q5+TO_RPI_PIR!Q5</f>
        <v>0</v>
      </c>
      <c r="R5" s="30">
        <f>TO_RPI_RO!R5+TO_RPI_BKFLOW!R5+TO_RPI_PT!R5+TO_RPI_IT!R5+TO_RPI_PPR!R5+TO_RPI_PIR!R5</f>
        <v>0</v>
      </c>
      <c r="S5" s="30">
        <f>TO_RPI_RO!S5+TO_RPI_BKFLOW!S5+TO_RPI_PT!S5+TO_RPI_IT!S5+TO_RPI_PPR!S5+TO_RPI_PIR!S5</f>
        <v>0</v>
      </c>
      <c r="T5" s="30">
        <f>TO_RPI_RO!T5+TO_RPI_BKFLOW!T5+TO_RPI_PT!T5+TO_RPI_IT!T5+TO_RPI_PPR!T5+TO_RPI_PIR!T5</f>
        <v>0</v>
      </c>
      <c r="U5" s="30">
        <f>TO_RPI_RO!U5+TO_RPI_BKFLOW!U5+TO_RPI_PT!U5+TO_RPI_IT!U5+TO_RPI_PPR!U5+TO_RPI_PIR!U5</f>
        <v>0</v>
      </c>
      <c r="V5" s="30">
        <f>TO_RPI_RO!V5+TO_RPI_BKFLOW!V5+TO_RPI_PT!V5+TO_RPI_IT!V5+TO_RPI_PPR!V5+TO_RPI_PIR!V5</f>
        <v>0</v>
      </c>
      <c r="W5" s="30">
        <f>TO_RPI_RO!W5+TO_RPI_BKFLOW!W5+TO_RPI_PT!W5+TO_RPI_IT!W5+TO_RPI_PPR!W5+TO_RPI_PIR!W5</f>
        <v>0</v>
      </c>
      <c r="X5" s="30">
        <f>TO_RPI_RO!X5+TO_RPI_BKFLOW!X5+TO_RPI_PT!X5+TO_RPI_IT!X5+TO_RPI_PPR!X5+TO_RPI_PIR!X5</f>
        <v>0</v>
      </c>
    </row>
    <row r="6" spans="1:24" ht="11.25" customHeight="1" x14ac:dyDescent="0.2">
      <c r="A6" s="39" t="s">
        <v>7</v>
      </c>
      <c r="B6" s="23" t="s">
        <v>8</v>
      </c>
      <c r="C6" s="30">
        <f>TO_RPI_RO!C6+TO_RPI_BKFLOW!C6+TO_RPI_PT!C6+TO_RPI_IT!C6+TO_RPI_PPR!C6+TO_RPI_PIR!C6</f>
        <v>0</v>
      </c>
      <c r="D6" s="30">
        <f>TO_RPI_RO!D6+TO_RPI_BKFLOW!D6+TO_RPI_PT!D6+TO_RPI_IT!D6+TO_RPI_PPR!D6+TO_RPI_PIR!D6</f>
        <v>0</v>
      </c>
      <c r="E6" s="30">
        <f>TO_RPI_RO!E6+TO_RPI_BKFLOW!E6+TO_RPI_PT!E6+TO_RPI_IT!E6+TO_RPI_PPR!E6+TO_RPI_PIR!E6</f>
        <v>0</v>
      </c>
      <c r="F6" s="30">
        <f>TO_RPI_RO!F6+TO_RPI_BKFLOW!F6+TO_RPI_PT!F6+TO_RPI_IT!F6+TO_RPI_PPR!F6+TO_RPI_PIR!F6</f>
        <v>0</v>
      </c>
      <c r="G6" s="30">
        <f>TO_RPI_RO!G6+TO_RPI_BKFLOW!G6+TO_RPI_PT!G6+TO_RPI_IT!G6+TO_RPI_PPR!G6+TO_RPI_PIR!G6</f>
        <v>0</v>
      </c>
      <c r="H6" s="30">
        <f>TO_RPI_RO!H6+TO_RPI_BKFLOW!H6+TO_RPI_PT!H6+TO_RPI_IT!H6+TO_RPI_PPR!H6+TO_RPI_PIR!H6</f>
        <v>0</v>
      </c>
      <c r="I6" s="30">
        <f>TO_RPI_RO!I6+TO_RPI_BKFLOW!I6+TO_RPI_PT!I6+TO_RPI_IT!I6+TO_RPI_PPR!I6+TO_RPI_PIR!I6</f>
        <v>0</v>
      </c>
      <c r="J6" s="30">
        <f>TO_RPI_RO!J6+TO_RPI_BKFLOW!J6+TO_RPI_PT!J6+TO_RPI_IT!J6+TO_RPI_PPR!J6+TO_RPI_PIR!J6</f>
        <v>0</v>
      </c>
      <c r="K6" s="30">
        <f>TO_RPI_RO!K6+TO_RPI_BKFLOW!K6+TO_RPI_PT!K6+TO_RPI_IT!K6+TO_RPI_PPR!K6+TO_RPI_PIR!K6</f>
        <v>0</v>
      </c>
      <c r="L6" s="30">
        <f>TO_RPI_RO!L6+TO_RPI_BKFLOW!L6+TO_RPI_PT!L6+TO_RPI_IT!L6+TO_RPI_PPR!L6+TO_RPI_PIR!L6</f>
        <v>0</v>
      </c>
      <c r="M6" s="30">
        <f>TO_RPI_RO!M6+TO_RPI_BKFLOW!M6+TO_RPI_PT!M6+TO_RPI_IT!M6+TO_RPI_PPR!M6+TO_RPI_PIR!M6</f>
        <v>0</v>
      </c>
      <c r="N6" s="30">
        <f>TO_RPI_RO!N6+TO_RPI_BKFLOW!N6+TO_RPI_PT!N6+TO_RPI_IT!N6+TO_RPI_PPR!N6+TO_RPI_PIR!N6</f>
        <v>0</v>
      </c>
      <c r="O6" s="30">
        <f>TO_RPI_RO!O6+TO_RPI_BKFLOW!O6+TO_RPI_PT!O6+TO_RPI_IT!O6+TO_RPI_PPR!O6+TO_RPI_PIR!O6</f>
        <v>0</v>
      </c>
      <c r="P6" s="30">
        <f>TO_RPI_RO!P6+TO_RPI_BKFLOW!P6+TO_RPI_PT!P6+TO_RPI_IT!P6+TO_RPI_PPR!P6+TO_RPI_PIR!P6</f>
        <v>0</v>
      </c>
      <c r="Q6" s="30">
        <f>TO_RPI_RO!Q6+TO_RPI_BKFLOW!Q6+TO_RPI_PT!Q6+TO_RPI_IT!Q6+TO_RPI_PPR!Q6+TO_RPI_PIR!Q6</f>
        <v>0</v>
      </c>
      <c r="R6" s="30">
        <f>TO_RPI_RO!R6+TO_RPI_BKFLOW!R6+TO_RPI_PT!R6+TO_RPI_IT!R6+TO_RPI_PPR!R6+TO_RPI_PIR!R6</f>
        <v>0</v>
      </c>
      <c r="S6" s="30">
        <f>TO_RPI_RO!S6+TO_RPI_BKFLOW!S6+TO_RPI_PT!S6+TO_RPI_IT!S6+TO_RPI_PPR!S6+TO_RPI_PIR!S6</f>
        <v>0</v>
      </c>
      <c r="T6" s="30">
        <f>TO_RPI_RO!T6+TO_RPI_BKFLOW!T6+TO_RPI_PT!T6+TO_RPI_IT!T6+TO_RPI_PPR!T6+TO_RPI_PIR!T6</f>
        <v>0</v>
      </c>
      <c r="U6" s="30">
        <f>TO_RPI_RO!U6+TO_RPI_BKFLOW!U6+TO_RPI_PT!U6+TO_RPI_IT!U6+TO_RPI_PPR!U6+TO_RPI_PIR!U6</f>
        <v>0</v>
      </c>
      <c r="V6" s="30">
        <f>TO_RPI_RO!V6+TO_RPI_BKFLOW!V6+TO_RPI_PT!V6+TO_RPI_IT!V6+TO_RPI_PPR!V6+TO_RPI_PIR!V6</f>
        <v>0</v>
      </c>
      <c r="W6" s="30">
        <f>TO_RPI_RO!W6+TO_RPI_BKFLOW!W6+TO_RPI_PT!W6+TO_RPI_IT!W6+TO_RPI_PPR!W6+TO_RPI_PIR!W6</f>
        <v>0</v>
      </c>
      <c r="X6" s="30">
        <f>TO_RPI_RO!X6+TO_RPI_BKFLOW!X6+TO_RPI_PT!X6+TO_RPI_IT!X6+TO_RPI_PPR!X6+TO_RPI_PIR!X6</f>
        <v>0</v>
      </c>
    </row>
    <row r="7" spans="1:24" ht="11.25" customHeight="1" x14ac:dyDescent="0.2">
      <c r="A7" s="39" t="s">
        <v>9</v>
      </c>
      <c r="B7" s="23" t="s">
        <v>10</v>
      </c>
      <c r="C7" s="30">
        <f>TO_RPI_RO!C7+TO_RPI_BKFLOW!C7+TO_RPI_PT!C7+TO_RPI_IT!C7+TO_RPI_PPR!C7+TO_RPI_PIR!C7</f>
        <v>0</v>
      </c>
      <c r="D7" s="30">
        <f>TO_RPI_RO!D7+TO_RPI_BKFLOW!D7+TO_RPI_PT!D7+TO_RPI_IT!D7+TO_RPI_PPR!D7+TO_RPI_PIR!D7</f>
        <v>0</v>
      </c>
      <c r="E7" s="30">
        <f>TO_RPI_RO!E7+TO_RPI_BKFLOW!E7+TO_RPI_PT!E7+TO_RPI_IT!E7+TO_RPI_PPR!E7+TO_RPI_PIR!E7</f>
        <v>0</v>
      </c>
      <c r="F7" s="30">
        <f>TO_RPI_RO!F7+TO_RPI_BKFLOW!F7+TO_RPI_PT!F7+TO_RPI_IT!F7+TO_RPI_PPR!F7+TO_RPI_PIR!F7</f>
        <v>0</v>
      </c>
      <c r="G7" s="30">
        <f>TO_RPI_RO!G7+TO_RPI_BKFLOW!G7+TO_RPI_PT!G7+TO_RPI_IT!G7+TO_RPI_PPR!G7+TO_RPI_PIR!G7</f>
        <v>0</v>
      </c>
      <c r="H7" s="30">
        <f>TO_RPI_RO!H7+TO_RPI_BKFLOW!H7+TO_RPI_PT!H7+TO_RPI_IT!H7+TO_RPI_PPR!H7+TO_RPI_PIR!H7</f>
        <v>0</v>
      </c>
      <c r="I7" s="30">
        <f>TO_RPI_RO!I7+TO_RPI_BKFLOW!I7+TO_RPI_PT!I7+TO_RPI_IT!I7+TO_RPI_PPR!I7+TO_RPI_PIR!I7</f>
        <v>0</v>
      </c>
      <c r="J7" s="30">
        <f>TO_RPI_RO!J7+TO_RPI_BKFLOW!J7+TO_RPI_PT!J7+TO_RPI_IT!J7+TO_RPI_PPR!J7+TO_RPI_PIR!J7</f>
        <v>0</v>
      </c>
      <c r="K7" s="30">
        <f>TO_RPI_RO!K7+TO_RPI_BKFLOW!K7+TO_RPI_PT!K7+TO_RPI_IT!K7+TO_RPI_PPR!K7+TO_RPI_PIR!K7</f>
        <v>0</v>
      </c>
      <c r="L7" s="30">
        <f>TO_RPI_RO!L7+TO_RPI_BKFLOW!L7+TO_RPI_PT!L7+TO_RPI_IT!L7+TO_RPI_PPR!L7+TO_RPI_PIR!L7</f>
        <v>0</v>
      </c>
      <c r="M7" s="30">
        <f>TO_RPI_RO!M7+TO_RPI_BKFLOW!M7+TO_RPI_PT!M7+TO_RPI_IT!M7+TO_RPI_PPR!M7+TO_RPI_PIR!M7</f>
        <v>0</v>
      </c>
      <c r="N7" s="30">
        <f>TO_RPI_RO!N7+TO_RPI_BKFLOW!N7+TO_RPI_PT!N7+TO_RPI_IT!N7+TO_RPI_PPR!N7+TO_RPI_PIR!N7</f>
        <v>0</v>
      </c>
      <c r="O7" s="30">
        <f>TO_RPI_RO!O7+TO_RPI_BKFLOW!O7+TO_RPI_PT!O7+TO_RPI_IT!O7+TO_RPI_PPR!O7+TO_RPI_PIR!O7</f>
        <v>0</v>
      </c>
      <c r="P7" s="30">
        <f>TO_RPI_RO!P7+TO_RPI_BKFLOW!P7+TO_RPI_PT!P7+TO_RPI_IT!P7+TO_RPI_PPR!P7+TO_RPI_PIR!P7</f>
        <v>0</v>
      </c>
      <c r="Q7" s="30">
        <f>TO_RPI_RO!Q7+TO_RPI_BKFLOW!Q7+TO_RPI_PT!Q7+TO_RPI_IT!Q7+TO_RPI_PPR!Q7+TO_RPI_PIR!Q7</f>
        <v>0</v>
      </c>
      <c r="R7" s="30">
        <f>TO_RPI_RO!R7+TO_RPI_BKFLOW!R7+TO_RPI_PT!R7+TO_RPI_IT!R7+TO_RPI_PPR!R7+TO_RPI_PIR!R7</f>
        <v>0</v>
      </c>
      <c r="S7" s="30">
        <f>TO_RPI_RO!S7+TO_RPI_BKFLOW!S7+TO_RPI_PT!S7+TO_RPI_IT!S7+TO_RPI_PPR!S7+TO_RPI_PIR!S7</f>
        <v>0</v>
      </c>
      <c r="T7" s="30">
        <f>TO_RPI_RO!T7+TO_RPI_BKFLOW!T7+TO_RPI_PT!T7+TO_RPI_IT!T7+TO_RPI_PPR!T7+TO_RPI_PIR!T7</f>
        <v>0</v>
      </c>
      <c r="U7" s="30">
        <f>TO_RPI_RO!U7+TO_RPI_BKFLOW!U7+TO_RPI_PT!U7+TO_RPI_IT!U7+TO_RPI_PPR!U7+TO_RPI_PIR!U7</f>
        <v>0</v>
      </c>
      <c r="V7" s="30">
        <f>TO_RPI_RO!V7+TO_RPI_BKFLOW!V7+TO_RPI_PT!V7+TO_RPI_IT!V7+TO_RPI_PPR!V7+TO_RPI_PIR!V7</f>
        <v>0</v>
      </c>
      <c r="W7" s="30">
        <f>TO_RPI_RO!W7+TO_RPI_BKFLOW!W7+TO_RPI_PT!W7+TO_RPI_IT!W7+TO_RPI_PPR!W7+TO_RPI_PIR!W7</f>
        <v>0</v>
      </c>
      <c r="X7" s="30">
        <f>TO_RPI_RO!X7+TO_RPI_BKFLOW!X7+TO_RPI_PT!X7+TO_RPI_IT!X7+TO_RPI_PPR!X7+TO_RPI_PIR!X7</f>
        <v>0</v>
      </c>
    </row>
    <row r="8" spans="1:24" ht="11.25" customHeight="1" x14ac:dyDescent="0.2">
      <c r="A8" s="40" t="s">
        <v>343</v>
      </c>
      <c r="B8" s="41" t="s">
        <v>344</v>
      </c>
      <c r="C8" s="42">
        <f t="shared" ref="C8:W8" si="6">SUM(C9:C10)</f>
        <v>0</v>
      </c>
      <c r="D8" s="42">
        <f t="shared" si="6"/>
        <v>0</v>
      </c>
      <c r="E8" s="42">
        <f t="shared" si="6"/>
        <v>0</v>
      </c>
      <c r="F8" s="42">
        <f t="shared" si="6"/>
        <v>0</v>
      </c>
      <c r="G8" s="42">
        <f t="shared" si="6"/>
        <v>0</v>
      </c>
      <c r="H8" s="42">
        <f t="shared" si="6"/>
        <v>0</v>
      </c>
      <c r="I8" s="42">
        <f t="shared" si="6"/>
        <v>0</v>
      </c>
      <c r="J8" s="42">
        <f t="shared" si="6"/>
        <v>0</v>
      </c>
      <c r="K8" s="42">
        <f t="shared" si="6"/>
        <v>0</v>
      </c>
      <c r="L8" s="42">
        <f t="shared" si="6"/>
        <v>0</v>
      </c>
      <c r="M8" s="42">
        <f t="shared" si="6"/>
        <v>0</v>
      </c>
      <c r="N8" s="42">
        <f t="shared" si="6"/>
        <v>0</v>
      </c>
      <c r="O8" s="42">
        <f t="shared" si="6"/>
        <v>0</v>
      </c>
      <c r="P8" s="42">
        <f t="shared" si="6"/>
        <v>0</v>
      </c>
      <c r="Q8" s="42">
        <f t="shared" si="6"/>
        <v>0</v>
      </c>
      <c r="R8" s="42">
        <f t="shared" si="6"/>
        <v>0</v>
      </c>
      <c r="S8" s="42">
        <f t="shared" si="6"/>
        <v>0</v>
      </c>
      <c r="T8" s="42">
        <f t="shared" si="6"/>
        <v>0</v>
      </c>
      <c r="U8" s="42">
        <f t="shared" si="6"/>
        <v>0</v>
      </c>
      <c r="V8" s="42">
        <f t="shared" si="6"/>
        <v>0</v>
      </c>
      <c r="W8" s="42">
        <f t="shared" si="6"/>
        <v>0</v>
      </c>
      <c r="X8" s="42">
        <f t="shared" ref="X8" si="7">SUM(X9:X10)</f>
        <v>0</v>
      </c>
    </row>
    <row r="9" spans="1:24" ht="11.25" customHeight="1" x14ac:dyDescent="0.2">
      <c r="A9" s="39" t="s">
        <v>11</v>
      </c>
      <c r="B9" s="23" t="s">
        <v>12</v>
      </c>
      <c r="C9" s="30">
        <f>TO_RPI_RO!C9+TO_RPI_BKFLOW!C9+TO_RPI_PT!C9+TO_RPI_IT!C9+TO_RPI_PPR!C9+TO_RPI_PIR!C9</f>
        <v>0</v>
      </c>
      <c r="D9" s="30">
        <f>TO_RPI_RO!D9+TO_RPI_BKFLOW!D9+TO_RPI_PT!D9+TO_RPI_IT!D9+TO_RPI_PPR!D9+TO_RPI_PIR!D9</f>
        <v>0</v>
      </c>
      <c r="E9" s="30">
        <f>TO_RPI_RO!E9+TO_RPI_BKFLOW!E9+TO_RPI_PT!E9+TO_RPI_IT!E9+TO_RPI_PPR!E9+TO_RPI_PIR!E9</f>
        <v>0</v>
      </c>
      <c r="F9" s="30">
        <f>TO_RPI_RO!F9+TO_RPI_BKFLOW!F9+TO_RPI_PT!F9+TO_RPI_IT!F9+TO_RPI_PPR!F9+TO_RPI_PIR!F9</f>
        <v>0</v>
      </c>
      <c r="G9" s="30">
        <f>TO_RPI_RO!G9+TO_RPI_BKFLOW!G9+TO_RPI_PT!G9+TO_RPI_IT!G9+TO_RPI_PPR!G9+TO_RPI_PIR!G9</f>
        <v>0</v>
      </c>
      <c r="H9" s="30">
        <f>TO_RPI_RO!H9+TO_RPI_BKFLOW!H9+TO_RPI_PT!H9+TO_RPI_IT!H9+TO_RPI_PPR!H9+TO_RPI_PIR!H9</f>
        <v>0</v>
      </c>
      <c r="I9" s="30">
        <f>TO_RPI_RO!I9+TO_RPI_BKFLOW!I9+TO_RPI_PT!I9+TO_RPI_IT!I9+TO_RPI_PPR!I9+TO_RPI_PIR!I9</f>
        <v>0</v>
      </c>
      <c r="J9" s="30">
        <f>TO_RPI_RO!J9+TO_RPI_BKFLOW!J9+TO_RPI_PT!J9+TO_RPI_IT!J9+TO_RPI_PPR!J9+TO_RPI_PIR!J9</f>
        <v>0</v>
      </c>
      <c r="K9" s="30">
        <f>TO_RPI_RO!K9+TO_RPI_BKFLOW!K9+TO_RPI_PT!K9+TO_RPI_IT!K9+TO_RPI_PPR!K9+TO_RPI_PIR!K9</f>
        <v>0</v>
      </c>
      <c r="L9" s="30">
        <f>TO_RPI_RO!L9+TO_RPI_BKFLOW!L9+TO_RPI_PT!L9+TO_RPI_IT!L9+TO_RPI_PPR!L9+TO_RPI_PIR!L9</f>
        <v>0</v>
      </c>
      <c r="M9" s="30">
        <f>TO_RPI_RO!M9+TO_RPI_BKFLOW!M9+TO_RPI_PT!M9+TO_RPI_IT!M9+TO_RPI_PPR!M9+TO_RPI_PIR!M9</f>
        <v>0</v>
      </c>
      <c r="N9" s="30">
        <f>TO_RPI_RO!N9+TO_RPI_BKFLOW!N9+TO_RPI_PT!N9+TO_RPI_IT!N9+TO_RPI_PPR!N9+TO_RPI_PIR!N9</f>
        <v>0</v>
      </c>
      <c r="O9" s="30">
        <f>TO_RPI_RO!O9+TO_RPI_BKFLOW!O9+TO_RPI_PT!O9+TO_RPI_IT!O9+TO_RPI_PPR!O9+TO_RPI_PIR!O9</f>
        <v>0</v>
      </c>
      <c r="P9" s="30">
        <f>TO_RPI_RO!P9+TO_RPI_BKFLOW!P9+TO_RPI_PT!P9+TO_RPI_IT!P9+TO_RPI_PPR!P9+TO_RPI_PIR!P9</f>
        <v>0</v>
      </c>
      <c r="Q9" s="30">
        <f>TO_RPI_RO!Q9+TO_RPI_BKFLOW!Q9+TO_RPI_PT!Q9+TO_RPI_IT!Q9+TO_RPI_PPR!Q9+TO_RPI_PIR!Q9</f>
        <v>0</v>
      </c>
      <c r="R9" s="30">
        <f>TO_RPI_RO!R9+TO_RPI_BKFLOW!R9+TO_RPI_PT!R9+TO_RPI_IT!R9+TO_RPI_PPR!R9+TO_RPI_PIR!R9</f>
        <v>0</v>
      </c>
      <c r="S9" s="30">
        <f>TO_RPI_RO!S9+TO_RPI_BKFLOW!S9+TO_RPI_PT!S9+TO_RPI_IT!S9+TO_RPI_PPR!S9+TO_RPI_PIR!S9</f>
        <v>0</v>
      </c>
      <c r="T9" s="30">
        <f>TO_RPI_RO!T9+TO_RPI_BKFLOW!T9+TO_RPI_PT!T9+TO_RPI_IT!T9+TO_RPI_PPR!T9+TO_RPI_PIR!T9</f>
        <v>0</v>
      </c>
      <c r="U9" s="30">
        <f>TO_RPI_RO!U9+TO_RPI_BKFLOW!U9+TO_RPI_PT!U9+TO_RPI_IT!U9+TO_RPI_PPR!U9+TO_RPI_PIR!U9</f>
        <v>0</v>
      </c>
      <c r="V9" s="30">
        <f>TO_RPI_RO!V9+TO_RPI_BKFLOW!V9+TO_RPI_PT!V9+TO_RPI_IT!V9+TO_RPI_PPR!V9+TO_RPI_PIR!V9</f>
        <v>0</v>
      </c>
      <c r="W9" s="30">
        <f>TO_RPI_RO!W9+TO_RPI_BKFLOW!W9+TO_RPI_PT!W9+TO_RPI_IT!W9+TO_RPI_PPR!W9+TO_RPI_PIR!W9</f>
        <v>0</v>
      </c>
      <c r="X9" s="30">
        <f>TO_RPI_RO!X9+TO_RPI_BKFLOW!X9+TO_RPI_PT!X9+TO_RPI_IT!X9+TO_RPI_PPR!X9+TO_RPI_PIR!X9</f>
        <v>0</v>
      </c>
    </row>
    <row r="10" spans="1:24" ht="11.25" customHeight="1" x14ac:dyDescent="0.2">
      <c r="A10" s="39" t="s">
        <v>13</v>
      </c>
      <c r="B10" s="23" t="s">
        <v>14</v>
      </c>
      <c r="C10" s="30">
        <f>TO_RPI_RO!C10+TO_RPI_BKFLOW!C10+TO_RPI_PT!C10+TO_RPI_IT!C10+TO_RPI_PPR!C10+TO_RPI_PIR!C10</f>
        <v>0</v>
      </c>
      <c r="D10" s="30">
        <f>TO_RPI_RO!D10+TO_RPI_BKFLOW!D10+TO_RPI_PT!D10+TO_RPI_IT!D10+TO_RPI_PPR!D10+TO_RPI_PIR!D10</f>
        <v>0</v>
      </c>
      <c r="E10" s="30">
        <f>TO_RPI_RO!E10+TO_RPI_BKFLOW!E10+TO_RPI_PT!E10+TO_RPI_IT!E10+TO_RPI_PPR!E10+TO_RPI_PIR!E10</f>
        <v>0</v>
      </c>
      <c r="F10" s="30">
        <f>TO_RPI_RO!F10+TO_RPI_BKFLOW!F10+TO_RPI_PT!F10+TO_RPI_IT!F10+TO_RPI_PPR!F10+TO_RPI_PIR!F10</f>
        <v>0</v>
      </c>
      <c r="G10" s="30">
        <f>TO_RPI_RO!G10+TO_RPI_BKFLOW!G10+TO_RPI_PT!G10+TO_RPI_IT!G10+TO_RPI_PPR!G10+TO_RPI_PIR!G10</f>
        <v>0</v>
      </c>
      <c r="H10" s="30">
        <f>TO_RPI_RO!H10+TO_RPI_BKFLOW!H10+TO_RPI_PT!H10+TO_RPI_IT!H10+TO_RPI_PPR!H10+TO_RPI_PIR!H10</f>
        <v>0</v>
      </c>
      <c r="I10" s="30">
        <f>TO_RPI_RO!I10+TO_RPI_BKFLOW!I10+TO_RPI_PT!I10+TO_RPI_IT!I10+TO_RPI_PPR!I10+TO_RPI_PIR!I10</f>
        <v>0</v>
      </c>
      <c r="J10" s="30">
        <f>TO_RPI_RO!J10+TO_RPI_BKFLOW!J10+TO_RPI_PT!J10+TO_RPI_IT!J10+TO_RPI_PPR!J10+TO_RPI_PIR!J10</f>
        <v>0</v>
      </c>
      <c r="K10" s="30">
        <f>TO_RPI_RO!K10+TO_RPI_BKFLOW!K10+TO_RPI_PT!K10+TO_RPI_IT!K10+TO_RPI_PPR!K10+TO_RPI_PIR!K10</f>
        <v>0</v>
      </c>
      <c r="L10" s="30">
        <f>TO_RPI_RO!L10+TO_RPI_BKFLOW!L10+TO_RPI_PT!L10+TO_RPI_IT!L10+TO_RPI_PPR!L10+TO_RPI_PIR!L10</f>
        <v>0</v>
      </c>
      <c r="M10" s="30">
        <f>TO_RPI_RO!M10+TO_RPI_BKFLOW!M10+TO_RPI_PT!M10+TO_RPI_IT!M10+TO_RPI_PPR!M10+TO_RPI_PIR!M10</f>
        <v>0</v>
      </c>
      <c r="N10" s="30">
        <f>TO_RPI_RO!N10+TO_RPI_BKFLOW!N10+TO_RPI_PT!N10+TO_RPI_IT!N10+TO_RPI_PPR!N10+TO_RPI_PIR!N10</f>
        <v>0</v>
      </c>
      <c r="O10" s="30">
        <f>TO_RPI_RO!O10+TO_RPI_BKFLOW!O10+TO_RPI_PT!O10+TO_RPI_IT!O10+TO_RPI_PPR!O10+TO_RPI_PIR!O10</f>
        <v>0</v>
      </c>
      <c r="P10" s="30">
        <f>TO_RPI_RO!P10+TO_RPI_BKFLOW!P10+TO_RPI_PT!P10+TO_RPI_IT!P10+TO_RPI_PPR!P10+TO_RPI_PIR!P10</f>
        <v>0</v>
      </c>
      <c r="Q10" s="30">
        <f>TO_RPI_RO!Q10+TO_RPI_BKFLOW!Q10+TO_RPI_PT!Q10+TO_RPI_IT!Q10+TO_RPI_PPR!Q10+TO_RPI_PIR!Q10</f>
        <v>0</v>
      </c>
      <c r="R10" s="30">
        <f>TO_RPI_RO!R10+TO_RPI_BKFLOW!R10+TO_RPI_PT!R10+TO_RPI_IT!R10+TO_RPI_PPR!R10+TO_RPI_PIR!R10</f>
        <v>0</v>
      </c>
      <c r="S10" s="30">
        <f>TO_RPI_RO!S10+TO_RPI_BKFLOW!S10+TO_RPI_PT!S10+TO_RPI_IT!S10+TO_RPI_PPR!S10+TO_RPI_PIR!S10</f>
        <v>0</v>
      </c>
      <c r="T10" s="30">
        <f>TO_RPI_RO!T10+TO_RPI_BKFLOW!T10+TO_RPI_PT!T10+TO_RPI_IT!T10+TO_RPI_PPR!T10+TO_RPI_PIR!T10</f>
        <v>0</v>
      </c>
      <c r="U10" s="30">
        <f>TO_RPI_RO!U10+TO_RPI_BKFLOW!U10+TO_RPI_PT!U10+TO_RPI_IT!U10+TO_RPI_PPR!U10+TO_RPI_PIR!U10</f>
        <v>0</v>
      </c>
      <c r="V10" s="30">
        <f>TO_RPI_RO!V10+TO_RPI_BKFLOW!V10+TO_RPI_PT!V10+TO_RPI_IT!V10+TO_RPI_PPR!V10+TO_RPI_PIR!V10</f>
        <v>0</v>
      </c>
      <c r="W10" s="30">
        <f>TO_RPI_RO!W10+TO_RPI_BKFLOW!W10+TO_RPI_PT!W10+TO_RPI_IT!W10+TO_RPI_PPR!W10+TO_RPI_PIR!W10</f>
        <v>0</v>
      </c>
      <c r="X10" s="30">
        <f>TO_RPI_RO!X10+TO_RPI_BKFLOW!X10+TO_RPI_PT!X10+TO_RPI_IT!X10+TO_RPI_PPR!X10+TO_RPI_PIR!X10</f>
        <v>0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:W11" si="8">SUM(C12:C16)</f>
        <v>0</v>
      </c>
      <c r="D11" s="42">
        <f t="shared" si="8"/>
        <v>0</v>
      </c>
      <c r="E11" s="42">
        <f t="shared" si="8"/>
        <v>0</v>
      </c>
      <c r="F11" s="42">
        <f t="shared" si="8"/>
        <v>0</v>
      </c>
      <c r="G11" s="42">
        <f t="shared" si="8"/>
        <v>0</v>
      </c>
      <c r="H11" s="42">
        <f t="shared" si="8"/>
        <v>0</v>
      </c>
      <c r="I11" s="42">
        <f t="shared" si="8"/>
        <v>0</v>
      </c>
      <c r="J11" s="42">
        <f t="shared" si="8"/>
        <v>0</v>
      </c>
      <c r="K11" s="42">
        <f t="shared" si="8"/>
        <v>0</v>
      </c>
      <c r="L11" s="42">
        <f t="shared" si="8"/>
        <v>0</v>
      </c>
      <c r="M11" s="42">
        <f t="shared" si="8"/>
        <v>0</v>
      </c>
      <c r="N11" s="42">
        <f t="shared" si="8"/>
        <v>0</v>
      </c>
      <c r="O11" s="42">
        <f t="shared" si="8"/>
        <v>0</v>
      </c>
      <c r="P11" s="42">
        <f t="shared" si="8"/>
        <v>0</v>
      </c>
      <c r="Q11" s="42">
        <f t="shared" si="8"/>
        <v>0</v>
      </c>
      <c r="R11" s="42">
        <f t="shared" si="8"/>
        <v>0</v>
      </c>
      <c r="S11" s="42">
        <f t="shared" si="8"/>
        <v>0</v>
      </c>
      <c r="T11" s="42">
        <f t="shared" si="8"/>
        <v>0</v>
      </c>
      <c r="U11" s="42">
        <f t="shared" si="8"/>
        <v>0</v>
      </c>
      <c r="V11" s="42">
        <f t="shared" si="8"/>
        <v>0</v>
      </c>
      <c r="W11" s="42">
        <f t="shared" si="8"/>
        <v>0</v>
      </c>
      <c r="X11" s="42">
        <f t="shared" ref="X11" si="9">SUM(X12:X16)</f>
        <v>0</v>
      </c>
    </row>
    <row r="12" spans="1:24" ht="11.25" customHeight="1" x14ac:dyDescent="0.2">
      <c r="A12" s="39" t="s">
        <v>15</v>
      </c>
      <c r="B12" s="23" t="s">
        <v>16</v>
      </c>
      <c r="C12" s="30">
        <f>TO_RPI_RO!C12+TO_RPI_BKFLOW!C12+TO_RPI_PT!C12+TO_RPI_IT!C12+TO_RPI_PPR!C12+TO_RPI_PIR!C12</f>
        <v>0</v>
      </c>
      <c r="D12" s="30">
        <f>TO_RPI_RO!D12+TO_RPI_BKFLOW!D12+TO_RPI_PT!D12+TO_RPI_IT!D12+TO_RPI_PPR!D12+TO_RPI_PIR!D12</f>
        <v>0</v>
      </c>
      <c r="E12" s="30">
        <f>TO_RPI_RO!E12+TO_RPI_BKFLOW!E12+TO_RPI_PT!E12+TO_RPI_IT!E12+TO_RPI_PPR!E12+TO_RPI_PIR!E12</f>
        <v>0</v>
      </c>
      <c r="F12" s="30">
        <f>TO_RPI_RO!F12+TO_RPI_BKFLOW!F12+TO_RPI_PT!F12+TO_RPI_IT!F12+TO_RPI_PPR!F12+TO_RPI_PIR!F12</f>
        <v>0</v>
      </c>
      <c r="G12" s="30">
        <f>TO_RPI_RO!G12+TO_RPI_BKFLOW!G12+TO_RPI_PT!G12+TO_RPI_IT!G12+TO_RPI_PPR!G12+TO_RPI_PIR!G12</f>
        <v>0</v>
      </c>
      <c r="H12" s="30">
        <f>TO_RPI_RO!H12+TO_RPI_BKFLOW!H12+TO_RPI_PT!H12+TO_RPI_IT!H12+TO_RPI_PPR!H12+TO_RPI_PIR!H12</f>
        <v>0</v>
      </c>
      <c r="I12" s="30">
        <f>TO_RPI_RO!I12+TO_RPI_BKFLOW!I12+TO_RPI_PT!I12+TO_RPI_IT!I12+TO_RPI_PPR!I12+TO_RPI_PIR!I12</f>
        <v>0</v>
      </c>
      <c r="J12" s="30">
        <f>TO_RPI_RO!J12+TO_RPI_BKFLOW!J12+TO_RPI_PT!J12+TO_RPI_IT!J12+TO_RPI_PPR!J12+TO_RPI_PIR!J12</f>
        <v>0</v>
      </c>
      <c r="K12" s="30">
        <f>TO_RPI_RO!K12+TO_RPI_BKFLOW!K12+TO_RPI_PT!K12+TO_RPI_IT!K12+TO_RPI_PPR!K12+TO_RPI_PIR!K12</f>
        <v>0</v>
      </c>
      <c r="L12" s="30">
        <f>TO_RPI_RO!L12+TO_RPI_BKFLOW!L12+TO_RPI_PT!L12+TO_RPI_IT!L12+TO_RPI_PPR!L12+TO_RPI_PIR!L12</f>
        <v>0</v>
      </c>
      <c r="M12" s="30">
        <f>TO_RPI_RO!M12+TO_RPI_BKFLOW!M12+TO_RPI_PT!M12+TO_RPI_IT!M12+TO_RPI_PPR!M12+TO_RPI_PIR!M12</f>
        <v>0</v>
      </c>
      <c r="N12" s="30">
        <f>TO_RPI_RO!N12+TO_RPI_BKFLOW!N12+TO_RPI_PT!N12+TO_RPI_IT!N12+TO_RPI_PPR!N12+TO_RPI_PIR!N12</f>
        <v>0</v>
      </c>
      <c r="O12" s="30">
        <f>TO_RPI_RO!O12+TO_RPI_BKFLOW!O12+TO_RPI_PT!O12+TO_RPI_IT!O12+TO_RPI_PPR!O12+TO_RPI_PIR!O12</f>
        <v>0</v>
      </c>
      <c r="P12" s="30">
        <f>TO_RPI_RO!P12+TO_RPI_BKFLOW!P12+TO_RPI_PT!P12+TO_RPI_IT!P12+TO_RPI_PPR!P12+TO_RPI_PIR!P12</f>
        <v>0</v>
      </c>
      <c r="Q12" s="30">
        <f>TO_RPI_RO!Q12+TO_RPI_BKFLOW!Q12+TO_RPI_PT!Q12+TO_RPI_IT!Q12+TO_RPI_PPR!Q12+TO_RPI_PIR!Q12</f>
        <v>0</v>
      </c>
      <c r="R12" s="30">
        <f>TO_RPI_RO!R12+TO_RPI_BKFLOW!R12+TO_RPI_PT!R12+TO_RPI_IT!R12+TO_RPI_PPR!R12+TO_RPI_PIR!R12</f>
        <v>0</v>
      </c>
      <c r="S12" s="30">
        <f>TO_RPI_RO!S12+TO_RPI_BKFLOW!S12+TO_RPI_PT!S12+TO_RPI_IT!S12+TO_RPI_PPR!S12+TO_RPI_PIR!S12</f>
        <v>0</v>
      </c>
      <c r="T12" s="30">
        <f>TO_RPI_RO!T12+TO_RPI_BKFLOW!T12+TO_RPI_PT!T12+TO_RPI_IT!T12+TO_RPI_PPR!T12+TO_RPI_PIR!T12</f>
        <v>0</v>
      </c>
      <c r="U12" s="30">
        <f>TO_RPI_RO!U12+TO_RPI_BKFLOW!U12+TO_RPI_PT!U12+TO_RPI_IT!U12+TO_RPI_PPR!U12+TO_RPI_PIR!U12</f>
        <v>0</v>
      </c>
      <c r="V12" s="30">
        <f>TO_RPI_RO!V12+TO_RPI_BKFLOW!V12+TO_RPI_PT!V12+TO_RPI_IT!V12+TO_RPI_PPR!V12+TO_RPI_PIR!V12</f>
        <v>0</v>
      </c>
      <c r="W12" s="30">
        <f>TO_RPI_RO!W12+TO_RPI_BKFLOW!W12+TO_RPI_PT!W12+TO_RPI_IT!W12+TO_RPI_PPR!W12+TO_RPI_PIR!W12</f>
        <v>0</v>
      </c>
      <c r="X12" s="30">
        <f>TO_RPI_RO!X12+TO_RPI_BKFLOW!X12+TO_RPI_PT!X12+TO_RPI_IT!X12+TO_RPI_PPR!X12+TO_RPI_PIR!X12</f>
        <v>0</v>
      </c>
    </row>
    <row r="13" spans="1:24" ht="11.25" customHeight="1" x14ac:dyDescent="0.2">
      <c r="A13" s="39" t="s">
        <v>17</v>
      </c>
      <c r="B13" s="23" t="s">
        <v>18</v>
      </c>
      <c r="C13" s="30">
        <f>TO_RPI_RO!C13+TO_RPI_BKFLOW!C13+TO_RPI_PT!C13+TO_RPI_IT!C13+TO_RPI_PPR!C13+TO_RPI_PIR!C13</f>
        <v>0</v>
      </c>
      <c r="D13" s="30">
        <f>TO_RPI_RO!D13+TO_RPI_BKFLOW!D13+TO_RPI_PT!D13+TO_RPI_IT!D13+TO_RPI_PPR!D13+TO_RPI_PIR!D13</f>
        <v>0</v>
      </c>
      <c r="E13" s="30">
        <f>TO_RPI_RO!E13+TO_RPI_BKFLOW!E13+TO_RPI_PT!E13+TO_RPI_IT!E13+TO_RPI_PPR!E13+TO_RPI_PIR!E13</f>
        <v>0</v>
      </c>
      <c r="F13" s="30">
        <f>TO_RPI_RO!F13+TO_RPI_BKFLOW!F13+TO_RPI_PT!F13+TO_RPI_IT!F13+TO_RPI_PPR!F13+TO_RPI_PIR!F13</f>
        <v>0</v>
      </c>
      <c r="G13" s="30">
        <f>TO_RPI_RO!G13+TO_RPI_BKFLOW!G13+TO_RPI_PT!G13+TO_RPI_IT!G13+TO_RPI_PPR!G13+TO_RPI_PIR!G13</f>
        <v>0</v>
      </c>
      <c r="H13" s="30">
        <f>TO_RPI_RO!H13+TO_RPI_BKFLOW!H13+TO_RPI_PT!H13+TO_RPI_IT!H13+TO_RPI_PPR!H13+TO_RPI_PIR!H13</f>
        <v>0</v>
      </c>
      <c r="I13" s="30">
        <f>TO_RPI_RO!I13+TO_RPI_BKFLOW!I13+TO_RPI_PT!I13+TO_RPI_IT!I13+TO_RPI_PPR!I13+TO_RPI_PIR!I13</f>
        <v>0</v>
      </c>
      <c r="J13" s="30">
        <f>TO_RPI_RO!J13+TO_RPI_BKFLOW!J13+TO_RPI_PT!J13+TO_RPI_IT!J13+TO_RPI_PPR!J13+TO_RPI_PIR!J13</f>
        <v>0</v>
      </c>
      <c r="K13" s="30">
        <f>TO_RPI_RO!K13+TO_RPI_BKFLOW!K13+TO_RPI_PT!K13+TO_RPI_IT!K13+TO_RPI_PPR!K13+TO_RPI_PIR!K13</f>
        <v>0</v>
      </c>
      <c r="L13" s="30">
        <f>TO_RPI_RO!L13+TO_RPI_BKFLOW!L13+TO_RPI_PT!L13+TO_RPI_IT!L13+TO_RPI_PPR!L13+TO_RPI_PIR!L13</f>
        <v>0</v>
      </c>
      <c r="M13" s="30">
        <f>TO_RPI_RO!M13+TO_RPI_BKFLOW!M13+TO_RPI_PT!M13+TO_RPI_IT!M13+TO_RPI_PPR!M13+TO_RPI_PIR!M13</f>
        <v>0</v>
      </c>
      <c r="N13" s="30">
        <f>TO_RPI_RO!N13+TO_RPI_BKFLOW!N13+TO_RPI_PT!N13+TO_RPI_IT!N13+TO_RPI_PPR!N13+TO_RPI_PIR!N13</f>
        <v>0</v>
      </c>
      <c r="O13" s="30">
        <f>TO_RPI_RO!O13+TO_RPI_BKFLOW!O13+TO_RPI_PT!O13+TO_RPI_IT!O13+TO_RPI_PPR!O13+TO_RPI_PIR!O13</f>
        <v>0</v>
      </c>
      <c r="P13" s="30">
        <f>TO_RPI_RO!P13+TO_RPI_BKFLOW!P13+TO_RPI_PT!P13+TO_RPI_IT!P13+TO_RPI_PPR!P13+TO_RPI_PIR!P13</f>
        <v>0</v>
      </c>
      <c r="Q13" s="30">
        <f>TO_RPI_RO!Q13+TO_RPI_BKFLOW!Q13+TO_RPI_PT!Q13+TO_RPI_IT!Q13+TO_RPI_PPR!Q13+TO_RPI_PIR!Q13</f>
        <v>0</v>
      </c>
      <c r="R13" s="30">
        <f>TO_RPI_RO!R13+TO_RPI_BKFLOW!R13+TO_RPI_PT!R13+TO_RPI_IT!R13+TO_RPI_PPR!R13+TO_RPI_PIR!R13</f>
        <v>0</v>
      </c>
      <c r="S13" s="30">
        <f>TO_RPI_RO!S13+TO_RPI_BKFLOW!S13+TO_RPI_PT!S13+TO_RPI_IT!S13+TO_RPI_PPR!S13+TO_RPI_PIR!S13</f>
        <v>0</v>
      </c>
      <c r="T13" s="30">
        <f>TO_RPI_RO!T13+TO_RPI_BKFLOW!T13+TO_RPI_PT!T13+TO_RPI_IT!T13+TO_RPI_PPR!T13+TO_RPI_PIR!T13</f>
        <v>0</v>
      </c>
      <c r="U13" s="30">
        <f>TO_RPI_RO!U13+TO_RPI_BKFLOW!U13+TO_RPI_PT!U13+TO_RPI_IT!U13+TO_RPI_PPR!U13+TO_RPI_PIR!U13</f>
        <v>0</v>
      </c>
      <c r="V13" s="30">
        <f>TO_RPI_RO!V13+TO_RPI_BKFLOW!V13+TO_RPI_PT!V13+TO_RPI_IT!V13+TO_RPI_PPR!V13+TO_RPI_PIR!V13</f>
        <v>0</v>
      </c>
      <c r="W13" s="30">
        <f>TO_RPI_RO!W13+TO_RPI_BKFLOW!W13+TO_RPI_PT!W13+TO_RPI_IT!W13+TO_RPI_PPR!W13+TO_RPI_PIR!W13</f>
        <v>0</v>
      </c>
      <c r="X13" s="30">
        <f>TO_RPI_RO!X13+TO_RPI_BKFLOW!X13+TO_RPI_PT!X13+TO_RPI_IT!X13+TO_RPI_PPR!X13+TO_RPI_PIR!X13</f>
        <v>0</v>
      </c>
    </row>
    <row r="14" spans="1:24" ht="11.25" customHeight="1" x14ac:dyDescent="0.2">
      <c r="A14" s="39" t="s">
        <v>19</v>
      </c>
      <c r="B14" s="23" t="s">
        <v>20</v>
      </c>
      <c r="C14" s="30">
        <f>TO_RPI_RO!C14+TO_RPI_BKFLOW!C14+TO_RPI_PT!C14+TO_RPI_IT!C14+TO_RPI_PPR!C14+TO_RPI_PIR!C14</f>
        <v>0</v>
      </c>
      <c r="D14" s="30">
        <f>TO_RPI_RO!D14+TO_RPI_BKFLOW!D14+TO_RPI_PT!D14+TO_RPI_IT!D14+TO_RPI_PPR!D14+TO_RPI_PIR!D14</f>
        <v>0</v>
      </c>
      <c r="E14" s="30">
        <f>TO_RPI_RO!E14+TO_RPI_BKFLOW!E14+TO_RPI_PT!E14+TO_RPI_IT!E14+TO_RPI_PPR!E14+TO_RPI_PIR!E14</f>
        <v>0</v>
      </c>
      <c r="F14" s="30">
        <f>TO_RPI_RO!F14+TO_RPI_BKFLOW!F14+TO_RPI_PT!F14+TO_RPI_IT!F14+TO_RPI_PPR!F14+TO_RPI_PIR!F14</f>
        <v>0</v>
      </c>
      <c r="G14" s="30">
        <f>TO_RPI_RO!G14+TO_RPI_BKFLOW!G14+TO_RPI_PT!G14+TO_RPI_IT!G14+TO_RPI_PPR!G14+TO_RPI_PIR!G14</f>
        <v>0</v>
      </c>
      <c r="H14" s="30">
        <f>TO_RPI_RO!H14+TO_RPI_BKFLOW!H14+TO_RPI_PT!H14+TO_RPI_IT!H14+TO_RPI_PPR!H14+TO_RPI_PIR!H14</f>
        <v>0</v>
      </c>
      <c r="I14" s="30">
        <f>TO_RPI_RO!I14+TO_RPI_BKFLOW!I14+TO_RPI_PT!I14+TO_RPI_IT!I14+TO_RPI_PPR!I14+TO_RPI_PIR!I14</f>
        <v>0</v>
      </c>
      <c r="J14" s="30">
        <f>TO_RPI_RO!J14+TO_RPI_BKFLOW!J14+TO_RPI_PT!J14+TO_RPI_IT!J14+TO_RPI_PPR!J14+TO_RPI_PIR!J14</f>
        <v>0</v>
      </c>
      <c r="K14" s="30">
        <f>TO_RPI_RO!K14+TO_RPI_BKFLOW!K14+TO_RPI_PT!K14+TO_RPI_IT!K14+TO_RPI_PPR!K14+TO_RPI_PIR!K14</f>
        <v>0</v>
      </c>
      <c r="L14" s="30">
        <f>TO_RPI_RO!L14+TO_RPI_BKFLOW!L14+TO_RPI_PT!L14+TO_RPI_IT!L14+TO_RPI_PPR!L14+TO_RPI_PIR!L14</f>
        <v>0</v>
      </c>
      <c r="M14" s="30">
        <f>TO_RPI_RO!M14+TO_RPI_BKFLOW!M14+TO_RPI_PT!M14+TO_RPI_IT!M14+TO_RPI_PPR!M14+TO_RPI_PIR!M14</f>
        <v>0</v>
      </c>
      <c r="N14" s="30">
        <f>TO_RPI_RO!N14+TO_RPI_BKFLOW!N14+TO_RPI_PT!N14+TO_RPI_IT!N14+TO_RPI_PPR!N14+TO_RPI_PIR!N14</f>
        <v>0</v>
      </c>
      <c r="O14" s="30">
        <f>TO_RPI_RO!O14+TO_RPI_BKFLOW!O14+TO_RPI_PT!O14+TO_RPI_IT!O14+TO_RPI_PPR!O14+TO_RPI_PIR!O14</f>
        <v>0</v>
      </c>
      <c r="P14" s="30">
        <f>TO_RPI_RO!P14+TO_RPI_BKFLOW!P14+TO_RPI_PT!P14+TO_RPI_IT!P14+TO_RPI_PPR!P14+TO_RPI_PIR!P14</f>
        <v>0</v>
      </c>
      <c r="Q14" s="30">
        <f>TO_RPI_RO!Q14+TO_RPI_BKFLOW!Q14+TO_RPI_PT!Q14+TO_RPI_IT!Q14+TO_RPI_PPR!Q14+TO_RPI_PIR!Q14</f>
        <v>0</v>
      </c>
      <c r="R14" s="30">
        <f>TO_RPI_RO!R14+TO_RPI_BKFLOW!R14+TO_RPI_PT!R14+TO_RPI_IT!R14+TO_RPI_PPR!R14+TO_RPI_PIR!R14</f>
        <v>0</v>
      </c>
      <c r="S14" s="30">
        <f>TO_RPI_RO!S14+TO_RPI_BKFLOW!S14+TO_RPI_PT!S14+TO_RPI_IT!S14+TO_RPI_PPR!S14+TO_RPI_PIR!S14</f>
        <v>0</v>
      </c>
      <c r="T14" s="30">
        <f>TO_RPI_RO!T14+TO_RPI_BKFLOW!T14+TO_RPI_PT!T14+TO_RPI_IT!T14+TO_RPI_PPR!T14+TO_RPI_PIR!T14</f>
        <v>0</v>
      </c>
      <c r="U14" s="30">
        <f>TO_RPI_RO!U14+TO_RPI_BKFLOW!U14+TO_RPI_PT!U14+TO_RPI_IT!U14+TO_RPI_PPR!U14+TO_RPI_PIR!U14</f>
        <v>0</v>
      </c>
      <c r="V14" s="30">
        <f>TO_RPI_RO!V14+TO_RPI_BKFLOW!V14+TO_RPI_PT!V14+TO_RPI_IT!V14+TO_RPI_PPR!V14+TO_RPI_PIR!V14</f>
        <v>0</v>
      </c>
      <c r="W14" s="30">
        <f>TO_RPI_RO!W14+TO_RPI_BKFLOW!W14+TO_RPI_PT!W14+TO_RPI_IT!W14+TO_RPI_PPR!W14+TO_RPI_PIR!W14</f>
        <v>0</v>
      </c>
      <c r="X14" s="30">
        <f>TO_RPI_RO!X14+TO_RPI_BKFLOW!X14+TO_RPI_PT!X14+TO_RPI_IT!X14+TO_RPI_PPR!X14+TO_RPI_PIR!X14</f>
        <v>0</v>
      </c>
    </row>
    <row r="15" spans="1:24" ht="11.25" customHeight="1" x14ac:dyDescent="0.2">
      <c r="A15" s="39" t="s">
        <v>21</v>
      </c>
      <c r="B15" s="23" t="s">
        <v>22</v>
      </c>
      <c r="C15" s="30">
        <f>TO_RPI_RO!C15+TO_RPI_BKFLOW!C15+TO_RPI_PT!C15+TO_RPI_IT!C15+TO_RPI_PPR!C15+TO_RPI_PIR!C15</f>
        <v>0</v>
      </c>
      <c r="D15" s="30">
        <f>TO_RPI_RO!D15+TO_RPI_BKFLOW!D15+TO_RPI_PT!D15+TO_RPI_IT!D15+TO_RPI_PPR!D15+TO_RPI_PIR!D15</f>
        <v>0</v>
      </c>
      <c r="E15" s="30">
        <f>TO_RPI_RO!E15+TO_RPI_BKFLOW!E15+TO_RPI_PT!E15+TO_RPI_IT!E15+TO_RPI_PPR!E15+TO_RPI_PIR!E15</f>
        <v>0</v>
      </c>
      <c r="F15" s="30">
        <f>TO_RPI_RO!F15+TO_RPI_BKFLOW!F15+TO_RPI_PT!F15+TO_RPI_IT!F15+TO_RPI_PPR!F15+TO_RPI_PIR!F15</f>
        <v>0</v>
      </c>
      <c r="G15" s="30">
        <f>TO_RPI_RO!G15+TO_RPI_BKFLOW!G15+TO_RPI_PT!G15+TO_RPI_IT!G15+TO_RPI_PPR!G15+TO_RPI_PIR!G15</f>
        <v>0</v>
      </c>
      <c r="H15" s="30">
        <f>TO_RPI_RO!H15+TO_RPI_BKFLOW!H15+TO_RPI_PT!H15+TO_RPI_IT!H15+TO_RPI_PPR!H15+TO_RPI_PIR!H15</f>
        <v>0</v>
      </c>
      <c r="I15" s="30">
        <f>TO_RPI_RO!I15+TO_RPI_BKFLOW!I15+TO_RPI_PT!I15+TO_RPI_IT!I15+TO_RPI_PPR!I15+TO_RPI_PIR!I15</f>
        <v>0</v>
      </c>
      <c r="J15" s="30">
        <f>TO_RPI_RO!J15+TO_RPI_BKFLOW!J15+TO_RPI_PT!J15+TO_RPI_IT!J15+TO_RPI_PPR!J15+TO_RPI_PIR!J15</f>
        <v>0</v>
      </c>
      <c r="K15" s="30">
        <f>TO_RPI_RO!K15+TO_RPI_BKFLOW!K15+TO_RPI_PT!K15+TO_RPI_IT!K15+TO_RPI_PPR!K15+TO_RPI_PIR!K15</f>
        <v>0</v>
      </c>
      <c r="L15" s="30">
        <f>TO_RPI_RO!L15+TO_RPI_BKFLOW!L15+TO_RPI_PT!L15+TO_RPI_IT!L15+TO_RPI_PPR!L15+TO_RPI_PIR!L15</f>
        <v>0</v>
      </c>
      <c r="M15" s="30">
        <f>TO_RPI_RO!M15+TO_RPI_BKFLOW!M15+TO_RPI_PT!M15+TO_RPI_IT!M15+TO_RPI_PPR!M15+TO_RPI_PIR!M15</f>
        <v>0</v>
      </c>
      <c r="N15" s="30">
        <f>TO_RPI_RO!N15+TO_RPI_BKFLOW!N15+TO_RPI_PT!N15+TO_RPI_IT!N15+TO_RPI_PPR!N15+TO_RPI_PIR!N15</f>
        <v>0</v>
      </c>
      <c r="O15" s="30">
        <f>TO_RPI_RO!O15+TO_RPI_BKFLOW!O15+TO_RPI_PT!O15+TO_RPI_IT!O15+TO_RPI_PPR!O15+TO_RPI_PIR!O15</f>
        <v>0</v>
      </c>
      <c r="P15" s="30">
        <f>TO_RPI_RO!P15+TO_RPI_BKFLOW!P15+TO_RPI_PT!P15+TO_RPI_IT!P15+TO_RPI_PPR!P15+TO_RPI_PIR!P15</f>
        <v>0</v>
      </c>
      <c r="Q15" s="30">
        <f>TO_RPI_RO!Q15+TO_RPI_BKFLOW!Q15+TO_RPI_PT!Q15+TO_RPI_IT!Q15+TO_RPI_PPR!Q15+TO_RPI_PIR!Q15</f>
        <v>0</v>
      </c>
      <c r="R15" s="30">
        <f>TO_RPI_RO!R15+TO_RPI_BKFLOW!R15+TO_RPI_PT!R15+TO_RPI_IT!R15+TO_RPI_PPR!R15+TO_RPI_PIR!R15</f>
        <v>0</v>
      </c>
      <c r="S15" s="30">
        <f>TO_RPI_RO!S15+TO_RPI_BKFLOW!S15+TO_RPI_PT!S15+TO_RPI_IT!S15+TO_RPI_PPR!S15+TO_RPI_PIR!S15</f>
        <v>0</v>
      </c>
      <c r="T15" s="30">
        <f>TO_RPI_RO!T15+TO_RPI_BKFLOW!T15+TO_RPI_PT!T15+TO_RPI_IT!T15+TO_RPI_PPR!T15+TO_RPI_PIR!T15</f>
        <v>0</v>
      </c>
      <c r="U15" s="30">
        <f>TO_RPI_RO!U15+TO_RPI_BKFLOW!U15+TO_RPI_PT!U15+TO_RPI_IT!U15+TO_RPI_PPR!U15+TO_RPI_PIR!U15</f>
        <v>0</v>
      </c>
      <c r="V15" s="30">
        <f>TO_RPI_RO!V15+TO_RPI_BKFLOW!V15+TO_RPI_PT!V15+TO_RPI_IT!V15+TO_RPI_PPR!V15+TO_RPI_PIR!V15</f>
        <v>0</v>
      </c>
      <c r="W15" s="30">
        <f>TO_RPI_RO!W15+TO_RPI_BKFLOW!W15+TO_RPI_PT!W15+TO_RPI_IT!W15+TO_RPI_PPR!W15+TO_RPI_PIR!W15</f>
        <v>0</v>
      </c>
      <c r="X15" s="30">
        <f>TO_RPI_RO!X15+TO_RPI_BKFLOW!X15+TO_RPI_PT!X15+TO_RPI_IT!X15+TO_RPI_PPR!X15+TO_RPI_PIR!X15</f>
        <v>0</v>
      </c>
    </row>
    <row r="16" spans="1:24" ht="11.25" customHeight="1" x14ac:dyDescent="0.2">
      <c r="A16" s="39" t="s">
        <v>23</v>
      </c>
      <c r="B16" s="23" t="s">
        <v>24</v>
      </c>
      <c r="C16" s="30">
        <f>TO_RPI_RO!C16+TO_RPI_BKFLOW!C16+TO_RPI_PT!C16+TO_RPI_IT!C16+TO_RPI_PPR!C16+TO_RPI_PIR!C16</f>
        <v>0</v>
      </c>
      <c r="D16" s="30">
        <f>TO_RPI_RO!D16+TO_RPI_BKFLOW!D16+TO_RPI_PT!D16+TO_RPI_IT!D16+TO_RPI_PPR!D16+TO_RPI_PIR!D16</f>
        <v>0</v>
      </c>
      <c r="E16" s="30">
        <f>TO_RPI_RO!E16+TO_RPI_BKFLOW!E16+TO_RPI_PT!E16+TO_RPI_IT!E16+TO_RPI_PPR!E16+TO_RPI_PIR!E16</f>
        <v>0</v>
      </c>
      <c r="F16" s="30">
        <f>TO_RPI_RO!F16+TO_RPI_BKFLOW!F16+TO_RPI_PT!F16+TO_RPI_IT!F16+TO_RPI_PPR!F16+TO_RPI_PIR!F16</f>
        <v>0</v>
      </c>
      <c r="G16" s="30">
        <f>TO_RPI_RO!G16+TO_RPI_BKFLOW!G16+TO_RPI_PT!G16+TO_RPI_IT!G16+TO_RPI_PPR!G16+TO_RPI_PIR!G16</f>
        <v>0</v>
      </c>
      <c r="H16" s="30">
        <f>TO_RPI_RO!H16+TO_RPI_BKFLOW!H16+TO_RPI_PT!H16+TO_RPI_IT!H16+TO_RPI_PPR!H16+TO_RPI_PIR!H16</f>
        <v>0</v>
      </c>
      <c r="I16" s="30">
        <f>TO_RPI_RO!I16+TO_RPI_BKFLOW!I16+TO_RPI_PT!I16+TO_RPI_IT!I16+TO_RPI_PPR!I16+TO_RPI_PIR!I16</f>
        <v>0</v>
      </c>
      <c r="J16" s="30">
        <f>TO_RPI_RO!J16+TO_RPI_BKFLOW!J16+TO_RPI_PT!J16+TO_RPI_IT!J16+TO_RPI_PPR!J16+TO_RPI_PIR!J16</f>
        <v>0</v>
      </c>
      <c r="K16" s="30">
        <f>TO_RPI_RO!K16+TO_RPI_BKFLOW!K16+TO_RPI_PT!K16+TO_RPI_IT!K16+TO_RPI_PPR!K16+TO_RPI_PIR!K16</f>
        <v>0</v>
      </c>
      <c r="L16" s="30">
        <f>TO_RPI_RO!L16+TO_RPI_BKFLOW!L16+TO_RPI_PT!L16+TO_RPI_IT!L16+TO_RPI_PPR!L16+TO_RPI_PIR!L16</f>
        <v>0</v>
      </c>
      <c r="M16" s="30">
        <f>TO_RPI_RO!M16+TO_RPI_BKFLOW!M16+TO_RPI_PT!M16+TO_RPI_IT!M16+TO_RPI_PPR!M16+TO_RPI_PIR!M16</f>
        <v>0</v>
      </c>
      <c r="N16" s="30">
        <f>TO_RPI_RO!N16+TO_RPI_BKFLOW!N16+TO_RPI_PT!N16+TO_RPI_IT!N16+TO_RPI_PPR!N16+TO_RPI_PIR!N16</f>
        <v>0</v>
      </c>
      <c r="O16" s="30">
        <f>TO_RPI_RO!O16+TO_RPI_BKFLOW!O16+TO_RPI_PT!O16+TO_RPI_IT!O16+TO_RPI_PPR!O16+TO_RPI_PIR!O16</f>
        <v>0</v>
      </c>
      <c r="P16" s="30">
        <f>TO_RPI_RO!P16+TO_RPI_BKFLOW!P16+TO_RPI_PT!P16+TO_RPI_IT!P16+TO_RPI_PPR!P16+TO_RPI_PIR!P16</f>
        <v>0</v>
      </c>
      <c r="Q16" s="30">
        <f>TO_RPI_RO!Q16+TO_RPI_BKFLOW!Q16+TO_RPI_PT!Q16+TO_RPI_IT!Q16+TO_RPI_PPR!Q16+TO_RPI_PIR!Q16</f>
        <v>0</v>
      </c>
      <c r="R16" s="30">
        <f>TO_RPI_RO!R16+TO_RPI_BKFLOW!R16+TO_RPI_PT!R16+TO_RPI_IT!R16+TO_RPI_PPR!R16+TO_RPI_PIR!R16</f>
        <v>0</v>
      </c>
      <c r="S16" s="30">
        <f>TO_RPI_RO!S16+TO_RPI_BKFLOW!S16+TO_RPI_PT!S16+TO_RPI_IT!S16+TO_RPI_PPR!S16+TO_RPI_PIR!S16</f>
        <v>0</v>
      </c>
      <c r="T16" s="30">
        <f>TO_RPI_RO!T16+TO_RPI_BKFLOW!T16+TO_RPI_PT!T16+TO_RPI_IT!T16+TO_RPI_PPR!T16+TO_RPI_PIR!T16</f>
        <v>0</v>
      </c>
      <c r="U16" s="30">
        <f>TO_RPI_RO!U16+TO_RPI_BKFLOW!U16+TO_RPI_PT!U16+TO_RPI_IT!U16+TO_RPI_PPR!U16+TO_RPI_PIR!U16</f>
        <v>0</v>
      </c>
      <c r="V16" s="30">
        <f>TO_RPI_RO!V16+TO_RPI_BKFLOW!V16+TO_RPI_PT!V16+TO_RPI_IT!V16+TO_RPI_PPR!V16+TO_RPI_PIR!V16</f>
        <v>0</v>
      </c>
      <c r="W16" s="30">
        <f>TO_RPI_RO!W16+TO_RPI_BKFLOW!W16+TO_RPI_PT!W16+TO_RPI_IT!W16+TO_RPI_PPR!W16+TO_RPI_PIR!W16</f>
        <v>0</v>
      </c>
      <c r="X16" s="30">
        <f>TO_RPI_RO!X16+TO_RPI_BKFLOW!X16+TO_RPI_PT!X16+TO_RPI_IT!X16+TO_RPI_PPR!X16+TO_RPI_PIR!X16</f>
        <v>0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:W17" si="10">SUM(C18:C21)</f>
        <v>0</v>
      </c>
      <c r="D17" s="31">
        <f t="shared" si="10"/>
        <v>0</v>
      </c>
      <c r="E17" s="31">
        <f t="shared" si="10"/>
        <v>0</v>
      </c>
      <c r="F17" s="31">
        <f t="shared" si="10"/>
        <v>0</v>
      </c>
      <c r="G17" s="31">
        <f t="shared" si="10"/>
        <v>0</v>
      </c>
      <c r="H17" s="31">
        <f t="shared" si="10"/>
        <v>0</v>
      </c>
      <c r="I17" s="31">
        <f t="shared" si="10"/>
        <v>0</v>
      </c>
      <c r="J17" s="31">
        <f t="shared" si="10"/>
        <v>0</v>
      </c>
      <c r="K17" s="31">
        <f t="shared" si="10"/>
        <v>0</v>
      </c>
      <c r="L17" s="31">
        <f t="shared" si="10"/>
        <v>0</v>
      </c>
      <c r="M17" s="31">
        <f t="shared" si="10"/>
        <v>0</v>
      </c>
      <c r="N17" s="31">
        <f t="shared" si="10"/>
        <v>0</v>
      </c>
      <c r="O17" s="31">
        <f t="shared" si="10"/>
        <v>0</v>
      </c>
      <c r="P17" s="31">
        <f t="shared" si="10"/>
        <v>0</v>
      </c>
      <c r="Q17" s="31">
        <f t="shared" si="10"/>
        <v>0</v>
      </c>
      <c r="R17" s="31">
        <f t="shared" si="10"/>
        <v>0</v>
      </c>
      <c r="S17" s="31">
        <f t="shared" si="10"/>
        <v>0</v>
      </c>
      <c r="T17" s="31">
        <f t="shared" si="10"/>
        <v>0</v>
      </c>
      <c r="U17" s="31">
        <f t="shared" si="10"/>
        <v>0</v>
      </c>
      <c r="V17" s="31">
        <f t="shared" si="10"/>
        <v>0</v>
      </c>
      <c r="W17" s="31">
        <f t="shared" si="10"/>
        <v>0</v>
      </c>
      <c r="X17" s="31">
        <f t="shared" ref="X17" si="11">SUM(X18:X21)</f>
        <v>0</v>
      </c>
    </row>
    <row r="18" spans="1:24" ht="11.25" customHeight="1" x14ac:dyDescent="0.2">
      <c r="A18" s="22" t="s">
        <v>27</v>
      </c>
      <c r="B18" s="23" t="s">
        <v>28</v>
      </c>
      <c r="C18" s="30">
        <f>TO_RPI_RO!C18+TO_RPI_BKFLOW!C18+TO_RPI_PT!C18+TO_RPI_IT!C18+TO_RPI_PPR!C18+TO_RPI_PIR!C18</f>
        <v>0</v>
      </c>
      <c r="D18" s="30">
        <f>TO_RPI_RO!D18+TO_RPI_BKFLOW!D18+TO_RPI_PT!D18+TO_RPI_IT!D18+TO_RPI_PPR!D18+TO_RPI_PIR!D18</f>
        <v>0</v>
      </c>
      <c r="E18" s="30">
        <f>TO_RPI_RO!E18+TO_RPI_BKFLOW!E18+TO_RPI_PT!E18+TO_RPI_IT!E18+TO_RPI_PPR!E18+TO_RPI_PIR!E18</f>
        <v>0</v>
      </c>
      <c r="F18" s="30">
        <f>TO_RPI_RO!F18+TO_RPI_BKFLOW!F18+TO_RPI_PT!F18+TO_RPI_IT!F18+TO_RPI_PPR!F18+TO_RPI_PIR!F18</f>
        <v>0</v>
      </c>
      <c r="G18" s="30">
        <f>TO_RPI_RO!G18+TO_RPI_BKFLOW!G18+TO_RPI_PT!G18+TO_RPI_IT!G18+TO_RPI_PPR!G18+TO_RPI_PIR!G18</f>
        <v>0</v>
      </c>
      <c r="H18" s="30">
        <f>TO_RPI_RO!H18+TO_RPI_BKFLOW!H18+TO_RPI_PT!H18+TO_RPI_IT!H18+TO_RPI_PPR!H18+TO_RPI_PIR!H18</f>
        <v>0</v>
      </c>
      <c r="I18" s="30">
        <f>TO_RPI_RO!I18+TO_RPI_BKFLOW!I18+TO_RPI_PT!I18+TO_RPI_IT!I18+TO_RPI_PPR!I18+TO_RPI_PIR!I18</f>
        <v>0</v>
      </c>
      <c r="J18" s="30">
        <f>TO_RPI_RO!J18+TO_RPI_BKFLOW!J18+TO_RPI_PT!J18+TO_RPI_IT!J18+TO_RPI_PPR!J18+TO_RPI_PIR!J18</f>
        <v>0</v>
      </c>
      <c r="K18" s="30">
        <f>TO_RPI_RO!K18+TO_RPI_BKFLOW!K18+TO_RPI_PT!K18+TO_RPI_IT!K18+TO_RPI_PPR!K18+TO_RPI_PIR!K18</f>
        <v>0</v>
      </c>
      <c r="L18" s="30">
        <f>TO_RPI_RO!L18+TO_RPI_BKFLOW!L18+TO_RPI_PT!L18+TO_RPI_IT!L18+TO_RPI_PPR!L18+TO_RPI_PIR!L18</f>
        <v>0</v>
      </c>
      <c r="M18" s="30">
        <f>TO_RPI_RO!M18+TO_RPI_BKFLOW!M18+TO_RPI_PT!M18+TO_RPI_IT!M18+TO_RPI_PPR!M18+TO_RPI_PIR!M18</f>
        <v>0</v>
      </c>
      <c r="N18" s="30">
        <f>TO_RPI_RO!N18+TO_RPI_BKFLOW!N18+TO_RPI_PT!N18+TO_RPI_IT!N18+TO_RPI_PPR!N18+TO_RPI_PIR!N18</f>
        <v>0</v>
      </c>
      <c r="O18" s="30">
        <f>TO_RPI_RO!O18+TO_RPI_BKFLOW!O18+TO_RPI_PT!O18+TO_RPI_IT!O18+TO_RPI_PPR!O18+TO_RPI_PIR!O18</f>
        <v>0</v>
      </c>
      <c r="P18" s="30">
        <f>TO_RPI_RO!P18+TO_RPI_BKFLOW!P18+TO_RPI_PT!P18+TO_RPI_IT!P18+TO_RPI_PPR!P18+TO_RPI_PIR!P18</f>
        <v>0</v>
      </c>
      <c r="Q18" s="30">
        <f>TO_RPI_RO!Q18+TO_RPI_BKFLOW!Q18+TO_RPI_PT!Q18+TO_RPI_IT!Q18+TO_RPI_PPR!Q18+TO_RPI_PIR!Q18</f>
        <v>0</v>
      </c>
      <c r="R18" s="30">
        <f>TO_RPI_RO!R18+TO_RPI_BKFLOW!R18+TO_RPI_PT!R18+TO_RPI_IT!R18+TO_RPI_PPR!R18+TO_RPI_PIR!R18</f>
        <v>0</v>
      </c>
      <c r="S18" s="30">
        <f>TO_RPI_RO!S18+TO_RPI_BKFLOW!S18+TO_RPI_PT!S18+TO_RPI_IT!S18+TO_RPI_PPR!S18+TO_RPI_PIR!S18</f>
        <v>0</v>
      </c>
      <c r="T18" s="30">
        <f>TO_RPI_RO!T18+TO_RPI_BKFLOW!T18+TO_RPI_PT!T18+TO_RPI_IT!T18+TO_RPI_PPR!T18+TO_RPI_PIR!T18</f>
        <v>0</v>
      </c>
      <c r="U18" s="30">
        <f>TO_RPI_RO!U18+TO_RPI_BKFLOW!U18+TO_RPI_PT!U18+TO_RPI_IT!U18+TO_RPI_PPR!U18+TO_RPI_PIR!U18</f>
        <v>0</v>
      </c>
      <c r="V18" s="30">
        <f>TO_RPI_RO!V18+TO_RPI_BKFLOW!V18+TO_RPI_PT!V18+TO_RPI_IT!V18+TO_RPI_PPR!V18+TO_RPI_PIR!V18</f>
        <v>0</v>
      </c>
      <c r="W18" s="30">
        <f>TO_RPI_RO!W18+TO_RPI_BKFLOW!W18+TO_RPI_PT!W18+TO_RPI_IT!W18+TO_RPI_PPR!W18+TO_RPI_PIR!W18</f>
        <v>0</v>
      </c>
      <c r="X18" s="30">
        <f>TO_RPI_RO!X18+TO_RPI_BKFLOW!X18+TO_RPI_PT!X18+TO_RPI_IT!X18+TO_RPI_PPR!X18+TO_RPI_PIR!X18</f>
        <v>0</v>
      </c>
    </row>
    <row r="19" spans="1:24" ht="11.25" customHeight="1" x14ac:dyDescent="0.2">
      <c r="A19" s="22" t="s">
        <v>29</v>
      </c>
      <c r="B19" s="23" t="s">
        <v>30</v>
      </c>
      <c r="C19" s="30">
        <f>TO_RPI_RO!C19+TO_RPI_BKFLOW!C19+TO_RPI_PT!C19+TO_RPI_IT!C19+TO_RPI_PPR!C19+TO_RPI_PIR!C19</f>
        <v>0</v>
      </c>
      <c r="D19" s="30">
        <f>TO_RPI_RO!D19+TO_RPI_BKFLOW!D19+TO_RPI_PT!D19+TO_RPI_IT!D19+TO_RPI_PPR!D19+TO_RPI_PIR!D19</f>
        <v>0</v>
      </c>
      <c r="E19" s="30">
        <f>TO_RPI_RO!E19+TO_RPI_BKFLOW!E19+TO_RPI_PT!E19+TO_RPI_IT!E19+TO_RPI_PPR!E19+TO_RPI_PIR!E19</f>
        <v>0</v>
      </c>
      <c r="F19" s="30">
        <f>TO_RPI_RO!F19+TO_RPI_BKFLOW!F19+TO_RPI_PT!F19+TO_RPI_IT!F19+TO_RPI_PPR!F19+TO_RPI_PIR!F19</f>
        <v>0</v>
      </c>
      <c r="G19" s="30">
        <f>TO_RPI_RO!G19+TO_RPI_BKFLOW!G19+TO_RPI_PT!G19+TO_RPI_IT!G19+TO_RPI_PPR!G19+TO_RPI_PIR!G19</f>
        <v>0</v>
      </c>
      <c r="H19" s="30">
        <f>TO_RPI_RO!H19+TO_RPI_BKFLOW!H19+TO_RPI_PT!H19+TO_RPI_IT!H19+TO_RPI_PPR!H19+TO_RPI_PIR!H19</f>
        <v>0</v>
      </c>
      <c r="I19" s="30">
        <f>TO_RPI_RO!I19+TO_RPI_BKFLOW!I19+TO_RPI_PT!I19+TO_RPI_IT!I19+TO_RPI_PPR!I19+TO_RPI_PIR!I19</f>
        <v>0</v>
      </c>
      <c r="J19" s="30">
        <f>TO_RPI_RO!J19+TO_RPI_BKFLOW!J19+TO_RPI_PT!J19+TO_RPI_IT!J19+TO_RPI_PPR!J19+TO_RPI_PIR!J19</f>
        <v>0</v>
      </c>
      <c r="K19" s="30">
        <f>TO_RPI_RO!K19+TO_RPI_BKFLOW!K19+TO_RPI_PT!K19+TO_RPI_IT!K19+TO_RPI_PPR!K19+TO_RPI_PIR!K19</f>
        <v>0</v>
      </c>
      <c r="L19" s="30">
        <f>TO_RPI_RO!L19+TO_RPI_BKFLOW!L19+TO_RPI_PT!L19+TO_RPI_IT!L19+TO_RPI_PPR!L19+TO_RPI_PIR!L19</f>
        <v>0</v>
      </c>
      <c r="M19" s="30">
        <f>TO_RPI_RO!M19+TO_RPI_BKFLOW!M19+TO_RPI_PT!M19+TO_RPI_IT!M19+TO_RPI_PPR!M19+TO_RPI_PIR!M19</f>
        <v>0</v>
      </c>
      <c r="N19" s="30">
        <f>TO_RPI_RO!N19+TO_RPI_BKFLOW!N19+TO_RPI_PT!N19+TO_RPI_IT!N19+TO_RPI_PPR!N19+TO_RPI_PIR!N19</f>
        <v>0</v>
      </c>
      <c r="O19" s="30">
        <f>TO_RPI_RO!O19+TO_RPI_BKFLOW!O19+TO_RPI_PT!O19+TO_RPI_IT!O19+TO_RPI_PPR!O19+TO_RPI_PIR!O19</f>
        <v>0</v>
      </c>
      <c r="P19" s="30">
        <f>TO_RPI_RO!P19+TO_RPI_BKFLOW!P19+TO_RPI_PT!P19+TO_RPI_IT!P19+TO_RPI_PPR!P19+TO_RPI_PIR!P19</f>
        <v>0</v>
      </c>
      <c r="Q19" s="30">
        <f>TO_RPI_RO!Q19+TO_RPI_BKFLOW!Q19+TO_RPI_PT!Q19+TO_RPI_IT!Q19+TO_RPI_PPR!Q19+TO_RPI_PIR!Q19</f>
        <v>0</v>
      </c>
      <c r="R19" s="30">
        <f>TO_RPI_RO!R19+TO_RPI_BKFLOW!R19+TO_RPI_PT!R19+TO_RPI_IT!R19+TO_RPI_PPR!R19+TO_RPI_PIR!R19</f>
        <v>0</v>
      </c>
      <c r="S19" s="30">
        <f>TO_RPI_RO!S19+TO_RPI_BKFLOW!S19+TO_RPI_PT!S19+TO_RPI_IT!S19+TO_RPI_PPR!S19+TO_RPI_PIR!S19</f>
        <v>0</v>
      </c>
      <c r="T19" s="30">
        <f>TO_RPI_RO!T19+TO_RPI_BKFLOW!T19+TO_RPI_PT!T19+TO_RPI_IT!T19+TO_RPI_PPR!T19+TO_RPI_PIR!T19</f>
        <v>0</v>
      </c>
      <c r="U19" s="30">
        <f>TO_RPI_RO!U19+TO_RPI_BKFLOW!U19+TO_RPI_PT!U19+TO_RPI_IT!U19+TO_RPI_PPR!U19+TO_RPI_PIR!U19</f>
        <v>0</v>
      </c>
      <c r="V19" s="30">
        <f>TO_RPI_RO!V19+TO_RPI_BKFLOW!V19+TO_RPI_PT!V19+TO_RPI_IT!V19+TO_RPI_PPR!V19+TO_RPI_PIR!V19</f>
        <v>0</v>
      </c>
      <c r="W19" s="30">
        <f>TO_RPI_RO!W19+TO_RPI_BKFLOW!W19+TO_RPI_PT!W19+TO_RPI_IT!W19+TO_RPI_PPR!W19+TO_RPI_PIR!W19</f>
        <v>0</v>
      </c>
      <c r="X19" s="30">
        <f>TO_RPI_RO!X19+TO_RPI_BKFLOW!X19+TO_RPI_PT!X19+TO_RPI_IT!X19+TO_RPI_PPR!X19+TO_RPI_PIR!X19</f>
        <v>0</v>
      </c>
    </row>
    <row r="20" spans="1:24" ht="11.25" customHeight="1" x14ac:dyDescent="0.2">
      <c r="A20" s="22" t="s">
        <v>31</v>
      </c>
      <c r="B20" s="23" t="s">
        <v>32</v>
      </c>
      <c r="C20" s="30">
        <f>TO_RPI_RO!C20+TO_RPI_BKFLOW!C20+TO_RPI_PT!C20+TO_RPI_IT!C20+TO_RPI_PPR!C20+TO_RPI_PIR!C20</f>
        <v>0</v>
      </c>
      <c r="D20" s="30">
        <f>TO_RPI_RO!D20+TO_RPI_BKFLOW!D20+TO_RPI_PT!D20+TO_RPI_IT!D20+TO_RPI_PPR!D20+TO_RPI_PIR!D20</f>
        <v>0</v>
      </c>
      <c r="E20" s="30">
        <f>TO_RPI_RO!E20+TO_RPI_BKFLOW!E20+TO_RPI_PT!E20+TO_RPI_IT!E20+TO_RPI_PPR!E20+TO_RPI_PIR!E20</f>
        <v>0</v>
      </c>
      <c r="F20" s="30">
        <f>TO_RPI_RO!F20+TO_RPI_BKFLOW!F20+TO_RPI_PT!F20+TO_RPI_IT!F20+TO_RPI_PPR!F20+TO_RPI_PIR!F20</f>
        <v>0</v>
      </c>
      <c r="G20" s="30">
        <f>TO_RPI_RO!G20+TO_RPI_BKFLOW!G20+TO_RPI_PT!G20+TO_RPI_IT!G20+TO_RPI_PPR!G20+TO_RPI_PIR!G20</f>
        <v>0</v>
      </c>
      <c r="H20" s="30">
        <f>TO_RPI_RO!H20+TO_RPI_BKFLOW!H20+TO_RPI_PT!H20+TO_RPI_IT!H20+TO_RPI_PPR!H20+TO_RPI_PIR!H20</f>
        <v>0</v>
      </c>
      <c r="I20" s="30">
        <f>TO_RPI_RO!I20+TO_RPI_BKFLOW!I20+TO_RPI_PT!I20+TO_RPI_IT!I20+TO_RPI_PPR!I20+TO_RPI_PIR!I20</f>
        <v>0</v>
      </c>
      <c r="J20" s="30">
        <f>TO_RPI_RO!J20+TO_RPI_BKFLOW!J20+TO_RPI_PT!J20+TO_RPI_IT!J20+TO_RPI_PPR!J20+TO_RPI_PIR!J20</f>
        <v>0</v>
      </c>
      <c r="K20" s="30">
        <f>TO_RPI_RO!K20+TO_RPI_BKFLOW!K20+TO_RPI_PT!K20+TO_RPI_IT!K20+TO_RPI_PPR!K20+TO_RPI_PIR!K20</f>
        <v>0</v>
      </c>
      <c r="L20" s="30">
        <f>TO_RPI_RO!L20+TO_RPI_BKFLOW!L20+TO_RPI_PT!L20+TO_RPI_IT!L20+TO_RPI_PPR!L20+TO_RPI_PIR!L20</f>
        <v>0</v>
      </c>
      <c r="M20" s="30">
        <f>TO_RPI_RO!M20+TO_RPI_BKFLOW!M20+TO_RPI_PT!M20+TO_RPI_IT!M20+TO_RPI_PPR!M20+TO_RPI_PIR!M20</f>
        <v>0</v>
      </c>
      <c r="N20" s="30">
        <f>TO_RPI_RO!N20+TO_RPI_BKFLOW!N20+TO_RPI_PT!N20+TO_RPI_IT!N20+TO_RPI_PPR!N20+TO_RPI_PIR!N20</f>
        <v>0</v>
      </c>
      <c r="O20" s="30">
        <f>TO_RPI_RO!O20+TO_RPI_BKFLOW!O20+TO_RPI_PT!O20+TO_RPI_IT!O20+TO_RPI_PPR!O20+TO_RPI_PIR!O20</f>
        <v>0</v>
      </c>
      <c r="P20" s="30">
        <f>TO_RPI_RO!P20+TO_RPI_BKFLOW!P20+TO_RPI_PT!P20+TO_RPI_IT!P20+TO_RPI_PPR!P20+TO_RPI_PIR!P20</f>
        <v>0</v>
      </c>
      <c r="Q20" s="30">
        <f>TO_RPI_RO!Q20+TO_RPI_BKFLOW!Q20+TO_RPI_PT!Q20+TO_RPI_IT!Q20+TO_RPI_PPR!Q20+TO_RPI_PIR!Q20</f>
        <v>0</v>
      </c>
      <c r="R20" s="30">
        <f>TO_RPI_RO!R20+TO_RPI_BKFLOW!R20+TO_RPI_PT!R20+TO_RPI_IT!R20+TO_RPI_PPR!R20+TO_RPI_PIR!R20</f>
        <v>0</v>
      </c>
      <c r="S20" s="30">
        <f>TO_RPI_RO!S20+TO_RPI_BKFLOW!S20+TO_RPI_PT!S20+TO_RPI_IT!S20+TO_RPI_PPR!S20+TO_RPI_PIR!S20</f>
        <v>0</v>
      </c>
      <c r="T20" s="30">
        <f>TO_RPI_RO!T20+TO_RPI_BKFLOW!T20+TO_RPI_PT!T20+TO_RPI_IT!T20+TO_RPI_PPR!T20+TO_RPI_PIR!T20</f>
        <v>0</v>
      </c>
      <c r="U20" s="30">
        <f>TO_RPI_RO!U20+TO_RPI_BKFLOW!U20+TO_RPI_PT!U20+TO_RPI_IT!U20+TO_RPI_PPR!U20+TO_RPI_PIR!U20</f>
        <v>0</v>
      </c>
      <c r="V20" s="30">
        <f>TO_RPI_RO!V20+TO_RPI_BKFLOW!V20+TO_RPI_PT!V20+TO_RPI_IT!V20+TO_RPI_PPR!V20+TO_RPI_PIR!V20</f>
        <v>0</v>
      </c>
      <c r="W20" s="30">
        <f>TO_RPI_RO!W20+TO_RPI_BKFLOW!W20+TO_RPI_PT!W20+TO_RPI_IT!W20+TO_RPI_PPR!W20+TO_RPI_PIR!W20</f>
        <v>0</v>
      </c>
      <c r="X20" s="30">
        <f>TO_RPI_RO!X20+TO_RPI_BKFLOW!X20+TO_RPI_PT!X20+TO_RPI_IT!X20+TO_RPI_PPR!X20+TO_RPI_PIR!X20</f>
        <v>0</v>
      </c>
    </row>
    <row r="21" spans="1:24" ht="11.25" customHeight="1" x14ac:dyDescent="0.2">
      <c r="A21" s="22" t="s">
        <v>33</v>
      </c>
      <c r="B21" s="23" t="s">
        <v>34</v>
      </c>
      <c r="C21" s="30">
        <f>TO_RPI_RO!C21+TO_RPI_BKFLOW!C21+TO_RPI_PT!C21+TO_RPI_IT!C21+TO_RPI_PPR!C21+TO_RPI_PIR!C21</f>
        <v>0</v>
      </c>
      <c r="D21" s="30">
        <f>TO_RPI_RO!D21+TO_RPI_BKFLOW!D21+TO_RPI_PT!D21+TO_RPI_IT!D21+TO_RPI_PPR!D21+TO_RPI_PIR!D21</f>
        <v>0</v>
      </c>
      <c r="E21" s="30">
        <f>TO_RPI_RO!E21+TO_RPI_BKFLOW!E21+TO_RPI_PT!E21+TO_RPI_IT!E21+TO_RPI_PPR!E21+TO_RPI_PIR!E21</f>
        <v>0</v>
      </c>
      <c r="F21" s="30">
        <f>TO_RPI_RO!F21+TO_RPI_BKFLOW!F21+TO_RPI_PT!F21+TO_RPI_IT!F21+TO_RPI_PPR!F21+TO_RPI_PIR!F21</f>
        <v>0</v>
      </c>
      <c r="G21" s="30">
        <f>TO_RPI_RO!G21+TO_RPI_BKFLOW!G21+TO_RPI_PT!G21+TO_RPI_IT!G21+TO_RPI_PPR!G21+TO_RPI_PIR!G21</f>
        <v>0</v>
      </c>
      <c r="H21" s="30">
        <f>TO_RPI_RO!H21+TO_RPI_BKFLOW!H21+TO_RPI_PT!H21+TO_RPI_IT!H21+TO_RPI_PPR!H21+TO_RPI_PIR!H21</f>
        <v>0</v>
      </c>
      <c r="I21" s="30">
        <f>TO_RPI_RO!I21+TO_RPI_BKFLOW!I21+TO_RPI_PT!I21+TO_RPI_IT!I21+TO_RPI_PPR!I21+TO_RPI_PIR!I21</f>
        <v>0</v>
      </c>
      <c r="J21" s="30">
        <f>TO_RPI_RO!J21+TO_RPI_BKFLOW!J21+TO_RPI_PT!J21+TO_RPI_IT!J21+TO_RPI_PPR!J21+TO_RPI_PIR!J21</f>
        <v>0</v>
      </c>
      <c r="K21" s="30">
        <f>TO_RPI_RO!K21+TO_RPI_BKFLOW!K21+TO_RPI_PT!K21+TO_RPI_IT!K21+TO_RPI_PPR!K21+TO_RPI_PIR!K21</f>
        <v>0</v>
      </c>
      <c r="L21" s="30">
        <f>TO_RPI_RO!L21+TO_RPI_BKFLOW!L21+TO_RPI_PT!L21+TO_RPI_IT!L21+TO_RPI_PPR!L21+TO_RPI_PIR!L21</f>
        <v>0</v>
      </c>
      <c r="M21" s="30">
        <f>TO_RPI_RO!M21+TO_RPI_BKFLOW!M21+TO_RPI_PT!M21+TO_RPI_IT!M21+TO_RPI_PPR!M21+TO_RPI_PIR!M21</f>
        <v>0</v>
      </c>
      <c r="N21" s="30">
        <f>TO_RPI_RO!N21+TO_RPI_BKFLOW!N21+TO_RPI_PT!N21+TO_RPI_IT!N21+TO_RPI_PPR!N21+TO_RPI_PIR!N21</f>
        <v>0</v>
      </c>
      <c r="O21" s="30">
        <f>TO_RPI_RO!O21+TO_RPI_BKFLOW!O21+TO_RPI_PT!O21+TO_RPI_IT!O21+TO_RPI_PPR!O21+TO_RPI_PIR!O21</f>
        <v>0</v>
      </c>
      <c r="P21" s="30">
        <f>TO_RPI_RO!P21+TO_RPI_BKFLOW!P21+TO_RPI_PT!P21+TO_RPI_IT!P21+TO_RPI_PPR!P21+TO_RPI_PIR!P21</f>
        <v>0</v>
      </c>
      <c r="Q21" s="30">
        <f>TO_RPI_RO!Q21+TO_RPI_BKFLOW!Q21+TO_RPI_PT!Q21+TO_RPI_IT!Q21+TO_RPI_PPR!Q21+TO_RPI_PIR!Q21</f>
        <v>0</v>
      </c>
      <c r="R21" s="30">
        <f>TO_RPI_RO!R21+TO_RPI_BKFLOW!R21+TO_RPI_PT!R21+TO_RPI_IT!R21+TO_RPI_PPR!R21+TO_RPI_PIR!R21</f>
        <v>0</v>
      </c>
      <c r="S21" s="30">
        <f>TO_RPI_RO!S21+TO_RPI_BKFLOW!S21+TO_RPI_PT!S21+TO_RPI_IT!S21+TO_RPI_PPR!S21+TO_RPI_PIR!S21</f>
        <v>0</v>
      </c>
      <c r="T21" s="30">
        <f>TO_RPI_RO!T21+TO_RPI_BKFLOW!T21+TO_RPI_PT!T21+TO_RPI_IT!T21+TO_RPI_PPR!T21+TO_RPI_PIR!T21</f>
        <v>0</v>
      </c>
      <c r="U21" s="30">
        <f>TO_RPI_RO!U21+TO_RPI_BKFLOW!U21+TO_RPI_PT!U21+TO_RPI_IT!U21+TO_RPI_PPR!U21+TO_RPI_PIR!U21</f>
        <v>0</v>
      </c>
      <c r="V21" s="30">
        <f>TO_RPI_RO!V21+TO_RPI_BKFLOW!V21+TO_RPI_PT!V21+TO_RPI_IT!V21+TO_RPI_PPR!V21+TO_RPI_PIR!V21</f>
        <v>0</v>
      </c>
      <c r="W21" s="30">
        <f>TO_RPI_RO!W21+TO_RPI_BKFLOW!W21+TO_RPI_PT!W21+TO_RPI_IT!W21+TO_RPI_PPR!W21+TO_RPI_PIR!W21</f>
        <v>0</v>
      </c>
      <c r="X21" s="30">
        <f>TO_RPI_RO!X21+TO_RPI_BKFLOW!X21+TO_RPI_PT!X21+TO_RPI_IT!X21+TO_RPI_PPR!X21+TO_RPI_PIR!X21</f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:W22" si="12">SUM(C23:C24)</f>
        <v>0</v>
      </c>
      <c r="D22" s="31">
        <f t="shared" si="12"/>
        <v>0</v>
      </c>
      <c r="E22" s="31">
        <f t="shared" si="12"/>
        <v>0</v>
      </c>
      <c r="F22" s="31">
        <f t="shared" si="12"/>
        <v>0</v>
      </c>
      <c r="G22" s="31">
        <f t="shared" si="12"/>
        <v>0</v>
      </c>
      <c r="H22" s="31">
        <f t="shared" si="12"/>
        <v>0</v>
      </c>
      <c r="I22" s="31">
        <f t="shared" si="12"/>
        <v>0</v>
      </c>
      <c r="J22" s="31">
        <f t="shared" si="12"/>
        <v>0</v>
      </c>
      <c r="K22" s="31">
        <f t="shared" si="12"/>
        <v>0</v>
      </c>
      <c r="L22" s="31">
        <f t="shared" si="12"/>
        <v>0</v>
      </c>
      <c r="M22" s="31">
        <f t="shared" si="12"/>
        <v>0</v>
      </c>
      <c r="N22" s="31">
        <f t="shared" si="12"/>
        <v>0</v>
      </c>
      <c r="O22" s="31">
        <f t="shared" si="12"/>
        <v>0</v>
      </c>
      <c r="P22" s="31">
        <f t="shared" si="12"/>
        <v>0</v>
      </c>
      <c r="Q22" s="31">
        <f t="shared" si="12"/>
        <v>0</v>
      </c>
      <c r="R22" s="31">
        <f t="shared" si="12"/>
        <v>0</v>
      </c>
      <c r="S22" s="31">
        <f t="shared" si="12"/>
        <v>0</v>
      </c>
      <c r="T22" s="31">
        <f t="shared" si="12"/>
        <v>0</v>
      </c>
      <c r="U22" s="31">
        <f t="shared" si="12"/>
        <v>0</v>
      </c>
      <c r="V22" s="31">
        <f t="shared" si="12"/>
        <v>0</v>
      </c>
      <c r="W22" s="31">
        <f t="shared" si="12"/>
        <v>0</v>
      </c>
      <c r="X22" s="31">
        <f t="shared" ref="X22" si="13">SUM(X23:X24)</f>
        <v>0</v>
      </c>
    </row>
    <row r="23" spans="1:24" ht="11.25" customHeight="1" x14ac:dyDescent="0.2">
      <c r="A23" s="22" t="s">
        <v>37</v>
      </c>
      <c r="B23" s="23" t="s">
        <v>38</v>
      </c>
      <c r="C23" s="30">
        <f>TO_RPI_RO!C23+TO_RPI_BKFLOW!C23+TO_RPI_PT!C23+TO_RPI_IT!C23+TO_RPI_PPR!C23+TO_RPI_PIR!C23</f>
        <v>0</v>
      </c>
      <c r="D23" s="30">
        <f>TO_RPI_RO!D23+TO_RPI_BKFLOW!D23+TO_RPI_PT!D23+TO_RPI_IT!D23+TO_RPI_PPR!D23+TO_RPI_PIR!D23</f>
        <v>0</v>
      </c>
      <c r="E23" s="30">
        <f>TO_RPI_RO!E23+TO_RPI_BKFLOW!E23+TO_RPI_PT!E23+TO_RPI_IT!E23+TO_RPI_PPR!E23+TO_RPI_PIR!E23</f>
        <v>0</v>
      </c>
      <c r="F23" s="30">
        <f>TO_RPI_RO!F23+TO_RPI_BKFLOW!F23+TO_RPI_PT!F23+TO_RPI_IT!F23+TO_RPI_PPR!F23+TO_RPI_PIR!F23</f>
        <v>0</v>
      </c>
      <c r="G23" s="30">
        <f>TO_RPI_RO!G23+TO_RPI_BKFLOW!G23+TO_RPI_PT!G23+TO_RPI_IT!G23+TO_RPI_PPR!G23+TO_RPI_PIR!G23</f>
        <v>0</v>
      </c>
      <c r="H23" s="30">
        <f>TO_RPI_RO!H23+TO_RPI_BKFLOW!H23+TO_RPI_PT!H23+TO_RPI_IT!H23+TO_RPI_PPR!H23+TO_RPI_PIR!H23</f>
        <v>0</v>
      </c>
      <c r="I23" s="30">
        <f>TO_RPI_RO!I23+TO_RPI_BKFLOW!I23+TO_RPI_PT!I23+TO_RPI_IT!I23+TO_RPI_PPR!I23+TO_RPI_PIR!I23</f>
        <v>0</v>
      </c>
      <c r="J23" s="30">
        <f>TO_RPI_RO!J23+TO_RPI_BKFLOW!J23+TO_RPI_PT!J23+TO_RPI_IT!J23+TO_RPI_PPR!J23+TO_RPI_PIR!J23</f>
        <v>0</v>
      </c>
      <c r="K23" s="30">
        <f>TO_RPI_RO!K23+TO_RPI_BKFLOW!K23+TO_RPI_PT!K23+TO_RPI_IT!K23+TO_RPI_PPR!K23+TO_RPI_PIR!K23</f>
        <v>0</v>
      </c>
      <c r="L23" s="30">
        <f>TO_RPI_RO!L23+TO_RPI_BKFLOW!L23+TO_RPI_PT!L23+TO_RPI_IT!L23+TO_RPI_PPR!L23+TO_RPI_PIR!L23</f>
        <v>0</v>
      </c>
      <c r="M23" s="30">
        <f>TO_RPI_RO!M23+TO_RPI_BKFLOW!M23+TO_RPI_PT!M23+TO_RPI_IT!M23+TO_RPI_PPR!M23+TO_RPI_PIR!M23</f>
        <v>0</v>
      </c>
      <c r="N23" s="30">
        <f>TO_RPI_RO!N23+TO_RPI_BKFLOW!N23+TO_RPI_PT!N23+TO_RPI_IT!N23+TO_RPI_PPR!N23+TO_RPI_PIR!N23</f>
        <v>0</v>
      </c>
      <c r="O23" s="30">
        <f>TO_RPI_RO!O23+TO_RPI_BKFLOW!O23+TO_RPI_PT!O23+TO_RPI_IT!O23+TO_RPI_PPR!O23+TO_RPI_PIR!O23</f>
        <v>0</v>
      </c>
      <c r="P23" s="30">
        <f>TO_RPI_RO!P23+TO_RPI_BKFLOW!P23+TO_RPI_PT!P23+TO_RPI_IT!P23+TO_RPI_PPR!P23+TO_RPI_PIR!P23</f>
        <v>0</v>
      </c>
      <c r="Q23" s="30">
        <f>TO_RPI_RO!Q23+TO_RPI_BKFLOW!Q23+TO_RPI_PT!Q23+TO_RPI_IT!Q23+TO_RPI_PPR!Q23+TO_RPI_PIR!Q23</f>
        <v>0</v>
      </c>
      <c r="R23" s="30">
        <f>TO_RPI_RO!R23+TO_RPI_BKFLOW!R23+TO_RPI_PT!R23+TO_RPI_IT!R23+TO_RPI_PPR!R23+TO_RPI_PIR!R23</f>
        <v>0</v>
      </c>
      <c r="S23" s="30">
        <f>TO_RPI_RO!S23+TO_RPI_BKFLOW!S23+TO_RPI_PT!S23+TO_RPI_IT!S23+TO_RPI_PPR!S23+TO_RPI_PIR!S23</f>
        <v>0</v>
      </c>
      <c r="T23" s="30">
        <f>TO_RPI_RO!T23+TO_RPI_BKFLOW!T23+TO_RPI_PT!T23+TO_RPI_IT!T23+TO_RPI_PPR!T23+TO_RPI_PIR!T23</f>
        <v>0</v>
      </c>
      <c r="U23" s="30">
        <f>TO_RPI_RO!U23+TO_RPI_BKFLOW!U23+TO_RPI_PT!U23+TO_RPI_IT!U23+TO_RPI_PPR!U23+TO_RPI_PIR!U23</f>
        <v>0</v>
      </c>
      <c r="V23" s="30">
        <f>TO_RPI_RO!V23+TO_RPI_BKFLOW!V23+TO_RPI_PT!V23+TO_RPI_IT!V23+TO_RPI_PPR!V23+TO_RPI_PIR!V23</f>
        <v>0</v>
      </c>
      <c r="W23" s="30">
        <f>TO_RPI_RO!W23+TO_RPI_BKFLOW!W23+TO_RPI_PT!W23+TO_RPI_IT!W23+TO_RPI_PPR!W23+TO_RPI_PIR!W23</f>
        <v>0</v>
      </c>
      <c r="X23" s="30">
        <f>TO_RPI_RO!X23+TO_RPI_BKFLOW!X23+TO_RPI_PT!X23+TO_RPI_IT!X23+TO_RPI_PPR!X23+TO_RPI_PIR!X23</f>
        <v>0</v>
      </c>
    </row>
    <row r="24" spans="1:24" ht="11.25" customHeight="1" x14ac:dyDescent="0.2">
      <c r="A24" s="22" t="s">
        <v>39</v>
      </c>
      <c r="B24" s="23" t="s">
        <v>40</v>
      </c>
      <c r="C24" s="30">
        <f>TO_RPI_RO!C24+TO_RPI_BKFLOW!C24+TO_RPI_PT!C24+TO_RPI_IT!C24+TO_RPI_PPR!C24+TO_RPI_PIR!C24</f>
        <v>0</v>
      </c>
      <c r="D24" s="30">
        <f>TO_RPI_RO!D24+TO_RPI_BKFLOW!D24+TO_RPI_PT!D24+TO_RPI_IT!D24+TO_RPI_PPR!D24+TO_RPI_PIR!D24</f>
        <v>0</v>
      </c>
      <c r="E24" s="30">
        <f>TO_RPI_RO!E24+TO_RPI_BKFLOW!E24+TO_RPI_PT!E24+TO_RPI_IT!E24+TO_RPI_PPR!E24+TO_RPI_PIR!E24</f>
        <v>0</v>
      </c>
      <c r="F24" s="30">
        <f>TO_RPI_RO!F24+TO_RPI_BKFLOW!F24+TO_RPI_PT!F24+TO_RPI_IT!F24+TO_RPI_PPR!F24+TO_RPI_PIR!F24</f>
        <v>0</v>
      </c>
      <c r="G24" s="30">
        <f>TO_RPI_RO!G24+TO_RPI_BKFLOW!G24+TO_RPI_PT!G24+TO_RPI_IT!G24+TO_RPI_PPR!G24+TO_RPI_PIR!G24</f>
        <v>0</v>
      </c>
      <c r="H24" s="30">
        <f>TO_RPI_RO!H24+TO_RPI_BKFLOW!H24+TO_RPI_PT!H24+TO_RPI_IT!H24+TO_RPI_PPR!H24+TO_RPI_PIR!H24</f>
        <v>0</v>
      </c>
      <c r="I24" s="30">
        <f>TO_RPI_RO!I24+TO_RPI_BKFLOW!I24+TO_RPI_PT!I24+TO_RPI_IT!I24+TO_RPI_PPR!I24+TO_RPI_PIR!I24</f>
        <v>0</v>
      </c>
      <c r="J24" s="30">
        <f>TO_RPI_RO!J24+TO_RPI_BKFLOW!J24+TO_RPI_PT!J24+TO_RPI_IT!J24+TO_RPI_PPR!J24+TO_RPI_PIR!J24</f>
        <v>0</v>
      </c>
      <c r="K24" s="30">
        <f>TO_RPI_RO!K24+TO_RPI_BKFLOW!K24+TO_RPI_PT!K24+TO_RPI_IT!K24+TO_RPI_PPR!K24+TO_RPI_PIR!K24</f>
        <v>0</v>
      </c>
      <c r="L24" s="30">
        <f>TO_RPI_RO!L24+TO_RPI_BKFLOW!L24+TO_RPI_PT!L24+TO_RPI_IT!L24+TO_RPI_PPR!L24+TO_RPI_PIR!L24</f>
        <v>0</v>
      </c>
      <c r="M24" s="30">
        <f>TO_RPI_RO!M24+TO_RPI_BKFLOW!M24+TO_RPI_PT!M24+TO_RPI_IT!M24+TO_RPI_PPR!M24+TO_RPI_PIR!M24</f>
        <v>0</v>
      </c>
      <c r="N24" s="30">
        <f>TO_RPI_RO!N24+TO_RPI_BKFLOW!N24+TO_RPI_PT!N24+TO_RPI_IT!N24+TO_RPI_PPR!N24+TO_RPI_PIR!N24</f>
        <v>0</v>
      </c>
      <c r="O24" s="30">
        <f>TO_RPI_RO!O24+TO_RPI_BKFLOW!O24+TO_RPI_PT!O24+TO_RPI_IT!O24+TO_RPI_PPR!O24+TO_RPI_PIR!O24</f>
        <v>0</v>
      </c>
      <c r="P24" s="30">
        <f>TO_RPI_RO!P24+TO_RPI_BKFLOW!P24+TO_RPI_PT!P24+TO_RPI_IT!P24+TO_RPI_PPR!P24+TO_RPI_PIR!P24</f>
        <v>0</v>
      </c>
      <c r="Q24" s="30">
        <f>TO_RPI_RO!Q24+TO_RPI_BKFLOW!Q24+TO_RPI_PT!Q24+TO_RPI_IT!Q24+TO_RPI_PPR!Q24+TO_RPI_PIR!Q24</f>
        <v>0</v>
      </c>
      <c r="R24" s="30">
        <f>TO_RPI_RO!R24+TO_RPI_BKFLOW!R24+TO_RPI_PT!R24+TO_RPI_IT!R24+TO_RPI_PPR!R24+TO_RPI_PIR!R24</f>
        <v>0</v>
      </c>
      <c r="S24" s="30">
        <f>TO_RPI_RO!S24+TO_RPI_BKFLOW!S24+TO_RPI_PT!S24+TO_RPI_IT!S24+TO_RPI_PPR!S24+TO_RPI_PIR!S24</f>
        <v>0</v>
      </c>
      <c r="T24" s="30">
        <f>TO_RPI_RO!T24+TO_RPI_BKFLOW!T24+TO_RPI_PT!T24+TO_RPI_IT!T24+TO_RPI_PPR!T24+TO_RPI_PIR!T24</f>
        <v>0</v>
      </c>
      <c r="U24" s="30">
        <f>TO_RPI_RO!U24+TO_RPI_BKFLOW!U24+TO_RPI_PT!U24+TO_RPI_IT!U24+TO_RPI_PPR!U24+TO_RPI_PIR!U24</f>
        <v>0</v>
      </c>
      <c r="V24" s="30">
        <f>TO_RPI_RO!V24+TO_RPI_BKFLOW!V24+TO_RPI_PT!V24+TO_RPI_IT!V24+TO_RPI_PPR!V24+TO_RPI_PIR!V24</f>
        <v>0</v>
      </c>
      <c r="W24" s="30">
        <f>TO_RPI_RO!W24+TO_RPI_BKFLOW!W24+TO_RPI_PT!W24+TO_RPI_IT!W24+TO_RPI_PPR!W24+TO_RPI_PIR!W24</f>
        <v>0</v>
      </c>
      <c r="X24" s="30">
        <f>TO_RPI_RO!X24+TO_RPI_BKFLOW!X24+TO_RPI_PT!X24+TO_RPI_IT!X24+TO_RPI_PPR!X24+TO_RPI_PIR!X24</f>
        <v>0</v>
      </c>
    </row>
    <row r="25" spans="1:24" ht="11.25" customHeight="1" x14ac:dyDescent="0.2">
      <c r="A25" s="24" t="s">
        <v>41</v>
      </c>
      <c r="B25" s="25" t="s">
        <v>42</v>
      </c>
      <c r="C25" s="31">
        <f>TO_RPI_RO!C25+TO_RPI_BKFLOW!C25+TO_RPI_PT!C25+TO_RPI_IT!C25+TO_RPI_PPR!C25+TO_RPI_PIR!C25</f>
        <v>0</v>
      </c>
      <c r="D25" s="31">
        <f>TO_RPI_RO!D25+TO_RPI_BKFLOW!D25+TO_RPI_PT!D25+TO_RPI_IT!D25+TO_RPI_PPR!D25+TO_RPI_PIR!D25</f>
        <v>0</v>
      </c>
      <c r="E25" s="31">
        <f>TO_RPI_RO!E25+TO_RPI_BKFLOW!E25+TO_RPI_PT!E25+TO_RPI_IT!E25+TO_RPI_PPR!E25+TO_RPI_PIR!E25</f>
        <v>0</v>
      </c>
      <c r="F25" s="31">
        <f>TO_RPI_RO!F25+TO_RPI_BKFLOW!F25+TO_RPI_PT!F25+TO_RPI_IT!F25+TO_RPI_PPR!F25+TO_RPI_PIR!F25</f>
        <v>0</v>
      </c>
      <c r="G25" s="31">
        <f>TO_RPI_RO!G25+TO_RPI_BKFLOW!G25+TO_RPI_PT!G25+TO_RPI_IT!G25+TO_RPI_PPR!G25+TO_RPI_PIR!G25</f>
        <v>0</v>
      </c>
      <c r="H25" s="31">
        <f>TO_RPI_RO!H25+TO_RPI_BKFLOW!H25+TO_RPI_PT!H25+TO_RPI_IT!H25+TO_RPI_PPR!H25+TO_RPI_PIR!H25</f>
        <v>0</v>
      </c>
      <c r="I25" s="31">
        <f>TO_RPI_RO!I25+TO_RPI_BKFLOW!I25+TO_RPI_PT!I25+TO_RPI_IT!I25+TO_RPI_PPR!I25+TO_RPI_PIR!I25</f>
        <v>0</v>
      </c>
      <c r="J25" s="31">
        <f>TO_RPI_RO!J25+TO_RPI_BKFLOW!J25+TO_RPI_PT!J25+TO_RPI_IT!J25+TO_RPI_PPR!J25+TO_RPI_PIR!J25</f>
        <v>0</v>
      </c>
      <c r="K25" s="31">
        <f>TO_RPI_RO!K25+TO_RPI_BKFLOW!K25+TO_RPI_PT!K25+TO_RPI_IT!K25+TO_RPI_PPR!K25+TO_RPI_PIR!K25</f>
        <v>0</v>
      </c>
      <c r="L25" s="31">
        <f>TO_RPI_RO!L25+TO_RPI_BKFLOW!L25+TO_RPI_PT!L25+TO_RPI_IT!L25+TO_RPI_PPR!L25+TO_RPI_PIR!L25</f>
        <v>0</v>
      </c>
      <c r="M25" s="31">
        <f>TO_RPI_RO!M25+TO_RPI_BKFLOW!M25+TO_RPI_PT!M25+TO_RPI_IT!M25+TO_RPI_PPR!M25+TO_RPI_PIR!M25</f>
        <v>0</v>
      </c>
      <c r="N25" s="31">
        <f>TO_RPI_RO!N25+TO_RPI_BKFLOW!N25+TO_RPI_PT!N25+TO_RPI_IT!N25+TO_RPI_PPR!N25+TO_RPI_PIR!N25</f>
        <v>0</v>
      </c>
      <c r="O25" s="31">
        <f>TO_RPI_RO!O25+TO_RPI_BKFLOW!O25+TO_RPI_PT!O25+TO_RPI_IT!O25+TO_RPI_PPR!O25+TO_RPI_PIR!O25</f>
        <v>0</v>
      </c>
      <c r="P25" s="31">
        <f>TO_RPI_RO!P25+TO_RPI_BKFLOW!P25+TO_RPI_PT!P25+TO_RPI_IT!P25+TO_RPI_PPR!P25+TO_RPI_PIR!P25</f>
        <v>0</v>
      </c>
      <c r="Q25" s="31">
        <f>TO_RPI_RO!Q25+TO_RPI_BKFLOW!Q25+TO_RPI_PT!Q25+TO_RPI_IT!Q25+TO_RPI_PPR!Q25+TO_RPI_PIR!Q25</f>
        <v>0</v>
      </c>
      <c r="R25" s="31">
        <f>TO_RPI_RO!R25+TO_RPI_BKFLOW!R25+TO_RPI_PT!R25+TO_RPI_IT!R25+TO_RPI_PPR!R25+TO_RPI_PIR!R25</f>
        <v>0</v>
      </c>
      <c r="S25" s="31">
        <f>TO_RPI_RO!S25+TO_RPI_BKFLOW!S25+TO_RPI_PT!S25+TO_RPI_IT!S25+TO_RPI_PPR!S25+TO_RPI_PIR!S25</f>
        <v>0</v>
      </c>
      <c r="T25" s="31">
        <f>TO_RPI_RO!T25+TO_RPI_BKFLOW!T25+TO_RPI_PT!T25+TO_RPI_IT!T25+TO_RPI_PPR!T25+TO_RPI_PIR!T25</f>
        <v>0</v>
      </c>
      <c r="U25" s="31">
        <f>TO_RPI_RO!U25+TO_RPI_BKFLOW!U25+TO_RPI_PT!U25+TO_RPI_IT!U25+TO_RPI_PPR!U25+TO_RPI_PIR!U25</f>
        <v>0</v>
      </c>
      <c r="V25" s="31">
        <f>TO_RPI_RO!V25+TO_RPI_BKFLOW!V25+TO_RPI_PT!V25+TO_RPI_IT!V25+TO_RPI_PPR!V25+TO_RPI_PIR!V25</f>
        <v>0</v>
      </c>
      <c r="W25" s="31">
        <f>TO_RPI_RO!W25+TO_RPI_BKFLOW!W25+TO_RPI_PT!W25+TO_RPI_IT!W25+TO_RPI_PPR!W25+TO_RPI_PIR!W25</f>
        <v>0</v>
      </c>
      <c r="X25" s="31">
        <f>TO_RPI_RO!X25+TO_RPI_BKFLOW!X25+TO_RPI_PT!X25+TO_RPI_IT!X25+TO_RPI_PPR!X25+TO_RPI_PIR!X25</f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:W26" si="14">SUM(C27,C33)</f>
        <v>694224.34531384357</v>
      </c>
      <c r="D26" s="31">
        <f t="shared" si="14"/>
        <v>694578.84496990533</v>
      </c>
      <c r="E26" s="31">
        <f t="shared" si="14"/>
        <v>696204.89862424729</v>
      </c>
      <c r="F26" s="31">
        <f t="shared" si="14"/>
        <v>702944.43164230464</v>
      </c>
      <c r="G26" s="31">
        <f t="shared" si="14"/>
        <v>715372.02992261399</v>
      </c>
      <c r="H26" s="31">
        <f t="shared" si="14"/>
        <v>717288.94608770404</v>
      </c>
      <c r="I26" s="31">
        <f t="shared" si="14"/>
        <v>721073.08125537389</v>
      </c>
      <c r="J26" s="31">
        <f t="shared" si="14"/>
        <v>714923.50937231292</v>
      </c>
      <c r="K26" s="31">
        <f t="shared" si="14"/>
        <v>708903.58426483208</v>
      </c>
      <c r="L26" s="31">
        <f t="shared" si="14"/>
        <v>671946.36921754084</v>
      </c>
      <c r="M26" s="31">
        <f t="shared" si="14"/>
        <v>675104.820894239</v>
      </c>
      <c r="N26" s="31">
        <f t="shared" si="14"/>
        <v>658644.6073086845</v>
      </c>
      <c r="O26" s="31">
        <f t="shared" si="14"/>
        <v>660384.13310404134</v>
      </c>
      <c r="P26" s="31">
        <f t="shared" si="14"/>
        <v>637119.58847807383</v>
      </c>
      <c r="Q26" s="31">
        <f t="shared" si="14"/>
        <v>646854.94763542572</v>
      </c>
      <c r="R26" s="31">
        <f t="shared" si="14"/>
        <v>674875.40679277724</v>
      </c>
      <c r="S26" s="31">
        <f t="shared" si="14"/>
        <v>675448.85967325896</v>
      </c>
      <c r="T26" s="31">
        <f t="shared" si="14"/>
        <v>691467.16104901105</v>
      </c>
      <c r="U26" s="31">
        <f t="shared" si="14"/>
        <v>686819.15021496115</v>
      </c>
      <c r="V26" s="31">
        <f t="shared" si="14"/>
        <v>685422.47188306099</v>
      </c>
      <c r="W26" s="31">
        <f t="shared" si="14"/>
        <v>608206.60696474626</v>
      </c>
      <c r="X26" s="31">
        <f t="shared" ref="X26" si="15">SUM(X27,X33)</f>
        <v>634018.48813413584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:W27" si="16">SUM(C28:C32)</f>
        <v>41112.578933791912</v>
      </c>
      <c r="D27" s="42">
        <f t="shared" si="16"/>
        <v>39279.074720550299</v>
      </c>
      <c r="E27" s="42">
        <f t="shared" si="16"/>
        <v>46424.298882201212</v>
      </c>
      <c r="F27" s="42">
        <f t="shared" si="16"/>
        <v>40699.415563198621</v>
      </c>
      <c r="G27" s="42">
        <f t="shared" si="16"/>
        <v>40530.376612209802</v>
      </c>
      <c r="H27" s="42">
        <f t="shared" si="16"/>
        <v>38760.258211521927</v>
      </c>
      <c r="I27" s="42">
        <f t="shared" si="16"/>
        <v>42323.003095442815</v>
      </c>
      <c r="J27" s="42">
        <f t="shared" si="16"/>
        <v>43260.836371453137</v>
      </c>
      <c r="K27" s="42">
        <f t="shared" si="16"/>
        <v>40945.785468615635</v>
      </c>
      <c r="L27" s="42">
        <f t="shared" si="16"/>
        <v>43748.638349097157</v>
      </c>
      <c r="M27" s="42">
        <f t="shared" si="16"/>
        <v>46048.98632846088</v>
      </c>
      <c r="N27" s="42">
        <f t="shared" si="16"/>
        <v>45566.445743766119</v>
      </c>
      <c r="O27" s="42">
        <f t="shared" si="16"/>
        <v>43382.612381771272</v>
      </c>
      <c r="P27" s="42">
        <f t="shared" si="16"/>
        <v>42217.056405846939</v>
      </c>
      <c r="Q27" s="42">
        <f t="shared" si="16"/>
        <v>44829.186844368014</v>
      </c>
      <c r="R27" s="42">
        <f t="shared" si="16"/>
        <v>41861.456319862424</v>
      </c>
      <c r="S27" s="42">
        <f t="shared" si="16"/>
        <v>43390.163370593284</v>
      </c>
      <c r="T27" s="42">
        <f t="shared" si="16"/>
        <v>44314.465004299229</v>
      </c>
      <c r="U27" s="42">
        <f t="shared" si="16"/>
        <v>44583.123129836618</v>
      </c>
      <c r="V27" s="42">
        <f t="shared" si="16"/>
        <v>47871.200171969045</v>
      </c>
      <c r="W27" s="42">
        <f t="shared" si="16"/>
        <v>44918.694840928627</v>
      </c>
      <c r="X27" s="42">
        <f t="shared" ref="X27" si="17">SUM(X28:X32)</f>
        <v>50983.642648323286</v>
      </c>
    </row>
    <row r="28" spans="1:24" ht="11.25" customHeight="1" x14ac:dyDescent="0.2">
      <c r="A28" s="39" t="s">
        <v>45</v>
      </c>
      <c r="B28" s="23" t="s">
        <v>46</v>
      </c>
      <c r="C28" s="30">
        <f>TO_RPI_RO!C28+TO_RPI_BKFLOW!C28+TO_RPI_PT!C28+TO_RPI_IT!C28+TO_RPI_PPR!C28+TO_RPI_PIR!C28</f>
        <v>238.83361994840925</v>
      </c>
      <c r="D28" s="30">
        <f>TO_RPI_RO!D28+TO_RPI_BKFLOW!D28+TO_RPI_PT!D28+TO_RPI_IT!D28+TO_RPI_PPR!D28+TO_RPI_PIR!D28</f>
        <v>132.43963886500427</v>
      </c>
      <c r="E28" s="30">
        <f>TO_RPI_RO!E28+TO_RPI_BKFLOW!E28+TO_RPI_PT!E28+TO_RPI_IT!E28+TO_RPI_PPR!E28+TO_RPI_PIR!E28</f>
        <v>93.308684436801357</v>
      </c>
      <c r="F28" s="30">
        <f>TO_RPI_RO!F28+TO_RPI_BKFLOW!F28+TO_RPI_PT!F28+TO_RPI_IT!F28+TO_RPI_PPR!F28+TO_RPI_PIR!F28</f>
        <v>131.5358555460017</v>
      </c>
      <c r="G28" s="30">
        <f>TO_RPI_RO!G28+TO_RPI_BKFLOW!G28+TO_RPI_PT!G28+TO_RPI_IT!G28+TO_RPI_PPR!G28+TO_RPI_PIR!G28</f>
        <v>220.27669819432498</v>
      </c>
      <c r="H28" s="30">
        <f>TO_RPI_RO!H28+TO_RPI_BKFLOW!H28+TO_RPI_PT!H28+TO_RPI_IT!H28+TO_RPI_PPR!H28+TO_RPI_PIR!H28</f>
        <v>123.51203783319005</v>
      </c>
      <c r="I28" s="30">
        <f>TO_RPI_RO!I28+TO_RPI_BKFLOW!I28+TO_RPI_PT!I28+TO_RPI_IT!I28+TO_RPI_PPR!I28+TO_RPI_PIR!I28</f>
        <v>98.24772141014617</v>
      </c>
      <c r="J28" s="30">
        <f>TO_RPI_RO!J28+TO_RPI_BKFLOW!J28+TO_RPI_PT!J28+TO_RPI_IT!J28+TO_RPI_PPR!J28+TO_RPI_PIR!J28</f>
        <v>19.07764402407566</v>
      </c>
      <c r="K28" s="30">
        <f>TO_RPI_RO!K28+TO_RPI_BKFLOW!K28+TO_RPI_PT!K28+TO_RPI_IT!K28+TO_RPI_PPR!K28+TO_RPI_PIR!K28</f>
        <v>24.987790197764397</v>
      </c>
      <c r="L28" s="30">
        <f>TO_RPI_RO!L28+TO_RPI_BKFLOW!L28+TO_RPI_PT!L28+TO_RPI_IT!L28+TO_RPI_PPR!L28+TO_RPI_PIR!L28</f>
        <v>15.092433361994836</v>
      </c>
      <c r="M28" s="30">
        <f>TO_RPI_RO!M28+TO_RPI_BKFLOW!M28+TO_RPI_PT!M28+TO_RPI_IT!M28+TO_RPI_PPR!M28+TO_RPI_PIR!M28</f>
        <v>18.061049011177982</v>
      </c>
      <c r="N28" s="30">
        <f>TO_RPI_RO!N28+TO_RPI_BKFLOW!N28+TO_RPI_PT!N28+TO_RPI_IT!N28+TO_RPI_PPR!N28+TO_RPI_PIR!N28</f>
        <v>13.113327601031809</v>
      </c>
      <c r="O28" s="30">
        <f>TO_RPI_RO!O28+TO_RPI_BKFLOW!O28+TO_RPI_PT!O28+TO_RPI_IT!O28+TO_RPI_PPR!O28+TO_RPI_PIR!O28</f>
        <v>13.111092003439376</v>
      </c>
      <c r="P28" s="30">
        <f>TO_RPI_RO!P28+TO_RPI_BKFLOW!P28+TO_RPI_PT!P28+TO_RPI_IT!P28+TO_RPI_PPR!P28+TO_RPI_PIR!P28</f>
        <v>24.039122957867576</v>
      </c>
      <c r="Q28" s="30">
        <f>TO_RPI_RO!Q28+TO_RPI_BKFLOW!Q28+TO_RPI_PT!Q28+TO_RPI_IT!Q28+TO_RPI_PPR!Q28+TO_RPI_PIR!Q28</f>
        <v>7.0722269991401543</v>
      </c>
      <c r="R28" s="30">
        <f>TO_RPI_RO!R28+TO_RPI_BKFLOW!R28+TO_RPI_PT!R28+TO_RPI_IT!R28+TO_RPI_PPR!R28+TO_RPI_PIR!R28</f>
        <v>237.94041272570942</v>
      </c>
      <c r="S28" s="30">
        <f>TO_RPI_RO!S28+TO_RPI_BKFLOW!S28+TO_RPI_PT!S28+TO_RPI_IT!S28+TO_RPI_PPR!S28+TO_RPI_PIR!S28</f>
        <v>488.41977644024081</v>
      </c>
      <c r="T28" s="30">
        <f>TO_RPI_RO!T28+TO_RPI_BKFLOW!T28+TO_RPI_PT!T28+TO_RPI_IT!T28+TO_RPI_PPR!T28+TO_RPI_PIR!T28</f>
        <v>778.44376612209794</v>
      </c>
      <c r="U28" s="30">
        <f>TO_RPI_RO!U28+TO_RPI_BKFLOW!U28+TO_RPI_PT!U28+TO_RPI_IT!U28+TO_RPI_PPR!U28+TO_RPI_PIR!U28</f>
        <v>909.53387790197746</v>
      </c>
      <c r="V28" s="30">
        <f>TO_RPI_RO!V28+TO_RPI_BKFLOW!V28+TO_RPI_PT!V28+TO_RPI_IT!V28+TO_RPI_PPR!V28+TO_RPI_PIR!V28</f>
        <v>899.25150472914868</v>
      </c>
      <c r="W28" s="30">
        <f>TO_RPI_RO!W28+TO_RPI_BKFLOW!W28+TO_RPI_PT!W28+TO_RPI_IT!W28+TO_RPI_PPR!W28+TO_RPI_PIR!W28</f>
        <v>1341.264316423044</v>
      </c>
      <c r="X28" s="30">
        <f>TO_RPI_RO!X28+TO_RPI_BKFLOW!X28+TO_RPI_PT!X28+TO_RPI_IT!X28+TO_RPI_PPR!X28+TO_RPI_PIR!X28</f>
        <v>2072.9441960447111</v>
      </c>
    </row>
    <row r="29" spans="1:24" ht="11.25" customHeight="1" x14ac:dyDescent="0.2">
      <c r="A29" s="39" t="s">
        <v>47</v>
      </c>
      <c r="B29" s="23" t="s">
        <v>48</v>
      </c>
      <c r="C29" s="30">
        <f>TO_RPI_RO!C29+TO_RPI_BKFLOW!C29+TO_RPI_PT!C29+TO_RPI_IT!C29+TO_RPI_PPR!C29+TO_RPI_PIR!C29</f>
        <v>5003.0718830610485</v>
      </c>
      <c r="D29" s="30">
        <f>TO_RPI_RO!D29+TO_RPI_BKFLOW!D29+TO_RPI_PT!D29+TO_RPI_IT!D29+TO_RPI_PPR!D29+TO_RPI_PIR!D29</f>
        <v>5005.6311263972484</v>
      </c>
      <c r="E29" s="30">
        <f>TO_RPI_RO!E29+TO_RPI_BKFLOW!E29+TO_RPI_PT!E29+TO_RPI_IT!E29+TO_RPI_PPR!E29+TO_RPI_PIR!E29</f>
        <v>6282.4865004299236</v>
      </c>
      <c r="F29" s="30">
        <f>TO_RPI_RO!F29+TO_RPI_BKFLOW!F29+TO_RPI_PT!F29+TO_RPI_IT!F29+TO_RPI_PPR!F29+TO_RPI_PIR!F29</f>
        <v>5574.0503009458298</v>
      </c>
      <c r="G29" s="30">
        <f>TO_RPI_RO!G29+TO_RPI_BKFLOW!G29+TO_RPI_PT!G29+TO_RPI_IT!G29+TO_RPI_PPR!G29+TO_RPI_PIR!G29</f>
        <v>5550.3159071367163</v>
      </c>
      <c r="H29" s="30">
        <f>TO_RPI_RO!H29+TO_RPI_BKFLOW!H29+TO_RPI_PT!H29+TO_RPI_IT!H29+TO_RPI_PPR!H29+TO_RPI_PIR!H29</f>
        <v>5764.9109200343937</v>
      </c>
      <c r="I29" s="30">
        <f>TO_RPI_RO!I29+TO_RPI_BKFLOW!I29+TO_RPI_PT!I29+TO_RPI_IT!I29+TO_RPI_PPR!I29+TO_RPI_PIR!I29</f>
        <v>5938.3304385210649</v>
      </c>
      <c r="J29" s="30">
        <f>TO_RPI_RO!J29+TO_RPI_BKFLOW!J29+TO_RPI_PT!J29+TO_RPI_IT!J29+TO_RPI_PPR!J29+TO_RPI_PIR!J29</f>
        <v>5084.9059329320717</v>
      </c>
      <c r="K29" s="30">
        <f>TO_RPI_RO!K29+TO_RPI_BKFLOW!K29+TO_RPI_PT!K29+TO_RPI_IT!K29+TO_RPI_PPR!K29+TO_RPI_PIR!K29</f>
        <v>4942.8717970765256</v>
      </c>
      <c r="L29" s="30">
        <f>TO_RPI_RO!L29+TO_RPI_BKFLOW!L29+TO_RPI_PT!L29+TO_RPI_IT!L29+TO_RPI_PPR!L29+TO_RPI_PIR!L29</f>
        <v>4759.6530524505579</v>
      </c>
      <c r="M29" s="30">
        <f>TO_RPI_RO!M29+TO_RPI_BKFLOW!M29+TO_RPI_PT!M29+TO_RPI_IT!M29+TO_RPI_PPR!M29+TO_RPI_PIR!M29</f>
        <v>4705.645227858985</v>
      </c>
      <c r="N29" s="30">
        <f>TO_RPI_RO!N29+TO_RPI_BKFLOW!N29+TO_RPI_PT!N29+TO_RPI_IT!N29+TO_RPI_PPR!N29+TO_RPI_PIR!N29</f>
        <v>4572.1527085124681</v>
      </c>
      <c r="O29" s="30">
        <f>TO_RPI_RO!O29+TO_RPI_BKFLOW!O29+TO_RPI_PT!O29+TO_RPI_IT!O29+TO_RPI_PPR!O29+TO_RPI_PIR!O29</f>
        <v>4072.2381771281175</v>
      </c>
      <c r="P29" s="30">
        <f>TO_RPI_RO!P29+TO_RPI_BKFLOW!P29+TO_RPI_PT!P29+TO_RPI_IT!P29+TO_RPI_PPR!P29+TO_RPI_PIR!P29</f>
        <v>4650.4760103181425</v>
      </c>
      <c r="Q29" s="30">
        <f>TO_RPI_RO!Q29+TO_RPI_BKFLOW!Q29+TO_RPI_PT!Q29+TO_RPI_IT!Q29+TO_RPI_PPR!Q29+TO_RPI_PIR!Q29</f>
        <v>5011.6003439380911</v>
      </c>
      <c r="R29" s="30">
        <f>TO_RPI_RO!R29+TO_RPI_BKFLOW!R29+TO_RPI_PT!R29+TO_RPI_IT!R29+TO_RPI_PPR!R29+TO_RPI_PIR!R29</f>
        <v>4289.0210662080826</v>
      </c>
      <c r="S29" s="30">
        <f>TO_RPI_RO!S29+TO_RPI_BKFLOW!S29+TO_RPI_PT!S29+TO_RPI_IT!S29+TO_RPI_PPR!S29+TO_RPI_PIR!S29</f>
        <v>4162.9793637145303</v>
      </c>
      <c r="T29" s="30">
        <f>TO_RPI_RO!T29+TO_RPI_BKFLOW!T29+TO_RPI_PT!T29+TO_RPI_IT!T29+TO_RPI_PPR!T29+TO_RPI_PIR!T29</f>
        <v>3998.2932072226999</v>
      </c>
      <c r="U29" s="30">
        <f>TO_RPI_RO!U29+TO_RPI_BKFLOW!U29+TO_RPI_PT!U29+TO_RPI_IT!U29+TO_RPI_PPR!U29+TO_RPI_PIR!U29</f>
        <v>3510.7913155631986</v>
      </c>
      <c r="V29" s="30">
        <f>TO_RPI_RO!V29+TO_RPI_BKFLOW!V29+TO_RPI_PT!V29+TO_RPI_IT!V29+TO_RPI_PPR!V29+TO_RPI_PIR!V29</f>
        <v>3219.2840068787618</v>
      </c>
      <c r="W29" s="30">
        <f>TO_RPI_RO!W29+TO_RPI_BKFLOW!W29+TO_RPI_PT!W29+TO_RPI_IT!W29+TO_RPI_PPR!W29+TO_RPI_PIR!W29</f>
        <v>2888.3224419604471</v>
      </c>
      <c r="X29" s="30">
        <f>TO_RPI_RO!X29+TO_RPI_BKFLOW!X29+TO_RPI_PT!X29+TO_RPI_IT!X29+TO_RPI_PPR!X29+TO_RPI_PIR!X29</f>
        <v>3152.6275150472916</v>
      </c>
    </row>
    <row r="30" spans="1:24" ht="11.25" customHeight="1" x14ac:dyDescent="0.2">
      <c r="A30" s="39" t="s">
        <v>49</v>
      </c>
      <c r="B30" s="23" t="s">
        <v>50</v>
      </c>
      <c r="C30" s="30">
        <f>TO_RPI_RO!C30+TO_RPI_BKFLOW!C30+TO_RPI_PT!C30+TO_RPI_IT!C30+TO_RPI_PPR!C30+TO_RPI_PIR!C30</f>
        <v>35870.673430782452</v>
      </c>
      <c r="D30" s="30">
        <f>TO_RPI_RO!D30+TO_RPI_BKFLOW!D30+TO_RPI_PT!D30+TO_RPI_IT!D30+TO_RPI_PPR!D30+TO_RPI_PIR!D30</f>
        <v>34141.003955288048</v>
      </c>
      <c r="E30" s="30">
        <f>TO_RPI_RO!E30+TO_RPI_BKFLOW!E30+TO_RPI_PT!E30+TO_RPI_IT!E30+TO_RPI_PPR!E30+TO_RPI_PIR!E30</f>
        <v>40048.503697334483</v>
      </c>
      <c r="F30" s="30">
        <f>TO_RPI_RO!F30+TO_RPI_BKFLOW!F30+TO_RPI_PT!F30+TO_RPI_IT!F30+TO_RPI_PPR!F30+TO_RPI_PIR!F30</f>
        <v>34993.829406706791</v>
      </c>
      <c r="G30" s="30">
        <f>TO_RPI_RO!G30+TO_RPI_BKFLOW!G30+TO_RPI_PT!G30+TO_RPI_IT!G30+TO_RPI_PPR!G30+TO_RPI_PIR!G30</f>
        <v>34759.784006878763</v>
      </c>
      <c r="H30" s="30">
        <f>TO_RPI_RO!H30+TO_RPI_BKFLOW!H30+TO_RPI_PT!H30+TO_RPI_IT!H30+TO_RPI_PPR!H30+TO_RPI_PIR!H30</f>
        <v>32871.835253654339</v>
      </c>
      <c r="I30" s="30">
        <f>TO_RPI_RO!I30+TO_RPI_BKFLOW!I30+TO_RPI_PT!I30+TO_RPI_IT!I30+TO_RPI_PPR!I30+TO_RPI_PIR!I30</f>
        <v>36286.424935511604</v>
      </c>
      <c r="J30" s="30">
        <f>TO_RPI_RO!J30+TO_RPI_BKFLOW!J30+TO_RPI_PT!J30+TO_RPI_IT!J30+TO_RPI_PPR!J30+TO_RPI_PIR!J30</f>
        <v>38156.85279449699</v>
      </c>
      <c r="K30" s="30">
        <f>TO_RPI_RO!K30+TO_RPI_BKFLOW!K30+TO_RPI_PT!K30+TO_RPI_IT!K30+TO_RPI_PPR!K30+TO_RPI_PIR!K30</f>
        <v>35969.805159071359</v>
      </c>
      <c r="L30" s="30">
        <f>TO_RPI_RO!L30+TO_RPI_BKFLOW!L30+TO_RPI_PT!L30+TO_RPI_IT!L30+TO_RPI_PPR!L30+TO_RPI_PIR!L30</f>
        <v>38961.711693895093</v>
      </c>
      <c r="M30" s="30">
        <f>TO_RPI_RO!M30+TO_RPI_BKFLOW!M30+TO_RPI_PT!M30+TO_RPI_IT!M30+TO_RPI_PPR!M30+TO_RPI_PIR!M30</f>
        <v>41282.646087704212</v>
      </c>
      <c r="N30" s="30">
        <f>TO_RPI_RO!N30+TO_RPI_BKFLOW!N30+TO_RPI_PT!N30+TO_RPI_IT!N30+TO_RPI_PPR!N30+TO_RPI_PIR!N30</f>
        <v>40811.658813413582</v>
      </c>
      <c r="O30" s="30">
        <f>TO_RPI_RO!O30+TO_RPI_BKFLOW!O30+TO_RPI_PT!O30+TO_RPI_IT!O30+TO_RPI_PPR!O30+TO_RPI_PIR!O30</f>
        <v>39040.444024075659</v>
      </c>
      <c r="P30" s="30">
        <f>TO_RPI_RO!P30+TO_RPI_BKFLOW!P30+TO_RPI_PT!P30+TO_RPI_IT!P30+TO_RPI_PPR!P30+TO_RPI_PIR!P30</f>
        <v>37285.722184006874</v>
      </c>
      <c r="Q30" s="30">
        <f>TO_RPI_RO!Q30+TO_RPI_BKFLOW!Q30+TO_RPI_PT!Q30+TO_RPI_IT!Q30+TO_RPI_PPR!Q30+TO_RPI_PIR!Q30</f>
        <v>39548.503009458298</v>
      </c>
      <c r="R30" s="30">
        <f>TO_RPI_RO!R30+TO_RPI_BKFLOW!R30+TO_RPI_PT!R30+TO_RPI_IT!R30+TO_RPI_PPR!R30+TO_RPI_PIR!R30</f>
        <v>37071.571023215816</v>
      </c>
      <c r="S30" s="30">
        <f>TO_RPI_RO!S30+TO_RPI_BKFLOW!S30+TO_RPI_PT!S30+TO_RPI_IT!S30+TO_RPI_PPR!S30+TO_RPI_PIR!S30</f>
        <v>38472.288564058465</v>
      </c>
      <c r="T30" s="30">
        <f>TO_RPI_RO!T30+TO_RPI_BKFLOW!T30+TO_RPI_PT!T30+TO_RPI_IT!T30+TO_RPI_PPR!T30+TO_RPI_PIR!T30</f>
        <v>39273.434823731732</v>
      </c>
      <c r="U30" s="30">
        <f>TO_RPI_RO!U30+TO_RPI_BKFLOW!U30+TO_RPI_PT!U30+TO_RPI_IT!U30+TO_RPI_PPR!U30+TO_RPI_PIR!U30</f>
        <v>39900.578589853816</v>
      </c>
      <c r="V30" s="30">
        <f>TO_RPI_RO!V30+TO_RPI_BKFLOW!V30+TO_RPI_PT!V30+TO_RPI_IT!V30+TO_RPI_PPR!V30+TO_RPI_PIR!V30</f>
        <v>43476.030954428206</v>
      </c>
      <c r="W30" s="30">
        <f>TO_RPI_RO!W30+TO_RPI_BKFLOW!W30+TO_RPI_PT!W30+TO_RPI_IT!W30+TO_RPI_PPR!W30+TO_RPI_PIR!W30</f>
        <v>40689.108082545135</v>
      </c>
      <c r="X30" s="30">
        <f>TO_RPI_RO!X30+TO_RPI_BKFLOW!X30+TO_RPI_PT!X30+TO_RPI_IT!X30+TO_RPI_PPR!X30+TO_RPI_PIR!X30</f>
        <v>45758.070937231285</v>
      </c>
    </row>
    <row r="31" spans="1:24" ht="11.25" customHeight="1" x14ac:dyDescent="0.2">
      <c r="A31" s="39" t="s">
        <v>51</v>
      </c>
      <c r="B31" s="23" t="s">
        <v>52</v>
      </c>
      <c r="C31" s="30">
        <f>TO_RPI_RO!C31+TO_RPI_BKFLOW!C31+TO_RPI_PT!C31+TO_RPI_IT!C31+TO_RPI_PPR!C31+TO_RPI_PIR!C31</f>
        <v>0</v>
      </c>
      <c r="D31" s="30">
        <f>TO_RPI_RO!D31+TO_RPI_BKFLOW!D31+TO_RPI_PT!D31+TO_RPI_IT!D31+TO_RPI_PPR!D31+TO_RPI_PIR!D31</f>
        <v>0</v>
      </c>
      <c r="E31" s="30">
        <f>TO_RPI_RO!E31+TO_RPI_BKFLOW!E31+TO_RPI_PT!E31+TO_RPI_IT!E31+TO_RPI_PPR!E31+TO_RPI_PIR!E31</f>
        <v>0</v>
      </c>
      <c r="F31" s="30">
        <f>TO_RPI_RO!F31+TO_RPI_BKFLOW!F31+TO_RPI_PT!F31+TO_RPI_IT!F31+TO_RPI_PPR!F31+TO_RPI_PIR!F31</f>
        <v>0</v>
      </c>
      <c r="G31" s="30">
        <f>TO_RPI_RO!G31+TO_RPI_BKFLOW!G31+TO_RPI_PT!G31+TO_RPI_IT!G31+TO_RPI_PPR!G31+TO_RPI_PIR!G31</f>
        <v>0</v>
      </c>
      <c r="H31" s="30">
        <f>TO_RPI_RO!H31+TO_RPI_BKFLOW!H31+TO_RPI_PT!H31+TO_RPI_IT!H31+TO_RPI_PPR!H31+TO_RPI_PIR!H31</f>
        <v>0</v>
      </c>
      <c r="I31" s="30">
        <f>TO_RPI_RO!I31+TO_RPI_BKFLOW!I31+TO_RPI_PT!I31+TO_RPI_IT!I31+TO_RPI_PPR!I31+TO_RPI_PIR!I31</f>
        <v>0</v>
      </c>
      <c r="J31" s="30">
        <f>TO_RPI_RO!J31+TO_RPI_BKFLOW!J31+TO_RPI_PT!J31+TO_RPI_IT!J31+TO_RPI_PPR!J31+TO_RPI_PIR!J31</f>
        <v>0</v>
      </c>
      <c r="K31" s="30">
        <f>TO_RPI_RO!K31+TO_RPI_BKFLOW!K31+TO_RPI_PT!K31+TO_RPI_IT!K31+TO_RPI_PPR!K31+TO_RPI_PIR!K31</f>
        <v>8.1207222699914006</v>
      </c>
      <c r="L31" s="30">
        <f>TO_RPI_RO!L31+TO_RPI_BKFLOW!L31+TO_RPI_PT!L31+TO_RPI_IT!L31+TO_RPI_PPR!L31+TO_RPI_PIR!L31</f>
        <v>12.18116938950989</v>
      </c>
      <c r="M31" s="30">
        <f>TO_RPI_RO!M31+TO_RPI_BKFLOW!M31+TO_RPI_PT!M31+TO_RPI_IT!M31+TO_RPI_PPR!M31+TO_RPI_PIR!M31</f>
        <v>42.633963886500432</v>
      </c>
      <c r="N31" s="30">
        <f>TO_RPI_RO!N31+TO_RPI_BKFLOW!N31+TO_RPI_PT!N31+TO_RPI_IT!N31+TO_RPI_PPR!N31+TO_RPI_PIR!N31</f>
        <v>169.52089423903701</v>
      </c>
      <c r="O31" s="30">
        <f>TO_RPI_RO!O31+TO_RPI_BKFLOW!O31+TO_RPI_PT!O31+TO_RPI_IT!O31+TO_RPI_PPR!O31+TO_RPI_PIR!O31</f>
        <v>256.81908856405852</v>
      </c>
      <c r="P31" s="30">
        <f>TO_RPI_RO!P31+TO_RPI_BKFLOW!P31+TO_RPI_PT!P31+TO_RPI_IT!P31+TO_RPI_PPR!P31+TO_RPI_PIR!P31</f>
        <v>256.81908856405852</v>
      </c>
      <c r="Q31" s="30">
        <f>TO_RPI_RO!Q31+TO_RPI_BKFLOW!Q31+TO_RPI_PT!Q31+TO_RPI_IT!Q31+TO_RPI_PPR!Q31+TO_RPI_PIR!Q31</f>
        <v>262.01126397248493</v>
      </c>
      <c r="R31" s="30">
        <f>TO_RPI_RO!R31+TO_RPI_BKFLOW!R31+TO_RPI_PT!R31+TO_RPI_IT!R31+TO_RPI_PPR!R31+TO_RPI_PIR!R31</f>
        <v>262.92381771281168</v>
      </c>
      <c r="S31" s="30">
        <f>TO_RPI_RO!S31+TO_RPI_BKFLOW!S31+TO_RPI_PT!S31+TO_RPI_IT!S31+TO_RPI_PPR!S31+TO_RPI_PIR!S31</f>
        <v>266.47566638005162</v>
      </c>
      <c r="T31" s="30">
        <f>TO_RPI_RO!T31+TO_RPI_BKFLOW!T31+TO_RPI_PT!T31+TO_RPI_IT!T31+TO_RPI_PPR!T31+TO_RPI_PIR!T31</f>
        <v>264.29320722269989</v>
      </c>
      <c r="U31" s="30">
        <f>TO_RPI_RO!U31+TO_RPI_BKFLOW!U31+TO_RPI_PT!U31+TO_RPI_IT!U31+TO_RPI_PPR!U31+TO_RPI_PIR!U31</f>
        <v>262.21934651762678</v>
      </c>
      <c r="V31" s="30">
        <f>TO_RPI_RO!V31+TO_RPI_BKFLOW!V31+TO_RPI_PT!V31+TO_RPI_IT!V31+TO_RPI_PPR!V31+TO_RPI_PIR!V31</f>
        <v>276.63370593293212</v>
      </c>
      <c r="W31" s="30">
        <f>TO_RPI_RO!W31+TO_RPI_BKFLOW!W31+TO_RPI_PT!W31+TO_RPI_IT!W31+TO_RPI_PPR!W31+TO_RPI_PIR!W31</f>
        <v>0</v>
      </c>
      <c r="X31" s="30">
        <f>TO_RPI_RO!X31+TO_RPI_BKFLOW!X31+TO_RPI_PT!X31+TO_RPI_IT!X31+TO_RPI_PPR!X31+TO_RPI_PIR!X31</f>
        <v>0</v>
      </c>
    </row>
    <row r="32" spans="1:24" ht="11.25" customHeight="1" x14ac:dyDescent="0.2">
      <c r="A32" s="39" t="s">
        <v>53</v>
      </c>
      <c r="B32" s="23" t="s">
        <v>54</v>
      </c>
      <c r="C32" s="30">
        <f>TO_RPI_RO!C32+TO_RPI_BKFLOW!C32+TO_RPI_PT!C32+TO_RPI_IT!C32+TO_RPI_PPR!C32+TO_RPI_PIR!C32</f>
        <v>0</v>
      </c>
      <c r="D32" s="30">
        <f>TO_RPI_RO!D32+TO_RPI_BKFLOW!D32+TO_RPI_PT!D32+TO_RPI_IT!D32+TO_RPI_PPR!D32+TO_RPI_PIR!D32</f>
        <v>0</v>
      </c>
      <c r="E32" s="30">
        <f>TO_RPI_RO!E32+TO_RPI_BKFLOW!E32+TO_RPI_PT!E32+TO_RPI_IT!E32+TO_RPI_PPR!E32+TO_RPI_PIR!E32</f>
        <v>0</v>
      </c>
      <c r="F32" s="30">
        <f>TO_RPI_RO!F32+TO_RPI_BKFLOW!F32+TO_RPI_PT!F32+TO_RPI_IT!F32+TO_RPI_PPR!F32+TO_RPI_PIR!F32</f>
        <v>0</v>
      </c>
      <c r="G32" s="30">
        <f>TO_RPI_RO!G32+TO_RPI_BKFLOW!G32+TO_RPI_PT!G32+TO_RPI_IT!G32+TO_RPI_PPR!G32+TO_RPI_PIR!G32</f>
        <v>0</v>
      </c>
      <c r="H32" s="30">
        <f>TO_RPI_RO!H32+TO_RPI_BKFLOW!H32+TO_RPI_PT!H32+TO_RPI_IT!H32+TO_RPI_PPR!H32+TO_RPI_PIR!H32</f>
        <v>0</v>
      </c>
      <c r="I32" s="30">
        <f>TO_RPI_RO!I32+TO_RPI_BKFLOW!I32+TO_RPI_PT!I32+TO_RPI_IT!I32+TO_RPI_PPR!I32+TO_RPI_PIR!I32</f>
        <v>0</v>
      </c>
      <c r="J32" s="30">
        <f>TO_RPI_RO!J32+TO_RPI_BKFLOW!J32+TO_RPI_PT!J32+TO_RPI_IT!J32+TO_RPI_PPR!J32+TO_RPI_PIR!J32</f>
        <v>0</v>
      </c>
      <c r="K32" s="30">
        <f>TO_RPI_RO!K32+TO_RPI_BKFLOW!K32+TO_RPI_PT!K32+TO_RPI_IT!K32+TO_RPI_PPR!K32+TO_RPI_PIR!K32</f>
        <v>0</v>
      </c>
      <c r="L32" s="30">
        <f>TO_RPI_RO!L32+TO_RPI_BKFLOW!L32+TO_RPI_PT!L32+TO_RPI_IT!L32+TO_RPI_PPR!L32+TO_RPI_PIR!L32</f>
        <v>0</v>
      </c>
      <c r="M32" s="30">
        <f>TO_RPI_RO!M32+TO_RPI_BKFLOW!M32+TO_RPI_PT!M32+TO_RPI_IT!M32+TO_RPI_PPR!M32+TO_RPI_PIR!M32</f>
        <v>0</v>
      </c>
      <c r="N32" s="30">
        <f>TO_RPI_RO!N32+TO_RPI_BKFLOW!N32+TO_RPI_PT!N32+TO_RPI_IT!N32+TO_RPI_PPR!N32+TO_RPI_PIR!N32</f>
        <v>0</v>
      </c>
      <c r="O32" s="30">
        <f>TO_RPI_RO!O32+TO_RPI_BKFLOW!O32+TO_RPI_PT!O32+TO_RPI_IT!O32+TO_RPI_PPR!O32+TO_RPI_PIR!O32</f>
        <v>0</v>
      </c>
      <c r="P32" s="30">
        <f>TO_RPI_RO!P32+TO_RPI_BKFLOW!P32+TO_RPI_PT!P32+TO_RPI_IT!P32+TO_RPI_PPR!P32+TO_RPI_PIR!P32</f>
        <v>0</v>
      </c>
      <c r="Q32" s="30">
        <f>TO_RPI_RO!Q32+TO_RPI_BKFLOW!Q32+TO_RPI_PT!Q32+TO_RPI_IT!Q32+TO_RPI_PPR!Q32+TO_RPI_PIR!Q32</f>
        <v>0</v>
      </c>
      <c r="R32" s="30">
        <f>TO_RPI_RO!R32+TO_RPI_BKFLOW!R32+TO_RPI_PT!R32+TO_RPI_IT!R32+TO_RPI_PPR!R32+TO_RPI_PIR!R32</f>
        <v>0</v>
      </c>
      <c r="S32" s="30">
        <f>TO_RPI_RO!S32+TO_RPI_BKFLOW!S32+TO_RPI_PT!S32+TO_RPI_IT!S32+TO_RPI_PPR!S32+TO_RPI_PIR!S32</f>
        <v>0</v>
      </c>
      <c r="T32" s="30">
        <f>TO_RPI_RO!T32+TO_RPI_BKFLOW!T32+TO_RPI_PT!T32+TO_RPI_IT!T32+TO_RPI_PPR!T32+TO_RPI_PIR!T32</f>
        <v>0</v>
      </c>
      <c r="U32" s="30">
        <f>TO_RPI_RO!U32+TO_RPI_BKFLOW!U32+TO_RPI_PT!U32+TO_RPI_IT!U32+TO_RPI_PPR!U32+TO_RPI_PIR!U32</f>
        <v>0</v>
      </c>
      <c r="V32" s="30">
        <f>TO_RPI_RO!V32+TO_RPI_BKFLOW!V32+TO_RPI_PT!V32+TO_RPI_IT!V32+TO_RPI_PPR!V32+TO_RPI_PIR!V32</f>
        <v>0</v>
      </c>
      <c r="W32" s="30">
        <f>TO_RPI_RO!W32+TO_RPI_BKFLOW!W32+TO_RPI_PT!W32+TO_RPI_IT!W32+TO_RPI_PPR!W32+TO_RPI_PIR!W32</f>
        <v>0</v>
      </c>
      <c r="X32" s="30">
        <f>TO_RPI_RO!X32+TO_RPI_BKFLOW!X32+TO_RPI_PT!X32+TO_RPI_IT!X32+TO_RPI_PPR!X32+TO_RPI_PIR!X32</f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:W33" si="18">SUM(C34:C50)</f>
        <v>653111.76638005162</v>
      </c>
      <c r="D33" s="42">
        <f t="shared" si="18"/>
        <v>655299.770249355</v>
      </c>
      <c r="E33" s="42">
        <f t="shared" si="18"/>
        <v>649780.59974204609</v>
      </c>
      <c r="F33" s="42">
        <f t="shared" si="18"/>
        <v>662245.01607910602</v>
      </c>
      <c r="G33" s="42">
        <f t="shared" si="18"/>
        <v>674841.65331040416</v>
      </c>
      <c r="H33" s="42">
        <f t="shared" si="18"/>
        <v>678528.68787618214</v>
      </c>
      <c r="I33" s="42">
        <f t="shared" si="18"/>
        <v>678750.07815993112</v>
      </c>
      <c r="J33" s="42">
        <f t="shared" si="18"/>
        <v>671662.6730008598</v>
      </c>
      <c r="K33" s="42">
        <f t="shared" si="18"/>
        <v>667957.79879621649</v>
      </c>
      <c r="L33" s="42">
        <f t="shared" si="18"/>
        <v>628197.73086844373</v>
      </c>
      <c r="M33" s="42">
        <f t="shared" si="18"/>
        <v>629055.83456577815</v>
      </c>
      <c r="N33" s="42">
        <f t="shared" si="18"/>
        <v>613078.16156491835</v>
      </c>
      <c r="O33" s="42">
        <f t="shared" si="18"/>
        <v>617001.52072227001</v>
      </c>
      <c r="P33" s="42">
        <f t="shared" si="18"/>
        <v>594902.53207222687</v>
      </c>
      <c r="Q33" s="42">
        <f t="shared" si="18"/>
        <v>602025.76079105772</v>
      </c>
      <c r="R33" s="42">
        <f t="shared" si="18"/>
        <v>633013.95047291485</v>
      </c>
      <c r="S33" s="42">
        <f t="shared" si="18"/>
        <v>632058.69630266563</v>
      </c>
      <c r="T33" s="42">
        <f t="shared" si="18"/>
        <v>647152.69604471186</v>
      </c>
      <c r="U33" s="42">
        <f t="shared" si="18"/>
        <v>642236.02708512451</v>
      </c>
      <c r="V33" s="42">
        <f t="shared" si="18"/>
        <v>637551.27171109198</v>
      </c>
      <c r="W33" s="42">
        <f t="shared" si="18"/>
        <v>563287.9121238176</v>
      </c>
      <c r="X33" s="42">
        <f t="shared" ref="X33" si="19">SUM(X34:X50)</f>
        <v>583034.84548581252</v>
      </c>
    </row>
    <row r="34" spans="1:24" ht="11.25" customHeight="1" x14ac:dyDescent="0.2">
      <c r="A34" s="39" t="s">
        <v>55</v>
      </c>
      <c r="B34" s="23" t="s">
        <v>56</v>
      </c>
      <c r="C34" s="30">
        <f>TO_RPI_RO!C34+TO_RPI_BKFLOW!C34+TO_RPI_PT!C34+TO_RPI_IT!C34+TO_RPI_PPR!C34+TO_RPI_PIR!C34</f>
        <v>25511.941960447119</v>
      </c>
      <c r="D34" s="30">
        <f>TO_RPI_RO!D34+TO_RPI_BKFLOW!D34+TO_RPI_PT!D34+TO_RPI_IT!D34+TO_RPI_PPR!D34+TO_RPI_PIR!D34</f>
        <v>26144.406706792768</v>
      </c>
      <c r="E34" s="30">
        <f>TO_RPI_RO!E34+TO_RPI_BKFLOW!E34+TO_RPI_PT!E34+TO_RPI_IT!E34+TO_RPI_PPR!E34+TO_RPI_PIR!E34</f>
        <v>27242.074462596727</v>
      </c>
      <c r="F34" s="30">
        <f>TO_RPI_RO!F34+TO_RPI_BKFLOW!F34+TO_RPI_PT!F34+TO_RPI_IT!F34+TO_RPI_PPR!F34+TO_RPI_PIR!F34</f>
        <v>28993.047893379189</v>
      </c>
      <c r="G34" s="30">
        <f>TO_RPI_RO!G34+TO_RPI_BKFLOW!G34+TO_RPI_PT!G34+TO_RPI_IT!G34+TO_RPI_PPR!G34+TO_RPI_PIR!G34</f>
        <v>29890.645227858986</v>
      </c>
      <c r="H34" s="30">
        <f>TO_RPI_RO!H34+TO_RPI_BKFLOW!H34+TO_RPI_PT!H34+TO_RPI_IT!H34+TO_RPI_PPR!H34+TO_RPI_PIR!H34</f>
        <v>30152.328976784174</v>
      </c>
      <c r="I34" s="30">
        <f>TO_RPI_RO!I34+TO_RPI_BKFLOW!I34+TO_RPI_PT!I34+TO_RPI_IT!I34+TO_RPI_PPR!I34+TO_RPI_PIR!I34</f>
        <v>30660.804213241616</v>
      </c>
      <c r="J34" s="30">
        <f>TO_RPI_RO!J34+TO_RPI_BKFLOW!J34+TO_RPI_PT!J34+TO_RPI_IT!J34+TO_RPI_PPR!J34+TO_RPI_PIR!J34</f>
        <v>31744.756921754084</v>
      </c>
      <c r="K34" s="30">
        <f>TO_RPI_RO!K34+TO_RPI_BKFLOW!K34+TO_RPI_PT!K34+TO_RPI_IT!K34+TO_RPI_PPR!K34+TO_RPI_PIR!K34</f>
        <v>30548.212467755802</v>
      </c>
      <c r="L34" s="30">
        <f>TO_RPI_RO!L34+TO_RPI_BKFLOW!L34+TO_RPI_PT!L34+TO_RPI_IT!L34+TO_RPI_PPR!L34+TO_RPI_PIR!L34</f>
        <v>28487.760619088564</v>
      </c>
      <c r="M34" s="30">
        <f>TO_RPI_RO!M34+TO_RPI_BKFLOW!M34+TO_RPI_PT!M34+TO_RPI_IT!M34+TO_RPI_PPR!M34+TO_RPI_PIR!M34</f>
        <v>29117.640584694749</v>
      </c>
      <c r="N34" s="30">
        <f>TO_RPI_RO!N34+TO_RPI_BKFLOW!N34+TO_RPI_PT!N34+TO_RPI_IT!N34+TO_RPI_PPR!N34+TO_RPI_PIR!N34</f>
        <v>28394.634135855547</v>
      </c>
      <c r="O34" s="30">
        <f>TO_RPI_RO!O34+TO_RPI_BKFLOW!O34+TO_RPI_PT!O34+TO_RPI_IT!O34+TO_RPI_PPR!O34+TO_RPI_PIR!O34</f>
        <v>28582.807738607047</v>
      </c>
      <c r="P34" s="30">
        <f>TO_RPI_RO!P34+TO_RPI_BKFLOW!P34+TO_RPI_PT!P34+TO_RPI_IT!P34+TO_RPI_PPR!P34+TO_RPI_PIR!P34</f>
        <v>27009.931040412728</v>
      </c>
      <c r="Q34" s="30">
        <f>TO_RPI_RO!Q34+TO_RPI_BKFLOW!Q34+TO_RPI_PT!Q34+TO_RPI_IT!Q34+TO_RPI_PPR!Q34+TO_RPI_PIR!Q34</f>
        <v>27352.59871023216</v>
      </c>
      <c r="R34" s="30">
        <f>TO_RPI_RO!R34+TO_RPI_BKFLOW!R34+TO_RPI_PT!R34+TO_RPI_IT!R34+TO_RPI_PPR!R34+TO_RPI_PIR!R34</f>
        <v>28410.278589853831</v>
      </c>
      <c r="S34" s="30">
        <f>TO_RPI_RO!S34+TO_RPI_BKFLOW!S34+TO_RPI_PT!S34+TO_RPI_IT!S34+TO_RPI_PPR!S34+TO_RPI_PIR!S34</f>
        <v>29656.120722269989</v>
      </c>
      <c r="T34" s="30">
        <f>TO_RPI_RO!T34+TO_RPI_BKFLOW!T34+TO_RPI_PT!T34+TO_RPI_IT!T34+TO_RPI_PPR!T34+TO_RPI_PIR!T34</f>
        <v>28456.47738607051</v>
      </c>
      <c r="U34" s="30">
        <f>TO_RPI_RO!U34+TO_RPI_BKFLOW!U34+TO_RPI_PT!U34+TO_RPI_IT!U34+TO_RPI_PPR!U34+TO_RPI_PIR!U34</f>
        <v>29365.111521926054</v>
      </c>
      <c r="V34" s="30">
        <f>TO_RPI_RO!V34+TO_RPI_BKFLOW!V34+TO_RPI_PT!V34+TO_RPI_IT!V34+TO_RPI_PPR!V34+TO_RPI_PIR!V34</f>
        <v>28372.53293207223</v>
      </c>
      <c r="W34" s="30">
        <f>TO_RPI_RO!W34+TO_RPI_BKFLOW!W34+TO_RPI_PT!W34+TO_RPI_IT!W34+TO_RPI_PPR!W34+TO_RPI_PIR!W34</f>
        <v>26411.741788478073</v>
      </c>
      <c r="X34" s="30">
        <f>TO_RPI_RO!X34+TO_RPI_BKFLOW!X34+TO_RPI_PT!X34+TO_RPI_IT!X34+TO_RPI_PPR!X34+TO_RPI_PIR!X34</f>
        <v>26981.639810834051</v>
      </c>
    </row>
    <row r="35" spans="1:24" ht="11.25" customHeight="1" x14ac:dyDescent="0.2">
      <c r="A35" s="39" t="s">
        <v>57</v>
      </c>
      <c r="B35" s="23" t="s">
        <v>58</v>
      </c>
      <c r="C35" s="30">
        <f>TO_RPI_RO!C35+TO_RPI_BKFLOW!C35+TO_RPI_PT!C35+TO_RPI_IT!C35+TO_RPI_PPR!C35+TO_RPI_PIR!C35</f>
        <v>169.47059329320723</v>
      </c>
      <c r="D35" s="30">
        <f>TO_RPI_RO!D35+TO_RPI_BKFLOW!D35+TO_RPI_PT!D35+TO_RPI_IT!D35+TO_RPI_PPR!D35+TO_RPI_PIR!D35</f>
        <v>181.287532244196</v>
      </c>
      <c r="E35" s="30">
        <f>TO_RPI_RO!E35+TO_RPI_BKFLOW!E35+TO_RPI_PT!E35+TO_RPI_IT!E35+TO_RPI_PPR!E35+TO_RPI_PIR!E35</f>
        <v>179.1883061049011</v>
      </c>
      <c r="F35" s="30">
        <f>TO_RPI_RO!F35+TO_RPI_BKFLOW!F35+TO_RPI_PT!F35+TO_RPI_IT!F35+TO_RPI_PPR!F35+TO_RPI_PIR!F35</f>
        <v>174.75614789337919</v>
      </c>
      <c r="G35" s="30">
        <f>TO_RPI_RO!G35+TO_RPI_BKFLOW!G35+TO_RPI_PT!G35+TO_RPI_IT!G35+TO_RPI_PPR!G35+TO_RPI_PIR!G35</f>
        <v>184.92596732588132</v>
      </c>
      <c r="H35" s="30">
        <f>TO_RPI_RO!H35+TO_RPI_BKFLOW!H35+TO_RPI_PT!H35+TO_RPI_IT!H35+TO_RPI_PPR!H35+TO_RPI_PIR!H35</f>
        <v>151.39097162510745</v>
      </c>
      <c r="I35" s="30">
        <f>TO_RPI_RO!I35+TO_RPI_BKFLOW!I35+TO_RPI_PT!I35+TO_RPI_IT!I35+TO_RPI_PPR!I35+TO_RPI_PIR!I35</f>
        <v>91.8151332760103</v>
      </c>
      <c r="J35" s="30">
        <f>TO_RPI_RO!J35+TO_RPI_BKFLOW!J35+TO_RPI_PT!J35+TO_RPI_IT!J35+TO_RPI_PPR!J35+TO_RPI_PIR!J35</f>
        <v>88.970335339638865</v>
      </c>
      <c r="K35" s="30">
        <f>TO_RPI_RO!K35+TO_RPI_BKFLOW!K35+TO_RPI_PT!K35+TO_RPI_IT!K35+TO_RPI_PPR!K35+TO_RPI_PIR!K35</f>
        <v>101.51539122957868</v>
      </c>
      <c r="L35" s="30">
        <f>TO_RPI_RO!L35+TO_RPI_BKFLOW!L35+TO_RPI_PT!L35+TO_RPI_IT!L35+TO_RPI_PPR!L35+TO_RPI_PIR!L35</f>
        <v>89.141874462596718</v>
      </c>
      <c r="M35" s="30">
        <f>TO_RPI_RO!M35+TO_RPI_BKFLOW!M35+TO_RPI_PT!M35+TO_RPI_IT!M35+TO_RPI_PPR!M35+TO_RPI_PIR!M35</f>
        <v>93.628546861564899</v>
      </c>
      <c r="N35" s="30">
        <f>TO_RPI_RO!N35+TO_RPI_BKFLOW!N35+TO_RPI_PT!N35+TO_RPI_IT!N35+TO_RPI_PPR!N35+TO_RPI_PIR!N35</f>
        <v>80.73009458297507</v>
      </c>
      <c r="O35" s="30">
        <f>TO_RPI_RO!O35+TO_RPI_BKFLOW!O35+TO_RPI_PT!O35+TO_RPI_IT!O35+TO_RPI_PPR!O35+TO_RPI_PIR!O35</f>
        <v>26.390283748925196</v>
      </c>
      <c r="P35" s="30">
        <f>TO_RPI_RO!P35+TO_RPI_BKFLOW!P35+TO_RPI_PT!P35+TO_RPI_IT!P35+TO_RPI_PPR!P35+TO_RPI_PIR!P35</f>
        <v>40.527773000859852</v>
      </c>
      <c r="Q35" s="30">
        <f>TO_RPI_RO!Q35+TO_RPI_BKFLOW!Q35+TO_RPI_PT!Q35+TO_RPI_IT!Q35+TO_RPI_PPR!Q35+TO_RPI_PIR!Q35</f>
        <v>39.04436801375752</v>
      </c>
      <c r="R35" s="30">
        <f>TO_RPI_RO!R35+TO_RPI_BKFLOW!R35+TO_RPI_PT!R35+TO_RPI_IT!R35+TO_RPI_PPR!R35+TO_RPI_PIR!R35</f>
        <v>41.989165950128978</v>
      </c>
      <c r="S35" s="30">
        <f>TO_RPI_RO!S35+TO_RPI_BKFLOW!S35+TO_RPI_PT!S35+TO_RPI_IT!S35+TO_RPI_PPR!S35+TO_RPI_PIR!S35</f>
        <v>10.6408426483233</v>
      </c>
      <c r="T35" s="30">
        <f>TO_RPI_RO!T35+TO_RPI_BKFLOW!T35+TO_RPI_PT!T35+TO_RPI_IT!T35+TO_RPI_PPR!T35+TO_RPI_PIR!T35</f>
        <v>23.646259673258811</v>
      </c>
      <c r="U35" s="30">
        <f>TO_RPI_RO!U35+TO_RPI_BKFLOW!U35+TO_RPI_PT!U35+TO_RPI_IT!U35+TO_RPI_PPR!U35+TO_RPI_PIR!U35</f>
        <v>8.2761822871883055</v>
      </c>
      <c r="V35" s="30">
        <f>TO_RPI_RO!V35+TO_RPI_BKFLOW!V35+TO_RPI_PT!V35+TO_RPI_IT!V35+TO_RPI_PPR!V35+TO_RPI_PIR!V35</f>
        <v>10.48710232158211</v>
      </c>
      <c r="W35" s="30">
        <f>TO_RPI_RO!W35+TO_RPI_BKFLOW!W35+TO_RPI_PT!W35+TO_RPI_IT!W35+TO_RPI_PPR!W35+TO_RPI_PIR!W35</f>
        <v>9.5908856405846947</v>
      </c>
      <c r="X35" s="30">
        <f>TO_RPI_RO!X35+TO_RPI_BKFLOW!X35+TO_RPI_PT!X35+TO_RPI_IT!X35+TO_RPI_PPR!X35+TO_RPI_PIR!X35</f>
        <v>2.9546001719690449</v>
      </c>
    </row>
    <row r="36" spans="1:24" ht="11.25" customHeight="1" x14ac:dyDescent="0.2">
      <c r="A36" s="39" t="s">
        <v>59</v>
      </c>
      <c r="B36" s="23" t="s">
        <v>60</v>
      </c>
      <c r="C36" s="30">
        <f>TO_RPI_RO!C36+TO_RPI_BKFLOW!C36+TO_RPI_PT!C36+TO_RPI_IT!C36+TO_RPI_PPR!C36+TO_RPI_PIR!C36</f>
        <v>18311.337489251939</v>
      </c>
      <c r="D36" s="30">
        <f>TO_RPI_RO!D36+TO_RPI_BKFLOW!D36+TO_RPI_PT!D36+TO_RPI_IT!D36+TO_RPI_PPR!D36+TO_RPI_PIR!D36</f>
        <v>18744.671539122959</v>
      </c>
      <c r="E36" s="30">
        <f>TO_RPI_RO!E36+TO_RPI_BKFLOW!E36+TO_RPI_PT!E36+TO_RPI_IT!E36+TO_RPI_PPR!E36+TO_RPI_PIR!E36</f>
        <v>17865.757007738604</v>
      </c>
      <c r="F36" s="30">
        <f>TO_RPI_RO!F36+TO_RPI_BKFLOW!F36+TO_RPI_PT!F36+TO_RPI_IT!F36+TO_RPI_PPR!F36+TO_RPI_PIR!F36</f>
        <v>18505.512467755801</v>
      </c>
      <c r="G36" s="30">
        <f>TO_RPI_RO!G36+TO_RPI_BKFLOW!G36+TO_RPI_PT!G36+TO_RPI_IT!G36+TO_RPI_PPR!G36+TO_RPI_PIR!G36</f>
        <v>18876.439036973341</v>
      </c>
      <c r="H36" s="30">
        <f>TO_RPI_RO!H36+TO_RPI_BKFLOW!H36+TO_RPI_PT!H36+TO_RPI_IT!H36+TO_RPI_PPR!H36+TO_RPI_PIR!H36</f>
        <v>19141.759931212382</v>
      </c>
      <c r="I36" s="30">
        <f>TO_RPI_RO!I36+TO_RPI_BKFLOW!I36+TO_RPI_PT!I36+TO_RPI_IT!I36+TO_RPI_PPR!I36+TO_RPI_PIR!I36</f>
        <v>18813.626827171101</v>
      </c>
      <c r="J36" s="30">
        <f>TO_RPI_RO!J36+TO_RPI_BKFLOW!J36+TO_RPI_PT!J36+TO_RPI_IT!J36+TO_RPI_PPR!J36+TO_RPI_PIR!J36</f>
        <v>18435.225193465172</v>
      </c>
      <c r="K36" s="30">
        <f>TO_RPI_RO!K36+TO_RPI_BKFLOW!K36+TO_RPI_PT!K36+TO_RPI_IT!K36+TO_RPI_PPR!K36+TO_RPI_PIR!K36</f>
        <v>18568.384866723987</v>
      </c>
      <c r="L36" s="30">
        <f>TO_RPI_RO!L36+TO_RPI_BKFLOW!L36+TO_RPI_PT!L36+TO_RPI_IT!L36+TO_RPI_PPR!L36+TO_RPI_PIR!L36</f>
        <v>17325.57704213242</v>
      </c>
      <c r="M36" s="30">
        <f>TO_RPI_RO!M36+TO_RPI_BKFLOW!M36+TO_RPI_PT!M36+TO_RPI_IT!M36+TO_RPI_PPR!M36+TO_RPI_PIR!M36</f>
        <v>16691.306964746342</v>
      </c>
      <c r="N36" s="30">
        <f>TO_RPI_RO!N36+TO_RPI_BKFLOW!N36+TO_RPI_PT!N36+TO_RPI_IT!N36+TO_RPI_PPR!N36+TO_RPI_PIR!N36</f>
        <v>16884.083920894238</v>
      </c>
      <c r="O36" s="30">
        <f>TO_RPI_RO!O36+TO_RPI_BKFLOW!O36+TO_RPI_PT!O36+TO_RPI_IT!O36+TO_RPI_PPR!O36+TO_RPI_PIR!O36</f>
        <v>16130.669647463459</v>
      </c>
      <c r="P36" s="30">
        <f>TO_RPI_RO!P36+TO_RPI_BKFLOW!P36+TO_RPI_PT!P36+TO_RPI_IT!P36+TO_RPI_PPR!P36+TO_RPI_PIR!P36</f>
        <v>16034.763456577817</v>
      </c>
      <c r="Q36" s="30">
        <f>TO_RPI_RO!Q36+TO_RPI_BKFLOW!Q36+TO_RPI_PT!Q36+TO_RPI_IT!Q36+TO_RPI_PPR!Q36+TO_RPI_PIR!Q36</f>
        <v>15990.080739466895</v>
      </c>
      <c r="R36" s="30">
        <f>TO_RPI_RO!R36+TO_RPI_BKFLOW!R36+TO_RPI_PT!R36+TO_RPI_IT!R36+TO_RPI_PPR!R36+TO_RPI_PIR!R36</f>
        <v>16455.137833190023</v>
      </c>
      <c r="S36" s="30">
        <f>TO_RPI_RO!S36+TO_RPI_BKFLOW!S36+TO_RPI_PT!S36+TO_RPI_IT!S36+TO_RPI_PPR!S36+TO_RPI_PIR!S36</f>
        <v>16293.923989681856</v>
      </c>
      <c r="T36" s="30">
        <f>TO_RPI_RO!T36+TO_RPI_BKFLOW!T36+TO_RPI_PT!T36+TO_RPI_IT!T36+TO_RPI_PPR!T36+TO_RPI_PIR!T36</f>
        <v>17890.861306964744</v>
      </c>
      <c r="U36" s="30">
        <f>TO_RPI_RO!U36+TO_RPI_BKFLOW!U36+TO_RPI_PT!U36+TO_RPI_IT!U36+TO_RPI_PPR!U36+TO_RPI_PIR!U36</f>
        <v>17203.779019776433</v>
      </c>
      <c r="V36" s="30">
        <f>TO_RPI_RO!V36+TO_RPI_BKFLOW!V36+TO_RPI_PT!V36+TO_RPI_IT!V36+TO_RPI_PPR!V36+TO_RPI_PIR!V36</f>
        <v>17325.201031814271</v>
      </c>
      <c r="W36" s="30">
        <f>TO_RPI_RO!W36+TO_RPI_BKFLOW!W36+TO_RPI_PT!W36+TO_RPI_IT!W36+TO_RPI_PPR!W36+TO_RPI_PIR!W36</f>
        <v>15449.530696474636</v>
      </c>
      <c r="X36" s="30">
        <f>TO_RPI_RO!X36+TO_RPI_BKFLOW!X36+TO_RPI_PT!X36+TO_RPI_IT!X36+TO_RPI_PPR!X36+TO_RPI_PIR!X36</f>
        <v>16673.130438521064</v>
      </c>
    </row>
    <row r="37" spans="1:24" ht="11.25" customHeight="1" x14ac:dyDescent="0.2">
      <c r="A37" s="39" t="s">
        <v>61</v>
      </c>
      <c r="B37" s="23" t="s">
        <v>62</v>
      </c>
      <c r="C37" s="30">
        <f>TO_RPI_RO!C37+TO_RPI_BKFLOW!C37+TO_RPI_PT!C37+TO_RPI_IT!C37+TO_RPI_PPR!C37+TO_RPI_PIR!C37</f>
        <v>136237.49630266553</v>
      </c>
      <c r="D37" s="30">
        <f>TO_RPI_RO!D37+TO_RPI_BKFLOW!D37+TO_RPI_PT!D37+TO_RPI_IT!D37+TO_RPI_PPR!D37+TO_RPI_PIR!D37</f>
        <v>139268.63164230439</v>
      </c>
      <c r="E37" s="30">
        <f>TO_RPI_RO!E37+TO_RPI_BKFLOW!E37+TO_RPI_PT!E37+TO_RPI_IT!E37+TO_RPI_PPR!E37+TO_RPI_PIR!E37</f>
        <v>137310.40619088561</v>
      </c>
      <c r="F37" s="30">
        <f>TO_RPI_RO!F37+TO_RPI_BKFLOW!F37+TO_RPI_PT!F37+TO_RPI_IT!F37+TO_RPI_PPR!F37+TO_RPI_PIR!F37</f>
        <v>137841.46122098024</v>
      </c>
      <c r="G37" s="30">
        <f>TO_RPI_RO!G37+TO_RPI_BKFLOW!G37+TO_RPI_PT!G37+TO_RPI_IT!G37+TO_RPI_PPR!G37+TO_RPI_PIR!G37</f>
        <v>140216.16878761823</v>
      </c>
      <c r="H37" s="30">
        <f>TO_RPI_RO!H37+TO_RPI_BKFLOW!H37+TO_RPI_PT!H37+TO_RPI_IT!H37+TO_RPI_PPR!H37+TO_RPI_PIR!H37</f>
        <v>141020.68658641441</v>
      </c>
      <c r="I37" s="30">
        <f>TO_RPI_RO!I37+TO_RPI_BKFLOW!I37+TO_RPI_PT!I37+TO_RPI_IT!I37+TO_RPI_PPR!I37+TO_RPI_PIR!I37</f>
        <v>141913.07265692172</v>
      </c>
      <c r="J37" s="30">
        <f>TO_RPI_RO!J37+TO_RPI_BKFLOW!J37+TO_RPI_PT!J37+TO_RPI_IT!J37+TO_RPI_PPR!J37+TO_RPI_PIR!J37</f>
        <v>136519.13895098882</v>
      </c>
      <c r="K37" s="30">
        <f>TO_RPI_RO!K37+TO_RPI_BKFLOW!K37+TO_RPI_PT!K37+TO_RPI_IT!K37+TO_RPI_PPR!K37+TO_RPI_PIR!K37</f>
        <v>132737.95907136714</v>
      </c>
      <c r="L37" s="30">
        <f>TO_RPI_RO!L37+TO_RPI_BKFLOW!L37+TO_RPI_PT!L37+TO_RPI_IT!L37+TO_RPI_PPR!L37+TO_RPI_PIR!L37</f>
        <v>129785.24127257091</v>
      </c>
      <c r="M37" s="30">
        <f>TO_RPI_RO!M37+TO_RPI_BKFLOW!M37+TO_RPI_PT!M37+TO_RPI_IT!M37+TO_RPI_PPR!M37+TO_RPI_PIR!M37</f>
        <v>125702.92613929494</v>
      </c>
      <c r="N37" s="30">
        <f>TO_RPI_RO!N37+TO_RPI_BKFLOW!N37+TO_RPI_PT!N37+TO_RPI_IT!N37+TO_RPI_PPR!N37+TO_RPI_PIR!N37</f>
        <v>120254.18151332758</v>
      </c>
      <c r="O37" s="30">
        <f>TO_RPI_RO!O37+TO_RPI_BKFLOW!O37+TO_RPI_PT!O37+TO_RPI_IT!O37+TO_RPI_PPR!O37+TO_RPI_PIR!O37</f>
        <v>122347.55391229577</v>
      </c>
      <c r="P37" s="30">
        <f>TO_RPI_RO!P37+TO_RPI_BKFLOW!P37+TO_RPI_PT!P37+TO_RPI_IT!P37+TO_RPI_PPR!P37+TO_RPI_PIR!P37</f>
        <v>118169.4239036973</v>
      </c>
      <c r="Q37" s="30">
        <f>TO_RPI_RO!Q37+TO_RPI_BKFLOW!Q37+TO_RPI_PT!Q37+TO_RPI_IT!Q37+TO_RPI_PPR!Q37+TO_RPI_PIR!Q37</f>
        <v>120263.72295786759</v>
      </c>
      <c r="R37" s="30">
        <f>TO_RPI_RO!R37+TO_RPI_BKFLOW!R37+TO_RPI_PT!R37+TO_RPI_IT!R37+TO_RPI_PPR!R37+TO_RPI_PIR!R37</f>
        <v>125023.81883061049</v>
      </c>
      <c r="S37" s="30">
        <f>TO_RPI_RO!S37+TO_RPI_BKFLOW!S37+TO_RPI_PT!S37+TO_RPI_IT!S37+TO_RPI_PPR!S37+TO_RPI_PIR!S37</f>
        <v>125439.88306104901</v>
      </c>
      <c r="T37" s="30">
        <f>TO_RPI_RO!T37+TO_RPI_BKFLOW!T37+TO_RPI_PT!T37+TO_RPI_IT!T37+TO_RPI_PPR!T37+TO_RPI_PIR!T37</f>
        <v>126773.69346517624</v>
      </c>
      <c r="U37" s="30">
        <f>TO_RPI_RO!U37+TO_RPI_BKFLOW!U37+TO_RPI_PT!U37+TO_RPI_IT!U37+TO_RPI_PPR!U37+TO_RPI_PIR!U37</f>
        <v>130631.41384350815</v>
      </c>
      <c r="V37" s="30">
        <f>TO_RPI_RO!V37+TO_RPI_BKFLOW!V37+TO_RPI_PT!V37+TO_RPI_IT!V37+TO_RPI_PPR!V37+TO_RPI_PIR!V37</f>
        <v>132525.22777300084</v>
      </c>
      <c r="W37" s="30">
        <f>TO_RPI_RO!W37+TO_RPI_BKFLOW!W37+TO_RPI_PT!W37+TO_RPI_IT!W37+TO_RPI_PPR!W37+TO_RPI_PIR!W37</f>
        <v>115107.98073946688</v>
      </c>
      <c r="X37" s="30">
        <f>TO_RPI_RO!X37+TO_RPI_BKFLOW!X37+TO_RPI_PT!X37+TO_RPI_IT!X37+TO_RPI_PPR!X37+TO_RPI_PIR!X37</f>
        <v>123942.90877042129</v>
      </c>
    </row>
    <row r="38" spans="1:24" ht="11.25" customHeight="1" x14ac:dyDescent="0.2">
      <c r="A38" s="39" t="s">
        <v>63</v>
      </c>
      <c r="B38" s="23" t="s">
        <v>64</v>
      </c>
      <c r="C38" s="30">
        <f>TO_RPI_RO!C38+TO_RPI_BKFLOW!C38+TO_RPI_PT!C38+TO_RPI_IT!C38+TO_RPI_PPR!C38+TO_RPI_PIR!C38</f>
        <v>225.35588993981082</v>
      </c>
      <c r="D38" s="30">
        <f>TO_RPI_RO!D38+TO_RPI_BKFLOW!D38+TO_RPI_PT!D38+TO_RPI_IT!D38+TO_RPI_PPR!D38+TO_RPI_PIR!D38</f>
        <v>163.53998280309543</v>
      </c>
      <c r="E38" s="30">
        <f>TO_RPI_RO!E38+TO_RPI_BKFLOW!E38+TO_RPI_PT!E38+TO_RPI_IT!E38+TO_RPI_PPR!E38+TO_RPI_PIR!E38</f>
        <v>139.24952708512464</v>
      </c>
      <c r="F38" s="30">
        <f>TO_RPI_RO!F38+TO_RPI_BKFLOW!F38+TO_RPI_PT!F38+TO_RPI_IT!F38+TO_RPI_PPR!F38+TO_RPI_PIR!F38</f>
        <v>159.86474634565775</v>
      </c>
      <c r="G38" s="30">
        <f>TO_RPI_RO!G38+TO_RPI_BKFLOW!G38+TO_RPI_PT!G38+TO_RPI_IT!G38+TO_RPI_PPR!G38+TO_RPI_PIR!G38</f>
        <v>141.91616509028373</v>
      </c>
      <c r="H38" s="30">
        <f>TO_RPI_RO!H38+TO_RPI_BKFLOW!H38+TO_RPI_PT!H38+TO_RPI_IT!H38+TO_RPI_PPR!H38+TO_RPI_PIR!H38</f>
        <v>121.95460017196903</v>
      </c>
      <c r="I38" s="30">
        <f>TO_RPI_RO!I38+TO_RPI_BKFLOW!I38+TO_RPI_PT!I38+TO_RPI_IT!I38+TO_RPI_PPR!I38+TO_RPI_PIR!I38</f>
        <v>95.696130696474626</v>
      </c>
      <c r="J38" s="30">
        <f>TO_RPI_RO!J38+TO_RPI_BKFLOW!J38+TO_RPI_PT!J38+TO_RPI_IT!J38+TO_RPI_PPR!J38+TO_RPI_PIR!J38</f>
        <v>159.81779879621669</v>
      </c>
      <c r="K38" s="30">
        <f>TO_RPI_RO!K38+TO_RPI_BKFLOW!K38+TO_RPI_PT!K38+TO_RPI_IT!K38+TO_RPI_PPR!K38+TO_RPI_PIR!K38</f>
        <v>161.22811693895099</v>
      </c>
      <c r="L38" s="30">
        <f>TO_RPI_RO!L38+TO_RPI_BKFLOW!L38+TO_RPI_PT!L38+TO_RPI_IT!L38+TO_RPI_PPR!L38+TO_RPI_PIR!L38</f>
        <v>142.31246775580394</v>
      </c>
      <c r="M38" s="30">
        <f>TO_RPI_RO!M38+TO_RPI_BKFLOW!M38+TO_RPI_PT!M38+TO_RPI_IT!M38+TO_RPI_PPR!M38+TO_RPI_PIR!M38</f>
        <v>122.29879621668098</v>
      </c>
      <c r="N38" s="30">
        <f>TO_RPI_RO!N38+TO_RPI_BKFLOW!N38+TO_RPI_PT!N38+TO_RPI_IT!N38+TO_RPI_PPR!N38+TO_RPI_PIR!N38</f>
        <v>125.45941530524503</v>
      </c>
      <c r="O38" s="30">
        <f>TO_RPI_RO!O38+TO_RPI_BKFLOW!O38+TO_RPI_PT!O38+TO_RPI_IT!O38+TO_RPI_PPR!O38+TO_RPI_PIR!O38</f>
        <v>117.0981943250215</v>
      </c>
      <c r="P38" s="30">
        <f>TO_RPI_RO!P38+TO_RPI_BKFLOW!P38+TO_RPI_PT!P38+TO_RPI_IT!P38+TO_RPI_PPR!P38+TO_RPI_PIR!P38</f>
        <v>105.52897678417884</v>
      </c>
      <c r="Q38" s="30">
        <f>TO_RPI_RO!Q38+TO_RPI_BKFLOW!Q38+TO_RPI_PT!Q38+TO_RPI_IT!Q38+TO_RPI_PPR!Q38+TO_RPI_PIR!Q38</f>
        <v>128.67566638005158</v>
      </c>
      <c r="R38" s="30">
        <f>TO_RPI_RO!R38+TO_RPI_BKFLOW!R38+TO_RPI_PT!R38+TO_RPI_IT!R38+TO_RPI_PPR!R38+TO_RPI_PIR!R38</f>
        <v>126.36199484092865</v>
      </c>
      <c r="S38" s="30">
        <f>TO_RPI_RO!S38+TO_RPI_BKFLOW!S38+TO_RPI_PT!S38+TO_RPI_IT!S38+TO_RPI_PPR!S38+TO_RPI_PIR!S38</f>
        <v>123.88581255374032</v>
      </c>
      <c r="T38" s="30">
        <f>TO_RPI_RO!T38+TO_RPI_BKFLOW!T38+TO_RPI_PT!T38+TO_RPI_IT!T38+TO_RPI_PPR!T38+TO_RPI_PIR!T38</f>
        <v>99.918400687876158</v>
      </c>
      <c r="U38" s="30">
        <f>TO_RPI_RO!U38+TO_RPI_BKFLOW!U38+TO_RPI_PT!U38+TO_RPI_IT!U38+TO_RPI_PPR!U38+TO_RPI_PIR!U38</f>
        <v>83.274892519346508</v>
      </c>
      <c r="V38" s="30">
        <f>TO_RPI_RO!V38+TO_RPI_BKFLOW!V38+TO_RPI_PT!V38+TO_RPI_IT!V38+TO_RPI_PPR!V38+TO_RPI_PIR!V38</f>
        <v>98.282029234737735</v>
      </c>
      <c r="W38" s="30">
        <f>TO_RPI_RO!W38+TO_RPI_BKFLOW!W38+TO_RPI_PT!W38+TO_RPI_IT!W38+TO_RPI_PPR!W38+TO_RPI_PIR!W38</f>
        <v>108.5920894239037</v>
      </c>
      <c r="X38" s="30">
        <f>TO_RPI_RO!X38+TO_RPI_BKFLOW!X38+TO_RPI_PT!X38+TO_RPI_IT!X38+TO_RPI_PPR!X38+TO_RPI_PIR!X38</f>
        <v>156.35365434221839</v>
      </c>
    </row>
    <row r="39" spans="1:24" ht="11.25" customHeight="1" x14ac:dyDescent="0.2">
      <c r="A39" s="39" t="s">
        <v>65</v>
      </c>
      <c r="B39" s="23" t="s">
        <v>66</v>
      </c>
      <c r="C39" s="30">
        <f>TO_RPI_RO!C39+TO_RPI_BKFLOW!C39+TO_RPI_PT!C39+TO_RPI_IT!C39+TO_RPI_PPR!C39+TO_RPI_PIR!C39</f>
        <v>201.03662940670679</v>
      </c>
      <c r="D39" s="30">
        <f>TO_RPI_RO!D39+TO_RPI_BKFLOW!D39+TO_RPI_PT!D39+TO_RPI_IT!D39+TO_RPI_PPR!D39+TO_RPI_PIR!D39</f>
        <v>108.9829750644884</v>
      </c>
      <c r="E39" s="30">
        <f>TO_RPI_RO!E39+TO_RPI_BKFLOW!E39+TO_RPI_PT!E39+TO_RPI_IT!E39+TO_RPI_PPR!E39+TO_RPI_PIR!E39</f>
        <v>22.219862424763541</v>
      </c>
      <c r="F39" s="30">
        <f>TO_RPI_RO!F39+TO_RPI_BKFLOW!F39+TO_RPI_PT!F39+TO_RPI_IT!F39+TO_RPI_PPR!F39+TO_RPI_PIR!F39</f>
        <v>20.10369733447979</v>
      </c>
      <c r="G39" s="30">
        <f>TO_RPI_RO!G39+TO_RPI_BKFLOW!G39+TO_RPI_PT!G39+TO_RPI_IT!G39+TO_RPI_PPR!G39+TO_RPI_PIR!G39</f>
        <v>20.10369733447979</v>
      </c>
      <c r="H39" s="30">
        <f>TO_RPI_RO!H39+TO_RPI_BKFLOW!H39+TO_RPI_PT!H39+TO_RPI_IT!H39+TO_RPI_PPR!H39+TO_RPI_PIR!H39</f>
        <v>16.929406706792779</v>
      </c>
      <c r="I39" s="30">
        <f>TO_RPI_RO!I39+TO_RPI_BKFLOW!I39+TO_RPI_PT!I39+TO_RPI_IT!I39+TO_RPI_PPR!I39+TO_RPI_PIR!I39</f>
        <v>19.045571797076526</v>
      </c>
      <c r="J39" s="30">
        <f>TO_RPI_RO!J39+TO_RPI_BKFLOW!J39+TO_RPI_PT!J39+TO_RPI_IT!J39+TO_RPI_PPR!J39+TO_RPI_PIR!J39</f>
        <v>2.116165090283749</v>
      </c>
      <c r="K39" s="30">
        <f>TO_RPI_RO!K39+TO_RPI_BKFLOW!K39+TO_RPI_PT!K39+TO_RPI_IT!K39+TO_RPI_PPR!K39+TO_RPI_PIR!K39</f>
        <v>2.116165090283749</v>
      </c>
      <c r="L39" s="30">
        <f>TO_RPI_RO!L39+TO_RPI_BKFLOW!L39+TO_RPI_PT!L39+TO_RPI_IT!L39+TO_RPI_PPR!L39+TO_RPI_PIR!L39</f>
        <v>0</v>
      </c>
      <c r="M39" s="30">
        <f>TO_RPI_RO!M39+TO_RPI_BKFLOW!M39+TO_RPI_PT!M39+TO_RPI_IT!M39+TO_RPI_PPR!M39+TO_RPI_PIR!M39</f>
        <v>0</v>
      </c>
      <c r="N39" s="30">
        <f>TO_RPI_RO!N39+TO_RPI_BKFLOW!N39+TO_RPI_PT!N39+TO_RPI_IT!N39+TO_RPI_PPR!N39+TO_RPI_PIR!N39</f>
        <v>0</v>
      </c>
      <c r="O39" s="30">
        <f>TO_RPI_RO!O39+TO_RPI_BKFLOW!O39+TO_RPI_PT!O39+TO_RPI_IT!O39+TO_RPI_PPR!O39+TO_RPI_PIR!O39</f>
        <v>0</v>
      </c>
      <c r="P39" s="30">
        <f>TO_RPI_RO!P39+TO_RPI_BKFLOW!P39+TO_RPI_PT!P39+TO_RPI_IT!P39+TO_RPI_PPR!P39+TO_RPI_PIR!P39</f>
        <v>0</v>
      </c>
      <c r="Q39" s="30">
        <f>TO_RPI_RO!Q39+TO_RPI_BKFLOW!Q39+TO_RPI_PT!Q39+TO_RPI_IT!Q39+TO_RPI_PPR!Q39+TO_RPI_PIR!Q39</f>
        <v>0</v>
      </c>
      <c r="R39" s="30">
        <f>TO_RPI_RO!R39+TO_RPI_BKFLOW!R39+TO_RPI_PT!R39+TO_RPI_IT!R39+TO_RPI_PPR!R39+TO_RPI_PIR!R39</f>
        <v>0</v>
      </c>
      <c r="S39" s="30">
        <f>TO_RPI_RO!S39+TO_RPI_BKFLOW!S39+TO_RPI_PT!S39+TO_RPI_IT!S39+TO_RPI_PPR!S39+TO_RPI_PIR!S39</f>
        <v>0</v>
      </c>
      <c r="T39" s="30">
        <f>TO_RPI_RO!T39+TO_RPI_BKFLOW!T39+TO_RPI_PT!T39+TO_RPI_IT!T39+TO_RPI_PPR!T39+TO_RPI_PIR!T39</f>
        <v>0</v>
      </c>
      <c r="U39" s="30">
        <f>TO_RPI_RO!U39+TO_RPI_BKFLOW!U39+TO_RPI_PT!U39+TO_RPI_IT!U39+TO_RPI_PPR!U39+TO_RPI_PIR!U39</f>
        <v>0</v>
      </c>
      <c r="V39" s="30">
        <f>TO_RPI_RO!V39+TO_RPI_BKFLOW!V39+TO_RPI_PT!V39+TO_RPI_IT!V39+TO_RPI_PPR!V39+TO_RPI_PIR!V39</f>
        <v>0</v>
      </c>
      <c r="W39" s="30">
        <f>TO_RPI_RO!W39+TO_RPI_BKFLOW!W39+TO_RPI_PT!W39+TO_RPI_IT!W39+TO_RPI_PPR!W39+TO_RPI_PIR!W39</f>
        <v>0</v>
      </c>
      <c r="X39" s="30">
        <f>TO_RPI_RO!X39+TO_RPI_BKFLOW!X39+TO_RPI_PT!X39+TO_RPI_IT!X39+TO_RPI_PPR!X39+TO_RPI_PIR!X39</f>
        <v>0</v>
      </c>
    </row>
    <row r="40" spans="1:24" ht="11.25" customHeight="1" x14ac:dyDescent="0.2">
      <c r="A40" s="39" t="s">
        <v>67</v>
      </c>
      <c r="B40" s="23" t="s">
        <v>68</v>
      </c>
      <c r="C40" s="30">
        <f>TO_RPI_RO!C40+TO_RPI_BKFLOW!C40+TO_RPI_PT!C40+TO_RPI_IT!C40+TO_RPI_PPR!C40+TO_RPI_PIR!C40</f>
        <v>35536.765864144458</v>
      </c>
      <c r="D40" s="30">
        <f>TO_RPI_RO!D40+TO_RPI_BKFLOW!D40+TO_RPI_PT!D40+TO_RPI_IT!D40+TO_RPI_PPR!D40+TO_RPI_PIR!D40</f>
        <v>33405.071281169396</v>
      </c>
      <c r="E40" s="30">
        <f>TO_RPI_RO!E40+TO_RPI_BKFLOW!E40+TO_RPI_PT!E40+TO_RPI_IT!E40+TO_RPI_PPR!E40+TO_RPI_PIR!E40</f>
        <v>32172.545399828035</v>
      </c>
      <c r="F40" s="30">
        <f>TO_RPI_RO!F40+TO_RPI_BKFLOW!F40+TO_RPI_PT!F40+TO_RPI_IT!F40+TO_RPI_PPR!F40+TO_RPI_PIR!F40</f>
        <v>33198.47927773001</v>
      </c>
      <c r="G40" s="30">
        <f>TO_RPI_RO!G40+TO_RPI_BKFLOW!G40+TO_RPI_PT!G40+TO_RPI_IT!G40+TO_RPI_PPR!G40+TO_RPI_PIR!G40</f>
        <v>34645.386500429915</v>
      </c>
      <c r="H40" s="30">
        <f>TO_RPI_RO!H40+TO_RPI_BKFLOW!H40+TO_RPI_PT!H40+TO_RPI_IT!H40+TO_RPI_PPR!H40+TO_RPI_PIR!H40</f>
        <v>34234.97411865864</v>
      </c>
      <c r="I40" s="30">
        <f>TO_RPI_RO!I40+TO_RPI_BKFLOW!I40+TO_RPI_PT!I40+TO_RPI_IT!I40+TO_RPI_PPR!I40+TO_RPI_PIR!I40</f>
        <v>34414.579793637153</v>
      </c>
      <c r="J40" s="30">
        <f>TO_RPI_RO!J40+TO_RPI_BKFLOW!J40+TO_RPI_PT!J40+TO_RPI_IT!J40+TO_RPI_PPR!J40+TO_RPI_PIR!J40</f>
        <v>34218.006276870161</v>
      </c>
      <c r="K40" s="30">
        <f>TO_RPI_RO!K40+TO_RPI_BKFLOW!K40+TO_RPI_PT!K40+TO_RPI_IT!K40+TO_RPI_PPR!K40+TO_RPI_PIR!K40</f>
        <v>33332.234049871018</v>
      </c>
      <c r="L40" s="30">
        <f>TO_RPI_RO!L40+TO_RPI_BKFLOW!L40+TO_RPI_PT!L40+TO_RPI_IT!L40+TO_RPI_PPR!L40+TO_RPI_PIR!L40</f>
        <v>30089.14307824591</v>
      </c>
      <c r="M40" s="30">
        <f>TO_RPI_RO!M40+TO_RPI_BKFLOW!M40+TO_RPI_PT!M40+TO_RPI_IT!M40+TO_RPI_PPR!M40+TO_RPI_PIR!M40</f>
        <v>31129.013069647463</v>
      </c>
      <c r="N40" s="30">
        <f>TO_RPI_RO!N40+TO_RPI_BKFLOW!N40+TO_RPI_PT!N40+TO_RPI_IT!N40+TO_RPI_PPR!N40+TO_RPI_PIR!N40</f>
        <v>32768.372312983658</v>
      </c>
      <c r="O40" s="30">
        <f>TO_RPI_RO!O40+TO_RPI_BKFLOW!O40+TO_RPI_PT!O40+TO_RPI_IT!O40+TO_RPI_PPR!O40+TO_RPI_PIR!O40</f>
        <v>31242.452708512468</v>
      </c>
      <c r="P40" s="30">
        <f>TO_RPI_RO!P40+TO_RPI_BKFLOW!P40+TO_RPI_PT!P40+TO_RPI_IT!P40+TO_RPI_PPR!P40+TO_RPI_PIR!P40</f>
        <v>32061.676354256233</v>
      </c>
      <c r="Q40" s="30">
        <f>TO_RPI_RO!Q40+TO_RPI_BKFLOW!Q40+TO_RPI_PT!Q40+TO_RPI_IT!Q40+TO_RPI_PPR!Q40+TO_RPI_PIR!Q40</f>
        <v>32037.729234737744</v>
      </c>
      <c r="R40" s="30">
        <f>TO_RPI_RO!R40+TO_RPI_BKFLOW!R40+TO_RPI_PT!R40+TO_RPI_IT!R40+TO_RPI_PPR!R40+TO_RPI_PIR!R40</f>
        <v>33559.997936371445</v>
      </c>
      <c r="S40" s="30">
        <f>TO_RPI_RO!S40+TO_RPI_BKFLOW!S40+TO_RPI_PT!S40+TO_RPI_IT!S40+TO_RPI_PPR!S40+TO_RPI_PIR!S40</f>
        <v>33883.334737747209</v>
      </c>
      <c r="T40" s="30">
        <f>TO_RPI_RO!T40+TO_RPI_BKFLOW!T40+TO_RPI_PT!T40+TO_RPI_IT!T40+TO_RPI_PPR!T40+TO_RPI_PIR!T40</f>
        <v>35728.093637145314</v>
      </c>
      <c r="U40" s="30">
        <f>TO_RPI_RO!U40+TO_RPI_BKFLOW!U40+TO_RPI_PT!U40+TO_RPI_IT!U40+TO_RPI_PPR!U40+TO_RPI_PIR!U40</f>
        <v>39675.560619088574</v>
      </c>
      <c r="V40" s="30">
        <f>TO_RPI_RO!V40+TO_RPI_BKFLOW!V40+TO_RPI_PT!V40+TO_RPI_IT!V40+TO_RPI_PPR!V40+TO_RPI_PIR!V40</f>
        <v>39806.299484092859</v>
      </c>
      <c r="W40" s="30">
        <f>TO_RPI_RO!W40+TO_RPI_BKFLOW!W40+TO_RPI_PT!W40+TO_RPI_IT!W40+TO_RPI_PPR!W40+TO_RPI_PIR!W40</f>
        <v>18971.670593293205</v>
      </c>
      <c r="X40" s="30">
        <f>TO_RPI_RO!X40+TO_RPI_BKFLOW!X40+TO_RPI_PT!X40+TO_RPI_IT!X40+TO_RPI_PPR!X40+TO_RPI_PIR!X40</f>
        <v>19808.596130696475</v>
      </c>
    </row>
    <row r="41" spans="1:24" ht="11.25" customHeight="1" x14ac:dyDescent="0.2">
      <c r="A41" s="39" t="s">
        <v>69</v>
      </c>
      <c r="B41" s="23" t="s">
        <v>70</v>
      </c>
      <c r="C41" s="30">
        <f>TO_RPI_RO!C41+TO_RPI_BKFLOW!C41+TO_RPI_PT!C41+TO_RPI_IT!C41+TO_RPI_PPR!C41+TO_RPI_PIR!C41</f>
        <v>2033.607222699914</v>
      </c>
      <c r="D41" s="30">
        <f>TO_RPI_RO!D41+TO_RPI_BKFLOW!D41+TO_RPI_PT!D41+TO_RPI_IT!D41+TO_RPI_PPR!D41+TO_RPI_PIR!D41</f>
        <v>2264.4716251074806</v>
      </c>
      <c r="E41" s="30">
        <f>TO_RPI_RO!E41+TO_RPI_BKFLOW!E41+TO_RPI_PT!E41+TO_RPI_IT!E41+TO_RPI_PPR!E41+TO_RPI_PIR!E41</f>
        <v>1958.7935511607909</v>
      </c>
      <c r="F41" s="30">
        <f>TO_RPI_RO!F41+TO_RPI_BKFLOW!F41+TO_RPI_PT!F41+TO_RPI_IT!F41+TO_RPI_PPR!F41+TO_RPI_PIR!F41</f>
        <v>3515.6914875322441</v>
      </c>
      <c r="G41" s="30">
        <f>TO_RPI_RO!G41+TO_RPI_BKFLOW!G41+TO_RPI_PT!G41+TO_RPI_IT!G41+TO_RPI_PPR!G41+TO_RPI_PIR!G41</f>
        <v>5821.8840068787622</v>
      </c>
      <c r="H41" s="30">
        <f>TO_RPI_RO!H41+TO_RPI_BKFLOW!H41+TO_RPI_PT!H41+TO_RPI_IT!H41+TO_RPI_PPR!H41+TO_RPI_PIR!H41</f>
        <v>5643.293981083405</v>
      </c>
      <c r="I41" s="30">
        <f>TO_RPI_RO!I41+TO_RPI_BKFLOW!I41+TO_RPI_PT!I41+TO_RPI_IT!I41+TO_RPI_PPR!I41+TO_RPI_PIR!I41</f>
        <v>5685.4576096302662</v>
      </c>
      <c r="J41" s="30">
        <f>TO_RPI_RO!J41+TO_RPI_BKFLOW!J41+TO_RPI_PT!J41+TO_RPI_IT!J41+TO_RPI_PPR!J41+TO_RPI_PIR!J41</f>
        <v>5704.9895958727429</v>
      </c>
      <c r="K41" s="30">
        <f>TO_RPI_RO!K41+TO_RPI_BKFLOW!K41+TO_RPI_PT!K41+TO_RPI_IT!K41+TO_RPI_PPR!K41+TO_RPI_PIR!K41</f>
        <v>5534.910576096303</v>
      </c>
      <c r="L41" s="30">
        <f>TO_RPI_RO!L41+TO_RPI_BKFLOW!L41+TO_RPI_PT!L41+TO_RPI_IT!L41+TO_RPI_PPR!L41+TO_RPI_PIR!L41</f>
        <v>6091.9982803095445</v>
      </c>
      <c r="M41" s="30">
        <f>TO_RPI_RO!M41+TO_RPI_BKFLOW!M41+TO_RPI_PT!M41+TO_RPI_IT!M41+TO_RPI_PPR!M41+TO_RPI_PIR!M41</f>
        <v>7066.2677558039541</v>
      </c>
      <c r="N41" s="30">
        <f>TO_RPI_RO!N41+TO_RPI_BKFLOW!N41+TO_RPI_PT!N41+TO_RPI_IT!N41+TO_RPI_PPR!N41+TO_RPI_PIR!N41</f>
        <v>8367.7545141874452</v>
      </c>
      <c r="O41" s="30">
        <f>TO_RPI_RO!O41+TO_RPI_BKFLOW!O41+TO_RPI_PT!O41+TO_RPI_IT!O41+TO_RPI_PPR!O41+TO_RPI_PIR!O41</f>
        <v>11031.67506448839</v>
      </c>
      <c r="P41" s="30">
        <f>TO_RPI_RO!P41+TO_RPI_BKFLOW!P41+TO_RPI_PT!P41+TO_RPI_IT!P41+TO_RPI_PPR!P41+TO_RPI_PIR!P41</f>
        <v>10524.143164230441</v>
      </c>
      <c r="Q41" s="30">
        <f>TO_RPI_RO!Q41+TO_RPI_BKFLOW!Q41+TO_RPI_PT!Q41+TO_RPI_IT!Q41+TO_RPI_PPR!Q41+TO_RPI_PIR!Q41</f>
        <v>11050.594153052449</v>
      </c>
      <c r="R41" s="30">
        <f>TO_RPI_RO!R41+TO_RPI_BKFLOW!R41+TO_RPI_PT!R41+TO_RPI_IT!R41+TO_RPI_PPR!R41+TO_RPI_PIR!R41</f>
        <v>11776.204471195184</v>
      </c>
      <c r="S41" s="30">
        <f>TO_RPI_RO!S41+TO_RPI_BKFLOW!S41+TO_RPI_PT!S41+TO_RPI_IT!S41+TO_RPI_PPR!S41+TO_RPI_PIR!S41</f>
        <v>10953.27067927773</v>
      </c>
      <c r="T41" s="30">
        <f>TO_RPI_RO!T41+TO_RPI_BKFLOW!T41+TO_RPI_PT!T41+TO_RPI_IT!T41+TO_RPI_PPR!T41+TO_RPI_PIR!T41</f>
        <v>11552.241960447118</v>
      </c>
      <c r="U41" s="30">
        <f>TO_RPI_RO!U41+TO_RPI_BKFLOW!U41+TO_RPI_PT!U41+TO_RPI_IT!U41+TO_RPI_PPR!U41+TO_RPI_PIR!U41</f>
        <v>12618.152106620806</v>
      </c>
      <c r="V41" s="30">
        <f>TO_RPI_RO!V41+TO_RPI_BKFLOW!V41+TO_RPI_PT!V41+TO_RPI_IT!V41+TO_RPI_PPR!V41+TO_RPI_PIR!V41</f>
        <v>12305.894325021494</v>
      </c>
      <c r="W41" s="30">
        <f>TO_RPI_RO!W41+TO_RPI_BKFLOW!W41+TO_RPI_PT!W41+TO_RPI_IT!W41+TO_RPI_PPR!W41+TO_RPI_PIR!W41</f>
        <v>9823.7432502149604</v>
      </c>
      <c r="X41" s="30">
        <f>TO_RPI_RO!X41+TO_RPI_BKFLOW!X41+TO_RPI_PT!X41+TO_RPI_IT!X41+TO_RPI_PPR!X41+TO_RPI_PIR!X41</f>
        <v>10188.811092003441</v>
      </c>
    </row>
    <row r="42" spans="1:24" ht="11.25" customHeight="1" x14ac:dyDescent="0.2">
      <c r="A42" s="39" t="s">
        <v>71</v>
      </c>
      <c r="B42" s="23" t="s">
        <v>72</v>
      </c>
      <c r="C42" s="30">
        <f>TO_RPI_RO!C42+TO_RPI_BKFLOW!C42+TO_RPI_PT!C42+TO_RPI_IT!C42+TO_RPI_PPR!C42+TO_RPI_PIR!C42</f>
        <v>45357.268443680143</v>
      </c>
      <c r="D42" s="30">
        <f>TO_RPI_RO!D42+TO_RPI_BKFLOW!D42+TO_RPI_PT!D42+TO_RPI_IT!D42+TO_RPI_PPR!D42+TO_RPI_PIR!D42</f>
        <v>43302.039982803079</v>
      </c>
      <c r="E42" s="30">
        <f>TO_RPI_RO!E42+TO_RPI_BKFLOW!E42+TO_RPI_PT!E42+TO_RPI_IT!E42+TO_RPI_PPR!E42+TO_RPI_PIR!E42</f>
        <v>43574.801461736883</v>
      </c>
      <c r="F42" s="30">
        <f>TO_RPI_RO!F42+TO_RPI_BKFLOW!F42+TO_RPI_PT!F42+TO_RPI_IT!F42+TO_RPI_PPR!F42+TO_RPI_PIR!F42</f>
        <v>46201.119776440239</v>
      </c>
      <c r="G42" s="30">
        <f>TO_RPI_RO!G42+TO_RPI_BKFLOW!G42+TO_RPI_PT!G42+TO_RPI_IT!G42+TO_RPI_PPR!G42+TO_RPI_PIR!G42</f>
        <v>44967.988392089421</v>
      </c>
      <c r="H42" s="30">
        <f>TO_RPI_RO!H42+TO_RPI_BKFLOW!H42+TO_RPI_PT!H42+TO_RPI_IT!H42+TO_RPI_PPR!H42+TO_RPI_PIR!H42</f>
        <v>43227.032846087699</v>
      </c>
      <c r="I42" s="30">
        <f>TO_RPI_RO!I42+TO_RPI_BKFLOW!I42+TO_RPI_PT!I42+TO_RPI_IT!I42+TO_RPI_PPR!I42+TO_RPI_PIR!I42</f>
        <v>41148.566809974203</v>
      </c>
      <c r="J42" s="30">
        <f>TO_RPI_RO!J42+TO_RPI_BKFLOW!J42+TO_RPI_PT!J42+TO_RPI_IT!J42+TO_RPI_PPR!J42+TO_RPI_PIR!J42</f>
        <v>42157.704815133286</v>
      </c>
      <c r="K42" s="30">
        <f>TO_RPI_RO!K42+TO_RPI_BKFLOW!K42+TO_RPI_PT!K42+TO_RPI_IT!K42+TO_RPI_PPR!K42+TO_RPI_PIR!K42</f>
        <v>43206.429750644878</v>
      </c>
      <c r="L42" s="30">
        <f>TO_RPI_RO!L42+TO_RPI_BKFLOW!L42+TO_RPI_PT!L42+TO_RPI_IT!L42+TO_RPI_PPR!L42+TO_RPI_PIR!L42</f>
        <v>41742.947893379191</v>
      </c>
      <c r="M42" s="30">
        <f>TO_RPI_RO!M42+TO_RPI_BKFLOW!M42+TO_RPI_PT!M42+TO_RPI_IT!M42+TO_RPI_PPR!M42+TO_RPI_PIR!M42</f>
        <v>43844.8739466896</v>
      </c>
      <c r="N42" s="30">
        <f>TO_RPI_RO!N42+TO_RPI_BKFLOW!N42+TO_RPI_PT!N42+TO_RPI_IT!N42+TO_RPI_PPR!N42+TO_RPI_PIR!N42</f>
        <v>41358.234995700768</v>
      </c>
      <c r="O42" s="30">
        <f>TO_RPI_RO!O42+TO_RPI_BKFLOW!O42+TO_RPI_PT!O42+TO_RPI_IT!O42+TO_RPI_PPR!O42+TO_RPI_PIR!O42</f>
        <v>41802.609974204643</v>
      </c>
      <c r="P42" s="30">
        <f>TO_RPI_RO!P42+TO_RPI_BKFLOW!P42+TO_RPI_PT!P42+TO_RPI_IT!P42+TO_RPI_PPR!P42+TO_RPI_PIR!P42</f>
        <v>39973.502321582113</v>
      </c>
      <c r="Q42" s="30">
        <f>TO_RPI_RO!Q42+TO_RPI_BKFLOW!Q42+TO_RPI_PT!Q42+TO_RPI_IT!Q42+TO_RPI_PPR!Q42+TO_RPI_PIR!Q42</f>
        <v>41230.366122098028</v>
      </c>
      <c r="R42" s="30">
        <f>TO_RPI_RO!R42+TO_RPI_BKFLOW!R42+TO_RPI_PT!R42+TO_RPI_IT!R42+TO_RPI_PPR!R42+TO_RPI_PIR!R42</f>
        <v>44400.882201203778</v>
      </c>
      <c r="S42" s="30">
        <f>TO_RPI_RO!S42+TO_RPI_BKFLOW!S42+TO_RPI_PT!S42+TO_RPI_IT!S42+TO_RPI_PPR!S42+TO_RPI_PIR!S42</f>
        <v>43969.256835769564</v>
      </c>
      <c r="T42" s="30">
        <f>TO_RPI_RO!T42+TO_RPI_BKFLOW!T42+TO_RPI_PT!T42+TO_RPI_IT!T42+TO_RPI_PPR!T42+TO_RPI_PIR!T42</f>
        <v>49909.529492691312</v>
      </c>
      <c r="U42" s="30">
        <f>TO_RPI_RO!U42+TO_RPI_BKFLOW!U42+TO_RPI_PT!U42+TO_RPI_IT!U42+TO_RPI_PPR!U42+TO_RPI_PIR!U42</f>
        <v>47639.380051590706</v>
      </c>
      <c r="V42" s="30">
        <f>TO_RPI_RO!V42+TO_RPI_BKFLOW!V42+TO_RPI_PT!V42+TO_RPI_IT!V42+TO_RPI_PPR!V42+TO_RPI_PIR!V42</f>
        <v>46417.726053310405</v>
      </c>
      <c r="W42" s="30">
        <f>TO_RPI_RO!W42+TO_RPI_BKFLOW!W42+TO_RPI_PT!W42+TO_RPI_IT!W42+TO_RPI_PPR!W42+TO_RPI_PIR!W42</f>
        <v>42625.324075666365</v>
      </c>
      <c r="X42" s="30">
        <f>TO_RPI_RO!X42+TO_RPI_BKFLOW!X42+TO_RPI_PT!X42+TO_RPI_IT!X42+TO_RPI_PPR!X42+TO_RPI_PIR!X42</f>
        <v>42442.546087704228</v>
      </c>
    </row>
    <row r="43" spans="1:24" ht="11.25" customHeight="1" x14ac:dyDescent="0.2">
      <c r="A43" s="39" t="s">
        <v>73</v>
      </c>
      <c r="B43" s="23" t="s">
        <v>74</v>
      </c>
      <c r="C43" s="30">
        <f>TO_RPI_RO!C43+TO_RPI_BKFLOW!C43+TO_RPI_PT!C43+TO_RPI_IT!C43+TO_RPI_PPR!C43+TO_RPI_PIR!C43</f>
        <v>230682.91805674974</v>
      </c>
      <c r="D43" s="30">
        <f>TO_RPI_RO!D43+TO_RPI_BKFLOW!D43+TO_RPI_PT!D43+TO_RPI_IT!D43+TO_RPI_PPR!D43+TO_RPI_PIR!D43</f>
        <v>236134.17153912294</v>
      </c>
      <c r="E43" s="30">
        <f>TO_RPI_RO!E43+TO_RPI_BKFLOW!E43+TO_RPI_PT!E43+TO_RPI_IT!E43+TO_RPI_PPR!E43+TO_RPI_PIR!E43</f>
        <v>232792.74711951838</v>
      </c>
      <c r="F43" s="30">
        <f>TO_RPI_RO!F43+TO_RPI_BKFLOW!F43+TO_RPI_PT!F43+TO_RPI_IT!F43+TO_RPI_PPR!F43+TO_RPI_PIR!F43</f>
        <v>238524.06474634566</v>
      </c>
      <c r="G43" s="30">
        <f>TO_RPI_RO!G43+TO_RPI_BKFLOW!G43+TO_RPI_PT!G43+TO_RPI_IT!G43+TO_RPI_PPR!G43+TO_RPI_PIR!G43</f>
        <v>239814.60429922616</v>
      </c>
      <c r="H43" s="30">
        <f>TO_RPI_RO!H43+TO_RPI_BKFLOW!H43+TO_RPI_PT!H43+TO_RPI_IT!H43+TO_RPI_PPR!H43+TO_RPI_PIR!H43</f>
        <v>247686.83267411863</v>
      </c>
      <c r="I43" s="30">
        <f>TO_RPI_RO!I43+TO_RPI_BKFLOW!I43+TO_RPI_PT!I43+TO_RPI_IT!I43+TO_RPI_PPR!I43+TO_RPI_PIR!I43</f>
        <v>248611.77867583834</v>
      </c>
      <c r="J43" s="30">
        <f>TO_RPI_RO!J43+TO_RPI_BKFLOW!J43+TO_RPI_PT!J43+TO_RPI_IT!J43+TO_RPI_PPR!J43+TO_RPI_PIR!J43</f>
        <v>247722.08744625974</v>
      </c>
      <c r="K43" s="30">
        <f>TO_RPI_RO!K43+TO_RPI_BKFLOW!K43+TO_RPI_PT!K43+TO_RPI_IT!K43+TO_RPI_PPR!K43+TO_RPI_PIR!K43</f>
        <v>253802.19122957866</v>
      </c>
      <c r="L43" s="30">
        <f>TO_RPI_RO!L43+TO_RPI_BKFLOW!L43+TO_RPI_PT!L43+TO_RPI_IT!L43+TO_RPI_PPR!L43+TO_RPI_PIR!L43</f>
        <v>237589.69518486664</v>
      </c>
      <c r="M43" s="30">
        <f>TO_RPI_RO!M43+TO_RPI_BKFLOW!M43+TO_RPI_PT!M43+TO_RPI_IT!M43+TO_RPI_PPR!M43+TO_RPI_PIR!M43</f>
        <v>235174.55537403267</v>
      </c>
      <c r="N43" s="30">
        <f>TO_RPI_RO!N43+TO_RPI_BKFLOW!N43+TO_RPI_PT!N43+TO_RPI_IT!N43+TO_RPI_PPR!N43+TO_RPI_PIR!N43</f>
        <v>231938.06276870167</v>
      </c>
      <c r="O43" s="30">
        <f>TO_RPI_RO!O43+TO_RPI_BKFLOW!O43+TO_RPI_PT!O43+TO_RPI_IT!O43+TO_RPI_PPR!O43+TO_RPI_PIR!O43</f>
        <v>235691.83370593289</v>
      </c>
      <c r="P43" s="30">
        <f>TO_RPI_RO!P43+TO_RPI_BKFLOW!P43+TO_RPI_PT!P43+TO_RPI_IT!P43+TO_RPI_PPR!P43+TO_RPI_PIR!P43</f>
        <v>231014.49294926913</v>
      </c>
      <c r="Q43" s="30">
        <f>TO_RPI_RO!Q43+TO_RPI_BKFLOW!Q43+TO_RPI_PT!Q43+TO_RPI_IT!Q43+TO_RPI_PPR!Q43+TO_RPI_PIR!Q43</f>
        <v>233856.90644883923</v>
      </c>
      <c r="R43" s="30">
        <f>TO_RPI_RO!R43+TO_RPI_BKFLOW!R43+TO_RPI_PT!R43+TO_RPI_IT!R43+TO_RPI_PPR!R43+TO_RPI_PIR!R43</f>
        <v>245438.17196904556</v>
      </c>
      <c r="S43" s="30">
        <f>TO_RPI_RO!S43+TO_RPI_BKFLOW!S43+TO_RPI_PT!S43+TO_RPI_IT!S43+TO_RPI_PPR!S43+TO_RPI_PIR!S43</f>
        <v>240077.39785038691</v>
      </c>
      <c r="T43" s="30">
        <f>TO_RPI_RO!T43+TO_RPI_BKFLOW!T43+TO_RPI_PT!T43+TO_RPI_IT!T43+TO_RPI_PPR!T43+TO_RPI_PIR!T43</f>
        <v>242844.79845227854</v>
      </c>
      <c r="U43" s="30">
        <f>TO_RPI_RO!U43+TO_RPI_BKFLOW!U43+TO_RPI_PT!U43+TO_RPI_IT!U43+TO_RPI_PPR!U43+TO_RPI_PIR!U43</f>
        <v>238374.85202063623</v>
      </c>
      <c r="V43" s="30">
        <f>TO_RPI_RO!V43+TO_RPI_BKFLOW!V43+TO_RPI_PT!V43+TO_RPI_IT!V43+TO_RPI_PPR!V43+TO_RPI_PIR!V43</f>
        <v>239247.10472914876</v>
      </c>
      <c r="W43" s="30">
        <f>TO_RPI_RO!W43+TO_RPI_BKFLOW!W43+TO_RPI_PT!W43+TO_RPI_IT!W43+TO_RPI_PPR!W43+TO_RPI_PIR!W43</f>
        <v>222551.72433361993</v>
      </c>
      <c r="X43" s="30">
        <f>TO_RPI_RO!X43+TO_RPI_BKFLOW!X43+TO_RPI_PT!X43+TO_RPI_IT!X43+TO_RPI_PPR!X43+TO_RPI_PIR!X43</f>
        <v>228379.44737747207</v>
      </c>
    </row>
    <row r="44" spans="1:24" ht="11.25" customHeight="1" x14ac:dyDescent="0.2">
      <c r="A44" s="39" t="s">
        <v>75</v>
      </c>
      <c r="B44" s="23" t="s">
        <v>76</v>
      </c>
      <c r="C44" s="30">
        <f>TO_RPI_RO!C44+TO_RPI_BKFLOW!C44+TO_RPI_PT!C44+TO_RPI_IT!C44+TO_RPI_PPR!C44+TO_RPI_PIR!C44</f>
        <v>106219.09871023215</v>
      </c>
      <c r="D44" s="30">
        <f>TO_RPI_RO!D44+TO_RPI_BKFLOW!D44+TO_RPI_PT!D44+TO_RPI_IT!D44+TO_RPI_PPR!D44+TO_RPI_PIR!D44</f>
        <v>102530.06509028372</v>
      </c>
      <c r="E44" s="30">
        <f>TO_RPI_RO!E44+TO_RPI_BKFLOW!E44+TO_RPI_PT!E44+TO_RPI_IT!E44+TO_RPI_PPR!E44+TO_RPI_PIR!E44</f>
        <v>98630.280137575246</v>
      </c>
      <c r="F44" s="30">
        <f>TO_RPI_RO!F44+TO_RPI_BKFLOW!F44+TO_RPI_PT!F44+TO_RPI_IT!F44+TO_RPI_PPR!F44+TO_RPI_PIR!F44</f>
        <v>98796.532588134127</v>
      </c>
      <c r="G44" s="30">
        <f>TO_RPI_RO!G44+TO_RPI_BKFLOW!G44+TO_RPI_PT!G44+TO_RPI_IT!G44+TO_RPI_PPR!G44+TO_RPI_PIR!G44</f>
        <v>99678.618744625972</v>
      </c>
      <c r="H44" s="30">
        <f>TO_RPI_RO!H44+TO_RPI_BKFLOW!H44+TO_RPI_PT!H44+TO_RPI_IT!H44+TO_RPI_PPR!H44+TO_RPI_PIR!H44</f>
        <v>100377.12785898535</v>
      </c>
      <c r="I44" s="30">
        <f>TO_RPI_RO!I44+TO_RPI_BKFLOW!I44+TO_RPI_PT!I44+TO_RPI_IT!I44+TO_RPI_PPR!I44+TO_RPI_PIR!I44</f>
        <v>98114.176096302646</v>
      </c>
      <c r="J44" s="30">
        <f>TO_RPI_RO!J44+TO_RPI_BKFLOW!J44+TO_RPI_PT!J44+TO_RPI_IT!J44+TO_RPI_PPR!J44+TO_RPI_PIR!J44</f>
        <v>94306.188907996533</v>
      </c>
      <c r="K44" s="30">
        <f>TO_RPI_RO!K44+TO_RPI_BKFLOW!K44+TO_RPI_PT!K44+TO_RPI_IT!K44+TO_RPI_PPR!K44+TO_RPI_PIR!K44</f>
        <v>88270.890369733432</v>
      </c>
      <c r="L44" s="30">
        <f>TO_RPI_RO!L44+TO_RPI_BKFLOW!L44+TO_RPI_PT!L44+TO_RPI_IT!L44+TO_RPI_PPR!L44+TO_RPI_PIR!L44</f>
        <v>76708.301633705938</v>
      </c>
      <c r="M44" s="30">
        <f>TO_RPI_RO!M44+TO_RPI_BKFLOW!M44+TO_RPI_PT!M44+TO_RPI_IT!M44+TO_RPI_PPR!M44+TO_RPI_PIR!M44</f>
        <v>77513.575752364559</v>
      </c>
      <c r="N44" s="30">
        <f>TO_RPI_RO!N44+TO_RPI_BKFLOW!N44+TO_RPI_PT!N44+TO_RPI_IT!N44+TO_RPI_PPR!N44+TO_RPI_PIR!N44</f>
        <v>73725.204385210658</v>
      </c>
      <c r="O44" s="30">
        <f>TO_RPI_RO!O44+TO_RPI_BKFLOW!O44+TO_RPI_PT!O44+TO_RPI_IT!O44+TO_RPI_PPR!O44+TO_RPI_PIR!O44</f>
        <v>72931.701203783334</v>
      </c>
      <c r="P44" s="30">
        <f>TO_RPI_RO!P44+TO_RPI_BKFLOW!P44+TO_RPI_PT!P44+TO_RPI_IT!P44+TO_RPI_PPR!P44+TO_RPI_PIR!P44</f>
        <v>64869.977128116931</v>
      </c>
      <c r="Q44" s="30">
        <f>TO_RPI_RO!Q44+TO_RPI_BKFLOW!Q44+TO_RPI_PT!Q44+TO_RPI_IT!Q44+TO_RPI_PPR!Q44+TO_RPI_PIR!Q44</f>
        <v>64838.12932072227</v>
      </c>
      <c r="R44" s="30">
        <f>TO_RPI_RO!R44+TO_RPI_BKFLOW!R44+TO_RPI_PT!R44+TO_RPI_IT!R44+TO_RPI_PPR!R44+TO_RPI_PIR!R44</f>
        <v>69290.709286328463</v>
      </c>
      <c r="S44" s="30">
        <f>TO_RPI_RO!S44+TO_RPI_BKFLOW!S44+TO_RPI_PT!S44+TO_RPI_IT!S44+TO_RPI_PPR!S44+TO_RPI_PIR!S44</f>
        <v>70706.616680997424</v>
      </c>
      <c r="T44" s="30">
        <f>TO_RPI_RO!T44+TO_RPI_BKFLOW!T44+TO_RPI_PT!T44+TO_RPI_IT!T44+TO_RPI_PPR!T44+TO_RPI_PIR!T44</f>
        <v>71722.630438521068</v>
      </c>
      <c r="U44" s="30">
        <f>TO_RPI_RO!U44+TO_RPI_BKFLOW!U44+TO_RPI_PT!U44+TO_RPI_IT!U44+TO_RPI_PPR!U44+TO_RPI_PIR!U44</f>
        <v>70334.975666380051</v>
      </c>
      <c r="V44" s="30">
        <f>TO_RPI_RO!V44+TO_RPI_BKFLOW!V44+TO_RPI_PT!V44+TO_RPI_IT!V44+TO_RPI_PPR!V44+TO_RPI_PIR!V44</f>
        <v>63394.276440240741</v>
      </c>
      <c r="W44" s="30">
        <f>TO_RPI_RO!W44+TO_RPI_BKFLOW!W44+TO_RPI_PT!W44+TO_RPI_IT!W44+TO_RPI_PPR!W44+TO_RPI_PIR!W44</f>
        <v>53779.206620808247</v>
      </c>
      <c r="X44" s="30">
        <f>TO_RPI_RO!X44+TO_RPI_BKFLOW!X44+TO_RPI_PT!X44+TO_RPI_IT!X44+TO_RPI_PPR!X44+TO_RPI_PIR!X44</f>
        <v>55451.052880481504</v>
      </c>
    </row>
    <row r="45" spans="1:24" ht="11.25" customHeight="1" x14ac:dyDescent="0.2">
      <c r="A45" s="39" t="s">
        <v>77</v>
      </c>
      <c r="B45" s="23" t="s">
        <v>78</v>
      </c>
      <c r="C45" s="30">
        <f>TO_RPI_RO!C45+TO_RPI_BKFLOW!C45+TO_RPI_PT!C45+TO_RPI_IT!C45+TO_RPI_PPR!C45+TO_RPI_PIR!C45</f>
        <v>1410.1688736027515</v>
      </c>
      <c r="D45" s="30">
        <f>TO_RPI_RO!D45+TO_RPI_BKFLOW!D45+TO_RPI_PT!D45+TO_RPI_IT!D45+TO_RPI_PPR!D45+TO_RPI_PIR!D45</f>
        <v>1143.3397248495271</v>
      </c>
      <c r="E45" s="30">
        <f>TO_RPI_RO!E45+TO_RPI_BKFLOW!E45+TO_RPI_PT!E45+TO_RPI_IT!E45+TO_RPI_PPR!E45+TO_RPI_PIR!E45</f>
        <v>1165.7253654342217</v>
      </c>
      <c r="F45" s="30">
        <f>TO_RPI_RO!F45+TO_RPI_BKFLOW!F45+TO_RPI_PT!F45+TO_RPI_IT!F45+TO_RPI_PPR!F45+TO_RPI_PIR!F45</f>
        <v>1190.2332760103181</v>
      </c>
      <c r="G45" s="30">
        <f>TO_RPI_RO!G45+TO_RPI_BKFLOW!G45+TO_RPI_PT!G45+TO_RPI_IT!G45+TO_RPI_PPR!G45+TO_RPI_PIR!G45</f>
        <v>1038.5525365434221</v>
      </c>
      <c r="H45" s="30">
        <f>TO_RPI_RO!H45+TO_RPI_BKFLOW!H45+TO_RPI_PT!H45+TO_RPI_IT!H45+TO_RPI_PPR!H45+TO_RPI_PIR!H45</f>
        <v>1158.5369733447978</v>
      </c>
      <c r="I45" s="30">
        <f>TO_RPI_RO!I45+TO_RPI_BKFLOW!I45+TO_RPI_PT!I45+TO_RPI_IT!I45+TO_RPI_PPR!I45+TO_RPI_PIR!I45</f>
        <v>1190.8939810834047</v>
      </c>
      <c r="J45" s="30">
        <f>TO_RPI_RO!J45+TO_RPI_BKFLOW!J45+TO_RPI_PT!J45+TO_RPI_IT!J45+TO_RPI_PPR!J45+TO_RPI_PIR!J45</f>
        <v>1273.235683576956</v>
      </c>
      <c r="K45" s="30">
        <f>TO_RPI_RO!K45+TO_RPI_BKFLOW!K45+TO_RPI_PT!K45+TO_RPI_IT!K45+TO_RPI_PPR!K45+TO_RPI_PIR!K45</f>
        <v>1272.522355975924</v>
      </c>
      <c r="L45" s="30">
        <f>TO_RPI_RO!L45+TO_RPI_BKFLOW!L45+TO_RPI_PT!L45+TO_RPI_IT!L45+TO_RPI_PPR!L45+TO_RPI_PIR!L45</f>
        <v>1234.707652622528</v>
      </c>
      <c r="M45" s="30">
        <f>TO_RPI_RO!M45+TO_RPI_BKFLOW!M45+TO_RPI_PT!M45+TO_RPI_IT!M45+TO_RPI_PPR!M45+TO_RPI_PIR!M45</f>
        <v>1667.7008598452278</v>
      </c>
      <c r="N45" s="30">
        <f>TO_RPI_RO!N45+TO_RPI_BKFLOW!N45+TO_RPI_PT!N45+TO_RPI_IT!N45+TO_RPI_PPR!N45+TO_RPI_PIR!N45</f>
        <v>2770.3278589853817</v>
      </c>
      <c r="O45" s="30">
        <f>TO_RPI_RO!O45+TO_RPI_BKFLOW!O45+TO_RPI_PT!O45+TO_RPI_IT!O45+TO_RPI_PPR!O45+TO_RPI_PIR!O45</f>
        <v>2385.0576956147888</v>
      </c>
      <c r="P45" s="30">
        <f>TO_RPI_RO!P45+TO_RPI_BKFLOW!P45+TO_RPI_PT!P45+TO_RPI_IT!P45+TO_RPI_PPR!P45+TO_RPI_PIR!P45</f>
        <v>2173.4363714531387</v>
      </c>
      <c r="Q45" s="30">
        <f>TO_RPI_RO!Q45+TO_RPI_BKFLOW!Q45+TO_RPI_PT!Q45+TO_RPI_IT!Q45+TO_RPI_PPR!Q45+TO_RPI_PIR!Q45</f>
        <v>2130.3656061908855</v>
      </c>
      <c r="R45" s="30">
        <f>TO_RPI_RO!R45+TO_RPI_BKFLOW!R45+TO_RPI_PT!R45+TO_RPI_IT!R45+TO_RPI_PPR!R45+TO_RPI_PIR!R45</f>
        <v>2631.4901977644022</v>
      </c>
      <c r="S45" s="30">
        <f>TO_RPI_RO!S45+TO_RPI_BKFLOW!S45+TO_RPI_PT!S45+TO_RPI_IT!S45+TO_RPI_PPR!S45+TO_RPI_PIR!S45</f>
        <v>3154.7106620808254</v>
      </c>
      <c r="T45" s="30">
        <f>TO_RPI_RO!T45+TO_RPI_BKFLOW!T45+TO_RPI_PT!T45+TO_RPI_IT!T45+TO_RPI_PPR!T45+TO_RPI_PIR!T45</f>
        <v>2619.8136715391224</v>
      </c>
      <c r="U45" s="30">
        <f>TO_RPI_RO!U45+TO_RPI_BKFLOW!U45+TO_RPI_PT!U45+TO_RPI_IT!U45+TO_RPI_PPR!U45+TO_RPI_PIR!U45</f>
        <v>2491.4122098022353</v>
      </c>
      <c r="V45" s="30">
        <f>TO_RPI_RO!V45+TO_RPI_BKFLOW!V45+TO_RPI_PT!V45+TO_RPI_IT!V45+TO_RPI_PPR!V45+TO_RPI_PIR!V45</f>
        <v>3154.3021496130696</v>
      </c>
      <c r="W45" s="30">
        <f>TO_RPI_RO!W45+TO_RPI_BKFLOW!W45+TO_RPI_PT!W45+TO_RPI_IT!W45+TO_RPI_PPR!W45+TO_RPI_PIR!W45</f>
        <v>3078.3952708512466</v>
      </c>
      <c r="X45" s="30">
        <f>TO_RPI_RO!X45+TO_RPI_BKFLOW!X45+TO_RPI_PT!X45+TO_RPI_IT!X45+TO_RPI_PPR!X45+TO_RPI_PIR!X45</f>
        <v>3053.0788478073941</v>
      </c>
    </row>
    <row r="46" spans="1:24" ht="11.25" customHeight="1" x14ac:dyDescent="0.2">
      <c r="A46" s="39" t="s">
        <v>79</v>
      </c>
      <c r="B46" s="23" t="s">
        <v>80</v>
      </c>
      <c r="C46" s="30">
        <f>TO_RPI_RO!C46+TO_RPI_BKFLOW!C46+TO_RPI_PT!C46+TO_RPI_IT!C46+TO_RPI_PPR!C46+TO_RPI_PIR!C46</f>
        <v>7191.6546001719698</v>
      </c>
      <c r="D46" s="30">
        <f>TO_RPI_RO!D46+TO_RPI_BKFLOW!D46+TO_RPI_PT!D46+TO_RPI_IT!D46+TO_RPI_PPR!D46+TO_RPI_PIR!D46</f>
        <v>7026.3012897678418</v>
      </c>
      <c r="E46" s="30">
        <f>TO_RPI_RO!E46+TO_RPI_BKFLOW!E46+TO_RPI_PT!E46+TO_RPI_IT!E46+TO_RPI_PPR!E46+TO_RPI_PIR!E46</f>
        <v>7055.7172828890789</v>
      </c>
      <c r="F46" s="30">
        <f>TO_RPI_RO!F46+TO_RPI_BKFLOW!F46+TO_RPI_PT!F46+TO_RPI_IT!F46+TO_RPI_PPR!F46+TO_RPI_PIR!F46</f>
        <v>7160.9973344797927</v>
      </c>
      <c r="G46" s="30">
        <f>TO_RPI_RO!G46+TO_RPI_BKFLOW!G46+TO_RPI_PT!G46+TO_RPI_IT!G46+TO_RPI_PPR!G46+TO_RPI_PIR!G46</f>
        <v>8185.3143594153044</v>
      </c>
      <c r="H46" s="30">
        <f>TO_RPI_RO!H46+TO_RPI_BKFLOW!H46+TO_RPI_PT!H46+TO_RPI_IT!H46+TO_RPI_PPR!H46+TO_RPI_PIR!H46</f>
        <v>7914.35030094583</v>
      </c>
      <c r="I46" s="30">
        <f>TO_RPI_RO!I46+TO_RPI_BKFLOW!I46+TO_RPI_PT!I46+TO_RPI_IT!I46+TO_RPI_PPR!I46+TO_RPI_PIR!I46</f>
        <v>7788.2273430782452</v>
      </c>
      <c r="J46" s="30">
        <f>TO_RPI_RO!J46+TO_RPI_BKFLOW!J46+TO_RPI_PT!J46+TO_RPI_IT!J46+TO_RPI_PPR!J46+TO_RPI_PIR!J46</f>
        <v>7989.657609630267</v>
      </c>
      <c r="K46" s="30">
        <f>TO_RPI_RO!K46+TO_RPI_BKFLOW!K46+TO_RPI_PT!K46+TO_RPI_IT!K46+TO_RPI_PPR!K46+TO_RPI_PIR!K46</f>
        <v>8114.5662080825423</v>
      </c>
      <c r="L46" s="30">
        <f>TO_RPI_RO!L46+TO_RPI_BKFLOW!L46+TO_RPI_PT!L46+TO_RPI_IT!L46+TO_RPI_PPR!L46+TO_RPI_PIR!L46</f>
        <v>7548.232244196045</v>
      </c>
      <c r="M46" s="30">
        <f>TO_RPI_RO!M46+TO_RPI_BKFLOW!M46+TO_RPI_PT!M46+TO_RPI_IT!M46+TO_RPI_PPR!M46+TO_RPI_PIR!M46</f>
        <v>8179.2498710232167</v>
      </c>
      <c r="N46" s="30">
        <f>TO_RPI_RO!N46+TO_RPI_BKFLOW!N46+TO_RPI_PT!N46+TO_RPI_IT!N46+TO_RPI_PPR!N46+TO_RPI_PIR!N46</f>
        <v>7970.310232158211</v>
      </c>
      <c r="O46" s="30">
        <f>TO_RPI_RO!O46+TO_RPI_BKFLOW!O46+TO_RPI_PT!O46+TO_RPI_IT!O46+TO_RPI_PPR!O46+TO_RPI_PIR!O46</f>
        <v>7483.3363714531397</v>
      </c>
      <c r="P46" s="30">
        <f>TO_RPI_RO!P46+TO_RPI_BKFLOW!P46+TO_RPI_PT!P46+TO_RPI_IT!P46+TO_RPI_PPR!P46+TO_RPI_PIR!P46</f>
        <v>7262.4998280309546</v>
      </c>
      <c r="Q46" s="30">
        <f>TO_RPI_RO!Q46+TO_RPI_BKFLOW!Q46+TO_RPI_PT!Q46+TO_RPI_IT!Q46+TO_RPI_PPR!Q46+TO_RPI_PIR!Q46</f>
        <v>7718.1565778159948</v>
      </c>
      <c r="R46" s="30">
        <f>TO_RPI_RO!R46+TO_RPI_BKFLOW!R46+TO_RPI_PT!R46+TO_RPI_IT!R46+TO_RPI_PPR!R46+TO_RPI_PIR!R46</f>
        <v>7315.3598452278602</v>
      </c>
      <c r="S46" s="30">
        <f>TO_RPI_RO!S46+TO_RPI_BKFLOW!S46+TO_RPI_PT!S46+TO_RPI_IT!S46+TO_RPI_PPR!S46+TO_RPI_PIR!S46</f>
        <v>6860.5734307824569</v>
      </c>
      <c r="T46" s="30">
        <f>TO_RPI_RO!T46+TO_RPI_BKFLOW!T46+TO_RPI_PT!T46+TO_RPI_IT!T46+TO_RPI_PPR!T46+TO_RPI_PIR!T46</f>
        <v>7295.1172828890803</v>
      </c>
      <c r="U46" s="30">
        <f>TO_RPI_RO!U46+TO_RPI_BKFLOW!U46+TO_RPI_PT!U46+TO_RPI_IT!U46+TO_RPI_PPR!U46+TO_RPI_PIR!U46</f>
        <v>6793.4411865864149</v>
      </c>
      <c r="V46" s="30">
        <f>TO_RPI_RO!V46+TO_RPI_BKFLOW!V46+TO_RPI_PT!V46+TO_RPI_IT!V46+TO_RPI_PPR!V46+TO_RPI_PIR!V46</f>
        <v>6264.7872742906275</v>
      </c>
      <c r="W46" s="30">
        <f>TO_RPI_RO!W46+TO_RPI_BKFLOW!W46+TO_RPI_PT!W46+TO_RPI_IT!W46+TO_RPI_PPR!W46+TO_RPI_PIR!W46</f>
        <v>6429.8697334479784</v>
      </c>
      <c r="X46" s="30">
        <f>TO_RPI_RO!X46+TO_RPI_BKFLOW!X46+TO_RPI_PT!X46+TO_RPI_IT!X46+TO_RPI_PPR!X46+TO_RPI_PIR!X46</f>
        <v>7399.6443680137581</v>
      </c>
    </row>
    <row r="47" spans="1:24" ht="11.25" customHeight="1" x14ac:dyDescent="0.2">
      <c r="A47" s="39" t="s">
        <v>81</v>
      </c>
      <c r="B47" s="23" t="s">
        <v>82</v>
      </c>
      <c r="C47" s="30">
        <f>TO_RPI_RO!C47+TO_RPI_BKFLOW!C47+TO_RPI_PT!C47+TO_RPI_IT!C47+TO_RPI_PPR!C47+TO_RPI_PIR!C47</f>
        <v>18954.51685296647</v>
      </c>
      <c r="D47" s="30">
        <f>TO_RPI_RO!D47+TO_RPI_BKFLOW!D47+TO_RPI_PT!D47+TO_RPI_IT!D47+TO_RPI_PPR!D47+TO_RPI_PIR!D47</f>
        <v>18124.636113499568</v>
      </c>
      <c r="E47" s="30">
        <f>TO_RPI_RO!E47+TO_RPI_BKFLOW!E47+TO_RPI_PT!E47+TO_RPI_IT!E47+TO_RPI_PPR!E47+TO_RPI_PIR!E47</f>
        <v>18097.433104041273</v>
      </c>
      <c r="F47" s="30">
        <f>TO_RPI_RO!F47+TO_RPI_BKFLOW!F47+TO_RPI_PT!F47+TO_RPI_IT!F47+TO_RPI_PPR!F47+TO_RPI_PIR!F47</f>
        <v>17168.830438521061</v>
      </c>
      <c r="G47" s="30">
        <f>TO_RPI_RO!G47+TO_RPI_BKFLOW!G47+TO_RPI_PT!G47+TO_RPI_IT!G47+TO_RPI_PPR!G47+TO_RPI_PIR!G47</f>
        <v>18782.271797076526</v>
      </c>
      <c r="H47" s="30">
        <f>TO_RPI_RO!H47+TO_RPI_BKFLOW!H47+TO_RPI_PT!H47+TO_RPI_IT!H47+TO_RPI_PPR!H47+TO_RPI_PIR!H47</f>
        <v>18951.921324161649</v>
      </c>
      <c r="I47" s="30">
        <f>TO_RPI_RO!I47+TO_RPI_BKFLOW!I47+TO_RPI_PT!I47+TO_RPI_IT!I47+TO_RPI_PPR!I47+TO_RPI_PIR!I47</f>
        <v>20006.785812553742</v>
      </c>
      <c r="J47" s="30">
        <f>TO_RPI_RO!J47+TO_RPI_BKFLOW!J47+TO_RPI_PT!J47+TO_RPI_IT!J47+TO_RPI_PPR!J47+TO_RPI_PIR!J47</f>
        <v>19820.576440240762</v>
      </c>
      <c r="K47" s="30">
        <f>TO_RPI_RO!K47+TO_RPI_BKFLOW!K47+TO_RPI_PT!K47+TO_RPI_IT!K47+TO_RPI_PPR!K47+TO_RPI_PIR!K47</f>
        <v>19535.994926913154</v>
      </c>
      <c r="L47" s="30">
        <f>TO_RPI_RO!L47+TO_RPI_BKFLOW!L47+TO_RPI_PT!L47+TO_RPI_IT!L47+TO_RPI_PPR!L47+TO_RPI_PIR!L47</f>
        <v>19119.821754084263</v>
      </c>
      <c r="M47" s="30">
        <f>TO_RPI_RO!M47+TO_RPI_BKFLOW!M47+TO_RPI_PT!M47+TO_RPI_IT!M47+TO_RPI_PPR!M47+TO_RPI_PIR!M47</f>
        <v>18063.963714531383</v>
      </c>
      <c r="N47" s="30">
        <f>TO_RPI_RO!N47+TO_RPI_BKFLOW!N47+TO_RPI_PT!N47+TO_RPI_IT!N47+TO_RPI_PPR!N47+TO_RPI_PIR!N47</f>
        <v>17520.387446259676</v>
      </c>
      <c r="O47" s="30">
        <f>TO_RPI_RO!O47+TO_RPI_BKFLOW!O47+TO_RPI_PT!O47+TO_RPI_IT!O47+TO_RPI_PPR!O47+TO_RPI_PIR!O47</f>
        <v>15143.07016337059</v>
      </c>
      <c r="P47" s="30">
        <f>TO_RPI_RO!P47+TO_RPI_BKFLOW!P47+TO_RPI_PT!P47+TO_RPI_IT!P47+TO_RPI_PPR!P47+TO_RPI_PIR!P47</f>
        <v>15360.133361994838</v>
      </c>
      <c r="Q47" s="30">
        <f>TO_RPI_RO!Q47+TO_RPI_BKFLOW!Q47+TO_RPI_PT!Q47+TO_RPI_IT!Q47+TO_RPI_PPR!Q47+TO_RPI_PIR!Q47</f>
        <v>15018.195700773858</v>
      </c>
      <c r="R47" s="30">
        <f>TO_RPI_RO!R47+TO_RPI_BKFLOW!R47+TO_RPI_PT!R47+TO_RPI_IT!R47+TO_RPI_PPR!R47+TO_RPI_PIR!R47</f>
        <v>16997.977730008599</v>
      </c>
      <c r="S47" s="30">
        <f>TO_RPI_RO!S47+TO_RPI_BKFLOW!S47+TO_RPI_PT!S47+TO_RPI_IT!S47+TO_RPI_PPR!S47+TO_RPI_PIR!S47</f>
        <v>16323.593465176264</v>
      </c>
      <c r="T47" s="30">
        <f>TO_RPI_RO!T47+TO_RPI_BKFLOW!T47+TO_RPI_PT!T47+TO_RPI_IT!T47+TO_RPI_PPR!T47+TO_RPI_PIR!T47</f>
        <v>16577.373602751504</v>
      </c>
      <c r="U47" s="30">
        <f>TO_RPI_RO!U47+TO_RPI_BKFLOW!U47+TO_RPI_PT!U47+TO_RPI_IT!U47+TO_RPI_PPR!U47+TO_RPI_PIR!U47</f>
        <v>16220.18761822872</v>
      </c>
      <c r="V47" s="30">
        <f>TO_RPI_RO!V47+TO_RPI_BKFLOW!V47+TO_RPI_PT!V47+TO_RPI_IT!V47+TO_RPI_PPR!V47+TO_RPI_PIR!V47</f>
        <v>16392.066809974211</v>
      </c>
      <c r="W47" s="30">
        <f>TO_RPI_RO!W47+TO_RPI_BKFLOW!W47+TO_RPI_PT!W47+TO_RPI_IT!W47+TO_RPI_PPR!W47+TO_RPI_PIR!W47</f>
        <v>16396.800515907136</v>
      </c>
      <c r="X47" s="30">
        <f>TO_RPI_RO!X47+TO_RPI_BKFLOW!X47+TO_RPI_PT!X47+TO_RPI_IT!X47+TO_RPI_PPR!X47+TO_RPI_PIR!X47</f>
        <v>16127.406706792777</v>
      </c>
    </row>
    <row r="48" spans="1:24" ht="11.25" customHeight="1" x14ac:dyDescent="0.2">
      <c r="A48" s="39" t="s">
        <v>83</v>
      </c>
      <c r="B48" s="23" t="s">
        <v>84</v>
      </c>
      <c r="C48" s="30">
        <f>TO_RPI_RO!C48+TO_RPI_BKFLOW!C48+TO_RPI_PT!C48+TO_RPI_IT!C48+TO_RPI_PPR!C48+TO_RPI_PIR!C48</f>
        <v>5693.408082545142</v>
      </c>
      <c r="D48" s="30">
        <f>TO_RPI_RO!D48+TO_RPI_BKFLOW!D48+TO_RPI_PT!D48+TO_RPI_IT!D48+TO_RPI_PPR!D48+TO_RPI_PIR!D48</f>
        <v>5522.8507308684439</v>
      </c>
      <c r="E48" s="30">
        <f>TO_RPI_RO!E48+TO_RPI_BKFLOW!E48+TO_RPI_PT!E48+TO_RPI_IT!E48+TO_RPI_PPR!E48+TO_RPI_PIR!E48</f>
        <v>5407.4087704213234</v>
      </c>
      <c r="F48" s="30">
        <f>TO_RPI_RO!F48+TO_RPI_BKFLOW!F48+TO_RPI_PT!F48+TO_RPI_IT!F48+TO_RPI_PPR!F48+TO_RPI_PIR!F48</f>
        <v>5026.49544282029</v>
      </c>
      <c r="G48" s="30">
        <f>TO_RPI_RO!G48+TO_RPI_BKFLOW!G48+TO_RPI_PT!G48+TO_RPI_IT!G48+TO_RPI_PPR!G48+TO_RPI_PIR!G48</f>
        <v>5585.8323301805676</v>
      </c>
      <c r="H48" s="30">
        <f>TO_RPI_RO!H48+TO_RPI_BKFLOW!H48+TO_RPI_PT!H48+TO_RPI_IT!H48+TO_RPI_PPR!H48+TO_RPI_PIR!H48</f>
        <v>6012.3121238177109</v>
      </c>
      <c r="I48" s="30">
        <f>TO_RPI_RO!I48+TO_RPI_BKFLOW!I48+TO_RPI_PT!I48+TO_RPI_IT!I48+TO_RPI_PPR!I48+TO_RPI_PIR!I48</f>
        <v>6028.1673258813407</v>
      </c>
      <c r="J48" s="30">
        <f>TO_RPI_RO!J48+TO_RPI_BKFLOW!J48+TO_RPI_PT!J48+TO_RPI_IT!J48+TO_RPI_PPR!J48+TO_RPI_PIR!J48</f>
        <v>6048.1665520206361</v>
      </c>
      <c r="K48" s="30">
        <f>TO_RPI_RO!K48+TO_RPI_BKFLOW!K48+TO_RPI_PT!K48+TO_RPI_IT!K48+TO_RPI_PPR!K48+TO_RPI_PIR!K48</f>
        <v>6256.1441960447119</v>
      </c>
      <c r="L48" s="30">
        <f>TO_RPI_RO!L48+TO_RPI_BKFLOW!L48+TO_RPI_PT!L48+TO_RPI_IT!L48+TO_RPI_PPR!L48+TO_RPI_PIR!L48</f>
        <v>5877.5410146173681</v>
      </c>
      <c r="M48" s="30">
        <f>TO_RPI_RO!M48+TO_RPI_BKFLOW!M48+TO_RPI_PT!M48+TO_RPI_IT!M48+TO_RPI_PPR!M48+TO_RPI_PIR!M48</f>
        <v>6067.0338779019758</v>
      </c>
      <c r="N48" s="30">
        <f>TO_RPI_RO!N48+TO_RPI_BKFLOW!N48+TO_RPI_PT!N48+TO_RPI_IT!N48+TO_RPI_PPR!N48+TO_RPI_PIR!N48</f>
        <v>6365.3046431642315</v>
      </c>
      <c r="O48" s="30">
        <f>TO_RPI_RO!O48+TO_RPI_BKFLOW!O48+TO_RPI_PT!O48+TO_RPI_IT!O48+TO_RPI_PPR!O48+TO_RPI_PIR!O48</f>
        <v>7382.2280309544294</v>
      </c>
      <c r="P48" s="30">
        <f>TO_RPI_RO!P48+TO_RPI_BKFLOW!P48+TO_RPI_PT!P48+TO_RPI_IT!P48+TO_RPI_PPR!P48+TO_RPI_PIR!P48</f>
        <v>7608.7987102321576</v>
      </c>
      <c r="Q48" s="30">
        <f>TO_RPI_RO!Q48+TO_RPI_BKFLOW!Q48+TO_RPI_PT!Q48+TO_RPI_IT!Q48+TO_RPI_PPR!Q48+TO_RPI_PIR!Q48</f>
        <v>7561.7754944110047</v>
      </c>
      <c r="R48" s="30">
        <f>TO_RPI_RO!R48+TO_RPI_BKFLOW!R48+TO_RPI_PT!R48+TO_RPI_IT!R48+TO_RPI_PPR!R48+TO_RPI_PIR!R48</f>
        <v>8236.7823731728295</v>
      </c>
      <c r="S48" s="30">
        <f>TO_RPI_RO!S48+TO_RPI_BKFLOW!S48+TO_RPI_PT!S48+TO_RPI_IT!S48+TO_RPI_PPR!S48+TO_RPI_PIR!S48</f>
        <v>8170.1448839208952</v>
      </c>
      <c r="T48" s="30">
        <f>TO_RPI_RO!T48+TO_RPI_BKFLOW!T48+TO_RPI_PT!T48+TO_RPI_IT!T48+TO_RPI_PPR!T48+TO_RPI_PIR!T48</f>
        <v>8072.4331900257976</v>
      </c>
      <c r="U48" s="30">
        <f>TO_RPI_RO!U48+TO_RPI_BKFLOW!U48+TO_RPI_PT!U48+TO_RPI_IT!U48+TO_RPI_PPR!U48+TO_RPI_PIR!U48</f>
        <v>7769.6365434221825</v>
      </c>
      <c r="V48" s="30">
        <f>TO_RPI_RO!V48+TO_RPI_BKFLOW!V48+TO_RPI_PT!V48+TO_RPI_IT!V48+TO_RPI_PPR!V48+TO_RPI_PIR!V48</f>
        <v>8040.4270851246774</v>
      </c>
      <c r="W48" s="30">
        <f>TO_RPI_RO!W48+TO_RPI_BKFLOW!W48+TO_RPI_PT!W48+TO_RPI_IT!W48+TO_RPI_PPR!W48+TO_RPI_PIR!W48</f>
        <v>7734.4568357695607</v>
      </c>
      <c r="X48" s="30">
        <f>TO_RPI_RO!X48+TO_RPI_BKFLOW!X48+TO_RPI_PT!X48+TO_RPI_IT!X48+TO_RPI_PPR!X48+TO_RPI_PIR!X48</f>
        <v>7590.8375752364555</v>
      </c>
    </row>
    <row r="49" spans="1:24" ht="11.25" customHeight="1" x14ac:dyDescent="0.2">
      <c r="A49" s="39" t="s">
        <v>85</v>
      </c>
      <c r="B49" s="23" t="s">
        <v>86</v>
      </c>
      <c r="C49" s="30">
        <f>TO_RPI_RO!C49+TO_RPI_BKFLOW!C49+TO_RPI_PT!C49+TO_RPI_IT!C49+TO_RPI_PPR!C49+TO_RPI_PIR!C49</f>
        <v>1147.5216680997421</v>
      </c>
      <c r="D49" s="30">
        <f>TO_RPI_RO!D49+TO_RPI_BKFLOW!D49+TO_RPI_PT!D49+TO_RPI_IT!D49+TO_RPI_PPR!D49+TO_RPI_PIR!D49</f>
        <v>1065.9636285468616</v>
      </c>
      <c r="E49" s="30">
        <f>TO_RPI_RO!E49+TO_RPI_BKFLOW!E49+TO_RPI_PT!E49+TO_RPI_IT!E49+TO_RPI_PPR!E49+TO_RPI_PIR!E49</f>
        <v>795.38228718830601</v>
      </c>
      <c r="F49" s="30">
        <f>TO_RPI_RO!F49+TO_RPI_BKFLOW!F49+TO_RPI_PT!F49+TO_RPI_IT!F49+TO_RPI_PPR!F49+TO_RPI_PIR!F49</f>
        <v>765.90257953568357</v>
      </c>
      <c r="G49" s="30">
        <f>TO_RPI_RO!G49+TO_RPI_BKFLOW!G49+TO_RPI_PT!G49+TO_RPI_IT!G49+TO_RPI_PPR!G49+TO_RPI_PIR!G49</f>
        <v>848.05907136715393</v>
      </c>
      <c r="H49" s="30">
        <f>TO_RPI_RO!H49+TO_RPI_BKFLOW!H49+TO_RPI_PT!H49+TO_RPI_IT!H49+TO_RPI_PPR!H49+TO_RPI_PIR!H49</f>
        <v>844.35597592433373</v>
      </c>
      <c r="I49" s="30">
        <f>TO_RPI_RO!I49+TO_RPI_BKFLOW!I49+TO_RPI_PT!I49+TO_RPI_IT!I49+TO_RPI_PPR!I49+TO_RPI_PIR!I49</f>
        <v>866.095098882201</v>
      </c>
      <c r="J49" s="30">
        <f>TO_RPI_RO!J49+TO_RPI_BKFLOW!J49+TO_RPI_PT!J49+TO_RPI_IT!J49+TO_RPI_PPR!J49+TO_RPI_PIR!J49</f>
        <v>985.70128976784179</v>
      </c>
      <c r="K49" s="30">
        <f>TO_RPI_RO!K49+TO_RPI_BKFLOW!K49+TO_RPI_PT!K49+TO_RPI_IT!K49+TO_RPI_PPR!K49+TO_RPI_PIR!K49</f>
        <v>842.38400687876185</v>
      </c>
      <c r="L49" s="30">
        <f>TO_RPI_RO!L49+TO_RPI_BKFLOW!L49+TO_RPI_PT!L49+TO_RPI_IT!L49+TO_RPI_PPR!L49+TO_RPI_PIR!L49</f>
        <v>702.33791917454846</v>
      </c>
      <c r="M49" s="30">
        <f>TO_RPI_RO!M49+TO_RPI_BKFLOW!M49+TO_RPI_PT!M49+TO_RPI_IT!M49+TO_RPI_PPR!M49+TO_RPI_PIR!M49</f>
        <v>1012.0352536543421</v>
      </c>
      <c r="N49" s="30">
        <f>TO_RPI_RO!N49+TO_RPI_BKFLOW!N49+TO_RPI_PT!N49+TO_RPI_IT!N49+TO_RPI_PPR!N49+TO_RPI_PIR!N49</f>
        <v>945.4687876182287</v>
      </c>
      <c r="O49" s="30">
        <f>TO_RPI_RO!O49+TO_RPI_BKFLOW!O49+TO_RPI_PT!O49+TO_RPI_IT!O49+TO_RPI_PPR!O49+TO_RPI_PIR!O49</f>
        <v>794.47747205503003</v>
      </c>
      <c r="P49" s="30">
        <f>TO_RPI_RO!P49+TO_RPI_BKFLOW!P49+TO_RPI_PT!P49+TO_RPI_IT!P49+TO_RPI_PPR!P49+TO_RPI_PIR!P49</f>
        <v>895.40877042132411</v>
      </c>
      <c r="Q49" s="30">
        <f>TO_RPI_RO!Q49+TO_RPI_BKFLOW!Q49+TO_RPI_PT!Q49+TO_RPI_IT!Q49+TO_RPI_PPR!Q49+TO_RPI_PIR!Q49</f>
        <v>1013.002407566638</v>
      </c>
      <c r="R49" s="30">
        <f>TO_RPI_RO!R49+TO_RPI_BKFLOW!R49+TO_RPI_PT!R49+TO_RPI_IT!R49+TO_RPI_PPR!R49+TO_RPI_PIR!R49</f>
        <v>671.47085124677574</v>
      </c>
      <c r="S49" s="30">
        <f>TO_RPI_RO!S49+TO_RPI_BKFLOW!S49+TO_RPI_PT!S49+TO_RPI_IT!S49+TO_RPI_PPR!S49+TO_RPI_PIR!S49</f>
        <v>541.27059329320707</v>
      </c>
      <c r="T49" s="30">
        <f>TO_RPI_RO!T49+TO_RPI_BKFLOW!T49+TO_RPI_PT!T49+TO_RPI_IT!T49+TO_RPI_PPR!T49+TO_RPI_PIR!T49</f>
        <v>640.53404987102317</v>
      </c>
      <c r="U49" s="30">
        <f>TO_RPI_RO!U49+TO_RPI_BKFLOW!U49+TO_RPI_PT!U49+TO_RPI_IT!U49+TO_RPI_PPR!U49+TO_RPI_PIR!U49</f>
        <v>804.19939810834046</v>
      </c>
      <c r="V49" s="30">
        <f>TO_RPI_RO!V49+TO_RPI_BKFLOW!V49+TO_RPI_PT!V49+TO_RPI_IT!V49+TO_RPI_PPR!V49+TO_RPI_PIR!V49</f>
        <v>732.43198624247623</v>
      </c>
      <c r="W49" s="30">
        <f>TO_RPI_RO!W49+TO_RPI_BKFLOW!W49+TO_RPI_PT!W49+TO_RPI_IT!W49+TO_RPI_PPR!W49+TO_RPI_PIR!W49</f>
        <v>715.4162510748065</v>
      </c>
      <c r="X49" s="30">
        <f>TO_RPI_RO!X49+TO_RPI_BKFLOW!X49+TO_RPI_PT!X49+TO_RPI_IT!X49+TO_RPI_PPR!X49+TO_RPI_PIR!X49</f>
        <v>896.62235597592417</v>
      </c>
    </row>
    <row r="50" spans="1:24" ht="11.25" customHeight="1" x14ac:dyDescent="0.2">
      <c r="A50" s="39" t="s">
        <v>87</v>
      </c>
      <c r="B50" s="23" t="s">
        <v>88</v>
      </c>
      <c r="C50" s="30">
        <f>TO_RPI_RO!C50+TO_RPI_BKFLOW!C50+TO_RPI_PT!C50+TO_RPI_IT!C50+TO_RPI_PPR!C50+TO_RPI_PIR!C50</f>
        <v>18228.199140154771</v>
      </c>
      <c r="D50" s="30">
        <f>TO_RPI_RO!D50+TO_RPI_BKFLOW!D50+TO_RPI_PT!D50+TO_RPI_IT!D50+TO_RPI_PPR!D50+TO_RPI_PIR!D50</f>
        <v>20169.338865004298</v>
      </c>
      <c r="E50" s="30">
        <f>TO_RPI_RO!E50+TO_RPI_BKFLOW!E50+TO_RPI_PT!E50+TO_RPI_IT!E50+TO_RPI_PPR!E50+TO_RPI_PIR!E50</f>
        <v>25370.869905417028</v>
      </c>
      <c r="F50" s="30">
        <f>TO_RPI_RO!F50+TO_RPI_BKFLOW!F50+TO_RPI_PT!F50+TO_RPI_IT!F50+TO_RPI_PPR!F50+TO_RPI_PIR!F50</f>
        <v>25001.922957867573</v>
      </c>
      <c r="G50" s="30">
        <f>TO_RPI_RO!G50+TO_RPI_BKFLOW!G50+TO_RPI_PT!G50+TO_RPI_IT!G50+TO_RPI_PPR!G50+TO_RPI_PIR!G50</f>
        <v>26142.942390369735</v>
      </c>
      <c r="H50" s="30">
        <f>TO_RPI_RO!H50+TO_RPI_BKFLOW!H50+TO_RPI_PT!H50+TO_RPI_IT!H50+TO_RPI_PPR!H50+TO_RPI_PIR!H50</f>
        <v>21872.899226139285</v>
      </c>
      <c r="I50" s="30">
        <f>TO_RPI_RO!I50+TO_RPI_BKFLOW!I50+TO_RPI_PT!I50+TO_RPI_IT!I50+TO_RPI_PPR!I50+TO_RPI_PIR!I50</f>
        <v>23301.289079965609</v>
      </c>
      <c r="J50" s="30">
        <f>TO_RPI_RO!J50+TO_RPI_BKFLOW!J50+TO_RPI_PT!J50+TO_RPI_IT!J50+TO_RPI_PPR!J50+TO_RPI_PIR!J50</f>
        <v>24486.333018056743</v>
      </c>
      <c r="K50" s="30">
        <f>TO_RPI_RO!K50+TO_RPI_BKFLOW!K50+TO_RPI_PT!K50+TO_RPI_IT!K50+TO_RPI_PPR!K50+TO_RPI_PIR!K50</f>
        <v>25670.115047291489</v>
      </c>
      <c r="L50" s="30">
        <f>TO_RPI_RO!L50+TO_RPI_BKFLOW!L50+TO_RPI_PT!L50+TO_RPI_IT!L50+TO_RPI_PPR!L50+TO_RPI_PIR!L50</f>
        <v>25662.970937231297</v>
      </c>
      <c r="M50" s="30">
        <f>TO_RPI_RO!M50+TO_RPI_BKFLOW!M50+TO_RPI_PT!M50+TO_RPI_IT!M50+TO_RPI_PPR!M50+TO_RPI_PIR!M50</f>
        <v>27609.764058469471</v>
      </c>
      <c r="N50" s="30">
        <f>TO_RPI_RO!N50+TO_RPI_BKFLOW!N50+TO_RPI_PT!N50+TO_RPI_IT!N50+TO_RPI_PPR!N50+TO_RPI_PIR!N50</f>
        <v>23609.644539982804</v>
      </c>
      <c r="O50" s="30">
        <f>TO_RPI_RO!O50+TO_RPI_BKFLOW!O50+TO_RPI_PT!O50+TO_RPI_IT!O50+TO_RPI_PPR!O50+TO_RPI_PIR!O50</f>
        <v>23908.558555460015</v>
      </c>
      <c r="P50" s="30">
        <f>TO_RPI_RO!P50+TO_RPI_BKFLOW!P50+TO_RPI_PT!P50+TO_RPI_IT!P50+TO_RPI_PPR!P50+TO_RPI_PIR!P50</f>
        <v>21798.287962166807</v>
      </c>
      <c r="Q50" s="30">
        <f>TO_RPI_RO!Q50+TO_RPI_BKFLOW!Q50+TO_RPI_PT!Q50+TO_RPI_IT!Q50+TO_RPI_PPR!Q50+TO_RPI_PIR!Q50</f>
        <v>21796.417282889084</v>
      </c>
      <c r="R50" s="30">
        <f>TO_RPI_RO!R50+TO_RPI_BKFLOW!R50+TO_RPI_PT!R50+TO_RPI_IT!R50+TO_RPI_PPR!R50+TO_RPI_PIR!R50</f>
        <v>22637.317196904558</v>
      </c>
      <c r="S50" s="30">
        <f>TO_RPI_RO!S50+TO_RPI_BKFLOW!S50+TO_RPI_PT!S50+TO_RPI_IT!S50+TO_RPI_PPR!S50+TO_RPI_PIR!S50</f>
        <v>25894.072055030094</v>
      </c>
      <c r="T50" s="30">
        <f>TO_RPI_RO!T50+TO_RPI_BKFLOW!T50+TO_RPI_PT!T50+TO_RPI_IT!T50+TO_RPI_PPR!T50+TO_RPI_PIR!T50</f>
        <v>26945.533447979367</v>
      </c>
      <c r="U50" s="30">
        <f>TO_RPI_RO!U50+TO_RPI_BKFLOW!U50+TO_RPI_PT!U50+TO_RPI_IT!U50+TO_RPI_PPR!U50+TO_RPI_PIR!U50</f>
        <v>22222.374204643165</v>
      </c>
      <c r="V50" s="30">
        <f>TO_RPI_RO!V50+TO_RPI_BKFLOW!V50+TO_RPI_PT!V50+TO_RPI_IT!V50+TO_RPI_PPR!V50+TO_RPI_PIR!V50</f>
        <v>23464.224505588994</v>
      </c>
      <c r="W50" s="30">
        <f>TO_RPI_RO!W50+TO_RPI_BKFLOW!W50+TO_RPI_PT!W50+TO_RPI_IT!W50+TO_RPI_PPR!W50+TO_RPI_PIR!W50</f>
        <v>24093.868443680134</v>
      </c>
      <c r="X50" s="30">
        <f>TO_RPI_RO!X50+TO_RPI_BKFLOW!X50+TO_RPI_PT!X50+TO_RPI_IT!X50+TO_RPI_PPR!X50+TO_RPI_PIR!X50</f>
        <v>23939.814789337921</v>
      </c>
    </row>
    <row r="51" spans="1:24" ht="11.25" customHeight="1" x14ac:dyDescent="0.2">
      <c r="A51" s="24" t="s">
        <v>89</v>
      </c>
      <c r="B51" s="25" t="s">
        <v>90</v>
      </c>
      <c r="C51" s="31">
        <f>TO_RPI_RO!C51+TO_RPI_BKFLOW!C51+TO_RPI_PT!C51+TO_RPI_IT!C51+TO_RPI_PPR!C51+TO_RPI_PIR!C51</f>
        <v>0</v>
      </c>
      <c r="D51" s="31">
        <f>TO_RPI_RO!D51+TO_RPI_BKFLOW!D51+TO_RPI_PT!D51+TO_RPI_IT!D51+TO_RPI_PPR!D51+TO_RPI_PIR!D51</f>
        <v>0</v>
      </c>
      <c r="E51" s="31">
        <f>TO_RPI_RO!E51+TO_RPI_BKFLOW!E51+TO_RPI_PT!E51+TO_RPI_IT!E51+TO_RPI_PPR!E51+TO_RPI_PIR!E51</f>
        <v>0</v>
      </c>
      <c r="F51" s="31">
        <f>TO_RPI_RO!F51+TO_RPI_BKFLOW!F51+TO_RPI_PT!F51+TO_RPI_IT!F51+TO_RPI_PPR!F51+TO_RPI_PIR!F51</f>
        <v>0</v>
      </c>
      <c r="G51" s="31">
        <f>TO_RPI_RO!G51+TO_RPI_BKFLOW!G51+TO_RPI_PT!G51+TO_RPI_IT!G51+TO_RPI_PPR!G51+TO_RPI_PIR!G51</f>
        <v>0</v>
      </c>
      <c r="H51" s="31">
        <f>TO_RPI_RO!H51+TO_RPI_BKFLOW!H51+TO_RPI_PT!H51+TO_RPI_IT!H51+TO_RPI_PPR!H51+TO_RPI_PIR!H51</f>
        <v>0</v>
      </c>
      <c r="I51" s="31">
        <f>TO_RPI_RO!I51+TO_RPI_BKFLOW!I51+TO_RPI_PT!I51+TO_RPI_IT!I51+TO_RPI_PPR!I51+TO_RPI_PIR!I51</f>
        <v>0</v>
      </c>
      <c r="J51" s="31">
        <f>TO_RPI_RO!J51+TO_RPI_BKFLOW!J51+TO_RPI_PT!J51+TO_RPI_IT!J51+TO_RPI_PPR!J51+TO_RPI_PIR!J51</f>
        <v>0</v>
      </c>
      <c r="K51" s="31">
        <f>TO_RPI_RO!K51+TO_RPI_BKFLOW!K51+TO_RPI_PT!K51+TO_RPI_IT!K51+TO_RPI_PPR!K51+TO_RPI_PIR!K51</f>
        <v>0</v>
      </c>
      <c r="L51" s="31">
        <f>TO_RPI_RO!L51+TO_RPI_BKFLOW!L51+TO_RPI_PT!L51+TO_RPI_IT!L51+TO_RPI_PPR!L51+TO_RPI_PIR!L51</f>
        <v>0</v>
      </c>
      <c r="M51" s="31">
        <f>TO_RPI_RO!M51+TO_RPI_BKFLOW!M51+TO_RPI_PT!M51+TO_RPI_IT!M51+TO_RPI_PPR!M51+TO_RPI_PIR!M51</f>
        <v>0</v>
      </c>
      <c r="N51" s="31">
        <f>TO_RPI_RO!N51+TO_RPI_BKFLOW!N51+TO_RPI_PT!N51+TO_RPI_IT!N51+TO_RPI_PPR!N51+TO_RPI_PIR!N51</f>
        <v>0</v>
      </c>
      <c r="O51" s="31">
        <f>TO_RPI_RO!O51+TO_RPI_BKFLOW!O51+TO_RPI_PT!O51+TO_RPI_IT!O51+TO_RPI_PPR!O51+TO_RPI_PIR!O51</f>
        <v>0</v>
      </c>
      <c r="P51" s="31">
        <f>TO_RPI_RO!P51+TO_RPI_BKFLOW!P51+TO_RPI_PT!P51+TO_RPI_IT!P51+TO_RPI_PPR!P51+TO_RPI_PIR!P51</f>
        <v>0</v>
      </c>
      <c r="Q51" s="31">
        <f>TO_RPI_RO!Q51+TO_RPI_BKFLOW!Q51+TO_RPI_PT!Q51+TO_RPI_IT!Q51+TO_RPI_PPR!Q51+TO_RPI_PIR!Q51</f>
        <v>0</v>
      </c>
      <c r="R51" s="31">
        <f>TO_RPI_RO!R51+TO_RPI_BKFLOW!R51+TO_RPI_PT!R51+TO_RPI_IT!R51+TO_RPI_PPR!R51+TO_RPI_PIR!R51</f>
        <v>0</v>
      </c>
      <c r="S51" s="31">
        <f>TO_RPI_RO!S51+TO_RPI_BKFLOW!S51+TO_RPI_PT!S51+TO_RPI_IT!S51+TO_RPI_PPR!S51+TO_RPI_PIR!S51</f>
        <v>0</v>
      </c>
      <c r="T51" s="31">
        <f>TO_RPI_RO!T51+TO_RPI_BKFLOW!T51+TO_RPI_PT!T51+TO_RPI_IT!T51+TO_RPI_PPR!T51+TO_RPI_PIR!T51</f>
        <v>0</v>
      </c>
      <c r="U51" s="31">
        <f>TO_RPI_RO!U51+TO_RPI_BKFLOW!U51+TO_RPI_PT!U51+TO_RPI_IT!U51+TO_RPI_PPR!U51+TO_RPI_PIR!U51</f>
        <v>0</v>
      </c>
      <c r="V51" s="31">
        <f>TO_RPI_RO!V51+TO_RPI_BKFLOW!V51+TO_RPI_PT!V51+TO_RPI_IT!V51+TO_RPI_PPR!V51+TO_RPI_PIR!V51</f>
        <v>0</v>
      </c>
      <c r="W51" s="31">
        <f>TO_RPI_RO!W51+TO_RPI_BKFLOW!W51+TO_RPI_PT!W51+TO_RPI_IT!W51+TO_RPI_PPR!W51+TO_RPI_PIR!W51</f>
        <v>0</v>
      </c>
      <c r="X51" s="31">
        <f>TO_RPI_RO!X51+TO_RPI_BKFLOW!X51+TO_RPI_PT!X51+TO_RPI_IT!X51+TO_RPI_PPR!X51+TO_RPI_PIR!X51</f>
        <v>0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:W52" si="20">SUM(C53:C70)</f>
        <v>0</v>
      </c>
      <c r="D52" s="31">
        <f t="shared" si="20"/>
        <v>0</v>
      </c>
      <c r="E52" s="31">
        <f t="shared" si="20"/>
        <v>0</v>
      </c>
      <c r="F52" s="31">
        <f t="shared" si="20"/>
        <v>0</v>
      </c>
      <c r="G52" s="31">
        <f t="shared" si="20"/>
        <v>0</v>
      </c>
      <c r="H52" s="31">
        <f t="shared" si="20"/>
        <v>0</v>
      </c>
      <c r="I52" s="31">
        <f t="shared" si="20"/>
        <v>0</v>
      </c>
      <c r="J52" s="31">
        <f t="shared" si="20"/>
        <v>0</v>
      </c>
      <c r="K52" s="31">
        <f t="shared" si="20"/>
        <v>0</v>
      </c>
      <c r="L52" s="31">
        <f t="shared" si="20"/>
        <v>0</v>
      </c>
      <c r="M52" s="31">
        <f t="shared" si="20"/>
        <v>0</v>
      </c>
      <c r="N52" s="31">
        <f t="shared" si="20"/>
        <v>0</v>
      </c>
      <c r="O52" s="31">
        <f t="shared" si="20"/>
        <v>0</v>
      </c>
      <c r="P52" s="31">
        <f t="shared" si="20"/>
        <v>0</v>
      </c>
      <c r="Q52" s="31">
        <f t="shared" si="20"/>
        <v>0</v>
      </c>
      <c r="R52" s="31">
        <f t="shared" si="20"/>
        <v>0</v>
      </c>
      <c r="S52" s="31">
        <f t="shared" si="20"/>
        <v>0</v>
      </c>
      <c r="T52" s="31">
        <f t="shared" si="20"/>
        <v>0</v>
      </c>
      <c r="U52" s="31">
        <f t="shared" si="20"/>
        <v>0</v>
      </c>
      <c r="V52" s="31">
        <f t="shared" si="20"/>
        <v>0</v>
      </c>
      <c r="W52" s="31">
        <f t="shared" si="20"/>
        <v>0</v>
      </c>
      <c r="X52" s="31">
        <f t="shared" ref="X52" si="21">SUM(X53:X70)</f>
        <v>0</v>
      </c>
    </row>
    <row r="53" spans="1:24" ht="11.25" customHeight="1" x14ac:dyDescent="0.2">
      <c r="A53" s="22" t="s">
        <v>93</v>
      </c>
      <c r="B53" s="23" t="s">
        <v>94</v>
      </c>
      <c r="C53" s="30">
        <f>TO_RPI_RO!C53+TO_RPI_BKFLOW!C53+TO_RPI_PT!C53+TO_RPI_IT!C53+TO_RPI_PPR!C53+TO_RPI_PIR!C53</f>
        <v>0</v>
      </c>
      <c r="D53" s="30">
        <f>TO_RPI_RO!D53+TO_RPI_BKFLOW!D53+TO_RPI_PT!D53+TO_RPI_IT!D53+TO_RPI_PPR!D53+TO_RPI_PIR!D53</f>
        <v>0</v>
      </c>
      <c r="E53" s="30">
        <f>TO_RPI_RO!E53+TO_RPI_BKFLOW!E53+TO_RPI_PT!E53+TO_RPI_IT!E53+TO_RPI_PPR!E53+TO_RPI_PIR!E53</f>
        <v>0</v>
      </c>
      <c r="F53" s="30">
        <f>TO_RPI_RO!F53+TO_RPI_BKFLOW!F53+TO_RPI_PT!F53+TO_RPI_IT!F53+TO_RPI_PPR!F53+TO_RPI_PIR!F53</f>
        <v>0</v>
      </c>
      <c r="G53" s="30">
        <f>TO_RPI_RO!G53+TO_RPI_BKFLOW!G53+TO_RPI_PT!G53+TO_RPI_IT!G53+TO_RPI_PPR!G53+TO_RPI_PIR!G53</f>
        <v>0</v>
      </c>
      <c r="H53" s="30">
        <f>TO_RPI_RO!H53+TO_RPI_BKFLOW!H53+TO_RPI_PT!H53+TO_RPI_IT!H53+TO_RPI_PPR!H53+TO_RPI_PIR!H53</f>
        <v>0</v>
      </c>
      <c r="I53" s="30">
        <f>TO_RPI_RO!I53+TO_RPI_BKFLOW!I53+TO_RPI_PT!I53+TO_RPI_IT!I53+TO_RPI_PPR!I53+TO_RPI_PIR!I53</f>
        <v>0</v>
      </c>
      <c r="J53" s="30">
        <f>TO_RPI_RO!J53+TO_RPI_BKFLOW!J53+TO_RPI_PT!J53+TO_RPI_IT!J53+TO_RPI_PPR!J53+TO_RPI_PIR!J53</f>
        <v>0</v>
      </c>
      <c r="K53" s="30">
        <f>TO_RPI_RO!K53+TO_RPI_BKFLOW!K53+TO_RPI_PT!K53+TO_RPI_IT!K53+TO_RPI_PPR!K53+TO_RPI_PIR!K53</f>
        <v>0</v>
      </c>
      <c r="L53" s="30">
        <f>TO_RPI_RO!L53+TO_RPI_BKFLOW!L53+TO_RPI_PT!L53+TO_RPI_IT!L53+TO_RPI_PPR!L53+TO_RPI_PIR!L53</f>
        <v>0</v>
      </c>
      <c r="M53" s="30">
        <f>TO_RPI_RO!M53+TO_RPI_BKFLOW!M53+TO_RPI_PT!M53+TO_RPI_IT!M53+TO_RPI_PPR!M53+TO_RPI_PIR!M53</f>
        <v>0</v>
      </c>
      <c r="N53" s="30">
        <f>TO_RPI_RO!N53+TO_RPI_BKFLOW!N53+TO_RPI_PT!N53+TO_RPI_IT!N53+TO_RPI_PPR!N53+TO_RPI_PIR!N53</f>
        <v>0</v>
      </c>
      <c r="O53" s="30">
        <f>TO_RPI_RO!O53+TO_RPI_BKFLOW!O53+TO_RPI_PT!O53+TO_RPI_IT!O53+TO_RPI_PPR!O53+TO_RPI_PIR!O53</f>
        <v>0</v>
      </c>
      <c r="P53" s="30">
        <f>TO_RPI_RO!P53+TO_RPI_BKFLOW!P53+TO_RPI_PT!P53+TO_RPI_IT!P53+TO_RPI_PPR!P53+TO_RPI_PIR!P53</f>
        <v>0</v>
      </c>
      <c r="Q53" s="30">
        <f>TO_RPI_RO!Q53+TO_RPI_BKFLOW!Q53+TO_RPI_PT!Q53+TO_RPI_IT!Q53+TO_RPI_PPR!Q53+TO_RPI_PIR!Q53</f>
        <v>0</v>
      </c>
      <c r="R53" s="30">
        <f>TO_RPI_RO!R53+TO_RPI_BKFLOW!R53+TO_RPI_PT!R53+TO_RPI_IT!R53+TO_RPI_PPR!R53+TO_RPI_PIR!R53</f>
        <v>0</v>
      </c>
      <c r="S53" s="30">
        <f>TO_RPI_RO!S53+TO_RPI_BKFLOW!S53+TO_RPI_PT!S53+TO_RPI_IT!S53+TO_RPI_PPR!S53+TO_RPI_PIR!S53</f>
        <v>0</v>
      </c>
      <c r="T53" s="30">
        <f>TO_RPI_RO!T53+TO_RPI_BKFLOW!T53+TO_RPI_PT!T53+TO_RPI_IT!T53+TO_RPI_PPR!T53+TO_RPI_PIR!T53</f>
        <v>0</v>
      </c>
      <c r="U53" s="30">
        <f>TO_RPI_RO!U53+TO_RPI_BKFLOW!U53+TO_RPI_PT!U53+TO_RPI_IT!U53+TO_RPI_PPR!U53+TO_RPI_PIR!U53</f>
        <v>0</v>
      </c>
      <c r="V53" s="30">
        <f>TO_RPI_RO!V53+TO_RPI_BKFLOW!V53+TO_RPI_PT!V53+TO_RPI_IT!V53+TO_RPI_PPR!V53+TO_RPI_PIR!V53</f>
        <v>0</v>
      </c>
      <c r="W53" s="30">
        <f>TO_RPI_RO!W53+TO_RPI_BKFLOW!W53+TO_RPI_PT!W53+TO_RPI_IT!W53+TO_RPI_PPR!W53+TO_RPI_PIR!W53</f>
        <v>0</v>
      </c>
      <c r="X53" s="30">
        <f>TO_RPI_RO!X53+TO_RPI_BKFLOW!X53+TO_RPI_PT!X53+TO_RPI_IT!X53+TO_RPI_PPR!X53+TO_RPI_PIR!X53</f>
        <v>0</v>
      </c>
    </row>
    <row r="54" spans="1:24" ht="11.25" customHeight="1" x14ac:dyDescent="0.2">
      <c r="A54" s="22" t="s">
        <v>95</v>
      </c>
      <c r="B54" s="23" t="s">
        <v>96</v>
      </c>
      <c r="C54" s="30">
        <f>TO_RPI_RO!C54+TO_RPI_BKFLOW!C54+TO_RPI_PT!C54+TO_RPI_IT!C54+TO_RPI_PPR!C54+TO_RPI_PIR!C54</f>
        <v>0</v>
      </c>
      <c r="D54" s="30">
        <f>TO_RPI_RO!D54+TO_RPI_BKFLOW!D54+TO_RPI_PT!D54+TO_RPI_IT!D54+TO_RPI_PPR!D54+TO_RPI_PIR!D54</f>
        <v>0</v>
      </c>
      <c r="E54" s="30">
        <f>TO_RPI_RO!E54+TO_RPI_BKFLOW!E54+TO_RPI_PT!E54+TO_RPI_IT!E54+TO_RPI_PPR!E54+TO_RPI_PIR!E54</f>
        <v>0</v>
      </c>
      <c r="F54" s="30">
        <f>TO_RPI_RO!F54+TO_RPI_BKFLOW!F54+TO_RPI_PT!F54+TO_RPI_IT!F54+TO_RPI_PPR!F54+TO_RPI_PIR!F54</f>
        <v>0</v>
      </c>
      <c r="G54" s="30">
        <f>TO_RPI_RO!G54+TO_RPI_BKFLOW!G54+TO_RPI_PT!G54+TO_RPI_IT!G54+TO_RPI_PPR!G54+TO_RPI_PIR!G54</f>
        <v>0</v>
      </c>
      <c r="H54" s="30">
        <f>TO_RPI_RO!H54+TO_RPI_BKFLOW!H54+TO_RPI_PT!H54+TO_RPI_IT!H54+TO_RPI_PPR!H54+TO_RPI_PIR!H54</f>
        <v>0</v>
      </c>
      <c r="I54" s="30">
        <f>TO_RPI_RO!I54+TO_RPI_BKFLOW!I54+TO_RPI_PT!I54+TO_RPI_IT!I54+TO_RPI_PPR!I54+TO_RPI_PIR!I54</f>
        <v>0</v>
      </c>
      <c r="J54" s="30">
        <f>TO_RPI_RO!J54+TO_RPI_BKFLOW!J54+TO_RPI_PT!J54+TO_RPI_IT!J54+TO_RPI_PPR!J54+TO_RPI_PIR!J54</f>
        <v>0</v>
      </c>
      <c r="K54" s="30">
        <f>TO_RPI_RO!K54+TO_RPI_BKFLOW!K54+TO_RPI_PT!K54+TO_RPI_IT!K54+TO_RPI_PPR!K54+TO_RPI_PIR!K54</f>
        <v>0</v>
      </c>
      <c r="L54" s="30">
        <f>TO_RPI_RO!L54+TO_RPI_BKFLOW!L54+TO_RPI_PT!L54+TO_RPI_IT!L54+TO_RPI_PPR!L54+TO_RPI_PIR!L54</f>
        <v>0</v>
      </c>
      <c r="M54" s="30">
        <f>TO_RPI_RO!M54+TO_RPI_BKFLOW!M54+TO_RPI_PT!M54+TO_RPI_IT!M54+TO_RPI_PPR!M54+TO_RPI_PIR!M54</f>
        <v>0</v>
      </c>
      <c r="N54" s="30">
        <f>TO_RPI_RO!N54+TO_RPI_BKFLOW!N54+TO_RPI_PT!N54+TO_RPI_IT!N54+TO_RPI_PPR!N54+TO_RPI_PIR!N54</f>
        <v>0</v>
      </c>
      <c r="O54" s="30">
        <f>TO_RPI_RO!O54+TO_RPI_BKFLOW!O54+TO_RPI_PT!O54+TO_RPI_IT!O54+TO_RPI_PPR!O54+TO_RPI_PIR!O54</f>
        <v>0</v>
      </c>
      <c r="P54" s="30">
        <f>TO_RPI_RO!P54+TO_RPI_BKFLOW!P54+TO_RPI_PT!P54+TO_RPI_IT!P54+TO_RPI_PPR!P54+TO_RPI_PIR!P54</f>
        <v>0</v>
      </c>
      <c r="Q54" s="30">
        <f>TO_RPI_RO!Q54+TO_RPI_BKFLOW!Q54+TO_RPI_PT!Q54+TO_RPI_IT!Q54+TO_RPI_PPR!Q54+TO_RPI_PIR!Q54</f>
        <v>0</v>
      </c>
      <c r="R54" s="30">
        <f>TO_RPI_RO!R54+TO_RPI_BKFLOW!R54+TO_RPI_PT!R54+TO_RPI_IT!R54+TO_RPI_PPR!R54+TO_RPI_PIR!R54</f>
        <v>0</v>
      </c>
      <c r="S54" s="30">
        <f>TO_RPI_RO!S54+TO_RPI_BKFLOW!S54+TO_RPI_PT!S54+TO_RPI_IT!S54+TO_RPI_PPR!S54+TO_RPI_PIR!S54</f>
        <v>0</v>
      </c>
      <c r="T54" s="30">
        <f>TO_RPI_RO!T54+TO_RPI_BKFLOW!T54+TO_RPI_PT!T54+TO_RPI_IT!T54+TO_RPI_PPR!T54+TO_RPI_PIR!T54</f>
        <v>0</v>
      </c>
      <c r="U54" s="30">
        <f>TO_RPI_RO!U54+TO_RPI_BKFLOW!U54+TO_RPI_PT!U54+TO_RPI_IT!U54+TO_RPI_PPR!U54+TO_RPI_PIR!U54</f>
        <v>0</v>
      </c>
      <c r="V54" s="30">
        <f>TO_RPI_RO!V54+TO_RPI_BKFLOW!V54+TO_RPI_PT!V54+TO_RPI_IT!V54+TO_RPI_PPR!V54+TO_RPI_PIR!V54</f>
        <v>0</v>
      </c>
      <c r="W54" s="30">
        <f>TO_RPI_RO!W54+TO_RPI_BKFLOW!W54+TO_RPI_PT!W54+TO_RPI_IT!W54+TO_RPI_PPR!W54+TO_RPI_PIR!W54</f>
        <v>0</v>
      </c>
      <c r="X54" s="30">
        <f>TO_RPI_RO!X54+TO_RPI_BKFLOW!X54+TO_RPI_PT!X54+TO_RPI_IT!X54+TO_RPI_PPR!X54+TO_RPI_PIR!X54</f>
        <v>0</v>
      </c>
    </row>
    <row r="55" spans="1:24" ht="11.25" customHeight="1" x14ac:dyDescent="0.2">
      <c r="A55" s="22" t="s">
        <v>97</v>
      </c>
      <c r="B55" s="23" t="s">
        <v>98</v>
      </c>
      <c r="C55" s="30">
        <f>TO_RPI_RO!C55+TO_RPI_BKFLOW!C55+TO_RPI_PT!C55+TO_RPI_IT!C55+TO_RPI_PPR!C55+TO_RPI_PIR!C55</f>
        <v>0</v>
      </c>
      <c r="D55" s="30">
        <f>TO_RPI_RO!D55+TO_RPI_BKFLOW!D55+TO_RPI_PT!D55+TO_RPI_IT!D55+TO_RPI_PPR!D55+TO_RPI_PIR!D55</f>
        <v>0</v>
      </c>
      <c r="E55" s="30">
        <f>TO_RPI_RO!E55+TO_RPI_BKFLOW!E55+TO_RPI_PT!E55+TO_RPI_IT!E55+TO_RPI_PPR!E55+TO_RPI_PIR!E55</f>
        <v>0</v>
      </c>
      <c r="F55" s="30">
        <f>TO_RPI_RO!F55+TO_RPI_BKFLOW!F55+TO_RPI_PT!F55+TO_RPI_IT!F55+TO_RPI_PPR!F55+TO_RPI_PIR!F55</f>
        <v>0</v>
      </c>
      <c r="G55" s="30">
        <f>TO_RPI_RO!G55+TO_RPI_BKFLOW!G55+TO_RPI_PT!G55+TO_RPI_IT!G55+TO_RPI_PPR!G55+TO_RPI_PIR!G55</f>
        <v>0</v>
      </c>
      <c r="H55" s="30">
        <f>TO_RPI_RO!H55+TO_RPI_BKFLOW!H55+TO_RPI_PT!H55+TO_RPI_IT!H55+TO_RPI_PPR!H55+TO_RPI_PIR!H55</f>
        <v>0</v>
      </c>
      <c r="I55" s="30">
        <f>TO_RPI_RO!I55+TO_RPI_BKFLOW!I55+TO_RPI_PT!I55+TO_RPI_IT!I55+TO_RPI_PPR!I55+TO_RPI_PIR!I55</f>
        <v>0</v>
      </c>
      <c r="J55" s="30">
        <f>TO_RPI_RO!J55+TO_RPI_BKFLOW!J55+TO_RPI_PT!J55+TO_RPI_IT!J55+TO_RPI_PPR!J55+TO_RPI_PIR!J55</f>
        <v>0</v>
      </c>
      <c r="K55" s="30">
        <f>TO_RPI_RO!K55+TO_RPI_BKFLOW!K55+TO_RPI_PT!K55+TO_RPI_IT!K55+TO_RPI_PPR!K55+TO_RPI_PIR!K55</f>
        <v>0</v>
      </c>
      <c r="L55" s="30">
        <f>TO_RPI_RO!L55+TO_RPI_BKFLOW!L55+TO_RPI_PT!L55+TO_RPI_IT!L55+TO_RPI_PPR!L55+TO_RPI_PIR!L55</f>
        <v>0</v>
      </c>
      <c r="M55" s="30">
        <f>TO_RPI_RO!M55+TO_RPI_BKFLOW!M55+TO_RPI_PT!M55+TO_RPI_IT!M55+TO_RPI_PPR!M55+TO_RPI_PIR!M55</f>
        <v>0</v>
      </c>
      <c r="N55" s="30">
        <f>TO_RPI_RO!N55+TO_RPI_BKFLOW!N55+TO_RPI_PT!N55+TO_RPI_IT!N55+TO_RPI_PPR!N55+TO_RPI_PIR!N55</f>
        <v>0</v>
      </c>
      <c r="O55" s="30">
        <f>TO_RPI_RO!O55+TO_RPI_BKFLOW!O55+TO_RPI_PT!O55+TO_RPI_IT!O55+TO_RPI_PPR!O55+TO_RPI_PIR!O55</f>
        <v>0</v>
      </c>
      <c r="P55" s="30">
        <f>TO_RPI_RO!P55+TO_RPI_BKFLOW!P55+TO_RPI_PT!P55+TO_RPI_IT!P55+TO_RPI_PPR!P55+TO_RPI_PIR!P55</f>
        <v>0</v>
      </c>
      <c r="Q55" s="30">
        <f>TO_RPI_RO!Q55+TO_RPI_BKFLOW!Q55+TO_RPI_PT!Q55+TO_RPI_IT!Q55+TO_RPI_PPR!Q55+TO_RPI_PIR!Q55</f>
        <v>0</v>
      </c>
      <c r="R55" s="30">
        <f>TO_RPI_RO!R55+TO_RPI_BKFLOW!R55+TO_RPI_PT!R55+TO_RPI_IT!R55+TO_RPI_PPR!R55+TO_RPI_PIR!R55</f>
        <v>0</v>
      </c>
      <c r="S55" s="30">
        <f>TO_RPI_RO!S55+TO_RPI_BKFLOW!S55+TO_RPI_PT!S55+TO_RPI_IT!S55+TO_RPI_PPR!S55+TO_RPI_PIR!S55</f>
        <v>0</v>
      </c>
      <c r="T55" s="30">
        <f>TO_RPI_RO!T55+TO_RPI_BKFLOW!T55+TO_RPI_PT!T55+TO_RPI_IT!T55+TO_RPI_PPR!T55+TO_RPI_PIR!T55</f>
        <v>0</v>
      </c>
      <c r="U55" s="30">
        <f>TO_RPI_RO!U55+TO_RPI_BKFLOW!U55+TO_RPI_PT!U55+TO_RPI_IT!U55+TO_RPI_PPR!U55+TO_RPI_PIR!U55</f>
        <v>0</v>
      </c>
      <c r="V55" s="30">
        <f>TO_RPI_RO!V55+TO_RPI_BKFLOW!V55+TO_RPI_PT!V55+TO_RPI_IT!V55+TO_RPI_PPR!V55+TO_RPI_PIR!V55</f>
        <v>0</v>
      </c>
      <c r="W55" s="30">
        <f>TO_RPI_RO!W55+TO_RPI_BKFLOW!W55+TO_RPI_PT!W55+TO_RPI_IT!W55+TO_RPI_PPR!W55+TO_RPI_PIR!W55</f>
        <v>0</v>
      </c>
      <c r="X55" s="30">
        <f>TO_RPI_RO!X55+TO_RPI_BKFLOW!X55+TO_RPI_PT!X55+TO_RPI_IT!X55+TO_RPI_PPR!X55+TO_RPI_PIR!X55</f>
        <v>0</v>
      </c>
    </row>
    <row r="56" spans="1:24" ht="11.25" customHeight="1" x14ac:dyDescent="0.2">
      <c r="A56" s="22" t="s">
        <v>99</v>
      </c>
      <c r="B56" s="23" t="s">
        <v>100</v>
      </c>
      <c r="C56" s="30">
        <f>TO_RPI_RO!C56+TO_RPI_BKFLOW!C56+TO_RPI_PT!C56+TO_RPI_IT!C56+TO_RPI_PPR!C56+TO_RPI_PIR!C56</f>
        <v>0</v>
      </c>
      <c r="D56" s="30">
        <f>TO_RPI_RO!D56+TO_RPI_BKFLOW!D56+TO_RPI_PT!D56+TO_RPI_IT!D56+TO_RPI_PPR!D56+TO_RPI_PIR!D56</f>
        <v>0</v>
      </c>
      <c r="E56" s="30">
        <f>TO_RPI_RO!E56+TO_RPI_BKFLOW!E56+TO_RPI_PT!E56+TO_RPI_IT!E56+TO_RPI_PPR!E56+TO_RPI_PIR!E56</f>
        <v>0</v>
      </c>
      <c r="F56" s="30">
        <f>TO_RPI_RO!F56+TO_RPI_BKFLOW!F56+TO_RPI_PT!F56+TO_RPI_IT!F56+TO_RPI_PPR!F56+TO_RPI_PIR!F56</f>
        <v>0</v>
      </c>
      <c r="G56" s="30">
        <f>TO_RPI_RO!G56+TO_RPI_BKFLOW!G56+TO_RPI_PT!G56+TO_RPI_IT!G56+TO_RPI_PPR!G56+TO_RPI_PIR!G56</f>
        <v>0</v>
      </c>
      <c r="H56" s="30">
        <f>TO_RPI_RO!H56+TO_RPI_BKFLOW!H56+TO_RPI_PT!H56+TO_RPI_IT!H56+TO_RPI_PPR!H56+TO_RPI_PIR!H56</f>
        <v>0</v>
      </c>
      <c r="I56" s="30">
        <f>TO_RPI_RO!I56+TO_RPI_BKFLOW!I56+TO_RPI_PT!I56+TO_RPI_IT!I56+TO_RPI_PPR!I56+TO_RPI_PIR!I56</f>
        <v>0</v>
      </c>
      <c r="J56" s="30">
        <f>TO_RPI_RO!J56+TO_RPI_BKFLOW!J56+TO_RPI_PT!J56+TO_RPI_IT!J56+TO_RPI_PPR!J56+TO_RPI_PIR!J56</f>
        <v>0</v>
      </c>
      <c r="K56" s="30">
        <f>TO_RPI_RO!K56+TO_RPI_BKFLOW!K56+TO_RPI_PT!K56+TO_RPI_IT!K56+TO_RPI_PPR!K56+TO_RPI_PIR!K56</f>
        <v>0</v>
      </c>
      <c r="L56" s="30">
        <f>TO_RPI_RO!L56+TO_RPI_BKFLOW!L56+TO_RPI_PT!L56+TO_RPI_IT!L56+TO_RPI_PPR!L56+TO_RPI_PIR!L56</f>
        <v>0</v>
      </c>
      <c r="M56" s="30">
        <f>TO_RPI_RO!M56+TO_RPI_BKFLOW!M56+TO_RPI_PT!M56+TO_RPI_IT!M56+TO_RPI_PPR!M56+TO_RPI_PIR!M56</f>
        <v>0</v>
      </c>
      <c r="N56" s="30">
        <f>TO_RPI_RO!N56+TO_RPI_BKFLOW!N56+TO_RPI_PT!N56+TO_RPI_IT!N56+TO_RPI_PPR!N56+TO_RPI_PIR!N56</f>
        <v>0</v>
      </c>
      <c r="O56" s="30">
        <f>TO_RPI_RO!O56+TO_RPI_BKFLOW!O56+TO_RPI_PT!O56+TO_RPI_IT!O56+TO_RPI_PPR!O56+TO_RPI_PIR!O56</f>
        <v>0</v>
      </c>
      <c r="P56" s="30">
        <f>TO_RPI_RO!P56+TO_RPI_BKFLOW!P56+TO_RPI_PT!P56+TO_RPI_IT!P56+TO_RPI_PPR!P56+TO_RPI_PIR!P56</f>
        <v>0</v>
      </c>
      <c r="Q56" s="30">
        <f>TO_RPI_RO!Q56+TO_RPI_BKFLOW!Q56+TO_RPI_PT!Q56+TO_RPI_IT!Q56+TO_RPI_PPR!Q56+TO_RPI_PIR!Q56</f>
        <v>0</v>
      </c>
      <c r="R56" s="30">
        <f>TO_RPI_RO!R56+TO_RPI_BKFLOW!R56+TO_RPI_PT!R56+TO_RPI_IT!R56+TO_RPI_PPR!R56+TO_RPI_PIR!R56</f>
        <v>0</v>
      </c>
      <c r="S56" s="30">
        <f>TO_RPI_RO!S56+TO_RPI_BKFLOW!S56+TO_RPI_PT!S56+TO_RPI_IT!S56+TO_RPI_PPR!S56+TO_RPI_PIR!S56</f>
        <v>0</v>
      </c>
      <c r="T56" s="30">
        <f>TO_RPI_RO!T56+TO_RPI_BKFLOW!T56+TO_RPI_PT!T56+TO_RPI_IT!T56+TO_RPI_PPR!T56+TO_RPI_PIR!T56</f>
        <v>0</v>
      </c>
      <c r="U56" s="30">
        <f>TO_RPI_RO!U56+TO_RPI_BKFLOW!U56+TO_RPI_PT!U56+TO_RPI_IT!U56+TO_RPI_PPR!U56+TO_RPI_PIR!U56</f>
        <v>0</v>
      </c>
      <c r="V56" s="30">
        <f>TO_RPI_RO!V56+TO_RPI_BKFLOW!V56+TO_RPI_PT!V56+TO_RPI_IT!V56+TO_RPI_PPR!V56+TO_RPI_PIR!V56</f>
        <v>0</v>
      </c>
      <c r="W56" s="30">
        <f>TO_RPI_RO!W56+TO_RPI_BKFLOW!W56+TO_RPI_PT!W56+TO_RPI_IT!W56+TO_RPI_PPR!W56+TO_RPI_PIR!W56</f>
        <v>0</v>
      </c>
      <c r="X56" s="30">
        <f>TO_RPI_RO!X56+TO_RPI_BKFLOW!X56+TO_RPI_PT!X56+TO_RPI_IT!X56+TO_RPI_PPR!X56+TO_RPI_PIR!X56</f>
        <v>0</v>
      </c>
    </row>
    <row r="57" spans="1:24" ht="11.25" customHeight="1" x14ac:dyDescent="0.2">
      <c r="A57" s="22" t="s">
        <v>101</v>
      </c>
      <c r="B57" s="23" t="s">
        <v>102</v>
      </c>
      <c r="C57" s="30">
        <f>TO_RPI_RO!C57+TO_RPI_BKFLOW!C57+TO_RPI_PT!C57+TO_RPI_IT!C57+TO_RPI_PPR!C57+TO_RPI_PIR!C57</f>
        <v>0</v>
      </c>
      <c r="D57" s="30">
        <f>TO_RPI_RO!D57+TO_RPI_BKFLOW!D57+TO_RPI_PT!D57+TO_RPI_IT!D57+TO_RPI_PPR!D57+TO_RPI_PIR!D57</f>
        <v>0</v>
      </c>
      <c r="E57" s="30">
        <f>TO_RPI_RO!E57+TO_RPI_BKFLOW!E57+TO_RPI_PT!E57+TO_RPI_IT!E57+TO_RPI_PPR!E57+TO_RPI_PIR!E57</f>
        <v>0</v>
      </c>
      <c r="F57" s="30">
        <f>TO_RPI_RO!F57+TO_RPI_BKFLOW!F57+TO_RPI_PT!F57+TO_RPI_IT!F57+TO_RPI_PPR!F57+TO_RPI_PIR!F57</f>
        <v>0</v>
      </c>
      <c r="G57" s="30">
        <f>TO_RPI_RO!G57+TO_RPI_BKFLOW!G57+TO_RPI_PT!G57+TO_RPI_IT!G57+TO_RPI_PPR!G57+TO_RPI_PIR!G57</f>
        <v>0</v>
      </c>
      <c r="H57" s="30">
        <f>TO_RPI_RO!H57+TO_RPI_BKFLOW!H57+TO_RPI_PT!H57+TO_RPI_IT!H57+TO_RPI_PPR!H57+TO_RPI_PIR!H57</f>
        <v>0</v>
      </c>
      <c r="I57" s="30">
        <f>TO_RPI_RO!I57+TO_RPI_BKFLOW!I57+TO_RPI_PT!I57+TO_RPI_IT!I57+TO_RPI_PPR!I57+TO_RPI_PIR!I57</f>
        <v>0</v>
      </c>
      <c r="J57" s="30">
        <f>TO_RPI_RO!J57+TO_RPI_BKFLOW!J57+TO_RPI_PT!J57+TO_RPI_IT!J57+TO_RPI_PPR!J57+TO_RPI_PIR!J57</f>
        <v>0</v>
      </c>
      <c r="K57" s="30">
        <f>TO_RPI_RO!K57+TO_RPI_BKFLOW!K57+TO_RPI_PT!K57+TO_RPI_IT!K57+TO_RPI_PPR!K57+TO_RPI_PIR!K57</f>
        <v>0</v>
      </c>
      <c r="L57" s="30">
        <f>TO_RPI_RO!L57+TO_RPI_BKFLOW!L57+TO_RPI_PT!L57+TO_RPI_IT!L57+TO_RPI_PPR!L57+TO_RPI_PIR!L57</f>
        <v>0</v>
      </c>
      <c r="M57" s="30">
        <f>TO_RPI_RO!M57+TO_RPI_BKFLOW!M57+TO_RPI_PT!M57+TO_RPI_IT!M57+TO_RPI_PPR!M57+TO_RPI_PIR!M57</f>
        <v>0</v>
      </c>
      <c r="N57" s="30">
        <f>TO_RPI_RO!N57+TO_RPI_BKFLOW!N57+TO_RPI_PT!N57+TO_RPI_IT!N57+TO_RPI_PPR!N57+TO_RPI_PIR!N57</f>
        <v>0</v>
      </c>
      <c r="O57" s="30">
        <f>TO_RPI_RO!O57+TO_RPI_BKFLOW!O57+TO_RPI_PT!O57+TO_RPI_IT!O57+TO_RPI_PPR!O57+TO_RPI_PIR!O57</f>
        <v>0</v>
      </c>
      <c r="P57" s="30">
        <f>TO_RPI_RO!P57+TO_RPI_BKFLOW!P57+TO_RPI_PT!P57+TO_RPI_IT!P57+TO_RPI_PPR!P57+TO_RPI_PIR!P57</f>
        <v>0</v>
      </c>
      <c r="Q57" s="30">
        <f>TO_RPI_RO!Q57+TO_RPI_BKFLOW!Q57+TO_RPI_PT!Q57+TO_RPI_IT!Q57+TO_RPI_PPR!Q57+TO_RPI_PIR!Q57</f>
        <v>0</v>
      </c>
      <c r="R57" s="30">
        <f>TO_RPI_RO!R57+TO_RPI_BKFLOW!R57+TO_RPI_PT!R57+TO_RPI_IT!R57+TO_RPI_PPR!R57+TO_RPI_PIR!R57</f>
        <v>0</v>
      </c>
      <c r="S57" s="30">
        <f>TO_RPI_RO!S57+TO_RPI_BKFLOW!S57+TO_RPI_PT!S57+TO_RPI_IT!S57+TO_RPI_PPR!S57+TO_RPI_PIR!S57</f>
        <v>0</v>
      </c>
      <c r="T57" s="30">
        <f>TO_RPI_RO!T57+TO_RPI_BKFLOW!T57+TO_RPI_PT!T57+TO_RPI_IT!T57+TO_RPI_PPR!T57+TO_RPI_PIR!T57</f>
        <v>0</v>
      </c>
      <c r="U57" s="30">
        <f>TO_RPI_RO!U57+TO_RPI_BKFLOW!U57+TO_RPI_PT!U57+TO_RPI_IT!U57+TO_RPI_PPR!U57+TO_RPI_PIR!U57</f>
        <v>0</v>
      </c>
      <c r="V57" s="30">
        <f>TO_RPI_RO!V57+TO_RPI_BKFLOW!V57+TO_RPI_PT!V57+TO_RPI_IT!V57+TO_RPI_PPR!V57+TO_RPI_PIR!V57</f>
        <v>0</v>
      </c>
      <c r="W57" s="30">
        <f>TO_RPI_RO!W57+TO_RPI_BKFLOW!W57+TO_RPI_PT!W57+TO_RPI_IT!W57+TO_RPI_PPR!W57+TO_RPI_PIR!W57</f>
        <v>0</v>
      </c>
      <c r="X57" s="30">
        <f>TO_RPI_RO!X57+TO_RPI_BKFLOW!X57+TO_RPI_PT!X57+TO_RPI_IT!X57+TO_RPI_PPR!X57+TO_RPI_PIR!X57</f>
        <v>0</v>
      </c>
    </row>
    <row r="58" spans="1:24" ht="11.25" customHeight="1" x14ac:dyDescent="0.2">
      <c r="A58" s="22" t="s">
        <v>103</v>
      </c>
      <c r="B58" s="23" t="s">
        <v>104</v>
      </c>
      <c r="C58" s="30">
        <f>TO_RPI_RO!C58+TO_RPI_BKFLOW!C58+TO_RPI_PT!C58+TO_RPI_IT!C58+TO_RPI_PPR!C58+TO_RPI_PIR!C58</f>
        <v>0</v>
      </c>
      <c r="D58" s="30">
        <f>TO_RPI_RO!D58+TO_RPI_BKFLOW!D58+TO_RPI_PT!D58+TO_RPI_IT!D58+TO_RPI_PPR!D58+TO_RPI_PIR!D58</f>
        <v>0</v>
      </c>
      <c r="E58" s="30">
        <f>TO_RPI_RO!E58+TO_RPI_BKFLOW!E58+TO_RPI_PT!E58+TO_RPI_IT!E58+TO_RPI_PPR!E58+TO_RPI_PIR!E58</f>
        <v>0</v>
      </c>
      <c r="F58" s="30">
        <f>TO_RPI_RO!F58+TO_RPI_BKFLOW!F58+TO_RPI_PT!F58+TO_RPI_IT!F58+TO_RPI_PPR!F58+TO_RPI_PIR!F58</f>
        <v>0</v>
      </c>
      <c r="G58" s="30">
        <f>TO_RPI_RO!G58+TO_RPI_BKFLOW!G58+TO_RPI_PT!G58+TO_RPI_IT!G58+TO_RPI_PPR!G58+TO_RPI_PIR!G58</f>
        <v>0</v>
      </c>
      <c r="H58" s="30">
        <f>TO_RPI_RO!H58+TO_RPI_BKFLOW!H58+TO_RPI_PT!H58+TO_RPI_IT!H58+TO_RPI_PPR!H58+TO_RPI_PIR!H58</f>
        <v>0</v>
      </c>
      <c r="I58" s="30">
        <f>TO_RPI_RO!I58+TO_RPI_BKFLOW!I58+TO_RPI_PT!I58+TO_RPI_IT!I58+TO_RPI_PPR!I58+TO_RPI_PIR!I58</f>
        <v>0</v>
      </c>
      <c r="J58" s="30">
        <f>TO_RPI_RO!J58+TO_RPI_BKFLOW!J58+TO_RPI_PT!J58+TO_RPI_IT!J58+TO_RPI_PPR!J58+TO_RPI_PIR!J58</f>
        <v>0</v>
      </c>
      <c r="K58" s="30">
        <f>TO_RPI_RO!K58+TO_RPI_BKFLOW!K58+TO_RPI_PT!K58+TO_RPI_IT!K58+TO_RPI_PPR!K58+TO_RPI_PIR!K58</f>
        <v>0</v>
      </c>
      <c r="L58" s="30">
        <f>TO_RPI_RO!L58+TO_RPI_BKFLOW!L58+TO_RPI_PT!L58+TO_RPI_IT!L58+TO_RPI_PPR!L58+TO_RPI_PIR!L58</f>
        <v>0</v>
      </c>
      <c r="M58" s="30">
        <f>TO_RPI_RO!M58+TO_RPI_BKFLOW!M58+TO_RPI_PT!M58+TO_RPI_IT!M58+TO_RPI_PPR!M58+TO_RPI_PIR!M58</f>
        <v>0</v>
      </c>
      <c r="N58" s="30">
        <f>TO_RPI_RO!N58+TO_RPI_BKFLOW!N58+TO_RPI_PT!N58+TO_RPI_IT!N58+TO_RPI_PPR!N58+TO_RPI_PIR!N58</f>
        <v>0</v>
      </c>
      <c r="O58" s="30">
        <f>TO_RPI_RO!O58+TO_RPI_BKFLOW!O58+TO_RPI_PT!O58+TO_RPI_IT!O58+TO_RPI_PPR!O58+TO_RPI_PIR!O58</f>
        <v>0</v>
      </c>
      <c r="P58" s="30">
        <f>TO_RPI_RO!P58+TO_RPI_BKFLOW!P58+TO_RPI_PT!P58+TO_RPI_IT!P58+TO_RPI_PPR!P58+TO_RPI_PIR!P58</f>
        <v>0</v>
      </c>
      <c r="Q58" s="30">
        <f>TO_RPI_RO!Q58+TO_RPI_BKFLOW!Q58+TO_RPI_PT!Q58+TO_RPI_IT!Q58+TO_RPI_PPR!Q58+TO_RPI_PIR!Q58</f>
        <v>0</v>
      </c>
      <c r="R58" s="30">
        <f>TO_RPI_RO!R58+TO_RPI_BKFLOW!R58+TO_RPI_PT!R58+TO_RPI_IT!R58+TO_RPI_PPR!R58+TO_RPI_PIR!R58</f>
        <v>0</v>
      </c>
      <c r="S58" s="30">
        <f>TO_RPI_RO!S58+TO_RPI_BKFLOW!S58+TO_RPI_PT!S58+TO_RPI_IT!S58+TO_RPI_PPR!S58+TO_RPI_PIR!S58</f>
        <v>0</v>
      </c>
      <c r="T58" s="30">
        <f>TO_RPI_RO!T58+TO_RPI_BKFLOW!T58+TO_RPI_PT!T58+TO_RPI_IT!T58+TO_RPI_PPR!T58+TO_RPI_PIR!T58</f>
        <v>0</v>
      </c>
      <c r="U58" s="30">
        <f>TO_RPI_RO!U58+TO_RPI_BKFLOW!U58+TO_RPI_PT!U58+TO_RPI_IT!U58+TO_RPI_PPR!U58+TO_RPI_PIR!U58</f>
        <v>0</v>
      </c>
      <c r="V58" s="30">
        <f>TO_RPI_RO!V58+TO_RPI_BKFLOW!V58+TO_RPI_PT!V58+TO_RPI_IT!V58+TO_RPI_PPR!V58+TO_RPI_PIR!V58</f>
        <v>0</v>
      </c>
      <c r="W58" s="30">
        <f>TO_RPI_RO!W58+TO_RPI_BKFLOW!W58+TO_RPI_PT!W58+TO_RPI_IT!W58+TO_RPI_PPR!W58+TO_RPI_PIR!W58</f>
        <v>0</v>
      </c>
      <c r="X58" s="30">
        <f>TO_RPI_RO!X58+TO_RPI_BKFLOW!X58+TO_RPI_PT!X58+TO_RPI_IT!X58+TO_RPI_PPR!X58+TO_RPI_PIR!X58</f>
        <v>0</v>
      </c>
    </row>
    <row r="59" spans="1:24" ht="11.25" customHeight="1" x14ac:dyDescent="0.2">
      <c r="A59" s="22" t="s">
        <v>105</v>
      </c>
      <c r="B59" s="23" t="s">
        <v>106</v>
      </c>
      <c r="C59" s="30">
        <f>TO_RPI_RO!C59+TO_RPI_BKFLOW!C59+TO_RPI_PT!C59+TO_RPI_IT!C59+TO_RPI_PPR!C59+TO_RPI_PIR!C59</f>
        <v>0</v>
      </c>
      <c r="D59" s="30">
        <f>TO_RPI_RO!D59+TO_RPI_BKFLOW!D59+TO_RPI_PT!D59+TO_RPI_IT!D59+TO_RPI_PPR!D59+TO_RPI_PIR!D59</f>
        <v>0</v>
      </c>
      <c r="E59" s="30">
        <f>TO_RPI_RO!E59+TO_RPI_BKFLOW!E59+TO_RPI_PT!E59+TO_RPI_IT!E59+TO_RPI_PPR!E59+TO_RPI_PIR!E59</f>
        <v>0</v>
      </c>
      <c r="F59" s="30">
        <f>TO_RPI_RO!F59+TO_RPI_BKFLOW!F59+TO_RPI_PT!F59+TO_RPI_IT!F59+TO_RPI_PPR!F59+TO_RPI_PIR!F59</f>
        <v>0</v>
      </c>
      <c r="G59" s="30">
        <f>TO_RPI_RO!G59+TO_RPI_BKFLOW!G59+TO_RPI_PT!G59+TO_RPI_IT!G59+TO_RPI_PPR!G59+TO_RPI_PIR!G59</f>
        <v>0</v>
      </c>
      <c r="H59" s="30">
        <f>TO_RPI_RO!H59+TO_RPI_BKFLOW!H59+TO_RPI_PT!H59+TO_RPI_IT!H59+TO_RPI_PPR!H59+TO_RPI_PIR!H59</f>
        <v>0</v>
      </c>
      <c r="I59" s="30">
        <f>TO_RPI_RO!I59+TO_RPI_BKFLOW!I59+TO_RPI_PT!I59+TO_RPI_IT!I59+TO_RPI_PPR!I59+TO_RPI_PIR!I59</f>
        <v>0</v>
      </c>
      <c r="J59" s="30">
        <f>TO_RPI_RO!J59+TO_RPI_BKFLOW!J59+TO_RPI_PT!J59+TO_RPI_IT!J59+TO_RPI_PPR!J59+TO_RPI_PIR!J59</f>
        <v>0</v>
      </c>
      <c r="K59" s="30">
        <f>TO_RPI_RO!K59+TO_RPI_BKFLOW!K59+TO_RPI_PT!K59+TO_RPI_IT!K59+TO_RPI_PPR!K59+TO_RPI_PIR!K59</f>
        <v>0</v>
      </c>
      <c r="L59" s="30">
        <f>TO_RPI_RO!L59+TO_RPI_BKFLOW!L59+TO_RPI_PT!L59+TO_RPI_IT!L59+TO_RPI_PPR!L59+TO_RPI_PIR!L59</f>
        <v>0</v>
      </c>
      <c r="M59" s="30">
        <f>TO_RPI_RO!M59+TO_RPI_BKFLOW!M59+TO_RPI_PT!M59+TO_RPI_IT!M59+TO_RPI_PPR!M59+TO_RPI_PIR!M59</f>
        <v>0</v>
      </c>
      <c r="N59" s="30">
        <f>TO_RPI_RO!N59+TO_RPI_BKFLOW!N59+TO_RPI_PT!N59+TO_RPI_IT!N59+TO_RPI_PPR!N59+TO_RPI_PIR!N59</f>
        <v>0</v>
      </c>
      <c r="O59" s="30">
        <f>TO_RPI_RO!O59+TO_RPI_BKFLOW!O59+TO_RPI_PT!O59+TO_RPI_IT!O59+TO_RPI_PPR!O59+TO_RPI_PIR!O59</f>
        <v>0</v>
      </c>
      <c r="P59" s="30">
        <f>TO_RPI_RO!P59+TO_RPI_BKFLOW!P59+TO_RPI_PT!P59+TO_RPI_IT!P59+TO_RPI_PPR!P59+TO_RPI_PIR!P59</f>
        <v>0</v>
      </c>
      <c r="Q59" s="30">
        <f>TO_RPI_RO!Q59+TO_RPI_BKFLOW!Q59+TO_RPI_PT!Q59+TO_RPI_IT!Q59+TO_RPI_PPR!Q59+TO_RPI_PIR!Q59</f>
        <v>0</v>
      </c>
      <c r="R59" s="30">
        <f>TO_RPI_RO!R59+TO_RPI_BKFLOW!R59+TO_RPI_PT!R59+TO_RPI_IT!R59+TO_RPI_PPR!R59+TO_RPI_PIR!R59</f>
        <v>0</v>
      </c>
      <c r="S59" s="30">
        <f>TO_RPI_RO!S59+TO_RPI_BKFLOW!S59+TO_RPI_PT!S59+TO_RPI_IT!S59+TO_RPI_PPR!S59+TO_RPI_PIR!S59</f>
        <v>0</v>
      </c>
      <c r="T59" s="30">
        <f>TO_RPI_RO!T59+TO_RPI_BKFLOW!T59+TO_RPI_PT!T59+TO_RPI_IT!T59+TO_RPI_PPR!T59+TO_RPI_PIR!T59</f>
        <v>0</v>
      </c>
      <c r="U59" s="30">
        <f>TO_RPI_RO!U59+TO_RPI_BKFLOW!U59+TO_RPI_PT!U59+TO_RPI_IT!U59+TO_RPI_PPR!U59+TO_RPI_PIR!U59</f>
        <v>0</v>
      </c>
      <c r="V59" s="30">
        <f>TO_RPI_RO!V59+TO_RPI_BKFLOW!V59+TO_RPI_PT!V59+TO_RPI_IT!V59+TO_RPI_PPR!V59+TO_RPI_PIR!V59</f>
        <v>0</v>
      </c>
      <c r="W59" s="30">
        <f>TO_RPI_RO!W59+TO_RPI_BKFLOW!W59+TO_RPI_PT!W59+TO_RPI_IT!W59+TO_RPI_PPR!W59+TO_RPI_PIR!W59</f>
        <v>0</v>
      </c>
      <c r="X59" s="30">
        <f>TO_RPI_RO!X59+TO_RPI_BKFLOW!X59+TO_RPI_PT!X59+TO_RPI_IT!X59+TO_RPI_PPR!X59+TO_RPI_PIR!X59</f>
        <v>0</v>
      </c>
    </row>
    <row r="60" spans="1:24" ht="11.25" customHeight="1" x14ac:dyDescent="0.2">
      <c r="A60" s="22" t="s">
        <v>107</v>
      </c>
      <c r="B60" s="23" t="s">
        <v>108</v>
      </c>
      <c r="C60" s="30">
        <f>TO_RPI_RO!C60+TO_RPI_BKFLOW!C60+TO_RPI_PT!C60+TO_RPI_IT!C60+TO_RPI_PPR!C60+TO_RPI_PIR!C60</f>
        <v>0</v>
      </c>
      <c r="D60" s="30">
        <f>TO_RPI_RO!D60+TO_RPI_BKFLOW!D60+TO_RPI_PT!D60+TO_RPI_IT!D60+TO_RPI_PPR!D60+TO_RPI_PIR!D60</f>
        <v>0</v>
      </c>
      <c r="E60" s="30">
        <f>TO_RPI_RO!E60+TO_RPI_BKFLOW!E60+TO_RPI_PT!E60+TO_RPI_IT!E60+TO_RPI_PPR!E60+TO_RPI_PIR!E60</f>
        <v>0</v>
      </c>
      <c r="F60" s="30">
        <f>TO_RPI_RO!F60+TO_RPI_BKFLOW!F60+TO_RPI_PT!F60+TO_RPI_IT!F60+TO_RPI_PPR!F60+TO_RPI_PIR!F60</f>
        <v>0</v>
      </c>
      <c r="G60" s="30">
        <f>TO_RPI_RO!G60+TO_RPI_BKFLOW!G60+TO_RPI_PT!G60+TO_RPI_IT!G60+TO_RPI_PPR!G60+TO_RPI_PIR!G60</f>
        <v>0</v>
      </c>
      <c r="H60" s="30">
        <f>TO_RPI_RO!H60+TO_RPI_BKFLOW!H60+TO_RPI_PT!H60+TO_RPI_IT!H60+TO_RPI_PPR!H60+TO_RPI_PIR!H60</f>
        <v>0</v>
      </c>
      <c r="I60" s="30">
        <f>TO_RPI_RO!I60+TO_RPI_BKFLOW!I60+TO_RPI_PT!I60+TO_RPI_IT!I60+TO_RPI_PPR!I60+TO_RPI_PIR!I60</f>
        <v>0</v>
      </c>
      <c r="J60" s="30">
        <f>TO_RPI_RO!J60+TO_RPI_BKFLOW!J60+TO_RPI_PT!J60+TO_RPI_IT!J60+TO_RPI_PPR!J60+TO_RPI_PIR!J60</f>
        <v>0</v>
      </c>
      <c r="K60" s="30">
        <f>TO_RPI_RO!K60+TO_RPI_BKFLOW!K60+TO_RPI_PT!K60+TO_RPI_IT!K60+TO_RPI_PPR!K60+TO_RPI_PIR!K60</f>
        <v>0</v>
      </c>
      <c r="L60" s="30">
        <f>TO_RPI_RO!L60+TO_RPI_BKFLOW!L60+TO_RPI_PT!L60+TO_RPI_IT!L60+TO_RPI_PPR!L60+TO_RPI_PIR!L60</f>
        <v>0</v>
      </c>
      <c r="M60" s="30">
        <f>TO_RPI_RO!M60+TO_RPI_BKFLOW!M60+TO_RPI_PT!M60+TO_RPI_IT!M60+TO_RPI_PPR!M60+TO_RPI_PIR!M60</f>
        <v>0</v>
      </c>
      <c r="N60" s="30">
        <f>TO_RPI_RO!N60+TO_RPI_BKFLOW!N60+TO_RPI_PT!N60+TO_RPI_IT!N60+TO_RPI_PPR!N60+TO_RPI_PIR!N60</f>
        <v>0</v>
      </c>
      <c r="O60" s="30">
        <f>TO_RPI_RO!O60+TO_RPI_BKFLOW!O60+TO_RPI_PT!O60+TO_RPI_IT!O60+TO_RPI_PPR!O60+TO_RPI_PIR!O60</f>
        <v>0</v>
      </c>
      <c r="P60" s="30">
        <f>TO_RPI_RO!P60+TO_RPI_BKFLOW!P60+TO_RPI_PT!P60+TO_RPI_IT!P60+TO_RPI_PPR!P60+TO_RPI_PIR!P60</f>
        <v>0</v>
      </c>
      <c r="Q60" s="30">
        <f>TO_RPI_RO!Q60+TO_RPI_BKFLOW!Q60+TO_RPI_PT!Q60+TO_RPI_IT!Q60+TO_RPI_PPR!Q60+TO_RPI_PIR!Q60</f>
        <v>0</v>
      </c>
      <c r="R60" s="30">
        <f>TO_RPI_RO!R60+TO_RPI_BKFLOW!R60+TO_RPI_PT!R60+TO_RPI_IT!R60+TO_RPI_PPR!R60+TO_RPI_PIR!R60</f>
        <v>0</v>
      </c>
      <c r="S60" s="30">
        <f>TO_RPI_RO!S60+TO_RPI_BKFLOW!S60+TO_RPI_PT!S60+TO_RPI_IT!S60+TO_RPI_PPR!S60+TO_RPI_PIR!S60</f>
        <v>0</v>
      </c>
      <c r="T60" s="30">
        <f>TO_RPI_RO!T60+TO_RPI_BKFLOW!T60+TO_RPI_PT!T60+TO_RPI_IT!T60+TO_RPI_PPR!T60+TO_RPI_PIR!T60</f>
        <v>0</v>
      </c>
      <c r="U60" s="30">
        <f>TO_RPI_RO!U60+TO_RPI_BKFLOW!U60+TO_RPI_PT!U60+TO_RPI_IT!U60+TO_RPI_PPR!U60+TO_RPI_PIR!U60</f>
        <v>0</v>
      </c>
      <c r="V60" s="30">
        <f>TO_RPI_RO!V60+TO_RPI_BKFLOW!V60+TO_RPI_PT!V60+TO_RPI_IT!V60+TO_RPI_PPR!V60+TO_RPI_PIR!V60</f>
        <v>0</v>
      </c>
      <c r="W60" s="30">
        <f>TO_RPI_RO!W60+TO_RPI_BKFLOW!W60+TO_RPI_PT!W60+TO_RPI_IT!W60+TO_RPI_PPR!W60+TO_RPI_PIR!W60</f>
        <v>0</v>
      </c>
      <c r="X60" s="30">
        <f>TO_RPI_RO!X60+TO_RPI_BKFLOW!X60+TO_RPI_PT!X60+TO_RPI_IT!X60+TO_RPI_PPR!X60+TO_RPI_PIR!X60</f>
        <v>0</v>
      </c>
    </row>
    <row r="61" spans="1:24" ht="11.25" customHeight="1" x14ac:dyDescent="0.2">
      <c r="A61" s="22" t="s">
        <v>109</v>
      </c>
      <c r="B61" s="23" t="s">
        <v>110</v>
      </c>
      <c r="C61" s="30">
        <f>TO_RPI_RO!C61+TO_RPI_BKFLOW!C61+TO_RPI_PT!C61+TO_RPI_IT!C61+TO_RPI_PPR!C61+TO_RPI_PIR!C61</f>
        <v>0</v>
      </c>
      <c r="D61" s="30">
        <f>TO_RPI_RO!D61+TO_RPI_BKFLOW!D61+TO_RPI_PT!D61+TO_RPI_IT!D61+TO_RPI_PPR!D61+TO_RPI_PIR!D61</f>
        <v>0</v>
      </c>
      <c r="E61" s="30">
        <f>TO_RPI_RO!E61+TO_RPI_BKFLOW!E61+TO_RPI_PT!E61+TO_RPI_IT!E61+TO_RPI_PPR!E61+TO_RPI_PIR!E61</f>
        <v>0</v>
      </c>
      <c r="F61" s="30">
        <f>TO_RPI_RO!F61+TO_RPI_BKFLOW!F61+TO_RPI_PT!F61+TO_RPI_IT!F61+TO_RPI_PPR!F61+TO_RPI_PIR!F61</f>
        <v>0</v>
      </c>
      <c r="G61" s="30">
        <f>TO_RPI_RO!G61+TO_RPI_BKFLOW!G61+TO_RPI_PT!G61+TO_RPI_IT!G61+TO_RPI_PPR!G61+TO_RPI_PIR!G61</f>
        <v>0</v>
      </c>
      <c r="H61" s="30">
        <f>TO_RPI_RO!H61+TO_RPI_BKFLOW!H61+TO_RPI_PT!H61+TO_RPI_IT!H61+TO_RPI_PPR!H61+TO_RPI_PIR!H61</f>
        <v>0</v>
      </c>
      <c r="I61" s="30">
        <f>TO_RPI_RO!I61+TO_RPI_BKFLOW!I61+TO_RPI_PT!I61+TO_RPI_IT!I61+TO_RPI_PPR!I61+TO_RPI_PIR!I61</f>
        <v>0</v>
      </c>
      <c r="J61" s="30">
        <f>TO_RPI_RO!J61+TO_RPI_BKFLOW!J61+TO_RPI_PT!J61+TO_RPI_IT!J61+TO_RPI_PPR!J61+TO_RPI_PIR!J61</f>
        <v>0</v>
      </c>
      <c r="K61" s="30">
        <f>TO_RPI_RO!K61+TO_RPI_BKFLOW!K61+TO_RPI_PT!K61+TO_RPI_IT!K61+TO_RPI_PPR!K61+TO_RPI_PIR!K61</f>
        <v>0</v>
      </c>
      <c r="L61" s="30">
        <f>TO_RPI_RO!L61+TO_RPI_BKFLOW!L61+TO_RPI_PT!L61+TO_RPI_IT!L61+TO_RPI_PPR!L61+TO_RPI_PIR!L61</f>
        <v>0</v>
      </c>
      <c r="M61" s="30">
        <f>TO_RPI_RO!M61+TO_RPI_BKFLOW!M61+TO_RPI_PT!M61+TO_RPI_IT!M61+TO_RPI_PPR!M61+TO_RPI_PIR!M61</f>
        <v>0</v>
      </c>
      <c r="N61" s="30">
        <f>TO_RPI_RO!N61+TO_RPI_BKFLOW!N61+TO_RPI_PT!N61+TO_RPI_IT!N61+TO_RPI_PPR!N61+TO_RPI_PIR!N61</f>
        <v>0</v>
      </c>
      <c r="O61" s="30">
        <f>TO_RPI_RO!O61+TO_RPI_BKFLOW!O61+TO_RPI_PT!O61+TO_RPI_IT!O61+TO_RPI_PPR!O61+TO_RPI_PIR!O61</f>
        <v>0</v>
      </c>
      <c r="P61" s="30">
        <f>TO_RPI_RO!P61+TO_RPI_BKFLOW!P61+TO_RPI_PT!P61+TO_RPI_IT!P61+TO_RPI_PPR!P61+TO_RPI_PIR!P61</f>
        <v>0</v>
      </c>
      <c r="Q61" s="30">
        <f>TO_RPI_RO!Q61+TO_RPI_BKFLOW!Q61+TO_RPI_PT!Q61+TO_RPI_IT!Q61+TO_RPI_PPR!Q61+TO_RPI_PIR!Q61</f>
        <v>0</v>
      </c>
      <c r="R61" s="30">
        <f>TO_RPI_RO!R61+TO_RPI_BKFLOW!R61+TO_RPI_PT!R61+TO_RPI_IT!R61+TO_RPI_PPR!R61+TO_RPI_PIR!R61</f>
        <v>0</v>
      </c>
      <c r="S61" s="30">
        <f>TO_RPI_RO!S61+TO_RPI_BKFLOW!S61+TO_RPI_PT!S61+TO_RPI_IT!S61+TO_RPI_PPR!S61+TO_RPI_PIR!S61</f>
        <v>0</v>
      </c>
      <c r="T61" s="30">
        <f>TO_RPI_RO!T61+TO_RPI_BKFLOW!T61+TO_RPI_PT!T61+TO_RPI_IT!T61+TO_RPI_PPR!T61+TO_RPI_PIR!T61</f>
        <v>0</v>
      </c>
      <c r="U61" s="30">
        <f>TO_RPI_RO!U61+TO_RPI_BKFLOW!U61+TO_RPI_PT!U61+TO_RPI_IT!U61+TO_RPI_PPR!U61+TO_RPI_PIR!U61</f>
        <v>0</v>
      </c>
      <c r="V61" s="30">
        <f>TO_RPI_RO!V61+TO_RPI_BKFLOW!V61+TO_RPI_PT!V61+TO_RPI_IT!V61+TO_RPI_PPR!V61+TO_RPI_PIR!V61</f>
        <v>0</v>
      </c>
      <c r="W61" s="30">
        <f>TO_RPI_RO!W61+TO_RPI_BKFLOW!W61+TO_RPI_PT!W61+TO_RPI_IT!W61+TO_RPI_PPR!W61+TO_RPI_PIR!W61</f>
        <v>0</v>
      </c>
      <c r="X61" s="30">
        <f>TO_RPI_RO!X61+TO_RPI_BKFLOW!X61+TO_RPI_PT!X61+TO_RPI_IT!X61+TO_RPI_PPR!X61+TO_RPI_PIR!X61</f>
        <v>0</v>
      </c>
    </row>
    <row r="62" spans="1:24" ht="11.25" customHeight="1" x14ac:dyDescent="0.2">
      <c r="A62" s="22" t="s">
        <v>111</v>
      </c>
      <c r="B62" s="23" t="s">
        <v>112</v>
      </c>
      <c r="C62" s="30">
        <f>TO_RPI_RO!C62+TO_RPI_BKFLOW!C62+TO_RPI_PT!C62+TO_RPI_IT!C62+TO_RPI_PPR!C62+TO_RPI_PIR!C62</f>
        <v>0</v>
      </c>
      <c r="D62" s="30">
        <f>TO_RPI_RO!D62+TO_RPI_BKFLOW!D62+TO_RPI_PT!D62+TO_RPI_IT!D62+TO_RPI_PPR!D62+TO_RPI_PIR!D62</f>
        <v>0</v>
      </c>
      <c r="E62" s="30">
        <f>TO_RPI_RO!E62+TO_RPI_BKFLOW!E62+TO_RPI_PT!E62+TO_RPI_IT!E62+TO_RPI_PPR!E62+TO_RPI_PIR!E62</f>
        <v>0</v>
      </c>
      <c r="F62" s="30">
        <f>TO_RPI_RO!F62+TO_RPI_BKFLOW!F62+TO_RPI_PT!F62+TO_RPI_IT!F62+TO_RPI_PPR!F62+TO_RPI_PIR!F62</f>
        <v>0</v>
      </c>
      <c r="G62" s="30">
        <f>TO_RPI_RO!G62+TO_RPI_BKFLOW!G62+TO_RPI_PT!G62+TO_RPI_IT!G62+TO_RPI_PPR!G62+TO_RPI_PIR!G62</f>
        <v>0</v>
      </c>
      <c r="H62" s="30">
        <f>TO_RPI_RO!H62+TO_RPI_BKFLOW!H62+TO_RPI_PT!H62+TO_RPI_IT!H62+TO_RPI_PPR!H62+TO_RPI_PIR!H62</f>
        <v>0</v>
      </c>
      <c r="I62" s="30">
        <f>TO_RPI_RO!I62+TO_RPI_BKFLOW!I62+TO_RPI_PT!I62+TO_RPI_IT!I62+TO_RPI_PPR!I62+TO_RPI_PIR!I62</f>
        <v>0</v>
      </c>
      <c r="J62" s="30">
        <f>TO_RPI_RO!J62+TO_RPI_BKFLOW!J62+TO_RPI_PT!J62+TO_RPI_IT!J62+TO_RPI_PPR!J62+TO_RPI_PIR!J62</f>
        <v>0</v>
      </c>
      <c r="K62" s="30">
        <f>TO_RPI_RO!K62+TO_RPI_BKFLOW!K62+TO_RPI_PT!K62+TO_RPI_IT!K62+TO_RPI_PPR!K62+TO_RPI_PIR!K62</f>
        <v>0</v>
      </c>
      <c r="L62" s="30">
        <f>TO_RPI_RO!L62+TO_RPI_BKFLOW!L62+TO_RPI_PT!L62+TO_RPI_IT!L62+TO_RPI_PPR!L62+TO_RPI_PIR!L62</f>
        <v>0</v>
      </c>
      <c r="M62" s="30">
        <f>TO_RPI_RO!M62+TO_RPI_BKFLOW!M62+TO_RPI_PT!M62+TO_RPI_IT!M62+TO_RPI_PPR!M62+TO_RPI_PIR!M62</f>
        <v>0</v>
      </c>
      <c r="N62" s="30">
        <f>TO_RPI_RO!N62+TO_RPI_BKFLOW!N62+TO_RPI_PT!N62+TO_RPI_IT!N62+TO_RPI_PPR!N62+TO_RPI_PIR!N62</f>
        <v>0</v>
      </c>
      <c r="O62" s="30">
        <f>TO_RPI_RO!O62+TO_RPI_BKFLOW!O62+TO_RPI_PT!O62+TO_RPI_IT!O62+TO_RPI_PPR!O62+TO_RPI_PIR!O62</f>
        <v>0</v>
      </c>
      <c r="P62" s="30">
        <f>TO_RPI_RO!P62+TO_RPI_BKFLOW!P62+TO_RPI_PT!P62+TO_RPI_IT!P62+TO_RPI_PPR!P62+TO_RPI_PIR!P62</f>
        <v>0</v>
      </c>
      <c r="Q62" s="30">
        <f>TO_RPI_RO!Q62+TO_RPI_BKFLOW!Q62+TO_RPI_PT!Q62+TO_RPI_IT!Q62+TO_RPI_PPR!Q62+TO_RPI_PIR!Q62</f>
        <v>0</v>
      </c>
      <c r="R62" s="30">
        <f>TO_RPI_RO!R62+TO_RPI_BKFLOW!R62+TO_RPI_PT!R62+TO_RPI_IT!R62+TO_RPI_PPR!R62+TO_RPI_PIR!R62</f>
        <v>0</v>
      </c>
      <c r="S62" s="30">
        <f>TO_RPI_RO!S62+TO_RPI_BKFLOW!S62+TO_RPI_PT!S62+TO_RPI_IT!S62+TO_RPI_PPR!S62+TO_RPI_PIR!S62</f>
        <v>0</v>
      </c>
      <c r="T62" s="30">
        <f>TO_RPI_RO!T62+TO_RPI_BKFLOW!T62+TO_RPI_PT!T62+TO_RPI_IT!T62+TO_RPI_PPR!T62+TO_RPI_PIR!T62</f>
        <v>0</v>
      </c>
      <c r="U62" s="30">
        <f>TO_RPI_RO!U62+TO_RPI_BKFLOW!U62+TO_RPI_PT!U62+TO_RPI_IT!U62+TO_RPI_PPR!U62+TO_RPI_PIR!U62</f>
        <v>0</v>
      </c>
      <c r="V62" s="30">
        <f>TO_RPI_RO!V62+TO_RPI_BKFLOW!V62+TO_RPI_PT!V62+TO_RPI_IT!V62+TO_RPI_PPR!V62+TO_RPI_PIR!V62</f>
        <v>0</v>
      </c>
      <c r="W62" s="30">
        <f>TO_RPI_RO!W62+TO_RPI_BKFLOW!W62+TO_RPI_PT!W62+TO_RPI_IT!W62+TO_RPI_PPR!W62+TO_RPI_PIR!W62</f>
        <v>0</v>
      </c>
      <c r="X62" s="30">
        <f>TO_RPI_RO!X62+TO_RPI_BKFLOW!X62+TO_RPI_PT!X62+TO_RPI_IT!X62+TO_RPI_PPR!X62+TO_RPI_PIR!X62</f>
        <v>0</v>
      </c>
    </row>
    <row r="63" spans="1:24" ht="11.25" customHeight="1" x14ac:dyDescent="0.2">
      <c r="A63" s="22" t="s">
        <v>113</v>
      </c>
      <c r="B63" s="23" t="s">
        <v>114</v>
      </c>
      <c r="C63" s="30">
        <f>TO_RPI_RO!C63+TO_RPI_BKFLOW!C63+TO_RPI_PT!C63+TO_RPI_IT!C63+TO_RPI_PPR!C63+TO_RPI_PIR!C63</f>
        <v>0</v>
      </c>
      <c r="D63" s="30">
        <f>TO_RPI_RO!D63+TO_RPI_BKFLOW!D63+TO_RPI_PT!D63+TO_RPI_IT!D63+TO_RPI_PPR!D63+TO_RPI_PIR!D63</f>
        <v>0</v>
      </c>
      <c r="E63" s="30">
        <f>TO_RPI_RO!E63+TO_RPI_BKFLOW!E63+TO_RPI_PT!E63+TO_RPI_IT!E63+TO_RPI_PPR!E63+TO_RPI_PIR!E63</f>
        <v>0</v>
      </c>
      <c r="F63" s="30">
        <f>TO_RPI_RO!F63+TO_RPI_BKFLOW!F63+TO_RPI_PT!F63+TO_RPI_IT!F63+TO_RPI_PPR!F63+TO_RPI_PIR!F63</f>
        <v>0</v>
      </c>
      <c r="G63" s="30">
        <f>TO_RPI_RO!G63+TO_RPI_BKFLOW!G63+TO_RPI_PT!G63+TO_RPI_IT!G63+TO_RPI_PPR!G63+TO_RPI_PIR!G63</f>
        <v>0</v>
      </c>
      <c r="H63" s="30">
        <f>TO_RPI_RO!H63+TO_RPI_BKFLOW!H63+TO_RPI_PT!H63+TO_RPI_IT!H63+TO_RPI_PPR!H63+TO_RPI_PIR!H63</f>
        <v>0</v>
      </c>
      <c r="I63" s="30">
        <f>TO_RPI_RO!I63+TO_RPI_BKFLOW!I63+TO_RPI_PT!I63+TO_RPI_IT!I63+TO_RPI_PPR!I63+TO_RPI_PIR!I63</f>
        <v>0</v>
      </c>
      <c r="J63" s="30">
        <f>TO_RPI_RO!J63+TO_RPI_BKFLOW!J63+TO_RPI_PT!J63+TO_RPI_IT!J63+TO_RPI_PPR!J63+TO_RPI_PIR!J63</f>
        <v>0</v>
      </c>
      <c r="K63" s="30">
        <f>TO_RPI_RO!K63+TO_RPI_BKFLOW!K63+TO_RPI_PT!K63+TO_RPI_IT!K63+TO_RPI_PPR!K63+TO_RPI_PIR!K63</f>
        <v>0</v>
      </c>
      <c r="L63" s="30">
        <f>TO_RPI_RO!L63+TO_RPI_BKFLOW!L63+TO_RPI_PT!L63+TO_RPI_IT!L63+TO_RPI_PPR!L63+TO_RPI_PIR!L63</f>
        <v>0</v>
      </c>
      <c r="M63" s="30">
        <f>TO_RPI_RO!M63+TO_RPI_BKFLOW!M63+TO_RPI_PT!M63+TO_RPI_IT!M63+TO_RPI_PPR!M63+TO_RPI_PIR!M63</f>
        <v>0</v>
      </c>
      <c r="N63" s="30">
        <f>TO_RPI_RO!N63+TO_RPI_BKFLOW!N63+TO_RPI_PT!N63+TO_RPI_IT!N63+TO_RPI_PPR!N63+TO_RPI_PIR!N63</f>
        <v>0</v>
      </c>
      <c r="O63" s="30">
        <f>TO_RPI_RO!O63+TO_RPI_BKFLOW!O63+TO_RPI_PT!O63+TO_RPI_IT!O63+TO_RPI_PPR!O63+TO_RPI_PIR!O63</f>
        <v>0</v>
      </c>
      <c r="P63" s="30">
        <f>TO_RPI_RO!P63+TO_RPI_BKFLOW!P63+TO_RPI_PT!P63+TO_RPI_IT!P63+TO_RPI_PPR!P63+TO_RPI_PIR!P63</f>
        <v>0</v>
      </c>
      <c r="Q63" s="30">
        <f>TO_RPI_RO!Q63+TO_RPI_BKFLOW!Q63+TO_RPI_PT!Q63+TO_RPI_IT!Q63+TO_RPI_PPR!Q63+TO_RPI_PIR!Q63</f>
        <v>0</v>
      </c>
      <c r="R63" s="30">
        <f>TO_RPI_RO!R63+TO_RPI_BKFLOW!R63+TO_RPI_PT!R63+TO_RPI_IT!R63+TO_RPI_PPR!R63+TO_RPI_PIR!R63</f>
        <v>0</v>
      </c>
      <c r="S63" s="30">
        <f>TO_RPI_RO!S63+TO_RPI_BKFLOW!S63+TO_RPI_PT!S63+TO_RPI_IT!S63+TO_RPI_PPR!S63+TO_RPI_PIR!S63</f>
        <v>0</v>
      </c>
      <c r="T63" s="30">
        <f>TO_RPI_RO!T63+TO_RPI_BKFLOW!T63+TO_RPI_PT!T63+TO_RPI_IT!T63+TO_RPI_PPR!T63+TO_RPI_PIR!T63</f>
        <v>0</v>
      </c>
      <c r="U63" s="30">
        <f>TO_RPI_RO!U63+TO_RPI_BKFLOW!U63+TO_RPI_PT!U63+TO_RPI_IT!U63+TO_RPI_PPR!U63+TO_RPI_PIR!U63</f>
        <v>0</v>
      </c>
      <c r="V63" s="30">
        <f>TO_RPI_RO!V63+TO_RPI_BKFLOW!V63+TO_RPI_PT!V63+TO_RPI_IT!V63+TO_RPI_PPR!V63+TO_RPI_PIR!V63</f>
        <v>0</v>
      </c>
      <c r="W63" s="30">
        <f>TO_RPI_RO!W63+TO_RPI_BKFLOW!W63+TO_RPI_PT!W63+TO_RPI_IT!W63+TO_RPI_PPR!W63+TO_RPI_PIR!W63</f>
        <v>0</v>
      </c>
      <c r="X63" s="30">
        <f>TO_RPI_RO!X63+TO_RPI_BKFLOW!X63+TO_RPI_PT!X63+TO_RPI_IT!X63+TO_RPI_PPR!X63+TO_RPI_PIR!X63</f>
        <v>0</v>
      </c>
    </row>
    <row r="64" spans="1:24" ht="11.25" customHeight="1" x14ac:dyDescent="0.2">
      <c r="A64" s="22" t="s">
        <v>115</v>
      </c>
      <c r="B64" s="23" t="s">
        <v>116</v>
      </c>
      <c r="C64" s="30">
        <f>TO_RPI_RO!C64+TO_RPI_BKFLOW!C64+TO_RPI_PT!C64+TO_RPI_IT!C64+TO_RPI_PPR!C64+TO_RPI_PIR!C64</f>
        <v>0</v>
      </c>
      <c r="D64" s="30">
        <f>TO_RPI_RO!D64+TO_RPI_BKFLOW!D64+TO_RPI_PT!D64+TO_RPI_IT!D64+TO_RPI_PPR!D64+TO_RPI_PIR!D64</f>
        <v>0</v>
      </c>
      <c r="E64" s="30">
        <f>TO_RPI_RO!E64+TO_RPI_BKFLOW!E64+TO_RPI_PT!E64+TO_RPI_IT!E64+TO_RPI_PPR!E64+TO_RPI_PIR!E64</f>
        <v>0</v>
      </c>
      <c r="F64" s="30">
        <f>TO_RPI_RO!F64+TO_RPI_BKFLOW!F64+TO_RPI_PT!F64+TO_RPI_IT!F64+TO_RPI_PPR!F64+TO_RPI_PIR!F64</f>
        <v>0</v>
      </c>
      <c r="G64" s="30">
        <f>TO_RPI_RO!G64+TO_RPI_BKFLOW!G64+TO_RPI_PT!G64+TO_RPI_IT!G64+TO_RPI_PPR!G64+TO_RPI_PIR!G64</f>
        <v>0</v>
      </c>
      <c r="H64" s="30">
        <f>TO_RPI_RO!H64+TO_RPI_BKFLOW!H64+TO_RPI_PT!H64+TO_RPI_IT!H64+TO_RPI_PPR!H64+TO_RPI_PIR!H64</f>
        <v>0</v>
      </c>
      <c r="I64" s="30">
        <f>TO_RPI_RO!I64+TO_RPI_BKFLOW!I64+TO_RPI_PT!I64+TO_RPI_IT!I64+TO_RPI_PPR!I64+TO_RPI_PIR!I64</f>
        <v>0</v>
      </c>
      <c r="J64" s="30">
        <f>TO_RPI_RO!J64+TO_RPI_BKFLOW!J64+TO_RPI_PT!J64+TO_RPI_IT!J64+TO_RPI_PPR!J64+TO_RPI_PIR!J64</f>
        <v>0</v>
      </c>
      <c r="K64" s="30">
        <f>TO_RPI_RO!K64+TO_RPI_BKFLOW!K64+TO_RPI_PT!K64+TO_RPI_IT!K64+TO_RPI_PPR!K64+TO_RPI_PIR!K64</f>
        <v>0</v>
      </c>
      <c r="L64" s="30">
        <f>TO_RPI_RO!L64+TO_RPI_BKFLOW!L64+TO_RPI_PT!L64+TO_RPI_IT!L64+TO_RPI_PPR!L64+TO_RPI_PIR!L64</f>
        <v>0</v>
      </c>
      <c r="M64" s="30">
        <f>TO_RPI_RO!M64+TO_RPI_BKFLOW!M64+TO_RPI_PT!M64+TO_RPI_IT!M64+TO_RPI_PPR!M64+TO_RPI_PIR!M64</f>
        <v>0</v>
      </c>
      <c r="N64" s="30">
        <f>TO_RPI_RO!N64+TO_RPI_BKFLOW!N64+TO_RPI_PT!N64+TO_RPI_IT!N64+TO_RPI_PPR!N64+TO_RPI_PIR!N64</f>
        <v>0</v>
      </c>
      <c r="O64" s="30">
        <f>TO_RPI_RO!O64+TO_RPI_BKFLOW!O64+TO_RPI_PT!O64+TO_RPI_IT!O64+TO_RPI_PPR!O64+TO_RPI_PIR!O64</f>
        <v>0</v>
      </c>
      <c r="P64" s="30">
        <f>TO_RPI_RO!P64+TO_RPI_BKFLOW!P64+TO_RPI_PT!P64+TO_RPI_IT!P64+TO_RPI_PPR!P64+TO_RPI_PIR!P64</f>
        <v>0</v>
      </c>
      <c r="Q64" s="30">
        <f>TO_RPI_RO!Q64+TO_RPI_BKFLOW!Q64+TO_RPI_PT!Q64+TO_RPI_IT!Q64+TO_RPI_PPR!Q64+TO_RPI_PIR!Q64</f>
        <v>0</v>
      </c>
      <c r="R64" s="30">
        <f>TO_RPI_RO!R64+TO_RPI_BKFLOW!R64+TO_RPI_PT!R64+TO_RPI_IT!R64+TO_RPI_PPR!R64+TO_RPI_PIR!R64</f>
        <v>0</v>
      </c>
      <c r="S64" s="30">
        <f>TO_RPI_RO!S64+TO_RPI_BKFLOW!S64+TO_RPI_PT!S64+TO_RPI_IT!S64+TO_RPI_PPR!S64+TO_RPI_PIR!S64</f>
        <v>0</v>
      </c>
      <c r="T64" s="30">
        <f>TO_RPI_RO!T64+TO_RPI_BKFLOW!T64+TO_RPI_PT!T64+TO_RPI_IT!T64+TO_RPI_PPR!T64+TO_RPI_PIR!T64</f>
        <v>0</v>
      </c>
      <c r="U64" s="30">
        <f>TO_RPI_RO!U64+TO_RPI_BKFLOW!U64+TO_RPI_PT!U64+TO_RPI_IT!U64+TO_RPI_PPR!U64+TO_RPI_PIR!U64</f>
        <v>0</v>
      </c>
      <c r="V64" s="30">
        <f>TO_RPI_RO!V64+TO_RPI_BKFLOW!V64+TO_RPI_PT!V64+TO_RPI_IT!V64+TO_RPI_PPR!V64+TO_RPI_PIR!V64</f>
        <v>0</v>
      </c>
      <c r="W64" s="30">
        <f>TO_RPI_RO!W64+TO_RPI_BKFLOW!W64+TO_RPI_PT!W64+TO_RPI_IT!W64+TO_RPI_PPR!W64+TO_RPI_PIR!W64</f>
        <v>0</v>
      </c>
      <c r="X64" s="30">
        <f>TO_RPI_RO!X64+TO_RPI_BKFLOW!X64+TO_RPI_PT!X64+TO_RPI_IT!X64+TO_RPI_PPR!X64+TO_RPI_PIR!X64</f>
        <v>0</v>
      </c>
    </row>
    <row r="65" spans="1:24" ht="11.25" customHeight="1" x14ac:dyDescent="0.2">
      <c r="A65" s="22" t="s">
        <v>117</v>
      </c>
      <c r="B65" s="23" t="s">
        <v>118</v>
      </c>
      <c r="C65" s="30">
        <f>TO_RPI_RO!C65+TO_RPI_BKFLOW!C65+TO_RPI_PT!C65+TO_RPI_IT!C65+TO_RPI_PPR!C65+TO_RPI_PIR!C65</f>
        <v>0</v>
      </c>
      <c r="D65" s="30">
        <f>TO_RPI_RO!D65+TO_RPI_BKFLOW!D65+TO_RPI_PT!D65+TO_RPI_IT!D65+TO_RPI_PPR!D65+TO_RPI_PIR!D65</f>
        <v>0</v>
      </c>
      <c r="E65" s="30">
        <f>TO_RPI_RO!E65+TO_RPI_BKFLOW!E65+TO_RPI_PT!E65+TO_RPI_IT!E65+TO_RPI_PPR!E65+TO_RPI_PIR!E65</f>
        <v>0</v>
      </c>
      <c r="F65" s="30">
        <f>TO_RPI_RO!F65+TO_RPI_BKFLOW!F65+TO_RPI_PT!F65+TO_RPI_IT!F65+TO_RPI_PPR!F65+TO_RPI_PIR!F65</f>
        <v>0</v>
      </c>
      <c r="G65" s="30">
        <f>TO_RPI_RO!G65+TO_RPI_BKFLOW!G65+TO_RPI_PT!G65+TO_RPI_IT!G65+TO_RPI_PPR!G65+TO_RPI_PIR!G65</f>
        <v>0</v>
      </c>
      <c r="H65" s="30">
        <f>TO_RPI_RO!H65+TO_RPI_BKFLOW!H65+TO_RPI_PT!H65+TO_RPI_IT!H65+TO_RPI_PPR!H65+TO_RPI_PIR!H65</f>
        <v>0</v>
      </c>
      <c r="I65" s="30">
        <f>TO_RPI_RO!I65+TO_RPI_BKFLOW!I65+TO_RPI_PT!I65+TO_RPI_IT!I65+TO_RPI_PPR!I65+TO_RPI_PIR!I65</f>
        <v>0</v>
      </c>
      <c r="J65" s="30">
        <f>TO_RPI_RO!J65+TO_RPI_BKFLOW!J65+TO_RPI_PT!J65+TO_RPI_IT!J65+TO_RPI_PPR!J65+TO_RPI_PIR!J65</f>
        <v>0</v>
      </c>
      <c r="K65" s="30">
        <f>TO_RPI_RO!K65+TO_RPI_BKFLOW!K65+TO_RPI_PT!K65+TO_RPI_IT!K65+TO_RPI_PPR!K65+TO_RPI_PIR!K65</f>
        <v>0</v>
      </c>
      <c r="L65" s="30">
        <f>TO_RPI_RO!L65+TO_RPI_BKFLOW!L65+TO_RPI_PT!L65+TO_RPI_IT!L65+TO_RPI_PPR!L65+TO_RPI_PIR!L65</f>
        <v>0</v>
      </c>
      <c r="M65" s="30">
        <f>TO_RPI_RO!M65+TO_RPI_BKFLOW!M65+TO_RPI_PT!M65+TO_RPI_IT!M65+TO_RPI_PPR!M65+TO_RPI_PIR!M65</f>
        <v>0</v>
      </c>
      <c r="N65" s="30">
        <f>TO_RPI_RO!N65+TO_RPI_BKFLOW!N65+TO_RPI_PT!N65+TO_RPI_IT!N65+TO_RPI_PPR!N65+TO_RPI_PIR!N65</f>
        <v>0</v>
      </c>
      <c r="O65" s="30">
        <f>TO_RPI_RO!O65+TO_RPI_BKFLOW!O65+TO_RPI_PT!O65+TO_RPI_IT!O65+TO_RPI_PPR!O65+TO_RPI_PIR!O65</f>
        <v>0</v>
      </c>
      <c r="P65" s="30">
        <f>TO_RPI_RO!P65+TO_RPI_BKFLOW!P65+TO_RPI_PT!P65+TO_RPI_IT!P65+TO_RPI_PPR!P65+TO_RPI_PIR!P65</f>
        <v>0</v>
      </c>
      <c r="Q65" s="30">
        <f>TO_RPI_RO!Q65+TO_RPI_BKFLOW!Q65+TO_RPI_PT!Q65+TO_RPI_IT!Q65+TO_RPI_PPR!Q65+TO_RPI_PIR!Q65</f>
        <v>0</v>
      </c>
      <c r="R65" s="30">
        <f>TO_RPI_RO!R65+TO_RPI_BKFLOW!R65+TO_RPI_PT!R65+TO_RPI_IT!R65+TO_RPI_PPR!R65+TO_RPI_PIR!R65</f>
        <v>0</v>
      </c>
      <c r="S65" s="30">
        <f>TO_RPI_RO!S65+TO_RPI_BKFLOW!S65+TO_RPI_PT!S65+TO_RPI_IT!S65+TO_RPI_PPR!S65+TO_RPI_PIR!S65</f>
        <v>0</v>
      </c>
      <c r="T65" s="30">
        <f>TO_RPI_RO!T65+TO_RPI_BKFLOW!T65+TO_RPI_PT!T65+TO_RPI_IT!T65+TO_RPI_PPR!T65+TO_RPI_PIR!T65</f>
        <v>0</v>
      </c>
      <c r="U65" s="30">
        <f>TO_RPI_RO!U65+TO_RPI_BKFLOW!U65+TO_RPI_PT!U65+TO_RPI_IT!U65+TO_RPI_PPR!U65+TO_RPI_PIR!U65</f>
        <v>0</v>
      </c>
      <c r="V65" s="30">
        <f>TO_RPI_RO!V65+TO_RPI_BKFLOW!V65+TO_RPI_PT!V65+TO_RPI_IT!V65+TO_RPI_PPR!V65+TO_RPI_PIR!V65</f>
        <v>0</v>
      </c>
      <c r="W65" s="30">
        <f>TO_RPI_RO!W65+TO_RPI_BKFLOW!W65+TO_RPI_PT!W65+TO_RPI_IT!W65+TO_RPI_PPR!W65+TO_RPI_PIR!W65</f>
        <v>0</v>
      </c>
      <c r="X65" s="30">
        <f>TO_RPI_RO!X65+TO_RPI_BKFLOW!X65+TO_RPI_PT!X65+TO_RPI_IT!X65+TO_RPI_PPR!X65+TO_RPI_PIR!X65</f>
        <v>0</v>
      </c>
    </row>
    <row r="66" spans="1:24" ht="11.25" customHeight="1" x14ac:dyDescent="0.2">
      <c r="A66" s="22" t="s">
        <v>119</v>
      </c>
      <c r="B66" s="23" t="s">
        <v>120</v>
      </c>
      <c r="C66" s="30">
        <f>TO_RPI_RO!C66+TO_RPI_BKFLOW!C66+TO_RPI_PT!C66+TO_RPI_IT!C66+TO_RPI_PPR!C66+TO_RPI_PIR!C66</f>
        <v>0</v>
      </c>
      <c r="D66" s="30">
        <f>TO_RPI_RO!D66+TO_RPI_BKFLOW!D66+TO_RPI_PT!D66+TO_RPI_IT!D66+TO_RPI_PPR!D66+TO_RPI_PIR!D66</f>
        <v>0</v>
      </c>
      <c r="E66" s="30">
        <f>TO_RPI_RO!E66+TO_RPI_BKFLOW!E66+TO_RPI_PT!E66+TO_RPI_IT!E66+TO_RPI_PPR!E66+TO_RPI_PIR!E66</f>
        <v>0</v>
      </c>
      <c r="F66" s="30">
        <f>TO_RPI_RO!F66+TO_RPI_BKFLOW!F66+TO_RPI_PT!F66+TO_RPI_IT!F66+TO_RPI_PPR!F66+TO_RPI_PIR!F66</f>
        <v>0</v>
      </c>
      <c r="G66" s="30">
        <f>TO_RPI_RO!G66+TO_RPI_BKFLOW!G66+TO_RPI_PT!G66+TO_RPI_IT!G66+TO_RPI_PPR!G66+TO_RPI_PIR!G66</f>
        <v>0</v>
      </c>
      <c r="H66" s="30">
        <f>TO_RPI_RO!H66+TO_RPI_BKFLOW!H66+TO_RPI_PT!H66+TO_RPI_IT!H66+TO_RPI_PPR!H66+TO_RPI_PIR!H66</f>
        <v>0</v>
      </c>
      <c r="I66" s="30">
        <f>TO_RPI_RO!I66+TO_RPI_BKFLOW!I66+TO_RPI_PT!I66+TO_RPI_IT!I66+TO_RPI_PPR!I66+TO_RPI_PIR!I66</f>
        <v>0</v>
      </c>
      <c r="J66" s="30">
        <f>TO_RPI_RO!J66+TO_RPI_BKFLOW!J66+TO_RPI_PT!J66+TO_RPI_IT!J66+TO_RPI_PPR!J66+TO_RPI_PIR!J66</f>
        <v>0</v>
      </c>
      <c r="K66" s="30">
        <f>TO_RPI_RO!K66+TO_RPI_BKFLOW!K66+TO_RPI_PT!K66+TO_RPI_IT!K66+TO_RPI_PPR!K66+TO_RPI_PIR!K66</f>
        <v>0</v>
      </c>
      <c r="L66" s="30">
        <f>TO_RPI_RO!L66+TO_RPI_BKFLOW!L66+TO_RPI_PT!L66+TO_RPI_IT!L66+TO_RPI_PPR!L66+TO_RPI_PIR!L66</f>
        <v>0</v>
      </c>
      <c r="M66" s="30">
        <f>TO_RPI_RO!M66+TO_RPI_BKFLOW!M66+TO_RPI_PT!M66+TO_RPI_IT!M66+TO_RPI_PPR!M66+TO_RPI_PIR!M66</f>
        <v>0</v>
      </c>
      <c r="N66" s="30">
        <f>TO_RPI_RO!N66+TO_RPI_BKFLOW!N66+TO_RPI_PT!N66+TO_RPI_IT!N66+TO_RPI_PPR!N66+TO_RPI_PIR!N66</f>
        <v>0</v>
      </c>
      <c r="O66" s="30">
        <f>TO_RPI_RO!O66+TO_RPI_BKFLOW!O66+TO_RPI_PT!O66+TO_RPI_IT!O66+TO_RPI_PPR!O66+TO_RPI_PIR!O66</f>
        <v>0</v>
      </c>
      <c r="P66" s="30">
        <f>TO_RPI_RO!P66+TO_RPI_BKFLOW!P66+TO_RPI_PT!P66+TO_RPI_IT!P66+TO_RPI_PPR!P66+TO_RPI_PIR!P66</f>
        <v>0</v>
      </c>
      <c r="Q66" s="30">
        <f>TO_RPI_RO!Q66+TO_RPI_BKFLOW!Q66+TO_RPI_PT!Q66+TO_RPI_IT!Q66+TO_RPI_PPR!Q66+TO_RPI_PIR!Q66</f>
        <v>0</v>
      </c>
      <c r="R66" s="30">
        <f>TO_RPI_RO!R66+TO_RPI_BKFLOW!R66+TO_RPI_PT!R66+TO_RPI_IT!R66+TO_RPI_PPR!R66+TO_RPI_PIR!R66</f>
        <v>0</v>
      </c>
      <c r="S66" s="30">
        <f>TO_RPI_RO!S66+TO_RPI_BKFLOW!S66+TO_RPI_PT!S66+TO_RPI_IT!S66+TO_RPI_PPR!S66+TO_RPI_PIR!S66</f>
        <v>0</v>
      </c>
      <c r="T66" s="30">
        <f>TO_RPI_RO!T66+TO_RPI_BKFLOW!T66+TO_RPI_PT!T66+TO_RPI_IT!T66+TO_RPI_PPR!T66+TO_RPI_PIR!T66</f>
        <v>0</v>
      </c>
      <c r="U66" s="30">
        <f>TO_RPI_RO!U66+TO_RPI_BKFLOW!U66+TO_RPI_PT!U66+TO_RPI_IT!U66+TO_RPI_PPR!U66+TO_RPI_PIR!U66</f>
        <v>0</v>
      </c>
      <c r="V66" s="30">
        <f>TO_RPI_RO!V66+TO_RPI_BKFLOW!V66+TO_RPI_PT!V66+TO_RPI_IT!V66+TO_RPI_PPR!V66+TO_RPI_PIR!V66</f>
        <v>0</v>
      </c>
      <c r="W66" s="30">
        <f>TO_RPI_RO!W66+TO_RPI_BKFLOW!W66+TO_RPI_PT!W66+TO_RPI_IT!W66+TO_RPI_PPR!W66+TO_RPI_PIR!W66</f>
        <v>0</v>
      </c>
      <c r="X66" s="30">
        <f>TO_RPI_RO!X66+TO_RPI_BKFLOW!X66+TO_RPI_PT!X66+TO_RPI_IT!X66+TO_RPI_PPR!X66+TO_RPI_PIR!X66</f>
        <v>0</v>
      </c>
    </row>
    <row r="67" spans="1:24" ht="11.25" customHeight="1" x14ac:dyDescent="0.2">
      <c r="A67" s="22" t="s">
        <v>121</v>
      </c>
      <c r="B67" s="23" t="s">
        <v>122</v>
      </c>
      <c r="C67" s="30">
        <f>TO_RPI_RO!C67+TO_RPI_BKFLOW!C67+TO_RPI_PT!C67+TO_RPI_IT!C67+TO_RPI_PPR!C67+TO_RPI_PIR!C67</f>
        <v>0</v>
      </c>
      <c r="D67" s="30">
        <f>TO_RPI_RO!D67+TO_RPI_BKFLOW!D67+TO_RPI_PT!D67+TO_RPI_IT!D67+TO_RPI_PPR!D67+TO_RPI_PIR!D67</f>
        <v>0</v>
      </c>
      <c r="E67" s="30">
        <f>TO_RPI_RO!E67+TO_RPI_BKFLOW!E67+TO_RPI_PT!E67+TO_RPI_IT!E67+TO_RPI_PPR!E67+TO_RPI_PIR!E67</f>
        <v>0</v>
      </c>
      <c r="F67" s="30">
        <f>TO_RPI_RO!F67+TO_RPI_BKFLOW!F67+TO_RPI_PT!F67+TO_RPI_IT!F67+TO_RPI_PPR!F67+TO_RPI_PIR!F67</f>
        <v>0</v>
      </c>
      <c r="G67" s="30">
        <f>TO_RPI_RO!G67+TO_RPI_BKFLOW!G67+TO_RPI_PT!G67+TO_RPI_IT!G67+TO_RPI_PPR!G67+TO_RPI_PIR!G67</f>
        <v>0</v>
      </c>
      <c r="H67" s="30">
        <f>TO_RPI_RO!H67+TO_RPI_BKFLOW!H67+TO_RPI_PT!H67+TO_RPI_IT!H67+TO_RPI_PPR!H67+TO_RPI_PIR!H67</f>
        <v>0</v>
      </c>
      <c r="I67" s="30">
        <f>TO_RPI_RO!I67+TO_RPI_BKFLOW!I67+TO_RPI_PT!I67+TO_RPI_IT!I67+TO_RPI_PPR!I67+TO_RPI_PIR!I67</f>
        <v>0</v>
      </c>
      <c r="J67" s="30">
        <f>TO_RPI_RO!J67+TO_RPI_BKFLOW!J67+TO_RPI_PT!J67+TO_RPI_IT!J67+TO_RPI_PPR!J67+TO_RPI_PIR!J67</f>
        <v>0</v>
      </c>
      <c r="K67" s="30">
        <f>TO_RPI_RO!K67+TO_RPI_BKFLOW!K67+TO_RPI_PT!K67+TO_RPI_IT!K67+TO_RPI_PPR!K67+TO_RPI_PIR!K67</f>
        <v>0</v>
      </c>
      <c r="L67" s="30">
        <f>TO_RPI_RO!L67+TO_RPI_BKFLOW!L67+TO_RPI_PT!L67+TO_RPI_IT!L67+TO_RPI_PPR!L67+TO_RPI_PIR!L67</f>
        <v>0</v>
      </c>
      <c r="M67" s="30">
        <f>TO_RPI_RO!M67+TO_RPI_BKFLOW!M67+TO_RPI_PT!M67+TO_RPI_IT!M67+TO_RPI_PPR!M67+TO_RPI_PIR!M67</f>
        <v>0</v>
      </c>
      <c r="N67" s="30">
        <f>TO_RPI_RO!N67+TO_RPI_BKFLOW!N67+TO_RPI_PT!N67+TO_RPI_IT!N67+TO_RPI_PPR!N67+TO_RPI_PIR!N67</f>
        <v>0</v>
      </c>
      <c r="O67" s="30">
        <f>TO_RPI_RO!O67+TO_RPI_BKFLOW!O67+TO_RPI_PT!O67+TO_RPI_IT!O67+TO_RPI_PPR!O67+TO_RPI_PIR!O67</f>
        <v>0</v>
      </c>
      <c r="P67" s="30">
        <f>TO_RPI_RO!P67+TO_RPI_BKFLOW!P67+TO_RPI_PT!P67+TO_RPI_IT!P67+TO_RPI_PPR!P67+TO_RPI_PIR!P67</f>
        <v>0</v>
      </c>
      <c r="Q67" s="30">
        <f>TO_RPI_RO!Q67+TO_RPI_BKFLOW!Q67+TO_RPI_PT!Q67+TO_RPI_IT!Q67+TO_RPI_PPR!Q67+TO_RPI_PIR!Q67</f>
        <v>0</v>
      </c>
      <c r="R67" s="30">
        <f>TO_RPI_RO!R67+TO_RPI_BKFLOW!R67+TO_RPI_PT!R67+TO_RPI_IT!R67+TO_RPI_PPR!R67+TO_RPI_PIR!R67</f>
        <v>0</v>
      </c>
      <c r="S67" s="30">
        <f>TO_RPI_RO!S67+TO_RPI_BKFLOW!S67+TO_RPI_PT!S67+TO_RPI_IT!S67+TO_RPI_PPR!S67+TO_RPI_PIR!S67</f>
        <v>0</v>
      </c>
      <c r="T67" s="30">
        <f>TO_RPI_RO!T67+TO_RPI_BKFLOW!T67+TO_RPI_PT!T67+TO_RPI_IT!T67+TO_RPI_PPR!T67+TO_RPI_PIR!T67</f>
        <v>0</v>
      </c>
      <c r="U67" s="30">
        <f>TO_RPI_RO!U67+TO_RPI_BKFLOW!U67+TO_RPI_PT!U67+TO_RPI_IT!U67+TO_RPI_PPR!U67+TO_RPI_PIR!U67</f>
        <v>0</v>
      </c>
      <c r="V67" s="30">
        <f>TO_RPI_RO!V67+TO_RPI_BKFLOW!V67+TO_RPI_PT!V67+TO_RPI_IT!V67+TO_RPI_PPR!V67+TO_RPI_PIR!V67</f>
        <v>0</v>
      </c>
      <c r="W67" s="30">
        <f>TO_RPI_RO!W67+TO_RPI_BKFLOW!W67+TO_RPI_PT!W67+TO_RPI_IT!W67+TO_RPI_PPR!W67+TO_RPI_PIR!W67</f>
        <v>0</v>
      </c>
      <c r="X67" s="30">
        <f>TO_RPI_RO!X67+TO_RPI_BKFLOW!X67+TO_RPI_PT!X67+TO_RPI_IT!X67+TO_RPI_PPR!X67+TO_RPI_PIR!X67</f>
        <v>0</v>
      </c>
    </row>
    <row r="68" spans="1:24" ht="11.25" customHeight="1" x14ac:dyDescent="0.2">
      <c r="A68" s="22" t="s">
        <v>123</v>
      </c>
      <c r="B68" s="23" t="s">
        <v>124</v>
      </c>
      <c r="C68" s="30">
        <f>TO_RPI_RO!C68+TO_RPI_BKFLOW!C68+TO_RPI_PT!C68+TO_RPI_IT!C68+TO_RPI_PPR!C68+TO_RPI_PIR!C68</f>
        <v>0</v>
      </c>
      <c r="D68" s="30">
        <f>TO_RPI_RO!D68+TO_RPI_BKFLOW!D68+TO_RPI_PT!D68+TO_RPI_IT!D68+TO_RPI_PPR!D68+TO_RPI_PIR!D68</f>
        <v>0</v>
      </c>
      <c r="E68" s="30">
        <f>TO_RPI_RO!E68+TO_RPI_BKFLOW!E68+TO_RPI_PT!E68+TO_RPI_IT!E68+TO_RPI_PPR!E68+TO_RPI_PIR!E68</f>
        <v>0</v>
      </c>
      <c r="F68" s="30">
        <f>TO_RPI_RO!F68+TO_RPI_BKFLOW!F68+TO_RPI_PT!F68+TO_RPI_IT!F68+TO_RPI_PPR!F68+TO_RPI_PIR!F68</f>
        <v>0</v>
      </c>
      <c r="G68" s="30">
        <f>TO_RPI_RO!G68+TO_RPI_BKFLOW!G68+TO_RPI_PT!G68+TO_RPI_IT!G68+TO_RPI_PPR!G68+TO_RPI_PIR!G68</f>
        <v>0</v>
      </c>
      <c r="H68" s="30">
        <f>TO_RPI_RO!H68+TO_RPI_BKFLOW!H68+TO_RPI_PT!H68+TO_RPI_IT!H68+TO_RPI_PPR!H68+TO_RPI_PIR!H68</f>
        <v>0</v>
      </c>
      <c r="I68" s="30">
        <f>TO_RPI_RO!I68+TO_RPI_BKFLOW!I68+TO_RPI_PT!I68+TO_RPI_IT!I68+TO_RPI_PPR!I68+TO_RPI_PIR!I68</f>
        <v>0</v>
      </c>
      <c r="J68" s="30">
        <f>TO_RPI_RO!J68+TO_RPI_BKFLOW!J68+TO_RPI_PT!J68+TO_RPI_IT!J68+TO_RPI_PPR!J68+TO_RPI_PIR!J68</f>
        <v>0</v>
      </c>
      <c r="K68" s="30">
        <f>TO_RPI_RO!K68+TO_RPI_BKFLOW!K68+TO_RPI_PT!K68+TO_RPI_IT!K68+TO_RPI_PPR!K68+TO_RPI_PIR!K68</f>
        <v>0</v>
      </c>
      <c r="L68" s="30">
        <f>TO_RPI_RO!L68+TO_RPI_BKFLOW!L68+TO_RPI_PT!L68+TO_RPI_IT!L68+TO_RPI_PPR!L68+TO_RPI_PIR!L68</f>
        <v>0</v>
      </c>
      <c r="M68" s="30">
        <f>TO_RPI_RO!M68+TO_RPI_BKFLOW!M68+TO_RPI_PT!M68+TO_RPI_IT!M68+TO_RPI_PPR!M68+TO_RPI_PIR!M68</f>
        <v>0</v>
      </c>
      <c r="N68" s="30">
        <f>TO_RPI_RO!N68+TO_RPI_BKFLOW!N68+TO_RPI_PT!N68+TO_RPI_IT!N68+TO_RPI_PPR!N68+TO_RPI_PIR!N68</f>
        <v>0</v>
      </c>
      <c r="O68" s="30">
        <f>TO_RPI_RO!O68+TO_RPI_BKFLOW!O68+TO_RPI_PT!O68+TO_RPI_IT!O68+TO_RPI_PPR!O68+TO_RPI_PIR!O68</f>
        <v>0</v>
      </c>
      <c r="P68" s="30">
        <f>TO_RPI_RO!P68+TO_RPI_BKFLOW!P68+TO_RPI_PT!P68+TO_RPI_IT!P68+TO_RPI_PPR!P68+TO_RPI_PIR!P68</f>
        <v>0</v>
      </c>
      <c r="Q68" s="30">
        <f>TO_RPI_RO!Q68+TO_RPI_BKFLOW!Q68+TO_RPI_PT!Q68+TO_RPI_IT!Q68+TO_RPI_PPR!Q68+TO_RPI_PIR!Q68</f>
        <v>0</v>
      </c>
      <c r="R68" s="30">
        <f>TO_RPI_RO!R68+TO_RPI_BKFLOW!R68+TO_RPI_PT!R68+TO_RPI_IT!R68+TO_RPI_PPR!R68+TO_RPI_PIR!R68</f>
        <v>0</v>
      </c>
      <c r="S68" s="30">
        <f>TO_RPI_RO!S68+TO_RPI_BKFLOW!S68+TO_RPI_PT!S68+TO_RPI_IT!S68+TO_RPI_PPR!S68+TO_RPI_PIR!S68</f>
        <v>0</v>
      </c>
      <c r="T68" s="30">
        <f>TO_RPI_RO!T68+TO_RPI_BKFLOW!T68+TO_RPI_PT!T68+TO_RPI_IT!T68+TO_RPI_PPR!T68+TO_RPI_PIR!T68</f>
        <v>0</v>
      </c>
      <c r="U68" s="30">
        <f>TO_RPI_RO!U68+TO_RPI_BKFLOW!U68+TO_RPI_PT!U68+TO_RPI_IT!U68+TO_RPI_PPR!U68+TO_RPI_PIR!U68</f>
        <v>0</v>
      </c>
      <c r="V68" s="30">
        <f>TO_RPI_RO!V68+TO_RPI_BKFLOW!V68+TO_RPI_PT!V68+TO_RPI_IT!V68+TO_RPI_PPR!V68+TO_RPI_PIR!V68</f>
        <v>0</v>
      </c>
      <c r="W68" s="30">
        <f>TO_RPI_RO!W68+TO_RPI_BKFLOW!W68+TO_RPI_PT!W68+TO_RPI_IT!W68+TO_RPI_PPR!W68+TO_RPI_PIR!W68</f>
        <v>0</v>
      </c>
      <c r="X68" s="30">
        <f>TO_RPI_RO!X68+TO_RPI_BKFLOW!X68+TO_RPI_PT!X68+TO_RPI_IT!X68+TO_RPI_PPR!X68+TO_RPI_PIR!X68</f>
        <v>0</v>
      </c>
    </row>
    <row r="69" spans="1:24" ht="11.25" customHeight="1" x14ac:dyDescent="0.2">
      <c r="A69" s="22" t="s">
        <v>125</v>
      </c>
      <c r="B69" s="23" t="s">
        <v>126</v>
      </c>
      <c r="C69" s="30">
        <f>TO_RPI_RO!C69+TO_RPI_BKFLOW!C69+TO_RPI_PT!C69+TO_RPI_IT!C69+TO_RPI_PPR!C69+TO_RPI_PIR!C69</f>
        <v>0</v>
      </c>
      <c r="D69" s="30">
        <f>TO_RPI_RO!D69+TO_RPI_BKFLOW!D69+TO_RPI_PT!D69+TO_RPI_IT!D69+TO_RPI_PPR!D69+TO_RPI_PIR!D69</f>
        <v>0</v>
      </c>
      <c r="E69" s="30">
        <f>TO_RPI_RO!E69+TO_RPI_BKFLOW!E69+TO_RPI_PT!E69+TO_RPI_IT!E69+TO_RPI_PPR!E69+TO_RPI_PIR!E69</f>
        <v>0</v>
      </c>
      <c r="F69" s="30">
        <f>TO_RPI_RO!F69+TO_RPI_BKFLOW!F69+TO_RPI_PT!F69+TO_RPI_IT!F69+TO_RPI_PPR!F69+TO_RPI_PIR!F69</f>
        <v>0</v>
      </c>
      <c r="G69" s="30">
        <f>TO_RPI_RO!G69+TO_RPI_BKFLOW!G69+TO_RPI_PT!G69+TO_RPI_IT!G69+TO_RPI_PPR!G69+TO_RPI_PIR!G69</f>
        <v>0</v>
      </c>
      <c r="H69" s="30">
        <f>TO_RPI_RO!H69+TO_RPI_BKFLOW!H69+TO_RPI_PT!H69+TO_RPI_IT!H69+TO_RPI_PPR!H69+TO_RPI_PIR!H69</f>
        <v>0</v>
      </c>
      <c r="I69" s="30">
        <f>TO_RPI_RO!I69+TO_RPI_BKFLOW!I69+TO_RPI_PT!I69+TO_RPI_IT!I69+TO_RPI_PPR!I69+TO_RPI_PIR!I69</f>
        <v>0</v>
      </c>
      <c r="J69" s="30">
        <f>TO_RPI_RO!J69+TO_RPI_BKFLOW!J69+TO_RPI_PT!J69+TO_RPI_IT!J69+TO_RPI_PPR!J69+TO_RPI_PIR!J69</f>
        <v>0</v>
      </c>
      <c r="K69" s="30">
        <f>TO_RPI_RO!K69+TO_RPI_BKFLOW!K69+TO_RPI_PT!K69+TO_RPI_IT!K69+TO_RPI_PPR!K69+TO_RPI_PIR!K69</f>
        <v>0</v>
      </c>
      <c r="L69" s="30">
        <f>TO_RPI_RO!L69+TO_RPI_BKFLOW!L69+TO_RPI_PT!L69+TO_RPI_IT!L69+TO_RPI_PPR!L69+TO_RPI_PIR!L69</f>
        <v>0</v>
      </c>
      <c r="M69" s="30">
        <f>TO_RPI_RO!M69+TO_RPI_BKFLOW!M69+TO_RPI_PT!M69+TO_RPI_IT!M69+TO_RPI_PPR!M69+TO_RPI_PIR!M69</f>
        <v>0</v>
      </c>
      <c r="N69" s="30">
        <f>TO_RPI_RO!N69+TO_RPI_BKFLOW!N69+TO_RPI_PT!N69+TO_RPI_IT!N69+TO_RPI_PPR!N69+TO_RPI_PIR!N69</f>
        <v>0</v>
      </c>
      <c r="O69" s="30">
        <f>TO_RPI_RO!O69+TO_RPI_BKFLOW!O69+TO_RPI_PT!O69+TO_RPI_IT!O69+TO_RPI_PPR!O69+TO_RPI_PIR!O69</f>
        <v>0</v>
      </c>
      <c r="P69" s="30">
        <f>TO_RPI_RO!P69+TO_RPI_BKFLOW!P69+TO_RPI_PT!P69+TO_RPI_IT!P69+TO_RPI_PPR!P69+TO_RPI_PIR!P69</f>
        <v>0</v>
      </c>
      <c r="Q69" s="30">
        <f>TO_RPI_RO!Q69+TO_RPI_BKFLOW!Q69+TO_RPI_PT!Q69+TO_RPI_IT!Q69+TO_RPI_PPR!Q69+TO_RPI_PIR!Q69</f>
        <v>0</v>
      </c>
      <c r="R69" s="30">
        <f>TO_RPI_RO!R69+TO_RPI_BKFLOW!R69+TO_RPI_PT!R69+TO_RPI_IT!R69+TO_RPI_PPR!R69+TO_RPI_PIR!R69</f>
        <v>0</v>
      </c>
      <c r="S69" s="30">
        <f>TO_RPI_RO!S69+TO_RPI_BKFLOW!S69+TO_RPI_PT!S69+TO_RPI_IT!S69+TO_RPI_PPR!S69+TO_RPI_PIR!S69</f>
        <v>0</v>
      </c>
      <c r="T69" s="30">
        <f>TO_RPI_RO!T69+TO_RPI_BKFLOW!T69+TO_RPI_PT!T69+TO_RPI_IT!T69+TO_RPI_PPR!T69+TO_RPI_PIR!T69</f>
        <v>0</v>
      </c>
      <c r="U69" s="30">
        <f>TO_RPI_RO!U69+TO_RPI_BKFLOW!U69+TO_RPI_PT!U69+TO_RPI_IT!U69+TO_RPI_PPR!U69+TO_RPI_PIR!U69</f>
        <v>0</v>
      </c>
      <c r="V69" s="30">
        <f>TO_RPI_RO!V69+TO_RPI_BKFLOW!V69+TO_RPI_PT!V69+TO_RPI_IT!V69+TO_RPI_PPR!V69+TO_RPI_PIR!V69</f>
        <v>0</v>
      </c>
      <c r="W69" s="30">
        <f>TO_RPI_RO!W69+TO_RPI_BKFLOW!W69+TO_RPI_PT!W69+TO_RPI_IT!W69+TO_RPI_PPR!W69+TO_RPI_PIR!W69</f>
        <v>0</v>
      </c>
      <c r="X69" s="30">
        <f>TO_RPI_RO!X69+TO_RPI_BKFLOW!X69+TO_RPI_PT!X69+TO_RPI_IT!X69+TO_RPI_PPR!X69+TO_RPI_PIR!X69</f>
        <v>0</v>
      </c>
    </row>
    <row r="70" spans="1:24" ht="11.25" customHeight="1" x14ac:dyDescent="0.2">
      <c r="A70" s="22" t="s">
        <v>127</v>
      </c>
      <c r="B70" s="23" t="s">
        <v>128</v>
      </c>
      <c r="C70" s="30">
        <f>TO_RPI_RO!C70+TO_RPI_BKFLOW!C70+TO_RPI_PT!C70+TO_RPI_IT!C70+TO_RPI_PPR!C70+TO_RPI_PIR!C70</f>
        <v>0</v>
      </c>
      <c r="D70" s="30">
        <f>TO_RPI_RO!D70+TO_RPI_BKFLOW!D70+TO_RPI_PT!D70+TO_RPI_IT!D70+TO_RPI_PPR!D70+TO_RPI_PIR!D70</f>
        <v>0</v>
      </c>
      <c r="E70" s="30">
        <f>TO_RPI_RO!E70+TO_RPI_BKFLOW!E70+TO_RPI_PT!E70+TO_RPI_IT!E70+TO_RPI_PPR!E70+TO_RPI_PIR!E70</f>
        <v>0</v>
      </c>
      <c r="F70" s="30">
        <f>TO_RPI_RO!F70+TO_RPI_BKFLOW!F70+TO_RPI_PT!F70+TO_RPI_IT!F70+TO_RPI_PPR!F70+TO_RPI_PIR!F70</f>
        <v>0</v>
      </c>
      <c r="G70" s="30">
        <f>TO_RPI_RO!G70+TO_RPI_BKFLOW!G70+TO_RPI_PT!G70+TO_RPI_IT!G70+TO_RPI_PPR!G70+TO_RPI_PIR!G70</f>
        <v>0</v>
      </c>
      <c r="H70" s="30">
        <f>TO_RPI_RO!H70+TO_RPI_BKFLOW!H70+TO_RPI_PT!H70+TO_RPI_IT!H70+TO_RPI_PPR!H70+TO_RPI_PIR!H70</f>
        <v>0</v>
      </c>
      <c r="I70" s="30">
        <f>TO_RPI_RO!I70+TO_RPI_BKFLOW!I70+TO_RPI_PT!I70+TO_RPI_IT!I70+TO_RPI_PPR!I70+TO_RPI_PIR!I70</f>
        <v>0</v>
      </c>
      <c r="J70" s="30">
        <f>TO_RPI_RO!J70+TO_RPI_BKFLOW!J70+TO_RPI_PT!J70+TO_RPI_IT!J70+TO_RPI_PPR!J70+TO_RPI_PIR!J70</f>
        <v>0</v>
      </c>
      <c r="K70" s="30">
        <f>TO_RPI_RO!K70+TO_RPI_BKFLOW!K70+TO_RPI_PT!K70+TO_RPI_IT!K70+TO_RPI_PPR!K70+TO_RPI_PIR!K70</f>
        <v>0</v>
      </c>
      <c r="L70" s="30">
        <f>TO_RPI_RO!L70+TO_RPI_BKFLOW!L70+TO_RPI_PT!L70+TO_RPI_IT!L70+TO_RPI_PPR!L70+TO_RPI_PIR!L70</f>
        <v>0</v>
      </c>
      <c r="M70" s="30">
        <f>TO_RPI_RO!M70+TO_RPI_BKFLOW!M70+TO_RPI_PT!M70+TO_RPI_IT!M70+TO_RPI_PPR!M70+TO_RPI_PIR!M70</f>
        <v>0</v>
      </c>
      <c r="N70" s="30">
        <f>TO_RPI_RO!N70+TO_RPI_BKFLOW!N70+TO_RPI_PT!N70+TO_RPI_IT!N70+TO_RPI_PPR!N70+TO_RPI_PIR!N70</f>
        <v>0</v>
      </c>
      <c r="O70" s="30">
        <f>TO_RPI_RO!O70+TO_RPI_BKFLOW!O70+TO_RPI_PT!O70+TO_RPI_IT!O70+TO_RPI_PPR!O70+TO_RPI_PIR!O70</f>
        <v>0</v>
      </c>
      <c r="P70" s="30">
        <f>TO_RPI_RO!P70+TO_RPI_BKFLOW!P70+TO_RPI_PT!P70+TO_RPI_IT!P70+TO_RPI_PPR!P70+TO_RPI_PIR!P70</f>
        <v>0</v>
      </c>
      <c r="Q70" s="30">
        <f>TO_RPI_RO!Q70+TO_RPI_BKFLOW!Q70+TO_RPI_PT!Q70+TO_RPI_IT!Q70+TO_RPI_PPR!Q70+TO_RPI_PIR!Q70</f>
        <v>0</v>
      </c>
      <c r="R70" s="30">
        <f>TO_RPI_RO!R70+TO_RPI_BKFLOW!R70+TO_RPI_PT!R70+TO_RPI_IT!R70+TO_RPI_PPR!R70+TO_RPI_PIR!R70</f>
        <v>0</v>
      </c>
      <c r="S70" s="30">
        <f>TO_RPI_RO!S70+TO_RPI_BKFLOW!S70+TO_RPI_PT!S70+TO_RPI_IT!S70+TO_RPI_PPR!S70+TO_RPI_PIR!S70</f>
        <v>0</v>
      </c>
      <c r="T70" s="30">
        <f>TO_RPI_RO!T70+TO_RPI_BKFLOW!T70+TO_RPI_PT!T70+TO_RPI_IT!T70+TO_RPI_PPR!T70+TO_RPI_PIR!T70</f>
        <v>0</v>
      </c>
      <c r="U70" s="30">
        <f>TO_RPI_RO!U70+TO_RPI_BKFLOW!U70+TO_RPI_PT!U70+TO_RPI_IT!U70+TO_RPI_PPR!U70+TO_RPI_PIR!U70</f>
        <v>0</v>
      </c>
      <c r="V70" s="30">
        <f>TO_RPI_RO!V70+TO_RPI_BKFLOW!V70+TO_RPI_PT!V70+TO_RPI_IT!V70+TO_RPI_PPR!V70+TO_RPI_PIR!V70</f>
        <v>0</v>
      </c>
      <c r="W70" s="30">
        <f>TO_RPI_RO!W70+TO_RPI_BKFLOW!W70+TO_RPI_PT!W70+TO_RPI_IT!W70+TO_RPI_PPR!W70+TO_RPI_PIR!W70</f>
        <v>0</v>
      </c>
      <c r="X70" s="30">
        <f>TO_RPI_RO!X70+TO_RPI_BKFLOW!X70+TO_RPI_PT!X70+TO_RPI_IT!X70+TO_RPI_PPR!X70+TO_RPI_PIR!X70</f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:W71" si="22">SUM(C72:C73)</f>
        <v>0</v>
      </c>
      <c r="D71" s="31">
        <f t="shared" si="22"/>
        <v>0</v>
      </c>
      <c r="E71" s="31">
        <f t="shared" si="22"/>
        <v>0</v>
      </c>
      <c r="F71" s="31">
        <f t="shared" si="22"/>
        <v>0</v>
      </c>
      <c r="G71" s="31">
        <f t="shared" si="22"/>
        <v>0</v>
      </c>
      <c r="H71" s="31">
        <f t="shared" si="22"/>
        <v>0</v>
      </c>
      <c r="I71" s="31">
        <f t="shared" si="22"/>
        <v>0</v>
      </c>
      <c r="J71" s="31">
        <f t="shared" si="22"/>
        <v>0</v>
      </c>
      <c r="K71" s="31">
        <f t="shared" si="22"/>
        <v>0</v>
      </c>
      <c r="L71" s="31">
        <f t="shared" si="22"/>
        <v>0</v>
      </c>
      <c r="M71" s="31">
        <f t="shared" si="22"/>
        <v>0</v>
      </c>
      <c r="N71" s="31">
        <f t="shared" si="22"/>
        <v>0</v>
      </c>
      <c r="O71" s="31">
        <f t="shared" si="22"/>
        <v>0</v>
      </c>
      <c r="P71" s="31">
        <f t="shared" si="22"/>
        <v>0</v>
      </c>
      <c r="Q71" s="31">
        <f t="shared" si="22"/>
        <v>0</v>
      </c>
      <c r="R71" s="31">
        <f t="shared" si="22"/>
        <v>0</v>
      </c>
      <c r="S71" s="31">
        <f t="shared" si="22"/>
        <v>0</v>
      </c>
      <c r="T71" s="31">
        <f t="shared" si="22"/>
        <v>0</v>
      </c>
      <c r="U71" s="31">
        <f t="shared" si="22"/>
        <v>0</v>
      </c>
      <c r="V71" s="31">
        <f t="shared" si="22"/>
        <v>0</v>
      </c>
      <c r="W71" s="31">
        <f t="shared" si="22"/>
        <v>0</v>
      </c>
      <c r="X71" s="31">
        <f t="shared" ref="X71" si="23">SUM(X72:X73)</f>
        <v>0</v>
      </c>
    </row>
    <row r="72" spans="1:24" ht="11.25" customHeight="1" x14ac:dyDescent="0.2">
      <c r="A72" s="22" t="s">
        <v>131</v>
      </c>
      <c r="B72" s="23" t="s">
        <v>132</v>
      </c>
      <c r="C72" s="30">
        <f>TO_RPI_RO!C72+TO_RPI_BKFLOW!C72+TO_RPI_PT!C72+TO_RPI_IT!C72+TO_RPI_PPR!C72+TO_RPI_PIR!C72</f>
        <v>0</v>
      </c>
      <c r="D72" s="30">
        <f>TO_RPI_RO!D72+TO_RPI_BKFLOW!D72+TO_RPI_PT!D72+TO_RPI_IT!D72+TO_RPI_PPR!D72+TO_RPI_PIR!D72</f>
        <v>0</v>
      </c>
      <c r="E72" s="30">
        <f>TO_RPI_RO!E72+TO_RPI_BKFLOW!E72+TO_RPI_PT!E72+TO_RPI_IT!E72+TO_RPI_PPR!E72+TO_RPI_PIR!E72</f>
        <v>0</v>
      </c>
      <c r="F72" s="30">
        <f>TO_RPI_RO!F72+TO_RPI_BKFLOW!F72+TO_RPI_PT!F72+TO_RPI_IT!F72+TO_RPI_PPR!F72+TO_RPI_PIR!F72</f>
        <v>0</v>
      </c>
      <c r="G72" s="30">
        <f>TO_RPI_RO!G72+TO_RPI_BKFLOW!G72+TO_RPI_PT!G72+TO_RPI_IT!G72+TO_RPI_PPR!G72+TO_RPI_PIR!G72</f>
        <v>0</v>
      </c>
      <c r="H72" s="30">
        <f>TO_RPI_RO!H72+TO_RPI_BKFLOW!H72+TO_RPI_PT!H72+TO_RPI_IT!H72+TO_RPI_PPR!H72+TO_RPI_PIR!H72</f>
        <v>0</v>
      </c>
      <c r="I72" s="30">
        <f>TO_RPI_RO!I72+TO_RPI_BKFLOW!I72+TO_RPI_PT!I72+TO_RPI_IT!I72+TO_RPI_PPR!I72+TO_RPI_PIR!I72</f>
        <v>0</v>
      </c>
      <c r="J72" s="30">
        <f>TO_RPI_RO!J72+TO_RPI_BKFLOW!J72+TO_RPI_PT!J72+TO_RPI_IT!J72+TO_RPI_PPR!J72+TO_RPI_PIR!J72</f>
        <v>0</v>
      </c>
      <c r="K72" s="30">
        <f>TO_RPI_RO!K72+TO_RPI_BKFLOW!K72+TO_RPI_PT!K72+TO_RPI_IT!K72+TO_RPI_PPR!K72+TO_RPI_PIR!K72</f>
        <v>0</v>
      </c>
      <c r="L72" s="30">
        <f>TO_RPI_RO!L72+TO_RPI_BKFLOW!L72+TO_RPI_PT!L72+TO_RPI_IT!L72+TO_RPI_PPR!L72+TO_RPI_PIR!L72</f>
        <v>0</v>
      </c>
      <c r="M72" s="30">
        <f>TO_RPI_RO!M72+TO_RPI_BKFLOW!M72+TO_RPI_PT!M72+TO_RPI_IT!M72+TO_RPI_PPR!M72+TO_RPI_PIR!M72</f>
        <v>0</v>
      </c>
      <c r="N72" s="30">
        <f>TO_RPI_RO!N72+TO_RPI_BKFLOW!N72+TO_RPI_PT!N72+TO_RPI_IT!N72+TO_RPI_PPR!N72+TO_RPI_PIR!N72</f>
        <v>0</v>
      </c>
      <c r="O72" s="30">
        <f>TO_RPI_RO!O72+TO_RPI_BKFLOW!O72+TO_RPI_PT!O72+TO_RPI_IT!O72+TO_RPI_PPR!O72+TO_RPI_PIR!O72</f>
        <v>0</v>
      </c>
      <c r="P72" s="30">
        <f>TO_RPI_RO!P72+TO_RPI_BKFLOW!P72+TO_RPI_PT!P72+TO_RPI_IT!P72+TO_RPI_PPR!P72+TO_RPI_PIR!P72</f>
        <v>0</v>
      </c>
      <c r="Q72" s="30">
        <f>TO_RPI_RO!Q72+TO_RPI_BKFLOW!Q72+TO_RPI_PT!Q72+TO_RPI_IT!Q72+TO_RPI_PPR!Q72+TO_RPI_PIR!Q72</f>
        <v>0</v>
      </c>
      <c r="R72" s="30">
        <f>TO_RPI_RO!R72+TO_RPI_BKFLOW!R72+TO_RPI_PT!R72+TO_RPI_IT!R72+TO_RPI_PPR!R72+TO_RPI_PIR!R72</f>
        <v>0</v>
      </c>
      <c r="S72" s="30">
        <f>TO_RPI_RO!S72+TO_RPI_BKFLOW!S72+TO_RPI_PT!S72+TO_RPI_IT!S72+TO_RPI_PPR!S72+TO_RPI_PIR!S72</f>
        <v>0</v>
      </c>
      <c r="T72" s="30">
        <f>TO_RPI_RO!T72+TO_RPI_BKFLOW!T72+TO_RPI_PT!T72+TO_RPI_IT!T72+TO_RPI_PPR!T72+TO_RPI_PIR!T72</f>
        <v>0</v>
      </c>
      <c r="U72" s="30">
        <f>TO_RPI_RO!U72+TO_RPI_BKFLOW!U72+TO_RPI_PT!U72+TO_RPI_IT!U72+TO_RPI_PPR!U72+TO_RPI_PIR!U72</f>
        <v>0</v>
      </c>
      <c r="V72" s="30">
        <f>TO_RPI_RO!V72+TO_RPI_BKFLOW!V72+TO_RPI_PT!V72+TO_RPI_IT!V72+TO_RPI_PPR!V72+TO_RPI_PIR!V72</f>
        <v>0</v>
      </c>
      <c r="W72" s="30">
        <f>TO_RPI_RO!W72+TO_RPI_BKFLOW!W72+TO_RPI_PT!W72+TO_RPI_IT!W72+TO_RPI_PPR!W72+TO_RPI_PIR!W72</f>
        <v>0</v>
      </c>
      <c r="X72" s="30">
        <f>TO_RPI_RO!X72+TO_RPI_BKFLOW!X72+TO_RPI_PT!X72+TO_RPI_IT!X72+TO_RPI_PPR!X72+TO_RPI_PIR!X72</f>
        <v>0</v>
      </c>
    </row>
    <row r="73" spans="1:24" ht="11.25" customHeight="1" x14ac:dyDescent="0.2">
      <c r="A73" s="22" t="s">
        <v>133</v>
      </c>
      <c r="B73" s="23" t="s">
        <v>134</v>
      </c>
      <c r="C73" s="30">
        <f>TO_RPI_RO!C73+TO_RPI_BKFLOW!C73+TO_RPI_PT!C73+TO_RPI_IT!C73+TO_RPI_PPR!C73+TO_RPI_PIR!C73</f>
        <v>0</v>
      </c>
      <c r="D73" s="30">
        <f>TO_RPI_RO!D73+TO_RPI_BKFLOW!D73+TO_RPI_PT!D73+TO_RPI_IT!D73+TO_RPI_PPR!D73+TO_RPI_PIR!D73</f>
        <v>0</v>
      </c>
      <c r="E73" s="30">
        <f>TO_RPI_RO!E73+TO_RPI_BKFLOW!E73+TO_RPI_PT!E73+TO_RPI_IT!E73+TO_RPI_PPR!E73+TO_RPI_PIR!E73</f>
        <v>0</v>
      </c>
      <c r="F73" s="30">
        <f>TO_RPI_RO!F73+TO_RPI_BKFLOW!F73+TO_RPI_PT!F73+TO_RPI_IT!F73+TO_RPI_PPR!F73+TO_RPI_PIR!F73</f>
        <v>0</v>
      </c>
      <c r="G73" s="30">
        <f>TO_RPI_RO!G73+TO_RPI_BKFLOW!G73+TO_RPI_PT!G73+TO_RPI_IT!G73+TO_RPI_PPR!G73+TO_RPI_PIR!G73</f>
        <v>0</v>
      </c>
      <c r="H73" s="30">
        <f>TO_RPI_RO!H73+TO_RPI_BKFLOW!H73+TO_RPI_PT!H73+TO_RPI_IT!H73+TO_RPI_PPR!H73+TO_RPI_PIR!H73</f>
        <v>0</v>
      </c>
      <c r="I73" s="30">
        <f>TO_RPI_RO!I73+TO_RPI_BKFLOW!I73+TO_RPI_PT!I73+TO_RPI_IT!I73+TO_RPI_PPR!I73+TO_RPI_PIR!I73</f>
        <v>0</v>
      </c>
      <c r="J73" s="30">
        <f>TO_RPI_RO!J73+TO_RPI_BKFLOW!J73+TO_RPI_PT!J73+TO_RPI_IT!J73+TO_RPI_PPR!J73+TO_RPI_PIR!J73</f>
        <v>0</v>
      </c>
      <c r="K73" s="30">
        <f>TO_RPI_RO!K73+TO_RPI_BKFLOW!K73+TO_RPI_PT!K73+TO_RPI_IT!K73+TO_RPI_PPR!K73+TO_RPI_PIR!K73</f>
        <v>0</v>
      </c>
      <c r="L73" s="30">
        <f>TO_RPI_RO!L73+TO_RPI_BKFLOW!L73+TO_RPI_PT!L73+TO_RPI_IT!L73+TO_RPI_PPR!L73+TO_RPI_PIR!L73</f>
        <v>0</v>
      </c>
      <c r="M73" s="30">
        <f>TO_RPI_RO!M73+TO_RPI_BKFLOW!M73+TO_RPI_PT!M73+TO_RPI_IT!M73+TO_RPI_PPR!M73+TO_RPI_PIR!M73</f>
        <v>0</v>
      </c>
      <c r="N73" s="30">
        <f>TO_RPI_RO!N73+TO_RPI_BKFLOW!N73+TO_RPI_PT!N73+TO_RPI_IT!N73+TO_RPI_PPR!N73+TO_RPI_PIR!N73</f>
        <v>0</v>
      </c>
      <c r="O73" s="30">
        <f>TO_RPI_RO!O73+TO_RPI_BKFLOW!O73+TO_RPI_PT!O73+TO_RPI_IT!O73+TO_RPI_PPR!O73+TO_RPI_PIR!O73</f>
        <v>0</v>
      </c>
      <c r="P73" s="30">
        <f>TO_RPI_RO!P73+TO_RPI_BKFLOW!P73+TO_RPI_PT!P73+TO_RPI_IT!P73+TO_RPI_PPR!P73+TO_RPI_PIR!P73</f>
        <v>0</v>
      </c>
      <c r="Q73" s="30">
        <f>TO_RPI_RO!Q73+TO_RPI_BKFLOW!Q73+TO_RPI_PT!Q73+TO_RPI_IT!Q73+TO_RPI_PPR!Q73+TO_RPI_PIR!Q73</f>
        <v>0</v>
      </c>
      <c r="R73" s="30">
        <f>TO_RPI_RO!R73+TO_RPI_BKFLOW!R73+TO_RPI_PT!R73+TO_RPI_IT!R73+TO_RPI_PPR!R73+TO_RPI_PIR!R73</f>
        <v>0</v>
      </c>
      <c r="S73" s="30">
        <f>TO_RPI_RO!S73+TO_RPI_BKFLOW!S73+TO_RPI_PT!S73+TO_RPI_IT!S73+TO_RPI_PPR!S73+TO_RPI_PIR!S73</f>
        <v>0</v>
      </c>
      <c r="T73" s="30">
        <f>TO_RPI_RO!T73+TO_RPI_BKFLOW!T73+TO_RPI_PT!T73+TO_RPI_IT!T73+TO_RPI_PPR!T73+TO_RPI_PIR!T73</f>
        <v>0</v>
      </c>
      <c r="U73" s="30">
        <f>TO_RPI_RO!U73+TO_RPI_BKFLOW!U73+TO_RPI_PT!U73+TO_RPI_IT!U73+TO_RPI_PPR!U73+TO_RPI_PIR!U73</f>
        <v>0</v>
      </c>
      <c r="V73" s="30">
        <f>TO_RPI_RO!V73+TO_RPI_BKFLOW!V73+TO_RPI_PT!V73+TO_RPI_IT!V73+TO_RPI_PPR!V73+TO_RPI_PIR!V73</f>
        <v>0</v>
      </c>
      <c r="W73" s="30">
        <f>TO_RPI_RO!W73+TO_RPI_BKFLOW!W73+TO_RPI_PT!W73+TO_RPI_IT!W73+TO_RPI_PPR!W73+TO_RPI_PIR!W73</f>
        <v>0</v>
      </c>
      <c r="X73" s="30">
        <f>TO_RPI_RO!X73+TO_RPI_BKFLOW!X73+TO_RPI_PT!X73+TO_RPI_IT!X73+TO_RPI_PPR!X73+TO_RPI_PIR!X73</f>
        <v>0</v>
      </c>
    </row>
    <row r="74" spans="1:24" ht="11.25" customHeight="1" x14ac:dyDescent="0.2">
      <c r="A74" s="24" t="s">
        <v>135</v>
      </c>
      <c r="B74" s="25" t="s">
        <v>136</v>
      </c>
      <c r="C74" s="31">
        <f>TO_RPI_RO!C74+TO_RPI_BKFLOW!C74+TO_RPI_PT!C74+TO_RPI_IT!C74+TO_RPI_PPR!C74+TO_RPI_PIR!C74</f>
        <v>0</v>
      </c>
      <c r="D74" s="31">
        <f>TO_RPI_RO!D74+TO_RPI_BKFLOW!D74+TO_RPI_PT!D74+TO_RPI_IT!D74+TO_RPI_PPR!D74+TO_RPI_PIR!D74</f>
        <v>0</v>
      </c>
      <c r="E74" s="31">
        <f>TO_RPI_RO!E74+TO_RPI_BKFLOW!E74+TO_RPI_PT!E74+TO_RPI_IT!E74+TO_RPI_PPR!E74+TO_RPI_PIR!E74</f>
        <v>0</v>
      </c>
      <c r="F74" s="31">
        <f>TO_RPI_RO!F74+TO_RPI_BKFLOW!F74+TO_RPI_PT!F74+TO_RPI_IT!F74+TO_RPI_PPR!F74+TO_RPI_PIR!F74</f>
        <v>0</v>
      </c>
      <c r="G74" s="31">
        <f>TO_RPI_RO!G74+TO_RPI_BKFLOW!G74+TO_RPI_PT!G74+TO_RPI_IT!G74+TO_RPI_PPR!G74+TO_RPI_PIR!G74</f>
        <v>0</v>
      </c>
      <c r="H74" s="31">
        <f>TO_RPI_RO!H74+TO_RPI_BKFLOW!H74+TO_RPI_PT!H74+TO_RPI_IT!H74+TO_RPI_PPR!H74+TO_RPI_PIR!H74</f>
        <v>0</v>
      </c>
      <c r="I74" s="31">
        <f>TO_RPI_RO!I74+TO_RPI_BKFLOW!I74+TO_RPI_PT!I74+TO_RPI_IT!I74+TO_RPI_PPR!I74+TO_RPI_PIR!I74</f>
        <v>0</v>
      </c>
      <c r="J74" s="31">
        <f>TO_RPI_RO!J74+TO_RPI_BKFLOW!J74+TO_RPI_PT!J74+TO_RPI_IT!J74+TO_RPI_PPR!J74+TO_RPI_PIR!J74</f>
        <v>0</v>
      </c>
      <c r="K74" s="31">
        <f>TO_RPI_RO!K74+TO_RPI_BKFLOW!K74+TO_RPI_PT!K74+TO_RPI_IT!K74+TO_RPI_PPR!K74+TO_RPI_PIR!K74</f>
        <v>0</v>
      </c>
      <c r="L74" s="31">
        <f>TO_RPI_RO!L74+TO_RPI_BKFLOW!L74+TO_RPI_PT!L74+TO_RPI_IT!L74+TO_RPI_PPR!L74+TO_RPI_PIR!L74</f>
        <v>0</v>
      </c>
      <c r="M74" s="31">
        <f>TO_RPI_RO!M74+TO_RPI_BKFLOW!M74+TO_RPI_PT!M74+TO_RPI_IT!M74+TO_RPI_PPR!M74+TO_RPI_PIR!M74</f>
        <v>0</v>
      </c>
      <c r="N74" s="31">
        <f>TO_RPI_RO!N74+TO_RPI_BKFLOW!N74+TO_RPI_PT!N74+TO_RPI_IT!N74+TO_RPI_PPR!N74+TO_RPI_PIR!N74</f>
        <v>0</v>
      </c>
      <c r="O74" s="31">
        <f>TO_RPI_RO!O74+TO_RPI_BKFLOW!O74+TO_RPI_PT!O74+TO_RPI_IT!O74+TO_RPI_PPR!O74+TO_RPI_PIR!O74</f>
        <v>0</v>
      </c>
      <c r="P74" s="31">
        <f>TO_RPI_RO!P74+TO_RPI_BKFLOW!P74+TO_RPI_PT!P74+TO_RPI_IT!P74+TO_RPI_PPR!P74+TO_RPI_PIR!P74</f>
        <v>0</v>
      </c>
      <c r="Q74" s="31">
        <f>TO_RPI_RO!Q74+TO_RPI_BKFLOW!Q74+TO_RPI_PT!Q74+TO_RPI_IT!Q74+TO_RPI_PPR!Q74+TO_RPI_PIR!Q74</f>
        <v>0</v>
      </c>
      <c r="R74" s="31">
        <f>TO_RPI_RO!R74+TO_RPI_BKFLOW!R74+TO_RPI_PT!R74+TO_RPI_IT!R74+TO_RPI_PPR!R74+TO_RPI_PIR!R74</f>
        <v>0</v>
      </c>
      <c r="S74" s="31">
        <f>TO_RPI_RO!S74+TO_RPI_BKFLOW!S74+TO_RPI_PT!S74+TO_RPI_IT!S74+TO_RPI_PPR!S74+TO_RPI_PIR!S74</f>
        <v>0</v>
      </c>
      <c r="T74" s="31">
        <f>TO_RPI_RO!T74+TO_RPI_BKFLOW!T74+TO_RPI_PT!T74+TO_RPI_IT!T74+TO_RPI_PPR!T74+TO_RPI_PIR!T74</f>
        <v>0</v>
      </c>
      <c r="U74" s="31">
        <f>TO_RPI_RO!U74+TO_RPI_BKFLOW!U74+TO_RPI_PT!U74+TO_RPI_IT!U74+TO_RPI_PPR!U74+TO_RPI_PIR!U74</f>
        <v>0</v>
      </c>
      <c r="V74" s="31">
        <f>TO_RPI_RO!V74+TO_RPI_BKFLOW!V74+TO_RPI_PT!V74+TO_RPI_IT!V74+TO_RPI_PPR!V74+TO_RPI_PIR!V74</f>
        <v>0</v>
      </c>
      <c r="W74" s="31">
        <f>TO_RPI_RO!W74+TO_RPI_BKFLOW!W74+TO_RPI_PT!W74+TO_RPI_IT!W74+TO_RPI_PPR!W74+TO_RPI_PIR!W74</f>
        <v>0</v>
      </c>
      <c r="X74" s="31">
        <f>TO_RPI_RO!X74+TO_RPI_BKFLOW!X74+TO_RPI_PT!X74+TO_RPI_IT!X74+TO_RPI_PPR!X74+TO_RPI_PIR!X74</f>
        <v>0</v>
      </c>
    </row>
    <row r="75" spans="1:24" ht="11.25" customHeight="1" x14ac:dyDescent="0.2">
      <c r="A75" s="24" t="s">
        <v>137</v>
      </c>
      <c r="B75" s="25" t="s">
        <v>138</v>
      </c>
      <c r="C75" s="31">
        <f>TO_RPI_RO!C75+TO_RPI_BKFLOW!C75+TO_RPI_PT!C75+TO_RPI_IT!C75+TO_RPI_PPR!C75+TO_RPI_PIR!C75</f>
        <v>0</v>
      </c>
      <c r="D75" s="31">
        <f>TO_RPI_RO!D75+TO_RPI_BKFLOW!D75+TO_RPI_PT!D75+TO_RPI_IT!D75+TO_RPI_PPR!D75+TO_RPI_PIR!D75</f>
        <v>0</v>
      </c>
      <c r="E75" s="31">
        <f>TO_RPI_RO!E75+TO_RPI_BKFLOW!E75+TO_RPI_PT!E75+TO_RPI_IT!E75+TO_RPI_PPR!E75+TO_RPI_PIR!E75</f>
        <v>0</v>
      </c>
      <c r="F75" s="31">
        <f>TO_RPI_RO!F75+TO_RPI_BKFLOW!F75+TO_RPI_PT!F75+TO_RPI_IT!F75+TO_RPI_PPR!F75+TO_RPI_PIR!F75</f>
        <v>0</v>
      </c>
      <c r="G75" s="31">
        <f>TO_RPI_RO!G75+TO_RPI_BKFLOW!G75+TO_RPI_PT!G75+TO_RPI_IT!G75+TO_RPI_PPR!G75+TO_RPI_PIR!G75</f>
        <v>0</v>
      </c>
      <c r="H75" s="31">
        <f>TO_RPI_RO!H75+TO_RPI_BKFLOW!H75+TO_RPI_PT!H75+TO_RPI_IT!H75+TO_RPI_PPR!H75+TO_RPI_PIR!H75</f>
        <v>0</v>
      </c>
      <c r="I75" s="31">
        <f>TO_RPI_RO!I75+TO_RPI_BKFLOW!I75+TO_RPI_PT!I75+TO_RPI_IT!I75+TO_RPI_PPR!I75+TO_RPI_PIR!I75</f>
        <v>0</v>
      </c>
      <c r="J75" s="31">
        <f>TO_RPI_RO!J75+TO_RPI_BKFLOW!J75+TO_RPI_PT!J75+TO_RPI_IT!J75+TO_RPI_PPR!J75+TO_RPI_PIR!J75</f>
        <v>0</v>
      </c>
      <c r="K75" s="31">
        <f>TO_RPI_RO!K75+TO_RPI_BKFLOW!K75+TO_RPI_PT!K75+TO_RPI_IT!K75+TO_RPI_PPR!K75+TO_RPI_PIR!K75</f>
        <v>0</v>
      </c>
      <c r="L75" s="31">
        <f>TO_RPI_RO!L75+TO_RPI_BKFLOW!L75+TO_RPI_PT!L75+TO_RPI_IT!L75+TO_RPI_PPR!L75+TO_RPI_PIR!L75</f>
        <v>0</v>
      </c>
      <c r="M75" s="31">
        <f>TO_RPI_RO!M75+TO_RPI_BKFLOW!M75+TO_RPI_PT!M75+TO_RPI_IT!M75+TO_RPI_PPR!M75+TO_RPI_PIR!M75</f>
        <v>0</v>
      </c>
      <c r="N75" s="31">
        <f>TO_RPI_RO!N75+TO_RPI_BKFLOW!N75+TO_RPI_PT!N75+TO_RPI_IT!N75+TO_RPI_PPR!N75+TO_RPI_PIR!N75</f>
        <v>0</v>
      </c>
      <c r="O75" s="31">
        <f>TO_RPI_RO!O75+TO_RPI_BKFLOW!O75+TO_RPI_PT!O75+TO_RPI_IT!O75+TO_RPI_PPR!O75+TO_RPI_PIR!O75</f>
        <v>0</v>
      </c>
      <c r="P75" s="31">
        <f>TO_RPI_RO!P75+TO_RPI_BKFLOW!P75+TO_RPI_PT!P75+TO_RPI_IT!P75+TO_RPI_PPR!P75+TO_RPI_PIR!P75</f>
        <v>0</v>
      </c>
      <c r="Q75" s="31">
        <f>TO_RPI_RO!Q75+TO_RPI_BKFLOW!Q75+TO_RPI_PT!Q75+TO_RPI_IT!Q75+TO_RPI_PPR!Q75+TO_RPI_PIR!Q75</f>
        <v>0</v>
      </c>
      <c r="R75" s="31">
        <f>TO_RPI_RO!R75+TO_RPI_BKFLOW!R75+TO_RPI_PT!R75+TO_RPI_IT!R75+TO_RPI_PPR!R75+TO_RPI_PIR!R75</f>
        <v>0</v>
      </c>
      <c r="S75" s="31">
        <f>TO_RPI_RO!S75+TO_RPI_BKFLOW!S75+TO_RPI_PT!S75+TO_RPI_IT!S75+TO_RPI_PPR!S75+TO_RPI_PIR!S75</f>
        <v>0</v>
      </c>
      <c r="T75" s="31">
        <f>TO_RPI_RO!T75+TO_RPI_BKFLOW!T75+TO_RPI_PT!T75+TO_RPI_IT!T75+TO_RPI_PPR!T75+TO_RPI_PIR!T75</f>
        <v>0</v>
      </c>
      <c r="U75" s="31">
        <f>TO_RPI_RO!U75+TO_RPI_BKFLOW!U75+TO_RPI_PT!U75+TO_RPI_IT!U75+TO_RPI_PPR!U75+TO_RPI_PIR!U75</f>
        <v>0</v>
      </c>
      <c r="V75" s="31">
        <f>TO_RPI_RO!V75+TO_RPI_BKFLOW!V75+TO_RPI_PT!V75+TO_RPI_IT!V75+TO_RPI_PPR!V75+TO_RPI_PIR!V75</f>
        <v>0</v>
      </c>
      <c r="W75" s="31">
        <f>TO_RPI_RO!W75+TO_RPI_BKFLOW!W75+TO_RPI_PT!W75+TO_RPI_IT!W75+TO_RPI_PPR!W75+TO_RPI_PIR!W75</f>
        <v>0</v>
      </c>
      <c r="X75" s="31">
        <f>TO_RPI_RO!X75+TO_RPI_BKFLOW!X75+TO_RPI_PT!X75+TO_RPI_IT!X75+TO_RPI_PPR!X75+TO_RPI_PIR!X75</f>
        <v>0</v>
      </c>
    </row>
    <row r="76" spans="1:24" ht="11.25" customHeight="1" x14ac:dyDescent="0.2">
      <c r="A76" s="26" t="s">
        <v>139</v>
      </c>
      <c r="B76" s="27" t="s">
        <v>140</v>
      </c>
      <c r="C76" s="32">
        <f>TO_RPI_RO!C76+TO_RPI_BKFLOW!C76+TO_RPI_PT!C76+TO_RPI_IT!C76+TO_RPI_PPR!C76+TO_RPI_PIR!C76</f>
        <v>0</v>
      </c>
      <c r="D76" s="32">
        <f>TO_RPI_RO!D76+TO_RPI_BKFLOW!D76+TO_RPI_PT!D76+TO_RPI_IT!D76+TO_RPI_PPR!D76+TO_RPI_PIR!D76</f>
        <v>0</v>
      </c>
      <c r="E76" s="32">
        <f>TO_RPI_RO!E76+TO_RPI_BKFLOW!E76+TO_RPI_PT!E76+TO_RPI_IT!E76+TO_RPI_PPR!E76+TO_RPI_PIR!E76</f>
        <v>0</v>
      </c>
      <c r="F76" s="32">
        <f>TO_RPI_RO!F76+TO_RPI_BKFLOW!F76+TO_RPI_PT!F76+TO_RPI_IT!F76+TO_RPI_PPR!F76+TO_RPI_PIR!F76</f>
        <v>0</v>
      </c>
      <c r="G76" s="32">
        <f>TO_RPI_RO!G76+TO_RPI_BKFLOW!G76+TO_RPI_PT!G76+TO_RPI_IT!G76+TO_RPI_PPR!G76+TO_RPI_PIR!G76</f>
        <v>0</v>
      </c>
      <c r="H76" s="32">
        <f>TO_RPI_RO!H76+TO_RPI_BKFLOW!H76+TO_RPI_PT!H76+TO_RPI_IT!H76+TO_RPI_PPR!H76+TO_RPI_PIR!H76</f>
        <v>0</v>
      </c>
      <c r="I76" s="32">
        <f>TO_RPI_RO!I76+TO_RPI_BKFLOW!I76+TO_RPI_PT!I76+TO_RPI_IT!I76+TO_RPI_PPR!I76+TO_RPI_PIR!I76</f>
        <v>0</v>
      </c>
      <c r="J76" s="32">
        <f>TO_RPI_RO!J76+TO_RPI_BKFLOW!J76+TO_RPI_PT!J76+TO_RPI_IT!J76+TO_RPI_PPR!J76+TO_RPI_PIR!J76</f>
        <v>0</v>
      </c>
      <c r="K76" s="32">
        <f>TO_RPI_RO!K76+TO_RPI_BKFLOW!K76+TO_RPI_PT!K76+TO_RPI_IT!K76+TO_RPI_PPR!K76+TO_RPI_PIR!K76</f>
        <v>0</v>
      </c>
      <c r="L76" s="32">
        <f>TO_RPI_RO!L76+TO_RPI_BKFLOW!L76+TO_RPI_PT!L76+TO_RPI_IT!L76+TO_RPI_PPR!L76+TO_RPI_PIR!L76</f>
        <v>0</v>
      </c>
      <c r="M76" s="32">
        <f>TO_RPI_RO!M76+TO_RPI_BKFLOW!M76+TO_RPI_PT!M76+TO_RPI_IT!M76+TO_RPI_PPR!M76+TO_RPI_PIR!M76</f>
        <v>0</v>
      </c>
      <c r="N76" s="32">
        <f>TO_RPI_RO!N76+TO_RPI_BKFLOW!N76+TO_RPI_PT!N76+TO_RPI_IT!N76+TO_RPI_PPR!N76+TO_RPI_PIR!N76</f>
        <v>0</v>
      </c>
      <c r="O76" s="32">
        <f>TO_RPI_RO!O76+TO_RPI_BKFLOW!O76+TO_RPI_PT!O76+TO_RPI_IT!O76+TO_RPI_PPR!O76+TO_RPI_PIR!O76</f>
        <v>0</v>
      </c>
      <c r="P76" s="32">
        <f>TO_RPI_RO!P76+TO_RPI_BKFLOW!P76+TO_RPI_PT!P76+TO_RPI_IT!P76+TO_RPI_PPR!P76+TO_RPI_PIR!P76</f>
        <v>0</v>
      </c>
      <c r="Q76" s="32">
        <f>TO_RPI_RO!Q76+TO_RPI_BKFLOW!Q76+TO_RPI_PT!Q76+TO_RPI_IT!Q76+TO_RPI_PPR!Q76+TO_RPI_PIR!Q76</f>
        <v>0</v>
      </c>
      <c r="R76" s="32">
        <f>TO_RPI_RO!R76+TO_RPI_BKFLOW!R76+TO_RPI_PT!R76+TO_RPI_IT!R76+TO_RPI_PPR!R76+TO_RPI_PIR!R76</f>
        <v>0</v>
      </c>
      <c r="S76" s="32">
        <f>TO_RPI_RO!S76+TO_RPI_BKFLOW!S76+TO_RPI_PT!S76+TO_RPI_IT!S76+TO_RPI_PPR!S76+TO_RPI_PIR!S76</f>
        <v>0</v>
      </c>
      <c r="T76" s="32">
        <f>TO_RPI_RO!T76+TO_RPI_BKFLOW!T76+TO_RPI_PT!T76+TO_RPI_IT!T76+TO_RPI_PPR!T76+TO_RPI_PIR!T76</f>
        <v>0</v>
      </c>
      <c r="U76" s="32">
        <f>TO_RPI_RO!U76+TO_RPI_BKFLOW!U76+TO_RPI_PT!U76+TO_RPI_IT!U76+TO_RPI_PPR!U76+TO_RPI_PIR!U76</f>
        <v>0</v>
      </c>
      <c r="V76" s="32">
        <f>TO_RPI_RO!V76+TO_RPI_BKFLOW!V76+TO_RPI_PT!V76+TO_RPI_IT!V76+TO_RPI_PPR!V76+TO_RPI_PIR!V76</f>
        <v>0</v>
      </c>
      <c r="W76" s="32">
        <f>TO_RPI_RO!W76+TO_RPI_BKFLOW!W76+TO_RPI_PT!W76+TO_RPI_IT!W76+TO_RPI_PPR!W76+TO_RPI_PIR!W76</f>
        <v>0</v>
      </c>
      <c r="X76" s="32">
        <f>TO_RPI_RO!X76+TO_RPI_BKFLOW!X76+TO_RPI_PT!X76+TO_RPI_IT!X76+TO_RPI_PPR!X76+TO_RPI_PIR!X76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224</v>
      </c>
      <c r="B1" s="7" t="s">
        <v>295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624449.350816853</v>
      </c>
      <c r="D2" s="28">
        <f t="shared" ref="D2" si="1">SUM(D3,D17,D22,D25,D26,D51,D52,D71,D74,D75,D76)</f>
        <v>626937.43929492682</v>
      </c>
      <c r="E2" s="28">
        <f t="shared" ref="E2" si="2">SUM(E3,E17,E22,E25,E26,E51,E52,E71,E74,E75,E76)</f>
        <v>619697.23404987075</v>
      </c>
      <c r="F2" s="28">
        <f t="shared" ref="F2" si="3">SUM(F3,F17,F22,F25,F26,F51,F52,F71,F74,F75,F76)</f>
        <v>628642.2719690454</v>
      </c>
      <c r="G2" s="28">
        <f t="shared" ref="G2" si="4">SUM(G3,G17,G22,G25,G26,G51,G52,G71,G74,G75,G76)</f>
        <v>638286.24316423049</v>
      </c>
      <c r="H2" s="28">
        <f t="shared" ref="H2" si="5">SUM(H3,H17,H22,H25,H26,H51,H52,H71,H74,H75,H76)</f>
        <v>640258.60653482354</v>
      </c>
      <c r="I2" s="28">
        <f t="shared" ref="I2" si="6">SUM(I3,I17,I22,I25,I26,I51,I52,I71,I74,I75,I76)</f>
        <v>642210.71272570931</v>
      </c>
      <c r="J2" s="28">
        <f t="shared" ref="J2" si="7">SUM(J3,J17,J22,J25,J26,J51,J52,J71,J74,J75,J76)</f>
        <v>634987.80980223569</v>
      </c>
      <c r="K2" s="28">
        <f t="shared" ref="K2" si="8">SUM(K3,K17,K22,K25,K26,K51,K52,K71,K74,K75,K76)</f>
        <v>634786.85709372314</v>
      </c>
      <c r="L2" s="28">
        <f t="shared" ref="L2" si="9">SUM(L3,L17,L22,L25,L26,L51,L52,L71,L74,L75,L76)</f>
        <v>591494.81951848639</v>
      </c>
      <c r="M2" s="28">
        <f t="shared" ref="M2" si="10">SUM(M3,M17,M22,M25,M26,M51,M52,M71,M74,M75,M76)</f>
        <v>586632.10997420456</v>
      </c>
      <c r="N2" s="28">
        <f t="shared" ref="N2" si="11">SUM(N3,N17,N22,N25,N26,N51,N52,N71,N74,N75,N76)</f>
        <v>572868.1267411866</v>
      </c>
      <c r="O2" s="28">
        <f t="shared" ref="O2" si="12">SUM(O3,O17,O22,O25,O26,O51,O52,O71,O74,O75,O76)</f>
        <v>572377.67196904554</v>
      </c>
      <c r="P2" s="28">
        <f t="shared" ref="P2" si="13">SUM(P3,P17,P22,P25,P26,P51,P52,P71,P74,P75,P76)</f>
        <v>548777.04926913162</v>
      </c>
      <c r="Q2" s="28">
        <f t="shared" ref="Q2" si="14">SUM(Q3,Q17,Q22,Q25,Q26,Q51,Q52,Q71,Q74,Q75,Q76)</f>
        <v>552691.53516766976</v>
      </c>
      <c r="R2" s="28">
        <f t="shared" ref="R2" si="15">SUM(R3,R17,R22,R25,R26,R51,R52,R71,R74,R75,R76)</f>
        <v>579152.07652622531</v>
      </c>
      <c r="S2" s="28">
        <f t="shared" ref="S2" si="16">SUM(S3,S17,S22,S25,S26,S51,S52,S71,S74,S75,S76)</f>
        <v>579162.65571797069</v>
      </c>
      <c r="T2" s="28">
        <f t="shared" ref="T2" si="17">SUM(T3,T17,T22,T25,T26,T51,T52,T71,T74,T75,T76)</f>
        <v>590064.76233877882</v>
      </c>
      <c r="U2" s="28">
        <f t="shared" ref="U2" si="18">SUM(U3,U17,U22,U25,U26,U51,U52,U71,U74,U75,U76)</f>
        <v>583491.64591573516</v>
      </c>
      <c r="V2" s="28">
        <f t="shared" ref="V2" si="19">SUM(V3,V17,V22,V25,V26,V51,V52,V71,V74,V75,V76)</f>
        <v>572586.29957007733</v>
      </c>
      <c r="W2" s="28">
        <f t="shared" ref="W2:X2" si="20">SUM(W3,W17,W22,W25,W26,W51,W52,W71,W74,W75,W76)</f>
        <v>504522.09810834046</v>
      </c>
      <c r="X2" s="28">
        <f t="shared" si="20"/>
        <v>520936.4530524505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21">SUM(C4,C8,C11)</f>
        <v>0</v>
      </c>
      <c r="D3" s="29">
        <f t="shared" ref="D3" si="22">SUM(D4,D8,D11)</f>
        <v>0</v>
      </c>
      <c r="E3" s="29">
        <f t="shared" ref="E3" si="23">SUM(E4,E8,E11)</f>
        <v>0</v>
      </c>
      <c r="F3" s="29">
        <f t="shared" ref="F3" si="24">SUM(F4,F8,F11)</f>
        <v>0</v>
      </c>
      <c r="G3" s="29">
        <f t="shared" ref="G3" si="25">SUM(G4,G8,G11)</f>
        <v>0</v>
      </c>
      <c r="H3" s="29">
        <f t="shared" ref="H3" si="26">SUM(H4,H8,H11)</f>
        <v>0</v>
      </c>
      <c r="I3" s="29">
        <f t="shared" ref="I3" si="27">SUM(I4,I8,I11)</f>
        <v>0</v>
      </c>
      <c r="J3" s="29">
        <f t="shared" ref="J3" si="28">SUM(J4,J8,J11)</f>
        <v>0</v>
      </c>
      <c r="K3" s="29">
        <f t="shared" ref="K3" si="29">SUM(K4,K8,K11)</f>
        <v>0</v>
      </c>
      <c r="L3" s="29">
        <f t="shared" ref="L3" si="30">SUM(L4,L8,L11)</f>
        <v>0</v>
      </c>
      <c r="M3" s="29">
        <f t="shared" ref="M3" si="31">SUM(M4,M8,M11)</f>
        <v>0</v>
      </c>
      <c r="N3" s="29">
        <f t="shared" ref="N3" si="32">SUM(N4,N8,N11)</f>
        <v>0</v>
      </c>
      <c r="O3" s="29">
        <f t="shared" ref="O3" si="33">SUM(O4,O8,O11)</f>
        <v>0</v>
      </c>
      <c r="P3" s="29">
        <f t="shared" ref="P3" si="34">SUM(P4,P8,P11)</f>
        <v>0</v>
      </c>
      <c r="Q3" s="29">
        <f t="shared" ref="Q3" si="35">SUM(Q4,Q8,Q11)</f>
        <v>0</v>
      </c>
      <c r="R3" s="29">
        <f t="shared" ref="R3" si="36">SUM(R4,R8,R11)</f>
        <v>0</v>
      </c>
      <c r="S3" s="29">
        <f t="shared" ref="S3" si="37">SUM(S4,S8,S11)</f>
        <v>0</v>
      </c>
      <c r="T3" s="29">
        <f t="shared" ref="T3" si="38">SUM(T4,T8,T11)</f>
        <v>0</v>
      </c>
      <c r="U3" s="29">
        <f t="shared" ref="U3" si="39">SUM(U4,U8,U11)</f>
        <v>0</v>
      </c>
      <c r="V3" s="29">
        <f t="shared" ref="V3" si="40">SUM(V4,V8,V11)</f>
        <v>0</v>
      </c>
      <c r="W3" s="29">
        <f t="shared" ref="W3:X3" si="41">SUM(W4,W8,W11)</f>
        <v>0</v>
      </c>
      <c r="X3" s="29">
        <f t="shared" si="41"/>
        <v>0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42">SUM(C5:C7)</f>
        <v>0</v>
      </c>
      <c r="D4" s="42">
        <f t="shared" ref="D4" si="43">SUM(D5:D7)</f>
        <v>0</v>
      </c>
      <c r="E4" s="42">
        <f t="shared" ref="E4" si="44">SUM(E5:E7)</f>
        <v>0</v>
      </c>
      <c r="F4" s="42">
        <f t="shared" ref="F4" si="45">SUM(F5:F7)</f>
        <v>0</v>
      </c>
      <c r="G4" s="42">
        <f t="shared" ref="G4" si="46">SUM(G5:G7)</f>
        <v>0</v>
      </c>
      <c r="H4" s="42">
        <f t="shared" ref="H4" si="47">SUM(H5:H7)</f>
        <v>0</v>
      </c>
      <c r="I4" s="42">
        <f t="shared" ref="I4" si="48">SUM(I5:I7)</f>
        <v>0</v>
      </c>
      <c r="J4" s="42">
        <f t="shared" ref="J4" si="49">SUM(J5:J7)</f>
        <v>0</v>
      </c>
      <c r="K4" s="42">
        <f t="shared" ref="K4" si="50">SUM(K5:K7)</f>
        <v>0</v>
      </c>
      <c r="L4" s="42">
        <f t="shared" ref="L4" si="51">SUM(L5:L7)</f>
        <v>0</v>
      </c>
      <c r="M4" s="42">
        <f t="shared" ref="M4" si="52">SUM(M5:M7)</f>
        <v>0</v>
      </c>
      <c r="N4" s="42">
        <f t="shared" ref="N4" si="53">SUM(N5:N7)</f>
        <v>0</v>
      </c>
      <c r="O4" s="42">
        <f t="shared" ref="O4" si="54">SUM(O5:O7)</f>
        <v>0</v>
      </c>
      <c r="P4" s="42">
        <f t="shared" ref="P4" si="55">SUM(P5:P7)</f>
        <v>0</v>
      </c>
      <c r="Q4" s="42">
        <f t="shared" ref="Q4" si="56">SUM(Q5:Q7)</f>
        <v>0</v>
      </c>
      <c r="R4" s="42">
        <f t="shared" ref="R4" si="57">SUM(R5:R7)</f>
        <v>0</v>
      </c>
      <c r="S4" s="42">
        <f t="shared" ref="S4" si="58">SUM(S5:S7)</f>
        <v>0</v>
      </c>
      <c r="T4" s="42">
        <f t="shared" ref="T4" si="59">SUM(T5:T7)</f>
        <v>0</v>
      </c>
      <c r="U4" s="42">
        <f t="shared" ref="U4" si="60">SUM(U5:U7)</f>
        <v>0</v>
      </c>
      <c r="V4" s="42">
        <f t="shared" ref="V4" si="61">SUM(V5:V7)</f>
        <v>0</v>
      </c>
      <c r="W4" s="42">
        <f t="shared" ref="W4:X4" si="62">SUM(W5:W7)</f>
        <v>0</v>
      </c>
      <c r="X4" s="42">
        <f t="shared" si="62"/>
        <v>0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>
        <v>0</v>
      </c>
      <c r="W5" s="30">
        <v>0</v>
      </c>
      <c r="X5" s="30">
        <v>0</v>
      </c>
    </row>
    <row r="6" spans="1:24" ht="11.25" customHeight="1" x14ac:dyDescent="0.2">
      <c r="A6" s="39" t="s">
        <v>7</v>
      </c>
      <c r="B6" s="23" t="s">
        <v>8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</row>
    <row r="7" spans="1:24" ht="11.25" customHeight="1" x14ac:dyDescent="0.2">
      <c r="A7" s="39" t="s">
        <v>9</v>
      </c>
      <c r="B7" s="23" t="s">
        <v>10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</row>
    <row r="8" spans="1:24" ht="11.25" customHeight="1" x14ac:dyDescent="0.2">
      <c r="A8" s="40" t="s">
        <v>343</v>
      </c>
      <c r="B8" s="41" t="s">
        <v>344</v>
      </c>
      <c r="C8" s="42">
        <f t="shared" ref="C8" si="63">SUM(C9:C10)</f>
        <v>0</v>
      </c>
      <c r="D8" s="42">
        <f t="shared" ref="D8" si="64">SUM(D9:D10)</f>
        <v>0</v>
      </c>
      <c r="E8" s="42">
        <f t="shared" ref="E8" si="65">SUM(E9:E10)</f>
        <v>0</v>
      </c>
      <c r="F8" s="42">
        <f t="shared" ref="F8" si="66">SUM(F9:F10)</f>
        <v>0</v>
      </c>
      <c r="G8" s="42">
        <f t="shared" ref="G8" si="67">SUM(G9:G10)</f>
        <v>0</v>
      </c>
      <c r="H8" s="42">
        <f t="shared" ref="H8" si="68">SUM(H9:H10)</f>
        <v>0</v>
      </c>
      <c r="I8" s="42">
        <f t="shared" ref="I8" si="69">SUM(I9:I10)</f>
        <v>0</v>
      </c>
      <c r="J8" s="42">
        <f t="shared" ref="J8" si="70">SUM(J9:J10)</f>
        <v>0</v>
      </c>
      <c r="K8" s="42">
        <f t="shared" ref="K8" si="71">SUM(K9:K10)</f>
        <v>0</v>
      </c>
      <c r="L8" s="42">
        <f t="shared" ref="L8" si="72">SUM(L9:L10)</f>
        <v>0</v>
      </c>
      <c r="M8" s="42">
        <f t="shared" ref="M8" si="73">SUM(M9:M10)</f>
        <v>0</v>
      </c>
      <c r="N8" s="42">
        <f t="shared" ref="N8" si="74">SUM(N9:N10)</f>
        <v>0</v>
      </c>
      <c r="O8" s="42">
        <f t="shared" ref="O8" si="75">SUM(O9:O10)</f>
        <v>0</v>
      </c>
      <c r="P8" s="42">
        <f t="shared" ref="P8" si="76">SUM(P9:P10)</f>
        <v>0</v>
      </c>
      <c r="Q8" s="42">
        <f t="shared" ref="Q8" si="77">SUM(Q9:Q10)</f>
        <v>0</v>
      </c>
      <c r="R8" s="42">
        <f t="shared" ref="R8" si="78">SUM(R9:R10)</f>
        <v>0</v>
      </c>
      <c r="S8" s="42">
        <f t="shared" ref="S8" si="79">SUM(S9:S10)</f>
        <v>0</v>
      </c>
      <c r="T8" s="42">
        <f t="shared" ref="T8" si="80">SUM(T9:T10)</f>
        <v>0</v>
      </c>
      <c r="U8" s="42">
        <f t="shared" ref="U8" si="81">SUM(U9:U10)</f>
        <v>0</v>
      </c>
      <c r="V8" s="42">
        <f t="shared" ref="V8" si="82">SUM(V9:V10)</f>
        <v>0</v>
      </c>
      <c r="W8" s="42">
        <f t="shared" ref="W8:X8" si="83">SUM(W9:W10)</f>
        <v>0</v>
      </c>
      <c r="X8" s="42">
        <f t="shared" si="83"/>
        <v>0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" si="84">SUM(C12:C16)</f>
        <v>0</v>
      </c>
      <c r="D11" s="42">
        <f t="shared" ref="D11" si="85">SUM(D12:D16)</f>
        <v>0</v>
      </c>
      <c r="E11" s="42">
        <f t="shared" ref="E11" si="86">SUM(E12:E16)</f>
        <v>0</v>
      </c>
      <c r="F11" s="42">
        <f t="shared" ref="F11" si="87">SUM(F12:F16)</f>
        <v>0</v>
      </c>
      <c r="G11" s="42">
        <f t="shared" ref="G11" si="88">SUM(G12:G16)</f>
        <v>0</v>
      </c>
      <c r="H11" s="42">
        <f t="shared" ref="H11" si="89">SUM(H12:H16)</f>
        <v>0</v>
      </c>
      <c r="I11" s="42">
        <f t="shared" ref="I11" si="90">SUM(I12:I16)</f>
        <v>0</v>
      </c>
      <c r="J11" s="42">
        <f t="shared" ref="J11" si="91">SUM(J12:J16)</f>
        <v>0</v>
      </c>
      <c r="K11" s="42">
        <f t="shared" ref="K11" si="92">SUM(K12:K16)</f>
        <v>0</v>
      </c>
      <c r="L11" s="42">
        <f t="shared" ref="L11" si="93">SUM(L12:L16)</f>
        <v>0</v>
      </c>
      <c r="M11" s="42">
        <f t="shared" ref="M11" si="94">SUM(M12:M16)</f>
        <v>0</v>
      </c>
      <c r="N11" s="42">
        <f t="shared" ref="N11" si="95">SUM(N12:N16)</f>
        <v>0</v>
      </c>
      <c r="O11" s="42">
        <f t="shared" ref="O11" si="96">SUM(O12:O16)</f>
        <v>0</v>
      </c>
      <c r="P11" s="42">
        <f t="shared" ref="P11" si="97">SUM(P12:P16)</f>
        <v>0</v>
      </c>
      <c r="Q11" s="42">
        <f t="shared" ref="Q11" si="98">SUM(Q12:Q16)</f>
        <v>0</v>
      </c>
      <c r="R11" s="42">
        <f t="shared" ref="R11" si="99">SUM(R12:R16)</f>
        <v>0</v>
      </c>
      <c r="S11" s="42">
        <f t="shared" ref="S11" si="100">SUM(S12:S16)</f>
        <v>0</v>
      </c>
      <c r="T11" s="42">
        <f t="shared" ref="T11" si="101">SUM(T12:T16)</f>
        <v>0</v>
      </c>
      <c r="U11" s="42">
        <f t="shared" ref="U11" si="102">SUM(U12:U16)</f>
        <v>0</v>
      </c>
      <c r="V11" s="42">
        <f t="shared" ref="V11" si="103">SUM(V12:V16)</f>
        <v>0</v>
      </c>
      <c r="W11" s="42">
        <f t="shared" ref="W11:X11" si="104">SUM(W12:W16)</f>
        <v>0</v>
      </c>
      <c r="X11" s="42">
        <f t="shared" si="104"/>
        <v>0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</row>
    <row r="13" spans="1:24" ht="11.25" customHeight="1" x14ac:dyDescent="0.2">
      <c r="A13" s="39" t="s">
        <v>17</v>
      </c>
      <c r="B13" s="23" t="s">
        <v>18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" si="105">SUM(C18:C21)</f>
        <v>0</v>
      </c>
      <c r="D17" s="31">
        <f t="shared" ref="D17" si="106">SUM(D18:D21)</f>
        <v>0</v>
      </c>
      <c r="E17" s="31">
        <f t="shared" ref="E17" si="107">SUM(E18:E21)</f>
        <v>0</v>
      </c>
      <c r="F17" s="31">
        <f t="shared" ref="F17" si="108">SUM(F18:F21)</f>
        <v>0</v>
      </c>
      <c r="G17" s="31">
        <f t="shared" ref="G17" si="109">SUM(G18:G21)</f>
        <v>0</v>
      </c>
      <c r="H17" s="31">
        <f t="shared" ref="H17" si="110">SUM(H18:H21)</f>
        <v>0</v>
      </c>
      <c r="I17" s="31">
        <f t="shared" ref="I17" si="111">SUM(I18:I21)</f>
        <v>0</v>
      </c>
      <c r="J17" s="31">
        <f t="shared" ref="J17" si="112">SUM(J18:J21)</f>
        <v>0</v>
      </c>
      <c r="K17" s="31">
        <f t="shared" ref="K17" si="113">SUM(K18:K21)</f>
        <v>0</v>
      </c>
      <c r="L17" s="31">
        <f t="shared" ref="L17" si="114">SUM(L18:L21)</f>
        <v>0</v>
      </c>
      <c r="M17" s="31">
        <f t="shared" ref="M17" si="115">SUM(M18:M21)</f>
        <v>0</v>
      </c>
      <c r="N17" s="31">
        <f t="shared" ref="N17" si="116">SUM(N18:N21)</f>
        <v>0</v>
      </c>
      <c r="O17" s="31">
        <f t="shared" ref="O17" si="117">SUM(O18:O21)</f>
        <v>0</v>
      </c>
      <c r="P17" s="31">
        <f t="shared" ref="P17" si="118">SUM(P18:P21)</f>
        <v>0</v>
      </c>
      <c r="Q17" s="31">
        <f t="shared" ref="Q17" si="119">SUM(Q18:Q21)</f>
        <v>0</v>
      </c>
      <c r="R17" s="31">
        <f t="shared" ref="R17" si="120">SUM(R18:R21)</f>
        <v>0</v>
      </c>
      <c r="S17" s="31">
        <f t="shared" ref="S17" si="121">SUM(S18:S21)</f>
        <v>0</v>
      </c>
      <c r="T17" s="31">
        <f t="shared" ref="T17" si="122">SUM(T18:T21)</f>
        <v>0</v>
      </c>
      <c r="U17" s="31">
        <f t="shared" ref="U17" si="123">SUM(U18:U21)</f>
        <v>0</v>
      </c>
      <c r="V17" s="31">
        <f t="shared" ref="V17" si="124">SUM(V18:V21)</f>
        <v>0</v>
      </c>
      <c r="W17" s="31">
        <f t="shared" ref="W17:X17" si="125">SUM(W18:W21)</f>
        <v>0</v>
      </c>
      <c r="X17" s="31">
        <f t="shared" si="125"/>
        <v>0</v>
      </c>
    </row>
    <row r="18" spans="1:24" ht="11.25" customHeight="1" x14ac:dyDescent="0.2">
      <c r="A18" s="22" t="s">
        <v>27</v>
      </c>
      <c r="B18" s="23" t="s">
        <v>28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" si="126">SUM(C23:C24)</f>
        <v>0</v>
      </c>
      <c r="D22" s="31">
        <f t="shared" ref="D22" si="127">SUM(D23:D24)</f>
        <v>0</v>
      </c>
      <c r="E22" s="31">
        <f t="shared" ref="E22" si="128">SUM(E23:E24)</f>
        <v>0</v>
      </c>
      <c r="F22" s="31">
        <f t="shared" ref="F22" si="129">SUM(F23:F24)</f>
        <v>0</v>
      </c>
      <c r="G22" s="31">
        <f t="shared" ref="G22" si="130">SUM(G23:G24)</f>
        <v>0</v>
      </c>
      <c r="H22" s="31">
        <f t="shared" ref="H22" si="131">SUM(H23:H24)</f>
        <v>0</v>
      </c>
      <c r="I22" s="31">
        <f t="shared" ref="I22" si="132">SUM(I23:I24)</f>
        <v>0</v>
      </c>
      <c r="J22" s="31">
        <f t="shared" ref="J22" si="133">SUM(J23:J24)</f>
        <v>0</v>
      </c>
      <c r="K22" s="31">
        <f t="shared" ref="K22" si="134">SUM(K23:K24)</f>
        <v>0</v>
      </c>
      <c r="L22" s="31">
        <f t="shared" ref="L22" si="135">SUM(L23:L24)</f>
        <v>0</v>
      </c>
      <c r="M22" s="31">
        <f t="shared" ref="M22" si="136">SUM(M23:M24)</f>
        <v>0</v>
      </c>
      <c r="N22" s="31">
        <f t="shared" ref="N22" si="137">SUM(N23:N24)</f>
        <v>0</v>
      </c>
      <c r="O22" s="31">
        <f t="shared" ref="O22" si="138">SUM(O23:O24)</f>
        <v>0</v>
      </c>
      <c r="P22" s="31">
        <f t="shared" ref="P22" si="139">SUM(P23:P24)</f>
        <v>0</v>
      </c>
      <c r="Q22" s="31">
        <f t="shared" ref="Q22" si="140">SUM(Q23:Q24)</f>
        <v>0</v>
      </c>
      <c r="R22" s="31">
        <f t="shared" ref="R22" si="141">SUM(R23:R24)</f>
        <v>0</v>
      </c>
      <c r="S22" s="31">
        <f t="shared" ref="S22" si="142">SUM(S23:S24)</f>
        <v>0</v>
      </c>
      <c r="T22" s="31">
        <f t="shared" ref="T22" si="143">SUM(T23:T24)</f>
        <v>0</v>
      </c>
      <c r="U22" s="31">
        <f t="shared" ref="U22" si="144">SUM(U23:U24)</f>
        <v>0</v>
      </c>
      <c r="V22" s="31">
        <f t="shared" ref="V22" si="145">SUM(V23:V24)</f>
        <v>0</v>
      </c>
      <c r="W22" s="31">
        <f t="shared" ref="W22:X22" si="146">SUM(W23:W24)</f>
        <v>0</v>
      </c>
      <c r="X22" s="31">
        <f t="shared" si="146"/>
        <v>0</v>
      </c>
    </row>
    <row r="23" spans="1:24" ht="11.25" customHeight="1" x14ac:dyDescent="0.2">
      <c r="A23" s="22" t="s">
        <v>37</v>
      </c>
      <c r="B23" s="23" t="s">
        <v>38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47">SUM(C27,C33)</f>
        <v>624449.350816853</v>
      </c>
      <c r="D26" s="31">
        <f t="shared" ref="D26" si="148">SUM(D27,D33)</f>
        <v>626937.43929492682</v>
      </c>
      <c r="E26" s="31">
        <f t="shared" ref="E26" si="149">SUM(E27,E33)</f>
        <v>619697.23404987075</v>
      </c>
      <c r="F26" s="31">
        <f t="shared" ref="F26" si="150">SUM(F27,F33)</f>
        <v>628642.2719690454</v>
      </c>
      <c r="G26" s="31">
        <f t="shared" ref="G26" si="151">SUM(G27,G33)</f>
        <v>638286.24316423049</v>
      </c>
      <c r="H26" s="31">
        <f t="shared" ref="H26" si="152">SUM(H27,H33)</f>
        <v>640258.60653482354</v>
      </c>
      <c r="I26" s="31">
        <f t="shared" ref="I26" si="153">SUM(I27,I33)</f>
        <v>642210.71272570931</v>
      </c>
      <c r="J26" s="31">
        <f t="shared" ref="J26" si="154">SUM(J27,J33)</f>
        <v>634987.80980223569</v>
      </c>
      <c r="K26" s="31">
        <f t="shared" ref="K26" si="155">SUM(K27,K33)</f>
        <v>634786.85709372314</v>
      </c>
      <c r="L26" s="31">
        <f t="shared" ref="L26" si="156">SUM(L27,L33)</f>
        <v>591494.81951848639</v>
      </c>
      <c r="M26" s="31">
        <f t="shared" ref="M26" si="157">SUM(M27,M33)</f>
        <v>586632.10997420456</v>
      </c>
      <c r="N26" s="31">
        <f t="shared" ref="N26" si="158">SUM(N27,N33)</f>
        <v>572868.1267411866</v>
      </c>
      <c r="O26" s="31">
        <f t="shared" ref="O26" si="159">SUM(O27,O33)</f>
        <v>572377.67196904554</v>
      </c>
      <c r="P26" s="31">
        <f t="shared" ref="P26" si="160">SUM(P27,P33)</f>
        <v>548777.04926913162</v>
      </c>
      <c r="Q26" s="31">
        <f t="shared" ref="Q26" si="161">SUM(Q27,Q33)</f>
        <v>552691.53516766976</v>
      </c>
      <c r="R26" s="31">
        <f t="shared" ref="R26" si="162">SUM(R27,R33)</f>
        <v>579152.07652622531</v>
      </c>
      <c r="S26" s="31">
        <f t="shared" ref="S26" si="163">SUM(S27,S33)</f>
        <v>579162.65571797069</v>
      </c>
      <c r="T26" s="31">
        <f t="shared" ref="T26" si="164">SUM(T27,T33)</f>
        <v>590064.76233877882</v>
      </c>
      <c r="U26" s="31">
        <f t="shared" ref="U26" si="165">SUM(U27,U33)</f>
        <v>583491.64591573516</v>
      </c>
      <c r="V26" s="31">
        <f t="shared" ref="V26" si="166">SUM(V27,V33)</f>
        <v>572586.29957007733</v>
      </c>
      <c r="W26" s="31">
        <f t="shared" ref="W26:X26" si="167">SUM(W27,W33)</f>
        <v>504522.09810834046</v>
      </c>
      <c r="X26" s="31">
        <f t="shared" si="167"/>
        <v>520936.4530524505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" si="168">SUM(C28:C32)</f>
        <v>0</v>
      </c>
      <c r="D27" s="42">
        <f t="shared" ref="D27" si="169">SUM(D28:D32)</f>
        <v>0</v>
      </c>
      <c r="E27" s="42">
        <f t="shared" ref="E27" si="170">SUM(E28:E32)</f>
        <v>0</v>
      </c>
      <c r="F27" s="42">
        <f t="shared" ref="F27" si="171">SUM(F28:F32)</f>
        <v>0</v>
      </c>
      <c r="G27" s="42">
        <f t="shared" ref="G27" si="172">SUM(G28:G32)</f>
        <v>0</v>
      </c>
      <c r="H27" s="42">
        <f t="shared" ref="H27" si="173">SUM(H28:H32)</f>
        <v>0</v>
      </c>
      <c r="I27" s="42">
        <f t="shared" ref="I27" si="174">SUM(I28:I32)</f>
        <v>0</v>
      </c>
      <c r="J27" s="42">
        <f t="shared" ref="J27" si="175">SUM(J28:J32)</f>
        <v>0</v>
      </c>
      <c r="K27" s="42">
        <f t="shared" ref="K27" si="176">SUM(K28:K32)</f>
        <v>0</v>
      </c>
      <c r="L27" s="42">
        <f t="shared" ref="L27" si="177">SUM(L28:L32)</f>
        <v>0</v>
      </c>
      <c r="M27" s="42">
        <f t="shared" ref="M27" si="178">SUM(M28:M32)</f>
        <v>0</v>
      </c>
      <c r="N27" s="42">
        <f t="shared" ref="N27" si="179">SUM(N28:N32)</f>
        <v>0</v>
      </c>
      <c r="O27" s="42">
        <f t="shared" ref="O27" si="180">SUM(O28:O32)</f>
        <v>0</v>
      </c>
      <c r="P27" s="42">
        <f t="shared" ref="P27" si="181">SUM(P28:P32)</f>
        <v>0</v>
      </c>
      <c r="Q27" s="42">
        <f t="shared" ref="Q27" si="182">SUM(Q28:Q32)</f>
        <v>0</v>
      </c>
      <c r="R27" s="42">
        <f t="shared" ref="R27" si="183">SUM(R28:R32)</f>
        <v>0</v>
      </c>
      <c r="S27" s="42">
        <f t="shared" ref="S27" si="184">SUM(S28:S32)</f>
        <v>0</v>
      </c>
      <c r="T27" s="42">
        <f t="shared" ref="T27" si="185">SUM(T28:T32)</f>
        <v>0</v>
      </c>
      <c r="U27" s="42">
        <f t="shared" ref="U27" si="186">SUM(U28:U32)</f>
        <v>0</v>
      </c>
      <c r="V27" s="42">
        <f t="shared" ref="V27" si="187">SUM(V28:V32)</f>
        <v>0</v>
      </c>
      <c r="W27" s="42">
        <f t="shared" ref="W27:X27" si="188">SUM(W28:W32)</f>
        <v>0</v>
      </c>
      <c r="X27" s="42">
        <f t="shared" si="188"/>
        <v>0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" si="189">SUM(C34:C50)</f>
        <v>624449.350816853</v>
      </c>
      <c r="D33" s="42">
        <f t="shared" ref="D33" si="190">SUM(D34:D50)</f>
        <v>626937.43929492682</v>
      </c>
      <c r="E33" s="42">
        <f t="shared" ref="E33" si="191">SUM(E34:E50)</f>
        <v>619697.23404987075</v>
      </c>
      <c r="F33" s="42">
        <f t="shared" ref="F33" si="192">SUM(F34:F50)</f>
        <v>628642.2719690454</v>
      </c>
      <c r="G33" s="42">
        <f t="shared" ref="G33" si="193">SUM(G34:G50)</f>
        <v>638286.24316423049</v>
      </c>
      <c r="H33" s="42">
        <f t="shared" ref="H33" si="194">SUM(H34:H50)</f>
        <v>640258.60653482354</v>
      </c>
      <c r="I33" s="42">
        <f t="shared" ref="I33" si="195">SUM(I34:I50)</f>
        <v>642210.71272570931</v>
      </c>
      <c r="J33" s="42">
        <f t="shared" ref="J33" si="196">SUM(J34:J50)</f>
        <v>634987.80980223569</v>
      </c>
      <c r="K33" s="42">
        <f t="shared" ref="K33" si="197">SUM(K34:K50)</f>
        <v>634786.85709372314</v>
      </c>
      <c r="L33" s="42">
        <f t="shared" ref="L33" si="198">SUM(L34:L50)</f>
        <v>591494.81951848639</v>
      </c>
      <c r="M33" s="42">
        <f t="shared" ref="M33" si="199">SUM(M34:M50)</f>
        <v>586632.10997420456</v>
      </c>
      <c r="N33" s="42">
        <f t="shared" ref="N33" si="200">SUM(N34:N50)</f>
        <v>572868.1267411866</v>
      </c>
      <c r="O33" s="42">
        <f t="shared" ref="O33" si="201">SUM(O34:O50)</f>
        <v>572377.67196904554</v>
      </c>
      <c r="P33" s="42">
        <f t="shared" ref="P33" si="202">SUM(P34:P50)</f>
        <v>548777.04926913162</v>
      </c>
      <c r="Q33" s="42">
        <f t="shared" ref="Q33" si="203">SUM(Q34:Q50)</f>
        <v>552691.53516766976</v>
      </c>
      <c r="R33" s="42">
        <f t="shared" ref="R33" si="204">SUM(R34:R50)</f>
        <v>579152.07652622531</v>
      </c>
      <c r="S33" s="42">
        <f t="shared" ref="S33" si="205">SUM(S34:S50)</f>
        <v>579162.65571797069</v>
      </c>
      <c r="T33" s="42">
        <f t="shared" ref="T33" si="206">SUM(T34:T50)</f>
        <v>590064.76233877882</v>
      </c>
      <c r="U33" s="42">
        <f t="shared" ref="U33" si="207">SUM(U34:U50)</f>
        <v>583491.64591573516</v>
      </c>
      <c r="V33" s="42">
        <f t="shared" ref="V33" si="208">SUM(V34:V50)</f>
        <v>572586.29957007733</v>
      </c>
      <c r="W33" s="42">
        <f t="shared" ref="W33:X33" si="209">SUM(W34:W50)</f>
        <v>504522.09810834046</v>
      </c>
      <c r="X33" s="42">
        <f t="shared" si="209"/>
        <v>520936.4530524505</v>
      </c>
    </row>
    <row r="34" spans="1:24" ht="11.25" customHeight="1" x14ac:dyDescent="0.2">
      <c r="A34" s="39" t="s">
        <v>55</v>
      </c>
      <c r="B34" s="23" t="s">
        <v>56</v>
      </c>
      <c r="C34" s="30">
        <v>20179.798108340499</v>
      </c>
      <c r="D34" s="30">
        <v>20356.422098022351</v>
      </c>
      <c r="E34" s="30">
        <v>20496.779019776433</v>
      </c>
      <c r="F34" s="30">
        <v>21390.897764402405</v>
      </c>
      <c r="G34" s="30">
        <v>22268.1815133276</v>
      </c>
      <c r="H34" s="30">
        <v>22544.561392949268</v>
      </c>
      <c r="I34" s="30">
        <v>23206.625709372311</v>
      </c>
      <c r="J34" s="30">
        <v>23607.451418744626</v>
      </c>
      <c r="K34" s="30">
        <v>23047.186586414442</v>
      </c>
      <c r="L34" s="30">
        <v>21377.219776440241</v>
      </c>
      <c r="M34" s="30">
        <v>21147.904471195179</v>
      </c>
      <c r="N34" s="30">
        <v>21165.016337059329</v>
      </c>
      <c r="O34" s="30">
        <v>20483.284522785896</v>
      </c>
      <c r="P34" s="30">
        <v>19302.670851246778</v>
      </c>
      <c r="Q34" s="30">
        <v>19459.397076526224</v>
      </c>
      <c r="R34" s="30">
        <v>21213.049269131559</v>
      </c>
      <c r="S34" s="30">
        <v>21587.828804815133</v>
      </c>
      <c r="T34" s="30">
        <v>20666.299828030955</v>
      </c>
      <c r="U34" s="30">
        <v>20950.317368873602</v>
      </c>
      <c r="V34" s="30">
        <v>20733.893723129837</v>
      </c>
      <c r="W34" s="30">
        <v>18453.299656061907</v>
      </c>
      <c r="X34" s="30">
        <v>19174.480137575236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24.38142734307824</v>
      </c>
      <c r="E35" s="30">
        <v>21.05666380051591</v>
      </c>
      <c r="F35" s="30">
        <v>21.05666380051591</v>
      </c>
      <c r="G35" s="30">
        <v>21.05666380051591</v>
      </c>
      <c r="H35" s="30">
        <v>19.948409286328459</v>
      </c>
      <c r="I35" s="30">
        <v>19.948409286328459</v>
      </c>
      <c r="J35" s="30">
        <v>21.51049011177988</v>
      </c>
      <c r="K35" s="30">
        <v>36.880567497850393</v>
      </c>
      <c r="L35" s="30">
        <v>33.433877901977638</v>
      </c>
      <c r="M35" s="30">
        <v>42.89243336199484</v>
      </c>
      <c r="N35" s="30">
        <v>47.621668099742053</v>
      </c>
      <c r="O35" s="30">
        <v>26.390283748925196</v>
      </c>
      <c r="P35" s="30">
        <v>40.527773000859852</v>
      </c>
      <c r="Q35" s="30">
        <v>39.04436801375752</v>
      </c>
      <c r="R35" s="30">
        <v>41.989165950128978</v>
      </c>
      <c r="S35" s="30">
        <v>10.6408426483233</v>
      </c>
      <c r="T35" s="30">
        <v>23.646259673258811</v>
      </c>
      <c r="U35" s="30">
        <v>8.2761822871883055</v>
      </c>
      <c r="V35" s="30">
        <v>10.48710232158211</v>
      </c>
      <c r="W35" s="30">
        <v>9.5908856405846947</v>
      </c>
      <c r="X35" s="30">
        <v>2.9546001719690449</v>
      </c>
    </row>
    <row r="36" spans="1:24" ht="11.25" customHeight="1" x14ac:dyDescent="0.2">
      <c r="A36" s="39" t="s">
        <v>59</v>
      </c>
      <c r="B36" s="23" t="s">
        <v>60</v>
      </c>
      <c r="C36" s="30">
        <v>17273.439982803098</v>
      </c>
      <c r="D36" s="30">
        <v>17673.402407566638</v>
      </c>
      <c r="E36" s="30">
        <v>16443.572141014614</v>
      </c>
      <c r="F36" s="30">
        <v>16833.158641444537</v>
      </c>
      <c r="G36" s="30">
        <v>16757.443164230437</v>
      </c>
      <c r="H36" s="30">
        <v>17134.348151332761</v>
      </c>
      <c r="I36" s="30">
        <v>17069.767239896813</v>
      </c>
      <c r="J36" s="30">
        <v>16837.120120378331</v>
      </c>
      <c r="K36" s="30">
        <v>17205.97042132416</v>
      </c>
      <c r="L36" s="30">
        <v>16083.679535683581</v>
      </c>
      <c r="M36" s="30">
        <v>15428.938177128115</v>
      </c>
      <c r="N36" s="30">
        <v>15393.536113499569</v>
      </c>
      <c r="O36" s="30">
        <v>14706.718142734309</v>
      </c>
      <c r="P36" s="30">
        <v>14880.443250214961</v>
      </c>
      <c r="Q36" s="30">
        <v>14752.863542562338</v>
      </c>
      <c r="R36" s="30">
        <v>15265.402751504727</v>
      </c>
      <c r="S36" s="30">
        <v>15098.087876182286</v>
      </c>
      <c r="T36" s="30">
        <v>15868.233018056746</v>
      </c>
      <c r="U36" s="30">
        <v>15325.01745485812</v>
      </c>
      <c r="V36" s="30">
        <v>15493.256491831467</v>
      </c>
      <c r="W36" s="30">
        <v>13562.570421324162</v>
      </c>
      <c r="X36" s="30">
        <v>14865.726999140154</v>
      </c>
    </row>
    <row r="37" spans="1:24" ht="11.25" customHeight="1" x14ac:dyDescent="0.2">
      <c r="A37" s="39" t="s">
        <v>61</v>
      </c>
      <c r="B37" s="23" t="s">
        <v>62</v>
      </c>
      <c r="C37" s="30">
        <v>126499.81590713673</v>
      </c>
      <c r="D37" s="30">
        <v>129618.0822871883</v>
      </c>
      <c r="E37" s="30">
        <v>127558.67351676697</v>
      </c>
      <c r="F37" s="30">
        <v>127675.85503009461</v>
      </c>
      <c r="G37" s="30">
        <v>129470.85907136716</v>
      </c>
      <c r="H37" s="30">
        <v>129998.37618228716</v>
      </c>
      <c r="I37" s="30">
        <v>131328.79974204639</v>
      </c>
      <c r="J37" s="30">
        <v>125691.72441960446</v>
      </c>
      <c r="K37" s="30">
        <v>122620.56354256233</v>
      </c>
      <c r="L37" s="30">
        <v>119016.81263972483</v>
      </c>
      <c r="M37" s="30">
        <v>112252.58099742047</v>
      </c>
      <c r="N37" s="30">
        <v>107979.30877042131</v>
      </c>
      <c r="O37" s="30">
        <v>107522.46887360275</v>
      </c>
      <c r="P37" s="30">
        <v>101716.32880481512</v>
      </c>
      <c r="Q37" s="30">
        <v>103187.25743766123</v>
      </c>
      <c r="R37" s="30">
        <v>106190.00636285468</v>
      </c>
      <c r="S37" s="30">
        <v>105829.52717110919</v>
      </c>
      <c r="T37" s="30">
        <v>105892.388822012</v>
      </c>
      <c r="U37" s="30">
        <v>106411.17033533964</v>
      </c>
      <c r="V37" s="30">
        <v>103950.4890799656</v>
      </c>
      <c r="W37" s="30">
        <v>90677.629234737717</v>
      </c>
      <c r="X37" s="30">
        <v>96854.248409286301</v>
      </c>
    </row>
    <row r="38" spans="1:24" ht="11.25" customHeight="1" x14ac:dyDescent="0.2">
      <c r="A38" s="39" t="s">
        <v>63</v>
      </c>
      <c r="B38" s="23" t="s">
        <v>64</v>
      </c>
      <c r="C38" s="30">
        <v>224.29776440240755</v>
      </c>
      <c r="D38" s="30">
        <v>157.18452278589854</v>
      </c>
      <c r="E38" s="30">
        <v>123.42123817712809</v>
      </c>
      <c r="F38" s="30">
        <v>159.86474634565775</v>
      </c>
      <c r="G38" s="30">
        <v>141.91616509028373</v>
      </c>
      <c r="H38" s="30">
        <v>112.48907996560618</v>
      </c>
      <c r="I38" s="30">
        <v>95.696130696474626</v>
      </c>
      <c r="J38" s="30">
        <v>157.70163370593295</v>
      </c>
      <c r="K38" s="30">
        <v>153.82871883061048</v>
      </c>
      <c r="L38" s="30">
        <v>129.62261392949267</v>
      </c>
      <c r="M38" s="30">
        <v>121.24789337919174</v>
      </c>
      <c r="N38" s="30">
        <v>122.29234737747203</v>
      </c>
      <c r="O38" s="30">
        <v>114.98202923473775</v>
      </c>
      <c r="P38" s="30">
        <v>104.47085124677557</v>
      </c>
      <c r="Q38" s="30">
        <v>127.62476354256233</v>
      </c>
      <c r="R38" s="30">
        <v>126.36199484092865</v>
      </c>
      <c r="S38" s="30">
        <v>122.81719690455718</v>
      </c>
      <c r="T38" s="30">
        <v>99.918400687876158</v>
      </c>
      <c r="U38" s="30">
        <v>82.99423903697334</v>
      </c>
      <c r="V38" s="30">
        <v>98.112811693895082</v>
      </c>
      <c r="W38" s="30">
        <v>108.50378331900258</v>
      </c>
      <c r="X38" s="30">
        <v>131.63258813413586</v>
      </c>
    </row>
    <row r="39" spans="1:24" ht="11.25" customHeight="1" x14ac:dyDescent="0.2">
      <c r="A39" s="39" t="s">
        <v>65</v>
      </c>
      <c r="B39" s="23" t="s">
        <v>66</v>
      </c>
      <c r="C39" s="30">
        <v>178.81676698194326</v>
      </c>
      <c r="D39" s="30">
        <v>104.7506448839209</v>
      </c>
      <c r="E39" s="30">
        <v>22.219862424763541</v>
      </c>
      <c r="F39" s="30">
        <v>20.10369733447979</v>
      </c>
      <c r="G39" s="30">
        <v>20.10369733447979</v>
      </c>
      <c r="H39" s="30">
        <v>16.929406706792779</v>
      </c>
      <c r="I39" s="30">
        <v>13.755116079105759</v>
      </c>
      <c r="J39" s="30">
        <v>2.116165090283749</v>
      </c>
      <c r="K39" s="30">
        <v>2.116165090283749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35334.530266552021</v>
      </c>
      <c r="D40" s="30">
        <v>33310.273344797941</v>
      </c>
      <c r="E40" s="30">
        <v>32161.064574376618</v>
      </c>
      <c r="F40" s="30">
        <v>32344.25219260533</v>
      </c>
      <c r="G40" s="30">
        <v>33255.06216680997</v>
      </c>
      <c r="H40" s="30">
        <v>32703.933705932934</v>
      </c>
      <c r="I40" s="30">
        <v>33359.162768701637</v>
      </c>
      <c r="J40" s="30">
        <v>33047.77841788478</v>
      </c>
      <c r="K40" s="30">
        <v>32941.061049011172</v>
      </c>
      <c r="L40" s="30">
        <v>29087.901203783316</v>
      </c>
      <c r="M40" s="30">
        <v>29013.391745485809</v>
      </c>
      <c r="N40" s="30">
        <v>29671.441272570934</v>
      </c>
      <c r="O40" s="30">
        <v>28071.988392089424</v>
      </c>
      <c r="P40" s="30">
        <v>28422.646517626825</v>
      </c>
      <c r="Q40" s="30">
        <v>28420.553396388648</v>
      </c>
      <c r="R40" s="30">
        <v>29332.1736027515</v>
      </c>
      <c r="S40" s="30">
        <v>29737.504987102326</v>
      </c>
      <c r="T40" s="30">
        <v>31220.978417884777</v>
      </c>
      <c r="U40" s="30">
        <v>34373.90343938092</v>
      </c>
      <c r="V40" s="30">
        <v>34124.695184866723</v>
      </c>
      <c r="W40" s="30">
        <v>16375.574548581253</v>
      </c>
      <c r="X40" s="30">
        <v>16843.213155631987</v>
      </c>
    </row>
    <row r="41" spans="1:24" ht="11.25" customHeight="1" x14ac:dyDescent="0.2">
      <c r="A41" s="39" t="s">
        <v>69</v>
      </c>
      <c r="B41" s="23" t="s">
        <v>70</v>
      </c>
      <c r="C41" s="30">
        <v>1471.1820292347377</v>
      </c>
      <c r="D41" s="30">
        <v>1514.2857265692176</v>
      </c>
      <c r="E41" s="30">
        <v>1444.9579535683577</v>
      </c>
      <c r="F41" s="30">
        <v>2995.2458297506446</v>
      </c>
      <c r="G41" s="30">
        <v>5248.9371453138438</v>
      </c>
      <c r="H41" s="30">
        <v>5080.9981943250214</v>
      </c>
      <c r="I41" s="30">
        <v>5160.2438521066215</v>
      </c>
      <c r="J41" s="30">
        <v>5243.7048151332756</v>
      </c>
      <c r="K41" s="30">
        <v>5058.1599312123817</v>
      </c>
      <c r="L41" s="30">
        <v>5691.3697334479793</v>
      </c>
      <c r="M41" s="30">
        <v>6570.0843508168518</v>
      </c>
      <c r="N41" s="30">
        <v>7930.4233018056748</v>
      </c>
      <c r="O41" s="30">
        <v>10271.102665520206</v>
      </c>
      <c r="P41" s="30">
        <v>9864.5877042132433</v>
      </c>
      <c r="Q41" s="30">
        <v>10324.04170249355</v>
      </c>
      <c r="R41" s="30">
        <v>11034.539380911436</v>
      </c>
      <c r="S41" s="30">
        <v>10515.853482373173</v>
      </c>
      <c r="T41" s="30">
        <v>10863.293895098881</v>
      </c>
      <c r="U41" s="30">
        <v>11744.962080825449</v>
      </c>
      <c r="V41" s="30">
        <v>11435.934737747204</v>
      </c>
      <c r="W41" s="30">
        <v>9144.8961306964738</v>
      </c>
      <c r="X41" s="30">
        <v>9740.0263972484954</v>
      </c>
    </row>
    <row r="42" spans="1:24" ht="11.25" customHeight="1" x14ac:dyDescent="0.2">
      <c r="A42" s="39" t="s">
        <v>71</v>
      </c>
      <c r="B42" s="23" t="s">
        <v>72</v>
      </c>
      <c r="C42" s="30">
        <v>40140.49105760963</v>
      </c>
      <c r="D42" s="30">
        <v>37991.12012037832</v>
      </c>
      <c r="E42" s="30">
        <v>37754.274634565772</v>
      </c>
      <c r="F42" s="30">
        <v>39088.289595872739</v>
      </c>
      <c r="G42" s="30">
        <v>37796.09183147033</v>
      </c>
      <c r="H42" s="30">
        <v>36177.953568357691</v>
      </c>
      <c r="I42" s="30">
        <v>34805.878589853819</v>
      </c>
      <c r="J42" s="30">
        <v>35589.579621668105</v>
      </c>
      <c r="K42" s="30">
        <v>37346.463112639722</v>
      </c>
      <c r="L42" s="30">
        <v>34357.885382631124</v>
      </c>
      <c r="M42" s="30">
        <v>36361.20868443681</v>
      </c>
      <c r="N42" s="30">
        <v>36296.579277730008</v>
      </c>
      <c r="O42" s="30">
        <v>35585.226913155639</v>
      </c>
      <c r="P42" s="30">
        <v>34586.869475494408</v>
      </c>
      <c r="Q42" s="30">
        <v>35017.333447979363</v>
      </c>
      <c r="R42" s="30">
        <v>38166.89802235597</v>
      </c>
      <c r="S42" s="30">
        <v>39256.119260533109</v>
      </c>
      <c r="T42" s="30">
        <v>45061.394496990542</v>
      </c>
      <c r="U42" s="30">
        <v>44060.608684436796</v>
      </c>
      <c r="V42" s="30">
        <v>42741.335425623387</v>
      </c>
      <c r="W42" s="30">
        <v>40262.980395528793</v>
      </c>
      <c r="X42" s="30">
        <v>40029.945485812561</v>
      </c>
    </row>
    <row r="43" spans="1:24" ht="11.25" customHeight="1" x14ac:dyDescent="0.2">
      <c r="A43" s="39" t="s">
        <v>73</v>
      </c>
      <c r="B43" s="23" t="s">
        <v>74</v>
      </c>
      <c r="C43" s="30">
        <v>229606.93645743761</v>
      </c>
      <c r="D43" s="30">
        <v>234754.71625107477</v>
      </c>
      <c r="E43" s="30">
        <v>231670.63568357687</v>
      </c>
      <c r="F43" s="30">
        <v>237642.14393809112</v>
      </c>
      <c r="G43" s="30">
        <v>238532.65941530527</v>
      </c>
      <c r="H43" s="30">
        <v>245972.66517626823</v>
      </c>
      <c r="I43" s="30">
        <v>246915.17807394668</v>
      </c>
      <c r="J43" s="30">
        <v>245866.03164230447</v>
      </c>
      <c r="K43" s="30">
        <v>251856.40180567498</v>
      </c>
      <c r="L43" s="30">
        <v>235831.31934651756</v>
      </c>
      <c r="M43" s="30">
        <v>233040.25614789338</v>
      </c>
      <c r="N43" s="30">
        <v>229685.40730868446</v>
      </c>
      <c r="O43" s="30">
        <v>233603.70490111777</v>
      </c>
      <c r="P43" s="30">
        <v>228151.00610490111</v>
      </c>
      <c r="Q43" s="30">
        <v>230150.64926913157</v>
      </c>
      <c r="R43" s="30">
        <v>240592.33791917455</v>
      </c>
      <c r="S43" s="30">
        <v>235176.58581255373</v>
      </c>
      <c r="T43" s="30">
        <v>237208.06483233013</v>
      </c>
      <c r="U43" s="30">
        <v>232360.52785898536</v>
      </c>
      <c r="V43" s="30">
        <v>233087.49802235598</v>
      </c>
      <c r="W43" s="30">
        <v>215567.50842648325</v>
      </c>
      <c r="X43" s="30">
        <v>219315.96371453139</v>
      </c>
    </row>
    <row r="44" spans="1:24" ht="11.25" customHeight="1" x14ac:dyDescent="0.2">
      <c r="A44" s="39" t="s">
        <v>75</v>
      </c>
      <c r="B44" s="23" t="s">
        <v>76</v>
      </c>
      <c r="C44" s="30">
        <v>104814.22072226998</v>
      </c>
      <c r="D44" s="30">
        <v>101247.95855545999</v>
      </c>
      <c r="E44" s="30">
        <v>96746.76844368015</v>
      </c>
      <c r="F44" s="30">
        <v>96278.799914015472</v>
      </c>
      <c r="G44" s="30">
        <v>96699.636801375746</v>
      </c>
      <c r="H44" s="30">
        <v>96110.55305245053</v>
      </c>
      <c r="I44" s="30">
        <v>94517.63895098881</v>
      </c>
      <c r="J44" s="30">
        <v>91548.340240756646</v>
      </c>
      <c r="K44" s="30">
        <v>86462.864488392079</v>
      </c>
      <c r="L44" s="30">
        <v>75973.723043852107</v>
      </c>
      <c r="M44" s="30">
        <v>74807.57067927772</v>
      </c>
      <c r="N44" s="30">
        <v>71423.606448839215</v>
      </c>
      <c r="O44" s="30">
        <v>69808.999140154774</v>
      </c>
      <c r="P44" s="30">
        <v>61544.883319002569</v>
      </c>
      <c r="Q44" s="30">
        <v>61075.311693895099</v>
      </c>
      <c r="R44" s="30">
        <v>64455.430954428208</v>
      </c>
      <c r="S44" s="30">
        <v>69155.786672398972</v>
      </c>
      <c r="T44" s="30">
        <v>70632.781513327602</v>
      </c>
      <c r="U44" s="30">
        <v>69347.267755803958</v>
      </c>
      <c r="V44" s="30">
        <v>59053.549097162497</v>
      </c>
      <c r="W44" s="30">
        <v>47225.397162510737</v>
      </c>
      <c r="X44" s="30">
        <v>50179.450644883909</v>
      </c>
    </row>
    <row r="45" spans="1:24" ht="11.25" customHeight="1" x14ac:dyDescent="0.2">
      <c r="A45" s="39" t="s">
        <v>77</v>
      </c>
      <c r="B45" s="23" t="s">
        <v>78</v>
      </c>
      <c r="C45" s="30">
        <v>1084.6982803095443</v>
      </c>
      <c r="D45" s="30">
        <v>875.55055889939808</v>
      </c>
      <c r="E45" s="30">
        <v>871.19974204643165</v>
      </c>
      <c r="F45" s="30">
        <v>892.76500429922612</v>
      </c>
      <c r="G45" s="30">
        <v>775.87454858125534</v>
      </c>
      <c r="H45" s="30">
        <v>860.5432502149614</v>
      </c>
      <c r="I45" s="30">
        <v>816.55563198624236</v>
      </c>
      <c r="J45" s="30">
        <v>942.26689595872745</v>
      </c>
      <c r="K45" s="30">
        <v>984.99492691315527</v>
      </c>
      <c r="L45" s="30">
        <v>800.90576096302652</v>
      </c>
      <c r="M45" s="30">
        <v>973.43215821152182</v>
      </c>
      <c r="N45" s="30">
        <v>1040.4509028374889</v>
      </c>
      <c r="O45" s="30">
        <v>967.14694754944094</v>
      </c>
      <c r="P45" s="30">
        <v>737.93723129836633</v>
      </c>
      <c r="Q45" s="30">
        <v>799.90619088564063</v>
      </c>
      <c r="R45" s="30">
        <v>900.99621668099735</v>
      </c>
      <c r="S45" s="30">
        <v>1075.1847807394668</v>
      </c>
      <c r="T45" s="30">
        <v>1108.626827171109</v>
      </c>
      <c r="U45" s="30">
        <v>1065.191831470335</v>
      </c>
      <c r="V45" s="30">
        <v>1226.795958727429</v>
      </c>
      <c r="W45" s="30">
        <v>1660.4193465176268</v>
      </c>
      <c r="X45" s="30">
        <v>1654.7207222699913</v>
      </c>
    </row>
    <row r="46" spans="1:24" ht="11.25" customHeight="1" x14ac:dyDescent="0.2">
      <c r="A46" s="39" t="s">
        <v>79</v>
      </c>
      <c r="B46" s="23" t="s">
        <v>80</v>
      </c>
      <c r="C46" s="30">
        <v>7143.1244196044718</v>
      </c>
      <c r="D46" s="30">
        <v>6951.0131556319857</v>
      </c>
      <c r="E46" s="30">
        <v>7006.1376612209797</v>
      </c>
      <c r="F46" s="30">
        <v>7098.5698194325023</v>
      </c>
      <c r="G46" s="30">
        <v>8074.239036973343</v>
      </c>
      <c r="H46" s="30">
        <v>7740.005417024935</v>
      </c>
      <c r="I46" s="30">
        <v>7715.3731728288903</v>
      </c>
      <c r="J46" s="30">
        <v>7819.3542562338789</v>
      </c>
      <c r="K46" s="30">
        <v>7939.3871023215797</v>
      </c>
      <c r="L46" s="30">
        <v>7292.9871883061041</v>
      </c>
      <c r="M46" s="30">
        <v>8007.5531384350825</v>
      </c>
      <c r="N46" s="30">
        <v>7844.529148753224</v>
      </c>
      <c r="O46" s="30">
        <v>7302.4774720550304</v>
      </c>
      <c r="P46" s="30">
        <v>7121.4853826311264</v>
      </c>
      <c r="Q46" s="30">
        <v>7649.9852106620829</v>
      </c>
      <c r="R46" s="30">
        <v>7190.8718830610505</v>
      </c>
      <c r="S46" s="30">
        <v>6686.6851246775559</v>
      </c>
      <c r="T46" s="30">
        <v>6990.9921754084262</v>
      </c>
      <c r="U46" s="30">
        <v>6632.630954428203</v>
      </c>
      <c r="V46" s="30">
        <v>6172.5491831470335</v>
      </c>
      <c r="W46" s="30">
        <v>6399.9542562338775</v>
      </c>
      <c r="X46" s="30">
        <v>7268.4022355975931</v>
      </c>
    </row>
    <row r="47" spans="1:24" ht="11.25" customHeight="1" x14ac:dyDescent="0.2">
      <c r="A47" s="39" t="s">
        <v>81</v>
      </c>
      <c r="B47" s="23" t="s">
        <v>82</v>
      </c>
      <c r="C47" s="30">
        <v>17747.961049011181</v>
      </c>
      <c r="D47" s="30">
        <v>17028.279105760961</v>
      </c>
      <c r="E47" s="30">
        <v>17188.771539122958</v>
      </c>
      <c r="F47" s="30">
        <v>16895.979621668095</v>
      </c>
      <c r="G47" s="30">
        <v>18351.537403267412</v>
      </c>
      <c r="H47" s="30">
        <v>18837.232244196042</v>
      </c>
      <c r="I47" s="30">
        <v>19958.996044711952</v>
      </c>
      <c r="J47" s="30">
        <v>19761.048065348241</v>
      </c>
      <c r="K47" s="30">
        <v>19398.380739466895</v>
      </c>
      <c r="L47" s="30">
        <v>19107.812639724849</v>
      </c>
      <c r="M47" s="30">
        <v>18052.697334479792</v>
      </c>
      <c r="N47" s="30">
        <v>17477.32218400688</v>
      </c>
      <c r="O47" s="30">
        <v>14889.859845227857</v>
      </c>
      <c r="P47" s="30">
        <v>15347.032244196042</v>
      </c>
      <c r="Q47" s="30">
        <v>15007.015047291485</v>
      </c>
      <c r="R47" s="30">
        <v>16952.323989681856</v>
      </c>
      <c r="S47" s="30">
        <v>16260.234479793633</v>
      </c>
      <c r="T47" s="30">
        <v>16360.291229578674</v>
      </c>
      <c r="U47" s="30">
        <v>16150.101461736887</v>
      </c>
      <c r="V47" s="30">
        <v>16371.431556319867</v>
      </c>
      <c r="W47" s="30">
        <v>16351.999999999998</v>
      </c>
      <c r="X47" s="30">
        <v>16088.795614789338</v>
      </c>
    </row>
    <row r="48" spans="1:24" ht="11.25" customHeight="1" x14ac:dyDescent="0.2">
      <c r="A48" s="39" t="s">
        <v>83</v>
      </c>
      <c r="B48" s="23" t="s">
        <v>84</v>
      </c>
      <c r="C48" s="30">
        <v>5693.408082545142</v>
      </c>
      <c r="D48" s="30">
        <v>5522.8507308684439</v>
      </c>
      <c r="E48" s="30">
        <v>5407.4087704213234</v>
      </c>
      <c r="F48" s="30">
        <v>5010.9704213241594</v>
      </c>
      <c r="G48" s="30">
        <v>5585.8323301805676</v>
      </c>
      <c r="H48" s="30">
        <v>6001.8148753224405</v>
      </c>
      <c r="I48" s="30">
        <v>6028.1673258813407</v>
      </c>
      <c r="J48" s="30">
        <v>6024.1604471195187</v>
      </c>
      <c r="K48" s="30">
        <v>6240.6191745485812</v>
      </c>
      <c r="L48" s="30">
        <v>5851.2843508168526</v>
      </c>
      <c r="M48" s="30">
        <v>6067.0338779019758</v>
      </c>
      <c r="N48" s="30">
        <v>6365.3046431642315</v>
      </c>
      <c r="O48" s="30">
        <v>7370.5842648323314</v>
      </c>
      <c r="P48" s="30">
        <v>7608.7987102321576</v>
      </c>
      <c r="Q48" s="30">
        <v>7557.8942390369721</v>
      </c>
      <c r="R48" s="30">
        <v>8180.8924333619952</v>
      </c>
      <c r="S48" s="30">
        <v>7984.6213241616515</v>
      </c>
      <c r="T48" s="30">
        <v>8072.4331900257976</v>
      </c>
      <c r="U48" s="30">
        <v>7769.6365434221825</v>
      </c>
      <c r="V48" s="30">
        <v>8037.1487532244191</v>
      </c>
      <c r="W48" s="30">
        <v>7734.4568357695607</v>
      </c>
      <c r="X48" s="30">
        <v>7590.8375752364555</v>
      </c>
    </row>
    <row r="49" spans="1:24" ht="11.25" customHeight="1" x14ac:dyDescent="0.2">
      <c r="A49" s="39" t="s">
        <v>85</v>
      </c>
      <c r="B49" s="23" t="s">
        <v>86</v>
      </c>
      <c r="C49" s="30">
        <v>1147.5216680997421</v>
      </c>
      <c r="D49" s="30">
        <v>1063.083147033534</v>
      </c>
      <c r="E49" s="30">
        <v>794.42209802235584</v>
      </c>
      <c r="F49" s="30">
        <v>741.52536543422184</v>
      </c>
      <c r="G49" s="30">
        <v>842.04479793637142</v>
      </c>
      <c r="H49" s="30">
        <v>793.96491831470348</v>
      </c>
      <c r="I49" s="30">
        <v>816.78839208942372</v>
      </c>
      <c r="J49" s="30">
        <v>965.16947549441102</v>
      </c>
      <c r="K49" s="30">
        <v>801.51453138435079</v>
      </c>
      <c r="L49" s="30">
        <v>672.68684436801357</v>
      </c>
      <c r="M49" s="30">
        <v>995.65760963026639</v>
      </c>
      <c r="N49" s="30">
        <v>930.11100601891656</v>
      </c>
      <c r="O49" s="30">
        <v>786.22897678417883</v>
      </c>
      <c r="P49" s="30">
        <v>869.33998280309538</v>
      </c>
      <c r="Q49" s="30">
        <v>997.61478933791921</v>
      </c>
      <c r="R49" s="30">
        <v>653.1198624247636</v>
      </c>
      <c r="S49" s="30">
        <v>525.0282889079964</v>
      </c>
      <c r="T49" s="30">
        <v>622.89277730008598</v>
      </c>
      <c r="U49" s="30">
        <v>790.27901977644024</v>
      </c>
      <c r="V49" s="30">
        <v>715.36612209802229</v>
      </c>
      <c r="W49" s="30">
        <v>702.14582975064479</v>
      </c>
      <c r="X49" s="30">
        <v>876.23774720550284</v>
      </c>
    </row>
    <row r="50" spans="1:24" ht="11.25" customHeight="1" x14ac:dyDescent="0.2">
      <c r="A50" s="39" t="s">
        <v>87</v>
      </c>
      <c r="B50" s="23" t="s">
        <v>88</v>
      </c>
      <c r="C50" s="30">
        <v>15909.108254514187</v>
      </c>
      <c r="D50" s="30">
        <v>18744.08521066208</v>
      </c>
      <c r="E50" s="30">
        <v>23985.870507308686</v>
      </c>
      <c r="F50" s="30">
        <v>23552.793723129827</v>
      </c>
      <c r="G50" s="30">
        <v>24444.767411865869</v>
      </c>
      <c r="H50" s="30">
        <v>20152.289509888215</v>
      </c>
      <c r="I50" s="30">
        <v>20382.137575236458</v>
      </c>
      <c r="J50" s="30">
        <v>21862.751676698186</v>
      </c>
      <c r="K50" s="30">
        <v>22690.464230438523</v>
      </c>
      <c r="L50" s="30">
        <v>20186.175580395528</v>
      </c>
      <c r="M50" s="30">
        <v>23749.660275150469</v>
      </c>
      <c r="N50" s="30">
        <v>19495.176010318144</v>
      </c>
      <c r="O50" s="30">
        <v>20866.508598452278</v>
      </c>
      <c r="P50" s="30">
        <v>18478.021066208083</v>
      </c>
      <c r="Q50" s="30">
        <v>18125.042992261395</v>
      </c>
      <c r="R50" s="30">
        <v>18855.682717110918</v>
      </c>
      <c r="S50" s="30">
        <v>20140.149613069647</v>
      </c>
      <c r="T50" s="30">
        <v>19372.526655202066</v>
      </c>
      <c r="U50" s="30">
        <v>16418.760705073088</v>
      </c>
      <c r="V50" s="30">
        <v>19333.756319862427</v>
      </c>
      <c r="W50" s="30">
        <v>20285.171195184867</v>
      </c>
      <c r="X50" s="30">
        <v>20319.817024935513</v>
      </c>
    </row>
    <row r="51" spans="1:24" ht="11.25" customHeight="1" x14ac:dyDescent="0.2">
      <c r="A51" s="24" t="s">
        <v>89</v>
      </c>
      <c r="B51" s="25" t="s">
        <v>90</v>
      </c>
      <c r="C51" s="31">
        <v>0</v>
      </c>
      <c r="D51" s="31">
        <v>0</v>
      </c>
      <c r="E51" s="31">
        <v>0</v>
      </c>
      <c r="F51" s="31">
        <v>0</v>
      </c>
      <c r="G51" s="31">
        <v>0</v>
      </c>
      <c r="H51" s="31">
        <v>0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" si="210">SUM(C53:C70)</f>
        <v>0</v>
      </c>
      <c r="D52" s="31">
        <f t="shared" ref="D52" si="211">SUM(D53:D70)</f>
        <v>0</v>
      </c>
      <c r="E52" s="31">
        <f t="shared" ref="E52" si="212">SUM(E53:E70)</f>
        <v>0</v>
      </c>
      <c r="F52" s="31">
        <f t="shared" ref="F52" si="213">SUM(F53:F70)</f>
        <v>0</v>
      </c>
      <c r="G52" s="31">
        <f t="shared" ref="G52" si="214">SUM(G53:G70)</f>
        <v>0</v>
      </c>
      <c r="H52" s="31">
        <f t="shared" ref="H52" si="215">SUM(H53:H70)</f>
        <v>0</v>
      </c>
      <c r="I52" s="31">
        <f t="shared" ref="I52" si="216">SUM(I53:I70)</f>
        <v>0</v>
      </c>
      <c r="J52" s="31">
        <f t="shared" ref="J52" si="217">SUM(J53:J70)</f>
        <v>0</v>
      </c>
      <c r="K52" s="31">
        <f t="shared" ref="K52" si="218">SUM(K53:K70)</f>
        <v>0</v>
      </c>
      <c r="L52" s="31">
        <f t="shared" ref="L52" si="219">SUM(L53:L70)</f>
        <v>0</v>
      </c>
      <c r="M52" s="31">
        <f t="shared" ref="M52" si="220">SUM(M53:M70)</f>
        <v>0</v>
      </c>
      <c r="N52" s="31">
        <f t="shared" ref="N52" si="221">SUM(N53:N70)</f>
        <v>0</v>
      </c>
      <c r="O52" s="31">
        <f t="shared" ref="O52" si="222">SUM(O53:O70)</f>
        <v>0</v>
      </c>
      <c r="P52" s="31">
        <f t="shared" ref="P52" si="223">SUM(P53:P70)</f>
        <v>0</v>
      </c>
      <c r="Q52" s="31">
        <f t="shared" ref="Q52" si="224">SUM(Q53:Q70)</f>
        <v>0</v>
      </c>
      <c r="R52" s="31">
        <f t="shared" ref="R52" si="225">SUM(R53:R70)</f>
        <v>0</v>
      </c>
      <c r="S52" s="31">
        <f t="shared" ref="S52" si="226">SUM(S53:S70)</f>
        <v>0</v>
      </c>
      <c r="T52" s="31">
        <f t="shared" ref="T52" si="227">SUM(T53:T70)</f>
        <v>0</v>
      </c>
      <c r="U52" s="31">
        <f t="shared" ref="U52" si="228">SUM(U53:U70)</f>
        <v>0</v>
      </c>
      <c r="V52" s="31">
        <f t="shared" ref="V52" si="229">SUM(V53:V70)</f>
        <v>0</v>
      </c>
      <c r="W52" s="31">
        <f t="shared" ref="W52:X52" si="230">SUM(W53:W70)</f>
        <v>0</v>
      </c>
      <c r="X52" s="31">
        <f t="shared" si="230"/>
        <v>0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</row>
    <row r="70" spans="1:24" ht="11.25" customHeight="1" x14ac:dyDescent="0.2">
      <c r="A70" s="22" t="s">
        <v>127</v>
      </c>
      <c r="B70" s="23" t="s">
        <v>128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" si="231">SUM(C72:C73)</f>
        <v>0</v>
      </c>
      <c r="D71" s="31">
        <f t="shared" ref="D71" si="232">SUM(D72:D73)</f>
        <v>0</v>
      </c>
      <c r="E71" s="31">
        <f t="shared" ref="E71" si="233">SUM(E72:E73)</f>
        <v>0</v>
      </c>
      <c r="F71" s="31">
        <f t="shared" ref="F71" si="234">SUM(F72:F73)</f>
        <v>0</v>
      </c>
      <c r="G71" s="31">
        <f t="shared" ref="G71" si="235">SUM(G72:G73)</f>
        <v>0</v>
      </c>
      <c r="H71" s="31">
        <f t="shared" ref="H71" si="236">SUM(H72:H73)</f>
        <v>0</v>
      </c>
      <c r="I71" s="31">
        <f t="shared" ref="I71" si="237">SUM(I72:I73)</f>
        <v>0</v>
      </c>
      <c r="J71" s="31">
        <f t="shared" ref="J71" si="238">SUM(J72:J73)</f>
        <v>0</v>
      </c>
      <c r="K71" s="31">
        <f t="shared" ref="K71" si="239">SUM(K72:K73)</f>
        <v>0</v>
      </c>
      <c r="L71" s="31">
        <f t="shared" ref="L71" si="240">SUM(L72:L73)</f>
        <v>0</v>
      </c>
      <c r="M71" s="31">
        <f t="shared" ref="M71" si="241">SUM(M72:M73)</f>
        <v>0</v>
      </c>
      <c r="N71" s="31">
        <f t="shared" ref="N71" si="242">SUM(N72:N73)</f>
        <v>0</v>
      </c>
      <c r="O71" s="31">
        <f t="shared" ref="O71" si="243">SUM(O72:O73)</f>
        <v>0</v>
      </c>
      <c r="P71" s="31">
        <f t="shared" ref="P71" si="244">SUM(P72:P73)</f>
        <v>0</v>
      </c>
      <c r="Q71" s="31">
        <f t="shared" ref="Q71" si="245">SUM(Q72:Q73)</f>
        <v>0</v>
      </c>
      <c r="R71" s="31">
        <f t="shared" ref="R71" si="246">SUM(R72:R73)</f>
        <v>0</v>
      </c>
      <c r="S71" s="31">
        <f t="shared" ref="S71" si="247">SUM(S72:S73)</f>
        <v>0</v>
      </c>
      <c r="T71" s="31">
        <f t="shared" ref="T71" si="248">SUM(T72:T73)</f>
        <v>0</v>
      </c>
      <c r="U71" s="31">
        <f t="shared" ref="U71" si="249">SUM(U72:U73)</f>
        <v>0</v>
      </c>
      <c r="V71" s="31">
        <f t="shared" ref="V71" si="250">SUM(V72:V73)</f>
        <v>0</v>
      </c>
      <c r="W71" s="31">
        <f t="shared" ref="W71:X71" si="251">SUM(W72:W73)</f>
        <v>0</v>
      </c>
      <c r="X71" s="31">
        <f t="shared" si="251"/>
        <v>0</v>
      </c>
    </row>
    <row r="72" spans="1:24" ht="11.25" customHeight="1" x14ac:dyDescent="0.2">
      <c r="A72" s="22" t="s">
        <v>131</v>
      </c>
      <c r="B72" s="23" t="s">
        <v>132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0</v>
      </c>
      <c r="D75" s="31">
        <v>0</v>
      </c>
      <c r="E75" s="31">
        <v>0</v>
      </c>
      <c r="F75" s="31">
        <v>0</v>
      </c>
      <c r="G75" s="31">
        <v>0</v>
      </c>
      <c r="H75" s="31">
        <v>0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</row>
    <row r="76" spans="1:24" ht="11.25" customHeight="1" x14ac:dyDescent="0.2">
      <c r="A76" s="26" t="s">
        <v>139</v>
      </c>
      <c r="B76" s="27" t="s">
        <v>140</v>
      </c>
      <c r="C76" s="32">
        <v>0</v>
      </c>
      <c r="D76" s="32">
        <v>0</v>
      </c>
      <c r="E76" s="32">
        <v>0</v>
      </c>
      <c r="F76" s="32">
        <v>0</v>
      </c>
      <c r="G76" s="32">
        <v>0</v>
      </c>
      <c r="H76" s="32">
        <v>0</v>
      </c>
      <c r="I76" s="32">
        <v>0</v>
      </c>
      <c r="J76" s="32">
        <v>0</v>
      </c>
      <c r="K76" s="32">
        <v>0</v>
      </c>
      <c r="L76" s="32">
        <v>0</v>
      </c>
      <c r="M76" s="32">
        <v>0</v>
      </c>
      <c r="N76" s="32">
        <v>0</v>
      </c>
      <c r="O76" s="32">
        <v>0</v>
      </c>
      <c r="P76" s="32">
        <v>0</v>
      </c>
      <c r="Q76" s="32">
        <v>0</v>
      </c>
      <c r="R76" s="32">
        <v>0</v>
      </c>
      <c r="S76" s="32">
        <v>0</v>
      </c>
      <c r="T76" s="32">
        <v>0</v>
      </c>
      <c r="U76" s="32">
        <v>0</v>
      </c>
      <c r="V76" s="32">
        <v>0</v>
      </c>
      <c r="W76" s="32">
        <v>0</v>
      </c>
      <c r="X76" s="32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225</v>
      </c>
      <c r="B1" s="7" t="s">
        <v>294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15509.412295786758</v>
      </c>
      <c r="D2" s="28">
        <f t="shared" ref="D2" si="1">SUM(D3,D17,D22,D25,D26,D51,D52,D71,D74,D75,D76)</f>
        <v>15383.73336199484</v>
      </c>
      <c r="E2" s="28">
        <f t="shared" ref="E2" si="2">SUM(E3,E17,E22,E25,E26,E51,E52,E71,E74,E75,E76)</f>
        <v>14945.331986242476</v>
      </c>
      <c r="F2" s="28">
        <f t="shared" ref="F2" si="3">SUM(F3,F17,F22,F25,F26,F51,F52,F71,F74,F75,F76)</f>
        <v>15424.427773000858</v>
      </c>
      <c r="G2" s="28">
        <f t="shared" ref="G2" si="4">SUM(G3,G17,G22,G25,G26,G51,G52,G71,G74,G75,G76)</f>
        <v>15503.67618228719</v>
      </c>
      <c r="H2" s="28">
        <f t="shared" ref="H2" si="5">SUM(H3,H17,H22,H25,H26,H51,H52,H71,H74,H75,H76)</f>
        <v>15671.726655202065</v>
      </c>
      <c r="I2" s="28">
        <f t="shared" ref="I2" si="6">SUM(I3,I17,I22,I25,I26,I51,I52,I71,I74,I75,I76)</f>
        <v>15553.004901117796</v>
      </c>
      <c r="J2" s="28">
        <f t="shared" ref="J2" si="7">SUM(J3,J17,J22,J25,J26,J51,J52,J71,J74,J75,J76)</f>
        <v>15767.02751504729</v>
      </c>
      <c r="K2" s="28">
        <f t="shared" ref="K2" si="8">SUM(K3,K17,K22,K25,K26,K51,K52,K71,K74,K75,K76)</f>
        <v>14047.840154772141</v>
      </c>
      <c r="L2" s="28">
        <f t="shared" ref="L2" si="9">SUM(L3,L17,L22,L25,L26,L51,L52,L71,L74,L75,L76)</f>
        <v>14893.769131556319</v>
      </c>
      <c r="M2" s="28">
        <f t="shared" ref="M2" si="10">SUM(M3,M17,M22,M25,M26,M51,M52,M71,M74,M75,M76)</f>
        <v>16103.72631126397</v>
      </c>
      <c r="N2" s="28">
        <f t="shared" ref="N2" si="11">SUM(N3,N17,N22,N25,N26,N51,N52,N71,N74,N75,N76)</f>
        <v>16023.974032674116</v>
      </c>
      <c r="O2" s="28">
        <f t="shared" ref="O2" si="12">SUM(O3,O17,O22,O25,O26,O51,O52,O71,O74,O75,O76)</f>
        <v>15495.937833190023</v>
      </c>
      <c r="P2" s="28">
        <f t="shared" ref="P2" si="13">SUM(P3,P17,P22,P25,P26,P51,P52,P71,P74,P75,P76)</f>
        <v>14180.492089423902</v>
      </c>
      <c r="Q2" s="28">
        <f t="shared" ref="Q2" si="14">SUM(Q3,Q17,Q22,Q25,Q26,Q51,Q52,Q71,Q74,Q75,Q76)</f>
        <v>15475.894926913155</v>
      </c>
      <c r="R2" s="28">
        <f t="shared" ref="R2" si="15">SUM(R3,R17,R22,R25,R26,R51,R52,R71,R74,R75,R76)</f>
        <v>16179.580739466894</v>
      </c>
      <c r="S2" s="28">
        <f t="shared" ref="S2" si="16">SUM(S3,S17,S22,S25,S26,S51,S52,S71,S74,S75,S76)</f>
        <v>15412.84694754944</v>
      </c>
      <c r="T2" s="28">
        <f t="shared" ref="T2" si="17">SUM(T3,T17,T22,T25,T26,T51,T52,T71,T74,T75,T76)</f>
        <v>16073.179105760964</v>
      </c>
      <c r="U2" s="28">
        <f t="shared" ref="U2" si="18">SUM(U3,U17,U22,U25,U26,U51,U52,U71,U74,U75,U76)</f>
        <v>14574.475408426482</v>
      </c>
      <c r="V2" s="28">
        <f t="shared" ref="V2" si="19">SUM(V3,V17,V22,V25,V26,V51,V52,V71,V74,V75,V76)</f>
        <v>15035.326913155632</v>
      </c>
      <c r="W2" s="28">
        <f t="shared" ref="W2:X2" si="20">SUM(W3,W17,W22,W25,W26,W51,W52,W71,W74,W75,W76)</f>
        <v>14983.326311263969</v>
      </c>
      <c r="X2" s="28">
        <f t="shared" si="20"/>
        <v>14976.147549441095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21">SUM(C4,C8,C11)</f>
        <v>0</v>
      </c>
      <c r="D3" s="29">
        <f t="shared" ref="D3" si="22">SUM(D4,D8,D11)</f>
        <v>0</v>
      </c>
      <c r="E3" s="29">
        <f t="shared" ref="E3" si="23">SUM(E4,E8,E11)</f>
        <v>0</v>
      </c>
      <c r="F3" s="29">
        <f t="shared" ref="F3" si="24">SUM(F4,F8,F11)</f>
        <v>0</v>
      </c>
      <c r="G3" s="29">
        <f t="shared" ref="G3" si="25">SUM(G4,G8,G11)</f>
        <v>0</v>
      </c>
      <c r="H3" s="29">
        <f t="shared" ref="H3" si="26">SUM(H4,H8,H11)</f>
        <v>0</v>
      </c>
      <c r="I3" s="29">
        <f t="shared" ref="I3" si="27">SUM(I4,I8,I11)</f>
        <v>0</v>
      </c>
      <c r="J3" s="29">
        <f t="shared" ref="J3" si="28">SUM(J4,J8,J11)</f>
        <v>0</v>
      </c>
      <c r="K3" s="29">
        <f t="shared" ref="K3" si="29">SUM(K4,K8,K11)</f>
        <v>0</v>
      </c>
      <c r="L3" s="29">
        <f t="shared" ref="L3" si="30">SUM(L4,L8,L11)</f>
        <v>0</v>
      </c>
      <c r="M3" s="29">
        <f t="shared" ref="M3" si="31">SUM(M4,M8,M11)</f>
        <v>0</v>
      </c>
      <c r="N3" s="29">
        <f t="shared" ref="N3" si="32">SUM(N4,N8,N11)</f>
        <v>0</v>
      </c>
      <c r="O3" s="29">
        <f t="shared" ref="O3" si="33">SUM(O4,O8,O11)</f>
        <v>0</v>
      </c>
      <c r="P3" s="29">
        <f t="shared" ref="P3" si="34">SUM(P4,P8,P11)</f>
        <v>0</v>
      </c>
      <c r="Q3" s="29">
        <f t="shared" ref="Q3" si="35">SUM(Q4,Q8,Q11)</f>
        <v>0</v>
      </c>
      <c r="R3" s="29">
        <f t="shared" ref="R3" si="36">SUM(R4,R8,R11)</f>
        <v>0</v>
      </c>
      <c r="S3" s="29">
        <f t="shared" ref="S3" si="37">SUM(S4,S8,S11)</f>
        <v>0</v>
      </c>
      <c r="T3" s="29">
        <f t="shared" ref="T3" si="38">SUM(T4,T8,T11)</f>
        <v>0</v>
      </c>
      <c r="U3" s="29">
        <f t="shared" ref="U3" si="39">SUM(U4,U8,U11)</f>
        <v>0</v>
      </c>
      <c r="V3" s="29">
        <f t="shared" ref="V3" si="40">SUM(V4,V8,V11)</f>
        <v>0</v>
      </c>
      <c r="W3" s="29">
        <f t="shared" ref="W3:X3" si="41">SUM(W4,W8,W11)</f>
        <v>0</v>
      </c>
      <c r="X3" s="29">
        <f t="shared" si="41"/>
        <v>0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42">SUM(C5:C7)</f>
        <v>0</v>
      </c>
      <c r="D4" s="42">
        <f t="shared" ref="D4" si="43">SUM(D5:D7)</f>
        <v>0</v>
      </c>
      <c r="E4" s="42">
        <f t="shared" ref="E4" si="44">SUM(E5:E7)</f>
        <v>0</v>
      </c>
      <c r="F4" s="42">
        <f t="shared" ref="F4" si="45">SUM(F5:F7)</f>
        <v>0</v>
      </c>
      <c r="G4" s="42">
        <f t="shared" ref="G4" si="46">SUM(G5:G7)</f>
        <v>0</v>
      </c>
      <c r="H4" s="42">
        <f t="shared" ref="H4" si="47">SUM(H5:H7)</f>
        <v>0</v>
      </c>
      <c r="I4" s="42">
        <f t="shared" ref="I4" si="48">SUM(I5:I7)</f>
        <v>0</v>
      </c>
      <c r="J4" s="42">
        <f t="shared" ref="J4" si="49">SUM(J5:J7)</f>
        <v>0</v>
      </c>
      <c r="K4" s="42">
        <f t="shared" ref="K4" si="50">SUM(K5:K7)</f>
        <v>0</v>
      </c>
      <c r="L4" s="42">
        <f t="shared" ref="L4" si="51">SUM(L5:L7)</f>
        <v>0</v>
      </c>
      <c r="M4" s="42">
        <f t="shared" ref="M4" si="52">SUM(M5:M7)</f>
        <v>0</v>
      </c>
      <c r="N4" s="42">
        <f t="shared" ref="N4" si="53">SUM(N5:N7)</f>
        <v>0</v>
      </c>
      <c r="O4" s="42">
        <f t="shared" ref="O4" si="54">SUM(O5:O7)</f>
        <v>0</v>
      </c>
      <c r="P4" s="42">
        <f t="shared" ref="P4" si="55">SUM(P5:P7)</f>
        <v>0</v>
      </c>
      <c r="Q4" s="42">
        <f t="shared" ref="Q4" si="56">SUM(Q5:Q7)</f>
        <v>0</v>
      </c>
      <c r="R4" s="42">
        <f t="shared" ref="R4" si="57">SUM(R5:R7)</f>
        <v>0</v>
      </c>
      <c r="S4" s="42">
        <f t="shared" ref="S4" si="58">SUM(S5:S7)</f>
        <v>0</v>
      </c>
      <c r="T4" s="42">
        <f t="shared" ref="T4" si="59">SUM(T5:T7)</f>
        <v>0</v>
      </c>
      <c r="U4" s="42">
        <f t="shared" ref="U4" si="60">SUM(U5:U7)</f>
        <v>0</v>
      </c>
      <c r="V4" s="42">
        <f t="shared" ref="V4" si="61">SUM(V5:V7)</f>
        <v>0</v>
      </c>
      <c r="W4" s="42">
        <f t="shared" ref="W4:X4" si="62">SUM(W5:W7)</f>
        <v>0</v>
      </c>
      <c r="X4" s="42">
        <f t="shared" si="62"/>
        <v>0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>
        <v>0</v>
      </c>
      <c r="W5" s="30">
        <v>0</v>
      </c>
      <c r="X5" s="30">
        <v>0</v>
      </c>
    </row>
    <row r="6" spans="1:24" ht="11.25" customHeight="1" x14ac:dyDescent="0.2">
      <c r="A6" s="39" t="s">
        <v>7</v>
      </c>
      <c r="B6" s="23" t="s">
        <v>8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</row>
    <row r="7" spans="1:24" ht="11.25" customHeight="1" x14ac:dyDescent="0.2">
      <c r="A7" s="39" t="s">
        <v>9</v>
      </c>
      <c r="B7" s="23" t="s">
        <v>10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</row>
    <row r="8" spans="1:24" ht="11.25" customHeight="1" x14ac:dyDescent="0.2">
      <c r="A8" s="40" t="s">
        <v>343</v>
      </c>
      <c r="B8" s="41" t="s">
        <v>344</v>
      </c>
      <c r="C8" s="42">
        <f t="shared" ref="C8" si="63">SUM(C9:C10)</f>
        <v>0</v>
      </c>
      <c r="D8" s="42">
        <f t="shared" ref="D8" si="64">SUM(D9:D10)</f>
        <v>0</v>
      </c>
      <c r="E8" s="42">
        <f t="shared" ref="E8" si="65">SUM(E9:E10)</f>
        <v>0</v>
      </c>
      <c r="F8" s="42">
        <f t="shared" ref="F8" si="66">SUM(F9:F10)</f>
        <v>0</v>
      </c>
      <c r="G8" s="42">
        <f t="shared" ref="G8" si="67">SUM(G9:G10)</f>
        <v>0</v>
      </c>
      <c r="H8" s="42">
        <f t="shared" ref="H8" si="68">SUM(H9:H10)</f>
        <v>0</v>
      </c>
      <c r="I8" s="42">
        <f t="shared" ref="I8" si="69">SUM(I9:I10)</f>
        <v>0</v>
      </c>
      <c r="J8" s="42">
        <f t="shared" ref="J8" si="70">SUM(J9:J10)</f>
        <v>0</v>
      </c>
      <c r="K8" s="42">
        <f t="shared" ref="K8" si="71">SUM(K9:K10)</f>
        <v>0</v>
      </c>
      <c r="L8" s="42">
        <f t="shared" ref="L8" si="72">SUM(L9:L10)</f>
        <v>0</v>
      </c>
      <c r="M8" s="42">
        <f t="shared" ref="M8" si="73">SUM(M9:M10)</f>
        <v>0</v>
      </c>
      <c r="N8" s="42">
        <f t="shared" ref="N8" si="74">SUM(N9:N10)</f>
        <v>0</v>
      </c>
      <c r="O8" s="42">
        <f t="shared" ref="O8" si="75">SUM(O9:O10)</f>
        <v>0</v>
      </c>
      <c r="P8" s="42">
        <f t="shared" ref="P8" si="76">SUM(P9:P10)</f>
        <v>0</v>
      </c>
      <c r="Q8" s="42">
        <f t="shared" ref="Q8" si="77">SUM(Q9:Q10)</f>
        <v>0</v>
      </c>
      <c r="R8" s="42">
        <f t="shared" ref="R8" si="78">SUM(R9:R10)</f>
        <v>0</v>
      </c>
      <c r="S8" s="42">
        <f t="shared" ref="S8" si="79">SUM(S9:S10)</f>
        <v>0</v>
      </c>
      <c r="T8" s="42">
        <f t="shared" ref="T8" si="80">SUM(T9:T10)</f>
        <v>0</v>
      </c>
      <c r="U8" s="42">
        <f t="shared" ref="U8" si="81">SUM(U9:U10)</f>
        <v>0</v>
      </c>
      <c r="V8" s="42">
        <f t="shared" ref="V8" si="82">SUM(V9:V10)</f>
        <v>0</v>
      </c>
      <c r="W8" s="42">
        <f t="shared" ref="W8:X8" si="83">SUM(W9:W10)</f>
        <v>0</v>
      </c>
      <c r="X8" s="42">
        <f t="shared" si="83"/>
        <v>0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" si="84">SUM(C12:C16)</f>
        <v>0</v>
      </c>
      <c r="D11" s="42">
        <f t="shared" ref="D11" si="85">SUM(D12:D16)</f>
        <v>0</v>
      </c>
      <c r="E11" s="42">
        <f t="shared" ref="E11" si="86">SUM(E12:E16)</f>
        <v>0</v>
      </c>
      <c r="F11" s="42">
        <f t="shared" ref="F11" si="87">SUM(F12:F16)</f>
        <v>0</v>
      </c>
      <c r="G11" s="42">
        <f t="shared" ref="G11" si="88">SUM(G12:G16)</f>
        <v>0</v>
      </c>
      <c r="H11" s="42">
        <f t="shared" ref="H11" si="89">SUM(H12:H16)</f>
        <v>0</v>
      </c>
      <c r="I11" s="42">
        <f t="shared" ref="I11" si="90">SUM(I12:I16)</f>
        <v>0</v>
      </c>
      <c r="J11" s="42">
        <f t="shared" ref="J11" si="91">SUM(J12:J16)</f>
        <v>0</v>
      </c>
      <c r="K11" s="42">
        <f t="shared" ref="K11" si="92">SUM(K12:K16)</f>
        <v>0</v>
      </c>
      <c r="L11" s="42">
        <f t="shared" ref="L11" si="93">SUM(L12:L16)</f>
        <v>0</v>
      </c>
      <c r="M11" s="42">
        <f t="shared" ref="M11" si="94">SUM(M12:M16)</f>
        <v>0</v>
      </c>
      <c r="N11" s="42">
        <f t="shared" ref="N11" si="95">SUM(N12:N16)</f>
        <v>0</v>
      </c>
      <c r="O11" s="42">
        <f t="shared" ref="O11" si="96">SUM(O12:O16)</f>
        <v>0</v>
      </c>
      <c r="P11" s="42">
        <f t="shared" ref="P11" si="97">SUM(P12:P16)</f>
        <v>0</v>
      </c>
      <c r="Q11" s="42">
        <f t="shared" ref="Q11" si="98">SUM(Q12:Q16)</f>
        <v>0</v>
      </c>
      <c r="R11" s="42">
        <f t="shared" ref="R11" si="99">SUM(R12:R16)</f>
        <v>0</v>
      </c>
      <c r="S11" s="42">
        <f t="shared" ref="S11" si="100">SUM(S12:S16)</f>
        <v>0</v>
      </c>
      <c r="T11" s="42">
        <f t="shared" ref="T11" si="101">SUM(T12:T16)</f>
        <v>0</v>
      </c>
      <c r="U11" s="42">
        <f t="shared" ref="U11" si="102">SUM(U12:U16)</f>
        <v>0</v>
      </c>
      <c r="V11" s="42">
        <f t="shared" ref="V11" si="103">SUM(V12:V16)</f>
        <v>0</v>
      </c>
      <c r="W11" s="42">
        <f t="shared" ref="W11:X11" si="104">SUM(W12:W16)</f>
        <v>0</v>
      </c>
      <c r="X11" s="42">
        <f t="shared" si="104"/>
        <v>0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</row>
    <row r="13" spans="1:24" ht="11.25" customHeight="1" x14ac:dyDescent="0.2">
      <c r="A13" s="39" t="s">
        <v>17</v>
      </c>
      <c r="B13" s="23" t="s">
        <v>18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" si="105">SUM(C18:C21)</f>
        <v>0</v>
      </c>
      <c r="D17" s="31">
        <f t="shared" ref="D17" si="106">SUM(D18:D21)</f>
        <v>0</v>
      </c>
      <c r="E17" s="31">
        <f t="shared" ref="E17" si="107">SUM(E18:E21)</f>
        <v>0</v>
      </c>
      <c r="F17" s="31">
        <f t="shared" ref="F17" si="108">SUM(F18:F21)</f>
        <v>0</v>
      </c>
      <c r="G17" s="31">
        <f t="shared" ref="G17" si="109">SUM(G18:G21)</f>
        <v>0</v>
      </c>
      <c r="H17" s="31">
        <f t="shared" ref="H17" si="110">SUM(H18:H21)</f>
        <v>0</v>
      </c>
      <c r="I17" s="31">
        <f t="shared" ref="I17" si="111">SUM(I18:I21)</f>
        <v>0</v>
      </c>
      <c r="J17" s="31">
        <f t="shared" ref="J17" si="112">SUM(J18:J21)</f>
        <v>0</v>
      </c>
      <c r="K17" s="31">
        <f t="shared" ref="K17" si="113">SUM(K18:K21)</f>
        <v>0</v>
      </c>
      <c r="L17" s="31">
        <f t="shared" ref="L17" si="114">SUM(L18:L21)</f>
        <v>0</v>
      </c>
      <c r="M17" s="31">
        <f t="shared" ref="M17" si="115">SUM(M18:M21)</f>
        <v>0</v>
      </c>
      <c r="N17" s="31">
        <f t="shared" ref="N17" si="116">SUM(N18:N21)</f>
        <v>0</v>
      </c>
      <c r="O17" s="31">
        <f t="shared" ref="O17" si="117">SUM(O18:O21)</f>
        <v>0</v>
      </c>
      <c r="P17" s="31">
        <f t="shared" ref="P17" si="118">SUM(P18:P21)</f>
        <v>0</v>
      </c>
      <c r="Q17" s="31">
        <f t="shared" ref="Q17" si="119">SUM(Q18:Q21)</f>
        <v>0</v>
      </c>
      <c r="R17" s="31">
        <f t="shared" ref="R17" si="120">SUM(R18:R21)</f>
        <v>0</v>
      </c>
      <c r="S17" s="31">
        <f t="shared" ref="S17" si="121">SUM(S18:S21)</f>
        <v>0</v>
      </c>
      <c r="T17" s="31">
        <f t="shared" ref="T17" si="122">SUM(T18:T21)</f>
        <v>0</v>
      </c>
      <c r="U17" s="31">
        <f t="shared" ref="U17" si="123">SUM(U18:U21)</f>
        <v>0</v>
      </c>
      <c r="V17" s="31">
        <f t="shared" ref="V17" si="124">SUM(V18:V21)</f>
        <v>0</v>
      </c>
      <c r="W17" s="31">
        <f t="shared" ref="W17:X17" si="125">SUM(W18:W21)</f>
        <v>0</v>
      </c>
      <c r="X17" s="31">
        <f t="shared" si="125"/>
        <v>0</v>
      </c>
    </row>
    <row r="18" spans="1:24" ht="11.25" customHeight="1" x14ac:dyDescent="0.2">
      <c r="A18" s="22" t="s">
        <v>27</v>
      </c>
      <c r="B18" s="23" t="s">
        <v>28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" si="126">SUM(C23:C24)</f>
        <v>0</v>
      </c>
      <c r="D22" s="31">
        <f t="shared" ref="D22" si="127">SUM(D23:D24)</f>
        <v>0</v>
      </c>
      <c r="E22" s="31">
        <f t="shared" ref="E22" si="128">SUM(E23:E24)</f>
        <v>0</v>
      </c>
      <c r="F22" s="31">
        <f t="shared" ref="F22" si="129">SUM(F23:F24)</f>
        <v>0</v>
      </c>
      <c r="G22" s="31">
        <f t="shared" ref="G22" si="130">SUM(G23:G24)</f>
        <v>0</v>
      </c>
      <c r="H22" s="31">
        <f t="shared" ref="H22" si="131">SUM(H23:H24)</f>
        <v>0</v>
      </c>
      <c r="I22" s="31">
        <f t="shared" ref="I22" si="132">SUM(I23:I24)</f>
        <v>0</v>
      </c>
      <c r="J22" s="31">
        <f t="shared" ref="J22" si="133">SUM(J23:J24)</f>
        <v>0</v>
      </c>
      <c r="K22" s="31">
        <f t="shared" ref="K22" si="134">SUM(K23:K24)</f>
        <v>0</v>
      </c>
      <c r="L22" s="31">
        <f t="shared" ref="L22" si="135">SUM(L23:L24)</f>
        <v>0</v>
      </c>
      <c r="M22" s="31">
        <f t="shared" ref="M22" si="136">SUM(M23:M24)</f>
        <v>0</v>
      </c>
      <c r="N22" s="31">
        <f t="shared" ref="N22" si="137">SUM(N23:N24)</f>
        <v>0</v>
      </c>
      <c r="O22" s="31">
        <f t="shared" ref="O22" si="138">SUM(O23:O24)</f>
        <v>0</v>
      </c>
      <c r="P22" s="31">
        <f t="shared" ref="P22" si="139">SUM(P23:P24)</f>
        <v>0</v>
      </c>
      <c r="Q22" s="31">
        <f t="shared" ref="Q22" si="140">SUM(Q23:Q24)</f>
        <v>0</v>
      </c>
      <c r="R22" s="31">
        <f t="shared" ref="R22" si="141">SUM(R23:R24)</f>
        <v>0</v>
      </c>
      <c r="S22" s="31">
        <f t="shared" ref="S22" si="142">SUM(S23:S24)</f>
        <v>0</v>
      </c>
      <c r="T22" s="31">
        <f t="shared" ref="T22" si="143">SUM(T23:T24)</f>
        <v>0</v>
      </c>
      <c r="U22" s="31">
        <f t="shared" ref="U22" si="144">SUM(U23:U24)</f>
        <v>0</v>
      </c>
      <c r="V22" s="31">
        <f t="shared" ref="V22" si="145">SUM(V23:V24)</f>
        <v>0</v>
      </c>
      <c r="W22" s="31">
        <f t="shared" ref="W22:X22" si="146">SUM(W23:W24)</f>
        <v>0</v>
      </c>
      <c r="X22" s="31">
        <f t="shared" si="146"/>
        <v>0</v>
      </c>
    </row>
    <row r="23" spans="1:24" ht="11.25" customHeight="1" x14ac:dyDescent="0.2">
      <c r="A23" s="22" t="s">
        <v>37</v>
      </c>
      <c r="B23" s="23" t="s">
        <v>38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47">SUM(C27,C33)</f>
        <v>15509.412295786758</v>
      </c>
      <c r="D26" s="31">
        <f t="shared" ref="D26" si="148">SUM(D27,D33)</f>
        <v>15383.73336199484</v>
      </c>
      <c r="E26" s="31">
        <f t="shared" ref="E26" si="149">SUM(E27,E33)</f>
        <v>14945.331986242476</v>
      </c>
      <c r="F26" s="31">
        <f t="shared" ref="F26" si="150">SUM(F27,F33)</f>
        <v>15424.427773000858</v>
      </c>
      <c r="G26" s="31">
        <f t="shared" ref="G26" si="151">SUM(G27,G33)</f>
        <v>15503.67618228719</v>
      </c>
      <c r="H26" s="31">
        <f t="shared" ref="H26" si="152">SUM(H27,H33)</f>
        <v>15671.726655202065</v>
      </c>
      <c r="I26" s="31">
        <f t="shared" ref="I26" si="153">SUM(I27,I33)</f>
        <v>15553.004901117796</v>
      </c>
      <c r="J26" s="31">
        <f t="shared" ref="J26" si="154">SUM(J27,J33)</f>
        <v>15767.02751504729</v>
      </c>
      <c r="K26" s="31">
        <f t="shared" ref="K26" si="155">SUM(K27,K33)</f>
        <v>14047.840154772141</v>
      </c>
      <c r="L26" s="31">
        <f t="shared" ref="L26" si="156">SUM(L27,L33)</f>
        <v>14893.769131556319</v>
      </c>
      <c r="M26" s="31">
        <f t="shared" ref="M26" si="157">SUM(M27,M33)</f>
        <v>16103.72631126397</v>
      </c>
      <c r="N26" s="31">
        <f t="shared" ref="N26" si="158">SUM(N27,N33)</f>
        <v>16023.974032674116</v>
      </c>
      <c r="O26" s="31">
        <f t="shared" ref="O26" si="159">SUM(O27,O33)</f>
        <v>15495.937833190023</v>
      </c>
      <c r="P26" s="31">
        <f t="shared" ref="P26" si="160">SUM(P27,P33)</f>
        <v>14180.492089423902</v>
      </c>
      <c r="Q26" s="31">
        <f t="shared" ref="Q26" si="161">SUM(Q27,Q33)</f>
        <v>15475.894926913155</v>
      </c>
      <c r="R26" s="31">
        <f t="shared" ref="R26" si="162">SUM(R27,R33)</f>
        <v>16179.580739466894</v>
      </c>
      <c r="S26" s="31">
        <f t="shared" ref="S26" si="163">SUM(S27,S33)</f>
        <v>15412.84694754944</v>
      </c>
      <c r="T26" s="31">
        <f t="shared" ref="T26" si="164">SUM(T27,T33)</f>
        <v>16073.179105760964</v>
      </c>
      <c r="U26" s="31">
        <f t="shared" ref="U26" si="165">SUM(U27,U33)</f>
        <v>14574.475408426482</v>
      </c>
      <c r="V26" s="31">
        <f t="shared" ref="V26" si="166">SUM(V27,V33)</f>
        <v>15035.326913155632</v>
      </c>
      <c r="W26" s="31">
        <f t="shared" ref="W26:X26" si="167">SUM(W27,W33)</f>
        <v>14983.326311263969</v>
      </c>
      <c r="X26" s="31">
        <f t="shared" si="167"/>
        <v>14976.147549441095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" si="168">SUM(C28:C32)</f>
        <v>15509.412295786758</v>
      </c>
      <c r="D27" s="42">
        <f t="shared" ref="D27" si="169">SUM(D28:D32)</f>
        <v>15383.73336199484</v>
      </c>
      <c r="E27" s="42">
        <f t="shared" ref="E27" si="170">SUM(E28:E32)</f>
        <v>14945.331986242476</v>
      </c>
      <c r="F27" s="42">
        <f t="shared" ref="F27" si="171">SUM(F28:F32)</f>
        <v>15424.427773000858</v>
      </c>
      <c r="G27" s="42">
        <f t="shared" ref="G27" si="172">SUM(G28:G32)</f>
        <v>15503.67618228719</v>
      </c>
      <c r="H27" s="42">
        <f t="shared" ref="H27" si="173">SUM(H28:H32)</f>
        <v>15671.726655202065</v>
      </c>
      <c r="I27" s="42">
        <f t="shared" ref="I27" si="174">SUM(I28:I32)</f>
        <v>15553.004901117796</v>
      </c>
      <c r="J27" s="42">
        <f t="shared" ref="J27" si="175">SUM(J28:J32)</f>
        <v>15767.02751504729</v>
      </c>
      <c r="K27" s="42">
        <f t="shared" ref="K27" si="176">SUM(K28:K32)</f>
        <v>14047.840154772141</v>
      </c>
      <c r="L27" s="42">
        <f t="shared" ref="L27" si="177">SUM(L28:L32)</f>
        <v>14893.769131556319</v>
      </c>
      <c r="M27" s="42">
        <f t="shared" ref="M27" si="178">SUM(M28:M32)</f>
        <v>16103.72631126397</v>
      </c>
      <c r="N27" s="42">
        <f t="shared" ref="N27" si="179">SUM(N28:N32)</f>
        <v>16023.974032674116</v>
      </c>
      <c r="O27" s="42">
        <f t="shared" ref="O27" si="180">SUM(O28:O32)</f>
        <v>15495.937833190023</v>
      </c>
      <c r="P27" s="42">
        <f t="shared" ref="P27" si="181">SUM(P28:P32)</f>
        <v>14180.492089423902</v>
      </c>
      <c r="Q27" s="42">
        <f t="shared" ref="Q27" si="182">SUM(Q28:Q32)</f>
        <v>15475.894926913155</v>
      </c>
      <c r="R27" s="42">
        <f t="shared" ref="R27" si="183">SUM(R28:R32)</f>
        <v>16179.580739466894</v>
      </c>
      <c r="S27" s="42">
        <f t="shared" ref="S27" si="184">SUM(S28:S32)</f>
        <v>15412.84694754944</v>
      </c>
      <c r="T27" s="42">
        <f t="shared" ref="T27" si="185">SUM(T28:T32)</f>
        <v>16073.179105760964</v>
      </c>
      <c r="U27" s="42">
        <f t="shared" ref="U27" si="186">SUM(U28:U32)</f>
        <v>14574.475408426482</v>
      </c>
      <c r="V27" s="42">
        <f t="shared" ref="V27" si="187">SUM(V28:V32)</f>
        <v>15035.326913155632</v>
      </c>
      <c r="W27" s="42">
        <f t="shared" ref="W27:X27" si="188">SUM(W28:W32)</f>
        <v>14983.326311263969</v>
      </c>
      <c r="X27" s="42">
        <f t="shared" si="188"/>
        <v>14976.147549441095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15509.412295786758</v>
      </c>
      <c r="D30" s="30">
        <v>15383.73336199484</v>
      </c>
      <c r="E30" s="30">
        <v>14945.331986242476</v>
      </c>
      <c r="F30" s="30">
        <v>15424.427773000858</v>
      </c>
      <c r="G30" s="30">
        <v>15503.67618228719</v>
      </c>
      <c r="H30" s="30">
        <v>15671.726655202065</v>
      </c>
      <c r="I30" s="30">
        <v>15553.004901117796</v>
      </c>
      <c r="J30" s="30">
        <v>15767.02751504729</v>
      </c>
      <c r="K30" s="30">
        <v>14047.840154772141</v>
      </c>
      <c r="L30" s="30">
        <v>14893.769131556319</v>
      </c>
      <c r="M30" s="30">
        <v>16103.72631126397</v>
      </c>
      <c r="N30" s="30">
        <v>16023.974032674116</v>
      </c>
      <c r="O30" s="30">
        <v>15495.937833190023</v>
      </c>
      <c r="P30" s="30">
        <v>14180.492089423902</v>
      </c>
      <c r="Q30" s="30">
        <v>15475.894926913155</v>
      </c>
      <c r="R30" s="30">
        <v>16179.580739466894</v>
      </c>
      <c r="S30" s="30">
        <v>15412.84694754944</v>
      </c>
      <c r="T30" s="30">
        <v>16073.179105760964</v>
      </c>
      <c r="U30" s="30">
        <v>14574.475408426482</v>
      </c>
      <c r="V30" s="30">
        <v>15035.326913155632</v>
      </c>
      <c r="W30" s="30">
        <v>14983.326311263969</v>
      </c>
      <c r="X30" s="30">
        <v>14976.147549441095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" si="189">SUM(C34:C50)</f>
        <v>0</v>
      </c>
      <c r="D33" s="42">
        <f t="shared" ref="D33" si="190">SUM(D34:D50)</f>
        <v>0</v>
      </c>
      <c r="E33" s="42">
        <f t="shared" ref="E33" si="191">SUM(E34:E50)</f>
        <v>0</v>
      </c>
      <c r="F33" s="42">
        <f t="shared" ref="F33" si="192">SUM(F34:F50)</f>
        <v>0</v>
      </c>
      <c r="G33" s="42">
        <f t="shared" ref="G33" si="193">SUM(G34:G50)</f>
        <v>0</v>
      </c>
      <c r="H33" s="42">
        <f t="shared" ref="H33" si="194">SUM(H34:H50)</f>
        <v>0</v>
      </c>
      <c r="I33" s="42">
        <f t="shared" ref="I33" si="195">SUM(I34:I50)</f>
        <v>0</v>
      </c>
      <c r="J33" s="42">
        <f t="shared" ref="J33" si="196">SUM(J34:J50)</f>
        <v>0</v>
      </c>
      <c r="K33" s="42">
        <f t="shared" ref="K33" si="197">SUM(K34:K50)</f>
        <v>0</v>
      </c>
      <c r="L33" s="42">
        <f t="shared" ref="L33" si="198">SUM(L34:L50)</f>
        <v>0</v>
      </c>
      <c r="M33" s="42">
        <f t="shared" ref="M33" si="199">SUM(M34:M50)</f>
        <v>0</v>
      </c>
      <c r="N33" s="42">
        <f t="shared" ref="N33" si="200">SUM(N34:N50)</f>
        <v>0</v>
      </c>
      <c r="O33" s="42">
        <f t="shared" ref="O33" si="201">SUM(O34:O50)</f>
        <v>0</v>
      </c>
      <c r="P33" s="42">
        <f t="shared" ref="P33" si="202">SUM(P34:P50)</f>
        <v>0</v>
      </c>
      <c r="Q33" s="42">
        <f t="shared" ref="Q33" si="203">SUM(Q34:Q50)</f>
        <v>0</v>
      </c>
      <c r="R33" s="42">
        <f t="shared" ref="R33" si="204">SUM(R34:R50)</f>
        <v>0</v>
      </c>
      <c r="S33" s="42">
        <f t="shared" ref="S33" si="205">SUM(S34:S50)</f>
        <v>0</v>
      </c>
      <c r="T33" s="42">
        <f t="shared" ref="T33" si="206">SUM(T34:T50)</f>
        <v>0</v>
      </c>
      <c r="U33" s="42">
        <f t="shared" ref="U33" si="207">SUM(U34:U50)</f>
        <v>0</v>
      </c>
      <c r="V33" s="42">
        <f t="shared" ref="V33" si="208">SUM(V34:V50)</f>
        <v>0</v>
      </c>
      <c r="W33" s="42">
        <f t="shared" ref="W33:X33" si="209">SUM(W34:W50)</f>
        <v>0</v>
      </c>
      <c r="X33" s="42">
        <f t="shared" si="209"/>
        <v>0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</row>
    <row r="37" spans="1:24" ht="11.25" customHeight="1" x14ac:dyDescent="0.2">
      <c r="A37" s="39" t="s">
        <v>61</v>
      </c>
      <c r="B37" s="23" t="s">
        <v>62</v>
      </c>
      <c r="C37" s="30">
        <v>0</v>
      </c>
      <c r="D37" s="30">
        <v>0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</row>
    <row r="41" spans="1:24" ht="11.25" customHeight="1" x14ac:dyDescent="0.2">
      <c r="A41" s="39" t="s">
        <v>69</v>
      </c>
      <c r="B41" s="23" t="s">
        <v>70</v>
      </c>
      <c r="C41" s="30">
        <v>0</v>
      </c>
      <c r="D41" s="30">
        <v>0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</row>
    <row r="42" spans="1:24" ht="11.25" customHeight="1" x14ac:dyDescent="0.2">
      <c r="A42" s="39" t="s">
        <v>71</v>
      </c>
      <c r="B42" s="23" t="s">
        <v>72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</row>
    <row r="44" spans="1:24" ht="11.25" customHeight="1" x14ac:dyDescent="0.2">
      <c r="A44" s="39" t="s">
        <v>75</v>
      </c>
      <c r="B44" s="23" t="s">
        <v>76</v>
      </c>
      <c r="C44" s="30">
        <v>0</v>
      </c>
      <c r="D44" s="30">
        <v>0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</row>
    <row r="51" spans="1:24" ht="11.25" customHeight="1" x14ac:dyDescent="0.2">
      <c r="A51" s="24" t="s">
        <v>89</v>
      </c>
      <c r="B51" s="25" t="s">
        <v>90</v>
      </c>
      <c r="C51" s="31">
        <v>0</v>
      </c>
      <c r="D51" s="31">
        <v>0</v>
      </c>
      <c r="E51" s="31">
        <v>0</v>
      </c>
      <c r="F51" s="31">
        <v>0</v>
      </c>
      <c r="G51" s="31">
        <v>0</v>
      </c>
      <c r="H51" s="31">
        <v>0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" si="210">SUM(C53:C70)</f>
        <v>0</v>
      </c>
      <c r="D52" s="31">
        <f t="shared" ref="D52" si="211">SUM(D53:D70)</f>
        <v>0</v>
      </c>
      <c r="E52" s="31">
        <f t="shared" ref="E52" si="212">SUM(E53:E70)</f>
        <v>0</v>
      </c>
      <c r="F52" s="31">
        <f t="shared" ref="F52" si="213">SUM(F53:F70)</f>
        <v>0</v>
      </c>
      <c r="G52" s="31">
        <f t="shared" ref="G52" si="214">SUM(G53:G70)</f>
        <v>0</v>
      </c>
      <c r="H52" s="31">
        <f t="shared" ref="H52" si="215">SUM(H53:H70)</f>
        <v>0</v>
      </c>
      <c r="I52" s="31">
        <f t="shared" ref="I52" si="216">SUM(I53:I70)</f>
        <v>0</v>
      </c>
      <c r="J52" s="31">
        <f t="shared" ref="J52" si="217">SUM(J53:J70)</f>
        <v>0</v>
      </c>
      <c r="K52" s="31">
        <f t="shared" ref="K52" si="218">SUM(K53:K70)</f>
        <v>0</v>
      </c>
      <c r="L52" s="31">
        <f t="shared" ref="L52" si="219">SUM(L53:L70)</f>
        <v>0</v>
      </c>
      <c r="M52" s="31">
        <f t="shared" ref="M52" si="220">SUM(M53:M70)</f>
        <v>0</v>
      </c>
      <c r="N52" s="31">
        <f t="shared" ref="N52" si="221">SUM(N53:N70)</f>
        <v>0</v>
      </c>
      <c r="O52" s="31">
        <f t="shared" ref="O52" si="222">SUM(O53:O70)</f>
        <v>0</v>
      </c>
      <c r="P52" s="31">
        <f t="shared" ref="P52" si="223">SUM(P53:P70)</f>
        <v>0</v>
      </c>
      <c r="Q52" s="31">
        <f t="shared" ref="Q52" si="224">SUM(Q53:Q70)</f>
        <v>0</v>
      </c>
      <c r="R52" s="31">
        <f t="shared" ref="R52" si="225">SUM(R53:R70)</f>
        <v>0</v>
      </c>
      <c r="S52" s="31">
        <f t="shared" ref="S52" si="226">SUM(S53:S70)</f>
        <v>0</v>
      </c>
      <c r="T52" s="31">
        <f t="shared" ref="T52" si="227">SUM(T53:T70)</f>
        <v>0</v>
      </c>
      <c r="U52" s="31">
        <f t="shared" ref="U52" si="228">SUM(U53:U70)</f>
        <v>0</v>
      </c>
      <c r="V52" s="31">
        <f t="shared" ref="V52" si="229">SUM(V53:V70)</f>
        <v>0</v>
      </c>
      <c r="W52" s="31">
        <f t="shared" ref="W52:X52" si="230">SUM(W53:W70)</f>
        <v>0</v>
      </c>
      <c r="X52" s="31">
        <f t="shared" si="230"/>
        <v>0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</row>
    <row r="70" spans="1:24" ht="11.25" customHeight="1" x14ac:dyDescent="0.2">
      <c r="A70" s="22" t="s">
        <v>127</v>
      </c>
      <c r="B70" s="23" t="s">
        <v>128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" si="231">SUM(C72:C73)</f>
        <v>0</v>
      </c>
      <c r="D71" s="31">
        <f t="shared" ref="D71" si="232">SUM(D72:D73)</f>
        <v>0</v>
      </c>
      <c r="E71" s="31">
        <f t="shared" ref="E71" si="233">SUM(E72:E73)</f>
        <v>0</v>
      </c>
      <c r="F71" s="31">
        <f t="shared" ref="F71" si="234">SUM(F72:F73)</f>
        <v>0</v>
      </c>
      <c r="G71" s="31">
        <f t="shared" ref="G71" si="235">SUM(G72:G73)</f>
        <v>0</v>
      </c>
      <c r="H71" s="31">
        <f t="shared" ref="H71" si="236">SUM(H72:H73)</f>
        <v>0</v>
      </c>
      <c r="I71" s="31">
        <f t="shared" ref="I71" si="237">SUM(I72:I73)</f>
        <v>0</v>
      </c>
      <c r="J71" s="31">
        <f t="shared" ref="J71" si="238">SUM(J72:J73)</f>
        <v>0</v>
      </c>
      <c r="K71" s="31">
        <f t="shared" ref="K71" si="239">SUM(K72:K73)</f>
        <v>0</v>
      </c>
      <c r="L71" s="31">
        <f t="shared" ref="L71" si="240">SUM(L72:L73)</f>
        <v>0</v>
      </c>
      <c r="M71" s="31">
        <f t="shared" ref="M71" si="241">SUM(M72:M73)</f>
        <v>0</v>
      </c>
      <c r="N71" s="31">
        <f t="shared" ref="N71" si="242">SUM(N72:N73)</f>
        <v>0</v>
      </c>
      <c r="O71" s="31">
        <f t="shared" ref="O71" si="243">SUM(O72:O73)</f>
        <v>0</v>
      </c>
      <c r="P71" s="31">
        <f t="shared" ref="P71" si="244">SUM(P72:P73)</f>
        <v>0</v>
      </c>
      <c r="Q71" s="31">
        <f t="shared" ref="Q71" si="245">SUM(Q72:Q73)</f>
        <v>0</v>
      </c>
      <c r="R71" s="31">
        <f t="shared" ref="R71" si="246">SUM(R72:R73)</f>
        <v>0</v>
      </c>
      <c r="S71" s="31">
        <f t="shared" ref="S71" si="247">SUM(S72:S73)</f>
        <v>0</v>
      </c>
      <c r="T71" s="31">
        <f t="shared" ref="T71" si="248">SUM(T72:T73)</f>
        <v>0</v>
      </c>
      <c r="U71" s="31">
        <f t="shared" ref="U71" si="249">SUM(U72:U73)</f>
        <v>0</v>
      </c>
      <c r="V71" s="31">
        <f t="shared" ref="V71" si="250">SUM(V72:V73)</f>
        <v>0</v>
      </c>
      <c r="W71" s="31">
        <f t="shared" ref="W71:X71" si="251">SUM(W72:W73)</f>
        <v>0</v>
      </c>
      <c r="X71" s="31">
        <f t="shared" si="251"/>
        <v>0</v>
      </c>
    </row>
    <row r="72" spans="1:24" ht="11.25" customHeight="1" x14ac:dyDescent="0.2">
      <c r="A72" s="22" t="s">
        <v>131</v>
      </c>
      <c r="B72" s="23" t="s">
        <v>132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0</v>
      </c>
      <c r="D75" s="31">
        <v>0</v>
      </c>
      <c r="E75" s="31">
        <v>0</v>
      </c>
      <c r="F75" s="31">
        <v>0</v>
      </c>
      <c r="G75" s="31">
        <v>0</v>
      </c>
      <c r="H75" s="31">
        <v>0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</row>
    <row r="76" spans="1:24" ht="11.25" customHeight="1" x14ac:dyDescent="0.2">
      <c r="A76" s="26" t="s">
        <v>139</v>
      </c>
      <c r="B76" s="27" t="s">
        <v>140</v>
      </c>
      <c r="C76" s="32">
        <v>0</v>
      </c>
      <c r="D76" s="32">
        <v>0</v>
      </c>
      <c r="E76" s="32">
        <v>0</v>
      </c>
      <c r="F76" s="32">
        <v>0</v>
      </c>
      <c r="G76" s="32">
        <v>0</v>
      </c>
      <c r="H76" s="32">
        <v>0</v>
      </c>
      <c r="I76" s="32">
        <v>0</v>
      </c>
      <c r="J76" s="32">
        <v>0</v>
      </c>
      <c r="K76" s="32">
        <v>0</v>
      </c>
      <c r="L76" s="32">
        <v>0</v>
      </c>
      <c r="M76" s="32">
        <v>0</v>
      </c>
      <c r="N76" s="32">
        <v>0</v>
      </c>
      <c r="O76" s="32">
        <v>0</v>
      </c>
      <c r="P76" s="32">
        <v>0</v>
      </c>
      <c r="Q76" s="32">
        <v>0</v>
      </c>
      <c r="R76" s="32">
        <v>0</v>
      </c>
      <c r="S76" s="32">
        <v>0</v>
      </c>
      <c r="T76" s="32">
        <v>0</v>
      </c>
      <c r="U76" s="32">
        <v>0</v>
      </c>
      <c r="V76" s="32">
        <v>0</v>
      </c>
      <c r="W76" s="32">
        <v>0</v>
      </c>
      <c r="X76" s="32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214</v>
      </c>
      <c r="B1" s="7" t="s">
        <v>293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21516.845313843503</v>
      </c>
      <c r="D2" s="28">
        <f t="shared" ref="D2" si="1">SUM(D3,D17,D22,D25,D26,D51,D52,D71,D74,D75,D76)</f>
        <v>18757.270593293204</v>
      </c>
      <c r="E2" s="28">
        <f t="shared" ref="E2" si="2">SUM(E3,E17,E22,E25,E26,E51,E52,E71,E74,E75,E76)</f>
        <v>25103.171711092007</v>
      </c>
      <c r="F2" s="28">
        <f t="shared" ref="F2" si="3">SUM(F3,F17,F22,F25,F26,F51,F52,F71,F74,F75,F76)</f>
        <v>19569.401633705929</v>
      </c>
      <c r="G2" s="28">
        <f t="shared" ref="G2" si="4">SUM(G3,G17,G22,G25,G26,G51,G52,G71,G74,G75,G76)</f>
        <v>19256.107824591574</v>
      </c>
      <c r="H2" s="28">
        <f t="shared" ref="H2" si="5">SUM(H3,H17,H22,H25,H26,H51,H52,H71,H74,H75,H76)</f>
        <v>17200.108598452272</v>
      </c>
      <c r="I2" s="28">
        <f t="shared" ref="I2" si="6">SUM(I3,I17,I22,I25,I26,I51,I52,I71,I74,I75,I76)</f>
        <v>20733.420034393806</v>
      </c>
      <c r="J2" s="28">
        <f t="shared" ref="J2" si="7">SUM(J3,J17,J22,J25,J26,J51,J52,J71,J74,J75,J76)</f>
        <v>22389.825279449698</v>
      </c>
      <c r="K2" s="28">
        <f t="shared" ref="K2" si="8">SUM(K3,K17,K22,K25,K26,K51,K52,K71,K74,K75,K76)</f>
        <v>21930.08572656921</v>
      </c>
      <c r="L2" s="28">
        <f t="shared" ref="L2" si="9">SUM(L3,L17,L22,L25,L26,L51,L52,L71,L74,L75,L76)</f>
        <v>24080.123731728287</v>
      </c>
      <c r="M2" s="28">
        <f t="shared" ref="M2" si="10">SUM(M3,M17,M22,M25,M26,M51,M52,M71,M74,M75,M76)</f>
        <v>25221.553740326741</v>
      </c>
      <c r="N2" s="28">
        <f t="shared" ref="N2" si="11">SUM(N3,N17,N22,N25,N26,N51,N52,N71,N74,N75,N76)</f>
        <v>24957.205674978504</v>
      </c>
      <c r="O2" s="28">
        <f t="shared" ref="O2" si="12">SUM(O3,O17,O22,O25,O26,O51,O52,O71,O74,O75,O76)</f>
        <v>23801.325279449695</v>
      </c>
      <c r="P2" s="28">
        <f t="shared" ref="P2" si="13">SUM(P3,P17,P22,P25,P26,P51,P52,P71,P74,P75,P76)</f>
        <v>23362.049183147032</v>
      </c>
      <c r="Q2" s="28">
        <f t="shared" ref="Q2" si="14">SUM(Q3,Q17,Q22,Q25,Q26,Q51,Q52,Q71,Q74,Q75,Q76)</f>
        <v>24334.619346517629</v>
      </c>
      <c r="R2" s="28">
        <f t="shared" ref="R2" si="15">SUM(R3,R17,R22,R25,R26,R51,R52,R71,R74,R75,R76)</f>
        <v>21154.914101461731</v>
      </c>
      <c r="S2" s="28">
        <f t="shared" ref="S2" si="16">SUM(S3,S17,S22,S25,S26,S51,S52,S71,S74,S75,S76)</f>
        <v>23325.917282889077</v>
      </c>
      <c r="T2" s="28">
        <f t="shared" ref="T2" si="17">SUM(T3,T17,T22,T25,T26,T51,T52,T71,T74,T75,T76)</f>
        <v>23464.548925193467</v>
      </c>
      <c r="U2" s="28">
        <f t="shared" ref="U2" si="18">SUM(U3,U17,U22,U25,U26,U51,U52,U71,U74,U75,U76)</f>
        <v>25588.322527944965</v>
      </c>
      <c r="V2" s="28">
        <f t="shared" ref="V2" si="19">SUM(V3,V17,V22,V25,V26,V51,V52,V71,V74,V75,V76)</f>
        <v>28717.337747205504</v>
      </c>
      <c r="W2" s="28">
        <f t="shared" ref="W2:X2" si="20">SUM(W3,W17,W22,W25,W26,W51,W52,W71,W74,W75,W76)</f>
        <v>25705.781771281167</v>
      </c>
      <c r="X2" s="28">
        <f t="shared" si="20"/>
        <v>30781.92338779019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21">SUM(C4,C8,C11)</f>
        <v>0</v>
      </c>
      <c r="D3" s="29">
        <f t="shared" ref="D3" si="22">SUM(D4,D8,D11)</f>
        <v>0</v>
      </c>
      <c r="E3" s="29">
        <f t="shared" ref="E3" si="23">SUM(E4,E8,E11)</f>
        <v>0</v>
      </c>
      <c r="F3" s="29">
        <f t="shared" ref="F3" si="24">SUM(F4,F8,F11)</f>
        <v>0</v>
      </c>
      <c r="G3" s="29">
        <f t="shared" ref="G3" si="25">SUM(G4,G8,G11)</f>
        <v>0</v>
      </c>
      <c r="H3" s="29">
        <f t="shared" ref="H3" si="26">SUM(H4,H8,H11)</f>
        <v>0</v>
      </c>
      <c r="I3" s="29">
        <f t="shared" ref="I3" si="27">SUM(I4,I8,I11)</f>
        <v>0</v>
      </c>
      <c r="J3" s="29">
        <f t="shared" ref="J3" si="28">SUM(J4,J8,J11)</f>
        <v>0</v>
      </c>
      <c r="K3" s="29">
        <f t="shared" ref="K3" si="29">SUM(K4,K8,K11)</f>
        <v>0</v>
      </c>
      <c r="L3" s="29">
        <f t="shared" ref="L3" si="30">SUM(L4,L8,L11)</f>
        <v>0</v>
      </c>
      <c r="M3" s="29">
        <f t="shared" ref="M3" si="31">SUM(M4,M8,M11)</f>
        <v>0</v>
      </c>
      <c r="N3" s="29">
        <f t="shared" ref="N3" si="32">SUM(N4,N8,N11)</f>
        <v>0</v>
      </c>
      <c r="O3" s="29">
        <f t="shared" ref="O3" si="33">SUM(O4,O8,O11)</f>
        <v>0</v>
      </c>
      <c r="P3" s="29">
        <f t="shared" ref="P3" si="34">SUM(P4,P8,P11)</f>
        <v>0</v>
      </c>
      <c r="Q3" s="29">
        <f t="shared" ref="Q3" si="35">SUM(Q4,Q8,Q11)</f>
        <v>0</v>
      </c>
      <c r="R3" s="29">
        <f t="shared" ref="R3" si="36">SUM(R4,R8,R11)</f>
        <v>0</v>
      </c>
      <c r="S3" s="29">
        <f t="shared" ref="S3" si="37">SUM(S4,S8,S11)</f>
        <v>0</v>
      </c>
      <c r="T3" s="29">
        <f t="shared" ref="T3" si="38">SUM(T4,T8,T11)</f>
        <v>0</v>
      </c>
      <c r="U3" s="29">
        <f t="shared" ref="U3" si="39">SUM(U4,U8,U11)</f>
        <v>0</v>
      </c>
      <c r="V3" s="29">
        <f t="shared" ref="V3" si="40">SUM(V4,V8,V11)</f>
        <v>0</v>
      </c>
      <c r="W3" s="29">
        <f t="shared" ref="W3:X3" si="41">SUM(W4,W8,W11)</f>
        <v>0</v>
      </c>
      <c r="X3" s="29">
        <f t="shared" si="41"/>
        <v>0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42">SUM(C5:C7)</f>
        <v>0</v>
      </c>
      <c r="D4" s="42">
        <f t="shared" ref="D4" si="43">SUM(D5:D7)</f>
        <v>0</v>
      </c>
      <c r="E4" s="42">
        <f t="shared" ref="E4" si="44">SUM(E5:E7)</f>
        <v>0</v>
      </c>
      <c r="F4" s="42">
        <f t="shared" ref="F4" si="45">SUM(F5:F7)</f>
        <v>0</v>
      </c>
      <c r="G4" s="42">
        <f t="shared" ref="G4" si="46">SUM(G5:G7)</f>
        <v>0</v>
      </c>
      <c r="H4" s="42">
        <f t="shared" ref="H4" si="47">SUM(H5:H7)</f>
        <v>0</v>
      </c>
      <c r="I4" s="42">
        <f t="shared" ref="I4" si="48">SUM(I5:I7)</f>
        <v>0</v>
      </c>
      <c r="J4" s="42">
        <f t="shared" ref="J4" si="49">SUM(J5:J7)</f>
        <v>0</v>
      </c>
      <c r="K4" s="42">
        <f t="shared" ref="K4" si="50">SUM(K5:K7)</f>
        <v>0</v>
      </c>
      <c r="L4" s="42">
        <f t="shared" ref="L4" si="51">SUM(L5:L7)</f>
        <v>0</v>
      </c>
      <c r="M4" s="42">
        <f t="shared" ref="M4" si="52">SUM(M5:M7)</f>
        <v>0</v>
      </c>
      <c r="N4" s="42">
        <f t="shared" ref="N4" si="53">SUM(N5:N7)</f>
        <v>0</v>
      </c>
      <c r="O4" s="42">
        <f t="shared" ref="O4" si="54">SUM(O5:O7)</f>
        <v>0</v>
      </c>
      <c r="P4" s="42">
        <f t="shared" ref="P4" si="55">SUM(P5:P7)</f>
        <v>0</v>
      </c>
      <c r="Q4" s="42">
        <f t="shared" ref="Q4" si="56">SUM(Q5:Q7)</f>
        <v>0</v>
      </c>
      <c r="R4" s="42">
        <f t="shared" ref="R4" si="57">SUM(R5:R7)</f>
        <v>0</v>
      </c>
      <c r="S4" s="42">
        <f t="shared" ref="S4" si="58">SUM(S5:S7)</f>
        <v>0</v>
      </c>
      <c r="T4" s="42">
        <f t="shared" ref="T4" si="59">SUM(T5:T7)</f>
        <v>0</v>
      </c>
      <c r="U4" s="42">
        <f t="shared" ref="U4" si="60">SUM(U5:U7)</f>
        <v>0</v>
      </c>
      <c r="V4" s="42">
        <f t="shared" ref="V4" si="61">SUM(V5:V7)</f>
        <v>0</v>
      </c>
      <c r="W4" s="42">
        <f t="shared" ref="W4:X4" si="62">SUM(W5:W7)</f>
        <v>0</v>
      </c>
      <c r="X4" s="42">
        <f t="shared" si="62"/>
        <v>0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>
        <v>0</v>
      </c>
      <c r="W5" s="30">
        <v>0</v>
      </c>
      <c r="X5" s="30">
        <v>0</v>
      </c>
    </row>
    <row r="6" spans="1:24" ht="11.25" customHeight="1" x14ac:dyDescent="0.2">
      <c r="A6" s="39" t="s">
        <v>7</v>
      </c>
      <c r="B6" s="23" t="s">
        <v>8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</row>
    <row r="7" spans="1:24" ht="11.25" customHeight="1" x14ac:dyDescent="0.2">
      <c r="A7" s="39" t="s">
        <v>9</v>
      </c>
      <c r="B7" s="23" t="s">
        <v>10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</row>
    <row r="8" spans="1:24" ht="11.25" customHeight="1" x14ac:dyDescent="0.2">
      <c r="A8" s="40" t="s">
        <v>343</v>
      </c>
      <c r="B8" s="41" t="s">
        <v>344</v>
      </c>
      <c r="C8" s="42">
        <f t="shared" ref="C8" si="63">SUM(C9:C10)</f>
        <v>0</v>
      </c>
      <c r="D8" s="42">
        <f t="shared" ref="D8" si="64">SUM(D9:D10)</f>
        <v>0</v>
      </c>
      <c r="E8" s="42">
        <f t="shared" ref="E8" si="65">SUM(E9:E10)</f>
        <v>0</v>
      </c>
      <c r="F8" s="42">
        <f t="shared" ref="F8" si="66">SUM(F9:F10)</f>
        <v>0</v>
      </c>
      <c r="G8" s="42">
        <f t="shared" ref="G8" si="67">SUM(G9:G10)</f>
        <v>0</v>
      </c>
      <c r="H8" s="42">
        <f t="shared" ref="H8" si="68">SUM(H9:H10)</f>
        <v>0</v>
      </c>
      <c r="I8" s="42">
        <f t="shared" ref="I8" si="69">SUM(I9:I10)</f>
        <v>0</v>
      </c>
      <c r="J8" s="42">
        <f t="shared" ref="J8" si="70">SUM(J9:J10)</f>
        <v>0</v>
      </c>
      <c r="K8" s="42">
        <f t="shared" ref="K8" si="71">SUM(K9:K10)</f>
        <v>0</v>
      </c>
      <c r="L8" s="42">
        <f t="shared" ref="L8" si="72">SUM(L9:L10)</f>
        <v>0</v>
      </c>
      <c r="M8" s="42">
        <f t="shared" ref="M8" si="73">SUM(M9:M10)</f>
        <v>0</v>
      </c>
      <c r="N8" s="42">
        <f t="shared" ref="N8" si="74">SUM(N9:N10)</f>
        <v>0</v>
      </c>
      <c r="O8" s="42">
        <f t="shared" ref="O8" si="75">SUM(O9:O10)</f>
        <v>0</v>
      </c>
      <c r="P8" s="42">
        <f t="shared" ref="P8" si="76">SUM(P9:P10)</f>
        <v>0</v>
      </c>
      <c r="Q8" s="42">
        <f t="shared" ref="Q8" si="77">SUM(Q9:Q10)</f>
        <v>0</v>
      </c>
      <c r="R8" s="42">
        <f t="shared" ref="R8" si="78">SUM(R9:R10)</f>
        <v>0</v>
      </c>
      <c r="S8" s="42">
        <f t="shared" ref="S8" si="79">SUM(S9:S10)</f>
        <v>0</v>
      </c>
      <c r="T8" s="42">
        <f t="shared" ref="T8" si="80">SUM(T9:T10)</f>
        <v>0</v>
      </c>
      <c r="U8" s="42">
        <f t="shared" ref="U8" si="81">SUM(U9:U10)</f>
        <v>0</v>
      </c>
      <c r="V8" s="42">
        <f t="shared" ref="V8" si="82">SUM(V9:V10)</f>
        <v>0</v>
      </c>
      <c r="W8" s="42">
        <f t="shared" ref="W8:X8" si="83">SUM(W9:W10)</f>
        <v>0</v>
      </c>
      <c r="X8" s="42">
        <f t="shared" si="83"/>
        <v>0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" si="84">SUM(C12:C16)</f>
        <v>0</v>
      </c>
      <c r="D11" s="42">
        <f t="shared" ref="D11" si="85">SUM(D12:D16)</f>
        <v>0</v>
      </c>
      <c r="E11" s="42">
        <f t="shared" ref="E11" si="86">SUM(E12:E16)</f>
        <v>0</v>
      </c>
      <c r="F11" s="42">
        <f t="shared" ref="F11" si="87">SUM(F12:F16)</f>
        <v>0</v>
      </c>
      <c r="G11" s="42">
        <f t="shared" ref="G11" si="88">SUM(G12:G16)</f>
        <v>0</v>
      </c>
      <c r="H11" s="42">
        <f t="shared" ref="H11" si="89">SUM(H12:H16)</f>
        <v>0</v>
      </c>
      <c r="I11" s="42">
        <f t="shared" ref="I11" si="90">SUM(I12:I16)</f>
        <v>0</v>
      </c>
      <c r="J11" s="42">
        <f t="shared" ref="J11" si="91">SUM(J12:J16)</f>
        <v>0</v>
      </c>
      <c r="K11" s="42">
        <f t="shared" ref="K11" si="92">SUM(K12:K16)</f>
        <v>0</v>
      </c>
      <c r="L11" s="42">
        <f t="shared" ref="L11" si="93">SUM(L12:L16)</f>
        <v>0</v>
      </c>
      <c r="M11" s="42">
        <f t="shared" ref="M11" si="94">SUM(M12:M16)</f>
        <v>0</v>
      </c>
      <c r="N11" s="42">
        <f t="shared" ref="N11" si="95">SUM(N12:N16)</f>
        <v>0</v>
      </c>
      <c r="O11" s="42">
        <f t="shared" ref="O11" si="96">SUM(O12:O16)</f>
        <v>0</v>
      </c>
      <c r="P11" s="42">
        <f t="shared" ref="P11" si="97">SUM(P12:P16)</f>
        <v>0</v>
      </c>
      <c r="Q11" s="42">
        <f t="shared" ref="Q11" si="98">SUM(Q12:Q16)</f>
        <v>0</v>
      </c>
      <c r="R11" s="42">
        <f t="shared" ref="R11" si="99">SUM(R12:R16)</f>
        <v>0</v>
      </c>
      <c r="S11" s="42">
        <f t="shared" ref="S11" si="100">SUM(S12:S16)</f>
        <v>0</v>
      </c>
      <c r="T11" s="42">
        <f t="shared" ref="T11" si="101">SUM(T12:T16)</f>
        <v>0</v>
      </c>
      <c r="U11" s="42">
        <f t="shared" ref="U11" si="102">SUM(U12:U16)</f>
        <v>0</v>
      </c>
      <c r="V11" s="42">
        <f t="shared" ref="V11" si="103">SUM(V12:V16)</f>
        <v>0</v>
      </c>
      <c r="W11" s="42">
        <f t="shared" ref="W11:X11" si="104">SUM(W12:W16)</f>
        <v>0</v>
      </c>
      <c r="X11" s="42">
        <f t="shared" si="104"/>
        <v>0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</row>
    <row r="13" spans="1:24" ht="11.25" customHeight="1" x14ac:dyDescent="0.2">
      <c r="A13" s="39" t="s">
        <v>17</v>
      </c>
      <c r="B13" s="23" t="s">
        <v>18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" si="105">SUM(C18:C21)</f>
        <v>0</v>
      </c>
      <c r="D17" s="31">
        <f t="shared" ref="D17" si="106">SUM(D18:D21)</f>
        <v>0</v>
      </c>
      <c r="E17" s="31">
        <f t="shared" ref="E17" si="107">SUM(E18:E21)</f>
        <v>0</v>
      </c>
      <c r="F17" s="31">
        <f t="shared" ref="F17" si="108">SUM(F18:F21)</f>
        <v>0</v>
      </c>
      <c r="G17" s="31">
        <f t="shared" ref="G17" si="109">SUM(G18:G21)</f>
        <v>0</v>
      </c>
      <c r="H17" s="31">
        <f t="shared" ref="H17" si="110">SUM(H18:H21)</f>
        <v>0</v>
      </c>
      <c r="I17" s="31">
        <f t="shared" ref="I17" si="111">SUM(I18:I21)</f>
        <v>0</v>
      </c>
      <c r="J17" s="31">
        <f t="shared" ref="J17" si="112">SUM(J18:J21)</f>
        <v>0</v>
      </c>
      <c r="K17" s="31">
        <f t="shared" ref="K17" si="113">SUM(K18:K21)</f>
        <v>0</v>
      </c>
      <c r="L17" s="31">
        <f t="shared" ref="L17" si="114">SUM(L18:L21)</f>
        <v>0</v>
      </c>
      <c r="M17" s="31">
        <f t="shared" ref="M17" si="115">SUM(M18:M21)</f>
        <v>0</v>
      </c>
      <c r="N17" s="31">
        <f t="shared" ref="N17" si="116">SUM(N18:N21)</f>
        <v>0</v>
      </c>
      <c r="O17" s="31">
        <f t="shared" ref="O17" si="117">SUM(O18:O21)</f>
        <v>0</v>
      </c>
      <c r="P17" s="31">
        <f t="shared" ref="P17" si="118">SUM(P18:P21)</f>
        <v>0</v>
      </c>
      <c r="Q17" s="31">
        <f t="shared" ref="Q17" si="119">SUM(Q18:Q21)</f>
        <v>0</v>
      </c>
      <c r="R17" s="31">
        <f t="shared" ref="R17" si="120">SUM(R18:R21)</f>
        <v>0</v>
      </c>
      <c r="S17" s="31">
        <f t="shared" ref="S17" si="121">SUM(S18:S21)</f>
        <v>0</v>
      </c>
      <c r="T17" s="31">
        <f t="shared" ref="T17" si="122">SUM(T18:T21)</f>
        <v>0</v>
      </c>
      <c r="U17" s="31">
        <f t="shared" ref="U17" si="123">SUM(U18:U21)</f>
        <v>0</v>
      </c>
      <c r="V17" s="31">
        <f t="shared" ref="V17" si="124">SUM(V18:V21)</f>
        <v>0</v>
      </c>
      <c r="W17" s="31">
        <f t="shared" ref="W17:X17" si="125">SUM(W18:W21)</f>
        <v>0</v>
      </c>
      <c r="X17" s="31">
        <f t="shared" si="125"/>
        <v>0</v>
      </c>
    </row>
    <row r="18" spans="1:24" ht="11.25" customHeight="1" x14ac:dyDescent="0.2">
      <c r="A18" s="22" t="s">
        <v>27</v>
      </c>
      <c r="B18" s="23" t="s">
        <v>28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" si="126">SUM(C23:C24)</f>
        <v>0</v>
      </c>
      <c r="D22" s="31">
        <f t="shared" ref="D22" si="127">SUM(D23:D24)</f>
        <v>0</v>
      </c>
      <c r="E22" s="31">
        <f t="shared" ref="E22" si="128">SUM(E23:E24)</f>
        <v>0</v>
      </c>
      <c r="F22" s="31">
        <f t="shared" ref="F22" si="129">SUM(F23:F24)</f>
        <v>0</v>
      </c>
      <c r="G22" s="31">
        <f t="shared" ref="G22" si="130">SUM(G23:G24)</f>
        <v>0</v>
      </c>
      <c r="H22" s="31">
        <f t="shared" ref="H22" si="131">SUM(H23:H24)</f>
        <v>0</v>
      </c>
      <c r="I22" s="31">
        <f t="shared" ref="I22" si="132">SUM(I23:I24)</f>
        <v>0</v>
      </c>
      <c r="J22" s="31">
        <f t="shared" ref="J22" si="133">SUM(J23:J24)</f>
        <v>0</v>
      </c>
      <c r="K22" s="31">
        <f t="shared" ref="K22" si="134">SUM(K23:K24)</f>
        <v>0</v>
      </c>
      <c r="L22" s="31">
        <f t="shared" ref="L22" si="135">SUM(L23:L24)</f>
        <v>0</v>
      </c>
      <c r="M22" s="31">
        <f t="shared" ref="M22" si="136">SUM(M23:M24)</f>
        <v>0</v>
      </c>
      <c r="N22" s="31">
        <f t="shared" ref="N22" si="137">SUM(N23:N24)</f>
        <v>0</v>
      </c>
      <c r="O22" s="31">
        <f t="shared" ref="O22" si="138">SUM(O23:O24)</f>
        <v>0</v>
      </c>
      <c r="P22" s="31">
        <f t="shared" ref="P22" si="139">SUM(P23:P24)</f>
        <v>0</v>
      </c>
      <c r="Q22" s="31">
        <f t="shared" ref="Q22" si="140">SUM(Q23:Q24)</f>
        <v>0</v>
      </c>
      <c r="R22" s="31">
        <f t="shared" ref="R22" si="141">SUM(R23:R24)</f>
        <v>0</v>
      </c>
      <c r="S22" s="31">
        <f t="shared" ref="S22" si="142">SUM(S23:S24)</f>
        <v>0</v>
      </c>
      <c r="T22" s="31">
        <f t="shared" ref="T22" si="143">SUM(T23:T24)</f>
        <v>0</v>
      </c>
      <c r="U22" s="31">
        <f t="shared" ref="U22" si="144">SUM(U23:U24)</f>
        <v>0</v>
      </c>
      <c r="V22" s="31">
        <f t="shared" ref="V22" si="145">SUM(V23:V24)</f>
        <v>0</v>
      </c>
      <c r="W22" s="31">
        <f t="shared" ref="W22:X22" si="146">SUM(W23:W24)</f>
        <v>0</v>
      </c>
      <c r="X22" s="31">
        <f t="shared" si="146"/>
        <v>0</v>
      </c>
    </row>
    <row r="23" spans="1:24" ht="11.25" customHeight="1" x14ac:dyDescent="0.2">
      <c r="A23" s="22" t="s">
        <v>37</v>
      </c>
      <c r="B23" s="23" t="s">
        <v>38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47">SUM(C27,C33)</f>
        <v>21516.845313843503</v>
      </c>
      <c r="D26" s="31">
        <f t="shared" ref="D26" si="148">SUM(D27,D33)</f>
        <v>18757.270593293204</v>
      </c>
      <c r="E26" s="31">
        <f t="shared" ref="E26" si="149">SUM(E27,E33)</f>
        <v>25103.171711092007</v>
      </c>
      <c r="F26" s="31">
        <f t="shared" ref="F26" si="150">SUM(F27,F33)</f>
        <v>19569.401633705929</v>
      </c>
      <c r="G26" s="31">
        <f t="shared" ref="G26" si="151">SUM(G27,G33)</f>
        <v>19256.107824591574</v>
      </c>
      <c r="H26" s="31">
        <f t="shared" ref="H26" si="152">SUM(H27,H33)</f>
        <v>17200.108598452272</v>
      </c>
      <c r="I26" s="31">
        <f t="shared" ref="I26" si="153">SUM(I27,I33)</f>
        <v>20733.420034393806</v>
      </c>
      <c r="J26" s="31">
        <f t="shared" ref="J26" si="154">SUM(J27,J33)</f>
        <v>22389.825279449698</v>
      </c>
      <c r="K26" s="31">
        <f t="shared" ref="K26" si="155">SUM(K27,K33)</f>
        <v>21930.08572656921</v>
      </c>
      <c r="L26" s="31">
        <f t="shared" ref="L26" si="156">SUM(L27,L33)</f>
        <v>24080.123731728287</v>
      </c>
      <c r="M26" s="31">
        <f t="shared" ref="M26" si="157">SUM(M27,M33)</f>
        <v>25221.553740326741</v>
      </c>
      <c r="N26" s="31">
        <f t="shared" ref="N26" si="158">SUM(N27,N33)</f>
        <v>24957.205674978504</v>
      </c>
      <c r="O26" s="31">
        <f t="shared" ref="O26" si="159">SUM(O27,O33)</f>
        <v>23801.325279449695</v>
      </c>
      <c r="P26" s="31">
        <f t="shared" ref="P26" si="160">SUM(P27,P33)</f>
        <v>23362.049183147032</v>
      </c>
      <c r="Q26" s="31">
        <f t="shared" ref="Q26" si="161">SUM(Q27,Q33)</f>
        <v>24334.619346517629</v>
      </c>
      <c r="R26" s="31">
        <f t="shared" ref="R26" si="162">SUM(R27,R33)</f>
        <v>21154.914101461731</v>
      </c>
      <c r="S26" s="31">
        <f t="shared" ref="S26" si="163">SUM(S27,S33)</f>
        <v>23325.917282889077</v>
      </c>
      <c r="T26" s="31">
        <f t="shared" ref="T26" si="164">SUM(T27,T33)</f>
        <v>23464.548925193467</v>
      </c>
      <c r="U26" s="31">
        <f t="shared" ref="U26" si="165">SUM(U27,U33)</f>
        <v>25588.322527944965</v>
      </c>
      <c r="V26" s="31">
        <f t="shared" ref="V26" si="166">SUM(V27,V33)</f>
        <v>28717.337747205504</v>
      </c>
      <c r="W26" s="31">
        <f t="shared" ref="W26:X26" si="167">SUM(W27,W33)</f>
        <v>25705.781771281167</v>
      </c>
      <c r="X26" s="31">
        <f t="shared" si="167"/>
        <v>30781.92338779019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" si="168">SUM(C28:C32)</f>
        <v>20361.261134995697</v>
      </c>
      <c r="D27" s="42">
        <f t="shared" ref="D27" si="169">SUM(D28:D32)</f>
        <v>18757.270593293204</v>
      </c>
      <c r="E27" s="42">
        <f t="shared" ref="E27" si="170">SUM(E28:E32)</f>
        <v>25103.171711092007</v>
      </c>
      <c r="F27" s="42">
        <f t="shared" ref="F27" si="171">SUM(F28:F32)</f>
        <v>19569.401633705929</v>
      </c>
      <c r="G27" s="42">
        <f t="shared" ref="G27" si="172">SUM(G28:G32)</f>
        <v>19256.107824591574</v>
      </c>
      <c r="H27" s="42">
        <f t="shared" ref="H27" si="173">SUM(H28:H32)</f>
        <v>17200.108598452272</v>
      </c>
      <c r="I27" s="42">
        <f t="shared" ref="I27" si="174">SUM(I28:I32)</f>
        <v>20733.420034393806</v>
      </c>
      <c r="J27" s="42">
        <f t="shared" ref="J27" si="175">SUM(J28:J32)</f>
        <v>22389.825279449698</v>
      </c>
      <c r="K27" s="42">
        <f t="shared" ref="K27" si="176">SUM(K28:K32)</f>
        <v>21930.08572656921</v>
      </c>
      <c r="L27" s="42">
        <f t="shared" ref="L27" si="177">SUM(L28:L32)</f>
        <v>24080.123731728287</v>
      </c>
      <c r="M27" s="42">
        <f t="shared" ref="M27" si="178">SUM(M28:M32)</f>
        <v>25221.553740326741</v>
      </c>
      <c r="N27" s="42">
        <f t="shared" ref="N27" si="179">SUM(N28:N32)</f>
        <v>24957.205674978504</v>
      </c>
      <c r="O27" s="42">
        <f t="shared" ref="O27" si="180">SUM(O28:O32)</f>
        <v>23801.325279449695</v>
      </c>
      <c r="P27" s="42">
        <f t="shared" ref="P27" si="181">SUM(P28:P32)</f>
        <v>23362.049183147032</v>
      </c>
      <c r="Q27" s="42">
        <f t="shared" ref="Q27" si="182">SUM(Q28:Q32)</f>
        <v>24334.619346517629</v>
      </c>
      <c r="R27" s="42">
        <f t="shared" ref="R27" si="183">SUM(R28:R32)</f>
        <v>21154.914101461731</v>
      </c>
      <c r="S27" s="42">
        <f t="shared" ref="S27" si="184">SUM(S28:S32)</f>
        <v>23325.917282889077</v>
      </c>
      <c r="T27" s="42">
        <f t="shared" ref="T27" si="185">SUM(T28:T32)</f>
        <v>23464.548925193467</v>
      </c>
      <c r="U27" s="42">
        <f t="shared" ref="U27" si="186">SUM(U28:U32)</f>
        <v>25588.322527944965</v>
      </c>
      <c r="V27" s="42">
        <f t="shared" ref="V27" si="187">SUM(V28:V32)</f>
        <v>28717.337747205504</v>
      </c>
      <c r="W27" s="42">
        <f t="shared" ref="W27:X27" si="188">SUM(W28:W32)</f>
        <v>25705.781771281167</v>
      </c>
      <c r="X27" s="42">
        <f t="shared" si="188"/>
        <v>30781.92338779019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20361.261134995697</v>
      </c>
      <c r="D30" s="30">
        <v>18757.270593293204</v>
      </c>
      <c r="E30" s="30">
        <v>25103.171711092007</v>
      </c>
      <c r="F30" s="30">
        <v>19569.401633705929</v>
      </c>
      <c r="G30" s="30">
        <v>19256.107824591574</v>
      </c>
      <c r="H30" s="30">
        <v>17200.108598452272</v>
      </c>
      <c r="I30" s="30">
        <v>20733.420034393806</v>
      </c>
      <c r="J30" s="30">
        <v>22389.825279449698</v>
      </c>
      <c r="K30" s="30">
        <v>21921.965004299218</v>
      </c>
      <c r="L30" s="30">
        <v>24067.942562338776</v>
      </c>
      <c r="M30" s="30">
        <v>25178.919776440242</v>
      </c>
      <c r="N30" s="30">
        <v>24787.684780739466</v>
      </c>
      <c r="O30" s="30">
        <v>23544.506190885637</v>
      </c>
      <c r="P30" s="30">
        <v>23105.230094582974</v>
      </c>
      <c r="Q30" s="30">
        <v>24072.608082545143</v>
      </c>
      <c r="R30" s="30">
        <v>20891.990283748921</v>
      </c>
      <c r="S30" s="30">
        <v>23059.441616509026</v>
      </c>
      <c r="T30" s="30">
        <v>23200.255717970766</v>
      </c>
      <c r="U30" s="30">
        <v>25326.103181427337</v>
      </c>
      <c r="V30" s="30">
        <v>28440.704041272573</v>
      </c>
      <c r="W30" s="30">
        <v>25705.781771281167</v>
      </c>
      <c r="X30" s="30">
        <v>30781.92338779019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8.1207222699914006</v>
      </c>
      <c r="L31" s="30">
        <v>12.18116938950989</v>
      </c>
      <c r="M31" s="30">
        <v>42.633963886500432</v>
      </c>
      <c r="N31" s="30">
        <v>169.52089423903701</v>
      </c>
      <c r="O31" s="30">
        <v>256.81908856405852</v>
      </c>
      <c r="P31" s="30">
        <v>256.81908856405852</v>
      </c>
      <c r="Q31" s="30">
        <v>262.01126397248493</v>
      </c>
      <c r="R31" s="30">
        <v>262.92381771281168</v>
      </c>
      <c r="S31" s="30">
        <v>266.47566638005162</v>
      </c>
      <c r="T31" s="30">
        <v>264.29320722269989</v>
      </c>
      <c r="U31" s="30">
        <v>262.21934651762678</v>
      </c>
      <c r="V31" s="30">
        <v>276.63370593293212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" si="189">SUM(C34:C50)</f>
        <v>1155.5841788478072</v>
      </c>
      <c r="D33" s="42">
        <f t="shared" ref="D33" si="190">SUM(D34:D50)</f>
        <v>0</v>
      </c>
      <c r="E33" s="42">
        <f t="shared" ref="E33" si="191">SUM(E34:E50)</f>
        <v>0</v>
      </c>
      <c r="F33" s="42">
        <f t="shared" ref="F33" si="192">SUM(F34:F50)</f>
        <v>0</v>
      </c>
      <c r="G33" s="42">
        <f t="shared" ref="G33" si="193">SUM(G34:G50)</f>
        <v>0</v>
      </c>
      <c r="H33" s="42">
        <f t="shared" ref="H33" si="194">SUM(H34:H50)</f>
        <v>0</v>
      </c>
      <c r="I33" s="42">
        <f t="shared" ref="I33" si="195">SUM(I34:I50)</f>
        <v>0</v>
      </c>
      <c r="J33" s="42">
        <f t="shared" ref="J33" si="196">SUM(J34:J50)</f>
        <v>0</v>
      </c>
      <c r="K33" s="42">
        <f t="shared" ref="K33" si="197">SUM(K34:K50)</f>
        <v>0</v>
      </c>
      <c r="L33" s="42">
        <f t="shared" ref="L33" si="198">SUM(L34:L50)</f>
        <v>0</v>
      </c>
      <c r="M33" s="42">
        <f t="shared" ref="M33" si="199">SUM(M34:M50)</f>
        <v>0</v>
      </c>
      <c r="N33" s="42">
        <f t="shared" ref="N33" si="200">SUM(N34:N50)</f>
        <v>0</v>
      </c>
      <c r="O33" s="42">
        <f t="shared" ref="O33" si="201">SUM(O34:O50)</f>
        <v>0</v>
      </c>
      <c r="P33" s="42">
        <f t="shared" ref="P33" si="202">SUM(P34:P50)</f>
        <v>0</v>
      </c>
      <c r="Q33" s="42">
        <f t="shared" ref="Q33" si="203">SUM(Q34:Q50)</f>
        <v>0</v>
      </c>
      <c r="R33" s="42">
        <f t="shared" ref="R33" si="204">SUM(R34:R50)</f>
        <v>0</v>
      </c>
      <c r="S33" s="42">
        <f t="shared" ref="S33" si="205">SUM(S34:S50)</f>
        <v>0</v>
      </c>
      <c r="T33" s="42">
        <f t="shared" ref="T33" si="206">SUM(T34:T50)</f>
        <v>0</v>
      </c>
      <c r="U33" s="42">
        <f t="shared" ref="U33" si="207">SUM(U34:U50)</f>
        <v>0</v>
      </c>
      <c r="V33" s="42">
        <f t="shared" ref="V33" si="208">SUM(V34:V50)</f>
        <v>0</v>
      </c>
      <c r="W33" s="42">
        <f t="shared" ref="W33:X33" si="209">SUM(W34:W50)</f>
        <v>0</v>
      </c>
      <c r="X33" s="42">
        <f t="shared" si="209"/>
        <v>0</v>
      </c>
    </row>
    <row r="34" spans="1:24" ht="11.25" customHeight="1" x14ac:dyDescent="0.2">
      <c r="A34" s="39" t="s">
        <v>55</v>
      </c>
      <c r="B34" s="23" t="s">
        <v>56</v>
      </c>
      <c r="C34" s="30">
        <v>13.005159071367149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</row>
    <row r="37" spans="1:24" ht="11.25" customHeight="1" x14ac:dyDescent="0.2">
      <c r="A37" s="39" t="s">
        <v>61</v>
      </c>
      <c r="B37" s="23" t="s">
        <v>62</v>
      </c>
      <c r="C37" s="30">
        <v>0</v>
      </c>
      <c r="D37" s="30">
        <v>0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</row>
    <row r="41" spans="1:24" ht="11.25" customHeight="1" x14ac:dyDescent="0.2">
      <c r="A41" s="39" t="s">
        <v>69</v>
      </c>
      <c r="B41" s="23" t="s">
        <v>70</v>
      </c>
      <c r="C41" s="30">
        <v>0</v>
      </c>
      <c r="D41" s="30">
        <v>0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</row>
    <row r="42" spans="1:24" ht="11.25" customHeight="1" x14ac:dyDescent="0.2">
      <c r="A42" s="39" t="s">
        <v>71</v>
      </c>
      <c r="B42" s="23" t="s">
        <v>72</v>
      </c>
      <c r="C42" s="30">
        <v>1142.57901977644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</row>
    <row r="44" spans="1:24" ht="11.25" customHeight="1" x14ac:dyDescent="0.2">
      <c r="A44" s="39" t="s">
        <v>75</v>
      </c>
      <c r="B44" s="23" t="s">
        <v>76</v>
      </c>
      <c r="C44" s="30">
        <v>0</v>
      </c>
      <c r="D44" s="30">
        <v>0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</row>
    <row r="51" spans="1:24" ht="11.25" customHeight="1" x14ac:dyDescent="0.2">
      <c r="A51" s="24" t="s">
        <v>89</v>
      </c>
      <c r="B51" s="25" t="s">
        <v>90</v>
      </c>
      <c r="C51" s="31">
        <v>0</v>
      </c>
      <c r="D51" s="31">
        <v>0</v>
      </c>
      <c r="E51" s="31">
        <v>0</v>
      </c>
      <c r="F51" s="31">
        <v>0</v>
      </c>
      <c r="G51" s="31">
        <v>0</v>
      </c>
      <c r="H51" s="31">
        <v>0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" si="210">SUM(C53:C70)</f>
        <v>0</v>
      </c>
      <c r="D52" s="31">
        <f t="shared" ref="D52" si="211">SUM(D53:D70)</f>
        <v>0</v>
      </c>
      <c r="E52" s="31">
        <f t="shared" ref="E52" si="212">SUM(E53:E70)</f>
        <v>0</v>
      </c>
      <c r="F52" s="31">
        <f t="shared" ref="F52" si="213">SUM(F53:F70)</f>
        <v>0</v>
      </c>
      <c r="G52" s="31">
        <f t="shared" ref="G52" si="214">SUM(G53:G70)</f>
        <v>0</v>
      </c>
      <c r="H52" s="31">
        <f t="shared" ref="H52" si="215">SUM(H53:H70)</f>
        <v>0</v>
      </c>
      <c r="I52" s="31">
        <f t="shared" ref="I52" si="216">SUM(I53:I70)</f>
        <v>0</v>
      </c>
      <c r="J52" s="31">
        <f t="shared" ref="J52" si="217">SUM(J53:J70)</f>
        <v>0</v>
      </c>
      <c r="K52" s="31">
        <f t="shared" ref="K52" si="218">SUM(K53:K70)</f>
        <v>0</v>
      </c>
      <c r="L52" s="31">
        <f t="shared" ref="L52" si="219">SUM(L53:L70)</f>
        <v>0</v>
      </c>
      <c r="M52" s="31">
        <f t="shared" ref="M52" si="220">SUM(M53:M70)</f>
        <v>0</v>
      </c>
      <c r="N52" s="31">
        <f t="shared" ref="N52" si="221">SUM(N53:N70)</f>
        <v>0</v>
      </c>
      <c r="O52" s="31">
        <f t="shared" ref="O52" si="222">SUM(O53:O70)</f>
        <v>0</v>
      </c>
      <c r="P52" s="31">
        <f t="shared" ref="P52" si="223">SUM(P53:P70)</f>
        <v>0</v>
      </c>
      <c r="Q52" s="31">
        <f t="shared" ref="Q52" si="224">SUM(Q53:Q70)</f>
        <v>0</v>
      </c>
      <c r="R52" s="31">
        <f t="shared" ref="R52" si="225">SUM(R53:R70)</f>
        <v>0</v>
      </c>
      <c r="S52" s="31">
        <f t="shared" ref="S52" si="226">SUM(S53:S70)</f>
        <v>0</v>
      </c>
      <c r="T52" s="31">
        <f t="shared" ref="T52" si="227">SUM(T53:T70)</f>
        <v>0</v>
      </c>
      <c r="U52" s="31">
        <f t="shared" ref="U52" si="228">SUM(U53:U70)</f>
        <v>0</v>
      </c>
      <c r="V52" s="31">
        <f t="shared" ref="V52" si="229">SUM(V53:V70)</f>
        <v>0</v>
      </c>
      <c r="W52" s="31">
        <f t="shared" ref="W52:X52" si="230">SUM(W53:W70)</f>
        <v>0</v>
      </c>
      <c r="X52" s="31">
        <f t="shared" si="230"/>
        <v>0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</row>
    <row r="70" spans="1:24" ht="11.25" customHeight="1" x14ac:dyDescent="0.2">
      <c r="A70" s="22" t="s">
        <v>127</v>
      </c>
      <c r="B70" s="23" t="s">
        <v>128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" si="231">SUM(C72:C73)</f>
        <v>0</v>
      </c>
      <c r="D71" s="31">
        <f t="shared" ref="D71" si="232">SUM(D72:D73)</f>
        <v>0</v>
      </c>
      <c r="E71" s="31">
        <f t="shared" ref="E71" si="233">SUM(E72:E73)</f>
        <v>0</v>
      </c>
      <c r="F71" s="31">
        <f t="shared" ref="F71" si="234">SUM(F72:F73)</f>
        <v>0</v>
      </c>
      <c r="G71" s="31">
        <f t="shared" ref="G71" si="235">SUM(G72:G73)</f>
        <v>0</v>
      </c>
      <c r="H71" s="31">
        <f t="shared" ref="H71" si="236">SUM(H72:H73)</f>
        <v>0</v>
      </c>
      <c r="I71" s="31">
        <f t="shared" ref="I71" si="237">SUM(I72:I73)</f>
        <v>0</v>
      </c>
      <c r="J71" s="31">
        <f t="shared" ref="J71" si="238">SUM(J72:J73)</f>
        <v>0</v>
      </c>
      <c r="K71" s="31">
        <f t="shared" ref="K71" si="239">SUM(K72:K73)</f>
        <v>0</v>
      </c>
      <c r="L71" s="31">
        <f t="shared" ref="L71" si="240">SUM(L72:L73)</f>
        <v>0</v>
      </c>
      <c r="M71" s="31">
        <f t="shared" ref="M71" si="241">SUM(M72:M73)</f>
        <v>0</v>
      </c>
      <c r="N71" s="31">
        <f t="shared" ref="N71" si="242">SUM(N72:N73)</f>
        <v>0</v>
      </c>
      <c r="O71" s="31">
        <f t="shared" ref="O71" si="243">SUM(O72:O73)</f>
        <v>0</v>
      </c>
      <c r="P71" s="31">
        <f t="shared" ref="P71" si="244">SUM(P72:P73)</f>
        <v>0</v>
      </c>
      <c r="Q71" s="31">
        <f t="shared" ref="Q71" si="245">SUM(Q72:Q73)</f>
        <v>0</v>
      </c>
      <c r="R71" s="31">
        <f t="shared" ref="R71" si="246">SUM(R72:R73)</f>
        <v>0</v>
      </c>
      <c r="S71" s="31">
        <f t="shared" ref="S71" si="247">SUM(S72:S73)</f>
        <v>0</v>
      </c>
      <c r="T71" s="31">
        <f t="shared" ref="T71" si="248">SUM(T72:T73)</f>
        <v>0</v>
      </c>
      <c r="U71" s="31">
        <f t="shared" ref="U71" si="249">SUM(U72:U73)</f>
        <v>0</v>
      </c>
      <c r="V71" s="31">
        <f t="shared" ref="V71" si="250">SUM(V72:V73)</f>
        <v>0</v>
      </c>
      <c r="W71" s="31">
        <f t="shared" ref="W71:X71" si="251">SUM(W72:W73)</f>
        <v>0</v>
      </c>
      <c r="X71" s="31">
        <f t="shared" si="251"/>
        <v>0</v>
      </c>
    </row>
    <row r="72" spans="1:24" ht="11.25" customHeight="1" x14ac:dyDescent="0.2">
      <c r="A72" s="22" t="s">
        <v>131</v>
      </c>
      <c r="B72" s="23" t="s">
        <v>132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0</v>
      </c>
      <c r="D75" s="31">
        <v>0</v>
      </c>
      <c r="E75" s="31">
        <v>0</v>
      </c>
      <c r="F75" s="31">
        <v>0</v>
      </c>
      <c r="G75" s="31">
        <v>0</v>
      </c>
      <c r="H75" s="31">
        <v>0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</row>
    <row r="76" spans="1:24" ht="11.25" customHeight="1" x14ac:dyDescent="0.2">
      <c r="A76" s="26" t="s">
        <v>139</v>
      </c>
      <c r="B76" s="27" t="s">
        <v>140</v>
      </c>
      <c r="C76" s="32">
        <v>0</v>
      </c>
      <c r="D76" s="32">
        <v>0</v>
      </c>
      <c r="E76" s="32">
        <v>0</v>
      </c>
      <c r="F76" s="32">
        <v>0</v>
      </c>
      <c r="G76" s="32">
        <v>0</v>
      </c>
      <c r="H76" s="32">
        <v>0</v>
      </c>
      <c r="I76" s="32">
        <v>0</v>
      </c>
      <c r="J76" s="32">
        <v>0</v>
      </c>
      <c r="K76" s="32">
        <v>0</v>
      </c>
      <c r="L76" s="32">
        <v>0</v>
      </c>
      <c r="M76" s="32">
        <v>0</v>
      </c>
      <c r="N76" s="32">
        <v>0</v>
      </c>
      <c r="O76" s="32">
        <v>0</v>
      </c>
      <c r="P76" s="32">
        <v>0</v>
      </c>
      <c r="Q76" s="32">
        <v>0</v>
      </c>
      <c r="R76" s="32">
        <v>0</v>
      </c>
      <c r="S76" s="32">
        <v>0</v>
      </c>
      <c r="T76" s="32">
        <v>0</v>
      </c>
      <c r="U76" s="32">
        <v>0</v>
      </c>
      <c r="V76" s="32">
        <v>0</v>
      </c>
      <c r="W76" s="32">
        <v>0</v>
      </c>
      <c r="X76" s="32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215</v>
      </c>
      <c r="B1" s="7" t="s">
        <v>292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5784.6372312983649</v>
      </c>
      <c r="D2" s="28">
        <f t="shared" ref="D2" si="1">SUM(D3,D17,D22,D25,D26,D51,D52,D71,D74,D75,D76)</f>
        <v>6588.5842648323296</v>
      </c>
      <c r="E2" s="28">
        <f t="shared" ref="E2" si="2">SUM(E3,E17,E22,E25,E26,E51,E52,E71,E74,E75,E76)</f>
        <v>7444.8090283748925</v>
      </c>
      <c r="F2" s="28">
        <f t="shared" ref="F2" si="3">SUM(F3,F17,F22,F25,F26,F51,F52,F71,F74,F75,F76)</f>
        <v>10501.233791917455</v>
      </c>
      <c r="G2" s="28">
        <f t="shared" ref="G2" si="4">SUM(G3,G17,G22,G25,G26,G51,G52,G71,G74,G75,G76)</f>
        <v>13009.646689595873</v>
      </c>
      <c r="H2" s="28">
        <f t="shared" ref="H2" si="5">SUM(H3,H17,H22,H25,H26,H51,H52,H71,H74,H75,H76)</f>
        <v>15307.230696474637</v>
      </c>
      <c r="I2" s="28">
        <f t="shared" ref="I2" si="6">SUM(I3,I17,I22,I25,I26,I51,I52,I71,I74,I75,I76)</f>
        <v>13951.655631986245</v>
      </c>
      <c r="J2" s="28">
        <f t="shared" ref="J2" si="7">SUM(J3,J17,J22,J25,J26,J51,J52,J71,J74,J75,J76)</f>
        <v>13479.693723129834</v>
      </c>
      <c r="K2" s="28">
        <f t="shared" ref="K2" si="8">SUM(K3,K17,K22,K25,K26,K51,K52,K71,K74,K75,K76)</f>
        <v>12412.040154772141</v>
      </c>
      <c r="L2" s="28">
        <f t="shared" ref="L2" si="9">SUM(L3,L17,L22,L25,L26,L51,L52,L71,L74,L75,L76)</f>
        <v>13138.747893379188</v>
      </c>
      <c r="M2" s="28">
        <f t="shared" ref="M2" si="10">SUM(M3,M17,M22,M25,M26,M51,M52,M71,M74,M75,M76)</f>
        <v>16521.521238177127</v>
      </c>
      <c r="N2" s="28">
        <f t="shared" ref="N2" si="11">SUM(N3,N17,N22,N25,N26,N51,N52,N71,N74,N75,N76)</f>
        <v>15627.032244196043</v>
      </c>
      <c r="O2" s="28">
        <f t="shared" ref="O2" si="12">SUM(O3,O17,O22,O25,O26,O51,O52,O71,O74,O75,O76)</f>
        <v>19851.168701633702</v>
      </c>
      <c r="P2" s="28">
        <f t="shared" ref="P2" si="13">SUM(P3,P17,P22,P25,P26,P51,P52,P71,P74,P75,P76)</f>
        <v>22944.037403267408</v>
      </c>
      <c r="Q2" s="28">
        <f t="shared" ref="Q2" si="14">SUM(Q3,Q17,Q22,Q25,Q26,Q51,Q52,Q71,Q74,Q75,Q76)</f>
        <v>24512.749269131553</v>
      </c>
      <c r="R2" s="28">
        <f t="shared" ref="R2" si="15">SUM(R3,R17,R22,R25,R26,R51,R52,R71,R74,R75,R76)</f>
        <v>28253.280051590718</v>
      </c>
      <c r="S2" s="28">
        <f t="shared" ref="S2" si="16">SUM(S3,S17,S22,S25,S26,S51,S52,S71,S74,S75,S76)</f>
        <v>27928.868701633703</v>
      </c>
      <c r="T2" s="28">
        <f t="shared" ref="T2" si="17">SUM(T3,T17,T22,T25,T26,T51,T52,T71,T74,T75,T76)</f>
        <v>31559.200000000004</v>
      </c>
      <c r="U2" s="28">
        <f t="shared" ref="U2" si="18">SUM(U3,U17,U22,U25,U26,U51,U52,U71,U74,U75,U76)</f>
        <v>35238.837489251928</v>
      </c>
      <c r="V2" s="28">
        <f t="shared" ref="V2" si="19">SUM(V3,V17,V22,V25,V26,V51,V52,V71,V74,V75,V76)</f>
        <v>40988.949871023207</v>
      </c>
      <c r="W2" s="28">
        <f t="shared" ref="W2:X2" si="20">SUM(W3,W17,W22,W25,W26,W51,W52,W71,W74,W75,W76)</f>
        <v>34615.646861564928</v>
      </c>
      <c r="X2" s="28">
        <f t="shared" si="20"/>
        <v>37739.400429922614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21">SUM(C4,C8,C11)</f>
        <v>0</v>
      </c>
      <c r="D3" s="29">
        <f t="shared" ref="D3" si="22">SUM(D4,D8,D11)</f>
        <v>0</v>
      </c>
      <c r="E3" s="29">
        <f t="shared" ref="E3" si="23">SUM(E4,E8,E11)</f>
        <v>0</v>
      </c>
      <c r="F3" s="29">
        <f t="shared" ref="F3" si="24">SUM(F4,F8,F11)</f>
        <v>0</v>
      </c>
      <c r="G3" s="29">
        <f t="shared" ref="G3" si="25">SUM(G4,G8,G11)</f>
        <v>0</v>
      </c>
      <c r="H3" s="29">
        <f t="shared" ref="H3" si="26">SUM(H4,H8,H11)</f>
        <v>0</v>
      </c>
      <c r="I3" s="29">
        <f t="shared" ref="I3" si="27">SUM(I4,I8,I11)</f>
        <v>0</v>
      </c>
      <c r="J3" s="29">
        <f t="shared" ref="J3" si="28">SUM(J4,J8,J11)</f>
        <v>0</v>
      </c>
      <c r="K3" s="29">
        <f t="shared" ref="K3" si="29">SUM(K4,K8,K11)</f>
        <v>0</v>
      </c>
      <c r="L3" s="29">
        <f t="shared" ref="L3" si="30">SUM(L4,L8,L11)</f>
        <v>0</v>
      </c>
      <c r="M3" s="29">
        <f t="shared" ref="M3" si="31">SUM(M4,M8,M11)</f>
        <v>0</v>
      </c>
      <c r="N3" s="29">
        <f t="shared" ref="N3" si="32">SUM(N4,N8,N11)</f>
        <v>0</v>
      </c>
      <c r="O3" s="29">
        <f t="shared" ref="O3" si="33">SUM(O4,O8,O11)</f>
        <v>0</v>
      </c>
      <c r="P3" s="29">
        <f t="shared" ref="P3" si="34">SUM(P4,P8,P11)</f>
        <v>0</v>
      </c>
      <c r="Q3" s="29">
        <f t="shared" ref="Q3" si="35">SUM(Q4,Q8,Q11)</f>
        <v>0</v>
      </c>
      <c r="R3" s="29">
        <f t="shared" ref="R3" si="36">SUM(R4,R8,R11)</f>
        <v>0</v>
      </c>
      <c r="S3" s="29">
        <f t="shared" ref="S3" si="37">SUM(S4,S8,S11)</f>
        <v>0</v>
      </c>
      <c r="T3" s="29">
        <f t="shared" ref="T3" si="38">SUM(T4,T8,T11)</f>
        <v>0</v>
      </c>
      <c r="U3" s="29">
        <f t="shared" ref="U3" si="39">SUM(U4,U8,U11)</f>
        <v>0</v>
      </c>
      <c r="V3" s="29">
        <f t="shared" ref="V3" si="40">SUM(V4,V8,V11)</f>
        <v>0</v>
      </c>
      <c r="W3" s="29">
        <f t="shared" ref="W3:X3" si="41">SUM(W4,W8,W11)</f>
        <v>0</v>
      </c>
      <c r="X3" s="29">
        <f t="shared" si="41"/>
        <v>0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42">SUM(C5:C7)</f>
        <v>0</v>
      </c>
      <c r="D4" s="42">
        <f t="shared" ref="D4" si="43">SUM(D5:D7)</f>
        <v>0</v>
      </c>
      <c r="E4" s="42">
        <f t="shared" ref="E4" si="44">SUM(E5:E7)</f>
        <v>0</v>
      </c>
      <c r="F4" s="42">
        <f t="shared" ref="F4" si="45">SUM(F5:F7)</f>
        <v>0</v>
      </c>
      <c r="G4" s="42">
        <f t="shared" ref="G4" si="46">SUM(G5:G7)</f>
        <v>0</v>
      </c>
      <c r="H4" s="42">
        <f t="shared" ref="H4" si="47">SUM(H5:H7)</f>
        <v>0</v>
      </c>
      <c r="I4" s="42">
        <f t="shared" ref="I4" si="48">SUM(I5:I7)</f>
        <v>0</v>
      </c>
      <c r="J4" s="42">
        <f t="shared" ref="J4" si="49">SUM(J5:J7)</f>
        <v>0</v>
      </c>
      <c r="K4" s="42">
        <f t="shared" ref="K4" si="50">SUM(K5:K7)</f>
        <v>0</v>
      </c>
      <c r="L4" s="42">
        <f t="shared" ref="L4" si="51">SUM(L5:L7)</f>
        <v>0</v>
      </c>
      <c r="M4" s="42">
        <f t="shared" ref="M4" si="52">SUM(M5:M7)</f>
        <v>0</v>
      </c>
      <c r="N4" s="42">
        <f t="shared" ref="N4" si="53">SUM(N5:N7)</f>
        <v>0</v>
      </c>
      <c r="O4" s="42">
        <f t="shared" ref="O4" si="54">SUM(O5:O7)</f>
        <v>0</v>
      </c>
      <c r="P4" s="42">
        <f t="shared" ref="P4" si="55">SUM(P5:P7)</f>
        <v>0</v>
      </c>
      <c r="Q4" s="42">
        <f t="shared" ref="Q4" si="56">SUM(Q5:Q7)</f>
        <v>0</v>
      </c>
      <c r="R4" s="42">
        <f t="shared" ref="R4" si="57">SUM(R5:R7)</f>
        <v>0</v>
      </c>
      <c r="S4" s="42">
        <f t="shared" ref="S4" si="58">SUM(S5:S7)</f>
        <v>0</v>
      </c>
      <c r="T4" s="42">
        <f t="shared" ref="T4" si="59">SUM(T5:T7)</f>
        <v>0</v>
      </c>
      <c r="U4" s="42">
        <f t="shared" ref="U4" si="60">SUM(U5:U7)</f>
        <v>0</v>
      </c>
      <c r="V4" s="42">
        <f t="shared" ref="V4" si="61">SUM(V5:V7)</f>
        <v>0</v>
      </c>
      <c r="W4" s="42">
        <f t="shared" ref="W4:X4" si="62">SUM(W5:W7)</f>
        <v>0</v>
      </c>
      <c r="X4" s="42">
        <f t="shared" si="62"/>
        <v>0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>
        <v>0</v>
      </c>
      <c r="W5" s="30">
        <v>0</v>
      </c>
      <c r="X5" s="30">
        <v>0</v>
      </c>
    </row>
    <row r="6" spans="1:24" ht="11.25" customHeight="1" x14ac:dyDescent="0.2">
      <c r="A6" s="39" t="s">
        <v>7</v>
      </c>
      <c r="B6" s="23" t="s">
        <v>8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</row>
    <row r="7" spans="1:24" ht="11.25" customHeight="1" x14ac:dyDescent="0.2">
      <c r="A7" s="39" t="s">
        <v>9</v>
      </c>
      <c r="B7" s="23" t="s">
        <v>10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</row>
    <row r="8" spans="1:24" ht="11.25" customHeight="1" x14ac:dyDescent="0.2">
      <c r="A8" s="40" t="s">
        <v>343</v>
      </c>
      <c r="B8" s="41" t="s">
        <v>344</v>
      </c>
      <c r="C8" s="42">
        <f t="shared" ref="C8" si="63">SUM(C9:C10)</f>
        <v>0</v>
      </c>
      <c r="D8" s="42">
        <f t="shared" ref="D8" si="64">SUM(D9:D10)</f>
        <v>0</v>
      </c>
      <c r="E8" s="42">
        <f t="shared" ref="E8" si="65">SUM(E9:E10)</f>
        <v>0</v>
      </c>
      <c r="F8" s="42">
        <f t="shared" ref="F8" si="66">SUM(F9:F10)</f>
        <v>0</v>
      </c>
      <c r="G8" s="42">
        <f t="shared" ref="G8" si="67">SUM(G9:G10)</f>
        <v>0</v>
      </c>
      <c r="H8" s="42">
        <f t="shared" ref="H8" si="68">SUM(H9:H10)</f>
        <v>0</v>
      </c>
      <c r="I8" s="42">
        <f t="shared" ref="I8" si="69">SUM(I9:I10)</f>
        <v>0</v>
      </c>
      <c r="J8" s="42">
        <f t="shared" ref="J8" si="70">SUM(J9:J10)</f>
        <v>0</v>
      </c>
      <c r="K8" s="42">
        <f t="shared" ref="K8" si="71">SUM(K9:K10)</f>
        <v>0</v>
      </c>
      <c r="L8" s="42">
        <f t="shared" ref="L8" si="72">SUM(L9:L10)</f>
        <v>0</v>
      </c>
      <c r="M8" s="42">
        <f t="shared" ref="M8" si="73">SUM(M9:M10)</f>
        <v>0</v>
      </c>
      <c r="N8" s="42">
        <f t="shared" ref="N8" si="74">SUM(N9:N10)</f>
        <v>0</v>
      </c>
      <c r="O8" s="42">
        <f t="shared" ref="O8" si="75">SUM(O9:O10)</f>
        <v>0</v>
      </c>
      <c r="P8" s="42">
        <f t="shared" ref="P8" si="76">SUM(P9:P10)</f>
        <v>0</v>
      </c>
      <c r="Q8" s="42">
        <f t="shared" ref="Q8" si="77">SUM(Q9:Q10)</f>
        <v>0</v>
      </c>
      <c r="R8" s="42">
        <f t="shared" ref="R8" si="78">SUM(R9:R10)</f>
        <v>0</v>
      </c>
      <c r="S8" s="42">
        <f t="shared" ref="S8" si="79">SUM(S9:S10)</f>
        <v>0</v>
      </c>
      <c r="T8" s="42">
        <f t="shared" ref="T8" si="80">SUM(T9:T10)</f>
        <v>0</v>
      </c>
      <c r="U8" s="42">
        <f t="shared" ref="U8" si="81">SUM(U9:U10)</f>
        <v>0</v>
      </c>
      <c r="V8" s="42">
        <f t="shared" ref="V8" si="82">SUM(V9:V10)</f>
        <v>0</v>
      </c>
      <c r="W8" s="42">
        <f t="shared" ref="W8:X8" si="83">SUM(W9:W10)</f>
        <v>0</v>
      </c>
      <c r="X8" s="42">
        <f t="shared" si="83"/>
        <v>0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" si="84">SUM(C12:C16)</f>
        <v>0</v>
      </c>
      <c r="D11" s="42">
        <f t="shared" ref="D11" si="85">SUM(D12:D16)</f>
        <v>0</v>
      </c>
      <c r="E11" s="42">
        <f t="shared" ref="E11" si="86">SUM(E12:E16)</f>
        <v>0</v>
      </c>
      <c r="F11" s="42">
        <f t="shared" ref="F11" si="87">SUM(F12:F16)</f>
        <v>0</v>
      </c>
      <c r="G11" s="42">
        <f t="shared" ref="G11" si="88">SUM(G12:G16)</f>
        <v>0</v>
      </c>
      <c r="H11" s="42">
        <f t="shared" ref="H11" si="89">SUM(H12:H16)</f>
        <v>0</v>
      </c>
      <c r="I11" s="42">
        <f t="shared" ref="I11" si="90">SUM(I12:I16)</f>
        <v>0</v>
      </c>
      <c r="J11" s="42">
        <f t="shared" ref="J11" si="91">SUM(J12:J16)</f>
        <v>0</v>
      </c>
      <c r="K11" s="42">
        <f t="shared" ref="K11" si="92">SUM(K12:K16)</f>
        <v>0</v>
      </c>
      <c r="L11" s="42">
        <f t="shared" ref="L11" si="93">SUM(L12:L16)</f>
        <v>0</v>
      </c>
      <c r="M11" s="42">
        <f t="shared" ref="M11" si="94">SUM(M12:M16)</f>
        <v>0</v>
      </c>
      <c r="N11" s="42">
        <f t="shared" ref="N11" si="95">SUM(N12:N16)</f>
        <v>0</v>
      </c>
      <c r="O11" s="42">
        <f t="shared" ref="O11" si="96">SUM(O12:O16)</f>
        <v>0</v>
      </c>
      <c r="P11" s="42">
        <f t="shared" ref="P11" si="97">SUM(P12:P16)</f>
        <v>0</v>
      </c>
      <c r="Q11" s="42">
        <f t="shared" ref="Q11" si="98">SUM(Q12:Q16)</f>
        <v>0</v>
      </c>
      <c r="R11" s="42">
        <f t="shared" ref="R11" si="99">SUM(R12:R16)</f>
        <v>0</v>
      </c>
      <c r="S11" s="42">
        <f t="shared" ref="S11" si="100">SUM(S12:S16)</f>
        <v>0</v>
      </c>
      <c r="T11" s="42">
        <f t="shared" ref="T11" si="101">SUM(T12:T16)</f>
        <v>0</v>
      </c>
      <c r="U11" s="42">
        <f t="shared" ref="U11" si="102">SUM(U12:U16)</f>
        <v>0</v>
      </c>
      <c r="V11" s="42">
        <f t="shared" ref="V11" si="103">SUM(V12:V16)</f>
        <v>0</v>
      </c>
      <c r="W11" s="42">
        <f t="shared" ref="W11:X11" si="104">SUM(W12:W16)</f>
        <v>0</v>
      </c>
      <c r="X11" s="42">
        <f t="shared" si="104"/>
        <v>0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</row>
    <row r="13" spans="1:24" ht="11.25" customHeight="1" x14ac:dyDescent="0.2">
      <c r="A13" s="39" t="s">
        <v>17</v>
      </c>
      <c r="B13" s="23" t="s">
        <v>18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" si="105">SUM(C18:C21)</f>
        <v>0</v>
      </c>
      <c r="D17" s="31">
        <f t="shared" ref="D17" si="106">SUM(D18:D21)</f>
        <v>0</v>
      </c>
      <c r="E17" s="31">
        <f t="shared" ref="E17" si="107">SUM(E18:E21)</f>
        <v>0</v>
      </c>
      <c r="F17" s="31">
        <f t="shared" ref="F17" si="108">SUM(F18:F21)</f>
        <v>0</v>
      </c>
      <c r="G17" s="31">
        <f t="shared" ref="G17" si="109">SUM(G18:G21)</f>
        <v>0</v>
      </c>
      <c r="H17" s="31">
        <f t="shared" ref="H17" si="110">SUM(H18:H21)</f>
        <v>0</v>
      </c>
      <c r="I17" s="31">
        <f t="shared" ref="I17" si="111">SUM(I18:I21)</f>
        <v>0</v>
      </c>
      <c r="J17" s="31">
        <f t="shared" ref="J17" si="112">SUM(J18:J21)</f>
        <v>0</v>
      </c>
      <c r="K17" s="31">
        <f t="shared" ref="K17" si="113">SUM(K18:K21)</f>
        <v>0</v>
      </c>
      <c r="L17" s="31">
        <f t="shared" ref="L17" si="114">SUM(L18:L21)</f>
        <v>0</v>
      </c>
      <c r="M17" s="31">
        <f t="shared" ref="M17" si="115">SUM(M18:M21)</f>
        <v>0</v>
      </c>
      <c r="N17" s="31">
        <f t="shared" ref="N17" si="116">SUM(N18:N21)</f>
        <v>0</v>
      </c>
      <c r="O17" s="31">
        <f t="shared" ref="O17" si="117">SUM(O18:O21)</f>
        <v>0</v>
      </c>
      <c r="P17" s="31">
        <f t="shared" ref="P17" si="118">SUM(P18:P21)</f>
        <v>0</v>
      </c>
      <c r="Q17" s="31">
        <f t="shared" ref="Q17" si="119">SUM(Q18:Q21)</f>
        <v>0</v>
      </c>
      <c r="R17" s="31">
        <f t="shared" ref="R17" si="120">SUM(R18:R21)</f>
        <v>0</v>
      </c>
      <c r="S17" s="31">
        <f t="shared" ref="S17" si="121">SUM(S18:S21)</f>
        <v>0</v>
      </c>
      <c r="T17" s="31">
        <f t="shared" ref="T17" si="122">SUM(T18:T21)</f>
        <v>0</v>
      </c>
      <c r="U17" s="31">
        <f t="shared" ref="U17" si="123">SUM(U18:U21)</f>
        <v>0</v>
      </c>
      <c r="V17" s="31">
        <f t="shared" ref="V17" si="124">SUM(V18:V21)</f>
        <v>0</v>
      </c>
      <c r="W17" s="31">
        <f t="shared" ref="W17:X17" si="125">SUM(W18:W21)</f>
        <v>0</v>
      </c>
      <c r="X17" s="31">
        <f t="shared" si="125"/>
        <v>0</v>
      </c>
    </row>
    <row r="18" spans="1:24" ht="11.25" customHeight="1" x14ac:dyDescent="0.2">
      <c r="A18" s="22" t="s">
        <v>27</v>
      </c>
      <c r="B18" s="23" t="s">
        <v>28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" si="126">SUM(C23:C24)</f>
        <v>0</v>
      </c>
      <c r="D22" s="31">
        <f t="shared" ref="D22" si="127">SUM(D23:D24)</f>
        <v>0</v>
      </c>
      <c r="E22" s="31">
        <f t="shared" ref="E22" si="128">SUM(E23:E24)</f>
        <v>0</v>
      </c>
      <c r="F22" s="31">
        <f t="shared" ref="F22" si="129">SUM(F23:F24)</f>
        <v>0</v>
      </c>
      <c r="G22" s="31">
        <f t="shared" ref="G22" si="130">SUM(G23:G24)</f>
        <v>0</v>
      </c>
      <c r="H22" s="31">
        <f t="shared" ref="H22" si="131">SUM(H23:H24)</f>
        <v>0</v>
      </c>
      <c r="I22" s="31">
        <f t="shared" ref="I22" si="132">SUM(I23:I24)</f>
        <v>0</v>
      </c>
      <c r="J22" s="31">
        <f t="shared" ref="J22" si="133">SUM(J23:J24)</f>
        <v>0</v>
      </c>
      <c r="K22" s="31">
        <f t="shared" ref="K22" si="134">SUM(K23:K24)</f>
        <v>0</v>
      </c>
      <c r="L22" s="31">
        <f t="shared" ref="L22" si="135">SUM(L23:L24)</f>
        <v>0</v>
      </c>
      <c r="M22" s="31">
        <f t="shared" ref="M22" si="136">SUM(M23:M24)</f>
        <v>0</v>
      </c>
      <c r="N22" s="31">
        <f t="shared" ref="N22" si="137">SUM(N23:N24)</f>
        <v>0</v>
      </c>
      <c r="O22" s="31">
        <f t="shared" ref="O22" si="138">SUM(O23:O24)</f>
        <v>0</v>
      </c>
      <c r="P22" s="31">
        <f t="shared" ref="P22" si="139">SUM(P23:P24)</f>
        <v>0</v>
      </c>
      <c r="Q22" s="31">
        <f t="shared" ref="Q22" si="140">SUM(Q23:Q24)</f>
        <v>0</v>
      </c>
      <c r="R22" s="31">
        <f t="shared" ref="R22" si="141">SUM(R23:R24)</f>
        <v>0</v>
      </c>
      <c r="S22" s="31">
        <f t="shared" ref="S22" si="142">SUM(S23:S24)</f>
        <v>0</v>
      </c>
      <c r="T22" s="31">
        <f t="shared" ref="T22" si="143">SUM(T23:T24)</f>
        <v>0</v>
      </c>
      <c r="U22" s="31">
        <f t="shared" ref="U22" si="144">SUM(U23:U24)</f>
        <v>0</v>
      </c>
      <c r="V22" s="31">
        <f t="shared" ref="V22" si="145">SUM(V23:V24)</f>
        <v>0</v>
      </c>
      <c r="W22" s="31">
        <f t="shared" ref="W22:X22" si="146">SUM(W23:W24)</f>
        <v>0</v>
      </c>
      <c r="X22" s="31">
        <f t="shared" si="146"/>
        <v>0</v>
      </c>
    </row>
    <row r="23" spans="1:24" ht="11.25" customHeight="1" x14ac:dyDescent="0.2">
      <c r="A23" s="22" t="s">
        <v>37</v>
      </c>
      <c r="B23" s="23" t="s">
        <v>38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47">SUM(C27,C33)</f>
        <v>5784.6372312983649</v>
      </c>
      <c r="D26" s="31">
        <f t="shared" ref="D26" si="148">SUM(D27,D33)</f>
        <v>6588.5842648323296</v>
      </c>
      <c r="E26" s="31">
        <f t="shared" ref="E26" si="149">SUM(E27,E33)</f>
        <v>7444.8090283748925</v>
      </c>
      <c r="F26" s="31">
        <f t="shared" ref="F26" si="150">SUM(F27,F33)</f>
        <v>10501.233791917455</v>
      </c>
      <c r="G26" s="31">
        <f t="shared" ref="G26" si="151">SUM(G27,G33)</f>
        <v>13009.646689595873</v>
      </c>
      <c r="H26" s="31">
        <f t="shared" ref="H26" si="152">SUM(H27,H33)</f>
        <v>15307.230696474637</v>
      </c>
      <c r="I26" s="31">
        <f t="shared" ref="I26" si="153">SUM(I27,I33)</f>
        <v>13951.655631986245</v>
      </c>
      <c r="J26" s="31">
        <f t="shared" ref="J26" si="154">SUM(J27,J33)</f>
        <v>13479.693723129834</v>
      </c>
      <c r="K26" s="31">
        <f t="shared" ref="K26" si="155">SUM(K27,K33)</f>
        <v>12412.040154772141</v>
      </c>
      <c r="L26" s="31">
        <f t="shared" ref="L26" si="156">SUM(L27,L33)</f>
        <v>13138.747893379188</v>
      </c>
      <c r="M26" s="31">
        <f t="shared" ref="M26" si="157">SUM(M27,M33)</f>
        <v>16521.521238177127</v>
      </c>
      <c r="N26" s="31">
        <f t="shared" ref="N26" si="158">SUM(N27,N33)</f>
        <v>15627.032244196043</v>
      </c>
      <c r="O26" s="31">
        <f t="shared" ref="O26" si="159">SUM(O27,O33)</f>
        <v>19851.168701633702</v>
      </c>
      <c r="P26" s="31">
        <f t="shared" ref="P26" si="160">SUM(P27,P33)</f>
        <v>22944.037403267408</v>
      </c>
      <c r="Q26" s="31">
        <f t="shared" ref="Q26" si="161">SUM(Q27,Q33)</f>
        <v>24512.749269131553</v>
      </c>
      <c r="R26" s="31">
        <f t="shared" ref="R26" si="162">SUM(R27,R33)</f>
        <v>28253.280051590718</v>
      </c>
      <c r="S26" s="31">
        <f t="shared" ref="S26" si="163">SUM(S27,S33)</f>
        <v>27928.868701633703</v>
      </c>
      <c r="T26" s="31">
        <f t="shared" ref="T26" si="164">SUM(T27,T33)</f>
        <v>31559.200000000004</v>
      </c>
      <c r="U26" s="31">
        <f t="shared" ref="U26" si="165">SUM(U27,U33)</f>
        <v>35238.837489251928</v>
      </c>
      <c r="V26" s="31">
        <f t="shared" ref="V26" si="166">SUM(V27,V33)</f>
        <v>40988.949871023207</v>
      </c>
      <c r="W26" s="31">
        <f t="shared" ref="W26:X26" si="167">SUM(W27,W33)</f>
        <v>34615.646861564928</v>
      </c>
      <c r="X26" s="31">
        <f t="shared" si="167"/>
        <v>37739.400429922614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" si="168">SUM(C28:C32)</f>
        <v>7.3564918314703336</v>
      </c>
      <c r="D27" s="42">
        <f t="shared" ref="D27" si="169">SUM(D28:D32)</f>
        <v>0</v>
      </c>
      <c r="E27" s="42">
        <f t="shared" ref="E27" si="170">SUM(E28:E32)</f>
        <v>35.731384350816853</v>
      </c>
      <c r="F27" s="42">
        <f t="shared" ref="F27" si="171">SUM(F28:F32)</f>
        <v>0</v>
      </c>
      <c r="G27" s="42">
        <f t="shared" ref="G27" si="172">SUM(G28:G32)</f>
        <v>1.050902837489252</v>
      </c>
      <c r="H27" s="42">
        <f t="shared" ref="H27" si="173">SUM(H28:H32)</f>
        <v>9.4582975064488384</v>
      </c>
      <c r="I27" s="42">
        <f t="shared" ref="I27" si="174">SUM(I28:I32)</f>
        <v>3.1527944969905422</v>
      </c>
      <c r="J27" s="42">
        <f t="shared" ref="J27" si="175">SUM(J28:J32)</f>
        <v>0</v>
      </c>
      <c r="K27" s="42">
        <f t="shared" ref="K27" si="176">SUM(K28:K32)</f>
        <v>0</v>
      </c>
      <c r="L27" s="42">
        <f t="shared" ref="L27" si="177">SUM(L28:L32)</f>
        <v>0</v>
      </c>
      <c r="M27" s="42">
        <f t="shared" ref="M27" si="178">SUM(M28:M32)</f>
        <v>0</v>
      </c>
      <c r="N27" s="42">
        <f t="shared" ref="N27" si="179">SUM(N28:N32)</f>
        <v>0</v>
      </c>
      <c r="O27" s="42">
        <f t="shared" ref="O27" si="180">SUM(O28:O32)</f>
        <v>48.342390369733437</v>
      </c>
      <c r="P27" s="42">
        <f t="shared" ref="P27" si="181">SUM(P28:P32)</f>
        <v>0</v>
      </c>
      <c r="Q27" s="42">
        <f t="shared" ref="Q27" si="182">SUM(Q28:Q32)</f>
        <v>0</v>
      </c>
      <c r="R27" s="42">
        <f t="shared" ref="R27" si="183">SUM(R28:R32)</f>
        <v>0</v>
      </c>
      <c r="S27" s="42">
        <f t="shared" ref="S27" si="184">SUM(S28:S32)</f>
        <v>155.90111779879621</v>
      </c>
      <c r="T27" s="42">
        <f t="shared" ref="T27" si="185">SUM(T28:T32)</f>
        <v>0</v>
      </c>
      <c r="U27" s="42">
        <f t="shared" ref="U27" si="186">SUM(U28:U32)</f>
        <v>0</v>
      </c>
      <c r="V27" s="42">
        <f t="shared" ref="V27" si="187">SUM(V28:V32)</f>
        <v>0</v>
      </c>
      <c r="W27" s="42">
        <f t="shared" ref="W27:X27" si="188">SUM(W28:W32)</f>
        <v>0</v>
      </c>
      <c r="X27" s="42">
        <f t="shared" si="188"/>
        <v>0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7.3564918314703336</v>
      </c>
      <c r="D29" s="30">
        <v>0</v>
      </c>
      <c r="E29" s="30">
        <v>35.731384350816853</v>
      </c>
      <c r="F29" s="30">
        <v>0</v>
      </c>
      <c r="G29" s="30">
        <v>1.050902837489252</v>
      </c>
      <c r="H29" s="30">
        <v>9.4582975064488384</v>
      </c>
      <c r="I29" s="30">
        <v>3.1527944969905422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48.342390369733437</v>
      </c>
      <c r="P29" s="30">
        <v>0</v>
      </c>
      <c r="Q29" s="30">
        <v>0</v>
      </c>
      <c r="R29" s="30">
        <v>0</v>
      </c>
      <c r="S29" s="30">
        <v>155.90111779879621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" si="189">SUM(C34:C50)</f>
        <v>5777.2807394668944</v>
      </c>
      <c r="D33" s="42">
        <f t="shared" ref="D33" si="190">SUM(D34:D50)</f>
        <v>6588.5842648323296</v>
      </c>
      <c r="E33" s="42">
        <f t="shared" ref="E33" si="191">SUM(E34:E50)</f>
        <v>7409.0776440240752</v>
      </c>
      <c r="F33" s="42">
        <f t="shared" ref="F33" si="192">SUM(F34:F50)</f>
        <v>10501.233791917455</v>
      </c>
      <c r="G33" s="42">
        <f t="shared" ref="G33" si="193">SUM(G34:G50)</f>
        <v>13008.595786758384</v>
      </c>
      <c r="H33" s="42">
        <f t="shared" ref="H33" si="194">SUM(H34:H50)</f>
        <v>15297.772398968187</v>
      </c>
      <c r="I33" s="42">
        <f t="shared" ref="I33" si="195">SUM(I34:I50)</f>
        <v>13948.502837489254</v>
      </c>
      <c r="J33" s="42">
        <f t="shared" ref="J33" si="196">SUM(J34:J50)</f>
        <v>13479.693723129834</v>
      </c>
      <c r="K33" s="42">
        <f t="shared" ref="K33" si="197">SUM(K34:K50)</f>
        <v>12412.040154772141</v>
      </c>
      <c r="L33" s="42">
        <f t="shared" ref="L33" si="198">SUM(L34:L50)</f>
        <v>13138.747893379188</v>
      </c>
      <c r="M33" s="42">
        <f t="shared" ref="M33" si="199">SUM(M34:M50)</f>
        <v>16521.521238177127</v>
      </c>
      <c r="N33" s="42">
        <f t="shared" ref="N33" si="200">SUM(N34:N50)</f>
        <v>15627.032244196043</v>
      </c>
      <c r="O33" s="42">
        <f t="shared" ref="O33" si="201">SUM(O34:O50)</f>
        <v>19802.826311263969</v>
      </c>
      <c r="P33" s="42">
        <f t="shared" ref="P33" si="202">SUM(P34:P50)</f>
        <v>22944.037403267408</v>
      </c>
      <c r="Q33" s="42">
        <f t="shared" ref="Q33" si="203">SUM(Q34:Q50)</f>
        <v>24512.749269131553</v>
      </c>
      <c r="R33" s="42">
        <f t="shared" ref="R33" si="204">SUM(R34:R50)</f>
        <v>28253.280051590718</v>
      </c>
      <c r="S33" s="42">
        <f t="shared" ref="S33" si="205">SUM(S34:S50)</f>
        <v>27772.967583834907</v>
      </c>
      <c r="T33" s="42">
        <f t="shared" ref="T33" si="206">SUM(T34:T50)</f>
        <v>31559.200000000004</v>
      </c>
      <c r="U33" s="42">
        <f t="shared" ref="U33" si="207">SUM(U34:U50)</f>
        <v>35238.837489251928</v>
      </c>
      <c r="V33" s="42">
        <f t="shared" ref="V33" si="208">SUM(V34:V50)</f>
        <v>40988.949871023207</v>
      </c>
      <c r="W33" s="42">
        <f t="shared" ref="W33:X33" si="209">SUM(W34:W50)</f>
        <v>34615.646861564928</v>
      </c>
      <c r="X33" s="42">
        <f t="shared" si="209"/>
        <v>37739.400429922614</v>
      </c>
    </row>
    <row r="34" spans="1:24" ht="11.25" customHeight="1" x14ac:dyDescent="0.2">
      <c r="A34" s="39" t="s">
        <v>55</v>
      </c>
      <c r="B34" s="23" t="s">
        <v>56</v>
      </c>
      <c r="C34" s="30">
        <v>82.76010318142734</v>
      </c>
      <c r="D34" s="30">
        <v>4.7291487532244192</v>
      </c>
      <c r="E34" s="30">
        <v>0</v>
      </c>
      <c r="F34" s="30">
        <v>159.34462596732584</v>
      </c>
      <c r="G34" s="30">
        <v>263.56199484092855</v>
      </c>
      <c r="H34" s="30">
        <v>329.63052450558894</v>
      </c>
      <c r="I34" s="30">
        <v>401.50842648323299</v>
      </c>
      <c r="J34" s="30">
        <v>585.23215821152189</v>
      </c>
      <c r="K34" s="30">
        <v>768.59733447979352</v>
      </c>
      <c r="L34" s="30">
        <v>754.29922613929489</v>
      </c>
      <c r="M34" s="30">
        <v>921.00171969045562</v>
      </c>
      <c r="N34" s="30">
        <v>1330.0730868443679</v>
      </c>
      <c r="O34" s="30">
        <v>1760.6135855545997</v>
      </c>
      <c r="P34" s="30">
        <v>2186.557523645743</v>
      </c>
      <c r="Q34" s="30">
        <v>2384.6732588134132</v>
      </c>
      <c r="R34" s="30">
        <v>2038.263112639725</v>
      </c>
      <c r="S34" s="30">
        <v>2089.1014617368869</v>
      </c>
      <c r="T34" s="30">
        <v>2050.085984522786</v>
      </c>
      <c r="U34" s="30">
        <v>2191.960447119518</v>
      </c>
      <c r="V34" s="30">
        <v>2180.137575236457</v>
      </c>
      <c r="W34" s="30">
        <v>2059.5442820292351</v>
      </c>
      <c r="X34" s="30">
        <v>2093.1484092863279</v>
      </c>
    </row>
    <row r="35" spans="1:24" ht="11.25" customHeight="1" x14ac:dyDescent="0.2">
      <c r="A35" s="39" t="s">
        <v>57</v>
      </c>
      <c r="B35" s="23" t="s">
        <v>58</v>
      </c>
      <c r="C35" s="30">
        <v>169.47059329320723</v>
      </c>
      <c r="D35" s="30">
        <v>156.90610490111777</v>
      </c>
      <c r="E35" s="30">
        <v>158.1316423043852</v>
      </c>
      <c r="F35" s="30">
        <v>153.69948409286329</v>
      </c>
      <c r="G35" s="30">
        <v>163.86930352536541</v>
      </c>
      <c r="H35" s="30">
        <v>131.442562338779</v>
      </c>
      <c r="I35" s="30">
        <v>71.866723989681844</v>
      </c>
      <c r="J35" s="30">
        <v>67.459845227858978</v>
      </c>
      <c r="K35" s="30">
        <v>64.634823731728289</v>
      </c>
      <c r="L35" s="30">
        <v>55.707996560619087</v>
      </c>
      <c r="M35" s="30">
        <v>50.736113499570067</v>
      </c>
      <c r="N35" s="30">
        <v>33.108426483233018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203.65073086844365</v>
      </c>
      <c r="D36" s="30">
        <v>186.76337059329319</v>
      </c>
      <c r="E36" s="30">
        <v>541.47970765262244</v>
      </c>
      <c r="F36" s="30">
        <v>774.26895958727414</v>
      </c>
      <c r="G36" s="30">
        <v>1028.6834909716251</v>
      </c>
      <c r="H36" s="30">
        <v>1006.9828890799655</v>
      </c>
      <c r="I36" s="30">
        <v>456.48589853826309</v>
      </c>
      <c r="J36" s="30">
        <v>476.28684436801365</v>
      </c>
      <c r="K36" s="30">
        <v>493.39234737747199</v>
      </c>
      <c r="L36" s="30">
        <v>415.4664660361135</v>
      </c>
      <c r="M36" s="30">
        <v>383.94557179707647</v>
      </c>
      <c r="N36" s="30">
        <v>356.60627687016336</v>
      </c>
      <c r="O36" s="30">
        <v>344.35331040412728</v>
      </c>
      <c r="P36" s="30">
        <v>357.41117798796211</v>
      </c>
      <c r="Q36" s="30">
        <v>368.01797076526225</v>
      </c>
      <c r="R36" s="30">
        <v>338.98151332760102</v>
      </c>
      <c r="S36" s="30">
        <v>181.50954428202925</v>
      </c>
      <c r="T36" s="30">
        <v>212.30464316423041</v>
      </c>
      <c r="U36" s="30">
        <v>707.29432502149598</v>
      </c>
      <c r="V36" s="30">
        <v>705.19802235597581</v>
      </c>
      <c r="W36" s="30">
        <v>713.3754084264832</v>
      </c>
      <c r="X36" s="30">
        <v>507.96646603611339</v>
      </c>
    </row>
    <row r="37" spans="1:24" ht="11.25" customHeight="1" x14ac:dyDescent="0.2">
      <c r="A37" s="39" t="s">
        <v>61</v>
      </c>
      <c r="B37" s="23" t="s">
        <v>62</v>
      </c>
      <c r="C37" s="30">
        <v>1172.7167669819432</v>
      </c>
      <c r="D37" s="30">
        <v>1488.9390369733446</v>
      </c>
      <c r="E37" s="30">
        <v>1438.409974204643</v>
      </c>
      <c r="F37" s="30">
        <v>1364.7591573516768</v>
      </c>
      <c r="G37" s="30">
        <v>1914.0407566638003</v>
      </c>
      <c r="H37" s="30">
        <v>2297.0827171109199</v>
      </c>
      <c r="I37" s="30">
        <v>2150.2945829750643</v>
      </c>
      <c r="J37" s="30">
        <v>2571.8503009458291</v>
      </c>
      <c r="K37" s="30">
        <v>3287.4987102321584</v>
      </c>
      <c r="L37" s="30">
        <v>3403.1140154772133</v>
      </c>
      <c r="M37" s="30">
        <v>4624.0407566637996</v>
      </c>
      <c r="N37" s="30">
        <v>3306.317196904557</v>
      </c>
      <c r="O37" s="30">
        <v>5779.1336199484085</v>
      </c>
      <c r="P37" s="30">
        <v>7144.0250214961306</v>
      </c>
      <c r="Q37" s="30">
        <v>7362.9220120378322</v>
      </c>
      <c r="R37" s="30">
        <v>9197.0441100601893</v>
      </c>
      <c r="S37" s="30">
        <v>9960.3803095442818</v>
      </c>
      <c r="T37" s="30">
        <v>11316.516165090285</v>
      </c>
      <c r="U37" s="30">
        <v>16431.03714531384</v>
      </c>
      <c r="V37" s="30">
        <v>20003.834135855541</v>
      </c>
      <c r="W37" s="30">
        <v>14795.222527944972</v>
      </c>
      <c r="X37" s="30">
        <v>17233.739380911433</v>
      </c>
    </row>
    <row r="38" spans="1:24" ht="11.25" customHeight="1" x14ac:dyDescent="0.2">
      <c r="A38" s="39" t="s">
        <v>63</v>
      </c>
      <c r="B38" s="23" t="s">
        <v>64</v>
      </c>
      <c r="C38" s="30">
        <v>1.058125537403267</v>
      </c>
      <c r="D38" s="30">
        <v>6.3554600171969042</v>
      </c>
      <c r="E38" s="30">
        <v>15.82828890799656</v>
      </c>
      <c r="F38" s="30">
        <v>0</v>
      </c>
      <c r="G38" s="30">
        <v>0</v>
      </c>
      <c r="H38" s="30">
        <v>9.4655202063628536</v>
      </c>
      <c r="I38" s="30">
        <v>0</v>
      </c>
      <c r="J38" s="30">
        <v>2.116165090283749</v>
      </c>
      <c r="K38" s="30">
        <v>7.399398108340498</v>
      </c>
      <c r="L38" s="30">
        <v>12.689853826311262</v>
      </c>
      <c r="M38" s="30">
        <v>1.050902837489252</v>
      </c>
      <c r="N38" s="30">
        <v>3.1670679277730009</v>
      </c>
      <c r="O38" s="30">
        <v>2.116165090283749</v>
      </c>
      <c r="P38" s="30">
        <v>1.058125537403267</v>
      </c>
      <c r="Q38" s="30">
        <v>1.050902837489252</v>
      </c>
      <c r="R38" s="30">
        <v>0</v>
      </c>
      <c r="S38" s="30">
        <v>1.0686156491831467</v>
      </c>
      <c r="T38" s="30">
        <v>0</v>
      </c>
      <c r="U38" s="30">
        <v>0.28065348237317284</v>
      </c>
      <c r="V38" s="30">
        <v>0.16921754084264831</v>
      </c>
      <c r="W38" s="30">
        <v>8.8306104901117788E-2</v>
      </c>
      <c r="X38" s="30">
        <v>24.721066208082537</v>
      </c>
    </row>
    <row r="39" spans="1:24" ht="11.25" customHeight="1" x14ac:dyDescent="0.2">
      <c r="A39" s="39" t="s">
        <v>65</v>
      </c>
      <c r="B39" s="23" t="s">
        <v>66</v>
      </c>
      <c r="C39" s="30">
        <v>22.219862424763541</v>
      </c>
      <c r="D39" s="30">
        <v>4.232330180567498</v>
      </c>
      <c r="E39" s="30">
        <v>0</v>
      </c>
      <c r="F39" s="30">
        <v>0</v>
      </c>
      <c r="G39" s="30">
        <v>0</v>
      </c>
      <c r="H39" s="30">
        <v>0</v>
      </c>
      <c r="I39" s="30">
        <v>5.2904557179707652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202.23559759243332</v>
      </c>
      <c r="D40" s="30">
        <v>94.797936371453133</v>
      </c>
      <c r="E40" s="30">
        <v>11.480825451418745</v>
      </c>
      <c r="F40" s="30">
        <v>854.2270851246775</v>
      </c>
      <c r="G40" s="30">
        <v>1390.3243336199484</v>
      </c>
      <c r="H40" s="30">
        <v>1531.0404127257091</v>
      </c>
      <c r="I40" s="30">
        <v>1055.417024935512</v>
      </c>
      <c r="J40" s="30">
        <v>1170.227858985382</v>
      </c>
      <c r="K40" s="30">
        <v>385.51160791057612</v>
      </c>
      <c r="L40" s="30">
        <v>985.89853826311253</v>
      </c>
      <c r="M40" s="30">
        <v>2100.3009458297511</v>
      </c>
      <c r="N40" s="30">
        <v>3092.3187446259672</v>
      </c>
      <c r="O40" s="30">
        <v>3170.4643164230438</v>
      </c>
      <c r="P40" s="30">
        <v>3639.0298366294064</v>
      </c>
      <c r="Q40" s="30">
        <v>3616.0146173688731</v>
      </c>
      <c r="R40" s="30">
        <v>4225.4784178847804</v>
      </c>
      <c r="S40" s="30">
        <v>4145.8297506448826</v>
      </c>
      <c r="T40" s="30">
        <v>4507.1152192605332</v>
      </c>
      <c r="U40" s="30">
        <v>5301.6571797076522</v>
      </c>
      <c r="V40" s="30">
        <v>5681.6042992261391</v>
      </c>
      <c r="W40" s="30">
        <v>2596.0960447119514</v>
      </c>
      <c r="X40" s="30">
        <v>2965.3829750644886</v>
      </c>
    </row>
    <row r="41" spans="1:24" ht="11.25" customHeight="1" x14ac:dyDescent="0.2">
      <c r="A41" s="39" t="s">
        <v>69</v>
      </c>
      <c r="B41" s="23" t="s">
        <v>70</v>
      </c>
      <c r="C41" s="30">
        <v>62.109888220120354</v>
      </c>
      <c r="D41" s="30">
        <v>158.10120378331897</v>
      </c>
      <c r="E41" s="30">
        <v>198.35365434221836</v>
      </c>
      <c r="F41" s="30">
        <v>231.68091143594145</v>
      </c>
      <c r="G41" s="30">
        <v>269.86569217540841</v>
      </c>
      <c r="H41" s="30">
        <v>331.12166809974201</v>
      </c>
      <c r="I41" s="30">
        <v>295.06663800515901</v>
      </c>
      <c r="J41" s="30">
        <v>212.66302665520209</v>
      </c>
      <c r="K41" s="30">
        <v>212.68701633705936</v>
      </c>
      <c r="L41" s="30">
        <v>265.94325021496132</v>
      </c>
      <c r="M41" s="30">
        <v>367.69389509888214</v>
      </c>
      <c r="N41" s="30">
        <v>156.8398108340499</v>
      </c>
      <c r="O41" s="30">
        <v>179.17884780739459</v>
      </c>
      <c r="P41" s="30">
        <v>359.64411006018918</v>
      </c>
      <c r="Q41" s="30">
        <v>298.28254514187438</v>
      </c>
      <c r="R41" s="30">
        <v>410.96440240756658</v>
      </c>
      <c r="S41" s="30">
        <v>324.15073086844365</v>
      </c>
      <c r="T41" s="30">
        <v>569.80137575236449</v>
      </c>
      <c r="U41" s="30">
        <v>684.21513327601019</v>
      </c>
      <c r="V41" s="30">
        <v>700.49845227858975</v>
      </c>
      <c r="W41" s="30">
        <v>678.84711951848658</v>
      </c>
      <c r="X41" s="30">
        <v>447.59879621668097</v>
      </c>
    </row>
    <row r="42" spans="1:24" ht="11.25" customHeight="1" x14ac:dyDescent="0.2">
      <c r="A42" s="39" t="s">
        <v>71</v>
      </c>
      <c r="B42" s="23" t="s">
        <v>72</v>
      </c>
      <c r="C42" s="30">
        <v>1422.191917454858</v>
      </c>
      <c r="D42" s="30">
        <v>2520.1177128116933</v>
      </c>
      <c r="E42" s="30">
        <v>2740.7283748925192</v>
      </c>
      <c r="F42" s="30">
        <v>3963.9097162510752</v>
      </c>
      <c r="G42" s="30">
        <v>3849.1604471195183</v>
      </c>
      <c r="H42" s="30">
        <v>3947.3848667239899</v>
      </c>
      <c r="I42" s="30">
        <v>3299.9110060189173</v>
      </c>
      <c r="J42" s="30">
        <v>3370.4738607050731</v>
      </c>
      <c r="K42" s="30">
        <v>2456.8883920894241</v>
      </c>
      <c r="L42" s="30">
        <v>2419.9149613069649</v>
      </c>
      <c r="M42" s="30">
        <v>2746.5845227858981</v>
      </c>
      <c r="N42" s="30">
        <v>2138.1484952708506</v>
      </c>
      <c r="O42" s="30">
        <v>3117.2613929492682</v>
      </c>
      <c r="P42" s="30">
        <v>2736.1922613929487</v>
      </c>
      <c r="Q42" s="30">
        <v>2980.2235597592435</v>
      </c>
      <c r="R42" s="30">
        <v>2182.4806534823729</v>
      </c>
      <c r="S42" s="30">
        <v>1717.6411865864145</v>
      </c>
      <c r="T42" s="30">
        <v>1998.230180567497</v>
      </c>
      <c r="U42" s="30">
        <v>468.41977644024064</v>
      </c>
      <c r="V42" s="30">
        <v>534.16457437661234</v>
      </c>
      <c r="W42" s="30">
        <v>160.20842648323304</v>
      </c>
      <c r="X42" s="30">
        <v>139.79905417024935</v>
      </c>
    </row>
    <row r="43" spans="1:24" ht="11.25" customHeight="1" x14ac:dyDescent="0.2">
      <c r="A43" s="39" t="s">
        <v>73</v>
      </c>
      <c r="B43" s="23" t="s">
        <v>74</v>
      </c>
      <c r="C43" s="30">
        <v>684.00206362854681</v>
      </c>
      <c r="D43" s="30">
        <v>1041.1349097162508</v>
      </c>
      <c r="E43" s="30">
        <v>812.485984522786</v>
      </c>
      <c r="F43" s="30">
        <v>618.62519346517627</v>
      </c>
      <c r="G43" s="30">
        <v>1037.0125537403267</v>
      </c>
      <c r="H43" s="30">
        <v>1261.1265692175407</v>
      </c>
      <c r="I43" s="30">
        <v>1221.1441960447119</v>
      </c>
      <c r="J43" s="30">
        <v>1454.1100601891656</v>
      </c>
      <c r="K43" s="30">
        <v>1510.7371453138433</v>
      </c>
      <c r="L43" s="30">
        <v>1350.2672398968184</v>
      </c>
      <c r="M43" s="30">
        <v>1562.2905417024933</v>
      </c>
      <c r="N43" s="30">
        <v>1567.4495270851246</v>
      </c>
      <c r="O43" s="30">
        <v>1601.6314703353396</v>
      </c>
      <c r="P43" s="30">
        <v>2485.1052450558896</v>
      </c>
      <c r="Q43" s="30">
        <v>3293.0712811693893</v>
      </c>
      <c r="R43" s="30">
        <v>4499.3584694754936</v>
      </c>
      <c r="S43" s="30">
        <v>4667.003439380911</v>
      </c>
      <c r="T43" s="30">
        <v>5236.6459157351674</v>
      </c>
      <c r="U43" s="30">
        <v>5746.637317282888</v>
      </c>
      <c r="V43" s="30">
        <v>5895.913499570077</v>
      </c>
      <c r="W43" s="30">
        <v>6765.3108340498693</v>
      </c>
      <c r="X43" s="30">
        <v>8779.1453998280303</v>
      </c>
    </row>
    <row r="44" spans="1:24" ht="11.25" customHeight="1" x14ac:dyDescent="0.2">
      <c r="A44" s="39" t="s">
        <v>75</v>
      </c>
      <c r="B44" s="23" t="s">
        <v>76</v>
      </c>
      <c r="C44" s="30">
        <v>873.95692175408419</v>
      </c>
      <c r="D44" s="30">
        <v>748.52476354256237</v>
      </c>
      <c r="E44" s="30">
        <v>1343.0177987962168</v>
      </c>
      <c r="F44" s="30">
        <v>2029.3109200343933</v>
      </c>
      <c r="G44" s="30">
        <v>2492.4999140154773</v>
      </c>
      <c r="H44" s="30">
        <v>3823.2655202063629</v>
      </c>
      <c r="I44" s="30">
        <v>3158.1736027515044</v>
      </c>
      <c r="J44" s="30">
        <v>2254.9797076526224</v>
      </c>
      <c r="K44" s="30">
        <v>1388.3629406706793</v>
      </c>
      <c r="L44" s="30">
        <v>432.4137575236457</v>
      </c>
      <c r="M44" s="30">
        <v>2350.8034393809112</v>
      </c>
      <c r="N44" s="30">
        <v>1845.0629406706787</v>
      </c>
      <c r="O44" s="30">
        <v>2796.508082545141</v>
      </c>
      <c r="P44" s="30">
        <v>3062.9135855545996</v>
      </c>
      <c r="Q44" s="30">
        <v>3507.7987102321576</v>
      </c>
      <c r="R44" s="30">
        <v>4603.2006878761822</v>
      </c>
      <c r="S44" s="30">
        <v>1342.7078245915734</v>
      </c>
      <c r="T44" s="30">
        <v>901.80085984522771</v>
      </c>
      <c r="U44" s="30">
        <v>829.3009458297505</v>
      </c>
      <c r="V44" s="30">
        <v>4197.0193465176271</v>
      </c>
      <c r="W44" s="30">
        <v>6356.8024075666372</v>
      </c>
      <c r="X44" s="30">
        <v>5148.4510748065341</v>
      </c>
    </row>
    <row r="45" spans="1:24" ht="11.25" customHeight="1" x14ac:dyDescent="0.2">
      <c r="A45" s="39" t="s">
        <v>77</v>
      </c>
      <c r="B45" s="23" t="s">
        <v>78</v>
      </c>
      <c r="C45" s="30">
        <v>67.211263972484957</v>
      </c>
      <c r="D45" s="30">
        <v>72.012037833190021</v>
      </c>
      <c r="E45" s="30">
        <v>88.33473774720548</v>
      </c>
      <c r="F45" s="30">
        <v>114.18744625967327</v>
      </c>
      <c r="G45" s="30">
        <v>114.80369733447978</v>
      </c>
      <c r="H45" s="30">
        <v>154.28486672398969</v>
      </c>
      <c r="I45" s="30">
        <v>272.28435081685302</v>
      </c>
      <c r="J45" s="30">
        <v>131.02605331040408</v>
      </c>
      <c r="K45" s="30">
        <v>65.821152192605325</v>
      </c>
      <c r="L45" s="30">
        <v>79.736715391229581</v>
      </c>
      <c r="M45" s="30">
        <v>159.00541702493553</v>
      </c>
      <c r="N45" s="30">
        <v>224.05872742906274</v>
      </c>
      <c r="O45" s="30">
        <v>187.01358555460018</v>
      </c>
      <c r="P45" s="30">
        <v>133.78907996560616</v>
      </c>
      <c r="Q45" s="30">
        <v>122.47231298366293</v>
      </c>
      <c r="R45" s="30">
        <v>142.66405846947549</v>
      </c>
      <c r="S45" s="30">
        <v>532.83336199484086</v>
      </c>
      <c r="T45" s="30">
        <v>173.25150472914873</v>
      </c>
      <c r="U45" s="30">
        <v>203.28142734307824</v>
      </c>
      <c r="V45" s="30">
        <v>195.98993981083407</v>
      </c>
      <c r="W45" s="30">
        <v>181.9747205503009</v>
      </c>
      <c r="X45" s="30">
        <v>142.1201203783319</v>
      </c>
    </row>
    <row r="46" spans="1:24" ht="11.25" customHeight="1" x14ac:dyDescent="0.2">
      <c r="A46" s="39" t="s">
        <v>79</v>
      </c>
      <c r="B46" s="23" t="s">
        <v>80</v>
      </c>
      <c r="C46" s="30">
        <v>14.910232158211521</v>
      </c>
      <c r="D46" s="30">
        <v>41.668185726569213</v>
      </c>
      <c r="E46" s="30">
        <v>10.026741186586413</v>
      </c>
      <c r="F46" s="30">
        <v>12.986414445399827</v>
      </c>
      <c r="G46" s="30">
        <v>69.544797936371438</v>
      </c>
      <c r="H46" s="30">
        <v>128.85907136715389</v>
      </c>
      <c r="I46" s="30">
        <v>37.256577815993118</v>
      </c>
      <c r="J46" s="30">
        <v>134.70576096302665</v>
      </c>
      <c r="K46" s="30">
        <v>131.67093723129835</v>
      </c>
      <c r="L46" s="30">
        <v>213.71453138435078</v>
      </c>
      <c r="M46" s="30">
        <v>128.18856405846947</v>
      </c>
      <c r="N46" s="30">
        <v>74.362338779019765</v>
      </c>
      <c r="O46" s="30">
        <v>135.37308684436795</v>
      </c>
      <c r="P46" s="30">
        <v>115.30507308684435</v>
      </c>
      <c r="Q46" s="30">
        <v>68.171367153912286</v>
      </c>
      <c r="R46" s="30">
        <v>85.454256233877899</v>
      </c>
      <c r="S46" s="30">
        <v>134.77351676698194</v>
      </c>
      <c r="T46" s="30">
        <v>260.99165950128969</v>
      </c>
      <c r="U46" s="30">
        <v>120.0200343938091</v>
      </c>
      <c r="V46" s="30">
        <v>63.539810834049867</v>
      </c>
      <c r="W46" s="30">
        <v>0.12201203783319002</v>
      </c>
      <c r="X46" s="30">
        <v>97.577472055030086</v>
      </c>
    </row>
    <row r="47" spans="1:24" ht="11.25" customHeight="1" x14ac:dyDescent="0.2">
      <c r="A47" s="39" t="s">
        <v>81</v>
      </c>
      <c r="B47" s="23" t="s">
        <v>82</v>
      </c>
      <c r="C47" s="30">
        <v>8.5840928632846083</v>
      </c>
      <c r="D47" s="30">
        <v>11.49320722269991</v>
      </c>
      <c r="E47" s="30">
        <v>41.100601891659501</v>
      </c>
      <c r="F47" s="30">
        <v>184.33164230438518</v>
      </c>
      <c r="G47" s="30">
        <v>8.6813413585554589</v>
      </c>
      <c r="H47" s="30">
        <v>26.924677558039548</v>
      </c>
      <c r="I47" s="30">
        <v>3.8402407566637997</v>
      </c>
      <c r="J47" s="30">
        <v>5.5902837489251933</v>
      </c>
      <c r="K47" s="30">
        <v>124.74273430782455</v>
      </c>
      <c r="L47" s="30">
        <v>7.0053310404127247</v>
      </c>
      <c r="M47" s="30">
        <v>11.266380051590714</v>
      </c>
      <c r="N47" s="30">
        <v>43.065262252794483</v>
      </c>
      <c r="O47" s="30">
        <v>253.21031814273431</v>
      </c>
      <c r="P47" s="30">
        <v>13.101117798796217</v>
      </c>
      <c r="Q47" s="30">
        <v>11.180653482373174</v>
      </c>
      <c r="R47" s="30">
        <v>45.653740326741186</v>
      </c>
      <c r="S47" s="30">
        <v>63.358985382631126</v>
      </c>
      <c r="T47" s="30">
        <v>217.08237317282882</v>
      </c>
      <c r="U47" s="30">
        <v>70.08615649183146</v>
      </c>
      <c r="V47" s="30">
        <v>20.635253654342218</v>
      </c>
      <c r="W47" s="30">
        <v>44.800515907136706</v>
      </c>
      <c r="X47" s="30">
        <v>38.611092003439381</v>
      </c>
    </row>
    <row r="48" spans="1:24" ht="11.25" customHeight="1" x14ac:dyDescent="0.2">
      <c r="A48" s="39" t="s">
        <v>83</v>
      </c>
      <c r="B48" s="23" t="s">
        <v>84</v>
      </c>
      <c r="C48" s="30">
        <v>0</v>
      </c>
      <c r="D48" s="30">
        <v>0</v>
      </c>
      <c r="E48" s="30">
        <v>0</v>
      </c>
      <c r="F48" s="30">
        <v>15.5250214961307</v>
      </c>
      <c r="G48" s="30">
        <v>0</v>
      </c>
      <c r="H48" s="30">
        <v>10.497248495270849</v>
      </c>
      <c r="I48" s="30">
        <v>0</v>
      </c>
      <c r="J48" s="30">
        <v>24.006104901117791</v>
      </c>
      <c r="K48" s="30">
        <v>15.5250214961307</v>
      </c>
      <c r="L48" s="30">
        <v>26.256663800515909</v>
      </c>
      <c r="M48" s="30">
        <v>0</v>
      </c>
      <c r="N48" s="30">
        <v>0</v>
      </c>
      <c r="O48" s="30">
        <v>11.64376612209802</v>
      </c>
      <c r="P48" s="30">
        <v>0</v>
      </c>
      <c r="Q48" s="30">
        <v>3.8812553740326741</v>
      </c>
      <c r="R48" s="30">
        <v>55.889939810834043</v>
      </c>
      <c r="S48" s="30">
        <v>185.52355975924331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2.8804815133276009</v>
      </c>
      <c r="E49" s="30">
        <v>0.96018916595012893</v>
      </c>
      <c r="F49" s="30">
        <v>24.377214101461743</v>
      </c>
      <c r="G49" s="30">
        <v>6.0142734307824579</v>
      </c>
      <c r="H49" s="30">
        <v>50.391057609630266</v>
      </c>
      <c r="I49" s="30">
        <v>49.306706792777298</v>
      </c>
      <c r="J49" s="30">
        <v>20.531814273430779</v>
      </c>
      <c r="K49" s="30">
        <v>18.432330180567497</v>
      </c>
      <c r="L49" s="30">
        <v>19.452278589853826</v>
      </c>
      <c r="M49" s="30">
        <v>16.377644024075668</v>
      </c>
      <c r="N49" s="30">
        <v>15.357781599312119</v>
      </c>
      <c r="O49" s="30">
        <v>8.2484952708512456</v>
      </c>
      <c r="P49" s="30">
        <v>26.068787618228715</v>
      </c>
      <c r="Q49" s="30">
        <v>15.387618228718829</v>
      </c>
      <c r="R49" s="30">
        <v>18.26534823731728</v>
      </c>
      <c r="S49" s="30">
        <v>16.242304385210659</v>
      </c>
      <c r="T49" s="30">
        <v>15.505588993981082</v>
      </c>
      <c r="U49" s="30">
        <v>13.920378331900256</v>
      </c>
      <c r="V49" s="30">
        <v>17.057781599312122</v>
      </c>
      <c r="W49" s="30">
        <v>13.270421324161649</v>
      </c>
      <c r="X49" s="30">
        <v>20.38460877042132</v>
      </c>
    </row>
    <row r="50" spans="1:24" ht="11.25" customHeight="1" x14ac:dyDescent="0.2">
      <c r="A50" s="39" t="s">
        <v>87</v>
      </c>
      <c r="B50" s="23" t="s">
        <v>88</v>
      </c>
      <c r="C50" s="30">
        <v>790.20257953568353</v>
      </c>
      <c r="D50" s="30">
        <v>49.928374892519336</v>
      </c>
      <c r="E50" s="30">
        <v>8.7391229578675826</v>
      </c>
      <c r="F50" s="30">
        <v>0</v>
      </c>
      <c r="G50" s="30">
        <v>400.53319002579542</v>
      </c>
      <c r="H50" s="30">
        <v>258.27222699914023</v>
      </c>
      <c r="I50" s="30">
        <v>1470.656405846948</v>
      </c>
      <c r="J50" s="30">
        <v>998.43387790197744</v>
      </c>
      <c r="K50" s="30">
        <v>1480.1382631126398</v>
      </c>
      <c r="L50" s="30">
        <v>2696.867067927773</v>
      </c>
      <c r="M50" s="30">
        <v>1098.2348237317283</v>
      </c>
      <c r="N50" s="30">
        <v>1441.0965606190889</v>
      </c>
      <c r="O50" s="30">
        <v>456.07626827171111</v>
      </c>
      <c r="P50" s="30">
        <v>683.83645743766112</v>
      </c>
      <c r="Q50" s="30">
        <v>479.60120378331897</v>
      </c>
      <c r="R50" s="30">
        <v>409.58134135855545</v>
      </c>
      <c r="S50" s="30">
        <v>2410.8429922613923</v>
      </c>
      <c r="T50" s="30">
        <v>4099.8685296646599</v>
      </c>
      <c r="U50" s="30">
        <v>2470.7265692175406</v>
      </c>
      <c r="V50" s="30">
        <v>793.18796216680994</v>
      </c>
      <c r="W50" s="30">
        <v>249.98383490971619</v>
      </c>
      <c r="X50" s="30">
        <v>100.75451418744626</v>
      </c>
    </row>
    <row r="51" spans="1:24" ht="11.25" customHeight="1" x14ac:dyDescent="0.2">
      <c r="A51" s="24" t="s">
        <v>89</v>
      </c>
      <c r="B51" s="25" t="s">
        <v>90</v>
      </c>
      <c r="C51" s="31">
        <v>0</v>
      </c>
      <c r="D51" s="31">
        <v>0</v>
      </c>
      <c r="E51" s="31">
        <v>0</v>
      </c>
      <c r="F51" s="31">
        <v>0</v>
      </c>
      <c r="G51" s="31">
        <v>0</v>
      </c>
      <c r="H51" s="31">
        <v>0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" si="210">SUM(C53:C70)</f>
        <v>0</v>
      </c>
      <c r="D52" s="31">
        <f t="shared" ref="D52" si="211">SUM(D53:D70)</f>
        <v>0</v>
      </c>
      <c r="E52" s="31">
        <f t="shared" ref="E52" si="212">SUM(E53:E70)</f>
        <v>0</v>
      </c>
      <c r="F52" s="31">
        <f t="shared" ref="F52" si="213">SUM(F53:F70)</f>
        <v>0</v>
      </c>
      <c r="G52" s="31">
        <f t="shared" ref="G52" si="214">SUM(G53:G70)</f>
        <v>0</v>
      </c>
      <c r="H52" s="31">
        <f t="shared" ref="H52" si="215">SUM(H53:H70)</f>
        <v>0</v>
      </c>
      <c r="I52" s="31">
        <f t="shared" ref="I52" si="216">SUM(I53:I70)</f>
        <v>0</v>
      </c>
      <c r="J52" s="31">
        <f t="shared" ref="J52" si="217">SUM(J53:J70)</f>
        <v>0</v>
      </c>
      <c r="K52" s="31">
        <f t="shared" ref="K52" si="218">SUM(K53:K70)</f>
        <v>0</v>
      </c>
      <c r="L52" s="31">
        <f t="shared" ref="L52" si="219">SUM(L53:L70)</f>
        <v>0</v>
      </c>
      <c r="M52" s="31">
        <f t="shared" ref="M52" si="220">SUM(M53:M70)</f>
        <v>0</v>
      </c>
      <c r="N52" s="31">
        <f t="shared" ref="N52" si="221">SUM(N53:N70)</f>
        <v>0</v>
      </c>
      <c r="O52" s="31">
        <f t="shared" ref="O52" si="222">SUM(O53:O70)</f>
        <v>0</v>
      </c>
      <c r="P52" s="31">
        <f t="shared" ref="P52" si="223">SUM(P53:P70)</f>
        <v>0</v>
      </c>
      <c r="Q52" s="31">
        <f t="shared" ref="Q52" si="224">SUM(Q53:Q70)</f>
        <v>0</v>
      </c>
      <c r="R52" s="31">
        <f t="shared" ref="R52" si="225">SUM(R53:R70)</f>
        <v>0</v>
      </c>
      <c r="S52" s="31">
        <f t="shared" ref="S52" si="226">SUM(S53:S70)</f>
        <v>0</v>
      </c>
      <c r="T52" s="31">
        <f t="shared" ref="T52" si="227">SUM(T53:T70)</f>
        <v>0</v>
      </c>
      <c r="U52" s="31">
        <f t="shared" ref="U52" si="228">SUM(U53:U70)</f>
        <v>0</v>
      </c>
      <c r="V52" s="31">
        <f t="shared" ref="V52" si="229">SUM(V53:V70)</f>
        <v>0</v>
      </c>
      <c r="W52" s="31">
        <f t="shared" ref="W52:X52" si="230">SUM(W53:W70)</f>
        <v>0</v>
      </c>
      <c r="X52" s="31">
        <f t="shared" si="230"/>
        <v>0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</row>
    <row r="70" spans="1:24" ht="11.25" customHeight="1" x14ac:dyDescent="0.2">
      <c r="A70" s="22" t="s">
        <v>127</v>
      </c>
      <c r="B70" s="23" t="s">
        <v>128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" si="231">SUM(C72:C73)</f>
        <v>0</v>
      </c>
      <c r="D71" s="31">
        <f t="shared" ref="D71" si="232">SUM(D72:D73)</f>
        <v>0</v>
      </c>
      <c r="E71" s="31">
        <f t="shared" ref="E71" si="233">SUM(E72:E73)</f>
        <v>0</v>
      </c>
      <c r="F71" s="31">
        <f t="shared" ref="F71" si="234">SUM(F72:F73)</f>
        <v>0</v>
      </c>
      <c r="G71" s="31">
        <f t="shared" ref="G71" si="235">SUM(G72:G73)</f>
        <v>0</v>
      </c>
      <c r="H71" s="31">
        <f t="shared" ref="H71" si="236">SUM(H72:H73)</f>
        <v>0</v>
      </c>
      <c r="I71" s="31">
        <f t="shared" ref="I71" si="237">SUM(I72:I73)</f>
        <v>0</v>
      </c>
      <c r="J71" s="31">
        <f t="shared" ref="J71" si="238">SUM(J72:J73)</f>
        <v>0</v>
      </c>
      <c r="K71" s="31">
        <f t="shared" ref="K71" si="239">SUM(K72:K73)</f>
        <v>0</v>
      </c>
      <c r="L71" s="31">
        <f t="shared" ref="L71" si="240">SUM(L72:L73)</f>
        <v>0</v>
      </c>
      <c r="M71" s="31">
        <f t="shared" ref="M71" si="241">SUM(M72:M73)</f>
        <v>0</v>
      </c>
      <c r="N71" s="31">
        <f t="shared" ref="N71" si="242">SUM(N72:N73)</f>
        <v>0</v>
      </c>
      <c r="O71" s="31">
        <f t="shared" ref="O71" si="243">SUM(O72:O73)</f>
        <v>0</v>
      </c>
      <c r="P71" s="31">
        <f t="shared" ref="P71" si="244">SUM(P72:P73)</f>
        <v>0</v>
      </c>
      <c r="Q71" s="31">
        <f t="shared" ref="Q71" si="245">SUM(Q72:Q73)</f>
        <v>0</v>
      </c>
      <c r="R71" s="31">
        <f t="shared" ref="R71" si="246">SUM(R72:R73)</f>
        <v>0</v>
      </c>
      <c r="S71" s="31">
        <f t="shared" ref="S71" si="247">SUM(S72:S73)</f>
        <v>0</v>
      </c>
      <c r="T71" s="31">
        <f t="shared" ref="T71" si="248">SUM(T72:T73)</f>
        <v>0</v>
      </c>
      <c r="U71" s="31">
        <f t="shared" ref="U71" si="249">SUM(U72:U73)</f>
        <v>0</v>
      </c>
      <c r="V71" s="31">
        <f t="shared" ref="V71" si="250">SUM(V72:V73)</f>
        <v>0</v>
      </c>
      <c r="W71" s="31">
        <f t="shared" ref="W71:X71" si="251">SUM(W72:W73)</f>
        <v>0</v>
      </c>
      <c r="X71" s="31">
        <f t="shared" si="251"/>
        <v>0</v>
      </c>
    </row>
    <row r="72" spans="1:24" ht="11.25" customHeight="1" x14ac:dyDescent="0.2">
      <c r="A72" s="22" t="s">
        <v>131</v>
      </c>
      <c r="B72" s="23" t="s">
        <v>132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0</v>
      </c>
      <c r="D75" s="31">
        <v>0</v>
      </c>
      <c r="E75" s="31">
        <v>0</v>
      </c>
      <c r="F75" s="31">
        <v>0</v>
      </c>
      <c r="G75" s="31">
        <v>0</v>
      </c>
      <c r="H75" s="31">
        <v>0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</row>
    <row r="76" spans="1:24" ht="11.25" customHeight="1" x14ac:dyDescent="0.2">
      <c r="A76" s="26" t="s">
        <v>139</v>
      </c>
      <c r="B76" s="27" t="s">
        <v>140</v>
      </c>
      <c r="C76" s="32">
        <v>0</v>
      </c>
      <c r="D76" s="32">
        <v>0</v>
      </c>
      <c r="E76" s="32">
        <v>0</v>
      </c>
      <c r="F76" s="32">
        <v>0</v>
      </c>
      <c r="G76" s="32">
        <v>0</v>
      </c>
      <c r="H76" s="32">
        <v>0</v>
      </c>
      <c r="I76" s="32">
        <v>0</v>
      </c>
      <c r="J76" s="32">
        <v>0</v>
      </c>
      <c r="K76" s="32">
        <v>0</v>
      </c>
      <c r="L76" s="32">
        <v>0</v>
      </c>
      <c r="M76" s="32">
        <v>0</v>
      </c>
      <c r="N76" s="32">
        <v>0</v>
      </c>
      <c r="O76" s="32">
        <v>0</v>
      </c>
      <c r="P76" s="32">
        <v>0</v>
      </c>
      <c r="Q76" s="32">
        <v>0</v>
      </c>
      <c r="R76" s="32">
        <v>0</v>
      </c>
      <c r="S76" s="32">
        <v>0</v>
      </c>
      <c r="T76" s="32">
        <v>0</v>
      </c>
      <c r="U76" s="32">
        <v>0</v>
      </c>
      <c r="V76" s="32">
        <v>0</v>
      </c>
      <c r="W76" s="32">
        <v>0</v>
      </c>
      <c r="X76" s="32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226</v>
      </c>
      <c r="B1" s="7" t="s">
        <v>291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11240.868959587275</v>
      </c>
      <c r="D2" s="28">
        <f t="shared" ref="D2" si="1">SUM(D3,D17,D22,D25,D26,D51,D52,D71,D74,D75,D76)</f>
        <v>11707.573430782457</v>
      </c>
      <c r="E2" s="28">
        <f t="shared" ref="E2" si="2">SUM(E3,E17,E22,E25,E26,E51,E52,E71,E74,E75,E76)</f>
        <v>13598.355460017199</v>
      </c>
      <c r="F2" s="28">
        <f t="shared" ref="F2" si="3">SUM(F3,F17,F22,F25,F26,F51,F52,F71,F74,F75,F76)</f>
        <v>12956.698452278586</v>
      </c>
      <c r="G2" s="28">
        <f t="shared" ref="G2" si="4">SUM(G3,G17,G22,G25,G26,G51,G52,G71,G74,G75,G76)</f>
        <v>13381.700945829751</v>
      </c>
      <c r="H2" s="28">
        <f t="shared" ref="H2" si="5">SUM(H3,H17,H22,H25,H26,H51,H52,H71,H74,H75,H76)</f>
        <v>12736.73895098882</v>
      </c>
      <c r="I2" s="28">
        <f t="shared" ref="I2" si="6">SUM(I3,I17,I22,I25,I26,I51,I52,I71,I74,I75,I76)</f>
        <v>12626.547721410145</v>
      </c>
      <c r="J2" s="28">
        <f t="shared" ref="J2" si="7">SUM(J3,J17,J22,J25,J26,J51,J52,J71,J74,J75,J76)</f>
        <v>12107.098710232158</v>
      </c>
      <c r="K2" s="28">
        <f t="shared" ref="K2" si="8">SUM(K3,K17,K22,K25,K26,K51,K52,K71,K74,K75,K76)</f>
        <v>11312.917540842645</v>
      </c>
      <c r="L2" s="28">
        <f t="shared" ref="L2" si="9">SUM(L3,L17,L22,L25,L26,L51,L52,L71,L74,L75,L76)</f>
        <v>13162.753138435082</v>
      </c>
      <c r="M2" s="28">
        <f t="shared" ref="M2" si="10">SUM(M3,M17,M22,M25,M26,M51,M52,M71,M74,M75,M76)</f>
        <v>14233.20748065348</v>
      </c>
      <c r="N2" s="28">
        <f t="shared" ref="N2" si="11">SUM(N3,N17,N22,N25,N26,N51,N52,N71,N74,N75,N76)</f>
        <v>12878.7271711092</v>
      </c>
      <c r="O2" s="28">
        <f t="shared" ref="O2" si="12">SUM(O3,O17,O22,O25,O26,O51,O52,O71,O74,O75,O76)</f>
        <v>13100.147549441102</v>
      </c>
      <c r="P2" s="28">
        <f t="shared" ref="P2" si="13">SUM(P3,P17,P22,P25,P26,P51,P52,P71,P74,P75,P76)</f>
        <v>13465.299312123818</v>
      </c>
      <c r="Q2" s="28">
        <f t="shared" ref="Q2" si="14">SUM(Q3,Q17,Q22,Q25,Q26,Q51,Q52,Q71,Q74,Q75,Q76)</f>
        <v>14135.014961306964</v>
      </c>
      <c r="R2" s="28">
        <f t="shared" ref="R2" si="15">SUM(R3,R17,R22,R25,R26,R51,R52,R71,R74,R75,R76)</f>
        <v>13912.723817712811</v>
      </c>
      <c r="S2" s="28">
        <f t="shared" ref="S2" si="16">SUM(S3,S17,S22,S25,S26,S51,S52,S71,S74,S75,S76)</f>
        <v>13966.857265692171</v>
      </c>
      <c r="T2" s="28">
        <f t="shared" ref="T2" si="17">SUM(T3,T17,T22,T25,T26,T51,T52,T71,T74,T75,T76)</f>
        <v>14051.046689595873</v>
      </c>
      <c r="U2" s="28">
        <f t="shared" ref="U2" si="18">SUM(U3,U17,U22,U25,U26,U51,U52,U71,U74,U75,U76)</f>
        <v>13065.161220980222</v>
      </c>
      <c r="V2" s="28">
        <f t="shared" ref="V2" si="19">SUM(V3,V17,V22,V25,V26,V51,V52,V71,V74,V75,V76)</f>
        <v>12793.898022355977</v>
      </c>
      <c r="W2" s="28">
        <f t="shared" ref="W2:X2" si="20">SUM(W3,W17,W22,W25,W26,W51,W52,W71,W74,W75,W76)</f>
        <v>13149.333791917456</v>
      </c>
      <c r="X2" s="28">
        <f t="shared" si="20"/>
        <v>14332.897162510746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21">SUM(C4,C8,C11)</f>
        <v>0</v>
      </c>
      <c r="D3" s="29">
        <f t="shared" ref="D3" si="22">SUM(D4,D8,D11)</f>
        <v>0</v>
      </c>
      <c r="E3" s="29">
        <f t="shared" ref="E3" si="23">SUM(E4,E8,E11)</f>
        <v>0</v>
      </c>
      <c r="F3" s="29">
        <f t="shared" ref="F3" si="24">SUM(F4,F8,F11)</f>
        <v>0</v>
      </c>
      <c r="G3" s="29">
        <f t="shared" ref="G3" si="25">SUM(G4,G8,G11)</f>
        <v>0</v>
      </c>
      <c r="H3" s="29">
        <f t="shared" ref="H3" si="26">SUM(H4,H8,H11)</f>
        <v>0</v>
      </c>
      <c r="I3" s="29">
        <f t="shared" ref="I3" si="27">SUM(I4,I8,I11)</f>
        <v>0</v>
      </c>
      <c r="J3" s="29">
        <f t="shared" ref="J3" si="28">SUM(J4,J8,J11)</f>
        <v>0</v>
      </c>
      <c r="K3" s="29">
        <f t="shared" ref="K3" si="29">SUM(K4,K8,K11)</f>
        <v>0</v>
      </c>
      <c r="L3" s="29">
        <f t="shared" ref="L3" si="30">SUM(L4,L8,L11)</f>
        <v>0</v>
      </c>
      <c r="M3" s="29">
        <f t="shared" ref="M3" si="31">SUM(M4,M8,M11)</f>
        <v>0</v>
      </c>
      <c r="N3" s="29">
        <f t="shared" ref="N3" si="32">SUM(N4,N8,N11)</f>
        <v>0</v>
      </c>
      <c r="O3" s="29">
        <f t="shared" ref="O3" si="33">SUM(O4,O8,O11)</f>
        <v>0</v>
      </c>
      <c r="P3" s="29">
        <f t="shared" ref="P3" si="34">SUM(P4,P8,P11)</f>
        <v>0</v>
      </c>
      <c r="Q3" s="29">
        <f t="shared" ref="Q3" si="35">SUM(Q4,Q8,Q11)</f>
        <v>0</v>
      </c>
      <c r="R3" s="29">
        <f t="shared" ref="R3" si="36">SUM(R4,R8,R11)</f>
        <v>0</v>
      </c>
      <c r="S3" s="29">
        <f t="shared" ref="S3" si="37">SUM(S4,S8,S11)</f>
        <v>0</v>
      </c>
      <c r="T3" s="29">
        <f t="shared" ref="T3" si="38">SUM(T4,T8,T11)</f>
        <v>0</v>
      </c>
      <c r="U3" s="29">
        <f t="shared" ref="U3" si="39">SUM(U4,U8,U11)</f>
        <v>0</v>
      </c>
      <c r="V3" s="29">
        <f t="shared" ref="V3" si="40">SUM(V4,V8,V11)</f>
        <v>0</v>
      </c>
      <c r="W3" s="29">
        <f t="shared" ref="W3:X3" si="41">SUM(W4,W8,W11)</f>
        <v>0</v>
      </c>
      <c r="X3" s="29">
        <f t="shared" si="41"/>
        <v>0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42">SUM(C5:C7)</f>
        <v>0</v>
      </c>
      <c r="D4" s="42">
        <f t="shared" ref="D4" si="43">SUM(D5:D7)</f>
        <v>0</v>
      </c>
      <c r="E4" s="42">
        <f t="shared" ref="E4" si="44">SUM(E5:E7)</f>
        <v>0</v>
      </c>
      <c r="F4" s="42">
        <f t="shared" ref="F4" si="45">SUM(F5:F7)</f>
        <v>0</v>
      </c>
      <c r="G4" s="42">
        <f t="shared" ref="G4" si="46">SUM(G5:G7)</f>
        <v>0</v>
      </c>
      <c r="H4" s="42">
        <f t="shared" ref="H4" si="47">SUM(H5:H7)</f>
        <v>0</v>
      </c>
      <c r="I4" s="42">
        <f t="shared" ref="I4" si="48">SUM(I5:I7)</f>
        <v>0</v>
      </c>
      <c r="J4" s="42">
        <f t="shared" ref="J4" si="49">SUM(J5:J7)</f>
        <v>0</v>
      </c>
      <c r="K4" s="42">
        <f t="shared" ref="K4" si="50">SUM(K5:K7)</f>
        <v>0</v>
      </c>
      <c r="L4" s="42">
        <f t="shared" ref="L4" si="51">SUM(L5:L7)</f>
        <v>0</v>
      </c>
      <c r="M4" s="42">
        <f t="shared" ref="M4" si="52">SUM(M5:M7)</f>
        <v>0</v>
      </c>
      <c r="N4" s="42">
        <f t="shared" ref="N4" si="53">SUM(N5:N7)</f>
        <v>0</v>
      </c>
      <c r="O4" s="42">
        <f t="shared" ref="O4" si="54">SUM(O5:O7)</f>
        <v>0</v>
      </c>
      <c r="P4" s="42">
        <f t="shared" ref="P4" si="55">SUM(P5:P7)</f>
        <v>0</v>
      </c>
      <c r="Q4" s="42">
        <f t="shared" ref="Q4" si="56">SUM(Q5:Q7)</f>
        <v>0</v>
      </c>
      <c r="R4" s="42">
        <f t="shared" ref="R4" si="57">SUM(R5:R7)</f>
        <v>0</v>
      </c>
      <c r="S4" s="42">
        <f t="shared" ref="S4" si="58">SUM(S5:S7)</f>
        <v>0</v>
      </c>
      <c r="T4" s="42">
        <f t="shared" ref="T4" si="59">SUM(T5:T7)</f>
        <v>0</v>
      </c>
      <c r="U4" s="42">
        <f t="shared" ref="U4" si="60">SUM(U5:U7)</f>
        <v>0</v>
      </c>
      <c r="V4" s="42">
        <f t="shared" ref="V4" si="61">SUM(V5:V7)</f>
        <v>0</v>
      </c>
      <c r="W4" s="42">
        <f t="shared" ref="W4:X4" si="62">SUM(W5:W7)</f>
        <v>0</v>
      </c>
      <c r="X4" s="42">
        <f t="shared" si="62"/>
        <v>0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>
        <v>0</v>
      </c>
      <c r="W5" s="30">
        <v>0</v>
      </c>
      <c r="X5" s="30">
        <v>0</v>
      </c>
    </row>
    <row r="6" spans="1:24" ht="11.25" customHeight="1" x14ac:dyDescent="0.2">
      <c r="A6" s="39" t="s">
        <v>7</v>
      </c>
      <c r="B6" s="23" t="s">
        <v>8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</row>
    <row r="7" spans="1:24" ht="11.25" customHeight="1" x14ac:dyDescent="0.2">
      <c r="A7" s="39" t="s">
        <v>9</v>
      </c>
      <c r="B7" s="23" t="s">
        <v>10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</row>
    <row r="8" spans="1:24" ht="11.25" customHeight="1" x14ac:dyDescent="0.2">
      <c r="A8" s="40" t="s">
        <v>343</v>
      </c>
      <c r="B8" s="41" t="s">
        <v>344</v>
      </c>
      <c r="C8" s="42">
        <f t="shared" ref="C8" si="63">SUM(C9:C10)</f>
        <v>0</v>
      </c>
      <c r="D8" s="42">
        <f t="shared" ref="D8" si="64">SUM(D9:D10)</f>
        <v>0</v>
      </c>
      <c r="E8" s="42">
        <f t="shared" ref="E8" si="65">SUM(E9:E10)</f>
        <v>0</v>
      </c>
      <c r="F8" s="42">
        <f t="shared" ref="F8" si="66">SUM(F9:F10)</f>
        <v>0</v>
      </c>
      <c r="G8" s="42">
        <f t="shared" ref="G8" si="67">SUM(G9:G10)</f>
        <v>0</v>
      </c>
      <c r="H8" s="42">
        <f t="shared" ref="H8" si="68">SUM(H9:H10)</f>
        <v>0</v>
      </c>
      <c r="I8" s="42">
        <f t="shared" ref="I8" si="69">SUM(I9:I10)</f>
        <v>0</v>
      </c>
      <c r="J8" s="42">
        <f t="shared" ref="J8" si="70">SUM(J9:J10)</f>
        <v>0</v>
      </c>
      <c r="K8" s="42">
        <f t="shared" ref="K8" si="71">SUM(K9:K10)</f>
        <v>0</v>
      </c>
      <c r="L8" s="42">
        <f t="shared" ref="L8" si="72">SUM(L9:L10)</f>
        <v>0</v>
      </c>
      <c r="M8" s="42">
        <f t="shared" ref="M8" si="73">SUM(M9:M10)</f>
        <v>0</v>
      </c>
      <c r="N8" s="42">
        <f t="shared" ref="N8" si="74">SUM(N9:N10)</f>
        <v>0</v>
      </c>
      <c r="O8" s="42">
        <f t="shared" ref="O8" si="75">SUM(O9:O10)</f>
        <v>0</v>
      </c>
      <c r="P8" s="42">
        <f t="shared" ref="P8" si="76">SUM(P9:P10)</f>
        <v>0</v>
      </c>
      <c r="Q8" s="42">
        <f t="shared" ref="Q8" si="77">SUM(Q9:Q10)</f>
        <v>0</v>
      </c>
      <c r="R8" s="42">
        <f t="shared" ref="R8" si="78">SUM(R9:R10)</f>
        <v>0</v>
      </c>
      <c r="S8" s="42">
        <f t="shared" ref="S8" si="79">SUM(S9:S10)</f>
        <v>0</v>
      </c>
      <c r="T8" s="42">
        <f t="shared" ref="T8" si="80">SUM(T9:T10)</f>
        <v>0</v>
      </c>
      <c r="U8" s="42">
        <f t="shared" ref="U8" si="81">SUM(U9:U10)</f>
        <v>0</v>
      </c>
      <c r="V8" s="42">
        <f t="shared" ref="V8" si="82">SUM(V9:V10)</f>
        <v>0</v>
      </c>
      <c r="W8" s="42">
        <f t="shared" ref="W8:X8" si="83">SUM(W9:W10)</f>
        <v>0</v>
      </c>
      <c r="X8" s="42">
        <f t="shared" si="83"/>
        <v>0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" si="84">SUM(C12:C16)</f>
        <v>0</v>
      </c>
      <c r="D11" s="42">
        <f t="shared" ref="D11" si="85">SUM(D12:D16)</f>
        <v>0</v>
      </c>
      <c r="E11" s="42">
        <f t="shared" ref="E11" si="86">SUM(E12:E16)</f>
        <v>0</v>
      </c>
      <c r="F11" s="42">
        <f t="shared" ref="F11" si="87">SUM(F12:F16)</f>
        <v>0</v>
      </c>
      <c r="G11" s="42">
        <f t="shared" ref="G11" si="88">SUM(G12:G16)</f>
        <v>0</v>
      </c>
      <c r="H11" s="42">
        <f t="shared" ref="H11" si="89">SUM(H12:H16)</f>
        <v>0</v>
      </c>
      <c r="I11" s="42">
        <f t="shared" ref="I11" si="90">SUM(I12:I16)</f>
        <v>0</v>
      </c>
      <c r="J11" s="42">
        <f t="shared" ref="J11" si="91">SUM(J12:J16)</f>
        <v>0</v>
      </c>
      <c r="K11" s="42">
        <f t="shared" ref="K11" si="92">SUM(K12:K16)</f>
        <v>0</v>
      </c>
      <c r="L11" s="42">
        <f t="shared" ref="L11" si="93">SUM(L12:L16)</f>
        <v>0</v>
      </c>
      <c r="M11" s="42">
        <f t="shared" ref="M11" si="94">SUM(M12:M16)</f>
        <v>0</v>
      </c>
      <c r="N11" s="42">
        <f t="shared" ref="N11" si="95">SUM(N12:N16)</f>
        <v>0</v>
      </c>
      <c r="O11" s="42">
        <f t="shared" ref="O11" si="96">SUM(O12:O16)</f>
        <v>0</v>
      </c>
      <c r="P11" s="42">
        <f t="shared" ref="P11" si="97">SUM(P12:P16)</f>
        <v>0</v>
      </c>
      <c r="Q11" s="42">
        <f t="shared" ref="Q11" si="98">SUM(Q12:Q16)</f>
        <v>0</v>
      </c>
      <c r="R11" s="42">
        <f t="shared" ref="R11" si="99">SUM(R12:R16)</f>
        <v>0</v>
      </c>
      <c r="S11" s="42">
        <f t="shared" ref="S11" si="100">SUM(S12:S16)</f>
        <v>0</v>
      </c>
      <c r="T11" s="42">
        <f t="shared" ref="T11" si="101">SUM(T12:T16)</f>
        <v>0</v>
      </c>
      <c r="U11" s="42">
        <f t="shared" ref="U11" si="102">SUM(U12:U16)</f>
        <v>0</v>
      </c>
      <c r="V11" s="42">
        <f t="shared" ref="V11" si="103">SUM(V12:V16)</f>
        <v>0</v>
      </c>
      <c r="W11" s="42">
        <f t="shared" ref="W11:X11" si="104">SUM(W12:W16)</f>
        <v>0</v>
      </c>
      <c r="X11" s="42">
        <f t="shared" si="104"/>
        <v>0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</row>
    <row r="13" spans="1:24" ht="11.25" customHeight="1" x14ac:dyDescent="0.2">
      <c r="A13" s="39" t="s">
        <v>17</v>
      </c>
      <c r="B13" s="23" t="s">
        <v>18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" si="105">SUM(C18:C21)</f>
        <v>0</v>
      </c>
      <c r="D17" s="31">
        <f t="shared" ref="D17" si="106">SUM(D18:D21)</f>
        <v>0</v>
      </c>
      <c r="E17" s="31">
        <f t="shared" ref="E17" si="107">SUM(E18:E21)</f>
        <v>0</v>
      </c>
      <c r="F17" s="31">
        <f t="shared" ref="F17" si="108">SUM(F18:F21)</f>
        <v>0</v>
      </c>
      <c r="G17" s="31">
        <f t="shared" ref="G17" si="109">SUM(G18:G21)</f>
        <v>0</v>
      </c>
      <c r="H17" s="31">
        <f t="shared" ref="H17" si="110">SUM(H18:H21)</f>
        <v>0</v>
      </c>
      <c r="I17" s="31">
        <f t="shared" ref="I17" si="111">SUM(I18:I21)</f>
        <v>0</v>
      </c>
      <c r="J17" s="31">
        <f t="shared" ref="J17" si="112">SUM(J18:J21)</f>
        <v>0</v>
      </c>
      <c r="K17" s="31">
        <f t="shared" ref="K17" si="113">SUM(K18:K21)</f>
        <v>0</v>
      </c>
      <c r="L17" s="31">
        <f t="shared" ref="L17" si="114">SUM(L18:L21)</f>
        <v>0</v>
      </c>
      <c r="M17" s="31">
        <f t="shared" ref="M17" si="115">SUM(M18:M21)</f>
        <v>0</v>
      </c>
      <c r="N17" s="31">
        <f t="shared" ref="N17" si="116">SUM(N18:N21)</f>
        <v>0</v>
      </c>
      <c r="O17" s="31">
        <f t="shared" ref="O17" si="117">SUM(O18:O21)</f>
        <v>0</v>
      </c>
      <c r="P17" s="31">
        <f t="shared" ref="P17" si="118">SUM(P18:P21)</f>
        <v>0</v>
      </c>
      <c r="Q17" s="31">
        <f t="shared" ref="Q17" si="119">SUM(Q18:Q21)</f>
        <v>0</v>
      </c>
      <c r="R17" s="31">
        <f t="shared" ref="R17" si="120">SUM(R18:R21)</f>
        <v>0</v>
      </c>
      <c r="S17" s="31">
        <f t="shared" ref="S17" si="121">SUM(S18:S21)</f>
        <v>0</v>
      </c>
      <c r="T17" s="31">
        <f t="shared" ref="T17" si="122">SUM(T18:T21)</f>
        <v>0</v>
      </c>
      <c r="U17" s="31">
        <f t="shared" ref="U17" si="123">SUM(U18:U21)</f>
        <v>0</v>
      </c>
      <c r="V17" s="31">
        <f t="shared" ref="V17" si="124">SUM(V18:V21)</f>
        <v>0</v>
      </c>
      <c r="W17" s="31">
        <f t="shared" ref="W17:X17" si="125">SUM(W18:W21)</f>
        <v>0</v>
      </c>
      <c r="X17" s="31">
        <f t="shared" si="125"/>
        <v>0</v>
      </c>
    </row>
    <row r="18" spans="1:24" ht="11.25" customHeight="1" x14ac:dyDescent="0.2">
      <c r="A18" s="22" t="s">
        <v>27</v>
      </c>
      <c r="B18" s="23" t="s">
        <v>28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" si="126">SUM(C23:C24)</f>
        <v>0</v>
      </c>
      <c r="D22" s="31">
        <f t="shared" ref="D22" si="127">SUM(D23:D24)</f>
        <v>0</v>
      </c>
      <c r="E22" s="31">
        <f t="shared" ref="E22" si="128">SUM(E23:E24)</f>
        <v>0</v>
      </c>
      <c r="F22" s="31">
        <f t="shared" ref="F22" si="129">SUM(F23:F24)</f>
        <v>0</v>
      </c>
      <c r="G22" s="31">
        <f t="shared" ref="G22" si="130">SUM(G23:G24)</f>
        <v>0</v>
      </c>
      <c r="H22" s="31">
        <f t="shared" ref="H22" si="131">SUM(H23:H24)</f>
        <v>0</v>
      </c>
      <c r="I22" s="31">
        <f t="shared" ref="I22" si="132">SUM(I23:I24)</f>
        <v>0</v>
      </c>
      <c r="J22" s="31">
        <f t="shared" ref="J22" si="133">SUM(J23:J24)</f>
        <v>0</v>
      </c>
      <c r="K22" s="31">
        <f t="shared" ref="K22" si="134">SUM(K23:K24)</f>
        <v>0</v>
      </c>
      <c r="L22" s="31">
        <f t="shared" ref="L22" si="135">SUM(L23:L24)</f>
        <v>0</v>
      </c>
      <c r="M22" s="31">
        <f t="shared" ref="M22" si="136">SUM(M23:M24)</f>
        <v>0</v>
      </c>
      <c r="N22" s="31">
        <f t="shared" ref="N22" si="137">SUM(N23:N24)</f>
        <v>0</v>
      </c>
      <c r="O22" s="31">
        <f t="shared" ref="O22" si="138">SUM(O23:O24)</f>
        <v>0</v>
      </c>
      <c r="P22" s="31">
        <f t="shared" ref="P22" si="139">SUM(P23:P24)</f>
        <v>0</v>
      </c>
      <c r="Q22" s="31">
        <f t="shared" ref="Q22" si="140">SUM(Q23:Q24)</f>
        <v>0</v>
      </c>
      <c r="R22" s="31">
        <f t="shared" ref="R22" si="141">SUM(R23:R24)</f>
        <v>0</v>
      </c>
      <c r="S22" s="31">
        <f t="shared" ref="S22" si="142">SUM(S23:S24)</f>
        <v>0</v>
      </c>
      <c r="T22" s="31">
        <f t="shared" ref="T22" si="143">SUM(T23:T24)</f>
        <v>0</v>
      </c>
      <c r="U22" s="31">
        <f t="shared" ref="U22" si="144">SUM(U23:U24)</f>
        <v>0</v>
      </c>
      <c r="V22" s="31">
        <f t="shared" ref="V22" si="145">SUM(V23:V24)</f>
        <v>0</v>
      </c>
      <c r="W22" s="31">
        <f t="shared" ref="W22:X22" si="146">SUM(W23:W24)</f>
        <v>0</v>
      </c>
      <c r="X22" s="31">
        <f t="shared" si="146"/>
        <v>0</v>
      </c>
    </row>
    <row r="23" spans="1:24" ht="11.25" customHeight="1" x14ac:dyDescent="0.2">
      <c r="A23" s="22" t="s">
        <v>37</v>
      </c>
      <c r="B23" s="23" t="s">
        <v>38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47">SUM(C27,C33)</f>
        <v>11240.868959587275</v>
      </c>
      <c r="D26" s="31">
        <f t="shared" ref="D26" si="148">SUM(D27,D33)</f>
        <v>11707.573430782457</v>
      </c>
      <c r="E26" s="31">
        <f t="shared" ref="E26" si="149">SUM(E27,E33)</f>
        <v>13598.355460017199</v>
      </c>
      <c r="F26" s="31">
        <f t="shared" ref="F26" si="150">SUM(F27,F33)</f>
        <v>12956.698452278586</v>
      </c>
      <c r="G26" s="31">
        <f t="shared" ref="G26" si="151">SUM(G27,G33)</f>
        <v>13381.700945829751</v>
      </c>
      <c r="H26" s="31">
        <f t="shared" ref="H26" si="152">SUM(H27,H33)</f>
        <v>12736.73895098882</v>
      </c>
      <c r="I26" s="31">
        <f t="shared" ref="I26" si="153">SUM(I27,I33)</f>
        <v>12626.547721410145</v>
      </c>
      <c r="J26" s="31">
        <f t="shared" ref="J26" si="154">SUM(J27,J33)</f>
        <v>12107.098710232158</v>
      </c>
      <c r="K26" s="31">
        <f t="shared" ref="K26" si="155">SUM(K27,K33)</f>
        <v>11312.917540842645</v>
      </c>
      <c r="L26" s="31">
        <f t="shared" ref="L26" si="156">SUM(L27,L33)</f>
        <v>13162.753138435082</v>
      </c>
      <c r="M26" s="31">
        <f t="shared" ref="M26" si="157">SUM(M27,M33)</f>
        <v>14233.20748065348</v>
      </c>
      <c r="N26" s="31">
        <f t="shared" ref="N26" si="158">SUM(N27,N33)</f>
        <v>12878.7271711092</v>
      </c>
      <c r="O26" s="31">
        <f t="shared" ref="O26" si="159">SUM(O27,O33)</f>
        <v>13100.147549441102</v>
      </c>
      <c r="P26" s="31">
        <f t="shared" ref="P26" si="160">SUM(P27,P33)</f>
        <v>13465.299312123818</v>
      </c>
      <c r="Q26" s="31">
        <f t="shared" ref="Q26" si="161">SUM(Q27,Q33)</f>
        <v>14135.014961306964</v>
      </c>
      <c r="R26" s="31">
        <f t="shared" ref="R26" si="162">SUM(R27,R33)</f>
        <v>13912.723817712811</v>
      </c>
      <c r="S26" s="31">
        <f t="shared" ref="S26" si="163">SUM(S27,S33)</f>
        <v>13966.857265692171</v>
      </c>
      <c r="T26" s="31">
        <f t="shared" ref="T26" si="164">SUM(T27,T33)</f>
        <v>14051.046689595873</v>
      </c>
      <c r="U26" s="31">
        <f t="shared" ref="U26" si="165">SUM(U27,U33)</f>
        <v>13065.161220980222</v>
      </c>
      <c r="V26" s="31">
        <f t="shared" ref="V26" si="166">SUM(V27,V33)</f>
        <v>12793.898022355977</v>
      </c>
      <c r="W26" s="31">
        <f t="shared" ref="W26:X26" si="167">SUM(W27,W33)</f>
        <v>13149.333791917456</v>
      </c>
      <c r="X26" s="31">
        <f t="shared" si="167"/>
        <v>14332.897162510746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" si="168">SUM(C28:C32)</f>
        <v>5234.5490111779873</v>
      </c>
      <c r="D27" s="42">
        <f t="shared" ref="D27" si="169">SUM(D28:D32)</f>
        <v>5138.0707652622523</v>
      </c>
      <c r="E27" s="42">
        <f t="shared" ref="E27" si="170">SUM(E28:E32)</f>
        <v>6340.063800515908</v>
      </c>
      <c r="F27" s="42">
        <f t="shared" ref="F27" si="171">SUM(F28:F32)</f>
        <v>5705.5861564918314</v>
      </c>
      <c r="G27" s="42">
        <f t="shared" ref="G27" si="172">SUM(G28:G32)</f>
        <v>5769.5417024935523</v>
      </c>
      <c r="H27" s="42">
        <f t="shared" ref="H27" si="173">SUM(H28:H32)</f>
        <v>5878.9646603611354</v>
      </c>
      <c r="I27" s="42">
        <f t="shared" ref="I27" si="174">SUM(I28:I32)</f>
        <v>6033.425365434221</v>
      </c>
      <c r="J27" s="42">
        <f t="shared" ref="J27" si="175">SUM(J28:J32)</f>
        <v>5103.9835769561478</v>
      </c>
      <c r="K27" s="42">
        <f t="shared" ref="K27" si="176">SUM(K28:K32)</f>
        <v>4967.8595872742899</v>
      </c>
      <c r="L27" s="42">
        <f t="shared" ref="L27" si="177">SUM(L28:L32)</f>
        <v>4774.7454858125529</v>
      </c>
      <c r="M27" s="42">
        <f t="shared" ref="M27" si="178">SUM(M28:M32)</f>
        <v>4723.7062768701626</v>
      </c>
      <c r="N27" s="42">
        <f t="shared" ref="N27" si="179">SUM(N28:N32)</f>
        <v>4585.2660361134995</v>
      </c>
      <c r="O27" s="42">
        <f t="shared" ref="O27" si="180">SUM(O28:O32)</f>
        <v>4037.0068787618234</v>
      </c>
      <c r="P27" s="42">
        <f t="shared" ref="P27" si="181">SUM(P28:P32)</f>
        <v>4674.5151332760097</v>
      </c>
      <c r="Q27" s="42">
        <f t="shared" ref="Q27" si="182">SUM(Q28:Q32)</f>
        <v>5018.6725709372313</v>
      </c>
      <c r="R27" s="42">
        <f t="shared" ref="R27" si="183">SUM(R28:R32)</f>
        <v>4526.961478933792</v>
      </c>
      <c r="S27" s="42">
        <f t="shared" ref="S27" si="184">SUM(S28:S32)</f>
        <v>4495.4980223559751</v>
      </c>
      <c r="T27" s="42">
        <f t="shared" ref="T27" si="185">SUM(T28:T32)</f>
        <v>4776.7369733447977</v>
      </c>
      <c r="U27" s="42">
        <f t="shared" ref="U27" si="186">SUM(U28:U32)</f>
        <v>4420.3251934651762</v>
      </c>
      <c r="V27" s="42">
        <f t="shared" ref="V27" si="187">SUM(V28:V32)</f>
        <v>4118.5355116079108</v>
      </c>
      <c r="W27" s="42">
        <f t="shared" ref="W27:X27" si="188">SUM(W28:W32)</f>
        <v>4229.5867583834915</v>
      </c>
      <c r="X27" s="42">
        <f t="shared" si="188"/>
        <v>5225.5717110920032</v>
      </c>
    </row>
    <row r="28" spans="1:24" ht="11.25" customHeight="1" x14ac:dyDescent="0.2">
      <c r="A28" s="39" t="s">
        <v>45</v>
      </c>
      <c r="B28" s="23" t="s">
        <v>46</v>
      </c>
      <c r="C28" s="30">
        <v>238.83361994840925</v>
      </c>
      <c r="D28" s="30">
        <v>132.43963886500427</v>
      </c>
      <c r="E28" s="30">
        <v>93.308684436801357</v>
      </c>
      <c r="F28" s="30">
        <v>131.5358555460017</v>
      </c>
      <c r="G28" s="30">
        <v>220.27669819432498</v>
      </c>
      <c r="H28" s="30">
        <v>123.51203783319005</v>
      </c>
      <c r="I28" s="30">
        <v>98.24772141014617</v>
      </c>
      <c r="J28" s="30">
        <v>19.07764402407566</v>
      </c>
      <c r="K28" s="30">
        <v>24.987790197764397</v>
      </c>
      <c r="L28" s="30">
        <v>15.092433361994836</v>
      </c>
      <c r="M28" s="30">
        <v>18.061049011177982</v>
      </c>
      <c r="N28" s="30">
        <v>13.113327601031809</v>
      </c>
      <c r="O28" s="30">
        <v>13.111092003439376</v>
      </c>
      <c r="P28" s="30">
        <v>24.039122957867576</v>
      </c>
      <c r="Q28" s="30">
        <v>7.0722269991401543</v>
      </c>
      <c r="R28" s="30">
        <v>237.94041272570942</v>
      </c>
      <c r="S28" s="30">
        <v>488.41977644024081</v>
      </c>
      <c r="T28" s="30">
        <v>778.44376612209794</v>
      </c>
      <c r="U28" s="30">
        <v>909.53387790197746</v>
      </c>
      <c r="V28" s="30">
        <v>899.25150472914868</v>
      </c>
      <c r="W28" s="30">
        <v>1341.264316423044</v>
      </c>
      <c r="X28" s="30">
        <v>2072.9441960447111</v>
      </c>
    </row>
    <row r="29" spans="1:24" ht="11.25" customHeight="1" x14ac:dyDescent="0.2">
      <c r="A29" s="39" t="s">
        <v>47</v>
      </c>
      <c r="B29" s="23" t="s">
        <v>48</v>
      </c>
      <c r="C29" s="30">
        <v>4995.715391229578</v>
      </c>
      <c r="D29" s="30">
        <v>5005.6311263972484</v>
      </c>
      <c r="E29" s="30">
        <v>6246.7551160791063</v>
      </c>
      <c r="F29" s="30">
        <v>5574.0503009458298</v>
      </c>
      <c r="G29" s="30">
        <v>5549.2650042992273</v>
      </c>
      <c r="H29" s="30">
        <v>5755.4526225279451</v>
      </c>
      <c r="I29" s="30">
        <v>5935.1776440240747</v>
      </c>
      <c r="J29" s="30">
        <v>5084.9059329320717</v>
      </c>
      <c r="K29" s="30">
        <v>4942.8717970765256</v>
      </c>
      <c r="L29" s="30">
        <v>4759.6530524505579</v>
      </c>
      <c r="M29" s="30">
        <v>4705.645227858985</v>
      </c>
      <c r="N29" s="30">
        <v>4572.1527085124681</v>
      </c>
      <c r="O29" s="30">
        <v>4023.895786758384</v>
      </c>
      <c r="P29" s="30">
        <v>4650.4760103181425</v>
      </c>
      <c r="Q29" s="30">
        <v>5011.6003439380911</v>
      </c>
      <c r="R29" s="30">
        <v>4289.0210662080826</v>
      </c>
      <c r="S29" s="30">
        <v>4007.0782459157344</v>
      </c>
      <c r="T29" s="30">
        <v>3998.2932072226999</v>
      </c>
      <c r="U29" s="30">
        <v>3510.7913155631986</v>
      </c>
      <c r="V29" s="30">
        <v>3219.2840068787618</v>
      </c>
      <c r="W29" s="30">
        <v>2888.3224419604471</v>
      </c>
      <c r="X29" s="30">
        <v>3152.6275150472916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" si="189">SUM(C34:C50)</f>
        <v>6006.3199484092875</v>
      </c>
      <c r="D33" s="42">
        <f t="shared" ref="D33" si="190">SUM(D34:D50)</f>
        <v>6569.5026655202055</v>
      </c>
      <c r="E33" s="42">
        <f t="shared" ref="E33" si="191">SUM(E34:E50)</f>
        <v>7258.2916595012903</v>
      </c>
      <c r="F33" s="42">
        <f t="shared" ref="F33" si="192">SUM(F34:F50)</f>
        <v>7251.1122957867556</v>
      </c>
      <c r="G33" s="42">
        <f t="shared" ref="G33" si="193">SUM(G34:G50)</f>
        <v>7612.1592433361984</v>
      </c>
      <c r="H33" s="42">
        <f t="shared" ref="H33" si="194">SUM(H34:H50)</f>
        <v>6857.7742906276853</v>
      </c>
      <c r="I33" s="42">
        <f t="shared" ref="I33" si="195">SUM(I34:I50)</f>
        <v>6593.1223559759237</v>
      </c>
      <c r="J33" s="42">
        <f t="shared" ref="J33" si="196">SUM(J34:J50)</f>
        <v>7003.1151332760101</v>
      </c>
      <c r="K33" s="42">
        <f t="shared" ref="K33" si="197">SUM(K34:K50)</f>
        <v>6345.0579535683564</v>
      </c>
      <c r="L33" s="42">
        <f t="shared" ref="L33" si="198">SUM(L34:L50)</f>
        <v>8388.0076526225293</v>
      </c>
      <c r="M33" s="42">
        <f t="shared" ref="M33" si="199">SUM(M34:M50)</f>
        <v>9509.5012037833185</v>
      </c>
      <c r="N33" s="42">
        <f t="shared" ref="N33" si="200">SUM(N34:N50)</f>
        <v>8293.4611349957013</v>
      </c>
      <c r="O33" s="42">
        <f t="shared" ref="O33" si="201">SUM(O34:O50)</f>
        <v>9063.1406706792786</v>
      </c>
      <c r="P33" s="42">
        <f t="shared" ref="P33" si="202">SUM(P34:P50)</f>
        <v>8790.7841788478072</v>
      </c>
      <c r="Q33" s="42">
        <f t="shared" ref="Q33" si="203">SUM(Q34:Q50)</f>
        <v>9116.342390369733</v>
      </c>
      <c r="R33" s="42">
        <f t="shared" ref="R33" si="204">SUM(R34:R50)</f>
        <v>9385.762338779019</v>
      </c>
      <c r="S33" s="42">
        <f t="shared" ref="S33" si="205">SUM(S34:S50)</f>
        <v>9471.3592433361973</v>
      </c>
      <c r="T33" s="42">
        <f t="shared" ref="T33" si="206">SUM(T34:T50)</f>
        <v>9274.3097162510749</v>
      </c>
      <c r="U33" s="42">
        <f t="shared" ref="U33" si="207">SUM(U34:U50)</f>
        <v>8644.8360275150462</v>
      </c>
      <c r="V33" s="42">
        <f t="shared" ref="V33" si="208">SUM(V34:V50)</f>
        <v>8675.3625107480657</v>
      </c>
      <c r="W33" s="42">
        <f t="shared" ref="W33:X33" si="209">SUM(W34:W50)</f>
        <v>8919.747033533964</v>
      </c>
      <c r="X33" s="42">
        <f t="shared" si="209"/>
        <v>9107.3254514187429</v>
      </c>
    </row>
    <row r="34" spans="1:24" ht="11.25" customHeight="1" x14ac:dyDescent="0.2">
      <c r="A34" s="39" t="s">
        <v>55</v>
      </c>
      <c r="B34" s="23" t="s">
        <v>56</v>
      </c>
      <c r="C34" s="30">
        <v>2441.10894239037</v>
      </c>
      <c r="D34" s="30">
        <v>2705.6802235597588</v>
      </c>
      <c r="E34" s="30">
        <v>3233.137833190025</v>
      </c>
      <c r="F34" s="30">
        <v>3650.3255374032669</v>
      </c>
      <c r="G34" s="30">
        <v>3587.5533104041269</v>
      </c>
      <c r="H34" s="30">
        <v>3494.7452278589844</v>
      </c>
      <c r="I34" s="30">
        <v>3344.6667239896824</v>
      </c>
      <c r="J34" s="30">
        <v>3669.9682717110923</v>
      </c>
      <c r="K34" s="30">
        <v>3351.2963886500429</v>
      </c>
      <c r="L34" s="30">
        <v>3225.6048151332757</v>
      </c>
      <c r="M34" s="30">
        <v>3569.7190885640584</v>
      </c>
      <c r="N34" s="30">
        <v>3001.8642304385216</v>
      </c>
      <c r="O34" s="30">
        <v>3164.8508168529665</v>
      </c>
      <c r="P34" s="30">
        <v>2620.5312123817712</v>
      </c>
      <c r="Q34" s="30">
        <v>2627.1516766981949</v>
      </c>
      <c r="R34" s="30">
        <v>2441.0332760103183</v>
      </c>
      <c r="S34" s="30">
        <v>2835.1481513327599</v>
      </c>
      <c r="T34" s="30">
        <v>2704.1871883061049</v>
      </c>
      <c r="U34" s="30">
        <v>2935.4084264832327</v>
      </c>
      <c r="V34" s="30">
        <v>2529.4405846947548</v>
      </c>
      <c r="W34" s="30">
        <v>2763.7798796216684</v>
      </c>
      <c r="X34" s="30">
        <v>2683.073860705073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7.5564058469475492</v>
      </c>
      <c r="D36" s="30">
        <v>15.1128116938951</v>
      </c>
      <c r="E36" s="30">
        <v>88.142046431642314</v>
      </c>
      <c r="F36" s="30">
        <v>89.04118658641444</v>
      </c>
      <c r="G36" s="30">
        <v>206.88718830610489</v>
      </c>
      <c r="H36" s="30">
        <v>118.95399828030955</v>
      </c>
      <c r="I36" s="30">
        <v>228.84282029234737</v>
      </c>
      <c r="J36" s="30">
        <v>142.46199484092858</v>
      </c>
      <c r="K36" s="30">
        <v>63.689767841788473</v>
      </c>
      <c r="L36" s="30">
        <v>115.30326741186586</v>
      </c>
      <c r="M36" s="30">
        <v>159.26302665520203</v>
      </c>
      <c r="N36" s="30">
        <v>135.45451418744622</v>
      </c>
      <c r="O36" s="30">
        <v>137.23456577815995</v>
      </c>
      <c r="P36" s="30">
        <v>91.756491831470328</v>
      </c>
      <c r="Q36" s="30">
        <v>125.2206362854686</v>
      </c>
      <c r="R36" s="30">
        <v>132.43482373172827</v>
      </c>
      <c r="S36" s="30">
        <v>157.38779019776439</v>
      </c>
      <c r="T36" s="30">
        <v>516.07515047291486</v>
      </c>
      <c r="U36" s="30">
        <v>157.47635425623389</v>
      </c>
      <c r="V36" s="30">
        <v>128.05588993981081</v>
      </c>
      <c r="W36" s="30">
        <v>198.45391229578669</v>
      </c>
      <c r="X36" s="30">
        <v>208.9778159931212</v>
      </c>
    </row>
    <row r="37" spans="1:24" ht="11.25" customHeight="1" x14ac:dyDescent="0.2">
      <c r="A37" s="39" t="s">
        <v>61</v>
      </c>
      <c r="B37" s="23" t="s">
        <v>62</v>
      </c>
      <c r="C37" s="30">
        <v>588.49002579535681</v>
      </c>
      <c r="D37" s="30">
        <v>1058.2139294926912</v>
      </c>
      <c r="E37" s="30">
        <v>1237.749527085125</v>
      </c>
      <c r="F37" s="30">
        <v>1570.929062768701</v>
      </c>
      <c r="G37" s="30">
        <v>1601.5711951848666</v>
      </c>
      <c r="H37" s="30">
        <v>1471.1766122098018</v>
      </c>
      <c r="I37" s="30">
        <v>1502.9979363714526</v>
      </c>
      <c r="J37" s="30">
        <v>1638.9483233018054</v>
      </c>
      <c r="K37" s="30">
        <v>1197.0102321582115</v>
      </c>
      <c r="L37" s="30">
        <v>2378.8965606190886</v>
      </c>
      <c r="M37" s="30">
        <v>3196.5644883920895</v>
      </c>
      <c r="N37" s="30">
        <v>3019.1091143594149</v>
      </c>
      <c r="O37" s="30">
        <v>3474.1804815133273</v>
      </c>
      <c r="P37" s="30">
        <v>3797.2755803955283</v>
      </c>
      <c r="Q37" s="30">
        <v>3796.5108340498705</v>
      </c>
      <c r="R37" s="30">
        <v>3998.6951848667245</v>
      </c>
      <c r="S37" s="30">
        <v>3958.9588134135852</v>
      </c>
      <c r="T37" s="30">
        <v>3736.9213241616508</v>
      </c>
      <c r="U37" s="30">
        <v>3340.6719690455711</v>
      </c>
      <c r="V37" s="30">
        <v>3512.0314703353388</v>
      </c>
      <c r="W37" s="30">
        <v>3487.9801375752363</v>
      </c>
      <c r="X37" s="30">
        <v>3760.6245055889931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</row>
    <row r="41" spans="1:24" ht="11.25" customHeight="1" x14ac:dyDescent="0.2">
      <c r="A41" s="39" t="s">
        <v>69</v>
      </c>
      <c r="B41" s="23" t="s">
        <v>70</v>
      </c>
      <c r="C41" s="30">
        <v>31.912209802235601</v>
      </c>
      <c r="D41" s="30">
        <v>110.148581255374</v>
      </c>
      <c r="E41" s="30">
        <v>39.118142734307817</v>
      </c>
      <c r="F41" s="30">
        <v>36.029922613929493</v>
      </c>
      <c r="G41" s="30">
        <v>22.64737747205503</v>
      </c>
      <c r="H41" s="30">
        <v>19.559071367153908</v>
      </c>
      <c r="I41" s="30">
        <v>19.559071367153908</v>
      </c>
      <c r="J41" s="30">
        <v>15.44135855546002</v>
      </c>
      <c r="K41" s="30">
        <v>25.735683576956141</v>
      </c>
      <c r="L41" s="30">
        <v>30.882803095442821</v>
      </c>
      <c r="M41" s="30">
        <v>23.6767841788478</v>
      </c>
      <c r="N41" s="30">
        <v>26.765090283748929</v>
      </c>
      <c r="O41" s="30">
        <v>22.64737747205503</v>
      </c>
      <c r="P41" s="30">
        <v>4.1177128116938952</v>
      </c>
      <c r="Q41" s="30">
        <v>0</v>
      </c>
      <c r="R41" s="30">
        <v>0</v>
      </c>
      <c r="S41" s="30">
        <v>0.14617368873602751</v>
      </c>
      <c r="T41" s="30">
        <v>5.1590713671539118E-3</v>
      </c>
      <c r="U41" s="30">
        <v>0</v>
      </c>
      <c r="V41" s="30">
        <v>0</v>
      </c>
      <c r="W41" s="30">
        <v>0</v>
      </c>
      <c r="X41" s="30">
        <v>0.59294926913155632</v>
      </c>
    </row>
    <row r="42" spans="1:24" ht="11.25" customHeight="1" x14ac:dyDescent="0.2">
      <c r="A42" s="39" t="s">
        <v>71</v>
      </c>
      <c r="B42" s="23" t="s">
        <v>72</v>
      </c>
      <c r="C42" s="30">
        <v>863.85786758383483</v>
      </c>
      <c r="D42" s="30">
        <v>843.46044711951834</v>
      </c>
      <c r="E42" s="30">
        <v>1018.2478933791917</v>
      </c>
      <c r="F42" s="30">
        <v>1056.1765262252793</v>
      </c>
      <c r="G42" s="30">
        <v>1090.8569217540839</v>
      </c>
      <c r="H42" s="30">
        <v>973.15374032674117</v>
      </c>
      <c r="I42" s="30">
        <v>782.93680137575234</v>
      </c>
      <c r="J42" s="30">
        <v>792.39518486672398</v>
      </c>
      <c r="K42" s="30">
        <v>965.79724849527088</v>
      </c>
      <c r="L42" s="30">
        <v>1269.5136715391232</v>
      </c>
      <c r="M42" s="30">
        <v>1129.7411006018917</v>
      </c>
      <c r="N42" s="30">
        <v>193.3696474634566</v>
      </c>
      <c r="O42" s="30">
        <v>483.42407566637996</v>
      </c>
      <c r="P42" s="30">
        <v>473.96577815993112</v>
      </c>
      <c r="Q42" s="30">
        <v>696.76130696474627</v>
      </c>
      <c r="R42" s="30">
        <v>799.42433361994836</v>
      </c>
      <c r="S42" s="30">
        <v>460.62562338779014</v>
      </c>
      <c r="T42" s="30">
        <v>216.32080825451419</v>
      </c>
      <c r="U42" s="30">
        <v>324.50885640584693</v>
      </c>
      <c r="V42" s="30">
        <v>445.89681857265691</v>
      </c>
      <c r="W42" s="30">
        <v>428.14221840068785</v>
      </c>
      <c r="X42" s="30">
        <v>525.75692175408426</v>
      </c>
    </row>
    <row r="43" spans="1:24" ht="11.25" customHeight="1" x14ac:dyDescent="0.2">
      <c r="A43" s="39" t="s">
        <v>73</v>
      </c>
      <c r="B43" s="23" t="s">
        <v>74</v>
      </c>
      <c r="C43" s="30">
        <v>51.461736887360267</v>
      </c>
      <c r="D43" s="30">
        <v>26.757867583834901</v>
      </c>
      <c r="E43" s="30">
        <v>25.728460877042131</v>
      </c>
      <c r="F43" s="30">
        <v>11.307824591573517</v>
      </c>
      <c r="G43" s="30">
        <v>7.1901117798796212</v>
      </c>
      <c r="H43" s="30">
        <v>69.54548581255375</v>
      </c>
      <c r="I43" s="30">
        <v>53.113155631986238</v>
      </c>
      <c r="J43" s="30">
        <v>42.958383490971613</v>
      </c>
      <c r="K43" s="30">
        <v>102.90197764402407</v>
      </c>
      <c r="L43" s="30">
        <v>67.368873602751506</v>
      </c>
      <c r="M43" s="30">
        <v>95.743766122098009</v>
      </c>
      <c r="N43" s="30">
        <v>114.16595012897677</v>
      </c>
      <c r="O43" s="30">
        <v>115.28374892519346</v>
      </c>
      <c r="P43" s="30">
        <v>110.2536543422184</v>
      </c>
      <c r="Q43" s="30">
        <v>98.452278589853833</v>
      </c>
      <c r="R43" s="30">
        <v>102.23215821152193</v>
      </c>
      <c r="S43" s="30">
        <v>69.935253654342205</v>
      </c>
      <c r="T43" s="30">
        <v>94.52674118658642</v>
      </c>
      <c r="U43" s="30">
        <v>15.109200343938094</v>
      </c>
      <c r="V43" s="30">
        <v>28.143680137575231</v>
      </c>
      <c r="W43" s="30">
        <v>25.508082545141875</v>
      </c>
      <c r="X43" s="30">
        <v>15.968185726569217</v>
      </c>
    </row>
    <row r="44" spans="1:24" ht="11.25" customHeight="1" x14ac:dyDescent="0.2">
      <c r="A44" s="39" t="s">
        <v>75</v>
      </c>
      <c r="B44" s="23" t="s">
        <v>76</v>
      </c>
      <c r="C44" s="30">
        <v>165.9167669819432</v>
      </c>
      <c r="D44" s="30">
        <v>169.51375752364569</v>
      </c>
      <c r="E44" s="30">
        <v>169.58538263112638</v>
      </c>
      <c r="F44" s="30">
        <v>184.72390369733446</v>
      </c>
      <c r="G44" s="30">
        <v>168.57781599312119</v>
      </c>
      <c r="H44" s="30">
        <v>137.86423043852102</v>
      </c>
      <c r="I44" s="30">
        <v>149.57248495270855</v>
      </c>
      <c r="J44" s="30">
        <v>101.49234737747206</v>
      </c>
      <c r="K44" s="30">
        <v>105.73465176268272</v>
      </c>
      <c r="L44" s="30">
        <v>56.936113499570077</v>
      </c>
      <c r="M44" s="30">
        <v>78.857351676698201</v>
      </c>
      <c r="N44" s="30">
        <v>69.319776440240744</v>
      </c>
      <c r="O44" s="30">
        <v>64.636027515047289</v>
      </c>
      <c r="P44" s="30">
        <v>27.208340498710228</v>
      </c>
      <c r="Q44" s="30">
        <v>61.825709372312978</v>
      </c>
      <c r="R44" s="30">
        <v>45.087532244196048</v>
      </c>
      <c r="S44" s="30">
        <v>53.394926913155622</v>
      </c>
      <c r="T44" s="30">
        <v>47.774462596732583</v>
      </c>
      <c r="U44" s="30">
        <v>37.470163370593291</v>
      </c>
      <c r="V44" s="30">
        <v>20.935597592433364</v>
      </c>
      <c r="W44" s="30">
        <v>108.07635425623387</v>
      </c>
      <c r="X44" s="30">
        <v>36.409544282029231</v>
      </c>
    </row>
    <row r="45" spans="1:24" ht="11.25" customHeight="1" x14ac:dyDescent="0.2">
      <c r="A45" s="39" t="s">
        <v>77</v>
      </c>
      <c r="B45" s="23" t="s">
        <v>78</v>
      </c>
      <c r="C45" s="30">
        <v>129.1296646603611</v>
      </c>
      <c r="D45" s="30">
        <v>97.88856405846947</v>
      </c>
      <c r="E45" s="30">
        <v>103.09544282029231</v>
      </c>
      <c r="F45" s="30">
        <v>91.640412725709368</v>
      </c>
      <c r="G45" s="30">
        <v>73.937145313843502</v>
      </c>
      <c r="H45" s="30">
        <v>71.854428202923472</v>
      </c>
      <c r="I45" s="30">
        <v>51.026999140154757</v>
      </c>
      <c r="J45" s="30">
        <v>99.971367153912283</v>
      </c>
      <c r="K45" s="30">
        <v>111.3690455717971</v>
      </c>
      <c r="L45" s="30">
        <v>177.03258813413589</v>
      </c>
      <c r="M45" s="30">
        <v>267.63164230438525</v>
      </c>
      <c r="N45" s="30">
        <v>752.90911435941518</v>
      </c>
      <c r="O45" s="30">
        <v>615.44858125537394</v>
      </c>
      <c r="P45" s="30">
        <v>650.85503009458296</v>
      </c>
      <c r="Q45" s="30">
        <v>603.99355116079107</v>
      </c>
      <c r="R45" s="30">
        <v>793.91496130696464</v>
      </c>
      <c r="S45" s="30">
        <v>773.34625967325871</v>
      </c>
      <c r="T45" s="30">
        <v>668.96766981943233</v>
      </c>
      <c r="U45" s="30">
        <v>610.95356835769553</v>
      </c>
      <c r="V45" s="30">
        <v>731.62226999140148</v>
      </c>
      <c r="W45" s="30">
        <v>590.65752364574371</v>
      </c>
      <c r="X45" s="30">
        <v>544.02613929492679</v>
      </c>
    </row>
    <row r="46" spans="1:24" ht="11.25" customHeight="1" x14ac:dyDescent="0.2">
      <c r="A46" s="39" t="s">
        <v>79</v>
      </c>
      <c r="B46" s="23" t="s">
        <v>80</v>
      </c>
      <c r="C46" s="30">
        <v>16.809974204643161</v>
      </c>
      <c r="D46" s="30">
        <v>16.809974204643161</v>
      </c>
      <c r="E46" s="30">
        <v>19.77644024075666</v>
      </c>
      <c r="F46" s="30">
        <v>24.720550300945831</v>
      </c>
      <c r="G46" s="30">
        <v>20.7652622527945</v>
      </c>
      <c r="H46" s="30">
        <v>22.742906276870158</v>
      </c>
      <c r="I46" s="30">
        <v>17.798796216681001</v>
      </c>
      <c r="J46" s="30">
        <v>17.798796216681001</v>
      </c>
      <c r="K46" s="30">
        <v>21.754084264832329</v>
      </c>
      <c r="L46" s="30">
        <v>20.7652622527945</v>
      </c>
      <c r="M46" s="30">
        <v>21.754084264832329</v>
      </c>
      <c r="N46" s="30">
        <v>25.70937231298366</v>
      </c>
      <c r="O46" s="30">
        <v>22.742906276870158</v>
      </c>
      <c r="P46" s="30">
        <v>12.85468615649183</v>
      </c>
      <c r="Q46" s="30">
        <v>0</v>
      </c>
      <c r="R46" s="30">
        <v>39.033705932932072</v>
      </c>
      <c r="S46" s="30">
        <v>38.990197764402403</v>
      </c>
      <c r="T46" s="30">
        <v>42.836801375752373</v>
      </c>
      <c r="U46" s="30">
        <v>40.7901977644024</v>
      </c>
      <c r="V46" s="30">
        <v>28.698280309544273</v>
      </c>
      <c r="W46" s="30">
        <v>29.793465176268271</v>
      </c>
      <c r="X46" s="30">
        <v>33.664660361134999</v>
      </c>
    </row>
    <row r="47" spans="1:24" ht="11.25" customHeight="1" x14ac:dyDescent="0.2">
      <c r="A47" s="39" t="s">
        <v>81</v>
      </c>
      <c r="B47" s="23" t="s">
        <v>82</v>
      </c>
      <c r="C47" s="30">
        <v>1197.9717110920035</v>
      </c>
      <c r="D47" s="30">
        <v>1084.8638005159066</v>
      </c>
      <c r="E47" s="30">
        <v>867.56096302665514</v>
      </c>
      <c r="F47" s="30">
        <v>88.519174548581248</v>
      </c>
      <c r="G47" s="30">
        <v>422.05305245055882</v>
      </c>
      <c r="H47" s="30">
        <v>87.764402407566635</v>
      </c>
      <c r="I47" s="30">
        <v>43.949527085124672</v>
      </c>
      <c r="J47" s="30">
        <v>53.938091143594143</v>
      </c>
      <c r="K47" s="30">
        <v>12.871453138435085</v>
      </c>
      <c r="L47" s="30">
        <v>5.0037833190025793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11.218572656921751</v>
      </c>
      <c r="L49" s="30">
        <v>5.0993981083404982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4.282029234737747E-2</v>
      </c>
      <c r="S49" s="30">
        <v>0</v>
      </c>
      <c r="T49" s="30">
        <v>1.067841788478074</v>
      </c>
      <c r="U49" s="30">
        <v>0</v>
      </c>
      <c r="V49" s="30">
        <v>4.0412725709372309E-3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512.10464316423054</v>
      </c>
      <c r="D50" s="30">
        <v>441.05270851246769</v>
      </c>
      <c r="E50" s="30">
        <v>456.1495270851247</v>
      </c>
      <c r="F50" s="30">
        <v>447.69819432502146</v>
      </c>
      <c r="G50" s="30">
        <v>410.11986242476343</v>
      </c>
      <c r="H50" s="30">
        <v>390.41418744625969</v>
      </c>
      <c r="I50" s="30">
        <v>398.65803955288055</v>
      </c>
      <c r="J50" s="30">
        <v>427.74101461736888</v>
      </c>
      <c r="K50" s="30">
        <v>375.67884780739473</v>
      </c>
      <c r="L50" s="30">
        <v>1035.6005159071367</v>
      </c>
      <c r="M50" s="30">
        <v>966.5498710232157</v>
      </c>
      <c r="N50" s="30">
        <v>954.79432502149598</v>
      </c>
      <c r="O50" s="30">
        <v>962.69208942390355</v>
      </c>
      <c r="P50" s="30">
        <v>1001.9656921754083</v>
      </c>
      <c r="Q50" s="30">
        <v>1106.4263972484951</v>
      </c>
      <c r="R50" s="30">
        <v>1033.8635425623386</v>
      </c>
      <c r="S50" s="30">
        <v>1123.4260533104041</v>
      </c>
      <c r="T50" s="30">
        <v>1245.6265692175407</v>
      </c>
      <c r="U50" s="30">
        <v>1182.4472914875321</v>
      </c>
      <c r="V50" s="30">
        <v>1250.5338779019776</v>
      </c>
      <c r="W50" s="30">
        <v>1287.3554600171969</v>
      </c>
      <c r="X50" s="30">
        <v>1298.2308684436798</v>
      </c>
    </row>
    <row r="51" spans="1:24" ht="11.25" customHeight="1" x14ac:dyDescent="0.2">
      <c r="A51" s="24" t="s">
        <v>89</v>
      </c>
      <c r="B51" s="25" t="s">
        <v>90</v>
      </c>
      <c r="C51" s="31">
        <v>0</v>
      </c>
      <c r="D51" s="31">
        <v>0</v>
      </c>
      <c r="E51" s="31">
        <v>0</v>
      </c>
      <c r="F51" s="31">
        <v>0</v>
      </c>
      <c r="G51" s="31">
        <v>0</v>
      </c>
      <c r="H51" s="31">
        <v>0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" si="210">SUM(C53:C70)</f>
        <v>0</v>
      </c>
      <c r="D52" s="31">
        <f t="shared" ref="D52" si="211">SUM(D53:D70)</f>
        <v>0</v>
      </c>
      <c r="E52" s="31">
        <f t="shared" ref="E52" si="212">SUM(E53:E70)</f>
        <v>0</v>
      </c>
      <c r="F52" s="31">
        <f t="shared" ref="F52" si="213">SUM(F53:F70)</f>
        <v>0</v>
      </c>
      <c r="G52" s="31">
        <f t="shared" ref="G52" si="214">SUM(G53:G70)</f>
        <v>0</v>
      </c>
      <c r="H52" s="31">
        <f t="shared" ref="H52" si="215">SUM(H53:H70)</f>
        <v>0</v>
      </c>
      <c r="I52" s="31">
        <f t="shared" ref="I52" si="216">SUM(I53:I70)</f>
        <v>0</v>
      </c>
      <c r="J52" s="31">
        <f t="shared" ref="J52" si="217">SUM(J53:J70)</f>
        <v>0</v>
      </c>
      <c r="K52" s="31">
        <f t="shared" ref="K52" si="218">SUM(K53:K70)</f>
        <v>0</v>
      </c>
      <c r="L52" s="31">
        <f t="shared" ref="L52" si="219">SUM(L53:L70)</f>
        <v>0</v>
      </c>
      <c r="M52" s="31">
        <f t="shared" ref="M52" si="220">SUM(M53:M70)</f>
        <v>0</v>
      </c>
      <c r="N52" s="31">
        <f t="shared" ref="N52" si="221">SUM(N53:N70)</f>
        <v>0</v>
      </c>
      <c r="O52" s="31">
        <f t="shared" ref="O52" si="222">SUM(O53:O70)</f>
        <v>0</v>
      </c>
      <c r="P52" s="31">
        <f t="shared" ref="P52" si="223">SUM(P53:P70)</f>
        <v>0</v>
      </c>
      <c r="Q52" s="31">
        <f t="shared" ref="Q52" si="224">SUM(Q53:Q70)</f>
        <v>0</v>
      </c>
      <c r="R52" s="31">
        <f t="shared" ref="R52" si="225">SUM(R53:R70)</f>
        <v>0</v>
      </c>
      <c r="S52" s="31">
        <f t="shared" ref="S52" si="226">SUM(S53:S70)</f>
        <v>0</v>
      </c>
      <c r="T52" s="31">
        <f t="shared" ref="T52" si="227">SUM(T53:T70)</f>
        <v>0</v>
      </c>
      <c r="U52" s="31">
        <f t="shared" ref="U52" si="228">SUM(U53:U70)</f>
        <v>0</v>
      </c>
      <c r="V52" s="31">
        <f t="shared" ref="V52" si="229">SUM(V53:V70)</f>
        <v>0</v>
      </c>
      <c r="W52" s="31">
        <f t="shared" ref="W52:X52" si="230">SUM(W53:W70)</f>
        <v>0</v>
      </c>
      <c r="X52" s="31">
        <f t="shared" si="230"/>
        <v>0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</row>
    <row r="70" spans="1:24" ht="11.25" customHeight="1" x14ac:dyDescent="0.2">
      <c r="A70" s="22" t="s">
        <v>127</v>
      </c>
      <c r="B70" s="23" t="s">
        <v>128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" si="231">SUM(C72:C73)</f>
        <v>0</v>
      </c>
      <c r="D71" s="31">
        <f t="shared" ref="D71" si="232">SUM(D72:D73)</f>
        <v>0</v>
      </c>
      <c r="E71" s="31">
        <f t="shared" ref="E71" si="233">SUM(E72:E73)</f>
        <v>0</v>
      </c>
      <c r="F71" s="31">
        <f t="shared" ref="F71" si="234">SUM(F72:F73)</f>
        <v>0</v>
      </c>
      <c r="G71" s="31">
        <f t="shared" ref="G71" si="235">SUM(G72:G73)</f>
        <v>0</v>
      </c>
      <c r="H71" s="31">
        <f t="shared" ref="H71" si="236">SUM(H72:H73)</f>
        <v>0</v>
      </c>
      <c r="I71" s="31">
        <f t="shared" ref="I71" si="237">SUM(I72:I73)</f>
        <v>0</v>
      </c>
      <c r="J71" s="31">
        <f t="shared" ref="J71" si="238">SUM(J72:J73)</f>
        <v>0</v>
      </c>
      <c r="K71" s="31">
        <f t="shared" ref="K71" si="239">SUM(K72:K73)</f>
        <v>0</v>
      </c>
      <c r="L71" s="31">
        <f t="shared" ref="L71" si="240">SUM(L72:L73)</f>
        <v>0</v>
      </c>
      <c r="M71" s="31">
        <f t="shared" ref="M71" si="241">SUM(M72:M73)</f>
        <v>0</v>
      </c>
      <c r="N71" s="31">
        <f t="shared" ref="N71" si="242">SUM(N72:N73)</f>
        <v>0</v>
      </c>
      <c r="O71" s="31">
        <f t="shared" ref="O71" si="243">SUM(O72:O73)</f>
        <v>0</v>
      </c>
      <c r="P71" s="31">
        <f t="shared" ref="P71" si="244">SUM(P72:P73)</f>
        <v>0</v>
      </c>
      <c r="Q71" s="31">
        <f t="shared" ref="Q71" si="245">SUM(Q72:Q73)</f>
        <v>0</v>
      </c>
      <c r="R71" s="31">
        <f t="shared" ref="R71" si="246">SUM(R72:R73)</f>
        <v>0</v>
      </c>
      <c r="S71" s="31">
        <f t="shared" ref="S71" si="247">SUM(S72:S73)</f>
        <v>0</v>
      </c>
      <c r="T71" s="31">
        <f t="shared" ref="T71" si="248">SUM(T72:T73)</f>
        <v>0</v>
      </c>
      <c r="U71" s="31">
        <f t="shared" ref="U71" si="249">SUM(U72:U73)</f>
        <v>0</v>
      </c>
      <c r="V71" s="31">
        <f t="shared" ref="V71" si="250">SUM(V72:V73)</f>
        <v>0</v>
      </c>
      <c r="W71" s="31">
        <f t="shared" ref="W71:X71" si="251">SUM(W72:W73)</f>
        <v>0</v>
      </c>
      <c r="X71" s="31">
        <f t="shared" si="251"/>
        <v>0</v>
      </c>
    </row>
    <row r="72" spans="1:24" ht="11.25" customHeight="1" x14ac:dyDescent="0.2">
      <c r="A72" s="22" t="s">
        <v>131</v>
      </c>
      <c r="B72" s="23" t="s">
        <v>132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0</v>
      </c>
      <c r="D75" s="31">
        <v>0</v>
      </c>
      <c r="E75" s="31">
        <v>0</v>
      </c>
      <c r="F75" s="31">
        <v>0</v>
      </c>
      <c r="G75" s="31">
        <v>0</v>
      </c>
      <c r="H75" s="31">
        <v>0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</row>
    <row r="76" spans="1:24" ht="11.25" customHeight="1" x14ac:dyDescent="0.2">
      <c r="A76" s="26" t="s">
        <v>139</v>
      </c>
      <c r="B76" s="27" t="s">
        <v>140</v>
      </c>
      <c r="C76" s="32">
        <v>0</v>
      </c>
      <c r="D76" s="32">
        <v>0</v>
      </c>
      <c r="E76" s="32">
        <v>0</v>
      </c>
      <c r="F76" s="32">
        <v>0</v>
      </c>
      <c r="G76" s="32">
        <v>0</v>
      </c>
      <c r="H76" s="32">
        <v>0</v>
      </c>
      <c r="I76" s="32">
        <v>0</v>
      </c>
      <c r="J76" s="32">
        <v>0</v>
      </c>
      <c r="K76" s="32">
        <v>0</v>
      </c>
      <c r="L76" s="32">
        <v>0</v>
      </c>
      <c r="M76" s="32">
        <v>0</v>
      </c>
      <c r="N76" s="32">
        <v>0</v>
      </c>
      <c r="O76" s="32">
        <v>0</v>
      </c>
      <c r="P76" s="32">
        <v>0</v>
      </c>
      <c r="Q76" s="32">
        <v>0</v>
      </c>
      <c r="R76" s="32">
        <v>0</v>
      </c>
      <c r="S76" s="32">
        <v>0</v>
      </c>
      <c r="T76" s="32">
        <v>0</v>
      </c>
      <c r="U76" s="32">
        <v>0</v>
      </c>
      <c r="V76" s="32">
        <v>0</v>
      </c>
      <c r="W76" s="32">
        <v>0</v>
      </c>
      <c r="X76" s="32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227</v>
      </c>
      <c r="B1" s="7" t="s">
        <v>290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15723.230696474631</v>
      </c>
      <c r="D2" s="28">
        <f t="shared" ref="D2" si="1">SUM(D3,D17,D22,D25,D26,D51,D52,D71,D74,D75,D76)</f>
        <v>15204.244024075668</v>
      </c>
      <c r="E2" s="28">
        <f t="shared" ref="E2" si="2">SUM(E3,E17,E22,E25,E26,E51,E52,E71,E74,E75,E76)</f>
        <v>15415.996388650041</v>
      </c>
      <c r="F2" s="28">
        <f t="shared" ref="F2" si="3">SUM(F3,F17,F22,F25,F26,F51,F52,F71,F74,F75,F76)</f>
        <v>15850.398022355979</v>
      </c>
      <c r="G2" s="28">
        <f t="shared" ref="G2" si="4">SUM(G3,G17,G22,G25,G26,G51,G52,G71,G74,G75,G76)</f>
        <v>15934.655116079104</v>
      </c>
      <c r="H2" s="28">
        <f t="shared" ref="H2" si="5">SUM(H3,H17,H22,H25,H26,H51,H52,H71,H74,H75,H76)</f>
        <v>16114.53465176268</v>
      </c>
      <c r="I2" s="28">
        <f t="shared" ref="I2" si="6">SUM(I3,I17,I22,I25,I26,I51,I52,I71,I74,I75,I76)</f>
        <v>15997.740240756662</v>
      </c>
      <c r="J2" s="28">
        <f t="shared" ref="J2" si="7">SUM(J3,J17,J22,J25,J26,J51,J52,J71,J74,J75,J76)</f>
        <v>16192.054342218398</v>
      </c>
      <c r="K2" s="28">
        <f t="shared" ref="K2" si="8">SUM(K3,K17,K22,K25,K26,K51,K52,K71,K74,K75,K76)</f>
        <v>14413.843594153055</v>
      </c>
      <c r="L2" s="28">
        <f t="shared" ref="L2" si="9">SUM(L3,L17,L22,L25,L26,L51,L52,L71,L74,L75,L76)</f>
        <v>15176.155803955287</v>
      </c>
      <c r="M2" s="28">
        <f t="shared" ref="M2" si="10">SUM(M3,M17,M22,M25,M26,M51,M52,M71,M74,M75,M76)</f>
        <v>16392.702149613073</v>
      </c>
      <c r="N2" s="28">
        <f t="shared" ref="N2" si="11">SUM(N3,N17,N22,N25,N26,N51,N52,N71,N74,N75,N76)</f>
        <v>16289.541444539986</v>
      </c>
      <c r="O2" s="28">
        <f t="shared" ref="O2" si="12">SUM(O3,O17,O22,O25,O26,O51,O52,O71,O74,O75,O76)</f>
        <v>15757.881771281167</v>
      </c>
      <c r="P2" s="28">
        <f t="shared" ref="P2" si="13">SUM(P3,P17,P22,P25,P26,P51,P52,P71,P74,P75,P76)</f>
        <v>14390.661220980224</v>
      </c>
      <c r="Q2" s="28">
        <f t="shared" ref="Q2" si="14">SUM(Q3,Q17,Q22,Q25,Q26,Q51,Q52,Q71,Q74,Q75,Q76)</f>
        <v>15705.133963886499</v>
      </c>
      <c r="R2" s="28">
        <f t="shared" ref="R2" si="15">SUM(R3,R17,R22,R25,R26,R51,R52,R71,R74,R75,R76)</f>
        <v>16222.831556319861</v>
      </c>
      <c r="S2" s="28">
        <f t="shared" ref="S2" si="16">SUM(S3,S17,S22,S25,S26,S51,S52,S71,S74,S75,S76)</f>
        <v>15651.713757523645</v>
      </c>
      <c r="T2" s="28">
        <f t="shared" ref="T2" si="17">SUM(T3,T17,T22,T25,T26,T51,T52,T71,T74,T75,T76)</f>
        <v>16254.423989681856</v>
      </c>
      <c r="U2" s="28">
        <f t="shared" ref="U2" si="18">SUM(U3,U17,U22,U25,U26,U51,U52,U71,U74,U75,U76)</f>
        <v>14860.707652622525</v>
      </c>
      <c r="V2" s="28">
        <f t="shared" ref="V2" si="19">SUM(V3,V17,V22,V25,V26,V51,V52,V71,V74,V75,V76)</f>
        <v>15300.659759243332</v>
      </c>
      <c r="W2" s="28">
        <f t="shared" ref="W2:X2" si="20">SUM(W3,W17,W22,W25,W26,W51,W52,W71,W74,W75,W76)</f>
        <v>15230.42012037833</v>
      </c>
      <c r="X2" s="28">
        <f t="shared" si="20"/>
        <v>15251.666552020639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21">SUM(C4,C8,C11)</f>
        <v>0</v>
      </c>
      <c r="D3" s="29">
        <f t="shared" ref="D3" si="22">SUM(D4,D8,D11)</f>
        <v>0</v>
      </c>
      <c r="E3" s="29">
        <f t="shared" ref="E3" si="23">SUM(E4,E8,E11)</f>
        <v>0</v>
      </c>
      <c r="F3" s="29">
        <f t="shared" ref="F3" si="24">SUM(F4,F8,F11)</f>
        <v>0</v>
      </c>
      <c r="G3" s="29">
        <f t="shared" ref="G3" si="25">SUM(G4,G8,G11)</f>
        <v>0</v>
      </c>
      <c r="H3" s="29">
        <f t="shared" ref="H3" si="26">SUM(H4,H8,H11)</f>
        <v>0</v>
      </c>
      <c r="I3" s="29">
        <f t="shared" ref="I3" si="27">SUM(I4,I8,I11)</f>
        <v>0</v>
      </c>
      <c r="J3" s="29">
        <f t="shared" ref="J3" si="28">SUM(J4,J8,J11)</f>
        <v>0</v>
      </c>
      <c r="K3" s="29">
        <f t="shared" ref="K3" si="29">SUM(K4,K8,K11)</f>
        <v>0</v>
      </c>
      <c r="L3" s="29">
        <f t="shared" ref="L3" si="30">SUM(L4,L8,L11)</f>
        <v>0</v>
      </c>
      <c r="M3" s="29">
        <f t="shared" ref="M3" si="31">SUM(M4,M8,M11)</f>
        <v>0</v>
      </c>
      <c r="N3" s="29">
        <f t="shared" ref="N3" si="32">SUM(N4,N8,N11)</f>
        <v>0</v>
      </c>
      <c r="O3" s="29">
        <f t="shared" ref="O3" si="33">SUM(O4,O8,O11)</f>
        <v>0</v>
      </c>
      <c r="P3" s="29">
        <f t="shared" ref="P3" si="34">SUM(P4,P8,P11)</f>
        <v>0</v>
      </c>
      <c r="Q3" s="29">
        <f t="shared" ref="Q3" si="35">SUM(Q4,Q8,Q11)</f>
        <v>0</v>
      </c>
      <c r="R3" s="29">
        <f t="shared" ref="R3" si="36">SUM(R4,R8,R11)</f>
        <v>0</v>
      </c>
      <c r="S3" s="29">
        <f t="shared" ref="S3" si="37">SUM(S4,S8,S11)</f>
        <v>0</v>
      </c>
      <c r="T3" s="29">
        <f t="shared" ref="T3" si="38">SUM(T4,T8,T11)</f>
        <v>0</v>
      </c>
      <c r="U3" s="29">
        <f t="shared" ref="U3" si="39">SUM(U4,U8,U11)</f>
        <v>0</v>
      </c>
      <c r="V3" s="29">
        <f t="shared" ref="V3" si="40">SUM(V4,V8,V11)</f>
        <v>0</v>
      </c>
      <c r="W3" s="29">
        <f t="shared" ref="W3:X3" si="41">SUM(W4,W8,W11)</f>
        <v>0</v>
      </c>
      <c r="X3" s="29">
        <f t="shared" si="41"/>
        <v>0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42">SUM(C5:C7)</f>
        <v>0</v>
      </c>
      <c r="D4" s="42">
        <f t="shared" ref="D4" si="43">SUM(D5:D7)</f>
        <v>0</v>
      </c>
      <c r="E4" s="42">
        <f t="shared" ref="E4" si="44">SUM(E5:E7)</f>
        <v>0</v>
      </c>
      <c r="F4" s="42">
        <f t="shared" ref="F4" si="45">SUM(F5:F7)</f>
        <v>0</v>
      </c>
      <c r="G4" s="42">
        <f t="shared" ref="G4" si="46">SUM(G5:G7)</f>
        <v>0</v>
      </c>
      <c r="H4" s="42">
        <f t="shared" ref="H4" si="47">SUM(H5:H7)</f>
        <v>0</v>
      </c>
      <c r="I4" s="42">
        <f t="shared" ref="I4" si="48">SUM(I5:I7)</f>
        <v>0</v>
      </c>
      <c r="J4" s="42">
        <f t="shared" ref="J4" si="49">SUM(J5:J7)</f>
        <v>0</v>
      </c>
      <c r="K4" s="42">
        <f t="shared" ref="K4" si="50">SUM(K5:K7)</f>
        <v>0</v>
      </c>
      <c r="L4" s="42">
        <f t="shared" ref="L4" si="51">SUM(L5:L7)</f>
        <v>0</v>
      </c>
      <c r="M4" s="42">
        <f t="shared" ref="M4" si="52">SUM(M5:M7)</f>
        <v>0</v>
      </c>
      <c r="N4" s="42">
        <f t="shared" ref="N4" si="53">SUM(N5:N7)</f>
        <v>0</v>
      </c>
      <c r="O4" s="42">
        <f t="shared" ref="O4" si="54">SUM(O5:O7)</f>
        <v>0</v>
      </c>
      <c r="P4" s="42">
        <f t="shared" ref="P4" si="55">SUM(P5:P7)</f>
        <v>0</v>
      </c>
      <c r="Q4" s="42">
        <f t="shared" ref="Q4" si="56">SUM(Q5:Q7)</f>
        <v>0</v>
      </c>
      <c r="R4" s="42">
        <f t="shared" ref="R4" si="57">SUM(R5:R7)</f>
        <v>0</v>
      </c>
      <c r="S4" s="42">
        <f t="shared" ref="S4" si="58">SUM(S5:S7)</f>
        <v>0</v>
      </c>
      <c r="T4" s="42">
        <f t="shared" ref="T4" si="59">SUM(T5:T7)</f>
        <v>0</v>
      </c>
      <c r="U4" s="42">
        <f t="shared" ref="U4" si="60">SUM(U5:U7)</f>
        <v>0</v>
      </c>
      <c r="V4" s="42">
        <f t="shared" ref="V4" si="61">SUM(V5:V7)</f>
        <v>0</v>
      </c>
      <c r="W4" s="42">
        <f t="shared" ref="W4:X4" si="62">SUM(W5:W7)</f>
        <v>0</v>
      </c>
      <c r="X4" s="42">
        <f t="shared" si="62"/>
        <v>0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>
        <v>0</v>
      </c>
      <c r="W5" s="30">
        <v>0</v>
      </c>
      <c r="X5" s="30">
        <v>0</v>
      </c>
    </row>
    <row r="6" spans="1:24" ht="11.25" customHeight="1" x14ac:dyDescent="0.2">
      <c r="A6" s="39" t="s">
        <v>7</v>
      </c>
      <c r="B6" s="23" t="s">
        <v>8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</row>
    <row r="7" spans="1:24" ht="11.25" customHeight="1" x14ac:dyDescent="0.2">
      <c r="A7" s="39" t="s">
        <v>9</v>
      </c>
      <c r="B7" s="23" t="s">
        <v>10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</row>
    <row r="8" spans="1:24" ht="11.25" customHeight="1" x14ac:dyDescent="0.2">
      <c r="A8" s="40" t="s">
        <v>343</v>
      </c>
      <c r="B8" s="41" t="s">
        <v>344</v>
      </c>
      <c r="C8" s="42">
        <f t="shared" ref="C8" si="63">SUM(C9:C10)</f>
        <v>0</v>
      </c>
      <c r="D8" s="42">
        <f t="shared" ref="D8" si="64">SUM(D9:D10)</f>
        <v>0</v>
      </c>
      <c r="E8" s="42">
        <f t="shared" ref="E8" si="65">SUM(E9:E10)</f>
        <v>0</v>
      </c>
      <c r="F8" s="42">
        <f t="shared" ref="F8" si="66">SUM(F9:F10)</f>
        <v>0</v>
      </c>
      <c r="G8" s="42">
        <f t="shared" ref="G8" si="67">SUM(G9:G10)</f>
        <v>0</v>
      </c>
      <c r="H8" s="42">
        <f t="shared" ref="H8" si="68">SUM(H9:H10)</f>
        <v>0</v>
      </c>
      <c r="I8" s="42">
        <f t="shared" ref="I8" si="69">SUM(I9:I10)</f>
        <v>0</v>
      </c>
      <c r="J8" s="42">
        <f t="shared" ref="J8" si="70">SUM(J9:J10)</f>
        <v>0</v>
      </c>
      <c r="K8" s="42">
        <f t="shared" ref="K8" si="71">SUM(K9:K10)</f>
        <v>0</v>
      </c>
      <c r="L8" s="42">
        <f t="shared" ref="L8" si="72">SUM(L9:L10)</f>
        <v>0</v>
      </c>
      <c r="M8" s="42">
        <f t="shared" ref="M8" si="73">SUM(M9:M10)</f>
        <v>0</v>
      </c>
      <c r="N8" s="42">
        <f t="shared" ref="N8" si="74">SUM(N9:N10)</f>
        <v>0</v>
      </c>
      <c r="O8" s="42">
        <f t="shared" ref="O8" si="75">SUM(O9:O10)</f>
        <v>0</v>
      </c>
      <c r="P8" s="42">
        <f t="shared" ref="P8" si="76">SUM(P9:P10)</f>
        <v>0</v>
      </c>
      <c r="Q8" s="42">
        <f t="shared" ref="Q8" si="77">SUM(Q9:Q10)</f>
        <v>0</v>
      </c>
      <c r="R8" s="42">
        <f t="shared" ref="R8" si="78">SUM(R9:R10)</f>
        <v>0</v>
      </c>
      <c r="S8" s="42">
        <f t="shared" ref="S8" si="79">SUM(S9:S10)</f>
        <v>0</v>
      </c>
      <c r="T8" s="42">
        <f t="shared" ref="T8" si="80">SUM(T9:T10)</f>
        <v>0</v>
      </c>
      <c r="U8" s="42">
        <f t="shared" ref="U8" si="81">SUM(U9:U10)</f>
        <v>0</v>
      </c>
      <c r="V8" s="42">
        <f t="shared" ref="V8" si="82">SUM(V9:V10)</f>
        <v>0</v>
      </c>
      <c r="W8" s="42">
        <f t="shared" ref="W8:X8" si="83">SUM(W9:W10)</f>
        <v>0</v>
      </c>
      <c r="X8" s="42">
        <f t="shared" si="83"/>
        <v>0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" si="84">SUM(C12:C16)</f>
        <v>0</v>
      </c>
      <c r="D11" s="42">
        <f t="shared" ref="D11" si="85">SUM(D12:D16)</f>
        <v>0</v>
      </c>
      <c r="E11" s="42">
        <f t="shared" ref="E11" si="86">SUM(E12:E16)</f>
        <v>0</v>
      </c>
      <c r="F11" s="42">
        <f t="shared" ref="F11" si="87">SUM(F12:F16)</f>
        <v>0</v>
      </c>
      <c r="G11" s="42">
        <f t="shared" ref="G11" si="88">SUM(G12:G16)</f>
        <v>0</v>
      </c>
      <c r="H11" s="42">
        <f t="shared" ref="H11" si="89">SUM(H12:H16)</f>
        <v>0</v>
      </c>
      <c r="I11" s="42">
        <f t="shared" ref="I11" si="90">SUM(I12:I16)</f>
        <v>0</v>
      </c>
      <c r="J11" s="42">
        <f t="shared" ref="J11" si="91">SUM(J12:J16)</f>
        <v>0</v>
      </c>
      <c r="K11" s="42">
        <f t="shared" ref="K11" si="92">SUM(K12:K16)</f>
        <v>0</v>
      </c>
      <c r="L11" s="42">
        <f t="shared" ref="L11" si="93">SUM(L12:L16)</f>
        <v>0</v>
      </c>
      <c r="M11" s="42">
        <f t="shared" ref="M11" si="94">SUM(M12:M16)</f>
        <v>0</v>
      </c>
      <c r="N11" s="42">
        <f t="shared" ref="N11" si="95">SUM(N12:N16)</f>
        <v>0</v>
      </c>
      <c r="O11" s="42">
        <f t="shared" ref="O11" si="96">SUM(O12:O16)</f>
        <v>0</v>
      </c>
      <c r="P11" s="42">
        <f t="shared" ref="P11" si="97">SUM(P12:P16)</f>
        <v>0</v>
      </c>
      <c r="Q11" s="42">
        <f t="shared" ref="Q11" si="98">SUM(Q12:Q16)</f>
        <v>0</v>
      </c>
      <c r="R11" s="42">
        <f t="shared" ref="R11" si="99">SUM(R12:R16)</f>
        <v>0</v>
      </c>
      <c r="S11" s="42">
        <f t="shared" ref="S11" si="100">SUM(S12:S16)</f>
        <v>0</v>
      </c>
      <c r="T11" s="42">
        <f t="shared" ref="T11" si="101">SUM(T12:T16)</f>
        <v>0</v>
      </c>
      <c r="U11" s="42">
        <f t="shared" ref="U11" si="102">SUM(U12:U16)</f>
        <v>0</v>
      </c>
      <c r="V11" s="42">
        <f t="shared" ref="V11" si="103">SUM(V12:V16)</f>
        <v>0</v>
      </c>
      <c r="W11" s="42">
        <f t="shared" ref="W11:X11" si="104">SUM(W12:W16)</f>
        <v>0</v>
      </c>
      <c r="X11" s="42">
        <f t="shared" si="104"/>
        <v>0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</row>
    <row r="13" spans="1:24" ht="11.25" customHeight="1" x14ac:dyDescent="0.2">
      <c r="A13" s="39" t="s">
        <v>17</v>
      </c>
      <c r="B13" s="23" t="s">
        <v>18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" si="105">SUM(C18:C21)</f>
        <v>0</v>
      </c>
      <c r="D17" s="31">
        <f t="shared" ref="D17" si="106">SUM(D18:D21)</f>
        <v>0</v>
      </c>
      <c r="E17" s="31">
        <f t="shared" ref="E17" si="107">SUM(E18:E21)</f>
        <v>0</v>
      </c>
      <c r="F17" s="31">
        <f t="shared" ref="F17" si="108">SUM(F18:F21)</f>
        <v>0</v>
      </c>
      <c r="G17" s="31">
        <f t="shared" ref="G17" si="109">SUM(G18:G21)</f>
        <v>0</v>
      </c>
      <c r="H17" s="31">
        <f t="shared" ref="H17" si="110">SUM(H18:H21)</f>
        <v>0</v>
      </c>
      <c r="I17" s="31">
        <f t="shared" ref="I17" si="111">SUM(I18:I21)</f>
        <v>0</v>
      </c>
      <c r="J17" s="31">
        <f t="shared" ref="J17" si="112">SUM(J18:J21)</f>
        <v>0</v>
      </c>
      <c r="K17" s="31">
        <f t="shared" ref="K17" si="113">SUM(K18:K21)</f>
        <v>0</v>
      </c>
      <c r="L17" s="31">
        <f t="shared" ref="L17" si="114">SUM(L18:L21)</f>
        <v>0</v>
      </c>
      <c r="M17" s="31">
        <f t="shared" ref="M17" si="115">SUM(M18:M21)</f>
        <v>0</v>
      </c>
      <c r="N17" s="31">
        <f t="shared" ref="N17" si="116">SUM(N18:N21)</f>
        <v>0</v>
      </c>
      <c r="O17" s="31">
        <f t="shared" ref="O17" si="117">SUM(O18:O21)</f>
        <v>0</v>
      </c>
      <c r="P17" s="31">
        <f t="shared" ref="P17" si="118">SUM(P18:P21)</f>
        <v>0</v>
      </c>
      <c r="Q17" s="31">
        <f t="shared" ref="Q17" si="119">SUM(Q18:Q21)</f>
        <v>0</v>
      </c>
      <c r="R17" s="31">
        <f t="shared" ref="R17" si="120">SUM(R18:R21)</f>
        <v>0</v>
      </c>
      <c r="S17" s="31">
        <f t="shared" ref="S17" si="121">SUM(S18:S21)</f>
        <v>0</v>
      </c>
      <c r="T17" s="31">
        <f t="shared" ref="T17" si="122">SUM(T18:T21)</f>
        <v>0</v>
      </c>
      <c r="U17" s="31">
        <f t="shared" ref="U17" si="123">SUM(U18:U21)</f>
        <v>0</v>
      </c>
      <c r="V17" s="31">
        <f t="shared" ref="V17" si="124">SUM(V18:V21)</f>
        <v>0</v>
      </c>
      <c r="W17" s="31">
        <f t="shared" ref="W17:X17" si="125">SUM(W18:W21)</f>
        <v>0</v>
      </c>
      <c r="X17" s="31">
        <f t="shared" si="125"/>
        <v>0</v>
      </c>
    </row>
    <row r="18" spans="1:24" ht="11.25" customHeight="1" x14ac:dyDescent="0.2">
      <c r="A18" s="22" t="s">
        <v>27</v>
      </c>
      <c r="B18" s="23" t="s">
        <v>28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" si="126">SUM(C23:C24)</f>
        <v>0</v>
      </c>
      <c r="D22" s="31">
        <f t="shared" ref="D22" si="127">SUM(D23:D24)</f>
        <v>0</v>
      </c>
      <c r="E22" s="31">
        <f t="shared" ref="E22" si="128">SUM(E23:E24)</f>
        <v>0</v>
      </c>
      <c r="F22" s="31">
        <f t="shared" ref="F22" si="129">SUM(F23:F24)</f>
        <v>0</v>
      </c>
      <c r="G22" s="31">
        <f t="shared" ref="G22" si="130">SUM(G23:G24)</f>
        <v>0</v>
      </c>
      <c r="H22" s="31">
        <f t="shared" ref="H22" si="131">SUM(H23:H24)</f>
        <v>0</v>
      </c>
      <c r="I22" s="31">
        <f t="shared" ref="I22" si="132">SUM(I23:I24)</f>
        <v>0</v>
      </c>
      <c r="J22" s="31">
        <f t="shared" ref="J22" si="133">SUM(J23:J24)</f>
        <v>0</v>
      </c>
      <c r="K22" s="31">
        <f t="shared" ref="K22" si="134">SUM(K23:K24)</f>
        <v>0</v>
      </c>
      <c r="L22" s="31">
        <f t="shared" ref="L22" si="135">SUM(L23:L24)</f>
        <v>0</v>
      </c>
      <c r="M22" s="31">
        <f t="shared" ref="M22" si="136">SUM(M23:M24)</f>
        <v>0</v>
      </c>
      <c r="N22" s="31">
        <f t="shared" ref="N22" si="137">SUM(N23:N24)</f>
        <v>0</v>
      </c>
      <c r="O22" s="31">
        <f t="shared" ref="O22" si="138">SUM(O23:O24)</f>
        <v>0</v>
      </c>
      <c r="P22" s="31">
        <f t="shared" ref="P22" si="139">SUM(P23:P24)</f>
        <v>0</v>
      </c>
      <c r="Q22" s="31">
        <f t="shared" ref="Q22" si="140">SUM(Q23:Q24)</f>
        <v>0</v>
      </c>
      <c r="R22" s="31">
        <f t="shared" ref="R22" si="141">SUM(R23:R24)</f>
        <v>0</v>
      </c>
      <c r="S22" s="31">
        <f t="shared" ref="S22" si="142">SUM(S23:S24)</f>
        <v>0</v>
      </c>
      <c r="T22" s="31">
        <f t="shared" ref="T22" si="143">SUM(T23:T24)</f>
        <v>0</v>
      </c>
      <c r="U22" s="31">
        <f t="shared" ref="U22" si="144">SUM(U23:U24)</f>
        <v>0</v>
      </c>
      <c r="V22" s="31">
        <f t="shared" ref="V22" si="145">SUM(V23:V24)</f>
        <v>0</v>
      </c>
      <c r="W22" s="31">
        <f t="shared" ref="W22:X22" si="146">SUM(W23:W24)</f>
        <v>0</v>
      </c>
      <c r="X22" s="31">
        <f t="shared" si="146"/>
        <v>0</v>
      </c>
    </row>
    <row r="23" spans="1:24" ht="11.25" customHeight="1" x14ac:dyDescent="0.2">
      <c r="A23" s="22" t="s">
        <v>37</v>
      </c>
      <c r="B23" s="23" t="s">
        <v>38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47">SUM(C27,C33)</f>
        <v>15723.230696474631</v>
      </c>
      <c r="D26" s="31">
        <f t="shared" ref="D26" si="148">SUM(D27,D33)</f>
        <v>15204.244024075668</v>
      </c>
      <c r="E26" s="31">
        <f t="shared" ref="E26" si="149">SUM(E27,E33)</f>
        <v>15415.996388650041</v>
      </c>
      <c r="F26" s="31">
        <f t="shared" ref="F26" si="150">SUM(F27,F33)</f>
        <v>15850.398022355979</v>
      </c>
      <c r="G26" s="31">
        <f t="shared" ref="G26" si="151">SUM(G27,G33)</f>
        <v>15934.655116079104</v>
      </c>
      <c r="H26" s="31">
        <f t="shared" ref="H26" si="152">SUM(H27,H33)</f>
        <v>16114.53465176268</v>
      </c>
      <c r="I26" s="31">
        <f t="shared" ref="I26" si="153">SUM(I27,I33)</f>
        <v>15997.740240756662</v>
      </c>
      <c r="J26" s="31">
        <f t="shared" ref="J26" si="154">SUM(J27,J33)</f>
        <v>16192.054342218398</v>
      </c>
      <c r="K26" s="31">
        <f t="shared" ref="K26" si="155">SUM(K27,K33)</f>
        <v>14413.843594153055</v>
      </c>
      <c r="L26" s="31">
        <f t="shared" ref="L26" si="156">SUM(L27,L33)</f>
        <v>15176.155803955287</v>
      </c>
      <c r="M26" s="31">
        <f t="shared" ref="M26" si="157">SUM(M27,M33)</f>
        <v>16392.702149613073</v>
      </c>
      <c r="N26" s="31">
        <f t="shared" ref="N26" si="158">SUM(N27,N33)</f>
        <v>16289.541444539986</v>
      </c>
      <c r="O26" s="31">
        <f t="shared" ref="O26" si="159">SUM(O27,O33)</f>
        <v>15757.881771281167</v>
      </c>
      <c r="P26" s="31">
        <f t="shared" ref="P26" si="160">SUM(P27,P33)</f>
        <v>14390.661220980224</v>
      </c>
      <c r="Q26" s="31">
        <f t="shared" ref="Q26" si="161">SUM(Q27,Q33)</f>
        <v>15705.133963886499</v>
      </c>
      <c r="R26" s="31">
        <f t="shared" ref="R26" si="162">SUM(R27,R33)</f>
        <v>16222.831556319861</v>
      </c>
      <c r="S26" s="31">
        <f t="shared" ref="S26" si="163">SUM(S27,S33)</f>
        <v>15651.713757523645</v>
      </c>
      <c r="T26" s="31">
        <f t="shared" ref="T26" si="164">SUM(T27,T33)</f>
        <v>16254.423989681856</v>
      </c>
      <c r="U26" s="31">
        <f t="shared" ref="U26" si="165">SUM(U27,U33)</f>
        <v>14860.707652622525</v>
      </c>
      <c r="V26" s="31">
        <f t="shared" ref="V26" si="166">SUM(V27,V33)</f>
        <v>15300.659759243332</v>
      </c>
      <c r="W26" s="31">
        <f t="shared" ref="W26:X26" si="167">SUM(W27,W33)</f>
        <v>15230.42012037833</v>
      </c>
      <c r="X26" s="31">
        <f t="shared" si="167"/>
        <v>15251.666552020639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" si="168">SUM(C28:C32)</f>
        <v>0</v>
      </c>
      <c r="D27" s="42">
        <f t="shared" ref="D27" si="169">SUM(D28:D32)</f>
        <v>0</v>
      </c>
      <c r="E27" s="42">
        <f t="shared" ref="E27" si="170">SUM(E28:E32)</f>
        <v>0</v>
      </c>
      <c r="F27" s="42">
        <f t="shared" ref="F27" si="171">SUM(F28:F32)</f>
        <v>0</v>
      </c>
      <c r="G27" s="42">
        <f t="shared" ref="G27" si="172">SUM(G28:G32)</f>
        <v>0</v>
      </c>
      <c r="H27" s="42">
        <f t="shared" ref="H27" si="173">SUM(H28:H32)</f>
        <v>0</v>
      </c>
      <c r="I27" s="42">
        <f t="shared" ref="I27" si="174">SUM(I28:I32)</f>
        <v>0</v>
      </c>
      <c r="J27" s="42">
        <f t="shared" ref="J27" si="175">SUM(J28:J32)</f>
        <v>0</v>
      </c>
      <c r="K27" s="42">
        <f t="shared" ref="K27" si="176">SUM(K28:K32)</f>
        <v>0</v>
      </c>
      <c r="L27" s="42">
        <f t="shared" ref="L27" si="177">SUM(L28:L32)</f>
        <v>0</v>
      </c>
      <c r="M27" s="42">
        <f t="shared" ref="M27" si="178">SUM(M28:M32)</f>
        <v>0</v>
      </c>
      <c r="N27" s="42">
        <f t="shared" ref="N27" si="179">SUM(N28:N32)</f>
        <v>0</v>
      </c>
      <c r="O27" s="42">
        <f t="shared" ref="O27" si="180">SUM(O28:O32)</f>
        <v>0</v>
      </c>
      <c r="P27" s="42">
        <f t="shared" ref="P27" si="181">SUM(P28:P32)</f>
        <v>0</v>
      </c>
      <c r="Q27" s="42">
        <f t="shared" ref="Q27" si="182">SUM(Q28:Q32)</f>
        <v>0</v>
      </c>
      <c r="R27" s="42">
        <f t="shared" ref="R27" si="183">SUM(R28:R32)</f>
        <v>0</v>
      </c>
      <c r="S27" s="42">
        <f t="shared" ref="S27" si="184">SUM(S28:S32)</f>
        <v>0</v>
      </c>
      <c r="T27" s="42">
        <f t="shared" ref="T27" si="185">SUM(T28:T32)</f>
        <v>0</v>
      </c>
      <c r="U27" s="42">
        <f t="shared" ref="U27" si="186">SUM(U28:U32)</f>
        <v>0</v>
      </c>
      <c r="V27" s="42">
        <f t="shared" ref="V27" si="187">SUM(V28:V32)</f>
        <v>0</v>
      </c>
      <c r="W27" s="42">
        <f t="shared" ref="W27:X27" si="188">SUM(W28:W32)</f>
        <v>0</v>
      </c>
      <c r="X27" s="42">
        <f t="shared" si="188"/>
        <v>0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" si="189">SUM(C34:C50)</f>
        <v>15723.230696474631</v>
      </c>
      <c r="D33" s="42">
        <f t="shared" ref="D33" si="190">SUM(D34:D50)</f>
        <v>15204.244024075668</v>
      </c>
      <c r="E33" s="42">
        <f t="shared" ref="E33" si="191">SUM(E34:E50)</f>
        <v>15415.996388650041</v>
      </c>
      <c r="F33" s="42">
        <f t="shared" ref="F33" si="192">SUM(F34:F50)</f>
        <v>15850.398022355979</v>
      </c>
      <c r="G33" s="42">
        <f t="shared" ref="G33" si="193">SUM(G34:G50)</f>
        <v>15934.655116079104</v>
      </c>
      <c r="H33" s="42">
        <f t="shared" ref="H33" si="194">SUM(H34:H50)</f>
        <v>16114.53465176268</v>
      </c>
      <c r="I33" s="42">
        <f t="shared" ref="I33" si="195">SUM(I34:I50)</f>
        <v>15997.740240756662</v>
      </c>
      <c r="J33" s="42">
        <f t="shared" ref="J33" si="196">SUM(J34:J50)</f>
        <v>16192.054342218398</v>
      </c>
      <c r="K33" s="42">
        <f t="shared" ref="K33" si="197">SUM(K34:K50)</f>
        <v>14413.843594153055</v>
      </c>
      <c r="L33" s="42">
        <f t="shared" ref="L33" si="198">SUM(L34:L50)</f>
        <v>15176.155803955287</v>
      </c>
      <c r="M33" s="42">
        <f t="shared" ref="M33" si="199">SUM(M34:M50)</f>
        <v>16392.702149613073</v>
      </c>
      <c r="N33" s="42">
        <f t="shared" ref="N33" si="200">SUM(N34:N50)</f>
        <v>16289.541444539986</v>
      </c>
      <c r="O33" s="42">
        <f t="shared" ref="O33" si="201">SUM(O34:O50)</f>
        <v>15757.881771281167</v>
      </c>
      <c r="P33" s="42">
        <f t="shared" ref="P33" si="202">SUM(P34:P50)</f>
        <v>14390.661220980224</v>
      </c>
      <c r="Q33" s="42">
        <f t="shared" ref="Q33" si="203">SUM(Q34:Q50)</f>
        <v>15705.133963886499</v>
      </c>
      <c r="R33" s="42">
        <f t="shared" ref="R33" si="204">SUM(R34:R50)</f>
        <v>16222.831556319861</v>
      </c>
      <c r="S33" s="42">
        <f t="shared" ref="S33" si="205">SUM(S34:S50)</f>
        <v>15651.713757523645</v>
      </c>
      <c r="T33" s="42">
        <f t="shared" ref="T33" si="206">SUM(T34:T50)</f>
        <v>16254.423989681856</v>
      </c>
      <c r="U33" s="42">
        <f t="shared" ref="U33" si="207">SUM(U34:U50)</f>
        <v>14860.707652622525</v>
      </c>
      <c r="V33" s="42">
        <f t="shared" ref="V33" si="208">SUM(V34:V50)</f>
        <v>15300.659759243332</v>
      </c>
      <c r="W33" s="42">
        <f t="shared" ref="W33:X33" si="209">SUM(W34:W50)</f>
        <v>15230.42012037833</v>
      </c>
      <c r="X33" s="42">
        <f t="shared" si="209"/>
        <v>15251.666552020639</v>
      </c>
    </row>
    <row r="34" spans="1:24" ht="11.25" customHeight="1" x14ac:dyDescent="0.2">
      <c r="A34" s="39" t="s">
        <v>55</v>
      </c>
      <c r="B34" s="23" t="s">
        <v>56</v>
      </c>
      <c r="C34" s="30">
        <v>2795.2696474634567</v>
      </c>
      <c r="D34" s="30">
        <v>3077.5752364574373</v>
      </c>
      <c r="E34" s="30">
        <v>3512.1576096302661</v>
      </c>
      <c r="F34" s="30">
        <v>3792.4799656061905</v>
      </c>
      <c r="G34" s="30">
        <v>3771.3484092863278</v>
      </c>
      <c r="H34" s="30">
        <v>3783.3918314703346</v>
      </c>
      <c r="I34" s="30">
        <v>3708.0033533963888</v>
      </c>
      <c r="J34" s="30">
        <v>3882.1050730868442</v>
      </c>
      <c r="K34" s="30">
        <v>3381.1321582115215</v>
      </c>
      <c r="L34" s="30">
        <v>3130.6368013757519</v>
      </c>
      <c r="M34" s="30">
        <v>3479.0153052450564</v>
      </c>
      <c r="N34" s="30">
        <v>2897.6804815133282</v>
      </c>
      <c r="O34" s="30">
        <v>3174.0588134135855</v>
      </c>
      <c r="P34" s="30">
        <v>2900.171453138435</v>
      </c>
      <c r="Q34" s="30">
        <v>2881.3766981943254</v>
      </c>
      <c r="R34" s="30">
        <v>2717.9329320722268</v>
      </c>
      <c r="S34" s="30">
        <v>3144.0423043852106</v>
      </c>
      <c r="T34" s="30">
        <v>3035.904385210662</v>
      </c>
      <c r="U34" s="30">
        <v>3287.4252794496988</v>
      </c>
      <c r="V34" s="30">
        <v>2929.0610490111776</v>
      </c>
      <c r="W34" s="30">
        <v>3135.1179707652627</v>
      </c>
      <c r="X34" s="30">
        <v>3030.9374032674118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826.69036973344771</v>
      </c>
      <c r="D36" s="30">
        <v>869.39294926913158</v>
      </c>
      <c r="E36" s="30">
        <v>792.56311263972486</v>
      </c>
      <c r="F36" s="30">
        <v>809.04368013757528</v>
      </c>
      <c r="G36" s="30">
        <v>883.42519346517611</v>
      </c>
      <c r="H36" s="30">
        <v>881.47489251934655</v>
      </c>
      <c r="I36" s="30">
        <v>1058.53086844368</v>
      </c>
      <c r="J36" s="30">
        <v>979.35623387790201</v>
      </c>
      <c r="K36" s="30">
        <v>805.3323301805674</v>
      </c>
      <c r="L36" s="30">
        <v>711.12777300085986</v>
      </c>
      <c r="M36" s="30">
        <v>719.1601891659501</v>
      </c>
      <c r="N36" s="30">
        <v>998.48701633705923</v>
      </c>
      <c r="O36" s="30">
        <v>942.36362854686149</v>
      </c>
      <c r="P36" s="30">
        <v>705.152536543422</v>
      </c>
      <c r="Q36" s="30">
        <v>743.97858985382629</v>
      </c>
      <c r="R36" s="30">
        <v>718.31874462596727</v>
      </c>
      <c r="S36" s="30">
        <v>856.93877901977635</v>
      </c>
      <c r="T36" s="30">
        <v>1294.2484952708512</v>
      </c>
      <c r="U36" s="30">
        <v>1013.9908856405846</v>
      </c>
      <c r="V36" s="30">
        <v>998.69062768701644</v>
      </c>
      <c r="W36" s="30">
        <v>975.1309544282027</v>
      </c>
      <c r="X36" s="30">
        <v>1090.4591573516768</v>
      </c>
    </row>
    <row r="37" spans="1:24" ht="11.25" customHeight="1" x14ac:dyDescent="0.2">
      <c r="A37" s="39" t="s">
        <v>61</v>
      </c>
      <c r="B37" s="23" t="s">
        <v>62</v>
      </c>
      <c r="C37" s="30">
        <v>7976.4736027515037</v>
      </c>
      <c r="D37" s="30">
        <v>7103.3963886500433</v>
      </c>
      <c r="E37" s="30">
        <v>7075.5731728288902</v>
      </c>
      <c r="F37" s="30">
        <v>7229.917970765262</v>
      </c>
      <c r="G37" s="30">
        <v>7229.6977644024082</v>
      </c>
      <c r="H37" s="30">
        <v>7254.0510748065344</v>
      </c>
      <c r="I37" s="30">
        <v>6930.9803955288053</v>
      </c>
      <c r="J37" s="30">
        <v>6616.6159071367156</v>
      </c>
      <c r="K37" s="30">
        <v>5632.8865864144445</v>
      </c>
      <c r="L37" s="30">
        <v>4986.4180567497842</v>
      </c>
      <c r="M37" s="30">
        <v>5629.7398968185726</v>
      </c>
      <c r="N37" s="30">
        <v>5949.4464316423046</v>
      </c>
      <c r="O37" s="30">
        <v>5571.7709372312975</v>
      </c>
      <c r="P37" s="30">
        <v>5511.7944969905429</v>
      </c>
      <c r="Q37" s="30">
        <v>5917.0326741186591</v>
      </c>
      <c r="R37" s="30">
        <v>5638.0731728288902</v>
      </c>
      <c r="S37" s="30">
        <v>5691.016766981943</v>
      </c>
      <c r="T37" s="30">
        <v>5827.8671539122961</v>
      </c>
      <c r="U37" s="30">
        <v>4448.5343938091137</v>
      </c>
      <c r="V37" s="30">
        <v>5058.8730868443672</v>
      </c>
      <c r="W37" s="30">
        <v>6147.1488392089432</v>
      </c>
      <c r="X37" s="30">
        <v>6094.2964746345651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5.6613929492691311</v>
      </c>
      <c r="L40" s="30">
        <v>15.34333619948409</v>
      </c>
      <c r="M40" s="30">
        <v>15.32037833190026</v>
      </c>
      <c r="N40" s="30">
        <v>4.6122957867583834</v>
      </c>
      <c r="O40" s="30">
        <v>0</v>
      </c>
      <c r="P40" s="30">
        <v>0</v>
      </c>
      <c r="Q40" s="30">
        <v>1.16122098022356</v>
      </c>
      <c r="R40" s="30">
        <v>2.34591573516767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</row>
    <row r="41" spans="1:24" ht="11.25" customHeight="1" x14ac:dyDescent="0.2">
      <c r="A41" s="39" t="s">
        <v>69</v>
      </c>
      <c r="B41" s="23" t="s">
        <v>70</v>
      </c>
      <c r="C41" s="30">
        <v>468.4030954428203</v>
      </c>
      <c r="D41" s="30">
        <v>481.93611349956996</v>
      </c>
      <c r="E41" s="30">
        <v>276.36380051590714</v>
      </c>
      <c r="F41" s="30">
        <v>252.73482373172831</v>
      </c>
      <c r="G41" s="30">
        <v>280.43379191745487</v>
      </c>
      <c r="H41" s="30">
        <v>211.61504729148751</v>
      </c>
      <c r="I41" s="30">
        <v>210.58804815133271</v>
      </c>
      <c r="J41" s="30">
        <v>233.18039552880484</v>
      </c>
      <c r="K41" s="30">
        <v>238.32794496990533</v>
      </c>
      <c r="L41" s="30">
        <v>103.80249355116079</v>
      </c>
      <c r="M41" s="30">
        <v>104.8127257093723</v>
      </c>
      <c r="N41" s="30">
        <v>253.72631126397249</v>
      </c>
      <c r="O41" s="30">
        <v>558.74617368873601</v>
      </c>
      <c r="P41" s="30">
        <v>295.79363714531377</v>
      </c>
      <c r="Q41" s="30">
        <v>428.26990541702492</v>
      </c>
      <c r="R41" s="30">
        <v>330.70068787618231</v>
      </c>
      <c r="S41" s="30">
        <v>113.12029234737743</v>
      </c>
      <c r="T41" s="30">
        <v>119.14153052450555</v>
      </c>
      <c r="U41" s="30">
        <v>188.9748925193465</v>
      </c>
      <c r="V41" s="30">
        <v>169.4611349957008</v>
      </c>
      <c r="W41" s="30">
        <v>0</v>
      </c>
      <c r="X41" s="30">
        <v>0.59294926913155632</v>
      </c>
    </row>
    <row r="42" spans="1:24" ht="11.25" customHeight="1" x14ac:dyDescent="0.2">
      <c r="A42" s="39" t="s">
        <v>71</v>
      </c>
      <c r="B42" s="23" t="s">
        <v>72</v>
      </c>
      <c r="C42" s="30">
        <v>1788.1485812553738</v>
      </c>
      <c r="D42" s="30">
        <v>1947.3417024935509</v>
      </c>
      <c r="E42" s="30">
        <v>2061.5505588993974</v>
      </c>
      <c r="F42" s="30">
        <v>2092.7439380911437</v>
      </c>
      <c r="G42" s="30">
        <v>2231.8791917454855</v>
      </c>
      <c r="H42" s="30">
        <v>2128.5406706792774</v>
      </c>
      <c r="I42" s="30">
        <v>2259.840412725709</v>
      </c>
      <c r="J42" s="30">
        <v>2405.2561478933794</v>
      </c>
      <c r="K42" s="30">
        <v>2437.2809974204642</v>
      </c>
      <c r="L42" s="30">
        <v>3695.6338779019775</v>
      </c>
      <c r="M42" s="30">
        <v>3607.3396388650049</v>
      </c>
      <c r="N42" s="30">
        <v>2730.1375752364579</v>
      </c>
      <c r="O42" s="30">
        <v>2616.6975924333619</v>
      </c>
      <c r="P42" s="30">
        <v>2176.4748065348231</v>
      </c>
      <c r="Q42" s="30">
        <v>2536.0478073946688</v>
      </c>
      <c r="R42" s="30">
        <v>3252.0791917454853</v>
      </c>
      <c r="S42" s="30">
        <v>2534.8707652622525</v>
      </c>
      <c r="T42" s="30">
        <v>2633.5840068787616</v>
      </c>
      <c r="U42" s="30">
        <v>2785.8427343078247</v>
      </c>
      <c r="V42" s="30">
        <v>2696.3292347377469</v>
      </c>
      <c r="W42" s="30">
        <v>1773.9930352536544</v>
      </c>
      <c r="X42" s="30">
        <v>1747.0446259673258</v>
      </c>
    </row>
    <row r="43" spans="1:24" ht="11.25" customHeight="1" x14ac:dyDescent="0.2">
      <c r="A43" s="39" t="s">
        <v>73</v>
      </c>
      <c r="B43" s="23" t="s">
        <v>74</v>
      </c>
      <c r="C43" s="30">
        <v>340.51779879621665</v>
      </c>
      <c r="D43" s="30">
        <v>311.56251074806534</v>
      </c>
      <c r="E43" s="30">
        <v>283.89699054170245</v>
      </c>
      <c r="F43" s="30">
        <v>251.98779019776433</v>
      </c>
      <c r="G43" s="30">
        <v>237.74221840068788</v>
      </c>
      <c r="H43" s="30">
        <v>383.49544282029234</v>
      </c>
      <c r="I43" s="30">
        <v>422.34325021496119</v>
      </c>
      <c r="J43" s="30">
        <v>358.98736027515048</v>
      </c>
      <c r="K43" s="30">
        <v>332.15030094582977</v>
      </c>
      <c r="L43" s="30">
        <v>340.73972484952708</v>
      </c>
      <c r="M43" s="30">
        <v>476.26491831470344</v>
      </c>
      <c r="N43" s="30">
        <v>571.03998280309543</v>
      </c>
      <c r="O43" s="30">
        <v>371.21358555460012</v>
      </c>
      <c r="P43" s="30">
        <v>268.12794496990546</v>
      </c>
      <c r="Q43" s="30">
        <v>314.73361994840928</v>
      </c>
      <c r="R43" s="30">
        <v>244.24342218400687</v>
      </c>
      <c r="S43" s="30">
        <v>163.87334479793634</v>
      </c>
      <c r="T43" s="30">
        <v>305.56096302665514</v>
      </c>
      <c r="U43" s="30">
        <v>252.57764402407568</v>
      </c>
      <c r="V43" s="30">
        <v>235.54952708512462</v>
      </c>
      <c r="W43" s="30">
        <v>193.39699054170245</v>
      </c>
      <c r="X43" s="30">
        <v>268.37007738607053</v>
      </c>
    </row>
    <row r="44" spans="1:24" ht="11.25" customHeight="1" x14ac:dyDescent="0.2">
      <c r="A44" s="39" t="s">
        <v>75</v>
      </c>
      <c r="B44" s="23" t="s">
        <v>76</v>
      </c>
      <c r="C44" s="30">
        <v>365.00429922613938</v>
      </c>
      <c r="D44" s="30">
        <v>364.06801375752354</v>
      </c>
      <c r="E44" s="30">
        <v>370.90851246775577</v>
      </c>
      <c r="F44" s="30">
        <v>303.69785038693027</v>
      </c>
      <c r="G44" s="30">
        <v>317.9042132416165</v>
      </c>
      <c r="H44" s="30">
        <v>305.44505588993974</v>
      </c>
      <c r="I44" s="30">
        <v>288.79105760963023</v>
      </c>
      <c r="J44" s="30">
        <v>401.37661220980226</v>
      </c>
      <c r="K44" s="30">
        <v>313.92828890799655</v>
      </c>
      <c r="L44" s="30">
        <v>245.22871883061049</v>
      </c>
      <c r="M44" s="30">
        <v>276.34428202923471</v>
      </c>
      <c r="N44" s="30">
        <v>387.21521926053305</v>
      </c>
      <c r="O44" s="30">
        <v>261.55795356835768</v>
      </c>
      <c r="P44" s="30">
        <v>234.97188306104897</v>
      </c>
      <c r="Q44" s="30">
        <v>193.19320722269993</v>
      </c>
      <c r="R44" s="30">
        <v>186.99011177987956</v>
      </c>
      <c r="S44" s="30">
        <v>154.72725709372315</v>
      </c>
      <c r="T44" s="30">
        <v>140.27360275150471</v>
      </c>
      <c r="U44" s="30">
        <v>120.93680137575237</v>
      </c>
      <c r="V44" s="30">
        <v>122.77239896818573</v>
      </c>
      <c r="W44" s="30">
        <v>88.930696474634559</v>
      </c>
      <c r="X44" s="30">
        <v>86.741616509028376</v>
      </c>
    </row>
    <row r="45" spans="1:24" ht="11.25" customHeight="1" x14ac:dyDescent="0.2">
      <c r="A45" s="39" t="s">
        <v>77</v>
      </c>
      <c r="B45" s="23" t="s">
        <v>78</v>
      </c>
      <c r="C45" s="30">
        <v>129.1296646603611</v>
      </c>
      <c r="D45" s="30">
        <v>97.88856405846947</v>
      </c>
      <c r="E45" s="30">
        <v>103.09544282029231</v>
      </c>
      <c r="F45" s="30">
        <v>91.640412725709368</v>
      </c>
      <c r="G45" s="30">
        <v>73.937145313843502</v>
      </c>
      <c r="H45" s="30">
        <v>71.854428202923472</v>
      </c>
      <c r="I45" s="30">
        <v>51.026999140154757</v>
      </c>
      <c r="J45" s="30">
        <v>99.971367153912283</v>
      </c>
      <c r="K45" s="30">
        <v>110.33723129836632</v>
      </c>
      <c r="L45" s="30">
        <v>177.03258813413589</v>
      </c>
      <c r="M45" s="30">
        <v>267.63164230438525</v>
      </c>
      <c r="N45" s="30">
        <v>752.90911435941518</v>
      </c>
      <c r="O45" s="30">
        <v>615.44858125537394</v>
      </c>
      <c r="P45" s="30">
        <v>650.85503009458296</v>
      </c>
      <c r="Q45" s="30">
        <v>603.99355116079107</v>
      </c>
      <c r="R45" s="30">
        <v>793.91496130696464</v>
      </c>
      <c r="S45" s="30">
        <v>773.34625967325871</v>
      </c>
      <c r="T45" s="30">
        <v>668.96766981943233</v>
      </c>
      <c r="U45" s="30">
        <v>611.98538263112641</v>
      </c>
      <c r="V45" s="30">
        <v>999.89398108340492</v>
      </c>
      <c r="W45" s="30">
        <v>645.34368013757512</v>
      </c>
      <c r="X45" s="30">
        <v>712.21186586414433</v>
      </c>
    </row>
    <row r="46" spans="1:24" ht="11.25" customHeight="1" x14ac:dyDescent="0.2">
      <c r="A46" s="39" t="s">
        <v>79</v>
      </c>
      <c r="B46" s="23" t="s">
        <v>80</v>
      </c>
      <c r="C46" s="30">
        <v>16.809974204643161</v>
      </c>
      <c r="D46" s="30">
        <v>16.809974204643161</v>
      </c>
      <c r="E46" s="30">
        <v>19.77644024075666</v>
      </c>
      <c r="F46" s="30">
        <v>24.720550300945831</v>
      </c>
      <c r="G46" s="30">
        <v>20.7652622527945</v>
      </c>
      <c r="H46" s="30">
        <v>22.742906276870158</v>
      </c>
      <c r="I46" s="30">
        <v>17.798796216681001</v>
      </c>
      <c r="J46" s="30">
        <v>17.798796216681001</v>
      </c>
      <c r="K46" s="30">
        <v>21.754084264832329</v>
      </c>
      <c r="L46" s="30">
        <v>20.7652622527945</v>
      </c>
      <c r="M46" s="30">
        <v>21.754084264832329</v>
      </c>
      <c r="N46" s="30">
        <v>25.70937231298366</v>
      </c>
      <c r="O46" s="30">
        <v>22.742906276870158</v>
      </c>
      <c r="P46" s="30">
        <v>12.85468615649183</v>
      </c>
      <c r="Q46" s="30">
        <v>0</v>
      </c>
      <c r="R46" s="30">
        <v>0</v>
      </c>
      <c r="S46" s="30">
        <v>0.124591573516767</v>
      </c>
      <c r="T46" s="30">
        <v>0.29664660361134998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3.2783319002579541</v>
      </c>
      <c r="W48" s="30">
        <v>0</v>
      </c>
      <c r="X48" s="30">
        <v>0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11.218572656921751</v>
      </c>
      <c r="L49" s="30">
        <v>5.0993981083404982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4.282029234737747E-2</v>
      </c>
      <c r="S49" s="30">
        <v>0</v>
      </c>
      <c r="T49" s="30">
        <v>1.067841788478074</v>
      </c>
      <c r="U49" s="30">
        <v>0</v>
      </c>
      <c r="V49" s="30">
        <v>4.0412725709372309E-3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1016.7836629406709</v>
      </c>
      <c r="D50" s="30">
        <v>934.27257093723119</v>
      </c>
      <c r="E50" s="30">
        <v>920.11074806534816</v>
      </c>
      <c r="F50" s="30">
        <v>1001.4310404127258</v>
      </c>
      <c r="G50" s="30">
        <v>887.52192605331027</v>
      </c>
      <c r="H50" s="30">
        <v>1071.9233018056748</v>
      </c>
      <c r="I50" s="30">
        <v>1049.8370593293209</v>
      </c>
      <c r="J50" s="30">
        <v>1197.4064488392089</v>
      </c>
      <c r="K50" s="30">
        <v>1123.8337059329324</v>
      </c>
      <c r="L50" s="30">
        <v>1744.3277730008597</v>
      </c>
      <c r="M50" s="30">
        <v>1795.3190885640581</v>
      </c>
      <c r="N50" s="30">
        <v>1718.5776440240754</v>
      </c>
      <c r="O50" s="30">
        <v>1623.2815993121235</v>
      </c>
      <c r="P50" s="30">
        <v>1634.4647463456579</v>
      </c>
      <c r="Q50" s="30">
        <v>2085.3466895958727</v>
      </c>
      <c r="R50" s="30">
        <v>2338.1895958727432</v>
      </c>
      <c r="S50" s="30">
        <v>2219.65339638865</v>
      </c>
      <c r="T50" s="30">
        <v>2227.5116938950991</v>
      </c>
      <c r="U50" s="30">
        <v>2150.4396388650039</v>
      </c>
      <c r="V50" s="30">
        <v>2086.7463456577816</v>
      </c>
      <c r="W50" s="30">
        <v>2271.3579535683575</v>
      </c>
      <c r="X50" s="30">
        <v>2221.0123817712811</v>
      </c>
    </row>
    <row r="51" spans="1:24" ht="11.25" customHeight="1" x14ac:dyDescent="0.2">
      <c r="A51" s="24" t="s">
        <v>89</v>
      </c>
      <c r="B51" s="25" t="s">
        <v>90</v>
      </c>
      <c r="C51" s="31">
        <v>0</v>
      </c>
      <c r="D51" s="31">
        <v>0</v>
      </c>
      <c r="E51" s="31">
        <v>0</v>
      </c>
      <c r="F51" s="31">
        <v>0</v>
      </c>
      <c r="G51" s="31">
        <v>0</v>
      </c>
      <c r="H51" s="31">
        <v>0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" si="210">SUM(C53:C70)</f>
        <v>0</v>
      </c>
      <c r="D52" s="31">
        <f t="shared" ref="D52" si="211">SUM(D53:D70)</f>
        <v>0</v>
      </c>
      <c r="E52" s="31">
        <f t="shared" ref="E52" si="212">SUM(E53:E70)</f>
        <v>0</v>
      </c>
      <c r="F52" s="31">
        <f t="shared" ref="F52" si="213">SUM(F53:F70)</f>
        <v>0</v>
      </c>
      <c r="G52" s="31">
        <f t="shared" ref="G52" si="214">SUM(G53:G70)</f>
        <v>0</v>
      </c>
      <c r="H52" s="31">
        <f t="shared" ref="H52" si="215">SUM(H53:H70)</f>
        <v>0</v>
      </c>
      <c r="I52" s="31">
        <f t="shared" ref="I52" si="216">SUM(I53:I70)</f>
        <v>0</v>
      </c>
      <c r="J52" s="31">
        <f t="shared" ref="J52" si="217">SUM(J53:J70)</f>
        <v>0</v>
      </c>
      <c r="K52" s="31">
        <f t="shared" ref="K52" si="218">SUM(K53:K70)</f>
        <v>0</v>
      </c>
      <c r="L52" s="31">
        <f t="shared" ref="L52" si="219">SUM(L53:L70)</f>
        <v>0</v>
      </c>
      <c r="M52" s="31">
        <f t="shared" ref="M52" si="220">SUM(M53:M70)</f>
        <v>0</v>
      </c>
      <c r="N52" s="31">
        <f t="shared" ref="N52" si="221">SUM(N53:N70)</f>
        <v>0</v>
      </c>
      <c r="O52" s="31">
        <f t="shared" ref="O52" si="222">SUM(O53:O70)</f>
        <v>0</v>
      </c>
      <c r="P52" s="31">
        <f t="shared" ref="P52" si="223">SUM(P53:P70)</f>
        <v>0</v>
      </c>
      <c r="Q52" s="31">
        <f t="shared" ref="Q52" si="224">SUM(Q53:Q70)</f>
        <v>0</v>
      </c>
      <c r="R52" s="31">
        <f t="shared" ref="R52" si="225">SUM(R53:R70)</f>
        <v>0</v>
      </c>
      <c r="S52" s="31">
        <f t="shared" ref="S52" si="226">SUM(S53:S70)</f>
        <v>0</v>
      </c>
      <c r="T52" s="31">
        <f t="shared" ref="T52" si="227">SUM(T53:T70)</f>
        <v>0</v>
      </c>
      <c r="U52" s="31">
        <f t="shared" ref="U52" si="228">SUM(U53:U70)</f>
        <v>0</v>
      </c>
      <c r="V52" s="31">
        <f t="shared" ref="V52" si="229">SUM(V53:V70)</f>
        <v>0</v>
      </c>
      <c r="W52" s="31">
        <f t="shared" ref="W52:X52" si="230">SUM(W53:W70)</f>
        <v>0</v>
      </c>
      <c r="X52" s="31">
        <f t="shared" si="230"/>
        <v>0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</row>
    <row r="70" spans="1:24" ht="11.25" customHeight="1" x14ac:dyDescent="0.2">
      <c r="A70" s="22" t="s">
        <v>127</v>
      </c>
      <c r="B70" s="23" t="s">
        <v>128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" si="231">SUM(C72:C73)</f>
        <v>0</v>
      </c>
      <c r="D71" s="31">
        <f t="shared" ref="D71" si="232">SUM(D72:D73)</f>
        <v>0</v>
      </c>
      <c r="E71" s="31">
        <f t="shared" ref="E71" si="233">SUM(E72:E73)</f>
        <v>0</v>
      </c>
      <c r="F71" s="31">
        <f t="shared" ref="F71" si="234">SUM(F72:F73)</f>
        <v>0</v>
      </c>
      <c r="G71" s="31">
        <f t="shared" ref="G71" si="235">SUM(G72:G73)</f>
        <v>0</v>
      </c>
      <c r="H71" s="31">
        <f t="shared" ref="H71" si="236">SUM(H72:H73)</f>
        <v>0</v>
      </c>
      <c r="I71" s="31">
        <f t="shared" ref="I71" si="237">SUM(I72:I73)</f>
        <v>0</v>
      </c>
      <c r="J71" s="31">
        <f t="shared" ref="J71" si="238">SUM(J72:J73)</f>
        <v>0</v>
      </c>
      <c r="K71" s="31">
        <f t="shared" ref="K71" si="239">SUM(K72:K73)</f>
        <v>0</v>
      </c>
      <c r="L71" s="31">
        <f t="shared" ref="L71" si="240">SUM(L72:L73)</f>
        <v>0</v>
      </c>
      <c r="M71" s="31">
        <f t="shared" ref="M71" si="241">SUM(M72:M73)</f>
        <v>0</v>
      </c>
      <c r="N71" s="31">
        <f t="shared" ref="N71" si="242">SUM(N72:N73)</f>
        <v>0</v>
      </c>
      <c r="O71" s="31">
        <f t="shared" ref="O71" si="243">SUM(O72:O73)</f>
        <v>0</v>
      </c>
      <c r="P71" s="31">
        <f t="shared" ref="P71" si="244">SUM(P72:P73)</f>
        <v>0</v>
      </c>
      <c r="Q71" s="31">
        <f t="shared" ref="Q71" si="245">SUM(Q72:Q73)</f>
        <v>0</v>
      </c>
      <c r="R71" s="31">
        <f t="shared" ref="R71" si="246">SUM(R72:R73)</f>
        <v>0</v>
      </c>
      <c r="S71" s="31">
        <f t="shared" ref="S71" si="247">SUM(S72:S73)</f>
        <v>0</v>
      </c>
      <c r="T71" s="31">
        <f t="shared" ref="T71" si="248">SUM(T72:T73)</f>
        <v>0</v>
      </c>
      <c r="U71" s="31">
        <f t="shared" ref="U71" si="249">SUM(U72:U73)</f>
        <v>0</v>
      </c>
      <c r="V71" s="31">
        <f t="shared" ref="V71" si="250">SUM(V72:V73)</f>
        <v>0</v>
      </c>
      <c r="W71" s="31">
        <f t="shared" ref="W71:X71" si="251">SUM(W72:W73)</f>
        <v>0</v>
      </c>
      <c r="X71" s="31">
        <f t="shared" si="251"/>
        <v>0</v>
      </c>
    </row>
    <row r="72" spans="1:24" ht="11.25" customHeight="1" x14ac:dyDescent="0.2">
      <c r="A72" s="22" t="s">
        <v>131</v>
      </c>
      <c r="B72" s="23" t="s">
        <v>132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0</v>
      </c>
      <c r="D75" s="31">
        <v>0</v>
      </c>
      <c r="E75" s="31">
        <v>0</v>
      </c>
      <c r="F75" s="31">
        <v>0</v>
      </c>
      <c r="G75" s="31">
        <v>0</v>
      </c>
      <c r="H75" s="31">
        <v>0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</row>
    <row r="76" spans="1:24" ht="11.25" customHeight="1" x14ac:dyDescent="0.2">
      <c r="A76" s="26" t="s">
        <v>139</v>
      </c>
      <c r="B76" s="27" t="s">
        <v>140</v>
      </c>
      <c r="C76" s="32">
        <v>0</v>
      </c>
      <c r="D76" s="32">
        <v>0</v>
      </c>
      <c r="E76" s="32">
        <v>0</v>
      </c>
      <c r="F76" s="32">
        <v>0</v>
      </c>
      <c r="G76" s="32">
        <v>0</v>
      </c>
      <c r="H76" s="32">
        <v>0</v>
      </c>
      <c r="I76" s="32">
        <v>0</v>
      </c>
      <c r="J76" s="32">
        <v>0</v>
      </c>
      <c r="K76" s="32">
        <v>0</v>
      </c>
      <c r="L76" s="32">
        <v>0</v>
      </c>
      <c r="M76" s="32">
        <v>0</v>
      </c>
      <c r="N76" s="32">
        <v>0</v>
      </c>
      <c r="O76" s="32">
        <v>0</v>
      </c>
      <c r="P76" s="32">
        <v>0</v>
      </c>
      <c r="Q76" s="32">
        <v>0</v>
      </c>
      <c r="R76" s="32">
        <v>0</v>
      </c>
      <c r="S76" s="32">
        <v>0</v>
      </c>
      <c r="T76" s="32">
        <v>0</v>
      </c>
      <c r="U76" s="32">
        <v>0</v>
      </c>
      <c r="V76" s="32">
        <v>0</v>
      </c>
      <c r="W76" s="32">
        <v>0</v>
      </c>
      <c r="X76" s="32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159</v>
      </c>
      <c r="B1" s="7" t="s">
        <v>289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251.46981943250216</v>
      </c>
      <c r="D2" s="28">
        <f t="shared" ref="D2" si="1">SUM(D3,D17,D22,D25,D26,D51,D52,D71,D74,D75,D76)</f>
        <v>214.2698194325022</v>
      </c>
      <c r="E2" s="28">
        <f t="shared" ref="E2" si="2">SUM(E3,E17,E22,E25,E26,E51,E52,E71,E74,E75,E76)</f>
        <v>156.1542562338779</v>
      </c>
      <c r="F2" s="28">
        <f t="shared" ref="F2" si="3">SUM(F3,F17,F22,F25,F26,F51,F52,F71,F74,F75,F76)</f>
        <v>139.28736027515046</v>
      </c>
      <c r="G2" s="28">
        <f t="shared" ref="G2" si="4">SUM(G3,G17,G22,G25,G26,G51,G52,G71,G74,G75,G76)</f>
        <v>128.38873602751505</v>
      </c>
      <c r="H2" s="28">
        <f t="shared" ref="H2" si="5">SUM(H3,H17,H22,H25,H26,H51,H52,H71,H74,H75,H76)</f>
        <v>112.99699054170249</v>
      </c>
      <c r="I2" s="28">
        <f t="shared" ref="I2" si="6">SUM(I3,I17,I22,I25,I26,I51,I52,I71,I74,I75,I76)</f>
        <v>107.78968185726568</v>
      </c>
      <c r="J2" s="28">
        <f t="shared" ref="J2" si="7">SUM(J3,J17,J22,J25,J26,J51,J52,J71,J74,J75,J76)</f>
        <v>86.954944110060168</v>
      </c>
      <c r="K2" s="28">
        <f t="shared" ref="K2" si="8">SUM(K3,K17,K22,K25,K26,K51,K52,K71,K74,K75,K76)</f>
        <v>19.833276010318141</v>
      </c>
      <c r="L2" s="28">
        <f t="shared" ref="L2" si="9">SUM(L3,L17,L22,L25,L26,L51,L52,L71,L74,L75,L76)</f>
        <v>10.079277730008599</v>
      </c>
      <c r="M2" s="28">
        <f t="shared" ref="M2" si="10">SUM(M3,M17,M22,M25,M26,M51,M52,M71,M74,M75,M76)</f>
        <v>0</v>
      </c>
      <c r="N2" s="28">
        <f t="shared" ref="N2" si="11">SUM(N3,N17,N22,N25,N26,N51,N52,N71,N74,N75,N76)</f>
        <v>2.6273430782459162</v>
      </c>
      <c r="O2" s="28">
        <f t="shared" ref="O2" si="12">SUM(O3,O17,O22,O25,O26,O51,O52,O71,O74,O75,O76)</f>
        <v>0</v>
      </c>
      <c r="P2" s="28">
        <f t="shared" ref="P2" si="13">SUM(P3,P17,P22,P25,P26,P51,P52,P71,P74,P75,P76)</f>
        <v>0</v>
      </c>
      <c r="Q2" s="28">
        <f t="shared" ref="Q2" si="14">SUM(Q3,Q17,Q22,Q25,Q26,Q51,Q52,Q71,Q74,Q75,Q76)</f>
        <v>1.6623387790197759</v>
      </c>
      <c r="R2" s="28">
        <f t="shared" ref="R2" si="15">SUM(R3,R17,R22,R25,R26,R51,R52,R71,R74,R75,R76)</f>
        <v>1.7073086844368019</v>
      </c>
      <c r="S2" s="28">
        <f t="shared" ref="S2" si="16">SUM(S3,S17,S22,S25,S26,S51,S52,S71,S74,S75,S76)</f>
        <v>1.1060189165950129</v>
      </c>
      <c r="T2" s="28">
        <f t="shared" ref="T2" si="17">SUM(T3,T17,T22,T25,T26,T51,T52,T71,T74,T75,T76)</f>
        <v>1.2927773000859839</v>
      </c>
      <c r="U2" s="28">
        <f t="shared" ref="U2" si="18">SUM(U3,U17,U22,U25,U26,U51,U52,U71,U74,U75,U76)</f>
        <v>7.9161650902837479</v>
      </c>
      <c r="V2" s="28">
        <f t="shared" ref="V2" si="19">SUM(V3,V17,V22,V25,V26,V51,V52,V71,V74,V75,V76)</f>
        <v>3.667583834909717</v>
      </c>
      <c r="W2" s="28">
        <f t="shared" ref="W2:X2" si="20">SUM(W3,W17,W22,W25,W26,W51,W52,W71,W74,W75,W76)</f>
        <v>6.8661220980223554</v>
      </c>
      <c r="X2" s="28">
        <f t="shared" si="20"/>
        <v>6.096130696474634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21">SUM(C4,C8,C11)</f>
        <v>251.46981943250216</v>
      </c>
      <c r="D3" s="29">
        <f t="shared" ref="D3" si="22">SUM(D4,D8,D11)</f>
        <v>214.2698194325022</v>
      </c>
      <c r="E3" s="29">
        <f t="shared" ref="E3" si="23">SUM(E4,E8,E11)</f>
        <v>156.1542562338779</v>
      </c>
      <c r="F3" s="29">
        <f t="shared" ref="F3" si="24">SUM(F4,F8,F11)</f>
        <v>139.28736027515046</v>
      </c>
      <c r="G3" s="29">
        <f t="shared" ref="G3" si="25">SUM(G4,G8,G11)</f>
        <v>128.38873602751505</v>
      </c>
      <c r="H3" s="29">
        <f t="shared" ref="H3" si="26">SUM(H4,H8,H11)</f>
        <v>112.99699054170249</v>
      </c>
      <c r="I3" s="29">
        <f t="shared" ref="I3" si="27">SUM(I4,I8,I11)</f>
        <v>107.78968185726568</v>
      </c>
      <c r="J3" s="29">
        <f t="shared" ref="J3" si="28">SUM(J4,J8,J11)</f>
        <v>86.954944110060168</v>
      </c>
      <c r="K3" s="29">
        <f t="shared" ref="K3" si="29">SUM(K4,K8,K11)</f>
        <v>19.833276010318141</v>
      </c>
      <c r="L3" s="29">
        <f t="shared" ref="L3" si="30">SUM(L4,L8,L11)</f>
        <v>10.079277730008599</v>
      </c>
      <c r="M3" s="29">
        <f t="shared" ref="M3" si="31">SUM(M4,M8,M11)</f>
        <v>0</v>
      </c>
      <c r="N3" s="29">
        <f t="shared" ref="N3" si="32">SUM(N4,N8,N11)</f>
        <v>2.6273430782459162</v>
      </c>
      <c r="O3" s="29">
        <f t="shared" ref="O3" si="33">SUM(O4,O8,O11)</f>
        <v>0</v>
      </c>
      <c r="P3" s="29">
        <f t="shared" ref="P3" si="34">SUM(P4,P8,P11)</f>
        <v>0</v>
      </c>
      <c r="Q3" s="29">
        <f t="shared" ref="Q3" si="35">SUM(Q4,Q8,Q11)</f>
        <v>1.6623387790197759</v>
      </c>
      <c r="R3" s="29">
        <f t="shared" ref="R3" si="36">SUM(R4,R8,R11)</f>
        <v>1.7073086844368019</v>
      </c>
      <c r="S3" s="29">
        <f t="shared" ref="S3" si="37">SUM(S4,S8,S11)</f>
        <v>1.1060189165950129</v>
      </c>
      <c r="T3" s="29">
        <f t="shared" ref="T3" si="38">SUM(T4,T8,T11)</f>
        <v>1.2927773000859839</v>
      </c>
      <c r="U3" s="29">
        <f t="shared" ref="U3" si="39">SUM(U4,U8,U11)</f>
        <v>7.9161650902837479</v>
      </c>
      <c r="V3" s="29">
        <f t="shared" ref="V3" si="40">SUM(V4,V8,V11)</f>
        <v>3.667583834909717</v>
      </c>
      <c r="W3" s="29">
        <f t="shared" ref="W3:X3" si="41">SUM(W4,W8,W11)</f>
        <v>6.8661220980223554</v>
      </c>
      <c r="X3" s="29">
        <f t="shared" si="41"/>
        <v>6.096130696474634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42">SUM(C5:C7)</f>
        <v>0</v>
      </c>
      <c r="D4" s="42">
        <f t="shared" ref="D4" si="43">SUM(D5:D7)</f>
        <v>0</v>
      </c>
      <c r="E4" s="42">
        <f t="shared" ref="E4" si="44">SUM(E5:E7)</f>
        <v>0</v>
      </c>
      <c r="F4" s="42">
        <f t="shared" ref="F4" si="45">SUM(F5:F7)</f>
        <v>0</v>
      </c>
      <c r="G4" s="42">
        <f t="shared" ref="G4" si="46">SUM(G5:G7)</f>
        <v>0</v>
      </c>
      <c r="H4" s="42">
        <f t="shared" ref="H4" si="47">SUM(H5:H7)</f>
        <v>0</v>
      </c>
      <c r="I4" s="42">
        <f t="shared" ref="I4" si="48">SUM(I5:I7)</f>
        <v>0</v>
      </c>
      <c r="J4" s="42">
        <f t="shared" ref="J4" si="49">SUM(J5:J7)</f>
        <v>0</v>
      </c>
      <c r="K4" s="42">
        <f t="shared" ref="K4" si="50">SUM(K5:K7)</f>
        <v>0</v>
      </c>
      <c r="L4" s="42">
        <f t="shared" ref="L4" si="51">SUM(L5:L7)</f>
        <v>0</v>
      </c>
      <c r="M4" s="42">
        <f t="shared" ref="M4" si="52">SUM(M5:M7)</f>
        <v>0</v>
      </c>
      <c r="N4" s="42">
        <f t="shared" ref="N4" si="53">SUM(N5:N7)</f>
        <v>0</v>
      </c>
      <c r="O4" s="42">
        <f t="shared" ref="O4" si="54">SUM(O5:O7)</f>
        <v>0</v>
      </c>
      <c r="P4" s="42">
        <f t="shared" ref="P4" si="55">SUM(P5:P7)</f>
        <v>0</v>
      </c>
      <c r="Q4" s="42">
        <f t="shared" ref="Q4" si="56">SUM(Q5:Q7)</f>
        <v>0</v>
      </c>
      <c r="R4" s="42">
        <f t="shared" ref="R4" si="57">SUM(R5:R7)</f>
        <v>0</v>
      </c>
      <c r="S4" s="42">
        <f t="shared" ref="S4" si="58">SUM(S5:S7)</f>
        <v>0</v>
      </c>
      <c r="T4" s="42">
        <f t="shared" ref="T4" si="59">SUM(T5:T7)</f>
        <v>0</v>
      </c>
      <c r="U4" s="42">
        <f t="shared" ref="U4" si="60">SUM(U5:U7)</f>
        <v>0</v>
      </c>
      <c r="V4" s="42">
        <f t="shared" ref="V4" si="61">SUM(V5:V7)</f>
        <v>0</v>
      </c>
      <c r="W4" s="42">
        <f t="shared" ref="W4:X4" si="62">SUM(W5:W7)</f>
        <v>0</v>
      </c>
      <c r="X4" s="42">
        <f t="shared" si="62"/>
        <v>0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>
        <v>0</v>
      </c>
      <c r="W5" s="30">
        <v>0</v>
      </c>
      <c r="X5" s="30">
        <v>0</v>
      </c>
    </row>
    <row r="6" spans="1:24" ht="11.25" customHeight="1" x14ac:dyDescent="0.2">
      <c r="A6" s="39" t="s">
        <v>7</v>
      </c>
      <c r="B6" s="23" t="s">
        <v>8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</row>
    <row r="7" spans="1:24" ht="11.25" customHeight="1" x14ac:dyDescent="0.2">
      <c r="A7" s="39" t="s">
        <v>9</v>
      </c>
      <c r="B7" s="23" t="s">
        <v>10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</row>
    <row r="8" spans="1:24" ht="11.25" customHeight="1" x14ac:dyDescent="0.2">
      <c r="A8" s="40" t="s">
        <v>343</v>
      </c>
      <c r="B8" s="41" t="s">
        <v>344</v>
      </c>
      <c r="C8" s="42">
        <f t="shared" ref="C8" si="63">SUM(C9:C10)</f>
        <v>0</v>
      </c>
      <c r="D8" s="42">
        <f t="shared" ref="D8" si="64">SUM(D9:D10)</f>
        <v>0</v>
      </c>
      <c r="E8" s="42">
        <f t="shared" ref="E8" si="65">SUM(E9:E10)</f>
        <v>0</v>
      </c>
      <c r="F8" s="42">
        <f t="shared" ref="F8" si="66">SUM(F9:F10)</f>
        <v>0</v>
      </c>
      <c r="G8" s="42">
        <f t="shared" ref="G8" si="67">SUM(G9:G10)</f>
        <v>0</v>
      </c>
      <c r="H8" s="42">
        <f t="shared" ref="H8" si="68">SUM(H9:H10)</f>
        <v>0</v>
      </c>
      <c r="I8" s="42">
        <f t="shared" ref="I8" si="69">SUM(I9:I10)</f>
        <v>0</v>
      </c>
      <c r="J8" s="42">
        <f t="shared" ref="J8" si="70">SUM(J9:J10)</f>
        <v>0</v>
      </c>
      <c r="K8" s="42">
        <f t="shared" ref="K8" si="71">SUM(K9:K10)</f>
        <v>0</v>
      </c>
      <c r="L8" s="42">
        <f t="shared" ref="L8" si="72">SUM(L9:L10)</f>
        <v>0</v>
      </c>
      <c r="M8" s="42">
        <f t="shared" ref="M8" si="73">SUM(M9:M10)</f>
        <v>0</v>
      </c>
      <c r="N8" s="42">
        <f t="shared" ref="N8" si="74">SUM(N9:N10)</f>
        <v>0</v>
      </c>
      <c r="O8" s="42">
        <f t="shared" ref="O8" si="75">SUM(O9:O10)</f>
        <v>0</v>
      </c>
      <c r="P8" s="42">
        <f t="shared" ref="P8" si="76">SUM(P9:P10)</f>
        <v>0</v>
      </c>
      <c r="Q8" s="42">
        <f t="shared" ref="Q8" si="77">SUM(Q9:Q10)</f>
        <v>0</v>
      </c>
      <c r="R8" s="42">
        <f t="shared" ref="R8" si="78">SUM(R9:R10)</f>
        <v>0</v>
      </c>
      <c r="S8" s="42">
        <f t="shared" ref="S8" si="79">SUM(S9:S10)</f>
        <v>0</v>
      </c>
      <c r="T8" s="42">
        <f t="shared" ref="T8" si="80">SUM(T9:T10)</f>
        <v>0</v>
      </c>
      <c r="U8" s="42">
        <f t="shared" ref="U8" si="81">SUM(U9:U10)</f>
        <v>0</v>
      </c>
      <c r="V8" s="42">
        <f t="shared" ref="V8" si="82">SUM(V9:V10)</f>
        <v>0</v>
      </c>
      <c r="W8" s="42">
        <f t="shared" ref="W8:X8" si="83">SUM(W9:W10)</f>
        <v>0</v>
      </c>
      <c r="X8" s="42">
        <f t="shared" si="83"/>
        <v>0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" si="84">SUM(C12:C16)</f>
        <v>251.46981943250216</v>
      </c>
      <c r="D11" s="42">
        <f t="shared" ref="D11" si="85">SUM(D12:D16)</f>
        <v>214.2698194325022</v>
      </c>
      <c r="E11" s="42">
        <f t="shared" ref="E11" si="86">SUM(E12:E16)</f>
        <v>156.1542562338779</v>
      </c>
      <c r="F11" s="42">
        <f t="shared" ref="F11" si="87">SUM(F12:F16)</f>
        <v>139.28736027515046</v>
      </c>
      <c r="G11" s="42">
        <f t="shared" ref="G11" si="88">SUM(G12:G16)</f>
        <v>128.38873602751505</v>
      </c>
      <c r="H11" s="42">
        <f t="shared" ref="H11" si="89">SUM(H12:H16)</f>
        <v>112.99699054170249</v>
      </c>
      <c r="I11" s="42">
        <f t="shared" ref="I11" si="90">SUM(I12:I16)</f>
        <v>107.78968185726568</v>
      </c>
      <c r="J11" s="42">
        <f t="shared" ref="J11" si="91">SUM(J12:J16)</f>
        <v>86.954944110060168</v>
      </c>
      <c r="K11" s="42">
        <f t="shared" ref="K11" si="92">SUM(K12:K16)</f>
        <v>19.833276010318141</v>
      </c>
      <c r="L11" s="42">
        <f t="shared" ref="L11" si="93">SUM(L12:L16)</f>
        <v>10.079277730008599</v>
      </c>
      <c r="M11" s="42">
        <f t="shared" ref="M11" si="94">SUM(M12:M16)</f>
        <v>0</v>
      </c>
      <c r="N11" s="42">
        <f t="shared" ref="N11" si="95">SUM(N12:N16)</f>
        <v>2.6273430782459162</v>
      </c>
      <c r="O11" s="42">
        <f t="shared" ref="O11" si="96">SUM(O12:O16)</f>
        <v>0</v>
      </c>
      <c r="P11" s="42">
        <f t="shared" ref="P11" si="97">SUM(P12:P16)</f>
        <v>0</v>
      </c>
      <c r="Q11" s="42">
        <f t="shared" ref="Q11" si="98">SUM(Q12:Q16)</f>
        <v>1.6623387790197759</v>
      </c>
      <c r="R11" s="42">
        <f t="shared" ref="R11" si="99">SUM(R12:R16)</f>
        <v>1.7073086844368019</v>
      </c>
      <c r="S11" s="42">
        <f t="shared" ref="S11" si="100">SUM(S12:S16)</f>
        <v>1.1060189165950129</v>
      </c>
      <c r="T11" s="42">
        <f t="shared" ref="T11" si="101">SUM(T12:T16)</f>
        <v>1.2927773000859839</v>
      </c>
      <c r="U11" s="42">
        <f t="shared" ref="U11" si="102">SUM(U12:U16)</f>
        <v>7.9161650902837479</v>
      </c>
      <c r="V11" s="42">
        <f t="shared" ref="V11" si="103">SUM(V12:V16)</f>
        <v>3.667583834909717</v>
      </c>
      <c r="W11" s="42">
        <f t="shared" ref="W11:X11" si="104">SUM(W12:W16)</f>
        <v>6.8661220980223554</v>
      </c>
      <c r="X11" s="42">
        <f t="shared" si="104"/>
        <v>6.096130696474634</v>
      </c>
    </row>
    <row r="12" spans="1:24" ht="11.25" customHeight="1" x14ac:dyDescent="0.2">
      <c r="A12" s="39" t="s">
        <v>15</v>
      </c>
      <c r="B12" s="23" t="s">
        <v>16</v>
      </c>
      <c r="C12" s="30">
        <v>251.46981943250216</v>
      </c>
      <c r="D12" s="30">
        <v>214.2698194325022</v>
      </c>
      <c r="E12" s="30">
        <v>156.1542562338779</v>
      </c>
      <c r="F12" s="30">
        <v>139.28736027515046</v>
      </c>
      <c r="G12" s="30">
        <v>128.38873602751505</v>
      </c>
      <c r="H12" s="30">
        <v>112.99699054170249</v>
      </c>
      <c r="I12" s="30">
        <v>107.78968185726568</v>
      </c>
      <c r="J12" s="30">
        <v>86.954944110060168</v>
      </c>
      <c r="K12" s="30">
        <v>19.833276010318141</v>
      </c>
      <c r="L12" s="30">
        <v>10.079277730008599</v>
      </c>
      <c r="M12" s="30">
        <v>0</v>
      </c>
      <c r="N12" s="30">
        <v>2.6273430782459162</v>
      </c>
      <c r="O12" s="30">
        <v>0</v>
      </c>
      <c r="P12" s="30">
        <v>0</v>
      </c>
      <c r="Q12" s="30">
        <v>1.6623387790197759</v>
      </c>
      <c r="R12" s="30">
        <v>1.7073086844368019</v>
      </c>
      <c r="S12" s="30">
        <v>1.1060189165950129</v>
      </c>
      <c r="T12" s="30">
        <v>1.2927773000859839</v>
      </c>
      <c r="U12" s="30">
        <v>7.9161650902837479</v>
      </c>
      <c r="V12" s="30">
        <v>3.667583834909717</v>
      </c>
      <c r="W12" s="30">
        <v>6.8661220980223554</v>
      </c>
      <c r="X12" s="30">
        <v>6.096130696474634</v>
      </c>
    </row>
    <row r="13" spans="1:24" ht="11.25" customHeight="1" x14ac:dyDescent="0.2">
      <c r="A13" s="39" t="s">
        <v>17</v>
      </c>
      <c r="B13" s="23" t="s">
        <v>18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" si="105">SUM(C18:C21)</f>
        <v>0</v>
      </c>
      <c r="D17" s="31">
        <f t="shared" ref="D17" si="106">SUM(D18:D21)</f>
        <v>0</v>
      </c>
      <c r="E17" s="31">
        <f t="shared" ref="E17" si="107">SUM(E18:E21)</f>
        <v>0</v>
      </c>
      <c r="F17" s="31">
        <f t="shared" ref="F17" si="108">SUM(F18:F21)</f>
        <v>0</v>
      </c>
      <c r="G17" s="31">
        <f t="shared" ref="G17" si="109">SUM(G18:G21)</f>
        <v>0</v>
      </c>
      <c r="H17" s="31">
        <f t="shared" ref="H17" si="110">SUM(H18:H21)</f>
        <v>0</v>
      </c>
      <c r="I17" s="31">
        <f t="shared" ref="I17" si="111">SUM(I18:I21)</f>
        <v>0</v>
      </c>
      <c r="J17" s="31">
        <f t="shared" ref="J17" si="112">SUM(J18:J21)</f>
        <v>0</v>
      </c>
      <c r="K17" s="31">
        <f t="shared" ref="K17" si="113">SUM(K18:K21)</f>
        <v>0</v>
      </c>
      <c r="L17" s="31">
        <f t="shared" ref="L17" si="114">SUM(L18:L21)</f>
        <v>0</v>
      </c>
      <c r="M17" s="31">
        <f t="shared" ref="M17" si="115">SUM(M18:M21)</f>
        <v>0</v>
      </c>
      <c r="N17" s="31">
        <f t="shared" ref="N17" si="116">SUM(N18:N21)</f>
        <v>0</v>
      </c>
      <c r="O17" s="31">
        <f t="shared" ref="O17" si="117">SUM(O18:O21)</f>
        <v>0</v>
      </c>
      <c r="P17" s="31">
        <f t="shared" ref="P17" si="118">SUM(P18:P21)</f>
        <v>0</v>
      </c>
      <c r="Q17" s="31">
        <f t="shared" ref="Q17" si="119">SUM(Q18:Q21)</f>
        <v>0</v>
      </c>
      <c r="R17" s="31">
        <f t="shared" ref="R17" si="120">SUM(R18:R21)</f>
        <v>0</v>
      </c>
      <c r="S17" s="31">
        <f t="shared" ref="S17" si="121">SUM(S18:S21)</f>
        <v>0</v>
      </c>
      <c r="T17" s="31">
        <f t="shared" ref="T17" si="122">SUM(T18:T21)</f>
        <v>0</v>
      </c>
      <c r="U17" s="31">
        <f t="shared" ref="U17" si="123">SUM(U18:U21)</f>
        <v>0</v>
      </c>
      <c r="V17" s="31">
        <f t="shared" ref="V17" si="124">SUM(V18:V21)</f>
        <v>0</v>
      </c>
      <c r="W17" s="31">
        <f t="shared" ref="W17:X17" si="125">SUM(W18:W21)</f>
        <v>0</v>
      </c>
      <c r="X17" s="31">
        <f t="shared" si="125"/>
        <v>0</v>
      </c>
    </row>
    <row r="18" spans="1:24" ht="11.25" customHeight="1" x14ac:dyDescent="0.2">
      <c r="A18" s="22" t="s">
        <v>27</v>
      </c>
      <c r="B18" s="23" t="s">
        <v>28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" si="126">SUM(C23:C24)</f>
        <v>0</v>
      </c>
      <c r="D22" s="31">
        <f t="shared" ref="D22" si="127">SUM(D23:D24)</f>
        <v>0</v>
      </c>
      <c r="E22" s="31">
        <f t="shared" ref="E22" si="128">SUM(E23:E24)</f>
        <v>0</v>
      </c>
      <c r="F22" s="31">
        <f t="shared" ref="F22" si="129">SUM(F23:F24)</f>
        <v>0</v>
      </c>
      <c r="G22" s="31">
        <f t="shared" ref="G22" si="130">SUM(G23:G24)</f>
        <v>0</v>
      </c>
      <c r="H22" s="31">
        <f t="shared" ref="H22" si="131">SUM(H23:H24)</f>
        <v>0</v>
      </c>
      <c r="I22" s="31">
        <f t="shared" ref="I22" si="132">SUM(I23:I24)</f>
        <v>0</v>
      </c>
      <c r="J22" s="31">
        <f t="shared" ref="J22" si="133">SUM(J23:J24)</f>
        <v>0</v>
      </c>
      <c r="K22" s="31">
        <f t="shared" ref="K22" si="134">SUM(K23:K24)</f>
        <v>0</v>
      </c>
      <c r="L22" s="31">
        <f t="shared" ref="L22" si="135">SUM(L23:L24)</f>
        <v>0</v>
      </c>
      <c r="M22" s="31">
        <f t="shared" ref="M22" si="136">SUM(M23:M24)</f>
        <v>0</v>
      </c>
      <c r="N22" s="31">
        <f t="shared" ref="N22" si="137">SUM(N23:N24)</f>
        <v>0</v>
      </c>
      <c r="O22" s="31">
        <f t="shared" ref="O22" si="138">SUM(O23:O24)</f>
        <v>0</v>
      </c>
      <c r="P22" s="31">
        <f t="shared" ref="P22" si="139">SUM(P23:P24)</f>
        <v>0</v>
      </c>
      <c r="Q22" s="31">
        <f t="shared" ref="Q22" si="140">SUM(Q23:Q24)</f>
        <v>0</v>
      </c>
      <c r="R22" s="31">
        <f t="shared" ref="R22" si="141">SUM(R23:R24)</f>
        <v>0</v>
      </c>
      <c r="S22" s="31">
        <f t="shared" ref="S22" si="142">SUM(S23:S24)</f>
        <v>0</v>
      </c>
      <c r="T22" s="31">
        <f t="shared" ref="T22" si="143">SUM(T23:T24)</f>
        <v>0</v>
      </c>
      <c r="U22" s="31">
        <f t="shared" ref="U22" si="144">SUM(U23:U24)</f>
        <v>0</v>
      </c>
      <c r="V22" s="31">
        <f t="shared" ref="V22" si="145">SUM(V23:V24)</f>
        <v>0</v>
      </c>
      <c r="W22" s="31">
        <f t="shared" ref="W22:X22" si="146">SUM(W23:W24)</f>
        <v>0</v>
      </c>
      <c r="X22" s="31">
        <f t="shared" si="146"/>
        <v>0</v>
      </c>
    </row>
    <row r="23" spans="1:24" ht="11.25" customHeight="1" x14ac:dyDescent="0.2">
      <c r="A23" s="22" t="s">
        <v>37</v>
      </c>
      <c r="B23" s="23" t="s">
        <v>38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47">SUM(C27,C33)</f>
        <v>0</v>
      </c>
      <c r="D26" s="31">
        <f t="shared" ref="D26" si="148">SUM(D27,D33)</f>
        <v>0</v>
      </c>
      <c r="E26" s="31">
        <f t="shared" ref="E26" si="149">SUM(E27,E33)</f>
        <v>0</v>
      </c>
      <c r="F26" s="31">
        <f t="shared" ref="F26" si="150">SUM(F27,F33)</f>
        <v>0</v>
      </c>
      <c r="G26" s="31">
        <f t="shared" ref="G26" si="151">SUM(G27,G33)</f>
        <v>0</v>
      </c>
      <c r="H26" s="31">
        <f t="shared" ref="H26" si="152">SUM(H27,H33)</f>
        <v>0</v>
      </c>
      <c r="I26" s="31">
        <f t="shared" ref="I26" si="153">SUM(I27,I33)</f>
        <v>0</v>
      </c>
      <c r="J26" s="31">
        <f t="shared" ref="J26" si="154">SUM(J27,J33)</f>
        <v>0</v>
      </c>
      <c r="K26" s="31">
        <f t="shared" ref="K26" si="155">SUM(K27,K33)</f>
        <v>0</v>
      </c>
      <c r="L26" s="31">
        <f t="shared" ref="L26" si="156">SUM(L27,L33)</f>
        <v>0</v>
      </c>
      <c r="M26" s="31">
        <f t="shared" ref="M26" si="157">SUM(M27,M33)</f>
        <v>0</v>
      </c>
      <c r="N26" s="31">
        <f t="shared" ref="N26" si="158">SUM(N27,N33)</f>
        <v>0</v>
      </c>
      <c r="O26" s="31">
        <f t="shared" ref="O26" si="159">SUM(O27,O33)</f>
        <v>0</v>
      </c>
      <c r="P26" s="31">
        <f t="shared" ref="P26" si="160">SUM(P27,P33)</f>
        <v>0</v>
      </c>
      <c r="Q26" s="31">
        <f t="shared" ref="Q26" si="161">SUM(Q27,Q33)</f>
        <v>0</v>
      </c>
      <c r="R26" s="31">
        <f t="shared" ref="R26" si="162">SUM(R27,R33)</f>
        <v>0</v>
      </c>
      <c r="S26" s="31">
        <f t="shared" ref="S26" si="163">SUM(S27,S33)</f>
        <v>0</v>
      </c>
      <c r="T26" s="31">
        <f t="shared" ref="T26" si="164">SUM(T27,T33)</f>
        <v>0</v>
      </c>
      <c r="U26" s="31">
        <f t="shared" ref="U26" si="165">SUM(U27,U33)</f>
        <v>0</v>
      </c>
      <c r="V26" s="31">
        <f t="shared" ref="V26" si="166">SUM(V27,V33)</f>
        <v>0</v>
      </c>
      <c r="W26" s="31">
        <f t="shared" ref="W26:X26" si="167">SUM(W27,W33)</f>
        <v>0</v>
      </c>
      <c r="X26" s="31">
        <f t="shared" si="167"/>
        <v>0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" si="168">SUM(C28:C32)</f>
        <v>0</v>
      </c>
      <c r="D27" s="42">
        <f t="shared" ref="D27" si="169">SUM(D28:D32)</f>
        <v>0</v>
      </c>
      <c r="E27" s="42">
        <f t="shared" ref="E27" si="170">SUM(E28:E32)</f>
        <v>0</v>
      </c>
      <c r="F27" s="42">
        <f t="shared" ref="F27" si="171">SUM(F28:F32)</f>
        <v>0</v>
      </c>
      <c r="G27" s="42">
        <f t="shared" ref="G27" si="172">SUM(G28:G32)</f>
        <v>0</v>
      </c>
      <c r="H27" s="42">
        <f t="shared" ref="H27" si="173">SUM(H28:H32)</f>
        <v>0</v>
      </c>
      <c r="I27" s="42">
        <f t="shared" ref="I27" si="174">SUM(I28:I32)</f>
        <v>0</v>
      </c>
      <c r="J27" s="42">
        <f t="shared" ref="J27" si="175">SUM(J28:J32)</f>
        <v>0</v>
      </c>
      <c r="K27" s="42">
        <f t="shared" ref="K27" si="176">SUM(K28:K32)</f>
        <v>0</v>
      </c>
      <c r="L27" s="42">
        <f t="shared" ref="L27" si="177">SUM(L28:L32)</f>
        <v>0</v>
      </c>
      <c r="M27" s="42">
        <f t="shared" ref="M27" si="178">SUM(M28:M32)</f>
        <v>0</v>
      </c>
      <c r="N27" s="42">
        <f t="shared" ref="N27" si="179">SUM(N28:N32)</f>
        <v>0</v>
      </c>
      <c r="O27" s="42">
        <f t="shared" ref="O27" si="180">SUM(O28:O32)</f>
        <v>0</v>
      </c>
      <c r="P27" s="42">
        <f t="shared" ref="P27" si="181">SUM(P28:P32)</f>
        <v>0</v>
      </c>
      <c r="Q27" s="42">
        <f t="shared" ref="Q27" si="182">SUM(Q28:Q32)</f>
        <v>0</v>
      </c>
      <c r="R27" s="42">
        <f t="shared" ref="R27" si="183">SUM(R28:R32)</f>
        <v>0</v>
      </c>
      <c r="S27" s="42">
        <f t="shared" ref="S27" si="184">SUM(S28:S32)</f>
        <v>0</v>
      </c>
      <c r="T27" s="42">
        <f t="shared" ref="T27" si="185">SUM(T28:T32)</f>
        <v>0</v>
      </c>
      <c r="U27" s="42">
        <f t="shared" ref="U27" si="186">SUM(U28:U32)</f>
        <v>0</v>
      </c>
      <c r="V27" s="42">
        <f t="shared" ref="V27" si="187">SUM(V28:V32)</f>
        <v>0</v>
      </c>
      <c r="W27" s="42">
        <f t="shared" ref="W27:X27" si="188">SUM(W28:W32)</f>
        <v>0</v>
      </c>
      <c r="X27" s="42">
        <f t="shared" si="188"/>
        <v>0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" si="189">SUM(C34:C50)</f>
        <v>0</v>
      </c>
      <c r="D33" s="42">
        <f t="shared" ref="D33" si="190">SUM(D34:D50)</f>
        <v>0</v>
      </c>
      <c r="E33" s="42">
        <f t="shared" ref="E33" si="191">SUM(E34:E50)</f>
        <v>0</v>
      </c>
      <c r="F33" s="42">
        <f t="shared" ref="F33" si="192">SUM(F34:F50)</f>
        <v>0</v>
      </c>
      <c r="G33" s="42">
        <f t="shared" ref="G33" si="193">SUM(G34:G50)</f>
        <v>0</v>
      </c>
      <c r="H33" s="42">
        <f t="shared" ref="H33" si="194">SUM(H34:H50)</f>
        <v>0</v>
      </c>
      <c r="I33" s="42">
        <f t="shared" ref="I33" si="195">SUM(I34:I50)</f>
        <v>0</v>
      </c>
      <c r="J33" s="42">
        <f t="shared" ref="J33" si="196">SUM(J34:J50)</f>
        <v>0</v>
      </c>
      <c r="K33" s="42">
        <f t="shared" ref="K33" si="197">SUM(K34:K50)</f>
        <v>0</v>
      </c>
      <c r="L33" s="42">
        <f t="shared" ref="L33" si="198">SUM(L34:L50)</f>
        <v>0</v>
      </c>
      <c r="M33" s="42">
        <f t="shared" ref="M33" si="199">SUM(M34:M50)</f>
        <v>0</v>
      </c>
      <c r="N33" s="42">
        <f t="shared" ref="N33" si="200">SUM(N34:N50)</f>
        <v>0</v>
      </c>
      <c r="O33" s="42">
        <f t="shared" ref="O33" si="201">SUM(O34:O50)</f>
        <v>0</v>
      </c>
      <c r="P33" s="42">
        <f t="shared" ref="P33" si="202">SUM(P34:P50)</f>
        <v>0</v>
      </c>
      <c r="Q33" s="42">
        <f t="shared" ref="Q33" si="203">SUM(Q34:Q50)</f>
        <v>0</v>
      </c>
      <c r="R33" s="42">
        <f t="shared" ref="R33" si="204">SUM(R34:R50)</f>
        <v>0</v>
      </c>
      <c r="S33" s="42">
        <f t="shared" ref="S33" si="205">SUM(S34:S50)</f>
        <v>0</v>
      </c>
      <c r="T33" s="42">
        <f t="shared" ref="T33" si="206">SUM(T34:T50)</f>
        <v>0</v>
      </c>
      <c r="U33" s="42">
        <f t="shared" ref="U33" si="207">SUM(U34:U50)</f>
        <v>0</v>
      </c>
      <c r="V33" s="42">
        <f t="shared" ref="V33" si="208">SUM(V34:V50)</f>
        <v>0</v>
      </c>
      <c r="W33" s="42">
        <f t="shared" ref="W33:X33" si="209">SUM(W34:W50)</f>
        <v>0</v>
      </c>
      <c r="X33" s="42">
        <f t="shared" si="209"/>
        <v>0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</row>
    <row r="37" spans="1:24" ht="11.25" customHeight="1" x14ac:dyDescent="0.2">
      <c r="A37" s="39" t="s">
        <v>61</v>
      </c>
      <c r="B37" s="23" t="s">
        <v>62</v>
      </c>
      <c r="C37" s="30">
        <v>0</v>
      </c>
      <c r="D37" s="30">
        <v>0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</row>
    <row r="41" spans="1:24" ht="11.25" customHeight="1" x14ac:dyDescent="0.2">
      <c r="A41" s="39" t="s">
        <v>69</v>
      </c>
      <c r="B41" s="23" t="s">
        <v>70</v>
      </c>
      <c r="C41" s="30">
        <v>0</v>
      </c>
      <c r="D41" s="30">
        <v>0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</row>
    <row r="42" spans="1:24" ht="11.25" customHeight="1" x14ac:dyDescent="0.2">
      <c r="A42" s="39" t="s">
        <v>71</v>
      </c>
      <c r="B42" s="23" t="s">
        <v>72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</row>
    <row r="44" spans="1:24" ht="11.25" customHeight="1" x14ac:dyDescent="0.2">
      <c r="A44" s="39" t="s">
        <v>75</v>
      </c>
      <c r="B44" s="23" t="s">
        <v>76</v>
      </c>
      <c r="C44" s="30">
        <v>0</v>
      </c>
      <c r="D44" s="30">
        <v>0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</row>
    <row r="51" spans="1:24" ht="11.25" customHeight="1" x14ac:dyDescent="0.2">
      <c r="A51" s="24" t="s">
        <v>89</v>
      </c>
      <c r="B51" s="25" t="s">
        <v>90</v>
      </c>
      <c r="C51" s="31">
        <v>0</v>
      </c>
      <c r="D51" s="31">
        <v>0</v>
      </c>
      <c r="E51" s="31">
        <v>0</v>
      </c>
      <c r="F51" s="31">
        <v>0</v>
      </c>
      <c r="G51" s="31">
        <v>0</v>
      </c>
      <c r="H51" s="31">
        <v>0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" si="210">SUM(C53:C70)</f>
        <v>0</v>
      </c>
      <c r="D52" s="31">
        <f t="shared" ref="D52" si="211">SUM(D53:D70)</f>
        <v>0</v>
      </c>
      <c r="E52" s="31">
        <f t="shared" ref="E52" si="212">SUM(E53:E70)</f>
        <v>0</v>
      </c>
      <c r="F52" s="31">
        <f t="shared" ref="F52" si="213">SUM(F53:F70)</f>
        <v>0</v>
      </c>
      <c r="G52" s="31">
        <f t="shared" ref="G52" si="214">SUM(G53:G70)</f>
        <v>0</v>
      </c>
      <c r="H52" s="31">
        <f t="shared" ref="H52" si="215">SUM(H53:H70)</f>
        <v>0</v>
      </c>
      <c r="I52" s="31">
        <f t="shared" ref="I52" si="216">SUM(I53:I70)</f>
        <v>0</v>
      </c>
      <c r="J52" s="31">
        <f t="shared" ref="J52" si="217">SUM(J53:J70)</f>
        <v>0</v>
      </c>
      <c r="K52" s="31">
        <f t="shared" ref="K52" si="218">SUM(K53:K70)</f>
        <v>0</v>
      </c>
      <c r="L52" s="31">
        <f t="shared" ref="L52" si="219">SUM(L53:L70)</f>
        <v>0</v>
      </c>
      <c r="M52" s="31">
        <f t="shared" ref="M52" si="220">SUM(M53:M70)</f>
        <v>0</v>
      </c>
      <c r="N52" s="31">
        <f t="shared" ref="N52" si="221">SUM(N53:N70)</f>
        <v>0</v>
      </c>
      <c r="O52" s="31">
        <f t="shared" ref="O52" si="222">SUM(O53:O70)</f>
        <v>0</v>
      </c>
      <c r="P52" s="31">
        <f t="shared" ref="P52" si="223">SUM(P53:P70)</f>
        <v>0</v>
      </c>
      <c r="Q52" s="31">
        <f t="shared" ref="Q52" si="224">SUM(Q53:Q70)</f>
        <v>0</v>
      </c>
      <c r="R52" s="31">
        <f t="shared" ref="R52" si="225">SUM(R53:R70)</f>
        <v>0</v>
      </c>
      <c r="S52" s="31">
        <f t="shared" ref="S52" si="226">SUM(S53:S70)</f>
        <v>0</v>
      </c>
      <c r="T52" s="31">
        <f t="shared" ref="T52" si="227">SUM(T53:T70)</f>
        <v>0</v>
      </c>
      <c r="U52" s="31">
        <f t="shared" ref="U52" si="228">SUM(U53:U70)</f>
        <v>0</v>
      </c>
      <c r="V52" s="31">
        <f t="shared" ref="V52" si="229">SUM(V53:V70)</f>
        <v>0</v>
      </c>
      <c r="W52" s="31">
        <f t="shared" ref="W52:X52" si="230">SUM(W53:W70)</f>
        <v>0</v>
      </c>
      <c r="X52" s="31">
        <f t="shared" si="230"/>
        <v>0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</row>
    <row r="70" spans="1:24" ht="11.25" customHeight="1" x14ac:dyDescent="0.2">
      <c r="A70" s="22" t="s">
        <v>127</v>
      </c>
      <c r="B70" s="23" t="s">
        <v>128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" si="231">SUM(C72:C73)</f>
        <v>0</v>
      </c>
      <c r="D71" s="31">
        <f t="shared" ref="D71" si="232">SUM(D72:D73)</f>
        <v>0</v>
      </c>
      <c r="E71" s="31">
        <f t="shared" ref="E71" si="233">SUM(E72:E73)</f>
        <v>0</v>
      </c>
      <c r="F71" s="31">
        <f t="shared" ref="F71" si="234">SUM(F72:F73)</f>
        <v>0</v>
      </c>
      <c r="G71" s="31">
        <f t="shared" ref="G71" si="235">SUM(G72:G73)</f>
        <v>0</v>
      </c>
      <c r="H71" s="31">
        <f t="shared" ref="H71" si="236">SUM(H72:H73)</f>
        <v>0</v>
      </c>
      <c r="I71" s="31">
        <f t="shared" ref="I71" si="237">SUM(I72:I73)</f>
        <v>0</v>
      </c>
      <c r="J71" s="31">
        <f t="shared" ref="J71" si="238">SUM(J72:J73)</f>
        <v>0</v>
      </c>
      <c r="K71" s="31">
        <f t="shared" ref="K71" si="239">SUM(K72:K73)</f>
        <v>0</v>
      </c>
      <c r="L71" s="31">
        <f t="shared" ref="L71" si="240">SUM(L72:L73)</f>
        <v>0</v>
      </c>
      <c r="M71" s="31">
        <f t="shared" ref="M71" si="241">SUM(M72:M73)</f>
        <v>0</v>
      </c>
      <c r="N71" s="31">
        <f t="shared" ref="N71" si="242">SUM(N72:N73)</f>
        <v>0</v>
      </c>
      <c r="O71" s="31">
        <f t="shared" ref="O71" si="243">SUM(O72:O73)</f>
        <v>0</v>
      </c>
      <c r="P71" s="31">
        <f t="shared" ref="P71" si="244">SUM(P72:P73)</f>
        <v>0</v>
      </c>
      <c r="Q71" s="31">
        <f t="shared" ref="Q71" si="245">SUM(Q72:Q73)</f>
        <v>0</v>
      </c>
      <c r="R71" s="31">
        <f t="shared" ref="R71" si="246">SUM(R72:R73)</f>
        <v>0</v>
      </c>
      <c r="S71" s="31">
        <f t="shared" ref="S71" si="247">SUM(S72:S73)</f>
        <v>0</v>
      </c>
      <c r="T71" s="31">
        <f t="shared" ref="T71" si="248">SUM(T72:T73)</f>
        <v>0</v>
      </c>
      <c r="U71" s="31">
        <f t="shared" ref="U71" si="249">SUM(U72:U73)</f>
        <v>0</v>
      </c>
      <c r="V71" s="31">
        <f t="shared" ref="V71" si="250">SUM(V72:V73)</f>
        <v>0</v>
      </c>
      <c r="W71" s="31">
        <f t="shared" ref="W71:X71" si="251">SUM(W72:W73)</f>
        <v>0</v>
      </c>
      <c r="X71" s="31">
        <f t="shared" si="251"/>
        <v>0</v>
      </c>
    </row>
    <row r="72" spans="1:24" ht="11.25" customHeight="1" x14ac:dyDescent="0.2">
      <c r="A72" s="22" t="s">
        <v>131</v>
      </c>
      <c r="B72" s="23" t="s">
        <v>132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0</v>
      </c>
      <c r="D75" s="31">
        <v>0</v>
      </c>
      <c r="E75" s="31">
        <v>0</v>
      </c>
      <c r="F75" s="31">
        <v>0</v>
      </c>
      <c r="G75" s="31">
        <v>0</v>
      </c>
      <c r="H75" s="31">
        <v>0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</row>
    <row r="76" spans="1:24" ht="11.25" customHeight="1" x14ac:dyDescent="0.2">
      <c r="A76" s="26" t="s">
        <v>139</v>
      </c>
      <c r="B76" s="27" t="s">
        <v>140</v>
      </c>
      <c r="C76" s="32">
        <v>0</v>
      </c>
      <c r="D76" s="32">
        <v>0</v>
      </c>
      <c r="E76" s="32">
        <v>0</v>
      </c>
      <c r="F76" s="32">
        <v>0</v>
      </c>
      <c r="G76" s="32">
        <v>0</v>
      </c>
      <c r="H76" s="32">
        <v>0</v>
      </c>
      <c r="I76" s="32">
        <v>0</v>
      </c>
      <c r="J76" s="32">
        <v>0</v>
      </c>
      <c r="K76" s="32">
        <v>0</v>
      </c>
      <c r="L76" s="32">
        <v>0</v>
      </c>
      <c r="M76" s="32">
        <v>0</v>
      </c>
      <c r="N76" s="32">
        <v>0</v>
      </c>
      <c r="O76" s="32">
        <v>0</v>
      </c>
      <c r="P76" s="32">
        <v>0</v>
      </c>
      <c r="Q76" s="32">
        <v>0</v>
      </c>
      <c r="R76" s="32">
        <v>0</v>
      </c>
      <c r="S76" s="32">
        <v>0</v>
      </c>
      <c r="T76" s="32">
        <v>0</v>
      </c>
      <c r="U76" s="32">
        <v>0</v>
      </c>
      <c r="V76" s="32">
        <v>0</v>
      </c>
      <c r="W76" s="32">
        <v>0</v>
      </c>
      <c r="X76" s="32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161</v>
      </c>
      <c r="B1" s="7" t="s">
        <v>288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3456.4869303525356</v>
      </c>
      <c r="D2" s="28">
        <f t="shared" ref="D2" si="1">SUM(D3,D17,D22,D25,D26,D51,D52,D71,D74,D75,D76)</f>
        <v>3398.3813413585558</v>
      </c>
      <c r="E2" s="28">
        <f t="shared" ref="E2" si="2">SUM(E3,E17,E22,E25,E26,E51,E52,E71,E74,E75,E76)</f>
        <v>3445.4227858985382</v>
      </c>
      <c r="F2" s="28">
        <f t="shared" ref="F2" si="3">SUM(F3,F17,F22,F25,F26,F51,F52,F71,F74,F75,F76)</f>
        <v>3388.2784178847805</v>
      </c>
      <c r="G2" s="28">
        <f t="shared" ref="G2" si="4">SUM(G3,G17,G22,G25,G26,G51,G52,G71,G74,G75,G76)</f>
        <v>3441.0923473774719</v>
      </c>
      <c r="H2" s="28">
        <f t="shared" ref="H2" si="5">SUM(H3,H17,H22,H25,H26,H51,H52,H71,H74,H75,H76)</f>
        <v>3547.0663800515908</v>
      </c>
      <c r="I2" s="28">
        <f t="shared" ref="I2" si="6">SUM(I3,I17,I22,I25,I26,I51,I52,I71,I74,I75,I76)</f>
        <v>3752.5378331900265</v>
      </c>
      <c r="J2" s="28">
        <f t="shared" ref="J2" si="7">SUM(J3,J17,J22,J25,J26,J51,J52,J71,J74,J75,J76)</f>
        <v>3616.2345657781602</v>
      </c>
      <c r="K2" s="28">
        <f t="shared" ref="K2" si="8">SUM(K3,K17,K22,K25,K26,K51,K52,K71,K74,K75,K76)</f>
        <v>3825.6429062768693</v>
      </c>
      <c r="L2" s="28">
        <f t="shared" ref="L2" si="9">SUM(L3,L17,L22,L25,L26,L51,L52,L71,L74,L75,L76)</f>
        <v>3627.7022355975919</v>
      </c>
      <c r="M2" s="28">
        <f t="shared" ref="M2" si="10">SUM(M3,M17,M22,M25,M26,M51,M52,M71,M74,M75,M76)</f>
        <v>3862.323387790198</v>
      </c>
      <c r="N2" s="28">
        <f t="shared" ref="N2" si="11">SUM(N3,N17,N22,N25,N26,N51,N52,N71,N74,N75,N76)</f>
        <v>3972.4214101461739</v>
      </c>
      <c r="O2" s="28">
        <f t="shared" ref="O2" si="12">SUM(O3,O17,O22,O25,O26,O51,O52,O71,O74,O75,O76)</f>
        <v>3922.986156491831</v>
      </c>
      <c r="P2" s="28">
        <f t="shared" ref="P2" si="13">SUM(P3,P17,P22,P25,P26,P51,P52,P71,P74,P75,P76)</f>
        <v>4137.129922613929</v>
      </c>
      <c r="Q2" s="28">
        <f t="shared" ref="Q2" si="14">SUM(Q3,Q17,Q22,Q25,Q26,Q51,Q52,Q71,Q74,Q75,Q76)</f>
        <v>4116.9920034393799</v>
      </c>
      <c r="R2" s="28">
        <f t="shared" ref="R2" si="15">SUM(R3,R17,R22,R25,R26,R51,R52,R71,R74,R75,R76)</f>
        <v>3816.8066208082541</v>
      </c>
      <c r="S2" s="28">
        <f t="shared" ref="S2" si="16">SUM(S3,S17,S22,S25,S26,S51,S52,S71,S74,S75,S76)</f>
        <v>3801.8069647463458</v>
      </c>
      <c r="T2" s="28">
        <f t="shared" ref="T2" si="17">SUM(T3,T17,T22,T25,T26,T51,T52,T71,T74,T75,T76)</f>
        <v>3879.5092863284613</v>
      </c>
      <c r="U2" s="28">
        <f t="shared" ref="U2" si="18">SUM(U3,U17,U22,U25,U26,U51,U52,U71,U74,U75,U76)</f>
        <v>3805.8532244196035</v>
      </c>
      <c r="V2" s="28">
        <f t="shared" ref="V2" si="19">SUM(V3,V17,V22,V25,V26,V51,V52,V71,V74,V75,V76)</f>
        <v>3361.610404127257</v>
      </c>
      <c r="W2" s="28">
        <f t="shared" ref="W2:X2" si="20">SUM(W3,W17,W22,W25,W26,W51,W52,W71,W74,W75,W76)</f>
        <v>2986.3785898538267</v>
      </c>
      <c r="X2" s="28">
        <f t="shared" si="20"/>
        <v>3164.4717970765259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21">SUM(C4,C8,C11)</f>
        <v>3298.1793637145306</v>
      </c>
      <c r="D3" s="29">
        <f t="shared" ref="D3" si="22">SUM(D4,D8,D11)</f>
        <v>3232.753482373173</v>
      </c>
      <c r="E3" s="29">
        <f t="shared" ref="E3" si="23">SUM(E4,E8,E11)</f>
        <v>3271.9545141874464</v>
      </c>
      <c r="F3" s="29">
        <f t="shared" ref="F3" si="24">SUM(F4,F8,F11)</f>
        <v>3213.9147033533964</v>
      </c>
      <c r="G3" s="29">
        <f t="shared" ref="G3" si="25">SUM(G4,G8,G11)</f>
        <v>3319.0828890799653</v>
      </c>
      <c r="H3" s="29">
        <f t="shared" ref="H3" si="26">SUM(H4,H8,H11)</f>
        <v>3428.3062768701634</v>
      </c>
      <c r="I3" s="29">
        <f t="shared" ref="I3" si="27">SUM(I4,I8,I11)</f>
        <v>3611.1421324161656</v>
      </c>
      <c r="J3" s="29">
        <f t="shared" ref="J3" si="28">SUM(J4,J8,J11)</f>
        <v>3468.5843508168532</v>
      </c>
      <c r="K3" s="29">
        <f t="shared" ref="K3" si="29">SUM(K4,K8,K11)</f>
        <v>3689.1758383490965</v>
      </c>
      <c r="L3" s="29">
        <f t="shared" ref="L3" si="30">SUM(L4,L8,L11)</f>
        <v>3482.5522785898534</v>
      </c>
      <c r="M3" s="29">
        <f t="shared" ref="M3" si="31">SUM(M4,M8,M11)</f>
        <v>3712.8178847807399</v>
      </c>
      <c r="N3" s="29">
        <f t="shared" ref="N3" si="32">SUM(N4,N8,N11)</f>
        <v>3837.9390369733451</v>
      </c>
      <c r="O3" s="29">
        <f t="shared" ref="O3" si="33">SUM(O4,O8,O11)</f>
        <v>3804.1509888220116</v>
      </c>
      <c r="P3" s="29">
        <f t="shared" ref="P3" si="34">SUM(P4,P8,P11)</f>
        <v>4001.2049011177983</v>
      </c>
      <c r="Q3" s="29">
        <f t="shared" ref="Q3" si="35">SUM(Q4,Q8,Q11)</f>
        <v>3997.1688736027509</v>
      </c>
      <c r="R3" s="29">
        <f t="shared" ref="R3" si="36">SUM(R4,R8,R11)</f>
        <v>3746.5796216680992</v>
      </c>
      <c r="S3" s="29">
        <f t="shared" ref="S3" si="37">SUM(S4,S8,S11)</f>
        <v>3715.8496130696476</v>
      </c>
      <c r="T3" s="29">
        <f t="shared" ref="T3" si="38">SUM(T4,T8,T11)</f>
        <v>3802.5124677558042</v>
      </c>
      <c r="U3" s="29">
        <f t="shared" ref="U3" si="39">SUM(U4,U8,U11)</f>
        <v>3739.6272570937222</v>
      </c>
      <c r="V3" s="29">
        <f t="shared" ref="V3" si="40">SUM(V4,V8,V11)</f>
        <v>3305.6055889939807</v>
      </c>
      <c r="W3" s="29">
        <f t="shared" ref="W3:X3" si="41">SUM(W4,W8,W11)</f>
        <v>2922.4828890799658</v>
      </c>
      <c r="X3" s="29">
        <f t="shared" si="41"/>
        <v>3107.7511607910574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42">SUM(C5:C7)</f>
        <v>0</v>
      </c>
      <c r="D4" s="42">
        <f t="shared" ref="D4" si="43">SUM(D5:D7)</f>
        <v>0</v>
      </c>
      <c r="E4" s="42">
        <f t="shared" ref="E4" si="44">SUM(E5:E7)</f>
        <v>0</v>
      </c>
      <c r="F4" s="42">
        <f t="shared" ref="F4" si="45">SUM(F5:F7)</f>
        <v>0</v>
      </c>
      <c r="G4" s="42">
        <f t="shared" ref="G4" si="46">SUM(G5:G7)</f>
        <v>0</v>
      </c>
      <c r="H4" s="42">
        <f t="shared" ref="H4" si="47">SUM(H5:H7)</f>
        <v>0</v>
      </c>
      <c r="I4" s="42">
        <f t="shared" ref="I4" si="48">SUM(I5:I7)</f>
        <v>0</v>
      </c>
      <c r="J4" s="42">
        <f t="shared" ref="J4" si="49">SUM(J5:J7)</f>
        <v>0</v>
      </c>
      <c r="K4" s="42">
        <f t="shared" ref="K4" si="50">SUM(K5:K7)</f>
        <v>0</v>
      </c>
      <c r="L4" s="42">
        <f t="shared" ref="L4" si="51">SUM(L5:L7)</f>
        <v>0</v>
      </c>
      <c r="M4" s="42">
        <f t="shared" ref="M4" si="52">SUM(M5:M7)</f>
        <v>0</v>
      </c>
      <c r="N4" s="42">
        <f t="shared" ref="N4" si="53">SUM(N5:N7)</f>
        <v>0</v>
      </c>
      <c r="O4" s="42">
        <f t="shared" ref="O4" si="54">SUM(O5:O7)</f>
        <v>0</v>
      </c>
      <c r="P4" s="42">
        <f t="shared" ref="P4" si="55">SUM(P5:P7)</f>
        <v>0</v>
      </c>
      <c r="Q4" s="42">
        <f t="shared" ref="Q4" si="56">SUM(Q5:Q7)</f>
        <v>0</v>
      </c>
      <c r="R4" s="42">
        <f t="shared" ref="R4" si="57">SUM(R5:R7)</f>
        <v>0</v>
      </c>
      <c r="S4" s="42">
        <f t="shared" ref="S4" si="58">SUM(S5:S7)</f>
        <v>0</v>
      </c>
      <c r="T4" s="42">
        <f t="shared" ref="T4" si="59">SUM(T5:T7)</f>
        <v>0</v>
      </c>
      <c r="U4" s="42">
        <f t="shared" ref="U4" si="60">SUM(U5:U7)</f>
        <v>0</v>
      </c>
      <c r="V4" s="42">
        <f t="shared" ref="V4" si="61">SUM(V5:V7)</f>
        <v>0</v>
      </c>
      <c r="W4" s="42">
        <f t="shared" ref="W4:X4" si="62">SUM(W5:W7)</f>
        <v>0</v>
      </c>
      <c r="X4" s="42">
        <f t="shared" si="62"/>
        <v>0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>
        <v>0</v>
      </c>
      <c r="W5" s="30">
        <v>0</v>
      </c>
      <c r="X5" s="30">
        <v>0</v>
      </c>
    </row>
    <row r="6" spans="1:24" ht="11.25" customHeight="1" x14ac:dyDescent="0.2">
      <c r="A6" s="39" t="s">
        <v>7</v>
      </c>
      <c r="B6" s="23" t="s">
        <v>8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</row>
    <row r="7" spans="1:24" ht="11.25" customHeight="1" x14ac:dyDescent="0.2">
      <c r="A7" s="39" t="s">
        <v>9</v>
      </c>
      <c r="B7" s="23" t="s">
        <v>10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</row>
    <row r="8" spans="1:24" ht="11.25" customHeight="1" x14ac:dyDescent="0.2">
      <c r="A8" s="40" t="s">
        <v>343</v>
      </c>
      <c r="B8" s="41" t="s">
        <v>344</v>
      </c>
      <c r="C8" s="42">
        <f t="shared" ref="C8" si="63">SUM(C9:C10)</f>
        <v>0</v>
      </c>
      <c r="D8" s="42">
        <f t="shared" ref="D8" si="64">SUM(D9:D10)</f>
        <v>0</v>
      </c>
      <c r="E8" s="42">
        <f t="shared" ref="E8" si="65">SUM(E9:E10)</f>
        <v>0</v>
      </c>
      <c r="F8" s="42">
        <f t="shared" ref="F8" si="66">SUM(F9:F10)</f>
        <v>0</v>
      </c>
      <c r="G8" s="42">
        <f t="shared" ref="G8" si="67">SUM(G9:G10)</f>
        <v>0</v>
      </c>
      <c r="H8" s="42">
        <f t="shared" ref="H8" si="68">SUM(H9:H10)</f>
        <v>0</v>
      </c>
      <c r="I8" s="42">
        <f t="shared" ref="I8" si="69">SUM(I9:I10)</f>
        <v>0</v>
      </c>
      <c r="J8" s="42">
        <f t="shared" ref="J8" si="70">SUM(J9:J10)</f>
        <v>0</v>
      </c>
      <c r="K8" s="42">
        <f t="shared" ref="K8" si="71">SUM(K9:K10)</f>
        <v>0</v>
      </c>
      <c r="L8" s="42">
        <f t="shared" ref="L8" si="72">SUM(L9:L10)</f>
        <v>0</v>
      </c>
      <c r="M8" s="42">
        <f t="shared" ref="M8" si="73">SUM(M9:M10)</f>
        <v>0</v>
      </c>
      <c r="N8" s="42">
        <f t="shared" ref="N8" si="74">SUM(N9:N10)</f>
        <v>0</v>
      </c>
      <c r="O8" s="42">
        <f t="shared" ref="O8" si="75">SUM(O9:O10)</f>
        <v>0</v>
      </c>
      <c r="P8" s="42">
        <f t="shared" ref="P8" si="76">SUM(P9:P10)</f>
        <v>0</v>
      </c>
      <c r="Q8" s="42">
        <f t="shared" ref="Q8" si="77">SUM(Q9:Q10)</f>
        <v>0</v>
      </c>
      <c r="R8" s="42">
        <f t="shared" ref="R8" si="78">SUM(R9:R10)</f>
        <v>0</v>
      </c>
      <c r="S8" s="42">
        <f t="shared" ref="S8" si="79">SUM(S9:S10)</f>
        <v>0</v>
      </c>
      <c r="T8" s="42">
        <f t="shared" ref="T8" si="80">SUM(T9:T10)</f>
        <v>0</v>
      </c>
      <c r="U8" s="42">
        <f t="shared" ref="U8" si="81">SUM(U9:U10)</f>
        <v>0</v>
      </c>
      <c r="V8" s="42">
        <f t="shared" ref="V8" si="82">SUM(V9:V10)</f>
        <v>0</v>
      </c>
      <c r="W8" s="42">
        <f t="shared" ref="W8:X8" si="83">SUM(W9:W10)</f>
        <v>0</v>
      </c>
      <c r="X8" s="42">
        <f t="shared" si="83"/>
        <v>0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" si="84">SUM(C12:C16)</f>
        <v>3298.1793637145306</v>
      </c>
      <c r="D11" s="42">
        <f t="shared" ref="D11" si="85">SUM(D12:D16)</f>
        <v>3232.753482373173</v>
      </c>
      <c r="E11" s="42">
        <f t="shared" ref="E11" si="86">SUM(E12:E16)</f>
        <v>3271.9545141874464</v>
      </c>
      <c r="F11" s="42">
        <f t="shared" ref="F11" si="87">SUM(F12:F16)</f>
        <v>3213.9147033533964</v>
      </c>
      <c r="G11" s="42">
        <f t="shared" ref="G11" si="88">SUM(G12:G16)</f>
        <v>3319.0828890799653</v>
      </c>
      <c r="H11" s="42">
        <f t="shared" ref="H11" si="89">SUM(H12:H16)</f>
        <v>3428.3062768701634</v>
      </c>
      <c r="I11" s="42">
        <f t="shared" ref="I11" si="90">SUM(I12:I16)</f>
        <v>3611.1421324161656</v>
      </c>
      <c r="J11" s="42">
        <f t="shared" ref="J11" si="91">SUM(J12:J16)</f>
        <v>3468.5843508168532</v>
      </c>
      <c r="K11" s="42">
        <f t="shared" ref="K11" si="92">SUM(K12:K16)</f>
        <v>3689.1758383490965</v>
      </c>
      <c r="L11" s="42">
        <f t="shared" ref="L11" si="93">SUM(L12:L16)</f>
        <v>3482.5522785898534</v>
      </c>
      <c r="M11" s="42">
        <f t="shared" ref="M11" si="94">SUM(M12:M16)</f>
        <v>3712.8178847807399</v>
      </c>
      <c r="N11" s="42">
        <f t="shared" ref="N11" si="95">SUM(N12:N16)</f>
        <v>3837.9390369733451</v>
      </c>
      <c r="O11" s="42">
        <f t="shared" ref="O11" si="96">SUM(O12:O16)</f>
        <v>3804.1509888220116</v>
      </c>
      <c r="P11" s="42">
        <f t="shared" ref="P11" si="97">SUM(P12:P16)</f>
        <v>4001.2049011177983</v>
      </c>
      <c r="Q11" s="42">
        <f t="shared" ref="Q11" si="98">SUM(Q12:Q16)</f>
        <v>3997.1688736027509</v>
      </c>
      <c r="R11" s="42">
        <f t="shared" ref="R11" si="99">SUM(R12:R16)</f>
        <v>3746.5796216680992</v>
      </c>
      <c r="S11" s="42">
        <f t="shared" ref="S11" si="100">SUM(S12:S16)</f>
        <v>3715.8496130696476</v>
      </c>
      <c r="T11" s="42">
        <f t="shared" ref="T11" si="101">SUM(T12:T16)</f>
        <v>3802.5124677558042</v>
      </c>
      <c r="U11" s="42">
        <f t="shared" ref="U11" si="102">SUM(U12:U16)</f>
        <v>3739.6272570937222</v>
      </c>
      <c r="V11" s="42">
        <f t="shared" ref="V11" si="103">SUM(V12:V16)</f>
        <v>3305.6055889939807</v>
      </c>
      <c r="W11" s="42">
        <f t="shared" ref="W11:X11" si="104">SUM(W12:W16)</f>
        <v>2922.4828890799658</v>
      </c>
      <c r="X11" s="42">
        <f t="shared" si="104"/>
        <v>3107.7511607910574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</row>
    <row r="13" spans="1:24" ht="11.25" customHeight="1" x14ac:dyDescent="0.2">
      <c r="A13" s="39" t="s">
        <v>17</v>
      </c>
      <c r="B13" s="23" t="s">
        <v>18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3298.1793637145306</v>
      </c>
      <c r="D16" s="30">
        <v>3232.753482373173</v>
      </c>
      <c r="E16" s="30">
        <v>3271.9545141874464</v>
      </c>
      <c r="F16" s="30">
        <v>3213.9147033533964</v>
      </c>
      <c r="G16" s="30">
        <v>3319.0828890799653</v>
      </c>
      <c r="H16" s="30">
        <v>3428.3062768701634</v>
      </c>
      <c r="I16" s="30">
        <v>3611.1421324161656</v>
      </c>
      <c r="J16" s="30">
        <v>3468.5843508168532</v>
      </c>
      <c r="K16" s="30">
        <v>3689.1758383490965</v>
      </c>
      <c r="L16" s="30">
        <v>3482.5522785898534</v>
      </c>
      <c r="M16" s="30">
        <v>3712.8178847807399</v>
      </c>
      <c r="N16" s="30">
        <v>3837.9390369733451</v>
      </c>
      <c r="O16" s="30">
        <v>3804.1509888220116</v>
      </c>
      <c r="P16" s="30">
        <v>4001.2049011177983</v>
      </c>
      <c r="Q16" s="30">
        <v>3997.1688736027509</v>
      </c>
      <c r="R16" s="30">
        <v>3746.5796216680992</v>
      </c>
      <c r="S16" s="30">
        <v>3715.8496130696476</v>
      </c>
      <c r="T16" s="30">
        <v>3802.5124677558042</v>
      </c>
      <c r="U16" s="30">
        <v>3739.6272570937222</v>
      </c>
      <c r="V16" s="30">
        <v>3305.6055889939807</v>
      </c>
      <c r="W16" s="30">
        <v>2922.4828890799658</v>
      </c>
      <c r="X16" s="30">
        <v>3107.7511607910574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" si="105">SUM(C18:C21)</f>
        <v>0</v>
      </c>
      <c r="D17" s="31">
        <f t="shared" ref="D17" si="106">SUM(D18:D21)</f>
        <v>0</v>
      </c>
      <c r="E17" s="31">
        <f t="shared" ref="E17" si="107">SUM(E18:E21)</f>
        <v>0</v>
      </c>
      <c r="F17" s="31">
        <f t="shared" ref="F17" si="108">SUM(F18:F21)</f>
        <v>0</v>
      </c>
      <c r="G17" s="31">
        <f t="shared" ref="G17" si="109">SUM(G18:G21)</f>
        <v>0</v>
      </c>
      <c r="H17" s="31">
        <f t="shared" ref="H17" si="110">SUM(H18:H21)</f>
        <v>0</v>
      </c>
      <c r="I17" s="31">
        <f t="shared" ref="I17" si="111">SUM(I18:I21)</f>
        <v>0</v>
      </c>
      <c r="J17" s="31">
        <f t="shared" ref="J17" si="112">SUM(J18:J21)</f>
        <v>0</v>
      </c>
      <c r="K17" s="31">
        <f t="shared" ref="K17" si="113">SUM(K18:K21)</f>
        <v>0</v>
      </c>
      <c r="L17" s="31">
        <f t="shared" ref="L17" si="114">SUM(L18:L21)</f>
        <v>0</v>
      </c>
      <c r="M17" s="31">
        <f t="shared" ref="M17" si="115">SUM(M18:M21)</f>
        <v>0</v>
      </c>
      <c r="N17" s="31">
        <f t="shared" ref="N17" si="116">SUM(N18:N21)</f>
        <v>0</v>
      </c>
      <c r="O17" s="31">
        <f t="shared" ref="O17" si="117">SUM(O18:O21)</f>
        <v>0</v>
      </c>
      <c r="P17" s="31">
        <f t="shared" ref="P17" si="118">SUM(P18:P21)</f>
        <v>0</v>
      </c>
      <c r="Q17" s="31">
        <f t="shared" ref="Q17" si="119">SUM(Q18:Q21)</f>
        <v>0</v>
      </c>
      <c r="R17" s="31">
        <f t="shared" ref="R17" si="120">SUM(R18:R21)</f>
        <v>0</v>
      </c>
      <c r="S17" s="31">
        <f t="shared" ref="S17" si="121">SUM(S18:S21)</f>
        <v>0</v>
      </c>
      <c r="T17" s="31">
        <f t="shared" ref="T17" si="122">SUM(T18:T21)</f>
        <v>0</v>
      </c>
      <c r="U17" s="31">
        <f t="shared" ref="U17" si="123">SUM(U18:U21)</f>
        <v>0</v>
      </c>
      <c r="V17" s="31">
        <f t="shared" ref="V17" si="124">SUM(V18:V21)</f>
        <v>0</v>
      </c>
      <c r="W17" s="31">
        <f t="shared" ref="W17:X17" si="125">SUM(W18:W21)</f>
        <v>0</v>
      </c>
      <c r="X17" s="31">
        <f t="shared" si="125"/>
        <v>0</v>
      </c>
    </row>
    <row r="18" spans="1:24" ht="11.25" customHeight="1" x14ac:dyDescent="0.2">
      <c r="A18" s="22" t="s">
        <v>27</v>
      </c>
      <c r="B18" s="23" t="s">
        <v>28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" si="126">SUM(C23:C24)</f>
        <v>158.30756663800511</v>
      </c>
      <c r="D22" s="31">
        <f t="shared" ref="D22" si="127">SUM(D23:D24)</f>
        <v>165.6278589853826</v>
      </c>
      <c r="E22" s="31">
        <f t="shared" ref="E22" si="128">SUM(E23:E24)</f>
        <v>173.468271711092</v>
      </c>
      <c r="F22" s="31">
        <f t="shared" ref="F22" si="129">SUM(F23:F24)</f>
        <v>174.36371453138437</v>
      </c>
      <c r="G22" s="31">
        <f t="shared" ref="G22" si="130">SUM(G23:G24)</f>
        <v>122.00945829750641</v>
      </c>
      <c r="H22" s="31">
        <f t="shared" ref="H22" si="131">SUM(H23:H24)</f>
        <v>118.76010318142735</v>
      </c>
      <c r="I22" s="31">
        <f t="shared" ref="I22" si="132">SUM(I23:I24)</f>
        <v>141.39570077386071</v>
      </c>
      <c r="J22" s="31">
        <f t="shared" ref="J22" si="133">SUM(J23:J24)</f>
        <v>147.65021496130697</v>
      </c>
      <c r="K22" s="31">
        <f t="shared" ref="K22" si="134">SUM(K23:K24)</f>
        <v>136.467067927773</v>
      </c>
      <c r="L22" s="31">
        <f t="shared" ref="L22" si="135">SUM(L23:L24)</f>
        <v>145.14995700773861</v>
      </c>
      <c r="M22" s="31">
        <f t="shared" ref="M22" si="136">SUM(M23:M24)</f>
        <v>149.50550300945829</v>
      </c>
      <c r="N22" s="31">
        <f t="shared" ref="N22" si="137">SUM(N23:N24)</f>
        <v>134.48237317282889</v>
      </c>
      <c r="O22" s="31">
        <f t="shared" ref="O22" si="138">SUM(O23:O24)</f>
        <v>118.83516766981943</v>
      </c>
      <c r="P22" s="31">
        <f t="shared" ref="P22" si="139">SUM(P23:P24)</f>
        <v>135.92502149613065</v>
      </c>
      <c r="Q22" s="31">
        <f t="shared" ref="Q22" si="140">SUM(Q23:Q24)</f>
        <v>119.82312983662941</v>
      </c>
      <c r="R22" s="31">
        <f t="shared" ref="R22" si="141">SUM(R23:R24)</f>
        <v>70.226999140154774</v>
      </c>
      <c r="S22" s="31">
        <f t="shared" ref="S22" si="142">SUM(S23:S24)</f>
        <v>85.957351676698195</v>
      </c>
      <c r="T22" s="31">
        <f t="shared" ref="T22" si="143">SUM(T23:T24)</f>
        <v>76.996818572656906</v>
      </c>
      <c r="U22" s="31">
        <f t="shared" ref="U22" si="144">SUM(U23:U24)</f>
        <v>66.225967325881328</v>
      </c>
      <c r="V22" s="31">
        <f t="shared" ref="V22" si="145">SUM(V23:V24)</f>
        <v>56.004815133276004</v>
      </c>
      <c r="W22" s="31">
        <f t="shared" ref="W22:X22" si="146">SUM(W23:W24)</f>
        <v>63.895700773860696</v>
      </c>
      <c r="X22" s="31">
        <f t="shared" si="146"/>
        <v>56.720636285468608</v>
      </c>
    </row>
    <row r="23" spans="1:24" ht="11.25" customHeight="1" x14ac:dyDescent="0.2">
      <c r="A23" s="22" t="s">
        <v>37</v>
      </c>
      <c r="B23" s="23" t="s">
        <v>38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</row>
    <row r="24" spans="1:24" ht="11.25" customHeight="1" x14ac:dyDescent="0.2">
      <c r="A24" s="22" t="s">
        <v>39</v>
      </c>
      <c r="B24" s="23" t="s">
        <v>40</v>
      </c>
      <c r="C24" s="30">
        <v>158.30756663800511</v>
      </c>
      <c r="D24" s="30">
        <v>165.6278589853826</v>
      </c>
      <c r="E24" s="30">
        <v>173.468271711092</v>
      </c>
      <c r="F24" s="30">
        <v>174.36371453138437</v>
      </c>
      <c r="G24" s="30">
        <v>122.00945829750641</v>
      </c>
      <c r="H24" s="30">
        <v>118.76010318142735</v>
      </c>
      <c r="I24" s="30">
        <v>141.39570077386071</v>
      </c>
      <c r="J24" s="30">
        <v>147.65021496130697</v>
      </c>
      <c r="K24" s="30">
        <v>136.467067927773</v>
      </c>
      <c r="L24" s="30">
        <v>145.14995700773861</v>
      </c>
      <c r="M24" s="30">
        <v>149.50550300945829</v>
      </c>
      <c r="N24" s="30">
        <v>134.48237317282889</v>
      </c>
      <c r="O24" s="30">
        <v>118.83516766981943</v>
      </c>
      <c r="P24" s="30">
        <v>135.92502149613065</v>
      </c>
      <c r="Q24" s="30">
        <v>119.82312983662941</v>
      </c>
      <c r="R24" s="30">
        <v>70.226999140154774</v>
      </c>
      <c r="S24" s="30">
        <v>85.957351676698195</v>
      </c>
      <c r="T24" s="30">
        <v>76.996818572656906</v>
      </c>
      <c r="U24" s="30">
        <v>66.225967325881328</v>
      </c>
      <c r="V24" s="30">
        <v>56.004815133276004</v>
      </c>
      <c r="W24" s="30">
        <v>63.895700773860696</v>
      </c>
      <c r="X24" s="30">
        <v>56.720636285468608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47">SUM(C27,C33)</f>
        <v>0</v>
      </c>
      <c r="D26" s="31">
        <f t="shared" ref="D26" si="148">SUM(D27,D33)</f>
        <v>0</v>
      </c>
      <c r="E26" s="31">
        <f t="shared" ref="E26" si="149">SUM(E27,E33)</f>
        <v>0</v>
      </c>
      <c r="F26" s="31">
        <f t="shared" ref="F26" si="150">SUM(F27,F33)</f>
        <v>0</v>
      </c>
      <c r="G26" s="31">
        <f t="shared" ref="G26" si="151">SUM(G27,G33)</f>
        <v>0</v>
      </c>
      <c r="H26" s="31">
        <f t="shared" ref="H26" si="152">SUM(H27,H33)</f>
        <v>0</v>
      </c>
      <c r="I26" s="31">
        <f t="shared" ref="I26" si="153">SUM(I27,I33)</f>
        <v>0</v>
      </c>
      <c r="J26" s="31">
        <f t="shared" ref="J26" si="154">SUM(J27,J33)</f>
        <v>0</v>
      </c>
      <c r="K26" s="31">
        <f t="shared" ref="K26" si="155">SUM(K27,K33)</f>
        <v>0</v>
      </c>
      <c r="L26" s="31">
        <f t="shared" ref="L26" si="156">SUM(L27,L33)</f>
        <v>0</v>
      </c>
      <c r="M26" s="31">
        <f t="shared" ref="M26" si="157">SUM(M27,M33)</f>
        <v>0</v>
      </c>
      <c r="N26" s="31">
        <f t="shared" ref="N26" si="158">SUM(N27,N33)</f>
        <v>0</v>
      </c>
      <c r="O26" s="31">
        <f t="shared" ref="O26" si="159">SUM(O27,O33)</f>
        <v>0</v>
      </c>
      <c r="P26" s="31">
        <f t="shared" ref="P26" si="160">SUM(P27,P33)</f>
        <v>0</v>
      </c>
      <c r="Q26" s="31">
        <f t="shared" ref="Q26" si="161">SUM(Q27,Q33)</f>
        <v>0</v>
      </c>
      <c r="R26" s="31">
        <f t="shared" ref="R26" si="162">SUM(R27,R33)</f>
        <v>0</v>
      </c>
      <c r="S26" s="31">
        <f t="shared" ref="S26" si="163">SUM(S27,S33)</f>
        <v>0</v>
      </c>
      <c r="T26" s="31">
        <f t="shared" ref="T26" si="164">SUM(T27,T33)</f>
        <v>0</v>
      </c>
      <c r="U26" s="31">
        <f t="shared" ref="U26" si="165">SUM(U27,U33)</f>
        <v>0</v>
      </c>
      <c r="V26" s="31">
        <f t="shared" ref="V26" si="166">SUM(V27,V33)</f>
        <v>0</v>
      </c>
      <c r="W26" s="31">
        <f t="shared" ref="W26:X26" si="167">SUM(W27,W33)</f>
        <v>0</v>
      </c>
      <c r="X26" s="31">
        <f t="shared" si="167"/>
        <v>0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" si="168">SUM(C28:C32)</f>
        <v>0</v>
      </c>
      <c r="D27" s="42">
        <f t="shared" ref="D27" si="169">SUM(D28:D32)</f>
        <v>0</v>
      </c>
      <c r="E27" s="42">
        <f t="shared" ref="E27" si="170">SUM(E28:E32)</f>
        <v>0</v>
      </c>
      <c r="F27" s="42">
        <f t="shared" ref="F27" si="171">SUM(F28:F32)</f>
        <v>0</v>
      </c>
      <c r="G27" s="42">
        <f t="shared" ref="G27" si="172">SUM(G28:G32)</f>
        <v>0</v>
      </c>
      <c r="H27" s="42">
        <f t="shared" ref="H27" si="173">SUM(H28:H32)</f>
        <v>0</v>
      </c>
      <c r="I27" s="42">
        <f t="shared" ref="I27" si="174">SUM(I28:I32)</f>
        <v>0</v>
      </c>
      <c r="J27" s="42">
        <f t="shared" ref="J27" si="175">SUM(J28:J32)</f>
        <v>0</v>
      </c>
      <c r="K27" s="42">
        <f t="shared" ref="K27" si="176">SUM(K28:K32)</f>
        <v>0</v>
      </c>
      <c r="L27" s="42">
        <f t="shared" ref="L27" si="177">SUM(L28:L32)</f>
        <v>0</v>
      </c>
      <c r="M27" s="42">
        <f t="shared" ref="M27" si="178">SUM(M28:M32)</f>
        <v>0</v>
      </c>
      <c r="N27" s="42">
        <f t="shared" ref="N27" si="179">SUM(N28:N32)</f>
        <v>0</v>
      </c>
      <c r="O27" s="42">
        <f t="shared" ref="O27" si="180">SUM(O28:O32)</f>
        <v>0</v>
      </c>
      <c r="P27" s="42">
        <f t="shared" ref="P27" si="181">SUM(P28:P32)</f>
        <v>0</v>
      </c>
      <c r="Q27" s="42">
        <f t="shared" ref="Q27" si="182">SUM(Q28:Q32)</f>
        <v>0</v>
      </c>
      <c r="R27" s="42">
        <f t="shared" ref="R27" si="183">SUM(R28:R32)</f>
        <v>0</v>
      </c>
      <c r="S27" s="42">
        <f t="shared" ref="S27" si="184">SUM(S28:S32)</f>
        <v>0</v>
      </c>
      <c r="T27" s="42">
        <f t="shared" ref="T27" si="185">SUM(T28:T32)</f>
        <v>0</v>
      </c>
      <c r="U27" s="42">
        <f t="shared" ref="U27" si="186">SUM(U28:U32)</f>
        <v>0</v>
      </c>
      <c r="V27" s="42">
        <f t="shared" ref="V27" si="187">SUM(V28:V32)</f>
        <v>0</v>
      </c>
      <c r="W27" s="42">
        <f t="shared" ref="W27:X27" si="188">SUM(W28:W32)</f>
        <v>0</v>
      </c>
      <c r="X27" s="42">
        <f t="shared" si="188"/>
        <v>0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" si="189">SUM(C34:C50)</f>
        <v>0</v>
      </c>
      <c r="D33" s="42">
        <f t="shared" ref="D33" si="190">SUM(D34:D50)</f>
        <v>0</v>
      </c>
      <c r="E33" s="42">
        <f t="shared" ref="E33" si="191">SUM(E34:E50)</f>
        <v>0</v>
      </c>
      <c r="F33" s="42">
        <f t="shared" ref="F33" si="192">SUM(F34:F50)</f>
        <v>0</v>
      </c>
      <c r="G33" s="42">
        <f t="shared" ref="G33" si="193">SUM(G34:G50)</f>
        <v>0</v>
      </c>
      <c r="H33" s="42">
        <f t="shared" ref="H33" si="194">SUM(H34:H50)</f>
        <v>0</v>
      </c>
      <c r="I33" s="42">
        <f t="shared" ref="I33" si="195">SUM(I34:I50)</f>
        <v>0</v>
      </c>
      <c r="J33" s="42">
        <f t="shared" ref="J33" si="196">SUM(J34:J50)</f>
        <v>0</v>
      </c>
      <c r="K33" s="42">
        <f t="shared" ref="K33" si="197">SUM(K34:K50)</f>
        <v>0</v>
      </c>
      <c r="L33" s="42">
        <f t="shared" ref="L33" si="198">SUM(L34:L50)</f>
        <v>0</v>
      </c>
      <c r="M33" s="42">
        <f t="shared" ref="M33" si="199">SUM(M34:M50)</f>
        <v>0</v>
      </c>
      <c r="N33" s="42">
        <f t="shared" ref="N33" si="200">SUM(N34:N50)</f>
        <v>0</v>
      </c>
      <c r="O33" s="42">
        <f t="shared" ref="O33" si="201">SUM(O34:O50)</f>
        <v>0</v>
      </c>
      <c r="P33" s="42">
        <f t="shared" ref="P33" si="202">SUM(P34:P50)</f>
        <v>0</v>
      </c>
      <c r="Q33" s="42">
        <f t="shared" ref="Q33" si="203">SUM(Q34:Q50)</f>
        <v>0</v>
      </c>
      <c r="R33" s="42">
        <f t="shared" ref="R33" si="204">SUM(R34:R50)</f>
        <v>0</v>
      </c>
      <c r="S33" s="42">
        <f t="shared" ref="S33" si="205">SUM(S34:S50)</f>
        <v>0</v>
      </c>
      <c r="T33" s="42">
        <f t="shared" ref="T33" si="206">SUM(T34:T50)</f>
        <v>0</v>
      </c>
      <c r="U33" s="42">
        <f t="shared" ref="U33" si="207">SUM(U34:U50)</f>
        <v>0</v>
      </c>
      <c r="V33" s="42">
        <f t="shared" ref="V33" si="208">SUM(V34:V50)</f>
        <v>0</v>
      </c>
      <c r="W33" s="42">
        <f t="shared" ref="W33:X33" si="209">SUM(W34:W50)</f>
        <v>0</v>
      </c>
      <c r="X33" s="42">
        <f t="shared" si="209"/>
        <v>0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</row>
    <row r="37" spans="1:24" ht="11.25" customHeight="1" x14ac:dyDescent="0.2">
      <c r="A37" s="39" t="s">
        <v>61</v>
      </c>
      <c r="B37" s="23" t="s">
        <v>62</v>
      </c>
      <c r="C37" s="30">
        <v>0</v>
      </c>
      <c r="D37" s="30">
        <v>0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</row>
    <row r="41" spans="1:24" ht="11.25" customHeight="1" x14ac:dyDescent="0.2">
      <c r="A41" s="39" t="s">
        <v>69</v>
      </c>
      <c r="B41" s="23" t="s">
        <v>70</v>
      </c>
      <c r="C41" s="30">
        <v>0</v>
      </c>
      <c r="D41" s="30">
        <v>0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</row>
    <row r="42" spans="1:24" ht="11.25" customHeight="1" x14ac:dyDescent="0.2">
      <c r="A42" s="39" t="s">
        <v>71</v>
      </c>
      <c r="B42" s="23" t="s">
        <v>72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</row>
    <row r="44" spans="1:24" ht="11.25" customHeight="1" x14ac:dyDescent="0.2">
      <c r="A44" s="39" t="s">
        <v>75</v>
      </c>
      <c r="B44" s="23" t="s">
        <v>76</v>
      </c>
      <c r="C44" s="30">
        <v>0</v>
      </c>
      <c r="D44" s="30">
        <v>0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</row>
    <row r="51" spans="1:24" ht="11.25" customHeight="1" x14ac:dyDescent="0.2">
      <c r="A51" s="24" t="s">
        <v>89</v>
      </c>
      <c r="B51" s="25" t="s">
        <v>90</v>
      </c>
      <c r="C51" s="31">
        <v>0</v>
      </c>
      <c r="D51" s="31">
        <v>0</v>
      </c>
      <c r="E51" s="31">
        <v>0</v>
      </c>
      <c r="F51" s="31">
        <v>0</v>
      </c>
      <c r="G51" s="31">
        <v>0</v>
      </c>
      <c r="H51" s="31">
        <v>0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" si="210">SUM(C53:C70)</f>
        <v>0</v>
      </c>
      <c r="D52" s="31">
        <f t="shared" ref="D52" si="211">SUM(D53:D70)</f>
        <v>0</v>
      </c>
      <c r="E52" s="31">
        <f t="shared" ref="E52" si="212">SUM(E53:E70)</f>
        <v>0</v>
      </c>
      <c r="F52" s="31">
        <f t="shared" ref="F52" si="213">SUM(F53:F70)</f>
        <v>0</v>
      </c>
      <c r="G52" s="31">
        <f t="shared" ref="G52" si="214">SUM(G53:G70)</f>
        <v>0</v>
      </c>
      <c r="H52" s="31">
        <f t="shared" ref="H52" si="215">SUM(H53:H70)</f>
        <v>0</v>
      </c>
      <c r="I52" s="31">
        <f t="shared" ref="I52" si="216">SUM(I53:I70)</f>
        <v>0</v>
      </c>
      <c r="J52" s="31">
        <f t="shared" ref="J52" si="217">SUM(J53:J70)</f>
        <v>0</v>
      </c>
      <c r="K52" s="31">
        <f t="shared" ref="K52" si="218">SUM(K53:K70)</f>
        <v>0</v>
      </c>
      <c r="L52" s="31">
        <f t="shared" ref="L52" si="219">SUM(L53:L70)</f>
        <v>0</v>
      </c>
      <c r="M52" s="31">
        <f t="shared" ref="M52" si="220">SUM(M53:M70)</f>
        <v>0</v>
      </c>
      <c r="N52" s="31">
        <f t="shared" ref="N52" si="221">SUM(N53:N70)</f>
        <v>0</v>
      </c>
      <c r="O52" s="31">
        <f t="shared" ref="O52" si="222">SUM(O53:O70)</f>
        <v>0</v>
      </c>
      <c r="P52" s="31">
        <f t="shared" ref="P52" si="223">SUM(P53:P70)</f>
        <v>0</v>
      </c>
      <c r="Q52" s="31">
        <f t="shared" ref="Q52" si="224">SUM(Q53:Q70)</f>
        <v>0</v>
      </c>
      <c r="R52" s="31">
        <f t="shared" ref="R52" si="225">SUM(R53:R70)</f>
        <v>0</v>
      </c>
      <c r="S52" s="31">
        <f t="shared" ref="S52" si="226">SUM(S53:S70)</f>
        <v>0</v>
      </c>
      <c r="T52" s="31">
        <f t="shared" ref="T52" si="227">SUM(T53:T70)</f>
        <v>0</v>
      </c>
      <c r="U52" s="31">
        <f t="shared" ref="U52" si="228">SUM(U53:U70)</f>
        <v>0</v>
      </c>
      <c r="V52" s="31">
        <f t="shared" ref="V52" si="229">SUM(V53:V70)</f>
        <v>0</v>
      </c>
      <c r="W52" s="31">
        <f t="shared" ref="W52:X52" si="230">SUM(W53:W70)</f>
        <v>0</v>
      </c>
      <c r="X52" s="31">
        <f t="shared" si="230"/>
        <v>0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</row>
    <row r="70" spans="1:24" ht="11.25" customHeight="1" x14ac:dyDescent="0.2">
      <c r="A70" s="22" t="s">
        <v>127</v>
      </c>
      <c r="B70" s="23" t="s">
        <v>128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" si="231">SUM(C72:C73)</f>
        <v>0</v>
      </c>
      <c r="D71" s="31">
        <f t="shared" ref="D71" si="232">SUM(D72:D73)</f>
        <v>0</v>
      </c>
      <c r="E71" s="31">
        <f t="shared" ref="E71" si="233">SUM(E72:E73)</f>
        <v>0</v>
      </c>
      <c r="F71" s="31">
        <f t="shared" ref="F71" si="234">SUM(F72:F73)</f>
        <v>0</v>
      </c>
      <c r="G71" s="31">
        <f t="shared" ref="G71" si="235">SUM(G72:G73)</f>
        <v>0</v>
      </c>
      <c r="H71" s="31">
        <f t="shared" ref="H71" si="236">SUM(H72:H73)</f>
        <v>0</v>
      </c>
      <c r="I71" s="31">
        <f t="shared" ref="I71" si="237">SUM(I72:I73)</f>
        <v>0</v>
      </c>
      <c r="J71" s="31">
        <f t="shared" ref="J71" si="238">SUM(J72:J73)</f>
        <v>0</v>
      </c>
      <c r="K71" s="31">
        <f t="shared" ref="K71" si="239">SUM(K72:K73)</f>
        <v>0</v>
      </c>
      <c r="L71" s="31">
        <f t="shared" ref="L71" si="240">SUM(L72:L73)</f>
        <v>0</v>
      </c>
      <c r="M71" s="31">
        <f t="shared" ref="M71" si="241">SUM(M72:M73)</f>
        <v>0</v>
      </c>
      <c r="N71" s="31">
        <f t="shared" ref="N71" si="242">SUM(N72:N73)</f>
        <v>0</v>
      </c>
      <c r="O71" s="31">
        <f t="shared" ref="O71" si="243">SUM(O72:O73)</f>
        <v>0</v>
      </c>
      <c r="P71" s="31">
        <f t="shared" ref="P71" si="244">SUM(P72:P73)</f>
        <v>0</v>
      </c>
      <c r="Q71" s="31">
        <f t="shared" ref="Q71" si="245">SUM(Q72:Q73)</f>
        <v>0</v>
      </c>
      <c r="R71" s="31">
        <f t="shared" ref="R71" si="246">SUM(R72:R73)</f>
        <v>0</v>
      </c>
      <c r="S71" s="31">
        <f t="shared" ref="S71" si="247">SUM(S72:S73)</f>
        <v>0</v>
      </c>
      <c r="T71" s="31">
        <f t="shared" ref="T71" si="248">SUM(T72:T73)</f>
        <v>0</v>
      </c>
      <c r="U71" s="31">
        <f t="shared" ref="U71" si="249">SUM(U72:U73)</f>
        <v>0</v>
      </c>
      <c r="V71" s="31">
        <f t="shared" ref="V71" si="250">SUM(V72:V73)</f>
        <v>0</v>
      </c>
      <c r="W71" s="31">
        <f t="shared" ref="W71:X71" si="251">SUM(W72:W73)</f>
        <v>0</v>
      </c>
      <c r="X71" s="31">
        <f t="shared" si="251"/>
        <v>0</v>
      </c>
    </row>
    <row r="72" spans="1:24" ht="11.25" customHeight="1" x14ac:dyDescent="0.2">
      <c r="A72" s="22" t="s">
        <v>131</v>
      </c>
      <c r="B72" s="23" t="s">
        <v>132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0</v>
      </c>
      <c r="D75" s="31">
        <v>0</v>
      </c>
      <c r="E75" s="31">
        <v>0</v>
      </c>
      <c r="F75" s="31">
        <v>0</v>
      </c>
      <c r="G75" s="31">
        <v>0</v>
      </c>
      <c r="H75" s="31">
        <v>0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</row>
    <row r="76" spans="1:24" ht="11.25" customHeight="1" x14ac:dyDescent="0.2">
      <c r="A76" s="26" t="s">
        <v>139</v>
      </c>
      <c r="B76" s="27" t="s">
        <v>140</v>
      </c>
      <c r="C76" s="32">
        <v>0</v>
      </c>
      <c r="D76" s="32">
        <v>0</v>
      </c>
      <c r="E76" s="32">
        <v>0</v>
      </c>
      <c r="F76" s="32">
        <v>0</v>
      </c>
      <c r="G76" s="32">
        <v>0</v>
      </c>
      <c r="H76" s="32">
        <v>0</v>
      </c>
      <c r="I76" s="32">
        <v>0</v>
      </c>
      <c r="J76" s="32">
        <v>0</v>
      </c>
      <c r="K76" s="32">
        <v>0</v>
      </c>
      <c r="L76" s="32">
        <v>0</v>
      </c>
      <c r="M76" s="32">
        <v>0</v>
      </c>
      <c r="N76" s="32">
        <v>0</v>
      </c>
      <c r="O76" s="32">
        <v>0</v>
      </c>
      <c r="P76" s="32">
        <v>0</v>
      </c>
      <c r="Q76" s="32">
        <v>0</v>
      </c>
      <c r="R76" s="32">
        <v>0</v>
      </c>
      <c r="S76" s="32">
        <v>0</v>
      </c>
      <c r="T76" s="32">
        <v>0</v>
      </c>
      <c r="U76" s="32">
        <v>0</v>
      </c>
      <c r="V76" s="32">
        <v>0</v>
      </c>
      <c r="W76" s="32">
        <v>0</v>
      </c>
      <c r="X76" s="32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166</v>
      </c>
      <c r="B1" s="7" t="s">
        <v>287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281.79595872742902</v>
      </c>
      <c r="D2" s="28">
        <f t="shared" ref="D2" si="1">SUM(D3,D17,D22,D25,D26,D51,D52,D71,D74,D75,D76)</f>
        <v>289.48538263112636</v>
      </c>
      <c r="E2" s="28">
        <f t="shared" ref="E2" si="2">SUM(E3,E17,E22,E25,E26,E51,E52,E71,E74,E75,E76)</f>
        <v>322.84402407566637</v>
      </c>
      <c r="F2" s="28">
        <f t="shared" ref="F2" si="3">SUM(F3,F17,F22,F25,F26,F51,F52,F71,F74,F75,F76)</f>
        <v>340.89604471195184</v>
      </c>
      <c r="G2" s="28">
        <f t="shared" ref="G2" si="4">SUM(G3,G17,G22,G25,G26,G51,G52,G71,G74,G75,G76)</f>
        <v>357.39991401547712</v>
      </c>
      <c r="H2" s="28">
        <f t="shared" ref="H2" si="5">SUM(H3,H17,H22,H25,H26,H51,H52,H71,H74,H75,H76)</f>
        <v>368.26577815993113</v>
      </c>
      <c r="I2" s="28">
        <f t="shared" ref="I2" si="6">SUM(I3,I17,I22,I25,I26,I51,I52,I71,I74,I75,I76)</f>
        <v>384.15640584694751</v>
      </c>
      <c r="J2" s="28">
        <f t="shared" ref="J2" si="7">SUM(J3,J17,J22,J25,J26,J51,J52,J71,J74,J75,J76)</f>
        <v>425.28486672398964</v>
      </c>
      <c r="K2" s="28">
        <f t="shared" ref="K2" si="8">SUM(K3,K17,K22,K25,K26,K51,K52,K71,K74,K75,K76)</f>
        <v>412.21977644024071</v>
      </c>
      <c r="L2" s="28">
        <f t="shared" ref="L2" si="9">SUM(L3,L17,L22,L25,L26,L51,L52,L71,L74,L75,L76)</f>
        <v>453.34832330180558</v>
      </c>
      <c r="M2" s="28">
        <f t="shared" ref="M2" si="10">SUM(M3,M17,M22,M25,M26,M51,M52,M71,M74,M75,M76)</f>
        <v>490.20980223559758</v>
      </c>
      <c r="N2" s="28">
        <f t="shared" ref="N2" si="11">SUM(N3,N17,N22,N25,N26,N51,N52,N71,N74,N75,N76)</f>
        <v>523.99002579535681</v>
      </c>
      <c r="O2" s="28">
        <f t="shared" ref="O2" si="12">SUM(O3,O17,O22,O25,O26,O51,O52,O71,O74,O75,O76)</f>
        <v>560.41685296646597</v>
      </c>
      <c r="P2" s="28">
        <f t="shared" ref="P2" si="13">SUM(P3,P17,P22,P25,P26,P51,P52,P71,P74,P75,P76)</f>
        <v>582.27867583834905</v>
      </c>
      <c r="Q2" s="28">
        <f t="shared" ref="Q2" si="14">SUM(Q3,Q17,Q22,Q25,Q26,Q51,Q52,Q71,Q74,Q75,Q76)</f>
        <v>651.99062768701629</v>
      </c>
      <c r="R2" s="28">
        <f t="shared" ref="R2" si="15">SUM(R3,R17,R22,R25,R26,R51,R52,R71,R74,R75,R76)</f>
        <v>803.01074806534814</v>
      </c>
      <c r="S2" s="28">
        <f t="shared" ref="S2" si="16">SUM(S3,S17,S22,S25,S26,S51,S52,S71,S74,S75,S76)</f>
        <v>681.27953568357691</v>
      </c>
      <c r="T2" s="28">
        <f t="shared" ref="T2" si="17">SUM(T3,T17,T22,T25,T26,T51,T52,T71,T74,T75,T76)</f>
        <v>954.77248495270851</v>
      </c>
      <c r="U2" s="28">
        <f t="shared" ref="U2" si="18">SUM(U3,U17,U22,U25,U26,U51,U52,U71,U74,U75,U76)</f>
        <v>1043.6727429062771</v>
      </c>
      <c r="V2" s="28">
        <f t="shared" ref="V2" si="19">SUM(V3,V17,V22,V25,V26,V51,V52,V71,V74,V75,V76)</f>
        <v>1087.3</v>
      </c>
      <c r="W2" s="28">
        <f t="shared" ref="W2:X2" si="20">SUM(W3,W17,W22,W25,W26,W51,W52,W71,W74,W75,W76)</f>
        <v>1092.5479793637151</v>
      </c>
      <c r="X2" s="28">
        <f t="shared" si="20"/>
        <v>1135.7262252794501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21">SUM(C4,C8,C11)</f>
        <v>0</v>
      </c>
      <c r="D3" s="29">
        <f t="shared" ref="D3" si="22">SUM(D4,D8,D11)</f>
        <v>0</v>
      </c>
      <c r="E3" s="29">
        <f t="shared" ref="E3" si="23">SUM(E4,E8,E11)</f>
        <v>0</v>
      </c>
      <c r="F3" s="29">
        <f t="shared" ref="F3" si="24">SUM(F4,F8,F11)</f>
        <v>0</v>
      </c>
      <c r="G3" s="29">
        <f t="shared" ref="G3" si="25">SUM(G4,G8,G11)</f>
        <v>0</v>
      </c>
      <c r="H3" s="29">
        <f t="shared" ref="H3" si="26">SUM(H4,H8,H11)</f>
        <v>0</v>
      </c>
      <c r="I3" s="29">
        <f t="shared" ref="I3" si="27">SUM(I4,I8,I11)</f>
        <v>0</v>
      </c>
      <c r="J3" s="29">
        <f t="shared" ref="J3" si="28">SUM(J4,J8,J11)</f>
        <v>0</v>
      </c>
      <c r="K3" s="29">
        <f t="shared" ref="K3" si="29">SUM(K4,K8,K11)</f>
        <v>0</v>
      </c>
      <c r="L3" s="29">
        <f t="shared" ref="L3" si="30">SUM(L4,L8,L11)</f>
        <v>0</v>
      </c>
      <c r="M3" s="29">
        <f t="shared" ref="M3" si="31">SUM(M4,M8,M11)</f>
        <v>0</v>
      </c>
      <c r="N3" s="29">
        <f t="shared" ref="N3" si="32">SUM(N4,N8,N11)</f>
        <v>0</v>
      </c>
      <c r="O3" s="29">
        <f t="shared" ref="O3" si="33">SUM(O4,O8,O11)</f>
        <v>0</v>
      </c>
      <c r="P3" s="29">
        <f t="shared" ref="P3" si="34">SUM(P4,P8,P11)</f>
        <v>0</v>
      </c>
      <c r="Q3" s="29">
        <f t="shared" ref="Q3" si="35">SUM(Q4,Q8,Q11)</f>
        <v>0</v>
      </c>
      <c r="R3" s="29">
        <f t="shared" ref="R3" si="36">SUM(R4,R8,R11)</f>
        <v>0</v>
      </c>
      <c r="S3" s="29">
        <f t="shared" ref="S3" si="37">SUM(S4,S8,S11)</f>
        <v>0</v>
      </c>
      <c r="T3" s="29">
        <f t="shared" ref="T3" si="38">SUM(T4,T8,T11)</f>
        <v>0</v>
      </c>
      <c r="U3" s="29">
        <f t="shared" ref="U3" si="39">SUM(U4,U8,U11)</f>
        <v>0</v>
      </c>
      <c r="V3" s="29">
        <f t="shared" ref="V3" si="40">SUM(V4,V8,V11)</f>
        <v>0</v>
      </c>
      <c r="W3" s="29">
        <f t="shared" ref="W3:X3" si="41">SUM(W4,W8,W11)</f>
        <v>0</v>
      </c>
      <c r="X3" s="29">
        <f t="shared" si="41"/>
        <v>0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42">SUM(C5:C7)</f>
        <v>0</v>
      </c>
      <c r="D4" s="42">
        <f t="shared" ref="D4" si="43">SUM(D5:D7)</f>
        <v>0</v>
      </c>
      <c r="E4" s="42">
        <f t="shared" ref="E4" si="44">SUM(E5:E7)</f>
        <v>0</v>
      </c>
      <c r="F4" s="42">
        <f t="shared" ref="F4" si="45">SUM(F5:F7)</f>
        <v>0</v>
      </c>
      <c r="G4" s="42">
        <f t="shared" ref="G4" si="46">SUM(G5:G7)</f>
        <v>0</v>
      </c>
      <c r="H4" s="42">
        <f t="shared" ref="H4" si="47">SUM(H5:H7)</f>
        <v>0</v>
      </c>
      <c r="I4" s="42">
        <f t="shared" ref="I4" si="48">SUM(I5:I7)</f>
        <v>0</v>
      </c>
      <c r="J4" s="42">
        <f t="shared" ref="J4" si="49">SUM(J5:J7)</f>
        <v>0</v>
      </c>
      <c r="K4" s="42">
        <f t="shared" ref="K4" si="50">SUM(K5:K7)</f>
        <v>0</v>
      </c>
      <c r="L4" s="42">
        <f t="shared" ref="L4" si="51">SUM(L5:L7)</f>
        <v>0</v>
      </c>
      <c r="M4" s="42">
        <f t="shared" ref="M4" si="52">SUM(M5:M7)</f>
        <v>0</v>
      </c>
      <c r="N4" s="42">
        <f t="shared" ref="N4" si="53">SUM(N5:N7)</f>
        <v>0</v>
      </c>
      <c r="O4" s="42">
        <f t="shared" ref="O4" si="54">SUM(O5:O7)</f>
        <v>0</v>
      </c>
      <c r="P4" s="42">
        <f t="shared" ref="P4" si="55">SUM(P5:P7)</f>
        <v>0</v>
      </c>
      <c r="Q4" s="42">
        <f t="shared" ref="Q4" si="56">SUM(Q5:Q7)</f>
        <v>0</v>
      </c>
      <c r="R4" s="42">
        <f t="shared" ref="R4" si="57">SUM(R5:R7)</f>
        <v>0</v>
      </c>
      <c r="S4" s="42">
        <f t="shared" ref="S4" si="58">SUM(S5:S7)</f>
        <v>0</v>
      </c>
      <c r="T4" s="42">
        <f t="shared" ref="T4" si="59">SUM(T5:T7)</f>
        <v>0</v>
      </c>
      <c r="U4" s="42">
        <f t="shared" ref="U4" si="60">SUM(U5:U7)</f>
        <v>0</v>
      </c>
      <c r="V4" s="42">
        <f t="shared" ref="V4" si="61">SUM(V5:V7)</f>
        <v>0</v>
      </c>
      <c r="W4" s="42">
        <f t="shared" ref="W4:X4" si="62">SUM(W5:W7)</f>
        <v>0</v>
      </c>
      <c r="X4" s="42">
        <f t="shared" si="62"/>
        <v>0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>
        <v>0</v>
      </c>
      <c r="W5" s="30">
        <v>0</v>
      </c>
      <c r="X5" s="30">
        <v>0</v>
      </c>
    </row>
    <row r="6" spans="1:24" ht="11.25" customHeight="1" x14ac:dyDescent="0.2">
      <c r="A6" s="39" t="s">
        <v>7</v>
      </c>
      <c r="B6" s="23" t="s">
        <v>8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</row>
    <row r="7" spans="1:24" ht="11.25" customHeight="1" x14ac:dyDescent="0.2">
      <c r="A7" s="39" t="s">
        <v>9</v>
      </c>
      <c r="B7" s="23" t="s">
        <v>10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</row>
    <row r="8" spans="1:24" ht="11.25" customHeight="1" x14ac:dyDescent="0.2">
      <c r="A8" s="40" t="s">
        <v>343</v>
      </c>
      <c r="B8" s="41" t="s">
        <v>344</v>
      </c>
      <c r="C8" s="42">
        <f t="shared" ref="C8" si="63">SUM(C9:C10)</f>
        <v>0</v>
      </c>
      <c r="D8" s="42">
        <f t="shared" ref="D8" si="64">SUM(D9:D10)</f>
        <v>0</v>
      </c>
      <c r="E8" s="42">
        <f t="shared" ref="E8" si="65">SUM(E9:E10)</f>
        <v>0</v>
      </c>
      <c r="F8" s="42">
        <f t="shared" ref="F8" si="66">SUM(F9:F10)</f>
        <v>0</v>
      </c>
      <c r="G8" s="42">
        <f t="shared" ref="G8" si="67">SUM(G9:G10)</f>
        <v>0</v>
      </c>
      <c r="H8" s="42">
        <f t="shared" ref="H8" si="68">SUM(H9:H10)</f>
        <v>0</v>
      </c>
      <c r="I8" s="42">
        <f t="shared" ref="I8" si="69">SUM(I9:I10)</f>
        <v>0</v>
      </c>
      <c r="J8" s="42">
        <f t="shared" ref="J8" si="70">SUM(J9:J10)</f>
        <v>0</v>
      </c>
      <c r="K8" s="42">
        <f t="shared" ref="K8" si="71">SUM(K9:K10)</f>
        <v>0</v>
      </c>
      <c r="L8" s="42">
        <f t="shared" ref="L8" si="72">SUM(L9:L10)</f>
        <v>0</v>
      </c>
      <c r="M8" s="42">
        <f t="shared" ref="M8" si="73">SUM(M9:M10)</f>
        <v>0</v>
      </c>
      <c r="N8" s="42">
        <f t="shared" ref="N8" si="74">SUM(N9:N10)</f>
        <v>0</v>
      </c>
      <c r="O8" s="42">
        <f t="shared" ref="O8" si="75">SUM(O9:O10)</f>
        <v>0</v>
      </c>
      <c r="P8" s="42">
        <f t="shared" ref="P8" si="76">SUM(P9:P10)</f>
        <v>0</v>
      </c>
      <c r="Q8" s="42">
        <f t="shared" ref="Q8" si="77">SUM(Q9:Q10)</f>
        <v>0</v>
      </c>
      <c r="R8" s="42">
        <f t="shared" ref="R8" si="78">SUM(R9:R10)</f>
        <v>0</v>
      </c>
      <c r="S8" s="42">
        <f t="shared" ref="S8" si="79">SUM(S9:S10)</f>
        <v>0</v>
      </c>
      <c r="T8" s="42">
        <f t="shared" ref="T8" si="80">SUM(T9:T10)</f>
        <v>0</v>
      </c>
      <c r="U8" s="42">
        <f t="shared" ref="U8" si="81">SUM(U9:U10)</f>
        <v>0</v>
      </c>
      <c r="V8" s="42">
        <f t="shared" ref="V8" si="82">SUM(V9:V10)</f>
        <v>0</v>
      </c>
      <c r="W8" s="42">
        <f t="shared" ref="W8:X8" si="83">SUM(W9:W10)</f>
        <v>0</v>
      </c>
      <c r="X8" s="42">
        <f t="shared" si="83"/>
        <v>0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" si="84">SUM(C12:C16)</f>
        <v>0</v>
      </c>
      <c r="D11" s="42">
        <f t="shared" ref="D11" si="85">SUM(D12:D16)</f>
        <v>0</v>
      </c>
      <c r="E11" s="42">
        <f t="shared" ref="E11" si="86">SUM(E12:E16)</f>
        <v>0</v>
      </c>
      <c r="F11" s="42">
        <f t="shared" ref="F11" si="87">SUM(F12:F16)</f>
        <v>0</v>
      </c>
      <c r="G11" s="42">
        <f t="shared" ref="G11" si="88">SUM(G12:G16)</f>
        <v>0</v>
      </c>
      <c r="H11" s="42">
        <f t="shared" ref="H11" si="89">SUM(H12:H16)</f>
        <v>0</v>
      </c>
      <c r="I11" s="42">
        <f t="shared" ref="I11" si="90">SUM(I12:I16)</f>
        <v>0</v>
      </c>
      <c r="J11" s="42">
        <f t="shared" ref="J11" si="91">SUM(J12:J16)</f>
        <v>0</v>
      </c>
      <c r="K11" s="42">
        <f t="shared" ref="K11" si="92">SUM(K12:K16)</f>
        <v>0</v>
      </c>
      <c r="L11" s="42">
        <f t="shared" ref="L11" si="93">SUM(L12:L16)</f>
        <v>0</v>
      </c>
      <c r="M11" s="42">
        <f t="shared" ref="M11" si="94">SUM(M12:M16)</f>
        <v>0</v>
      </c>
      <c r="N11" s="42">
        <f t="shared" ref="N11" si="95">SUM(N12:N16)</f>
        <v>0</v>
      </c>
      <c r="O11" s="42">
        <f t="shared" ref="O11" si="96">SUM(O12:O16)</f>
        <v>0</v>
      </c>
      <c r="P11" s="42">
        <f t="shared" ref="P11" si="97">SUM(P12:P16)</f>
        <v>0</v>
      </c>
      <c r="Q11" s="42">
        <f t="shared" ref="Q11" si="98">SUM(Q12:Q16)</f>
        <v>0</v>
      </c>
      <c r="R11" s="42">
        <f t="shared" ref="R11" si="99">SUM(R12:R16)</f>
        <v>0</v>
      </c>
      <c r="S11" s="42">
        <f t="shared" ref="S11" si="100">SUM(S12:S16)</f>
        <v>0</v>
      </c>
      <c r="T11" s="42">
        <f t="shared" ref="T11" si="101">SUM(T12:T16)</f>
        <v>0</v>
      </c>
      <c r="U11" s="42">
        <f t="shared" ref="U11" si="102">SUM(U12:U16)</f>
        <v>0</v>
      </c>
      <c r="V11" s="42">
        <f t="shared" ref="V11" si="103">SUM(V12:V16)</f>
        <v>0</v>
      </c>
      <c r="W11" s="42">
        <f t="shared" ref="W11:X11" si="104">SUM(W12:W16)</f>
        <v>0</v>
      </c>
      <c r="X11" s="42">
        <f t="shared" si="104"/>
        <v>0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</row>
    <row r="13" spans="1:24" ht="11.25" customHeight="1" x14ac:dyDescent="0.2">
      <c r="A13" s="39" t="s">
        <v>17</v>
      </c>
      <c r="B13" s="23" t="s">
        <v>18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" si="105">SUM(C18:C21)</f>
        <v>0</v>
      </c>
      <c r="D17" s="31">
        <f t="shared" ref="D17" si="106">SUM(D18:D21)</f>
        <v>0</v>
      </c>
      <c r="E17" s="31">
        <f t="shared" ref="E17" si="107">SUM(E18:E21)</f>
        <v>0</v>
      </c>
      <c r="F17" s="31">
        <f t="shared" ref="F17" si="108">SUM(F18:F21)</f>
        <v>0</v>
      </c>
      <c r="G17" s="31">
        <f t="shared" ref="G17" si="109">SUM(G18:G21)</f>
        <v>0</v>
      </c>
      <c r="H17" s="31">
        <f t="shared" ref="H17" si="110">SUM(H18:H21)</f>
        <v>0</v>
      </c>
      <c r="I17" s="31">
        <f t="shared" ref="I17" si="111">SUM(I18:I21)</f>
        <v>0</v>
      </c>
      <c r="J17" s="31">
        <f t="shared" ref="J17" si="112">SUM(J18:J21)</f>
        <v>0</v>
      </c>
      <c r="K17" s="31">
        <f t="shared" ref="K17" si="113">SUM(K18:K21)</f>
        <v>0</v>
      </c>
      <c r="L17" s="31">
        <f t="shared" ref="L17" si="114">SUM(L18:L21)</f>
        <v>0</v>
      </c>
      <c r="M17" s="31">
        <f t="shared" ref="M17" si="115">SUM(M18:M21)</f>
        <v>0</v>
      </c>
      <c r="N17" s="31">
        <f t="shared" ref="N17" si="116">SUM(N18:N21)</f>
        <v>0</v>
      </c>
      <c r="O17" s="31">
        <f t="shared" ref="O17" si="117">SUM(O18:O21)</f>
        <v>0</v>
      </c>
      <c r="P17" s="31">
        <f t="shared" ref="P17" si="118">SUM(P18:P21)</f>
        <v>0</v>
      </c>
      <c r="Q17" s="31">
        <f t="shared" ref="Q17" si="119">SUM(Q18:Q21)</f>
        <v>0</v>
      </c>
      <c r="R17" s="31">
        <f t="shared" ref="R17" si="120">SUM(R18:R21)</f>
        <v>0</v>
      </c>
      <c r="S17" s="31">
        <f t="shared" ref="S17" si="121">SUM(S18:S21)</f>
        <v>0</v>
      </c>
      <c r="T17" s="31">
        <f t="shared" ref="T17" si="122">SUM(T18:T21)</f>
        <v>0</v>
      </c>
      <c r="U17" s="31">
        <f t="shared" ref="U17" si="123">SUM(U18:U21)</f>
        <v>0</v>
      </c>
      <c r="V17" s="31">
        <f t="shared" ref="V17" si="124">SUM(V18:V21)</f>
        <v>0</v>
      </c>
      <c r="W17" s="31">
        <f t="shared" ref="W17:X17" si="125">SUM(W18:W21)</f>
        <v>0</v>
      </c>
      <c r="X17" s="31">
        <f t="shared" si="125"/>
        <v>0</v>
      </c>
    </row>
    <row r="18" spans="1:24" ht="11.25" customHeight="1" x14ac:dyDescent="0.2">
      <c r="A18" s="22" t="s">
        <v>27</v>
      </c>
      <c r="B18" s="23" t="s">
        <v>28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" si="126">SUM(C23:C24)</f>
        <v>0</v>
      </c>
      <c r="D22" s="31">
        <f t="shared" ref="D22" si="127">SUM(D23:D24)</f>
        <v>0</v>
      </c>
      <c r="E22" s="31">
        <f t="shared" ref="E22" si="128">SUM(E23:E24)</f>
        <v>0</v>
      </c>
      <c r="F22" s="31">
        <f t="shared" ref="F22" si="129">SUM(F23:F24)</f>
        <v>0</v>
      </c>
      <c r="G22" s="31">
        <f t="shared" ref="G22" si="130">SUM(G23:G24)</f>
        <v>0</v>
      </c>
      <c r="H22" s="31">
        <f t="shared" ref="H22" si="131">SUM(H23:H24)</f>
        <v>0</v>
      </c>
      <c r="I22" s="31">
        <f t="shared" ref="I22" si="132">SUM(I23:I24)</f>
        <v>0</v>
      </c>
      <c r="J22" s="31">
        <f t="shared" ref="J22" si="133">SUM(J23:J24)</f>
        <v>0</v>
      </c>
      <c r="K22" s="31">
        <f t="shared" ref="K22" si="134">SUM(K23:K24)</f>
        <v>0</v>
      </c>
      <c r="L22" s="31">
        <f t="shared" ref="L22" si="135">SUM(L23:L24)</f>
        <v>0</v>
      </c>
      <c r="M22" s="31">
        <f t="shared" ref="M22" si="136">SUM(M23:M24)</f>
        <v>0</v>
      </c>
      <c r="N22" s="31">
        <f t="shared" ref="N22" si="137">SUM(N23:N24)</f>
        <v>0</v>
      </c>
      <c r="O22" s="31">
        <f t="shared" ref="O22" si="138">SUM(O23:O24)</f>
        <v>0</v>
      </c>
      <c r="P22" s="31">
        <f t="shared" ref="P22" si="139">SUM(P23:P24)</f>
        <v>0</v>
      </c>
      <c r="Q22" s="31">
        <f t="shared" ref="Q22" si="140">SUM(Q23:Q24)</f>
        <v>0</v>
      </c>
      <c r="R22" s="31">
        <f t="shared" ref="R22" si="141">SUM(R23:R24)</f>
        <v>0</v>
      </c>
      <c r="S22" s="31">
        <f t="shared" ref="S22" si="142">SUM(S23:S24)</f>
        <v>0</v>
      </c>
      <c r="T22" s="31">
        <f t="shared" ref="T22" si="143">SUM(T23:T24)</f>
        <v>0</v>
      </c>
      <c r="U22" s="31">
        <f t="shared" ref="U22" si="144">SUM(U23:U24)</f>
        <v>0</v>
      </c>
      <c r="V22" s="31">
        <f t="shared" ref="V22" si="145">SUM(V23:V24)</f>
        <v>0</v>
      </c>
      <c r="W22" s="31">
        <f t="shared" ref="W22:X22" si="146">SUM(W23:W24)</f>
        <v>0</v>
      </c>
      <c r="X22" s="31">
        <f t="shared" si="146"/>
        <v>0</v>
      </c>
    </row>
    <row r="23" spans="1:24" ht="11.25" customHeight="1" x14ac:dyDescent="0.2">
      <c r="A23" s="22" t="s">
        <v>37</v>
      </c>
      <c r="B23" s="23" t="s">
        <v>38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47">SUM(C27,C33)</f>
        <v>281.79595872742902</v>
      </c>
      <c r="D26" s="31">
        <f t="shared" ref="D26" si="148">SUM(D27,D33)</f>
        <v>289.48538263112636</v>
      </c>
      <c r="E26" s="31">
        <f t="shared" ref="E26" si="149">SUM(E27,E33)</f>
        <v>322.84402407566637</v>
      </c>
      <c r="F26" s="31">
        <f t="shared" ref="F26" si="150">SUM(F27,F33)</f>
        <v>340.89604471195184</v>
      </c>
      <c r="G26" s="31">
        <f t="shared" ref="G26" si="151">SUM(G27,G33)</f>
        <v>357.39991401547712</v>
      </c>
      <c r="H26" s="31">
        <f t="shared" ref="H26" si="152">SUM(H27,H33)</f>
        <v>368.26577815993113</v>
      </c>
      <c r="I26" s="31">
        <f t="shared" ref="I26" si="153">SUM(I27,I33)</f>
        <v>384.15640584694751</v>
      </c>
      <c r="J26" s="31">
        <f t="shared" ref="J26" si="154">SUM(J27,J33)</f>
        <v>425.28486672398964</v>
      </c>
      <c r="K26" s="31">
        <f t="shared" ref="K26" si="155">SUM(K27,K33)</f>
        <v>412.21977644024071</v>
      </c>
      <c r="L26" s="31">
        <f t="shared" ref="L26" si="156">SUM(L27,L33)</f>
        <v>453.34832330180558</v>
      </c>
      <c r="M26" s="31">
        <f t="shared" ref="M26" si="157">SUM(M27,M33)</f>
        <v>490.20980223559758</v>
      </c>
      <c r="N26" s="31">
        <f t="shared" ref="N26" si="158">SUM(N27,N33)</f>
        <v>523.99002579535681</v>
      </c>
      <c r="O26" s="31">
        <f t="shared" ref="O26" si="159">SUM(O27,O33)</f>
        <v>560.41685296646597</v>
      </c>
      <c r="P26" s="31">
        <f t="shared" ref="P26" si="160">SUM(P27,P33)</f>
        <v>582.27867583834905</v>
      </c>
      <c r="Q26" s="31">
        <f t="shared" ref="Q26" si="161">SUM(Q27,Q33)</f>
        <v>651.99062768701629</v>
      </c>
      <c r="R26" s="31">
        <f t="shared" ref="R26" si="162">SUM(R27,R33)</f>
        <v>803.01074806534814</v>
      </c>
      <c r="S26" s="31">
        <f t="shared" ref="S26" si="163">SUM(S27,S33)</f>
        <v>681.27953568357691</v>
      </c>
      <c r="T26" s="31">
        <f t="shared" ref="T26" si="164">SUM(T27,T33)</f>
        <v>954.77248495270851</v>
      </c>
      <c r="U26" s="31">
        <f t="shared" ref="U26" si="165">SUM(U27,U33)</f>
        <v>1043.6727429062771</v>
      </c>
      <c r="V26" s="31">
        <f t="shared" ref="V26" si="166">SUM(V27,V33)</f>
        <v>1087.3</v>
      </c>
      <c r="W26" s="31">
        <f t="shared" ref="W26:X26" si="167">SUM(W27,W33)</f>
        <v>1092.5479793637151</v>
      </c>
      <c r="X26" s="31">
        <f t="shared" si="167"/>
        <v>1135.7262252794501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" si="168">SUM(C28:C32)</f>
        <v>281.79595872742902</v>
      </c>
      <c r="D27" s="42">
        <f t="shared" ref="D27" si="169">SUM(D28:D32)</f>
        <v>289.48538263112636</v>
      </c>
      <c r="E27" s="42">
        <f t="shared" ref="E27" si="170">SUM(E28:E32)</f>
        <v>322.84402407566637</v>
      </c>
      <c r="F27" s="42">
        <f t="shared" ref="F27" si="171">SUM(F28:F32)</f>
        <v>340.89604471195184</v>
      </c>
      <c r="G27" s="42">
        <f t="shared" ref="G27" si="172">SUM(G28:G32)</f>
        <v>357.39991401547712</v>
      </c>
      <c r="H27" s="42">
        <f t="shared" ref="H27" si="173">SUM(H28:H32)</f>
        <v>368.26577815993113</v>
      </c>
      <c r="I27" s="42">
        <f t="shared" ref="I27" si="174">SUM(I28:I32)</f>
        <v>384.15640584694751</v>
      </c>
      <c r="J27" s="42">
        <f t="shared" ref="J27" si="175">SUM(J28:J32)</f>
        <v>425.28486672398964</v>
      </c>
      <c r="K27" s="42">
        <f t="shared" ref="K27" si="176">SUM(K28:K32)</f>
        <v>412.21977644024071</v>
      </c>
      <c r="L27" s="42">
        <f t="shared" ref="L27" si="177">SUM(L28:L32)</f>
        <v>453.34832330180558</v>
      </c>
      <c r="M27" s="42">
        <f t="shared" ref="M27" si="178">SUM(M28:M32)</f>
        <v>490.20980223559758</v>
      </c>
      <c r="N27" s="42">
        <f t="shared" ref="N27" si="179">SUM(N28:N32)</f>
        <v>523.99002579535681</v>
      </c>
      <c r="O27" s="42">
        <f t="shared" ref="O27" si="180">SUM(O28:O32)</f>
        <v>560.41685296646597</v>
      </c>
      <c r="P27" s="42">
        <f t="shared" ref="P27" si="181">SUM(P28:P32)</f>
        <v>582.27867583834905</v>
      </c>
      <c r="Q27" s="42">
        <f t="shared" ref="Q27" si="182">SUM(Q28:Q32)</f>
        <v>651.99062768701629</v>
      </c>
      <c r="R27" s="42">
        <f t="shared" ref="R27" si="183">SUM(R28:R32)</f>
        <v>803.01074806534814</v>
      </c>
      <c r="S27" s="42">
        <f t="shared" ref="S27" si="184">SUM(S28:S32)</f>
        <v>681.27953568357691</v>
      </c>
      <c r="T27" s="42">
        <f t="shared" ref="T27" si="185">SUM(T28:T32)</f>
        <v>954.77248495270851</v>
      </c>
      <c r="U27" s="42">
        <f t="shared" ref="U27" si="186">SUM(U28:U32)</f>
        <v>1043.6727429062771</v>
      </c>
      <c r="V27" s="42">
        <f t="shared" ref="V27" si="187">SUM(V28:V32)</f>
        <v>1087.3</v>
      </c>
      <c r="W27" s="42">
        <f t="shared" ref="W27:X27" si="188">SUM(W28:W32)</f>
        <v>1092.5479793637151</v>
      </c>
      <c r="X27" s="42">
        <f t="shared" si="188"/>
        <v>1135.7262252794501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281.79595872742902</v>
      </c>
      <c r="D32" s="30">
        <v>289.48538263112636</v>
      </c>
      <c r="E32" s="30">
        <v>322.84402407566637</v>
      </c>
      <c r="F32" s="30">
        <v>340.89604471195184</v>
      </c>
      <c r="G32" s="30">
        <v>357.39991401547712</v>
      </c>
      <c r="H32" s="30">
        <v>368.26577815993113</v>
      </c>
      <c r="I32" s="30">
        <v>384.15640584694751</v>
      </c>
      <c r="J32" s="30">
        <v>425.28486672398964</v>
      </c>
      <c r="K32" s="30">
        <v>412.21977644024071</v>
      </c>
      <c r="L32" s="30">
        <v>453.34832330180558</v>
      </c>
      <c r="M32" s="30">
        <v>490.20980223559758</v>
      </c>
      <c r="N32" s="30">
        <v>523.99002579535681</v>
      </c>
      <c r="O32" s="30">
        <v>560.41685296646597</v>
      </c>
      <c r="P32" s="30">
        <v>582.27867583834905</v>
      </c>
      <c r="Q32" s="30">
        <v>651.99062768701629</v>
      </c>
      <c r="R32" s="30">
        <v>803.01074806534814</v>
      </c>
      <c r="S32" s="30">
        <v>681.27953568357691</v>
      </c>
      <c r="T32" s="30">
        <v>954.77248495270851</v>
      </c>
      <c r="U32" s="30">
        <v>1043.6727429062771</v>
      </c>
      <c r="V32" s="30">
        <v>1087.3</v>
      </c>
      <c r="W32" s="30">
        <v>1092.5479793637151</v>
      </c>
      <c r="X32" s="30">
        <v>1135.7262252794501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" si="189">SUM(C34:C50)</f>
        <v>0</v>
      </c>
      <c r="D33" s="42">
        <f t="shared" ref="D33" si="190">SUM(D34:D50)</f>
        <v>0</v>
      </c>
      <c r="E33" s="42">
        <f t="shared" ref="E33" si="191">SUM(E34:E50)</f>
        <v>0</v>
      </c>
      <c r="F33" s="42">
        <f t="shared" ref="F33" si="192">SUM(F34:F50)</f>
        <v>0</v>
      </c>
      <c r="G33" s="42">
        <f t="shared" ref="G33" si="193">SUM(G34:G50)</f>
        <v>0</v>
      </c>
      <c r="H33" s="42">
        <f t="shared" ref="H33" si="194">SUM(H34:H50)</f>
        <v>0</v>
      </c>
      <c r="I33" s="42">
        <f t="shared" ref="I33" si="195">SUM(I34:I50)</f>
        <v>0</v>
      </c>
      <c r="J33" s="42">
        <f t="shared" ref="J33" si="196">SUM(J34:J50)</f>
        <v>0</v>
      </c>
      <c r="K33" s="42">
        <f t="shared" ref="K33" si="197">SUM(K34:K50)</f>
        <v>0</v>
      </c>
      <c r="L33" s="42">
        <f t="shared" ref="L33" si="198">SUM(L34:L50)</f>
        <v>0</v>
      </c>
      <c r="M33" s="42">
        <f t="shared" ref="M33" si="199">SUM(M34:M50)</f>
        <v>0</v>
      </c>
      <c r="N33" s="42">
        <f t="shared" ref="N33" si="200">SUM(N34:N50)</f>
        <v>0</v>
      </c>
      <c r="O33" s="42">
        <f t="shared" ref="O33" si="201">SUM(O34:O50)</f>
        <v>0</v>
      </c>
      <c r="P33" s="42">
        <f t="shared" ref="P33" si="202">SUM(P34:P50)</f>
        <v>0</v>
      </c>
      <c r="Q33" s="42">
        <f t="shared" ref="Q33" si="203">SUM(Q34:Q50)</f>
        <v>0</v>
      </c>
      <c r="R33" s="42">
        <f t="shared" ref="R33" si="204">SUM(R34:R50)</f>
        <v>0</v>
      </c>
      <c r="S33" s="42">
        <f t="shared" ref="S33" si="205">SUM(S34:S50)</f>
        <v>0</v>
      </c>
      <c r="T33" s="42">
        <f t="shared" ref="T33" si="206">SUM(T34:T50)</f>
        <v>0</v>
      </c>
      <c r="U33" s="42">
        <f t="shared" ref="U33" si="207">SUM(U34:U50)</f>
        <v>0</v>
      </c>
      <c r="V33" s="42">
        <f t="shared" ref="V33" si="208">SUM(V34:V50)</f>
        <v>0</v>
      </c>
      <c r="W33" s="42">
        <f t="shared" ref="W33:X33" si="209">SUM(W34:W50)</f>
        <v>0</v>
      </c>
      <c r="X33" s="42">
        <f t="shared" si="209"/>
        <v>0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</row>
    <row r="37" spans="1:24" ht="11.25" customHeight="1" x14ac:dyDescent="0.2">
      <c r="A37" s="39" t="s">
        <v>61</v>
      </c>
      <c r="B37" s="23" t="s">
        <v>62</v>
      </c>
      <c r="C37" s="30">
        <v>0</v>
      </c>
      <c r="D37" s="30">
        <v>0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</row>
    <row r="41" spans="1:24" ht="11.25" customHeight="1" x14ac:dyDescent="0.2">
      <c r="A41" s="39" t="s">
        <v>69</v>
      </c>
      <c r="B41" s="23" t="s">
        <v>70</v>
      </c>
      <c r="C41" s="30">
        <v>0</v>
      </c>
      <c r="D41" s="30">
        <v>0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</row>
    <row r="42" spans="1:24" ht="11.25" customHeight="1" x14ac:dyDescent="0.2">
      <c r="A42" s="39" t="s">
        <v>71</v>
      </c>
      <c r="B42" s="23" t="s">
        <v>72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</row>
    <row r="44" spans="1:24" ht="11.25" customHeight="1" x14ac:dyDescent="0.2">
      <c r="A44" s="39" t="s">
        <v>75</v>
      </c>
      <c r="B44" s="23" t="s">
        <v>76</v>
      </c>
      <c r="C44" s="30">
        <v>0</v>
      </c>
      <c r="D44" s="30">
        <v>0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</row>
    <row r="51" spans="1:24" ht="11.25" customHeight="1" x14ac:dyDescent="0.2">
      <c r="A51" s="24" t="s">
        <v>89</v>
      </c>
      <c r="B51" s="25" t="s">
        <v>90</v>
      </c>
      <c r="C51" s="31">
        <v>0</v>
      </c>
      <c r="D51" s="31">
        <v>0</v>
      </c>
      <c r="E51" s="31">
        <v>0</v>
      </c>
      <c r="F51" s="31">
        <v>0</v>
      </c>
      <c r="G51" s="31">
        <v>0</v>
      </c>
      <c r="H51" s="31">
        <v>0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" si="210">SUM(C53:C70)</f>
        <v>0</v>
      </c>
      <c r="D52" s="31">
        <f t="shared" ref="D52" si="211">SUM(D53:D70)</f>
        <v>0</v>
      </c>
      <c r="E52" s="31">
        <f t="shared" ref="E52" si="212">SUM(E53:E70)</f>
        <v>0</v>
      </c>
      <c r="F52" s="31">
        <f t="shared" ref="F52" si="213">SUM(F53:F70)</f>
        <v>0</v>
      </c>
      <c r="G52" s="31">
        <f t="shared" ref="G52" si="214">SUM(G53:G70)</f>
        <v>0</v>
      </c>
      <c r="H52" s="31">
        <f t="shared" ref="H52" si="215">SUM(H53:H70)</f>
        <v>0</v>
      </c>
      <c r="I52" s="31">
        <f t="shared" ref="I52" si="216">SUM(I53:I70)</f>
        <v>0</v>
      </c>
      <c r="J52" s="31">
        <f t="shared" ref="J52" si="217">SUM(J53:J70)</f>
        <v>0</v>
      </c>
      <c r="K52" s="31">
        <f t="shared" ref="K52" si="218">SUM(K53:K70)</f>
        <v>0</v>
      </c>
      <c r="L52" s="31">
        <f t="shared" ref="L52" si="219">SUM(L53:L70)</f>
        <v>0</v>
      </c>
      <c r="M52" s="31">
        <f t="shared" ref="M52" si="220">SUM(M53:M70)</f>
        <v>0</v>
      </c>
      <c r="N52" s="31">
        <f t="shared" ref="N52" si="221">SUM(N53:N70)</f>
        <v>0</v>
      </c>
      <c r="O52" s="31">
        <f t="shared" ref="O52" si="222">SUM(O53:O70)</f>
        <v>0</v>
      </c>
      <c r="P52" s="31">
        <f t="shared" ref="P52" si="223">SUM(P53:P70)</f>
        <v>0</v>
      </c>
      <c r="Q52" s="31">
        <f t="shared" ref="Q52" si="224">SUM(Q53:Q70)</f>
        <v>0</v>
      </c>
      <c r="R52" s="31">
        <f t="shared" ref="R52" si="225">SUM(R53:R70)</f>
        <v>0</v>
      </c>
      <c r="S52" s="31">
        <f t="shared" ref="S52" si="226">SUM(S53:S70)</f>
        <v>0</v>
      </c>
      <c r="T52" s="31">
        <f t="shared" ref="T52" si="227">SUM(T53:T70)</f>
        <v>0</v>
      </c>
      <c r="U52" s="31">
        <f t="shared" ref="U52" si="228">SUM(U53:U70)</f>
        <v>0</v>
      </c>
      <c r="V52" s="31">
        <f t="shared" ref="V52" si="229">SUM(V53:V70)</f>
        <v>0</v>
      </c>
      <c r="W52" s="31">
        <f t="shared" ref="W52:X52" si="230">SUM(W53:W70)</f>
        <v>0</v>
      </c>
      <c r="X52" s="31">
        <f t="shared" si="230"/>
        <v>0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</row>
    <row r="70" spans="1:24" ht="11.25" customHeight="1" x14ac:dyDescent="0.2">
      <c r="A70" s="22" t="s">
        <v>127</v>
      </c>
      <c r="B70" s="23" t="s">
        <v>128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" si="231">SUM(C72:C73)</f>
        <v>0</v>
      </c>
      <c r="D71" s="31">
        <f t="shared" ref="D71" si="232">SUM(D72:D73)</f>
        <v>0</v>
      </c>
      <c r="E71" s="31">
        <f t="shared" ref="E71" si="233">SUM(E72:E73)</f>
        <v>0</v>
      </c>
      <c r="F71" s="31">
        <f t="shared" ref="F71" si="234">SUM(F72:F73)</f>
        <v>0</v>
      </c>
      <c r="G71" s="31">
        <f t="shared" ref="G71" si="235">SUM(G72:G73)</f>
        <v>0</v>
      </c>
      <c r="H71" s="31">
        <f t="shared" ref="H71" si="236">SUM(H72:H73)</f>
        <v>0</v>
      </c>
      <c r="I71" s="31">
        <f t="shared" ref="I71" si="237">SUM(I72:I73)</f>
        <v>0</v>
      </c>
      <c r="J71" s="31">
        <f t="shared" ref="J71" si="238">SUM(J72:J73)</f>
        <v>0</v>
      </c>
      <c r="K71" s="31">
        <f t="shared" ref="K71" si="239">SUM(K72:K73)</f>
        <v>0</v>
      </c>
      <c r="L71" s="31">
        <f t="shared" ref="L71" si="240">SUM(L72:L73)</f>
        <v>0</v>
      </c>
      <c r="M71" s="31">
        <f t="shared" ref="M71" si="241">SUM(M72:M73)</f>
        <v>0</v>
      </c>
      <c r="N71" s="31">
        <f t="shared" ref="N71" si="242">SUM(N72:N73)</f>
        <v>0</v>
      </c>
      <c r="O71" s="31">
        <f t="shared" ref="O71" si="243">SUM(O72:O73)</f>
        <v>0</v>
      </c>
      <c r="P71" s="31">
        <f t="shared" ref="P71" si="244">SUM(P72:P73)</f>
        <v>0</v>
      </c>
      <c r="Q71" s="31">
        <f t="shared" ref="Q71" si="245">SUM(Q72:Q73)</f>
        <v>0</v>
      </c>
      <c r="R71" s="31">
        <f t="shared" ref="R71" si="246">SUM(R72:R73)</f>
        <v>0</v>
      </c>
      <c r="S71" s="31">
        <f t="shared" ref="S71" si="247">SUM(S72:S73)</f>
        <v>0</v>
      </c>
      <c r="T71" s="31">
        <f t="shared" ref="T71" si="248">SUM(T72:T73)</f>
        <v>0</v>
      </c>
      <c r="U71" s="31">
        <f t="shared" ref="U71" si="249">SUM(U72:U73)</f>
        <v>0</v>
      </c>
      <c r="V71" s="31">
        <f t="shared" ref="V71" si="250">SUM(V72:V73)</f>
        <v>0</v>
      </c>
      <c r="W71" s="31">
        <f t="shared" ref="W71:X71" si="251">SUM(W72:W73)</f>
        <v>0</v>
      </c>
      <c r="X71" s="31">
        <f t="shared" si="251"/>
        <v>0</v>
      </c>
    </row>
    <row r="72" spans="1:24" ht="11.25" customHeight="1" x14ac:dyDescent="0.2">
      <c r="A72" s="22" t="s">
        <v>131</v>
      </c>
      <c r="B72" s="23" t="s">
        <v>132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0</v>
      </c>
      <c r="D75" s="31">
        <v>0</v>
      </c>
      <c r="E75" s="31">
        <v>0</v>
      </c>
      <c r="F75" s="31">
        <v>0</v>
      </c>
      <c r="G75" s="31">
        <v>0</v>
      </c>
      <c r="H75" s="31">
        <v>0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</row>
    <row r="76" spans="1:24" ht="11.25" customHeight="1" x14ac:dyDescent="0.2">
      <c r="A76" s="26" t="s">
        <v>139</v>
      </c>
      <c r="B76" s="27" t="s">
        <v>140</v>
      </c>
      <c r="C76" s="32">
        <v>0</v>
      </c>
      <c r="D76" s="32">
        <v>0</v>
      </c>
      <c r="E76" s="32">
        <v>0</v>
      </c>
      <c r="F76" s="32">
        <v>0</v>
      </c>
      <c r="G76" s="32">
        <v>0</v>
      </c>
      <c r="H76" s="32">
        <v>0</v>
      </c>
      <c r="I76" s="32">
        <v>0</v>
      </c>
      <c r="J76" s="32">
        <v>0</v>
      </c>
      <c r="K76" s="32">
        <v>0</v>
      </c>
      <c r="L76" s="32">
        <v>0</v>
      </c>
      <c r="M76" s="32">
        <v>0</v>
      </c>
      <c r="N76" s="32">
        <v>0</v>
      </c>
      <c r="O76" s="32">
        <v>0</v>
      </c>
      <c r="P76" s="32">
        <v>0</v>
      </c>
      <c r="Q76" s="32">
        <v>0</v>
      </c>
      <c r="R76" s="32">
        <v>0</v>
      </c>
      <c r="S76" s="32">
        <v>0</v>
      </c>
      <c r="T76" s="32">
        <v>0</v>
      </c>
      <c r="U76" s="32">
        <v>0</v>
      </c>
      <c r="V76" s="32">
        <v>0</v>
      </c>
      <c r="W76" s="32">
        <v>0</v>
      </c>
      <c r="X76" s="32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228</v>
      </c>
      <c r="B1" s="7" t="s">
        <v>286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13.11255374032674</v>
      </c>
      <c r="D2" s="28">
        <f t="shared" ref="D2" si="1">SUM(D3,D17,D22,D25,D26,D51,D52,D71,D74,D75,D76)</f>
        <v>11.5219260533104</v>
      </c>
      <c r="E2" s="28">
        <f t="shared" ref="E2" si="2">SUM(E3,E17,E22,E25,E26,E51,E52,E71,E74,E75,E76)</f>
        <v>9.8882201203783318</v>
      </c>
      <c r="F2" s="28">
        <f t="shared" ref="F2" si="3">SUM(F3,F17,F22,F25,F26,F51,F52,F71,F74,F75,F76)</f>
        <v>7.5451418744625967</v>
      </c>
      <c r="G2" s="28">
        <f t="shared" ref="G2" si="4">SUM(G3,G17,G22,G25,G26,G51,G52,G71,G74,G75,G76)</f>
        <v>10.40412725709372</v>
      </c>
      <c r="H2" s="28">
        <f t="shared" ref="H2" si="5">SUM(H3,H17,H22,H25,H26,H51,H52,H71,H74,H75,H76)</f>
        <v>10.662080825451421</v>
      </c>
      <c r="I2" s="28">
        <f t="shared" ref="I2" si="6">SUM(I3,I17,I22,I25,I26,I51,I52,I71,I74,I75,I76)</f>
        <v>21.4530524505589</v>
      </c>
      <c r="J2" s="28">
        <f t="shared" ref="J2" si="7">SUM(J3,J17,J22,J25,J26,J51,J52,J71,J74,J75,J76)</f>
        <v>27.944883920894242</v>
      </c>
      <c r="K2" s="28">
        <f t="shared" ref="K2" si="8">SUM(K3,K17,K22,K25,K26,K51,K52,K71,K74,K75,K76)</f>
        <v>37.016251074806533</v>
      </c>
      <c r="L2" s="28">
        <f t="shared" ref="L2" si="9">SUM(L3,L17,L22,L25,L26,L51,L52,L71,L74,L75,L76)</f>
        <v>36.801289767841787</v>
      </c>
      <c r="M2" s="28">
        <f t="shared" ref="M2" si="10">SUM(M3,M17,M22,M25,M26,M51,M52,M71,M74,M75,M76)</f>
        <v>31.018830610490109</v>
      </c>
      <c r="N2" s="28">
        <f t="shared" ref="N2" si="11">SUM(N3,N17,N22,N25,N26,N51,N52,N71,N74,N75,N76)</f>
        <v>48.442476354256236</v>
      </c>
      <c r="O2" s="28">
        <f t="shared" ref="O2" si="12">SUM(O3,O17,O22,O25,O26,O51,O52,O71,O74,O75,O76)</f>
        <v>72.131986242476358</v>
      </c>
      <c r="P2" s="28">
        <f t="shared" ref="P2" si="13">SUM(P3,P17,P22,P25,P26,P51,P52,P71,P74,P75,P76)</f>
        <v>99.572398968185723</v>
      </c>
      <c r="Q2" s="28">
        <f t="shared" ref="Q2" si="14">SUM(Q3,Q17,Q22,Q25,Q26,Q51,Q52,Q71,Q74,Q75,Q76)</f>
        <v>129.94333619948407</v>
      </c>
      <c r="R2" s="28">
        <f t="shared" ref="R2" si="15">SUM(R3,R17,R22,R25,R26,R51,R52,R71,R74,R75,R76)</f>
        <v>132.16930352536542</v>
      </c>
      <c r="S2" s="28">
        <f t="shared" ref="S2" si="16">SUM(S3,S17,S22,S25,S26,S51,S52,S71,S74,S75,S76)</f>
        <v>200.24041272570938</v>
      </c>
      <c r="T2" s="28">
        <f t="shared" ref="T2" si="17">SUM(T3,T17,T22,T25,T26,T51,T52,T71,T74,T75,T76)</f>
        <v>292.95631986242472</v>
      </c>
      <c r="U2" s="28">
        <f t="shared" ref="U2" si="18">SUM(U3,U17,U22,U25,U26,U51,U52,U71,U74,U75,U76)</f>
        <v>385.64221840068785</v>
      </c>
      <c r="V2" s="28">
        <f t="shared" ref="V2" si="19">SUM(V3,V17,V22,V25,V26,V51,V52,V71,V74,V75,V76)</f>
        <v>546.00146173688722</v>
      </c>
      <c r="W2" s="28">
        <f t="shared" ref="W2:X2" si="20">SUM(W3,W17,W22,W25,W26,W51,W52,W71,W74,W75,W76)</f>
        <v>828.19862424763528</v>
      </c>
      <c r="X2" s="28">
        <f t="shared" si="20"/>
        <v>2028.0060189165949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21">SUM(C4,C8,C11)</f>
        <v>0</v>
      </c>
      <c r="D3" s="29">
        <f t="shared" ref="D3" si="22">SUM(D4,D8,D11)</f>
        <v>0</v>
      </c>
      <c r="E3" s="29">
        <f t="shared" ref="E3" si="23">SUM(E4,E8,E11)</f>
        <v>0</v>
      </c>
      <c r="F3" s="29">
        <f t="shared" ref="F3" si="24">SUM(F4,F8,F11)</f>
        <v>0</v>
      </c>
      <c r="G3" s="29">
        <f t="shared" ref="G3" si="25">SUM(G4,G8,G11)</f>
        <v>0</v>
      </c>
      <c r="H3" s="29">
        <f t="shared" ref="H3" si="26">SUM(H4,H8,H11)</f>
        <v>0</v>
      </c>
      <c r="I3" s="29">
        <f t="shared" ref="I3" si="27">SUM(I4,I8,I11)</f>
        <v>0</v>
      </c>
      <c r="J3" s="29">
        <f t="shared" ref="J3" si="28">SUM(J4,J8,J11)</f>
        <v>0</v>
      </c>
      <c r="K3" s="29">
        <f t="shared" ref="K3" si="29">SUM(K4,K8,K11)</f>
        <v>0</v>
      </c>
      <c r="L3" s="29">
        <f t="shared" ref="L3" si="30">SUM(L4,L8,L11)</f>
        <v>0</v>
      </c>
      <c r="M3" s="29">
        <f t="shared" ref="M3" si="31">SUM(M4,M8,M11)</f>
        <v>0</v>
      </c>
      <c r="N3" s="29">
        <f t="shared" ref="N3" si="32">SUM(N4,N8,N11)</f>
        <v>0</v>
      </c>
      <c r="O3" s="29">
        <f t="shared" ref="O3" si="33">SUM(O4,O8,O11)</f>
        <v>0</v>
      </c>
      <c r="P3" s="29">
        <f t="shared" ref="P3" si="34">SUM(P4,P8,P11)</f>
        <v>0</v>
      </c>
      <c r="Q3" s="29">
        <f t="shared" ref="Q3" si="35">SUM(Q4,Q8,Q11)</f>
        <v>0</v>
      </c>
      <c r="R3" s="29">
        <f t="shared" ref="R3" si="36">SUM(R4,R8,R11)</f>
        <v>0</v>
      </c>
      <c r="S3" s="29">
        <f t="shared" ref="S3" si="37">SUM(S4,S8,S11)</f>
        <v>0</v>
      </c>
      <c r="T3" s="29">
        <f t="shared" ref="T3" si="38">SUM(T4,T8,T11)</f>
        <v>0</v>
      </c>
      <c r="U3" s="29">
        <f t="shared" ref="U3" si="39">SUM(U4,U8,U11)</f>
        <v>0</v>
      </c>
      <c r="V3" s="29">
        <f t="shared" ref="V3" si="40">SUM(V4,V8,V11)</f>
        <v>0</v>
      </c>
      <c r="W3" s="29">
        <f t="shared" ref="W3:X3" si="41">SUM(W4,W8,W11)</f>
        <v>0</v>
      </c>
      <c r="X3" s="29">
        <f t="shared" si="41"/>
        <v>0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42">SUM(C5:C7)</f>
        <v>0</v>
      </c>
      <c r="D4" s="42">
        <f t="shared" ref="D4" si="43">SUM(D5:D7)</f>
        <v>0</v>
      </c>
      <c r="E4" s="42">
        <f t="shared" ref="E4" si="44">SUM(E5:E7)</f>
        <v>0</v>
      </c>
      <c r="F4" s="42">
        <f t="shared" ref="F4" si="45">SUM(F5:F7)</f>
        <v>0</v>
      </c>
      <c r="G4" s="42">
        <f t="shared" ref="G4" si="46">SUM(G5:G7)</f>
        <v>0</v>
      </c>
      <c r="H4" s="42">
        <f t="shared" ref="H4" si="47">SUM(H5:H7)</f>
        <v>0</v>
      </c>
      <c r="I4" s="42">
        <f t="shared" ref="I4" si="48">SUM(I5:I7)</f>
        <v>0</v>
      </c>
      <c r="J4" s="42">
        <f t="shared" ref="J4" si="49">SUM(J5:J7)</f>
        <v>0</v>
      </c>
      <c r="K4" s="42">
        <f t="shared" ref="K4" si="50">SUM(K5:K7)</f>
        <v>0</v>
      </c>
      <c r="L4" s="42">
        <f t="shared" ref="L4" si="51">SUM(L5:L7)</f>
        <v>0</v>
      </c>
      <c r="M4" s="42">
        <f t="shared" ref="M4" si="52">SUM(M5:M7)</f>
        <v>0</v>
      </c>
      <c r="N4" s="42">
        <f t="shared" ref="N4" si="53">SUM(N5:N7)</f>
        <v>0</v>
      </c>
      <c r="O4" s="42">
        <f t="shared" ref="O4" si="54">SUM(O5:O7)</f>
        <v>0</v>
      </c>
      <c r="P4" s="42">
        <f t="shared" ref="P4" si="55">SUM(P5:P7)</f>
        <v>0</v>
      </c>
      <c r="Q4" s="42">
        <f t="shared" ref="Q4" si="56">SUM(Q5:Q7)</f>
        <v>0</v>
      </c>
      <c r="R4" s="42">
        <f t="shared" ref="R4" si="57">SUM(R5:R7)</f>
        <v>0</v>
      </c>
      <c r="S4" s="42">
        <f t="shared" ref="S4" si="58">SUM(S5:S7)</f>
        <v>0</v>
      </c>
      <c r="T4" s="42">
        <f t="shared" ref="T4" si="59">SUM(T5:T7)</f>
        <v>0</v>
      </c>
      <c r="U4" s="42">
        <f t="shared" ref="U4" si="60">SUM(U5:U7)</f>
        <v>0</v>
      </c>
      <c r="V4" s="42">
        <f t="shared" ref="V4" si="61">SUM(V5:V7)</f>
        <v>0</v>
      </c>
      <c r="W4" s="42">
        <f t="shared" ref="W4:X4" si="62">SUM(W5:W7)</f>
        <v>0</v>
      </c>
      <c r="X4" s="42">
        <f t="shared" si="62"/>
        <v>0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>
        <v>0</v>
      </c>
      <c r="W5" s="30">
        <v>0</v>
      </c>
      <c r="X5" s="30">
        <v>0</v>
      </c>
    </row>
    <row r="6" spans="1:24" ht="11.25" customHeight="1" x14ac:dyDescent="0.2">
      <c r="A6" s="39" t="s">
        <v>7</v>
      </c>
      <c r="B6" s="23" t="s">
        <v>8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</row>
    <row r="7" spans="1:24" ht="11.25" customHeight="1" x14ac:dyDescent="0.2">
      <c r="A7" s="39" t="s">
        <v>9</v>
      </c>
      <c r="B7" s="23" t="s">
        <v>10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</row>
    <row r="8" spans="1:24" ht="11.25" customHeight="1" x14ac:dyDescent="0.2">
      <c r="A8" s="40" t="s">
        <v>343</v>
      </c>
      <c r="B8" s="41" t="s">
        <v>344</v>
      </c>
      <c r="C8" s="42">
        <f t="shared" ref="C8" si="63">SUM(C9:C10)</f>
        <v>0</v>
      </c>
      <c r="D8" s="42">
        <f t="shared" ref="D8" si="64">SUM(D9:D10)</f>
        <v>0</v>
      </c>
      <c r="E8" s="42">
        <f t="shared" ref="E8" si="65">SUM(E9:E10)</f>
        <v>0</v>
      </c>
      <c r="F8" s="42">
        <f t="shared" ref="F8" si="66">SUM(F9:F10)</f>
        <v>0</v>
      </c>
      <c r="G8" s="42">
        <f t="shared" ref="G8" si="67">SUM(G9:G10)</f>
        <v>0</v>
      </c>
      <c r="H8" s="42">
        <f t="shared" ref="H8" si="68">SUM(H9:H10)</f>
        <v>0</v>
      </c>
      <c r="I8" s="42">
        <f t="shared" ref="I8" si="69">SUM(I9:I10)</f>
        <v>0</v>
      </c>
      <c r="J8" s="42">
        <f t="shared" ref="J8" si="70">SUM(J9:J10)</f>
        <v>0</v>
      </c>
      <c r="K8" s="42">
        <f t="shared" ref="K8" si="71">SUM(K9:K10)</f>
        <v>0</v>
      </c>
      <c r="L8" s="42">
        <f t="shared" ref="L8" si="72">SUM(L9:L10)</f>
        <v>0</v>
      </c>
      <c r="M8" s="42">
        <f t="shared" ref="M8" si="73">SUM(M9:M10)</f>
        <v>0</v>
      </c>
      <c r="N8" s="42">
        <f t="shared" ref="N8" si="74">SUM(N9:N10)</f>
        <v>0</v>
      </c>
      <c r="O8" s="42">
        <f t="shared" ref="O8" si="75">SUM(O9:O10)</f>
        <v>0</v>
      </c>
      <c r="P8" s="42">
        <f t="shared" ref="P8" si="76">SUM(P9:P10)</f>
        <v>0</v>
      </c>
      <c r="Q8" s="42">
        <f t="shared" ref="Q8" si="77">SUM(Q9:Q10)</f>
        <v>0</v>
      </c>
      <c r="R8" s="42">
        <f t="shared" ref="R8" si="78">SUM(R9:R10)</f>
        <v>0</v>
      </c>
      <c r="S8" s="42">
        <f t="shared" ref="S8" si="79">SUM(S9:S10)</f>
        <v>0</v>
      </c>
      <c r="T8" s="42">
        <f t="shared" ref="T8" si="80">SUM(T9:T10)</f>
        <v>0</v>
      </c>
      <c r="U8" s="42">
        <f t="shared" ref="U8" si="81">SUM(U9:U10)</f>
        <v>0</v>
      </c>
      <c r="V8" s="42">
        <f t="shared" ref="V8" si="82">SUM(V9:V10)</f>
        <v>0</v>
      </c>
      <c r="W8" s="42">
        <f t="shared" ref="W8:X8" si="83">SUM(W9:W10)</f>
        <v>0</v>
      </c>
      <c r="X8" s="42">
        <f t="shared" si="83"/>
        <v>0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" si="84">SUM(C12:C16)</f>
        <v>0</v>
      </c>
      <c r="D11" s="42">
        <f t="shared" ref="D11" si="85">SUM(D12:D16)</f>
        <v>0</v>
      </c>
      <c r="E11" s="42">
        <f t="shared" ref="E11" si="86">SUM(E12:E16)</f>
        <v>0</v>
      </c>
      <c r="F11" s="42">
        <f t="shared" ref="F11" si="87">SUM(F12:F16)</f>
        <v>0</v>
      </c>
      <c r="G11" s="42">
        <f t="shared" ref="G11" si="88">SUM(G12:G16)</f>
        <v>0</v>
      </c>
      <c r="H11" s="42">
        <f t="shared" ref="H11" si="89">SUM(H12:H16)</f>
        <v>0</v>
      </c>
      <c r="I11" s="42">
        <f t="shared" ref="I11" si="90">SUM(I12:I16)</f>
        <v>0</v>
      </c>
      <c r="J11" s="42">
        <f t="shared" ref="J11" si="91">SUM(J12:J16)</f>
        <v>0</v>
      </c>
      <c r="K11" s="42">
        <f t="shared" ref="K11" si="92">SUM(K12:K16)</f>
        <v>0</v>
      </c>
      <c r="L11" s="42">
        <f t="shared" ref="L11" si="93">SUM(L12:L16)</f>
        <v>0</v>
      </c>
      <c r="M11" s="42">
        <f t="shared" ref="M11" si="94">SUM(M12:M16)</f>
        <v>0</v>
      </c>
      <c r="N11" s="42">
        <f t="shared" ref="N11" si="95">SUM(N12:N16)</f>
        <v>0</v>
      </c>
      <c r="O11" s="42">
        <f t="shared" ref="O11" si="96">SUM(O12:O16)</f>
        <v>0</v>
      </c>
      <c r="P11" s="42">
        <f t="shared" ref="P11" si="97">SUM(P12:P16)</f>
        <v>0</v>
      </c>
      <c r="Q11" s="42">
        <f t="shared" ref="Q11" si="98">SUM(Q12:Q16)</f>
        <v>0</v>
      </c>
      <c r="R11" s="42">
        <f t="shared" ref="R11" si="99">SUM(R12:R16)</f>
        <v>0</v>
      </c>
      <c r="S11" s="42">
        <f t="shared" ref="S11" si="100">SUM(S12:S16)</f>
        <v>0</v>
      </c>
      <c r="T11" s="42">
        <f t="shared" ref="T11" si="101">SUM(T12:T16)</f>
        <v>0</v>
      </c>
      <c r="U11" s="42">
        <f t="shared" ref="U11" si="102">SUM(U12:U16)</f>
        <v>0</v>
      </c>
      <c r="V11" s="42">
        <f t="shared" ref="V11" si="103">SUM(V12:V16)</f>
        <v>0</v>
      </c>
      <c r="W11" s="42">
        <f t="shared" ref="W11:X11" si="104">SUM(W12:W16)</f>
        <v>0</v>
      </c>
      <c r="X11" s="42">
        <f t="shared" si="104"/>
        <v>0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</row>
    <row r="13" spans="1:24" ht="11.25" customHeight="1" x14ac:dyDescent="0.2">
      <c r="A13" s="39" t="s">
        <v>17</v>
      </c>
      <c r="B13" s="23" t="s">
        <v>18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" si="105">SUM(C18:C21)</f>
        <v>0</v>
      </c>
      <c r="D17" s="31">
        <f t="shared" ref="D17" si="106">SUM(D18:D21)</f>
        <v>0</v>
      </c>
      <c r="E17" s="31">
        <f t="shared" ref="E17" si="107">SUM(E18:E21)</f>
        <v>0</v>
      </c>
      <c r="F17" s="31">
        <f t="shared" ref="F17" si="108">SUM(F18:F21)</f>
        <v>0</v>
      </c>
      <c r="G17" s="31">
        <f t="shared" ref="G17" si="109">SUM(G18:G21)</f>
        <v>0</v>
      </c>
      <c r="H17" s="31">
        <f t="shared" ref="H17" si="110">SUM(H18:H21)</f>
        <v>0</v>
      </c>
      <c r="I17" s="31">
        <f t="shared" ref="I17" si="111">SUM(I18:I21)</f>
        <v>0</v>
      </c>
      <c r="J17" s="31">
        <f t="shared" ref="J17" si="112">SUM(J18:J21)</f>
        <v>0</v>
      </c>
      <c r="K17" s="31">
        <f t="shared" ref="K17" si="113">SUM(K18:K21)</f>
        <v>0</v>
      </c>
      <c r="L17" s="31">
        <f t="shared" ref="L17" si="114">SUM(L18:L21)</f>
        <v>0</v>
      </c>
      <c r="M17" s="31">
        <f t="shared" ref="M17" si="115">SUM(M18:M21)</f>
        <v>0</v>
      </c>
      <c r="N17" s="31">
        <f t="shared" ref="N17" si="116">SUM(N18:N21)</f>
        <v>0</v>
      </c>
      <c r="O17" s="31">
        <f t="shared" ref="O17" si="117">SUM(O18:O21)</f>
        <v>0</v>
      </c>
      <c r="P17" s="31">
        <f t="shared" ref="P17" si="118">SUM(P18:P21)</f>
        <v>0</v>
      </c>
      <c r="Q17" s="31">
        <f t="shared" ref="Q17" si="119">SUM(Q18:Q21)</f>
        <v>0</v>
      </c>
      <c r="R17" s="31">
        <f t="shared" ref="R17" si="120">SUM(R18:R21)</f>
        <v>0</v>
      </c>
      <c r="S17" s="31">
        <f t="shared" ref="S17" si="121">SUM(S18:S21)</f>
        <v>0</v>
      </c>
      <c r="T17" s="31">
        <f t="shared" ref="T17" si="122">SUM(T18:T21)</f>
        <v>0</v>
      </c>
      <c r="U17" s="31">
        <f t="shared" ref="U17" si="123">SUM(U18:U21)</f>
        <v>0</v>
      </c>
      <c r="V17" s="31">
        <f t="shared" ref="V17" si="124">SUM(V18:V21)</f>
        <v>0</v>
      </c>
      <c r="W17" s="31">
        <f t="shared" ref="W17:X17" si="125">SUM(W18:W21)</f>
        <v>0</v>
      </c>
      <c r="X17" s="31">
        <f t="shared" si="125"/>
        <v>0</v>
      </c>
    </row>
    <row r="18" spans="1:24" ht="11.25" customHeight="1" x14ac:dyDescent="0.2">
      <c r="A18" s="22" t="s">
        <v>27</v>
      </c>
      <c r="B18" s="23" t="s">
        <v>28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" si="126">SUM(C23:C24)</f>
        <v>0</v>
      </c>
      <c r="D22" s="31">
        <f t="shared" ref="D22" si="127">SUM(D23:D24)</f>
        <v>0</v>
      </c>
      <c r="E22" s="31">
        <f t="shared" ref="E22" si="128">SUM(E23:E24)</f>
        <v>0</v>
      </c>
      <c r="F22" s="31">
        <f t="shared" ref="F22" si="129">SUM(F23:F24)</f>
        <v>0</v>
      </c>
      <c r="G22" s="31">
        <f t="shared" ref="G22" si="130">SUM(G23:G24)</f>
        <v>0</v>
      </c>
      <c r="H22" s="31">
        <f t="shared" ref="H22" si="131">SUM(H23:H24)</f>
        <v>0</v>
      </c>
      <c r="I22" s="31">
        <f t="shared" ref="I22" si="132">SUM(I23:I24)</f>
        <v>0</v>
      </c>
      <c r="J22" s="31">
        <f t="shared" ref="J22" si="133">SUM(J23:J24)</f>
        <v>0</v>
      </c>
      <c r="K22" s="31">
        <f t="shared" ref="K22" si="134">SUM(K23:K24)</f>
        <v>0</v>
      </c>
      <c r="L22" s="31">
        <f t="shared" ref="L22" si="135">SUM(L23:L24)</f>
        <v>0</v>
      </c>
      <c r="M22" s="31">
        <f t="shared" ref="M22" si="136">SUM(M23:M24)</f>
        <v>0</v>
      </c>
      <c r="N22" s="31">
        <f t="shared" ref="N22" si="137">SUM(N23:N24)</f>
        <v>0</v>
      </c>
      <c r="O22" s="31">
        <f t="shared" ref="O22" si="138">SUM(O23:O24)</f>
        <v>0</v>
      </c>
      <c r="P22" s="31">
        <f t="shared" ref="P22" si="139">SUM(P23:P24)</f>
        <v>0</v>
      </c>
      <c r="Q22" s="31">
        <f t="shared" ref="Q22" si="140">SUM(Q23:Q24)</f>
        <v>0</v>
      </c>
      <c r="R22" s="31">
        <f t="shared" ref="R22" si="141">SUM(R23:R24)</f>
        <v>0</v>
      </c>
      <c r="S22" s="31">
        <f t="shared" ref="S22" si="142">SUM(S23:S24)</f>
        <v>0</v>
      </c>
      <c r="T22" s="31">
        <f t="shared" ref="T22" si="143">SUM(T23:T24)</f>
        <v>0</v>
      </c>
      <c r="U22" s="31">
        <f t="shared" ref="U22" si="144">SUM(U23:U24)</f>
        <v>0</v>
      </c>
      <c r="V22" s="31">
        <f t="shared" ref="V22" si="145">SUM(V23:V24)</f>
        <v>0</v>
      </c>
      <c r="W22" s="31">
        <f t="shared" ref="W22:X22" si="146">SUM(W23:W24)</f>
        <v>0</v>
      </c>
      <c r="X22" s="31">
        <f t="shared" si="146"/>
        <v>0</v>
      </c>
    </row>
    <row r="23" spans="1:24" ht="11.25" customHeight="1" x14ac:dyDescent="0.2">
      <c r="A23" s="22" t="s">
        <v>37</v>
      </c>
      <c r="B23" s="23" t="s">
        <v>38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47">SUM(C27,C33)</f>
        <v>0</v>
      </c>
      <c r="D26" s="31">
        <f t="shared" ref="D26" si="148">SUM(D27,D33)</f>
        <v>0</v>
      </c>
      <c r="E26" s="31">
        <f t="shared" ref="E26" si="149">SUM(E27,E33)</f>
        <v>0</v>
      </c>
      <c r="F26" s="31">
        <f t="shared" ref="F26" si="150">SUM(F27,F33)</f>
        <v>0</v>
      </c>
      <c r="G26" s="31">
        <f t="shared" ref="G26" si="151">SUM(G27,G33)</f>
        <v>0</v>
      </c>
      <c r="H26" s="31">
        <f t="shared" ref="H26" si="152">SUM(H27,H33)</f>
        <v>0</v>
      </c>
      <c r="I26" s="31">
        <f t="shared" ref="I26" si="153">SUM(I27,I33)</f>
        <v>0</v>
      </c>
      <c r="J26" s="31">
        <f t="shared" ref="J26" si="154">SUM(J27,J33)</f>
        <v>0</v>
      </c>
      <c r="K26" s="31">
        <f t="shared" ref="K26" si="155">SUM(K27,K33)</f>
        <v>0</v>
      </c>
      <c r="L26" s="31">
        <f t="shared" ref="L26" si="156">SUM(L27,L33)</f>
        <v>0</v>
      </c>
      <c r="M26" s="31">
        <f t="shared" ref="M26" si="157">SUM(M27,M33)</f>
        <v>0</v>
      </c>
      <c r="N26" s="31">
        <f t="shared" ref="N26" si="158">SUM(N27,N33)</f>
        <v>0</v>
      </c>
      <c r="O26" s="31">
        <f t="shared" ref="O26" si="159">SUM(O27,O33)</f>
        <v>0</v>
      </c>
      <c r="P26" s="31">
        <f t="shared" ref="P26" si="160">SUM(P27,P33)</f>
        <v>0</v>
      </c>
      <c r="Q26" s="31">
        <f t="shared" ref="Q26" si="161">SUM(Q27,Q33)</f>
        <v>0</v>
      </c>
      <c r="R26" s="31">
        <f t="shared" ref="R26" si="162">SUM(R27,R33)</f>
        <v>0</v>
      </c>
      <c r="S26" s="31">
        <f t="shared" ref="S26" si="163">SUM(S27,S33)</f>
        <v>0</v>
      </c>
      <c r="T26" s="31">
        <f t="shared" ref="T26" si="164">SUM(T27,T33)</f>
        <v>0</v>
      </c>
      <c r="U26" s="31">
        <f t="shared" ref="U26" si="165">SUM(U27,U33)</f>
        <v>0</v>
      </c>
      <c r="V26" s="31">
        <f t="shared" ref="V26" si="166">SUM(V27,V33)</f>
        <v>0</v>
      </c>
      <c r="W26" s="31">
        <f t="shared" ref="W26:X26" si="167">SUM(W27,W33)</f>
        <v>0</v>
      </c>
      <c r="X26" s="31">
        <f t="shared" si="167"/>
        <v>0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" si="168">SUM(C28:C32)</f>
        <v>0</v>
      </c>
      <c r="D27" s="42">
        <f t="shared" ref="D27" si="169">SUM(D28:D32)</f>
        <v>0</v>
      </c>
      <c r="E27" s="42">
        <f t="shared" ref="E27" si="170">SUM(E28:E32)</f>
        <v>0</v>
      </c>
      <c r="F27" s="42">
        <f t="shared" ref="F27" si="171">SUM(F28:F32)</f>
        <v>0</v>
      </c>
      <c r="G27" s="42">
        <f t="shared" ref="G27" si="172">SUM(G28:G32)</f>
        <v>0</v>
      </c>
      <c r="H27" s="42">
        <f t="shared" ref="H27" si="173">SUM(H28:H32)</f>
        <v>0</v>
      </c>
      <c r="I27" s="42">
        <f t="shared" ref="I27" si="174">SUM(I28:I32)</f>
        <v>0</v>
      </c>
      <c r="J27" s="42">
        <f t="shared" ref="J27" si="175">SUM(J28:J32)</f>
        <v>0</v>
      </c>
      <c r="K27" s="42">
        <f t="shared" ref="K27" si="176">SUM(K28:K32)</f>
        <v>0</v>
      </c>
      <c r="L27" s="42">
        <f t="shared" ref="L27" si="177">SUM(L28:L32)</f>
        <v>0</v>
      </c>
      <c r="M27" s="42">
        <f t="shared" ref="M27" si="178">SUM(M28:M32)</f>
        <v>0</v>
      </c>
      <c r="N27" s="42">
        <f t="shared" ref="N27" si="179">SUM(N28:N32)</f>
        <v>0</v>
      </c>
      <c r="O27" s="42">
        <f t="shared" ref="O27" si="180">SUM(O28:O32)</f>
        <v>0</v>
      </c>
      <c r="P27" s="42">
        <f t="shared" ref="P27" si="181">SUM(P28:P32)</f>
        <v>0</v>
      </c>
      <c r="Q27" s="42">
        <f t="shared" ref="Q27" si="182">SUM(Q28:Q32)</f>
        <v>0</v>
      </c>
      <c r="R27" s="42">
        <f t="shared" ref="R27" si="183">SUM(R28:R32)</f>
        <v>0</v>
      </c>
      <c r="S27" s="42">
        <f t="shared" ref="S27" si="184">SUM(S28:S32)</f>
        <v>0</v>
      </c>
      <c r="T27" s="42">
        <f t="shared" ref="T27" si="185">SUM(T28:T32)</f>
        <v>0</v>
      </c>
      <c r="U27" s="42">
        <f t="shared" ref="U27" si="186">SUM(U28:U32)</f>
        <v>0</v>
      </c>
      <c r="V27" s="42">
        <f t="shared" ref="V27" si="187">SUM(V28:V32)</f>
        <v>0</v>
      </c>
      <c r="W27" s="42">
        <f t="shared" ref="W27:X27" si="188">SUM(W28:W32)</f>
        <v>0</v>
      </c>
      <c r="X27" s="42">
        <f t="shared" si="188"/>
        <v>0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" si="189">SUM(C34:C50)</f>
        <v>0</v>
      </c>
      <c r="D33" s="42">
        <f t="shared" ref="D33" si="190">SUM(D34:D50)</f>
        <v>0</v>
      </c>
      <c r="E33" s="42">
        <f t="shared" ref="E33" si="191">SUM(E34:E50)</f>
        <v>0</v>
      </c>
      <c r="F33" s="42">
        <f t="shared" ref="F33" si="192">SUM(F34:F50)</f>
        <v>0</v>
      </c>
      <c r="G33" s="42">
        <f t="shared" ref="G33" si="193">SUM(G34:G50)</f>
        <v>0</v>
      </c>
      <c r="H33" s="42">
        <f t="shared" ref="H33" si="194">SUM(H34:H50)</f>
        <v>0</v>
      </c>
      <c r="I33" s="42">
        <f t="shared" ref="I33" si="195">SUM(I34:I50)</f>
        <v>0</v>
      </c>
      <c r="J33" s="42">
        <f t="shared" ref="J33" si="196">SUM(J34:J50)</f>
        <v>0</v>
      </c>
      <c r="K33" s="42">
        <f t="shared" ref="K33" si="197">SUM(K34:K50)</f>
        <v>0</v>
      </c>
      <c r="L33" s="42">
        <f t="shared" ref="L33" si="198">SUM(L34:L50)</f>
        <v>0</v>
      </c>
      <c r="M33" s="42">
        <f t="shared" ref="M33" si="199">SUM(M34:M50)</f>
        <v>0</v>
      </c>
      <c r="N33" s="42">
        <f t="shared" ref="N33" si="200">SUM(N34:N50)</f>
        <v>0</v>
      </c>
      <c r="O33" s="42">
        <f t="shared" ref="O33" si="201">SUM(O34:O50)</f>
        <v>0</v>
      </c>
      <c r="P33" s="42">
        <f t="shared" ref="P33" si="202">SUM(P34:P50)</f>
        <v>0</v>
      </c>
      <c r="Q33" s="42">
        <f t="shared" ref="Q33" si="203">SUM(Q34:Q50)</f>
        <v>0</v>
      </c>
      <c r="R33" s="42">
        <f t="shared" ref="R33" si="204">SUM(R34:R50)</f>
        <v>0</v>
      </c>
      <c r="S33" s="42">
        <f t="shared" ref="S33" si="205">SUM(S34:S50)</f>
        <v>0</v>
      </c>
      <c r="T33" s="42">
        <f t="shared" ref="T33" si="206">SUM(T34:T50)</f>
        <v>0</v>
      </c>
      <c r="U33" s="42">
        <f t="shared" ref="U33" si="207">SUM(U34:U50)</f>
        <v>0</v>
      </c>
      <c r="V33" s="42">
        <f t="shared" ref="V33" si="208">SUM(V34:V50)</f>
        <v>0</v>
      </c>
      <c r="W33" s="42">
        <f t="shared" ref="W33:X33" si="209">SUM(W34:W50)</f>
        <v>0</v>
      </c>
      <c r="X33" s="42">
        <f t="shared" si="209"/>
        <v>0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</row>
    <row r="37" spans="1:24" ht="11.25" customHeight="1" x14ac:dyDescent="0.2">
      <c r="A37" s="39" t="s">
        <v>61</v>
      </c>
      <c r="B37" s="23" t="s">
        <v>62</v>
      </c>
      <c r="C37" s="30">
        <v>0</v>
      </c>
      <c r="D37" s="30">
        <v>0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</row>
    <row r="41" spans="1:24" ht="11.25" customHeight="1" x14ac:dyDescent="0.2">
      <c r="A41" s="39" t="s">
        <v>69</v>
      </c>
      <c r="B41" s="23" t="s">
        <v>70</v>
      </c>
      <c r="C41" s="30">
        <v>0</v>
      </c>
      <c r="D41" s="30">
        <v>0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</row>
    <row r="42" spans="1:24" ht="11.25" customHeight="1" x14ac:dyDescent="0.2">
      <c r="A42" s="39" t="s">
        <v>71</v>
      </c>
      <c r="B42" s="23" t="s">
        <v>72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</row>
    <row r="44" spans="1:24" ht="11.25" customHeight="1" x14ac:dyDescent="0.2">
      <c r="A44" s="39" t="s">
        <v>75</v>
      </c>
      <c r="B44" s="23" t="s">
        <v>76</v>
      </c>
      <c r="C44" s="30">
        <v>0</v>
      </c>
      <c r="D44" s="30">
        <v>0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</row>
    <row r="51" spans="1:24" ht="11.25" customHeight="1" x14ac:dyDescent="0.2">
      <c r="A51" s="24" t="s">
        <v>89</v>
      </c>
      <c r="B51" s="25" t="s">
        <v>90</v>
      </c>
      <c r="C51" s="31">
        <v>13.11255374032674</v>
      </c>
      <c r="D51" s="31">
        <v>11.5219260533104</v>
      </c>
      <c r="E51" s="31">
        <v>9.8882201203783318</v>
      </c>
      <c r="F51" s="31">
        <v>7.5451418744625967</v>
      </c>
      <c r="G51" s="31">
        <v>10.40412725709372</v>
      </c>
      <c r="H51" s="31">
        <v>10.662080825451421</v>
      </c>
      <c r="I51" s="31">
        <v>21.4530524505589</v>
      </c>
      <c r="J51" s="31">
        <v>27.944883920894242</v>
      </c>
      <c r="K51" s="31">
        <v>37.016251074806533</v>
      </c>
      <c r="L51" s="31">
        <v>36.801289767841787</v>
      </c>
      <c r="M51" s="31">
        <v>31.018830610490109</v>
      </c>
      <c r="N51" s="31">
        <v>48.442476354256236</v>
      </c>
      <c r="O51" s="31">
        <v>72.131986242476358</v>
      </c>
      <c r="P51" s="31">
        <v>99.572398968185723</v>
      </c>
      <c r="Q51" s="31">
        <v>129.94333619948407</v>
      </c>
      <c r="R51" s="31">
        <v>132.16930352536542</v>
      </c>
      <c r="S51" s="31">
        <v>200.24041272570938</v>
      </c>
      <c r="T51" s="31">
        <v>292.95631986242472</v>
      </c>
      <c r="U51" s="31">
        <v>385.64221840068785</v>
      </c>
      <c r="V51" s="31">
        <v>546.00146173688722</v>
      </c>
      <c r="W51" s="31">
        <v>828.19862424763528</v>
      </c>
      <c r="X51" s="31">
        <v>2028.0060189165949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" si="210">SUM(C53:C70)</f>
        <v>0</v>
      </c>
      <c r="D52" s="31">
        <f t="shared" ref="D52" si="211">SUM(D53:D70)</f>
        <v>0</v>
      </c>
      <c r="E52" s="31">
        <f t="shared" ref="E52" si="212">SUM(E53:E70)</f>
        <v>0</v>
      </c>
      <c r="F52" s="31">
        <f t="shared" ref="F52" si="213">SUM(F53:F70)</f>
        <v>0</v>
      </c>
      <c r="G52" s="31">
        <f t="shared" ref="G52" si="214">SUM(G53:G70)</f>
        <v>0</v>
      </c>
      <c r="H52" s="31">
        <f t="shared" ref="H52" si="215">SUM(H53:H70)</f>
        <v>0</v>
      </c>
      <c r="I52" s="31">
        <f t="shared" ref="I52" si="216">SUM(I53:I70)</f>
        <v>0</v>
      </c>
      <c r="J52" s="31">
        <f t="shared" ref="J52" si="217">SUM(J53:J70)</f>
        <v>0</v>
      </c>
      <c r="K52" s="31">
        <f t="shared" ref="K52" si="218">SUM(K53:K70)</f>
        <v>0</v>
      </c>
      <c r="L52" s="31">
        <f t="shared" ref="L52" si="219">SUM(L53:L70)</f>
        <v>0</v>
      </c>
      <c r="M52" s="31">
        <f t="shared" ref="M52" si="220">SUM(M53:M70)</f>
        <v>0</v>
      </c>
      <c r="N52" s="31">
        <f t="shared" ref="N52" si="221">SUM(N53:N70)</f>
        <v>0</v>
      </c>
      <c r="O52" s="31">
        <f t="shared" ref="O52" si="222">SUM(O53:O70)</f>
        <v>0</v>
      </c>
      <c r="P52" s="31">
        <f t="shared" ref="P52" si="223">SUM(P53:P70)</f>
        <v>0</v>
      </c>
      <c r="Q52" s="31">
        <f t="shared" ref="Q52" si="224">SUM(Q53:Q70)</f>
        <v>0</v>
      </c>
      <c r="R52" s="31">
        <f t="shared" ref="R52" si="225">SUM(R53:R70)</f>
        <v>0</v>
      </c>
      <c r="S52" s="31">
        <f t="shared" ref="S52" si="226">SUM(S53:S70)</f>
        <v>0</v>
      </c>
      <c r="T52" s="31">
        <f t="shared" ref="T52" si="227">SUM(T53:T70)</f>
        <v>0</v>
      </c>
      <c r="U52" s="31">
        <f t="shared" ref="U52" si="228">SUM(U53:U70)</f>
        <v>0</v>
      </c>
      <c r="V52" s="31">
        <f t="shared" ref="V52" si="229">SUM(V53:V70)</f>
        <v>0</v>
      </c>
      <c r="W52" s="31">
        <f t="shared" ref="W52:X52" si="230">SUM(W53:W70)</f>
        <v>0</v>
      </c>
      <c r="X52" s="31">
        <f t="shared" si="230"/>
        <v>0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</row>
    <row r="70" spans="1:24" ht="11.25" customHeight="1" x14ac:dyDescent="0.2">
      <c r="A70" s="22" t="s">
        <v>127</v>
      </c>
      <c r="B70" s="23" t="s">
        <v>128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" si="231">SUM(C72:C73)</f>
        <v>0</v>
      </c>
      <c r="D71" s="31">
        <f t="shared" ref="D71" si="232">SUM(D72:D73)</f>
        <v>0</v>
      </c>
      <c r="E71" s="31">
        <f t="shared" ref="E71" si="233">SUM(E72:E73)</f>
        <v>0</v>
      </c>
      <c r="F71" s="31">
        <f t="shared" ref="F71" si="234">SUM(F72:F73)</f>
        <v>0</v>
      </c>
      <c r="G71" s="31">
        <f t="shared" ref="G71" si="235">SUM(G72:G73)</f>
        <v>0</v>
      </c>
      <c r="H71" s="31">
        <f t="shared" ref="H71" si="236">SUM(H72:H73)</f>
        <v>0</v>
      </c>
      <c r="I71" s="31">
        <f t="shared" ref="I71" si="237">SUM(I72:I73)</f>
        <v>0</v>
      </c>
      <c r="J71" s="31">
        <f t="shared" ref="J71" si="238">SUM(J72:J73)</f>
        <v>0</v>
      </c>
      <c r="K71" s="31">
        <f t="shared" ref="K71" si="239">SUM(K72:K73)</f>
        <v>0</v>
      </c>
      <c r="L71" s="31">
        <f t="shared" ref="L71" si="240">SUM(L72:L73)</f>
        <v>0</v>
      </c>
      <c r="M71" s="31">
        <f t="shared" ref="M71" si="241">SUM(M72:M73)</f>
        <v>0</v>
      </c>
      <c r="N71" s="31">
        <f t="shared" ref="N71" si="242">SUM(N72:N73)</f>
        <v>0</v>
      </c>
      <c r="O71" s="31">
        <f t="shared" ref="O71" si="243">SUM(O72:O73)</f>
        <v>0</v>
      </c>
      <c r="P71" s="31">
        <f t="shared" ref="P71" si="244">SUM(P72:P73)</f>
        <v>0</v>
      </c>
      <c r="Q71" s="31">
        <f t="shared" ref="Q71" si="245">SUM(Q72:Q73)</f>
        <v>0</v>
      </c>
      <c r="R71" s="31">
        <f t="shared" ref="R71" si="246">SUM(R72:R73)</f>
        <v>0</v>
      </c>
      <c r="S71" s="31">
        <f t="shared" ref="S71" si="247">SUM(S72:S73)</f>
        <v>0</v>
      </c>
      <c r="T71" s="31">
        <f t="shared" ref="T71" si="248">SUM(T72:T73)</f>
        <v>0</v>
      </c>
      <c r="U71" s="31">
        <f t="shared" ref="U71" si="249">SUM(U72:U73)</f>
        <v>0</v>
      </c>
      <c r="V71" s="31">
        <f t="shared" ref="V71" si="250">SUM(V72:V73)</f>
        <v>0</v>
      </c>
      <c r="W71" s="31">
        <f t="shared" ref="W71:X71" si="251">SUM(W72:W73)</f>
        <v>0</v>
      </c>
      <c r="X71" s="31">
        <f t="shared" si="251"/>
        <v>0</v>
      </c>
    </row>
    <row r="72" spans="1:24" ht="11.25" customHeight="1" x14ac:dyDescent="0.2">
      <c r="A72" s="22" t="s">
        <v>131</v>
      </c>
      <c r="B72" s="23" t="s">
        <v>132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0</v>
      </c>
      <c r="D75" s="31">
        <v>0</v>
      </c>
      <c r="E75" s="31">
        <v>0</v>
      </c>
      <c r="F75" s="31">
        <v>0</v>
      </c>
      <c r="G75" s="31">
        <v>0</v>
      </c>
      <c r="H75" s="31">
        <v>0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</row>
    <row r="76" spans="1:24" ht="11.25" customHeight="1" x14ac:dyDescent="0.2">
      <c r="A76" s="26" t="s">
        <v>139</v>
      </c>
      <c r="B76" s="27" t="s">
        <v>140</v>
      </c>
      <c r="C76" s="32">
        <v>0</v>
      </c>
      <c r="D76" s="32">
        <v>0</v>
      </c>
      <c r="E76" s="32">
        <v>0</v>
      </c>
      <c r="F76" s="32">
        <v>0</v>
      </c>
      <c r="G76" s="32">
        <v>0</v>
      </c>
      <c r="H76" s="32">
        <v>0</v>
      </c>
      <c r="I76" s="32">
        <v>0</v>
      </c>
      <c r="J76" s="32">
        <v>0</v>
      </c>
      <c r="K76" s="32">
        <v>0</v>
      </c>
      <c r="L76" s="32">
        <v>0</v>
      </c>
      <c r="M76" s="32">
        <v>0</v>
      </c>
      <c r="N76" s="32">
        <v>0</v>
      </c>
      <c r="O76" s="32">
        <v>0</v>
      </c>
      <c r="P76" s="32">
        <v>0</v>
      </c>
      <c r="Q76" s="32">
        <v>0</v>
      </c>
      <c r="R76" s="32">
        <v>0</v>
      </c>
      <c r="S76" s="32">
        <v>0</v>
      </c>
      <c r="T76" s="32">
        <v>0</v>
      </c>
      <c r="U76" s="32">
        <v>0</v>
      </c>
      <c r="V76" s="32">
        <v>0</v>
      </c>
      <c r="W76" s="32">
        <v>0</v>
      </c>
      <c r="X76" s="32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219</v>
      </c>
      <c r="B1" s="7" t="s">
        <v>285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459.01401547721406</v>
      </c>
      <c r="D2" s="28">
        <f t="shared" ref="D2" si="1">SUM(D3,D17,D22,D25,D26,D51,D52,D71,D74,D75,D76)</f>
        <v>491.70283748925192</v>
      </c>
      <c r="E2" s="28">
        <f t="shared" ref="E2" si="2">SUM(E3,E17,E22,E25,E26,E51,E52,E71,E74,E75,E76)</f>
        <v>583.04539982803101</v>
      </c>
      <c r="F2" s="28">
        <f t="shared" ref="F2" si="3">SUM(F3,F17,F22,F25,F26,F51,F52,F71,F74,F75,F76)</f>
        <v>672.17394668959594</v>
      </c>
      <c r="G2" s="28">
        <f t="shared" ref="G2" si="4">SUM(G3,G17,G22,G25,G26,G51,G52,G71,G74,G75,G76)</f>
        <v>1235.1877901977643</v>
      </c>
      <c r="H2" s="28">
        <f t="shared" ref="H2" si="5">SUM(H3,H17,H22,H25,H26,H51,H52,H71,H74,H75,H76)</f>
        <v>2067.3459157351672</v>
      </c>
      <c r="I2" s="28">
        <f t="shared" ref="I2" si="6">SUM(I3,I17,I22,I25,I26,I51,I52,I71,I74,I75,I76)</f>
        <v>2936.5197764402405</v>
      </c>
      <c r="J2" s="28">
        <f t="shared" ref="J2" si="7">SUM(J3,J17,J22,J25,J26,J51,J52,J71,J74,J75,J76)</f>
        <v>4798.994582975065</v>
      </c>
      <c r="K2" s="28">
        <f t="shared" ref="K2" si="8">SUM(K3,K17,K22,K25,K26,K51,K52,K71,K74,K75,K76)</f>
        <v>7747.0367153912302</v>
      </c>
      <c r="L2" s="28">
        <f t="shared" ref="L2" si="9">SUM(L3,L17,L22,L25,L26,L51,L52,L71,L74,L75,L76)</f>
        <v>10113.908684436798</v>
      </c>
      <c r="M2" s="28">
        <f t="shared" ref="M2" si="10">SUM(M3,M17,M22,M25,M26,M51,M52,M71,M74,M75,M76)</f>
        <v>11405.498968185728</v>
      </c>
      <c r="N2" s="28">
        <f t="shared" ref="N2" si="11">SUM(N3,N17,N22,N25,N26,N51,N52,N71,N74,N75,N76)</f>
        <v>12105.990111779876</v>
      </c>
      <c r="O2" s="28">
        <f t="shared" ref="O2" si="12">SUM(O3,O17,O22,O25,O26,O51,O52,O71,O74,O75,O76)</f>
        <v>13240.950300945831</v>
      </c>
      <c r="P2" s="28">
        <f t="shared" ref="P2" si="13">SUM(P3,P17,P22,P25,P26,P51,P52,P71,P74,P75,P76)</f>
        <v>11833.204557179706</v>
      </c>
      <c r="Q2" s="28">
        <f t="shared" ref="Q2" si="14">SUM(Q3,Q17,Q22,Q25,Q26,Q51,Q52,Q71,Q74,Q75,Q76)</f>
        <v>12640.635081685297</v>
      </c>
      <c r="R2" s="28">
        <f t="shared" ref="R2" si="15">SUM(R3,R17,R22,R25,R26,R51,R52,R71,R74,R75,R76)</f>
        <v>12602.459501289766</v>
      </c>
      <c r="S2" s="28">
        <f t="shared" ref="S2" si="16">SUM(S3,S17,S22,S25,S26,S51,S52,S71,S74,S75,S76)</f>
        <v>12415.02252794497</v>
      </c>
      <c r="T2" s="28">
        <f t="shared" ref="T2" si="17">SUM(T3,T17,T22,T25,T26,T51,T52,T71,T74,T75,T76)</f>
        <v>13536.604299226135</v>
      </c>
      <c r="U2" s="28">
        <f t="shared" ref="U2" si="18">SUM(U3,U17,U22,U25,U26,U51,U52,U71,U74,U75,U76)</f>
        <v>15183.287962166809</v>
      </c>
      <c r="V2" s="28">
        <f t="shared" ref="V2" si="19">SUM(V3,V17,V22,V25,V26,V51,V52,V71,V74,V75,V76)</f>
        <v>15624.637145313844</v>
      </c>
      <c r="W2" s="28">
        <f t="shared" ref="W2:X2" si="20">SUM(W3,W17,W22,W25,W26,W51,W52,W71,W74,W75,W76)</f>
        <v>16106.186500429918</v>
      </c>
      <c r="X2" s="28">
        <f t="shared" si="20"/>
        <v>16711.192777300086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21">SUM(C4,C8,C11)</f>
        <v>0</v>
      </c>
      <c r="D3" s="29">
        <f t="shared" ref="D3" si="22">SUM(D4,D8,D11)</f>
        <v>0</v>
      </c>
      <c r="E3" s="29">
        <f t="shared" ref="E3" si="23">SUM(E4,E8,E11)</f>
        <v>0</v>
      </c>
      <c r="F3" s="29">
        <f t="shared" ref="F3" si="24">SUM(F4,F8,F11)</f>
        <v>0</v>
      </c>
      <c r="G3" s="29">
        <f t="shared" ref="G3" si="25">SUM(G4,G8,G11)</f>
        <v>0</v>
      </c>
      <c r="H3" s="29">
        <f t="shared" ref="H3" si="26">SUM(H4,H8,H11)</f>
        <v>0</v>
      </c>
      <c r="I3" s="29">
        <f t="shared" ref="I3" si="27">SUM(I4,I8,I11)</f>
        <v>0</v>
      </c>
      <c r="J3" s="29">
        <f t="shared" ref="J3" si="28">SUM(J4,J8,J11)</f>
        <v>0</v>
      </c>
      <c r="K3" s="29">
        <f t="shared" ref="K3" si="29">SUM(K4,K8,K11)</f>
        <v>0</v>
      </c>
      <c r="L3" s="29">
        <f t="shared" ref="L3" si="30">SUM(L4,L8,L11)</f>
        <v>0</v>
      </c>
      <c r="M3" s="29">
        <f t="shared" ref="M3" si="31">SUM(M4,M8,M11)</f>
        <v>0</v>
      </c>
      <c r="N3" s="29">
        <f t="shared" ref="N3" si="32">SUM(N4,N8,N11)</f>
        <v>0</v>
      </c>
      <c r="O3" s="29">
        <f t="shared" ref="O3" si="33">SUM(O4,O8,O11)</f>
        <v>0</v>
      </c>
      <c r="P3" s="29">
        <f t="shared" ref="P3" si="34">SUM(P4,P8,P11)</f>
        <v>0</v>
      </c>
      <c r="Q3" s="29">
        <f t="shared" ref="Q3" si="35">SUM(Q4,Q8,Q11)</f>
        <v>0</v>
      </c>
      <c r="R3" s="29">
        <f t="shared" ref="R3" si="36">SUM(R4,R8,R11)</f>
        <v>0</v>
      </c>
      <c r="S3" s="29">
        <f t="shared" ref="S3" si="37">SUM(S4,S8,S11)</f>
        <v>0</v>
      </c>
      <c r="T3" s="29">
        <f t="shared" ref="T3" si="38">SUM(T4,T8,T11)</f>
        <v>0</v>
      </c>
      <c r="U3" s="29">
        <f t="shared" ref="U3" si="39">SUM(U4,U8,U11)</f>
        <v>0</v>
      </c>
      <c r="V3" s="29">
        <f t="shared" ref="V3" si="40">SUM(V4,V8,V11)</f>
        <v>0</v>
      </c>
      <c r="W3" s="29">
        <f t="shared" ref="W3:X3" si="41">SUM(W4,W8,W11)</f>
        <v>0</v>
      </c>
      <c r="X3" s="29">
        <f t="shared" si="41"/>
        <v>0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42">SUM(C5:C7)</f>
        <v>0</v>
      </c>
      <c r="D4" s="42">
        <f t="shared" ref="D4" si="43">SUM(D5:D7)</f>
        <v>0</v>
      </c>
      <c r="E4" s="42">
        <f t="shared" ref="E4" si="44">SUM(E5:E7)</f>
        <v>0</v>
      </c>
      <c r="F4" s="42">
        <f t="shared" ref="F4" si="45">SUM(F5:F7)</f>
        <v>0</v>
      </c>
      <c r="G4" s="42">
        <f t="shared" ref="G4" si="46">SUM(G5:G7)</f>
        <v>0</v>
      </c>
      <c r="H4" s="42">
        <f t="shared" ref="H4" si="47">SUM(H5:H7)</f>
        <v>0</v>
      </c>
      <c r="I4" s="42">
        <f t="shared" ref="I4" si="48">SUM(I5:I7)</f>
        <v>0</v>
      </c>
      <c r="J4" s="42">
        <f t="shared" ref="J4" si="49">SUM(J5:J7)</f>
        <v>0</v>
      </c>
      <c r="K4" s="42">
        <f t="shared" ref="K4" si="50">SUM(K5:K7)</f>
        <v>0</v>
      </c>
      <c r="L4" s="42">
        <f t="shared" ref="L4" si="51">SUM(L5:L7)</f>
        <v>0</v>
      </c>
      <c r="M4" s="42">
        <f t="shared" ref="M4" si="52">SUM(M5:M7)</f>
        <v>0</v>
      </c>
      <c r="N4" s="42">
        <f t="shared" ref="N4" si="53">SUM(N5:N7)</f>
        <v>0</v>
      </c>
      <c r="O4" s="42">
        <f t="shared" ref="O4" si="54">SUM(O5:O7)</f>
        <v>0</v>
      </c>
      <c r="P4" s="42">
        <f t="shared" ref="P4" si="55">SUM(P5:P7)</f>
        <v>0</v>
      </c>
      <c r="Q4" s="42">
        <f t="shared" ref="Q4" si="56">SUM(Q5:Q7)</f>
        <v>0</v>
      </c>
      <c r="R4" s="42">
        <f t="shared" ref="R4" si="57">SUM(R5:R7)</f>
        <v>0</v>
      </c>
      <c r="S4" s="42">
        <f t="shared" ref="S4" si="58">SUM(S5:S7)</f>
        <v>0</v>
      </c>
      <c r="T4" s="42">
        <f t="shared" ref="T4" si="59">SUM(T5:T7)</f>
        <v>0</v>
      </c>
      <c r="U4" s="42">
        <f t="shared" ref="U4" si="60">SUM(U5:U7)</f>
        <v>0</v>
      </c>
      <c r="V4" s="42">
        <f t="shared" ref="V4" si="61">SUM(V5:V7)</f>
        <v>0</v>
      </c>
      <c r="W4" s="42">
        <f t="shared" ref="W4:X4" si="62">SUM(W5:W7)</f>
        <v>0</v>
      </c>
      <c r="X4" s="42">
        <f t="shared" si="62"/>
        <v>0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>
        <v>0</v>
      </c>
      <c r="W5" s="30">
        <v>0</v>
      </c>
      <c r="X5" s="30">
        <v>0</v>
      </c>
    </row>
    <row r="6" spans="1:24" ht="11.25" customHeight="1" x14ac:dyDescent="0.2">
      <c r="A6" s="39" t="s">
        <v>7</v>
      </c>
      <c r="B6" s="23" t="s">
        <v>8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</row>
    <row r="7" spans="1:24" ht="11.25" customHeight="1" x14ac:dyDescent="0.2">
      <c r="A7" s="39" t="s">
        <v>9</v>
      </c>
      <c r="B7" s="23" t="s">
        <v>10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</row>
    <row r="8" spans="1:24" ht="11.25" customHeight="1" x14ac:dyDescent="0.2">
      <c r="A8" s="40" t="s">
        <v>343</v>
      </c>
      <c r="B8" s="41" t="s">
        <v>344</v>
      </c>
      <c r="C8" s="42">
        <f t="shared" ref="C8" si="63">SUM(C9:C10)</f>
        <v>0</v>
      </c>
      <c r="D8" s="42">
        <f t="shared" ref="D8" si="64">SUM(D9:D10)</f>
        <v>0</v>
      </c>
      <c r="E8" s="42">
        <f t="shared" ref="E8" si="65">SUM(E9:E10)</f>
        <v>0</v>
      </c>
      <c r="F8" s="42">
        <f t="shared" ref="F8" si="66">SUM(F9:F10)</f>
        <v>0</v>
      </c>
      <c r="G8" s="42">
        <f t="shared" ref="G8" si="67">SUM(G9:G10)</f>
        <v>0</v>
      </c>
      <c r="H8" s="42">
        <f t="shared" ref="H8" si="68">SUM(H9:H10)</f>
        <v>0</v>
      </c>
      <c r="I8" s="42">
        <f t="shared" ref="I8" si="69">SUM(I9:I10)</f>
        <v>0</v>
      </c>
      <c r="J8" s="42">
        <f t="shared" ref="J8" si="70">SUM(J9:J10)</f>
        <v>0</v>
      </c>
      <c r="K8" s="42">
        <f t="shared" ref="K8" si="71">SUM(K9:K10)</f>
        <v>0</v>
      </c>
      <c r="L8" s="42">
        <f t="shared" ref="L8" si="72">SUM(L9:L10)</f>
        <v>0</v>
      </c>
      <c r="M8" s="42">
        <f t="shared" ref="M8" si="73">SUM(M9:M10)</f>
        <v>0</v>
      </c>
      <c r="N8" s="42">
        <f t="shared" ref="N8" si="74">SUM(N9:N10)</f>
        <v>0</v>
      </c>
      <c r="O8" s="42">
        <f t="shared" ref="O8" si="75">SUM(O9:O10)</f>
        <v>0</v>
      </c>
      <c r="P8" s="42">
        <f t="shared" ref="P8" si="76">SUM(P9:P10)</f>
        <v>0</v>
      </c>
      <c r="Q8" s="42">
        <f t="shared" ref="Q8" si="77">SUM(Q9:Q10)</f>
        <v>0</v>
      </c>
      <c r="R8" s="42">
        <f t="shared" ref="R8" si="78">SUM(R9:R10)</f>
        <v>0</v>
      </c>
      <c r="S8" s="42">
        <f t="shared" ref="S8" si="79">SUM(S9:S10)</f>
        <v>0</v>
      </c>
      <c r="T8" s="42">
        <f t="shared" ref="T8" si="80">SUM(T9:T10)</f>
        <v>0</v>
      </c>
      <c r="U8" s="42">
        <f t="shared" ref="U8" si="81">SUM(U9:U10)</f>
        <v>0</v>
      </c>
      <c r="V8" s="42">
        <f t="shared" ref="V8" si="82">SUM(V9:V10)</f>
        <v>0</v>
      </c>
      <c r="W8" s="42">
        <f t="shared" ref="W8:X8" si="83">SUM(W9:W10)</f>
        <v>0</v>
      </c>
      <c r="X8" s="42">
        <f t="shared" si="83"/>
        <v>0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" si="84">SUM(C12:C16)</f>
        <v>0</v>
      </c>
      <c r="D11" s="42">
        <f t="shared" ref="D11" si="85">SUM(D12:D16)</f>
        <v>0</v>
      </c>
      <c r="E11" s="42">
        <f t="shared" ref="E11" si="86">SUM(E12:E16)</f>
        <v>0</v>
      </c>
      <c r="F11" s="42">
        <f t="shared" ref="F11" si="87">SUM(F12:F16)</f>
        <v>0</v>
      </c>
      <c r="G11" s="42">
        <f t="shared" ref="G11" si="88">SUM(G12:G16)</f>
        <v>0</v>
      </c>
      <c r="H11" s="42">
        <f t="shared" ref="H11" si="89">SUM(H12:H16)</f>
        <v>0</v>
      </c>
      <c r="I11" s="42">
        <f t="shared" ref="I11" si="90">SUM(I12:I16)</f>
        <v>0</v>
      </c>
      <c r="J11" s="42">
        <f t="shared" ref="J11" si="91">SUM(J12:J16)</f>
        <v>0</v>
      </c>
      <c r="K11" s="42">
        <f t="shared" ref="K11" si="92">SUM(K12:K16)</f>
        <v>0</v>
      </c>
      <c r="L11" s="42">
        <f t="shared" ref="L11" si="93">SUM(L12:L16)</f>
        <v>0</v>
      </c>
      <c r="M11" s="42">
        <f t="shared" ref="M11" si="94">SUM(M12:M16)</f>
        <v>0</v>
      </c>
      <c r="N11" s="42">
        <f t="shared" ref="N11" si="95">SUM(N12:N16)</f>
        <v>0</v>
      </c>
      <c r="O11" s="42">
        <f t="shared" ref="O11" si="96">SUM(O12:O16)</f>
        <v>0</v>
      </c>
      <c r="P11" s="42">
        <f t="shared" ref="P11" si="97">SUM(P12:P16)</f>
        <v>0</v>
      </c>
      <c r="Q11" s="42">
        <f t="shared" ref="Q11" si="98">SUM(Q12:Q16)</f>
        <v>0</v>
      </c>
      <c r="R11" s="42">
        <f t="shared" ref="R11" si="99">SUM(R12:R16)</f>
        <v>0</v>
      </c>
      <c r="S11" s="42">
        <f t="shared" ref="S11" si="100">SUM(S12:S16)</f>
        <v>0</v>
      </c>
      <c r="T11" s="42">
        <f t="shared" ref="T11" si="101">SUM(T12:T16)</f>
        <v>0</v>
      </c>
      <c r="U11" s="42">
        <f t="shared" ref="U11" si="102">SUM(U12:U16)</f>
        <v>0</v>
      </c>
      <c r="V11" s="42">
        <f t="shared" ref="V11" si="103">SUM(V12:V16)</f>
        <v>0</v>
      </c>
      <c r="W11" s="42">
        <f t="shared" ref="W11:X11" si="104">SUM(W12:W16)</f>
        <v>0</v>
      </c>
      <c r="X11" s="42">
        <f t="shared" si="104"/>
        <v>0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</row>
    <row r="13" spans="1:24" ht="11.25" customHeight="1" x14ac:dyDescent="0.2">
      <c r="A13" s="39" t="s">
        <v>17</v>
      </c>
      <c r="B13" s="23" t="s">
        <v>18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" si="105">SUM(C18:C21)</f>
        <v>0</v>
      </c>
      <c r="D17" s="31">
        <f t="shared" ref="D17" si="106">SUM(D18:D21)</f>
        <v>0</v>
      </c>
      <c r="E17" s="31">
        <f t="shared" ref="E17" si="107">SUM(E18:E21)</f>
        <v>0</v>
      </c>
      <c r="F17" s="31">
        <f t="shared" ref="F17" si="108">SUM(F18:F21)</f>
        <v>0</v>
      </c>
      <c r="G17" s="31">
        <f t="shared" ref="G17" si="109">SUM(G18:G21)</f>
        <v>0</v>
      </c>
      <c r="H17" s="31">
        <f t="shared" ref="H17" si="110">SUM(H18:H21)</f>
        <v>0</v>
      </c>
      <c r="I17" s="31">
        <f t="shared" ref="I17" si="111">SUM(I18:I21)</f>
        <v>0</v>
      </c>
      <c r="J17" s="31">
        <f t="shared" ref="J17" si="112">SUM(J18:J21)</f>
        <v>0</v>
      </c>
      <c r="K17" s="31">
        <f t="shared" ref="K17" si="113">SUM(K18:K21)</f>
        <v>0</v>
      </c>
      <c r="L17" s="31">
        <f t="shared" ref="L17" si="114">SUM(L18:L21)</f>
        <v>0</v>
      </c>
      <c r="M17" s="31">
        <f t="shared" ref="M17" si="115">SUM(M18:M21)</f>
        <v>0</v>
      </c>
      <c r="N17" s="31">
        <f t="shared" ref="N17" si="116">SUM(N18:N21)</f>
        <v>0</v>
      </c>
      <c r="O17" s="31">
        <f t="shared" ref="O17" si="117">SUM(O18:O21)</f>
        <v>0</v>
      </c>
      <c r="P17" s="31">
        <f t="shared" ref="P17" si="118">SUM(P18:P21)</f>
        <v>0</v>
      </c>
      <c r="Q17" s="31">
        <f t="shared" ref="Q17" si="119">SUM(Q18:Q21)</f>
        <v>0</v>
      </c>
      <c r="R17" s="31">
        <f t="shared" ref="R17" si="120">SUM(R18:R21)</f>
        <v>0</v>
      </c>
      <c r="S17" s="31">
        <f t="shared" ref="S17" si="121">SUM(S18:S21)</f>
        <v>0</v>
      </c>
      <c r="T17" s="31">
        <f t="shared" ref="T17" si="122">SUM(T18:T21)</f>
        <v>0</v>
      </c>
      <c r="U17" s="31">
        <f t="shared" ref="U17" si="123">SUM(U18:U21)</f>
        <v>0</v>
      </c>
      <c r="V17" s="31">
        <f t="shared" ref="V17" si="124">SUM(V18:V21)</f>
        <v>0</v>
      </c>
      <c r="W17" s="31">
        <f t="shared" ref="W17:X17" si="125">SUM(W18:W21)</f>
        <v>0</v>
      </c>
      <c r="X17" s="31">
        <f t="shared" si="125"/>
        <v>0</v>
      </c>
    </row>
    <row r="18" spans="1:24" ht="11.25" customHeight="1" x14ac:dyDescent="0.2">
      <c r="A18" s="22" t="s">
        <v>27</v>
      </c>
      <c r="B18" s="23" t="s">
        <v>28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" si="126">SUM(C23:C24)</f>
        <v>0</v>
      </c>
      <c r="D22" s="31">
        <f t="shared" ref="D22" si="127">SUM(D23:D24)</f>
        <v>0</v>
      </c>
      <c r="E22" s="31">
        <f t="shared" ref="E22" si="128">SUM(E23:E24)</f>
        <v>0</v>
      </c>
      <c r="F22" s="31">
        <f t="shared" ref="F22" si="129">SUM(F23:F24)</f>
        <v>0</v>
      </c>
      <c r="G22" s="31">
        <f t="shared" ref="G22" si="130">SUM(G23:G24)</f>
        <v>0</v>
      </c>
      <c r="H22" s="31">
        <f t="shared" ref="H22" si="131">SUM(H23:H24)</f>
        <v>0</v>
      </c>
      <c r="I22" s="31">
        <f t="shared" ref="I22" si="132">SUM(I23:I24)</f>
        <v>0</v>
      </c>
      <c r="J22" s="31">
        <f t="shared" ref="J22" si="133">SUM(J23:J24)</f>
        <v>0</v>
      </c>
      <c r="K22" s="31">
        <f t="shared" ref="K22" si="134">SUM(K23:K24)</f>
        <v>0</v>
      </c>
      <c r="L22" s="31">
        <f t="shared" ref="L22" si="135">SUM(L23:L24)</f>
        <v>0</v>
      </c>
      <c r="M22" s="31">
        <f t="shared" ref="M22" si="136">SUM(M23:M24)</f>
        <v>0</v>
      </c>
      <c r="N22" s="31">
        <f t="shared" ref="N22" si="137">SUM(N23:N24)</f>
        <v>0</v>
      </c>
      <c r="O22" s="31">
        <f t="shared" ref="O22" si="138">SUM(O23:O24)</f>
        <v>0</v>
      </c>
      <c r="P22" s="31">
        <f t="shared" ref="P22" si="139">SUM(P23:P24)</f>
        <v>0</v>
      </c>
      <c r="Q22" s="31">
        <f t="shared" ref="Q22" si="140">SUM(Q23:Q24)</f>
        <v>0</v>
      </c>
      <c r="R22" s="31">
        <f t="shared" ref="R22" si="141">SUM(R23:R24)</f>
        <v>0</v>
      </c>
      <c r="S22" s="31">
        <f t="shared" ref="S22" si="142">SUM(S23:S24)</f>
        <v>0</v>
      </c>
      <c r="T22" s="31">
        <f t="shared" ref="T22" si="143">SUM(T23:T24)</f>
        <v>0</v>
      </c>
      <c r="U22" s="31">
        <f t="shared" ref="U22" si="144">SUM(U23:U24)</f>
        <v>0</v>
      </c>
      <c r="V22" s="31">
        <f t="shared" ref="V22" si="145">SUM(V23:V24)</f>
        <v>0</v>
      </c>
      <c r="W22" s="31">
        <f t="shared" ref="W22:X22" si="146">SUM(W23:W24)</f>
        <v>0</v>
      </c>
      <c r="X22" s="31">
        <f t="shared" si="146"/>
        <v>0</v>
      </c>
    </row>
    <row r="23" spans="1:24" ht="11.25" customHeight="1" x14ac:dyDescent="0.2">
      <c r="A23" s="22" t="s">
        <v>37</v>
      </c>
      <c r="B23" s="23" t="s">
        <v>38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47">SUM(C27,C33)</f>
        <v>0</v>
      </c>
      <c r="D26" s="31">
        <f t="shared" ref="D26" si="148">SUM(D27,D33)</f>
        <v>0</v>
      </c>
      <c r="E26" s="31">
        <f t="shared" ref="E26" si="149">SUM(E27,E33)</f>
        <v>0</v>
      </c>
      <c r="F26" s="31">
        <f t="shared" ref="F26" si="150">SUM(F27,F33)</f>
        <v>0</v>
      </c>
      <c r="G26" s="31">
        <f t="shared" ref="G26" si="151">SUM(G27,G33)</f>
        <v>0</v>
      </c>
      <c r="H26" s="31">
        <f t="shared" ref="H26" si="152">SUM(H27,H33)</f>
        <v>0</v>
      </c>
      <c r="I26" s="31">
        <f t="shared" ref="I26" si="153">SUM(I27,I33)</f>
        <v>0</v>
      </c>
      <c r="J26" s="31">
        <f t="shared" ref="J26" si="154">SUM(J27,J33)</f>
        <v>0</v>
      </c>
      <c r="K26" s="31">
        <f t="shared" ref="K26" si="155">SUM(K27,K33)</f>
        <v>0</v>
      </c>
      <c r="L26" s="31">
        <f t="shared" ref="L26" si="156">SUM(L27,L33)</f>
        <v>0</v>
      </c>
      <c r="M26" s="31">
        <f t="shared" ref="M26" si="157">SUM(M27,M33)</f>
        <v>0</v>
      </c>
      <c r="N26" s="31">
        <f t="shared" ref="N26" si="158">SUM(N27,N33)</f>
        <v>0</v>
      </c>
      <c r="O26" s="31">
        <f t="shared" ref="O26" si="159">SUM(O27,O33)</f>
        <v>0</v>
      </c>
      <c r="P26" s="31">
        <f t="shared" ref="P26" si="160">SUM(P27,P33)</f>
        <v>0</v>
      </c>
      <c r="Q26" s="31">
        <f t="shared" ref="Q26" si="161">SUM(Q27,Q33)</f>
        <v>0</v>
      </c>
      <c r="R26" s="31">
        <f t="shared" ref="R26" si="162">SUM(R27,R33)</f>
        <v>0</v>
      </c>
      <c r="S26" s="31">
        <f t="shared" ref="S26" si="163">SUM(S27,S33)</f>
        <v>0</v>
      </c>
      <c r="T26" s="31">
        <f t="shared" ref="T26" si="164">SUM(T27,T33)</f>
        <v>0</v>
      </c>
      <c r="U26" s="31">
        <f t="shared" ref="U26" si="165">SUM(U27,U33)</f>
        <v>0</v>
      </c>
      <c r="V26" s="31">
        <f t="shared" ref="V26" si="166">SUM(V27,V33)</f>
        <v>0</v>
      </c>
      <c r="W26" s="31">
        <f t="shared" ref="W26:X26" si="167">SUM(W27,W33)</f>
        <v>0</v>
      </c>
      <c r="X26" s="31">
        <f t="shared" si="167"/>
        <v>0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" si="168">SUM(C28:C32)</f>
        <v>0</v>
      </c>
      <c r="D27" s="42">
        <f t="shared" ref="D27" si="169">SUM(D28:D32)</f>
        <v>0</v>
      </c>
      <c r="E27" s="42">
        <f t="shared" ref="E27" si="170">SUM(E28:E32)</f>
        <v>0</v>
      </c>
      <c r="F27" s="42">
        <f t="shared" ref="F27" si="171">SUM(F28:F32)</f>
        <v>0</v>
      </c>
      <c r="G27" s="42">
        <f t="shared" ref="G27" si="172">SUM(G28:G32)</f>
        <v>0</v>
      </c>
      <c r="H27" s="42">
        <f t="shared" ref="H27" si="173">SUM(H28:H32)</f>
        <v>0</v>
      </c>
      <c r="I27" s="42">
        <f t="shared" ref="I27" si="174">SUM(I28:I32)</f>
        <v>0</v>
      </c>
      <c r="J27" s="42">
        <f t="shared" ref="J27" si="175">SUM(J28:J32)</f>
        <v>0</v>
      </c>
      <c r="K27" s="42">
        <f t="shared" ref="K27" si="176">SUM(K28:K32)</f>
        <v>0</v>
      </c>
      <c r="L27" s="42">
        <f t="shared" ref="L27" si="177">SUM(L28:L32)</f>
        <v>0</v>
      </c>
      <c r="M27" s="42">
        <f t="shared" ref="M27" si="178">SUM(M28:M32)</f>
        <v>0</v>
      </c>
      <c r="N27" s="42">
        <f t="shared" ref="N27" si="179">SUM(N28:N32)</f>
        <v>0</v>
      </c>
      <c r="O27" s="42">
        <f t="shared" ref="O27" si="180">SUM(O28:O32)</f>
        <v>0</v>
      </c>
      <c r="P27" s="42">
        <f t="shared" ref="P27" si="181">SUM(P28:P32)</f>
        <v>0</v>
      </c>
      <c r="Q27" s="42">
        <f t="shared" ref="Q27" si="182">SUM(Q28:Q32)</f>
        <v>0</v>
      </c>
      <c r="R27" s="42">
        <f t="shared" ref="R27" si="183">SUM(R28:R32)</f>
        <v>0</v>
      </c>
      <c r="S27" s="42">
        <f t="shared" ref="S27" si="184">SUM(S28:S32)</f>
        <v>0</v>
      </c>
      <c r="T27" s="42">
        <f t="shared" ref="T27" si="185">SUM(T28:T32)</f>
        <v>0</v>
      </c>
      <c r="U27" s="42">
        <f t="shared" ref="U27" si="186">SUM(U28:U32)</f>
        <v>0</v>
      </c>
      <c r="V27" s="42">
        <f t="shared" ref="V27" si="187">SUM(V28:V32)</f>
        <v>0</v>
      </c>
      <c r="W27" s="42">
        <f t="shared" ref="W27:X27" si="188">SUM(W28:W32)</f>
        <v>0</v>
      </c>
      <c r="X27" s="42">
        <f t="shared" si="188"/>
        <v>0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" si="189">SUM(C34:C50)</f>
        <v>0</v>
      </c>
      <c r="D33" s="42">
        <f t="shared" ref="D33" si="190">SUM(D34:D50)</f>
        <v>0</v>
      </c>
      <c r="E33" s="42">
        <f t="shared" ref="E33" si="191">SUM(E34:E50)</f>
        <v>0</v>
      </c>
      <c r="F33" s="42">
        <f t="shared" ref="F33" si="192">SUM(F34:F50)</f>
        <v>0</v>
      </c>
      <c r="G33" s="42">
        <f t="shared" ref="G33" si="193">SUM(G34:G50)</f>
        <v>0</v>
      </c>
      <c r="H33" s="42">
        <f t="shared" ref="H33" si="194">SUM(H34:H50)</f>
        <v>0</v>
      </c>
      <c r="I33" s="42">
        <f t="shared" ref="I33" si="195">SUM(I34:I50)</f>
        <v>0</v>
      </c>
      <c r="J33" s="42">
        <f t="shared" ref="J33" si="196">SUM(J34:J50)</f>
        <v>0</v>
      </c>
      <c r="K33" s="42">
        <f t="shared" ref="K33" si="197">SUM(K34:K50)</f>
        <v>0</v>
      </c>
      <c r="L33" s="42">
        <f t="shared" ref="L33" si="198">SUM(L34:L50)</f>
        <v>0</v>
      </c>
      <c r="M33" s="42">
        <f t="shared" ref="M33" si="199">SUM(M34:M50)</f>
        <v>0</v>
      </c>
      <c r="N33" s="42">
        <f t="shared" ref="N33" si="200">SUM(N34:N50)</f>
        <v>0</v>
      </c>
      <c r="O33" s="42">
        <f t="shared" ref="O33" si="201">SUM(O34:O50)</f>
        <v>0</v>
      </c>
      <c r="P33" s="42">
        <f t="shared" ref="P33" si="202">SUM(P34:P50)</f>
        <v>0</v>
      </c>
      <c r="Q33" s="42">
        <f t="shared" ref="Q33" si="203">SUM(Q34:Q50)</f>
        <v>0</v>
      </c>
      <c r="R33" s="42">
        <f t="shared" ref="R33" si="204">SUM(R34:R50)</f>
        <v>0</v>
      </c>
      <c r="S33" s="42">
        <f t="shared" ref="S33" si="205">SUM(S34:S50)</f>
        <v>0</v>
      </c>
      <c r="T33" s="42">
        <f t="shared" ref="T33" si="206">SUM(T34:T50)</f>
        <v>0</v>
      </c>
      <c r="U33" s="42">
        <f t="shared" ref="U33" si="207">SUM(U34:U50)</f>
        <v>0</v>
      </c>
      <c r="V33" s="42">
        <f t="shared" ref="V33" si="208">SUM(V34:V50)</f>
        <v>0</v>
      </c>
      <c r="W33" s="42">
        <f t="shared" ref="W33:X33" si="209">SUM(W34:W50)</f>
        <v>0</v>
      </c>
      <c r="X33" s="42">
        <f t="shared" si="209"/>
        <v>0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</row>
    <row r="37" spans="1:24" ht="11.25" customHeight="1" x14ac:dyDescent="0.2">
      <c r="A37" s="39" t="s">
        <v>61</v>
      </c>
      <c r="B37" s="23" t="s">
        <v>62</v>
      </c>
      <c r="C37" s="30">
        <v>0</v>
      </c>
      <c r="D37" s="30">
        <v>0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</row>
    <row r="41" spans="1:24" ht="11.25" customHeight="1" x14ac:dyDescent="0.2">
      <c r="A41" s="39" t="s">
        <v>69</v>
      </c>
      <c r="B41" s="23" t="s">
        <v>70</v>
      </c>
      <c r="C41" s="30">
        <v>0</v>
      </c>
      <c r="D41" s="30">
        <v>0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</row>
    <row r="42" spans="1:24" ht="11.25" customHeight="1" x14ac:dyDescent="0.2">
      <c r="A42" s="39" t="s">
        <v>71</v>
      </c>
      <c r="B42" s="23" t="s">
        <v>72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</row>
    <row r="44" spans="1:24" ht="11.25" customHeight="1" x14ac:dyDescent="0.2">
      <c r="A44" s="39" t="s">
        <v>75</v>
      </c>
      <c r="B44" s="23" t="s">
        <v>76</v>
      </c>
      <c r="C44" s="30">
        <v>0</v>
      </c>
      <c r="D44" s="30">
        <v>0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</row>
    <row r="51" spans="1:24" ht="11.25" customHeight="1" x14ac:dyDescent="0.2">
      <c r="A51" s="24" t="s">
        <v>89</v>
      </c>
      <c r="B51" s="25" t="s">
        <v>90</v>
      </c>
      <c r="C51" s="31">
        <v>0</v>
      </c>
      <c r="D51" s="31">
        <v>0</v>
      </c>
      <c r="E51" s="31">
        <v>0</v>
      </c>
      <c r="F51" s="31">
        <v>0</v>
      </c>
      <c r="G51" s="31">
        <v>0</v>
      </c>
      <c r="H51" s="31">
        <v>0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" si="210">SUM(C53:C70)</f>
        <v>459.01401547721406</v>
      </c>
      <c r="D52" s="31">
        <f t="shared" ref="D52" si="211">SUM(D53:D70)</f>
        <v>491.70283748925192</v>
      </c>
      <c r="E52" s="31">
        <f t="shared" ref="E52" si="212">SUM(E53:E70)</f>
        <v>583.04539982803101</v>
      </c>
      <c r="F52" s="31">
        <f t="shared" ref="F52" si="213">SUM(F53:F70)</f>
        <v>672.17394668959594</v>
      </c>
      <c r="G52" s="31">
        <f t="shared" ref="G52" si="214">SUM(G53:G70)</f>
        <v>1235.1877901977643</v>
      </c>
      <c r="H52" s="31">
        <f t="shared" ref="H52" si="215">SUM(H53:H70)</f>
        <v>2067.3459157351672</v>
      </c>
      <c r="I52" s="31">
        <f t="shared" ref="I52" si="216">SUM(I53:I70)</f>
        <v>2936.5197764402405</v>
      </c>
      <c r="J52" s="31">
        <f t="shared" ref="J52" si="217">SUM(J53:J70)</f>
        <v>4798.994582975065</v>
      </c>
      <c r="K52" s="31">
        <f t="shared" ref="K52" si="218">SUM(K53:K70)</f>
        <v>7747.0367153912302</v>
      </c>
      <c r="L52" s="31">
        <f t="shared" ref="L52" si="219">SUM(L53:L70)</f>
        <v>10113.908684436798</v>
      </c>
      <c r="M52" s="31">
        <f t="shared" ref="M52" si="220">SUM(M53:M70)</f>
        <v>11405.498968185728</v>
      </c>
      <c r="N52" s="31">
        <f t="shared" ref="N52" si="221">SUM(N53:N70)</f>
        <v>12105.990111779876</v>
      </c>
      <c r="O52" s="31">
        <f t="shared" ref="O52" si="222">SUM(O53:O70)</f>
        <v>13240.950300945831</v>
      </c>
      <c r="P52" s="31">
        <f t="shared" ref="P52" si="223">SUM(P53:P70)</f>
        <v>11833.204557179706</v>
      </c>
      <c r="Q52" s="31">
        <f t="shared" ref="Q52" si="224">SUM(Q53:Q70)</f>
        <v>12640.635081685297</v>
      </c>
      <c r="R52" s="31">
        <f t="shared" ref="R52" si="225">SUM(R53:R70)</f>
        <v>12602.459501289766</v>
      </c>
      <c r="S52" s="31">
        <f t="shared" ref="S52" si="226">SUM(S53:S70)</f>
        <v>12415.02252794497</v>
      </c>
      <c r="T52" s="31">
        <f t="shared" ref="T52" si="227">SUM(T53:T70)</f>
        <v>13536.604299226135</v>
      </c>
      <c r="U52" s="31">
        <f t="shared" ref="U52" si="228">SUM(U53:U70)</f>
        <v>15183.287962166809</v>
      </c>
      <c r="V52" s="31">
        <f t="shared" ref="V52" si="229">SUM(V53:V70)</f>
        <v>15624.637145313844</v>
      </c>
      <c r="W52" s="31">
        <f t="shared" ref="W52:X52" si="230">SUM(W53:W70)</f>
        <v>16106.186500429918</v>
      </c>
      <c r="X52" s="31">
        <f t="shared" si="230"/>
        <v>16711.192777300086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58.684436801375753</v>
      </c>
      <c r="D64" s="30">
        <v>65.778159931212372</v>
      </c>
      <c r="E64" s="30">
        <v>159.29939810834048</v>
      </c>
      <c r="F64" s="30">
        <v>242.55485812553741</v>
      </c>
      <c r="G64" s="30">
        <v>292.78177128116943</v>
      </c>
      <c r="H64" s="30">
        <v>552.18349097162513</v>
      </c>
      <c r="I64" s="30">
        <v>829.45081685296645</v>
      </c>
      <c r="J64" s="30">
        <v>1055.7467755803955</v>
      </c>
      <c r="K64" s="30">
        <v>1689.1168529664653</v>
      </c>
      <c r="L64" s="30">
        <v>2069.8284608770414</v>
      </c>
      <c r="M64" s="30">
        <v>2410.3635425623393</v>
      </c>
      <c r="N64" s="30">
        <v>2415.6005159071365</v>
      </c>
      <c r="O64" s="30">
        <v>2440.162080825452</v>
      </c>
      <c r="P64" s="30">
        <v>2297.8880481513324</v>
      </c>
      <c r="Q64" s="30">
        <v>2272.755460017197</v>
      </c>
      <c r="R64" s="30">
        <v>2358.041530524506</v>
      </c>
      <c r="S64" s="30">
        <v>2341.771797076527</v>
      </c>
      <c r="T64" s="30">
        <v>2492.9303525365422</v>
      </c>
      <c r="U64" s="30">
        <v>2690.6928632846084</v>
      </c>
      <c r="V64" s="30">
        <v>2809.8894239036981</v>
      </c>
      <c r="W64" s="30">
        <v>2789.8911435941527</v>
      </c>
      <c r="X64" s="30">
        <v>3128.34385210662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</row>
    <row r="66" spans="1:24" ht="11.25" customHeight="1" x14ac:dyDescent="0.2">
      <c r="A66" s="22" t="s">
        <v>119</v>
      </c>
      <c r="B66" s="23" t="s">
        <v>120</v>
      </c>
      <c r="C66" s="30">
        <v>400.32957867583832</v>
      </c>
      <c r="D66" s="30">
        <v>425.92467755803955</v>
      </c>
      <c r="E66" s="30">
        <v>423.74600171969053</v>
      </c>
      <c r="F66" s="30">
        <v>429.61908856405853</v>
      </c>
      <c r="G66" s="30">
        <v>942.40601891659492</v>
      </c>
      <c r="H66" s="30">
        <v>1515.1624247635423</v>
      </c>
      <c r="I66" s="30">
        <v>2107.0689595872741</v>
      </c>
      <c r="J66" s="30">
        <v>3743.2478073946691</v>
      </c>
      <c r="K66" s="30">
        <v>6057.9198624247647</v>
      </c>
      <c r="L66" s="30">
        <v>8044.0802235597566</v>
      </c>
      <c r="M66" s="30">
        <v>8995.1354256233881</v>
      </c>
      <c r="N66" s="30">
        <v>9690.3895958727389</v>
      </c>
      <c r="O66" s="30">
        <v>10800.788220120379</v>
      </c>
      <c r="P66" s="30">
        <v>9535.3165090283728</v>
      </c>
      <c r="Q66" s="30">
        <v>10367.8796216681</v>
      </c>
      <c r="R66" s="30">
        <v>10244.41797076526</v>
      </c>
      <c r="S66" s="30">
        <v>10073.250730868443</v>
      </c>
      <c r="T66" s="30">
        <v>11043.673946689594</v>
      </c>
      <c r="U66" s="30">
        <v>12492.595098882201</v>
      </c>
      <c r="V66" s="30">
        <v>12814.747721410145</v>
      </c>
      <c r="W66" s="30">
        <v>13316.295356835766</v>
      </c>
      <c r="X66" s="30">
        <v>13582.848925193464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</row>
    <row r="70" spans="1:24" ht="11.25" customHeight="1" x14ac:dyDescent="0.2">
      <c r="A70" s="22" t="s">
        <v>127</v>
      </c>
      <c r="B70" s="23" t="s">
        <v>128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" si="231">SUM(C72:C73)</f>
        <v>0</v>
      </c>
      <c r="D71" s="31">
        <f t="shared" ref="D71" si="232">SUM(D72:D73)</f>
        <v>0</v>
      </c>
      <c r="E71" s="31">
        <f t="shared" ref="E71" si="233">SUM(E72:E73)</f>
        <v>0</v>
      </c>
      <c r="F71" s="31">
        <f t="shared" ref="F71" si="234">SUM(F72:F73)</f>
        <v>0</v>
      </c>
      <c r="G71" s="31">
        <f t="shared" ref="G71" si="235">SUM(G72:G73)</f>
        <v>0</v>
      </c>
      <c r="H71" s="31">
        <f t="shared" ref="H71" si="236">SUM(H72:H73)</f>
        <v>0</v>
      </c>
      <c r="I71" s="31">
        <f t="shared" ref="I71" si="237">SUM(I72:I73)</f>
        <v>0</v>
      </c>
      <c r="J71" s="31">
        <f t="shared" ref="J71" si="238">SUM(J72:J73)</f>
        <v>0</v>
      </c>
      <c r="K71" s="31">
        <f t="shared" ref="K71" si="239">SUM(K72:K73)</f>
        <v>0</v>
      </c>
      <c r="L71" s="31">
        <f t="shared" ref="L71" si="240">SUM(L72:L73)</f>
        <v>0</v>
      </c>
      <c r="M71" s="31">
        <f t="shared" ref="M71" si="241">SUM(M72:M73)</f>
        <v>0</v>
      </c>
      <c r="N71" s="31">
        <f t="shared" ref="N71" si="242">SUM(N72:N73)</f>
        <v>0</v>
      </c>
      <c r="O71" s="31">
        <f t="shared" ref="O71" si="243">SUM(O72:O73)</f>
        <v>0</v>
      </c>
      <c r="P71" s="31">
        <f t="shared" ref="P71" si="244">SUM(P72:P73)</f>
        <v>0</v>
      </c>
      <c r="Q71" s="31">
        <f t="shared" ref="Q71" si="245">SUM(Q72:Q73)</f>
        <v>0</v>
      </c>
      <c r="R71" s="31">
        <f t="shared" ref="R71" si="246">SUM(R72:R73)</f>
        <v>0</v>
      </c>
      <c r="S71" s="31">
        <f t="shared" ref="S71" si="247">SUM(S72:S73)</f>
        <v>0</v>
      </c>
      <c r="T71" s="31">
        <f t="shared" ref="T71" si="248">SUM(T72:T73)</f>
        <v>0</v>
      </c>
      <c r="U71" s="31">
        <f t="shared" ref="U71" si="249">SUM(U72:U73)</f>
        <v>0</v>
      </c>
      <c r="V71" s="31">
        <f t="shared" ref="V71" si="250">SUM(V72:V73)</f>
        <v>0</v>
      </c>
      <c r="W71" s="31">
        <f t="shared" ref="W71:X71" si="251">SUM(W72:W73)</f>
        <v>0</v>
      </c>
      <c r="X71" s="31">
        <f t="shared" si="251"/>
        <v>0</v>
      </c>
    </row>
    <row r="72" spans="1:24" ht="11.25" customHeight="1" x14ac:dyDescent="0.2">
      <c r="A72" s="22" t="s">
        <v>131</v>
      </c>
      <c r="B72" s="23" t="s">
        <v>132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0</v>
      </c>
      <c r="D75" s="31">
        <v>0</v>
      </c>
      <c r="E75" s="31">
        <v>0</v>
      </c>
      <c r="F75" s="31">
        <v>0</v>
      </c>
      <c r="G75" s="31">
        <v>0</v>
      </c>
      <c r="H75" s="31">
        <v>0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</row>
    <row r="76" spans="1:24" ht="11.25" customHeight="1" x14ac:dyDescent="0.2">
      <c r="A76" s="26" t="s">
        <v>139</v>
      </c>
      <c r="B76" s="27" t="s">
        <v>140</v>
      </c>
      <c r="C76" s="32">
        <v>0</v>
      </c>
      <c r="D76" s="32">
        <v>0</v>
      </c>
      <c r="E76" s="32">
        <v>0</v>
      </c>
      <c r="F76" s="32">
        <v>0</v>
      </c>
      <c r="G76" s="32">
        <v>0</v>
      </c>
      <c r="H76" s="32">
        <v>0</v>
      </c>
      <c r="I76" s="32">
        <v>0</v>
      </c>
      <c r="J76" s="32">
        <v>0</v>
      </c>
      <c r="K76" s="32">
        <v>0</v>
      </c>
      <c r="L76" s="32">
        <v>0</v>
      </c>
      <c r="M76" s="32">
        <v>0</v>
      </c>
      <c r="N76" s="32">
        <v>0</v>
      </c>
      <c r="O76" s="32">
        <v>0</v>
      </c>
      <c r="P76" s="32">
        <v>0</v>
      </c>
      <c r="Q76" s="32">
        <v>0</v>
      </c>
      <c r="R76" s="32">
        <v>0</v>
      </c>
      <c r="S76" s="32">
        <v>0</v>
      </c>
      <c r="T76" s="32">
        <v>0</v>
      </c>
      <c r="U76" s="32">
        <v>0</v>
      </c>
      <c r="V76" s="32">
        <v>0</v>
      </c>
      <c r="W76" s="32">
        <v>0</v>
      </c>
      <c r="X76" s="32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170</v>
      </c>
      <c r="B1" s="7" t="s">
        <v>284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63.793293207222689</v>
      </c>
      <c r="D2" s="28">
        <f t="shared" ref="D2" si="1">SUM(D3,D17,D22,D25,D26,D51,D52,D71,D74,D75,D76)</f>
        <v>59.250472914875317</v>
      </c>
      <c r="E2" s="28">
        <f t="shared" ref="E2" si="2">SUM(E3,E17,E22,E25,E26,E51,E52,E71,E74,E75,E76)</f>
        <v>51.139294926913152</v>
      </c>
      <c r="F2" s="28">
        <f t="shared" ref="F2" si="3">SUM(F3,F17,F22,F25,F26,F51,F52,F71,F74,F75,F76)</f>
        <v>70.437919174548583</v>
      </c>
      <c r="G2" s="28">
        <f t="shared" ref="G2" si="4">SUM(G3,G17,G22,G25,G26,G51,G52,G71,G74,G75,G76)</f>
        <v>64.561134995700783</v>
      </c>
      <c r="H2" s="28">
        <f t="shared" ref="H2" si="5">SUM(H3,H17,H22,H25,H26,H51,H52,H71,H74,H75,H76)</f>
        <v>58.789079965606192</v>
      </c>
      <c r="I2" s="28">
        <f t="shared" ref="I2" si="6">SUM(I3,I17,I22,I25,I26,I51,I52,I71,I74,I75,I76)</f>
        <v>54.482373172828886</v>
      </c>
      <c r="J2" s="28">
        <f t="shared" ref="J2" si="7">SUM(J3,J17,J22,J25,J26,J51,J52,J71,J74,J75,J76)</f>
        <v>55.87239896818572</v>
      </c>
      <c r="K2" s="28">
        <f t="shared" ref="K2" si="8">SUM(K3,K17,K22,K25,K26,K51,K52,K71,K74,K75,K76)</f>
        <v>62.249011177987967</v>
      </c>
      <c r="L2" s="28">
        <f t="shared" ref="L2" si="9">SUM(L3,L17,L22,L25,L26,L51,L52,L71,L74,L75,L76)</f>
        <v>90.303095442820293</v>
      </c>
      <c r="M2" s="28">
        <f t="shared" ref="M2" si="10">SUM(M3,M17,M22,M25,M26,M51,M52,M71,M74,M75,M76)</f>
        <v>87.176612209802244</v>
      </c>
      <c r="N2" s="28">
        <f t="shared" ref="N2" si="11">SUM(N3,N17,N22,N25,N26,N51,N52,N71,N74,N75,N76)</f>
        <v>114.02115219260536</v>
      </c>
      <c r="O2" s="28">
        <f t="shared" ref="O2" si="12">SUM(O3,O17,O22,O25,O26,O51,O52,O71,O74,O75,O76)</f>
        <v>115.39114359415306</v>
      </c>
      <c r="P2" s="28">
        <f t="shared" ref="P2" si="13">SUM(P3,P17,P22,P25,P26,P51,P52,P71,P74,P75,P76)</f>
        <v>116.55356835769561</v>
      </c>
      <c r="Q2" s="28">
        <f t="shared" ref="Q2" si="14">SUM(Q3,Q17,Q22,Q25,Q26,Q51,Q52,Q71,Q74,Q75,Q76)</f>
        <v>111.14754944110061</v>
      </c>
      <c r="R2" s="28">
        <f t="shared" ref="R2" si="15">SUM(R3,R17,R22,R25,R26,R51,R52,R71,R74,R75,R76)</f>
        <v>116.99690455717973</v>
      </c>
      <c r="S2" s="28">
        <f t="shared" ref="S2" si="16">SUM(S3,S17,S22,S25,S26,S51,S52,S71,S74,S75,S76)</f>
        <v>111.17609630266553</v>
      </c>
      <c r="T2" s="28">
        <f t="shared" ref="T2" si="17">SUM(T3,T17,T22,T25,T26,T51,T52,T71,T74,T75,T76)</f>
        <v>100.75881341358554</v>
      </c>
      <c r="U2" s="28">
        <f t="shared" ref="U2" si="18">SUM(U3,U17,U22,U25,U26,U51,U52,U71,U74,U75,U76)</f>
        <v>86.24711951848667</v>
      </c>
      <c r="V2" s="28">
        <f t="shared" ref="V2" si="19">SUM(V3,V17,V22,V25,V26,V51,V52,V71,V74,V75,V76)</f>
        <v>87.881255374032676</v>
      </c>
      <c r="W2" s="28">
        <f t="shared" ref="W2:X2" si="20">SUM(W3,W17,W22,W25,W26,W51,W52,W71,W74,W75,W76)</f>
        <v>87.951160791057632</v>
      </c>
      <c r="X2" s="28">
        <f t="shared" si="20"/>
        <v>87.46027515047291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21">SUM(C4,C8,C11)</f>
        <v>0</v>
      </c>
      <c r="D3" s="29">
        <f t="shared" ref="D3" si="22">SUM(D4,D8,D11)</f>
        <v>0</v>
      </c>
      <c r="E3" s="29">
        <f t="shared" ref="E3" si="23">SUM(E4,E8,E11)</f>
        <v>0</v>
      </c>
      <c r="F3" s="29">
        <f t="shared" ref="F3" si="24">SUM(F4,F8,F11)</f>
        <v>0</v>
      </c>
      <c r="G3" s="29">
        <f t="shared" ref="G3" si="25">SUM(G4,G8,G11)</f>
        <v>0</v>
      </c>
      <c r="H3" s="29">
        <f t="shared" ref="H3" si="26">SUM(H4,H8,H11)</f>
        <v>0</v>
      </c>
      <c r="I3" s="29">
        <f t="shared" ref="I3" si="27">SUM(I4,I8,I11)</f>
        <v>0</v>
      </c>
      <c r="J3" s="29">
        <f t="shared" ref="J3" si="28">SUM(J4,J8,J11)</f>
        <v>0</v>
      </c>
      <c r="K3" s="29">
        <f t="shared" ref="K3" si="29">SUM(K4,K8,K11)</f>
        <v>0</v>
      </c>
      <c r="L3" s="29">
        <f t="shared" ref="L3" si="30">SUM(L4,L8,L11)</f>
        <v>0</v>
      </c>
      <c r="M3" s="29">
        <f t="shared" ref="M3" si="31">SUM(M4,M8,M11)</f>
        <v>0</v>
      </c>
      <c r="N3" s="29">
        <f t="shared" ref="N3" si="32">SUM(N4,N8,N11)</f>
        <v>0</v>
      </c>
      <c r="O3" s="29">
        <f t="shared" ref="O3" si="33">SUM(O4,O8,O11)</f>
        <v>0</v>
      </c>
      <c r="P3" s="29">
        <f t="shared" ref="P3" si="34">SUM(P4,P8,P11)</f>
        <v>0</v>
      </c>
      <c r="Q3" s="29">
        <f t="shared" ref="Q3" si="35">SUM(Q4,Q8,Q11)</f>
        <v>0</v>
      </c>
      <c r="R3" s="29">
        <f t="shared" ref="R3" si="36">SUM(R4,R8,R11)</f>
        <v>0</v>
      </c>
      <c r="S3" s="29">
        <f t="shared" ref="S3" si="37">SUM(S4,S8,S11)</f>
        <v>0</v>
      </c>
      <c r="T3" s="29">
        <f t="shared" ref="T3" si="38">SUM(T4,T8,T11)</f>
        <v>0</v>
      </c>
      <c r="U3" s="29">
        <f t="shared" ref="U3" si="39">SUM(U4,U8,U11)</f>
        <v>0</v>
      </c>
      <c r="V3" s="29">
        <f t="shared" ref="V3" si="40">SUM(V4,V8,V11)</f>
        <v>0</v>
      </c>
      <c r="W3" s="29">
        <f t="shared" ref="W3:X3" si="41">SUM(W4,W8,W11)</f>
        <v>0</v>
      </c>
      <c r="X3" s="29">
        <f t="shared" si="41"/>
        <v>0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42">SUM(C5:C7)</f>
        <v>0</v>
      </c>
      <c r="D4" s="42">
        <f t="shared" ref="D4" si="43">SUM(D5:D7)</f>
        <v>0</v>
      </c>
      <c r="E4" s="42">
        <f t="shared" ref="E4" si="44">SUM(E5:E7)</f>
        <v>0</v>
      </c>
      <c r="F4" s="42">
        <f t="shared" ref="F4" si="45">SUM(F5:F7)</f>
        <v>0</v>
      </c>
      <c r="G4" s="42">
        <f t="shared" ref="G4" si="46">SUM(G5:G7)</f>
        <v>0</v>
      </c>
      <c r="H4" s="42">
        <f t="shared" ref="H4" si="47">SUM(H5:H7)</f>
        <v>0</v>
      </c>
      <c r="I4" s="42">
        <f t="shared" ref="I4" si="48">SUM(I5:I7)</f>
        <v>0</v>
      </c>
      <c r="J4" s="42">
        <f t="shared" ref="J4" si="49">SUM(J5:J7)</f>
        <v>0</v>
      </c>
      <c r="K4" s="42">
        <f t="shared" ref="K4" si="50">SUM(K5:K7)</f>
        <v>0</v>
      </c>
      <c r="L4" s="42">
        <f t="shared" ref="L4" si="51">SUM(L5:L7)</f>
        <v>0</v>
      </c>
      <c r="M4" s="42">
        <f t="shared" ref="M4" si="52">SUM(M5:M7)</f>
        <v>0</v>
      </c>
      <c r="N4" s="42">
        <f t="shared" ref="N4" si="53">SUM(N5:N7)</f>
        <v>0</v>
      </c>
      <c r="O4" s="42">
        <f t="shared" ref="O4" si="54">SUM(O5:O7)</f>
        <v>0</v>
      </c>
      <c r="P4" s="42">
        <f t="shared" ref="P4" si="55">SUM(P5:P7)</f>
        <v>0</v>
      </c>
      <c r="Q4" s="42">
        <f t="shared" ref="Q4" si="56">SUM(Q5:Q7)</f>
        <v>0</v>
      </c>
      <c r="R4" s="42">
        <f t="shared" ref="R4" si="57">SUM(R5:R7)</f>
        <v>0</v>
      </c>
      <c r="S4" s="42">
        <f t="shared" ref="S4" si="58">SUM(S5:S7)</f>
        <v>0</v>
      </c>
      <c r="T4" s="42">
        <f t="shared" ref="T4" si="59">SUM(T5:T7)</f>
        <v>0</v>
      </c>
      <c r="U4" s="42">
        <f t="shared" ref="U4" si="60">SUM(U5:U7)</f>
        <v>0</v>
      </c>
      <c r="V4" s="42">
        <f t="shared" ref="V4" si="61">SUM(V5:V7)</f>
        <v>0</v>
      </c>
      <c r="W4" s="42">
        <f t="shared" ref="W4:X4" si="62">SUM(W5:W7)</f>
        <v>0</v>
      </c>
      <c r="X4" s="42">
        <f t="shared" si="62"/>
        <v>0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>
        <v>0</v>
      </c>
      <c r="W5" s="30">
        <v>0</v>
      </c>
      <c r="X5" s="30">
        <v>0</v>
      </c>
    </row>
    <row r="6" spans="1:24" ht="11.25" customHeight="1" x14ac:dyDescent="0.2">
      <c r="A6" s="39" t="s">
        <v>7</v>
      </c>
      <c r="B6" s="23" t="s">
        <v>8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</row>
    <row r="7" spans="1:24" ht="11.25" customHeight="1" x14ac:dyDescent="0.2">
      <c r="A7" s="39" t="s">
        <v>9</v>
      </c>
      <c r="B7" s="23" t="s">
        <v>10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</row>
    <row r="8" spans="1:24" ht="11.25" customHeight="1" x14ac:dyDescent="0.2">
      <c r="A8" s="40" t="s">
        <v>343</v>
      </c>
      <c r="B8" s="41" t="s">
        <v>344</v>
      </c>
      <c r="C8" s="42">
        <f t="shared" ref="C8" si="63">SUM(C9:C10)</f>
        <v>0</v>
      </c>
      <c r="D8" s="42">
        <f t="shared" ref="D8" si="64">SUM(D9:D10)</f>
        <v>0</v>
      </c>
      <c r="E8" s="42">
        <f t="shared" ref="E8" si="65">SUM(E9:E10)</f>
        <v>0</v>
      </c>
      <c r="F8" s="42">
        <f t="shared" ref="F8" si="66">SUM(F9:F10)</f>
        <v>0</v>
      </c>
      <c r="G8" s="42">
        <f t="shared" ref="G8" si="67">SUM(G9:G10)</f>
        <v>0</v>
      </c>
      <c r="H8" s="42">
        <f t="shared" ref="H8" si="68">SUM(H9:H10)</f>
        <v>0</v>
      </c>
      <c r="I8" s="42">
        <f t="shared" ref="I8" si="69">SUM(I9:I10)</f>
        <v>0</v>
      </c>
      <c r="J8" s="42">
        <f t="shared" ref="J8" si="70">SUM(J9:J10)</f>
        <v>0</v>
      </c>
      <c r="K8" s="42">
        <f t="shared" ref="K8" si="71">SUM(K9:K10)</f>
        <v>0</v>
      </c>
      <c r="L8" s="42">
        <f t="shared" ref="L8" si="72">SUM(L9:L10)</f>
        <v>0</v>
      </c>
      <c r="M8" s="42">
        <f t="shared" ref="M8" si="73">SUM(M9:M10)</f>
        <v>0</v>
      </c>
      <c r="N8" s="42">
        <f t="shared" ref="N8" si="74">SUM(N9:N10)</f>
        <v>0</v>
      </c>
      <c r="O8" s="42">
        <f t="shared" ref="O8" si="75">SUM(O9:O10)</f>
        <v>0</v>
      </c>
      <c r="P8" s="42">
        <f t="shared" ref="P8" si="76">SUM(P9:P10)</f>
        <v>0</v>
      </c>
      <c r="Q8" s="42">
        <f t="shared" ref="Q8" si="77">SUM(Q9:Q10)</f>
        <v>0</v>
      </c>
      <c r="R8" s="42">
        <f t="shared" ref="R8" si="78">SUM(R9:R10)</f>
        <v>0</v>
      </c>
      <c r="S8" s="42">
        <f t="shared" ref="S8" si="79">SUM(S9:S10)</f>
        <v>0</v>
      </c>
      <c r="T8" s="42">
        <f t="shared" ref="T8" si="80">SUM(T9:T10)</f>
        <v>0</v>
      </c>
      <c r="U8" s="42">
        <f t="shared" ref="U8" si="81">SUM(U9:U10)</f>
        <v>0</v>
      </c>
      <c r="V8" s="42">
        <f t="shared" ref="V8" si="82">SUM(V9:V10)</f>
        <v>0</v>
      </c>
      <c r="W8" s="42">
        <f t="shared" ref="W8:X8" si="83">SUM(W9:W10)</f>
        <v>0</v>
      </c>
      <c r="X8" s="42">
        <f t="shared" si="83"/>
        <v>0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" si="84">SUM(C12:C16)</f>
        <v>0</v>
      </c>
      <c r="D11" s="42">
        <f t="shared" ref="D11" si="85">SUM(D12:D16)</f>
        <v>0</v>
      </c>
      <c r="E11" s="42">
        <f t="shared" ref="E11" si="86">SUM(E12:E16)</f>
        <v>0</v>
      </c>
      <c r="F11" s="42">
        <f t="shared" ref="F11" si="87">SUM(F12:F16)</f>
        <v>0</v>
      </c>
      <c r="G11" s="42">
        <f t="shared" ref="G11" si="88">SUM(G12:G16)</f>
        <v>0</v>
      </c>
      <c r="H11" s="42">
        <f t="shared" ref="H11" si="89">SUM(H12:H16)</f>
        <v>0</v>
      </c>
      <c r="I11" s="42">
        <f t="shared" ref="I11" si="90">SUM(I12:I16)</f>
        <v>0</v>
      </c>
      <c r="J11" s="42">
        <f t="shared" ref="J11" si="91">SUM(J12:J16)</f>
        <v>0</v>
      </c>
      <c r="K11" s="42">
        <f t="shared" ref="K11" si="92">SUM(K12:K16)</f>
        <v>0</v>
      </c>
      <c r="L11" s="42">
        <f t="shared" ref="L11" si="93">SUM(L12:L16)</f>
        <v>0</v>
      </c>
      <c r="M11" s="42">
        <f t="shared" ref="M11" si="94">SUM(M12:M16)</f>
        <v>0</v>
      </c>
      <c r="N11" s="42">
        <f t="shared" ref="N11" si="95">SUM(N12:N16)</f>
        <v>0</v>
      </c>
      <c r="O11" s="42">
        <f t="shared" ref="O11" si="96">SUM(O12:O16)</f>
        <v>0</v>
      </c>
      <c r="P11" s="42">
        <f t="shared" ref="P11" si="97">SUM(P12:P16)</f>
        <v>0</v>
      </c>
      <c r="Q11" s="42">
        <f t="shared" ref="Q11" si="98">SUM(Q12:Q16)</f>
        <v>0</v>
      </c>
      <c r="R11" s="42">
        <f t="shared" ref="R11" si="99">SUM(R12:R16)</f>
        <v>0</v>
      </c>
      <c r="S11" s="42">
        <f t="shared" ref="S11" si="100">SUM(S12:S16)</f>
        <v>0</v>
      </c>
      <c r="T11" s="42">
        <f t="shared" ref="T11" si="101">SUM(T12:T16)</f>
        <v>0</v>
      </c>
      <c r="U11" s="42">
        <f t="shared" ref="U11" si="102">SUM(U12:U16)</f>
        <v>0</v>
      </c>
      <c r="V11" s="42">
        <f t="shared" ref="V11" si="103">SUM(V12:V16)</f>
        <v>0</v>
      </c>
      <c r="W11" s="42">
        <f t="shared" ref="W11:X11" si="104">SUM(W12:W16)</f>
        <v>0</v>
      </c>
      <c r="X11" s="42">
        <f t="shared" si="104"/>
        <v>0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</row>
    <row r="13" spans="1:24" ht="11.25" customHeight="1" x14ac:dyDescent="0.2">
      <c r="A13" s="39" t="s">
        <v>17</v>
      </c>
      <c r="B13" s="23" t="s">
        <v>18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" si="105">SUM(C18:C21)</f>
        <v>0</v>
      </c>
      <c r="D17" s="31">
        <f t="shared" ref="D17" si="106">SUM(D18:D21)</f>
        <v>0</v>
      </c>
      <c r="E17" s="31">
        <f t="shared" ref="E17" si="107">SUM(E18:E21)</f>
        <v>0</v>
      </c>
      <c r="F17" s="31">
        <f t="shared" ref="F17" si="108">SUM(F18:F21)</f>
        <v>0</v>
      </c>
      <c r="G17" s="31">
        <f t="shared" ref="G17" si="109">SUM(G18:G21)</f>
        <v>0</v>
      </c>
      <c r="H17" s="31">
        <f t="shared" ref="H17" si="110">SUM(H18:H21)</f>
        <v>0</v>
      </c>
      <c r="I17" s="31">
        <f t="shared" ref="I17" si="111">SUM(I18:I21)</f>
        <v>0</v>
      </c>
      <c r="J17" s="31">
        <f t="shared" ref="J17" si="112">SUM(J18:J21)</f>
        <v>0</v>
      </c>
      <c r="K17" s="31">
        <f t="shared" ref="K17" si="113">SUM(K18:K21)</f>
        <v>0</v>
      </c>
      <c r="L17" s="31">
        <f t="shared" ref="L17" si="114">SUM(L18:L21)</f>
        <v>0</v>
      </c>
      <c r="M17" s="31">
        <f t="shared" ref="M17" si="115">SUM(M18:M21)</f>
        <v>0</v>
      </c>
      <c r="N17" s="31">
        <f t="shared" ref="N17" si="116">SUM(N18:N21)</f>
        <v>0</v>
      </c>
      <c r="O17" s="31">
        <f t="shared" ref="O17" si="117">SUM(O18:O21)</f>
        <v>0</v>
      </c>
      <c r="P17" s="31">
        <f t="shared" ref="P17" si="118">SUM(P18:P21)</f>
        <v>0</v>
      </c>
      <c r="Q17" s="31">
        <f t="shared" ref="Q17" si="119">SUM(Q18:Q21)</f>
        <v>0</v>
      </c>
      <c r="R17" s="31">
        <f t="shared" ref="R17" si="120">SUM(R18:R21)</f>
        <v>0</v>
      </c>
      <c r="S17" s="31">
        <f t="shared" ref="S17" si="121">SUM(S18:S21)</f>
        <v>0</v>
      </c>
      <c r="T17" s="31">
        <f t="shared" ref="T17" si="122">SUM(T18:T21)</f>
        <v>0</v>
      </c>
      <c r="U17" s="31">
        <f t="shared" ref="U17" si="123">SUM(U18:U21)</f>
        <v>0</v>
      </c>
      <c r="V17" s="31">
        <f t="shared" ref="V17" si="124">SUM(V18:V21)</f>
        <v>0</v>
      </c>
      <c r="W17" s="31">
        <f t="shared" ref="W17:X17" si="125">SUM(W18:W21)</f>
        <v>0</v>
      </c>
      <c r="X17" s="31">
        <f t="shared" si="125"/>
        <v>0</v>
      </c>
    </row>
    <row r="18" spans="1:24" ht="11.25" customHeight="1" x14ac:dyDescent="0.2">
      <c r="A18" s="22" t="s">
        <v>27</v>
      </c>
      <c r="B18" s="23" t="s">
        <v>28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" si="126">SUM(C23:C24)</f>
        <v>0</v>
      </c>
      <c r="D22" s="31">
        <f t="shared" ref="D22" si="127">SUM(D23:D24)</f>
        <v>0</v>
      </c>
      <c r="E22" s="31">
        <f t="shared" ref="E22" si="128">SUM(E23:E24)</f>
        <v>0</v>
      </c>
      <c r="F22" s="31">
        <f t="shared" ref="F22" si="129">SUM(F23:F24)</f>
        <v>0</v>
      </c>
      <c r="G22" s="31">
        <f t="shared" ref="G22" si="130">SUM(G23:G24)</f>
        <v>0</v>
      </c>
      <c r="H22" s="31">
        <f t="shared" ref="H22" si="131">SUM(H23:H24)</f>
        <v>0</v>
      </c>
      <c r="I22" s="31">
        <f t="shared" ref="I22" si="132">SUM(I23:I24)</f>
        <v>0</v>
      </c>
      <c r="J22" s="31">
        <f t="shared" ref="J22" si="133">SUM(J23:J24)</f>
        <v>0</v>
      </c>
      <c r="K22" s="31">
        <f t="shared" ref="K22" si="134">SUM(K23:K24)</f>
        <v>0</v>
      </c>
      <c r="L22" s="31">
        <f t="shared" ref="L22" si="135">SUM(L23:L24)</f>
        <v>0</v>
      </c>
      <c r="M22" s="31">
        <f t="shared" ref="M22" si="136">SUM(M23:M24)</f>
        <v>0</v>
      </c>
      <c r="N22" s="31">
        <f t="shared" ref="N22" si="137">SUM(N23:N24)</f>
        <v>0</v>
      </c>
      <c r="O22" s="31">
        <f t="shared" ref="O22" si="138">SUM(O23:O24)</f>
        <v>0</v>
      </c>
      <c r="P22" s="31">
        <f t="shared" ref="P22" si="139">SUM(P23:P24)</f>
        <v>0</v>
      </c>
      <c r="Q22" s="31">
        <f t="shared" ref="Q22" si="140">SUM(Q23:Q24)</f>
        <v>0</v>
      </c>
      <c r="R22" s="31">
        <f t="shared" ref="R22" si="141">SUM(R23:R24)</f>
        <v>0</v>
      </c>
      <c r="S22" s="31">
        <f t="shared" ref="S22" si="142">SUM(S23:S24)</f>
        <v>0</v>
      </c>
      <c r="T22" s="31">
        <f t="shared" ref="T22" si="143">SUM(T23:T24)</f>
        <v>0</v>
      </c>
      <c r="U22" s="31">
        <f t="shared" ref="U22" si="144">SUM(U23:U24)</f>
        <v>0</v>
      </c>
      <c r="V22" s="31">
        <f t="shared" ref="V22" si="145">SUM(V23:V24)</f>
        <v>0</v>
      </c>
      <c r="W22" s="31">
        <f t="shared" ref="W22:X22" si="146">SUM(W23:W24)</f>
        <v>0</v>
      </c>
      <c r="X22" s="31">
        <f t="shared" si="146"/>
        <v>0</v>
      </c>
    </row>
    <row r="23" spans="1:24" ht="11.25" customHeight="1" x14ac:dyDescent="0.2">
      <c r="A23" s="22" t="s">
        <v>37</v>
      </c>
      <c r="B23" s="23" t="s">
        <v>38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47">SUM(C27,C33)</f>
        <v>0</v>
      </c>
      <c r="D26" s="31">
        <f t="shared" ref="D26" si="148">SUM(D27,D33)</f>
        <v>0</v>
      </c>
      <c r="E26" s="31">
        <f t="shared" ref="E26" si="149">SUM(E27,E33)</f>
        <v>0</v>
      </c>
      <c r="F26" s="31">
        <f t="shared" ref="F26" si="150">SUM(F27,F33)</f>
        <v>0</v>
      </c>
      <c r="G26" s="31">
        <f t="shared" ref="G26" si="151">SUM(G27,G33)</f>
        <v>0</v>
      </c>
      <c r="H26" s="31">
        <f t="shared" ref="H26" si="152">SUM(H27,H33)</f>
        <v>0</v>
      </c>
      <c r="I26" s="31">
        <f t="shared" ref="I26" si="153">SUM(I27,I33)</f>
        <v>0</v>
      </c>
      <c r="J26" s="31">
        <f t="shared" ref="J26" si="154">SUM(J27,J33)</f>
        <v>0</v>
      </c>
      <c r="K26" s="31">
        <f t="shared" ref="K26" si="155">SUM(K27,K33)</f>
        <v>0</v>
      </c>
      <c r="L26" s="31">
        <f t="shared" ref="L26" si="156">SUM(L27,L33)</f>
        <v>0</v>
      </c>
      <c r="M26" s="31">
        <f t="shared" ref="M26" si="157">SUM(M27,M33)</f>
        <v>0</v>
      </c>
      <c r="N26" s="31">
        <f t="shared" ref="N26" si="158">SUM(N27,N33)</f>
        <v>0</v>
      </c>
      <c r="O26" s="31">
        <f t="shared" ref="O26" si="159">SUM(O27,O33)</f>
        <v>0</v>
      </c>
      <c r="P26" s="31">
        <f t="shared" ref="P26" si="160">SUM(P27,P33)</f>
        <v>0</v>
      </c>
      <c r="Q26" s="31">
        <f t="shared" ref="Q26" si="161">SUM(Q27,Q33)</f>
        <v>0</v>
      </c>
      <c r="R26" s="31">
        <f t="shared" ref="R26" si="162">SUM(R27,R33)</f>
        <v>0</v>
      </c>
      <c r="S26" s="31">
        <f t="shared" ref="S26" si="163">SUM(S27,S33)</f>
        <v>0</v>
      </c>
      <c r="T26" s="31">
        <f t="shared" ref="T26" si="164">SUM(T27,T33)</f>
        <v>0</v>
      </c>
      <c r="U26" s="31">
        <f t="shared" ref="U26" si="165">SUM(U27,U33)</f>
        <v>0</v>
      </c>
      <c r="V26" s="31">
        <f t="shared" ref="V26" si="166">SUM(V27,V33)</f>
        <v>0</v>
      </c>
      <c r="W26" s="31">
        <f t="shared" ref="W26:X26" si="167">SUM(W27,W33)</f>
        <v>0</v>
      </c>
      <c r="X26" s="31">
        <f t="shared" si="167"/>
        <v>0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" si="168">SUM(C28:C32)</f>
        <v>0</v>
      </c>
      <c r="D27" s="42">
        <f t="shared" ref="D27" si="169">SUM(D28:D32)</f>
        <v>0</v>
      </c>
      <c r="E27" s="42">
        <f t="shared" ref="E27" si="170">SUM(E28:E32)</f>
        <v>0</v>
      </c>
      <c r="F27" s="42">
        <f t="shared" ref="F27" si="171">SUM(F28:F32)</f>
        <v>0</v>
      </c>
      <c r="G27" s="42">
        <f t="shared" ref="G27" si="172">SUM(G28:G32)</f>
        <v>0</v>
      </c>
      <c r="H27" s="42">
        <f t="shared" ref="H27" si="173">SUM(H28:H32)</f>
        <v>0</v>
      </c>
      <c r="I27" s="42">
        <f t="shared" ref="I27" si="174">SUM(I28:I32)</f>
        <v>0</v>
      </c>
      <c r="J27" s="42">
        <f t="shared" ref="J27" si="175">SUM(J28:J32)</f>
        <v>0</v>
      </c>
      <c r="K27" s="42">
        <f t="shared" ref="K27" si="176">SUM(K28:K32)</f>
        <v>0</v>
      </c>
      <c r="L27" s="42">
        <f t="shared" ref="L27" si="177">SUM(L28:L32)</f>
        <v>0</v>
      </c>
      <c r="M27" s="42">
        <f t="shared" ref="M27" si="178">SUM(M28:M32)</f>
        <v>0</v>
      </c>
      <c r="N27" s="42">
        <f t="shared" ref="N27" si="179">SUM(N28:N32)</f>
        <v>0</v>
      </c>
      <c r="O27" s="42">
        <f t="shared" ref="O27" si="180">SUM(O28:O32)</f>
        <v>0</v>
      </c>
      <c r="P27" s="42">
        <f t="shared" ref="P27" si="181">SUM(P28:P32)</f>
        <v>0</v>
      </c>
      <c r="Q27" s="42">
        <f t="shared" ref="Q27" si="182">SUM(Q28:Q32)</f>
        <v>0</v>
      </c>
      <c r="R27" s="42">
        <f t="shared" ref="R27" si="183">SUM(R28:R32)</f>
        <v>0</v>
      </c>
      <c r="S27" s="42">
        <f t="shared" ref="S27" si="184">SUM(S28:S32)</f>
        <v>0</v>
      </c>
      <c r="T27" s="42">
        <f t="shared" ref="T27" si="185">SUM(T28:T32)</f>
        <v>0</v>
      </c>
      <c r="U27" s="42">
        <f t="shared" ref="U27" si="186">SUM(U28:U32)</f>
        <v>0</v>
      </c>
      <c r="V27" s="42">
        <f t="shared" ref="V27" si="187">SUM(V28:V32)</f>
        <v>0</v>
      </c>
      <c r="W27" s="42">
        <f t="shared" ref="W27:X27" si="188">SUM(W28:W32)</f>
        <v>0</v>
      </c>
      <c r="X27" s="42">
        <f t="shared" si="188"/>
        <v>0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" si="189">SUM(C34:C50)</f>
        <v>0</v>
      </c>
      <c r="D33" s="42">
        <f t="shared" ref="D33" si="190">SUM(D34:D50)</f>
        <v>0</v>
      </c>
      <c r="E33" s="42">
        <f t="shared" ref="E33" si="191">SUM(E34:E50)</f>
        <v>0</v>
      </c>
      <c r="F33" s="42">
        <f t="shared" ref="F33" si="192">SUM(F34:F50)</f>
        <v>0</v>
      </c>
      <c r="G33" s="42">
        <f t="shared" ref="G33" si="193">SUM(G34:G50)</f>
        <v>0</v>
      </c>
      <c r="H33" s="42">
        <f t="shared" ref="H33" si="194">SUM(H34:H50)</f>
        <v>0</v>
      </c>
      <c r="I33" s="42">
        <f t="shared" ref="I33" si="195">SUM(I34:I50)</f>
        <v>0</v>
      </c>
      <c r="J33" s="42">
        <f t="shared" ref="J33" si="196">SUM(J34:J50)</f>
        <v>0</v>
      </c>
      <c r="K33" s="42">
        <f t="shared" ref="K33" si="197">SUM(K34:K50)</f>
        <v>0</v>
      </c>
      <c r="L33" s="42">
        <f t="shared" ref="L33" si="198">SUM(L34:L50)</f>
        <v>0</v>
      </c>
      <c r="M33" s="42">
        <f t="shared" ref="M33" si="199">SUM(M34:M50)</f>
        <v>0</v>
      </c>
      <c r="N33" s="42">
        <f t="shared" ref="N33" si="200">SUM(N34:N50)</f>
        <v>0</v>
      </c>
      <c r="O33" s="42">
        <f t="shared" ref="O33" si="201">SUM(O34:O50)</f>
        <v>0</v>
      </c>
      <c r="P33" s="42">
        <f t="shared" ref="P33" si="202">SUM(P34:P50)</f>
        <v>0</v>
      </c>
      <c r="Q33" s="42">
        <f t="shared" ref="Q33" si="203">SUM(Q34:Q50)</f>
        <v>0</v>
      </c>
      <c r="R33" s="42">
        <f t="shared" ref="R33" si="204">SUM(R34:R50)</f>
        <v>0</v>
      </c>
      <c r="S33" s="42">
        <f t="shared" ref="S33" si="205">SUM(S34:S50)</f>
        <v>0</v>
      </c>
      <c r="T33" s="42">
        <f t="shared" ref="T33" si="206">SUM(T34:T50)</f>
        <v>0</v>
      </c>
      <c r="U33" s="42">
        <f t="shared" ref="U33" si="207">SUM(U34:U50)</f>
        <v>0</v>
      </c>
      <c r="V33" s="42">
        <f t="shared" ref="V33" si="208">SUM(V34:V50)</f>
        <v>0</v>
      </c>
      <c r="W33" s="42">
        <f t="shared" ref="W33:X33" si="209">SUM(W34:W50)</f>
        <v>0</v>
      </c>
      <c r="X33" s="42">
        <f t="shared" si="209"/>
        <v>0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</row>
    <row r="37" spans="1:24" ht="11.25" customHeight="1" x14ac:dyDescent="0.2">
      <c r="A37" s="39" t="s">
        <v>61</v>
      </c>
      <c r="B37" s="23" t="s">
        <v>62</v>
      </c>
      <c r="C37" s="30">
        <v>0</v>
      </c>
      <c r="D37" s="30">
        <v>0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</row>
    <row r="41" spans="1:24" ht="11.25" customHeight="1" x14ac:dyDescent="0.2">
      <c r="A41" s="39" t="s">
        <v>69</v>
      </c>
      <c r="B41" s="23" t="s">
        <v>70</v>
      </c>
      <c r="C41" s="30">
        <v>0</v>
      </c>
      <c r="D41" s="30">
        <v>0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</row>
    <row r="42" spans="1:24" ht="11.25" customHeight="1" x14ac:dyDescent="0.2">
      <c r="A42" s="39" t="s">
        <v>71</v>
      </c>
      <c r="B42" s="23" t="s">
        <v>72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</row>
    <row r="44" spans="1:24" ht="11.25" customHeight="1" x14ac:dyDescent="0.2">
      <c r="A44" s="39" t="s">
        <v>75</v>
      </c>
      <c r="B44" s="23" t="s">
        <v>76</v>
      </c>
      <c r="C44" s="30">
        <v>0</v>
      </c>
      <c r="D44" s="30">
        <v>0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</row>
    <row r="51" spans="1:24" ht="11.25" customHeight="1" x14ac:dyDescent="0.2">
      <c r="A51" s="24" t="s">
        <v>89</v>
      </c>
      <c r="B51" s="25" t="s">
        <v>90</v>
      </c>
      <c r="C51" s="31">
        <v>0</v>
      </c>
      <c r="D51" s="31">
        <v>0</v>
      </c>
      <c r="E51" s="31">
        <v>0</v>
      </c>
      <c r="F51" s="31">
        <v>0</v>
      </c>
      <c r="G51" s="31">
        <v>0</v>
      </c>
      <c r="H51" s="31">
        <v>0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" si="210">SUM(C53:C70)</f>
        <v>63.793293207222689</v>
      </c>
      <c r="D52" s="31">
        <f t="shared" ref="D52" si="211">SUM(D53:D70)</f>
        <v>59.250472914875317</v>
      </c>
      <c r="E52" s="31">
        <f t="shared" ref="E52" si="212">SUM(E53:E70)</f>
        <v>51.139294926913152</v>
      </c>
      <c r="F52" s="31">
        <f t="shared" ref="F52" si="213">SUM(F53:F70)</f>
        <v>70.437919174548583</v>
      </c>
      <c r="G52" s="31">
        <f t="shared" ref="G52" si="214">SUM(G53:G70)</f>
        <v>64.561134995700783</v>
      </c>
      <c r="H52" s="31">
        <f t="shared" ref="H52" si="215">SUM(H53:H70)</f>
        <v>58.789079965606192</v>
      </c>
      <c r="I52" s="31">
        <f t="shared" ref="I52" si="216">SUM(I53:I70)</f>
        <v>54.482373172828886</v>
      </c>
      <c r="J52" s="31">
        <f t="shared" ref="J52" si="217">SUM(J53:J70)</f>
        <v>55.87239896818572</v>
      </c>
      <c r="K52" s="31">
        <f t="shared" ref="K52" si="218">SUM(K53:K70)</f>
        <v>62.249011177987967</v>
      </c>
      <c r="L52" s="31">
        <f t="shared" ref="L52" si="219">SUM(L53:L70)</f>
        <v>90.303095442820293</v>
      </c>
      <c r="M52" s="31">
        <f t="shared" ref="M52" si="220">SUM(M53:M70)</f>
        <v>87.176612209802244</v>
      </c>
      <c r="N52" s="31">
        <f t="shared" ref="N52" si="221">SUM(N53:N70)</f>
        <v>114.02115219260536</v>
      </c>
      <c r="O52" s="31">
        <f t="shared" ref="O52" si="222">SUM(O53:O70)</f>
        <v>115.39114359415306</v>
      </c>
      <c r="P52" s="31">
        <f t="shared" ref="P52" si="223">SUM(P53:P70)</f>
        <v>116.55356835769561</v>
      </c>
      <c r="Q52" s="31">
        <f t="shared" ref="Q52" si="224">SUM(Q53:Q70)</f>
        <v>111.14754944110061</v>
      </c>
      <c r="R52" s="31">
        <f t="shared" ref="R52" si="225">SUM(R53:R70)</f>
        <v>116.99690455717973</v>
      </c>
      <c r="S52" s="31">
        <f t="shared" ref="S52" si="226">SUM(S53:S70)</f>
        <v>111.17609630266553</v>
      </c>
      <c r="T52" s="31">
        <f t="shared" ref="T52" si="227">SUM(T53:T70)</f>
        <v>100.75881341358554</v>
      </c>
      <c r="U52" s="31">
        <f t="shared" ref="U52" si="228">SUM(U53:U70)</f>
        <v>86.24711951848667</v>
      </c>
      <c r="V52" s="31">
        <f t="shared" ref="V52" si="229">SUM(V53:V70)</f>
        <v>87.881255374032676</v>
      </c>
      <c r="W52" s="31">
        <f t="shared" ref="W52:X52" si="230">SUM(W53:W70)</f>
        <v>87.951160791057632</v>
      </c>
      <c r="X52" s="31">
        <f t="shared" si="230"/>
        <v>87.46027515047291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</row>
    <row r="60" spans="1:24" ht="11.25" customHeight="1" x14ac:dyDescent="0.2">
      <c r="A60" s="22" t="s">
        <v>107</v>
      </c>
      <c r="B60" s="23" t="s">
        <v>108</v>
      </c>
      <c r="C60" s="30">
        <v>63.793293207222689</v>
      </c>
      <c r="D60" s="30">
        <v>59.250472914875317</v>
      </c>
      <c r="E60" s="30">
        <v>51.139294926913152</v>
      </c>
      <c r="F60" s="30">
        <v>70.437919174548583</v>
      </c>
      <c r="G60" s="30">
        <v>64.561134995700783</v>
      </c>
      <c r="H60" s="30">
        <v>58.789079965606192</v>
      </c>
      <c r="I60" s="30">
        <v>54.482373172828886</v>
      </c>
      <c r="J60" s="30">
        <v>55.87239896818572</v>
      </c>
      <c r="K60" s="30">
        <v>62.249011177987967</v>
      </c>
      <c r="L60" s="30">
        <v>90.303095442820293</v>
      </c>
      <c r="M60" s="30">
        <v>87.176612209802244</v>
      </c>
      <c r="N60" s="30">
        <v>114.02115219260536</v>
      </c>
      <c r="O60" s="30">
        <v>115.39114359415306</v>
      </c>
      <c r="P60" s="30">
        <v>116.55356835769561</v>
      </c>
      <c r="Q60" s="30">
        <v>111.14754944110061</v>
      </c>
      <c r="R60" s="30">
        <v>116.99690455717973</v>
      </c>
      <c r="S60" s="30">
        <v>111.17609630266553</v>
      </c>
      <c r="T60" s="30">
        <v>100.75881341358554</v>
      </c>
      <c r="U60" s="30">
        <v>86.24711951848667</v>
      </c>
      <c r="V60" s="30">
        <v>87.881255374032676</v>
      </c>
      <c r="W60" s="30">
        <v>87.951160791057632</v>
      </c>
      <c r="X60" s="30">
        <v>87.46027515047291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</row>
    <row r="70" spans="1:24" ht="11.25" customHeight="1" x14ac:dyDescent="0.2">
      <c r="A70" s="22" t="s">
        <v>127</v>
      </c>
      <c r="B70" s="23" t="s">
        <v>128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" si="231">SUM(C72:C73)</f>
        <v>0</v>
      </c>
      <c r="D71" s="31">
        <f t="shared" ref="D71" si="232">SUM(D72:D73)</f>
        <v>0</v>
      </c>
      <c r="E71" s="31">
        <f t="shared" ref="E71" si="233">SUM(E72:E73)</f>
        <v>0</v>
      </c>
      <c r="F71" s="31">
        <f t="shared" ref="F71" si="234">SUM(F72:F73)</f>
        <v>0</v>
      </c>
      <c r="G71" s="31">
        <f t="shared" ref="G71" si="235">SUM(G72:G73)</f>
        <v>0</v>
      </c>
      <c r="H71" s="31">
        <f t="shared" ref="H71" si="236">SUM(H72:H73)</f>
        <v>0</v>
      </c>
      <c r="I71" s="31">
        <f t="shared" ref="I71" si="237">SUM(I72:I73)</f>
        <v>0</v>
      </c>
      <c r="J71" s="31">
        <f t="shared" ref="J71" si="238">SUM(J72:J73)</f>
        <v>0</v>
      </c>
      <c r="K71" s="31">
        <f t="shared" ref="K71" si="239">SUM(K72:K73)</f>
        <v>0</v>
      </c>
      <c r="L71" s="31">
        <f t="shared" ref="L71" si="240">SUM(L72:L73)</f>
        <v>0</v>
      </c>
      <c r="M71" s="31">
        <f t="shared" ref="M71" si="241">SUM(M72:M73)</f>
        <v>0</v>
      </c>
      <c r="N71" s="31">
        <f t="shared" ref="N71" si="242">SUM(N72:N73)</f>
        <v>0</v>
      </c>
      <c r="O71" s="31">
        <f t="shared" ref="O71" si="243">SUM(O72:O73)</f>
        <v>0</v>
      </c>
      <c r="P71" s="31">
        <f t="shared" ref="P71" si="244">SUM(P72:P73)</f>
        <v>0</v>
      </c>
      <c r="Q71" s="31">
        <f t="shared" ref="Q71" si="245">SUM(Q72:Q73)</f>
        <v>0</v>
      </c>
      <c r="R71" s="31">
        <f t="shared" ref="R71" si="246">SUM(R72:R73)</f>
        <v>0</v>
      </c>
      <c r="S71" s="31">
        <f t="shared" ref="S71" si="247">SUM(S72:S73)</f>
        <v>0</v>
      </c>
      <c r="T71" s="31">
        <f t="shared" ref="T71" si="248">SUM(T72:T73)</f>
        <v>0</v>
      </c>
      <c r="U71" s="31">
        <f t="shared" ref="U71" si="249">SUM(U72:U73)</f>
        <v>0</v>
      </c>
      <c r="V71" s="31">
        <f t="shared" ref="V71" si="250">SUM(V72:V73)</f>
        <v>0</v>
      </c>
      <c r="W71" s="31">
        <f t="shared" ref="W71:X71" si="251">SUM(W72:W73)</f>
        <v>0</v>
      </c>
      <c r="X71" s="31">
        <f t="shared" si="251"/>
        <v>0</v>
      </c>
    </row>
    <row r="72" spans="1:24" ht="11.25" customHeight="1" x14ac:dyDescent="0.2">
      <c r="A72" s="22" t="s">
        <v>131</v>
      </c>
      <c r="B72" s="23" t="s">
        <v>132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0</v>
      </c>
      <c r="D75" s="31">
        <v>0</v>
      </c>
      <c r="E75" s="31">
        <v>0</v>
      </c>
      <c r="F75" s="31">
        <v>0</v>
      </c>
      <c r="G75" s="31">
        <v>0</v>
      </c>
      <c r="H75" s="31">
        <v>0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</row>
    <row r="76" spans="1:24" ht="11.25" customHeight="1" x14ac:dyDescent="0.2">
      <c r="A76" s="26" t="s">
        <v>139</v>
      </c>
      <c r="B76" s="27" t="s">
        <v>140</v>
      </c>
      <c r="C76" s="32">
        <v>0</v>
      </c>
      <c r="D76" s="32">
        <v>0</v>
      </c>
      <c r="E76" s="32">
        <v>0</v>
      </c>
      <c r="F76" s="32">
        <v>0</v>
      </c>
      <c r="G76" s="32">
        <v>0</v>
      </c>
      <c r="H76" s="32">
        <v>0</v>
      </c>
      <c r="I76" s="32">
        <v>0</v>
      </c>
      <c r="J76" s="32">
        <v>0</v>
      </c>
      <c r="K76" s="32">
        <v>0</v>
      </c>
      <c r="L76" s="32">
        <v>0</v>
      </c>
      <c r="M76" s="32">
        <v>0</v>
      </c>
      <c r="N76" s="32">
        <v>0</v>
      </c>
      <c r="O76" s="32">
        <v>0</v>
      </c>
      <c r="P76" s="32">
        <v>0</v>
      </c>
      <c r="Q76" s="32">
        <v>0</v>
      </c>
      <c r="R76" s="32">
        <v>0</v>
      </c>
      <c r="S76" s="32">
        <v>0</v>
      </c>
      <c r="T76" s="32">
        <v>0</v>
      </c>
      <c r="U76" s="32">
        <v>0</v>
      </c>
      <c r="V76" s="32">
        <v>0</v>
      </c>
      <c r="W76" s="32">
        <v>0</v>
      </c>
      <c r="X76" s="32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220</v>
      </c>
      <c r="B1" s="7" t="s">
        <v>283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347.42674118658641</v>
      </c>
      <c r="D2" s="28">
        <f t="shared" ref="D2" si="1">SUM(D3,D17,D22,D25,D26,D51,D52,D71,D74,D75,D76)</f>
        <v>348.45270851246778</v>
      </c>
      <c r="E2" s="28">
        <f t="shared" ref="E2" si="2">SUM(E3,E17,E22,E25,E26,E51,E52,E71,E74,E75,E76)</f>
        <v>372.52476354256237</v>
      </c>
      <c r="F2" s="28">
        <f t="shared" ref="F2" si="3">SUM(F3,F17,F22,F25,F26,F51,F52,F71,F74,F75,F76)</f>
        <v>346.20662080825446</v>
      </c>
      <c r="G2" s="28">
        <f t="shared" ref="G2" si="4">SUM(G3,G17,G22,G25,G26,G51,G52,G71,G74,G75,G76)</f>
        <v>372.51599312123818</v>
      </c>
      <c r="H2" s="28">
        <f t="shared" ref="H2" si="5">SUM(H3,H17,H22,H25,H26,H51,H52,H71,H74,H75,H76)</f>
        <v>399.03705932932064</v>
      </c>
      <c r="I2" s="28">
        <f t="shared" ref="I2" si="6">SUM(I3,I17,I22,I25,I26,I51,I52,I71,I74,I75,I76)</f>
        <v>461.67119518486675</v>
      </c>
      <c r="J2" s="28">
        <f t="shared" ref="J2" si="7">SUM(J3,J17,J22,J25,J26,J51,J52,J71,J74,J75,J76)</f>
        <v>619.49879621668094</v>
      </c>
      <c r="K2" s="28">
        <f t="shared" ref="K2" si="8">SUM(K3,K17,K22,K25,K26,K51,K52,K71,K74,K75,K76)</f>
        <v>728.10670679277735</v>
      </c>
      <c r="L2" s="28">
        <f t="shared" ref="L2" si="9">SUM(L3,L17,L22,L25,L26,L51,L52,L71,L74,L75,L76)</f>
        <v>699.95640584694752</v>
      </c>
      <c r="M2" s="28">
        <f t="shared" ref="M2" si="10">SUM(M3,M17,M22,M25,M26,M51,M52,M71,M74,M75,M76)</f>
        <v>832.50825451418723</v>
      </c>
      <c r="N2" s="28">
        <f t="shared" ref="N2" si="11">SUM(N3,N17,N22,N25,N26,N51,N52,N71,N74,N75,N76)</f>
        <v>839.57790197764382</v>
      </c>
      <c r="O2" s="28">
        <f t="shared" ref="O2" si="12">SUM(O3,O17,O22,O25,O26,O51,O52,O71,O74,O75,O76)</f>
        <v>1156.8779019776441</v>
      </c>
      <c r="P2" s="28">
        <f t="shared" ref="P2" si="13">SUM(P3,P17,P22,P25,P26,P51,P52,P71,P74,P75,P76)</f>
        <v>1454.8662080825452</v>
      </c>
      <c r="Q2" s="28">
        <f t="shared" ref="Q2" si="14">SUM(Q3,Q17,Q22,Q25,Q26,Q51,Q52,Q71,Q74,Q75,Q76)</f>
        <v>1401.4134135855545</v>
      </c>
      <c r="R2" s="28">
        <f t="shared" ref="R2" si="15">SUM(R3,R17,R22,R25,R26,R51,R52,R71,R74,R75,R76)</f>
        <v>1587.8103181427343</v>
      </c>
      <c r="S2" s="28">
        <f t="shared" ref="S2" si="16">SUM(S3,S17,S22,S25,S26,S51,S52,S71,S74,S75,S76)</f>
        <v>1687.707996560619</v>
      </c>
      <c r="T2" s="28">
        <f t="shared" ref="T2" si="17">SUM(T3,T17,T22,T25,T26,T51,T52,T71,T74,T75,T76)</f>
        <v>1738.7892519346515</v>
      </c>
      <c r="U2" s="28">
        <f t="shared" ref="U2" si="18">SUM(U3,U17,U22,U25,U26,U51,U52,U71,U74,U75,U76)</f>
        <v>1689.2876182287189</v>
      </c>
      <c r="V2" s="28">
        <f t="shared" ref="V2" si="19">SUM(V3,V17,V22,V25,V26,V51,V52,V71,V74,V75,V76)</f>
        <v>1870.4065348237314</v>
      </c>
      <c r="W2" s="28">
        <f t="shared" ref="W2:X2" si="20">SUM(W3,W17,W22,W25,W26,W51,W52,W71,W74,W75,W76)</f>
        <v>1827.6798796216679</v>
      </c>
      <c r="X2" s="28">
        <f t="shared" si="20"/>
        <v>1566.9375752364574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21">SUM(C4,C8,C11)</f>
        <v>0</v>
      </c>
      <c r="D3" s="29">
        <f t="shared" ref="D3" si="22">SUM(D4,D8,D11)</f>
        <v>0</v>
      </c>
      <c r="E3" s="29">
        <f t="shared" ref="E3" si="23">SUM(E4,E8,E11)</f>
        <v>0</v>
      </c>
      <c r="F3" s="29">
        <f t="shared" ref="F3" si="24">SUM(F4,F8,F11)</f>
        <v>0</v>
      </c>
      <c r="G3" s="29">
        <f t="shared" ref="G3" si="25">SUM(G4,G8,G11)</f>
        <v>0</v>
      </c>
      <c r="H3" s="29">
        <f t="shared" ref="H3" si="26">SUM(H4,H8,H11)</f>
        <v>0</v>
      </c>
      <c r="I3" s="29">
        <f t="shared" ref="I3" si="27">SUM(I4,I8,I11)</f>
        <v>0</v>
      </c>
      <c r="J3" s="29">
        <f t="shared" ref="J3" si="28">SUM(J4,J8,J11)</f>
        <v>0</v>
      </c>
      <c r="K3" s="29">
        <f t="shared" ref="K3" si="29">SUM(K4,K8,K11)</f>
        <v>0</v>
      </c>
      <c r="L3" s="29">
        <f t="shared" ref="L3" si="30">SUM(L4,L8,L11)</f>
        <v>0</v>
      </c>
      <c r="M3" s="29">
        <f t="shared" ref="M3" si="31">SUM(M4,M8,M11)</f>
        <v>0</v>
      </c>
      <c r="N3" s="29">
        <f t="shared" ref="N3" si="32">SUM(N4,N8,N11)</f>
        <v>0</v>
      </c>
      <c r="O3" s="29">
        <f t="shared" ref="O3" si="33">SUM(O4,O8,O11)</f>
        <v>0</v>
      </c>
      <c r="P3" s="29">
        <f t="shared" ref="P3" si="34">SUM(P4,P8,P11)</f>
        <v>0</v>
      </c>
      <c r="Q3" s="29">
        <f t="shared" ref="Q3" si="35">SUM(Q4,Q8,Q11)</f>
        <v>0</v>
      </c>
      <c r="R3" s="29">
        <f t="shared" ref="R3" si="36">SUM(R4,R8,R11)</f>
        <v>0</v>
      </c>
      <c r="S3" s="29">
        <f t="shared" ref="S3" si="37">SUM(S4,S8,S11)</f>
        <v>0</v>
      </c>
      <c r="T3" s="29">
        <f t="shared" ref="T3" si="38">SUM(T4,T8,T11)</f>
        <v>0</v>
      </c>
      <c r="U3" s="29">
        <f t="shared" ref="U3" si="39">SUM(U4,U8,U11)</f>
        <v>0</v>
      </c>
      <c r="V3" s="29">
        <f t="shared" ref="V3" si="40">SUM(V4,V8,V11)</f>
        <v>0</v>
      </c>
      <c r="W3" s="29">
        <f t="shared" ref="W3:X3" si="41">SUM(W4,W8,W11)</f>
        <v>0</v>
      </c>
      <c r="X3" s="29">
        <f t="shared" si="41"/>
        <v>0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42">SUM(C5:C7)</f>
        <v>0</v>
      </c>
      <c r="D4" s="42">
        <f t="shared" ref="D4" si="43">SUM(D5:D7)</f>
        <v>0</v>
      </c>
      <c r="E4" s="42">
        <f t="shared" ref="E4" si="44">SUM(E5:E7)</f>
        <v>0</v>
      </c>
      <c r="F4" s="42">
        <f t="shared" ref="F4" si="45">SUM(F5:F7)</f>
        <v>0</v>
      </c>
      <c r="G4" s="42">
        <f t="shared" ref="G4" si="46">SUM(G5:G7)</f>
        <v>0</v>
      </c>
      <c r="H4" s="42">
        <f t="shared" ref="H4" si="47">SUM(H5:H7)</f>
        <v>0</v>
      </c>
      <c r="I4" s="42">
        <f t="shared" ref="I4" si="48">SUM(I5:I7)</f>
        <v>0</v>
      </c>
      <c r="J4" s="42">
        <f t="shared" ref="J4" si="49">SUM(J5:J7)</f>
        <v>0</v>
      </c>
      <c r="K4" s="42">
        <f t="shared" ref="K4" si="50">SUM(K5:K7)</f>
        <v>0</v>
      </c>
      <c r="L4" s="42">
        <f t="shared" ref="L4" si="51">SUM(L5:L7)</f>
        <v>0</v>
      </c>
      <c r="M4" s="42">
        <f t="shared" ref="M4" si="52">SUM(M5:M7)</f>
        <v>0</v>
      </c>
      <c r="N4" s="42">
        <f t="shared" ref="N4" si="53">SUM(N5:N7)</f>
        <v>0</v>
      </c>
      <c r="O4" s="42">
        <f t="shared" ref="O4" si="54">SUM(O5:O7)</f>
        <v>0</v>
      </c>
      <c r="P4" s="42">
        <f t="shared" ref="P4" si="55">SUM(P5:P7)</f>
        <v>0</v>
      </c>
      <c r="Q4" s="42">
        <f t="shared" ref="Q4" si="56">SUM(Q5:Q7)</f>
        <v>0</v>
      </c>
      <c r="R4" s="42">
        <f t="shared" ref="R4" si="57">SUM(R5:R7)</f>
        <v>0</v>
      </c>
      <c r="S4" s="42">
        <f t="shared" ref="S4" si="58">SUM(S5:S7)</f>
        <v>0</v>
      </c>
      <c r="T4" s="42">
        <f t="shared" ref="T4" si="59">SUM(T5:T7)</f>
        <v>0</v>
      </c>
      <c r="U4" s="42">
        <f t="shared" ref="U4" si="60">SUM(U5:U7)</f>
        <v>0</v>
      </c>
      <c r="V4" s="42">
        <f t="shared" ref="V4" si="61">SUM(V5:V7)</f>
        <v>0</v>
      </c>
      <c r="W4" s="42">
        <f t="shared" ref="W4:X4" si="62">SUM(W5:W7)</f>
        <v>0</v>
      </c>
      <c r="X4" s="42">
        <f t="shared" si="62"/>
        <v>0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>
        <v>0</v>
      </c>
      <c r="W5" s="30">
        <v>0</v>
      </c>
      <c r="X5" s="30">
        <v>0</v>
      </c>
    </row>
    <row r="6" spans="1:24" ht="11.25" customHeight="1" x14ac:dyDescent="0.2">
      <c r="A6" s="39" t="s">
        <v>7</v>
      </c>
      <c r="B6" s="23" t="s">
        <v>8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</row>
    <row r="7" spans="1:24" ht="11.25" customHeight="1" x14ac:dyDescent="0.2">
      <c r="A7" s="39" t="s">
        <v>9</v>
      </c>
      <c r="B7" s="23" t="s">
        <v>10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</row>
    <row r="8" spans="1:24" ht="11.25" customHeight="1" x14ac:dyDescent="0.2">
      <c r="A8" s="40" t="s">
        <v>343</v>
      </c>
      <c r="B8" s="41" t="s">
        <v>344</v>
      </c>
      <c r="C8" s="42">
        <f t="shared" ref="C8" si="63">SUM(C9:C10)</f>
        <v>0</v>
      </c>
      <c r="D8" s="42">
        <f t="shared" ref="D8" si="64">SUM(D9:D10)</f>
        <v>0</v>
      </c>
      <c r="E8" s="42">
        <f t="shared" ref="E8" si="65">SUM(E9:E10)</f>
        <v>0</v>
      </c>
      <c r="F8" s="42">
        <f t="shared" ref="F8" si="66">SUM(F9:F10)</f>
        <v>0</v>
      </c>
      <c r="G8" s="42">
        <f t="shared" ref="G8" si="67">SUM(G9:G10)</f>
        <v>0</v>
      </c>
      <c r="H8" s="42">
        <f t="shared" ref="H8" si="68">SUM(H9:H10)</f>
        <v>0</v>
      </c>
      <c r="I8" s="42">
        <f t="shared" ref="I8" si="69">SUM(I9:I10)</f>
        <v>0</v>
      </c>
      <c r="J8" s="42">
        <f t="shared" ref="J8" si="70">SUM(J9:J10)</f>
        <v>0</v>
      </c>
      <c r="K8" s="42">
        <f t="shared" ref="K8" si="71">SUM(K9:K10)</f>
        <v>0</v>
      </c>
      <c r="L8" s="42">
        <f t="shared" ref="L8" si="72">SUM(L9:L10)</f>
        <v>0</v>
      </c>
      <c r="M8" s="42">
        <f t="shared" ref="M8" si="73">SUM(M9:M10)</f>
        <v>0</v>
      </c>
      <c r="N8" s="42">
        <f t="shared" ref="N8" si="74">SUM(N9:N10)</f>
        <v>0</v>
      </c>
      <c r="O8" s="42">
        <f t="shared" ref="O8" si="75">SUM(O9:O10)</f>
        <v>0</v>
      </c>
      <c r="P8" s="42">
        <f t="shared" ref="P8" si="76">SUM(P9:P10)</f>
        <v>0</v>
      </c>
      <c r="Q8" s="42">
        <f t="shared" ref="Q8" si="77">SUM(Q9:Q10)</f>
        <v>0</v>
      </c>
      <c r="R8" s="42">
        <f t="shared" ref="R8" si="78">SUM(R9:R10)</f>
        <v>0</v>
      </c>
      <c r="S8" s="42">
        <f t="shared" ref="S8" si="79">SUM(S9:S10)</f>
        <v>0</v>
      </c>
      <c r="T8" s="42">
        <f t="shared" ref="T8" si="80">SUM(T9:T10)</f>
        <v>0</v>
      </c>
      <c r="U8" s="42">
        <f t="shared" ref="U8" si="81">SUM(U9:U10)</f>
        <v>0</v>
      </c>
      <c r="V8" s="42">
        <f t="shared" ref="V8" si="82">SUM(V9:V10)</f>
        <v>0</v>
      </c>
      <c r="W8" s="42">
        <f t="shared" ref="W8:X8" si="83">SUM(W9:W10)</f>
        <v>0</v>
      </c>
      <c r="X8" s="42">
        <f t="shared" si="83"/>
        <v>0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" si="84">SUM(C12:C16)</f>
        <v>0</v>
      </c>
      <c r="D11" s="42">
        <f t="shared" ref="D11" si="85">SUM(D12:D16)</f>
        <v>0</v>
      </c>
      <c r="E11" s="42">
        <f t="shared" ref="E11" si="86">SUM(E12:E16)</f>
        <v>0</v>
      </c>
      <c r="F11" s="42">
        <f t="shared" ref="F11" si="87">SUM(F12:F16)</f>
        <v>0</v>
      </c>
      <c r="G11" s="42">
        <f t="shared" ref="G11" si="88">SUM(G12:G16)</f>
        <v>0</v>
      </c>
      <c r="H11" s="42">
        <f t="shared" ref="H11" si="89">SUM(H12:H16)</f>
        <v>0</v>
      </c>
      <c r="I11" s="42">
        <f t="shared" ref="I11" si="90">SUM(I12:I16)</f>
        <v>0</v>
      </c>
      <c r="J11" s="42">
        <f t="shared" ref="J11" si="91">SUM(J12:J16)</f>
        <v>0</v>
      </c>
      <c r="K11" s="42">
        <f t="shared" ref="K11" si="92">SUM(K12:K16)</f>
        <v>0</v>
      </c>
      <c r="L11" s="42">
        <f t="shared" ref="L11" si="93">SUM(L12:L16)</f>
        <v>0</v>
      </c>
      <c r="M11" s="42">
        <f t="shared" ref="M11" si="94">SUM(M12:M16)</f>
        <v>0</v>
      </c>
      <c r="N11" s="42">
        <f t="shared" ref="N11" si="95">SUM(N12:N16)</f>
        <v>0</v>
      </c>
      <c r="O11" s="42">
        <f t="shared" ref="O11" si="96">SUM(O12:O16)</f>
        <v>0</v>
      </c>
      <c r="P11" s="42">
        <f t="shared" ref="P11" si="97">SUM(P12:P16)</f>
        <v>0</v>
      </c>
      <c r="Q11" s="42">
        <f t="shared" ref="Q11" si="98">SUM(Q12:Q16)</f>
        <v>0</v>
      </c>
      <c r="R11" s="42">
        <f t="shared" ref="R11" si="99">SUM(R12:R16)</f>
        <v>0</v>
      </c>
      <c r="S11" s="42">
        <f t="shared" ref="S11" si="100">SUM(S12:S16)</f>
        <v>0</v>
      </c>
      <c r="T11" s="42">
        <f t="shared" ref="T11" si="101">SUM(T12:T16)</f>
        <v>0</v>
      </c>
      <c r="U11" s="42">
        <f t="shared" ref="U11" si="102">SUM(U12:U16)</f>
        <v>0</v>
      </c>
      <c r="V11" s="42">
        <f t="shared" ref="V11" si="103">SUM(V12:V16)</f>
        <v>0</v>
      </c>
      <c r="W11" s="42">
        <f t="shared" ref="W11:X11" si="104">SUM(W12:W16)</f>
        <v>0</v>
      </c>
      <c r="X11" s="42">
        <f t="shared" si="104"/>
        <v>0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</row>
    <row r="13" spans="1:24" ht="11.25" customHeight="1" x14ac:dyDescent="0.2">
      <c r="A13" s="39" t="s">
        <v>17</v>
      </c>
      <c r="B13" s="23" t="s">
        <v>18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" si="105">SUM(C18:C21)</f>
        <v>0</v>
      </c>
      <c r="D17" s="31">
        <f t="shared" ref="D17" si="106">SUM(D18:D21)</f>
        <v>0</v>
      </c>
      <c r="E17" s="31">
        <f t="shared" ref="E17" si="107">SUM(E18:E21)</f>
        <v>0</v>
      </c>
      <c r="F17" s="31">
        <f t="shared" ref="F17" si="108">SUM(F18:F21)</f>
        <v>0</v>
      </c>
      <c r="G17" s="31">
        <f t="shared" ref="G17" si="109">SUM(G18:G21)</f>
        <v>0</v>
      </c>
      <c r="H17" s="31">
        <f t="shared" ref="H17" si="110">SUM(H18:H21)</f>
        <v>0</v>
      </c>
      <c r="I17" s="31">
        <f t="shared" ref="I17" si="111">SUM(I18:I21)</f>
        <v>0</v>
      </c>
      <c r="J17" s="31">
        <f t="shared" ref="J17" si="112">SUM(J18:J21)</f>
        <v>0</v>
      </c>
      <c r="K17" s="31">
        <f t="shared" ref="K17" si="113">SUM(K18:K21)</f>
        <v>0</v>
      </c>
      <c r="L17" s="31">
        <f t="shared" ref="L17" si="114">SUM(L18:L21)</f>
        <v>0</v>
      </c>
      <c r="M17" s="31">
        <f t="shared" ref="M17" si="115">SUM(M18:M21)</f>
        <v>0</v>
      </c>
      <c r="N17" s="31">
        <f t="shared" ref="N17" si="116">SUM(N18:N21)</f>
        <v>0</v>
      </c>
      <c r="O17" s="31">
        <f t="shared" ref="O17" si="117">SUM(O18:O21)</f>
        <v>0</v>
      </c>
      <c r="P17" s="31">
        <f t="shared" ref="P17" si="118">SUM(P18:P21)</f>
        <v>0</v>
      </c>
      <c r="Q17" s="31">
        <f t="shared" ref="Q17" si="119">SUM(Q18:Q21)</f>
        <v>0</v>
      </c>
      <c r="R17" s="31">
        <f t="shared" ref="R17" si="120">SUM(R18:R21)</f>
        <v>0</v>
      </c>
      <c r="S17" s="31">
        <f t="shared" ref="S17" si="121">SUM(S18:S21)</f>
        <v>0</v>
      </c>
      <c r="T17" s="31">
        <f t="shared" ref="T17" si="122">SUM(T18:T21)</f>
        <v>0</v>
      </c>
      <c r="U17" s="31">
        <f t="shared" ref="U17" si="123">SUM(U18:U21)</f>
        <v>0</v>
      </c>
      <c r="V17" s="31">
        <f t="shared" ref="V17" si="124">SUM(V18:V21)</f>
        <v>0</v>
      </c>
      <c r="W17" s="31">
        <f t="shared" ref="W17:X17" si="125">SUM(W18:W21)</f>
        <v>0</v>
      </c>
      <c r="X17" s="31">
        <f t="shared" si="125"/>
        <v>0</v>
      </c>
    </row>
    <row r="18" spans="1:24" ht="11.25" customHeight="1" x14ac:dyDescent="0.2">
      <c r="A18" s="22" t="s">
        <v>27</v>
      </c>
      <c r="B18" s="23" t="s">
        <v>28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" si="126">SUM(C23:C24)</f>
        <v>0</v>
      </c>
      <c r="D22" s="31">
        <f t="shared" ref="D22" si="127">SUM(D23:D24)</f>
        <v>0</v>
      </c>
      <c r="E22" s="31">
        <f t="shared" ref="E22" si="128">SUM(E23:E24)</f>
        <v>0</v>
      </c>
      <c r="F22" s="31">
        <f t="shared" ref="F22" si="129">SUM(F23:F24)</f>
        <v>0</v>
      </c>
      <c r="G22" s="31">
        <f t="shared" ref="G22" si="130">SUM(G23:G24)</f>
        <v>0</v>
      </c>
      <c r="H22" s="31">
        <f t="shared" ref="H22" si="131">SUM(H23:H24)</f>
        <v>0</v>
      </c>
      <c r="I22" s="31">
        <f t="shared" ref="I22" si="132">SUM(I23:I24)</f>
        <v>0</v>
      </c>
      <c r="J22" s="31">
        <f t="shared" ref="J22" si="133">SUM(J23:J24)</f>
        <v>0</v>
      </c>
      <c r="K22" s="31">
        <f t="shared" ref="K22" si="134">SUM(K23:K24)</f>
        <v>0</v>
      </c>
      <c r="L22" s="31">
        <f t="shared" ref="L22" si="135">SUM(L23:L24)</f>
        <v>0</v>
      </c>
      <c r="M22" s="31">
        <f t="shared" ref="M22" si="136">SUM(M23:M24)</f>
        <v>0</v>
      </c>
      <c r="N22" s="31">
        <f t="shared" ref="N22" si="137">SUM(N23:N24)</f>
        <v>0</v>
      </c>
      <c r="O22" s="31">
        <f t="shared" ref="O22" si="138">SUM(O23:O24)</f>
        <v>0</v>
      </c>
      <c r="P22" s="31">
        <f t="shared" ref="P22" si="139">SUM(P23:P24)</f>
        <v>0</v>
      </c>
      <c r="Q22" s="31">
        <f t="shared" ref="Q22" si="140">SUM(Q23:Q24)</f>
        <v>0</v>
      </c>
      <c r="R22" s="31">
        <f t="shared" ref="R22" si="141">SUM(R23:R24)</f>
        <v>0</v>
      </c>
      <c r="S22" s="31">
        <f t="shared" ref="S22" si="142">SUM(S23:S24)</f>
        <v>0</v>
      </c>
      <c r="T22" s="31">
        <f t="shared" ref="T22" si="143">SUM(T23:T24)</f>
        <v>0</v>
      </c>
      <c r="U22" s="31">
        <f t="shared" ref="U22" si="144">SUM(U23:U24)</f>
        <v>0</v>
      </c>
      <c r="V22" s="31">
        <f t="shared" ref="V22" si="145">SUM(V23:V24)</f>
        <v>0</v>
      </c>
      <c r="W22" s="31">
        <f t="shared" ref="W22:X22" si="146">SUM(W23:W24)</f>
        <v>0</v>
      </c>
      <c r="X22" s="31">
        <f t="shared" si="146"/>
        <v>0</v>
      </c>
    </row>
    <row r="23" spans="1:24" ht="11.25" customHeight="1" x14ac:dyDescent="0.2">
      <c r="A23" s="22" t="s">
        <v>37</v>
      </c>
      <c r="B23" s="23" t="s">
        <v>38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47">SUM(C27,C33)</f>
        <v>347.42674118658641</v>
      </c>
      <c r="D26" s="31">
        <f t="shared" ref="D26" si="148">SUM(D27,D33)</f>
        <v>348.45270851246778</v>
      </c>
      <c r="E26" s="31">
        <f t="shared" ref="E26" si="149">SUM(E27,E33)</f>
        <v>372.52476354256237</v>
      </c>
      <c r="F26" s="31">
        <f t="shared" ref="F26" si="150">SUM(F27,F33)</f>
        <v>346.20662080825446</v>
      </c>
      <c r="G26" s="31">
        <f t="shared" ref="G26" si="151">SUM(G27,G33)</f>
        <v>372.51599312123818</v>
      </c>
      <c r="H26" s="31">
        <f t="shared" ref="H26" si="152">SUM(H27,H33)</f>
        <v>399.03705932932064</v>
      </c>
      <c r="I26" s="31">
        <f t="shared" ref="I26" si="153">SUM(I27,I33)</f>
        <v>461.67119518486675</v>
      </c>
      <c r="J26" s="31">
        <f t="shared" ref="J26" si="154">SUM(J27,J33)</f>
        <v>619.49879621668094</v>
      </c>
      <c r="K26" s="31">
        <f t="shared" ref="K26" si="155">SUM(K27,K33)</f>
        <v>728.10670679277735</v>
      </c>
      <c r="L26" s="31">
        <f t="shared" ref="L26" si="156">SUM(L27,L33)</f>
        <v>699.95640584694752</v>
      </c>
      <c r="M26" s="31">
        <f t="shared" ref="M26" si="157">SUM(M27,M33)</f>
        <v>832.50825451418723</v>
      </c>
      <c r="N26" s="31">
        <f t="shared" ref="N26" si="158">SUM(N27,N33)</f>
        <v>839.57790197764382</v>
      </c>
      <c r="O26" s="31">
        <f t="shared" ref="O26" si="159">SUM(O27,O33)</f>
        <v>1156.8779019776441</v>
      </c>
      <c r="P26" s="31">
        <f t="shared" ref="P26" si="160">SUM(P27,P33)</f>
        <v>1454.8662080825452</v>
      </c>
      <c r="Q26" s="31">
        <f t="shared" ref="Q26" si="161">SUM(Q27,Q33)</f>
        <v>1401.4134135855545</v>
      </c>
      <c r="R26" s="31">
        <f t="shared" ref="R26" si="162">SUM(R27,R33)</f>
        <v>1587.8103181427343</v>
      </c>
      <c r="S26" s="31">
        <f t="shared" ref="S26" si="163">SUM(S27,S33)</f>
        <v>1687.707996560619</v>
      </c>
      <c r="T26" s="31">
        <f t="shared" ref="T26" si="164">SUM(T27,T33)</f>
        <v>1738.7892519346515</v>
      </c>
      <c r="U26" s="31">
        <f t="shared" ref="U26" si="165">SUM(U27,U33)</f>
        <v>1689.2876182287189</v>
      </c>
      <c r="V26" s="31">
        <f t="shared" ref="V26" si="166">SUM(V27,V33)</f>
        <v>1870.4065348237314</v>
      </c>
      <c r="W26" s="31">
        <f t="shared" ref="W26:X26" si="167">SUM(W27,W33)</f>
        <v>1827.6798796216679</v>
      </c>
      <c r="X26" s="31">
        <f t="shared" si="167"/>
        <v>1566.9375752364574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" si="168">SUM(C28:C32)</f>
        <v>347.42674118658641</v>
      </c>
      <c r="D27" s="42">
        <f t="shared" ref="D27" si="169">SUM(D28:D32)</f>
        <v>348.45270851246778</v>
      </c>
      <c r="E27" s="42">
        <f t="shared" ref="E27" si="170">SUM(E28:E32)</f>
        <v>372.52476354256237</v>
      </c>
      <c r="F27" s="42">
        <f t="shared" ref="F27" si="171">SUM(F28:F32)</f>
        <v>346.20662080825446</v>
      </c>
      <c r="G27" s="42">
        <f t="shared" ref="G27" si="172">SUM(G28:G32)</f>
        <v>372.51599312123818</v>
      </c>
      <c r="H27" s="42">
        <f t="shared" ref="H27" si="173">SUM(H28:H32)</f>
        <v>399.03705932932064</v>
      </c>
      <c r="I27" s="42">
        <f t="shared" ref="I27" si="174">SUM(I28:I32)</f>
        <v>461.67119518486675</v>
      </c>
      <c r="J27" s="42">
        <f t="shared" ref="J27" si="175">SUM(J28:J32)</f>
        <v>619.49879621668094</v>
      </c>
      <c r="K27" s="42">
        <f t="shared" ref="K27" si="176">SUM(K28:K32)</f>
        <v>728.10670679277735</v>
      </c>
      <c r="L27" s="42">
        <f t="shared" ref="L27" si="177">SUM(L28:L32)</f>
        <v>699.95640584694752</v>
      </c>
      <c r="M27" s="42">
        <f t="shared" ref="M27" si="178">SUM(M28:M32)</f>
        <v>832.50825451418723</v>
      </c>
      <c r="N27" s="42">
        <f t="shared" ref="N27" si="179">SUM(N28:N32)</f>
        <v>839.57790197764382</v>
      </c>
      <c r="O27" s="42">
        <f t="shared" ref="O27" si="180">SUM(O28:O32)</f>
        <v>1156.8779019776441</v>
      </c>
      <c r="P27" s="42">
        <f t="shared" ref="P27" si="181">SUM(P28:P32)</f>
        <v>1454.8662080825452</v>
      </c>
      <c r="Q27" s="42">
        <f t="shared" ref="Q27" si="182">SUM(Q28:Q32)</f>
        <v>1401.4134135855545</v>
      </c>
      <c r="R27" s="42">
        <f t="shared" ref="R27" si="183">SUM(R28:R32)</f>
        <v>1587.8103181427343</v>
      </c>
      <c r="S27" s="42">
        <f t="shared" ref="S27" si="184">SUM(S28:S32)</f>
        <v>1687.707996560619</v>
      </c>
      <c r="T27" s="42">
        <f t="shared" ref="T27" si="185">SUM(T28:T32)</f>
        <v>1738.7892519346515</v>
      </c>
      <c r="U27" s="42">
        <f t="shared" ref="U27" si="186">SUM(U28:U32)</f>
        <v>1689.2876182287189</v>
      </c>
      <c r="V27" s="42">
        <f t="shared" ref="V27" si="187">SUM(V28:V32)</f>
        <v>1870.4065348237314</v>
      </c>
      <c r="W27" s="42">
        <f t="shared" ref="W27:X27" si="188">SUM(W28:W32)</f>
        <v>1827.6798796216679</v>
      </c>
      <c r="X27" s="42">
        <f t="shared" si="188"/>
        <v>1566.9375752364574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9.9981083404987103</v>
      </c>
      <c r="D31" s="30">
        <v>11.99767841788478</v>
      </c>
      <c r="E31" s="30">
        <v>14.99716251074806</v>
      </c>
      <c r="F31" s="30">
        <v>16.99673258813413</v>
      </c>
      <c r="G31" s="30">
        <v>18.969131556319859</v>
      </c>
      <c r="H31" s="30">
        <v>16.99673258813413</v>
      </c>
      <c r="I31" s="30">
        <v>11.99767841788478</v>
      </c>
      <c r="J31" s="30">
        <v>0.99982803095442818</v>
      </c>
      <c r="K31" s="30">
        <v>8.9982803095442812</v>
      </c>
      <c r="L31" s="30">
        <v>2.999398108340499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337.42863284608768</v>
      </c>
      <c r="D32" s="30">
        <v>336.45503009458298</v>
      </c>
      <c r="E32" s="30">
        <v>357.5276010318143</v>
      </c>
      <c r="F32" s="30">
        <v>329.20988822012032</v>
      </c>
      <c r="G32" s="30">
        <v>353.54686156491834</v>
      </c>
      <c r="H32" s="30">
        <v>382.0403267411865</v>
      </c>
      <c r="I32" s="30">
        <v>449.67351676698195</v>
      </c>
      <c r="J32" s="30">
        <v>618.49896818572654</v>
      </c>
      <c r="K32" s="30">
        <v>719.10842648323307</v>
      </c>
      <c r="L32" s="30">
        <v>696.95700773860699</v>
      </c>
      <c r="M32" s="30">
        <v>832.50825451418723</v>
      </c>
      <c r="N32" s="30">
        <v>839.57790197764382</v>
      </c>
      <c r="O32" s="30">
        <v>1156.8779019776441</v>
      </c>
      <c r="P32" s="30">
        <v>1454.8662080825452</v>
      </c>
      <c r="Q32" s="30">
        <v>1401.4134135855545</v>
      </c>
      <c r="R32" s="30">
        <v>1587.8103181427343</v>
      </c>
      <c r="S32" s="30">
        <v>1687.707996560619</v>
      </c>
      <c r="T32" s="30">
        <v>1738.7892519346515</v>
      </c>
      <c r="U32" s="30">
        <v>1689.2876182287189</v>
      </c>
      <c r="V32" s="30">
        <v>1870.4065348237314</v>
      </c>
      <c r="W32" s="30">
        <v>1827.6798796216679</v>
      </c>
      <c r="X32" s="30">
        <v>1566.9375752364574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" si="189">SUM(C34:C50)</f>
        <v>0</v>
      </c>
      <c r="D33" s="42">
        <f t="shared" ref="D33" si="190">SUM(D34:D50)</f>
        <v>0</v>
      </c>
      <c r="E33" s="42">
        <f t="shared" ref="E33" si="191">SUM(E34:E50)</f>
        <v>0</v>
      </c>
      <c r="F33" s="42">
        <f t="shared" ref="F33" si="192">SUM(F34:F50)</f>
        <v>0</v>
      </c>
      <c r="G33" s="42">
        <f t="shared" ref="G33" si="193">SUM(G34:G50)</f>
        <v>0</v>
      </c>
      <c r="H33" s="42">
        <f t="shared" ref="H33" si="194">SUM(H34:H50)</f>
        <v>0</v>
      </c>
      <c r="I33" s="42">
        <f t="shared" ref="I33" si="195">SUM(I34:I50)</f>
        <v>0</v>
      </c>
      <c r="J33" s="42">
        <f t="shared" ref="J33" si="196">SUM(J34:J50)</f>
        <v>0</v>
      </c>
      <c r="K33" s="42">
        <f t="shared" ref="K33" si="197">SUM(K34:K50)</f>
        <v>0</v>
      </c>
      <c r="L33" s="42">
        <f t="shared" ref="L33" si="198">SUM(L34:L50)</f>
        <v>0</v>
      </c>
      <c r="M33" s="42">
        <f t="shared" ref="M33" si="199">SUM(M34:M50)</f>
        <v>0</v>
      </c>
      <c r="N33" s="42">
        <f t="shared" ref="N33" si="200">SUM(N34:N50)</f>
        <v>0</v>
      </c>
      <c r="O33" s="42">
        <f t="shared" ref="O33" si="201">SUM(O34:O50)</f>
        <v>0</v>
      </c>
      <c r="P33" s="42">
        <f t="shared" ref="P33" si="202">SUM(P34:P50)</f>
        <v>0</v>
      </c>
      <c r="Q33" s="42">
        <f t="shared" ref="Q33" si="203">SUM(Q34:Q50)</f>
        <v>0</v>
      </c>
      <c r="R33" s="42">
        <f t="shared" ref="R33" si="204">SUM(R34:R50)</f>
        <v>0</v>
      </c>
      <c r="S33" s="42">
        <f t="shared" ref="S33" si="205">SUM(S34:S50)</f>
        <v>0</v>
      </c>
      <c r="T33" s="42">
        <f t="shared" ref="T33" si="206">SUM(T34:T50)</f>
        <v>0</v>
      </c>
      <c r="U33" s="42">
        <f t="shared" ref="U33" si="207">SUM(U34:U50)</f>
        <v>0</v>
      </c>
      <c r="V33" s="42">
        <f t="shared" ref="V33" si="208">SUM(V34:V50)</f>
        <v>0</v>
      </c>
      <c r="W33" s="42">
        <f t="shared" ref="W33:X33" si="209">SUM(W34:W50)</f>
        <v>0</v>
      </c>
      <c r="X33" s="42">
        <f t="shared" si="209"/>
        <v>0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</row>
    <row r="37" spans="1:24" ht="11.25" customHeight="1" x14ac:dyDescent="0.2">
      <c r="A37" s="39" t="s">
        <v>61</v>
      </c>
      <c r="B37" s="23" t="s">
        <v>62</v>
      </c>
      <c r="C37" s="30">
        <v>0</v>
      </c>
      <c r="D37" s="30">
        <v>0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</row>
    <row r="41" spans="1:24" ht="11.25" customHeight="1" x14ac:dyDescent="0.2">
      <c r="A41" s="39" t="s">
        <v>69</v>
      </c>
      <c r="B41" s="23" t="s">
        <v>70</v>
      </c>
      <c r="C41" s="30">
        <v>0</v>
      </c>
      <c r="D41" s="30">
        <v>0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</row>
    <row r="42" spans="1:24" ht="11.25" customHeight="1" x14ac:dyDescent="0.2">
      <c r="A42" s="39" t="s">
        <v>71</v>
      </c>
      <c r="B42" s="23" t="s">
        <v>72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</row>
    <row r="44" spans="1:24" ht="11.25" customHeight="1" x14ac:dyDescent="0.2">
      <c r="A44" s="39" t="s">
        <v>75</v>
      </c>
      <c r="B44" s="23" t="s">
        <v>76</v>
      </c>
      <c r="C44" s="30">
        <v>0</v>
      </c>
      <c r="D44" s="30">
        <v>0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</row>
    <row r="51" spans="1:24" ht="11.25" customHeight="1" x14ac:dyDescent="0.2">
      <c r="A51" s="24" t="s">
        <v>89</v>
      </c>
      <c r="B51" s="25" t="s">
        <v>90</v>
      </c>
      <c r="C51" s="31">
        <v>0</v>
      </c>
      <c r="D51" s="31">
        <v>0</v>
      </c>
      <c r="E51" s="31">
        <v>0</v>
      </c>
      <c r="F51" s="31">
        <v>0</v>
      </c>
      <c r="G51" s="31">
        <v>0</v>
      </c>
      <c r="H51" s="31">
        <v>0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" si="210">SUM(C53:C70)</f>
        <v>0</v>
      </c>
      <c r="D52" s="31">
        <f t="shared" ref="D52" si="211">SUM(D53:D70)</f>
        <v>0</v>
      </c>
      <c r="E52" s="31">
        <f t="shared" ref="E52" si="212">SUM(E53:E70)</f>
        <v>0</v>
      </c>
      <c r="F52" s="31">
        <f t="shared" ref="F52" si="213">SUM(F53:F70)</f>
        <v>0</v>
      </c>
      <c r="G52" s="31">
        <f t="shared" ref="G52" si="214">SUM(G53:G70)</f>
        <v>0</v>
      </c>
      <c r="H52" s="31">
        <f t="shared" ref="H52" si="215">SUM(H53:H70)</f>
        <v>0</v>
      </c>
      <c r="I52" s="31">
        <f t="shared" ref="I52" si="216">SUM(I53:I70)</f>
        <v>0</v>
      </c>
      <c r="J52" s="31">
        <f t="shared" ref="J52" si="217">SUM(J53:J70)</f>
        <v>0</v>
      </c>
      <c r="K52" s="31">
        <f t="shared" ref="K52" si="218">SUM(K53:K70)</f>
        <v>0</v>
      </c>
      <c r="L52" s="31">
        <f t="shared" ref="L52" si="219">SUM(L53:L70)</f>
        <v>0</v>
      </c>
      <c r="M52" s="31">
        <f t="shared" ref="M52" si="220">SUM(M53:M70)</f>
        <v>0</v>
      </c>
      <c r="N52" s="31">
        <f t="shared" ref="N52" si="221">SUM(N53:N70)</f>
        <v>0</v>
      </c>
      <c r="O52" s="31">
        <f t="shared" ref="O52" si="222">SUM(O53:O70)</f>
        <v>0</v>
      </c>
      <c r="P52" s="31">
        <f t="shared" ref="P52" si="223">SUM(P53:P70)</f>
        <v>0</v>
      </c>
      <c r="Q52" s="31">
        <f t="shared" ref="Q52" si="224">SUM(Q53:Q70)</f>
        <v>0</v>
      </c>
      <c r="R52" s="31">
        <f t="shared" ref="R52" si="225">SUM(R53:R70)</f>
        <v>0</v>
      </c>
      <c r="S52" s="31">
        <f t="shared" ref="S52" si="226">SUM(S53:S70)</f>
        <v>0</v>
      </c>
      <c r="T52" s="31">
        <f t="shared" ref="T52" si="227">SUM(T53:T70)</f>
        <v>0</v>
      </c>
      <c r="U52" s="31">
        <f t="shared" ref="U52" si="228">SUM(U53:U70)</f>
        <v>0</v>
      </c>
      <c r="V52" s="31">
        <f t="shared" ref="V52" si="229">SUM(V53:V70)</f>
        <v>0</v>
      </c>
      <c r="W52" s="31">
        <f t="shared" ref="W52:X52" si="230">SUM(W53:W70)</f>
        <v>0</v>
      </c>
      <c r="X52" s="31">
        <f t="shared" si="230"/>
        <v>0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</row>
    <row r="70" spans="1:24" ht="11.25" customHeight="1" x14ac:dyDescent="0.2">
      <c r="A70" s="22" t="s">
        <v>127</v>
      </c>
      <c r="B70" s="23" t="s">
        <v>128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" si="231">SUM(C72:C73)</f>
        <v>0</v>
      </c>
      <c r="D71" s="31">
        <f t="shared" ref="D71" si="232">SUM(D72:D73)</f>
        <v>0</v>
      </c>
      <c r="E71" s="31">
        <f t="shared" ref="E71" si="233">SUM(E72:E73)</f>
        <v>0</v>
      </c>
      <c r="F71" s="31">
        <f t="shared" ref="F71" si="234">SUM(F72:F73)</f>
        <v>0</v>
      </c>
      <c r="G71" s="31">
        <f t="shared" ref="G71" si="235">SUM(G72:G73)</f>
        <v>0</v>
      </c>
      <c r="H71" s="31">
        <f t="shared" ref="H71" si="236">SUM(H72:H73)</f>
        <v>0</v>
      </c>
      <c r="I71" s="31">
        <f t="shared" ref="I71" si="237">SUM(I72:I73)</f>
        <v>0</v>
      </c>
      <c r="J71" s="31">
        <f t="shared" ref="J71" si="238">SUM(J72:J73)</f>
        <v>0</v>
      </c>
      <c r="K71" s="31">
        <f t="shared" ref="K71" si="239">SUM(K72:K73)</f>
        <v>0</v>
      </c>
      <c r="L71" s="31">
        <f t="shared" ref="L71" si="240">SUM(L72:L73)</f>
        <v>0</v>
      </c>
      <c r="M71" s="31">
        <f t="shared" ref="M71" si="241">SUM(M72:M73)</f>
        <v>0</v>
      </c>
      <c r="N71" s="31">
        <f t="shared" ref="N71" si="242">SUM(N72:N73)</f>
        <v>0</v>
      </c>
      <c r="O71" s="31">
        <f t="shared" ref="O71" si="243">SUM(O72:O73)</f>
        <v>0</v>
      </c>
      <c r="P71" s="31">
        <f t="shared" ref="P71" si="244">SUM(P72:P73)</f>
        <v>0</v>
      </c>
      <c r="Q71" s="31">
        <f t="shared" ref="Q71" si="245">SUM(Q72:Q73)</f>
        <v>0</v>
      </c>
      <c r="R71" s="31">
        <f t="shared" ref="R71" si="246">SUM(R72:R73)</f>
        <v>0</v>
      </c>
      <c r="S71" s="31">
        <f t="shared" ref="S71" si="247">SUM(S72:S73)</f>
        <v>0</v>
      </c>
      <c r="T71" s="31">
        <f t="shared" ref="T71" si="248">SUM(T72:T73)</f>
        <v>0</v>
      </c>
      <c r="U71" s="31">
        <f t="shared" ref="U71" si="249">SUM(U72:U73)</f>
        <v>0</v>
      </c>
      <c r="V71" s="31">
        <f t="shared" ref="V71" si="250">SUM(V72:V73)</f>
        <v>0</v>
      </c>
      <c r="W71" s="31">
        <f t="shared" ref="W71:X71" si="251">SUM(W72:W73)</f>
        <v>0</v>
      </c>
      <c r="X71" s="31">
        <f t="shared" si="251"/>
        <v>0</v>
      </c>
    </row>
    <row r="72" spans="1:24" ht="11.25" customHeight="1" x14ac:dyDescent="0.2">
      <c r="A72" s="22" t="s">
        <v>131</v>
      </c>
      <c r="B72" s="23" t="s">
        <v>132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0</v>
      </c>
      <c r="D75" s="31">
        <v>0</v>
      </c>
      <c r="E75" s="31">
        <v>0</v>
      </c>
      <c r="F75" s="31">
        <v>0</v>
      </c>
      <c r="G75" s="31">
        <v>0</v>
      </c>
      <c r="H75" s="31">
        <v>0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</row>
    <row r="76" spans="1:24" ht="11.25" customHeight="1" x14ac:dyDescent="0.2">
      <c r="A76" s="26" t="s">
        <v>139</v>
      </c>
      <c r="B76" s="27" t="s">
        <v>140</v>
      </c>
      <c r="C76" s="32">
        <v>0</v>
      </c>
      <c r="D76" s="32">
        <v>0</v>
      </c>
      <c r="E76" s="32">
        <v>0</v>
      </c>
      <c r="F76" s="32">
        <v>0</v>
      </c>
      <c r="G76" s="32">
        <v>0</v>
      </c>
      <c r="H76" s="32">
        <v>0</v>
      </c>
      <c r="I76" s="32">
        <v>0</v>
      </c>
      <c r="J76" s="32">
        <v>0</v>
      </c>
      <c r="K76" s="32">
        <v>0</v>
      </c>
      <c r="L76" s="32">
        <v>0</v>
      </c>
      <c r="M76" s="32">
        <v>0</v>
      </c>
      <c r="N76" s="32">
        <v>0</v>
      </c>
      <c r="O76" s="32">
        <v>0</v>
      </c>
      <c r="P76" s="32">
        <v>0</v>
      </c>
      <c r="Q76" s="32">
        <v>0</v>
      </c>
      <c r="R76" s="32">
        <v>0</v>
      </c>
      <c r="S76" s="32">
        <v>0</v>
      </c>
      <c r="T76" s="32">
        <v>0</v>
      </c>
      <c r="U76" s="32">
        <v>0</v>
      </c>
      <c r="V76" s="32">
        <v>0</v>
      </c>
      <c r="W76" s="32">
        <v>0</v>
      </c>
      <c r="X76" s="32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281</v>
      </c>
      <c r="B1" s="7" t="s">
        <v>282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203.26741186586412</v>
      </c>
      <c r="D2" s="28">
        <f t="shared" ref="D2" si="1">SUM(D3,D17,D22,D25,D26,D51,D52,D71,D74,D75,D76)</f>
        <v>276.55167669819434</v>
      </c>
      <c r="E2" s="28">
        <f t="shared" ref="E2" si="2">SUM(E3,E17,E22,E25,E26,E51,E52,E71,E74,E75,E76)</f>
        <v>330.13800515907133</v>
      </c>
      <c r="F2" s="28">
        <f t="shared" ref="F2" si="3">SUM(F3,F17,F22,F25,F26,F51,F52,F71,F74,F75,F76)</f>
        <v>306.61126397248495</v>
      </c>
      <c r="G2" s="28">
        <f t="shared" ref="G2" si="4">SUM(G3,G17,G22,G25,G26,G51,G52,G71,G74,G75,G76)</f>
        <v>304.67592433361989</v>
      </c>
      <c r="H2" s="28">
        <f t="shared" ref="H2" si="5">SUM(H3,H17,H22,H25,H26,H51,H52,H71,H74,H75,H76)</f>
        <v>401.09888220120382</v>
      </c>
      <c r="I2" s="28">
        <f t="shared" ref="I2" si="6">SUM(I3,I17,I22,I25,I26,I51,I52,I71,I74,I75,I76)</f>
        <v>294.12166809974201</v>
      </c>
      <c r="J2" s="28">
        <f t="shared" ref="J2" si="7">SUM(J3,J17,J22,J25,J26,J51,J52,J71,J74,J75,J76)</f>
        <v>324.9772141014617</v>
      </c>
      <c r="K2" s="28">
        <f t="shared" ref="K2" si="8">SUM(K3,K17,K22,K25,K26,K51,K52,K71,K74,K75,K76)</f>
        <v>294.03912295786756</v>
      </c>
      <c r="L2" s="28">
        <f t="shared" ref="L2" si="9">SUM(L3,L17,L22,L25,L26,L51,L52,L71,L74,L75,L76)</f>
        <v>252.13929492691315</v>
      </c>
      <c r="M2" s="28">
        <f t="shared" ref="M2" si="10">SUM(M3,M17,M22,M25,M26,M51,M52,M71,M74,M75,M76)</f>
        <v>270.14471195184859</v>
      </c>
      <c r="N2" s="28">
        <f t="shared" ref="N2" si="11">SUM(N3,N17,N22,N25,N26,N51,N52,N71,N74,N75,N76)</f>
        <v>222.60593293207219</v>
      </c>
      <c r="O2" s="28">
        <f t="shared" ref="O2" si="12">SUM(O3,O17,O22,O25,O26,O51,O52,O71,O74,O75,O76)</f>
        <v>180.69432502149613</v>
      </c>
      <c r="P2" s="28">
        <f t="shared" ref="P2" si="13">SUM(P3,P17,P22,P25,P26,P51,P52,P71,P74,P75,P76)</f>
        <v>219.82407566638005</v>
      </c>
      <c r="Q2" s="28">
        <f t="shared" ref="Q2" si="14">SUM(Q3,Q17,Q22,Q25,Q26,Q51,Q52,Q71,Q74,Q75,Q76)</f>
        <v>225.31943250214962</v>
      </c>
      <c r="R2" s="28">
        <f t="shared" ref="R2" si="15">SUM(R3,R17,R22,R25,R26,R51,R52,R71,R74,R75,R76)</f>
        <v>239.70877042132418</v>
      </c>
      <c r="S2" s="28">
        <f t="shared" ref="S2" si="16">SUM(S3,S17,S22,S25,S26,S51,S52,S71,S74,S75,S76)</f>
        <v>220.92287188306099</v>
      </c>
      <c r="T2" s="28">
        <f t="shared" ref="T2" si="17">SUM(T3,T17,T22,T25,T26,T51,T52,T71,T74,T75,T76)</f>
        <v>228.7904557179707</v>
      </c>
      <c r="U2" s="28">
        <f t="shared" ref="U2" si="18">SUM(U3,U17,U22,U25,U26,U51,U52,U71,U74,U75,U76)</f>
        <v>299.0692175408426</v>
      </c>
      <c r="V2" s="28">
        <f t="shared" ref="V2" si="19">SUM(V3,V17,V22,V25,V26,V51,V52,V71,V74,V75,V76)</f>
        <v>323.9183147033533</v>
      </c>
      <c r="W2" s="28">
        <f t="shared" ref="W2:X2" si="20">SUM(W3,W17,W22,W25,W26,W51,W52,W71,W74,W75,W76)</f>
        <v>320.88658641444539</v>
      </c>
      <c r="X2" s="28">
        <f t="shared" si="20"/>
        <v>308.9018916595013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21">SUM(C4,C8,C11)</f>
        <v>0</v>
      </c>
      <c r="D3" s="29">
        <f t="shared" ref="D3" si="22">SUM(D4,D8,D11)</f>
        <v>0</v>
      </c>
      <c r="E3" s="29">
        <f t="shared" ref="E3" si="23">SUM(E4,E8,E11)</f>
        <v>0</v>
      </c>
      <c r="F3" s="29">
        <f t="shared" ref="F3" si="24">SUM(F4,F8,F11)</f>
        <v>0</v>
      </c>
      <c r="G3" s="29">
        <f t="shared" ref="G3" si="25">SUM(G4,G8,G11)</f>
        <v>0</v>
      </c>
      <c r="H3" s="29">
        <f t="shared" ref="H3" si="26">SUM(H4,H8,H11)</f>
        <v>0</v>
      </c>
      <c r="I3" s="29">
        <f t="shared" ref="I3" si="27">SUM(I4,I8,I11)</f>
        <v>0</v>
      </c>
      <c r="J3" s="29">
        <f t="shared" ref="J3" si="28">SUM(J4,J8,J11)</f>
        <v>5.2330180567497848</v>
      </c>
      <c r="K3" s="29">
        <f t="shared" ref="K3" si="29">SUM(K4,K8,K11)</f>
        <v>0</v>
      </c>
      <c r="L3" s="29">
        <f t="shared" ref="L3" si="30">SUM(L4,L8,L11)</f>
        <v>0</v>
      </c>
      <c r="M3" s="29">
        <f t="shared" ref="M3" si="31">SUM(M4,M8,M11)</f>
        <v>1.361392949269131</v>
      </c>
      <c r="N3" s="29">
        <f t="shared" ref="N3" si="32">SUM(N4,N8,N11)</f>
        <v>0</v>
      </c>
      <c r="O3" s="29">
        <f t="shared" ref="O3" si="33">SUM(O4,O8,O11)</f>
        <v>0</v>
      </c>
      <c r="P3" s="29">
        <f t="shared" ref="P3" si="34">SUM(P4,P8,P11)</f>
        <v>0</v>
      </c>
      <c r="Q3" s="29">
        <f t="shared" ref="Q3" si="35">SUM(Q4,Q8,Q11)</f>
        <v>0</v>
      </c>
      <c r="R3" s="29">
        <f t="shared" ref="R3" si="36">SUM(R4,R8,R11)</f>
        <v>0</v>
      </c>
      <c r="S3" s="29">
        <f t="shared" ref="S3" si="37">SUM(S4,S8,S11)</f>
        <v>0</v>
      </c>
      <c r="T3" s="29">
        <f t="shared" ref="T3" si="38">SUM(T4,T8,T11)</f>
        <v>0</v>
      </c>
      <c r="U3" s="29">
        <f t="shared" ref="U3" si="39">SUM(U4,U8,U11)</f>
        <v>0</v>
      </c>
      <c r="V3" s="29">
        <f t="shared" ref="V3" si="40">SUM(V4,V8,V11)</f>
        <v>0</v>
      </c>
      <c r="W3" s="29">
        <f t="shared" ref="W3:X3" si="41">SUM(W4,W8,W11)</f>
        <v>0</v>
      </c>
      <c r="X3" s="29">
        <f t="shared" si="41"/>
        <v>0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42">SUM(C5:C7)</f>
        <v>0</v>
      </c>
      <c r="D4" s="42">
        <f t="shared" ref="D4" si="43">SUM(D5:D7)</f>
        <v>0</v>
      </c>
      <c r="E4" s="42">
        <f t="shared" ref="E4" si="44">SUM(E5:E7)</f>
        <v>0</v>
      </c>
      <c r="F4" s="42">
        <f t="shared" ref="F4" si="45">SUM(F5:F7)</f>
        <v>0</v>
      </c>
      <c r="G4" s="42">
        <f t="shared" ref="G4" si="46">SUM(G5:G7)</f>
        <v>0</v>
      </c>
      <c r="H4" s="42">
        <f t="shared" ref="H4" si="47">SUM(H5:H7)</f>
        <v>0</v>
      </c>
      <c r="I4" s="42">
        <f t="shared" ref="I4" si="48">SUM(I5:I7)</f>
        <v>0</v>
      </c>
      <c r="J4" s="42">
        <f t="shared" ref="J4" si="49">SUM(J5:J7)</f>
        <v>0</v>
      </c>
      <c r="K4" s="42">
        <f t="shared" ref="K4" si="50">SUM(K5:K7)</f>
        <v>0</v>
      </c>
      <c r="L4" s="42">
        <f t="shared" ref="L4" si="51">SUM(L5:L7)</f>
        <v>0</v>
      </c>
      <c r="M4" s="42">
        <f t="shared" ref="M4" si="52">SUM(M5:M7)</f>
        <v>0</v>
      </c>
      <c r="N4" s="42">
        <f t="shared" ref="N4" si="53">SUM(N5:N7)</f>
        <v>0</v>
      </c>
      <c r="O4" s="42">
        <f t="shared" ref="O4" si="54">SUM(O5:O7)</f>
        <v>0</v>
      </c>
      <c r="P4" s="42">
        <f t="shared" ref="P4" si="55">SUM(P5:P7)</f>
        <v>0</v>
      </c>
      <c r="Q4" s="42">
        <f t="shared" ref="Q4" si="56">SUM(Q5:Q7)</f>
        <v>0</v>
      </c>
      <c r="R4" s="42">
        <f t="shared" ref="R4" si="57">SUM(R5:R7)</f>
        <v>0</v>
      </c>
      <c r="S4" s="42">
        <f t="shared" ref="S4" si="58">SUM(S5:S7)</f>
        <v>0</v>
      </c>
      <c r="T4" s="42">
        <f t="shared" ref="T4" si="59">SUM(T5:T7)</f>
        <v>0</v>
      </c>
      <c r="U4" s="42">
        <f t="shared" ref="U4" si="60">SUM(U5:U7)</f>
        <v>0</v>
      </c>
      <c r="V4" s="42">
        <f t="shared" ref="V4" si="61">SUM(V5:V7)</f>
        <v>0</v>
      </c>
      <c r="W4" s="42">
        <f t="shared" ref="W4:X4" si="62">SUM(W5:W7)</f>
        <v>0</v>
      </c>
      <c r="X4" s="42">
        <f t="shared" si="62"/>
        <v>0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>
        <v>0</v>
      </c>
      <c r="W5" s="30">
        <v>0</v>
      </c>
      <c r="X5" s="30">
        <v>0</v>
      </c>
    </row>
    <row r="6" spans="1:24" ht="11.25" customHeight="1" x14ac:dyDescent="0.2">
      <c r="A6" s="39" t="s">
        <v>7</v>
      </c>
      <c r="B6" s="23" t="s">
        <v>8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</row>
    <row r="7" spans="1:24" ht="11.25" customHeight="1" x14ac:dyDescent="0.2">
      <c r="A7" s="39" t="s">
        <v>9</v>
      </c>
      <c r="B7" s="23" t="s">
        <v>10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</row>
    <row r="8" spans="1:24" ht="11.25" customHeight="1" x14ac:dyDescent="0.2">
      <c r="A8" s="40" t="s">
        <v>343</v>
      </c>
      <c r="B8" s="41" t="s">
        <v>344</v>
      </c>
      <c r="C8" s="42">
        <f t="shared" ref="C8" si="63">SUM(C9:C10)</f>
        <v>0</v>
      </c>
      <c r="D8" s="42">
        <f t="shared" ref="D8" si="64">SUM(D9:D10)</f>
        <v>0</v>
      </c>
      <c r="E8" s="42">
        <f t="shared" ref="E8" si="65">SUM(E9:E10)</f>
        <v>0</v>
      </c>
      <c r="F8" s="42">
        <f t="shared" ref="F8" si="66">SUM(F9:F10)</f>
        <v>0</v>
      </c>
      <c r="G8" s="42">
        <f t="shared" ref="G8" si="67">SUM(G9:G10)</f>
        <v>0</v>
      </c>
      <c r="H8" s="42">
        <f t="shared" ref="H8" si="68">SUM(H9:H10)</f>
        <v>0</v>
      </c>
      <c r="I8" s="42">
        <f t="shared" ref="I8" si="69">SUM(I9:I10)</f>
        <v>0</v>
      </c>
      <c r="J8" s="42">
        <f t="shared" ref="J8" si="70">SUM(J9:J10)</f>
        <v>0</v>
      </c>
      <c r="K8" s="42">
        <f t="shared" ref="K8" si="71">SUM(K9:K10)</f>
        <v>0</v>
      </c>
      <c r="L8" s="42">
        <f t="shared" ref="L8" si="72">SUM(L9:L10)</f>
        <v>0</v>
      </c>
      <c r="M8" s="42">
        <f t="shared" ref="M8" si="73">SUM(M9:M10)</f>
        <v>0</v>
      </c>
      <c r="N8" s="42">
        <f t="shared" ref="N8" si="74">SUM(N9:N10)</f>
        <v>0</v>
      </c>
      <c r="O8" s="42">
        <f t="shared" ref="O8" si="75">SUM(O9:O10)</f>
        <v>0</v>
      </c>
      <c r="P8" s="42">
        <f t="shared" ref="P8" si="76">SUM(P9:P10)</f>
        <v>0</v>
      </c>
      <c r="Q8" s="42">
        <f t="shared" ref="Q8" si="77">SUM(Q9:Q10)</f>
        <v>0</v>
      </c>
      <c r="R8" s="42">
        <f t="shared" ref="R8" si="78">SUM(R9:R10)</f>
        <v>0</v>
      </c>
      <c r="S8" s="42">
        <f t="shared" ref="S8" si="79">SUM(S9:S10)</f>
        <v>0</v>
      </c>
      <c r="T8" s="42">
        <f t="shared" ref="T8" si="80">SUM(T9:T10)</f>
        <v>0</v>
      </c>
      <c r="U8" s="42">
        <f t="shared" ref="U8" si="81">SUM(U9:U10)</f>
        <v>0</v>
      </c>
      <c r="V8" s="42">
        <f t="shared" ref="V8" si="82">SUM(V9:V10)</f>
        <v>0</v>
      </c>
      <c r="W8" s="42">
        <f t="shared" ref="W8:X8" si="83">SUM(W9:W10)</f>
        <v>0</v>
      </c>
      <c r="X8" s="42">
        <f t="shared" si="83"/>
        <v>0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" si="84">SUM(C12:C16)</f>
        <v>0</v>
      </c>
      <c r="D11" s="42">
        <f t="shared" ref="D11" si="85">SUM(D12:D16)</f>
        <v>0</v>
      </c>
      <c r="E11" s="42">
        <f t="shared" ref="E11" si="86">SUM(E12:E16)</f>
        <v>0</v>
      </c>
      <c r="F11" s="42">
        <f t="shared" ref="F11" si="87">SUM(F12:F16)</f>
        <v>0</v>
      </c>
      <c r="G11" s="42">
        <f t="shared" ref="G11" si="88">SUM(G12:G16)</f>
        <v>0</v>
      </c>
      <c r="H11" s="42">
        <f t="shared" ref="H11" si="89">SUM(H12:H16)</f>
        <v>0</v>
      </c>
      <c r="I11" s="42">
        <f t="shared" ref="I11" si="90">SUM(I12:I16)</f>
        <v>0</v>
      </c>
      <c r="J11" s="42">
        <f t="shared" ref="J11" si="91">SUM(J12:J16)</f>
        <v>5.2330180567497848</v>
      </c>
      <c r="K11" s="42">
        <f t="shared" ref="K11" si="92">SUM(K12:K16)</f>
        <v>0</v>
      </c>
      <c r="L11" s="42">
        <f t="shared" ref="L11" si="93">SUM(L12:L16)</f>
        <v>0</v>
      </c>
      <c r="M11" s="42">
        <f t="shared" ref="M11" si="94">SUM(M12:M16)</f>
        <v>1.361392949269131</v>
      </c>
      <c r="N11" s="42">
        <f t="shared" ref="N11" si="95">SUM(N12:N16)</f>
        <v>0</v>
      </c>
      <c r="O11" s="42">
        <f t="shared" ref="O11" si="96">SUM(O12:O16)</f>
        <v>0</v>
      </c>
      <c r="P11" s="42">
        <f t="shared" ref="P11" si="97">SUM(P12:P16)</f>
        <v>0</v>
      </c>
      <c r="Q11" s="42">
        <f t="shared" ref="Q11" si="98">SUM(Q12:Q16)</f>
        <v>0</v>
      </c>
      <c r="R11" s="42">
        <f t="shared" ref="R11" si="99">SUM(R12:R16)</f>
        <v>0</v>
      </c>
      <c r="S11" s="42">
        <f t="shared" ref="S11" si="100">SUM(S12:S16)</f>
        <v>0</v>
      </c>
      <c r="T11" s="42">
        <f t="shared" ref="T11" si="101">SUM(T12:T16)</f>
        <v>0</v>
      </c>
      <c r="U11" s="42">
        <f t="shared" ref="U11" si="102">SUM(U12:U16)</f>
        <v>0</v>
      </c>
      <c r="V11" s="42">
        <f t="shared" ref="V11" si="103">SUM(V12:V16)</f>
        <v>0</v>
      </c>
      <c r="W11" s="42">
        <f t="shared" ref="W11:X11" si="104">SUM(W12:W16)</f>
        <v>0</v>
      </c>
      <c r="X11" s="42">
        <f t="shared" si="104"/>
        <v>0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</row>
    <row r="13" spans="1:24" ht="11.25" customHeight="1" x14ac:dyDescent="0.2">
      <c r="A13" s="39" t="s">
        <v>17</v>
      </c>
      <c r="B13" s="23" t="s">
        <v>18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1.361392949269131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5.2330180567497848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" si="105">SUM(C18:C21)</f>
        <v>203.26741186586412</v>
      </c>
      <c r="D17" s="31">
        <f t="shared" ref="D17" si="106">SUM(D18:D21)</f>
        <v>103.07394668959586</v>
      </c>
      <c r="E17" s="31">
        <f t="shared" ref="E17" si="107">SUM(E18:E21)</f>
        <v>94.453998280309534</v>
      </c>
      <c r="F17" s="31">
        <f t="shared" ref="F17" si="108">SUM(F18:F21)</f>
        <v>89.380911435941528</v>
      </c>
      <c r="G17" s="31">
        <f t="shared" ref="G17" si="109">SUM(G18:G21)</f>
        <v>108.59131556319862</v>
      </c>
      <c r="H17" s="31">
        <f t="shared" ref="H17" si="110">SUM(H18:H21)</f>
        <v>106.97188306104901</v>
      </c>
      <c r="I17" s="31">
        <f t="shared" ref="I17" si="111">SUM(I18:I21)</f>
        <v>98.117884780739445</v>
      </c>
      <c r="J17" s="31">
        <f t="shared" ref="J17" si="112">SUM(J18:J21)</f>
        <v>84.135855546001721</v>
      </c>
      <c r="K17" s="31">
        <f t="shared" ref="K17" si="113">SUM(K18:K21)</f>
        <v>82.891487532244184</v>
      </c>
      <c r="L17" s="31">
        <f t="shared" ref="L17" si="114">SUM(L18:L21)</f>
        <v>66.112553740326746</v>
      </c>
      <c r="M17" s="31">
        <f t="shared" ref="M17" si="115">SUM(M18:M21)</f>
        <v>68.152278589853807</v>
      </c>
      <c r="N17" s="31">
        <f t="shared" ref="N17" si="116">SUM(N18:N21)</f>
        <v>16.618916595012898</v>
      </c>
      <c r="O17" s="31">
        <f t="shared" ref="O17" si="117">SUM(O18:O21)</f>
        <v>6.2912295786758392</v>
      </c>
      <c r="P17" s="31">
        <f t="shared" ref="P17" si="118">SUM(P18:P21)</f>
        <v>5.6630266552020618</v>
      </c>
      <c r="Q17" s="31">
        <f t="shared" ref="Q17" si="119">SUM(Q18:Q21)</f>
        <v>7.0029234737747199</v>
      </c>
      <c r="R17" s="31">
        <f t="shared" ref="R17" si="120">SUM(R18:R21)</f>
        <v>13.650042992261389</v>
      </c>
      <c r="S17" s="31">
        <f t="shared" ref="S17" si="121">SUM(S18:S21)</f>
        <v>5.2450558899398105</v>
      </c>
      <c r="T17" s="31">
        <f t="shared" ref="T17" si="122">SUM(T18:T21)</f>
        <v>13.112639724849529</v>
      </c>
      <c r="U17" s="31">
        <f t="shared" ref="U17" si="123">SUM(U18:U21)</f>
        <v>16.74307824591574</v>
      </c>
      <c r="V17" s="31">
        <f t="shared" ref="V17" si="124">SUM(V18:V21)</f>
        <v>11.84677558039553</v>
      </c>
      <c r="W17" s="31">
        <f t="shared" ref="W17:X17" si="125">SUM(W18:W21)</f>
        <v>9.1478073946689591</v>
      </c>
      <c r="X17" s="31">
        <f t="shared" si="125"/>
        <v>0.78822012037833178</v>
      </c>
    </row>
    <row r="18" spans="1:24" ht="11.25" customHeight="1" x14ac:dyDescent="0.2">
      <c r="A18" s="22" t="s">
        <v>27</v>
      </c>
      <c r="B18" s="23" t="s">
        <v>28</v>
      </c>
      <c r="C18" s="30">
        <v>203.26741186586412</v>
      </c>
      <c r="D18" s="30">
        <v>103.07394668959586</v>
      </c>
      <c r="E18" s="30">
        <v>94.453998280309534</v>
      </c>
      <c r="F18" s="30">
        <v>89.380911435941528</v>
      </c>
      <c r="G18" s="30">
        <v>84.802235597592428</v>
      </c>
      <c r="H18" s="30">
        <v>87.553740326741192</v>
      </c>
      <c r="I18" s="30">
        <v>82.760103181427326</v>
      </c>
      <c r="J18" s="30">
        <v>69.733447979363717</v>
      </c>
      <c r="K18" s="30">
        <v>70.614789337919163</v>
      </c>
      <c r="L18" s="30">
        <v>62.338779019776446</v>
      </c>
      <c r="M18" s="30">
        <v>53.869303525365424</v>
      </c>
      <c r="N18" s="30">
        <v>5.4170249355116074</v>
      </c>
      <c r="O18" s="30">
        <v>3.1384350816852971</v>
      </c>
      <c r="P18" s="30">
        <v>2.1281169389509884</v>
      </c>
      <c r="Q18" s="30">
        <v>1.2467755803955287</v>
      </c>
      <c r="R18" s="30">
        <v>0.32244196044711948</v>
      </c>
      <c r="S18" s="30">
        <v>0.30094582975064488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23.789079965606192</v>
      </c>
      <c r="H20" s="30">
        <v>19.418142734307821</v>
      </c>
      <c r="I20" s="30">
        <v>15.357781599312119</v>
      </c>
      <c r="J20" s="30">
        <v>14.402407566638001</v>
      </c>
      <c r="K20" s="30">
        <v>12.27669819432502</v>
      </c>
      <c r="L20" s="30">
        <v>3.7737747205503012</v>
      </c>
      <c r="M20" s="30">
        <v>14.28297506448839</v>
      </c>
      <c r="N20" s="30">
        <v>11.201891659501291</v>
      </c>
      <c r="O20" s="30">
        <v>3.1527944969905422</v>
      </c>
      <c r="P20" s="30">
        <v>3.5349097162510739</v>
      </c>
      <c r="Q20" s="30">
        <v>5.7561478933791914</v>
      </c>
      <c r="R20" s="30">
        <v>13.32760103181427</v>
      </c>
      <c r="S20" s="30">
        <v>4.9441100601891659</v>
      </c>
      <c r="T20" s="30">
        <v>13.112639724849529</v>
      </c>
      <c r="U20" s="30">
        <v>16.74307824591574</v>
      </c>
      <c r="V20" s="30">
        <v>11.84677558039553</v>
      </c>
      <c r="W20" s="30">
        <v>9.1478073946689591</v>
      </c>
      <c r="X20" s="30">
        <v>0.78822012037833178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" si="126">SUM(C23:C24)</f>
        <v>0</v>
      </c>
      <c r="D22" s="31">
        <f t="shared" ref="D22" si="127">SUM(D23:D24)</f>
        <v>0</v>
      </c>
      <c r="E22" s="31">
        <f t="shared" ref="E22" si="128">SUM(E23:E24)</f>
        <v>0</v>
      </c>
      <c r="F22" s="31">
        <f t="shared" ref="F22" si="129">SUM(F23:F24)</f>
        <v>0</v>
      </c>
      <c r="G22" s="31">
        <f t="shared" ref="G22" si="130">SUM(G23:G24)</f>
        <v>0</v>
      </c>
      <c r="H22" s="31">
        <f t="shared" ref="H22" si="131">SUM(H23:H24)</f>
        <v>0</v>
      </c>
      <c r="I22" s="31">
        <f t="shared" ref="I22" si="132">SUM(I23:I24)</f>
        <v>0</v>
      </c>
      <c r="J22" s="31">
        <f t="shared" ref="J22" si="133">SUM(J23:J24)</f>
        <v>0</v>
      </c>
      <c r="K22" s="31">
        <f t="shared" ref="K22" si="134">SUM(K23:K24)</f>
        <v>0</v>
      </c>
      <c r="L22" s="31">
        <f t="shared" ref="L22" si="135">SUM(L23:L24)</f>
        <v>0</v>
      </c>
      <c r="M22" s="31">
        <f t="shared" ref="M22" si="136">SUM(M23:M24)</f>
        <v>0</v>
      </c>
      <c r="N22" s="31">
        <f t="shared" ref="N22" si="137">SUM(N23:N24)</f>
        <v>0</v>
      </c>
      <c r="O22" s="31">
        <f t="shared" ref="O22" si="138">SUM(O23:O24)</f>
        <v>0</v>
      </c>
      <c r="P22" s="31">
        <f t="shared" ref="P22" si="139">SUM(P23:P24)</f>
        <v>0</v>
      </c>
      <c r="Q22" s="31">
        <f t="shared" ref="Q22" si="140">SUM(Q23:Q24)</f>
        <v>0</v>
      </c>
      <c r="R22" s="31">
        <f t="shared" ref="R22" si="141">SUM(R23:R24)</f>
        <v>0</v>
      </c>
      <c r="S22" s="31">
        <f t="shared" ref="S22" si="142">SUM(S23:S24)</f>
        <v>0</v>
      </c>
      <c r="T22" s="31">
        <f t="shared" ref="T22" si="143">SUM(T23:T24)</f>
        <v>0</v>
      </c>
      <c r="U22" s="31">
        <f t="shared" ref="U22" si="144">SUM(U23:U24)</f>
        <v>0</v>
      </c>
      <c r="V22" s="31">
        <f t="shared" ref="V22" si="145">SUM(V23:V24)</f>
        <v>0</v>
      </c>
      <c r="W22" s="31">
        <f t="shared" ref="W22:X22" si="146">SUM(W23:W24)</f>
        <v>0</v>
      </c>
      <c r="X22" s="31">
        <f t="shared" si="146"/>
        <v>0</v>
      </c>
    </row>
    <row r="23" spans="1:24" ht="11.25" customHeight="1" x14ac:dyDescent="0.2">
      <c r="A23" s="22" t="s">
        <v>37</v>
      </c>
      <c r="B23" s="23" t="s">
        <v>38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47">SUM(C27,C33)</f>
        <v>0</v>
      </c>
      <c r="D26" s="31">
        <f t="shared" ref="D26" si="148">SUM(D27,D33)</f>
        <v>173.47773000859851</v>
      </c>
      <c r="E26" s="31">
        <f t="shared" ref="E26" si="149">SUM(E27,E33)</f>
        <v>235.68400687876178</v>
      </c>
      <c r="F26" s="31">
        <f t="shared" ref="F26" si="150">SUM(F27,F33)</f>
        <v>217.23035253654345</v>
      </c>
      <c r="G26" s="31">
        <f t="shared" ref="G26" si="151">SUM(G27,G33)</f>
        <v>196.08460877042126</v>
      </c>
      <c r="H26" s="31">
        <f t="shared" ref="H26" si="152">SUM(H27,H33)</f>
        <v>294.12699914015479</v>
      </c>
      <c r="I26" s="31">
        <f t="shared" ref="I26" si="153">SUM(I27,I33)</f>
        <v>196.00378331900257</v>
      </c>
      <c r="J26" s="31">
        <f t="shared" ref="J26" si="154">SUM(J27,J33)</f>
        <v>235.60834049871019</v>
      </c>
      <c r="K26" s="31">
        <f t="shared" ref="K26" si="155">SUM(K27,K33)</f>
        <v>211.14763542562341</v>
      </c>
      <c r="L26" s="31">
        <f t="shared" ref="L26" si="156">SUM(L27,L33)</f>
        <v>186.02674118658641</v>
      </c>
      <c r="M26" s="31">
        <f t="shared" ref="M26" si="157">SUM(M27,M33)</f>
        <v>200.63104041272567</v>
      </c>
      <c r="N26" s="31">
        <f t="shared" ref="N26" si="158">SUM(N27,N33)</f>
        <v>205.98701633705929</v>
      </c>
      <c r="O26" s="31">
        <f t="shared" ref="O26" si="159">SUM(O27,O33)</f>
        <v>174.4030954428203</v>
      </c>
      <c r="P26" s="31">
        <f t="shared" ref="P26" si="160">SUM(P27,P33)</f>
        <v>214.16104901117799</v>
      </c>
      <c r="Q26" s="31">
        <f t="shared" ref="Q26" si="161">SUM(Q27,Q33)</f>
        <v>218.3165090283749</v>
      </c>
      <c r="R26" s="31">
        <f t="shared" ref="R26" si="162">SUM(R27,R33)</f>
        <v>226.0587274290628</v>
      </c>
      <c r="S26" s="31">
        <f t="shared" ref="S26" si="163">SUM(S27,S33)</f>
        <v>215.67781599312119</v>
      </c>
      <c r="T26" s="31">
        <f t="shared" ref="T26" si="164">SUM(T27,T33)</f>
        <v>215.67781599312119</v>
      </c>
      <c r="U26" s="31">
        <f t="shared" ref="U26" si="165">SUM(U27,U33)</f>
        <v>282.32613929492686</v>
      </c>
      <c r="V26" s="31">
        <f t="shared" ref="V26" si="166">SUM(V27,V33)</f>
        <v>312.0715391229578</v>
      </c>
      <c r="W26" s="31">
        <f t="shared" ref="W26:X26" si="167">SUM(W27,W33)</f>
        <v>311.73877901977642</v>
      </c>
      <c r="X26" s="31">
        <f t="shared" si="167"/>
        <v>308.11367153912295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" si="168">SUM(C28:C32)</f>
        <v>0</v>
      </c>
      <c r="D27" s="42">
        <f t="shared" ref="D27" si="169">SUM(D28:D32)</f>
        <v>173.47773000859851</v>
      </c>
      <c r="E27" s="42">
        <f t="shared" ref="E27" si="170">SUM(E28:E32)</f>
        <v>235.68400687876178</v>
      </c>
      <c r="F27" s="42">
        <f t="shared" ref="F27" si="171">SUM(F28:F32)</f>
        <v>217.23035253654345</v>
      </c>
      <c r="G27" s="42">
        <f t="shared" ref="G27" si="172">SUM(G28:G32)</f>
        <v>196.08460877042126</v>
      </c>
      <c r="H27" s="42">
        <f t="shared" ref="H27" si="173">SUM(H28:H32)</f>
        <v>294.12699914015479</v>
      </c>
      <c r="I27" s="42">
        <f t="shared" ref="I27" si="174">SUM(I28:I32)</f>
        <v>196.00378331900257</v>
      </c>
      <c r="J27" s="42">
        <f t="shared" ref="J27" si="175">SUM(J28:J32)</f>
        <v>235.60834049871019</v>
      </c>
      <c r="K27" s="42">
        <f t="shared" ref="K27" si="176">SUM(K28:K32)</f>
        <v>211.14763542562341</v>
      </c>
      <c r="L27" s="42">
        <f t="shared" ref="L27" si="177">SUM(L28:L32)</f>
        <v>186.02674118658641</v>
      </c>
      <c r="M27" s="42">
        <f t="shared" ref="M27" si="178">SUM(M28:M32)</f>
        <v>200.63104041272567</v>
      </c>
      <c r="N27" s="42">
        <f t="shared" ref="N27" si="179">SUM(N28:N32)</f>
        <v>205.98701633705929</v>
      </c>
      <c r="O27" s="42">
        <f t="shared" ref="O27" si="180">SUM(O28:O32)</f>
        <v>174.4030954428203</v>
      </c>
      <c r="P27" s="42">
        <f t="shared" ref="P27" si="181">SUM(P28:P32)</f>
        <v>214.16104901117799</v>
      </c>
      <c r="Q27" s="42">
        <f t="shared" ref="Q27" si="182">SUM(Q28:Q32)</f>
        <v>218.3165090283749</v>
      </c>
      <c r="R27" s="42">
        <f t="shared" ref="R27" si="183">SUM(R28:R32)</f>
        <v>226.0587274290628</v>
      </c>
      <c r="S27" s="42">
        <f t="shared" ref="S27" si="184">SUM(S28:S32)</f>
        <v>215.67781599312119</v>
      </c>
      <c r="T27" s="42">
        <f t="shared" ref="T27" si="185">SUM(T28:T32)</f>
        <v>215.67781599312119</v>
      </c>
      <c r="U27" s="42">
        <f t="shared" ref="U27" si="186">SUM(U28:U32)</f>
        <v>282.32613929492686</v>
      </c>
      <c r="V27" s="42">
        <f t="shared" ref="V27" si="187">SUM(V28:V32)</f>
        <v>312.0715391229578</v>
      </c>
      <c r="W27" s="42">
        <f t="shared" ref="W27:X27" si="188">SUM(W28:W32)</f>
        <v>311.73877901977642</v>
      </c>
      <c r="X27" s="42">
        <f t="shared" si="188"/>
        <v>308.11367153912295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173.47773000859851</v>
      </c>
      <c r="E31" s="30">
        <v>174.5394668959587</v>
      </c>
      <c r="F31" s="30">
        <v>169.4611349957008</v>
      </c>
      <c r="G31" s="30">
        <v>196.08460877042126</v>
      </c>
      <c r="H31" s="30">
        <v>294.12699914015479</v>
      </c>
      <c r="I31" s="30">
        <v>196.00378331900257</v>
      </c>
      <c r="J31" s="30">
        <v>235.60834049871019</v>
      </c>
      <c r="K31" s="30">
        <v>211.14763542562341</v>
      </c>
      <c r="L31" s="30">
        <v>186.02674118658641</v>
      </c>
      <c r="M31" s="30">
        <v>200.63104041272567</v>
      </c>
      <c r="N31" s="30">
        <v>205.98701633705929</v>
      </c>
      <c r="O31" s="30">
        <v>174.4030954428203</v>
      </c>
      <c r="P31" s="30">
        <v>214.16104901117799</v>
      </c>
      <c r="Q31" s="30">
        <v>218.3165090283749</v>
      </c>
      <c r="R31" s="30">
        <v>226.0587274290628</v>
      </c>
      <c r="S31" s="30">
        <v>215.67781599312119</v>
      </c>
      <c r="T31" s="30">
        <v>215.67781599312119</v>
      </c>
      <c r="U31" s="30">
        <v>186.31006018916591</v>
      </c>
      <c r="V31" s="30">
        <v>159.01908856405839</v>
      </c>
      <c r="W31" s="30">
        <v>166.71152192605331</v>
      </c>
      <c r="X31" s="30">
        <v>196.33379191745487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61.144539982803089</v>
      </c>
      <c r="F32" s="30">
        <v>47.769217540842646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96.016079105760952</v>
      </c>
      <c r="V32" s="30">
        <v>153.05245055889941</v>
      </c>
      <c r="W32" s="30">
        <v>145.02725709372311</v>
      </c>
      <c r="X32" s="30">
        <v>111.7798796216681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" si="189">SUM(C34:C50)</f>
        <v>0</v>
      </c>
      <c r="D33" s="42">
        <f t="shared" ref="D33" si="190">SUM(D34:D50)</f>
        <v>0</v>
      </c>
      <c r="E33" s="42">
        <f t="shared" ref="E33" si="191">SUM(E34:E50)</f>
        <v>0</v>
      </c>
      <c r="F33" s="42">
        <f t="shared" ref="F33" si="192">SUM(F34:F50)</f>
        <v>0</v>
      </c>
      <c r="G33" s="42">
        <f t="shared" ref="G33" si="193">SUM(G34:G50)</f>
        <v>0</v>
      </c>
      <c r="H33" s="42">
        <f t="shared" ref="H33" si="194">SUM(H34:H50)</f>
        <v>0</v>
      </c>
      <c r="I33" s="42">
        <f t="shared" ref="I33" si="195">SUM(I34:I50)</f>
        <v>0</v>
      </c>
      <c r="J33" s="42">
        <f t="shared" ref="J33" si="196">SUM(J34:J50)</f>
        <v>0</v>
      </c>
      <c r="K33" s="42">
        <f t="shared" ref="K33" si="197">SUM(K34:K50)</f>
        <v>0</v>
      </c>
      <c r="L33" s="42">
        <f t="shared" ref="L33" si="198">SUM(L34:L50)</f>
        <v>0</v>
      </c>
      <c r="M33" s="42">
        <f t="shared" ref="M33" si="199">SUM(M34:M50)</f>
        <v>0</v>
      </c>
      <c r="N33" s="42">
        <f t="shared" ref="N33" si="200">SUM(N34:N50)</f>
        <v>0</v>
      </c>
      <c r="O33" s="42">
        <f t="shared" ref="O33" si="201">SUM(O34:O50)</f>
        <v>0</v>
      </c>
      <c r="P33" s="42">
        <f t="shared" ref="P33" si="202">SUM(P34:P50)</f>
        <v>0</v>
      </c>
      <c r="Q33" s="42">
        <f t="shared" ref="Q33" si="203">SUM(Q34:Q50)</f>
        <v>0</v>
      </c>
      <c r="R33" s="42">
        <f t="shared" ref="R33" si="204">SUM(R34:R50)</f>
        <v>0</v>
      </c>
      <c r="S33" s="42">
        <f t="shared" ref="S33" si="205">SUM(S34:S50)</f>
        <v>0</v>
      </c>
      <c r="T33" s="42">
        <f t="shared" ref="T33" si="206">SUM(T34:T50)</f>
        <v>0</v>
      </c>
      <c r="U33" s="42">
        <f t="shared" ref="U33" si="207">SUM(U34:U50)</f>
        <v>0</v>
      </c>
      <c r="V33" s="42">
        <f t="shared" ref="V33" si="208">SUM(V34:V50)</f>
        <v>0</v>
      </c>
      <c r="W33" s="42">
        <f t="shared" ref="W33:X33" si="209">SUM(W34:W50)</f>
        <v>0</v>
      </c>
      <c r="X33" s="42">
        <f t="shared" si="209"/>
        <v>0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</row>
    <row r="37" spans="1:24" ht="11.25" customHeight="1" x14ac:dyDescent="0.2">
      <c r="A37" s="39" t="s">
        <v>61</v>
      </c>
      <c r="B37" s="23" t="s">
        <v>62</v>
      </c>
      <c r="C37" s="30">
        <v>0</v>
      </c>
      <c r="D37" s="30">
        <v>0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</row>
    <row r="41" spans="1:24" ht="11.25" customHeight="1" x14ac:dyDescent="0.2">
      <c r="A41" s="39" t="s">
        <v>69</v>
      </c>
      <c r="B41" s="23" t="s">
        <v>70</v>
      </c>
      <c r="C41" s="30">
        <v>0</v>
      </c>
      <c r="D41" s="30">
        <v>0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</row>
    <row r="42" spans="1:24" ht="11.25" customHeight="1" x14ac:dyDescent="0.2">
      <c r="A42" s="39" t="s">
        <v>71</v>
      </c>
      <c r="B42" s="23" t="s">
        <v>72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</row>
    <row r="44" spans="1:24" ht="11.25" customHeight="1" x14ac:dyDescent="0.2">
      <c r="A44" s="39" t="s">
        <v>75</v>
      </c>
      <c r="B44" s="23" t="s">
        <v>76</v>
      </c>
      <c r="C44" s="30">
        <v>0</v>
      </c>
      <c r="D44" s="30">
        <v>0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</row>
    <row r="51" spans="1:24" ht="11.25" customHeight="1" x14ac:dyDescent="0.2">
      <c r="A51" s="24" t="s">
        <v>89</v>
      </c>
      <c r="B51" s="25" t="s">
        <v>90</v>
      </c>
      <c r="C51" s="31">
        <v>0</v>
      </c>
      <c r="D51" s="31">
        <v>0</v>
      </c>
      <c r="E51" s="31">
        <v>0</v>
      </c>
      <c r="F51" s="31">
        <v>0</v>
      </c>
      <c r="G51" s="31">
        <v>0</v>
      </c>
      <c r="H51" s="31">
        <v>0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" si="210">SUM(C53:C70)</f>
        <v>0</v>
      </c>
      <c r="D52" s="31">
        <f t="shared" ref="D52" si="211">SUM(D53:D70)</f>
        <v>0</v>
      </c>
      <c r="E52" s="31">
        <f t="shared" ref="E52" si="212">SUM(E53:E70)</f>
        <v>0</v>
      </c>
      <c r="F52" s="31">
        <f t="shared" ref="F52" si="213">SUM(F53:F70)</f>
        <v>0</v>
      </c>
      <c r="G52" s="31">
        <f t="shared" ref="G52" si="214">SUM(G53:G70)</f>
        <v>0</v>
      </c>
      <c r="H52" s="31">
        <f t="shared" ref="H52" si="215">SUM(H53:H70)</f>
        <v>0</v>
      </c>
      <c r="I52" s="31">
        <f t="shared" ref="I52" si="216">SUM(I53:I70)</f>
        <v>0</v>
      </c>
      <c r="J52" s="31">
        <f t="shared" ref="J52" si="217">SUM(J53:J70)</f>
        <v>0</v>
      </c>
      <c r="K52" s="31">
        <f t="shared" ref="K52" si="218">SUM(K53:K70)</f>
        <v>0</v>
      </c>
      <c r="L52" s="31">
        <f t="shared" ref="L52" si="219">SUM(L53:L70)</f>
        <v>0</v>
      </c>
      <c r="M52" s="31">
        <f t="shared" ref="M52" si="220">SUM(M53:M70)</f>
        <v>0</v>
      </c>
      <c r="N52" s="31">
        <f t="shared" ref="N52" si="221">SUM(N53:N70)</f>
        <v>0</v>
      </c>
      <c r="O52" s="31">
        <f t="shared" ref="O52" si="222">SUM(O53:O70)</f>
        <v>0</v>
      </c>
      <c r="P52" s="31">
        <f t="shared" ref="P52" si="223">SUM(P53:P70)</f>
        <v>0</v>
      </c>
      <c r="Q52" s="31">
        <f t="shared" ref="Q52" si="224">SUM(Q53:Q70)</f>
        <v>0</v>
      </c>
      <c r="R52" s="31">
        <f t="shared" ref="R52" si="225">SUM(R53:R70)</f>
        <v>0</v>
      </c>
      <c r="S52" s="31">
        <f t="shared" ref="S52" si="226">SUM(S53:S70)</f>
        <v>0</v>
      </c>
      <c r="T52" s="31">
        <f t="shared" ref="T52" si="227">SUM(T53:T70)</f>
        <v>0</v>
      </c>
      <c r="U52" s="31">
        <f t="shared" ref="U52" si="228">SUM(U53:U70)</f>
        <v>0</v>
      </c>
      <c r="V52" s="31">
        <f t="shared" ref="V52" si="229">SUM(V53:V70)</f>
        <v>0</v>
      </c>
      <c r="W52" s="31">
        <f t="shared" ref="W52:X52" si="230">SUM(W53:W70)</f>
        <v>0</v>
      </c>
      <c r="X52" s="31">
        <f t="shared" si="230"/>
        <v>0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</row>
    <row r="70" spans="1:24" ht="11.25" customHeight="1" x14ac:dyDescent="0.2">
      <c r="A70" s="22" t="s">
        <v>127</v>
      </c>
      <c r="B70" s="23" t="s">
        <v>128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" si="231">SUM(C72:C73)</f>
        <v>0</v>
      </c>
      <c r="D71" s="31">
        <f t="shared" ref="D71" si="232">SUM(D72:D73)</f>
        <v>0</v>
      </c>
      <c r="E71" s="31">
        <f t="shared" ref="E71" si="233">SUM(E72:E73)</f>
        <v>0</v>
      </c>
      <c r="F71" s="31">
        <f t="shared" ref="F71" si="234">SUM(F72:F73)</f>
        <v>0</v>
      </c>
      <c r="G71" s="31">
        <f t="shared" ref="G71" si="235">SUM(G72:G73)</f>
        <v>0</v>
      </c>
      <c r="H71" s="31">
        <f t="shared" ref="H71" si="236">SUM(H72:H73)</f>
        <v>0</v>
      </c>
      <c r="I71" s="31">
        <f t="shared" ref="I71" si="237">SUM(I72:I73)</f>
        <v>0</v>
      </c>
      <c r="J71" s="31">
        <f t="shared" ref="J71" si="238">SUM(J72:J73)</f>
        <v>0</v>
      </c>
      <c r="K71" s="31">
        <f t="shared" ref="K71" si="239">SUM(K72:K73)</f>
        <v>0</v>
      </c>
      <c r="L71" s="31">
        <f t="shared" ref="L71" si="240">SUM(L72:L73)</f>
        <v>0</v>
      </c>
      <c r="M71" s="31">
        <f t="shared" ref="M71" si="241">SUM(M72:M73)</f>
        <v>0</v>
      </c>
      <c r="N71" s="31">
        <f t="shared" ref="N71" si="242">SUM(N72:N73)</f>
        <v>0</v>
      </c>
      <c r="O71" s="31">
        <f t="shared" ref="O71" si="243">SUM(O72:O73)</f>
        <v>0</v>
      </c>
      <c r="P71" s="31">
        <f t="shared" ref="P71" si="244">SUM(P72:P73)</f>
        <v>0</v>
      </c>
      <c r="Q71" s="31">
        <f t="shared" ref="Q71" si="245">SUM(Q72:Q73)</f>
        <v>0</v>
      </c>
      <c r="R71" s="31">
        <f t="shared" ref="R71" si="246">SUM(R72:R73)</f>
        <v>0</v>
      </c>
      <c r="S71" s="31">
        <f t="shared" ref="S71" si="247">SUM(S72:S73)</f>
        <v>0</v>
      </c>
      <c r="T71" s="31">
        <f t="shared" ref="T71" si="248">SUM(T72:T73)</f>
        <v>0</v>
      </c>
      <c r="U71" s="31">
        <f t="shared" ref="U71" si="249">SUM(U72:U73)</f>
        <v>0</v>
      </c>
      <c r="V71" s="31">
        <f t="shared" ref="V71" si="250">SUM(V72:V73)</f>
        <v>0</v>
      </c>
      <c r="W71" s="31">
        <f t="shared" ref="W71:X71" si="251">SUM(W72:W73)</f>
        <v>0</v>
      </c>
      <c r="X71" s="31">
        <f t="shared" si="251"/>
        <v>0</v>
      </c>
    </row>
    <row r="72" spans="1:24" ht="11.25" customHeight="1" x14ac:dyDescent="0.2">
      <c r="A72" s="22" t="s">
        <v>131</v>
      </c>
      <c r="B72" s="23" t="s">
        <v>132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0</v>
      </c>
      <c r="D75" s="31">
        <v>0</v>
      </c>
      <c r="E75" s="31">
        <v>0</v>
      </c>
      <c r="F75" s="31">
        <v>0</v>
      </c>
      <c r="G75" s="31">
        <v>0</v>
      </c>
      <c r="H75" s="31">
        <v>0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</row>
    <row r="76" spans="1:24" ht="11.25" customHeight="1" x14ac:dyDescent="0.2">
      <c r="A76" s="26" t="s">
        <v>139</v>
      </c>
      <c r="B76" s="27" t="s">
        <v>140</v>
      </c>
      <c r="C76" s="32">
        <v>0</v>
      </c>
      <c r="D76" s="32">
        <v>0</v>
      </c>
      <c r="E76" s="32">
        <v>0</v>
      </c>
      <c r="F76" s="32">
        <v>0</v>
      </c>
      <c r="G76" s="32">
        <v>0</v>
      </c>
      <c r="H76" s="32">
        <v>0</v>
      </c>
      <c r="I76" s="32">
        <v>0</v>
      </c>
      <c r="J76" s="32">
        <v>0</v>
      </c>
      <c r="K76" s="32">
        <v>0</v>
      </c>
      <c r="L76" s="32">
        <v>0</v>
      </c>
      <c r="M76" s="32">
        <v>0</v>
      </c>
      <c r="N76" s="32">
        <v>0</v>
      </c>
      <c r="O76" s="32">
        <v>0</v>
      </c>
      <c r="P76" s="32">
        <v>0</v>
      </c>
      <c r="Q76" s="32">
        <v>0</v>
      </c>
      <c r="R76" s="32">
        <v>0</v>
      </c>
      <c r="S76" s="32">
        <v>0</v>
      </c>
      <c r="T76" s="32">
        <v>0</v>
      </c>
      <c r="U76" s="32">
        <v>0</v>
      </c>
      <c r="V76" s="32">
        <v>0</v>
      </c>
      <c r="W76" s="32">
        <v>0</v>
      </c>
      <c r="X76" s="32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155</v>
      </c>
      <c r="B1" s="7" t="s">
        <v>280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:W2" si="0">SUM(C3,C17,C22,C25,C26,C51,C52,C71,C74,C75,C76)</f>
        <v>70848.147463456567</v>
      </c>
      <c r="D2" s="28">
        <f t="shared" si="0"/>
        <v>70036.739466895946</v>
      </c>
      <c r="E2" s="28">
        <f t="shared" si="0"/>
        <v>70764.675924333627</v>
      </c>
      <c r="F2" s="28">
        <f t="shared" si="0"/>
        <v>70368.810490111777</v>
      </c>
      <c r="G2" s="28">
        <f t="shared" si="0"/>
        <v>72377.604213241619</v>
      </c>
      <c r="H2" s="28">
        <f t="shared" si="0"/>
        <v>72945.054256233867</v>
      </c>
      <c r="I2" s="28">
        <f t="shared" si="0"/>
        <v>73755.401719690446</v>
      </c>
      <c r="J2" s="28">
        <f t="shared" si="0"/>
        <v>75017.03301805674</v>
      </c>
      <c r="K2" s="28">
        <f t="shared" si="0"/>
        <v>74631.606276870152</v>
      </c>
      <c r="L2" s="28">
        <f t="shared" si="0"/>
        <v>70458.923387790186</v>
      </c>
      <c r="M2" s="28">
        <f t="shared" si="0"/>
        <v>72103.27790197765</v>
      </c>
      <c r="N2" s="28">
        <f t="shared" si="0"/>
        <v>70366.320980223565</v>
      </c>
      <c r="O2" s="28">
        <f t="shared" si="0"/>
        <v>68235.451676698198</v>
      </c>
      <c r="P2" s="28">
        <f t="shared" si="0"/>
        <v>65916.260189165943</v>
      </c>
      <c r="Q2" s="28">
        <f t="shared" si="0"/>
        <v>64451.991745485793</v>
      </c>
      <c r="R2" s="28">
        <f t="shared" si="0"/>
        <v>67021.26758383491</v>
      </c>
      <c r="S2" s="28">
        <f t="shared" si="0"/>
        <v>66660.145485812551</v>
      </c>
      <c r="T2" s="28">
        <f t="shared" si="0"/>
        <v>67317.137231298359</v>
      </c>
      <c r="U2" s="28">
        <f t="shared" si="0"/>
        <v>66727.121926053311</v>
      </c>
      <c r="V2" s="28">
        <f t="shared" si="0"/>
        <v>65050.254342218395</v>
      </c>
      <c r="W2" s="28">
        <f t="shared" si="0"/>
        <v>60645.582545141879</v>
      </c>
      <c r="X2" s="28">
        <f t="shared" ref="X2" si="1">SUM(X3,X17,X22,X25,X26,X51,X52,X71,X74,X75,X76)</f>
        <v>62203.00326741187</v>
      </c>
    </row>
    <row r="3" spans="1:24" ht="11.25" customHeight="1" x14ac:dyDescent="0.2">
      <c r="A3" s="20" t="s">
        <v>3</v>
      </c>
      <c r="B3" s="21" t="s">
        <v>4</v>
      </c>
      <c r="C3" s="29">
        <f t="shared" ref="C3:W3" si="2">SUM(C4,C8,C11)</f>
        <v>1214.729750644884</v>
      </c>
      <c r="D3" s="29">
        <f t="shared" si="2"/>
        <v>1228.2849527085123</v>
      </c>
      <c r="E3" s="29">
        <f t="shared" si="2"/>
        <v>837.48443680137575</v>
      </c>
      <c r="F3" s="29">
        <f t="shared" si="2"/>
        <v>1077.5438521066208</v>
      </c>
      <c r="G3" s="29">
        <f t="shared" si="2"/>
        <v>907.89613069647464</v>
      </c>
      <c r="H3" s="29">
        <f t="shared" si="2"/>
        <v>1064.1600171969044</v>
      </c>
      <c r="I3" s="29">
        <f t="shared" si="2"/>
        <v>773.54161650902836</v>
      </c>
      <c r="J3" s="29">
        <f t="shared" si="2"/>
        <v>1029.3804815133276</v>
      </c>
      <c r="K3" s="29">
        <f t="shared" si="2"/>
        <v>1058.0824591573516</v>
      </c>
      <c r="L3" s="29">
        <f t="shared" si="2"/>
        <v>958.0170249355117</v>
      </c>
      <c r="M3" s="29">
        <f t="shared" si="2"/>
        <v>957.81109200343928</v>
      </c>
      <c r="N3" s="29">
        <f t="shared" si="2"/>
        <v>956.48564058469481</v>
      </c>
      <c r="O3" s="29">
        <f t="shared" si="2"/>
        <v>1091.5791057609631</v>
      </c>
      <c r="P3" s="29">
        <f t="shared" si="2"/>
        <v>720.32106620808247</v>
      </c>
      <c r="Q3" s="29">
        <f t="shared" si="2"/>
        <v>705.25322441960429</v>
      </c>
      <c r="R3" s="29">
        <f t="shared" si="2"/>
        <v>667.54247635425622</v>
      </c>
      <c r="S3" s="29">
        <f t="shared" si="2"/>
        <v>637.2682717110921</v>
      </c>
      <c r="T3" s="29">
        <f t="shared" si="2"/>
        <v>635.58753224419604</v>
      </c>
      <c r="U3" s="29">
        <f t="shared" si="2"/>
        <v>685.43903697334486</v>
      </c>
      <c r="V3" s="29">
        <f t="shared" si="2"/>
        <v>649.1478073946688</v>
      </c>
      <c r="W3" s="29">
        <f t="shared" si="2"/>
        <v>554.01745485812546</v>
      </c>
      <c r="X3" s="29">
        <f t="shared" ref="X3" si="3">SUM(X4,X8,X11)</f>
        <v>435.4794496990541</v>
      </c>
    </row>
    <row r="4" spans="1:24" ht="11.25" customHeight="1" x14ac:dyDescent="0.2">
      <c r="A4" s="40" t="s">
        <v>341</v>
      </c>
      <c r="B4" s="41" t="s">
        <v>342</v>
      </c>
      <c r="C4" s="42">
        <f t="shared" ref="C4:W4" si="4">SUM(C5:C7)</f>
        <v>854.15451418744624</v>
      </c>
      <c r="D4" s="42">
        <f t="shared" si="4"/>
        <v>871.04668959587264</v>
      </c>
      <c r="E4" s="42">
        <f t="shared" si="4"/>
        <v>480.60481513327591</v>
      </c>
      <c r="F4" s="42">
        <f t="shared" si="4"/>
        <v>713.33473774720539</v>
      </c>
      <c r="G4" s="42">
        <f t="shared" si="4"/>
        <v>485.53121238177124</v>
      </c>
      <c r="H4" s="42">
        <f t="shared" si="4"/>
        <v>542.41057609630252</v>
      </c>
      <c r="I4" s="42">
        <f t="shared" si="4"/>
        <v>308.01341358555459</v>
      </c>
      <c r="J4" s="42">
        <f t="shared" si="4"/>
        <v>481.04772141014615</v>
      </c>
      <c r="K4" s="42">
        <f t="shared" si="4"/>
        <v>405.59724849527083</v>
      </c>
      <c r="L4" s="42">
        <f t="shared" si="4"/>
        <v>279.23860705073093</v>
      </c>
      <c r="M4" s="42">
        <f t="shared" si="4"/>
        <v>100.56079105760963</v>
      </c>
      <c r="N4" s="42">
        <f t="shared" si="4"/>
        <v>180.76233877901973</v>
      </c>
      <c r="O4" s="42">
        <f t="shared" si="4"/>
        <v>103.82235597592432</v>
      </c>
      <c r="P4" s="42">
        <f t="shared" si="4"/>
        <v>94.080825451418718</v>
      </c>
      <c r="Q4" s="42">
        <f t="shared" si="4"/>
        <v>73.203095442820285</v>
      </c>
      <c r="R4" s="42">
        <f t="shared" si="4"/>
        <v>97.441100601891662</v>
      </c>
      <c r="S4" s="42">
        <f t="shared" si="4"/>
        <v>105.1901117798796</v>
      </c>
      <c r="T4" s="42">
        <f t="shared" si="4"/>
        <v>95.255030094582963</v>
      </c>
      <c r="U4" s="42">
        <f t="shared" si="4"/>
        <v>98.498624247635419</v>
      </c>
      <c r="V4" s="42">
        <f t="shared" si="4"/>
        <v>102.31573516766981</v>
      </c>
      <c r="W4" s="42">
        <f t="shared" si="4"/>
        <v>86.595614789337901</v>
      </c>
      <c r="X4" s="42">
        <f t="shared" ref="X4" si="5">SUM(X5:X7)</f>
        <v>88.719776440240764</v>
      </c>
    </row>
    <row r="5" spans="1:24" ht="11.25" customHeight="1" x14ac:dyDescent="0.2">
      <c r="A5" s="39" t="s">
        <v>5</v>
      </c>
      <c r="B5" s="23" t="s">
        <v>6</v>
      </c>
      <c r="C5" s="30">
        <f>NRG_EHG_E!C5+NRG_CM_E!C5+NRG_OIL_NG_E!C5+NRG_PF_E!C5+NRG_CO_E!C5+NRG_BKBPB_E!C5+NRG_GW_E!C5+NRG_BF_E!C5+NRG_PR_E!C5+NRG_NI_E!C5+NRG_CL_E!C5+NRG_LNG_E!C5+NRG_BIOG_E!C5+NRG_GTL_E!C5+NRG_CPP_E!C5+NRG_NSP_E!C5</f>
        <v>0</v>
      </c>
      <c r="D5" s="30">
        <f>NRG_EHG_E!D5+NRG_CM_E!D5+NRG_OIL_NG_E!D5+NRG_PF_E!D5+NRG_CO_E!D5+NRG_BKBPB_E!D5+NRG_GW_E!D5+NRG_BF_E!D5+NRG_PR_E!D5+NRG_NI_E!D5+NRG_CL_E!D5+NRG_LNG_E!D5+NRG_BIOG_E!D5+NRG_GTL_E!D5+NRG_CPP_E!D5+NRG_NSP_E!D5</f>
        <v>0</v>
      </c>
      <c r="E5" s="30">
        <f>NRG_EHG_E!E5+NRG_CM_E!E5+NRG_OIL_NG_E!E5+NRG_PF_E!E5+NRG_CO_E!E5+NRG_BKBPB_E!E5+NRG_GW_E!E5+NRG_BF_E!E5+NRG_PR_E!E5+NRG_NI_E!E5+NRG_CL_E!E5+NRG_LNG_E!E5+NRG_BIOG_E!E5+NRG_GTL_E!E5+NRG_CPP_E!E5+NRG_NSP_E!E5</f>
        <v>0</v>
      </c>
      <c r="F5" s="30">
        <f>NRG_EHG_E!F5+NRG_CM_E!F5+NRG_OIL_NG_E!F5+NRG_PF_E!F5+NRG_CO_E!F5+NRG_BKBPB_E!F5+NRG_GW_E!F5+NRG_BF_E!F5+NRG_PR_E!F5+NRG_NI_E!F5+NRG_CL_E!F5+NRG_LNG_E!F5+NRG_BIOG_E!F5+NRG_GTL_E!F5+NRG_CPP_E!F5+NRG_NSP_E!F5</f>
        <v>0</v>
      </c>
      <c r="G5" s="30">
        <f>NRG_EHG_E!G5+NRG_CM_E!G5+NRG_OIL_NG_E!G5+NRG_PF_E!G5+NRG_CO_E!G5+NRG_BKBPB_E!G5+NRG_GW_E!G5+NRG_BF_E!G5+NRG_PR_E!G5+NRG_NI_E!G5+NRG_CL_E!G5+NRG_LNG_E!G5+NRG_BIOG_E!G5+NRG_GTL_E!G5+NRG_CPP_E!G5+NRG_NSP_E!G5</f>
        <v>0</v>
      </c>
      <c r="H5" s="30">
        <f>NRG_EHG_E!H5+NRG_CM_E!H5+NRG_OIL_NG_E!H5+NRG_PF_E!H5+NRG_CO_E!H5+NRG_BKBPB_E!H5+NRG_GW_E!H5+NRG_BF_E!H5+NRG_PR_E!H5+NRG_NI_E!H5+NRG_CL_E!H5+NRG_LNG_E!H5+NRG_BIOG_E!H5+NRG_GTL_E!H5+NRG_CPP_E!H5+NRG_NSP_E!H5</f>
        <v>0.60988822012037824</v>
      </c>
      <c r="I5" s="30">
        <f>NRG_EHG_E!I5+NRG_CM_E!I5+NRG_OIL_NG_E!I5+NRG_PF_E!I5+NRG_CO_E!I5+NRG_BKBPB_E!I5+NRG_GW_E!I5+NRG_BF_E!I5+NRG_PR_E!I5+NRG_NI_E!I5+NRG_CL_E!I5+NRG_LNG_E!I5+NRG_BIOG_E!I5+NRG_GTL_E!I5+NRG_CPP_E!I5+NRG_NSP_E!I5</f>
        <v>2.4472055030094584</v>
      </c>
      <c r="J5" s="30">
        <f>NRG_EHG_E!J5+NRG_CM_E!J5+NRG_OIL_NG_E!J5+NRG_PF_E!J5+NRG_CO_E!J5+NRG_BKBPB_E!J5+NRG_GW_E!J5+NRG_BF_E!J5+NRG_PR_E!J5+NRG_NI_E!J5+NRG_CL_E!J5+NRG_LNG_E!J5+NRG_BIOG_E!J5+NRG_GTL_E!J5+NRG_CPP_E!J5+NRG_NSP_E!J5</f>
        <v>0</v>
      </c>
      <c r="K5" s="30">
        <f>NRG_EHG_E!K5+NRG_CM_E!K5+NRG_OIL_NG_E!K5+NRG_PF_E!K5+NRG_CO_E!K5+NRG_BKBPB_E!K5+NRG_GW_E!K5+NRG_BF_E!K5+NRG_PR_E!K5+NRG_NI_E!K5+NRG_CL_E!K5+NRG_LNG_E!K5+NRG_BIOG_E!K5+NRG_GTL_E!K5+NRG_CPP_E!K5+NRG_NSP_E!K5</f>
        <v>0.60988822012037824</v>
      </c>
      <c r="L5" s="30">
        <f>NRG_EHG_E!L5+NRG_CM_E!L5+NRG_OIL_NG_E!L5+NRG_PF_E!L5+NRG_CO_E!L5+NRG_BKBPB_E!L5+NRG_GW_E!L5+NRG_BF_E!L5+NRG_PR_E!L5+NRG_NI_E!L5+NRG_CL_E!L5+NRG_LNG_E!L5+NRG_BIOG_E!L5+NRG_GTL_E!L5+NRG_CPP_E!L5+NRG_NSP_E!L5</f>
        <v>0</v>
      </c>
      <c r="M5" s="30">
        <f>NRG_EHG_E!M5+NRG_CM_E!M5+NRG_OIL_NG_E!M5+NRG_PF_E!M5+NRG_CO_E!M5+NRG_BKBPB_E!M5+NRG_GW_E!M5+NRG_BF_E!M5+NRG_PR_E!M5+NRG_NI_E!M5+NRG_CL_E!M5+NRG_LNG_E!M5+NRG_BIOG_E!M5+NRG_GTL_E!M5+NRG_CPP_E!M5+NRG_NSP_E!M5</f>
        <v>0</v>
      </c>
      <c r="N5" s="30">
        <f>NRG_EHG_E!N5+NRG_CM_E!N5+NRG_OIL_NG_E!N5+NRG_PF_E!N5+NRG_CO_E!N5+NRG_BKBPB_E!N5+NRG_GW_E!N5+NRG_BF_E!N5+NRG_PR_E!N5+NRG_NI_E!N5+NRG_CL_E!N5+NRG_LNG_E!N5+NRG_BIOG_E!N5+NRG_GTL_E!N5+NRG_CPP_E!N5+NRG_NSP_E!N5</f>
        <v>0.71195184866723982</v>
      </c>
      <c r="O5" s="30">
        <f>NRG_EHG_E!O5+NRG_CM_E!O5+NRG_OIL_NG_E!O5+NRG_PF_E!O5+NRG_CO_E!O5+NRG_BKBPB_E!O5+NRG_GW_E!O5+NRG_BF_E!O5+NRG_PR_E!O5+NRG_NI_E!O5+NRG_CL_E!O5+NRG_LNG_E!O5+NRG_BIOG_E!O5+NRG_GTL_E!O5+NRG_CPP_E!O5+NRG_NSP_E!O5</f>
        <v>0</v>
      </c>
      <c r="P5" s="30">
        <f>NRG_EHG_E!P5+NRG_CM_E!P5+NRG_OIL_NG_E!P5+NRG_PF_E!P5+NRG_CO_E!P5+NRG_BKBPB_E!P5+NRG_GW_E!P5+NRG_BF_E!P5+NRG_PR_E!P5+NRG_NI_E!P5+NRG_CL_E!P5+NRG_LNG_E!P5+NRG_BIOG_E!P5+NRG_GTL_E!P5+NRG_CPP_E!P5+NRG_NSP_E!P5</f>
        <v>0</v>
      </c>
      <c r="Q5" s="30">
        <f>NRG_EHG_E!Q5+NRG_CM_E!Q5+NRG_OIL_NG_E!Q5+NRG_PF_E!Q5+NRG_CO_E!Q5+NRG_BKBPB_E!Q5+NRG_GW_E!Q5+NRG_BF_E!Q5+NRG_PR_E!Q5+NRG_NI_E!Q5+NRG_CL_E!Q5+NRG_LNG_E!Q5+NRG_BIOG_E!Q5+NRG_GTL_E!Q5+NRG_CPP_E!Q5+NRG_NSP_E!Q5</f>
        <v>0</v>
      </c>
      <c r="R5" s="30">
        <f>NRG_EHG_E!R5+NRG_CM_E!R5+NRG_OIL_NG_E!R5+NRG_PF_E!R5+NRG_CO_E!R5+NRG_BKBPB_E!R5+NRG_GW_E!R5+NRG_BF_E!R5+NRG_PR_E!R5+NRG_NI_E!R5+NRG_CL_E!R5+NRG_LNG_E!R5+NRG_BIOG_E!R5+NRG_GTL_E!R5+NRG_CPP_E!R5+NRG_NSP_E!R5</f>
        <v>0</v>
      </c>
      <c r="S5" s="30">
        <f>NRG_EHG_E!S5+NRG_CM_E!S5+NRG_OIL_NG_E!S5+NRG_PF_E!S5+NRG_CO_E!S5+NRG_BKBPB_E!S5+NRG_GW_E!S5+NRG_BF_E!S5+NRG_PR_E!S5+NRG_NI_E!S5+NRG_CL_E!S5+NRG_LNG_E!S5+NRG_BIOG_E!S5+NRG_GTL_E!S5+NRG_CPP_E!S5+NRG_NSP_E!S5</f>
        <v>0</v>
      </c>
      <c r="T5" s="30">
        <f>NRG_EHG_E!T5+NRG_CM_E!T5+NRG_OIL_NG_E!T5+NRG_PF_E!T5+NRG_CO_E!T5+NRG_BKBPB_E!T5+NRG_GW_E!T5+NRG_BF_E!T5+NRG_PR_E!T5+NRG_NI_E!T5+NRG_CL_E!T5+NRG_LNG_E!T5+NRG_BIOG_E!T5+NRG_GTL_E!T5+NRG_CPP_E!T5+NRG_NSP_E!T5</f>
        <v>0</v>
      </c>
      <c r="U5" s="30">
        <f>NRG_EHG_E!U5+NRG_CM_E!U5+NRG_OIL_NG_E!U5+NRG_PF_E!U5+NRG_CO_E!U5+NRG_BKBPB_E!U5+NRG_GW_E!U5+NRG_BF_E!U5+NRG_PR_E!U5+NRG_NI_E!U5+NRG_CL_E!U5+NRG_LNG_E!U5+NRG_BIOG_E!U5+NRG_GTL_E!U5+NRG_CPP_E!U5+NRG_NSP_E!U5</f>
        <v>0</v>
      </c>
      <c r="V5" s="30">
        <f>NRG_EHG_E!V5+NRG_CM_E!V5+NRG_OIL_NG_E!V5+NRG_PF_E!V5+NRG_CO_E!V5+NRG_BKBPB_E!V5+NRG_GW_E!V5+NRG_BF_E!V5+NRG_PR_E!V5+NRG_NI_E!V5+NRG_CL_E!V5+NRG_LNG_E!V5+NRG_BIOG_E!V5+NRG_GTL_E!V5+NRG_CPP_E!V5+NRG_NSP_E!V5</f>
        <v>0</v>
      </c>
      <c r="W5" s="30">
        <f>NRG_EHG_E!W5+NRG_CM_E!W5+NRG_OIL_NG_E!W5+NRG_PF_E!W5+NRG_CO_E!W5+NRG_BKBPB_E!W5+NRG_GW_E!W5+NRG_BF_E!W5+NRG_PR_E!W5+NRG_NI_E!W5+NRG_CL_E!W5+NRG_LNG_E!W5+NRG_BIOG_E!W5+NRG_GTL_E!W5+NRG_CPP_E!W5+NRG_NSP_E!W5</f>
        <v>0</v>
      </c>
      <c r="X5" s="30">
        <f>NRG_EHG_E!X5+NRG_CM_E!X5+NRG_OIL_NG_E!X5+NRG_PF_E!X5+NRG_CO_E!X5+NRG_BKBPB_E!X5+NRG_GW_E!X5+NRG_BF_E!X5+NRG_PR_E!X5+NRG_NI_E!X5+NRG_CL_E!X5+NRG_LNG_E!X5+NRG_BIOG_E!X5+NRG_GTL_E!X5+NRG_CPP_E!X5+NRG_NSP_E!X5</f>
        <v>0</v>
      </c>
    </row>
    <row r="6" spans="1:24" ht="11.25" customHeight="1" x14ac:dyDescent="0.2">
      <c r="A6" s="39" t="s">
        <v>7</v>
      </c>
      <c r="B6" s="23" t="s">
        <v>8</v>
      </c>
      <c r="C6" s="30">
        <f>NRG_EHG_E!C6+NRG_CM_E!C6+NRG_OIL_NG_E!C6+NRG_PF_E!C6+NRG_CO_E!C6+NRG_BKBPB_E!C6+NRG_GW_E!C6+NRG_BF_E!C6+NRG_PR_E!C6+NRG_NI_E!C6+NRG_CL_E!C6+NRG_LNG_E!C6+NRG_BIOG_E!C6+NRG_GTL_E!C6+NRG_CPP_E!C6+NRG_NSP_E!C6</f>
        <v>66.884092863284607</v>
      </c>
      <c r="D6" s="30">
        <f>NRG_EHG_E!D6+NRG_CM_E!D6+NRG_OIL_NG_E!D6+NRG_PF_E!D6+NRG_CO_E!D6+NRG_BKBPB_E!D6+NRG_GW_E!D6+NRG_BF_E!D6+NRG_PR_E!D6+NRG_NI_E!D6+NRG_CL_E!D6+NRG_LNG_E!D6+NRG_BIOG_E!D6+NRG_GTL_E!D6+NRG_CPP_E!D6+NRG_NSP_E!D6</f>
        <v>80.052278589853842</v>
      </c>
      <c r="E6" s="30">
        <f>NRG_EHG_E!E6+NRG_CM_E!E6+NRG_OIL_NG_E!E6+NRG_PF_E!E6+NRG_CO_E!E6+NRG_BKBPB_E!E6+NRG_GW_E!E6+NRG_BF_E!E6+NRG_PR_E!E6+NRG_NI_E!E6+NRG_CL_E!E6+NRG_LNG_E!E6+NRG_BIOG_E!E6+NRG_GTL_E!E6+NRG_CPP_E!E6+NRG_NSP_E!E6</f>
        <v>110.47592433361993</v>
      </c>
      <c r="F6" s="30">
        <f>NRG_EHG_E!F6+NRG_CM_E!F6+NRG_OIL_NG_E!F6+NRG_PF_E!F6+NRG_CO_E!F6+NRG_BKBPB_E!F6+NRG_GW_E!F6+NRG_BF_E!F6+NRG_PR_E!F6+NRG_NI_E!F6+NRG_CL_E!F6+NRG_LNG_E!F6+NRG_BIOG_E!F6+NRG_GTL_E!F6+NRG_CPP_E!F6+NRG_NSP_E!F6</f>
        <v>273.48478073946683</v>
      </c>
      <c r="G6" s="30">
        <f>NRG_EHG_E!G6+NRG_CM_E!G6+NRG_OIL_NG_E!G6+NRG_PF_E!G6+NRG_CO_E!G6+NRG_BKBPB_E!G6+NRG_GW_E!G6+NRG_BF_E!G6+NRG_PR_E!G6+NRG_NI_E!G6+NRG_CL_E!G6+NRG_LNG_E!G6+NRG_BIOG_E!G6+NRG_GTL_E!G6+NRG_CPP_E!G6+NRG_NSP_E!G6</f>
        <v>153.8147033533964</v>
      </c>
      <c r="H6" s="30">
        <f>NRG_EHG_E!H6+NRG_CM_E!H6+NRG_OIL_NG_E!H6+NRG_PF_E!H6+NRG_CO_E!H6+NRG_BKBPB_E!H6+NRG_GW_E!H6+NRG_BF_E!H6+NRG_PR_E!H6+NRG_NI_E!H6+NRG_CL_E!H6+NRG_LNG_E!H6+NRG_BIOG_E!H6+NRG_GTL_E!H6+NRG_CPP_E!H6+NRG_NSP_E!H6</f>
        <v>318.88770421324153</v>
      </c>
      <c r="I6" s="30">
        <f>NRG_EHG_E!I6+NRG_CM_E!I6+NRG_OIL_NG_E!I6+NRG_PF_E!I6+NRG_CO_E!I6+NRG_BKBPB_E!I6+NRG_GW_E!I6+NRG_BF_E!I6+NRG_PR_E!I6+NRG_NI_E!I6+NRG_CL_E!I6+NRG_LNG_E!I6+NRG_BIOG_E!I6+NRG_GTL_E!I6+NRG_CPP_E!I6+NRG_NSP_E!I6</f>
        <v>95.802579535683563</v>
      </c>
      <c r="J6" s="30">
        <f>NRG_EHG_E!J6+NRG_CM_E!J6+NRG_OIL_NG_E!J6+NRG_PF_E!J6+NRG_CO_E!J6+NRG_BKBPB_E!J6+NRG_GW_E!J6+NRG_BF_E!J6+NRG_PR_E!J6+NRG_NI_E!J6+NRG_CL_E!J6+NRG_LNG_E!J6+NRG_BIOG_E!J6+NRG_GTL_E!J6+NRG_CPP_E!J6+NRG_NSP_E!J6</f>
        <v>103.55907136715392</v>
      </c>
      <c r="K6" s="30">
        <f>NRG_EHG_E!K6+NRG_CM_E!K6+NRG_OIL_NG_E!K6+NRG_PF_E!K6+NRG_CO_E!K6+NRG_BKBPB_E!K6+NRG_GW_E!K6+NRG_BF_E!K6+NRG_PR_E!K6+NRG_NI_E!K6+NRG_CL_E!K6+NRG_LNG_E!K6+NRG_BIOG_E!K6+NRG_GTL_E!K6+NRG_CPP_E!K6+NRG_NSP_E!K6</f>
        <v>87.484694754944087</v>
      </c>
      <c r="L6" s="30">
        <f>NRG_EHG_E!L6+NRG_CM_E!L6+NRG_OIL_NG_E!L6+NRG_PF_E!L6+NRG_CO_E!L6+NRG_BKBPB_E!L6+NRG_GW_E!L6+NRG_BF_E!L6+NRG_PR_E!L6+NRG_NI_E!L6+NRG_CL_E!L6+NRG_LNG_E!L6+NRG_BIOG_E!L6+NRG_GTL_E!L6+NRG_CPP_E!L6+NRG_NSP_E!L6</f>
        <v>78.086414445399811</v>
      </c>
      <c r="M6" s="30">
        <f>NRG_EHG_E!M6+NRG_CM_E!M6+NRG_OIL_NG_E!M6+NRG_PF_E!M6+NRG_CO_E!M6+NRG_BKBPB_E!M6+NRG_GW_E!M6+NRG_BF_E!M6+NRG_PR_E!M6+NRG_NI_E!M6+NRG_CL_E!M6+NRG_LNG_E!M6+NRG_BIOG_E!M6+NRG_GTL_E!M6+NRG_CPP_E!M6+NRG_NSP_E!M6</f>
        <v>39.186500429922624</v>
      </c>
      <c r="N6" s="30">
        <f>NRG_EHG_E!N6+NRG_CM_E!N6+NRG_OIL_NG_E!N6+NRG_PF_E!N6+NRG_CO_E!N6+NRG_BKBPB_E!N6+NRG_GW_E!N6+NRG_BF_E!N6+NRG_PR_E!N6+NRG_NI_E!N6+NRG_CL_E!N6+NRG_LNG_E!N6+NRG_BIOG_E!N6+NRG_GTL_E!N6+NRG_CPP_E!N6+NRG_NSP_E!N6</f>
        <v>108.55219260533102</v>
      </c>
      <c r="O6" s="30">
        <f>NRG_EHG_E!O6+NRG_CM_E!O6+NRG_OIL_NG_E!O6+NRG_PF_E!O6+NRG_CO_E!O6+NRG_BKBPB_E!O6+NRG_GW_E!O6+NRG_BF_E!O6+NRG_PR_E!O6+NRG_NI_E!O6+NRG_CL_E!O6+NRG_LNG_E!O6+NRG_BIOG_E!O6+NRG_GTL_E!O6+NRG_CPP_E!O6+NRG_NSP_E!O6</f>
        <v>80.162510748065344</v>
      </c>
      <c r="P6" s="30">
        <f>NRG_EHG_E!P6+NRG_CM_E!P6+NRG_OIL_NG_E!P6+NRG_PF_E!P6+NRG_CO_E!P6+NRG_BKBPB_E!P6+NRG_GW_E!P6+NRG_BF_E!P6+NRG_PR_E!P6+NRG_NI_E!P6+NRG_CL_E!P6+NRG_LNG_E!P6+NRG_BIOG_E!P6+NRG_GTL_E!P6+NRG_CPP_E!P6+NRG_NSP_E!P6</f>
        <v>71.536285468615631</v>
      </c>
      <c r="Q6" s="30">
        <f>NRG_EHG_E!Q6+NRG_CM_E!Q6+NRG_OIL_NG_E!Q6+NRG_PF_E!Q6+NRG_CO_E!Q6+NRG_BKBPB_E!Q6+NRG_GW_E!Q6+NRG_BF_E!Q6+NRG_PR_E!Q6+NRG_NI_E!Q6+NRG_CL_E!Q6+NRG_LNG_E!Q6+NRG_BIOG_E!Q6+NRG_GTL_E!Q6+NRG_CPP_E!Q6+NRG_NSP_E!Q6</f>
        <v>51.023301805674976</v>
      </c>
      <c r="R6" s="30">
        <f>NRG_EHG_E!R6+NRG_CM_E!R6+NRG_OIL_NG_E!R6+NRG_PF_E!R6+NRG_CO_E!R6+NRG_BKBPB_E!R6+NRG_GW_E!R6+NRG_BF_E!R6+NRG_PR_E!R6+NRG_NI_E!R6+NRG_CL_E!R6+NRG_LNG_E!R6+NRG_BIOG_E!R6+NRG_GTL_E!R6+NRG_CPP_E!R6+NRG_NSP_E!R6</f>
        <v>47.375408426483226</v>
      </c>
      <c r="S6" s="30">
        <f>NRG_EHG_E!S6+NRG_CM_E!S6+NRG_OIL_NG_E!S6+NRG_PF_E!S6+NRG_CO_E!S6+NRG_BKBPB_E!S6+NRG_GW_E!S6+NRG_BF_E!S6+NRG_PR_E!S6+NRG_NI_E!S6+NRG_CL_E!S6+NRG_LNG_E!S6+NRG_BIOG_E!S6+NRG_GTL_E!S6+NRG_CPP_E!S6+NRG_NSP_E!S6</f>
        <v>59.280309544282019</v>
      </c>
      <c r="T6" s="30">
        <f>NRG_EHG_E!T6+NRG_CM_E!T6+NRG_OIL_NG_E!T6+NRG_PF_E!T6+NRG_CO_E!T6+NRG_BKBPB_E!T6+NRG_GW_E!T6+NRG_BF_E!T6+NRG_PR_E!T6+NRG_NI_E!T6+NRG_CL_E!T6+NRG_LNG_E!T6+NRG_BIOG_E!T6+NRG_GTL_E!T6+NRG_CPP_E!T6+NRG_NSP_E!T6</f>
        <v>55.324333619948398</v>
      </c>
      <c r="U6" s="30">
        <f>NRG_EHG_E!U6+NRG_CM_E!U6+NRG_OIL_NG_E!U6+NRG_PF_E!U6+NRG_CO_E!U6+NRG_BKBPB_E!U6+NRG_GW_E!U6+NRG_BF_E!U6+NRG_PR_E!U6+NRG_NI_E!U6+NRG_CL_E!U6+NRG_LNG_E!U6+NRG_BIOG_E!U6+NRG_GTL_E!U6+NRG_CPP_E!U6+NRG_NSP_E!U6</f>
        <v>63.059415305245047</v>
      </c>
      <c r="V6" s="30">
        <f>NRG_EHG_E!V6+NRG_CM_E!V6+NRG_OIL_NG_E!V6+NRG_PF_E!V6+NRG_CO_E!V6+NRG_BKBPB_E!V6+NRG_GW_E!V6+NRG_BF_E!V6+NRG_PR_E!V6+NRG_NI_E!V6+NRG_CL_E!V6+NRG_LNG_E!V6+NRG_BIOG_E!V6+NRG_GTL_E!V6+NRG_CPP_E!V6+NRG_NSP_E!V6</f>
        <v>63.128288907996563</v>
      </c>
      <c r="W6" s="30">
        <f>NRG_EHG_E!W6+NRG_CM_E!W6+NRG_OIL_NG_E!W6+NRG_PF_E!W6+NRG_CO_E!W6+NRG_BKBPB_E!W6+NRG_GW_E!W6+NRG_BF_E!W6+NRG_PR_E!W6+NRG_NI_E!W6+NRG_CL_E!W6+NRG_LNG_E!W6+NRG_BIOG_E!W6+NRG_GTL_E!W6+NRG_CPP_E!W6+NRG_NSP_E!W6</f>
        <v>58.80447119518486</v>
      </c>
      <c r="X6" s="30">
        <f>NRG_EHG_E!X6+NRG_CM_E!X6+NRG_OIL_NG_E!X6+NRG_PF_E!X6+NRG_CO_E!X6+NRG_BKBPB_E!X6+NRG_GW_E!X6+NRG_BF_E!X6+NRG_PR_E!X6+NRG_NI_E!X6+NRG_CL_E!X6+NRG_LNG_E!X6+NRG_BIOG_E!X6+NRG_GTL_E!X6+NRG_CPP_E!X6+NRG_NSP_E!X6</f>
        <v>57.471367153912297</v>
      </c>
    </row>
    <row r="7" spans="1:24" ht="11.25" customHeight="1" x14ac:dyDescent="0.2">
      <c r="A7" s="39" t="s">
        <v>9</v>
      </c>
      <c r="B7" s="23" t="s">
        <v>10</v>
      </c>
      <c r="C7" s="30">
        <f>NRG_EHG_E!C7+NRG_CM_E!C7+NRG_OIL_NG_E!C7+NRG_PF_E!C7+NRG_CO_E!C7+NRG_BKBPB_E!C7+NRG_GW_E!C7+NRG_BF_E!C7+NRG_PR_E!C7+NRG_NI_E!C7+NRG_CL_E!C7+NRG_LNG_E!C7+NRG_BIOG_E!C7+NRG_GTL_E!C7+NRG_CPP_E!C7+NRG_NSP_E!C7</f>
        <v>787.27042132416159</v>
      </c>
      <c r="D7" s="30">
        <f>NRG_EHG_E!D7+NRG_CM_E!D7+NRG_OIL_NG_E!D7+NRG_PF_E!D7+NRG_CO_E!D7+NRG_BKBPB_E!D7+NRG_GW_E!D7+NRG_BF_E!D7+NRG_PR_E!D7+NRG_NI_E!D7+NRG_CL_E!D7+NRG_LNG_E!D7+NRG_BIOG_E!D7+NRG_GTL_E!D7+NRG_CPP_E!D7+NRG_NSP_E!D7</f>
        <v>790.99441100601882</v>
      </c>
      <c r="E7" s="30">
        <f>NRG_EHG_E!E7+NRG_CM_E!E7+NRG_OIL_NG_E!E7+NRG_PF_E!E7+NRG_CO_E!E7+NRG_BKBPB_E!E7+NRG_GW_E!E7+NRG_BF_E!E7+NRG_PR_E!E7+NRG_NI_E!E7+NRG_CL_E!E7+NRG_LNG_E!E7+NRG_BIOG_E!E7+NRG_GTL_E!E7+NRG_CPP_E!E7+NRG_NSP_E!E7</f>
        <v>370.12889079965601</v>
      </c>
      <c r="F7" s="30">
        <f>NRG_EHG_E!F7+NRG_CM_E!F7+NRG_OIL_NG_E!F7+NRG_PF_E!F7+NRG_CO_E!F7+NRG_BKBPB_E!F7+NRG_GW_E!F7+NRG_BF_E!F7+NRG_PR_E!F7+NRG_NI_E!F7+NRG_CL_E!F7+NRG_LNG_E!F7+NRG_BIOG_E!F7+NRG_GTL_E!F7+NRG_CPP_E!F7+NRG_NSP_E!F7</f>
        <v>439.84995700773857</v>
      </c>
      <c r="G7" s="30">
        <f>NRG_EHG_E!G7+NRG_CM_E!G7+NRG_OIL_NG_E!G7+NRG_PF_E!G7+NRG_CO_E!G7+NRG_BKBPB_E!G7+NRG_GW_E!G7+NRG_BF_E!G7+NRG_PR_E!G7+NRG_NI_E!G7+NRG_CL_E!G7+NRG_LNG_E!G7+NRG_BIOG_E!G7+NRG_GTL_E!G7+NRG_CPP_E!G7+NRG_NSP_E!G7</f>
        <v>331.71650902837484</v>
      </c>
      <c r="H7" s="30">
        <f>NRG_EHG_E!H7+NRG_CM_E!H7+NRG_OIL_NG_E!H7+NRG_PF_E!H7+NRG_CO_E!H7+NRG_BKBPB_E!H7+NRG_GW_E!H7+NRG_BF_E!H7+NRG_PR_E!H7+NRG_NI_E!H7+NRG_CL_E!H7+NRG_LNG_E!H7+NRG_BIOG_E!H7+NRG_GTL_E!H7+NRG_CPP_E!H7+NRG_NSP_E!H7</f>
        <v>222.91298366294066</v>
      </c>
      <c r="I7" s="30">
        <f>NRG_EHG_E!I7+NRG_CM_E!I7+NRG_OIL_NG_E!I7+NRG_PF_E!I7+NRG_CO_E!I7+NRG_BKBPB_E!I7+NRG_GW_E!I7+NRG_BF_E!I7+NRG_PR_E!I7+NRG_NI_E!I7+NRG_CL_E!I7+NRG_LNG_E!I7+NRG_BIOG_E!I7+NRG_GTL_E!I7+NRG_CPP_E!I7+NRG_NSP_E!I7</f>
        <v>209.76362854686155</v>
      </c>
      <c r="J7" s="30">
        <f>NRG_EHG_E!J7+NRG_CM_E!J7+NRG_OIL_NG_E!J7+NRG_PF_E!J7+NRG_CO_E!J7+NRG_BKBPB_E!J7+NRG_GW_E!J7+NRG_BF_E!J7+NRG_PR_E!J7+NRG_NI_E!J7+NRG_CL_E!J7+NRG_LNG_E!J7+NRG_BIOG_E!J7+NRG_GTL_E!J7+NRG_CPP_E!J7+NRG_NSP_E!J7</f>
        <v>377.48865004299222</v>
      </c>
      <c r="K7" s="30">
        <f>NRG_EHG_E!K7+NRG_CM_E!K7+NRG_OIL_NG_E!K7+NRG_PF_E!K7+NRG_CO_E!K7+NRG_BKBPB_E!K7+NRG_GW_E!K7+NRG_BF_E!K7+NRG_PR_E!K7+NRG_NI_E!K7+NRG_CL_E!K7+NRG_LNG_E!K7+NRG_BIOG_E!K7+NRG_GTL_E!K7+NRG_CPP_E!K7+NRG_NSP_E!K7</f>
        <v>317.50266552020634</v>
      </c>
      <c r="L7" s="30">
        <f>NRG_EHG_E!L7+NRG_CM_E!L7+NRG_OIL_NG_E!L7+NRG_PF_E!L7+NRG_CO_E!L7+NRG_BKBPB_E!L7+NRG_GW_E!L7+NRG_BF_E!L7+NRG_PR_E!L7+NRG_NI_E!L7+NRG_CL_E!L7+NRG_LNG_E!L7+NRG_BIOG_E!L7+NRG_GTL_E!L7+NRG_CPP_E!L7+NRG_NSP_E!L7</f>
        <v>201.15219260533109</v>
      </c>
      <c r="M7" s="30">
        <f>NRG_EHG_E!M7+NRG_CM_E!M7+NRG_OIL_NG_E!M7+NRG_PF_E!M7+NRG_CO_E!M7+NRG_BKBPB_E!M7+NRG_GW_E!M7+NRG_BF_E!M7+NRG_PR_E!M7+NRG_NI_E!M7+NRG_CL_E!M7+NRG_LNG_E!M7+NRG_BIOG_E!M7+NRG_GTL_E!M7+NRG_CPP_E!M7+NRG_NSP_E!M7</f>
        <v>61.374290627687003</v>
      </c>
      <c r="N7" s="30">
        <f>NRG_EHG_E!N7+NRG_CM_E!N7+NRG_OIL_NG_E!N7+NRG_PF_E!N7+NRG_CO_E!N7+NRG_BKBPB_E!N7+NRG_GW_E!N7+NRG_BF_E!N7+NRG_PR_E!N7+NRG_NI_E!N7+NRG_CL_E!N7+NRG_LNG_E!N7+NRG_BIOG_E!N7+NRG_GTL_E!N7+NRG_CPP_E!N7+NRG_NSP_E!N7</f>
        <v>71.498194325021487</v>
      </c>
      <c r="O7" s="30">
        <f>NRG_EHG_E!O7+NRG_CM_E!O7+NRG_OIL_NG_E!O7+NRG_PF_E!O7+NRG_CO_E!O7+NRG_BKBPB_E!O7+NRG_GW_E!O7+NRG_BF_E!O7+NRG_PR_E!O7+NRG_NI_E!O7+NRG_CL_E!O7+NRG_LNG_E!O7+NRG_BIOG_E!O7+NRG_GTL_E!O7+NRG_CPP_E!O7+NRG_NSP_E!O7</f>
        <v>23.659845227858984</v>
      </c>
      <c r="P7" s="30">
        <f>NRG_EHG_E!P7+NRG_CM_E!P7+NRG_OIL_NG_E!P7+NRG_PF_E!P7+NRG_CO_E!P7+NRG_BKBPB_E!P7+NRG_GW_E!P7+NRG_BF_E!P7+NRG_PR_E!P7+NRG_NI_E!P7+NRG_CL_E!P7+NRG_LNG_E!P7+NRG_BIOG_E!P7+NRG_GTL_E!P7+NRG_CPP_E!P7+NRG_NSP_E!P7</f>
        <v>22.544539982803091</v>
      </c>
      <c r="Q7" s="30">
        <f>NRG_EHG_E!Q7+NRG_CM_E!Q7+NRG_OIL_NG_E!Q7+NRG_PF_E!Q7+NRG_CO_E!Q7+NRG_BKBPB_E!Q7+NRG_GW_E!Q7+NRG_BF_E!Q7+NRG_PR_E!Q7+NRG_NI_E!Q7+NRG_CL_E!Q7+NRG_LNG_E!Q7+NRG_BIOG_E!Q7+NRG_GTL_E!Q7+NRG_CPP_E!Q7+NRG_NSP_E!Q7</f>
        <v>22.179793637145309</v>
      </c>
      <c r="R7" s="30">
        <f>NRG_EHG_E!R7+NRG_CM_E!R7+NRG_OIL_NG_E!R7+NRG_PF_E!R7+NRG_CO_E!R7+NRG_BKBPB_E!R7+NRG_GW_E!R7+NRG_BF_E!R7+NRG_PR_E!R7+NRG_NI_E!R7+NRG_CL_E!R7+NRG_LNG_E!R7+NRG_BIOG_E!R7+NRG_GTL_E!R7+NRG_CPP_E!R7+NRG_NSP_E!R7</f>
        <v>50.065692175408429</v>
      </c>
      <c r="S7" s="30">
        <f>NRG_EHG_E!S7+NRG_CM_E!S7+NRG_OIL_NG_E!S7+NRG_PF_E!S7+NRG_CO_E!S7+NRG_BKBPB_E!S7+NRG_GW_E!S7+NRG_BF_E!S7+NRG_PR_E!S7+NRG_NI_E!S7+NRG_CL_E!S7+NRG_LNG_E!S7+NRG_BIOG_E!S7+NRG_GTL_E!S7+NRG_CPP_E!S7+NRG_NSP_E!S7</f>
        <v>45.909802235597589</v>
      </c>
      <c r="T7" s="30">
        <f>NRG_EHG_E!T7+NRG_CM_E!T7+NRG_OIL_NG_E!T7+NRG_PF_E!T7+NRG_CO_E!T7+NRG_BKBPB_E!T7+NRG_GW_E!T7+NRG_BF_E!T7+NRG_PR_E!T7+NRG_NI_E!T7+NRG_CL_E!T7+NRG_LNG_E!T7+NRG_BIOG_E!T7+NRG_GTL_E!T7+NRG_CPP_E!T7+NRG_NSP_E!T7</f>
        <v>39.930696474634559</v>
      </c>
      <c r="U7" s="30">
        <f>NRG_EHG_E!U7+NRG_CM_E!U7+NRG_OIL_NG_E!U7+NRG_PF_E!U7+NRG_CO_E!U7+NRG_BKBPB_E!U7+NRG_GW_E!U7+NRG_BF_E!U7+NRG_PR_E!U7+NRG_NI_E!U7+NRG_CL_E!U7+NRG_LNG_E!U7+NRG_BIOG_E!U7+NRG_GTL_E!U7+NRG_CPP_E!U7+NRG_NSP_E!U7</f>
        <v>35.439208942390373</v>
      </c>
      <c r="V7" s="30">
        <f>NRG_EHG_E!V7+NRG_CM_E!V7+NRG_OIL_NG_E!V7+NRG_PF_E!V7+NRG_CO_E!V7+NRG_BKBPB_E!V7+NRG_GW_E!V7+NRG_BF_E!V7+NRG_PR_E!V7+NRG_NI_E!V7+NRG_CL_E!V7+NRG_LNG_E!V7+NRG_BIOG_E!V7+NRG_GTL_E!V7+NRG_CPP_E!V7+NRG_NSP_E!V7</f>
        <v>39.187446259673251</v>
      </c>
      <c r="W7" s="30">
        <f>NRG_EHG_E!W7+NRG_CM_E!W7+NRG_OIL_NG_E!W7+NRG_PF_E!W7+NRG_CO_E!W7+NRG_BKBPB_E!W7+NRG_GW_E!W7+NRG_BF_E!W7+NRG_PR_E!W7+NRG_NI_E!W7+NRG_CL_E!W7+NRG_LNG_E!W7+NRG_BIOG_E!W7+NRG_GTL_E!W7+NRG_CPP_E!W7+NRG_NSP_E!W7</f>
        <v>27.791143594153048</v>
      </c>
      <c r="X7" s="30">
        <f>NRG_EHG_E!X7+NRG_CM_E!X7+NRG_OIL_NG_E!X7+NRG_PF_E!X7+NRG_CO_E!X7+NRG_BKBPB_E!X7+NRG_GW_E!X7+NRG_BF_E!X7+NRG_PR_E!X7+NRG_NI_E!X7+NRG_CL_E!X7+NRG_LNG_E!X7+NRG_BIOG_E!X7+NRG_GTL_E!X7+NRG_CPP_E!X7+NRG_NSP_E!X7</f>
        <v>31.24840928632846</v>
      </c>
    </row>
    <row r="8" spans="1:24" ht="11.25" customHeight="1" x14ac:dyDescent="0.2">
      <c r="A8" s="40" t="s">
        <v>343</v>
      </c>
      <c r="B8" s="41" t="s">
        <v>344</v>
      </c>
      <c r="C8" s="42">
        <f t="shared" ref="C8:W8" si="6">SUM(C9:C10)</f>
        <v>200.4790197764402</v>
      </c>
      <c r="D8" s="42">
        <f t="shared" si="6"/>
        <v>181.24703353396387</v>
      </c>
      <c r="E8" s="42">
        <f t="shared" si="6"/>
        <v>230.59561478933796</v>
      </c>
      <c r="F8" s="42">
        <f t="shared" si="6"/>
        <v>249.27394668959587</v>
      </c>
      <c r="G8" s="42">
        <f t="shared" si="6"/>
        <v>316.62674118658646</v>
      </c>
      <c r="H8" s="42">
        <f t="shared" si="6"/>
        <v>230.44815133276015</v>
      </c>
      <c r="I8" s="42">
        <f t="shared" si="6"/>
        <v>235.45107480653473</v>
      </c>
      <c r="J8" s="42">
        <f t="shared" si="6"/>
        <v>262.47033533963884</v>
      </c>
      <c r="K8" s="42">
        <f t="shared" si="6"/>
        <v>236.2791917454858</v>
      </c>
      <c r="L8" s="42">
        <f t="shared" si="6"/>
        <v>238.28005159071367</v>
      </c>
      <c r="M8" s="42">
        <f t="shared" si="6"/>
        <v>462.2571797076526</v>
      </c>
      <c r="N8" s="42">
        <f t="shared" si="6"/>
        <v>575.43525365434232</v>
      </c>
      <c r="O8" s="42">
        <f t="shared" si="6"/>
        <v>574.01435941530531</v>
      </c>
      <c r="P8" s="42">
        <f t="shared" si="6"/>
        <v>528.10111779879617</v>
      </c>
      <c r="Q8" s="42">
        <f t="shared" si="6"/>
        <v>542.51771281169374</v>
      </c>
      <c r="R8" s="42">
        <f t="shared" si="6"/>
        <v>538.12725709372319</v>
      </c>
      <c r="S8" s="42">
        <f t="shared" si="6"/>
        <v>508.60111779879628</v>
      </c>
      <c r="T8" s="42">
        <f t="shared" si="6"/>
        <v>463.64514187446258</v>
      </c>
      <c r="U8" s="42">
        <f t="shared" si="6"/>
        <v>466.45331040412725</v>
      </c>
      <c r="V8" s="42">
        <f t="shared" si="6"/>
        <v>440.73946689595857</v>
      </c>
      <c r="W8" s="42">
        <f t="shared" si="6"/>
        <v>377.39148753224418</v>
      </c>
      <c r="X8" s="42">
        <f t="shared" ref="X8" si="7">SUM(X9:X10)</f>
        <v>239.92880481513325</v>
      </c>
    </row>
    <row r="9" spans="1:24" ht="11.25" customHeight="1" x14ac:dyDescent="0.2">
      <c r="A9" s="39" t="s">
        <v>11</v>
      </c>
      <c r="B9" s="23" t="s">
        <v>12</v>
      </c>
      <c r="C9" s="30">
        <f>NRG_EHG_E!C9+NRG_CM_E!C9+NRG_OIL_NG_E!C9+NRG_PF_E!C9+NRG_CO_E!C9+NRG_BKBPB_E!C9+NRG_GW_E!C9+NRG_BF_E!C9+NRG_PR_E!C9+NRG_NI_E!C9+NRG_CL_E!C9+NRG_LNG_E!C9+NRG_BIOG_E!C9+NRG_GTL_E!C9+NRG_CPP_E!C9+NRG_NSP_E!C9</f>
        <v>0</v>
      </c>
      <c r="D9" s="30">
        <f>NRG_EHG_E!D9+NRG_CM_E!D9+NRG_OIL_NG_E!D9+NRG_PF_E!D9+NRG_CO_E!D9+NRG_BKBPB_E!D9+NRG_GW_E!D9+NRG_BF_E!D9+NRG_PR_E!D9+NRG_NI_E!D9+NRG_CL_E!D9+NRG_LNG_E!D9+NRG_BIOG_E!D9+NRG_GTL_E!D9+NRG_CPP_E!D9+NRG_NSP_E!D9</f>
        <v>0</v>
      </c>
      <c r="E9" s="30">
        <f>NRG_EHG_E!E9+NRG_CM_E!E9+NRG_OIL_NG_E!E9+NRG_PF_E!E9+NRG_CO_E!E9+NRG_BKBPB_E!E9+NRG_GW_E!E9+NRG_BF_E!E9+NRG_PR_E!E9+NRG_NI_E!E9+NRG_CL_E!E9+NRG_LNG_E!E9+NRG_BIOG_E!E9+NRG_GTL_E!E9+NRG_CPP_E!E9+NRG_NSP_E!E9</f>
        <v>0</v>
      </c>
      <c r="F9" s="30">
        <f>NRG_EHG_E!F9+NRG_CM_E!F9+NRG_OIL_NG_E!F9+NRG_PF_E!F9+NRG_CO_E!F9+NRG_BKBPB_E!F9+NRG_GW_E!F9+NRG_BF_E!F9+NRG_PR_E!F9+NRG_NI_E!F9+NRG_CL_E!F9+NRG_LNG_E!F9+NRG_BIOG_E!F9+NRG_GTL_E!F9+NRG_CPP_E!F9+NRG_NSP_E!F9</f>
        <v>0</v>
      </c>
      <c r="G9" s="30">
        <f>NRG_EHG_E!G9+NRG_CM_E!G9+NRG_OIL_NG_E!G9+NRG_PF_E!G9+NRG_CO_E!G9+NRG_BKBPB_E!G9+NRG_GW_E!G9+NRG_BF_E!G9+NRG_PR_E!G9+NRG_NI_E!G9+NRG_CL_E!G9+NRG_LNG_E!G9+NRG_BIOG_E!G9+NRG_GTL_E!G9+NRG_CPP_E!G9+NRG_NSP_E!G9</f>
        <v>2.9381771281169389</v>
      </c>
      <c r="H9" s="30">
        <f>NRG_EHG_E!H9+NRG_CM_E!H9+NRG_OIL_NG_E!H9+NRG_PF_E!H9+NRG_CO_E!H9+NRG_BKBPB_E!H9+NRG_GW_E!H9+NRG_BF_E!H9+NRG_PR_E!H9+NRG_NI_E!H9+NRG_CL_E!H9+NRG_LNG_E!H9+NRG_BIOG_E!H9+NRG_GTL_E!H9+NRG_CPP_E!H9+NRG_NSP_E!H9</f>
        <v>2.9381771281169389</v>
      </c>
      <c r="I9" s="30">
        <f>NRG_EHG_E!I9+NRG_CM_E!I9+NRG_OIL_NG_E!I9+NRG_PF_E!I9+NRG_CO_E!I9+NRG_BKBPB_E!I9+NRG_GW_E!I9+NRG_BF_E!I9+NRG_PR_E!I9+NRG_NI_E!I9+NRG_CL_E!I9+NRG_LNG_E!I9+NRG_BIOG_E!I9+NRG_GTL_E!I9+NRG_CPP_E!I9+NRG_NSP_E!I9</f>
        <v>1.175236457437661</v>
      </c>
      <c r="J9" s="30">
        <f>NRG_EHG_E!J9+NRG_CM_E!J9+NRG_OIL_NG_E!J9+NRG_PF_E!J9+NRG_CO_E!J9+NRG_BKBPB_E!J9+NRG_GW_E!J9+NRG_BF_E!J9+NRG_PR_E!J9+NRG_NI_E!J9+NRG_CL_E!J9+NRG_LNG_E!J9+NRG_BIOG_E!J9+NRG_GTL_E!J9+NRG_CPP_E!J9+NRG_NSP_E!J9</f>
        <v>2.1701633705932935</v>
      </c>
      <c r="K9" s="30">
        <f>NRG_EHG_E!K9+NRG_CM_E!K9+NRG_OIL_NG_E!K9+NRG_PF_E!K9+NRG_CO_E!K9+NRG_BKBPB_E!K9+NRG_GW_E!K9+NRG_BF_E!K9+NRG_PR_E!K9+NRG_NI_E!K9+NRG_CL_E!K9+NRG_LNG_E!K9+NRG_BIOG_E!K9+NRG_GTL_E!K9+NRG_CPP_E!K9+NRG_NSP_E!K9</f>
        <v>4.8018056749785041</v>
      </c>
      <c r="L9" s="30">
        <f>NRG_EHG_E!L9+NRG_CM_E!L9+NRG_OIL_NG_E!L9+NRG_PF_E!L9+NRG_CO_E!L9+NRG_BKBPB_E!L9+NRG_GW_E!L9+NRG_BF_E!L9+NRG_PR_E!L9+NRG_NI_E!L9+NRG_CL_E!L9+NRG_LNG_E!L9+NRG_BIOG_E!L9+NRG_GTL_E!L9+NRG_CPP_E!L9+NRG_NSP_E!L9</f>
        <v>4.1810834049871017</v>
      </c>
      <c r="M9" s="30">
        <f>NRG_EHG_E!M9+NRG_CM_E!M9+NRG_OIL_NG_E!M9+NRG_PF_E!M9+NRG_CO_E!M9+NRG_BKBPB_E!M9+NRG_GW_E!M9+NRG_BF_E!M9+NRG_PR_E!M9+NRG_NI_E!M9+NRG_CL_E!M9+NRG_LNG_E!M9+NRG_BIOG_E!M9+NRG_GTL_E!M9+NRG_CPP_E!M9+NRG_NSP_E!M9</f>
        <v>1.2345657781599311</v>
      </c>
      <c r="N9" s="30">
        <f>NRG_EHG_E!N9+NRG_CM_E!N9+NRG_OIL_NG_E!N9+NRG_PF_E!N9+NRG_CO_E!N9+NRG_BKBPB_E!N9+NRG_GW_E!N9+NRG_BF_E!N9+NRG_PR_E!N9+NRG_NI_E!N9+NRG_CL_E!N9+NRG_LNG_E!N9+NRG_BIOG_E!N9+NRG_GTL_E!N9+NRG_CPP_E!N9+NRG_NSP_E!N9</f>
        <v>1.276182287188306</v>
      </c>
      <c r="O9" s="30">
        <f>NRG_EHG_E!O9+NRG_CM_E!O9+NRG_OIL_NG_E!O9+NRG_PF_E!O9+NRG_CO_E!O9+NRG_BKBPB_E!O9+NRG_GW_E!O9+NRG_BF_E!O9+NRG_PR_E!O9+NRG_NI_E!O9+NRG_CL_E!O9+NRG_LNG_E!O9+NRG_BIOG_E!O9+NRG_GTL_E!O9+NRG_CPP_E!O9+NRG_NSP_E!O9</f>
        <v>0</v>
      </c>
      <c r="P9" s="30">
        <f>NRG_EHG_E!P9+NRG_CM_E!P9+NRG_OIL_NG_E!P9+NRG_PF_E!P9+NRG_CO_E!P9+NRG_BKBPB_E!P9+NRG_GW_E!P9+NRG_BF_E!P9+NRG_PR_E!P9+NRG_NI_E!P9+NRG_CL_E!P9+NRG_LNG_E!P9+NRG_BIOG_E!P9+NRG_GTL_E!P9+NRG_CPP_E!P9+NRG_NSP_E!P9</f>
        <v>0</v>
      </c>
      <c r="Q9" s="30">
        <f>NRG_EHG_E!Q9+NRG_CM_E!Q9+NRG_OIL_NG_E!Q9+NRG_PF_E!Q9+NRG_CO_E!Q9+NRG_BKBPB_E!Q9+NRG_GW_E!Q9+NRG_BF_E!Q9+NRG_PR_E!Q9+NRG_NI_E!Q9+NRG_CL_E!Q9+NRG_LNG_E!Q9+NRG_BIOG_E!Q9+NRG_GTL_E!Q9+NRG_CPP_E!Q9+NRG_NSP_E!Q9</f>
        <v>0</v>
      </c>
      <c r="R9" s="30">
        <f>NRG_EHG_E!R9+NRG_CM_E!R9+NRG_OIL_NG_E!R9+NRG_PF_E!R9+NRG_CO_E!R9+NRG_BKBPB_E!R9+NRG_GW_E!R9+NRG_BF_E!R9+NRG_PR_E!R9+NRG_NI_E!R9+NRG_CL_E!R9+NRG_LNG_E!R9+NRG_BIOG_E!R9+NRG_GTL_E!R9+NRG_CPP_E!R9+NRG_NSP_E!R9</f>
        <v>0</v>
      </c>
      <c r="S9" s="30">
        <f>NRG_EHG_E!S9+NRG_CM_E!S9+NRG_OIL_NG_E!S9+NRG_PF_E!S9+NRG_CO_E!S9+NRG_BKBPB_E!S9+NRG_GW_E!S9+NRG_BF_E!S9+NRG_PR_E!S9+NRG_NI_E!S9+NRG_CL_E!S9+NRG_LNG_E!S9+NRG_BIOG_E!S9+NRG_GTL_E!S9+NRG_CPP_E!S9+NRG_NSP_E!S9</f>
        <v>0.86775580395528806</v>
      </c>
      <c r="T9" s="30">
        <f>NRG_EHG_E!T9+NRG_CM_E!T9+NRG_OIL_NG_E!T9+NRG_PF_E!T9+NRG_CO_E!T9+NRG_BKBPB_E!T9+NRG_GW_E!T9+NRG_BF_E!T9+NRG_PR_E!T9+NRG_NI_E!T9+NRG_CL_E!T9+NRG_LNG_E!T9+NRG_BIOG_E!T9+NRG_GTL_E!T9+NRG_CPP_E!T9+NRG_NSP_E!T9</f>
        <v>4.9355116079105747E-2</v>
      </c>
      <c r="U9" s="30">
        <f>NRG_EHG_E!U9+NRG_CM_E!U9+NRG_OIL_NG_E!U9+NRG_PF_E!U9+NRG_CO_E!U9+NRG_BKBPB_E!U9+NRG_GW_E!U9+NRG_BF_E!U9+NRG_PR_E!U9+NRG_NI_E!U9+NRG_CL_E!U9+NRG_LNG_E!U9+NRG_BIOG_E!U9+NRG_GTL_E!U9+NRG_CPP_E!U9+NRG_NSP_E!U9</f>
        <v>2.9492691315563199E-2</v>
      </c>
      <c r="V9" s="30">
        <f>NRG_EHG_E!V9+NRG_CM_E!V9+NRG_OIL_NG_E!V9+NRG_PF_E!V9+NRG_CO_E!V9+NRG_BKBPB_E!V9+NRG_GW_E!V9+NRG_BF_E!V9+NRG_PR_E!V9+NRG_NI_E!V9+NRG_CL_E!V9+NRG_LNG_E!V9+NRG_BIOG_E!V9+NRG_GTL_E!V9+NRG_CPP_E!V9+NRG_NSP_E!V9</f>
        <v>0</v>
      </c>
      <c r="W9" s="30">
        <f>NRG_EHG_E!W9+NRG_CM_E!W9+NRG_OIL_NG_E!W9+NRG_PF_E!W9+NRG_CO_E!W9+NRG_BKBPB_E!W9+NRG_GW_E!W9+NRG_BF_E!W9+NRG_PR_E!W9+NRG_NI_E!W9+NRG_CL_E!W9+NRG_LNG_E!W9+NRG_BIOG_E!W9+NRG_GTL_E!W9+NRG_CPP_E!W9+NRG_NSP_E!W9</f>
        <v>0</v>
      </c>
      <c r="X9" s="30">
        <f>NRG_EHG_E!X9+NRG_CM_E!X9+NRG_OIL_NG_E!X9+NRG_PF_E!X9+NRG_CO_E!X9+NRG_BKBPB_E!X9+NRG_GW_E!X9+NRG_BF_E!X9+NRG_PR_E!X9+NRG_NI_E!X9+NRG_CL_E!X9+NRG_LNG_E!X9+NRG_BIOG_E!X9+NRG_GTL_E!X9+NRG_CPP_E!X9+NRG_NSP_E!X9</f>
        <v>0</v>
      </c>
    </row>
    <row r="10" spans="1:24" ht="11.25" customHeight="1" x14ac:dyDescent="0.2">
      <c r="A10" s="39" t="s">
        <v>13</v>
      </c>
      <c r="B10" s="23" t="s">
        <v>14</v>
      </c>
      <c r="C10" s="30">
        <f>NRG_EHG_E!C10+NRG_CM_E!C10+NRG_OIL_NG_E!C10+NRG_PF_E!C10+NRG_CO_E!C10+NRG_BKBPB_E!C10+NRG_GW_E!C10+NRG_BF_E!C10+NRG_PR_E!C10+NRG_NI_E!C10+NRG_CL_E!C10+NRG_LNG_E!C10+NRG_BIOG_E!C10+NRG_GTL_E!C10+NRG_CPP_E!C10+NRG_NSP_E!C10</f>
        <v>200.4790197764402</v>
      </c>
      <c r="D10" s="30">
        <f>NRG_EHG_E!D10+NRG_CM_E!D10+NRG_OIL_NG_E!D10+NRG_PF_E!D10+NRG_CO_E!D10+NRG_BKBPB_E!D10+NRG_GW_E!D10+NRG_BF_E!D10+NRG_PR_E!D10+NRG_NI_E!D10+NRG_CL_E!D10+NRG_LNG_E!D10+NRG_BIOG_E!D10+NRG_GTL_E!D10+NRG_CPP_E!D10+NRG_NSP_E!D10</f>
        <v>181.24703353396387</v>
      </c>
      <c r="E10" s="30">
        <f>NRG_EHG_E!E10+NRG_CM_E!E10+NRG_OIL_NG_E!E10+NRG_PF_E!E10+NRG_CO_E!E10+NRG_BKBPB_E!E10+NRG_GW_E!E10+NRG_BF_E!E10+NRG_PR_E!E10+NRG_NI_E!E10+NRG_CL_E!E10+NRG_LNG_E!E10+NRG_BIOG_E!E10+NRG_GTL_E!E10+NRG_CPP_E!E10+NRG_NSP_E!E10</f>
        <v>230.59561478933796</v>
      </c>
      <c r="F10" s="30">
        <f>NRG_EHG_E!F10+NRG_CM_E!F10+NRG_OIL_NG_E!F10+NRG_PF_E!F10+NRG_CO_E!F10+NRG_BKBPB_E!F10+NRG_GW_E!F10+NRG_BF_E!F10+NRG_PR_E!F10+NRG_NI_E!F10+NRG_CL_E!F10+NRG_LNG_E!F10+NRG_BIOG_E!F10+NRG_GTL_E!F10+NRG_CPP_E!F10+NRG_NSP_E!F10</f>
        <v>249.27394668959587</v>
      </c>
      <c r="G10" s="30">
        <f>NRG_EHG_E!G10+NRG_CM_E!G10+NRG_OIL_NG_E!G10+NRG_PF_E!G10+NRG_CO_E!G10+NRG_BKBPB_E!G10+NRG_GW_E!G10+NRG_BF_E!G10+NRG_PR_E!G10+NRG_NI_E!G10+NRG_CL_E!G10+NRG_LNG_E!G10+NRG_BIOG_E!G10+NRG_GTL_E!G10+NRG_CPP_E!G10+NRG_NSP_E!G10</f>
        <v>313.68856405846952</v>
      </c>
      <c r="H10" s="30">
        <f>NRG_EHG_E!H10+NRG_CM_E!H10+NRG_OIL_NG_E!H10+NRG_PF_E!H10+NRG_CO_E!H10+NRG_BKBPB_E!H10+NRG_GW_E!H10+NRG_BF_E!H10+NRG_PR_E!H10+NRG_NI_E!H10+NRG_CL_E!H10+NRG_LNG_E!H10+NRG_BIOG_E!H10+NRG_GTL_E!H10+NRG_CPP_E!H10+NRG_NSP_E!H10</f>
        <v>227.50997420464321</v>
      </c>
      <c r="I10" s="30">
        <f>NRG_EHG_E!I10+NRG_CM_E!I10+NRG_OIL_NG_E!I10+NRG_PF_E!I10+NRG_CO_E!I10+NRG_BKBPB_E!I10+NRG_GW_E!I10+NRG_BF_E!I10+NRG_PR_E!I10+NRG_NI_E!I10+NRG_CL_E!I10+NRG_LNG_E!I10+NRG_BIOG_E!I10+NRG_GTL_E!I10+NRG_CPP_E!I10+NRG_NSP_E!I10</f>
        <v>234.27583834909709</v>
      </c>
      <c r="J10" s="30">
        <f>NRG_EHG_E!J10+NRG_CM_E!J10+NRG_OIL_NG_E!J10+NRG_PF_E!J10+NRG_CO_E!J10+NRG_BKBPB_E!J10+NRG_GW_E!J10+NRG_BF_E!J10+NRG_PR_E!J10+NRG_NI_E!J10+NRG_CL_E!J10+NRG_LNG_E!J10+NRG_BIOG_E!J10+NRG_GTL_E!J10+NRG_CPP_E!J10+NRG_NSP_E!J10</f>
        <v>260.30017196904555</v>
      </c>
      <c r="K10" s="30">
        <f>NRG_EHG_E!K10+NRG_CM_E!K10+NRG_OIL_NG_E!K10+NRG_PF_E!K10+NRG_CO_E!K10+NRG_BKBPB_E!K10+NRG_GW_E!K10+NRG_BF_E!K10+NRG_PR_E!K10+NRG_NI_E!K10+NRG_CL_E!K10+NRG_LNG_E!K10+NRG_BIOG_E!K10+NRG_GTL_E!K10+NRG_CPP_E!K10+NRG_NSP_E!K10</f>
        <v>231.47738607050729</v>
      </c>
      <c r="L10" s="30">
        <f>NRG_EHG_E!L10+NRG_CM_E!L10+NRG_OIL_NG_E!L10+NRG_PF_E!L10+NRG_CO_E!L10+NRG_BKBPB_E!L10+NRG_GW_E!L10+NRG_BF_E!L10+NRG_PR_E!L10+NRG_NI_E!L10+NRG_CL_E!L10+NRG_LNG_E!L10+NRG_BIOG_E!L10+NRG_GTL_E!L10+NRG_CPP_E!L10+NRG_NSP_E!L10</f>
        <v>234.09896818572656</v>
      </c>
      <c r="M10" s="30">
        <f>NRG_EHG_E!M10+NRG_CM_E!M10+NRG_OIL_NG_E!M10+NRG_PF_E!M10+NRG_CO_E!M10+NRG_BKBPB_E!M10+NRG_GW_E!M10+NRG_BF_E!M10+NRG_PR_E!M10+NRG_NI_E!M10+NRG_CL_E!M10+NRG_LNG_E!M10+NRG_BIOG_E!M10+NRG_GTL_E!M10+NRG_CPP_E!M10+NRG_NSP_E!M10</f>
        <v>461.02261392949265</v>
      </c>
      <c r="N10" s="30">
        <f>NRG_EHG_E!N10+NRG_CM_E!N10+NRG_OIL_NG_E!N10+NRG_PF_E!N10+NRG_CO_E!N10+NRG_BKBPB_E!N10+NRG_GW_E!N10+NRG_BF_E!N10+NRG_PR_E!N10+NRG_NI_E!N10+NRG_CL_E!N10+NRG_LNG_E!N10+NRG_BIOG_E!N10+NRG_GTL_E!N10+NRG_CPP_E!N10+NRG_NSP_E!N10</f>
        <v>574.15907136715396</v>
      </c>
      <c r="O10" s="30">
        <f>NRG_EHG_E!O10+NRG_CM_E!O10+NRG_OIL_NG_E!O10+NRG_PF_E!O10+NRG_CO_E!O10+NRG_BKBPB_E!O10+NRG_GW_E!O10+NRG_BF_E!O10+NRG_PR_E!O10+NRG_NI_E!O10+NRG_CL_E!O10+NRG_LNG_E!O10+NRG_BIOG_E!O10+NRG_GTL_E!O10+NRG_CPP_E!O10+NRG_NSP_E!O10</f>
        <v>574.01435941530531</v>
      </c>
      <c r="P10" s="30">
        <f>NRG_EHG_E!P10+NRG_CM_E!P10+NRG_OIL_NG_E!P10+NRG_PF_E!P10+NRG_CO_E!P10+NRG_BKBPB_E!P10+NRG_GW_E!P10+NRG_BF_E!P10+NRG_PR_E!P10+NRG_NI_E!P10+NRG_CL_E!P10+NRG_LNG_E!P10+NRG_BIOG_E!P10+NRG_GTL_E!P10+NRG_CPP_E!P10+NRG_NSP_E!P10</f>
        <v>528.10111779879617</v>
      </c>
      <c r="Q10" s="30">
        <f>NRG_EHG_E!Q10+NRG_CM_E!Q10+NRG_OIL_NG_E!Q10+NRG_PF_E!Q10+NRG_CO_E!Q10+NRG_BKBPB_E!Q10+NRG_GW_E!Q10+NRG_BF_E!Q10+NRG_PR_E!Q10+NRG_NI_E!Q10+NRG_CL_E!Q10+NRG_LNG_E!Q10+NRG_BIOG_E!Q10+NRG_GTL_E!Q10+NRG_CPP_E!Q10+NRG_NSP_E!Q10</f>
        <v>542.51771281169374</v>
      </c>
      <c r="R10" s="30">
        <f>NRG_EHG_E!R10+NRG_CM_E!R10+NRG_OIL_NG_E!R10+NRG_PF_E!R10+NRG_CO_E!R10+NRG_BKBPB_E!R10+NRG_GW_E!R10+NRG_BF_E!R10+NRG_PR_E!R10+NRG_NI_E!R10+NRG_CL_E!R10+NRG_LNG_E!R10+NRG_BIOG_E!R10+NRG_GTL_E!R10+NRG_CPP_E!R10+NRG_NSP_E!R10</f>
        <v>538.12725709372319</v>
      </c>
      <c r="S10" s="30">
        <f>NRG_EHG_E!S10+NRG_CM_E!S10+NRG_OIL_NG_E!S10+NRG_PF_E!S10+NRG_CO_E!S10+NRG_BKBPB_E!S10+NRG_GW_E!S10+NRG_BF_E!S10+NRG_PR_E!S10+NRG_NI_E!S10+NRG_CL_E!S10+NRG_LNG_E!S10+NRG_BIOG_E!S10+NRG_GTL_E!S10+NRG_CPP_E!S10+NRG_NSP_E!S10</f>
        <v>507.733361994841</v>
      </c>
      <c r="T10" s="30">
        <f>NRG_EHG_E!T10+NRG_CM_E!T10+NRG_OIL_NG_E!T10+NRG_PF_E!T10+NRG_CO_E!T10+NRG_BKBPB_E!T10+NRG_GW_E!T10+NRG_BF_E!T10+NRG_PR_E!T10+NRG_NI_E!T10+NRG_CL_E!T10+NRG_LNG_E!T10+NRG_BIOG_E!T10+NRG_GTL_E!T10+NRG_CPP_E!T10+NRG_NSP_E!T10</f>
        <v>463.5957867583835</v>
      </c>
      <c r="U10" s="30">
        <f>NRG_EHG_E!U10+NRG_CM_E!U10+NRG_OIL_NG_E!U10+NRG_PF_E!U10+NRG_CO_E!U10+NRG_BKBPB_E!U10+NRG_GW_E!U10+NRG_BF_E!U10+NRG_PR_E!U10+NRG_NI_E!U10+NRG_CL_E!U10+NRG_LNG_E!U10+NRG_BIOG_E!U10+NRG_GTL_E!U10+NRG_CPP_E!U10+NRG_NSP_E!U10</f>
        <v>466.42381771281168</v>
      </c>
      <c r="V10" s="30">
        <f>NRG_EHG_E!V10+NRG_CM_E!V10+NRG_OIL_NG_E!V10+NRG_PF_E!V10+NRG_CO_E!V10+NRG_BKBPB_E!V10+NRG_GW_E!V10+NRG_BF_E!V10+NRG_PR_E!V10+NRG_NI_E!V10+NRG_CL_E!V10+NRG_LNG_E!V10+NRG_BIOG_E!V10+NRG_GTL_E!V10+NRG_CPP_E!V10+NRG_NSP_E!V10</f>
        <v>440.73946689595857</v>
      </c>
      <c r="W10" s="30">
        <f>NRG_EHG_E!W10+NRG_CM_E!W10+NRG_OIL_NG_E!W10+NRG_PF_E!W10+NRG_CO_E!W10+NRG_BKBPB_E!W10+NRG_GW_E!W10+NRG_BF_E!W10+NRG_PR_E!W10+NRG_NI_E!W10+NRG_CL_E!W10+NRG_LNG_E!W10+NRG_BIOG_E!W10+NRG_GTL_E!W10+NRG_CPP_E!W10+NRG_NSP_E!W10</f>
        <v>377.39148753224418</v>
      </c>
      <c r="X10" s="30">
        <f>NRG_EHG_E!X10+NRG_CM_E!X10+NRG_OIL_NG_E!X10+NRG_PF_E!X10+NRG_CO_E!X10+NRG_BKBPB_E!X10+NRG_GW_E!X10+NRG_BF_E!X10+NRG_PR_E!X10+NRG_NI_E!X10+NRG_CL_E!X10+NRG_LNG_E!X10+NRG_BIOG_E!X10+NRG_GTL_E!X10+NRG_CPP_E!X10+NRG_NSP_E!X10</f>
        <v>239.92880481513325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:W11" si="8">SUM(C12:C16)</f>
        <v>160.09621668099737</v>
      </c>
      <c r="D11" s="42">
        <f t="shared" si="8"/>
        <v>175.99122957867581</v>
      </c>
      <c r="E11" s="42">
        <f t="shared" si="8"/>
        <v>126.28400687876183</v>
      </c>
      <c r="F11" s="42">
        <f t="shared" si="8"/>
        <v>114.93516766981944</v>
      </c>
      <c r="G11" s="42">
        <f t="shared" si="8"/>
        <v>105.73817712811694</v>
      </c>
      <c r="H11" s="42">
        <f t="shared" si="8"/>
        <v>291.30128976784175</v>
      </c>
      <c r="I11" s="42">
        <f t="shared" si="8"/>
        <v>230.07712811693895</v>
      </c>
      <c r="J11" s="42">
        <f t="shared" si="8"/>
        <v>285.86242476354261</v>
      </c>
      <c r="K11" s="42">
        <f t="shared" si="8"/>
        <v>416.20601891659499</v>
      </c>
      <c r="L11" s="42">
        <f t="shared" si="8"/>
        <v>440.49836629406701</v>
      </c>
      <c r="M11" s="42">
        <f t="shared" si="8"/>
        <v>394.99312123817708</v>
      </c>
      <c r="N11" s="42">
        <f t="shared" si="8"/>
        <v>200.28804815133276</v>
      </c>
      <c r="O11" s="42">
        <f t="shared" si="8"/>
        <v>413.74239036973336</v>
      </c>
      <c r="P11" s="42">
        <f t="shared" si="8"/>
        <v>98.139122957867585</v>
      </c>
      <c r="Q11" s="42">
        <f t="shared" si="8"/>
        <v>89.532416165090282</v>
      </c>
      <c r="R11" s="42">
        <f t="shared" si="8"/>
        <v>31.97411865864143</v>
      </c>
      <c r="S11" s="42">
        <f t="shared" si="8"/>
        <v>23.477042132416162</v>
      </c>
      <c r="T11" s="42">
        <f t="shared" si="8"/>
        <v>76.687360275150468</v>
      </c>
      <c r="U11" s="42">
        <f t="shared" si="8"/>
        <v>120.4871023215821</v>
      </c>
      <c r="V11" s="42">
        <f t="shared" si="8"/>
        <v>106.0926053310404</v>
      </c>
      <c r="W11" s="42">
        <f t="shared" si="8"/>
        <v>90.030352536543404</v>
      </c>
      <c r="X11" s="42">
        <f t="shared" ref="X11" si="9">SUM(X12:X16)</f>
        <v>106.83086844368013</v>
      </c>
    </row>
    <row r="12" spans="1:24" ht="11.25" customHeight="1" x14ac:dyDescent="0.2">
      <c r="A12" s="39" t="s">
        <v>15</v>
      </c>
      <c r="B12" s="23" t="s">
        <v>16</v>
      </c>
      <c r="C12" s="30">
        <f>NRG_EHG_E!C12+NRG_CM_E!C12+NRG_OIL_NG_E!C12+NRG_PF_E!C12+NRG_CO_E!C12+NRG_BKBPB_E!C12+NRG_GW_E!C12+NRG_BF_E!C12+NRG_PR_E!C12+NRG_NI_E!C12+NRG_CL_E!C12+NRG_LNG_E!C12+NRG_BIOG_E!C12+NRG_GTL_E!C12+NRG_CPP_E!C12+NRG_NSP_E!C12</f>
        <v>0</v>
      </c>
      <c r="D12" s="30">
        <f>NRG_EHG_E!D12+NRG_CM_E!D12+NRG_OIL_NG_E!D12+NRG_PF_E!D12+NRG_CO_E!D12+NRG_BKBPB_E!D12+NRG_GW_E!D12+NRG_BF_E!D12+NRG_PR_E!D12+NRG_NI_E!D12+NRG_CL_E!D12+NRG_LNG_E!D12+NRG_BIOG_E!D12+NRG_GTL_E!D12+NRG_CPP_E!D12+NRG_NSP_E!D12</f>
        <v>0</v>
      </c>
      <c r="E12" s="30">
        <f>NRG_EHG_E!E12+NRG_CM_E!E12+NRG_OIL_NG_E!E12+NRG_PF_E!E12+NRG_CO_E!E12+NRG_BKBPB_E!E12+NRG_GW_E!E12+NRG_BF_E!E12+NRG_PR_E!E12+NRG_NI_E!E12+NRG_CL_E!E12+NRG_LNG_E!E12+NRG_BIOG_E!E12+NRG_GTL_E!E12+NRG_CPP_E!E12+NRG_NSP_E!E12</f>
        <v>0.97781599312123813</v>
      </c>
      <c r="F12" s="30">
        <f>NRG_EHG_E!F12+NRG_CM_E!F12+NRG_OIL_NG_E!F12+NRG_PF_E!F12+NRG_CO_E!F12+NRG_BKBPB_E!F12+NRG_GW_E!F12+NRG_BF_E!F12+NRG_PR_E!F12+NRG_NI_E!F12+NRG_CL_E!F12+NRG_LNG_E!F12+NRG_BIOG_E!F12+NRG_GTL_E!F12+NRG_CPP_E!F12+NRG_NSP_E!F12</f>
        <v>0</v>
      </c>
      <c r="G12" s="30">
        <f>NRG_EHG_E!G12+NRG_CM_E!G12+NRG_OIL_NG_E!G12+NRG_PF_E!G12+NRG_CO_E!G12+NRG_BKBPB_E!G12+NRG_GW_E!G12+NRG_BF_E!G12+NRG_PR_E!G12+NRG_NI_E!G12+NRG_CL_E!G12+NRG_LNG_E!G12+NRG_BIOG_E!G12+NRG_GTL_E!G12+NRG_CPP_E!G12+NRG_NSP_E!G12</f>
        <v>0</v>
      </c>
      <c r="H12" s="30">
        <f>NRG_EHG_E!H12+NRG_CM_E!H12+NRG_OIL_NG_E!H12+NRG_PF_E!H12+NRG_CO_E!H12+NRG_BKBPB_E!H12+NRG_GW_E!H12+NRG_BF_E!H12+NRG_PR_E!H12+NRG_NI_E!H12+NRG_CL_E!H12+NRG_LNG_E!H12+NRG_BIOG_E!H12+NRG_GTL_E!H12+NRG_CPP_E!H12+NRG_NSP_E!H12</f>
        <v>0</v>
      </c>
      <c r="I12" s="30">
        <f>NRG_EHG_E!I12+NRG_CM_E!I12+NRG_OIL_NG_E!I12+NRG_PF_E!I12+NRG_CO_E!I12+NRG_BKBPB_E!I12+NRG_GW_E!I12+NRG_BF_E!I12+NRG_PR_E!I12+NRG_NI_E!I12+NRG_CL_E!I12+NRG_LNG_E!I12+NRG_BIOG_E!I12+NRG_GTL_E!I12+NRG_CPP_E!I12+NRG_NSP_E!I12</f>
        <v>0</v>
      </c>
      <c r="J12" s="30">
        <f>NRG_EHG_E!J12+NRG_CM_E!J12+NRG_OIL_NG_E!J12+NRG_PF_E!J12+NRG_CO_E!J12+NRG_BKBPB_E!J12+NRG_GW_E!J12+NRG_BF_E!J12+NRG_PR_E!J12+NRG_NI_E!J12+NRG_CL_E!J12+NRG_LNG_E!J12+NRG_BIOG_E!J12+NRG_GTL_E!J12+NRG_CPP_E!J12+NRG_NSP_E!J12</f>
        <v>0</v>
      </c>
      <c r="K12" s="30">
        <f>NRG_EHG_E!K12+NRG_CM_E!K12+NRG_OIL_NG_E!K12+NRG_PF_E!K12+NRG_CO_E!K12+NRG_BKBPB_E!K12+NRG_GW_E!K12+NRG_BF_E!K12+NRG_PR_E!K12+NRG_NI_E!K12+NRG_CL_E!K12+NRG_LNG_E!K12+NRG_BIOG_E!K12+NRG_GTL_E!K12+NRG_CPP_E!K12+NRG_NSP_E!K12</f>
        <v>0</v>
      </c>
      <c r="L12" s="30">
        <f>NRG_EHG_E!L12+NRG_CM_E!L12+NRG_OIL_NG_E!L12+NRG_PF_E!L12+NRG_CO_E!L12+NRG_BKBPB_E!L12+NRG_GW_E!L12+NRG_BF_E!L12+NRG_PR_E!L12+NRG_NI_E!L12+NRG_CL_E!L12+NRG_LNG_E!L12+NRG_BIOG_E!L12+NRG_GTL_E!L12+NRG_CPP_E!L12+NRG_NSP_E!L12</f>
        <v>0</v>
      </c>
      <c r="M12" s="30">
        <f>NRG_EHG_E!M12+NRG_CM_E!M12+NRG_OIL_NG_E!M12+NRG_PF_E!M12+NRG_CO_E!M12+NRG_BKBPB_E!M12+NRG_GW_E!M12+NRG_BF_E!M12+NRG_PR_E!M12+NRG_NI_E!M12+NRG_CL_E!M12+NRG_LNG_E!M12+NRG_BIOG_E!M12+NRG_GTL_E!M12+NRG_CPP_E!M12+NRG_NSP_E!M12</f>
        <v>0</v>
      </c>
      <c r="N12" s="30">
        <f>NRG_EHG_E!N12+NRG_CM_E!N12+NRG_OIL_NG_E!N12+NRG_PF_E!N12+NRG_CO_E!N12+NRG_BKBPB_E!N12+NRG_GW_E!N12+NRG_BF_E!N12+NRG_PR_E!N12+NRG_NI_E!N12+NRG_CL_E!N12+NRG_LNG_E!N12+NRG_BIOG_E!N12+NRG_GTL_E!N12+NRG_CPP_E!N12+NRG_NSP_E!N12</f>
        <v>0.52545141874462586</v>
      </c>
      <c r="O12" s="30">
        <f>NRG_EHG_E!O12+NRG_CM_E!O12+NRG_OIL_NG_E!O12+NRG_PF_E!O12+NRG_CO_E!O12+NRG_BKBPB_E!O12+NRG_GW_E!O12+NRG_BF_E!O12+NRG_PR_E!O12+NRG_NI_E!O12+NRG_CL_E!O12+NRG_LNG_E!O12+NRG_BIOG_E!O12+NRG_GTL_E!O12+NRG_CPP_E!O12+NRG_NSP_E!O12</f>
        <v>0</v>
      </c>
      <c r="P12" s="30">
        <f>NRG_EHG_E!P12+NRG_CM_E!P12+NRG_OIL_NG_E!P12+NRG_PF_E!P12+NRG_CO_E!P12+NRG_BKBPB_E!P12+NRG_GW_E!P12+NRG_BF_E!P12+NRG_PR_E!P12+NRG_NI_E!P12+NRG_CL_E!P12+NRG_LNG_E!P12+NRG_BIOG_E!P12+NRG_GTL_E!P12+NRG_CPP_E!P12+NRG_NSP_E!P12</f>
        <v>0</v>
      </c>
      <c r="Q12" s="30">
        <f>NRG_EHG_E!Q12+NRG_CM_E!Q12+NRG_OIL_NG_E!Q12+NRG_PF_E!Q12+NRG_CO_E!Q12+NRG_BKBPB_E!Q12+NRG_GW_E!Q12+NRG_BF_E!Q12+NRG_PR_E!Q12+NRG_NI_E!Q12+NRG_CL_E!Q12+NRG_LNG_E!Q12+NRG_BIOG_E!Q12+NRG_GTL_E!Q12+NRG_CPP_E!Q12+NRG_NSP_E!Q12</f>
        <v>0</v>
      </c>
      <c r="R12" s="30">
        <f>NRG_EHG_E!R12+NRG_CM_E!R12+NRG_OIL_NG_E!R12+NRG_PF_E!R12+NRG_CO_E!R12+NRG_BKBPB_E!R12+NRG_GW_E!R12+NRG_BF_E!R12+NRG_PR_E!R12+NRG_NI_E!R12+NRG_CL_E!R12+NRG_LNG_E!R12+NRG_BIOG_E!R12+NRG_GTL_E!R12+NRG_CPP_E!R12+NRG_NSP_E!R12</f>
        <v>0</v>
      </c>
      <c r="S12" s="30">
        <f>NRG_EHG_E!S12+NRG_CM_E!S12+NRG_OIL_NG_E!S12+NRG_PF_E!S12+NRG_CO_E!S12+NRG_BKBPB_E!S12+NRG_GW_E!S12+NRG_BF_E!S12+NRG_PR_E!S12+NRG_NI_E!S12+NRG_CL_E!S12+NRG_LNG_E!S12+NRG_BIOG_E!S12+NRG_GTL_E!S12+NRG_CPP_E!S12+NRG_NSP_E!S12</f>
        <v>0</v>
      </c>
      <c r="T12" s="30">
        <f>NRG_EHG_E!T12+NRG_CM_E!T12+NRG_OIL_NG_E!T12+NRG_PF_E!T12+NRG_CO_E!T12+NRG_BKBPB_E!T12+NRG_GW_E!T12+NRG_BF_E!T12+NRG_PR_E!T12+NRG_NI_E!T12+NRG_CL_E!T12+NRG_LNG_E!T12+NRG_BIOG_E!T12+NRG_GTL_E!T12+NRG_CPP_E!T12+NRG_NSP_E!T12</f>
        <v>0</v>
      </c>
      <c r="U12" s="30">
        <f>NRG_EHG_E!U12+NRG_CM_E!U12+NRG_OIL_NG_E!U12+NRG_PF_E!U12+NRG_CO_E!U12+NRG_BKBPB_E!U12+NRG_GW_E!U12+NRG_BF_E!U12+NRG_PR_E!U12+NRG_NI_E!U12+NRG_CL_E!U12+NRG_LNG_E!U12+NRG_BIOG_E!U12+NRG_GTL_E!U12+NRG_CPP_E!U12+NRG_NSP_E!U12</f>
        <v>0</v>
      </c>
      <c r="V12" s="30">
        <f>NRG_EHG_E!V12+NRG_CM_E!V12+NRG_OIL_NG_E!V12+NRG_PF_E!V12+NRG_CO_E!V12+NRG_BKBPB_E!V12+NRG_GW_E!V12+NRG_BF_E!V12+NRG_PR_E!V12+NRG_NI_E!V12+NRG_CL_E!V12+NRG_LNG_E!V12+NRG_BIOG_E!V12+NRG_GTL_E!V12+NRG_CPP_E!V12+NRG_NSP_E!V12</f>
        <v>0</v>
      </c>
      <c r="W12" s="30">
        <f>NRG_EHG_E!W12+NRG_CM_E!W12+NRG_OIL_NG_E!W12+NRG_PF_E!W12+NRG_CO_E!W12+NRG_BKBPB_E!W12+NRG_GW_E!W12+NRG_BF_E!W12+NRG_PR_E!W12+NRG_NI_E!W12+NRG_CL_E!W12+NRG_LNG_E!W12+NRG_BIOG_E!W12+NRG_GTL_E!W12+NRG_CPP_E!W12+NRG_NSP_E!W12</f>
        <v>0</v>
      </c>
      <c r="X12" s="30">
        <f>NRG_EHG_E!X12+NRG_CM_E!X12+NRG_OIL_NG_E!X12+NRG_PF_E!X12+NRG_CO_E!X12+NRG_BKBPB_E!X12+NRG_GW_E!X12+NRG_BF_E!X12+NRG_PR_E!X12+NRG_NI_E!X12+NRG_CL_E!X12+NRG_LNG_E!X12+NRG_BIOG_E!X12+NRG_GTL_E!X12+NRG_CPP_E!X12+NRG_NSP_E!X12</f>
        <v>0</v>
      </c>
    </row>
    <row r="13" spans="1:24" ht="11.25" customHeight="1" x14ac:dyDescent="0.2">
      <c r="A13" s="39" t="s">
        <v>17</v>
      </c>
      <c r="B13" s="23" t="s">
        <v>18</v>
      </c>
      <c r="C13" s="30">
        <f>NRG_EHG_E!C13+NRG_CM_E!C13+NRG_OIL_NG_E!C13+NRG_PF_E!C13+NRG_CO_E!C13+NRG_BKBPB_E!C13+NRG_GW_E!C13+NRG_BF_E!C13+NRG_PR_E!C13+NRG_NI_E!C13+NRG_CL_E!C13+NRG_LNG_E!C13+NRG_BIOG_E!C13+NRG_GTL_E!C13+NRG_CPP_E!C13+NRG_NSP_E!C13</f>
        <v>149.71341358555455</v>
      </c>
      <c r="D13" s="30">
        <f>NRG_EHG_E!D13+NRG_CM_E!D13+NRG_OIL_NG_E!D13+NRG_PF_E!D13+NRG_CO_E!D13+NRG_BKBPB_E!D13+NRG_GW_E!D13+NRG_BF_E!D13+NRG_PR_E!D13+NRG_NI_E!D13+NRG_CL_E!D13+NRG_LNG_E!D13+NRG_BIOG_E!D13+NRG_GTL_E!D13+NRG_CPP_E!D13+NRG_NSP_E!D13</f>
        <v>152.43473774720547</v>
      </c>
      <c r="E13" s="30">
        <f>NRG_EHG_E!E13+NRG_CM_E!E13+NRG_OIL_NG_E!E13+NRG_PF_E!E13+NRG_CO_E!E13+NRG_BKBPB_E!E13+NRG_GW_E!E13+NRG_BF_E!E13+NRG_PR_E!E13+NRG_NI_E!E13+NRG_CL_E!E13+NRG_LNG_E!E13+NRG_BIOG_E!E13+NRG_GTL_E!E13+NRG_CPP_E!E13+NRG_NSP_E!E13</f>
        <v>78.245915735167671</v>
      </c>
      <c r="F13" s="30">
        <f>NRG_EHG_E!F13+NRG_CM_E!F13+NRG_OIL_NG_E!F13+NRG_PF_E!F13+NRG_CO_E!F13+NRG_BKBPB_E!F13+NRG_GW_E!F13+NRG_BF_E!F13+NRG_PR_E!F13+NRG_NI_E!F13+NRG_CL_E!F13+NRG_LNG_E!F13+NRG_BIOG_E!F13+NRG_GTL_E!F13+NRG_CPP_E!F13+NRG_NSP_E!F13</f>
        <v>84.751590713671533</v>
      </c>
      <c r="G13" s="30">
        <f>NRG_EHG_E!G13+NRG_CM_E!G13+NRG_OIL_NG_E!G13+NRG_PF_E!G13+NRG_CO_E!G13+NRG_BKBPB_E!G13+NRG_GW_E!G13+NRG_BF_E!G13+NRG_PR_E!G13+NRG_NI_E!G13+NRG_CL_E!G13+NRG_LNG_E!G13+NRG_BIOG_E!G13+NRG_GTL_E!G13+NRG_CPP_E!G13+NRG_NSP_E!G13</f>
        <v>53.362424763542563</v>
      </c>
      <c r="H13" s="30">
        <f>NRG_EHG_E!H13+NRG_CM_E!H13+NRG_OIL_NG_E!H13+NRG_PF_E!H13+NRG_CO_E!H13+NRG_BKBPB_E!H13+NRG_GW_E!H13+NRG_BF_E!H13+NRG_PR_E!H13+NRG_NI_E!H13+NRG_CL_E!H13+NRG_LNG_E!H13+NRG_BIOG_E!H13+NRG_GTL_E!H13+NRG_CPP_E!H13+NRG_NSP_E!H13</f>
        <v>224.18512467755801</v>
      </c>
      <c r="I13" s="30">
        <f>NRG_EHG_E!I13+NRG_CM_E!I13+NRG_OIL_NG_E!I13+NRG_PF_E!I13+NRG_CO_E!I13+NRG_BKBPB_E!I13+NRG_GW_E!I13+NRG_BF_E!I13+NRG_PR_E!I13+NRG_NI_E!I13+NRG_CL_E!I13+NRG_LNG_E!I13+NRG_BIOG_E!I13+NRG_GTL_E!I13+NRG_CPP_E!I13+NRG_NSP_E!I13</f>
        <v>187.85829750644885</v>
      </c>
      <c r="J13" s="30">
        <f>NRG_EHG_E!J13+NRG_CM_E!J13+NRG_OIL_NG_E!J13+NRG_PF_E!J13+NRG_CO_E!J13+NRG_BKBPB_E!J13+NRG_GW_E!J13+NRG_BF_E!J13+NRG_PR_E!J13+NRG_NI_E!J13+NRG_CL_E!J13+NRG_LNG_E!J13+NRG_BIOG_E!J13+NRG_GTL_E!J13+NRG_CPP_E!J13+NRG_NSP_E!J13</f>
        <v>232.15210662080827</v>
      </c>
      <c r="K13" s="30">
        <f>NRG_EHG_E!K13+NRG_CM_E!K13+NRG_OIL_NG_E!K13+NRG_PF_E!K13+NRG_CO_E!K13+NRG_BKBPB_E!K13+NRG_GW_E!K13+NRG_BF_E!K13+NRG_PR_E!K13+NRG_NI_E!K13+NRG_CL_E!K13+NRG_LNG_E!K13+NRG_BIOG_E!K13+NRG_GTL_E!K13+NRG_CPP_E!K13+NRG_NSP_E!K13</f>
        <v>330.14462596732585</v>
      </c>
      <c r="L13" s="30">
        <f>NRG_EHG_E!L13+NRG_CM_E!L13+NRG_OIL_NG_E!L13+NRG_PF_E!L13+NRG_CO_E!L13+NRG_BKBPB_E!L13+NRG_GW_E!L13+NRG_BF_E!L13+NRG_PR_E!L13+NRG_NI_E!L13+NRG_CL_E!L13+NRG_LNG_E!L13+NRG_BIOG_E!L13+NRG_GTL_E!L13+NRG_CPP_E!L13+NRG_NSP_E!L13</f>
        <v>343.32424763542559</v>
      </c>
      <c r="M13" s="30">
        <f>NRG_EHG_E!M13+NRG_CM_E!M13+NRG_OIL_NG_E!M13+NRG_PF_E!M13+NRG_CO_E!M13+NRG_BKBPB_E!M13+NRG_GW_E!M13+NRG_BF_E!M13+NRG_PR_E!M13+NRG_NI_E!M13+NRG_CL_E!M13+NRG_LNG_E!M13+NRG_BIOG_E!M13+NRG_GTL_E!M13+NRG_CPP_E!M13+NRG_NSP_E!M13</f>
        <v>293.69088564058467</v>
      </c>
      <c r="N13" s="30">
        <f>NRG_EHG_E!N13+NRG_CM_E!N13+NRG_OIL_NG_E!N13+NRG_PF_E!N13+NRG_CO_E!N13+NRG_BKBPB_E!N13+NRG_GW_E!N13+NRG_BF_E!N13+NRG_PR_E!N13+NRG_NI_E!N13+NRG_CL_E!N13+NRG_LNG_E!N13+NRG_BIOG_E!N13+NRG_GTL_E!N13+NRG_CPP_E!N13+NRG_NSP_E!N13</f>
        <v>130.74436801375751</v>
      </c>
      <c r="O13" s="30">
        <f>NRG_EHG_E!O13+NRG_CM_E!O13+NRG_OIL_NG_E!O13+NRG_PF_E!O13+NRG_CO_E!O13+NRG_BKBPB_E!O13+NRG_GW_E!O13+NRG_BF_E!O13+NRG_PR_E!O13+NRG_NI_E!O13+NRG_CL_E!O13+NRG_LNG_E!O13+NRG_BIOG_E!O13+NRG_GTL_E!O13+NRG_CPP_E!O13+NRG_NSP_E!O13</f>
        <v>357.77798796216672</v>
      </c>
      <c r="P13" s="30">
        <f>NRG_EHG_E!P13+NRG_CM_E!P13+NRG_OIL_NG_E!P13+NRG_PF_E!P13+NRG_CO_E!P13+NRG_BKBPB_E!P13+NRG_GW_E!P13+NRG_BF_E!P13+NRG_PR_E!P13+NRG_NI_E!P13+NRG_CL_E!P13+NRG_LNG_E!P13+NRG_BIOG_E!P13+NRG_GTL_E!P13+NRG_CPP_E!P13+NRG_NSP_E!P13</f>
        <v>22.994496990541698</v>
      </c>
      <c r="Q13" s="30">
        <f>NRG_EHG_E!Q13+NRG_CM_E!Q13+NRG_OIL_NG_E!Q13+NRG_PF_E!Q13+NRG_CO_E!Q13+NRG_BKBPB_E!Q13+NRG_GW_E!Q13+NRG_BF_E!Q13+NRG_PR_E!Q13+NRG_NI_E!Q13+NRG_CL_E!Q13+NRG_LNG_E!Q13+NRG_BIOG_E!Q13+NRG_GTL_E!Q13+NRG_CPP_E!Q13+NRG_NSP_E!Q13</f>
        <v>17.188048151332762</v>
      </c>
      <c r="R13" s="30">
        <f>NRG_EHG_E!R13+NRG_CM_E!R13+NRG_OIL_NG_E!R13+NRG_PF_E!R13+NRG_CO_E!R13+NRG_BKBPB_E!R13+NRG_GW_E!R13+NRG_BF_E!R13+NRG_PR_E!R13+NRG_NI_E!R13+NRG_CL_E!R13+NRG_LNG_E!R13+NRG_BIOG_E!R13+NRG_GTL_E!R13+NRG_CPP_E!R13+NRG_NSP_E!R13</f>
        <v>15.346431642304379</v>
      </c>
      <c r="S13" s="30">
        <f>NRG_EHG_E!S13+NRG_CM_E!S13+NRG_OIL_NG_E!S13+NRG_PF_E!S13+NRG_CO_E!S13+NRG_BKBPB_E!S13+NRG_GW_E!S13+NRG_BF_E!S13+NRG_PR_E!S13+NRG_NI_E!S13+NRG_CL_E!S13+NRG_LNG_E!S13+NRG_BIOG_E!S13+NRG_GTL_E!S13+NRG_CPP_E!S13+NRG_NSP_E!S13</f>
        <v>16.574204643164229</v>
      </c>
      <c r="T13" s="30">
        <f>NRG_EHG_E!T13+NRG_CM_E!T13+NRG_OIL_NG_E!T13+NRG_PF_E!T13+NRG_CO_E!T13+NRG_BKBPB_E!T13+NRG_GW_E!T13+NRG_BF_E!T13+NRG_PR_E!T13+NRG_NI_E!T13+NRG_CL_E!T13+NRG_LNG_E!T13+NRG_BIOG_E!T13+NRG_GTL_E!T13+NRG_CPP_E!T13+NRG_NSP_E!T13</f>
        <v>20.08022355975924</v>
      </c>
      <c r="U13" s="30">
        <f>NRG_EHG_E!U13+NRG_CM_E!U13+NRG_OIL_NG_E!U13+NRG_PF_E!U13+NRG_CO_E!U13+NRG_BKBPB_E!U13+NRG_GW_E!U13+NRG_BF_E!U13+NRG_PR_E!U13+NRG_NI_E!U13+NRG_CL_E!U13+NRG_LNG_E!U13+NRG_BIOG_E!U13+NRG_GTL_E!U13+NRG_CPP_E!U13+NRG_NSP_E!U13</f>
        <v>48.297162510748066</v>
      </c>
      <c r="V13" s="30">
        <f>NRG_EHG_E!V13+NRG_CM_E!V13+NRG_OIL_NG_E!V13+NRG_PF_E!V13+NRG_CO_E!V13+NRG_BKBPB_E!V13+NRG_GW_E!V13+NRG_BF_E!V13+NRG_PR_E!V13+NRG_NI_E!V13+NRG_CL_E!V13+NRG_LNG_E!V13+NRG_BIOG_E!V13+NRG_GTL_E!V13+NRG_CPP_E!V13+NRG_NSP_E!V13</f>
        <v>45.772656921754084</v>
      </c>
      <c r="W13" s="30">
        <f>NRG_EHG_E!W13+NRG_CM_E!W13+NRG_OIL_NG_E!W13+NRG_PF_E!W13+NRG_CO_E!W13+NRG_BKBPB_E!W13+NRG_GW_E!W13+NRG_BF_E!W13+NRG_PR_E!W13+NRG_NI_E!W13+NRG_CL_E!W13+NRG_LNG_E!W13+NRG_BIOG_E!W13+NRG_GTL_E!W13+NRG_CPP_E!W13+NRG_NSP_E!W13</f>
        <v>32.613757523645731</v>
      </c>
      <c r="X13" s="30">
        <f>NRG_EHG_E!X13+NRG_CM_E!X13+NRG_OIL_NG_E!X13+NRG_PF_E!X13+NRG_CO_E!X13+NRG_BKBPB_E!X13+NRG_GW_E!X13+NRG_BF_E!X13+NRG_PR_E!X13+NRG_NI_E!X13+NRG_CL_E!X13+NRG_LNG_E!X13+NRG_BIOG_E!X13+NRG_GTL_E!X13+NRG_CPP_E!X13+NRG_NSP_E!X13</f>
        <v>65.207308684436796</v>
      </c>
    </row>
    <row r="14" spans="1:24" ht="11.25" customHeight="1" x14ac:dyDescent="0.2">
      <c r="A14" s="39" t="s">
        <v>19</v>
      </c>
      <c r="B14" s="23" t="s">
        <v>20</v>
      </c>
      <c r="C14" s="30">
        <f>NRG_EHG_E!C14+NRG_CM_E!C14+NRG_OIL_NG_E!C14+NRG_PF_E!C14+NRG_CO_E!C14+NRG_BKBPB_E!C14+NRG_GW_E!C14+NRG_BF_E!C14+NRG_PR_E!C14+NRG_NI_E!C14+NRG_CL_E!C14+NRG_LNG_E!C14+NRG_BIOG_E!C14+NRG_GTL_E!C14+NRG_CPP_E!C14+NRG_NSP_E!C14</f>
        <v>0</v>
      </c>
      <c r="D14" s="30">
        <f>NRG_EHG_E!D14+NRG_CM_E!D14+NRG_OIL_NG_E!D14+NRG_PF_E!D14+NRG_CO_E!D14+NRG_BKBPB_E!D14+NRG_GW_E!D14+NRG_BF_E!D14+NRG_PR_E!D14+NRG_NI_E!D14+NRG_CL_E!D14+NRG_LNG_E!D14+NRG_BIOG_E!D14+NRG_GTL_E!D14+NRG_CPP_E!D14+NRG_NSP_E!D14</f>
        <v>0</v>
      </c>
      <c r="E14" s="30">
        <f>NRG_EHG_E!E14+NRG_CM_E!E14+NRG_OIL_NG_E!E14+NRG_PF_E!E14+NRG_CO_E!E14+NRG_BKBPB_E!E14+NRG_GW_E!E14+NRG_BF_E!E14+NRG_PR_E!E14+NRG_NI_E!E14+NRG_CL_E!E14+NRG_LNG_E!E14+NRG_BIOG_E!E14+NRG_GTL_E!E14+NRG_CPP_E!E14+NRG_NSP_E!E14</f>
        <v>0</v>
      </c>
      <c r="F14" s="30">
        <f>NRG_EHG_E!F14+NRG_CM_E!F14+NRG_OIL_NG_E!F14+NRG_PF_E!F14+NRG_CO_E!F14+NRG_BKBPB_E!F14+NRG_GW_E!F14+NRG_BF_E!F14+NRG_PR_E!F14+NRG_NI_E!F14+NRG_CL_E!F14+NRG_LNG_E!F14+NRG_BIOG_E!F14+NRG_GTL_E!F14+NRG_CPP_E!F14+NRG_NSP_E!F14</f>
        <v>0</v>
      </c>
      <c r="G14" s="30">
        <f>NRG_EHG_E!G14+NRG_CM_E!G14+NRG_OIL_NG_E!G14+NRG_PF_E!G14+NRG_CO_E!G14+NRG_BKBPB_E!G14+NRG_GW_E!G14+NRG_BF_E!G14+NRG_PR_E!G14+NRG_NI_E!G14+NRG_CL_E!G14+NRG_LNG_E!G14+NRG_BIOG_E!G14+NRG_GTL_E!G14+NRG_CPP_E!G14+NRG_NSP_E!G14</f>
        <v>0</v>
      </c>
      <c r="H14" s="30">
        <f>NRG_EHG_E!H14+NRG_CM_E!H14+NRG_OIL_NG_E!H14+NRG_PF_E!H14+NRG_CO_E!H14+NRG_BKBPB_E!H14+NRG_GW_E!H14+NRG_BF_E!H14+NRG_PR_E!H14+NRG_NI_E!H14+NRG_CL_E!H14+NRG_LNG_E!H14+NRG_BIOG_E!H14+NRG_GTL_E!H14+NRG_CPP_E!H14+NRG_NSP_E!H14</f>
        <v>0</v>
      </c>
      <c r="I14" s="30">
        <f>NRG_EHG_E!I14+NRG_CM_E!I14+NRG_OIL_NG_E!I14+NRG_PF_E!I14+NRG_CO_E!I14+NRG_BKBPB_E!I14+NRG_GW_E!I14+NRG_BF_E!I14+NRG_PR_E!I14+NRG_NI_E!I14+NRG_CL_E!I14+NRG_LNG_E!I14+NRG_BIOG_E!I14+NRG_GTL_E!I14+NRG_CPP_E!I14+NRG_NSP_E!I14</f>
        <v>0</v>
      </c>
      <c r="J14" s="30">
        <f>NRG_EHG_E!J14+NRG_CM_E!J14+NRG_OIL_NG_E!J14+NRG_PF_E!J14+NRG_CO_E!J14+NRG_BKBPB_E!J14+NRG_GW_E!J14+NRG_BF_E!J14+NRG_PR_E!J14+NRG_NI_E!J14+NRG_CL_E!J14+NRG_LNG_E!J14+NRG_BIOG_E!J14+NRG_GTL_E!J14+NRG_CPP_E!J14+NRG_NSP_E!J14</f>
        <v>0</v>
      </c>
      <c r="K14" s="30">
        <f>NRG_EHG_E!K14+NRG_CM_E!K14+NRG_OIL_NG_E!K14+NRG_PF_E!K14+NRG_CO_E!K14+NRG_BKBPB_E!K14+NRG_GW_E!K14+NRG_BF_E!K14+NRG_PR_E!K14+NRG_NI_E!K14+NRG_CL_E!K14+NRG_LNG_E!K14+NRG_BIOG_E!K14+NRG_GTL_E!K14+NRG_CPP_E!K14+NRG_NSP_E!K14</f>
        <v>0</v>
      </c>
      <c r="L14" s="30">
        <f>NRG_EHG_E!L14+NRG_CM_E!L14+NRG_OIL_NG_E!L14+NRG_PF_E!L14+NRG_CO_E!L14+NRG_BKBPB_E!L14+NRG_GW_E!L14+NRG_BF_E!L14+NRG_PR_E!L14+NRG_NI_E!L14+NRG_CL_E!L14+NRG_LNG_E!L14+NRG_BIOG_E!L14+NRG_GTL_E!L14+NRG_CPP_E!L14+NRG_NSP_E!L14</f>
        <v>0</v>
      </c>
      <c r="M14" s="30">
        <f>NRG_EHG_E!M14+NRG_CM_E!M14+NRG_OIL_NG_E!M14+NRG_PF_E!M14+NRG_CO_E!M14+NRG_BKBPB_E!M14+NRG_GW_E!M14+NRG_BF_E!M14+NRG_PR_E!M14+NRG_NI_E!M14+NRG_CL_E!M14+NRG_LNG_E!M14+NRG_BIOG_E!M14+NRG_GTL_E!M14+NRG_CPP_E!M14+NRG_NSP_E!M14</f>
        <v>0</v>
      </c>
      <c r="N14" s="30">
        <f>NRG_EHG_E!N14+NRG_CM_E!N14+NRG_OIL_NG_E!N14+NRG_PF_E!N14+NRG_CO_E!N14+NRG_BKBPB_E!N14+NRG_GW_E!N14+NRG_BF_E!N14+NRG_PR_E!N14+NRG_NI_E!N14+NRG_CL_E!N14+NRG_LNG_E!N14+NRG_BIOG_E!N14+NRG_GTL_E!N14+NRG_CPP_E!N14+NRG_NSP_E!N14</f>
        <v>0</v>
      </c>
      <c r="O14" s="30">
        <f>NRG_EHG_E!O14+NRG_CM_E!O14+NRG_OIL_NG_E!O14+NRG_PF_E!O14+NRG_CO_E!O14+NRG_BKBPB_E!O14+NRG_GW_E!O14+NRG_BF_E!O14+NRG_PR_E!O14+NRG_NI_E!O14+NRG_CL_E!O14+NRG_LNG_E!O14+NRG_BIOG_E!O14+NRG_GTL_E!O14+NRG_CPP_E!O14+NRG_NSP_E!O14</f>
        <v>0</v>
      </c>
      <c r="P14" s="30">
        <f>NRG_EHG_E!P14+NRG_CM_E!P14+NRG_OIL_NG_E!P14+NRG_PF_E!P14+NRG_CO_E!P14+NRG_BKBPB_E!P14+NRG_GW_E!P14+NRG_BF_E!P14+NRG_PR_E!P14+NRG_NI_E!P14+NRG_CL_E!P14+NRG_LNG_E!P14+NRG_BIOG_E!P14+NRG_GTL_E!P14+NRG_CPP_E!P14+NRG_NSP_E!P14</f>
        <v>0</v>
      </c>
      <c r="Q14" s="30">
        <f>NRG_EHG_E!Q14+NRG_CM_E!Q14+NRG_OIL_NG_E!Q14+NRG_PF_E!Q14+NRG_CO_E!Q14+NRG_BKBPB_E!Q14+NRG_GW_E!Q14+NRG_BF_E!Q14+NRG_PR_E!Q14+NRG_NI_E!Q14+NRG_CL_E!Q14+NRG_LNG_E!Q14+NRG_BIOG_E!Q14+NRG_GTL_E!Q14+NRG_CPP_E!Q14+NRG_NSP_E!Q14</f>
        <v>0</v>
      </c>
      <c r="R14" s="30">
        <f>NRG_EHG_E!R14+NRG_CM_E!R14+NRG_OIL_NG_E!R14+NRG_PF_E!R14+NRG_CO_E!R14+NRG_BKBPB_E!R14+NRG_GW_E!R14+NRG_BF_E!R14+NRG_PR_E!R14+NRG_NI_E!R14+NRG_CL_E!R14+NRG_LNG_E!R14+NRG_BIOG_E!R14+NRG_GTL_E!R14+NRG_CPP_E!R14+NRG_NSP_E!R14</f>
        <v>0</v>
      </c>
      <c r="S14" s="30">
        <f>NRG_EHG_E!S14+NRG_CM_E!S14+NRG_OIL_NG_E!S14+NRG_PF_E!S14+NRG_CO_E!S14+NRG_BKBPB_E!S14+NRG_GW_E!S14+NRG_BF_E!S14+NRG_PR_E!S14+NRG_NI_E!S14+NRG_CL_E!S14+NRG_LNG_E!S14+NRG_BIOG_E!S14+NRG_GTL_E!S14+NRG_CPP_E!S14+NRG_NSP_E!S14</f>
        <v>0</v>
      </c>
      <c r="T14" s="30">
        <f>NRG_EHG_E!T14+NRG_CM_E!T14+NRG_OIL_NG_E!T14+NRG_PF_E!T14+NRG_CO_E!T14+NRG_BKBPB_E!T14+NRG_GW_E!T14+NRG_BF_E!T14+NRG_PR_E!T14+NRG_NI_E!T14+NRG_CL_E!T14+NRG_LNG_E!T14+NRG_BIOG_E!T14+NRG_GTL_E!T14+NRG_CPP_E!T14+NRG_NSP_E!T14</f>
        <v>0</v>
      </c>
      <c r="U14" s="30">
        <f>NRG_EHG_E!U14+NRG_CM_E!U14+NRG_OIL_NG_E!U14+NRG_PF_E!U14+NRG_CO_E!U14+NRG_BKBPB_E!U14+NRG_GW_E!U14+NRG_BF_E!U14+NRG_PR_E!U14+NRG_NI_E!U14+NRG_CL_E!U14+NRG_LNG_E!U14+NRG_BIOG_E!U14+NRG_GTL_E!U14+NRG_CPP_E!U14+NRG_NSP_E!U14</f>
        <v>0</v>
      </c>
      <c r="V14" s="30">
        <f>NRG_EHG_E!V14+NRG_CM_E!V14+NRG_OIL_NG_E!V14+NRG_PF_E!V14+NRG_CO_E!V14+NRG_BKBPB_E!V14+NRG_GW_E!V14+NRG_BF_E!V14+NRG_PR_E!V14+NRG_NI_E!V14+NRG_CL_E!V14+NRG_LNG_E!V14+NRG_BIOG_E!V14+NRG_GTL_E!V14+NRG_CPP_E!V14+NRG_NSP_E!V14</f>
        <v>0</v>
      </c>
      <c r="W14" s="30">
        <f>NRG_EHG_E!W14+NRG_CM_E!W14+NRG_OIL_NG_E!W14+NRG_PF_E!W14+NRG_CO_E!W14+NRG_BKBPB_E!W14+NRG_GW_E!W14+NRG_BF_E!W14+NRG_PR_E!W14+NRG_NI_E!W14+NRG_CL_E!W14+NRG_LNG_E!W14+NRG_BIOG_E!W14+NRG_GTL_E!W14+NRG_CPP_E!W14+NRG_NSP_E!W14</f>
        <v>0</v>
      </c>
      <c r="X14" s="30">
        <f>NRG_EHG_E!X14+NRG_CM_E!X14+NRG_OIL_NG_E!X14+NRG_PF_E!X14+NRG_CO_E!X14+NRG_BKBPB_E!X14+NRG_GW_E!X14+NRG_BF_E!X14+NRG_PR_E!X14+NRG_NI_E!X14+NRG_CL_E!X14+NRG_LNG_E!X14+NRG_BIOG_E!X14+NRG_GTL_E!X14+NRG_CPP_E!X14+NRG_NSP_E!X14</f>
        <v>0</v>
      </c>
    </row>
    <row r="15" spans="1:24" ht="11.25" customHeight="1" x14ac:dyDescent="0.2">
      <c r="A15" s="39" t="s">
        <v>21</v>
      </c>
      <c r="B15" s="23" t="s">
        <v>22</v>
      </c>
      <c r="C15" s="30">
        <f>NRG_EHG_E!C15+NRG_CM_E!C15+NRG_OIL_NG_E!C15+NRG_PF_E!C15+NRG_CO_E!C15+NRG_BKBPB_E!C15+NRG_GW_E!C15+NRG_BF_E!C15+NRG_PR_E!C15+NRG_NI_E!C15+NRG_CL_E!C15+NRG_LNG_E!C15+NRG_BIOG_E!C15+NRG_GTL_E!C15+NRG_CPP_E!C15+NRG_NSP_E!C15</f>
        <v>0</v>
      </c>
      <c r="D15" s="30">
        <f>NRG_EHG_E!D15+NRG_CM_E!D15+NRG_OIL_NG_E!D15+NRG_PF_E!D15+NRG_CO_E!D15+NRG_BKBPB_E!D15+NRG_GW_E!D15+NRG_BF_E!D15+NRG_PR_E!D15+NRG_NI_E!D15+NRG_CL_E!D15+NRG_LNG_E!D15+NRG_BIOG_E!D15+NRG_GTL_E!D15+NRG_CPP_E!D15+NRG_NSP_E!D15</f>
        <v>13.231986242476349</v>
      </c>
      <c r="E15" s="30">
        <f>NRG_EHG_E!E15+NRG_CM_E!E15+NRG_OIL_NG_E!E15+NRG_PF_E!E15+NRG_CO_E!E15+NRG_BKBPB_E!E15+NRG_GW_E!E15+NRG_BF_E!E15+NRG_PR_E!E15+NRG_NI_E!E15+NRG_CL_E!E15+NRG_LNG_E!E15+NRG_BIOG_E!E15+NRG_GTL_E!E15+NRG_CPP_E!E15+NRG_NSP_E!E15</f>
        <v>29.14617368873602</v>
      </c>
      <c r="F15" s="30">
        <f>NRG_EHG_E!F15+NRG_CM_E!F15+NRG_OIL_NG_E!F15+NRG_PF_E!F15+NRG_CO_E!F15+NRG_BKBPB_E!F15+NRG_GW_E!F15+NRG_BF_E!F15+NRG_PR_E!F15+NRG_NI_E!F15+NRG_CL_E!F15+NRG_LNG_E!F15+NRG_BIOG_E!F15+NRG_GTL_E!F15+NRG_CPP_E!F15+NRG_NSP_E!F15</f>
        <v>12.352192605331037</v>
      </c>
      <c r="G15" s="30">
        <f>NRG_EHG_E!G15+NRG_CM_E!G15+NRG_OIL_NG_E!G15+NRG_PF_E!G15+NRG_CO_E!G15+NRG_BKBPB_E!G15+NRG_GW_E!G15+NRG_BF_E!G15+NRG_PR_E!G15+NRG_NI_E!G15+NRG_CL_E!G15+NRG_LNG_E!G15+NRG_BIOG_E!G15+NRG_GTL_E!G15+NRG_CPP_E!G15+NRG_NSP_E!G15</f>
        <v>36.108340498710227</v>
      </c>
      <c r="H15" s="30">
        <f>NRG_EHG_E!H15+NRG_CM_E!H15+NRG_OIL_NG_E!H15+NRG_PF_E!H15+NRG_CO_E!H15+NRG_BKBPB_E!H15+NRG_GW_E!H15+NRG_BF_E!H15+NRG_PR_E!H15+NRG_NI_E!H15+NRG_CL_E!H15+NRG_LNG_E!H15+NRG_BIOG_E!H15+NRG_GTL_E!H15+NRG_CPP_E!H15+NRG_NSP_E!H15</f>
        <v>51.060103181427337</v>
      </c>
      <c r="I15" s="30">
        <f>NRG_EHG_E!I15+NRG_CM_E!I15+NRG_OIL_NG_E!I15+NRG_PF_E!I15+NRG_CO_E!I15+NRG_BKBPB_E!I15+NRG_GW_E!I15+NRG_BF_E!I15+NRG_PR_E!I15+NRG_NI_E!I15+NRG_CL_E!I15+NRG_LNG_E!I15+NRG_BIOG_E!I15+NRG_GTL_E!I15+NRG_CPP_E!I15+NRG_NSP_E!I15</f>
        <v>22.149441100601891</v>
      </c>
      <c r="J15" s="30">
        <f>NRG_EHG_E!J15+NRG_CM_E!J15+NRG_OIL_NG_E!J15+NRG_PF_E!J15+NRG_CO_E!J15+NRG_BKBPB_E!J15+NRG_GW_E!J15+NRG_BF_E!J15+NRG_PR_E!J15+NRG_NI_E!J15+NRG_CL_E!J15+NRG_LNG_E!J15+NRG_BIOG_E!J15+NRG_GTL_E!J15+NRG_CPP_E!J15+NRG_NSP_E!J15</f>
        <v>34.857093723129836</v>
      </c>
      <c r="K15" s="30">
        <f>NRG_EHG_E!K15+NRG_CM_E!K15+NRG_OIL_NG_E!K15+NRG_PF_E!K15+NRG_CO_E!K15+NRG_BKBPB_E!K15+NRG_GW_E!K15+NRG_BF_E!K15+NRG_PR_E!K15+NRG_NI_E!K15+NRG_CL_E!K15+NRG_LNG_E!K15+NRG_BIOG_E!K15+NRG_GTL_E!K15+NRG_CPP_E!K15+NRG_NSP_E!K15</f>
        <v>68.571883061049007</v>
      </c>
      <c r="L15" s="30">
        <f>NRG_EHG_E!L15+NRG_CM_E!L15+NRG_OIL_NG_E!L15+NRG_PF_E!L15+NRG_CO_E!L15+NRG_BKBPB_E!L15+NRG_GW_E!L15+NRG_BF_E!L15+NRG_PR_E!L15+NRG_NI_E!L15+NRG_CL_E!L15+NRG_LNG_E!L15+NRG_BIOG_E!L15+NRG_GTL_E!L15+NRG_CPP_E!L15+NRG_NSP_E!L15</f>
        <v>81.514961306964722</v>
      </c>
      <c r="M15" s="30">
        <f>NRG_EHG_E!M15+NRG_CM_E!M15+NRG_OIL_NG_E!M15+NRG_PF_E!M15+NRG_CO_E!M15+NRG_BKBPB_E!M15+NRG_GW_E!M15+NRG_BF_E!M15+NRG_PR_E!M15+NRG_NI_E!M15+NRG_CL_E!M15+NRG_LNG_E!M15+NRG_BIOG_E!M15+NRG_GTL_E!M15+NRG_CPP_E!M15+NRG_NSP_E!M15</f>
        <v>97.55993121238177</v>
      </c>
      <c r="N15" s="30">
        <f>NRG_EHG_E!N15+NRG_CM_E!N15+NRG_OIL_NG_E!N15+NRG_PF_E!N15+NRG_CO_E!N15+NRG_BKBPB_E!N15+NRG_GW_E!N15+NRG_BF_E!N15+NRG_PR_E!N15+NRG_NI_E!N15+NRG_CL_E!N15+NRG_LNG_E!N15+NRG_BIOG_E!N15+NRG_GTL_E!N15+NRG_CPP_E!N15+NRG_NSP_E!N15</f>
        <v>56.176526225279453</v>
      </c>
      <c r="O15" s="30">
        <f>NRG_EHG_E!O15+NRG_CM_E!O15+NRG_OIL_NG_E!O15+NRG_PF_E!O15+NRG_CO_E!O15+NRG_BKBPB_E!O15+NRG_GW_E!O15+NRG_BF_E!O15+NRG_PR_E!O15+NRG_NI_E!O15+NRG_CL_E!O15+NRG_LNG_E!O15+NRG_BIOG_E!O15+NRG_GTL_E!O15+NRG_CPP_E!O15+NRG_NSP_E!O15</f>
        <v>51.356319862424769</v>
      </c>
      <c r="P15" s="30">
        <f>NRG_EHG_E!P15+NRG_CM_E!P15+NRG_OIL_NG_E!P15+NRG_PF_E!P15+NRG_CO_E!P15+NRG_BKBPB_E!P15+NRG_GW_E!P15+NRG_BF_E!P15+NRG_PR_E!P15+NRG_NI_E!P15+NRG_CL_E!P15+NRG_LNG_E!P15+NRG_BIOG_E!P15+NRG_GTL_E!P15+NRG_CPP_E!P15+NRG_NSP_E!P15</f>
        <v>66.051934651762679</v>
      </c>
      <c r="Q15" s="30">
        <f>NRG_EHG_E!Q15+NRG_CM_E!Q15+NRG_OIL_NG_E!Q15+NRG_PF_E!Q15+NRG_CO_E!Q15+NRG_BKBPB_E!Q15+NRG_GW_E!Q15+NRG_BF_E!Q15+NRG_PR_E!Q15+NRG_NI_E!Q15+NRG_CL_E!Q15+NRG_LNG_E!Q15+NRG_BIOG_E!Q15+NRG_GTL_E!Q15+NRG_CPP_E!Q15+NRG_NSP_E!Q15</f>
        <v>66.281427343078235</v>
      </c>
      <c r="R15" s="30">
        <f>NRG_EHG_E!R15+NRG_CM_E!R15+NRG_OIL_NG_E!R15+NRG_PF_E!R15+NRG_CO_E!R15+NRG_BKBPB_E!R15+NRG_GW_E!R15+NRG_BF_E!R15+NRG_PR_E!R15+NRG_NI_E!R15+NRG_CL_E!R15+NRG_LNG_E!R15+NRG_BIOG_E!R15+NRG_GTL_E!R15+NRG_CPP_E!R15+NRG_NSP_E!R15</f>
        <v>11.533877901977638</v>
      </c>
      <c r="S15" s="30">
        <f>NRG_EHG_E!S15+NRG_CM_E!S15+NRG_OIL_NG_E!S15+NRG_PF_E!S15+NRG_CO_E!S15+NRG_BKBPB_E!S15+NRG_GW_E!S15+NRG_BF_E!S15+NRG_PR_E!S15+NRG_NI_E!S15+NRG_CL_E!S15+NRG_LNG_E!S15+NRG_BIOG_E!S15+NRG_GTL_E!S15+NRG_CPP_E!S15+NRG_NSP_E!S15</f>
        <v>1.4142734307824589</v>
      </c>
      <c r="T15" s="30">
        <f>NRG_EHG_E!T15+NRG_CM_E!T15+NRG_OIL_NG_E!T15+NRG_PF_E!T15+NRG_CO_E!T15+NRG_BKBPB_E!T15+NRG_GW_E!T15+NRG_BF_E!T15+NRG_PR_E!T15+NRG_NI_E!T15+NRG_CL_E!T15+NRG_LNG_E!T15+NRG_BIOG_E!T15+NRG_GTL_E!T15+NRG_CPP_E!T15+NRG_NSP_E!T15</f>
        <v>48.709802235597593</v>
      </c>
      <c r="U15" s="30">
        <f>NRG_EHG_E!U15+NRG_CM_E!U15+NRG_OIL_NG_E!U15+NRG_PF_E!U15+NRG_CO_E!U15+NRG_BKBPB_E!U15+NRG_GW_E!U15+NRG_BF_E!U15+NRG_PR_E!U15+NRG_NI_E!U15+NRG_CL_E!U15+NRG_LNG_E!U15+NRG_BIOG_E!U15+NRG_GTL_E!U15+NRG_CPP_E!U15+NRG_NSP_E!U15</f>
        <v>64.900601891659491</v>
      </c>
      <c r="V15" s="30">
        <f>NRG_EHG_E!V15+NRG_CM_E!V15+NRG_OIL_NG_E!V15+NRG_PF_E!V15+NRG_CO_E!V15+NRG_BKBPB_E!V15+NRG_GW_E!V15+NRG_BF_E!V15+NRG_PR_E!V15+NRG_NI_E!V15+NRG_CL_E!V15+NRG_LNG_E!V15+NRG_BIOG_E!V15+NRG_GTL_E!V15+NRG_CPP_E!V15+NRG_NSP_E!V15</f>
        <v>54.979105760963023</v>
      </c>
      <c r="W15" s="30">
        <f>NRG_EHG_E!W15+NRG_CM_E!W15+NRG_OIL_NG_E!W15+NRG_PF_E!W15+NRG_CO_E!W15+NRG_BKBPB_E!W15+NRG_GW_E!W15+NRG_BF_E!W15+NRG_PR_E!W15+NRG_NI_E!W15+NRG_CL_E!W15+NRG_LNG_E!W15+NRG_BIOG_E!W15+NRG_GTL_E!W15+NRG_CPP_E!W15+NRG_NSP_E!W15</f>
        <v>49.015735167669817</v>
      </c>
      <c r="X15" s="30">
        <f>NRG_EHG_E!X15+NRG_CM_E!X15+NRG_OIL_NG_E!X15+NRG_PF_E!X15+NRG_CO_E!X15+NRG_BKBPB_E!X15+NRG_GW_E!X15+NRG_BF_E!X15+NRG_PR_E!X15+NRG_NI_E!X15+NRG_CL_E!X15+NRG_LNG_E!X15+NRG_BIOG_E!X15+NRG_GTL_E!X15+NRG_CPP_E!X15+NRG_NSP_E!X15</f>
        <v>33.843164230438525</v>
      </c>
    </row>
    <row r="16" spans="1:24" ht="11.25" customHeight="1" x14ac:dyDescent="0.2">
      <c r="A16" s="39" t="s">
        <v>23</v>
      </c>
      <c r="B16" s="23" t="s">
        <v>24</v>
      </c>
      <c r="C16" s="30">
        <f>NRG_EHG_E!C16+NRG_CM_E!C16+NRG_OIL_NG_E!C16+NRG_PF_E!C16+NRG_CO_E!C16+NRG_BKBPB_E!C16+NRG_GW_E!C16+NRG_BF_E!C16+NRG_PR_E!C16+NRG_NI_E!C16+NRG_CL_E!C16+NRG_LNG_E!C16+NRG_BIOG_E!C16+NRG_GTL_E!C16+NRG_CPP_E!C16+NRG_NSP_E!C16</f>
        <v>10.382803095442821</v>
      </c>
      <c r="D16" s="30">
        <f>NRG_EHG_E!D16+NRG_CM_E!D16+NRG_OIL_NG_E!D16+NRG_PF_E!D16+NRG_CO_E!D16+NRG_BKBPB_E!D16+NRG_GW_E!D16+NRG_BF_E!D16+NRG_PR_E!D16+NRG_NI_E!D16+NRG_CL_E!D16+NRG_LNG_E!D16+NRG_BIOG_E!D16+NRG_GTL_E!D16+NRG_CPP_E!D16+NRG_NSP_E!D16</f>
        <v>10.324505588993979</v>
      </c>
      <c r="E16" s="30">
        <f>NRG_EHG_E!E16+NRG_CM_E!E16+NRG_OIL_NG_E!E16+NRG_PF_E!E16+NRG_CO_E!E16+NRG_BKBPB_E!E16+NRG_GW_E!E16+NRG_BF_E!E16+NRG_PR_E!E16+NRG_NI_E!E16+NRG_CL_E!E16+NRG_LNG_E!E16+NRG_BIOG_E!E16+NRG_GTL_E!E16+NRG_CPP_E!E16+NRG_NSP_E!E16</f>
        <v>17.914101461736887</v>
      </c>
      <c r="F16" s="30">
        <f>NRG_EHG_E!F16+NRG_CM_E!F16+NRG_OIL_NG_E!F16+NRG_PF_E!F16+NRG_CO_E!F16+NRG_BKBPB_E!F16+NRG_GW_E!F16+NRG_BF_E!F16+NRG_PR_E!F16+NRG_NI_E!F16+NRG_CL_E!F16+NRG_LNG_E!F16+NRG_BIOG_E!F16+NRG_GTL_E!F16+NRG_CPP_E!F16+NRG_NSP_E!F16</f>
        <v>17.831384350816855</v>
      </c>
      <c r="G16" s="30">
        <f>NRG_EHG_E!G16+NRG_CM_E!G16+NRG_OIL_NG_E!G16+NRG_PF_E!G16+NRG_CO_E!G16+NRG_BKBPB_E!G16+NRG_GW_E!G16+NRG_BF_E!G16+NRG_PR_E!G16+NRG_NI_E!G16+NRG_CL_E!G16+NRG_LNG_E!G16+NRG_BIOG_E!G16+NRG_GTL_E!G16+NRG_CPP_E!G16+NRG_NSP_E!G16</f>
        <v>16.26741186586414</v>
      </c>
      <c r="H16" s="30">
        <f>NRG_EHG_E!H16+NRG_CM_E!H16+NRG_OIL_NG_E!H16+NRG_PF_E!H16+NRG_CO_E!H16+NRG_BKBPB_E!H16+NRG_GW_E!H16+NRG_BF_E!H16+NRG_PR_E!H16+NRG_NI_E!H16+NRG_CL_E!H16+NRG_LNG_E!H16+NRG_BIOG_E!H16+NRG_GTL_E!H16+NRG_CPP_E!H16+NRG_NSP_E!H16</f>
        <v>16.056061908856407</v>
      </c>
      <c r="I16" s="30">
        <f>NRG_EHG_E!I16+NRG_CM_E!I16+NRG_OIL_NG_E!I16+NRG_PF_E!I16+NRG_CO_E!I16+NRG_BKBPB_E!I16+NRG_GW_E!I16+NRG_BF_E!I16+NRG_PR_E!I16+NRG_NI_E!I16+NRG_CL_E!I16+NRG_LNG_E!I16+NRG_BIOG_E!I16+NRG_GTL_E!I16+NRG_CPP_E!I16+NRG_NSP_E!I16</f>
        <v>20.069389509888218</v>
      </c>
      <c r="J16" s="30">
        <f>NRG_EHG_E!J16+NRG_CM_E!J16+NRG_OIL_NG_E!J16+NRG_PF_E!J16+NRG_CO_E!J16+NRG_BKBPB_E!J16+NRG_GW_E!J16+NRG_BF_E!J16+NRG_PR_E!J16+NRG_NI_E!J16+NRG_CL_E!J16+NRG_LNG_E!J16+NRG_BIOG_E!J16+NRG_GTL_E!J16+NRG_CPP_E!J16+NRG_NSP_E!J16</f>
        <v>18.853224419604473</v>
      </c>
      <c r="K16" s="30">
        <f>NRG_EHG_E!K16+NRG_CM_E!K16+NRG_OIL_NG_E!K16+NRG_PF_E!K16+NRG_CO_E!K16+NRG_BKBPB_E!K16+NRG_GW_E!K16+NRG_BF_E!K16+NRG_PR_E!K16+NRG_NI_E!K16+NRG_CL_E!K16+NRG_LNG_E!K16+NRG_BIOG_E!K16+NRG_GTL_E!K16+NRG_CPP_E!K16+NRG_NSP_E!K16</f>
        <v>17.48950988822012</v>
      </c>
      <c r="L16" s="30">
        <f>NRG_EHG_E!L16+NRG_CM_E!L16+NRG_OIL_NG_E!L16+NRG_PF_E!L16+NRG_CO_E!L16+NRG_BKBPB_E!L16+NRG_GW_E!L16+NRG_BF_E!L16+NRG_PR_E!L16+NRG_NI_E!L16+NRG_CL_E!L16+NRG_LNG_E!L16+NRG_BIOG_E!L16+NRG_GTL_E!L16+NRG_CPP_E!L16+NRG_NSP_E!L16</f>
        <v>15.659157351676697</v>
      </c>
      <c r="M16" s="30">
        <f>NRG_EHG_E!M16+NRG_CM_E!M16+NRG_OIL_NG_E!M16+NRG_PF_E!M16+NRG_CO_E!M16+NRG_BKBPB_E!M16+NRG_GW_E!M16+NRG_BF_E!M16+NRG_PR_E!M16+NRG_NI_E!M16+NRG_CL_E!M16+NRG_LNG_E!M16+NRG_BIOG_E!M16+NRG_GTL_E!M16+NRG_CPP_E!M16+NRG_NSP_E!M16</f>
        <v>3.7423043852106619</v>
      </c>
      <c r="N16" s="30">
        <f>NRG_EHG_E!N16+NRG_CM_E!N16+NRG_OIL_NG_E!N16+NRG_PF_E!N16+NRG_CO_E!N16+NRG_BKBPB_E!N16+NRG_GW_E!N16+NRG_BF_E!N16+NRG_PR_E!N16+NRG_NI_E!N16+NRG_CL_E!N16+NRG_LNG_E!N16+NRG_BIOG_E!N16+NRG_GTL_E!N16+NRG_CPP_E!N16+NRG_NSP_E!N16</f>
        <v>12.841702493551159</v>
      </c>
      <c r="O16" s="30">
        <f>NRG_EHG_E!O16+NRG_CM_E!O16+NRG_OIL_NG_E!O16+NRG_PF_E!O16+NRG_CO_E!O16+NRG_BKBPB_E!O16+NRG_GW_E!O16+NRG_BF_E!O16+NRG_PR_E!O16+NRG_NI_E!O16+NRG_CL_E!O16+NRG_LNG_E!O16+NRG_BIOG_E!O16+NRG_GTL_E!O16+NRG_CPP_E!O16+NRG_NSP_E!O16</f>
        <v>4.6080825451418734</v>
      </c>
      <c r="P16" s="30">
        <f>NRG_EHG_E!P16+NRG_CM_E!P16+NRG_OIL_NG_E!P16+NRG_PF_E!P16+NRG_CO_E!P16+NRG_BKBPB_E!P16+NRG_GW_E!P16+NRG_BF_E!P16+NRG_PR_E!P16+NRG_NI_E!P16+NRG_CL_E!P16+NRG_LNG_E!P16+NRG_BIOG_E!P16+NRG_GTL_E!P16+NRG_CPP_E!P16+NRG_NSP_E!P16</f>
        <v>9.092691315563199</v>
      </c>
      <c r="Q16" s="30">
        <f>NRG_EHG_E!Q16+NRG_CM_E!Q16+NRG_OIL_NG_E!Q16+NRG_PF_E!Q16+NRG_CO_E!Q16+NRG_BKBPB_E!Q16+NRG_GW_E!Q16+NRG_BF_E!Q16+NRG_PR_E!Q16+NRG_NI_E!Q16+NRG_CL_E!Q16+NRG_LNG_E!Q16+NRG_BIOG_E!Q16+NRG_GTL_E!Q16+NRG_CPP_E!Q16+NRG_NSP_E!Q16</f>
        <v>6.0629406706792768</v>
      </c>
      <c r="R16" s="30">
        <f>NRG_EHG_E!R16+NRG_CM_E!R16+NRG_OIL_NG_E!R16+NRG_PF_E!R16+NRG_CO_E!R16+NRG_BKBPB_E!R16+NRG_GW_E!R16+NRG_BF_E!R16+NRG_PR_E!R16+NRG_NI_E!R16+NRG_CL_E!R16+NRG_LNG_E!R16+NRG_BIOG_E!R16+NRG_GTL_E!R16+NRG_CPP_E!R16+NRG_NSP_E!R16</f>
        <v>5.0938091143594146</v>
      </c>
      <c r="S16" s="30">
        <f>NRG_EHG_E!S16+NRG_CM_E!S16+NRG_OIL_NG_E!S16+NRG_PF_E!S16+NRG_CO_E!S16+NRG_BKBPB_E!S16+NRG_GW_E!S16+NRG_BF_E!S16+NRG_PR_E!S16+NRG_NI_E!S16+NRG_CL_E!S16+NRG_LNG_E!S16+NRG_BIOG_E!S16+NRG_GTL_E!S16+NRG_CPP_E!S16+NRG_NSP_E!S16</f>
        <v>5.4885640584694748</v>
      </c>
      <c r="T16" s="30">
        <f>NRG_EHG_E!T16+NRG_CM_E!T16+NRG_OIL_NG_E!T16+NRG_PF_E!T16+NRG_CO_E!T16+NRG_BKBPB_E!T16+NRG_GW_E!T16+NRG_BF_E!T16+NRG_PR_E!T16+NRG_NI_E!T16+NRG_CL_E!T16+NRG_LNG_E!T16+NRG_BIOG_E!T16+NRG_GTL_E!T16+NRG_CPP_E!T16+NRG_NSP_E!T16</f>
        <v>7.8973344797936376</v>
      </c>
      <c r="U16" s="30">
        <f>NRG_EHG_E!U16+NRG_CM_E!U16+NRG_OIL_NG_E!U16+NRG_PF_E!U16+NRG_CO_E!U16+NRG_BKBPB_E!U16+NRG_GW_E!U16+NRG_BF_E!U16+NRG_PR_E!U16+NRG_NI_E!U16+NRG_CL_E!U16+NRG_LNG_E!U16+NRG_BIOG_E!U16+NRG_GTL_E!U16+NRG_CPP_E!U16+NRG_NSP_E!U16</f>
        <v>7.2893379191745478</v>
      </c>
      <c r="V16" s="30">
        <f>NRG_EHG_E!V16+NRG_CM_E!V16+NRG_OIL_NG_E!V16+NRG_PF_E!V16+NRG_CO_E!V16+NRG_BKBPB_E!V16+NRG_GW_E!V16+NRG_BF_E!V16+NRG_PR_E!V16+NRG_NI_E!V16+NRG_CL_E!V16+NRG_LNG_E!V16+NRG_BIOG_E!V16+NRG_GTL_E!V16+NRG_CPP_E!V16+NRG_NSP_E!V16</f>
        <v>5.340842648323302</v>
      </c>
      <c r="W16" s="30">
        <f>NRG_EHG_E!W16+NRG_CM_E!W16+NRG_OIL_NG_E!W16+NRG_PF_E!W16+NRG_CO_E!W16+NRG_BKBPB_E!W16+NRG_GW_E!W16+NRG_BF_E!W16+NRG_PR_E!W16+NRG_NI_E!W16+NRG_CL_E!W16+NRG_LNG_E!W16+NRG_BIOG_E!W16+NRG_GTL_E!W16+NRG_CPP_E!W16+NRG_NSP_E!W16</f>
        <v>8.400859845227858</v>
      </c>
      <c r="X16" s="30">
        <f>NRG_EHG_E!X16+NRG_CM_E!X16+NRG_OIL_NG_E!X16+NRG_PF_E!X16+NRG_CO_E!X16+NRG_BKBPB_E!X16+NRG_GW_E!X16+NRG_BF_E!X16+NRG_PR_E!X16+NRG_NI_E!X16+NRG_CL_E!X16+NRG_LNG_E!X16+NRG_BIOG_E!X16+NRG_GTL_E!X16+NRG_CPP_E!X16+NRG_NSP_E!X16</f>
        <v>7.7803955288048154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:W17" si="10">SUM(C18:C21)</f>
        <v>6117.2938091143587</v>
      </c>
      <c r="D17" s="31">
        <f t="shared" si="10"/>
        <v>5618.6630266552011</v>
      </c>
      <c r="E17" s="31">
        <f t="shared" si="10"/>
        <v>5968.2484952708519</v>
      </c>
      <c r="F17" s="31">
        <f t="shared" si="10"/>
        <v>5941.8525365434216</v>
      </c>
      <c r="G17" s="31">
        <f t="shared" si="10"/>
        <v>6197.3871883061038</v>
      </c>
      <c r="H17" s="31">
        <f t="shared" si="10"/>
        <v>6038.4828890799654</v>
      </c>
      <c r="I17" s="31">
        <f t="shared" si="10"/>
        <v>6103.5003439380907</v>
      </c>
      <c r="J17" s="31">
        <f t="shared" si="10"/>
        <v>6183.4404987102316</v>
      </c>
      <c r="K17" s="31">
        <f t="shared" si="10"/>
        <v>5923.7847807394655</v>
      </c>
      <c r="L17" s="31">
        <f t="shared" si="10"/>
        <v>4411.9382631126391</v>
      </c>
      <c r="M17" s="31">
        <f t="shared" si="10"/>
        <v>5418.5141874462597</v>
      </c>
      <c r="N17" s="31">
        <f t="shared" si="10"/>
        <v>5452.5996560619078</v>
      </c>
      <c r="O17" s="31">
        <f t="shared" si="10"/>
        <v>5250.4745485812546</v>
      </c>
      <c r="P17" s="31">
        <f t="shared" si="10"/>
        <v>5257.4078245915734</v>
      </c>
      <c r="Q17" s="31">
        <f t="shared" si="10"/>
        <v>5152.2612209802228</v>
      </c>
      <c r="R17" s="31">
        <f t="shared" si="10"/>
        <v>5232.6306964746336</v>
      </c>
      <c r="S17" s="31">
        <f t="shared" si="10"/>
        <v>5035.1637145313844</v>
      </c>
      <c r="T17" s="31">
        <f t="shared" si="10"/>
        <v>5616.977730008598</v>
      </c>
      <c r="U17" s="31">
        <f t="shared" si="10"/>
        <v>5760.8931212381758</v>
      </c>
      <c r="V17" s="31">
        <f t="shared" si="10"/>
        <v>5487.5517626827168</v>
      </c>
      <c r="W17" s="31">
        <f t="shared" si="10"/>
        <v>4657.7748065348233</v>
      </c>
      <c r="X17" s="31">
        <f t="shared" ref="X17" si="11">SUM(X18:X21)</f>
        <v>5291.8781599312115</v>
      </c>
    </row>
    <row r="18" spans="1:24" ht="11.25" customHeight="1" x14ac:dyDescent="0.2">
      <c r="A18" s="22" t="s">
        <v>27</v>
      </c>
      <c r="B18" s="23" t="s">
        <v>28</v>
      </c>
      <c r="C18" s="30">
        <f>NRG_EHG_E!C18+NRG_CM_E!C18+NRG_OIL_NG_E!C18+NRG_PF_E!C18+NRG_CO_E!C18+NRG_BKBPB_E!C18+NRG_GW_E!C18+NRG_BF_E!C18+NRG_PR_E!C18+NRG_NI_E!C18+NRG_CL_E!C18+NRG_LNG_E!C18+NRG_BIOG_E!C18+NRG_GTL_E!C18+NRG_CPP_E!C18+NRG_NSP_E!C18</f>
        <v>2.1066208082545144</v>
      </c>
      <c r="D18" s="30">
        <f>NRG_EHG_E!D18+NRG_CM_E!D18+NRG_OIL_NG_E!D18+NRG_PF_E!D18+NRG_CO_E!D18+NRG_BKBPB_E!D18+NRG_GW_E!D18+NRG_BF_E!D18+NRG_PR_E!D18+NRG_NI_E!D18+NRG_CL_E!D18+NRG_LNG_E!D18+NRG_BIOG_E!D18+NRG_GTL_E!D18+NRG_CPP_E!D18+NRG_NSP_E!D18</f>
        <v>2.6655202063628542</v>
      </c>
      <c r="E18" s="30">
        <f>NRG_EHG_E!E18+NRG_CM_E!E18+NRG_OIL_NG_E!E18+NRG_PF_E!E18+NRG_CO_E!E18+NRG_BKBPB_E!E18+NRG_GW_E!E18+NRG_BF_E!E18+NRG_PR_E!E18+NRG_NI_E!E18+NRG_CL_E!E18+NRG_LNG_E!E18+NRG_BIOG_E!E18+NRG_GTL_E!E18+NRG_CPP_E!E18+NRG_NSP_E!E18</f>
        <v>5.2665520206362846</v>
      </c>
      <c r="F18" s="30">
        <f>NRG_EHG_E!F18+NRG_CM_E!F18+NRG_OIL_NG_E!F18+NRG_PF_E!F18+NRG_CO_E!F18+NRG_BKBPB_E!F18+NRG_GW_E!F18+NRG_BF_E!F18+NRG_PR_E!F18+NRG_NI_E!F18+NRG_CL_E!F18+NRG_LNG_E!F18+NRG_BIOG_E!F18+NRG_GTL_E!F18+NRG_CPP_E!F18+NRG_NSP_E!F18</f>
        <v>4.2777300085984526</v>
      </c>
      <c r="G18" s="30">
        <f>NRG_EHG_E!G18+NRG_CM_E!G18+NRG_OIL_NG_E!G18+NRG_PF_E!G18+NRG_CO_E!G18+NRG_BKBPB_E!G18+NRG_GW_E!G18+NRG_BF_E!G18+NRG_PR_E!G18+NRG_NI_E!G18+NRG_CL_E!G18+NRG_LNG_E!G18+NRG_BIOG_E!G18+NRG_GTL_E!G18+NRG_CPP_E!G18+NRG_NSP_E!G18</f>
        <v>5.8469475494411007</v>
      </c>
      <c r="H18" s="30">
        <f>NRG_EHG_E!H18+NRG_CM_E!H18+NRG_OIL_NG_E!H18+NRG_PF_E!H18+NRG_CO_E!H18+NRG_BKBPB_E!H18+NRG_GW_E!H18+NRG_BF_E!H18+NRG_PR_E!H18+NRG_NI_E!H18+NRG_CL_E!H18+NRG_LNG_E!H18+NRG_BIOG_E!H18+NRG_GTL_E!H18+NRG_CPP_E!H18+NRG_NSP_E!H18</f>
        <v>5.5245055889939803</v>
      </c>
      <c r="I18" s="30">
        <f>NRG_EHG_E!I18+NRG_CM_E!I18+NRG_OIL_NG_E!I18+NRG_PF_E!I18+NRG_CO_E!I18+NRG_BKBPB_E!I18+NRG_GW_E!I18+NRG_BF_E!I18+NRG_PR_E!I18+NRG_NI_E!I18+NRG_CL_E!I18+NRG_LNG_E!I18+NRG_BIOG_E!I18+NRG_GTL_E!I18+NRG_CPP_E!I18+NRG_NSP_E!I18</f>
        <v>4.4282029234737745</v>
      </c>
      <c r="J18" s="30">
        <f>NRG_EHG_E!J18+NRG_CM_E!J18+NRG_OIL_NG_E!J18+NRG_PF_E!J18+NRG_CO_E!J18+NRG_BKBPB_E!J18+NRG_GW_E!J18+NRG_BF_E!J18+NRG_PR_E!J18+NRG_NI_E!J18+NRG_CL_E!J18+NRG_LNG_E!J18+NRG_BIOG_E!J18+NRG_GTL_E!J18+NRG_CPP_E!J18+NRG_NSP_E!J18</f>
        <v>4.1702493551160797</v>
      </c>
      <c r="K18" s="30">
        <f>NRG_EHG_E!K18+NRG_CM_E!K18+NRG_OIL_NG_E!K18+NRG_PF_E!K18+NRG_CO_E!K18+NRG_BKBPB_E!K18+NRG_GW_E!K18+NRG_BF_E!K18+NRG_PR_E!K18+NRG_NI_E!K18+NRG_CL_E!K18+NRG_LNG_E!K18+NRG_BIOG_E!K18+NRG_GTL_E!K18+NRG_CPP_E!K18+NRG_NSP_E!K18</f>
        <v>10.683576956147892</v>
      </c>
      <c r="L18" s="30">
        <f>NRG_EHG_E!L18+NRG_CM_E!L18+NRG_OIL_NG_E!L18+NRG_PF_E!L18+NRG_CO_E!L18+NRG_BKBPB_E!L18+NRG_GW_E!L18+NRG_BF_E!L18+NRG_PR_E!L18+NRG_NI_E!L18+NRG_CL_E!L18+NRG_LNG_E!L18+NRG_BIOG_E!L18+NRG_GTL_E!L18+NRG_CPP_E!L18+NRG_NSP_E!L18</f>
        <v>5.5030094582975062</v>
      </c>
      <c r="M18" s="30">
        <f>NRG_EHG_E!M18+NRG_CM_E!M18+NRG_OIL_NG_E!M18+NRG_PF_E!M18+NRG_CO_E!M18+NRG_BKBPB_E!M18+NRG_GW_E!M18+NRG_BF_E!M18+NRG_PR_E!M18+NRG_NI_E!M18+NRG_CL_E!M18+NRG_LNG_E!M18+NRG_BIOG_E!M18+NRG_GTL_E!M18+NRG_CPP_E!M18+NRG_NSP_E!M18</f>
        <v>7.0507308684436811</v>
      </c>
      <c r="N18" s="30">
        <f>NRG_EHG_E!N18+NRG_CM_E!N18+NRG_OIL_NG_E!N18+NRG_PF_E!N18+NRG_CO_E!N18+NRG_BKBPB_E!N18+NRG_GW_E!N18+NRG_BF_E!N18+NRG_PR_E!N18+NRG_NI_E!N18+NRG_CL_E!N18+NRG_LNG_E!N18+NRG_BIOG_E!N18+NRG_GTL_E!N18+NRG_CPP_E!N18+NRG_NSP_E!N18</f>
        <v>3.2244196044711955</v>
      </c>
      <c r="O18" s="30">
        <f>NRG_EHG_E!O18+NRG_CM_E!O18+NRG_OIL_NG_E!O18+NRG_PF_E!O18+NRG_CO_E!O18+NRG_BKBPB_E!O18+NRG_GW_E!O18+NRG_BF_E!O18+NRG_PR_E!O18+NRG_NI_E!O18+NRG_CL_E!O18+NRG_LNG_E!O18+NRG_BIOG_E!O18+NRG_GTL_E!O18+NRG_CPP_E!O18+NRG_NSP_E!O18</f>
        <v>2.6010318142734303</v>
      </c>
      <c r="P18" s="30">
        <f>NRG_EHG_E!P18+NRG_CM_E!P18+NRG_OIL_NG_E!P18+NRG_PF_E!P18+NRG_CO_E!P18+NRG_BKBPB_E!P18+NRG_GW_E!P18+NRG_BF_E!P18+NRG_PR_E!P18+NRG_NI_E!P18+NRG_CL_E!P18+NRG_LNG_E!P18+NRG_BIOG_E!P18+NRG_GTL_E!P18+NRG_CPP_E!P18+NRG_NSP_E!P18</f>
        <v>8.4694754944110038</v>
      </c>
      <c r="Q18" s="30">
        <f>NRG_EHG_E!Q18+NRG_CM_E!Q18+NRG_OIL_NG_E!Q18+NRG_PF_E!Q18+NRG_CO_E!Q18+NRG_BKBPB_E!Q18+NRG_GW_E!Q18+NRG_BF_E!Q18+NRG_PR_E!Q18+NRG_NI_E!Q18+NRG_CL_E!Q18+NRG_LNG_E!Q18+NRG_BIOG_E!Q18+NRG_GTL_E!Q18+NRG_CPP_E!Q18+NRG_NSP_E!Q18</f>
        <v>1.8916595012897677</v>
      </c>
      <c r="R18" s="30">
        <f>NRG_EHG_E!R18+NRG_CM_E!R18+NRG_OIL_NG_E!R18+NRG_PF_E!R18+NRG_CO_E!R18+NRG_BKBPB_E!R18+NRG_GW_E!R18+NRG_BF_E!R18+NRG_PR_E!R18+NRG_NI_E!R18+NRG_CL_E!R18+NRG_LNG_E!R18+NRG_BIOG_E!R18+NRG_GTL_E!R18+NRG_CPP_E!R18+NRG_NSP_E!R18</f>
        <v>9.4368013757523634</v>
      </c>
      <c r="S18" s="30">
        <f>NRG_EHG_E!S18+NRG_CM_E!S18+NRG_OIL_NG_E!S18+NRG_PF_E!S18+NRG_CO_E!S18+NRG_BKBPB_E!S18+NRG_GW_E!S18+NRG_BF_E!S18+NRG_PR_E!S18+NRG_NI_E!S18+NRG_CL_E!S18+NRG_LNG_E!S18+NRG_BIOG_E!S18+NRG_GTL_E!S18+NRG_CPP_E!S18+NRG_NSP_E!S18</f>
        <v>5.9114359415305238</v>
      </c>
      <c r="T18" s="30">
        <f>NRG_EHG_E!T18+NRG_CM_E!T18+NRG_OIL_NG_E!T18+NRG_PF_E!T18+NRG_CO_E!T18+NRG_BKBPB_E!T18+NRG_GW_E!T18+NRG_BF_E!T18+NRG_PR_E!T18+NRG_NI_E!T18+NRG_CL_E!T18+NRG_LNG_E!T18+NRG_BIOG_E!T18+NRG_GTL_E!T18+NRG_CPP_E!T18+NRG_NSP_E!T18</f>
        <v>5.7934651762682714</v>
      </c>
      <c r="U18" s="30">
        <f>NRG_EHG_E!U18+NRG_CM_E!U18+NRG_OIL_NG_E!U18+NRG_PF_E!U18+NRG_CO_E!U18+NRG_BKBPB_E!U18+NRG_GW_E!U18+NRG_BF_E!U18+NRG_PR_E!U18+NRG_NI_E!U18+NRG_CL_E!U18+NRG_LNG_E!U18+NRG_BIOG_E!U18+NRG_GTL_E!U18+NRG_CPP_E!U18+NRG_NSP_E!U18</f>
        <v>7.8902837489251922</v>
      </c>
      <c r="V18" s="30">
        <f>NRG_EHG_E!V18+NRG_CM_E!V18+NRG_OIL_NG_E!V18+NRG_PF_E!V18+NRG_CO_E!V18+NRG_BKBPB_E!V18+NRG_GW_E!V18+NRG_BF_E!V18+NRG_PR_E!V18+NRG_NI_E!V18+NRG_CL_E!V18+NRG_LNG_E!V18+NRG_BIOG_E!V18+NRG_GTL_E!V18+NRG_CPP_E!V18+NRG_NSP_E!V18</f>
        <v>5.4148753224419606</v>
      </c>
      <c r="W18" s="30">
        <f>NRG_EHG_E!W18+NRG_CM_E!W18+NRG_OIL_NG_E!W18+NRG_PF_E!W18+NRG_CO_E!W18+NRG_BKBPB_E!W18+NRG_GW_E!W18+NRG_BF_E!W18+NRG_PR_E!W18+NRG_NI_E!W18+NRG_CL_E!W18+NRG_LNG_E!W18+NRG_BIOG_E!W18+NRG_GTL_E!W18+NRG_CPP_E!W18+NRG_NSP_E!W18</f>
        <v>3.3379191745485808</v>
      </c>
      <c r="X18" s="30">
        <f>NRG_EHG_E!X18+NRG_CM_E!X18+NRG_OIL_NG_E!X18+NRG_PF_E!X18+NRG_CO_E!X18+NRG_BKBPB_E!X18+NRG_GW_E!X18+NRG_BF_E!X18+NRG_PR_E!X18+NRG_NI_E!X18+NRG_CL_E!X18+NRG_LNG_E!X18+NRG_BIOG_E!X18+NRG_GTL_E!X18+NRG_CPP_E!X18+NRG_NSP_E!X18</f>
        <v>0</v>
      </c>
    </row>
    <row r="19" spans="1:24" ht="11.25" customHeight="1" x14ac:dyDescent="0.2">
      <c r="A19" s="22" t="s">
        <v>29</v>
      </c>
      <c r="B19" s="23" t="s">
        <v>30</v>
      </c>
      <c r="C19" s="30">
        <f>NRG_EHG_E!C19+NRG_CM_E!C19+NRG_OIL_NG_E!C19+NRG_PF_E!C19+NRG_CO_E!C19+NRG_BKBPB_E!C19+NRG_GW_E!C19+NRG_BF_E!C19+NRG_PR_E!C19+NRG_NI_E!C19+NRG_CL_E!C19+NRG_LNG_E!C19+NRG_BIOG_E!C19+NRG_GTL_E!C19+NRG_CPP_E!C19+NRG_NSP_E!C19</f>
        <v>3267.4856405846945</v>
      </c>
      <c r="D19" s="30">
        <f>NRG_EHG_E!D19+NRG_CM_E!D19+NRG_OIL_NG_E!D19+NRG_PF_E!D19+NRG_CO_E!D19+NRG_BKBPB_E!D19+NRG_GW_E!D19+NRG_BF_E!D19+NRG_PR_E!D19+NRG_NI_E!D19+NRG_CL_E!D19+NRG_LNG_E!D19+NRG_BIOG_E!D19+NRG_GTL_E!D19+NRG_CPP_E!D19+NRG_NSP_E!D19</f>
        <v>3025.8331040412718</v>
      </c>
      <c r="E19" s="30">
        <f>NRG_EHG_E!E19+NRG_CM_E!E19+NRG_OIL_NG_E!E19+NRG_PF_E!E19+NRG_CO_E!E19+NRG_BKBPB_E!E19+NRG_GW_E!E19+NRG_BF_E!E19+NRG_PR_E!E19+NRG_NI_E!E19+NRG_CL_E!E19+NRG_LNG_E!E19+NRG_BIOG_E!E19+NRG_GTL_E!E19+NRG_CPP_E!E19+NRG_NSP_E!E19</f>
        <v>3138.0210662080826</v>
      </c>
      <c r="F19" s="30">
        <f>NRG_EHG_E!F19+NRG_CM_E!F19+NRG_OIL_NG_E!F19+NRG_PF_E!F19+NRG_CO_E!F19+NRG_BKBPB_E!F19+NRG_GW_E!F19+NRG_BF_E!F19+NRG_PR_E!F19+NRG_NI_E!F19+NRG_CL_E!F19+NRG_LNG_E!F19+NRG_BIOG_E!F19+NRG_GTL_E!F19+NRG_CPP_E!F19+NRG_NSP_E!F19</f>
        <v>3116.6393809114352</v>
      </c>
      <c r="G19" s="30">
        <f>NRG_EHG_E!G19+NRG_CM_E!G19+NRG_OIL_NG_E!G19+NRG_PF_E!G19+NRG_CO_E!G19+NRG_BKBPB_E!G19+NRG_GW_E!G19+NRG_BF_E!G19+NRG_PR_E!G19+NRG_NI_E!G19+NRG_CL_E!G19+NRG_LNG_E!G19+NRG_BIOG_E!G19+NRG_GTL_E!G19+NRG_CPP_E!G19+NRG_NSP_E!G19</f>
        <v>3295.2441100601886</v>
      </c>
      <c r="H19" s="30">
        <f>NRG_EHG_E!H19+NRG_CM_E!H19+NRG_OIL_NG_E!H19+NRG_PF_E!H19+NRG_CO_E!H19+NRG_BKBPB_E!H19+NRG_GW_E!H19+NRG_BF_E!H19+NRG_PR_E!H19+NRG_NI_E!H19+NRG_CL_E!H19+NRG_LNG_E!H19+NRG_BIOG_E!H19+NRG_GTL_E!H19+NRG_CPP_E!H19+NRG_NSP_E!H19</f>
        <v>3223.4752364574374</v>
      </c>
      <c r="I19" s="30">
        <f>NRG_EHG_E!I19+NRG_CM_E!I19+NRG_OIL_NG_E!I19+NRG_PF_E!I19+NRG_CO_E!I19+NRG_BKBPB_E!I19+NRG_GW_E!I19+NRG_BF_E!I19+NRG_PR_E!I19+NRG_NI_E!I19+NRG_CL_E!I19+NRG_LNG_E!I19+NRG_BIOG_E!I19+NRG_GTL_E!I19+NRG_CPP_E!I19+NRG_NSP_E!I19</f>
        <v>3284.268787618229</v>
      </c>
      <c r="J19" s="30">
        <f>NRG_EHG_E!J19+NRG_CM_E!J19+NRG_OIL_NG_E!J19+NRG_PF_E!J19+NRG_CO_E!J19+NRG_BKBPB_E!J19+NRG_GW_E!J19+NRG_BF_E!J19+NRG_PR_E!J19+NRG_NI_E!J19+NRG_CL_E!J19+NRG_LNG_E!J19+NRG_BIOG_E!J19+NRG_GTL_E!J19+NRG_CPP_E!J19+NRG_NSP_E!J19</f>
        <v>3390.8749785038694</v>
      </c>
      <c r="K19" s="30">
        <f>NRG_EHG_E!K19+NRG_CM_E!K19+NRG_OIL_NG_E!K19+NRG_PF_E!K19+NRG_CO_E!K19+NRG_BKBPB_E!K19+NRG_GW_E!K19+NRG_BF_E!K19+NRG_PR_E!K19+NRG_NI_E!K19+NRG_CL_E!K19+NRG_LNG_E!K19+NRG_BIOG_E!K19+NRG_GTL_E!K19+NRG_CPP_E!K19+NRG_NSP_E!K19</f>
        <v>3323.8097162510735</v>
      </c>
      <c r="L19" s="30">
        <f>NRG_EHG_E!L19+NRG_CM_E!L19+NRG_OIL_NG_E!L19+NRG_PF_E!L19+NRG_CO_E!L19+NRG_BKBPB_E!L19+NRG_GW_E!L19+NRG_BF_E!L19+NRG_PR_E!L19+NRG_NI_E!L19+NRG_CL_E!L19+NRG_LNG_E!L19+NRG_BIOG_E!L19+NRG_GTL_E!L19+NRG_CPP_E!L19+NRG_NSP_E!L19</f>
        <v>2445.454514187446</v>
      </c>
      <c r="M19" s="30">
        <f>NRG_EHG_E!M19+NRG_CM_E!M19+NRG_OIL_NG_E!M19+NRG_PF_E!M19+NRG_CO_E!M19+NRG_BKBPB_E!M19+NRG_GW_E!M19+NRG_BF_E!M19+NRG_PR_E!M19+NRG_NI_E!M19+NRG_CL_E!M19+NRG_LNG_E!M19+NRG_BIOG_E!M19+NRG_GTL_E!M19+NRG_CPP_E!M19+NRG_NSP_E!M19</f>
        <v>2899.5662940670677</v>
      </c>
      <c r="N19" s="30">
        <f>NRG_EHG_E!N19+NRG_CM_E!N19+NRG_OIL_NG_E!N19+NRG_PF_E!N19+NRG_CO_E!N19+NRG_BKBPB_E!N19+NRG_GW_E!N19+NRG_BF_E!N19+NRG_PR_E!N19+NRG_NI_E!N19+NRG_CL_E!N19+NRG_LNG_E!N19+NRG_BIOG_E!N19+NRG_GTL_E!N19+NRG_CPP_E!N19+NRG_NSP_E!N19</f>
        <v>2817.6804815133269</v>
      </c>
      <c r="O19" s="30">
        <f>NRG_EHG_E!O19+NRG_CM_E!O19+NRG_OIL_NG_E!O19+NRG_PF_E!O19+NRG_CO_E!O19+NRG_BKBPB_E!O19+NRG_GW_E!O19+NRG_BF_E!O19+NRG_PR_E!O19+NRG_NI_E!O19+NRG_CL_E!O19+NRG_LNG_E!O19+NRG_BIOG_E!O19+NRG_GTL_E!O19+NRG_CPP_E!O19+NRG_NSP_E!O19</f>
        <v>2657.0727429062763</v>
      </c>
      <c r="P19" s="30">
        <f>NRG_EHG_E!P19+NRG_CM_E!P19+NRG_OIL_NG_E!P19+NRG_PF_E!P19+NRG_CO_E!P19+NRG_BKBPB_E!P19+NRG_GW_E!P19+NRG_BF_E!P19+NRG_PR_E!P19+NRG_NI_E!P19+NRG_CL_E!P19+NRG_LNG_E!P19+NRG_BIOG_E!P19+NRG_GTL_E!P19+NRG_CPP_E!P19+NRG_NSP_E!P19</f>
        <v>2601.4687876182284</v>
      </c>
      <c r="Q19" s="30">
        <f>NRG_EHG_E!Q19+NRG_CM_E!Q19+NRG_OIL_NG_E!Q19+NRG_PF_E!Q19+NRG_CO_E!Q19+NRG_BKBPB_E!Q19+NRG_GW_E!Q19+NRG_BF_E!Q19+NRG_PR_E!Q19+NRG_NI_E!Q19+NRG_CL_E!Q19+NRG_LNG_E!Q19+NRG_BIOG_E!Q19+NRG_GTL_E!Q19+NRG_CPP_E!Q19+NRG_NSP_E!Q19</f>
        <v>2644.7745485812547</v>
      </c>
      <c r="R19" s="30">
        <f>NRG_EHG_E!R19+NRG_CM_E!R19+NRG_OIL_NG_E!R19+NRG_PF_E!R19+NRG_CO_E!R19+NRG_BKBPB_E!R19+NRG_GW_E!R19+NRG_BF_E!R19+NRG_PR_E!R19+NRG_NI_E!R19+NRG_CL_E!R19+NRG_LNG_E!R19+NRG_BIOG_E!R19+NRG_GTL_E!R19+NRG_CPP_E!R19+NRG_NSP_E!R19</f>
        <v>2627.050902837489</v>
      </c>
      <c r="S19" s="30">
        <f>NRG_EHG_E!S19+NRG_CM_E!S19+NRG_OIL_NG_E!S19+NRG_PF_E!S19+NRG_CO_E!S19+NRG_BKBPB_E!S19+NRG_GW_E!S19+NRG_BF_E!S19+NRG_PR_E!S19+NRG_NI_E!S19+NRG_CL_E!S19+NRG_LNG_E!S19+NRG_BIOG_E!S19+NRG_GTL_E!S19+NRG_CPP_E!S19+NRG_NSP_E!S19</f>
        <v>2530.6249355116079</v>
      </c>
      <c r="T19" s="30">
        <f>NRG_EHG_E!T19+NRG_CM_E!T19+NRG_OIL_NG_E!T19+NRG_PF_E!T19+NRG_CO_E!T19+NRG_BKBPB_E!T19+NRG_GW_E!T19+NRG_BF_E!T19+NRG_PR_E!T19+NRG_NI_E!T19+NRG_CL_E!T19+NRG_LNG_E!T19+NRG_BIOG_E!T19+NRG_GTL_E!T19+NRG_CPP_E!T19+NRG_NSP_E!T19</f>
        <v>2635.1702493551161</v>
      </c>
      <c r="U19" s="30">
        <f>NRG_EHG_E!U19+NRG_CM_E!U19+NRG_OIL_NG_E!U19+NRG_PF_E!U19+NRG_CO_E!U19+NRG_BKBPB_E!U19+NRG_GW_E!U19+NRG_BF_E!U19+NRG_PR_E!U19+NRG_NI_E!U19+NRG_CL_E!U19+NRG_LNG_E!U19+NRG_BIOG_E!U19+NRG_GTL_E!U19+NRG_CPP_E!U19+NRG_NSP_E!U19</f>
        <v>2198.8527944969901</v>
      </c>
      <c r="V19" s="30">
        <f>NRG_EHG_E!V19+NRG_CM_E!V19+NRG_OIL_NG_E!V19+NRG_PF_E!V19+NRG_CO_E!V19+NRG_BKBPB_E!V19+NRG_GW_E!V19+NRG_BF_E!V19+NRG_PR_E!V19+NRG_NI_E!V19+NRG_CL_E!V19+NRG_LNG_E!V19+NRG_BIOG_E!V19+NRG_GTL_E!V19+NRG_CPP_E!V19+NRG_NSP_E!V19</f>
        <v>2123.9265692175409</v>
      </c>
      <c r="W19" s="30">
        <f>NRG_EHG_E!W19+NRG_CM_E!W19+NRG_OIL_NG_E!W19+NRG_PF_E!W19+NRG_CO_E!W19+NRG_BKBPB_E!W19+NRG_GW_E!W19+NRG_BF_E!W19+NRG_PR_E!W19+NRG_NI_E!W19+NRG_CL_E!W19+NRG_LNG_E!W19+NRG_BIOG_E!W19+NRG_GTL_E!W19+NRG_CPP_E!W19+NRG_NSP_E!W19</f>
        <v>1880.5657781599311</v>
      </c>
      <c r="X19" s="30">
        <f>NRG_EHG_E!X19+NRG_CM_E!X19+NRG_OIL_NG_E!X19+NRG_PF_E!X19+NRG_CO_E!X19+NRG_BKBPB_E!X19+NRG_GW_E!X19+NRG_BF_E!X19+NRG_PR_E!X19+NRG_NI_E!X19+NRG_CL_E!X19+NRG_LNG_E!X19+NRG_BIOG_E!X19+NRG_GTL_E!X19+NRG_CPP_E!X19+NRG_NSP_E!X19</f>
        <v>2150.2629406706787</v>
      </c>
    </row>
    <row r="20" spans="1:24" ht="11.25" customHeight="1" x14ac:dyDescent="0.2">
      <c r="A20" s="22" t="s">
        <v>31</v>
      </c>
      <c r="B20" s="23" t="s">
        <v>32</v>
      </c>
      <c r="C20" s="30">
        <f>NRG_EHG_E!C20+NRG_CM_E!C20+NRG_OIL_NG_E!C20+NRG_PF_E!C20+NRG_CO_E!C20+NRG_BKBPB_E!C20+NRG_GW_E!C20+NRG_BF_E!C20+NRG_PR_E!C20+NRG_NI_E!C20+NRG_CL_E!C20+NRG_LNG_E!C20+NRG_BIOG_E!C20+NRG_GTL_E!C20+NRG_CPP_E!C20+NRG_NSP_E!C20</f>
        <v>2689.7527944969906</v>
      </c>
      <c r="D20" s="30">
        <f>NRG_EHG_E!D20+NRG_CM_E!D20+NRG_OIL_NG_E!D20+NRG_PF_E!D20+NRG_CO_E!D20+NRG_BKBPB_E!D20+NRG_GW_E!D20+NRG_BF_E!D20+NRG_PR_E!D20+NRG_NI_E!D20+NRG_CL_E!D20+NRG_LNG_E!D20+NRG_BIOG_E!D20+NRG_GTL_E!D20+NRG_CPP_E!D20+NRG_NSP_E!D20</f>
        <v>2455.1448839208942</v>
      </c>
      <c r="E20" s="30">
        <f>NRG_EHG_E!E20+NRG_CM_E!E20+NRG_OIL_NG_E!E20+NRG_PF_E!E20+NRG_CO_E!E20+NRG_BKBPB_E!E20+NRG_GW_E!E20+NRG_BF_E!E20+NRG_PR_E!E20+NRG_NI_E!E20+NRG_CL_E!E20+NRG_LNG_E!E20+NRG_BIOG_E!E20+NRG_GTL_E!E20+NRG_CPP_E!E20+NRG_NSP_E!E20</f>
        <v>2674.9656921754085</v>
      </c>
      <c r="F20" s="30">
        <f>NRG_EHG_E!F20+NRG_CM_E!F20+NRG_OIL_NG_E!F20+NRG_PF_E!F20+NRG_CO_E!F20+NRG_BKBPB_E!F20+NRG_GW_E!F20+NRG_BF_E!F20+NRG_PR_E!F20+NRG_NI_E!F20+NRG_CL_E!F20+NRG_LNG_E!F20+NRG_BIOG_E!F20+NRG_GTL_E!F20+NRG_CPP_E!F20+NRG_NSP_E!F20</f>
        <v>2816.1107480653482</v>
      </c>
      <c r="G20" s="30">
        <f>NRG_EHG_E!G20+NRG_CM_E!G20+NRG_OIL_NG_E!G20+NRG_PF_E!G20+NRG_CO_E!G20+NRG_BKBPB_E!G20+NRG_GW_E!G20+NRG_BF_E!G20+NRG_PR_E!G20+NRG_NI_E!G20+NRG_CL_E!G20+NRG_LNG_E!G20+NRG_BIOG_E!G20+NRG_GTL_E!G20+NRG_CPP_E!G20+NRG_NSP_E!G20</f>
        <v>2891.2564918314702</v>
      </c>
      <c r="H20" s="30">
        <f>NRG_EHG_E!H20+NRG_CM_E!H20+NRG_OIL_NG_E!H20+NRG_PF_E!H20+NRG_CO_E!H20+NRG_BKBPB_E!H20+NRG_GW_E!H20+NRG_BF_E!H20+NRG_PR_E!H20+NRG_NI_E!H20+NRG_CL_E!H20+NRG_LNG_E!H20+NRG_BIOG_E!H20+NRG_GTL_E!H20+NRG_CPP_E!H20+NRG_NSP_E!H20</f>
        <v>2769.8429922613932</v>
      </c>
      <c r="I20" s="30">
        <f>NRG_EHG_E!I20+NRG_CM_E!I20+NRG_OIL_NG_E!I20+NRG_PF_E!I20+NRG_CO_E!I20+NRG_BKBPB_E!I20+NRG_GW_E!I20+NRG_BF_E!I20+NRG_PR_E!I20+NRG_NI_E!I20+NRG_CL_E!I20+NRG_LNG_E!I20+NRG_BIOG_E!I20+NRG_GTL_E!I20+NRG_CPP_E!I20+NRG_NSP_E!I20</f>
        <v>2769.3862424763538</v>
      </c>
      <c r="J20" s="30">
        <f>NRG_EHG_E!J20+NRG_CM_E!J20+NRG_OIL_NG_E!J20+NRG_PF_E!J20+NRG_CO_E!J20+NRG_BKBPB_E!J20+NRG_GW_E!J20+NRG_BF_E!J20+NRG_PR_E!J20+NRG_NI_E!J20+NRG_CL_E!J20+NRG_LNG_E!J20+NRG_BIOG_E!J20+NRG_GTL_E!J20+NRG_CPP_E!J20+NRG_NSP_E!J20</f>
        <v>2753.2171969045567</v>
      </c>
      <c r="K20" s="30">
        <f>NRG_EHG_E!K20+NRG_CM_E!K20+NRG_OIL_NG_E!K20+NRG_PF_E!K20+NRG_CO_E!K20+NRG_BKBPB_E!K20+NRG_GW_E!K20+NRG_BF_E!K20+NRG_PR_E!K20+NRG_NI_E!K20+NRG_CL_E!K20+NRG_LNG_E!K20+NRG_BIOG_E!K20+NRG_GTL_E!K20+NRG_CPP_E!K20+NRG_NSP_E!K20</f>
        <v>2554.313241616509</v>
      </c>
      <c r="L20" s="30">
        <f>NRG_EHG_E!L20+NRG_CM_E!L20+NRG_OIL_NG_E!L20+NRG_PF_E!L20+NRG_CO_E!L20+NRG_BKBPB_E!L20+NRG_GW_E!L20+NRG_BF_E!L20+NRG_PR_E!L20+NRG_NI_E!L20+NRG_CL_E!L20+NRG_LNG_E!L20+NRG_BIOG_E!L20+NRG_GTL_E!L20+NRG_CPP_E!L20+NRG_NSP_E!L20</f>
        <v>1936.6768701633705</v>
      </c>
      <c r="M20" s="30">
        <f>NRG_EHG_E!M20+NRG_CM_E!M20+NRG_OIL_NG_E!M20+NRG_PF_E!M20+NRG_CO_E!M20+NRG_BKBPB_E!M20+NRG_GW_E!M20+NRG_BF_E!M20+NRG_PR_E!M20+NRG_NI_E!M20+NRG_CL_E!M20+NRG_LNG_E!M20+NRG_BIOG_E!M20+NRG_GTL_E!M20+NRG_CPP_E!M20+NRG_NSP_E!M20</f>
        <v>2459.3028374892519</v>
      </c>
      <c r="N20" s="30">
        <f>NRG_EHG_E!N20+NRG_CM_E!N20+NRG_OIL_NG_E!N20+NRG_PF_E!N20+NRG_CO_E!N20+NRG_BKBPB_E!N20+NRG_GW_E!N20+NRG_BF_E!N20+NRG_PR_E!N20+NRG_NI_E!N20+NRG_CL_E!N20+NRG_LNG_E!N20+NRG_BIOG_E!N20+NRG_GTL_E!N20+NRG_CPP_E!N20+NRG_NSP_E!N20</f>
        <v>2409.3148753224418</v>
      </c>
      <c r="O20" s="30">
        <f>NRG_EHG_E!O20+NRG_CM_E!O20+NRG_OIL_NG_E!O20+NRG_PF_E!O20+NRG_CO_E!O20+NRG_BKBPB_E!O20+NRG_GW_E!O20+NRG_BF_E!O20+NRG_PR_E!O20+NRG_NI_E!O20+NRG_CL_E!O20+NRG_LNG_E!O20+NRG_BIOG_E!O20+NRG_GTL_E!O20+NRG_CPP_E!O20+NRG_NSP_E!O20</f>
        <v>2413.0222699914011</v>
      </c>
      <c r="P20" s="30">
        <f>NRG_EHG_E!P20+NRG_CM_E!P20+NRG_OIL_NG_E!P20+NRG_PF_E!P20+NRG_CO_E!P20+NRG_BKBPB_E!P20+NRG_GW_E!P20+NRG_BF_E!P20+NRG_PR_E!P20+NRG_NI_E!P20+NRG_CL_E!P20+NRG_LNG_E!P20+NRG_BIOG_E!P20+NRG_GTL_E!P20+NRG_CPP_E!P20+NRG_NSP_E!P20</f>
        <v>2447.7607910576098</v>
      </c>
      <c r="Q20" s="30">
        <f>NRG_EHG_E!Q20+NRG_CM_E!Q20+NRG_OIL_NG_E!Q20+NRG_PF_E!Q20+NRG_CO_E!Q20+NRG_BKBPB_E!Q20+NRG_GW_E!Q20+NRG_BF_E!Q20+NRG_PR_E!Q20+NRG_NI_E!Q20+NRG_CL_E!Q20+NRG_LNG_E!Q20+NRG_BIOG_E!Q20+NRG_GTL_E!Q20+NRG_CPP_E!Q20+NRG_NSP_E!Q20</f>
        <v>2322.2459157351677</v>
      </c>
      <c r="R20" s="30">
        <f>NRG_EHG_E!R20+NRG_CM_E!R20+NRG_OIL_NG_E!R20+NRG_PF_E!R20+NRG_CO_E!R20+NRG_BKBPB_E!R20+NRG_GW_E!R20+NRG_BF_E!R20+NRG_PR_E!R20+NRG_NI_E!R20+NRG_CL_E!R20+NRG_LNG_E!R20+NRG_BIOG_E!R20+NRG_GTL_E!R20+NRG_CPP_E!R20+NRG_NSP_E!R20</f>
        <v>2387.8957867583831</v>
      </c>
      <c r="S20" s="30">
        <f>NRG_EHG_E!S20+NRG_CM_E!S20+NRG_OIL_NG_E!S20+NRG_PF_E!S20+NRG_CO_E!S20+NRG_BKBPB_E!S20+NRG_GW_E!S20+NRG_BF_E!S20+NRG_PR_E!S20+NRG_NI_E!S20+NRG_CL_E!S20+NRG_LNG_E!S20+NRG_BIOG_E!S20+NRG_GTL_E!S20+NRG_CPP_E!S20+NRG_NSP_E!S20</f>
        <v>2306.593379191745</v>
      </c>
      <c r="T20" s="30">
        <f>NRG_EHG_E!T20+NRG_CM_E!T20+NRG_OIL_NG_E!T20+NRG_PF_E!T20+NRG_CO_E!T20+NRG_BKBPB_E!T20+NRG_GW_E!T20+NRG_BF_E!T20+NRG_PR_E!T20+NRG_NI_E!T20+NRG_CL_E!T20+NRG_LNG_E!T20+NRG_BIOG_E!T20+NRG_GTL_E!T20+NRG_CPP_E!T20+NRG_NSP_E!T20</f>
        <v>2702.6928632846084</v>
      </c>
      <c r="U20" s="30">
        <f>NRG_EHG_E!U20+NRG_CM_E!U20+NRG_OIL_NG_E!U20+NRG_PF_E!U20+NRG_CO_E!U20+NRG_BKBPB_E!U20+NRG_GW_E!U20+NRG_BF_E!U20+NRG_PR_E!U20+NRG_NI_E!U20+NRG_CL_E!U20+NRG_LNG_E!U20+NRG_BIOG_E!U20+NRG_GTL_E!U20+NRG_CPP_E!U20+NRG_NSP_E!U20</f>
        <v>3444.5136715391227</v>
      </c>
      <c r="V20" s="30">
        <f>NRG_EHG_E!V20+NRG_CM_E!V20+NRG_OIL_NG_E!V20+NRG_PF_E!V20+NRG_CO_E!V20+NRG_BKBPB_E!V20+NRG_GW_E!V20+NRG_BF_E!V20+NRG_PR_E!V20+NRG_NI_E!V20+NRG_CL_E!V20+NRG_LNG_E!V20+NRG_BIOG_E!V20+NRG_GTL_E!V20+NRG_CPP_E!V20+NRG_NSP_E!V20</f>
        <v>3238.8860705073084</v>
      </c>
      <c r="W20" s="30">
        <f>NRG_EHG_E!W20+NRG_CM_E!W20+NRG_OIL_NG_E!W20+NRG_PF_E!W20+NRG_CO_E!W20+NRG_BKBPB_E!W20+NRG_GW_E!W20+NRG_BF_E!W20+NRG_PR_E!W20+NRG_NI_E!W20+NRG_CL_E!W20+NRG_LNG_E!W20+NRG_BIOG_E!W20+NRG_GTL_E!W20+NRG_CPP_E!W20+NRG_NSP_E!W20</f>
        <v>2673.7018916595007</v>
      </c>
      <c r="X20" s="30">
        <f>NRG_EHG_E!X20+NRG_CM_E!X20+NRG_OIL_NG_E!X20+NRG_PF_E!X20+NRG_CO_E!X20+NRG_BKBPB_E!X20+NRG_GW_E!X20+NRG_BF_E!X20+NRG_PR_E!X20+NRG_NI_E!X20+NRG_CL_E!X20+NRG_LNG_E!X20+NRG_BIOG_E!X20+NRG_GTL_E!X20+NRG_CPP_E!X20+NRG_NSP_E!X20</f>
        <v>3044.4757523645744</v>
      </c>
    </row>
    <row r="21" spans="1:24" ht="11.25" customHeight="1" x14ac:dyDescent="0.2">
      <c r="A21" s="22" t="s">
        <v>33</v>
      </c>
      <c r="B21" s="23" t="s">
        <v>34</v>
      </c>
      <c r="C21" s="30">
        <f>NRG_EHG_E!C21+NRG_CM_E!C21+NRG_OIL_NG_E!C21+NRG_PF_E!C21+NRG_CO_E!C21+NRG_BKBPB_E!C21+NRG_GW_E!C21+NRG_BF_E!C21+NRG_PR_E!C21+NRG_NI_E!C21+NRG_CL_E!C21+NRG_LNG_E!C21+NRG_BIOG_E!C21+NRG_GTL_E!C21+NRG_CPP_E!C21+NRG_NSP_E!C21</f>
        <v>157.94875322441956</v>
      </c>
      <c r="D21" s="30">
        <f>NRG_EHG_E!D21+NRG_CM_E!D21+NRG_OIL_NG_E!D21+NRG_PF_E!D21+NRG_CO_E!D21+NRG_BKBPB_E!D21+NRG_GW_E!D21+NRG_BF_E!D21+NRG_PR_E!D21+NRG_NI_E!D21+NRG_CL_E!D21+NRG_LNG_E!D21+NRG_BIOG_E!D21+NRG_GTL_E!D21+NRG_CPP_E!D21+NRG_NSP_E!D21</f>
        <v>135.01951848667238</v>
      </c>
      <c r="E21" s="30">
        <f>NRG_EHG_E!E21+NRG_CM_E!E21+NRG_OIL_NG_E!E21+NRG_PF_E!E21+NRG_CO_E!E21+NRG_BKBPB_E!E21+NRG_GW_E!E21+NRG_BF_E!E21+NRG_PR_E!E21+NRG_NI_E!E21+NRG_CL_E!E21+NRG_LNG_E!E21+NRG_BIOG_E!E21+NRG_GTL_E!E21+NRG_CPP_E!E21+NRG_NSP_E!E21</f>
        <v>149.99518486672395</v>
      </c>
      <c r="F21" s="30">
        <f>NRG_EHG_E!F21+NRG_CM_E!F21+NRG_OIL_NG_E!F21+NRG_PF_E!F21+NRG_CO_E!F21+NRG_BKBPB_E!F21+NRG_GW_E!F21+NRG_BF_E!F21+NRG_PR_E!F21+NRG_NI_E!F21+NRG_CL_E!F21+NRG_LNG_E!F21+NRG_BIOG_E!F21+NRG_GTL_E!F21+NRG_CPP_E!F21+NRG_NSP_E!F21</f>
        <v>4.8246775580395527</v>
      </c>
      <c r="G21" s="30">
        <f>NRG_EHG_E!G21+NRG_CM_E!G21+NRG_OIL_NG_E!G21+NRG_PF_E!G21+NRG_CO_E!G21+NRG_BKBPB_E!G21+NRG_GW_E!G21+NRG_BF_E!G21+NRG_PR_E!G21+NRG_NI_E!G21+NRG_CL_E!G21+NRG_LNG_E!G21+NRG_BIOG_E!G21+NRG_GTL_E!G21+NRG_CPP_E!G21+NRG_NSP_E!G21</f>
        <v>5.0396388650042976</v>
      </c>
      <c r="H21" s="30">
        <f>NRG_EHG_E!H21+NRG_CM_E!H21+NRG_OIL_NG_E!H21+NRG_PF_E!H21+NRG_CO_E!H21+NRG_BKBPB_E!H21+NRG_GW_E!H21+NRG_BF_E!H21+NRG_PR_E!H21+NRG_NI_E!H21+NRG_CL_E!H21+NRG_LNG_E!H21+NRG_BIOG_E!H21+NRG_GTL_E!H21+NRG_CPP_E!H21+NRG_NSP_E!H21</f>
        <v>39.640154772141003</v>
      </c>
      <c r="I21" s="30">
        <f>NRG_EHG_E!I21+NRG_CM_E!I21+NRG_OIL_NG_E!I21+NRG_PF_E!I21+NRG_CO_E!I21+NRG_BKBPB_E!I21+NRG_GW_E!I21+NRG_BF_E!I21+NRG_PR_E!I21+NRG_NI_E!I21+NRG_CL_E!I21+NRG_LNG_E!I21+NRG_BIOG_E!I21+NRG_GTL_E!I21+NRG_CPP_E!I21+NRG_NSP_E!I21</f>
        <v>45.417110920034389</v>
      </c>
      <c r="J21" s="30">
        <f>NRG_EHG_E!J21+NRG_CM_E!J21+NRG_OIL_NG_E!J21+NRG_PF_E!J21+NRG_CO_E!J21+NRG_BKBPB_E!J21+NRG_GW_E!J21+NRG_BF_E!J21+NRG_PR_E!J21+NRG_NI_E!J21+NRG_CL_E!J21+NRG_LNG_E!J21+NRG_BIOG_E!J21+NRG_GTL_E!J21+NRG_CPP_E!J21+NRG_NSP_E!J21</f>
        <v>35.178073946689594</v>
      </c>
      <c r="K21" s="30">
        <f>NRG_EHG_E!K21+NRG_CM_E!K21+NRG_OIL_NG_E!K21+NRG_PF_E!K21+NRG_CO_E!K21+NRG_BKBPB_E!K21+NRG_GW_E!K21+NRG_BF_E!K21+NRG_PR_E!K21+NRG_NI_E!K21+NRG_CL_E!K21+NRG_LNG_E!K21+NRG_BIOG_E!K21+NRG_GTL_E!K21+NRG_CPP_E!K21+NRG_NSP_E!K21</f>
        <v>34.978245915735165</v>
      </c>
      <c r="L21" s="30">
        <f>NRG_EHG_E!L21+NRG_CM_E!L21+NRG_OIL_NG_E!L21+NRG_PF_E!L21+NRG_CO_E!L21+NRG_BKBPB_E!L21+NRG_GW_E!L21+NRG_BF_E!L21+NRG_PR_E!L21+NRG_NI_E!L21+NRG_CL_E!L21+NRG_LNG_E!L21+NRG_BIOG_E!L21+NRG_GTL_E!L21+NRG_CPP_E!L21+NRG_NSP_E!L21</f>
        <v>24.30386930352536</v>
      </c>
      <c r="M21" s="30">
        <f>NRG_EHG_E!M21+NRG_CM_E!M21+NRG_OIL_NG_E!M21+NRG_PF_E!M21+NRG_CO_E!M21+NRG_BKBPB_E!M21+NRG_GW_E!M21+NRG_BF_E!M21+NRG_PR_E!M21+NRG_NI_E!M21+NRG_CL_E!M21+NRG_LNG_E!M21+NRG_BIOG_E!M21+NRG_GTL_E!M21+NRG_CPP_E!M21+NRG_NSP_E!M21</f>
        <v>52.594325021496132</v>
      </c>
      <c r="N21" s="30">
        <f>NRG_EHG_E!N21+NRG_CM_E!N21+NRG_OIL_NG_E!N21+NRG_PF_E!N21+NRG_CO_E!N21+NRG_BKBPB_E!N21+NRG_GW_E!N21+NRG_BF_E!N21+NRG_PR_E!N21+NRG_NI_E!N21+NRG_CL_E!N21+NRG_LNG_E!N21+NRG_BIOG_E!N21+NRG_GTL_E!N21+NRG_CPP_E!N21+NRG_NSP_E!N21</f>
        <v>222.37987962166807</v>
      </c>
      <c r="O21" s="30">
        <f>NRG_EHG_E!O21+NRG_CM_E!O21+NRG_OIL_NG_E!O21+NRG_PF_E!O21+NRG_CO_E!O21+NRG_BKBPB_E!O21+NRG_GW_E!O21+NRG_BF_E!O21+NRG_PR_E!O21+NRG_NI_E!O21+NRG_CL_E!O21+NRG_LNG_E!O21+NRG_BIOG_E!O21+NRG_GTL_E!O21+NRG_CPP_E!O21+NRG_NSP_E!O21</f>
        <v>177.77850386930351</v>
      </c>
      <c r="P21" s="30">
        <f>NRG_EHG_E!P21+NRG_CM_E!P21+NRG_OIL_NG_E!P21+NRG_PF_E!P21+NRG_CO_E!P21+NRG_BKBPB_E!P21+NRG_GW_E!P21+NRG_BF_E!P21+NRG_PR_E!P21+NRG_NI_E!P21+NRG_CL_E!P21+NRG_LNG_E!P21+NRG_BIOG_E!P21+NRG_GTL_E!P21+NRG_CPP_E!P21+NRG_NSP_E!P21</f>
        <v>199.70877042132415</v>
      </c>
      <c r="Q21" s="30">
        <f>NRG_EHG_E!Q21+NRG_CM_E!Q21+NRG_OIL_NG_E!Q21+NRG_PF_E!Q21+NRG_CO_E!Q21+NRG_BKBPB_E!Q21+NRG_GW_E!Q21+NRG_BF_E!Q21+NRG_PR_E!Q21+NRG_NI_E!Q21+NRG_CL_E!Q21+NRG_LNG_E!Q21+NRG_BIOG_E!Q21+NRG_GTL_E!Q21+NRG_CPP_E!Q21+NRG_NSP_E!Q21</f>
        <v>183.34909716251073</v>
      </c>
      <c r="R21" s="30">
        <f>NRG_EHG_E!R21+NRG_CM_E!R21+NRG_OIL_NG_E!R21+NRG_PF_E!R21+NRG_CO_E!R21+NRG_BKBPB_E!R21+NRG_GW_E!R21+NRG_BF_E!R21+NRG_PR_E!R21+NRG_NI_E!R21+NRG_CL_E!R21+NRG_LNG_E!R21+NRG_BIOG_E!R21+NRG_GTL_E!R21+NRG_CPP_E!R21+NRG_NSP_E!R21</f>
        <v>208.24720550300941</v>
      </c>
      <c r="S21" s="30">
        <f>NRG_EHG_E!S21+NRG_CM_E!S21+NRG_OIL_NG_E!S21+NRG_PF_E!S21+NRG_CO_E!S21+NRG_BKBPB_E!S21+NRG_GW_E!S21+NRG_BF_E!S21+NRG_PR_E!S21+NRG_NI_E!S21+NRG_CL_E!S21+NRG_LNG_E!S21+NRG_BIOG_E!S21+NRG_GTL_E!S21+NRG_CPP_E!S21+NRG_NSP_E!S21</f>
        <v>192.03396388650043</v>
      </c>
      <c r="T21" s="30">
        <f>NRG_EHG_E!T21+NRG_CM_E!T21+NRG_OIL_NG_E!T21+NRG_PF_E!T21+NRG_CO_E!T21+NRG_BKBPB_E!T21+NRG_GW_E!T21+NRG_BF_E!T21+NRG_PR_E!T21+NRG_NI_E!T21+NRG_CL_E!T21+NRG_LNG_E!T21+NRG_BIOG_E!T21+NRG_GTL_E!T21+NRG_CPP_E!T21+NRG_NSP_E!T21</f>
        <v>273.32115219260533</v>
      </c>
      <c r="U21" s="30">
        <f>NRG_EHG_E!U21+NRG_CM_E!U21+NRG_OIL_NG_E!U21+NRG_PF_E!U21+NRG_CO_E!U21+NRG_BKBPB_E!U21+NRG_GW_E!U21+NRG_BF_E!U21+NRG_PR_E!U21+NRG_NI_E!U21+NRG_CL_E!U21+NRG_LNG_E!U21+NRG_BIOG_E!U21+NRG_GTL_E!U21+NRG_CPP_E!U21+NRG_NSP_E!U21</f>
        <v>109.63637145313842</v>
      </c>
      <c r="V21" s="30">
        <f>NRG_EHG_E!V21+NRG_CM_E!V21+NRG_OIL_NG_E!V21+NRG_PF_E!V21+NRG_CO_E!V21+NRG_BKBPB_E!V21+NRG_GW_E!V21+NRG_BF_E!V21+NRG_PR_E!V21+NRG_NI_E!V21+NRG_CL_E!V21+NRG_LNG_E!V21+NRG_BIOG_E!V21+NRG_GTL_E!V21+NRG_CPP_E!V21+NRG_NSP_E!V21</f>
        <v>119.32424763542562</v>
      </c>
      <c r="W21" s="30">
        <f>NRG_EHG_E!W21+NRG_CM_E!W21+NRG_OIL_NG_E!W21+NRG_PF_E!W21+NRG_CO_E!W21+NRG_BKBPB_E!W21+NRG_GW_E!W21+NRG_BF_E!W21+NRG_PR_E!W21+NRG_NI_E!W21+NRG_CL_E!W21+NRG_LNG_E!W21+NRG_BIOG_E!W21+NRG_GTL_E!W21+NRG_CPP_E!W21+NRG_NSP_E!W21</f>
        <v>100.16921754084262</v>
      </c>
      <c r="X21" s="30">
        <f>NRG_EHG_E!X21+NRG_CM_E!X21+NRG_OIL_NG_E!X21+NRG_PF_E!X21+NRG_CO_E!X21+NRG_BKBPB_E!X21+NRG_GW_E!X21+NRG_BF_E!X21+NRG_PR_E!X21+NRG_NI_E!X21+NRG_CL_E!X21+NRG_LNG_E!X21+NRG_BIOG_E!X21+NRG_GTL_E!X21+NRG_CPP_E!X21+NRG_NSP_E!X21</f>
        <v>97.139466895958705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:W22" si="12">SUM(C23:C24)</f>
        <v>9.0108340498710238</v>
      </c>
      <c r="D22" s="31">
        <f t="shared" si="12"/>
        <v>18.746947549441096</v>
      </c>
      <c r="E22" s="31">
        <f t="shared" si="12"/>
        <v>33.723215821152195</v>
      </c>
      <c r="F22" s="31">
        <f t="shared" si="12"/>
        <v>42.710920034393816</v>
      </c>
      <c r="G22" s="31">
        <f t="shared" si="12"/>
        <v>44.739810834049862</v>
      </c>
      <c r="H22" s="31">
        <f t="shared" si="12"/>
        <v>34.738607050730863</v>
      </c>
      <c r="I22" s="31">
        <f t="shared" si="12"/>
        <v>31.212553740326733</v>
      </c>
      <c r="J22" s="31">
        <f t="shared" si="12"/>
        <v>37.836973344797947</v>
      </c>
      <c r="K22" s="31">
        <f t="shared" si="12"/>
        <v>33.920636285468611</v>
      </c>
      <c r="L22" s="31">
        <f t="shared" si="12"/>
        <v>34.975838349097167</v>
      </c>
      <c r="M22" s="31">
        <f t="shared" si="12"/>
        <v>24.603611349957013</v>
      </c>
      <c r="N22" s="31">
        <f t="shared" si="12"/>
        <v>29.023645743766114</v>
      </c>
      <c r="O22" s="31">
        <f t="shared" si="12"/>
        <v>24.503095442820285</v>
      </c>
      <c r="P22" s="31">
        <f t="shared" si="12"/>
        <v>27.5853826311264</v>
      </c>
      <c r="Q22" s="31">
        <f t="shared" si="12"/>
        <v>18.943250214961306</v>
      </c>
      <c r="R22" s="31">
        <f t="shared" si="12"/>
        <v>12.42768701633706</v>
      </c>
      <c r="S22" s="31">
        <f t="shared" si="12"/>
        <v>18.984780739466899</v>
      </c>
      <c r="T22" s="31">
        <f t="shared" si="12"/>
        <v>19.991143594153055</v>
      </c>
      <c r="U22" s="31">
        <f t="shared" si="12"/>
        <v>15.31134995700774</v>
      </c>
      <c r="V22" s="31">
        <f t="shared" si="12"/>
        <v>14.755374032674121</v>
      </c>
      <c r="W22" s="31">
        <f t="shared" si="12"/>
        <v>13.502407566638004</v>
      </c>
      <c r="X22" s="31">
        <f t="shared" ref="X22" si="13">SUM(X23:X24)</f>
        <v>16.68710232158211</v>
      </c>
    </row>
    <row r="23" spans="1:24" ht="11.25" customHeight="1" x14ac:dyDescent="0.2">
      <c r="A23" s="22" t="s">
        <v>37</v>
      </c>
      <c r="B23" s="23" t="s">
        <v>38</v>
      </c>
      <c r="C23" s="30">
        <f>NRG_EHG_E!C23+NRG_CM_E!C23+NRG_OIL_NG_E!C23+NRG_PF_E!C23+NRG_CO_E!C23+NRG_BKBPB_E!C23+NRG_GW_E!C23+NRG_BF_E!C23+NRG_PR_E!C23+NRG_NI_E!C23+NRG_CL_E!C23+NRG_LNG_E!C23+NRG_BIOG_E!C23+NRG_GTL_E!C23+NRG_CPP_E!C23+NRG_NSP_E!C23</f>
        <v>9.0108340498710238</v>
      </c>
      <c r="D23" s="30">
        <f>NRG_EHG_E!D23+NRG_CM_E!D23+NRG_OIL_NG_E!D23+NRG_PF_E!D23+NRG_CO_E!D23+NRG_BKBPB_E!D23+NRG_GW_E!D23+NRG_BF_E!D23+NRG_PR_E!D23+NRG_NI_E!D23+NRG_CL_E!D23+NRG_LNG_E!D23+NRG_BIOG_E!D23+NRG_GTL_E!D23+NRG_CPP_E!D23+NRG_NSP_E!D23</f>
        <v>18.746947549441096</v>
      </c>
      <c r="E23" s="30">
        <f>NRG_EHG_E!E23+NRG_CM_E!E23+NRG_OIL_NG_E!E23+NRG_PF_E!E23+NRG_CO_E!E23+NRG_BKBPB_E!E23+NRG_GW_E!E23+NRG_BF_E!E23+NRG_PR_E!E23+NRG_NI_E!E23+NRG_CL_E!E23+NRG_LNG_E!E23+NRG_BIOG_E!E23+NRG_GTL_E!E23+NRG_CPP_E!E23+NRG_NSP_E!E23</f>
        <v>33.723215821152195</v>
      </c>
      <c r="F23" s="30">
        <f>NRG_EHG_E!F23+NRG_CM_E!F23+NRG_OIL_NG_E!F23+NRG_PF_E!F23+NRG_CO_E!F23+NRG_BKBPB_E!F23+NRG_GW_E!F23+NRG_BF_E!F23+NRG_PR_E!F23+NRG_NI_E!F23+NRG_CL_E!F23+NRG_LNG_E!F23+NRG_BIOG_E!F23+NRG_GTL_E!F23+NRG_CPP_E!F23+NRG_NSP_E!F23</f>
        <v>41.628976784178853</v>
      </c>
      <c r="G23" s="30">
        <f>NRG_EHG_E!G23+NRG_CM_E!G23+NRG_OIL_NG_E!G23+NRG_PF_E!G23+NRG_CO_E!G23+NRG_BKBPB_E!G23+NRG_GW_E!G23+NRG_BF_E!G23+NRG_PR_E!G23+NRG_NI_E!G23+NRG_CL_E!G23+NRG_LNG_E!G23+NRG_BIOG_E!G23+NRG_GTL_E!G23+NRG_CPP_E!G23+NRG_NSP_E!G23</f>
        <v>44.739810834049862</v>
      </c>
      <c r="H23" s="30">
        <f>NRG_EHG_E!H23+NRG_CM_E!H23+NRG_OIL_NG_E!H23+NRG_PF_E!H23+NRG_CO_E!H23+NRG_BKBPB_E!H23+NRG_GW_E!H23+NRG_BF_E!H23+NRG_PR_E!H23+NRG_NI_E!H23+NRG_CL_E!H23+NRG_LNG_E!H23+NRG_BIOG_E!H23+NRG_GTL_E!H23+NRG_CPP_E!H23+NRG_NSP_E!H23</f>
        <v>34.356491831470329</v>
      </c>
      <c r="I23" s="30">
        <f>NRG_EHG_E!I23+NRG_CM_E!I23+NRG_OIL_NG_E!I23+NRG_PF_E!I23+NRG_CO_E!I23+NRG_BKBPB_E!I23+NRG_GW_E!I23+NRG_BF_E!I23+NRG_PR_E!I23+NRG_NI_E!I23+NRG_CL_E!I23+NRG_LNG_E!I23+NRG_BIOG_E!I23+NRG_GTL_E!I23+NRG_CPP_E!I23+NRG_NSP_E!I23</f>
        <v>30.448237317282882</v>
      </c>
      <c r="J23" s="30">
        <f>NRG_EHG_E!J23+NRG_CM_E!J23+NRG_OIL_NG_E!J23+NRG_PF_E!J23+NRG_CO_E!J23+NRG_BKBPB_E!J23+NRG_GW_E!J23+NRG_BF_E!J23+NRG_PR_E!J23+NRG_NI_E!J23+NRG_CL_E!J23+NRG_LNG_E!J23+NRG_BIOG_E!J23+NRG_GTL_E!J23+NRG_CPP_E!J23+NRG_NSP_E!J23</f>
        <v>37.454858125537413</v>
      </c>
      <c r="K23" s="30">
        <f>NRG_EHG_E!K23+NRG_CM_E!K23+NRG_OIL_NG_E!K23+NRG_PF_E!K23+NRG_CO_E!K23+NRG_BKBPB_E!K23+NRG_GW_E!K23+NRG_BF_E!K23+NRG_PR_E!K23+NRG_NI_E!K23+NRG_CL_E!K23+NRG_LNG_E!K23+NRG_BIOG_E!K23+NRG_GTL_E!K23+NRG_CPP_E!K23+NRG_NSP_E!K23</f>
        <v>33.920636285468611</v>
      </c>
      <c r="L23" s="30">
        <f>NRG_EHG_E!L23+NRG_CM_E!L23+NRG_OIL_NG_E!L23+NRG_PF_E!L23+NRG_CO_E!L23+NRG_BKBPB_E!L23+NRG_GW_E!L23+NRG_BF_E!L23+NRG_PR_E!L23+NRG_NI_E!L23+NRG_CL_E!L23+NRG_LNG_E!L23+NRG_BIOG_E!L23+NRG_GTL_E!L23+NRG_CPP_E!L23+NRG_NSP_E!L23</f>
        <v>34.593723129836633</v>
      </c>
      <c r="M23" s="30">
        <f>NRG_EHG_E!M23+NRG_CM_E!M23+NRG_OIL_NG_E!M23+NRG_PF_E!M23+NRG_CO_E!M23+NRG_BKBPB_E!M23+NRG_GW_E!M23+NRG_BF_E!M23+NRG_PR_E!M23+NRG_NI_E!M23+NRG_CL_E!M23+NRG_LNG_E!M23+NRG_BIOG_E!M23+NRG_GTL_E!M23+NRG_CPP_E!M23+NRG_NSP_E!M23</f>
        <v>24.22149613069648</v>
      </c>
      <c r="N23" s="30">
        <f>NRG_EHG_E!N23+NRG_CM_E!N23+NRG_OIL_NG_E!N23+NRG_PF_E!N23+NRG_CO_E!N23+NRG_BKBPB_E!N23+NRG_GW_E!N23+NRG_BF_E!N23+NRG_PR_E!N23+NRG_NI_E!N23+NRG_CL_E!N23+NRG_LNG_E!N23+NRG_BIOG_E!N23+NRG_GTL_E!N23+NRG_CPP_E!N23+NRG_NSP_E!N23</f>
        <v>29.023645743766114</v>
      </c>
      <c r="O23" s="30">
        <f>NRG_EHG_E!O23+NRG_CM_E!O23+NRG_OIL_NG_E!O23+NRG_PF_E!O23+NRG_CO_E!O23+NRG_BKBPB_E!O23+NRG_GW_E!O23+NRG_BF_E!O23+NRG_PR_E!O23+NRG_NI_E!O23+NRG_CL_E!O23+NRG_LNG_E!O23+NRG_BIOG_E!O23+NRG_GTL_E!O23+NRG_CPP_E!O23+NRG_NSP_E!O23</f>
        <v>24.503095442820285</v>
      </c>
      <c r="P23" s="30">
        <f>NRG_EHG_E!P23+NRG_CM_E!P23+NRG_OIL_NG_E!P23+NRG_PF_E!P23+NRG_CO_E!P23+NRG_BKBPB_E!P23+NRG_GW_E!P23+NRG_BF_E!P23+NRG_PR_E!P23+NRG_NI_E!P23+NRG_CL_E!P23+NRG_LNG_E!P23+NRG_BIOG_E!P23+NRG_GTL_E!P23+NRG_CPP_E!P23+NRG_NSP_E!P23</f>
        <v>27.5853826311264</v>
      </c>
      <c r="Q23" s="30">
        <f>NRG_EHG_E!Q23+NRG_CM_E!Q23+NRG_OIL_NG_E!Q23+NRG_PF_E!Q23+NRG_CO_E!Q23+NRG_BKBPB_E!Q23+NRG_GW_E!Q23+NRG_BF_E!Q23+NRG_PR_E!Q23+NRG_NI_E!Q23+NRG_CL_E!Q23+NRG_LNG_E!Q23+NRG_BIOG_E!Q23+NRG_GTL_E!Q23+NRG_CPP_E!Q23+NRG_NSP_E!Q23</f>
        <v>18.943250214961306</v>
      </c>
      <c r="R23" s="30">
        <f>NRG_EHG_E!R23+NRG_CM_E!R23+NRG_OIL_NG_E!R23+NRG_PF_E!R23+NRG_CO_E!R23+NRG_BKBPB_E!R23+NRG_GW_E!R23+NRG_BF_E!R23+NRG_PR_E!R23+NRG_NI_E!R23+NRG_CL_E!R23+NRG_LNG_E!R23+NRG_BIOG_E!R23+NRG_GTL_E!R23+NRG_CPP_E!R23+NRG_NSP_E!R23</f>
        <v>12.42768701633706</v>
      </c>
      <c r="S23" s="30">
        <f>NRG_EHG_E!S23+NRG_CM_E!S23+NRG_OIL_NG_E!S23+NRG_PF_E!S23+NRG_CO_E!S23+NRG_BKBPB_E!S23+NRG_GW_E!S23+NRG_BF_E!S23+NRG_PR_E!S23+NRG_NI_E!S23+NRG_CL_E!S23+NRG_LNG_E!S23+NRG_BIOG_E!S23+NRG_GTL_E!S23+NRG_CPP_E!S23+NRG_NSP_E!S23</f>
        <v>16.443422184006881</v>
      </c>
      <c r="T23" s="30">
        <f>NRG_EHG_E!T23+NRG_CM_E!T23+NRG_OIL_NG_E!T23+NRG_PF_E!T23+NRG_CO_E!T23+NRG_BKBPB_E!T23+NRG_GW_E!T23+NRG_BF_E!T23+NRG_PR_E!T23+NRG_NI_E!T23+NRG_CL_E!T23+NRG_LNG_E!T23+NRG_BIOG_E!T23+NRG_GTL_E!T23+NRG_CPP_E!T23+NRG_NSP_E!T23</f>
        <v>19.991143594153055</v>
      </c>
      <c r="U23" s="30">
        <f>NRG_EHG_E!U23+NRG_CM_E!U23+NRG_OIL_NG_E!U23+NRG_PF_E!U23+NRG_CO_E!U23+NRG_BKBPB_E!U23+NRG_GW_E!U23+NRG_BF_E!U23+NRG_PR_E!U23+NRG_NI_E!U23+NRG_CL_E!U23+NRG_LNG_E!U23+NRG_BIOG_E!U23+NRG_GTL_E!U23+NRG_CPP_E!U23+NRG_NSP_E!U23</f>
        <v>15.31134995700774</v>
      </c>
      <c r="V23" s="30">
        <f>NRG_EHG_E!V23+NRG_CM_E!V23+NRG_OIL_NG_E!V23+NRG_PF_E!V23+NRG_CO_E!V23+NRG_BKBPB_E!V23+NRG_GW_E!V23+NRG_BF_E!V23+NRG_PR_E!V23+NRG_NI_E!V23+NRG_CL_E!V23+NRG_LNG_E!V23+NRG_BIOG_E!V23+NRG_GTL_E!V23+NRG_CPP_E!V23+NRG_NSP_E!V23</f>
        <v>14.691831470335343</v>
      </c>
      <c r="W23" s="30">
        <f>NRG_EHG_E!W23+NRG_CM_E!W23+NRG_OIL_NG_E!W23+NRG_PF_E!W23+NRG_CO_E!W23+NRG_BKBPB_E!W23+NRG_GW_E!W23+NRG_BF_E!W23+NRG_PR_E!W23+NRG_NI_E!W23+NRG_CL_E!W23+NRG_LNG_E!W23+NRG_BIOG_E!W23+NRG_GTL_E!W23+NRG_CPP_E!W23+NRG_NSP_E!W23</f>
        <v>13.502407566638004</v>
      </c>
      <c r="X23" s="30">
        <f>NRG_EHG_E!X23+NRG_CM_E!X23+NRG_OIL_NG_E!X23+NRG_PF_E!X23+NRG_CO_E!X23+NRG_BKBPB_E!X23+NRG_GW_E!X23+NRG_BF_E!X23+NRG_PR_E!X23+NRG_NI_E!X23+NRG_CL_E!X23+NRG_LNG_E!X23+NRG_BIOG_E!X23+NRG_GTL_E!X23+NRG_CPP_E!X23+NRG_NSP_E!X23</f>
        <v>16.623559759243332</v>
      </c>
    </row>
    <row r="24" spans="1:24" ht="11.25" customHeight="1" x14ac:dyDescent="0.2">
      <c r="A24" s="22" t="s">
        <v>39</v>
      </c>
      <c r="B24" s="23" t="s">
        <v>40</v>
      </c>
      <c r="C24" s="30">
        <f>NRG_EHG_E!C24+NRG_CM_E!C24+NRG_OIL_NG_E!C24+NRG_PF_E!C24+NRG_CO_E!C24+NRG_BKBPB_E!C24+NRG_GW_E!C24+NRG_BF_E!C24+NRG_PR_E!C24+NRG_NI_E!C24+NRG_CL_E!C24+NRG_LNG_E!C24+NRG_BIOG_E!C24+NRG_GTL_E!C24+NRG_CPP_E!C24+NRG_NSP_E!C24</f>
        <v>0</v>
      </c>
      <c r="D24" s="30">
        <f>NRG_EHG_E!D24+NRG_CM_E!D24+NRG_OIL_NG_E!D24+NRG_PF_E!D24+NRG_CO_E!D24+NRG_BKBPB_E!D24+NRG_GW_E!D24+NRG_BF_E!D24+NRG_PR_E!D24+NRG_NI_E!D24+NRG_CL_E!D24+NRG_LNG_E!D24+NRG_BIOG_E!D24+NRG_GTL_E!D24+NRG_CPP_E!D24+NRG_NSP_E!D24</f>
        <v>0</v>
      </c>
      <c r="E24" s="30">
        <f>NRG_EHG_E!E24+NRG_CM_E!E24+NRG_OIL_NG_E!E24+NRG_PF_E!E24+NRG_CO_E!E24+NRG_BKBPB_E!E24+NRG_GW_E!E24+NRG_BF_E!E24+NRG_PR_E!E24+NRG_NI_E!E24+NRG_CL_E!E24+NRG_LNG_E!E24+NRG_BIOG_E!E24+NRG_GTL_E!E24+NRG_CPP_E!E24+NRG_NSP_E!E24</f>
        <v>0</v>
      </c>
      <c r="F24" s="30">
        <f>NRG_EHG_E!F24+NRG_CM_E!F24+NRG_OIL_NG_E!F24+NRG_PF_E!F24+NRG_CO_E!F24+NRG_BKBPB_E!F24+NRG_GW_E!F24+NRG_BF_E!F24+NRG_PR_E!F24+NRG_NI_E!F24+NRG_CL_E!F24+NRG_LNG_E!F24+NRG_BIOG_E!F24+NRG_GTL_E!F24+NRG_CPP_E!F24+NRG_NSP_E!F24</f>
        <v>1.0819432502149611</v>
      </c>
      <c r="G24" s="30">
        <f>NRG_EHG_E!G24+NRG_CM_E!G24+NRG_OIL_NG_E!G24+NRG_PF_E!G24+NRG_CO_E!G24+NRG_BKBPB_E!G24+NRG_GW_E!G24+NRG_BF_E!G24+NRG_PR_E!G24+NRG_NI_E!G24+NRG_CL_E!G24+NRG_LNG_E!G24+NRG_BIOG_E!G24+NRG_GTL_E!G24+NRG_CPP_E!G24+NRG_NSP_E!G24</f>
        <v>0</v>
      </c>
      <c r="H24" s="30">
        <f>NRG_EHG_E!H24+NRG_CM_E!H24+NRG_OIL_NG_E!H24+NRG_PF_E!H24+NRG_CO_E!H24+NRG_BKBPB_E!H24+NRG_GW_E!H24+NRG_BF_E!H24+NRG_PR_E!H24+NRG_NI_E!H24+NRG_CL_E!H24+NRG_LNG_E!H24+NRG_BIOG_E!H24+NRG_GTL_E!H24+NRG_CPP_E!H24+NRG_NSP_E!H24</f>
        <v>0.3821152192605331</v>
      </c>
      <c r="I24" s="30">
        <f>NRG_EHG_E!I24+NRG_CM_E!I24+NRG_OIL_NG_E!I24+NRG_PF_E!I24+NRG_CO_E!I24+NRG_BKBPB_E!I24+NRG_GW_E!I24+NRG_BF_E!I24+NRG_PR_E!I24+NRG_NI_E!I24+NRG_CL_E!I24+NRG_LNG_E!I24+NRG_BIOG_E!I24+NRG_GTL_E!I24+NRG_CPP_E!I24+NRG_NSP_E!I24</f>
        <v>0.76431642304385194</v>
      </c>
      <c r="J24" s="30">
        <f>NRG_EHG_E!J24+NRG_CM_E!J24+NRG_OIL_NG_E!J24+NRG_PF_E!J24+NRG_CO_E!J24+NRG_BKBPB_E!J24+NRG_GW_E!J24+NRG_BF_E!J24+NRG_PR_E!J24+NRG_NI_E!J24+NRG_CL_E!J24+NRG_LNG_E!J24+NRG_BIOG_E!J24+NRG_GTL_E!J24+NRG_CPP_E!J24+NRG_NSP_E!J24</f>
        <v>0.3821152192605331</v>
      </c>
      <c r="K24" s="30">
        <f>NRG_EHG_E!K24+NRG_CM_E!K24+NRG_OIL_NG_E!K24+NRG_PF_E!K24+NRG_CO_E!K24+NRG_BKBPB_E!K24+NRG_GW_E!K24+NRG_BF_E!K24+NRG_PR_E!K24+NRG_NI_E!K24+NRG_CL_E!K24+NRG_LNG_E!K24+NRG_BIOG_E!K24+NRG_GTL_E!K24+NRG_CPP_E!K24+NRG_NSP_E!K24</f>
        <v>0</v>
      </c>
      <c r="L24" s="30">
        <f>NRG_EHG_E!L24+NRG_CM_E!L24+NRG_OIL_NG_E!L24+NRG_PF_E!L24+NRG_CO_E!L24+NRG_BKBPB_E!L24+NRG_GW_E!L24+NRG_BF_E!L24+NRG_PR_E!L24+NRG_NI_E!L24+NRG_CL_E!L24+NRG_LNG_E!L24+NRG_BIOG_E!L24+NRG_GTL_E!L24+NRG_CPP_E!L24+NRG_NSP_E!L24</f>
        <v>0.3821152192605331</v>
      </c>
      <c r="M24" s="30">
        <f>NRG_EHG_E!M24+NRG_CM_E!M24+NRG_OIL_NG_E!M24+NRG_PF_E!M24+NRG_CO_E!M24+NRG_BKBPB_E!M24+NRG_GW_E!M24+NRG_BF_E!M24+NRG_PR_E!M24+NRG_NI_E!M24+NRG_CL_E!M24+NRG_LNG_E!M24+NRG_BIOG_E!M24+NRG_GTL_E!M24+NRG_CPP_E!M24+NRG_NSP_E!M24</f>
        <v>0.3821152192605331</v>
      </c>
      <c r="N24" s="30">
        <f>NRG_EHG_E!N24+NRG_CM_E!N24+NRG_OIL_NG_E!N24+NRG_PF_E!N24+NRG_CO_E!N24+NRG_BKBPB_E!N24+NRG_GW_E!N24+NRG_BF_E!N24+NRG_PR_E!N24+NRG_NI_E!N24+NRG_CL_E!N24+NRG_LNG_E!N24+NRG_BIOG_E!N24+NRG_GTL_E!N24+NRG_CPP_E!N24+NRG_NSP_E!N24</f>
        <v>0</v>
      </c>
      <c r="O24" s="30">
        <f>NRG_EHG_E!O24+NRG_CM_E!O24+NRG_OIL_NG_E!O24+NRG_PF_E!O24+NRG_CO_E!O24+NRG_BKBPB_E!O24+NRG_GW_E!O24+NRG_BF_E!O24+NRG_PR_E!O24+NRG_NI_E!O24+NRG_CL_E!O24+NRG_LNG_E!O24+NRG_BIOG_E!O24+NRG_GTL_E!O24+NRG_CPP_E!O24+NRG_NSP_E!O24</f>
        <v>0</v>
      </c>
      <c r="P24" s="30">
        <f>NRG_EHG_E!P24+NRG_CM_E!P24+NRG_OIL_NG_E!P24+NRG_PF_E!P24+NRG_CO_E!P24+NRG_BKBPB_E!P24+NRG_GW_E!P24+NRG_BF_E!P24+NRG_PR_E!P24+NRG_NI_E!P24+NRG_CL_E!P24+NRG_LNG_E!P24+NRG_BIOG_E!P24+NRG_GTL_E!P24+NRG_CPP_E!P24+NRG_NSP_E!P24</f>
        <v>0</v>
      </c>
      <c r="Q24" s="30">
        <f>NRG_EHG_E!Q24+NRG_CM_E!Q24+NRG_OIL_NG_E!Q24+NRG_PF_E!Q24+NRG_CO_E!Q24+NRG_BKBPB_E!Q24+NRG_GW_E!Q24+NRG_BF_E!Q24+NRG_PR_E!Q24+NRG_NI_E!Q24+NRG_CL_E!Q24+NRG_LNG_E!Q24+NRG_BIOG_E!Q24+NRG_GTL_E!Q24+NRG_CPP_E!Q24+NRG_NSP_E!Q24</f>
        <v>0</v>
      </c>
      <c r="R24" s="30">
        <f>NRG_EHG_E!R24+NRG_CM_E!R24+NRG_OIL_NG_E!R24+NRG_PF_E!R24+NRG_CO_E!R24+NRG_BKBPB_E!R24+NRG_GW_E!R24+NRG_BF_E!R24+NRG_PR_E!R24+NRG_NI_E!R24+NRG_CL_E!R24+NRG_LNG_E!R24+NRG_BIOG_E!R24+NRG_GTL_E!R24+NRG_CPP_E!R24+NRG_NSP_E!R24</f>
        <v>0</v>
      </c>
      <c r="S24" s="30">
        <f>NRG_EHG_E!S24+NRG_CM_E!S24+NRG_OIL_NG_E!S24+NRG_PF_E!S24+NRG_CO_E!S24+NRG_BKBPB_E!S24+NRG_GW_E!S24+NRG_BF_E!S24+NRG_PR_E!S24+NRG_NI_E!S24+NRG_CL_E!S24+NRG_LNG_E!S24+NRG_BIOG_E!S24+NRG_GTL_E!S24+NRG_CPP_E!S24+NRG_NSP_E!S24</f>
        <v>2.5413585554600169</v>
      </c>
      <c r="T24" s="30">
        <f>NRG_EHG_E!T24+NRG_CM_E!T24+NRG_OIL_NG_E!T24+NRG_PF_E!T24+NRG_CO_E!T24+NRG_BKBPB_E!T24+NRG_GW_E!T24+NRG_BF_E!T24+NRG_PR_E!T24+NRG_NI_E!T24+NRG_CL_E!T24+NRG_LNG_E!T24+NRG_BIOG_E!T24+NRG_GTL_E!T24+NRG_CPP_E!T24+NRG_NSP_E!T24</f>
        <v>0</v>
      </c>
      <c r="U24" s="30">
        <f>NRG_EHG_E!U24+NRG_CM_E!U24+NRG_OIL_NG_E!U24+NRG_PF_E!U24+NRG_CO_E!U24+NRG_BKBPB_E!U24+NRG_GW_E!U24+NRG_BF_E!U24+NRG_PR_E!U24+NRG_NI_E!U24+NRG_CL_E!U24+NRG_LNG_E!U24+NRG_BIOG_E!U24+NRG_GTL_E!U24+NRG_CPP_E!U24+NRG_NSP_E!U24</f>
        <v>0</v>
      </c>
      <c r="V24" s="30">
        <f>NRG_EHG_E!V24+NRG_CM_E!V24+NRG_OIL_NG_E!V24+NRG_PF_E!V24+NRG_CO_E!V24+NRG_BKBPB_E!V24+NRG_GW_E!V24+NRG_BF_E!V24+NRG_PR_E!V24+NRG_NI_E!V24+NRG_CL_E!V24+NRG_LNG_E!V24+NRG_BIOG_E!V24+NRG_GTL_E!V24+NRG_CPP_E!V24+NRG_NSP_E!V24</f>
        <v>6.3542562338779016E-2</v>
      </c>
      <c r="W24" s="30">
        <f>NRG_EHG_E!W24+NRG_CM_E!W24+NRG_OIL_NG_E!W24+NRG_PF_E!W24+NRG_CO_E!W24+NRG_BKBPB_E!W24+NRG_GW_E!W24+NRG_BF_E!W24+NRG_PR_E!W24+NRG_NI_E!W24+NRG_CL_E!W24+NRG_LNG_E!W24+NRG_BIOG_E!W24+NRG_GTL_E!W24+NRG_CPP_E!W24+NRG_NSP_E!W24</f>
        <v>0</v>
      </c>
      <c r="X24" s="30">
        <f>NRG_EHG_E!X24+NRG_CM_E!X24+NRG_OIL_NG_E!X24+NRG_PF_E!X24+NRG_CO_E!X24+NRG_BKBPB_E!X24+NRG_GW_E!X24+NRG_BF_E!X24+NRG_PR_E!X24+NRG_NI_E!X24+NRG_CL_E!X24+NRG_LNG_E!X24+NRG_BIOG_E!X24+NRG_GTL_E!X24+NRG_CPP_E!X24+NRG_NSP_E!X24</f>
        <v>6.3542562338779016E-2</v>
      </c>
    </row>
    <row r="25" spans="1:24" ht="11.25" customHeight="1" x14ac:dyDescent="0.2">
      <c r="A25" s="24" t="s">
        <v>41</v>
      </c>
      <c r="B25" s="25" t="s">
        <v>42</v>
      </c>
      <c r="C25" s="31">
        <f>NRG_EHG_E!C25+NRG_CM_E!C25+NRG_OIL_NG_E!C25+NRG_PF_E!C25+NRG_CO_E!C25+NRG_BKBPB_E!C25+NRG_GW_E!C25+NRG_BF_E!C25+NRG_PR_E!C25+NRG_NI_E!C25+NRG_CL_E!C25+NRG_LNG_E!C25+NRG_BIOG_E!C25+NRG_GTL_E!C25+NRG_CPP_E!C25+NRG_NSP_E!C25</f>
        <v>0</v>
      </c>
      <c r="D25" s="31">
        <f>NRG_EHG_E!D25+NRG_CM_E!D25+NRG_OIL_NG_E!D25+NRG_PF_E!D25+NRG_CO_E!D25+NRG_BKBPB_E!D25+NRG_GW_E!D25+NRG_BF_E!D25+NRG_PR_E!D25+NRG_NI_E!D25+NRG_CL_E!D25+NRG_LNG_E!D25+NRG_BIOG_E!D25+NRG_GTL_E!D25+NRG_CPP_E!D25+NRG_NSP_E!D25</f>
        <v>0</v>
      </c>
      <c r="E25" s="31">
        <f>NRG_EHG_E!E25+NRG_CM_E!E25+NRG_OIL_NG_E!E25+NRG_PF_E!E25+NRG_CO_E!E25+NRG_BKBPB_E!E25+NRG_GW_E!E25+NRG_BF_E!E25+NRG_PR_E!E25+NRG_NI_E!E25+NRG_CL_E!E25+NRG_LNG_E!E25+NRG_BIOG_E!E25+NRG_GTL_E!E25+NRG_CPP_E!E25+NRG_NSP_E!E25</f>
        <v>0</v>
      </c>
      <c r="F25" s="31">
        <f>NRG_EHG_E!F25+NRG_CM_E!F25+NRG_OIL_NG_E!F25+NRG_PF_E!F25+NRG_CO_E!F25+NRG_BKBPB_E!F25+NRG_GW_E!F25+NRG_BF_E!F25+NRG_PR_E!F25+NRG_NI_E!F25+NRG_CL_E!F25+NRG_LNG_E!F25+NRG_BIOG_E!F25+NRG_GTL_E!F25+NRG_CPP_E!F25+NRG_NSP_E!F25</f>
        <v>0</v>
      </c>
      <c r="G25" s="31">
        <f>NRG_EHG_E!G25+NRG_CM_E!G25+NRG_OIL_NG_E!G25+NRG_PF_E!G25+NRG_CO_E!G25+NRG_BKBPB_E!G25+NRG_GW_E!G25+NRG_BF_E!G25+NRG_PR_E!G25+NRG_NI_E!G25+NRG_CL_E!G25+NRG_LNG_E!G25+NRG_BIOG_E!G25+NRG_GTL_E!G25+NRG_CPP_E!G25+NRG_NSP_E!G25</f>
        <v>0</v>
      </c>
      <c r="H25" s="31">
        <f>NRG_EHG_E!H25+NRG_CM_E!H25+NRG_OIL_NG_E!H25+NRG_PF_E!H25+NRG_CO_E!H25+NRG_BKBPB_E!H25+NRG_GW_E!H25+NRG_BF_E!H25+NRG_PR_E!H25+NRG_NI_E!H25+NRG_CL_E!H25+NRG_LNG_E!H25+NRG_BIOG_E!H25+NRG_GTL_E!H25+NRG_CPP_E!H25+NRG_NSP_E!H25</f>
        <v>0</v>
      </c>
      <c r="I25" s="31">
        <f>NRG_EHG_E!I25+NRG_CM_E!I25+NRG_OIL_NG_E!I25+NRG_PF_E!I25+NRG_CO_E!I25+NRG_BKBPB_E!I25+NRG_GW_E!I25+NRG_BF_E!I25+NRG_PR_E!I25+NRG_NI_E!I25+NRG_CL_E!I25+NRG_LNG_E!I25+NRG_BIOG_E!I25+NRG_GTL_E!I25+NRG_CPP_E!I25+NRG_NSP_E!I25</f>
        <v>0</v>
      </c>
      <c r="J25" s="31">
        <f>NRG_EHG_E!J25+NRG_CM_E!J25+NRG_OIL_NG_E!J25+NRG_PF_E!J25+NRG_CO_E!J25+NRG_BKBPB_E!J25+NRG_GW_E!J25+NRG_BF_E!J25+NRG_PR_E!J25+NRG_NI_E!J25+NRG_CL_E!J25+NRG_LNG_E!J25+NRG_BIOG_E!J25+NRG_GTL_E!J25+NRG_CPP_E!J25+NRG_NSP_E!J25</f>
        <v>0</v>
      </c>
      <c r="K25" s="31">
        <f>NRG_EHG_E!K25+NRG_CM_E!K25+NRG_OIL_NG_E!K25+NRG_PF_E!K25+NRG_CO_E!K25+NRG_BKBPB_E!K25+NRG_GW_E!K25+NRG_BF_E!K25+NRG_PR_E!K25+NRG_NI_E!K25+NRG_CL_E!K25+NRG_LNG_E!K25+NRG_BIOG_E!K25+NRG_GTL_E!K25+NRG_CPP_E!K25+NRG_NSP_E!K25</f>
        <v>0</v>
      </c>
      <c r="L25" s="31">
        <f>NRG_EHG_E!L25+NRG_CM_E!L25+NRG_OIL_NG_E!L25+NRG_PF_E!L25+NRG_CO_E!L25+NRG_BKBPB_E!L25+NRG_GW_E!L25+NRG_BF_E!L25+NRG_PR_E!L25+NRG_NI_E!L25+NRG_CL_E!L25+NRG_LNG_E!L25+NRG_BIOG_E!L25+NRG_GTL_E!L25+NRG_CPP_E!L25+NRG_NSP_E!L25</f>
        <v>0</v>
      </c>
      <c r="M25" s="31">
        <f>NRG_EHG_E!M25+NRG_CM_E!M25+NRG_OIL_NG_E!M25+NRG_PF_E!M25+NRG_CO_E!M25+NRG_BKBPB_E!M25+NRG_GW_E!M25+NRG_BF_E!M25+NRG_PR_E!M25+NRG_NI_E!M25+NRG_CL_E!M25+NRG_LNG_E!M25+NRG_BIOG_E!M25+NRG_GTL_E!M25+NRG_CPP_E!M25+NRG_NSP_E!M25</f>
        <v>0</v>
      </c>
      <c r="N25" s="31">
        <f>NRG_EHG_E!N25+NRG_CM_E!N25+NRG_OIL_NG_E!N25+NRG_PF_E!N25+NRG_CO_E!N25+NRG_BKBPB_E!N25+NRG_GW_E!N25+NRG_BF_E!N25+NRG_PR_E!N25+NRG_NI_E!N25+NRG_CL_E!N25+NRG_LNG_E!N25+NRG_BIOG_E!N25+NRG_GTL_E!N25+NRG_CPP_E!N25+NRG_NSP_E!N25</f>
        <v>0</v>
      </c>
      <c r="O25" s="31">
        <f>NRG_EHG_E!O25+NRG_CM_E!O25+NRG_OIL_NG_E!O25+NRG_PF_E!O25+NRG_CO_E!O25+NRG_BKBPB_E!O25+NRG_GW_E!O25+NRG_BF_E!O25+NRG_PR_E!O25+NRG_NI_E!O25+NRG_CL_E!O25+NRG_LNG_E!O25+NRG_BIOG_E!O25+NRG_GTL_E!O25+NRG_CPP_E!O25+NRG_NSP_E!O25</f>
        <v>0</v>
      </c>
      <c r="P25" s="31">
        <f>NRG_EHG_E!P25+NRG_CM_E!P25+NRG_OIL_NG_E!P25+NRG_PF_E!P25+NRG_CO_E!P25+NRG_BKBPB_E!P25+NRG_GW_E!P25+NRG_BF_E!P25+NRG_PR_E!P25+NRG_NI_E!P25+NRG_CL_E!P25+NRG_LNG_E!P25+NRG_BIOG_E!P25+NRG_GTL_E!P25+NRG_CPP_E!P25+NRG_NSP_E!P25</f>
        <v>0</v>
      </c>
      <c r="Q25" s="31">
        <f>NRG_EHG_E!Q25+NRG_CM_E!Q25+NRG_OIL_NG_E!Q25+NRG_PF_E!Q25+NRG_CO_E!Q25+NRG_BKBPB_E!Q25+NRG_GW_E!Q25+NRG_BF_E!Q25+NRG_PR_E!Q25+NRG_NI_E!Q25+NRG_CL_E!Q25+NRG_LNG_E!Q25+NRG_BIOG_E!Q25+NRG_GTL_E!Q25+NRG_CPP_E!Q25+NRG_NSP_E!Q25</f>
        <v>0</v>
      </c>
      <c r="R25" s="31">
        <f>NRG_EHG_E!R25+NRG_CM_E!R25+NRG_OIL_NG_E!R25+NRG_PF_E!R25+NRG_CO_E!R25+NRG_BKBPB_E!R25+NRG_GW_E!R25+NRG_BF_E!R25+NRG_PR_E!R25+NRG_NI_E!R25+NRG_CL_E!R25+NRG_LNG_E!R25+NRG_BIOG_E!R25+NRG_GTL_E!R25+NRG_CPP_E!R25+NRG_NSP_E!R25</f>
        <v>0</v>
      </c>
      <c r="S25" s="31">
        <f>NRG_EHG_E!S25+NRG_CM_E!S25+NRG_OIL_NG_E!S25+NRG_PF_E!S25+NRG_CO_E!S25+NRG_BKBPB_E!S25+NRG_GW_E!S25+NRG_BF_E!S25+NRG_PR_E!S25+NRG_NI_E!S25+NRG_CL_E!S25+NRG_LNG_E!S25+NRG_BIOG_E!S25+NRG_GTL_E!S25+NRG_CPP_E!S25+NRG_NSP_E!S25</f>
        <v>0</v>
      </c>
      <c r="T25" s="31">
        <f>NRG_EHG_E!T25+NRG_CM_E!T25+NRG_OIL_NG_E!T25+NRG_PF_E!T25+NRG_CO_E!T25+NRG_BKBPB_E!T25+NRG_GW_E!T25+NRG_BF_E!T25+NRG_PR_E!T25+NRG_NI_E!T25+NRG_CL_E!T25+NRG_LNG_E!T25+NRG_BIOG_E!T25+NRG_GTL_E!T25+NRG_CPP_E!T25+NRG_NSP_E!T25</f>
        <v>0</v>
      </c>
      <c r="U25" s="31">
        <f>NRG_EHG_E!U25+NRG_CM_E!U25+NRG_OIL_NG_E!U25+NRG_PF_E!U25+NRG_CO_E!U25+NRG_BKBPB_E!U25+NRG_GW_E!U25+NRG_BF_E!U25+NRG_PR_E!U25+NRG_NI_E!U25+NRG_CL_E!U25+NRG_LNG_E!U25+NRG_BIOG_E!U25+NRG_GTL_E!U25+NRG_CPP_E!U25+NRG_NSP_E!U25</f>
        <v>0</v>
      </c>
      <c r="V25" s="31">
        <f>NRG_EHG_E!V25+NRG_CM_E!V25+NRG_OIL_NG_E!V25+NRG_PF_E!V25+NRG_CO_E!V25+NRG_BKBPB_E!V25+NRG_GW_E!V25+NRG_BF_E!V25+NRG_PR_E!V25+NRG_NI_E!V25+NRG_CL_E!V25+NRG_LNG_E!V25+NRG_BIOG_E!V25+NRG_GTL_E!V25+NRG_CPP_E!V25+NRG_NSP_E!V25</f>
        <v>0</v>
      </c>
      <c r="W25" s="31">
        <f>NRG_EHG_E!W25+NRG_CM_E!W25+NRG_OIL_NG_E!W25+NRG_PF_E!W25+NRG_CO_E!W25+NRG_BKBPB_E!W25+NRG_GW_E!W25+NRG_BF_E!W25+NRG_PR_E!W25+NRG_NI_E!W25+NRG_CL_E!W25+NRG_LNG_E!W25+NRG_BIOG_E!W25+NRG_GTL_E!W25+NRG_CPP_E!W25+NRG_NSP_E!W25</f>
        <v>0</v>
      </c>
      <c r="X25" s="31">
        <f>NRG_EHG_E!X25+NRG_CM_E!X25+NRG_OIL_NG_E!X25+NRG_PF_E!X25+NRG_CO_E!X25+NRG_BKBPB_E!X25+NRG_GW_E!X25+NRG_BF_E!X25+NRG_PR_E!X25+NRG_NI_E!X25+NRG_CL_E!X25+NRG_LNG_E!X25+NRG_BIOG_E!X25+NRG_GTL_E!X25+NRG_CPP_E!X25+NRG_NSP_E!X25</f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:W26" si="14">SUM(C27,C33)</f>
        <v>33406.980653482373</v>
      </c>
      <c r="D26" s="31">
        <f t="shared" si="14"/>
        <v>33662.095528804806</v>
      </c>
      <c r="E26" s="31">
        <f t="shared" si="14"/>
        <v>33507.74471195184</v>
      </c>
      <c r="F26" s="31">
        <f t="shared" si="14"/>
        <v>33069.675236457435</v>
      </c>
      <c r="G26" s="31">
        <f t="shared" si="14"/>
        <v>34063.132330180568</v>
      </c>
      <c r="H26" s="31">
        <f t="shared" si="14"/>
        <v>33976.653740326736</v>
      </c>
      <c r="I26" s="31">
        <f t="shared" si="14"/>
        <v>33565.249097162501</v>
      </c>
      <c r="J26" s="31">
        <f t="shared" si="14"/>
        <v>33731.277987962167</v>
      </c>
      <c r="K26" s="31">
        <f t="shared" si="14"/>
        <v>33020.834049871017</v>
      </c>
      <c r="L26" s="31">
        <f t="shared" si="14"/>
        <v>30939.791057609633</v>
      </c>
      <c r="M26" s="31">
        <f t="shared" si="14"/>
        <v>30331.232502149614</v>
      </c>
      <c r="N26" s="31">
        <f t="shared" si="14"/>
        <v>28779.889595872737</v>
      </c>
      <c r="O26" s="31">
        <f t="shared" si="14"/>
        <v>27587.978331900256</v>
      </c>
      <c r="P26" s="31">
        <f t="shared" si="14"/>
        <v>25775.292433361989</v>
      </c>
      <c r="Q26" s="31">
        <f t="shared" si="14"/>
        <v>25271.343680137568</v>
      </c>
      <c r="R26" s="31">
        <f t="shared" si="14"/>
        <v>26962.01977644024</v>
      </c>
      <c r="S26" s="31">
        <f t="shared" si="14"/>
        <v>27030.521066208083</v>
      </c>
      <c r="T26" s="31">
        <f t="shared" si="14"/>
        <v>25954.359587274284</v>
      </c>
      <c r="U26" s="31">
        <f t="shared" si="14"/>
        <v>24919.572828890807</v>
      </c>
      <c r="V26" s="31">
        <f t="shared" si="14"/>
        <v>24566.683233018051</v>
      </c>
      <c r="W26" s="31">
        <f t="shared" si="14"/>
        <v>22378.067755803957</v>
      </c>
      <c r="X26" s="31">
        <f t="shared" ref="X26" si="15">SUM(X27,X33)</f>
        <v>23916.84797936372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:W27" si="16">SUM(C28:C32)</f>
        <v>126.67205503009457</v>
      </c>
      <c r="D27" s="42">
        <f t="shared" si="16"/>
        <v>70.694067067927762</v>
      </c>
      <c r="E27" s="42">
        <f t="shared" si="16"/>
        <v>73.53860705073086</v>
      </c>
      <c r="F27" s="42">
        <f t="shared" si="16"/>
        <v>78.593465176268268</v>
      </c>
      <c r="G27" s="42">
        <f t="shared" si="16"/>
        <v>148.01031814273429</v>
      </c>
      <c r="H27" s="42">
        <f t="shared" si="16"/>
        <v>41.378073946689589</v>
      </c>
      <c r="I27" s="42">
        <f t="shared" si="16"/>
        <v>13.869733447979367</v>
      </c>
      <c r="J27" s="42">
        <f t="shared" si="16"/>
        <v>0.98959587274290628</v>
      </c>
      <c r="K27" s="42">
        <f t="shared" si="16"/>
        <v>0.9895098882201202</v>
      </c>
      <c r="L27" s="42">
        <f t="shared" si="16"/>
        <v>2.968615649183147</v>
      </c>
      <c r="M27" s="42">
        <f t="shared" si="16"/>
        <v>0.9895098882201202</v>
      </c>
      <c r="N27" s="42">
        <f t="shared" si="16"/>
        <v>0</v>
      </c>
      <c r="O27" s="42">
        <f t="shared" si="16"/>
        <v>0</v>
      </c>
      <c r="P27" s="42">
        <f t="shared" si="16"/>
        <v>0</v>
      </c>
      <c r="Q27" s="42">
        <f t="shared" si="16"/>
        <v>0</v>
      </c>
      <c r="R27" s="42">
        <f t="shared" si="16"/>
        <v>0</v>
      </c>
      <c r="S27" s="42">
        <f t="shared" si="16"/>
        <v>0</v>
      </c>
      <c r="T27" s="42">
        <f t="shared" si="16"/>
        <v>0.46852966466036111</v>
      </c>
      <c r="U27" s="42">
        <f t="shared" si="16"/>
        <v>2.1853826311263971</v>
      </c>
      <c r="V27" s="42">
        <f t="shared" si="16"/>
        <v>2.0018056749785038</v>
      </c>
      <c r="W27" s="42">
        <f t="shared" si="16"/>
        <v>1.8540842648323299</v>
      </c>
      <c r="X27" s="42">
        <f t="shared" ref="X27" si="17">SUM(X28:X32)</f>
        <v>1.548065348237317</v>
      </c>
    </row>
    <row r="28" spans="1:24" ht="11.25" customHeight="1" x14ac:dyDescent="0.2">
      <c r="A28" s="39" t="s">
        <v>45</v>
      </c>
      <c r="B28" s="23" t="s">
        <v>46</v>
      </c>
      <c r="C28" s="30">
        <f>NRG_EHG_E!C28+NRG_CM_E!C28+NRG_OIL_NG_E!C28+NRG_PF_E!C28+NRG_CO_E!C28+NRG_BKBPB_E!C28+NRG_GW_E!C28+NRG_BF_E!C28+NRG_PR_E!C28+NRG_NI_E!C28+NRG_CL_E!C28+NRG_LNG_E!C28+NRG_BIOG_E!C28+NRG_GTL_E!C28+NRG_CPP_E!C28+NRG_NSP_E!C28</f>
        <v>126.67205503009457</v>
      </c>
      <c r="D28" s="30">
        <f>NRG_EHG_E!D28+NRG_CM_E!D28+NRG_OIL_NG_E!D28+NRG_PF_E!D28+NRG_CO_E!D28+NRG_BKBPB_E!D28+NRG_GW_E!D28+NRG_BF_E!D28+NRG_PR_E!D28+NRG_NI_E!D28+NRG_CL_E!D28+NRG_LNG_E!D28+NRG_BIOG_E!D28+NRG_GTL_E!D28+NRG_CPP_E!D28+NRG_NSP_E!D28</f>
        <v>70.694067067927762</v>
      </c>
      <c r="E28" s="30">
        <f>NRG_EHG_E!E28+NRG_CM_E!E28+NRG_OIL_NG_E!E28+NRG_PF_E!E28+NRG_CO_E!E28+NRG_BKBPB_E!E28+NRG_GW_E!E28+NRG_BF_E!E28+NRG_PR_E!E28+NRG_NI_E!E28+NRG_CL_E!E28+NRG_LNG_E!E28+NRG_BIOG_E!E28+NRG_GTL_E!E28+NRG_CPP_E!E28+NRG_NSP_E!E28</f>
        <v>24.675064488392085</v>
      </c>
      <c r="F28" s="30">
        <f>NRG_EHG_E!F28+NRG_CM_E!F28+NRG_OIL_NG_E!F28+NRG_PF_E!F28+NRG_CO_E!F28+NRG_BKBPB_E!F28+NRG_GW_E!F28+NRG_BF_E!F28+NRG_PR_E!F28+NRG_NI_E!F28+NRG_CL_E!F28+NRG_LNG_E!F28+NRG_BIOG_E!F28+NRG_GTL_E!F28+NRG_CPP_E!F28+NRG_NSP_E!F28</f>
        <v>40.459931212381768</v>
      </c>
      <c r="G28" s="30">
        <f>NRG_EHG_E!G28+NRG_CM_E!G28+NRG_OIL_NG_E!G28+NRG_PF_E!G28+NRG_CO_E!G28+NRG_BKBPB_E!G28+NRG_GW_E!G28+NRG_BF_E!G28+NRG_PR_E!G28+NRG_NI_E!G28+NRG_CL_E!G28+NRG_LNG_E!G28+NRG_BIOG_E!G28+NRG_GTL_E!G28+NRG_CPP_E!G28+NRG_NSP_E!G28</f>
        <v>136.39759243336198</v>
      </c>
      <c r="H28" s="30">
        <f>NRG_EHG_E!H28+NRG_CM_E!H28+NRG_OIL_NG_E!H28+NRG_PF_E!H28+NRG_CO_E!H28+NRG_BKBPB_E!H28+NRG_GW_E!H28+NRG_BF_E!H28+NRG_PR_E!H28+NRG_NI_E!H28+NRG_CL_E!H28+NRG_LNG_E!H28+NRG_BIOG_E!H28+NRG_GTL_E!H28+NRG_CPP_E!H28+NRG_NSP_E!H28</f>
        <v>41.378073946689589</v>
      </c>
      <c r="I28" s="30">
        <f>NRG_EHG_E!I28+NRG_CM_E!I28+NRG_OIL_NG_E!I28+NRG_PF_E!I28+NRG_CO_E!I28+NRG_BKBPB_E!I28+NRG_GW_E!I28+NRG_BF_E!I28+NRG_PR_E!I28+NRG_NI_E!I28+NRG_CL_E!I28+NRG_LNG_E!I28+NRG_BIOG_E!I28+NRG_GTL_E!I28+NRG_CPP_E!I28+NRG_NSP_E!I28</f>
        <v>13.869733447979367</v>
      </c>
      <c r="J28" s="30">
        <f>NRG_EHG_E!J28+NRG_CM_E!J28+NRG_OIL_NG_E!J28+NRG_PF_E!J28+NRG_CO_E!J28+NRG_BKBPB_E!J28+NRG_GW_E!J28+NRG_BF_E!J28+NRG_PR_E!J28+NRG_NI_E!J28+NRG_CL_E!J28+NRG_LNG_E!J28+NRG_BIOG_E!J28+NRG_GTL_E!J28+NRG_CPP_E!J28+NRG_NSP_E!J28</f>
        <v>0.98959587274290628</v>
      </c>
      <c r="K28" s="30">
        <f>NRG_EHG_E!K28+NRG_CM_E!K28+NRG_OIL_NG_E!K28+NRG_PF_E!K28+NRG_CO_E!K28+NRG_BKBPB_E!K28+NRG_GW_E!K28+NRG_BF_E!K28+NRG_PR_E!K28+NRG_NI_E!K28+NRG_CL_E!K28+NRG_LNG_E!K28+NRG_BIOG_E!K28+NRG_GTL_E!K28+NRG_CPP_E!K28+NRG_NSP_E!K28</f>
        <v>0.9895098882201202</v>
      </c>
      <c r="L28" s="30">
        <f>NRG_EHG_E!L28+NRG_CM_E!L28+NRG_OIL_NG_E!L28+NRG_PF_E!L28+NRG_CO_E!L28+NRG_BKBPB_E!L28+NRG_GW_E!L28+NRG_BF_E!L28+NRG_PR_E!L28+NRG_NI_E!L28+NRG_CL_E!L28+NRG_LNG_E!L28+NRG_BIOG_E!L28+NRG_GTL_E!L28+NRG_CPP_E!L28+NRG_NSP_E!L28</f>
        <v>2.968615649183147</v>
      </c>
      <c r="M28" s="30">
        <f>NRG_EHG_E!M28+NRG_CM_E!M28+NRG_OIL_NG_E!M28+NRG_PF_E!M28+NRG_CO_E!M28+NRG_BKBPB_E!M28+NRG_GW_E!M28+NRG_BF_E!M28+NRG_PR_E!M28+NRG_NI_E!M28+NRG_CL_E!M28+NRG_LNG_E!M28+NRG_BIOG_E!M28+NRG_GTL_E!M28+NRG_CPP_E!M28+NRG_NSP_E!M28</f>
        <v>0.9895098882201202</v>
      </c>
      <c r="N28" s="30">
        <f>NRG_EHG_E!N28+NRG_CM_E!N28+NRG_OIL_NG_E!N28+NRG_PF_E!N28+NRG_CO_E!N28+NRG_BKBPB_E!N28+NRG_GW_E!N28+NRG_BF_E!N28+NRG_PR_E!N28+NRG_NI_E!N28+NRG_CL_E!N28+NRG_LNG_E!N28+NRG_BIOG_E!N28+NRG_GTL_E!N28+NRG_CPP_E!N28+NRG_NSP_E!N28</f>
        <v>0</v>
      </c>
      <c r="O28" s="30">
        <f>NRG_EHG_E!O28+NRG_CM_E!O28+NRG_OIL_NG_E!O28+NRG_PF_E!O28+NRG_CO_E!O28+NRG_BKBPB_E!O28+NRG_GW_E!O28+NRG_BF_E!O28+NRG_PR_E!O28+NRG_NI_E!O28+NRG_CL_E!O28+NRG_LNG_E!O28+NRG_BIOG_E!O28+NRG_GTL_E!O28+NRG_CPP_E!O28+NRG_NSP_E!O28</f>
        <v>0</v>
      </c>
      <c r="P28" s="30">
        <f>NRG_EHG_E!P28+NRG_CM_E!P28+NRG_OIL_NG_E!P28+NRG_PF_E!P28+NRG_CO_E!P28+NRG_BKBPB_E!P28+NRG_GW_E!P28+NRG_BF_E!P28+NRG_PR_E!P28+NRG_NI_E!P28+NRG_CL_E!P28+NRG_LNG_E!P28+NRG_BIOG_E!P28+NRG_GTL_E!P28+NRG_CPP_E!P28+NRG_NSP_E!P28</f>
        <v>0</v>
      </c>
      <c r="Q28" s="30">
        <f>NRG_EHG_E!Q28+NRG_CM_E!Q28+NRG_OIL_NG_E!Q28+NRG_PF_E!Q28+NRG_CO_E!Q28+NRG_BKBPB_E!Q28+NRG_GW_E!Q28+NRG_BF_E!Q28+NRG_PR_E!Q28+NRG_NI_E!Q28+NRG_CL_E!Q28+NRG_LNG_E!Q28+NRG_BIOG_E!Q28+NRG_GTL_E!Q28+NRG_CPP_E!Q28+NRG_NSP_E!Q28</f>
        <v>0</v>
      </c>
      <c r="R28" s="30">
        <f>NRG_EHG_E!R28+NRG_CM_E!R28+NRG_OIL_NG_E!R28+NRG_PF_E!R28+NRG_CO_E!R28+NRG_BKBPB_E!R28+NRG_GW_E!R28+NRG_BF_E!R28+NRG_PR_E!R28+NRG_NI_E!R28+NRG_CL_E!R28+NRG_LNG_E!R28+NRG_BIOG_E!R28+NRG_GTL_E!R28+NRG_CPP_E!R28+NRG_NSP_E!R28</f>
        <v>0</v>
      </c>
      <c r="S28" s="30">
        <f>NRG_EHG_E!S28+NRG_CM_E!S28+NRG_OIL_NG_E!S28+NRG_PF_E!S28+NRG_CO_E!S28+NRG_BKBPB_E!S28+NRG_GW_E!S28+NRG_BF_E!S28+NRG_PR_E!S28+NRG_NI_E!S28+NRG_CL_E!S28+NRG_LNG_E!S28+NRG_BIOG_E!S28+NRG_GTL_E!S28+NRG_CPP_E!S28+NRG_NSP_E!S28</f>
        <v>0</v>
      </c>
      <c r="T28" s="30">
        <f>NRG_EHG_E!T28+NRG_CM_E!T28+NRG_OIL_NG_E!T28+NRG_PF_E!T28+NRG_CO_E!T28+NRG_BKBPB_E!T28+NRG_GW_E!T28+NRG_BF_E!T28+NRG_PR_E!T28+NRG_NI_E!T28+NRG_CL_E!T28+NRG_LNG_E!T28+NRG_BIOG_E!T28+NRG_GTL_E!T28+NRG_CPP_E!T28+NRG_NSP_E!T28</f>
        <v>0.46852966466036111</v>
      </c>
      <c r="U28" s="30">
        <f>NRG_EHG_E!U28+NRG_CM_E!U28+NRG_OIL_NG_E!U28+NRG_PF_E!U28+NRG_CO_E!U28+NRG_BKBPB_E!U28+NRG_GW_E!U28+NRG_BF_E!U28+NRG_PR_E!U28+NRG_NI_E!U28+NRG_CL_E!U28+NRG_LNG_E!U28+NRG_BIOG_E!U28+NRG_GTL_E!U28+NRG_CPP_E!U28+NRG_NSP_E!U28</f>
        <v>2.1853826311263971</v>
      </c>
      <c r="V28" s="30">
        <f>NRG_EHG_E!V28+NRG_CM_E!V28+NRG_OIL_NG_E!V28+NRG_PF_E!V28+NRG_CO_E!V28+NRG_BKBPB_E!V28+NRG_GW_E!V28+NRG_BF_E!V28+NRG_PR_E!V28+NRG_NI_E!V28+NRG_CL_E!V28+NRG_LNG_E!V28+NRG_BIOG_E!V28+NRG_GTL_E!V28+NRG_CPP_E!V28+NRG_NSP_E!V28</f>
        <v>2.0018056749785038</v>
      </c>
      <c r="W28" s="30">
        <f>NRG_EHG_E!W28+NRG_CM_E!W28+NRG_OIL_NG_E!W28+NRG_PF_E!W28+NRG_CO_E!W28+NRG_BKBPB_E!W28+NRG_GW_E!W28+NRG_BF_E!W28+NRG_PR_E!W28+NRG_NI_E!W28+NRG_CL_E!W28+NRG_LNG_E!W28+NRG_BIOG_E!W28+NRG_GTL_E!W28+NRG_CPP_E!W28+NRG_NSP_E!W28</f>
        <v>1.8540842648323299</v>
      </c>
      <c r="X28" s="30">
        <f>NRG_EHG_E!X28+NRG_CM_E!X28+NRG_OIL_NG_E!X28+NRG_PF_E!X28+NRG_CO_E!X28+NRG_BKBPB_E!X28+NRG_GW_E!X28+NRG_BF_E!X28+NRG_PR_E!X28+NRG_NI_E!X28+NRG_CL_E!X28+NRG_LNG_E!X28+NRG_BIOG_E!X28+NRG_GTL_E!X28+NRG_CPP_E!X28+NRG_NSP_E!X28</f>
        <v>1.548065348237317</v>
      </c>
    </row>
    <row r="29" spans="1:24" ht="11.25" customHeight="1" x14ac:dyDescent="0.2">
      <c r="A29" s="39" t="s">
        <v>47</v>
      </c>
      <c r="B29" s="23" t="s">
        <v>48</v>
      </c>
      <c r="C29" s="30">
        <f>NRG_EHG_E!C29+NRG_CM_E!C29+NRG_OIL_NG_E!C29+NRG_PF_E!C29+NRG_CO_E!C29+NRG_BKBPB_E!C29+NRG_GW_E!C29+NRG_BF_E!C29+NRG_PR_E!C29+NRG_NI_E!C29+NRG_CL_E!C29+NRG_LNG_E!C29+NRG_BIOG_E!C29+NRG_GTL_E!C29+NRG_CPP_E!C29+NRG_NSP_E!C29</f>
        <v>0</v>
      </c>
      <c r="D29" s="30">
        <f>NRG_EHG_E!D29+NRG_CM_E!D29+NRG_OIL_NG_E!D29+NRG_PF_E!D29+NRG_CO_E!D29+NRG_BKBPB_E!D29+NRG_GW_E!D29+NRG_BF_E!D29+NRG_PR_E!D29+NRG_NI_E!D29+NRG_CL_E!D29+NRG_LNG_E!D29+NRG_BIOG_E!D29+NRG_GTL_E!D29+NRG_CPP_E!D29+NRG_NSP_E!D29</f>
        <v>0</v>
      </c>
      <c r="E29" s="30">
        <f>NRG_EHG_E!E29+NRG_CM_E!E29+NRG_OIL_NG_E!E29+NRG_PF_E!E29+NRG_CO_E!E29+NRG_BKBPB_E!E29+NRG_GW_E!E29+NRG_BF_E!E29+NRG_PR_E!E29+NRG_NI_E!E29+NRG_CL_E!E29+NRG_LNG_E!E29+NRG_BIOG_E!E29+NRG_GTL_E!E29+NRG_CPP_E!E29+NRG_NSP_E!E29</f>
        <v>48.863542562338779</v>
      </c>
      <c r="F29" s="30">
        <f>NRG_EHG_E!F29+NRG_CM_E!F29+NRG_OIL_NG_E!F29+NRG_PF_E!F29+NRG_CO_E!F29+NRG_BKBPB_E!F29+NRG_GW_E!F29+NRG_BF_E!F29+NRG_PR_E!F29+NRG_NI_E!F29+NRG_CL_E!F29+NRG_LNG_E!F29+NRG_BIOG_E!F29+NRG_GTL_E!F29+NRG_CPP_E!F29+NRG_NSP_E!F29</f>
        <v>38.133533963886499</v>
      </c>
      <c r="G29" s="30">
        <f>NRG_EHG_E!G29+NRG_CM_E!G29+NRG_OIL_NG_E!G29+NRG_PF_E!G29+NRG_CO_E!G29+NRG_BKBPB_E!G29+NRG_GW_E!G29+NRG_BF_E!G29+NRG_PR_E!G29+NRG_NI_E!G29+NRG_CL_E!G29+NRG_LNG_E!G29+NRG_BIOG_E!G29+NRG_GTL_E!G29+NRG_CPP_E!G29+NRG_NSP_E!G29</f>
        <v>11.61272570937231</v>
      </c>
      <c r="H29" s="30">
        <f>NRG_EHG_E!H29+NRG_CM_E!H29+NRG_OIL_NG_E!H29+NRG_PF_E!H29+NRG_CO_E!H29+NRG_BKBPB_E!H29+NRG_GW_E!H29+NRG_BF_E!H29+NRG_PR_E!H29+NRG_NI_E!H29+NRG_CL_E!H29+NRG_LNG_E!H29+NRG_BIOG_E!H29+NRG_GTL_E!H29+NRG_CPP_E!H29+NRG_NSP_E!H29</f>
        <v>0</v>
      </c>
      <c r="I29" s="30">
        <f>NRG_EHG_E!I29+NRG_CM_E!I29+NRG_OIL_NG_E!I29+NRG_PF_E!I29+NRG_CO_E!I29+NRG_BKBPB_E!I29+NRG_GW_E!I29+NRG_BF_E!I29+NRG_PR_E!I29+NRG_NI_E!I29+NRG_CL_E!I29+NRG_LNG_E!I29+NRG_BIOG_E!I29+NRG_GTL_E!I29+NRG_CPP_E!I29+NRG_NSP_E!I29</f>
        <v>0</v>
      </c>
      <c r="J29" s="30">
        <f>NRG_EHG_E!J29+NRG_CM_E!J29+NRG_OIL_NG_E!J29+NRG_PF_E!J29+NRG_CO_E!J29+NRG_BKBPB_E!J29+NRG_GW_E!J29+NRG_BF_E!J29+NRG_PR_E!J29+NRG_NI_E!J29+NRG_CL_E!J29+NRG_LNG_E!J29+NRG_BIOG_E!J29+NRG_GTL_E!J29+NRG_CPP_E!J29+NRG_NSP_E!J29</f>
        <v>0</v>
      </c>
      <c r="K29" s="30">
        <f>NRG_EHG_E!K29+NRG_CM_E!K29+NRG_OIL_NG_E!K29+NRG_PF_E!K29+NRG_CO_E!K29+NRG_BKBPB_E!K29+NRG_GW_E!K29+NRG_BF_E!K29+NRG_PR_E!K29+NRG_NI_E!K29+NRG_CL_E!K29+NRG_LNG_E!K29+NRG_BIOG_E!K29+NRG_GTL_E!K29+NRG_CPP_E!K29+NRG_NSP_E!K29</f>
        <v>0</v>
      </c>
      <c r="L29" s="30">
        <f>NRG_EHG_E!L29+NRG_CM_E!L29+NRG_OIL_NG_E!L29+NRG_PF_E!L29+NRG_CO_E!L29+NRG_BKBPB_E!L29+NRG_GW_E!L29+NRG_BF_E!L29+NRG_PR_E!L29+NRG_NI_E!L29+NRG_CL_E!L29+NRG_LNG_E!L29+NRG_BIOG_E!L29+NRG_GTL_E!L29+NRG_CPP_E!L29+NRG_NSP_E!L29</f>
        <v>0</v>
      </c>
      <c r="M29" s="30">
        <f>NRG_EHG_E!M29+NRG_CM_E!M29+NRG_OIL_NG_E!M29+NRG_PF_E!M29+NRG_CO_E!M29+NRG_BKBPB_E!M29+NRG_GW_E!M29+NRG_BF_E!M29+NRG_PR_E!M29+NRG_NI_E!M29+NRG_CL_E!M29+NRG_LNG_E!M29+NRG_BIOG_E!M29+NRG_GTL_E!M29+NRG_CPP_E!M29+NRG_NSP_E!M29</f>
        <v>0</v>
      </c>
      <c r="N29" s="30">
        <f>NRG_EHG_E!N29+NRG_CM_E!N29+NRG_OIL_NG_E!N29+NRG_PF_E!N29+NRG_CO_E!N29+NRG_BKBPB_E!N29+NRG_GW_E!N29+NRG_BF_E!N29+NRG_PR_E!N29+NRG_NI_E!N29+NRG_CL_E!N29+NRG_LNG_E!N29+NRG_BIOG_E!N29+NRG_GTL_E!N29+NRG_CPP_E!N29+NRG_NSP_E!N29</f>
        <v>0</v>
      </c>
      <c r="O29" s="30">
        <f>NRG_EHG_E!O29+NRG_CM_E!O29+NRG_OIL_NG_E!O29+NRG_PF_E!O29+NRG_CO_E!O29+NRG_BKBPB_E!O29+NRG_GW_E!O29+NRG_BF_E!O29+NRG_PR_E!O29+NRG_NI_E!O29+NRG_CL_E!O29+NRG_LNG_E!O29+NRG_BIOG_E!O29+NRG_GTL_E!O29+NRG_CPP_E!O29+NRG_NSP_E!O29</f>
        <v>0</v>
      </c>
      <c r="P29" s="30">
        <f>NRG_EHG_E!P29+NRG_CM_E!P29+NRG_OIL_NG_E!P29+NRG_PF_E!P29+NRG_CO_E!P29+NRG_BKBPB_E!P29+NRG_GW_E!P29+NRG_BF_E!P29+NRG_PR_E!P29+NRG_NI_E!P29+NRG_CL_E!P29+NRG_LNG_E!P29+NRG_BIOG_E!P29+NRG_GTL_E!P29+NRG_CPP_E!P29+NRG_NSP_E!P29</f>
        <v>0</v>
      </c>
      <c r="Q29" s="30">
        <f>NRG_EHG_E!Q29+NRG_CM_E!Q29+NRG_OIL_NG_E!Q29+NRG_PF_E!Q29+NRG_CO_E!Q29+NRG_BKBPB_E!Q29+NRG_GW_E!Q29+NRG_BF_E!Q29+NRG_PR_E!Q29+NRG_NI_E!Q29+NRG_CL_E!Q29+NRG_LNG_E!Q29+NRG_BIOG_E!Q29+NRG_GTL_E!Q29+NRG_CPP_E!Q29+NRG_NSP_E!Q29</f>
        <v>0</v>
      </c>
      <c r="R29" s="30">
        <f>NRG_EHG_E!R29+NRG_CM_E!R29+NRG_OIL_NG_E!R29+NRG_PF_E!R29+NRG_CO_E!R29+NRG_BKBPB_E!R29+NRG_GW_E!R29+NRG_BF_E!R29+NRG_PR_E!R29+NRG_NI_E!R29+NRG_CL_E!R29+NRG_LNG_E!R29+NRG_BIOG_E!R29+NRG_GTL_E!R29+NRG_CPP_E!R29+NRG_NSP_E!R29</f>
        <v>0</v>
      </c>
      <c r="S29" s="30">
        <f>NRG_EHG_E!S29+NRG_CM_E!S29+NRG_OIL_NG_E!S29+NRG_PF_E!S29+NRG_CO_E!S29+NRG_BKBPB_E!S29+NRG_GW_E!S29+NRG_BF_E!S29+NRG_PR_E!S29+NRG_NI_E!S29+NRG_CL_E!S29+NRG_LNG_E!S29+NRG_BIOG_E!S29+NRG_GTL_E!S29+NRG_CPP_E!S29+NRG_NSP_E!S29</f>
        <v>0</v>
      </c>
      <c r="T29" s="30">
        <f>NRG_EHG_E!T29+NRG_CM_E!T29+NRG_OIL_NG_E!T29+NRG_PF_E!T29+NRG_CO_E!T29+NRG_BKBPB_E!T29+NRG_GW_E!T29+NRG_BF_E!T29+NRG_PR_E!T29+NRG_NI_E!T29+NRG_CL_E!T29+NRG_LNG_E!T29+NRG_BIOG_E!T29+NRG_GTL_E!T29+NRG_CPP_E!T29+NRG_NSP_E!T29</f>
        <v>0</v>
      </c>
      <c r="U29" s="30">
        <f>NRG_EHG_E!U29+NRG_CM_E!U29+NRG_OIL_NG_E!U29+NRG_PF_E!U29+NRG_CO_E!U29+NRG_BKBPB_E!U29+NRG_GW_E!U29+NRG_BF_E!U29+NRG_PR_E!U29+NRG_NI_E!U29+NRG_CL_E!U29+NRG_LNG_E!U29+NRG_BIOG_E!U29+NRG_GTL_E!U29+NRG_CPP_E!U29+NRG_NSP_E!U29</f>
        <v>0</v>
      </c>
      <c r="V29" s="30">
        <f>NRG_EHG_E!V29+NRG_CM_E!V29+NRG_OIL_NG_E!V29+NRG_PF_E!V29+NRG_CO_E!V29+NRG_BKBPB_E!V29+NRG_GW_E!V29+NRG_BF_E!V29+NRG_PR_E!V29+NRG_NI_E!V29+NRG_CL_E!V29+NRG_LNG_E!V29+NRG_BIOG_E!V29+NRG_GTL_E!V29+NRG_CPP_E!V29+NRG_NSP_E!V29</f>
        <v>0</v>
      </c>
      <c r="W29" s="30">
        <f>NRG_EHG_E!W29+NRG_CM_E!W29+NRG_OIL_NG_E!W29+NRG_PF_E!W29+NRG_CO_E!W29+NRG_BKBPB_E!W29+NRG_GW_E!W29+NRG_BF_E!W29+NRG_PR_E!W29+NRG_NI_E!W29+NRG_CL_E!W29+NRG_LNG_E!W29+NRG_BIOG_E!W29+NRG_GTL_E!W29+NRG_CPP_E!W29+NRG_NSP_E!W29</f>
        <v>0</v>
      </c>
      <c r="X29" s="30">
        <f>NRG_EHG_E!X29+NRG_CM_E!X29+NRG_OIL_NG_E!X29+NRG_PF_E!X29+NRG_CO_E!X29+NRG_BKBPB_E!X29+NRG_GW_E!X29+NRG_BF_E!X29+NRG_PR_E!X29+NRG_NI_E!X29+NRG_CL_E!X29+NRG_LNG_E!X29+NRG_BIOG_E!X29+NRG_GTL_E!X29+NRG_CPP_E!X29+NRG_NSP_E!X29</f>
        <v>0</v>
      </c>
    </row>
    <row r="30" spans="1:24" ht="11.25" customHeight="1" x14ac:dyDescent="0.2">
      <c r="A30" s="39" t="s">
        <v>49</v>
      </c>
      <c r="B30" s="23" t="s">
        <v>50</v>
      </c>
      <c r="C30" s="30">
        <f>NRG_EHG_E!C30+NRG_CM_E!C30+NRG_OIL_NG_E!C30+NRG_PF_E!C30+NRG_CO_E!C30+NRG_BKBPB_E!C30+NRG_GW_E!C30+NRG_BF_E!C30+NRG_PR_E!C30+NRG_NI_E!C30+NRG_CL_E!C30+NRG_LNG_E!C30+NRG_BIOG_E!C30+NRG_GTL_E!C30+NRG_CPP_E!C30+NRG_NSP_E!C30</f>
        <v>0</v>
      </c>
      <c r="D30" s="30">
        <f>NRG_EHG_E!D30+NRG_CM_E!D30+NRG_OIL_NG_E!D30+NRG_PF_E!D30+NRG_CO_E!D30+NRG_BKBPB_E!D30+NRG_GW_E!D30+NRG_BF_E!D30+NRG_PR_E!D30+NRG_NI_E!D30+NRG_CL_E!D30+NRG_LNG_E!D30+NRG_BIOG_E!D30+NRG_GTL_E!D30+NRG_CPP_E!D30+NRG_NSP_E!D30</f>
        <v>0</v>
      </c>
      <c r="E30" s="30">
        <f>NRG_EHG_E!E30+NRG_CM_E!E30+NRG_OIL_NG_E!E30+NRG_PF_E!E30+NRG_CO_E!E30+NRG_BKBPB_E!E30+NRG_GW_E!E30+NRG_BF_E!E30+NRG_PR_E!E30+NRG_NI_E!E30+NRG_CL_E!E30+NRG_LNG_E!E30+NRG_BIOG_E!E30+NRG_GTL_E!E30+NRG_CPP_E!E30+NRG_NSP_E!E30</f>
        <v>0</v>
      </c>
      <c r="F30" s="30">
        <f>NRG_EHG_E!F30+NRG_CM_E!F30+NRG_OIL_NG_E!F30+NRG_PF_E!F30+NRG_CO_E!F30+NRG_BKBPB_E!F30+NRG_GW_E!F30+NRG_BF_E!F30+NRG_PR_E!F30+NRG_NI_E!F30+NRG_CL_E!F30+NRG_LNG_E!F30+NRG_BIOG_E!F30+NRG_GTL_E!F30+NRG_CPP_E!F30+NRG_NSP_E!F30</f>
        <v>0</v>
      </c>
      <c r="G30" s="30">
        <f>NRG_EHG_E!G30+NRG_CM_E!G30+NRG_OIL_NG_E!G30+NRG_PF_E!G30+NRG_CO_E!G30+NRG_BKBPB_E!G30+NRG_GW_E!G30+NRG_BF_E!G30+NRG_PR_E!G30+NRG_NI_E!G30+NRG_CL_E!G30+NRG_LNG_E!G30+NRG_BIOG_E!G30+NRG_GTL_E!G30+NRG_CPP_E!G30+NRG_NSP_E!G30</f>
        <v>0</v>
      </c>
      <c r="H30" s="30">
        <f>NRG_EHG_E!H30+NRG_CM_E!H30+NRG_OIL_NG_E!H30+NRG_PF_E!H30+NRG_CO_E!H30+NRG_BKBPB_E!H30+NRG_GW_E!H30+NRG_BF_E!H30+NRG_PR_E!H30+NRG_NI_E!H30+NRG_CL_E!H30+NRG_LNG_E!H30+NRG_BIOG_E!H30+NRG_GTL_E!H30+NRG_CPP_E!H30+NRG_NSP_E!H30</f>
        <v>0</v>
      </c>
      <c r="I30" s="30">
        <f>NRG_EHG_E!I30+NRG_CM_E!I30+NRG_OIL_NG_E!I30+NRG_PF_E!I30+NRG_CO_E!I30+NRG_BKBPB_E!I30+NRG_GW_E!I30+NRG_BF_E!I30+NRG_PR_E!I30+NRG_NI_E!I30+NRG_CL_E!I30+NRG_LNG_E!I30+NRG_BIOG_E!I30+NRG_GTL_E!I30+NRG_CPP_E!I30+NRG_NSP_E!I30</f>
        <v>0</v>
      </c>
      <c r="J30" s="30">
        <f>NRG_EHG_E!J30+NRG_CM_E!J30+NRG_OIL_NG_E!J30+NRG_PF_E!J30+NRG_CO_E!J30+NRG_BKBPB_E!J30+NRG_GW_E!J30+NRG_BF_E!J30+NRG_PR_E!J30+NRG_NI_E!J30+NRG_CL_E!J30+NRG_LNG_E!J30+NRG_BIOG_E!J30+NRG_GTL_E!J30+NRG_CPP_E!J30+NRG_NSP_E!J30</f>
        <v>0</v>
      </c>
      <c r="K30" s="30">
        <f>NRG_EHG_E!K30+NRG_CM_E!K30+NRG_OIL_NG_E!K30+NRG_PF_E!K30+NRG_CO_E!K30+NRG_BKBPB_E!K30+NRG_GW_E!K30+NRG_BF_E!K30+NRG_PR_E!K30+NRG_NI_E!K30+NRG_CL_E!K30+NRG_LNG_E!K30+NRG_BIOG_E!K30+NRG_GTL_E!K30+NRG_CPP_E!K30+NRG_NSP_E!K30</f>
        <v>0</v>
      </c>
      <c r="L30" s="30">
        <f>NRG_EHG_E!L30+NRG_CM_E!L30+NRG_OIL_NG_E!L30+NRG_PF_E!L30+NRG_CO_E!L30+NRG_BKBPB_E!L30+NRG_GW_E!L30+NRG_BF_E!L30+NRG_PR_E!L30+NRG_NI_E!L30+NRG_CL_E!L30+NRG_LNG_E!L30+NRG_BIOG_E!L30+NRG_GTL_E!L30+NRG_CPP_E!L30+NRG_NSP_E!L30</f>
        <v>0</v>
      </c>
      <c r="M30" s="30">
        <f>NRG_EHG_E!M30+NRG_CM_E!M30+NRG_OIL_NG_E!M30+NRG_PF_E!M30+NRG_CO_E!M30+NRG_BKBPB_E!M30+NRG_GW_E!M30+NRG_BF_E!M30+NRG_PR_E!M30+NRG_NI_E!M30+NRG_CL_E!M30+NRG_LNG_E!M30+NRG_BIOG_E!M30+NRG_GTL_E!M30+NRG_CPP_E!M30+NRG_NSP_E!M30</f>
        <v>0</v>
      </c>
      <c r="N30" s="30">
        <f>NRG_EHG_E!N30+NRG_CM_E!N30+NRG_OIL_NG_E!N30+NRG_PF_E!N30+NRG_CO_E!N30+NRG_BKBPB_E!N30+NRG_GW_E!N30+NRG_BF_E!N30+NRG_PR_E!N30+NRG_NI_E!N30+NRG_CL_E!N30+NRG_LNG_E!N30+NRG_BIOG_E!N30+NRG_GTL_E!N30+NRG_CPP_E!N30+NRG_NSP_E!N30</f>
        <v>0</v>
      </c>
      <c r="O30" s="30">
        <f>NRG_EHG_E!O30+NRG_CM_E!O30+NRG_OIL_NG_E!O30+NRG_PF_E!O30+NRG_CO_E!O30+NRG_BKBPB_E!O30+NRG_GW_E!O30+NRG_BF_E!O30+NRG_PR_E!O30+NRG_NI_E!O30+NRG_CL_E!O30+NRG_LNG_E!O30+NRG_BIOG_E!O30+NRG_GTL_E!O30+NRG_CPP_E!O30+NRG_NSP_E!O30</f>
        <v>0</v>
      </c>
      <c r="P30" s="30">
        <f>NRG_EHG_E!P30+NRG_CM_E!P30+NRG_OIL_NG_E!P30+NRG_PF_E!P30+NRG_CO_E!P30+NRG_BKBPB_E!P30+NRG_GW_E!P30+NRG_BF_E!P30+NRG_PR_E!P30+NRG_NI_E!P30+NRG_CL_E!P30+NRG_LNG_E!P30+NRG_BIOG_E!P30+NRG_GTL_E!P30+NRG_CPP_E!P30+NRG_NSP_E!P30</f>
        <v>0</v>
      </c>
      <c r="Q30" s="30">
        <f>NRG_EHG_E!Q30+NRG_CM_E!Q30+NRG_OIL_NG_E!Q30+NRG_PF_E!Q30+NRG_CO_E!Q30+NRG_BKBPB_E!Q30+NRG_GW_E!Q30+NRG_BF_E!Q30+NRG_PR_E!Q30+NRG_NI_E!Q30+NRG_CL_E!Q30+NRG_LNG_E!Q30+NRG_BIOG_E!Q30+NRG_GTL_E!Q30+NRG_CPP_E!Q30+NRG_NSP_E!Q30</f>
        <v>0</v>
      </c>
      <c r="R30" s="30">
        <f>NRG_EHG_E!R30+NRG_CM_E!R30+NRG_OIL_NG_E!R30+NRG_PF_E!R30+NRG_CO_E!R30+NRG_BKBPB_E!R30+NRG_GW_E!R30+NRG_BF_E!R30+NRG_PR_E!R30+NRG_NI_E!R30+NRG_CL_E!R30+NRG_LNG_E!R30+NRG_BIOG_E!R30+NRG_GTL_E!R30+NRG_CPP_E!R30+NRG_NSP_E!R30</f>
        <v>0</v>
      </c>
      <c r="S30" s="30">
        <f>NRG_EHG_E!S30+NRG_CM_E!S30+NRG_OIL_NG_E!S30+NRG_PF_E!S30+NRG_CO_E!S30+NRG_BKBPB_E!S30+NRG_GW_E!S30+NRG_BF_E!S30+NRG_PR_E!S30+NRG_NI_E!S30+NRG_CL_E!S30+NRG_LNG_E!S30+NRG_BIOG_E!S30+NRG_GTL_E!S30+NRG_CPP_E!S30+NRG_NSP_E!S30</f>
        <v>0</v>
      </c>
      <c r="T30" s="30">
        <f>NRG_EHG_E!T30+NRG_CM_E!T30+NRG_OIL_NG_E!T30+NRG_PF_E!T30+NRG_CO_E!T30+NRG_BKBPB_E!T30+NRG_GW_E!T30+NRG_BF_E!T30+NRG_PR_E!T30+NRG_NI_E!T30+NRG_CL_E!T30+NRG_LNG_E!T30+NRG_BIOG_E!T30+NRG_GTL_E!T30+NRG_CPP_E!T30+NRG_NSP_E!T30</f>
        <v>0</v>
      </c>
      <c r="U30" s="30">
        <f>NRG_EHG_E!U30+NRG_CM_E!U30+NRG_OIL_NG_E!U30+NRG_PF_E!U30+NRG_CO_E!U30+NRG_BKBPB_E!U30+NRG_GW_E!U30+NRG_BF_E!U30+NRG_PR_E!U30+NRG_NI_E!U30+NRG_CL_E!U30+NRG_LNG_E!U30+NRG_BIOG_E!U30+NRG_GTL_E!U30+NRG_CPP_E!U30+NRG_NSP_E!U30</f>
        <v>0</v>
      </c>
      <c r="V30" s="30">
        <f>NRG_EHG_E!V30+NRG_CM_E!V30+NRG_OIL_NG_E!V30+NRG_PF_E!V30+NRG_CO_E!V30+NRG_BKBPB_E!V30+NRG_GW_E!V30+NRG_BF_E!V30+NRG_PR_E!V30+NRG_NI_E!V30+NRG_CL_E!V30+NRG_LNG_E!V30+NRG_BIOG_E!V30+NRG_GTL_E!V30+NRG_CPP_E!V30+NRG_NSP_E!V30</f>
        <v>0</v>
      </c>
      <c r="W30" s="30">
        <f>NRG_EHG_E!W30+NRG_CM_E!W30+NRG_OIL_NG_E!W30+NRG_PF_E!W30+NRG_CO_E!W30+NRG_BKBPB_E!W30+NRG_GW_E!W30+NRG_BF_E!W30+NRG_PR_E!W30+NRG_NI_E!W30+NRG_CL_E!W30+NRG_LNG_E!W30+NRG_BIOG_E!W30+NRG_GTL_E!W30+NRG_CPP_E!W30+NRG_NSP_E!W30</f>
        <v>0</v>
      </c>
      <c r="X30" s="30">
        <f>NRG_EHG_E!X30+NRG_CM_E!X30+NRG_OIL_NG_E!X30+NRG_PF_E!X30+NRG_CO_E!X30+NRG_BKBPB_E!X30+NRG_GW_E!X30+NRG_BF_E!X30+NRG_PR_E!X30+NRG_NI_E!X30+NRG_CL_E!X30+NRG_LNG_E!X30+NRG_BIOG_E!X30+NRG_GTL_E!X30+NRG_CPP_E!X30+NRG_NSP_E!X30</f>
        <v>0</v>
      </c>
    </row>
    <row r="31" spans="1:24" ht="11.25" customHeight="1" x14ac:dyDescent="0.2">
      <c r="A31" s="39" t="s">
        <v>51</v>
      </c>
      <c r="B31" s="23" t="s">
        <v>52</v>
      </c>
      <c r="C31" s="30">
        <f>NRG_EHG_E!C31+NRG_CM_E!C31+NRG_OIL_NG_E!C31+NRG_PF_E!C31+NRG_CO_E!C31+NRG_BKBPB_E!C31+NRG_GW_E!C31+NRG_BF_E!C31+NRG_PR_E!C31+NRG_NI_E!C31+NRG_CL_E!C31+NRG_LNG_E!C31+NRG_BIOG_E!C31+NRG_GTL_E!C31+NRG_CPP_E!C31+NRG_NSP_E!C31</f>
        <v>0</v>
      </c>
      <c r="D31" s="30">
        <f>NRG_EHG_E!D31+NRG_CM_E!D31+NRG_OIL_NG_E!D31+NRG_PF_E!D31+NRG_CO_E!D31+NRG_BKBPB_E!D31+NRG_GW_E!D31+NRG_BF_E!D31+NRG_PR_E!D31+NRG_NI_E!D31+NRG_CL_E!D31+NRG_LNG_E!D31+NRG_BIOG_E!D31+NRG_GTL_E!D31+NRG_CPP_E!D31+NRG_NSP_E!D31</f>
        <v>0</v>
      </c>
      <c r="E31" s="30">
        <f>NRG_EHG_E!E31+NRG_CM_E!E31+NRG_OIL_NG_E!E31+NRG_PF_E!E31+NRG_CO_E!E31+NRG_BKBPB_E!E31+NRG_GW_E!E31+NRG_BF_E!E31+NRG_PR_E!E31+NRG_NI_E!E31+NRG_CL_E!E31+NRG_LNG_E!E31+NRG_BIOG_E!E31+NRG_GTL_E!E31+NRG_CPP_E!E31+NRG_NSP_E!E31</f>
        <v>0</v>
      </c>
      <c r="F31" s="30">
        <f>NRG_EHG_E!F31+NRG_CM_E!F31+NRG_OIL_NG_E!F31+NRG_PF_E!F31+NRG_CO_E!F31+NRG_BKBPB_E!F31+NRG_GW_E!F31+NRG_BF_E!F31+NRG_PR_E!F31+NRG_NI_E!F31+NRG_CL_E!F31+NRG_LNG_E!F31+NRG_BIOG_E!F31+NRG_GTL_E!F31+NRG_CPP_E!F31+NRG_NSP_E!F31</f>
        <v>0</v>
      </c>
      <c r="G31" s="30">
        <f>NRG_EHG_E!G31+NRG_CM_E!G31+NRG_OIL_NG_E!G31+NRG_PF_E!G31+NRG_CO_E!G31+NRG_BKBPB_E!G31+NRG_GW_E!G31+NRG_BF_E!G31+NRG_PR_E!G31+NRG_NI_E!G31+NRG_CL_E!G31+NRG_LNG_E!G31+NRG_BIOG_E!G31+NRG_GTL_E!G31+NRG_CPP_E!G31+NRG_NSP_E!G31</f>
        <v>0</v>
      </c>
      <c r="H31" s="30">
        <f>NRG_EHG_E!H31+NRG_CM_E!H31+NRG_OIL_NG_E!H31+NRG_PF_E!H31+NRG_CO_E!H31+NRG_BKBPB_E!H31+NRG_GW_E!H31+NRG_BF_E!H31+NRG_PR_E!H31+NRG_NI_E!H31+NRG_CL_E!H31+NRG_LNG_E!H31+NRG_BIOG_E!H31+NRG_GTL_E!H31+NRG_CPP_E!H31+NRG_NSP_E!H31</f>
        <v>0</v>
      </c>
      <c r="I31" s="30">
        <f>NRG_EHG_E!I31+NRG_CM_E!I31+NRG_OIL_NG_E!I31+NRG_PF_E!I31+NRG_CO_E!I31+NRG_BKBPB_E!I31+NRG_GW_E!I31+NRG_BF_E!I31+NRG_PR_E!I31+NRG_NI_E!I31+NRG_CL_E!I31+NRG_LNG_E!I31+NRG_BIOG_E!I31+NRG_GTL_E!I31+NRG_CPP_E!I31+NRG_NSP_E!I31</f>
        <v>0</v>
      </c>
      <c r="J31" s="30">
        <f>NRG_EHG_E!J31+NRG_CM_E!J31+NRG_OIL_NG_E!J31+NRG_PF_E!J31+NRG_CO_E!J31+NRG_BKBPB_E!J31+NRG_GW_E!J31+NRG_BF_E!J31+NRG_PR_E!J31+NRG_NI_E!J31+NRG_CL_E!J31+NRG_LNG_E!J31+NRG_BIOG_E!J31+NRG_GTL_E!J31+NRG_CPP_E!J31+NRG_NSP_E!J31</f>
        <v>0</v>
      </c>
      <c r="K31" s="30">
        <f>NRG_EHG_E!K31+NRG_CM_E!K31+NRG_OIL_NG_E!K31+NRG_PF_E!K31+NRG_CO_E!K31+NRG_BKBPB_E!K31+NRG_GW_E!K31+NRG_BF_E!K31+NRG_PR_E!K31+NRG_NI_E!K31+NRG_CL_E!K31+NRG_LNG_E!K31+NRG_BIOG_E!K31+NRG_GTL_E!K31+NRG_CPP_E!K31+NRG_NSP_E!K31</f>
        <v>0</v>
      </c>
      <c r="L31" s="30">
        <f>NRG_EHG_E!L31+NRG_CM_E!L31+NRG_OIL_NG_E!L31+NRG_PF_E!L31+NRG_CO_E!L31+NRG_BKBPB_E!L31+NRG_GW_E!L31+NRG_BF_E!L31+NRG_PR_E!L31+NRG_NI_E!L31+NRG_CL_E!L31+NRG_LNG_E!L31+NRG_BIOG_E!L31+NRG_GTL_E!L31+NRG_CPP_E!L31+NRG_NSP_E!L31</f>
        <v>0</v>
      </c>
      <c r="M31" s="30">
        <f>NRG_EHG_E!M31+NRG_CM_E!M31+NRG_OIL_NG_E!M31+NRG_PF_E!M31+NRG_CO_E!M31+NRG_BKBPB_E!M31+NRG_GW_E!M31+NRG_BF_E!M31+NRG_PR_E!M31+NRG_NI_E!M31+NRG_CL_E!M31+NRG_LNG_E!M31+NRG_BIOG_E!M31+NRG_GTL_E!M31+NRG_CPP_E!M31+NRG_NSP_E!M31</f>
        <v>0</v>
      </c>
      <c r="N31" s="30">
        <f>NRG_EHG_E!N31+NRG_CM_E!N31+NRG_OIL_NG_E!N31+NRG_PF_E!N31+NRG_CO_E!N31+NRG_BKBPB_E!N31+NRG_GW_E!N31+NRG_BF_E!N31+NRG_PR_E!N31+NRG_NI_E!N31+NRG_CL_E!N31+NRG_LNG_E!N31+NRG_BIOG_E!N31+NRG_GTL_E!N31+NRG_CPP_E!N31+NRG_NSP_E!N31</f>
        <v>0</v>
      </c>
      <c r="O31" s="30">
        <f>NRG_EHG_E!O31+NRG_CM_E!O31+NRG_OIL_NG_E!O31+NRG_PF_E!O31+NRG_CO_E!O31+NRG_BKBPB_E!O31+NRG_GW_E!O31+NRG_BF_E!O31+NRG_PR_E!O31+NRG_NI_E!O31+NRG_CL_E!O31+NRG_LNG_E!O31+NRG_BIOG_E!O31+NRG_GTL_E!O31+NRG_CPP_E!O31+NRG_NSP_E!O31</f>
        <v>0</v>
      </c>
      <c r="P31" s="30">
        <f>NRG_EHG_E!P31+NRG_CM_E!P31+NRG_OIL_NG_E!P31+NRG_PF_E!P31+NRG_CO_E!P31+NRG_BKBPB_E!P31+NRG_GW_E!P31+NRG_BF_E!P31+NRG_PR_E!P31+NRG_NI_E!P31+NRG_CL_E!P31+NRG_LNG_E!P31+NRG_BIOG_E!P31+NRG_GTL_E!P31+NRG_CPP_E!P31+NRG_NSP_E!P31</f>
        <v>0</v>
      </c>
      <c r="Q31" s="30">
        <f>NRG_EHG_E!Q31+NRG_CM_E!Q31+NRG_OIL_NG_E!Q31+NRG_PF_E!Q31+NRG_CO_E!Q31+NRG_BKBPB_E!Q31+NRG_GW_E!Q31+NRG_BF_E!Q31+NRG_PR_E!Q31+NRG_NI_E!Q31+NRG_CL_E!Q31+NRG_LNG_E!Q31+NRG_BIOG_E!Q31+NRG_GTL_E!Q31+NRG_CPP_E!Q31+NRG_NSP_E!Q31</f>
        <v>0</v>
      </c>
      <c r="R31" s="30">
        <f>NRG_EHG_E!R31+NRG_CM_E!R31+NRG_OIL_NG_E!R31+NRG_PF_E!R31+NRG_CO_E!R31+NRG_BKBPB_E!R31+NRG_GW_E!R31+NRG_BF_E!R31+NRG_PR_E!R31+NRG_NI_E!R31+NRG_CL_E!R31+NRG_LNG_E!R31+NRG_BIOG_E!R31+NRG_GTL_E!R31+NRG_CPP_E!R31+NRG_NSP_E!R31</f>
        <v>0</v>
      </c>
      <c r="S31" s="30">
        <f>NRG_EHG_E!S31+NRG_CM_E!S31+NRG_OIL_NG_E!S31+NRG_PF_E!S31+NRG_CO_E!S31+NRG_BKBPB_E!S31+NRG_GW_E!S31+NRG_BF_E!S31+NRG_PR_E!S31+NRG_NI_E!S31+NRG_CL_E!S31+NRG_LNG_E!S31+NRG_BIOG_E!S31+NRG_GTL_E!S31+NRG_CPP_E!S31+NRG_NSP_E!S31</f>
        <v>0</v>
      </c>
      <c r="T31" s="30">
        <f>NRG_EHG_E!T31+NRG_CM_E!T31+NRG_OIL_NG_E!T31+NRG_PF_E!T31+NRG_CO_E!T31+NRG_BKBPB_E!T31+NRG_GW_E!T31+NRG_BF_E!T31+NRG_PR_E!T31+NRG_NI_E!T31+NRG_CL_E!T31+NRG_LNG_E!T31+NRG_BIOG_E!T31+NRG_GTL_E!T31+NRG_CPP_E!T31+NRG_NSP_E!T31</f>
        <v>0</v>
      </c>
      <c r="U31" s="30">
        <f>NRG_EHG_E!U31+NRG_CM_E!U31+NRG_OIL_NG_E!U31+NRG_PF_E!U31+NRG_CO_E!U31+NRG_BKBPB_E!U31+NRG_GW_E!U31+NRG_BF_E!U31+NRG_PR_E!U31+NRG_NI_E!U31+NRG_CL_E!U31+NRG_LNG_E!U31+NRG_BIOG_E!U31+NRG_GTL_E!U31+NRG_CPP_E!U31+NRG_NSP_E!U31</f>
        <v>0</v>
      </c>
      <c r="V31" s="30">
        <f>NRG_EHG_E!V31+NRG_CM_E!V31+NRG_OIL_NG_E!V31+NRG_PF_E!V31+NRG_CO_E!V31+NRG_BKBPB_E!V31+NRG_GW_E!V31+NRG_BF_E!V31+NRG_PR_E!V31+NRG_NI_E!V31+NRG_CL_E!V31+NRG_LNG_E!V31+NRG_BIOG_E!V31+NRG_GTL_E!V31+NRG_CPP_E!V31+NRG_NSP_E!V31</f>
        <v>0</v>
      </c>
      <c r="W31" s="30">
        <f>NRG_EHG_E!W31+NRG_CM_E!W31+NRG_OIL_NG_E!W31+NRG_PF_E!W31+NRG_CO_E!W31+NRG_BKBPB_E!W31+NRG_GW_E!W31+NRG_BF_E!W31+NRG_PR_E!W31+NRG_NI_E!W31+NRG_CL_E!W31+NRG_LNG_E!W31+NRG_BIOG_E!W31+NRG_GTL_E!W31+NRG_CPP_E!W31+NRG_NSP_E!W31</f>
        <v>0</v>
      </c>
      <c r="X31" s="30">
        <f>NRG_EHG_E!X31+NRG_CM_E!X31+NRG_OIL_NG_E!X31+NRG_PF_E!X31+NRG_CO_E!X31+NRG_BKBPB_E!X31+NRG_GW_E!X31+NRG_BF_E!X31+NRG_PR_E!X31+NRG_NI_E!X31+NRG_CL_E!X31+NRG_LNG_E!X31+NRG_BIOG_E!X31+NRG_GTL_E!X31+NRG_CPP_E!X31+NRG_NSP_E!X31</f>
        <v>0</v>
      </c>
    </row>
    <row r="32" spans="1:24" ht="11.25" customHeight="1" x14ac:dyDescent="0.2">
      <c r="A32" s="39" t="s">
        <v>53</v>
      </c>
      <c r="B32" s="23" t="s">
        <v>54</v>
      </c>
      <c r="C32" s="30">
        <f>NRG_EHG_E!C32+NRG_CM_E!C32+NRG_OIL_NG_E!C32+NRG_PF_E!C32+NRG_CO_E!C32+NRG_BKBPB_E!C32+NRG_GW_E!C32+NRG_BF_E!C32+NRG_PR_E!C32+NRG_NI_E!C32+NRG_CL_E!C32+NRG_LNG_E!C32+NRG_BIOG_E!C32+NRG_GTL_E!C32+NRG_CPP_E!C32+NRG_NSP_E!C32</f>
        <v>0</v>
      </c>
      <c r="D32" s="30">
        <f>NRG_EHG_E!D32+NRG_CM_E!D32+NRG_OIL_NG_E!D32+NRG_PF_E!D32+NRG_CO_E!D32+NRG_BKBPB_E!D32+NRG_GW_E!D32+NRG_BF_E!D32+NRG_PR_E!D32+NRG_NI_E!D32+NRG_CL_E!D32+NRG_LNG_E!D32+NRG_BIOG_E!D32+NRG_GTL_E!D32+NRG_CPP_E!D32+NRG_NSP_E!D32</f>
        <v>0</v>
      </c>
      <c r="E32" s="30">
        <f>NRG_EHG_E!E32+NRG_CM_E!E32+NRG_OIL_NG_E!E32+NRG_PF_E!E32+NRG_CO_E!E32+NRG_BKBPB_E!E32+NRG_GW_E!E32+NRG_BF_E!E32+NRG_PR_E!E32+NRG_NI_E!E32+NRG_CL_E!E32+NRG_LNG_E!E32+NRG_BIOG_E!E32+NRG_GTL_E!E32+NRG_CPP_E!E32+NRG_NSP_E!E32</f>
        <v>0</v>
      </c>
      <c r="F32" s="30">
        <f>NRG_EHG_E!F32+NRG_CM_E!F32+NRG_OIL_NG_E!F32+NRG_PF_E!F32+NRG_CO_E!F32+NRG_BKBPB_E!F32+NRG_GW_E!F32+NRG_BF_E!F32+NRG_PR_E!F32+NRG_NI_E!F32+NRG_CL_E!F32+NRG_LNG_E!F32+NRG_BIOG_E!F32+NRG_GTL_E!F32+NRG_CPP_E!F32+NRG_NSP_E!F32</f>
        <v>0</v>
      </c>
      <c r="G32" s="30">
        <f>NRG_EHG_E!G32+NRG_CM_E!G32+NRG_OIL_NG_E!G32+NRG_PF_E!G32+NRG_CO_E!G32+NRG_BKBPB_E!G32+NRG_GW_E!G32+NRG_BF_E!G32+NRG_PR_E!G32+NRG_NI_E!G32+NRG_CL_E!G32+NRG_LNG_E!G32+NRG_BIOG_E!G32+NRG_GTL_E!G32+NRG_CPP_E!G32+NRG_NSP_E!G32</f>
        <v>0</v>
      </c>
      <c r="H32" s="30">
        <f>NRG_EHG_E!H32+NRG_CM_E!H32+NRG_OIL_NG_E!H32+NRG_PF_E!H32+NRG_CO_E!H32+NRG_BKBPB_E!H32+NRG_GW_E!H32+NRG_BF_E!H32+NRG_PR_E!H32+NRG_NI_E!H32+NRG_CL_E!H32+NRG_LNG_E!H32+NRG_BIOG_E!H32+NRG_GTL_E!H32+NRG_CPP_E!H32+NRG_NSP_E!H32</f>
        <v>0</v>
      </c>
      <c r="I32" s="30">
        <f>NRG_EHG_E!I32+NRG_CM_E!I32+NRG_OIL_NG_E!I32+NRG_PF_E!I32+NRG_CO_E!I32+NRG_BKBPB_E!I32+NRG_GW_E!I32+NRG_BF_E!I32+NRG_PR_E!I32+NRG_NI_E!I32+NRG_CL_E!I32+NRG_LNG_E!I32+NRG_BIOG_E!I32+NRG_GTL_E!I32+NRG_CPP_E!I32+NRG_NSP_E!I32</f>
        <v>0</v>
      </c>
      <c r="J32" s="30">
        <f>NRG_EHG_E!J32+NRG_CM_E!J32+NRG_OIL_NG_E!J32+NRG_PF_E!J32+NRG_CO_E!J32+NRG_BKBPB_E!J32+NRG_GW_E!J32+NRG_BF_E!J32+NRG_PR_E!J32+NRG_NI_E!J32+NRG_CL_E!J32+NRG_LNG_E!J32+NRG_BIOG_E!J32+NRG_GTL_E!J32+NRG_CPP_E!J32+NRG_NSP_E!J32</f>
        <v>0</v>
      </c>
      <c r="K32" s="30">
        <f>NRG_EHG_E!K32+NRG_CM_E!K32+NRG_OIL_NG_E!K32+NRG_PF_E!K32+NRG_CO_E!K32+NRG_BKBPB_E!K32+NRG_GW_E!K32+NRG_BF_E!K32+NRG_PR_E!K32+NRG_NI_E!K32+NRG_CL_E!K32+NRG_LNG_E!K32+NRG_BIOG_E!K32+NRG_GTL_E!K32+NRG_CPP_E!K32+NRG_NSP_E!K32</f>
        <v>0</v>
      </c>
      <c r="L32" s="30">
        <f>NRG_EHG_E!L32+NRG_CM_E!L32+NRG_OIL_NG_E!L32+NRG_PF_E!L32+NRG_CO_E!L32+NRG_BKBPB_E!L32+NRG_GW_E!L32+NRG_BF_E!L32+NRG_PR_E!L32+NRG_NI_E!L32+NRG_CL_E!L32+NRG_LNG_E!L32+NRG_BIOG_E!L32+NRG_GTL_E!L32+NRG_CPP_E!L32+NRG_NSP_E!L32</f>
        <v>0</v>
      </c>
      <c r="M32" s="30">
        <f>NRG_EHG_E!M32+NRG_CM_E!M32+NRG_OIL_NG_E!M32+NRG_PF_E!M32+NRG_CO_E!M32+NRG_BKBPB_E!M32+NRG_GW_E!M32+NRG_BF_E!M32+NRG_PR_E!M32+NRG_NI_E!M32+NRG_CL_E!M32+NRG_LNG_E!M32+NRG_BIOG_E!M32+NRG_GTL_E!M32+NRG_CPP_E!M32+NRG_NSP_E!M32</f>
        <v>0</v>
      </c>
      <c r="N32" s="30">
        <f>NRG_EHG_E!N32+NRG_CM_E!N32+NRG_OIL_NG_E!N32+NRG_PF_E!N32+NRG_CO_E!N32+NRG_BKBPB_E!N32+NRG_GW_E!N32+NRG_BF_E!N32+NRG_PR_E!N32+NRG_NI_E!N32+NRG_CL_E!N32+NRG_LNG_E!N32+NRG_BIOG_E!N32+NRG_GTL_E!N32+NRG_CPP_E!N32+NRG_NSP_E!N32</f>
        <v>0</v>
      </c>
      <c r="O32" s="30">
        <f>NRG_EHG_E!O32+NRG_CM_E!O32+NRG_OIL_NG_E!O32+NRG_PF_E!O32+NRG_CO_E!O32+NRG_BKBPB_E!O32+NRG_GW_E!O32+NRG_BF_E!O32+NRG_PR_E!O32+NRG_NI_E!O32+NRG_CL_E!O32+NRG_LNG_E!O32+NRG_BIOG_E!O32+NRG_GTL_E!O32+NRG_CPP_E!O32+NRG_NSP_E!O32</f>
        <v>0</v>
      </c>
      <c r="P32" s="30">
        <f>NRG_EHG_E!P32+NRG_CM_E!P32+NRG_OIL_NG_E!P32+NRG_PF_E!P32+NRG_CO_E!P32+NRG_BKBPB_E!P32+NRG_GW_E!P32+NRG_BF_E!P32+NRG_PR_E!P32+NRG_NI_E!P32+NRG_CL_E!P32+NRG_LNG_E!P32+NRG_BIOG_E!P32+NRG_GTL_E!P32+NRG_CPP_E!P32+NRG_NSP_E!P32</f>
        <v>0</v>
      </c>
      <c r="Q32" s="30">
        <f>NRG_EHG_E!Q32+NRG_CM_E!Q32+NRG_OIL_NG_E!Q32+NRG_PF_E!Q32+NRG_CO_E!Q32+NRG_BKBPB_E!Q32+NRG_GW_E!Q32+NRG_BF_E!Q32+NRG_PR_E!Q32+NRG_NI_E!Q32+NRG_CL_E!Q32+NRG_LNG_E!Q32+NRG_BIOG_E!Q32+NRG_GTL_E!Q32+NRG_CPP_E!Q32+NRG_NSP_E!Q32</f>
        <v>0</v>
      </c>
      <c r="R32" s="30">
        <f>NRG_EHG_E!R32+NRG_CM_E!R32+NRG_OIL_NG_E!R32+NRG_PF_E!R32+NRG_CO_E!R32+NRG_BKBPB_E!R32+NRG_GW_E!R32+NRG_BF_E!R32+NRG_PR_E!R32+NRG_NI_E!R32+NRG_CL_E!R32+NRG_LNG_E!R32+NRG_BIOG_E!R32+NRG_GTL_E!R32+NRG_CPP_E!R32+NRG_NSP_E!R32</f>
        <v>0</v>
      </c>
      <c r="S32" s="30">
        <f>NRG_EHG_E!S32+NRG_CM_E!S32+NRG_OIL_NG_E!S32+NRG_PF_E!S32+NRG_CO_E!S32+NRG_BKBPB_E!S32+NRG_GW_E!S32+NRG_BF_E!S32+NRG_PR_E!S32+NRG_NI_E!S32+NRG_CL_E!S32+NRG_LNG_E!S32+NRG_BIOG_E!S32+NRG_GTL_E!S32+NRG_CPP_E!S32+NRG_NSP_E!S32</f>
        <v>0</v>
      </c>
      <c r="T32" s="30">
        <f>NRG_EHG_E!T32+NRG_CM_E!T32+NRG_OIL_NG_E!T32+NRG_PF_E!T32+NRG_CO_E!T32+NRG_BKBPB_E!T32+NRG_GW_E!T32+NRG_BF_E!T32+NRG_PR_E!T32+NRG_NI_E!T32+NRG_CL_E!T32+NRG_LNG_E!T32+NRG_BIOG_E!T32+NRG_GTL_E!T32+NRG_CPP_E!T32+NRG_NSP_E!T32</f>
        <v>0</v>
      </c>
      <c r="U32" s="30">
        <f>NRG_EHG_E!U32+NRG_CM_E!U32+NRG_OIL_NG_E!U32+NRG_PF_E!U32+NRG_CO_E!U32+NRG_BKBPB_E!U32+NRG_GW_E!U32+NRG_BF_E!U32+NRG_PR_E!U32+NRG_NI_E!U32+NRG_CL_E!U32+NRG_LNG_E!U32+NRG_BIOG_E!U32+NRG_GTL_E!U32+NRG_CPP_E!U32+NRG_NSP_E!U32</f>
        <v>0</v>
      </c>
      <c r="V32" s="30">
        <f>NRG_EHG_E!V32+NRG_CM_E!V32+NRG_OIL_NG_E!V32+NRG_PF_E!V32+NRG_CO_E!V32+NRG_BKBPB_E!V32+NRG_GW_E!V32+NRG_BF_E!V32+NRG_PR_E!V32+NRG_NI_E!V32+NRG_CL_E!V32+NRG_LNG_E!V32+NRG_BIOG_E!V32+NRG_GTL_E!V32+NRG_CPP_E!V32+NRG_NSP_E!V32</f>
        <v>0</v>
      </c>
      <c r="W32" s="30">
        <f>NRG_EHG_E!W32+NRG_CM_E!W32+NRG_OIL_NG_E!W32+NRG_PF_E!W32+NRG_CO_E!W32+NRG_BKBPB_E!W32+NRG_GW_E!W32+NRG_BF_E!W32+NRG_PR_E!W32+NRG_NI_E!W32+NRG_CL_E!W32+NRG_LNG_E!W32+NRG_BIOG_E!W32+NRG_GTL_E!W32+NRG_CPP_E!W32+NRG_NSP_E!W32</f>
        <v>0</v>
      </c>
      <c r="X32" s="30">
        <f>NRG_EHG_E!X32+NRG_CM_E!X32+NRG_OIL_NG_E!X32+NRG_PF_E!X32+NRG_CO_E!X32+NRG_BKBPB_E!X32+NRG_GW_E!X32+NRG_BF_E!X32+NRG_PR_E!X32+NRG_NI_E!X32+NRG_CL_E!X32+NRG_LNG_E!X32+NRG_BIOG_E!X32+NRG_GTL_E!X32+NRG_CPP_E!X32+NRG_NSP_E!X32</f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:W33" si="18">SUM(C34:C50)</f>
        <v>33280.308598452277</v>
      </c>
      <c r="D33" s="42">
        <f t="shared" si="18"/>
        <v>33591.401461736881</v>
      </c>
      <c r="E33" s="42">
        <f t="shared" si="18"/>
        <v>33434.20610490111</v>
      </c>
      <c r="F33" s="42">
        <f t="shared" si="18"/>
        <v>32991.081771281169</v>
      </c>
      <c r="G33" s="42">
        <f t="shared" si="18"/>
        <v>33915.122012037835</v>
      </c>
      <c r="H33" s="42">
        <f t="shared" si="18"/>
        <v>33935.275666380046</v>
      </c>
      <c r="I33" s="42">
        <f t="shared" si="18"/>
        <v>33551.379363714521</v>
      </c>
      <c r="J33" s="42">
        <f t="shared" si="18"/>
        <v>33730.288392089424</v>
      </c>
      <c r="K33" s="42">
        <f t="shared" si="18"/>
        <v>33019.844539982798</v>
      </c>
      <c r="L33" s="42">
        <f t="shared" si="18"/>
        <v>30936.822441960448</v>
      </c>
      <c r="M33" s="42">
        <f t="shared" si="18"/>
        <v>30330.242992261396</v>
      </c>
      <c r="N33" s="42">
        <f t="shared" si="18"/>
        <v>28779.889595872737</v>
      </c>
      <c r="O33" s="42">
        <f t="shared" si="18"/>
        <v>27587.978331900256</v>
      </c>
      <c r="P33" s="42">
        <f t="shared" si="18"/>
        <v>25775.292433361989</v>
      </c>
      <c r="Q33" s="42">
        <f t="shared" si="18"/>
        <v>25271.343680137568</v>
      </c>
      <c r="R33" s="42">
        <f t="shared" si="18"/>
        <v>26962.01977644024</v>
      </c>
      <c r="S33" s="42">
        <f t="shared" si="18"/>
        <v>27030.521066208083</v>
      </c>
      <c r="T33" s="42">
        <f t="shared" si="18"/>
        <v>25953.891057609624</v>
      </c>
      <c r="U33" s="42">
        <f t="shared" si="18"/>
        <v>24917.38744625968</v>
      </c>
      <c r="V33" s="42">
        <f t="shared" si="18"/>
        <v>24564.681427343072</v>
      </c>
      <c r="W33" s="42">
        <f t="shared" si="18"/>
        <v>22376.213671539124</v>
      </c>
      <c r="X33" s="42">
        <f t="shared" ref="X33" si="19">SUM(X34:X50)</f>
        <v>23915.299914015482</v>
      </c>
    </row>
    <row r="34" spans="1:24" ht="11.25" customHeight="1" x14ac:dyDescent="0.2">
      <c r="A34" s="39" t="s">
        <v>55</v>
      </c>
      <c r="B34" s="23" t="s">
        <v>56</v>
      </c>
      <c r="C34" s="30">
        <f>NRG_EHG_E!C34+NRG_CM_E!C34+NRG_OIL_NG_E!C34+NRG_PF_E!C34+NRG_CO_E!C34+NRG_BKBPB_E!C34+NRG_GW_E!C34+NRG_BF_E!C34+NRG_PR_E!C34+NRG_NI_E!C34+NRG_CL_E!C34+NRG_LNG_E!C34+NRG_BIOG_E!C34+NRG_GTL_E!C34+NRG_CPP_E!C34+NRG_NSP_E!C34</f>
        <v>16652.317024935506</v>
      </c>
      <c r="D34" s="30">
        <f>NRG_EHG_E!D34+NRG_CM_E!D34+NRG_OIL_NG_E!D34+NRG_PF_E!D34+NRG_CO_E!D34+NRG_BKBPB_E!D34+NRG_GW_E!D34+NRG_BF_E!D34+NRG_PR_E!D34+NRG_NI_E!D34+NRG_CL_E!D34+NRG_LNG_E!D34+NRG_BIOG_E!D34+NRG_GTL_E!D34+NRG_CPP_E!D34+NRG_NSP_E!D34</f>
        <v>16952.204041272573</v>
      </c>
      <c r="E34" s="30">
        <f>NRG_EHG_E!E34+NRG_CM_E!E34+NRG_OIL_NG_E!E34+NRG_PF_E!E34+NRG_CO_E!E34+NRG_BKBPB_E!E34+NRG_GW_E!E34+NRG_BF_E!E34+NRG_PR_E!E34+NRG_NI_E!E34+NRG_CL_E!E34+NRG_LNG_E!E34+NRG_BIOG_E!E34+NRG_GTL_E!E34+NRG_CPP_E!E34+NRG_NSP_E!E34</f>
        <v>17166.215993121237</v>
      </c>
      <c r="F34" s="30">
        <f>NRG_EHG_E!F34+NRG_CM_E!F34+NRG_OIL_NG_E!F34+NRG_PF_E!F34+NRG_CO_E!F34+NRG_BKBPB_E!F34+NRG_GW_E!F34+NRG_BF_E!F34+NRG_PR_E!F34+NRG_NI_E!F34+NRG_CL_E!F34+NRG_LNG_E!F34+NRG_BIOG_E!F34+NRG_GTL_E!F34+NRG_CPP_E!F34+NRG_NSP_E!F34</f>
        <v>18277.894926913155</v>
      </c>
      <c r="G34" s="30">
        <f>NRG_EHG_E!G34+NRG_CM_E!G34+NRG_OIL_NG_E!G34+NRG_PF_E!G34+NRG_CO_E!G34+NRG_BKBPB_E!G34+NRG_GW_E!G34+NRG_BF_E!G34+NRG_PR_E!G34+NRG_NI_E!G34+NRG_CL_E!G34+NRG_LNG_E!G34+NRG_BIOG_E!G34+NRG_GTL_E!G34+NRG_CPP_E!G34+NRG_NSP_E!G34</f>
        <v>19097.092863284612</v>
      </c>
      <c r="H34" s="30">
        <f>NRG_EHG_E!H34+NRG_CM_E!H34+NRG_OIL_NG_E!H34+NRG_PF_E!H34+NRG_CO_E!H34+NRG_BKBPB_E!H34+NRG_GW_E!H34+NRG_BF_E!H34+NRG_PR_E!H34+NRG_NI_E!H34+NRG_CL_E!H34+NRG_LNG_E!H34+NRG_BIOG_E!H34+NRG_GTL_E!H34+NRG_CPP_E!H34+NRG_NSP_E!H34</f>
        <v>19479.857179707651</v>
      </c>
      <c r="I34" s="30">
        <f>NRG_EHG_E!I34+NRG_CM_E!I34+NRG_OIL_NG_E!I34+NRG_PF_E!I34+NRG_CO_E!I34+NRG_BKBPB_E!I34+NRG_GW_E!I34+NRG_BF_E!I34+NRG_PR_E!I34+NRG_NI_E!I34+NRG_CL_E!I34+NRG_LNG_E!I34+NRG_BIOG_E!I34+NRG_GTL_E!I34+NRG_CPP_E!I34+NRG_NSP_E!I34</f>
        <v>19557.127858985375</v>
      </c>
      <c r="J34" s="30">
        <f>NRG_EHG_E!J34+NRG_CM_E!J34+NRG_OIL_NG_E!J34+NRG_PF_E!J34+NRG_CO_E!J34+NRG_BKBPB_E!J34+NRG_GW_E!J34+NRG_BF_E!J34+NRG_PR_E!J34+NRG_NI_E!J34+NRG_CL_E!J34+NRG_LNG_E!J34+NRG_BIOG_E!J34+NRG_GTL_E!J34+NRG_CPP_E!J34+NRG_NSP_E!J34</f>
        <v>19775.476440240756</v>
      </c>
      <c r="K34" s="30">
        <f>NRG_EHG_E!K34+NRG_CM_E!K34+NRG_OIL_NG_E!K34+NRG_PF_E!K34+NRG_CO_E!K34+NRG_BKBPB_E!K34+NRG_GW_E!K34+NRG_BF_E!K34+NRG_PR_E!K34+NRG_NI_E!K34+NRG_CL_E!K34+NRG_LNG_E!K34+NRG_BIOG_E!K34+NRG_GTL_E!K34+NRG_CPP_E!K34+NRG_NSP_E!K34</f>
        <v>19459.025193465175</v>
      </c>
      <c r="L34" s="30">
        <f>NRG_EHG_E!L34+NRG_CM_E!L34+NRG_OIL_NG_E!L34+NRG_PF_E!L34+NRG_CO_E!L34+NRG_BKBPB_E!L34+NRG_GW_E!L34+NRG_BF_E!L34+NRG_PR_E!L34+NRG_NI_E!L34+NRG_CL_E!L34+NRG_LNG_E!L34+NRG_BIOG_E!L34+NRG_GTL_E!L34+NRG_CPP_E!L34+NRG_NSP_E!L34</f>
        <v>18791.352020636288</v>
      </c>
      <c r="M34" s="30">
        <f>NRG_EHG_E!M34+NRG_CM_E!M34+NRG_OIL_NG_E!M34+NRG_PF_E!M34+NRG_CO_E!M34+NRG_BKBPB_E!M34+NRG_GW_E!M34+NRG_BF_E!M34+NRG_PR_E!M34+NRG_NI_E!M34+NRG_CL_E!M34+NRG_LNG_E!M34+NRG_BIOG_E!M34+NRG_GTL_E!M34+NRG_CPP_E!M34+NRG_NSP_E!M34</f>
        <v>18872.929750644886</v>
      </c>
      <c r="N34" s="30">
        <f>NRG_EHG_E!N34+NRG_CM_E!N34+NRG_OIL_NG_E!N34+NRG_PF_E!N34+NRG_CO_E!N34+NRG_BKBPB_E!N34+NRG_GW_E!N34+NRG_BF_E!N34+NRG_PR_E!N34+NRG_NI_E!N34+NRG_CL_E!N34+NRG_LNG_E!N34+NRG_BIOG_E!N34+NRG_GTL_E!N34+NRG_CPP_E!N34+NRG_NSP_E!N34</f>
        <v>19144.078761822864</v>
      </c>
      <c r="O34" s="30">
        <f>NRG_EHG_E!O34+NRG_CM_E!O34+NRG_OIL_NG_E!O34+NRG_PF_E!O34+NRG_CO_E!O34+NRG_BKBPB_E!O34+NRG_GW_E!O34+NRG_BF_E!O34+NRG_PR_E!O34+NRG_NI_E!O34+NRG_CL_E!O34+NRG_LNG_E!O34+NRG_BIOG_E!O34+NRG_GTL_E!O34+NRG_CPP_E!O34+NRG_NSP_E!O34</f>
        <v>18671.852536543422</v>
      </c>
      <c r="P34" s="30">
        <f>NRG_EHG_E!P34+NRG_CM_E!P34+NRG_OIL_NG_E!P34+NRG_PF_E!P34+NRG_CO_E!P34+NRG_BKBPB_E!P34+NRG_GW_E!P34+NRG_BF_E!P34+NRG_PR_E!P34+NRG_NI_E!P34+NRG_CL_E!P34+NRG_LNG_E!P34+NRG_BIOG_E!P34+NRG_GTL_E!P34+NRG_CPP_E!P34+NRG_NSP_E!P34</f>
        <v>17857.799226139294</v>
      </c>
      <c r="Q34" s="30">
        <f>NRG_EHG_E!Q34+NRG_CM_E!Q34+NRG_OIL_NG_E!Q34+NRG_PF_E!Q34+NRG_CO_E!Q34+NRG_BKBPB_E!Q34+NRG_GW_E!Q34+NRG_BF_E!Q34+NRG_PR_E!Q34+NRG_NI_E!Q34+NRG_CL_E!Q34+NRG_LNG_E!Q34+NRG_BIOG_E!Q34+NRG_GTL_E!Q34+NRG_CPP_E!Q34+NRG_NSP_E!Q34</f>
        <v>18264.541014617364</v>
      </c>
      <c r="R34" s="30">
        <f>NRG_EHG_E!R34+NRG_CM_E!R34+NRG_OIL_NG_E!R34+NRG_PF_E!R34+NRG_CO_E!R34+NRG_BKBPB_E!R34+NRG_GW_E!R34+NRG_BF_E!R34+NRG_PR_E!R34+NRG_NI_E!R34+NRG_CL_E!R34+NRG_LNG_E!R34+NRG_BIOG_E!R34+NRG_GTL_E!R34+NRG_CPP_E!R34+NRG_NSP_E!R34</f>
        <v>19541.338005159072</v>
      </c>
      <c r="S34" s="30">
        <f>NRG_EHG_E!S34+NRG_CM_E!S34+NRG_OIL_NG_E!S34+NRG_PF_E!S34+NRG_CO_E!S34+NRG_BKBPB_E!S34+NRG_GW_E!S34+NRG_BF_E!S34+NRG_PR_E!S34+NRG_NI_E!S34+NRG_CL_E!S34+NRG_LNG_E!S34+NRG_BIOG_E!S34+NRG_GTL_E!S34+NRG_CPP_E!S34+NRG_NSP_E!S34</f>
        <v>20005.642562338777</v>
      </c>
      <c r="T34" s="30">
        <f>NRG_EHG_E!T34+NRG_CM_E!T34+NRG_OIL_NG_E!T34+NRG_PF_E!T34+NRG_CO_E!T34+NRG_BKBPB_E!T34+NRG_GW_E!T34+NRG_BF_E!T34+NRG_PR_E!T34+NRG_NI_E!T34+NRG_CL_E!T34+NRG_LNG_E!T34+NRG_BIOG_E!T34+NRG_GTL_E!T34+NRG_CPP_E!T34+NRG_NSP_E!T34</f>
        <v>19131.444453998276</v>
      </c>
      <c r="U34" s="30">
        <f>NRG_EHG_E!U34+NRG_CM_E!U34+NRG_OIL_NG_E!U34+NRG_PF_E!U34+NRG_CO_E!U34+NRG_BKBPB_E!U34+NRG_GW_E!U34+NRG_BF_E!U34+NRG_PR_E!U34+NRG_NI_E!U34+NRG_CL_E!U34+NRG_LNG_E!U34+NRG_BIOG_E!U34+NRG_GTL_E!U34+NRG_CPP_E!U34+NRG_NSP_E!U34</f>
        <v>18687.969131556321</v>
      </c>
      <c r="V34" s="30">
        <f>NRG_EHG_E!V34+NRG_CM_E!V34+NRG_OIL_NG_E!V34+NRG_PF_E!V34+NRG_CO_E!V34+NRG_BKBPB_E!V34+NRG_GW_E!V34+NRG_BF_E!V34+NRG_PR_E!V34+NRG_NI_E!V34+NRG_CL_E!V34+NRG_LNG_E!V34+NRG_BIOG_E!V34+NRG_GTL_E!V34+NRG_CPP_E!V34+NRG_NSP_E!V34</f>
        <v>18386.853482373172</v>
      </c>
      <c r="W34" s="30">
        <f>NRG_EHG_E!W34+NRG_CM_E!W34+NRG_OIL_NG_E!W34+NRG_PF_E!W34+NRG_CO_E!W34+NRG_BKBPB_E!W34+NRG_GW_E!W34+NRG_BF_E!W34+NRG_PR_E!W34+NRG_NI_E!W34+NRG_CL_E!W34+NRG_LNG_E!W34+NRG_BIOG_E!W34+NRG_GTL_E!W34+NRG_CPP_E!W34+NRG_NSP_E!W34</f>
        <v>16655.317712811695</v>
      </c>
      <c r="X34" s="30">
        <f>NRG_EHG_E!X34+NRG_CM_E!X34+NRG_OIL_NG_E!X34+NRG_PF_E!X34+NRG_CO_E!X34+NRG_BKBPB_E!X34+NRG_GW_E!X34+NRG_BF_E!X34+NRG_PR_E!X34+NRG_NI_E!X34+NRG_CL_E!X34+NRG_LNG_E!X34+NRG_BIOG_E!X34+NRG_GTL_E!X34+NRG_CPP_E!X34+NRG_NSP_E!X34</f>
        <v>17712.004901117802</v>
      </c>
    </row>
    <row r="35" spans="1:24" ht="11.25" customHeight="1" x14ac:dyDescent="0.2">
      <c r="A35" s="39" t="s">
        <v>57</v>
      </c>
      <c r="B35" s="23" t="s">
        <v>58</v>
      </c>
      <c r="C35" s="30">
        <f>NRG_EHG_E!C35+NRG_CM_E!C35+NRG_OIL_NG_E!C35+NRG_PF_E!C35+NRG_CO_E!C35+NRG_BKBPB_E!C35+NRG_GW_E!C35+NRG_BF_E!C35+NRG_PR_E!C35+NRG_NI_E!C35+NRG_CL_E!C35+NRG_LNG_E!C35+NRG_BIOG_E!C35+NRG_GTL_E!C35+NRG_CPP_E!C35+NRG_NSP_E!C35</f>
        <v>0</v>
      </c>
      <c r="D35" s="30">
        <f>NRG_EHG_E!D35+NRG_CM_E!D35+NRG_OIL_NG_E!D35+NRG_PF_E!D35+NRG_CO_E!D35+NRG_BKBPB_E!D35+NRG_GW_E!D35+NRG_BF_E!D35+NRG_PR_E!D35+NRG_NI_E!D35+NRG_CL_E!D35+NRG_LNG_E!D35+NRG_BIOG_E!D35+NRG_GTL_E!D35+NRG_CPP_E!D35+NRG_NSP_E!D35</f>
        <v>0</v>
      </c>
      <c r="E35" s="30">
        <f>NRG_EHG_E!E35+NRG_CM_E!E35+NRG_OIL_NG_E!E35+NRG_PF_E!E35+NRG_CO_E!E35+NRG_BKBPB_E!E35+NRG_GW_E!E35+NRG_BF_E!E35+NRG_PR_E!E35+NRG_NI_E!E35+NRG_CL_E!E35+NRG_LNG_E!E35+NRG_BIOG_E!E35+NRG_GTL_E!E35+NRG_CPP_E!E35+NRG_NSP_E!E35</f>
        <v>0</v>
      </c>
      <c r="F35" s="30">
        <f>NRG_EHG_E!F35+NRG_CM_E!F35+NRG_OIL_NG_E!F35+NRG_PF_E!F35+NRG_CO_E!F35+NRG_BKBPB_E!F35+NRG_GW_E!F35+NRG_BF_E!F35+NRG_PR_E!F35+NRG_NI_E!F35+NRG_CL_E!F35+NRG_LNG_E!F35+NRG_BIOG_E!F35+NRG_GTL_E!F35+NRG_CPP_E!F35+NRG_NSP_E!F35</f>
        <v>0</v>
      </c>
      <c r="G35" s="30">
        <f>NRG_EHG_E!G35+NRG_CM_E!G35+NRG_OIL_NG_E!G35+NRG_PF_E!G35+NRG_CO_E!G35+NRG_BKBPB_E!G35+NRG_GW_E!G35+NRG_BF_E!G35+NRG_PR_E!G35+NRG_NI_E!G35+NRG_CL_E!G35+NRG_LNG_E!G35+NRG_BIOG_E!G35+NRG_GTL_E!G35+NRG_CPP_E!G35+NRG_NSP_E!G35</f>
        <v>0</v>
      </c>
      <c r="H35" s="30">
        <f>NRG_EHG_E!H35+NRG_CM_E!H35+NRG_OIL_NG_E!H35+NRG_PF_E!H35+NRG_CO_E!H35+NRG_BKBPB_E!H35+NRG_GW_E!H35+NRG_BF_E!H35+NRG_PR_E!H35+NRG_NI_E!H35+NRG_CL_E!H35+NRG_LNG_E!H35+NRG_BIOG_E!H35+NRG_GTL_E!H35+NRG_CPP_E!H35+NRG_NSP_E!H35</f>
        <v>0</v>
      </c>
      <c r="I35" s="30">
        <f>NRG_EHG_E!I35+NRG_CM_E!I35+NRG_OIL_NG_E!I35+NRG_PF_E!I35+NRG_CO_E!I35+NRG_BKBPB_E!I35+NRG_GW_E!I35+NRG_BF_E!I35+NRG_PR_E!I35+NRG_NI_E!I35+NRG_CL_E!I35+NRG_LNG_E!I35+NRG_BIOG_E!I35+NRG_GTL_E!I35+NRG_CPP_E!I35+NRG_NSP_E!I35</f>
        <v>0</v>
      </c>
      <c r="J35" s="30">
        <f>NRG_EHG_E!J35+NRG_CM_E!J35+NRG_OIL_NG_E!J35+NRG_PF_E!J35+NRG_CO_E!J35+NRG_BKBPB_E!J35+NRG_GW_E!J35+NRG_BF_E!J35+NRG_PR_E!J35+NRG_NI_E!J35+NRG_CL_E!J35+NRG_LNG_E!J35+NRG_BIOG_E!J35+NRG_GTL_E!J35+NRG_CPP_E!J35+NRG_NSP_E!J35</f>
        <v>0</v>
      </c>
      <c r="K35" s="30">
        <f>NRG_EHG_E!K35+NRG_CM_E!K35+NRG_OIL_NG_E!K35+NRG_PF_E!K35+NRG_CO_E!K35+NRG_BKBPB_E!K35+NRG_GW_E!K35+NRG_BF_E!K35+NRG_PR_E!K35+NRG_NI_E!K35+NRG_CL_E!K35+NRG_LNG_E!K35+NRG_BIOG_E!K35+NRG_GTL_E!K35+NRG_CPP_E!K35+NRG_NSP_E!K35</f>
        <v>0</v>
      </c>
      <c r="L35" s="30">
        <f>NRG_EHG_E!L35+NRG_CM_E!L35+NRG_OIL_NG_E!L35+NRG_PF_E!L35+NRG_CO_E!L35+NRG_BKBPB_E!L35+NRG_GW_E!L35+NRG_BF_E!L35+NRG_PR_E!L35+NRG_NI_E!L35+NRG_CL_E!L35+NRG_LNG_E!L35+NRG_BIOG_E!L35+NRG_GTL_E!L35+NRG_CPP_E!L35+NRG_NSP_E!L35</f>
        <v>16.981943250214961</v>
      </c>
      <c r="M35" s="30">
        <f>NRG_EHG_E!M35+NRG_CM_E!M35+NRG_OIL_NG_E!M35+NRG_PF_E!M35+NRG_CO_E!M35+NRG_BKBPB_E!M35+NRG_GW_E!M35+NRG_BF_E!M35+NRG_PR_E!M35+NRG_NI_E!M35+NRG_CL_E!M35+NRG_LNG_E!M35+NRG_BIOG_E!M35+NRG_GTL_E!M35+NRG_CPP_E!M35+NRG_NSP_E!M35</f>
        <v>18.11410146173689</v>
      </c>
      <c r="N35" s="30">
        <f>NRG_EHG_E!N35+NRG_CM_E!N35+NRG_OIL_NG_E!N35+NRG_PF_E!N35+NRG_CO_E!N35+NRG_BKBPB_E!N35+NRG_GW_E!N35+NRG_BF_E!N35+NRG_PR_E!N35+NRG_NI_E!N35+NRG_CL_E!N35+NRG_LNG_E!N35+NRG_BIOG_E!N35+NRG_GTL_E!N35+NRG_CPP_E!N35+NRG_NSP_E!N35</f>
        <v>18.11410146173689</v>
      </c>
      <c r="O35" s="30">
        <f>NRG_EHG_E!O35+NRG_CM_E!O35+NRG_OIL_NG_E!O35+NRG_PF_E!O35+NRG_CO_E!O35+NRG_BKBPB_E!O35+NRG_GW_E!O35+NRG_BF_E!O35+NRG_PR_E!O35+NRG_NI_E!O35+NRG_CL_E!O35+NRG_LNG_E!O35+NRG_BIOG_E!O35+NRG_GTL_E!O35+NRG_CPP_E!O35+NRG_NSP_E!O35</f>
        <v>18.11410146173689</v>
      </c>
      <c r="P35" s="30">
        <f>NRG_EHG_E!P35+NRG_CM_E!P35+NRG_OIL_NG_E!P35+NRG_PF_E!P35+NRG_CO_E!P35+NRG_BKBPB_E!P35+NRG_GW_E!P35+NRG_BF_E!P35+NRG_PR_E!P35+NRG_NI_E!P35+NRG_CL_E!P35+NRG_LNG_E!P35+NRG_BIOG_E!P35+NRG_GTL_E!P35+NRG_CPP_E!P35+NRG_NSP_E!P35</f>
        <v>19.246173688736029</v>
      </c>
      <c r="Q35" s="30">
        <f>NRG_EHG_E!Q35+NRG_CM_E!Q35+NRG_OIL_NG_E!Q35+NRG_PF_E!Q35+NRG_CO_E!Q35+NRG_BKBPB_E!Q35+NRG_GW_E!Q35+NRG_BF_E!Q35+NRG_PR_E!Q35+NRG_NI_E!Q35+NRG_CL_E!Q35+NRG_LNG_E!Q35+NRG_BIOG_E!Q35+NRG_GTL_E!Q35+NRG_CPP_E!Q35+NRG_NSP_E!Q35</f>
        <v>26.038950988822009</v>
      </c>
      <c r="R35" s="30">
        <f>NRG_EHG_E!R35+NRG_CM_E!R35+NRG_OIL_NG_E!R35+NRG_PF_E!R35+NRG_CO_E!R35+NRG_BKBPB_E!R35+NRG_GW_E!R35+NRG_BF_E!R35+NRG_PR_E!R35+NRG_NI_E!R35+NRG_CL_E!R35+NRG_LNG_E!R35+NRG_BIOG_E!R35+NRG_GTL_E!R35+NRG_CPP_E!R35+NRG_NSP_E!R35</f>
        <v>39.624505588993983</v>
      </c>
      <c r="S35" s="30">
        <f>NRG_EHG_E!S35+NRG_CM_E!S35+NRG_OIL_NG_E!S35+NRG_PF_E!S35+NRG_CO_E!S35+NRG_BKBPB_E!S35+NRG_GW_E!S35+NRG_BF_E!S35+NRG_PR_E!S35+NRG_NI_E!S35+NRG_CL_E!S35+NRG_LNG_E!S35+NRG_BIOG_E!S35+NRG_GTL_E!S35+NRG_CPP_E!S35+NRG_NSP_E!S35</f>
        <v>0</v>
      </c>
      <c r="T35" s="30">
        <f>NRG_EHG_E!T35+NRG_CM_E!T35+NRG_OIL_NG_E!T35+NRG_PF_E!T35+NRG_CO_E!T35+NRG_BKBPB_E!T35+NRG_GW_E!T35+NRG_BF_E!T35+NRG_PR_E!T35+NRG_NI_E!T35+NRG_CL_E!T35+NRG_LNG_E!T35+NRG_BIOG_E!T35+NRG_GTL_E!T35+NRG_CPP_E!T35+NRG_NSP_E!T35</f>
        <v>0</v>
      </c>
      <c r="U35" s="30">
        <f>NRG_EHG_E!U35+NRG_CM_E!U35+NRG_OIL_NG_E!U35+NRG_PF_E!U35+NRG_CO_E!U35+NRG_BKBPB_E!U35+NRG_GW_E!U35+NRG_BF_E!U35+NRG_PR_E!U35+NRG_NI_E!U35+NRG_CL_E!U35+NRG_LNG_E!U35+NRG_BIOG_E!U35+NRG_GTL_E!U35+NRG_CPP_E!U35+NRG_NSP_E!U35</f>
        <v>0</v>
      </c>
      <c r="V35" s="30">
        <f>NRG_EHG_E!V35+NRG_CM_E!V35+NRG_OIL_NG_E!V35+NRG_PF_E!V35+NRG_CO_E!V35+NRG_BKBPB_E!V35+NRG_GW_E!V35+NRG_BF_E!V35+NRG_PR_E!V35+NRG_NI_E!V35+NRG_CL_E!V35+NRG_LNG_E!V35+NRG_BIOG_E!V35+NRG_GTL_E!V35+NRG_CPP_E!V35+NRG_NSP_E!V35</f>
        <v>0</v>
      </c>
      <c r="W35" s="30">
        <f>NRG_EHG_E!W35+NRG_CM_E!W35+NRG_OIL_NG_E!W35+NRG_PF_E!W35+NRG_CO_E!W35+NRG_BKBPB_E!W35+NRG_GW_E!W35+NRG_BF_E!W35+NRG_PR_E!W35+NRG_NI_E!W35+NRG_CL_E!W35+NRG_LNG_E!W35+NRG_BIOG_E!W35+NRG_GTL_E!W35+NRG_CPP_E!W35+NRG_NSP_E!W35</f>
        <v>0</v>
      </c>
      <c r="X35" s="30">
        <f>NRG_EHG_E!X35+NRG_CM_E!X35+NRG_OIL_NG_E!X35+NRG_PF_E!X35+NRG_CO_E!X35+NRG_BKBPB_E!X35+NRG_GW_E!X35+NRG_BF_E!X35+NRG_PR_E!X35+NRG_NI_E!X35+NRG_CL_E!X35+NRG_LNG_E!X35+NRG_BIOG_E!X35+NRG_GTL_E!X35+NRG_CPP_E!X35+NRG_NSP_E!X35</f>
        <v>0</v>
      </c>
    </row>
    <row r="36" spans="1:24" ht="11.25" customHeight="1" x14ac:dyDescent="0.2">
      <c r="A36" s="39" t="s">
        <v>59</v>
      </c>
      <c r="B36" s="23" t="s">
        <v>60</v>
      </c>
      <c r="C36" s="30">
        <f>NRG_EHG_E!C36+NRG_CM_E!C36+NRG_OIL_NG_E!C36+NRG_PF_E!C36+NRG_CO_E!C36+NRG_BKBPB_E!C36+NRG_GW_E!C36+NRG_BF_E!C36+NRG_PR_E!C36+NRG_NI_E!C36+NRG_CL_E!C36+NRG_LNG_E!C36+NRG_BIOG_E!C36+NRG_GTL_E!C36+NRG_CPP_E!C36+NRG_NSP_E!C36</f>
        <v>448.58907996560623</v>
      </c>
      <c r="D36" s="30">
        <f>NRG_EHG_E!D36+NRG_CM_E!D36+NRG_OIL_NG_E!D36+NRG_PF_E!D36+NRG_CO_E!D36+NRG_BKBPB_E!D36+NRG_GW_E!D36+NRG_BF_E!D36+NRG_PR_E!D36+NRG_NI_E!D36+NRG_CL_E!D36+NRG_LNG_E!D36+NRG_BIOG_E!D36+NRG_GTL_E!D36+NRG_CPP_E!D36+NRG_NSP_E!D36</f>
        <v>439.2392949269132</v>
      </c>
      <c r="E36" s="30">
        <f>NRG_EHG_E!E36+NRG_CM_E!E36+NRG_OIL_NG_E!E36+NRG_PF_E!E36+NRG_CO_E!E36+NRG_BKBPB_E!E36+NRG_GW_E!E36+NRG_BF_E!E36+NRG_PR_E!E36+NRG_NI_E!E36+NRG_CL_E!E36+NRG_LNG_E!E36+NRG_BIOG_E!E36+NRG_GTL_E!E36+NRG_CPP_E!E36+NRG_NSP_E!E36</f>
        <v>550.21066208082561</v>
      </c>
      <c r="F36" s="30">
        <f>NRG_EHG_E!F36+NRG_CM_E!F36+NRG_OIL_NG_E!F36+NRG_PF_E!F36+NRG_CO_E!F36+NRG_BKBPB_E!F36+NRG_GW_E!F36+NRG_BF_E!F36+NRG_PR_E!F36+NRG_NI_E!F36+NRG_CL_E!F36+NRG_LNG_E!F36+NRG_BIOG_E!F36+NRG_GTL_E!F36+NRG_CPP_E!F36+NRG_NSP_E!F36</f>
        <v>441.59991401547711</v>
      </c>
      <c r="G36" s="30">
        <f>NRG_EHG_E!G36+NRG_CM_E!G36+NRG_OIL_NG_E!G36+NRG_PF_E!G36+NRG_CO_E!G36+NRG_BKBPB_E!G36+NRG_GW_E!G36+NRG_BF_E!G36+NRG_PR_E!G36+NRG_NI_E!G36+NRG_CL_E!G36+NRG_LNG_E!G36+NRG_BIOG_E!G36+NRG_GTL_E!G36+NRG_CPP_E!G36+NRG_NSP_E!G36</f>
        <v>455.04299226139301</v>
      </c>
      <c r="H36" s="30">
        <f>NRG_EHG_E!H36+NRG_CM_E!H36+NRG_OIL_NG_E!H36+NRG_PF_E!H36+NRG_CO_E!H36+NRG_BKBPB_E!H36+NRG_GW_E!H36+NRG_BF_E!H36+NRG_PR_E!H36+NRG_NI_E!H36+NRG_CL_E!H36+NRG_LNG_E!H36+NRG_BIOG_E!H36+NRG_GTL_E!H36+NRG_CPP_E!H36+NRG_NSP_E!H36</f>
        <v>605.65305245055879</v>
      </c>
      <c r="I36" s="30">
        <f>NRG_EHG_E!I36+NRG_CM_E!I36+NRG_OIL_NG_E!I36+NRG_PF_E!I36+NRG_CO_E!I36+NRG_BKBPB_E!I36+NRG_GW_E!I36+NRG_BF_E!I36+NRG_PR_E!I36+NRG_NI_E!I36+NRG_CL_E!I36+NRG_LNG_E!I36+NRG_BIOG_E!I36+NRG_GTL_E!I36+NRG_CPP_E!I36+NRG_NSP_E!I36</f>
        <v>682.24969905417026</v>
      </c>
      <c r="J36" s="30">
        <f>NRG_EHG_E!J36+NRG_CM_E!J36+NRG_OIL_NG_E!J36+NRG_PF_E!J36+NRG_CO_E!J36+NRG_BKBPB_E!J36+NRG_GW_E!J36+NRG_BF_E!J36+NRG_PR_E!J36+NRG_NI_E!J36+NRG_CL_E!J36+NRG_LNG_E!J36+NRG_BIOG_E!J36+NRG_GTL_E!J36+NRG_CPP_E!J36+NRG_NSP_E!J36</f>
        <v>728.53645743766117</v>
      </c>
      <c r="K36" s="30">
        <f>NRG_EHG_E!K36+NRG_CM_E!K36+NRG_OIL_NG_E!K36+NRG_PF_E!K36+NRG_CO_E!K36+NRG_BKBPB_E!K36+NRG_GW_E!K36+NRG_BF_E!K36+NRG_PR_E!K36+NRG_NI_E!K36+NRG_CL_E!K36+NRG_LNG_E!K36+NRG_BIOG_E!K36+NRG_GTL_E!K36+NRG_CPP_E!K36+NRG_NSP_E!K36</f>
        <v>694.26087704213251</v>
      </c>
      <c r="L36" s="30">
        <f>NRG_EHG_E!L36+NRG_CM_E!L36+NRG_OIL_NG_E!L36+NRG_PF_E!L36+NRG_CO_E!L36+NRG_BKBPB_E!L36+NRG_GW_E!L36+NRG_BF_E!L36+NRG_PR_E!L36+NRG_NI_E!L36+NRG_CL_E!L36+NRG_LNG_E!L36+NRG_BIOG_E!L36+NRG_GTL_E!L36+NRG_CPP_E!L36+NRG_NSP_E!L36</f>
        <v>600.97282889079963</v>
      </c>
      <c r="M36" s="30">
        <f>NRG_EHG_E!M36+NRG_CM_E!M36+NRG_OIL_NG_E!M36+NRG_PF_E!M36+NRG_CO_E!M36+NRG_BKBPB_E!M36+NRG_GW_E!M36+NRG_BF_E!M36+NRG_PR_E!M36+NRG_NI_E!M36+NRG_CL_E!M36+NRG_LNG_E!M36+NRG_BIOG_E!M36+NRG_GTL_E!M36+NRG_CPP_E!M36+NRG_NSP_E!M36</f>
        <v>420.66809974204648</v>
      </c>
      <c r="N36" s="30">
        <f>NRG_EHG_E!N36+NRG_CM_E!N36+NRG_OIL_NG_E!N36+NRG_PF_E!N36+NRG_CO_E!N36+NRG_BKBPB_E!N36+NRG_GW_E!N36+NRG_BF_E!N36+NRG_PR_E!N36+NRG_NI_E!N36+NRG_CL_E!N36+NRG_LNG_E!N36+NRG_BIOG_E!N36+NRG_GTL_E!N36+NRG_CPP_E!N36+NRG_NSP_E!N36</f>
        <v>355.60636285468615</v>
      </c>
      <c r="O36" s="30">
        <f>NRG_EHG_E!O36+NRG_CM_E!O36+NRG_OIL_NG_E!O36+NRG_PF_E!O36+NRG_CO_E!O36+NRG_BKBPB_E!O36+NRG_GW_E!O36+NRG_BF_E!O36+NRG_PR_E!O36+NRG_NI_E!O36+NRG_CL_E!O36+NRG_LNG_E!O36+NRG_BIOG_E!O36+NRG_GTL_E!O36+NRG_CPP_E!O36+NRG_NSP_E!O36</f>
        <v>320.03783319002576</v>
      </c>
      <c r="P36" s="30">
        <f>NRG_EHG_E!P36+NRG_CM_E!P36+NRG_OIL_NG_E!P36+NRG_PF_E!P36+NRG_CO_E!P36+NRG_BKBPB_E!P36+NRG_GW_E!P36+NRG_BF_E!P36+NRG_PR_E!P36+NRG_NI_E!P36+NRG_CL_E!P36+NRG_LNG_E!P36+NRG_BIOG_E!P36+NRG_GTL_E!P36+NRG_CPP_E!P36+NRG_NSP_E!P36</f>
        <v>305.70765262252792</v>
      </c>
      <c r="Q36" s="30">
        <f>NRG_EHG_E!Q36+NRG_CM_E!Q36+NRG_OIL_NG_E!Q36+NRG_PF_E!Q36+NRG_CO_E!Q36+NRG_BKBPB_E!Q36+NRG_GW_E!Q36+NRG_BF_E!Q36+NRG_PR_E!Q36+NRG_NI_E!Q36+NRG_CL_E!Q36+NRG_LNG_E!Q36+NRG_BIOG_E!Q36+NRG_GTL_E!Q36+NRG_CPP_E!Q36+NRG_NSP_E!Q36</f>
        <v>217.91633705932932</v>
      </c>
      <c r="R36" s="30">
        <f>NRG_EHG_E!R36+NRG_CM_E!R36+NRG_OIL_NG_E!R36+NRG_PF_E!R36+NRG_CO_E!R36+NRG_BKBPB_E!R36+NRG_GW_E!R36+NRG_BF_E!R36+NRG_PR_E!R36+NRG_NI_E!R36+NRG_CL_E!R36+NRG_LNG_E!R36+NRG_BIOG_E!R36+NRG_GTL_E!R36+NRG_CPP_E!R36+NRG_NSP_E!R36</f>
        <v>389.86156491831474</v>
      </c>
      <c r="S36" s="30">
        <f>NRG_EHG_E!S36+NRG_CM_E!S36+NRG_OIL_NG_E!S36+NRG_PF_E!S36+NRG_CO_E!S36+NRG_BKBPB_E!S36+NRG_GW_E!S36+NRG_BF_E!S36+NRG_PR_E!S36+NRG_NI_E!S36+NRG_CL_E!S36+NRG_LNG_E!S36+NRG_BIOG_E!S36+NRG_GTL_E!S36+NRG_CPP_E!S36+NRG_NSP_E!S36</f>
        <v>312.67549441100601</v>
      </c>
      <c r="T36" s="30">
        <f>NRG_EHG_E!T36+NRG_CM_E!T36+NRG_OIL_NG_E!T36+NRG_PF_E!T36+NRG_CO_E!T36+NRG_BKBPB_E!T36+NRG_GW_E!T36+NRG_BF_E!T36+NRG_PR_E!T36+NRG_NI_E!T36+NRG_CL_E!T36+NRG_LNG_E!T36+NRG_BIOG_E!T36+NRG_GTL_E!T36+NRG_CPP_E!T36+NRG_NSP_E!T36</f>
        <v>355.0752364574376</v>
      </c>
      <c r="U36" s="30">
        <f>NRG_EHG_E!U36+NRG_CM_E!U36+NRG_OIL_NG_E!U36+NRG_PF_E!U36+NRG_CO_E!U36+NRG_BKBPB_E!U36+NRG_GW_E!U36+NRG_BF_E!U36+NRG_PR_E!U36+NRG_NI_E!U36+NRG_CL_E!U36+NRG_LNG_E!U36+NRG_BIOG_E!U36+NRG_GTL_E!U36+NRG_CPP_E!U36+NRG_NSP_E!U36</f>
        <v>231.57962166809975</v>
      </c>
      <c r="V36" s="30">
        <f>NRG_EHG_E!V36+NRG_CM_E!V36+NRG_OIL_NG_E!V36+NRG_PF_E!V36+NRG_CO_E!V36+NRG_BKBPB_E!V36+NRG_GW_E!V36+NRG_BF_E!V36+NRG_PR_E!V36+NRG_NI_E!V36+NRG_CL_E!V36+NRG_LNG_E!V36+NRG_BIOG_E!V36+NRG_GTL_E!V36+NRG_CPP_E!V36+NRG_NSP_E!V36</f>
        <v>392.90429922613924</v>
      </c>
      <c r="W36" s="30">
        <f>NRG_EHG_E!W36+NRG_CM_E!W36+NRG_OIL_NG_E!W36+NRG_PF_E!W36+NRG_CO_E!W36+NRG_BKBPB_E!W36+NRG_GW_E!W36+NRG_BF_E!W36+NRG_PR_E!W36+NRG_NI_E!W36+NRG_CL_E!W36+NRG_LNG_E!W36+NRG_BIOG_E!W36+NRG_GTL_E!W36+NRG_CPP_E!W36+NRG_NSP_E!W36</f>
        <v>286.21736887360271</v>
      </c>
      <c r="X36" s="30">
        <f>NRG_EHG_E!X36+NRG_CM_E!X36+NRG_OIL_NG_E!X36+NRG_PF_E!X36+NRG_CO_E!X36+NRG_BKBPB_E!X36+NRG_GW_E!X36+NRG_BF_E!X36+NRG_PR_E!X36+NRG_NI_E!X36+NRG_CL_E!X36+NRG_LNG_E!X36+NRG_BIOG_E!X36+NRG_GTL_E!X36+NRG_CPP_E!X36+NRG_NSP_E!X36</f>
        <v>501.79441100601889</v>
      </c>
    </row>
    <row r="37" spans="1:24" ht="11.25" customHeight="1" x14ac:dyDescent="0.2">
      <c r="A37" s="39" t="s">
        <v>61</v>
      </c>
      <c r="B37" s="23" t="s">
        <v>62</v>
      </c>
      <c r="C37" s="30">
        <f>NRG_EHG_E!C37+NRG_CM_E!C37+NRG_OIL_NG_E!C37+NRG_PF_E!C37+NRG_CO_E!C37+NRG_BKBPB_E!C37+NRG_GW_E!C37+NRG_BF_E!C37+NRG_PR_E!C37+NRG_NI_E!C37+NRG_CL_E!C37+NRG_LNG_E!C37+NRG_BIOG_E!C37+NRG_GTL_E!C37+NRG_CPP_E!C37+NRG_NSP_E!C37</f>
        <v>25.105159071367147</v>
      </c>
      <c r="D37" s="30">
        <f>NRG_EHG_E!D37+NRG_CM_E!D37+NRG_OIL_NG_E!D37+NRG_PF_E!D37+NRG_CO_E!D37+NRG_BKBPB_E!D37+NRG_GW_E!D37+NRG_BF_E!D37+NRG_PR_E!D37+NRG_NI_E!D37+NRG_CL_E!D37+NRG_LNG_E!D37+NRG_BIOG_E!D37+NRG_GTL_E!D37+NRG_CPP_E!D37+NRG_NSP_E!D37</f>
        <v>18.923817712811687</v>
      </c>
      <c r="E37" s="30">
        <f>NRG_EHG_E!E37+NRG_CM_E!E37+NRG_OIL_NG_E!E37+NRG_PF_E!E37+NRG_CO_E!E37+NRG_BKBPB_E!E37+NRG_GW_E!E37+NRG_BF_E!E37+NRG_PR_E!E37+NRG_NI_E!E37+NRG_CL_E!E37+NRG_LNG_E!E37+NRG_BIOG_E!E37+NRG_GTL_E!E37+NRG_CPP_E!E37+NRG_NSP_E!E37</f>
        <v>13.676354256233875</v>
      </c>
      <c r="F37" s="30">
        <f>NRG_EHG_E!F37+NRG_CM_E!F37+NRG_OIL_NG_E!F37+NRG_PF_E!F37+NRG_CO_E!F37+NRG_BKBPB_E!F37+NRG_GW_E!F37+NRG_BF_E!F37+NRG_PR_E!F37+NRG_NI_E!F37+NRG_CL_E!F37+NRG_LNG_E!F37+NRG_BIOG_E!F37+NRG_GTL_E!F37+NRG_CPP_E!F37+NRG_NSP_E!F37</f>
        <v>12.639724849527083</v>
      </c>
      <c r="G37" s="30">
        <f>NRG_EHG_E!G37+NRG_CM_E!G37+NRG_OIL_NG_E!G37+NRG_PF_E!G37+NRG_CO_E!G37+NRG_BKBPB_E!G37+NRG_GW_E!G37+NRG_BF_E!G37+NRG_PR_E!G37+NRG_NI_E!G37+NRG_CL_E!G37+NRG_LNG_E!G37+NRG_BIOG_E!G37+NRG_GTL_E!G37+NRG_CPP_E!G37+NRG_NSP_E!G37</f>
        <v>27.366895958727426</v>
      </c>
      <c r="H37" s="30">
        <f>NRG_EHG_E!H37+NRG_CM_E!H37+NRG_OIL_NG_E!H37+NRG_PF_E!H37+NRG_CO_E!H37+NRG_BKBPB_E!H37+NRG_GW_E!H37+NRG_BF_E!H37+NRG_PR_E!H37+NRG_NI_E!H37+NRG_CL_E!H37+NRG_LNG_E!H37+NRG_BIOG_E!H37+NRG_GTL_E!H37+NRG_CPP_E!H37+NRG_NSP_E!H37</f>
        <v>27.278331900257953</v>
      </c>
      <c r="I37" s="30">
        <f>NRG_EHG_E!I37+NRG_CM_E!I37+NRG_OIL_NG_E!I37+NRG_PF_E!I37+NRG_CO_E!I37+NRG_BKBPB_E!I37+NRG_GW_E!I37+NRG_BF_E!I37+NRG_PR_E!I37+NRG_NI_E!I37+NRG_CL_E!I37+NRG_LNG_E!I37+NRG_BIOG_E!I37+NRG_GTL_E!I37+NRG_CPP_E!I37+NRG_NSP_E!I37</f>
        <v>13.627601031814271</v>
      </c>
      <c r="J37" s="30">
        <f>NRG_EHG_E!J37+NRG_CM_E!J37+NRG_OIL_NG_E!J37+NRG_PF_E!J37+NRG_CO_E!J37+NRG_BKBPB_E!J37+NRG_GW_E!J37+NRG_BF_E!J37+NRG_PR_E!J37+NRG_NI_E!J37+NRG_CL_E!J37+NRG_LNG_E!J37+NRG_BIOG_E!J37+NRG_GTL_E!J37+NRG_CPP_E!J37+NRG_NSP_E!J37</f>
        <v>22.069303525365434</v>
      </c>
      <c r="K37" s="30">
        <f>NRG_EHG_E!K37+NRG_CM_E!K37+NRG_OIL_NG_E!K37+NRG_PF_E!K37+NRG_CO_E!K37+NRG_BKBPB_E!K37+NRG_GW_E!K37+NRG_BF_E!K37+NRG_PR_E!K37+NRG_NI_E!K37+NRG_CL_E!K37+NRG_LNG_E!K37+NRG_BIOG_E!K37+NRG_GTL_E!K37+NRG_CPP_E!K37+NRG_NSP_E!K37</f>
        <v>9.4498710232158203</v>
      </c>
      <c r="L37" s="30">
        <f>NRG_EHG_E!L37+NRG_CM_E!L37+NRG_OIL_NG_E!L37+NRG_PF_E!L37+NRG_CO_E!L37+NRG_BKBPB_E!L37+NRG_GW_E!L37+NRG_BF_E!L37+NRG_PR_E!L37+NRG_NI_E!L37+NRG_CL_E!L37+NRG_LNG_E!L37+NRG_BIOG_E!L37+NRG_GTL_E!L37+NRG_CPP_E!L37+NRG_NSP_E!L37</f>
        <v>11.5006018916595</v>
      </c>
      <c r="M37" s="30">
        <f>NRG_EHG_E!M37+NRG_CM_E!M37+NRG_OIL_NG_E!M37+NRG_PF_E!M37+NRG_CO_E!M37+NRG_BKBPB_E!M37+NRG_GW_E!M37+NRG_BF_E!M37+NRG_PR_E!M37+NRG_NI_E!M37+NRG_CL_E!M37+NRG_LNG_E!M37+NRG_BIOG_E!M37+NRG_GTL_E!M37+NRG_CPP_E!M37+NRG_NSP_E!M37</f>
        <v>1.0392089423903701</v>
      </c>
      <c r="N37" s="30">
        <f>NRG_EHG_E!N37+NRG_CM_E!N37+NRG_OIL_NG_E!N37+NRG_PF_E!N37+NRG_CO_E!N37+NRG_BKBPB_E!N37+NRG_GW_E!N37+NRG_BF_E!N37+NRG_PR_E!N37+NRG_NI_E!N37+NRG_CL_E!N37+NRG_LNG_E!N37+NRG_BIOG_E!N37+NRG_GTL_E!N37+NRG_CPP_E!N37+NRG_NSP_E!N37</f>
        <v>1.0392089423903701</v>
      </c>
      <c r="O37" s="30">
        <f>NRG_EHG_E!O37+NRG_CM_E!O37+NRG_OIL_NG_E!O37+NRG_PF_E!O37+NRG_CO_E!O37+NRG_BKBPB_E!O37+NRG_GW_E!O37+NRG_BF_E!O37+NRG_PR_E!O37+NRG_NI_E!O37+NRG_CL_E!O37+NRG_LNG_E!O37+NRG_BIOG_E!O37+NRG_GTL_E!O37+NRG_CPP_E!O37+NRG_NSP_E!O37</f>
        <v>1.0392089423903701</v>
      </c>
      <c r="P37" s="30">
        <f>NRG_EHG_E!P37+NRG_CM_E!P37+NRG_OIL_NG_E!P37+NRG_PF_E!P37+NRG_CO_E!P37+NRG_BKBPB_E!P37+NRG_GW_E!P37+NRG_BF_E!P37+NRG_PR_E!P37+NRG_NI_E!P37+NRG_CL_E!P37+NRG_LNG_E!P37+NRG_BIOG_E!P37+NRG_GTL_E!P37+NRG_CPP_E!P37+NRG_NSP_E!P37</f>
        <v>3.1176268271711089</v>
      </c>
      <c r="Q37" s="30">
        <f>NRG_EHG_E!Q37+NRG_CM_E!Q37+NRG_OIL_NG_E!Q37+NRG_PF_E!Q37+NRG_CO_E!Q37+NRG_BKBPB_E!Q37+NRG_GW_E!Q37+NRG_BF_E!Q37+NRG_PR_E!Q37+NRG_NI_E!Q37+NRG_CL_E!Q37+NRG_LNG_E!Q37+NRG_BIOG_E!Q37+NRG_GTL_E!Q37+NRG_CPP_E!Q37+NRG_NSP_E!Q37</f>
        <v>17.666723989681859</v>
      </c>
      <c r="R37" s="30">
        <f>NRG_EHG_E!R37+NRG_CM_E!R37+NRG_OIL_NG_E!R37+NRG_PF_E!R37+NRG_CO_E!R37+NRG_BKBPB_E!R37+NRG_GW_E!R37+NRG_BF_E!R37+NRG_PR_E!R37+NRG_NI_E!R37+NRG_CL_E!R37+NRG_LNG_E!R37+NRG_BIOG_E!R37+NRG_GTL_E!R37+NRG_CPP_E!R37+NRG_NSP_E!R37</f>
        <v>12.470593293207219</v>
      </c>
      <c r="S37" s="30">
        <f>NRG_EHG_E!S37+NRG_CM_E!S37+NRG_OIL_NG_E!S37+NRG_PF_E!S37+NRG_CO_E!S37+NRG_BKBPB_E!S37+NRG_GW_E!S37+NRG_BF_E!S37+NRG_PR_E!S37+NRG_NI_E!S37+NRG_CL_E!S37+NRG_LNG_E!S37+NRG_BIOG_E!S37+NRG_GTL_E!S37+NRG_CPP_E!S37+NRG_NSP_E!S37</f>
        <v>2.0784178847807389</v>
      </c>
      <c r="T37" s="30">
        <f>NRG_EHG_E!T37+NRG_CM_E!T37+NRG_OIL_NG_E!T37+NRG_PF_E!T37+NRG_CO_E!T37+NRG_BKBPB_E!T37+NRG_GW_E!T37+NRG_BF_E!T37+NRG_PR_E!T37+NRG_NI_E!T37+NRG_CL_E!T37+NRG_LNG_E!T37+NRG_BIOG_E!T37+NRG_GTL_E!T37+NRG_CPP_E!T37+NRG_NSP_E!T37</f>
        <v>0.23671539122957869</v>
      </c>
      <c r="U37" s="30">
        <f>NRG_EHG_E!U37+NRG_CM_E!U37+NRG_OIL_NG_E!U37+NRG_PF_E!U37+NRG_CO_E!U37+NRG_BKBPB_E!U37+NRG_GW_E!U37+NRG_BF_E!U37+NRG_PR_E!U37+NRG_NI_E!U37+NRG_CL_E!U37+NRG_LNG_E!U37+NRG_BIOG_E!U37+NRG_GTL_E!U37+NRG_CPP_E!U37+NRG_NSP_E!U37</f>
        <v>0.96199484092863263</v>
      </c>
      <c r="V37" s="30">
        <f>NRG_EHG_E!V37+NRG_CM_E!V37+NRG_OIL_NG_E!V37+NRG_PF_E!V37+NRG_CO_E!V37+NRG_BKBPB_E!V37+NRG_GW_E!V37+NRG_BF_E!V37+NRG_PR_E!V37+NRG_NI_E!V37+NRG_CL_E!V37+NRG_LNG_E!V37+NRG_BIOG_E!V37+NRG_GTL_E!V37+NRG_CPP_E!V37+NRG_NSP_E!V37</f>
        <v>0.16491831470335339</v>
      </c>
      <c r="W37" s="30">
        <f>NRG_EHG_E!W37+NRG_CM_E!W37+NRG_OIL_NG_E!W37+NRG_PF_E!W37+NRG_CO_E!W37+NRG_BKBPB_E!W37+NRG_GW_E!W37+NRG_BF_E!W37+NRG_PR_E!W37+NRG_NI_E!W37+NRG_CL_E!W37+NRG_LNG_E!W37+NRG_BIOG_E!W37+NRG_GTL_E!W37+NRG_CPP_E!W37+NRG_NSP_E!W37</f>
        <v>0.28684436801375751</v>
      </c>
      <c r="X37" s="30">
        <f>NRG_EHG_E!X37+NRG_CM_E!X37+NRG_OIL_NG_E!X37+NRG_PF_E!X37+NRG_CO_E!X37+NRG_BKBPB_E!X37+NRG_GW_E!X37+NRG_BF_E!X37+NRG_PR_E!X37+NRG_NI_E!X37+NRG_CL_E!X37+NRG_LNG_E!X37+NRG_BIOG_E!X37+NRG_GTL_E!X37+NRG_CPP_E!X37+NRG_NSP_E!X37</f>
        <v>3.8645743766122092</v>
      </c>
    </row>
    <row r="38" spans="1:24" ht="11.25" customHeight="1" x14ac:dyDescent="0.2">
      <c r="A38" s="39" t="s">
        <v>63</v>
      </c>
      <c r="B38" s="23" t="s">
        <v>64</v>
      </c>
      <c r="C38" s="30">
        <f>NRG_EHG_E!C38+NRG_CM_E!C38+NRG_OIL_NG_E!C38+NRG_PF_E!C38+NRG_CO_E!C38+NRG_BKBPB_E!C38+NRG_GW_E!C38+NRG_BF_E!C38+NRG_PR_E!C38+NRG_NI_E!C38+NRG_CL_E!C38+NRG_LNG_E!C38+NRG_BIOG_E!C38+NRG_GTL_E!C38+NRG_CPP_E!C38+NRG_NSP_E!C38</f>
        <v>0</v>
      </c>
      <c r="D38" s="30">
        <f>NRG_EHG_E!D38+NRG_CM_E!D38+NRG_OIL_NG_E!D38+NRG_PF_E!D38+NRG_CO_E!D38+NRG_BKBPB_E!D38+NRG_GW_E!D38+NRG_BF_E!D38+NRG_PR_E!D38+NRG_NI_E!D38+NRG_CL_E!D38+NRG_LNG_E!D38+NRG_BIOG_E!D38+NRG_GTL_E!D38+NRG_CPP_E!D38+NRG_NSP_E!D38</f>
        <v>0</v>
      </c>
      <c r="E38" s="30">
        <f>NRG_EHG_E!E38+NRG_CM_E!E38+NRG_OIL_NG_E!E38+NRG_PF_E!E38+NRG_CO_E!E38+NRG_BKBPB_E!E38+NRG_GW_E!E38+NRG_BF_E!E38+NRG_PR_E!E38+NRG_NI_E!E38+NRG_CL_E!E38+NRG_LNG_E!E38+NRG_BIOG_E!E38+NRG_GTL_E!E38+NRG_CPP_E!E38+NRG_NSP_E!E38</f>
        <v>0</v>
      </c>
      <c r="F38" s="30">
        <f>NRG_EHG_E!F38+NRG_CM_E!F38+NRG_OIL_NG_E!F38+NRG_PF_E!F38+NRG_CO_E!F38+NRG_BKBPB_E!F38+NRG_GW_E!F38+NRG_BF_E!F38+NRG_PR_E!F38+NRG_NI_E!F38+NRG_CL_E!F38+NRG_LNG_E!F38+NRG_BIOG_E!F38+NRG_GTL_E!F38+NRG_CPP_E!F38+NRG_NSP_E!F38</f>
        <v>0</v>
      </c>
      <c r="G38" s="30">
        <f>NRG_EHG_E!G38+NRG_CM_E!G38+NRG_OIL_NG_E!G38+NRG_PF_E!G38+NRG_CO_E!G38+NRG_BKBPB_E!G38+NRG_GW_E!G38+NRG_BF_E!G38+NRG_PR_E!G38+NRG_NI_E!G38+NRG_CL_E!G38+NRG_LNG_E!G38+NRG_BIOG_E!G38+NRG_GTL_E!G38+NRG_CPP_E!G38+NRG_NSP_E!G38</f>
        <v>0</v>
      </c>
      <c r="H38" s="30">
        <f>NRG_EHG_E!H38+NRG_CM_E!H38+NRG_OIL_NG_E!H38+NRG_PF_E!H38+NRG_CO_E!H38+NRG_BKBPB_E!H38+NRG_GW_E!H38+NRG_BF_E!H38+NRG_PR_E!H38+NRG_NI_E!H38+NRG_CL_E!H38+NRG_LNG_E!H38+NRG_BIOG_E!H38+NRG_GTL_E!H38+NRG_CPP_E!H38+NRG_NSP_E!H38</f>
        <v>0</v>
      </c>
      <c r="I38" s="30">
        <f>NRG_EHG_E!I38+NRG_CM_E!I38+NRG_OIL_NG_E!I38+NRG_PF_E!I38+NRG_CO_E!I38+NRG_BKBPB_E!I38+NRG_GW_E!I38+NRG_BF_E!I38+NRG_PR_E!I38+NRG_NI_E!I38+NRG_CL_E!I38+NRG_LNG_E!I38+NRG_BIOG_E!I38+NRG_GTL_E!I38+NRG_CPP_E!I38+NRG_NSP_E!I38</f>
        <v>0</v>
      </c>
      <c r="J38" s="30">
        <f>NRG_EHG_E!J38+NRG_CM_E!J38+NRG_OIL_NG_E!J38+NRG_PF_E!J38+NRG_CO_E!J38+NRG_BKBPB_E!J38+NRG_GW_E!J38+NRG_BF_E!J38+NRG_PR_E!J38+NRG_NI_E!J38+NRG_CL_E!J38+NRG_LNG_E!J38+NRG_BIOG_E!J38+NRG_GTL_E!J38+NRG_CPP_E!J38+NRG_NSP_E!J38</f>
        <v>0</v>
      </c>
      <c r="K38" s="30">
        <f>NRG_EHG_E!K38+NRG_CM_E!K38+NRG_OIL_NG_E!K38+NRG_PF_E!K38+NRG_CO_E!K38+NRG_BKBPB_E!K38+NRG_GW_E!K38+NRG_BF_E!K38+NRG_PR_E!K38+NRG_NI_E!K38+NRG_CL_E!K38+NRG_LNG_E!K38+NRG_BIOG_E!K38+NRG_GTL_E!K38+NRG_CPP_E!K38+NRG_NSP_E!K38</f>
        <v>0</v>
      </c>
      <c r="L38" s="30">
        <f>NRG_EHG_E!L38+NRG_CM_E!L38+NRG_OIL_NG_E!L38+NRG_PF_E!L38+NRG_CO_E!L38+NRG_BKBPB_E!L38+NRG_GW_E!L38+NRG_BF_E!L38+NRG_PR_E!L38+NRG_NI_E!L38+NRG_CL_E!L38+NRG_LNG_E!L38+NRG_BIOG_E!L38+NRG_GTL_E!L38+NRG_CPP_E!L38+NRG_NSP_E!L38</f>
        <v>0</v>
      </c>
      <c r="M38" s="30">
        <f>NRG_EHG_E!M38+NRG_CM_E!M38+NRG_OIL_NG_E!M38+NRG_PF_E!M38+NRG_CO_E!M38+NRG_BKBPB_E!M38+NRG_GW_E!M38+NRG_BF_E!M38+NRG_PR_E!M38+NRG_NI_E!M38+NRG_CL_E!M38+NRG_LNG_E!M38+NRG_BIOG_E!M38+NRG_GTL_E!M38+NRG_CPP_E!M38+NRG_NSP_E!M38</f>
        <v>0</v>
      </c>
      <c r="N38" s="30">
        <f>NRG_EHG_E!N38+NRG_CM_E!N38+NRG_OIL_NG_E!N38+NRG_PF_E!N38+NRG_CO_E!N38+NRG_BKBPB_E!N38+NRG_GW_E!N38+NRG_BF_E!N38+NRG_PR_E!N38+NRG_NI_E!N38+NRG_CL_E!N38+NRG_LNG_E!N38+NRG_BIOG_E!N38+NRG_GTL_E!N38+NRG_CPP_E!N38+NRG_NSP_E!N38</f>
        <v>0</v>
      </c>
      <c r="O38" s="30">
        <f>NRG_EHG_E!O38+NRG_CM_E!O38+NRG_OIL_NG_E!O38+NRG_PF_E!O38+NRG_CO_E!O38+NRG_BKBPB_E!O38+NRG_GW_E!O38+NRG_BF_E!O38+NRG_PR_E!O38+NRG_NI_E!O38+NRG_CL_E!O38+NRG_LNG_E!O38+NRG_BIOG_E!O38+NRG_GTL_E!O38+NRG_CPP_E!O38+NRG_NSP_E!O38</f>
        <v>0</v>
      </c>
      <c r="P38" s="30">
        <f>NRG_EHG_E!P38+NRG_CM_E!P38+NRG_OIL_NG_E!P38+NRG_PF_E!P38+NRG_CO_E!P38+NRG_BKBPB_E!P38+NRG_GW_E!P38+NRG_BF_E!P38+NRG_PR_E!P38+NRG_NI_E!P38+NRG_CL_E!P38+NRG_LNG_E!P38+NRG_BIOG_E!P38+NRG_GTL_E!P38+NRG_CPP_E!P38+NRG_NSP_E!P38</f>
        <v>0</v>
      </c>
      <c r="Q38" s="30">
        <f>NRG_EHG_E!Q38+NRG_CM_E!Q38+NRG_OIL_NG_E!Q38+NRG_PF_E!Q38+NRG_CO_E!Q38+NRG_BKBPB_E!Q38+NRG_GW_E!Q38+NRG_BF_E!Q38+NRG_PR_E!Q38+NRG_NI_E!Q38+NRG_CL_E!Q38+NRG_LNG_E!Q38+NRG_BIOG_E!Q38+NRG_GTL_E!Q38+NRG_CPP_E!Q38+NRG_NSP_E!Q38</f>
        <v>0</v>
      </c>
      <c r="R38" s="30">
        <f>NRG_EHG_E!R38+NRG_CM_E!R38+NRG_OIL_NG_E!R38+NRG_PF_E!R38+NRG_CO_E!R38+NRG_BKBPB_E!R38+NRG_GW_E!R38+NRG_BF_E!R38+NRG_PR_E!R38+NRG_NI_E!R38+NRG_CL_E!R38+NRG_LNG_E!R38+NRG_BIOG_E!R38+NRG_GTL_E!R38+NRG_CPP_E!R38+NRG_NSP_E!R38</f>
        <v>0</v>
      </c>
      <c r="S38" s="30">
        <f>NRG_EHG_E!S38+NRG_CM_E!S38+NRG_OIL_NG_E!S38+NRG_PF_E!S38+NRG_CO_E!S38+NRG_BKBPB_E!S38+NRG_GW_E!S38+NRG_BF_E!S38+NRG_PR_E!S38+NRG_NI_E!S38+NRG_CL_E!S38+NRG_LNG_E!S38+NRG_BIOG_E!S38+NRG_GTL_E!S38+NRG_CPP_E!S38+NRG_NSP_E!S38</f>
        <v>0</v>
      </c>
      <c r="T38" s="30">
        <f>NRG_EHG_E!T38+NRG_CM_E!T38+NRG_OIL_NG_E!T38+NRG_PF_E!T38+NRG_CO_E!T38+NRG_BKBPB_E!T38+NRG_GW_E!T38+NRG_BF_E!T38+NRG_PR_E!T38+NRG_NI_E!T38+NRG_CL_E!T38+NRG_LNG_E!T38+NRG_BIOG_E!T38+NRG_GTL_E!T38+NRG_CPP_E!T38+NRG_NSP_E!T38</f>
        <v>0</v>
      </c>
      <c r="U38" s="30">
        <f>NRG_EHG_E!U38+NRG_CM_E!U38+NRG_OIL_NG_E!U38+NRG_PF_E!U38+NRG_CO_E!U38+NRG_BKBPB_E!U38+NRG_GW_E!U38+NRG_BF_E!U38+NRG_PR_E!U38+NRG_NI_E!U38+NRG_CL_E!U38+NRG_LNG_E!U38+NRG_BIOG_E!U38+NRG_GTL_E!U38+NRG_CPP_E!U38+NRG_NSP_E!U38</f>
        <v>0</v>
      </c>
      <c r="V38" s="30">
        <f>NRG_EHG_E!V38+NRG_CM_E!V38+NRG_OIL_NG_E!V38+NRG_PF_E!V38+NRG_CO_E!V38+NRG_BKBPB_E!V38+NRG_GW_E!V38+NRG_BF_E!V38+NRG_PR_E!V38+NRG_NI_E!V38+NRG_CL_E!V38+NRG_LNG_E!V38+NRG_BIOG_E!V38+NRG_GTL_E!V38+NRG_CPP_E!V38+NRG_NSP_E!V38</f>
        <v>0</v>
      </c>
      <c r="W38" s="30">
        <f>NRG_EHG_E!W38+NRG_CM_E!W38+NRG_OIL_NG_E!W38+NRG_PF_E!W38+NRG_CO_E!W38+NRG_BKBPB_E!W38+NRG_GW_E!W38+NRG_BF_E!W38+NRG_PR_E!W38+NRG_NI_E!W38+NRG_CL_E!W38+NRG_LNG_E!W38+NRG_BIOG_E!W38+NRG_GTL_E!W38+NRG_CPP_E!W38+NRG_NSP_E!W38</f>
        <v>0</v>
      </c>
      <c r="X38" s="30">
        <f>NRG_EHG_E!X38+NRG_CM_E!X38+NRG_OIL_NG_E!X38+NRG_PF_E!X38+NRG_CO_E!X38+NRG_BKBPB_E!X38+NRG_GW_E!X38+NRG_BF_E!X38+NRG_PR_E!X38+NRG_NI_E!X38+NRG_CL_E!X38+NRG_LNG_E!X38+NRG_BIOG_E!X38+NRG_GTL_E!X38+NRG_CPP_E!X38+NRG_NSP_E!X38</f>
        <v>0</v>
      </c>
    </row>
    <row r="39" spans="1:24" ht="11.25" customHeight="1" x14ac:dyDescent="0.2">
      <c r="A39" s="39" t="s">
        <v>65</v>
      </c>
      <c r="B39" s="23" t="s">
        <v>66</v>
      </c>
      <c r="C39" s="30">
        <f>NRG_EHG_E!C39+NRG_CM_E!C39+NRG_OIL_NG_E!C39+NRG_PF_E!C39+NRG_CO_E!C39+NRG_BKBPB_E!C39+NRG_GW_E!C39+NRG_BF_E!C39+NRG_PR_E!C39+NRG_NI_E!C39+NRG_CL_E!C39+NRG_LNG_E!C39+NRG_BIOG_E!C39+NRG_GTL_E!C39+NRG_CPP_E!C39+NRG_NSP_E!C39</f>
        <v>0</v>
      </c>
      <c r="D39" s="30">
        <f>NRG_EHG_E!D39+NRG_CM_E!D39+NRG_OIL_NG_E!D39+NRG_PF_E!D39+NRG_CO_E!D39+NRG_BKBPB_E!D39+NRG_GW_E!D39+NRG_BF_E!D39+NRG_PR_E!D39+NRG_NI_E!D39+NRG_CL_E!D39+NRG_LNG_E!D39+NRG_BIOG_E!D39+NRG_GTL_E!D39+NRG_CPP_E!D39+NRG_NSP_E!D39</f>
        <v>0</v>
      </c>
      <c r="E39" s="30">
        <f>NRG_EHG_E!E39+NRG_CM_E!E39+NRG_OIL_NG_E!E39+NRG_PF_E!E39+NRG_CO_E!E39+NRG_BKBPB_E!E39+NRG_GW_E!E39+NRG_BF_E!E39+NRG_PR_E!E39+NRG_NI_E!E39+NRG_CL_E!E39+NRG_LNG_E!E39+NRG_BIOG_E!E39+NRG_GTL_E!E39+NRG_CPP_E!E39+NRG_NSP_E!E39</f>
        <v>0</v>
      </c>
      <c r="F39" s="30">
        <f>NRG_EHG_E!F39+NRG_CM_E!F39+NRG_OIL_NG_E!F39+NRG_PF_E!F39+NRG_CO_E!F39+NRG_BKBPB_E!F39+NRG_GW_E!F39+NRG_BF_E!F39+NRG_PR_E!F39+NRG_NI_E!F39+NRG_CL_E!F39+NRG_LNG_E!F39+NRG_BIOG_E!F39+NRG_GTL_E!F39+NRG_CPP_E!F39+NRG_NSP_E!F39</f>
        <v>0</v>
      </c>
      <c r="G39" s="30">
        <f>NRG_EHG_E!G39+NRG_CM_E!G39+NRG_OIL_NG_E!G39+NRG_PF_E!G39+NRG_CO_E!G39+NRG_BKBPB_E!G39+NRG_GW_E!G39+NRG_BF_E!G39+NRG_PR_E!G39+NRG_NI_E!G39+NRG_CL_E!G39+NRG_LNG_E!G39+NRG_BIOG_E!G39+NRG_GTL_E!G39+NRG_CPP_E!G39+NRG_NSP_E!G39</f>
        <v>0</v>
      </c>
      <c r="H39" s="30">
        <f>NRG_EHG_E!H39+NRG_CM_E!H39+NRG_OIL_NG_E!H39+NRG_PF_E!H39+NRG_CO_E!H39+NRG_BKBPB_E!H39+NRG_GW_E!H39+NRG_BF_E!H39+NRG_PR_E!H39+NRG_NI_E!H39+NRG_CL_E!H39+NRG_LNG_E!H39+NRG_BIOG_E!H39+NRG_GTL_E!H39+NRG_CPP_E!H39+NRG_NSP_E!H39</f>
        <v>0</v>
      </c>
      <c r="I39" s="30">
        <f>NRG_EHG_E!I39+NRG_CM_E!I39+NRG_OIL_NG_E!I39+NRG_PF_E!I39+NRG_CO_E!I39+NRG_BKBPB_E!I39+NRG_GW_E!I39+NRG_BF_E!I39+NRG_PR_E!I39+NRG_NI_E!I39+NRG_CL_E!I39+NRG_LNG_E!I39+NRG_BIOG_E!I39+NRG_GTL_E!I39+NRG_CPP_E!I39+NRG_NSP_E!I39</f>
        <v>0</v>
      </c>
      <c r="J39" s="30">
        <f>NRG_EHG_E!J39+NRG_CM_E!J39+NRG_OIL_NG_E!J39+NRG_PF_E!J39+NRG_CO_E!J39+NRG_BKBPB_E!J39+NRG_GW_E!J39+NRG_BF_E!J39+NRG_PR_E!J39+NRG_NI_E!J39+NRG_CL_E!J39+NRG_LNG_E!J39+NRG_BIOG_E!J39+NRG_GTL_E!J39+NRG_CPP_E!J39+NRG_NSP_E!J39</f>
        <v>0</v>
      </c>
      <c r="K39" s="30">
        <f>NRG_EHG_E!K39+NRG_CM_E!K39+NRG_OIL_NG_E!K39+NRG_PF_E!K39+NRG_CO_E!K39+NRG_BKBPB_E!K39+NRG_GW_E!K39+NRG_BF_E!K39+NRG_PR_E!K39+NRG_NI_E!K39+NRG_CL_E!K39+NRG_LNG_E!K39+NRG_BIOG_E!K39+NRG_GTL_E!K39+NRG_CPP_E!K39+NRG_NSP_E!K39</f>
        <v>0</v>
      </c>
      <c r="L39" s="30">
        <f>NRG_EHG_E!L39+NRG_CM_E!L39+NRG_OIL_NG_E!L39+NRG_PF_E!L39+NRG_CO_E!L39+NRG_BKBPB_E!L39+NRG_GW_E!L39+NRG_BF_E!L39+NRG_PR_E!L39+NRG_NI_E!L39+NRG_CL_E!L39+NRG_LNG_E!L39+NRG_BIOG_E!L39+NRG_GTL_E!L39+NRG_CPP_E!L39+NRG_NSP_E!L39</f>
        <v>0</v>
      </c>
      <c r="M39" s="30">
        <f>NRG_EHG_E!M39+NRG_CM_E!M39+NRG_OIL_NG_E!M39+NRG_PF_E!M39+NRG_CO_E!M39+NRG_BKBPB_E!M39+NRG_GW_E!M39+NRG_BF_E!M39+NRG_PR_E!M39+NRG_NI_E!M39+NRG_CL_E!M39+NRG_LNG_E!M39+NRG_BIOG_E!M39+NRG_GTL_E!M39+NRG_CPP_E!M39+NRG_NSP_E!M39</f>
        <v>0</v>
      </c>
      <c r="N39" s="30">
        <f>NRG_EHG_E!N39+NRG_CM_E!N39+NRG_OIL_NG_E!N39+NRG_PF_E!N39+NRG_CO_E!N39+NRG_BKBPB_E!N39+NRG_GW_E!N39+NRG_BF_E!N39+NRG_PR_E!N39+NRG_NI_E!N39+NRG_CL_E!N39+NRG_LNG_E!N39+NRG_BIOG_E!N39+NRG_GTL_E!N39+NRG_CPP_E!N39+NRG_NSP_E!N39</f>
        <v>0</v>
      </c>
      <c r="O39" s="30">
        <f>NRG_EHG_E!O39+NRG_CM_E!O39+NRG_OIL_NG_E!O39+NRG_PF_E!O39+NRG_CO_E!O39+NRG_BKBPB_E!O39+NRG_GW_E!O39+NRG_BF_E!O39+NRG_PR_E!O39+NRG_NI_E!O39+NRG_CL_E!O39+NRG_LNG_E!O39+NRG_BIOG_E!O39+NRG_GTL_E!O39+NRG_CPP_E!O39+NRG_NSP_E!O39</f>
        <v>0</v>
      </c>
      <c r="P39" s="30">
        <f>NRG_EHG_E!P39+NRG_CM_E!P39+NRG_OIL_NG_E!P39+NRG_PF_E!P39+NRG_CO_E!P39+NRG_BKBPB_E!P39+NRG_GW_E!P39+NRG_BF_E!P39+NRG_PR_E!P39+NRG_NI_E!P39+NRG_CL_E!P39+NRG_LNG_E!P39+NRG_BIOG_E!P39+NRG_GTL_E!P39+NRG_CPP_E!P39+NRG_NSP_E!P39</f>
        <v>0</v>
      </c>
      <c r="Q39" s="30">
        <f>NRG_EHG_E!Q39+NRG_CM_E!Q39+NRG_OIL_NG_E!Q39+NRG_PF_E!Q39+NRG_CO_E!Q39+NRG_BKBPB_E!Q39+NRG_GW_E!Q39+NRG_BF_E!Q39+NRG_PR_E!Q39+NRG_NI_E!Q39+NRG_CL_E!Q39+NRG_LNG_E!Q39+NRG_BIOG_E!Q39+NRG_GTL_E!Q39+NRG_CPP_E!Q39+NRG_NSP_E!Q39</f>
        <v>0</v>
      </c>
      <c r="R39" s="30">
        <f>NRG_EHG_E!R39+NRG_CM_E!R39+NRG_OIL_NG_E!R39+NRG_PF_E!R39+NRG_CO_E!R39+NRG_BKBPB_E!R39+NRG_GW_E!R39+NRG_BF_E!R39+NRG_PR_E!R39+NRG_NI_E!R39+NRG_CL_E!R39+NRG_LNG_E!R39+NRG_BIOG_E!R39+NRG_GTL_E!R39+NRG_CPP_E!R39+NRG_NSP_E!R39</f>
        <v>0</v>
      </c>
      <c r="S39" s="30">
        <f>NRG_EHG_E!S39+NRG_CM_E!S39+NRG_OIL_NG_E!S39+NRG_PF_E!S39+NRG_CO_E!S39+NRG_BKBPB_E!S39+NRG_GW_E!S39+NRG_BF_E!S39+NRG_PR_E!S39+NRG_NI_E!S39+NRG_CL_E!S39+NRG_LNG_E!S39+NRG_BIOG_E!S39+NRG_GTL_E!S39+NRG_CPP_E!S39+NRG_NSP_E!S39</f>
        <v>0</v>
      </c>
      <c r="T39" s="30">
        <f>NRG_EHG_E!T39+NRG_CM_E!T39+NRG_OIL_NG_E!T39+NRG_PF_E!T39+NRG_CO_E!T39+NRG_BKBPB_E!T39+NRG_GW_E!T39+NRG_BF_E!T39+NRG_PR_E!T39+NRG_NI_E!T39+NRG_CL_E!T39+NRG_LNG_E!T39+NRG_BIOG_E!T39+NRG_GTL_E!T39+NRG_CPP_E!T39+NRG_NSP_E!T39</f>
        <v>0</v>
      </c>
      <c r="U39" s="30">
        <f>NRG_EHG_E!U39+NRG_CM_E!U39+NRG_OIL_NG_E!U39+NRG_PF_E!U39+NRG_CO_E!U39+NRG_BKBPB_E!U39+NRG_GW_E!U39+NRG_BF_E!U39+NRG_PR_E!U39+NRG_NI_E!U39+NRG_CL_E!U39+NRG_LNG_E!U39+NRG_BIOG_E!U39+NRG_GTL_E!U39+NRG_CPP_E!U39+NRG_NSP_E!U39</f>
        <v>0</v>
      </c>
      <c r="V39" s="30">
        <f>NRG_EHG_E!V39+NRG_CM_E!V39+NRG_OIL_NG_E!V39+NRG_PF_E!V39+NRG_CO_E!V39+NRG_BKBPB_E!V39+NRG_GW_E!V39+NRG_BF_E!V39+NRG_PR_E!V39+NRG_NI_E!V39+NRG_CL_E!V39+NRG_LNG_E!V39+NRG_BIOG_E!V39+NRG_GTL_E!V39+NRG_CPP_E!V39+NRG_NSP_E!V39</f>
        <v>0</v>
      </c>
      <c r="W39" s="30">
        <f>NRG_EHG_E!W39+NRG_CM_E!W39+NRG_OIL_NG_E!W39+NRG_PF_E!W39+NRG_CO_E!W39+NRG_BKBPB_E!W39+NRG_GW_E!W39+NRG_BF_E!W39+NRG_PR_E!W39+NRG_NI_E!W39+NRG_CL_E!W39+NRG_LNG_E!W39+NRG_BIOG_E!W39+NRG_GTL_E!W39+NRG_CPP_E!W39+NRG_NSP_E!W39</f>
        <v>0</v>
      </c>
      <c r="X39" s="30">
        <f>NRG_EHG_E!X39+NRG_CM_E!X39+NRG_OIL_NG_E!X39+NRG_PF_E!X39+NRG_CO_E!X39+NRG_BKBPB_E!X39+NRG_GW_E!X39+NRG_BF_E!X39+NRG_PR_E!X39+NRG_NI_E!X39+NRG_CL_E!X39+NRG_LNG_E!X39+NRG_BIOG_E!X39+NRG_GTL_E!X39+NRG_CPP_E!X39+NRG_NSP_E!X39</f>
        <v>0</v>
      </c>
    </row>
    <row r="40" spans="1:24" ht="11.25" customHeight="1" x14ac:dyDescent="0.2">
      <c r="A40" s="39" t="s">
        <v>67</v>
      </c>
      <c r="B40" s="23" t="s">
        <v>68</v>
      </c>
      <c r="C40" s="30">
        <f>NRG_EHG_E!C40+NRG_CM_E!C40+NRG_OIL_NG_E!C40+NRG_PF_E!C40+NRG_CO_E!C40+NRG_BKBPB_E!C40+NRG_GW_E!C40+NRG_BF_E!C40+NRG_PR_E!C40+NRG_NI_E!C40+NRG_CL_E!C40+NRG_LNG_E!C40+NRG_BIOG_E!C40+NRG_GTL_E!C40+NRG_CPP_E!C40+NRG_NSP_E!C40</f>
        <v>0</v>
      </c>
      <c r="D40" s="30">
        <f>NRG_EHG_E!D40+NRG_CM_E!D40+NRG_OIL_NG_E!D40+NRG_PF_E!D40+NRG_CO_E!D40+NRG_BKBPB_E!D40+NRG_GW_E!D40+NRG_BF_E!D40+NRG_PR_E!D40+NRG_NI_E!D40+NRG_CL_E!D40+NRG_LNG_E!D40+NRG_BIOG_E!D40+NRG_GTL_E!D40+NRG_CPP_E!D40+NRG_NSP_E!D40</f>
        <v>0</v>
      </c>
      <c r="E40" s="30">
        <f>NRG_EHG_E!E40+NRG_CM_E!E40+NRG_OIL_NG_E!E40+NRG_PF_E!E40+NRG_CO_E!E40+NRG_BKBPB_E!E40+NRG_GW_E!E40+NRG_BF_E!E40+NRG_PR_E!E40+NRG_NI_E!E40+NRG_CL_E!E40+NRG_LNG_E!E40+NRG_BIOG_E!E40+NRG_GTL_E!E40+NRG_CPP_E!E40+NRG_NSP_E!E40</f>
        <v>0</v>
      </c>
      <c r="F40" s="30">
        <f>NRG_EHG_E!F40+NRG_CM_E!F40+NRG_OIL_NG_E!F40+NRG_PF_E!F40+NRG_CO_E!F40+NRG_BKBPB_E!F40+NRG_GW_E!F40+NRG_BF_E!F40+NRG_PR_E!F40+NRG_NI_E!F40+NRG_CL_E!F40+NRG_LNG_E!F40+NRG_BIOG_E!F40+NRG_GTL_E!F40+NRG_CPP_E!F40+NRG_NSP_E!F40</f>
        <v>0</v>
      </c>
      <c r="G40" s="30">
        <f>NRG_EHG_E!G40+NRG_CM_E!G40+NRG_OIL_NG_E!G40+NRG_PF_E!G40+NRG_CO_E!G40+NRG_BKBPB_E!G40+NRG_GW_E!G40+NRG_BF_E!G40+NRG_PR_E!G40+NRG_NI_E!G40+NRG_CL_E!G40+NRG_LNG_E!G40+NRG_BIOG_E!G40+NRG_GTL_E!G40+NRG_CPP_E!G40+NRG_NSP_E!G40</f>
        <v>0</v>
      </c>
      <c r="H40" s="30">
        <f>NRG_EHG_E!H40+NRG_CM_E!H40+NRG_OIL_NG_E!H40+NRG_PF_E!H40+NRG_CO_E!H40+NRG_BKBPB_E!H40+NRG_GW_E!H40+NRG_BF_E!H40+NRG_PR_E!H40+NRG_NI_E!H40+NRG_CL_E!H40+NRG_LNG_E!H40+NRG_BIOG_E!H40+NRG_GTL_E!H40+NRG_CPP_E!H40+NRG_NSP_E!H40</f>
        <v>1.053310404127257</v>
      </c>
      <c r="I40" s="30">
        <f>NRG_EHG_E!I40+NRG_CM_E!I40+NRG_OIL_NG_E!I40+NRG_PF_E!I40+NRG_CO_E!I40+NRG_BKBPB_E!I40+NRG_GW_E!I40+NRG_BF_E!I40+NRG_PR_E!I40+NRG_NI_E!I40+NRG_CL_E!I40+NRG_LNG_E!I40+NRG_BIOG_E!I40+NRG_GTL_E!I40+NRG_CPP_E!I40+NRG_NSP_E!I40</f>
        <v>0</v>
      </c>
      <c r="J40" s="30">
        <f>NRG_EHG_E!J40+NRG_CM_E!J40+NRG_OIL_NG_E!J40+NRG_PF_E!J40+NRG_CO_E!J40+NRG_BKBPB_E!J40+NRG_GW_E!J40+NRG_BF_E!J40+NRG_PR_E!J40+NRG_NI_E!J40+NRG_CL_E!J40+NRG_LNG_E!J40+NRG_BIOG_E!J40+NRG_GTL_E!J40+NRG_CPP_E!J40+NRG_NSP_E!J40</f>
        <v>0</v>
      </c>
      <c r="K40" s="30">
        <f>NRG_EHG_E!K40+NRG_CM_E!K40+NRG_OIL_NG_E!K40+NRG_PF_E!K40+NRG_CO_E!K40+NRG_BKBPB_E!K40+NRG_GW_E!K40+NRG_BF_E!K40+NRG_PR_E!K40+NRG_NI_E!K40+NRG_CL_E!K40+NRG_LNG_E!K40+NRG_BIOG_E!K40+NRG_GTL_E!K40+NRG_CPP_E!K40+NRG_NSP_E!K40</f>
        <v>0</v>
      </c>
      <c r="L40" s="30">
        <f>NRG_EHG_E!L40+NRG_CM_E!L40+NRG_OIL_NG_E!L40+NRG_PF_E!L40+NRG_CO_E!L40+NRG_BKBPB_E!L40+NRG_GW_E!L40+NRG_BF_E!L40+NRG_PR_E!L40+NRG_NI_E!L40+NRG_CL_E!L40+NRG_LNG_E!L40+NRG_BIOG_E!L40+NRG_GTL_E!L40+NRG_CPP_E!L40+NRG_NSP_E!L40</f>
        <v>0</v>
      </c>
      <c r="M40" s="30">
        <f>NRG_EHG_E!M40+NRG_CM_E!M40+NRG_OIL_NG_E!M40+NRG_PF_E!M40+NRG_CO_E!M40+NRG_BKBPB_E!M40+NRG_GW_E!M40+NRG_BF_E!M40+NRG_PR_E!M40+NRG_NI_E!M40+NRG_CL_E!M40+NRG_LNG_E!M40+NRG_BIOG_E!M40+NRG_GTL_E!M40+NRG_CPP_E!M40+NRG_NSP_E!M40</f>
        <v>0</v>
      </c>
      <c r="N40" s="30">
        <f>NRG_EHG_E!N40+NRG_CM_E!N40+NRG_OIL_NG_E!N40+NRG_PF_E!N40+NRG_CO_E!N40+NRG_BKBPB_E!N40+NRG_GW_E!N40+NRG_BF_E!N40+NRG_PR_E!N40+NRG_NI_E!N40+NRG_CL_E!N40+NRG_LNG_E!N40+NRG_BIOG_E!N40+NRG_GTL_E!N40+NRG_CPP_E!N40+NRG_NSP_E!N40</f>
        <v>0</v>
      </c>
      <c r="O40" s="30">
        <f>NRG_EHG_E!O40+NRG_CM_E!O40+NRG_OIL_NG_E!O40+NRG_PF_E!O40+NRG_CO_E!O40+NRG_BKBPB_E!O40+NRG_GW_E!O40+NRG_BF_E!O40+NRG_PR_E!O40+NRG_NI_E!O40+NRG_CL_E!O40+NRG_LNG_E!O40+NRG_BIOG_E!O40+NRG_GTL_E!O40+NRG_CPP_E!O40+NRG_NSP_E!O40</f>
        <v>0</v>
      </c>
      <c r="P40" s="30">
        <f>NRG_EHG_E!P40+NRG_CM_E!P40+NRG_OIL_NG_E!P40+NRG_PF_E!P40+NRG_CO_E!P40+NRG_BKBPB_E!P40+NRG_GW_E!P40+NRG_BF_E!P40+NRG_PR_E!P40+NRG_NI_E!P40+NRG_CL_E!P40+NRG_LNG_E!P40+NRG_BIOG_E!P40+NRG_GTL_E!P40+NRG_CPP_E!P40+NRG_NSP_E!P40</f>
        <v>0</v>
      </c>
      <c r="Q40" s="30">
        <f>NRG_EHG_E!Q40+NRG_CM_E!Q40+NRG_OIL_NG_E!Q40+NRG_PF_E!Q40+NRG_CO_E!Q40+NRG_BKBPB_E!Q40+NRG_GW_E!Q40+NRG_BF_E!Q40+NRG_PR_E!Q40+NRG_NI_E!Q40+NRG_CL_E!Q40+NRG_LNG_E!Q40+NRG_BIOG_E!Q40+NRG_GTL_E!Q40+NRG_CPP_E!Q40+NRG_NSP_E!Q40</f>
        <v>0</v>
      </c>
      <c r="R40" s="30">
        <f>NRG_EHG_E!R40+NRG_CM_E!R40+NRG_OIL_NG_E!R40+NRG_PF_E!R40+NRG_CO_E!R40+NRG_BKBPB_E!R40+NRG_GW_E!R40+NRG_BF_E!R40+NRG_PR_E!R40+NRG_NI_E!R40+NRG_CL_E!R40+NRG_LNG_E!R40+NRG_BIOG_E!R40+NRG_GTL_E!R40+NRG_CPP_E!R40+NRG_NSP_E!R40</f>
        <v>0</v>
      </c>
      <c r="S40" s="30">
        <f>NRG_EHG_E!S40+NRG_CM_E!S40+NRG_OIL_NG_E!S40+NRG_PF_E!S40+NRG_CO_E!S40+NRG_BKBPB_E!S40+NRG_GW_E!S40+NRG_BF_E!S40+NRG_PR_E!S40+NRG_NI_E!S40+NRG_CL_E!S40+NRG_LNG_E!S40+NRG_BIOG_E!S40+NRG_GTL_E!S40+NRG_CPP_E!S40+NRG_NSP_E!S40</f>
        <v>0</v>
      </c>
      <c r="T40" s="30">
        <f>NRG_EHG_E!T40+NRG_CM_E!T40+NRG_OIL_NG_E!T40+NRG_PF_E!T40+NRG_CO_E!T40+NRG_BKBPB_E!T40+NRG_GW_E!T40+NRG_BF_E!T40+NRG_PR_E!T40+NRG_NI_E!T40+NRG_CL_E!T40+NRG_LNG_E!T40+NRG_BIOG_E!T40+NRG_GTL_E!T40+NRG_CPP_E!T40+NRG_NSP_E!T40</f>
        <v>0</v>
      </c>
      <c r="U40" s="30">
        <f>NRG_EHG_E!U40+NRG_CM_E!U40+NRG_OIL_NG_E!U40+NRG_PF_E!U40+NRG_CO_E!U40+NRG_BKBPB_E!U40+NRG_GW_E!U40+NRG_BF_E!U40+NRG_PR_E!U40+NRG_NI_E!U40+NRG_CL_E!U40+NRG_LNG_E!U40+NRG_BIOG_E!U40+NRG_GTL_E!U40+NRG_CPP_E!U40+NRG_NSP_E!U40</f>
        <v>0.18073946689595871</v>
      </c>
      <c r="V40" s="30">
        <f>NRG_EHG_E!V40+NRG_CM_E!V40+NRG_OIL_NG_E!V40+NRG_PF_E!V40+NRG_CO_E!V40+NRG_BKBPB_E!V40+NRG_GW_E!V40+NRG_BF_E!V40+NRG_PR_E!V40+NRG_NI_E!V40+NRG_CL_E!V40+NRG_LNG_E!V40+NRG_BIOG_E!V40+NRG_GTL_E!V40+NRG_CPP_E!V40+NRG_NSP_E!V40</f>
        <v>0</v>
      </c>
      <c r="W40" s="30">
        <f>NRG_EHG_E!W40+NRG_CM_E!W40+NRG_OIL_NG_E!W40+NRG_PF_E!W40+NRG_CO_E!W40+NRG_BKBPB_E!W40+NRG_GW_E!W40+NRG_BF_E!W40+NRG_PR_E!W40+NRG_NI_E!W40+NRG_CL_E!W40+NRG_LNG_E!W40+NRG_BIOG_E!W40+NRG_GTL_E!W40+NRG_CPP_E!W40+NRG_NSP_E!W40</f>
        <v>0</v>
      </c>
      <c r="X40" s="30">
        <f>NRG_EHG_E!X40+NRG_CM_E!X40+NRG_OIL_NG_E!X40+NRG_PF_E!X40+NRG_CO_E!X40+NRG_BKBPB_E!X40+NRG_GW_E!X40+NRG_BF_E!X40+NRG_PR_E!X40+NRG_NI_E!X40+NRG_CL_E!X40+NRG_LNG_E!X40+NRG_BIOG_E!X40+NRG_GTL_E!X40+NRG_CPP_E!X40+NRG_NSP_E!X40</f>
        <v>0.94694754944110049</v>
      </c>
    </row>
    <row r="41" spans="1:24" ht="11.25" customHeight="1" x14ac:dyDescent="0.2">
      <c r="A41" s="39" t="s">
        <v>69</v>
      </c>
      <c r="B41" s="23" t="s">
        <v>70</v>
      </c>
      <c r="C41" s="30">
        <f>NRG_EHG_E!C41+NRG_CM_E!C41+NRG_OIL_NG_E!C41+NRG_PF_E!C41+NRG_CO_E!C41+NRG_BKBPB_E!C41+NRG_GW_E!C41+NRG_BF_E!C41+NRG_PR_E!C41+NRG_NI_E!C41+NRG_CL_E!C41+NRG_LNG_E!C41+NRG_BIOG_E!C41+NRG_GTL_E!C41+NRG_CPP_E!C41+NRG_NSP_E!C41</f>
        <v>0</v>
      </c>
      <c r="D41" s="30">
        <f>NRG_EHG_E!D41+NRG_CM_E!D41+NRG_OIL_NG_E!D41+NRG_PF_E!D41+NRG_CO_E!D41+NRG_BKBPB_E!D41+NRG_GW_E!D41+NRG_BF_E!D41+NRG_PR_E!D41+NRG_NI_E!D41+NRG_CL_E!D41+NRG_LNG_E!D41+NRG_BIOG_E!D41+NRG_GTL_E!D41+NRG_CPP_E!D41+NRG_NSP_E!D41</f>
        <v>56.487016337059323</v>
      </c>
      <c r="E41" s="30">
        <f>NRG_EHG_E!E41+NRG_CM_E!E41+NRG_OIL_NG_E!E41+NRG_PF_E!E41+NRG_CO_E!E41+NRG_BKBPB_E!E41+NRG_GW_E!E41+NRG_BF_E!E41+NRG_PR_E!E41+NRG_NI_E!E41+NRG_CL_E!E41+NRG_LNG_E!E41+NRG_BIOG_E!E41+NRG_GTL_E!E41+NRG_CPP_E!E41+NRG_NSP_E!E41</f>
        <v>1.026999140154772</v>
      </c>
      <c r="F41" s="30">
        <f>NRG_EHG_E!F41+NRG_CM_E!F41+NRG_OIL_NG_E!F41+NRG_PF_E!F41+NRG_CO_E!F41+NRG_BKBPB_E!F41+NRG_GW_E!F41+NRG_BF_E!F41+NRG_PR_E!F41+NRG_NI_E!F41+NRG_CL_E!F41+NRG_LNG_E!F41+NRG_BIOG_E!F41+NRG_GTL_E!F41+NRG_CPP_E!F41+NRG_NSP_E!F41</f>
        <v>2.0540842648323299</v>
      </c>
      <c r="G41" s="30">
        <f>NRG_EHG_E!G41+NRG_CM_E!G41+NRG_OIL_NG_E!G41+NRG_PF_E!G41+NRG_CO_E!G41+NRG_BKBPB_E!G41+NRG_GW_E!G41+NRG_BF_E!G41+NRG_PR_E!G41+NRG_NI_E!G41+NRG_CL_E!G41+NRG_LNG_E!G41+NRG_BIOG_E!G41+NRG_GTL_E!G41+NRG_CPP_E!G41+NRG_NSP_E!G41</f>
        <v>0</v>
      </c>
      <c r="H41" s="30">
        <f>NRG_EHG_E!H41+NRG_CM_E!H41+NRG_OIL_NG_E!H41+NRG_PF_E!H41+NRG_CO_E!H41+NRG_BKBPB_E!H41+NRG_GW_E!H41+NRG_BF_E!H41+NRG_PR_E!H41+NRG_NI_E!H41+NRG_CL_E!H41+NRG_LNG_E!H41+NRG_BIOG_E!H41+NRG_GTL_E!H41+NRG_CPP_E!H41+NRG_NSP_E!H41</f>
        <v>0</v>
      </c>
      <c r="I41" s="30">
        <f>NRG_EHG_E!I41+NRG_CM_E!I41+NRG_OIL_NG_E!I41+NRG_PF_E!I41+NRG_CO_E!I41+NRG_BKBPB_E!I41+NRG_GW_E!I41+NRG_BF_E!I41+NRG_PR_E!I41+NRG_NI_E!I41+NRG_CL_E!I41+NRG_LNG_E!I41+NRG_BIOG_E!I41+NRG_GTL_E!I41+NRG_CPP_E!I41+NRG_NSP_E!I41</f>
        <v>1.026741186586414</v>
      </c>
      <c r="J41" s="30">
        <f>NRG_EHG_E!J41+NRG_CM_E!J41+NRG_OIL_NG_E!J41+NRG_PF_E!J41+NRG_CO_E!J41+NRG_BKBPB_E!J41+NRG_GW_E!J41+NRG_BF_E!J41+NRG_PR_E!J41+NRG_NI_E!J41+NRG_CL_E!J41+NRG_LNG_E!J41+NRG_BIOG_E!J41+NRG_GTL_E!J41+NRG_CPP_E!J41+NRG_NSP_E!J41</f>
        <v>1.0273430782459161</v>
      </c>
      <c r="K41" s="30">
        <f>NRG_EHG_E!K41+NRG_CM_E!K41+NRG_OIL_NG_E!K41+NRG_PF_E!K41+NRG_CO_E!K41+NRG_BKBPB_E!K41+NRG_GW_E!K41+NRG_BF_E!K41+NRG_PR_E!K41+NRG_NI_E!K41+NRG_CL_E!K41+NRG_LNG_E!K41+NRG_BIOG_E!K41+NRG_GTL_E!K41+NRG_CPP_E!K41+NRG_NSP_E!K41</f>
        <v>1.0269131556319859</v>
      </c>
      <c r="L41" s="30">
        <f>NRG_EHG_E!L41+NRG_CM_E!L41+NRG_OIL_NG_E!L41+NRG_PF_E!L41+NRG_CO_E!L41+NRG_BKBPB_E!L41+NRG_GW_E!L41+NRG_BF_E!L41+NRG_PR_E!L41+NRG_NI_E!L41+NRG_CL_E!L41+NRG_LNG_E!L41+NRG_BIOG_E!L41+NRG_GTL_E!L41+NRG_CPP_E!L41+NRG_NSP_E!L41</f>
        <v>0</v>
      </c>
      <c r="M41" s="30">
        <f>NRG_EHG_E!M41+NRG_CM_E!M41+NRG_OIL_NG_E!M41+NRG_PF_E!M41+NRG_CO_E!M41+NRG_BKBPB_E!M41+NRG_GW_E!M41+NRG_BF_E!M41+NRG_PR_E!M41+NRG_NI_E!M41+NRG_CL_E!M41+NRG_LNG_E!M41+NRG_BIOG_E!M41+NRG_GTL_E!M41+NRG_CPP_E!M41+NRG_NSP_E!M41</f>
        <v>18.480911435941529</v>
      </c>
      <c r="N41" s="30">
        <f>NRG_EHG_E!N41+NRG_CM_E!N41+NRG_OIL_NG_E!N41+NRG_PF_E!N41+NRG_CO_E!N41+NRG_BKBPB_E!N41+NRG_GW_E!N41+NRG_BF_E!N41+NRG_PR_E!N41+NRG_NI_E!N41+NRG_CL_E!N41+NRG_LNG_E!N41+NRG_BIOG_E!N41+NRG_GTL_E!N41+NRG_CPP_E!N41+NRG_NSP_E!N41</f>
        <v>26.686242476354252</v>
      </c>
      <c r="O41" s="30">
        <f>NRG_EHG_E!O41+NRG_CM_E!O41+NRG_OIL_NG_E!O41+NRG_PF_E!O41+NRG_CO_E!O41+NRG_BKBPB_E!O41+NRG_GW_E!O41+NRG_BF_E!O41+NRG_PR_E!O41+NRG_NI_E!O41+NRG_CL_E!O41+NRG_LNG_E!O41+NRG_BIOG_E!O41+NRG_GTL_E!O41+NRG_CPP_E!O41+NRG_NSP_E!O41</f>
        <v>0</v>
      </c>
      <c r="P41" s="30">
        <f>NRG_EHG_E!P41+NRG_CM_E!P41+NRG_OIL_NG_E!P41+NRG_PF_E!P41+NRG_CO_E!P41+NRG_BKBPB_E!P41+NRG_GW_E!P41+NRG_BF_E!P41+NRG_PR_E!P41+NRG_NI_E!P41+NRG_CL_E!P41+NRG_LNG_E!P41+NRG_BIOG_E!P41+NRG_GTL_E!P41+NRG_CPP_E!P41+NRG_NSP_E!P41</f>
        <v>2.0527085124677562</v>
      </c>
      <c r="Q41" s="30">
        <f>NRG_EHG_E!Q41+NRG_CM_E!Q41+NRG_OIL_NG_E!Q41+NRG_PF_E!Q41+NRG_CO_E!Q41+NRG_BKBPB_E!Q41+NRG_GW_E!Q41+NRG_BF_E!Q41+NRG_PR_E!Q41+NRG_NI_E!Q41+NRG_CL_E!Q41+NRG_LNG_E!Q41+NRG_BIOG_E!Q41+NRG_GTL_E!Q41+NRG_CPP_E!Q41+NRG_NSP_E!Q41</f>
        <v>2.0922613929492688</v>
      </c>
      <c r="R41" s="30">
        <f>NRG_EHG_E!R41+NRG_CM_E!R41+NRG_OIL_NG_E!R41+NRG_PF_E!R41+NRG_CO_E!R41+NRG_BKBPB_E!R41+NRG_GW_E!R41+NRG_BF_E!R41+NRG_PR_E!R41+NRG_NI_E!R41+NRG_CL_E!R41+NRG_LNG_E!R41+NRG_BIOG_E!R41+NRG_GTL_E!R41+NRG_CPP_E!R41+NRG_NSP_E!R41</f>
        <v>2.0527085124677562</v>
      </c>
      <c r="S41" s="30">
        <f>NRG_EHG_E!S41+NRG_CM_E!S41+NRG_OIL_NG_E!S41+NRG_PF_E!S41+NRG_CO_E!S41+NRG_BKBPB_E!S41+NRG_GW_E!S41+NRG_BF_E!S41+NRG_PR_E!S41+NRG_NI_E!S41+NRG_CL_E!S41+NRG_LNG_E!S41+NRG_BIOG_E!S41+NRG_GTL_E!S41+NRG_CPP_E!S41+NRG_NSP_E!S41</f>
        <v>9.2373172828890802</v>
      </c>
      <c r="T41" s="30">
        <f>NRG_EHG_E!T41+NRG_CM_E!T41+NRG_OIL_NG_E!T41+NRG_PF_E!T41+NRG_CO_E!T41+NRG_BKBPB_E!T41+NRG_GW_E!T41+NRG_BF_E!T41+NRG_PR_E!T41+NRG_NI_E!T41+NRG_CL_E!T41+NRG_LNG_E!T41+NRG_BIOG_E!T41+NRG_GTL_E!T41+NRG_CPP_E!T41+NRG_NSP_E!T41</f>
        <v>1.74548581255374E-2</v>
      </c>
      <c r="U41" s="30">
        <f>NRG_EHG_E!U41+NRG_CM_E!U41+NRG_OIL_NG_E!U41+NRG_PF_E!U41+NRG_CO_E!U41+NRG_BKBPB_E!U41+NRG_GW_E!U41+NRG_BF_E!U41+NRG_PR_E!U41+NRG_NI_E!U41+NRG_CL_E!U41+NRG_LNG_E!U41+NRG_BIOG_E!U41+NRG_GTL_E!U41+NRG_CPP_E!U41+NRG_NSP_E!U41</f>
        <v>7.222699914015477E-3</v>
      </c>
      <c r="V41" s="30">
        <f>NRG_EHG_E!V41+NRG_CM_E!V41+NRG_OIL_NG_E!V41+NRG_PF_E!V41+NRG_CO_E!V41+NRG_BKBPB_E!V41+NRG_GW_E!V41+NRG_BF_E!V41+NRG_PR_E!V41+NRG_NI_E!V41+NRG_CL_E!V41+NRG_LNG_E!V41+NRG_BIOG_E!V41+NRG_GTL_E!V41+NRG_CPP_E!V41+NRG_NSP_E!V41</f>
        <v>0.15425623387790197</v>
      </c>
      <c r="W41" s="30">
        <f>NRG_EHG_E!W41+NRG_CM_E!W41+NRG_OIL_NG_E!W41+NRG_PF_E!W41+NRG_CO_E!W41+NRG_BKBPB_E!W41+NRG_GW_E!W41+NRG_BF_E!W41+NRG_PR_E!W41+NRG_NI_E!W41+NRG_CL_E!W41+NRG_LNG_E!W41+NRG_BIOG_E!W41+NRG_GTL_E!W41+NRG_CPP_E!W41+NRG_NSP_E!W41</f>
        <v>4.1272570937231287E-3</v>
      </c>
      <c r="X41" s="30">
        <f>NRG_EHG_E!X41+NRG_CM_E!X41+NRG_OIL_NG_E!X41+NRG_PF_E!X41+NRG_CO_E!X41+NRG_BKBPB_E!X41+NRG_GW_E!X41+NRG_BF_E!X41+NRG_PR_E!X41+NRG_NI_E!X41+NRG_CL_E!X41+NRG_LNG_E!X41+NRG_BIOG_E!X41+NRG_GTL_E!X41+NRG_CPP_E!X41+NRG_NSP_E!X41</f>
        <v>4.1272570937231296E-3</v>
      </c>
    </row>
    <row r="42" spans="1:24" ht="11.25" customHeight="1" x14ac:dyDescent="0.2">
      <c r="A42" s="39" t="s">
        <v>71</v>
      </c>
      <c r="B42" s="23" t="s">
        <v>72</v>
      </c>
      <c r="C42" s="30">
        <f>NRG_EHG_E!C42+NRG_CM_E!C42+NRG_OIL_NG_E!C42+NRG_PF_E!C42+NRG_CO_E!C42+NRG_BKBPB_E!C42+NRG_GW_E!C42+NRG_BF_E!C42+NRG_PR_E!C42+NRG_NI_E!C42+NRG_CL_E!C42+NRG_LNG_E!C42+NRG_BIOG_E!C42+NRG_GTL_E!C42+NRG_CPP_E!C42+NRG_NSP_E!C42</f>
        <v>235.35812553740323</v>
      </c>
      <c r="D42" s="30">
        <f>NRG_EHG_E!D42+NRG_CM_E!D42+NRG_OIL_NG_E!D42+NRG_PF_E!D42+NRG_CO_E!D42+NRG_BKBPB_E!D42+NRG_GW_E!D42+NRG_BF_E!D42+NRG_PR_E!D42+NRG_NI_E!D42+NRG_CL_E!D42+NRG_LNG_E!D42+NRG_BIOG_E!D42+NRG_GTL_E!D42+NRG_CPP_E!D42+NRG_NSP_E!D42</f>
        <v>420.77007738607051</v>
      </c>
      <c r="E42" s="30">
        <f>NRG_EHG_E!E42+NRG_CM_E!E42+NRG_OIL_NG_E!E42+NRG_PF_E!E42+NRG_CO_E!E42+NRG_BKBPB_E!E42+NRG_GW_E!E42+NRG_BF_E!E42+NRG_PR_E!E42+NRG_NI_E!E42+NRG_CL_E!E42+NRG_LNG_E!E42+NRG_BIOG_E!E42+NRG_GTL_E!E42+NRG_CPP_E!E42+NRG_NSP_E!E42</f>
        <v>476.81281169389513</v>
      </c>
      <c r="F42" s="30">
        <f>NRG_EHG_E!F42+NRG_CM_E!F42+NRG_OIL_NG_E!F42+NRG_PF_E!F42+NRG_CO_E!F42+NRG_BKBPB_E!F42+NRG_GW_E!F42+NRG_BF_E!F42+NRG_PR_E!F42+NRG_NI_E!F42+NRG_CL_E!F42+NRG_LNG_E!F42+NRG_BIOG_E!F42+NRG_GTL_E!F42+NRG_CPP_E!F42+NRG_NSP_E!F42</f>
        <v>337.23129836629408</v>
      </c>
      <c r="G42" s="30">
        <f>NRG_EHG_E!G42+NRG_CM_E!G42+NRG_OIL_NG_E!G42+NRG_PF_E!G42+NRG_CO_E!G42+NRG_BKBPB_E!G42+NRG_GW_E!G42+NRG_BF_E!G42+NRG_PR_E!G42+NRG_NI_E!G42+NRG_CL_E!G42+NRG_LNG_E!G42+NRG_BIOG_E!G42+NRG_GTL_E!G42+NRG_CPP_E!G42+NRG_NSP_E!G42</f>
        <v>216.45176268271715</v>
      </c>
      <c r="H42" s="30">
        <f>NRG_EHG_E!H42+NRG_CM_E!H42+NRG_OIL_NG_E!H42+NRG_PF_E!H42+NRG_CO_E!H42+NRG_BKBPB_E!H42+NRG_GW_E!H42+NRG_BF_E!H42+NRG_PR_E!H42+NRG_NI_E!H42+NRG_CL_E!H42+NRG_LNG_E!H42+NRG_BIOG_E!H42+NRG_GTL_E!H42+NRG_CPP_E!H42+NRG_NSP_E!H42</f>
        <v>56.749785038693027</v>
      </c>
      <c r="I42" s="30">
        <f>NRG_EHG_E!I42+NRG_CM_E!I42+NRG_OIL_NG_E!I42+NRG_PF_E!I42+NRG_CO_E!I42+NRG_BKBPB_E!I42+NRG_GW_E!I42+NRG_BF_E!I42+NRG_PR_E!I42+NRG_NI_E!I42+NRG_CL_E!I42+NRG_LNG_E!I42+NRG_BIOG_E!I42+NRG_GTL_E!I42+NRG_CPP_E!I42+NRG_NSP_E!I42</f>
        <v>22.069389509888222</v>
      </c>
      <c r="J42" s="30">
        <f>NRG_EHG_E!J42+NRG_CM_E!J42+NRG_OIL_NG_E!J42+NRG_PF_E!J42+NRG_CO_E!J42+NRG_BKBPB_E!J42+NRG_GW_E!J42+NRG_BF_E!J42+NRG_PR_E!J42+NRG_NI_E!J42+NRG_CL_E!J42+NRG_LNG_E!J42+NRG_BIOG_E!J42+NRG_GTL_E!J42+NRG_CPP_E!J42+NRG_NSP_E!J42</f>
        <v>28.37489251934652</v>
      </c>
      <c r="K42" s="30">
        <f>NRG_EHG_E!K42+NRG_CM_E!K42+NRG_OIL_NG_E!K42+NRG_PF_E!K42+NRG_CO_E!K42+NRG_BKBPB_E!K42+NRG_GW_E!K42+NRG_BF_E!K42+NRG_PR_E!K42+NRG_NI_E!K42+NRG_CL_E!K42+NRG_LNG_E!K42+NRG_BIOG_E!K42+NRG_GTL_E!K42+NRG_CPP_E!K42+NRG_NSP_E!K42</f>
        <v>18.91659501289768</v>
      </c>
      <c r="L42" s="30">
        <f>NRG_EHG_E!L42+NRG_CM_E!L42+NRG_OIL_NG_E!L42+NRG_PF_E!L42+NRG_CO_E!L42+NRG_BKBPB_E!L42+NRG_GW_E!L42+NRG_BF_E!L42+NRG_PR_E!L42+NRG_NI_E!L42+NRG_CL_E!L42+NRG_LNG_E!L42+NRG_BIOG_E!L42+NRG_GTL_E!L42+NRG_CPP_E!L42+NRG_NSP_E!L42</f>
        <v>15.763800515907141</v>
      </c>
      <c r="M42" s="30">
        <f>NRG_EHG_E!M42+NRG_CM_E!M42+NRG_OIL_NG_E!M42+NRG_PF_E!M42+NRG_CO_E!M42+NRG_BKBPB_E!M42+NRG_GW_E!M42+NRG_BF_E!M42+NRG_PR_E!M42+NRG_NI_E!M42+NRG_CL_E!M42+NRG_LNG_E!M42+NRG_BIOG_E!M42+NRG_GTL_E!M42+NRG_CPP_E!M42+NRG_NSP_E!M42</f>
        <v>13.66199484092863</v>
      </c>
      <c r="N42" s="30">
        <f>NRG_EHG_E!N42+NRG_CM_E!N42+NRG_OIL_NG_E!N42+NRG_PF_E!N42+NRG_CO_E!N42+NRG_BKBPB_E!N42+NRG_GW_E!N42+NRG_BF_E!N42+NRG_PR_E!N42+NRG_NI_E!N42+NRG_CL_E!N42+NRG_LNG_E!N42+NRG_BIOG_E!N42+NRG_GTL_E!N42+NRG_CPP_E!N42+NRG_NSP_E!N42</f>
        <v>12.61109200343938</v>
      </c>
      <c r="O42" s="30">
        <f>NRG_EHG_E!O42+NRG_CM_E!O42+NRG_OIL_NG_E!O42+NRG_PF_E!O42+NRG_CO_E!O42+NRG_BKBPB_E!O42+NRG_GW_E!O42+NRG_BF_E!O42+NRG_PR_E!O42+NRG_NI_E!O42+NRG_CL_E!O42+NRG_LNG_E!O42+NRG_BIOG_E!O42+NRG_GTL_E!O42+NRG_CPP_E!O42+NRG_NSP_E!O42</f>
        <v>10.50920034393809</v>
      </c>
      <c r="P42" s="30">
        <f>NRG_EHG_E!P42+NRG_CM_E!P42+NRG_OIL_NG_E!P42+NRG_PF_E!P42+NRG_CO_E!P42+NRG_BKBPB_E!P42+NRG_GW_E!P42+NRG_BF_E!P42+NRG_PR_E!P42+NRG_NI_E!P42+NRG_CL_E!P42+NRG_LNG_E!P42+NRG_BIOG_E!P42+NRG_GTL_E!P42+NRG_CPP_E!P42+NRG_NSP_E!P42</f>
        <v>0</v>
      </c>
      <c r="Q42" s="30">
        <f>NRG_EHG_E!Q42+NRG_CM_E!Q42+NRG_OIL_NG_E!Q42+NRG_PF_E!Q42+NRG_CO_E!Q42+NRG_BKBPB_E!Q42+NRG_GW_E!Q42+NRG_BF_E!Q42+NRG_PR_E!Q42+NRG_NI_E!Q42+NRG_CL_E!Q42+NRG_LNG_E!Q42+NRG_BIOG_E!Q42+NRG_GTL_E!Q42+NRG_CPP_E!Q42+NRG_NSP_E!Q42</f>
        <v>2.101805674978503</v>
      </c>
      <c r="R42" s="30">
        <f>NRG_EHG_E!R42+NRG_CM_E!R42+NRG_OIL_NG_E!R42+NRG_PF_E!R42+NRG_CO_E!R42+NRG_BKBPB_E!R42+NRG_GW_E!R42+NRG_BF_E!R42+NRG_PR_E!R42+NRG_NI_E!R42+NRG_CL_E!R42+NRG_LNG_E!R42+NRG_BIOG_E!R42+NRG_GTL_E!R42+NRG_CPP_E!R42+NRG_NSP_E!R42</f>
        <v>2.101805674978503</v>
      </c>
      <c r="S42" s="30">
        <f>NRG_EHG_E!S42+NRG_CM_E!S42+NRG_OIL_NG_E!S42+NRG_PF_E!S42+NRG_CO_E!S42+NRG_BKBPB_E!S42+NRG_GW_E!S42+NRG_BF_E!S42+NRG_PR_E!S42+NRG_NI_E!S42+NRG_CL_E!S42+NRG_LNG_E!S42+NRG_BIOG_E!S42+NRG_GTL_E!S42+NRG_CPP_E!S42+NRG_NSP_E!S42</f>
        <v>0</v>
      </c>
      <c r="T42" s="30">
        <f>NRG_EHG_E!T42+NRG_CM_E!T42+NRG_OIL_NG_E!T42+NRG_PF_E!T42+NRG_CO_E!T42+NRG_BKBPB_E!T42+NRG_GW_E!T42+NRG_BF_E!T42+NRG_PR_E!T42+NRG_NI_E!T42+NRG_CL_E!T42+NRG_LNG_E!T42+NRG_BIOG_E!T42+NRG_GTL_E!T42+NRG_CPP_E!T42+NRG_NSP_E!T42</f>
        <v>0</v>
      </c>
      <c r="U42" s="30">
        <f>NRG_EHG_E!U42+NRG_CM_E!U42+NRG_OIL_NG_E!U42+NRG_PF_E!U42+NRG_CO_E!U42+NRG_BKBPB_E!U42+NRG_GW_E!U42+NRG_BF_E!U42+NRG_PR_E!U42+NRG_NI_E!U42+NRG_CL_E!U42+NRG_LNG_E!U42+NRG_BIOG_E!U42+NRG_GTL_E!U42+NRG_CPP_E!U42+NRG_NSP_E!U42</f>
        <v>0</v>
      </c>
      <c r="V42" s="30">
        <f>NRG_EHG_E!V42+NRG_CM_E!V42+NRG_OIL_NG_E!V42+NRG_PF_E!V42+NRG_CO_E!V42+NRG_BKBPB_E!V42+NRG_GW_E!V42+NRG_BF_E!V42+NRG_PR_E!V42+NRG_NI_E!V42+NRG_CL_E!V42+NRG_LNG_E!V42+NRG_BIOG_E!V42+NRG_GTL_E!V42+NRG_CPP_E!V42+NRG_NSP_E!V42</f>
        <v>0</v>
      </c>
      <c r="W42" s="30">
        <f>NRG_EHG_E!W42+NRG_CM_E!W42+NRG_OIL_NG_E!W42+NRG_PF_E!W42+NRG_CO_E!W42+NRG_BKBPB_E!W42+NRG_GW_E!W42+NRG_BF_E!W42+NRG_PR_E!W42+NRG_NI_E!W42+NRG_CL_E!W42+NRG_LNG_E!W42+NRG_BIOG_E!W42+NRG_GTL_E!W42+NRG_CPP_E!W42+NRG_NSP_E!W42</f>
        <v>1.129750644883921</v>
      </c>
      <c r="X42" s="30">
        <f>NRG_EHG_E!X42+NRG_CM_E!X42+NRG_OIL_NG_E!X42+NRG_PF_E!X42+NRG_CO_E!X42+NRG_BKBPB_E!X42+NRG_GW_E!X42+NRG_BF_E!X42+NRG_PR_E!X42+NRG_NI_E!X42+NRG_CL_E!X42+NRG_LNG_E!X42+NRG_BIOG_E!X42+NRG_GTL_E!X42+NRG_CPP_E!X42+NRG_NSP_E!X42</f>
        <v>0</v>
      </c>
    </row>
    <row r="43" spans="1:24" ht="11.25" customHeight="1" x14ac:dyDescent="0.2">
      <c r="A43" s="39" t="s">
        <v>73</v>
      </c>
      <c r="B43" s="23" t="s">
        <v>74</v>
      </c>
      <c r="C43" s="30">
        <f>NRG_EHG_E!C43+NRG_CM_E!C43+NRG_OIL_NG_E!C43+NRG_PF_E!C43+NRG_CO_E!C43+NRG_BKBPB_E!C43+NRG_GW_E!C43+NRG_BF_E!C43+NRG_PR_E!C43+NRG_NI_E!C43+NRG_CL_E!C43+NRG_LNG_E!C43+NRG_BIOG_E!C43+NRG_GTL_E!C43+NRG_CPP_E!C43+NRG_NSP_E!C43</f>
        <v>499.13955288048146</v>
      </c>
      <c r="D43" s="30">
        <f>NRG_EHG_E!D43+NRG_CM_E!D43+NRG_OIL_NG_E!D43+NRG_PF_E!D43+NRG_CO_E!D43+NRG_BKBPB_E!D43+NRG_GW_E!D43+NRG_BF_E!D43+NRG_PR_E!D43+NRG_NI_E!D43+NRG_CL_E!D43+NRG_LNG_E!D43+NRG_BIOG_E!D43+NRG_GTL_E!D43+NRG_CPP_E!D43+NRG_NSP_E!D43</f>
        <v>383.59828030954424</v>
      </c>
      <c r="E43" s="30">
        <f>NRG_EHG_E!E43+NRG_CM_E!E43+NRG_OIL_NG_E!E43+NRG_PF_E!E43+NRG_CO_E!E43+NRG_BKBPB_E!E43+NRG_GW_E!E43+NRG_BF_E!E43+NRG_PR_E!E43+NRG_NI_E!E43+NRG_CL_E!E43+NRG_LNG_E!E43+NRG_BIOG_E!E43+NRG_GTL_E!E43+NRG_CPP_E!E43+NRG_NSP_E!E43</f>
        <v>570.63370593293212</v>
      </c>
      <c r="F43" s="30">
        <f>NRG_EHG_E!F43+NRG_CM_E!F43+NRG_OIL_NG_E!F43+NRG_PF_E!F43+NRG_CO_E!F43+NRG_BKBPB_E!F43+NRG_GW_E!F43+NRG_BF_E!F43+NRG_PR_E!F43+NRG_NI_E!F43+NRG_CL_E!F43+NRG_LNG_E!F43+NRG_BIOG_E!F43+NRG_GTL_E!F43+NRG_CPP_E!F43+NRG_NSP_E!F43</f>
        <v>449.6507308684437</v>
      </c>
      <c r="G43" s="30">
        <f>NRG_EHG_E!G43+NRG_CM_E!G43+NRG_OIL_NG_E!G43+NRG_PF_E!G43+NRG_CO_E!G43+NRG_BKBPB_E!G43+NRG_GW_E!G43+NRG_BF_E!G43+NRG_PR_E!G43+NRG_NI_E!G43+NRG_CL_E!G43+NRG_LNG_E!G43+NRG_BIOG_E!G43+NRG_GTL_E!G43+NRG_CPP_E!G43+NRG_NSP_E!G43</f>
        <v>546.98340498710229</v>
      </c>
      <c r="H43" s="30">
        <f>NRG_EHG_E!H43+NRG_CM_E!H43+NRG_OIL_NG_E!H43+NRG_PF_E!H43+NRG_CO_E!H43+NRG_BKBPB_E!H43+NRG_GW_E!H43+NRG_BF_E!H43+NRG_PR_E!H43+NRG_NI_E!H43+NRG_CL_E!H43+NRG_LNG_E!H43+NRG_BIOG_E!H43+NRG_GTL_E!H43+NRG_CPP_E!H43+NRG_NSP_E!H43</f>
        <v>509.18151332760101</v>
      </c>
      <c r="I43" s="30">
        <f>NRG_EHG_E!I43+NRG_CM_E!I43+NRG_OIL_NG_E!I43+NRG_PF_E!I43+NRG_CO_E!I43+NRG_BKBPB_E!I43+NRG_GW_E!I43+NRG_BF_E!I43+NRG_PR_E!I43+NRG_NI_E!I43+NRG_CL_E!I43+NRG_LNG_E!I43+NRG_BIOG_E!I43+NRG_GTL_E!I43+NRG_CPP_E!I43+NRG_NSP_E!I43</f>
        <v>286.38486672398972</v>
      </c>
      <c r="J43" s="30">
        <f>NRG_EHG_E!J43+NRG_CM_E!J43+NRG_OIL_NG_E!J43+NRG_PF_E!J43+NRG_CO_E!J43+NRG_BKBPB_E!J43+NRG_GW_E!J43+NRG_BF_E!J43+NRG_PR_E!J43+NRG_NI_E!J43+NRG_CL_E!J43+NRG_LNG_E!J43+NRG_BIOG_E!J43+NRG_GTL_E!J43+NRG_CPP_E!J43+NRG_NSP_E!J43</f>
        <v>244.57970765262252</v>
      </c>
      <c r="K43" s="30">
        <f>NRG_EHG_E!K43+NRG_CM_E!K43+NRG_OIL_NG_E!K43+NRG_PF_E!K43+NRG_CO_E!K43+NRG_BKBPB_E!K43+NRG_GW_E!K43+NRG_BF_E!K43+NRG_PR_E!K43+NRG_NI_E!K43+NRG_CL_E!K43+NRG_LNG_E!K43+NRG_BIOG_E!K43+NRG_GTL_E!K43+NRG_CPP_E!K43+NRG_NSP_E!K43</f>
        <v>212.06139294926913</v>
      </c>
      <c r="L43" s="30">
        <f>NRG_EHG_E!L43+NRG_CM_E!L43+NRG_OIL_NG_E!L43+NRG_PF_E!L43+NRG_CO_E!L43+NRG_BKBPB_E!L43+NRG_GW_E!L43+NRG_BF_E!L43+NRG_PR_E!L43+NRG_NI_E!L43+NRG_CL_E!L43+NRG_LNG_E!L43+NRG_BIOG_E!L43+NRG_GTL_E!L43+NRG_CPP_E!L43+NRG_NSP_E!L43</f>
        <v>286.82347377472053</v>
      </c>
      <c r="M43" s="30">
        <f>NRG_EHG_E!M43+NRG_CM_E!M43+NRG_OIL_NG_E!M43+NRG_PF_E!M43+NRG_CO_E!M43+NRG_BKBPB_E!M43+NRG_GW_E!M43+NRG_BF_E!M43+NRG_PR_E!M43+NRG_NI_E!M43+NRG_CL_E!M43+NRG_LNG_E!M43+NRG_BIOG_E!M43+NRG_GTL_E!M43+NRG_CPP_E!M43+NRG_NSP_E!M43</f>
        <v>252.95743766122098</v>
      </c>
      <c r="N43" s="30">
        <f>NRG_EHG_E!N43+NRG_CM_E!N43+NRG_OIL_NG_E!N43+NRG_PF_E!N43+NRG_CO_E!N43+NRG_BKBPB_E!N43+NRG_GW_E!N43+NRG_BF_E!N43+NRG_PR_E!N43+NRG_NI_E!N43+NRG_CL_E!N43+NRG_LNG_E!N43+NRG_BIOG_E!N43+NRG_GTL_E!N43+NRG_CPP_E!N43+NRG_NSP_E!N43</f>
        <v>218.11848667239894</v>
      </c>
      <c r="O43" s="30">
        <f>NRG_EHG_E!O43+NRG_CM_E!O43+NRG_OIL_NG_E!O43+NRG_PF_E!O43+NRG_CO_E!O43+NRG_BKBPB_E!O43+NRG_GW_E!O43+NRG_BF_E!O43+NRG_PR_E!O43+NRG_NI_E!O43+NRG_CL_E!O43+NRG_LNG_E!O43+NRG_BIOG_E!O43+NRG_GTL_E!O43+NRG_CPP_E!O43+NRG_NSP_E!O43</f>
        <v>178.16844368013759</v>
      </c>
      <c r="P43" s="30">
        <f>NRG_EHG_E!P43+NRG_CM_E!P43+NRG_OIL_NG_E!P43+NRG_PF_E!P43+NRG_CO_E!P43+NRG_BKBPB_E!P43+NRG_GW_E!P43+NRG_BF_E!P43+NRG_PR_E!P43+NRG_NI_E!P43+NRG_CL_E!P43+NRG_LNG_E!P43+NRG_BIOG_E!P43+NRG_GTL_E!P43+NRG_CPP_E!P43+NRG_NSP_E!P43</f>
        <v>306.19398108340499</v>
      </c>
      <c r="Q43" s="30">
        <f>NRG_EHG_E!Q43+NRG_CM_E!Q43+NRG_OIL_NG_E!Q43+NRG_PF_E!Q43+NRG_CO_E!Q43+NRG_BKBPB_E!Q43+NRG_GW_E!Q43+NRG_BF_E!Q43+NRG_PR_E!Q43+NRG_NI_E!Q43+NRG_CL_E!Q43+NRG_LNG_E!Q43+NRG_BIOG_E!Q43+NRG_GTL_E!Q43+NRG_CPP_E!Q43+NRG_NSP_E!Q43</f>
        <v>168.1542562338779</v>
      </c>
      <c r="R43" s="30">
        <f>NRG_EHG_E!R43+NRG_CM_E!R43+NRG_OIL_NG_E!R43+NRG_PF_E!R43+NRG_CO_E!R43+NRG_BKBPB_E!R43+NRG_GW_E!R43+NRG_BF_E!R43+NRG_PR_E!R43+NRG_NI_E!R43+NRG_CL_E!R43+NRG_LNG_E!R43+NRG_BIOG_E!R43+NRG_GTL_E!R43+NRG_CPP_E!R43+NRG_NSP_E!R43</f>
        <v>165.32149613069649</v>
      </c>
      <c r="S43" s="30">
        <f>NRG_EHG_E!S43+NRG_CM_E!S43+NRG_OIL_NG_E!S43+NRG_PF_E!S43+NRG_CO_E!S43+NRG_BKBPB_E!S43+NRG_GW_E!S43+NRG_BF_E!S43+NRG_PR_E!S43+NRG_NI_E!S43+NRG_CL_E!S43+NRG_LNG_E!S43+NRG_BIOG_E!S43+NRG_GTL_E!S43+NRG_CPP_E!S43+NRG_NSP_E!S43</f>
        <v>136.18486672398967</v>
      </c>
      <c r="T43" s="30">
        <f>NRG_EHG_E!T43+NRG_CM_E!T43+NRG_OIL_NG_E!T43+NRG_PF_E!T43+NRG_CO_E!T43+NRG_BKBPB_E!T43+NRG_GW_E!T43+NRG_BF_E!T43+NRG_PR_E!T43+NRG_NI_E!T43+NRG_CL_E!T43+NRG_LNG_E!T43+NRG_BIOG_E!T43+NRG_GTL_E!T43+NRG_CPP_E!T43+NRG_NSP_E!T43</f>
        <v>127.85253654342216</v>
      </c>
      <c r="U43" s="30">
        <f>NRG_EHG_E!U43+NRG_CM_E!U43+NRG_OIL_NG_E!U43+NRG_PF_E!U43+NRG_CO_E!U43+NRG_BKBPB_E!U43+NRG_GW_E!U43+NRG_BF_E!U43+NRG_PR_E!U43+NRG_NI_E!U43+NRG_CL_E!U43+NRG_LNG_E!U43+NRG_BIOG_E!U43+NRG_GTL_E!U43+NRG_CPP_E!U43+NRG_NSP_E!U43</f>
        <v>129.61177987962168</v>
      </c>
      <c r="V43" s="30">
        <f>NRG_EHG_E!V43+NRG_CM_E!V43+NRG_OIL_NG_E!V43+NRG_PF_E!V43+NRG_CO_E!V43+NRG_BKBPB_E!V43+NRG_GW_E!V43+NRG_BF_E!V43+NRG_PR_E!V43+NRG_NI_E!V43+NRG_CL_E!V43+NRG_LNG_E!V43+NRG_BIOG_E!V43+NRG_GTL_E!V43+NRG_CPP_E!V43+NRG_NSP_E!V43</f>
        <v>135.61177987962168</v>
      </c>
      <c r="W43" s="30">
        <f>NRG_EHG_E!W43+NRG_CM_E!W43+NRG_OIL_NG_E!W43+NRG_PF_E!W43+NRG_CO_E!W43+NRG_BKBPB_E!W43+NRG_GW_E!W43+NRG_BF_E!W43+NRG_PR_E!W43+NRG_NI_E!W43+NRG_CL_E!W43+NRG_LNG_E!W43+NRG_BIOG_E!W43+NRG_GTL_E!W43+NRG_CPP_E!W43+NRG_NSP_E!W43</f>
        <v>126.84368013757523</v>
      </c>
      <c r="X43" s="30">
        <f>NRG_EHG_E!X43+NRG_CM_E!X43+NRG_OIL_NG_E!X43+NRG_PF_E!X43+NRG_CO_E!X43+NRG_BKBPB_E!X43+NRG_GW_E!X43+NRG_BF_E!X43+NRG_PR_E!X43+NRG_NI_E!X43+NRG_CL_E!X43+NRG_LNG_E!X43+NRG_BIOG_E!X43+NRG_GTL_E!X43+NRG_CPP_E!X43+NRG_NSP_E!X43</f>
        <v>95.395442820292317</v>
      </c>
    </row>
    <row r="44" spans="1:24" ht="11.25" customHeight="1" x14ac:dyDescent="0.2">
      <c r="A44" s="39" t="s">
        <v>75</v>
      </c>
      <c r="B44" s="23" t="s">
        <v>76</v>
      </c>
      <c r="C44" s="30">
        <f>NRG_EHG_E!C44+NRG_CM_E!C44+NRG_OIL_NG_E!C44+NRG_PF_E!C44+NRG_CO_E!C44+NRG_BKBPB_E!C44+NRG_GW_E!C44+NRG_BF_E!C44+NRG_PR_E!C44+NRG_NI_E!C44+NRG_CL_E!C44+NRG_LNG_E!C44+NRG_BIOG_E!C44+NRG_GTL_E!C44+NRG_CPP_E!C44+NRG_NSP_E!C44</f>
        <v>10147.867239896819</v>
      </c>
      <c r="D44" s="30">
        <f>NRG_EHG_E!D44+NRG_CM_E!D44+NRG_OIL_NG_E!D44+NRG_PF_E!D44+NRG_CO_E!D44+NRG_BKBPB_E!D44+NRG_GW_E!D44+NRG_BF_E!D44+NRG_PR_E!D44+NRG_NI_E!D44+NRG_CL_E!D44+NRG_LNG_E!D44+NRG_BIOG_E!D44+NRG_GTL_E!D44+NRG_CPP_E!D44+NRG_NSP_E!D44</f>
        <v>9773.8346517626796</v>
      </c>
      <c r="E44" s="30">
        <f>NRG_EHG_E!E44+NRG_CM_E!E44+NRG_OIL_NG_E!E44+NRG_PF_E!E44+NRG_CO_E!E44+NRG_BKBPB_E!E44+NRG_GW_E!E44+NRG_BF_E!E44+NRG_PR_E!E44+NRG_NI_E!E44+NRG_CL_E!E44+NRG_LNG_E!E44+NRG_BIOG_E!E44+NRG_GTL_E!E44+NRG_CPP_E!E44+NRG_NSP_E!E44</f>
        <v>9199.029492691312</v>
      </c>
      <c r="F44" s="30">
        <f>NRG_EHG_E!F44+NRG_CM_E!F44+NRG_OIL_NG_E!F44+NRG_PF_E!F44+NRG_CO_E!F44+NRG_BKBPB_E!F44+NRG_GW_E!F44+NRG_BF_E!F44+NRG_PR_E!F44+NRG_NI_E!F44+NRG_CL_E!F44+NRG_LNG_E!F44+NRG_BIOG_E!F44+NRG_GTL_E!F44+NRG_CPP_E!F44+NRG_NSP_E!F44</f>
        <v>7464.4393809114354</v>
      </c>
      <c r="G44" s="30">
        <f>NRG_EHG_E!G44+NRG_CM_E!G44+NRG_OIL_NG_E!G44+NRG_PF_E!G44+NRG_CO_E!G44+NRG_BKBPB_E!G44+NRG_GW_E!G44+NRG_BF_E!G44+NRG_PR_E!G44+NRG_NI_E!G44+NRG_CL_E!G44+NRG_LNG_E!G44+NRG_BIOG_E!G44+NRG_GTL_E!G44+NRG_CPP_E!G44+NRG_NSP_E!G44</f>
        <v>7205.386328460876</v>
      </c>
      <c r="H44" s="30">
        <f>NRG_EHG_E!H44+NRG_CM_E!H44+NRG_OIL_NG_E!H44+NRG_PF_E!H44+NRG_CO_E!H44+NRG_BKBPB_E!H44+NRG_GW_E!H44+NRG_BF_E!H44+NRG_PR_E!H44+NRG_NI_E!H44+NRG_CL_E!H44+NRG_LNG_E!H44+NRG_BIOG_E!H44+NRG_GTL_E!H44+NRG_CPP_E!H44+NRG_NSP_E!H44</f>
        <v>7136.0907996560618</v>
      </c>
      <c r="I44" s="30">
        <f>NRG_EHG_E!I44+NRG_CM_E!I44+NRG_OIL_NG_E!I44+NRG_PF_E!I44+NRG_CO_E!I44+NRG_BKBPB_E!I44+NRG_GW_E!I44+NRG_BF_E!I44+NRG_PR_E!I44+NRG_NI_E!I44+NRG_CL_E!I44+NRG_LNG_E!I44+NRG_BIOG_E!I44+NRG_GTL_E!I44+NRG_CPP_E!I44+NRG_NSP_E!I44</f>
        <v>6571.6030094582975</v>
      </c>
      <c r="J44" s="30">
        <f>NRG_EHG_E!J44+NRG_CM_E!J44+NRG_OIL_NG_E!J44+NRG_PF_E!J44+NRG_CO_E!J44+NRG_BKBPB_E!J44+NRG_GW_E!J44+NRG_BF_E!J44+NRG_PR_E!J44+NRG_NI_E!J44+NRG_CL_E!J44+NRG_LNG_E!J44+NRG_BIOG_E!J44+NRG_GTL_E!J44+NRG_CPP_E!J44+NRG_NSP_E!J44</f>
        <v>6598.2319002579525</v>
      </c>
      <c r="K44" s="30">
        <f>NRG_EHG_E!K44+NRG_CM_E!K44+NRG_OIL_NG_E!K44+NRG_PF_E!K44+NRG_CO_E!K44+NRG_BKBPB_E!K44+NRG_GW_E!K44+NRG_BF_E!K44+NRG_PR_E!K44+NRG_NI_E!K44+NRG_CL_E!K44+NRG_LNG_E!K44+NRG_BIOG_E!K44+NRG_GTL_E!K44+NRG_CPP_E!K44+NRG_NSP_E!K44</f>
        <v>6307.3475494410995</v>
      </c>
      <c r="L44" s="30">
        <f>NRG_EHG_E!L44+NRG_CM_E!L44+NRG_OIL_NG_E!L44+NRG_PF_E!L44+NRG_CO_E!L44+NRG_BKBPB_E!L44+NRG_GW_E!L44+NRG_BF_E!L44+NRG_PR_E!L44+NRG_NI_E!L44+NRG_CL_E!L44+NRG_LNG_E!L44+NRG_BIOG_E!L44+NRG_GTL_E!L44+NRG_CPP_E!L44+NRG_NSP_E!L44</f>
        <v>5811.2506448839213</v>
      </c>
      <c r="M44" s="30">
        <f>NRG_EHG_E!M44+NRG_CM_E!M44+NRG_OIL_NG_E!M44+NRG_PF_E!M44+NRG_CO_E!M44+NRG_BKBPB_E!M44+NRG_GW_E!M44+NRG_BF_E!M44+NRG_PR_E!M44+NRG_NI_E!M44+NRG_CL_E!M44+NRG_LNG_E!M44+NRG_BIOG_E!M44+NRG_GTL_E!M44+NRG_CPP_E!M44+NRG_NSP_E!M44</f>
        <v>5512.6223559759237</v>
      </c>
      <c r="N44" s="30">
        <f>NRG_EHG_E!N44+NRG_CM_E!N44+NRG_OIL_NG_E!N44+NRG_PF_E!N44+NRG_CO_E!N44+NRG_BKBPB_E!N44+NRG_GW_E!N44+NRG_BF_E!N44+NRG_PR_E!N44+NRG_NI_E!N44+NRG_CL_E!N44+NRG_LNG_E!N44+NRG_BIOG_E!N44+NRG_GTL_E!N44+NRG_CPP_E!N44+NRG_NSP_E!N44</f>
        <v>4683.0238177128122</v>
      </c>
      <c r="O44" s="30">
        <f>NRG_EHG_E!O44+NRG_CM_E!O44+NRG_OIL_NG_E!O44+NRG_PF_E!O44+NRG_CO_E!O44+NRG_BKBPB_E!O44+NRG_GW_E!O44+NRG_BF_E!O44+NRG_PR_E!O44+NRG_NI_E!O44+NRG_CL_E!O44+NRG_LNG_E!O44+NRG_BIOG_E!O44+NRG_GTL_E!O44+NRG_CPP_E!O44+NRG_NSP_E!O44</f>
        <v>4184.1564058469476</v>
      </c>
      <c r="P44" s="30">
        <f>NRG_EHG_E!P44+NRG_CM_E!P44+NRG_OIL_NG_E!P44+NRG_PF_E!P44+NRG_CO_E!P44+NRG_BKBPB_E!P44+NRG_GW_E!P44+NRG_BF_E!P44+NRG_PR_E!P44+NRG_NI_E!P44+NRG_CL_E!P44+NRG_LNG_E!P44+NRG_BIOG_E!P44+NRG_GTL_E!P44+NRG_CPP_E!P44+NRG_NSP_E!P44</f>
        <v>3092.0090283748928</v>
      </c>
      <c r="Q44" s="30">
        <f>NRG_EHG_E!Q44+NRG_CM_E!Q44+NRG_OIL_NG_E!Q44+NRG_PF_E!Q44+NRG_CO_E!Q44+NRG_BKBPB_E!Q44+NRG_GW_E!Q44+NRG_BF_E!Q44+NRG_PR_E!Q44+NRG_NI_E!Q44+NRG_CL_E!Q44+NRG_LNG_E!Q44+NRG_BIOG_E!Q44+NRG_GTL_E!Q44+NRG_CPP_E!Q44+NRG_NSP_E!Q44</f>
        <v>2603.9050730868444</v>
      </c>
      <c r="R44" s="30">
        <f>NRG_EHG_E!R44+NRG_CM_E!R44+NRG_OIL_NG_E!R44+NRG_PF_E!R44+NRG_CO_E!R44+NRG_BKBPB_E!R44+NRG_GW_E!R44+NRG_BF_E!R44+NRG_PR_E!R44+NRG_NI_E!R44+NRG_CL_E!R44+NRG_LNG_E!R44+NRG_BIOG_E!R44+NRG_GTL_E!R44+NRG_CPP_E!R44+NRG_NSP_E!R44</f>
        <v>2756.8785898538254</v>
      </c>
      <c r="S44" s="30">
        <f>NRG_EHG_E!S44+NRG_CM_E!S44+NRG_OIL_NG_E!S44+NRG_PF_E!S44+NRG_CO_E!S44+NRG_BKBPB_E!S44+NRG_GW_E!S44+NRG_BF_E!S44+NRG_PR_E!S44+NRG_NI_E!S44+NRG_CL_E!S44+NRG_LNG_E!S44+NRG_BIOG_E!S44+NRG_GTL_E!S44+NRG_CPP_E!S44+NRG_NSP_E!S44</f>
        <v>2519.2417024935507</v>
      </c>
      <c r="T44" s="30">
        <f>NRG_EHG_E!T44+NRG_CM_E!T44+NRG_OIL_NG_E!T44+NRG_PF_E!T44+NRG_CO_E!T44+NRG_BKBPB_E!T44+NRG_GW_E!T44+NRG_BF_E!T44+NRG_PR_E!T44+NRG_NI_E!T44+NRG_CL_E!T44+NRG_LNG_E!T44+NRG_BIOG_E!T44+NRG_GTL_E!T44+NRG_CPP_E!T44+NRG_NSP_E!T44</f>
        <v>2100.7568357695613</v>
      </c>
      <c r="U44" s="30">
        <f>NRG_EHG_E!U44+NRG_CM_E!U44+NRG_OIL_NG_E!U44+NRG_PF_E!U44+NRG_CO_E!U44+NRG_BKBPB_E!U44+NRG_GW_E!U44+NRG_BF_E!U44+NRG_PR_E!U44+NRG_NI_E!U44+NRG_CL_E!U44+NRG_LNG_E!U44+NRG_BIOG_E!U44+NRG_GTL_E!U44+NRG_CPP_E!U44+NRG_NSP_E!U44</f>
        <v>1771.99690455718</v>
      </c>
      <c r="V44" s="30">
        <f>NRG_EHG_E!V44+NRG_CM_E!V44+NRG_OIL_NG_E!V44+NRG_PF_E!V44+NRG_CO_E!V44+NRG_BKBPB_E!V44+NRG_GW_E!V44+NRG_BF_E!V44+NRG_PR_E!V44+NRG_NI_E!V44+NRG_CL_E!V44+NRG_LNG_E!V44+NRG_BIOG_E!V44+NRG_GTL_E!V44+NRG_CPP_E!V44+NRG_NSP_E!V44</f>
        <v>1591.165004299226</v>
      </c>
      <c r="W44" s="30">
        <f>NRG_EHG_E!W44+NRG_CM_E!W44+NRG_OIL_NG_E!W44+NRG_PF_E!W44+NRG_CO_E!W44+NRG_BKBPB_E!W44+NRG_GW_E!W44+NRG_BF_E!W44+NRG_PR_E!W44+NRG_NI_E!W44+NRG_CL_E!W44+NRG_LNG_E!W44+NRG_BIOG_E!W44+NRG_GTL_E!W44+NRG_CPP_E!W44+NRG_NSP_E!W44</f>
        <v>1356.2151332760102</v>
      </c>
      <c r="X44" s="30">
        <f>NRG_EHG_E!X44+NRG_CM_E!X44+NRG_OIL_NG_E!X44+NRG_PF_E!X44+NRG_CO_E!X44+NRG_BKBPB_E!X44+NRG_GW_E!X44+NRG_BF_E!X44+NRG_PR_E!X44+NRG_NI_E!X44+NRG_CL_E!X44+NRG_LNG_E!X44+NRG_BIOG_E!X44+NRG_GTL_E!X44+NRG_CPP_E!X44+NRG_NSP_E!X44</f>
        <v>1526.0473774720549</v>
      </c>
    </row>
    <row r="45" spans="1:24" ht="11.25" customHeight="1" x14ac:dyDescent="0.2">
      <c r="A45" s="39" t="s">
        <v>77</v>
      </c>
      <c r="B45" s="23" t="s">
        <v>78</v>
      </c>
      <c r="C45" s="30">
        <f>NRG_EHG_E!C45+NRG_CM_E!C45+NRG_OIL_NG_E!C45+NRG_PF_E!C45+NRG_CO_E!C45+NRG_BKBPB_E!C45+NRG_GW_E!C45+NRG_BF_E!C45+NRG_PR_E!C45+NRG_NI_E!C45+NRG_CL_E!C45+NRG_LNG_E!C45+NRG_BIOG_E!C45+NRG_GTL_E!C45+NRG_CPP_E!C45+NRG_NSP_E!C45</f>
        <v>0</v>
      </c>
      <c r="D45" s="30">
        <f>NRG_EHG_E!D45+NRG_CM_E!D45+NRG_OIL_NG_E!D45+NRG_PF_E!D45+NRG_CO_E!D45+NRG_BKBPB_E!D45+NRG_GW_E!D45+NRG_BF_E!D45+NRG_PR_E!D45+NRG_NI_E!D45+NRG_CL_E!D45+NRG_LNG_E!D45+NRG_BIOG_E!D45+NRG_GTL_E!D45+NRG_CPP_E!D45+NRG_NSP_E!D45</f>
        <v>0.96018916595012893</v>
      </c>
      <c r="E45" s="30">
        <f>NRG_EHG_E!E45+NRG_CM_E!E45+NRG_OIL_NG_E!E45+NRG_PF_E!E45+NRG_CO_E!E45+NRG_BKBPB_E!E45+NRG_GW_E!E45+NRG_BF_E!E45+NRG_PR_E!E45+NRG_NI_E!E45+NRG_CL_E!E45+NRG_LNG_E!E45+NRG_BIOG_E!E45+NRG_GTL_E!E45+NRG_CPP_E!E45+NRG_NSP_E!E45</f>
        <v>0</v>
      </c>
      <c r="F45" s="30">
        <f>NRG_EHG_E!F45+NRG_CM_E!F45+NRG_OIL_NG_E!F45+NRG_PF_E!F45+NRG_CO_E!F45+NRG_BKBPB_E!F45+NRG_GW_E!F45+NRG_BF_E!F45+NRG_PR_E!F45+NRG_NI_E!F45+NRG_CL_E!F45+NRG_LNG_E!F45+NRG_BIOG_E!F45+NRG_GTL_E!F45+NRG_CPP_E!F45+NRG_NSP_E!F45</f>
        <v>0.96018916595012893</v>
      </c>
      <c r="G45" s="30">
        <f>NRG_EHG_E!G45+NRG_CM_E!G45+NRG_OIL_NG_E!G45+NRG_PF_E!G45+NRG_CO_E!G45+NRG_BKBPB_E!G45+NRG_GW_E!G45+NRG_BF_E!G45+NRG_PR_E!G45+NRG_NI_E!G45+NRG_CL_E!G45+NRG_LNG_E!G45+NRG_BIOG_E!G45+NRG_GTL_E!G45+NRG_CPP_E!G45+NRG_NSP_E!G45</f>
        <v>0</v>
      </c>
      <c r="H45" s="30">
        <f>NRG_EHG_E!H45+NRG_CM_E!H45+NRG_OIL_NG_E!H45+NRG_PF_E!H45+NRG_CO_E!H45+NRG_BKBPB_E!H45+NRG_GW_E!H45+NRG_BF_E!H45+NRG_PR_E!H45+NRG_NI_E!H45+NRG_CL_E!H45+NRG_LNG_E!H45+NRG_BIOG_E!H45+NRG_GTL_E!H45+NRG_CPP_E!H45+NRG_NSP_E!H45</f>
        <v>0</v>
      </c>
      <c r="I45" s="30">
        <f>NRG_EHG_E!I45+NRG_CM_E!I45+NRG_OIL_NG_E!I45+NRG_PF_E!I45+NRG_CO_E!I45+NRG_BKBPB_E!I45+NRG_GW_E!I45+NRG_BF_E!I45+NRG_PR_E!I45+NRG_NI_E!I45+NRG_CL_E!I45+NRG_LNG_E!I45+NRG_BIOG_E!I45+NRG_GTL_E!I45+NRG_CPP_E!I45+NRG_NSP_E!I45</f>
        <v>1.0496990541702489</v>
      </c>
      <c r="J45" s="30">
        <f>NRG_EHG_E!J45+NRG_CM_E!J45+NRG_OIL_NG_E!J45+NRG_PF_E!J45+NRG_CO_E!J45+NRG_BKBPB_E!J45+NRG_GW_E!J45+NRG_BF_E!J45+NRG_PR_E!J45+NRG_NI_E!J45+NRG_CL_E!J45+NRG_LNG_E!J45+NRG_BIOG_E!J45+NRG_GTL_E!J45+NRG_CPP_E!J45+NRG_NSP_E!J45</f>
        <v>0</v>
      </c>
      <c r="K45" s="30">
        <f>NRG_EHG_E!K45+NRG_CM_E!K45+NRG_OIL_NG_E!K45+NRG_PF_E!K45+NRG_CO_E!K45+NRG_BKBPB_E!K45+NRG_GW_E!K45+NRG_BF_E!K45+NRG_PR_E!K45+NRG_NI_E!K45+NRG_CL_E!K45+NRG_LNG_E!K45+NRG_BIOG_E!K45+NRG_GTL_E!K45+NRG_CPP_E!K45+NRG_NSP_E!K45</f>
        <v>0</v>
      </c>
      <c r="L45" s="30">
        <f>NRG_EHG_E!L45+NRG_CM_E!L45+NRG_OIL_NG_E!L45+NRG_PF_E!L45+NRG_CO_E!L45+NRG_BKBPB_E!L45+NRG_GW_E!L45+NRG_BF_E!L45+NRG_PR_E!L45+NRG_NI_E!L45+NRG_CL_E!L45+NRG_LNG_E!L45+NRG_BIOG_E!L45+NRG_GTL_E!L45+NRG_CPP_E!L45+NRG_NSP_E!L45</f>
        <v>0</v>
      </c>
      <c r="M45" s="30">
        <f>NRG_EHG_E!M45+NRG_CM_E!M45+NRG_OIL_NG_E!M45+NRG_PF_E!M45+NRG_CO_E!M45+NRG_BKBPB_E!M45+NRG_GW_E!M45+NRG_BF_E!M45+NRG_PR_E!M45+NRG_NI_E!M45+NRG_CL_E!M45+NRG_LNG_E!M45+NRG_BIOG_E!M45+NRG_GTL_E!M45+NRG_CPP_E!M45+NRG_NSP_E!M45</f>
        <v>0</v>
      </c>
      <c r="N45" s="30">
        <f>NRG_EHG_E!N45+NRG_CM_E!N45+NRG_OIL_NG_E!N45+NRG_PF_E!N45+NRG_CO_E!N45+NRG_BKBPB_E!N45+NRG_GW_E!N45+NRG_BF_E!N45+NRG_PR_E!N45+NRG_NI_E!N45+NRG_CL_E!N45+NRG_LNG_E!N45+NRG_BIOG_E!N45+NRG_GTL_E!N45+NRG_CPP_E!N45+NRG_NSP_E!N45</f>
        <v>0</v>
      </c>
      <c r="O45" s="30">
        <f>NRG_EHG_E!O45+NRG_CM_E!O45+NRG_OIL_NG_E!O45+NRG_PF_E!O45+NRG_CO_E!O45+NRG_BKBPB_E!O45+NRG_GW_E!O45+NRG_BF_E!O45+NRG_PR_E!O45+NRG_NI_E!O45+NRG_CL_E!O45+NRG_LNG_E!O45+NRG_BIOG_E!O45+NRG_GTL_E!O45+NRG_CPP_E!O45+NRG_NSP_E!O45</f>
        <v>0</v>
      </c>
      <c r="P45" s="30">
        <f>NRG_EHG_E!P45+NRG_CM_E!P45+NRG_OIL_NG_E!P45+NRG_PF_E!P45+NRG_CO_E!P45+NRG_BKBPB_E!P45+NRG_GW_E!P45+NRG_BF_E!P45+NRG_PR_E!P45+NRG_NI_E!P45+NRG_CL_E!P45+NRG_LNG_E!P45+NRG_BIOG_E!P45+NRG_GTL_E!P45+NRG_CPP_E!P45+NRG_NSP_E!P45</f>
        <v>0</v>
      </c>
      <c r="Q45" s="30">
        <f>NRG_EHG_E!Q45+NRG_CM_E!Q45+NRG_OIL_NG_E!Q45+NRG_PF_E!Q45+NRG_CO_E!Q45+NRG_BKBPB_E!Q45+NRG_GW_E!Q45+NRG_BF_E!Q45+NRG_PR_E!Q45+NRG_NI_E!Q45+NRG_CL_E!Q45+NRG_LNG_E!Q45+NRG_BIOG_E!Q45+NRG_GTL_E!Q45+NRG_CPP_E!Q45+NRG_NSP_E!Q45</f>
        <v>0</v>
      </c>
      <c r="R45" s="30">
        <f>NRG_EHG_E!R45+NRG_CM_E!R45+NRG_OIL_NG_E!R45+NRG_PF_E!R45+NRG_CO_E!R45+NRG_BKBPB_E!R45+NRG_GW_E!R45+NRG_BF_E!R45+NRG_PR_E!R45+NRG_NI_E!R45+NRG_CL_E!R45+NRG_LNG_E!R45+NRG_BIOG_E!R45+NRG_GTL_E!R45+NRG_CPP_E!R45+NRG_NSP_E!R45</f>
        <v>0</v>
      </c>
      <c r="S45" s="30">
        <f>NRG_EHG_E!S45+NRG_CM_E!S45+NRG_OIL_NG_E!S45+NRG_PF_E!S45+NRG_CO_E!S45+NRG_BKBPB_E!S45+NRG_GW_E!S45+NRG_BF_E!S45+NRG_PR_E!S45+NRG_NI_E!S45+NRG_CL_E!S45+NRG_LNG_E!S45+NRG_BIOG_E!S45+NRG_GTL_E!S45+NRG_CPP_E!S45+NRG_NSP_E!S45</f>
        <v>0</v>
      </c>
      <c r="T45" s="30">
        <f>NRG_EHG_E!T45+NRG_CM_E!T45+NRG_OIL_NG_E!T45+NRG_PF_E!T45+NRG_CO_E!T45+NRG_BKBPB_E!T45+NRG_GW_E!T45+NRG_BF_E!T45+NRG_PR_E!T45+NRG_NI_E!T45+NRG_CL_E!T45+NRG_LNG_E!T45+NRG_BIOG_E!T45+NRG_GTL_E!T45+NRG_CPP_E!T45+NRG_NSP_E!T45</f>
        <v>0</v>
      </c>
      <c r="U45" s="30">
        <f>NRG_EHG_E!U45+NRG_CM_E!U45+NRG_OIL_NG_E!U45+NRG_PF_E!U45+NRG_CO_E!U45+NRG_BKBPB_E!U45+NRG_GW_E!U45+NRG_BF_E!U45+NRG_PR_E!U45+NRG_NI_E!U45+NRG_CL_E!U45+NRG_LNG_E!U45+NRG_BIOG_E!U45+NRG_GTL_E!U45+NRG_CPP_E!U45+NRG_NSP_E!U45</f>
        <v>0</v>
      </c>
      <c r="V45" s="30">
        <f>NRG_EHG_E!V45+NRG_CM_E!V45+NRG_OIL_NG_E!V45+NRG_PF_E!V45+NRG_CO_E!V45+NRG_BKBPB_E!V45+NRG_GW_E!V45+NRG_BF_E!V45+NRG_PR_E!V45+NRG_NI_E!V45+NRG_CL_E!V45+NRG_LNG_E!V45+NRG_BIOG_E!V45+NRG_GTL_E!V45+NRG_CPP_E!V45+NRG_NSP_E!V45</f>
        <v>0</v>
      </c>
      <c r="W45" s="30">
        <f>NRG_EHG_E!W45+NRG_CM_E!W45+NRG_OIL_NG_E!W45+NRG_PF_E!W45+NRG_CO_E!W45+NRG_BKBPB_E!W45+NRG_GW_E!W45+NRG_BF_E!W45+NRG_PR_E!W45+NRG_NI_E!W45+NRG_CL_E!W45+NRG_LNG_E!W45+NRG_BIOG_E!W45+NRG_GTL_E!W45+NRG_CPP_E!W45+NRG_NSP_E!W45</f>
        <v>0</v>
      </c>
      <c r="X45" s="30">
        <f>NRG_EHG_E!X45+NRG_CM_E!X45+NRG_OIL_NG_E!X45+NRG_PF_E!X45+NRG_CO_E!X45+NRG_BKBPB_E!X45+NRG_GW_E!X45+NRG_BF_E!X45+NRG_PR_E!X45+NRG_NI_E!X45+NRG_CL_E!X45+NRG_LNG_E!X45+NRG_BIOG_E!X45+NRG_GTL_E!X45+NRG_CPP_E!X45+NRG_NSP_E!X45</f>
        <v>0</v>
      </c>
    </row>
    <row r="46" spans="1:24" ht="11.25" customHeight="1" x14ac:dyDescent="0.2">
      <c r="A46" s="39" t="s">
        <v>79</v>
      </c>
      <c r="B46" s="23" t="s">
        <v>80</v>
      </c>
      <c r="C46" s="30">
        <f>NRG_EHG_E!C46+NRG_CM_E!C46+NRG_OIL_NG_E!C46+NRG_PF_E!C46+NRG_CO_E!C46+NRG_BKBPB_E!C46+NRG_GW_E!C46+NRG_BF_E!C46+NRG_PR_E!C46+NRG_NI_E!C46+NRG_CL_E!C46+NRG_LNG_E!C46+NRG_BIOG_E!C46+NRG_GTL_E!C46+NRG_CPP_E!C46+NRG_NSP_E!C46</f>
        <v>0.96018916595012893</v>
      </c>
      <c r="D46" s="30">
        <f>NRG_EHG_E!D46+NRG_CM_E!D46+NRG_OIL_NG_E!D46+NRG_PF_E!D46+NRG_CO_E!D46+NRG_BKBPB_E!D46+NRG_GW_E!D46+NRG_BF_E!D46+NRG_PR_E!D46+NRG_NI_E!D46+NRG_CL_E!D46+NRG_LNG_E!D46+NRG_BIOG_E!D46+NRG_GTL_E!D46+NRG_CPP_E!D46+NRG_NSP_E!D46</f>
        <v>0</v>
      </c>
      <c r="E46" s="30">
        <f>NRG_EHG_E!E46+NRG_CM_E!E46+NRG_OIL_NG_E!E46+NRG_PF_E!E46+NRG_CO_E!E46+NRG_BKBPB_E!E46+NRG_GW_E!E46+NRG_BF_E!E46+NRG_PR_E!E46+NRG_NI_E!E46+NRG_CL_E!E46+NRG_LNG_E!E46+NRG_BIOG_E!E46+NRG_GTL_E!E46+NRG_CPP_E!E46+NRG_NSP_E!E46</f>
        <v>0</v>
      </c>
      <c r="F46" s="30">
        <f>NRG_EHG_E!F46+NRG_CM_E!F46+NRG_OIL_NG_E!F46+NRG_PF_E!F46+NRG_CO_E!F46+NRG_BKBPB_E!F46+NRG_GW_E!F46+NRG_BF_E!F46+NRG_PR_E!F46+NRG_NI_E!F46+NRG_CL_E!F46+NRG_LNG_E!F46+NRG_BIOG_E!F46+NRG_GTL_E!F46+NRG_CPP_E!F46+NRG_NSP_E!F46</f>
        <v>0.96018916595012893</v>
      </c>
      <c r="G46" s="30">
        <f>NRG_EHG_E!G46+NRG_CM_E!G46+NRG_OIL_NG_E!G46+NRG_PF_E!G46+NRG_CO_E!G46+NRG_BKBPB_E!G46+NRG_GW_E!G46+NRG_BF_E!G46+NRG_PR_E!G46+NRG_NI_E!G46+NRG_CL_E!G46+NRG_LNG_E!G46+NRG_BIOG_E!G46+NRG_GTL_E!G46+NRG_CPP_E!G46+NRG_NSP_E!G46</f>
        <v>0.96018916595012893</v>
      </c>
      <c r="H46" s="30">
        <f>NRG_EHG_E!H46+NRG_CM_E!H46+NRG_OIL_NG_E!H46+NRG_PF_E!H46+NRG_CO_E!H46+NRG_BKBPB_E!H46+NRG_GW_E!H46+NRG_BF_E!H46+NRG_PR_E!H46+NRG_NI_E!H46+NRG_CL_E!H46+NRG_LNG_E!H46+NRG_BIOG_E!H46+NRG_GTL_E!H46+NRG_CPP_E!H46+NRG_NSP_E!H46</f>
        <v>0.97712811693895096</v>
      </c>
      <c r="I46" s="30">
        <f>NRG_EHG_E!I46+NRG_CM_E!I46+NRG_OIL_NG_E!I46+NRG_PF_E!I46+NRG_CO_E!I46+NRG_BKBPB_E!I46+NRG_GW_E!I46+NRG_BF_E!I46+NRG_PR_E!I46+NRG_NI_E!I46+NRG_CL_E!I46+NRG_LNG_E!I46+NRG_BIOG_E!I46+NRG_GTL_E!I46+NRG_CPP_E!I46+NRG_NSP_E!I46</f>
        <v>0.99509888220120368</v>
      </c>
      <c r="J46" s="30">
        <f>NRG_EHG_E!J46+NRG_CM_E!J46+NRG_OIL_NG_E!J46+NRG_PF_E!J46+NRG_CO_E!J46+NRG_BKBPB_E!J46+NRG_GW_E!J46+NRG_BF_E!J46+NRG_PR_E!J46+NRG_NI_E!J46+NRG_CL_E!J46+NRG_LNG_E!J46+NRG_BIOG_E!J46+NRG_GTL_E!J46+NRG_CPP_E!J46+NRG_NSP_E!J46</f>
        <v>3.2932072226999141E-2</v>
      </c>
      <c r="K46" s="30">
        <f>NRG_EHG_E!K46+NRG_CM_E!K46+NRG_OIL_NG_E!K46+NRG_PF_E!K46+NRG_CO_E!K46+NRG_BKBPB_E!K46+NRG_GW_E!K46+NRG_BF_E!K46+NRG_PR_E!K46+NRG_NI_E!K46+NRG_CL_E!K46+NRG_LNG_E!K46+NRG_BIOG_E!K46+NRG_GTL_E!K46+NRG_CPP_E!K46+NRG_NSP_E!K46</f>
        <v>2.897678417884781E-2</v>
      </c>
      <c r="L46" s="30">
        <f>NRG_EHG_E!L46+NRG_CM_E!L46+NRG_OIL_NG_E!L46+NRG_PF_E!L46+NRG_CO_E!L46+NRG_BKBPB_E!L46+NRG_GW_E!L46+NRG_BF_E!L46+NRG_PR_E!L46+NRG_NI_E!L46+NRG_CL_E!L46+NRG_LNG_E!L46+NRG_BIOG_E!L46+NRG_GTL_E!L46+NRG_CPP_E!L46+NRG_NSP_E!L46</f>
        <v>3.4909716251074807E-2</v>
      </c>
      <c r="M46" s="30">
        <f>NRG_EHG_E!M46+NRG_CM_E!M46+NRG_OIL_NG_E!M46+NRG_PF_E!M46+NRG_CO_E!M46+NRG_BKBPB_E!M46+NRG_GW_E!M46+NRG_BF_E!M46+NRG_PR_E!M46+NRG_NI_E!M46+NRG_CL_E!M46+NRG_LNG_E!M46+NRG_BIOG_E!M46+NRG_GTL_E!M46+NRG_CPP_E!M46+NRG_NSP_E!M46</f>
        <v>0.34643164230438522</v>
      </c>
      <c r="N46" s="30">
        <f>NRG_EHG_E!N46+NRG_CM_E!N46+NRG_OIL_NG_E!N46+NRG_PF_E!N46+NRG_CO_E!N46+NRG_BKBPB_E!N46+NRG_GW_E!N46+NRG_BF_E!N46+NRG_PR_E!N46+NRG_NI_E!N46+NRG_CL_E!N46+NRG_LNG_E!N46+NRG_BIOG_E!N46+NRG_GTL_E!N46+NRG_CPP_E!N46+NRG_NSP_E!N46</f>
        <v>0</v>
      </c>
      <c r="O46" s="30">
        <f>NRG_EHG_E!O46+NRG_CM_E!O46+NRG_OIL_NG_E!O46+NRG_PF_E!O46+NRG_CO_E!O46+NRG_BKBPB_E!O46+NRG_GW_E!O46+NRG_BF_E!O46+NRG_PR_E!O46+NRG_NI_E!O46+NRG_CL_E!O46+NRG_LNG_E!O46+NRG_BIOG_E!O46+NRG_GTL_E!O46+NRG_CPP_E!O46+NRG_NSP_E!O46</f>
        <v>0.27153912295786758</v>
      </c>
      <c r="P46" s="30">
        <f>NRG_EHG_E!P46+NRG_CM_E!P46+NRG_OIL_NG_E!P46+NRG_PF_E!P46+NRG_CO_E!P46+NRG_BKBPB_E!P46+NRG_GW_E!P46+NRG_BF_E!P46+NRG_PR_E!P46+NRG_NI_E!P46+NRG_CL_E!P46+NRG_LNG_E!P46+NRG_BIOG_E!P46+NRG_GTL_E!P46+NRG_CPP_E!P46+NRG_NSP_E!P46</f>
        <v>0.173688736027515</v>
      </c>
      <c r="Q46" s="30">
        <f>NRG_EHG_E!Q46+NRG_CM_E!Q46+NRG_OIL_NG_E!Q46+NRG_PF_E!Q46+NRG_CO_E!Q46+NRG_BKBPB_E!Q46+NRG_GW_E!Q46+NRG_BF_E!Q46+NRG_PR_E!Q46+NRG_NI_E!Q46+NRG_CL_E!Q46+NRG_LNG_E!Q46+NRG_BIOG_E!Q46+NRG_GTL_E!Q46+NRG_CPP_E!Q46+NRG_NSP_E!Q46</f>
        <v>0.12278589853826311</v>
      </c>
      <c r="R46" s="30">
        <f>NRG_EHG_E!R46+NRG_CM_E!R46+NRG_OIL_NG_E!R46+NRG_PF_E!R46+NRG_CO_E!R46+NRG_BKBPB_E!R46+NRG_GW_E!R46+NRG_BF_E!R46+NRG_PR_E!R46+NRG_NI_E!R46+NRG_CL_E!R46+NRG_LNG_E!R46+NRG_BIOG_E!R46+NRG_GTL_E!R46+NRG_CPP_E!R46+NRG_NSP_E!R46</f>
        <v>0.13276010318142731</v>
      </c>
      <c r="S46" s="30">
        <f>NRG_EHG_E!S46+NRG_CM_E!S46+NRG_OIL_NG_E!S46+NRG_PF_E!S46+NRG_CO_E!S46+NRG_BKBPB_E!S46+NRG_GW_E!S46+NRG_BF_E!S46+NRG_PR_E!S46+NRG_NI_E!S46+NRG_CL_E!S46+NRG_LNG_E!S46+NRG_BIOG_E!S46+NRG_GTL_E!S46+NRG_CPP_E!S46+NRG_NSP_E!S46</f>
        <v>0.1557179707652622</v>
      </c>
      <c r="T46" s="30">
        <f>NRG_EHG_E!T46+NRG_CM_E!T46+NRG_OIL_NG_E!T46+NRG_PF_E!T46+NRG_CO_E!T46+NRG_BKBPB_E!T46+NRG_GW_E!T46+NRG_BF_E!T46+NRG_PR_E!T46+NRG_NI_E!T46+NRG_CL_E!T46+NRG_LNG_E!T46+NRG_BIOG_E!T46+NRG_GTL_E!T46+NRG_CPP_E!T46+NRG_NSP_E!T46</f>
        <v>0.37626827171109201</v>
      </c>
      <c r="U46" s="30">
        <f>NRG_EHG_E!U46+NRG_CM_E!U46+NRG_OIL_NG_E!U46+NRG_PF_E!U46+NRG_CO_E!U46+NRG_BKBPB_E!U46+NRG_GW_E!U46+NRG_BF_E!U46+NRG_PR_E!U46+NRG_NI_E!U46+NRG_CL_E!U46+NRG_LNG_E!U46+NRG_BIOG_E!U46+NRG_GTL_E!U46+NRG_CPP_E!U46+NRG_NSP_E!U46</f>
        <v>0.38452278589853817</v>
      </c>
      <c r="V46" s="30">
        <f>NRG_EHG_E!V46+NRG_CM_E!V46+NRG_OIL_NG_E!V46+NRG_PF_E!V46+NRG_CO_E!V46+NRG_BKBPB_E!V46+NRG_GW_E!V46+NRG_BF_E!V46+NRG_PR_E!V46+NRG_NI_E!V46+NRG_CL_E!V46+NRG_LNG_E!V46+NRG_BIOG_E!V46+NRG_GTL_E!V46+NRG_CPP_E!V46+NRG_NSP_E!V46</f>
        <v>0.26147893379191745</v>
      </c>
      <c r="W46" s="30">
        <f>NRG_EHG_E!W46+NRG_CM_E!W46+NRG_OIL_NG_E!W46+NRG_PF_E!W46+NRG_CO_E!W46+NRG_BKBPB_E!W46+NRG_GW_E!W46+NRG_BF_E!W46+NRG_PR_E!W46+NRG_NI_E!W46+NRG_CL_E!W46+NRG_LNG_E!W46+NRG_BIOG_E!W46+NRG_GTL_E!W46+NRG_CPP_E!W46+NRG_NSP_E!W46</f>
        <v>0.18546861564918313</v>
      </c>
      <c r="X46" s="30">
        <f>NRG_EHG_E!X46+NRG_CM_E!X46+NRG_OIL_NG_E!X46+NRG_PF_E!X46+NRG_CO_E!X46+NRG_BKBPB_E!X46+NRG_GW_E!X46+NRG_BF_E!X46+NRG_PR_E!X46+NRG_NI_E!X46+NRG_CL_E!X46+NRG_LNG_E!X46+NRG_BIOG_E!X46+NRG_GTL_E!X46+NRG_CPP_E!X46+NRG_NSP_E!X46</f>
        <v>0.16749785038693038</v>
      </c>
    </row>
    <row r="47" spans="1:24" ht="11.25" customHeight="1" x14ac:dyDescent="0.2">
      <c r="A47" s="39" t="s">
        <v>81</v>
      </c>
      <c r="B47" s="23" t="s">
        <v>82</v>
      </c>
      <c r="C47" s="30">
        <f>NRG_EHG_E!C47+NRG_CM_E!C47+NRG_OIL_NG_E!C47+NRG_PF_E!C47+NRG_CO_E!C47+NRG_BKBPB_E!C47+NRG_GW_E!C47+NRG_BF_E!C47+NRG_PR_E!C47+NRG_NI_E!C47+NRG_CL_E!C47+NRG_LNG_E!C47+NRG_BIOG_E!C47+NRG_GTL_E!C47+NRG_CPP_E!C47+NRG_NSP_E!C47</f>
        <v>0</v>
      </c>
      <c r="D47" s="30">
        <f>NRG_EHG_E!D47+NRG_CM_E!D47+NRG_OIL_NG_E!D47+NRG_PF_E!D47+NRG_CO_E!D47+NRG_BKBPB_E!D47+NRG_GW_E!D47+NRG_BF_E!D47+NRG_PR_E!D47+NRG_NI_E!D47+NRG_CL_E!D47+NRG_LNG_E!D47+NRG_BIOG_E!D47+NRG_GTL_E!D47+NRG_CPP_E!D47+NRG_NSP_E!D47</f>
        <v>0</v>
      </c>
      <c r="E47" s="30">
        <f>NRG_EHG_E!E47+NRG_CM_E!E47+NRG_OIL_NG_E!E47+NRG_PF_E!E47+NRG_CO_E!E47+NRG_BKBPB_E!E47+NRG_GW_E!E47+NRG_BF_E!E47+NRG_PR_E!E47+NRG_NI_E!E47+NRG_CL_E!E47+NRG_LNG_E!E47+NRG_BIOG_E!E47+NRG_GTL_E!E47+NRG_CPP_E!E47+NRG_NSP_E!E47</f>
        <v>0</v>
      </c>
      <c r="F47" s="30">
        <f>NRG_EHG_E!F47+NRG_CM_E!F47+NRG_OIL_NG_E!F47+NRG_PF_E!F47+NRG_CO_E!F47+NRG_BKBPB_E!F47+NRG_GW_E!F47+NRG_BF_E!F47+NRG_PR_E!F47+NRG_NI_E!F47+NRG_CL_E!F47+NRG_LNG_E!F47+NRG_BIOG_E!F47+NRG_GTL_E!F47+NRG_CPP_E!F47+NRG_NSP_E!F47</f>
        <v>0</v>
      </c>
      <c r="G47" s="30">
        <f>NRG_EHG_E!G47+NRG_CM_E!G47+NRG_OIL_NG_E!G47+NRG_PF_E!G47+NRG_CO_E!G47+NRG_BKBPB_E!G47+NRG_GW_E!G47+NRG_BF_E!G47+NRG_PR_E!G47+NRG_NI_E!G47+NRG_CL_E!G47+NRG_LNG_E!G47+NRG_BIOG_E!G47+NRG_GTL_E!G47+NRG_CPP_E!G47+NRG_NSP_E!G47</f>
        <v>0</v>
      </c>
      <c r="H47" s="30">
        <f>NRG_EHG_E!H47+NRG_CM_E!H47+NRG_OIL_NG_E!H47+NRG_PF_E!H47+NRG_CO_E!H47+NRG_BKBPB_E!H47+NRG_GW_E!H47+NRG_BF_E!H47+NRG_PR_E!H47+NRG_NI_E!H47+NRG_CL_E!H47+NRG_LNG_E!H47+NRG_BIOG_E!H47+NRG_GTL_E!H47+NRG_CPP_E!H47+NRG_NSP_E!H47</f>
        <v>0</v>
      </c>
      <c r="I47" s="30">
        <f>NRG_EHG_E!I47+NRG_CM_E!I47+NRG_OIL_NG_E!I47+NRG_PF_E!I47+NRG_CO_E!I47+NRG_BKBPB_E!I47+NRG_GW_E!I47+NRG_BF_E!I47+NRG_PR_E!I47+NRG_NI_E!I47+NRG_CL_E!I47+NRG_LNG_E!I47+NRG_BIOG_E!I47+NRG_GTL_E!I47+NRG_CPP_E!I47+NRG_NSP_E!I47</f>
        <v>0</v>
      </c>
      <c r="J47" s="30">
        <f>NRG_EHG_E!J47+NRG_CM_E!J47+NRG_OIL_NG_E!J47+NRG_PF_E!J47+NRG_CO_E!J47+NRG_BKBPB_E!J47+NRG_GW_E!J47+NRG_BF_E!J47+NRG_PR_E!J47+NRG_NI_E!J47+NRG_CL_E!J47+NRG_LNG_E!J47+NRG_BIOG_E!J47+NRG_GTL_E!J47+NRG_CPP_E!J47+NRG_NSP_E!J47</f>
        <v>0</v>
      </c>
      <c r="K47" s="30">
        <f>NRG_EHG_E!K47+NRG_CM_E!K47+NRG_OIL_NG_E!K47+NRG_PF_E!K47+NRG_CO_E!K47+NRG_BKBPB_E!K47+NRG_GW_E!K47+NRG_BF_E!K47+NRG_PR_E!K47+NRG_NI_E!K47+NRG_CL_E!K47+NRG_LNG_E!K47+NRG_BIOG_E!K47+NRG_GTL_E!K47+NRG_CPP_E!K47+NRG_NSP_E!K47</f>
        <v>3.7259673258813408</v>
      </c>
      <c r="L47" s="30">
        <f>NRG_EHG_E!L47+NRG_CM_E!L47+NRG_OIL_NG_E!L47+NRG_PF_E!L47+NRG_CO_E!L47+NRG_BKBPB_E!L47+NRG_GW_E!L47+NRG_BF_E!L47+NRG_PR_E!L47+NRG_NI_E!L47+NRG_CL_E!L47+NRG_LNG_E!L47+NRG_BIOG_E!L47+NRG_GTL_E!L47+NRG_CPP_E!L47+NRG_NSP_E!L47</f>
        <v>0</v>
      </c>
      <c r="M47" s="30">
        <f>NRG_EHG_E!M47+NRG_CM_E!M47+NRG_OIL_NG_E!M47+NRG_PF_E!M47+NRG_CO_E!M47+NRG_BKBPB_E!M47+NRG_GW_E!M47+NRG_BF_E!M47+NRG_PR_E!M47+NRG_NI_E!M47+NRG_CL_E!M47+NRG_LNG_E!M47+NRG_BIOG_E!M47+NRG_GTL_E!M47+NRG_CPP_E!M47+NRG_NSP_E!M47</f>
        <v>0</v>
      </c>
      <c r="N47" s="30">
        <f>NRG_EHG_E!N47+NRG_CM_E!N47+NRG_OIL_NG_E!N47+NRG_PF_E!N47+NRG_CO_E!N47+NRG_BKBPB_E!N47+NRG_GW_E!N47+NRG_BF_E!N47+NRG_PR_E!N47+NRG_NI_E!N47+NRG_CL_E!N47+NRG_LNG_E!N47+NRG_BIOG_E!N47+NRG_GTL_E!N47+NRG_CPP_E!N47+NRG_NSP_E!N47</f>
        <v>0</v>
      </c>
      <c r="O47" s="30">
        <f>NRG_EHG_E!O47+NRG_CM_E!O47+NRG_OIL_NG_E!O47+NRG_PF_E!O47+NRG_CO_E!O47+NRG_BKBPB_E!O47+NRG_GW_E!O47+NRG_BF_E!O47+NRG_PR_E!O47+NRG_NI_E!O47+NRG_CL_E!O47+NRG_LNG_E!O47+NRG_BIOG_E!O47+NRG_GTL_E!O47+NRG_CPP_E!O47+NRG_NSP_E!O47</f>
        <v>0</v>
      </c>
      <c r="P47" s="30">
        <f>NRG_EHG_E!P47+NRG_CM_E!P47+NRG_OIL_NG_E!P47+NRG_PF_E!P47+NRG_CO_E!P47+NRG_BKBPB_E!P47+NRG_GW_E!P47+NRG_BF_E!P47+NRG_PR_E!P47+NRG_NI_E!P47+NRG_CL_E!P47+NRG_LNG_E!P47+NRG_BIOG_E!P47+NRG_GTL_E!P47+NRG_CPP_E!P47+NRG_NSP_E!P47</f>
        <v>0</v>
      </c>
      <c r="Q47" s="30">
        <f>NRG_EHG_E!Q47+NRG_CM_E!Q47+NRG_OIL_NG_E!Q47+NRG_PF_E!Q47+NRG_CO_E!Q47+NRG_BKBPB_E!Q47+NRG_GW_E!Q47+NRG_BF_E!Q47+NRG_PR_E!Q47+NRG_NI_E!Q47+NRG_CL_E!Q47+NRG_LNG_E!Q47+NRG_BIOG_E!Q47+NRG_GTL_E!Q47+NRG_CPP_E!Q47+NRG_NSP_E!Q47</f>
        <v>0</v>
      </c>
      <c r="R47" s="30">
        <f>NRG_EHG_E!R47+NRG_CM_E!R47+NRG_OIL_NG_E!R47+NRG_PF_E!R47+NRG_CO_E!R47+NRG_BKBPB_E!R47+NRG_GW_E!R47+NRG_BF_E!R47+NRG_PR_E!R47+NRG_NI_E!R47+NRG_CL_E!R47+NRG_LNG_E!R47+NRG_BIOG_E!R47+NRG_GTL_E!R47+NRG_CPP_E!R47+NRG_NSP_E!R47</f>
        <v>4.0412725709372309E-3</v>
      </c>
      <c r="S47" s="30">
        <f>NRG_EHG_E!S47+NRG_CM_E!S47+NRG_OIL_NG_E!S47+NRG_PF_E!S47+NRG_CO_E!S47+NRG_BKBPB_E!S47+NRG_GW_E!S47+NRG_BF_E!S47+NRG_PR_E!S47+NRG_NI_E!S47+NRG_CL_E!S47+NRG_LNG_E!S47+NRG_BIOG_E!S47+NRG_GTL_E!S47+NRG_CPP_E!S47+NRG_NSP_E!S47</f>
        <v>0.32527944969905409</v>
      </c>
      <c r="T47" s="30">
        <f>NRG_EHG_E!T47+NRG_CM_E!T47+NRG_OIL_NG_E!T47+NRG_PF_E!T47+NRG_CO_E!T47+NRG_BKBPB_E!T47+NRG_GW_E!T47+NRG_BF_E!T47+NRG_PR_E!T47+NRG_NI_E!T47+NRG_CL_E!T47+NRG_LNG_E!T47+NRG_BIOG_E!T47+NRG_GTL_E!T47+NRG_CPP_E!T47+NRG_NSP_E!T47</f>
        <v>0.199140154772141</v>
      </c>
      <c r="U47" s="30">
        <f>NRG_EHG_E!U47+NRG_CM_E!U47+NRG_OIL_NG_E!U47+NRG_PF_E!U47+NRG_CO_E!U47+NRG_BKBPB_E!U47+NRG_GW_E!U47+NRG_BF_E!U47+NRG_PR_E!U47+NRG_NI_E!U47+NRG_CL_E!U47+NRG_LNG_E!U47+NRG_BIOG_E!U47+NRG_GTL_E!U47+NRG_CPP_E!U47+NRG_NSP_E!U47</f>
        <v>3.3018056749785037E-2</v>
      </c>
      <c r="V47" s="30">
        <f>NRG_EHG_E!V47+NRG_CM_E!V47+NRG_OIL_NG_E!V47+NRG_PF_E!V47+NRG_CO_E!V47+NRG_BKBPB_E!V47+NRG_GW_E!V47+NRG_BF_E!V47+NRG_PR_E!V47+NRG_NI_E!V47+NRG_CL_E!V47+NRG_LNG_E!V47+NRG_BIOG_E!V47+NRG_GTL_E!V47+NRG_CPP_E!V47+NRG_NSP_E!V47</f>
        <v>0.25915735167669818</v>
      </c>
      <c r="W47" s="30">
        <f>NRG_EHG_E!W47+NRG_CM_E!W47+NRG_OIL_NG_E!W47+NRG_PF_E!W47+NRG_CO_E!W47+NRG_BKBPB_E!W47+NRG_GW_E!W47+NRG_BF_E!W47+NRG_PR_E!W47+NRG_NI_E!W47+NRG_CL_E!W47+NRG_LNG_E!W47+NRG_BIOG_E!W47+NRG_GTL_E!W47+NRG_CPP_E!W47+NRG_NSP_E!W47</f>
        <v>0</v>
      </c>
      <c r="X47" s="30">
        <f>NRG_EHG_E!X47+NRG_CM_E!X47+NRG_OIL_NG_E!X47+NRG_PF_E!X47+NRG_CO_E!X47+NRG_BKBPB_E!X47+NRG_GW_E!X47+NRG_BF_E!X47+NRG_PR_E!X47+NRG_NI_E!X47+NRG_CL_E!X47+NRG_LNG_E!X47+NRG_BIOG_E!X47+NRG_GTL_E!X47+NRG_CPP_E!X47+NRG_NSP_E!X47</f>
        <v>9.4582975064488384E-4</v>
      </c>
    </row>
    <row r="48" spans="1:24" ht="11.25" customHeight="1" x14ac:dyDescent="0.2">
      <c r="A48" s="39" t="s">
        <v>83</v>
      </c>
      <c r="B48" s="23" t="s">
        <v>84</v>
      </c>
      <c r="C48" s="30">
        <f>NRG_EHG_E!C48+NRG_CM_E!C48+NRG_OIL_NG_E!C48+NRG_PF_E!C48+NRG_CO_E!C48+NRG_BKBPB_E!C48+NRG_GW_E!C48+NRG_BF_E!C48+NRG_PR_E!C48+NRG_NI_E!C48+NRG_CL_E!C48+NRG_LNG_E!C48+NRG_BIOG_E!C48+NRG_GTL_E!C48+NRG_CPP_E!C48+NRG_NSP_E!C48</f>
        <v>3007.7126397248499</v>
      </c>
      <c r="D48" s="30">
        <f>NRG_EHG_E!D48+NRG_CM_E!D48+NRG_OIL_NG_E!D48+NRG_PF_E!D48+NRG_CO_E!D48+NRG_BKBPB_E!D48+NRG_GW_E!D48+NRG_BF_E!D48+NRG_PR_E!D48+NRG_NI_E!D48+NRG_CL_E!D48+NRG_LNG_E!D48+NRG_BIOG_E!D48+NRG_GTL_E!D48+NRG_CPP_E!D48+NRG_NSP_E!D48</f>
        <v>2882.1609630266553</v>
      </c>
      <c r="E48" s="30">
        <f>NRG_EHG_E!E48+NRG_CM_E!E48+NRG_OIL_NG_E!E48+NRG_PF_E!E48+NRG_CO_E!E48+NRG_BKBPB_E!E48+NRG_GW_E!E48+NRG_BF_E!E48+NRG_PR_E!E48+NRG_NI_E!E48+NRG_CL_E!E48+NRG_LNG_E!E48+NRG_BIOG_E!E48+NRG_GTL_E!E48+NRG_CPP_E!E48+NRG_NSP_E!E48</f>
        <v>2861.3068787618226</v>
      </c>
      <c r="F48" s="30">
        <f>NRG_EHG_E!F48+NRG_CM_E!F48+NRG_OIL_NG_E!F48+NRG_PF_E!F48+NRG_CO_E!F48+NRG_BKBPB_E!F48+NRG_GW_E!F48+NRG_BF_E!F48+NRG_PR_E!F48+NRG_NI_E!F48+NRG_CL_E!F48+NRG_LNG_E!F48+NRG_BIOG_E!F48+NRG_GTL_E!F48+NRG_CPP_E!F48+NRG_NSP_E!F48</f>
        <v>2783.430610490112</v>
      </c>
      <c r="G48" s="30">
        <f>NRG_EHG_E!G48+NRG_CM_E!G48+NRG_OIL_NG_E!G48+NRG_PF_E!G48+NRG_CO_E!G48+NRG_BKBPB_E!G48+NRG_GW_E!G48+NRG_BF_E!G48+NRG_PR_E!G48+NRG_NI_E!G48+NRG_CL_E!G48+NRG_LNG_E!G48+NRG_BIOG_E!G48+NRG_GTL_E!G48+NRG_CPP_E!G48+NRG_NSP_E!G48</f>
        <v>3076.6570937231299</v>
      </c>
      <c r="H48" s="30">
        <f>NRG_EHG_E!H48+NRG_CM_E!H48+NRG_OIL_NG_E!H48+NRG_PF_E!H48+NRG_CO_E!H48+NRG_BKBPB_E!H48+NRG_GW_E!H48+NRG_BF_E!H48+NRG_PR_E!H48+NRG_NI_E!H48+NRG_CL_E!H48+NRG_LNG_E!H48+NRG_BIOG_E!H48+NRG_GTL_E!H48+NRG_CPP_E!H48+NRG_NSP_E!H48</f>
        <v>3352.8781599312124</v>
      </c>
      <c r="I48" s="30">
        <f>NRG_EHG_E!I48+NRG_CM_E!I48+NRG_OIL_NG_E!I48+NRG_PF_E!I48+NRG_CO_E!I48+NRG_BKBPB_E!I48+NRG_GW_E!I48+NRG_BF_E!I48+NRG_PR_E!I48+NRG_NI_E!I48+NRG_CL_E!I48+NRG_LNG_E!I48+NRG_BIOG_E!I48+NRG_GTL_E!I48+NRG_CPP_E!I48+NRG_NSP_E!I48</f>
        <v>3415.6139294926916</v>
      </c>
      <c r="J48" s="30">
        <f>NRG_EHG_E!J48+NRG_CM_E!J48+NRG_OIL_NG_E!J48+NRG_PF_E!J48+NRG_CO_E!J48+NRG_BKBPB_E!J48+NRG_GW_E!J48+NRG_BF_E!J48+NRG_PR_E!J48+NRG_NI_E!J48+NRG_CL_E!J48+NRG_LNG_E!J48+NRG_BIOG_E!J48+NRG_GTL_E!J48+NRG_CPP_E!J48+NRG_NSP_E!J48</f>
        <v>3460.3204643164227</v>
      </c>
      <c r="K48" s="30">
        <f>NRG_EHG_E!K48+NRG_CM_E!K48+NRG_OIL_NG_E!K48+NRG_PF_E!K48+NRG_CO_E!K48+NRG_BKBPB_E!K48+NRG_GW_E!K48+NRG_BF_E!K48+NRG_PR_E!K48+NRG_NI_E!K48+NRG_CL_E!K48+NRG_LNG_E!K48+NRG_BIOG_E!K48+NRG_GTL_E!K48+NRG_CPP_E!K48+NRG_NSP_E!K48</f>
        <v>3487.548667239897</v>
      </c>
      <c r="L48" s="30">
        <f>NRG_EHG_E!L48+NRG_CM_E!L48+NRG_OIL_NG_E!L48+NRG_PF_E!L48+NRG_CO_E!L48+NRG_BKBPB_E!L48+NRG_GW_E!L48+NRG_BF_E!L48+NRG_PR_E!L48+NRG_NI_E!L48+NRG_CL_E!L48+NRG_LNG_E!L48+NRG_BIOG_E!L48+NRG_GTL_E!L48+NRG_CPP_E!L48+NRG_NSP_E!L48</f>
        <v>3400.4724849527088</v>
      </c>
      <c r="M48" s="30">
        <f>NRG_EHG_E!M48+NRG_CM_E!M48+NRG_OIL_NG_E!M48+NRG_PF_E!M48+NRG_CO_E!M48+NRG_BKBPB_E!M48+NRG_GW_E!M48+NRG_BF_E!M48+NRG_PR_E!M48+NRG_NI_E!M48+NRG_CL_E!M48+NRG_LNG_E!M48+NRG_BIOG_E!M48+NRG_GTL_E!M48+NRG_CPP_E!M48+NRG_NSP_E!M48</f>
        <v>3258.5561478933791</v>
      </c>
      <c r="N48" s="30">
        <f>NRG_EHG_E!N48+NRG_CM_E!N48+NRG_OIL_NG_E!N48+NRG_PF_E!N48+NRG_CO_E!N48+NRG_BKBPB_E!N48+NRG_GW_E!N48+NRG_BF_E!N48+NRG_PR_E!N48+NRG_NI_E!N48+NRG_CL_E!N48+NRG_LNG_E!N48+NRG_BIOG_E!N48+NRG_GTL_E!N48+NRG_CPP_E!N48+NRG_NSP_E!N48</f>
        <v>3165.6270851246777</v>
      </c>
      <c r="O48" s="30">
        <f>NRG_EHG_E!O48+NRG_CM_E!O48+NRG_OIL_NG_E!O48+NRG_PF_E!O48+NRG_CO_E!O48+NRG_BKBPB_E!O48+NRG_GW_E!O48+NRG_BF_E!O48+NRG_PR_E!O48+NRG_NI_E!O48+NRG_CL_E!O48+NRG_LNG_E!O48+NRG_BIOG_E!O48+NRG_GTL_E!O48+NRG_CPP_E!O48+NRG_NSP_E!O48</f>
        <v>3121.0525365434223</v>
      </c>
      <c r="P48" s="30">
        <f>NRG_EHG_E!P48+NRG_CM_E!P48+NRG_OIL_NG_E!P48+NRG_PF_E!P48+NRG_CO_E!P48+NRG_BKBPB_E!P48+NRG_GW_E!P48+NRG_BF_E!P48+NRG_PR_E!P48+NRG_NI_E!P48+NRG_CL_E!P48+NRG_LNG_E!P48+NRG_BIOG_E!P48+NRG_GTL_E!P48+NRG_CPP_E!P48+NRG_NSP_E!P48</f>
        <v>3015.6641444539978</v>
      </c>
      <c r="Q48" s="30">
        <f>NRG_EHG_E!Q48+NRG_CM_E!Q48+NRG_OIL_NG_E!Q48+NRG_PF_E!Q48+NRG_CO_E!Q48+NRG_BKBPB_E!Q48+NRG_GW_E!Q48+NRG_BF_E!Q48+NRG_PR_E!Q48+NRG_NI_E!Q48+NRG_CL_E!Q48+NRG_LNG_E!Q48+NRG_BIOG_E!Q48+NRG_GTL_E!Q48+NRG_CPP_E!Q48+NRG_NSP_E!Q48</f>
        <v>2956.6554600171967</v>
      </c>
      <c r="R48" s="30">
        <f>NRG_EHG_E!R48+NRG_CM_E!R48+NRG_OIL_NG_E!R48+NRG_PF_E!R48+NRG_CO_E!R48+NRG_BKBPB_E!R48+NRG_GW_E!R48+NRG_BF_E!R48+NRG_PR_E!R48+NRG_NI_E!R48+NRG_CL_E!R48+NRG_LNG_E!R48+NRG_BIOG_E!R48+NRG_GTL_E!R48+NRG_CPP_E!R48+NRG_NSP_E!R48</f>
        <v>3068.7508168529662</v>
      </c>
      <c r="S48" s="30">
        <f>NRG_EHG_E!S48+NRG_CM_E!S48+NRG_OIL_NG_E!S48+NRG_PF_E!S48+NRG_CO_E!S48+NRG_BKBPB_E!S48+NRG_GW_E!S48+NRG_BF_E!S48+NRG_PR_E!S48+NRG_NI_E!S48+NRG_CL_E!S48+NRG_LNG_E!S48+NRG_BIOG_E!S48+NRG_GTL_E!S48+NRG_CPP_E!S48+NRG_NSP_E!S48</f>
        <v>3025.1490971625103</v>
      </c>
      <c r="T48" s="30">
        <f>NRG_EHG_E!T48+NRG_CM_E!T48+NRG_OIL_NG_E!T48+NRG_PF_E!T48+NRG_CO_E!T48+NRG_BKBPB_E!T48+NRG_GW_E!T48+NRG_BF_E!T48+NRG_PR_E!T48+NRG_NI_E!T48+NRG_CL_E!T48+NRG_LNG_E!T48+NRG_BIOG_E!T48+NRG_GTL_E!T48+NRG_CPP_E!T48+NRG_NSP_E!T48</f>
        <v>3063.5414445399824</v>
      </c>
      <c r="U48" s="30">
        <f>NRG_EHG_E!U48+NRG_CM_E!U48+NRG_OIL_NG_E!U48+NRG_PF_E!U48+NRG_CO_E!U48+NRG_BKBPB_E!U48+NRG_GW_E!U48+NRG_BF_E!U48+NRG_PR_E!U48+NRG_NI_E!U48+NRG_CL_E!U48+NRG_LNG_E!U48+NRG_BIOG_E!U48+NRG_GTL_E!U48+NRG_CPP_E!U48+NRG_NSP_E!U48</f>
        <v>3000.1205503009455</v>
      </c>
      <c r="V48" s="30">
        <f>NRG_EHG_E!V48+NRG_CM_E!V48+NRG_OIL_NG_E!V48+NRG_PF_E!V48+NRG_CO_E!V48+NRG_BKBPB_E!V48+NRG_GW_E!V48+NRG_BF_E!V48+NRG_PR_E!V48+NRG_NI_E!V48+NRG_CL_E!V48+NRG_LNG_E!V48+NRG_BIOG_E!V48+NRG_GTL_E!V48+NRG_CPP_E!V48+NRG_NSP_E!V48</f>
        <v>2926.455288048151</v>
      </c>
      <c r="W48" s="30">
        <f>NRG_EHG_E!W48+NRG_CM_E!W48+NRG_OIL_NG_E!W48+NRG_PF_E!W48+NRG_CO_E!W48+NRG_BKBPB_E!W48+NRG_GW_E!W48+NRG_BF_E!W48+NRG_PR_E!W48+NRG_NI_E!W48+NRG_CL_E!W48+NRG_LNG_E!W48+NRG_BIOG_E!W48+NRG_GTL_E!W48+NRG_CPP_E!W48+NRG_NSP_E!W48</f>
        <v>2795.8766981943249</v>
      </c>
      <c r="X48" s="30">
        <f>NRG_EHG_E!X48+NRG_CM_E!X48+NRG_OIL_NG_E!X48+NRG_PF_E!X48+NRG_CO_E!X48+NRG_BKBPB_E!X48+NRG_GW_E!X48+NRG_BF_E!X48+NRG_PR_E!X48+NRG_NI_E!X48+NRG_CL_E!X48+NRG_LNG_E!X48+NRG_BIOG_E!X48+NRG_GTL_E!X48+NRG_CPP_E!X48+NRG_NSP_E!X48</f>
        <v>3053.1085984522783</v>
      </c>
    </row>
    <row r="49" spans="1:24" ht="11.25" customHeight="1" x14ac:dyDescent="0.2">
      <c r="A49" s="39" t="s">
        <v>85</v>
      </c>
      <c r="B49" s="23" t="s">
        <v>86</v>
      </c>
      <c r="C49" s="30">
        <f>NRG_EHG_E!C49+NRG_CM_E!C49+NRG_OIL_NG_E!C49+NRG_PF_E!C49+NRG_CO_E!C49+NRG_BKBPB_E!C49+NRG_GW_E!C49+NRG_BF_E!C49+NRG_PR_E!C49+NRG_NI_E!C49+NRG_CL_E!C49+NRG_LNG_E!C49+NRG_BIOG_E!C49+NRG_GTL_E!C49+NRG_CPP_E!C49+NRG_NSP_E!C49</f>
        <v>3.8406706792777299</v>
      </c>
      <c r="D49" s="30">
        <f>NRG_EHG_E!D49+NRG_CM_E!D49+NRG_OIL_NG_E!D49+NRG_PF_E!D49+NRG_CO_E!D49+NRG_BKBPB_E!D49+NRG_GW_E!D49+NRG_BF_E!D49+NRG_PR_E!D49+NRG_NI_E!D49+NRG_CL_E!D49+NRG_LNG_E!D49+NRG_BIOG_E!D49+NRG_GTL_E!D49+NRG_CPP_E!D49+NRG_NSP_E!D49</f>
        <v>0</v>
      </c>
      <c r="E49" s="30">
        <f>NRG_EHG_E!E49+NRG_CM_E!E49+NRG_OIL_NG_E!E49+NRG_PF_E!E49+NRG_CO_E!E49+NRG_BKBPB_E!E49+NRG_GW_E!E49+NRG_BF_E!E49+NRG_PR_E!E49+NRG_NI_E!E49+NRG_CL_E!E49+NRG_LNG_E!E49+NRG_BIOG_E!E49+NRG_GTL_E!E49+NRG_CPP_E!E49+NRG_NSP_E!E49</f>
        <v>0</v>
      </c>
      <c r="F49" s="30">
        <f>NRG_EHG_E!F49+NRG_CM_E!F49+NRG_OIL_NG_E!F49+NRG_PF_E!F49+NRG_CO_E!F49+NRG_BKBPB_E!F49+NRG_GW_E!F49+NRG_BF_E!F49+NRG_PR_E!F49+NRG_NI_E!F49+NRG_CL_E!F49+NRG_LNG_E!F49+NRG_BIOG_E!F49+NRG_GTL_E!F49+NRG_CPP_E!F49+NRG_NSP_E!F49</f>
        <v>0</v>
      </c>
      <c r="G49" s="30">
        <f>NRG_EHG_E!G49+NRG_CM_E!G49+NRG_OIL_NG_E!G49+NRG_PF_E!G49+NRG_CO_E!G49+NRG_BKBPB_E!G49+NRG_GW_E!G49+NRG_BF_E!G49+NRG_PR_E!G49+NRG_NI_E!G49+NRG_CL_E!G49+NRG_LNG_E!G49+NRG_BIOG_E!G49+NRG_GTL_E!G49+NRG_CPP_E!G49+NRG_NSP_E!G49</f>
        <v>0</v>
      </c>
      <c r="H49" s="30">
        <f>NRG_EHG_E!H49+NRG_CM_E!H49+NRG_OIL_NG_E!H49+NRG_PF_E!H49+NRG_CO_E!H49+NRG_BKBPB_E!H49+NRG_GW_E!H49+NRG_BF_E!H49+NRG_PR_E!H49+NRG_NI_E!H49+NRG_CL_E!H49+NRG_LNG_E!H49+NRG_BIOG_E!H49+NRG_GTL_E!H49+NRG_CPP_E!H49+NRG_NSP_E!H49</f>
        <v>0</v>
      </c>
      <c r="I49" s="30">
        <f>NRG_EHG_E!I49+NRG_CM_E!I49+NRG_OIL_NG_E!I49+NRG_PF_E!I49+NRG_CO_E!I49+NRG_BKBPB_E!I49+NRG_GW_E!I49+NRG_BF_E!I49+NRG_PR_E!I49+NRG_NI_E!I49+NRG_CL_E!I49+NRG_LNG_E!I49+NRG_BIOG_E!I49+NRG_GTL_E!I49+NRG_CPP_E!I49+NRG_NSP_E!I49</f>
        <v>0</v>
      </c>
      <c r="J49" s="30">
        <f>NRG_EHG_E!J49+NRG_CM_E!J49+NRG_OIL_NG_E!J49+NRG_PF_E!J49+NRG_CO_E!J49+NRG_BKBPB_E!J49+NRG_GW_E!J49+NRG_BF_E!J49+NRG_PR_E!J49+NRG_NI_E!J49+NRG_CL_E!J49+NRG_LNG_E!J49+NRG_BIOG_E!J49+NRG_GTL_E!J49+NRG_CPP_E!J49+NRG_NSP_E!J49</f>
        <v>0</v>
      </c>
      <c r="K49" s="30">
        <f>NRG_EHG_E!K49+NRG_CM_E!K49+NRG_OIL_NG_E!K49+NRG_PF_E!K49+NRG_CO_E!K49+NRG_BKBPB_E!K49+NRG_GW_E!K49+NRG_BF_E!K49+NRG_PR_E!K49+NRG_NI_E!K49+NRG_CL_E!K49+NRG_LNG_E!K49+NRG_BIOG_E!K49+NRG_GTL_E!K49+NRG_CPP_E!K49+NRG_NSP_E!K49</f>
        <v>0</v>
      </c>
      <c r="L49" s="30">
        <f>NRG_EHG_E!L49+NRG_CM_E!L49+NRG_OIL_NG_E!L49+NRG_PF_E!L49+NRG_CO_E!L49+NRG_BKBPB_E!L49+NRG_GW_E!L49+NRG_BF_E!L49+NRG_PR_E!L49+NRG_NI_E!L49+NRG_CL_E!L49+NRG_LNG_E!L49+NRG_BIOG_E!L49+NRG_GTL_E!L49+NRG_CPP_E!L49+NRG_NSP_E!L49</f>
        <v>0</v>
      </c>
      <c r="M49" s="30">
        <f>NRG_EHG_E!M49+NRG_CM_E!M49+NRG_OIL_NG_E!M49+NRG_PF_E!M49+NRG_CO_E!M49+NRG_BKBPB_E!M49+NRG_GW_E!M49+NRG_BF_E!M49+NRG_PR_E!M49+NRG_NI_E!M49+NRG_CL_E!M49+NRG_LNG_E!M49+NRG_BIOG_E!M49+NRG_GTL_E!M49+NRG_CPP_E!M49+NRG_NSP_E!M49</f>
        <v>0</v>
      </c>
      <c r="N49" s="30">
        <f>NRG_EHG_E!N49+NRG_CM_E!N49+NRG_OIL_NG_E!N49+NRG_PF_E!N49+NRG_CO_E!N49+NRG_BKBPB_E!N49+NRG_GW_E!N49+NRG_BF_E!N49+NRG_PR_E!N49+NRG_NI_E!N49+NRG_CL_E!N49+NRG_LNG_E!N49+NRG_BIOG_E!N49+NRG_GTL_E!N49+NRG_CPP_E!N49+NRG_NSP_E!N49</f>
        <v>0</v>
      </c>
      <c r="O49" s="30">
        <f>NRG_EHG_E!O49+NRG_CM_E!O49+NRG_OIL_NG_E!O49+NRG_PF_E!O49+NRG_CO_E!O49+NRG_BKBPB_E!O49+NRG_GW_E!O49+NRG_BF_E!O49+NRG_PR_E!O49+NRG_NI_E!O49+NRG_CL_E!O49+NRG_LNG_E!O49+NRG_BIOG_E!O49+NRG_GTL_E!O49+NRG_CPP_E!O49+NRG_NSP_E!O49</f>
        <v>0</v>
      </c>
      <c r="P49" s="30">
        <f>NRG_EHG_E!P49+NRG_CM_E!P49+NRG_OIL_NG_E!P49+NRG_PF_E!P49+NRG_CO_E!P49+NRG_BKBPB_E!P49+NRG_GW_E!P49+NRG_BF_E!P49+NRG_PR_E!P49+NRG_NI_E!P49+NRG_CL_E!P49+NRG_LNG_E!P49+NRG_BIOG_E!P49+NRG_GTL_E!P49+NRG_CPP_E!P49+NRG_NSP_E!P49</f>
        <v>0</v>
      </c>
      <c r="Q49" s="30">
        <f>NRG_EHG_E!Q49+NRG_CM_E!Q49+NRG_OIL_NG_E!Q49+NRG_PF_E!Q49+NRG_CO_E!Q49+NRG_BKBPB_E!Q49+NRG_GW_E!Q49+NRG_BF_E!Q49+NRG_PR_E!Q49+NRG_NI_E!Q49+NRG_CL_E!Q49+NRG_LNG_E!Q49+NRG_BIOG_E!Q49+NRG_GTL_E!Q49+NRG_CPP_E!Q49+NRG_NSP_E!Q49</f>
        <v>0</v>
      </c>
      <c r="R49" s="30">
        <f>NRG_EHG_E!R49+NRG_CM_E!R49+NRG_OIL_NG_E!R49+NRG_PF_E!R49+NRG_CO_E!R49+NRG_BKBPB_E!R49+NRG_GW_E!R49+NRG_BF_E!R49+NRG_PR_E!R49+NRG_NI_E!R49+NRG_CL_E!R49+NRG_LNG_E!R49+NRG_BIOG_E!R49+NRG_GTL_E!R49+NRG_CPP_E!R49+NRG_NSP_E!R49</f>
        <v>0</v>
      </c>
      <c r="S49" s="30">
        <f>NRG_EHG_E!S49+NRG_CM_E!S49+NRG_OIL_NG_E!S49+NRG_PF_E!S49+NRG_CO_E!S49+NRG_BKBPB_E!S49+NRG_GW_E!S49+NRG_BF_E!S49+NRG_PR_E!S49+NRG_NI_E!S49+NRG_CL_E!S49+NRG_LNG_E!S49+NRG_BIOG_E!S49+NRG_GTL_E!S49+NRG_CPP_E!S49+NRG_NSP_E!S49</f>
        <v>0</v>
      </c>
      <c r="T49" s="30">
        <f>NRG_EHG_E!T49+NRG_CM_E!T49+NRG_OIL_NG_E!T49+NRG_PF_E!T49+NRG_CO_E!T49+NRG_BKBPB_E!T49+NRG_GW_E!T49+NRG_BF_E!T49+NRG_PR_E!T49+NRG_NI_E!T49+NRG_CL_E!T49+NRG_LNG_E!T49+NRG_BIOG_E!T49+NRG_GTL_E!T49+NRG_CPP_E!T49+NRG_NSP_E!T49</f>
        <v>0</v>
      </c>
      <c r="U49" s="30">
        <f>NRG_EHG_E!U49+NRG_CM_E!U49+NRG_OIL_NG_E!U49+NRG_PF_E!U49+NRG_CO_E!U49+NRG_BKBPB_E!U49+NRG_GW_E!U49+NRG_BF_E!U49+NRG_PR_E!U49+NRG_NI_E!U49+NRG_CL_E!U49+NRG_LNG_E!U49+NRG_BIOG_E!U49+NRG_GTL_E!U49+NRG_CPP_E!U49+NRG_NSP_E!U49</f>
        <v>0</v>
      </c>
      <c r="V49" s="30">
        <f>NRG_EHG_E!V49+NRG_CM_E!V49+NRG_OIL_NG_E!V49+NRG_PF_E!V49+NRG_CO_E!V49+NRG_BKBPB_E!V49+NRG_GW_E!V49+NRG_BF_E!V49+NRG_PR_E!V49+NRG_NI_E!V49+NRG_CL_E!V49+NRG_LNG_E!V49+NRG_BIOG_E!V49+NRG_GTL_E!V49+NRG_CPP_E!V49+NRG_NSP_E!V49</f>
        <v>0</v>
      </c>
      <c r="W49" s="30">
        <f>NRG_EHG_E!W49+NRG_CM_E!W49+NRG_OIL_NG_E!W49+NRG_PF_E!W49+NRG_CO_E!W49+NRG_BKBPB_E!W49+NRG_GW_E!W49+NRG_BF_E!W49+NRG_PR_E!W49+NRG_NI_E!W49+NRG_CL_E!W49+NRG_LNG_E!W49+NRG_BIOG_E!W49+NRG_GTL_E!W49+NRG_CPP_E!W49+NRG_NSP_E!W49</f>
        <v>0</v>
      </c>
      <c r="X49" s="30">
        <f>NRG_EHG_E!X49+NRG_CM_E!X49+NRG_OIL_NG_E!X49+NRG_PF_E!X49+NRG_CO_E!X49+NRG_BKBPB_E!X49+NRG_GW_E!X49+NRG_BF_E!X49+NRG_PR_E!X49+NRG_NI_E!X49+NRG_CL_E!X49+NRG_LNG_E!X49+NRG_BIOG_E!X49+NRG_GTL_E!X49+NRG_CPP_E!X49+NRG_NSP_E!X49</f>
        <v>0</v>
      </c>
    </row>
    <row r="50" spans="1:24" ht="11.25" customHeight="1" x14ac:dyDescent="0.2">
      <c r="A50" s="39" t="s">
        <v>87</v>
      </c>
      <c r="B50" s="23" t="s">
        <v>88</v>
      </c>
      <c r="C50" s="30">
        <f>NRG_EHG_E!C50+NRG_CM_E!C50+NRG_OIL_NG_E!C50+NRG_PF_E!C50+NRG_CO_E!C50+NRG_BKBPB_E!C50+NRG_GW_E!C50+NRG_BF_E!C50+NRG_PR_E!C50+NRG_NI_E!C50+NRG_CL_E!C50+NRG_LNG_E!C50+NRG_BIOG_E!C50+NRG_GTL_E!C50+NRG_CPP_E!C50+NRG_NSP_E!C50</f>
        <v>2259.4189165950124</v>
      </c>
      <c r="D50" s="30">
        <f>NRG_EHG_E!D50+NRG_CM_E!D50+NRG_OIL_NG_E!D50+NRG_PF_E!D50+NRG_CO_E!D50+NRG_BKBPB_E!D50+NRG_GW_E!D50+NRG_BF_E!D50+NRG_PR_E!D50+NRG_NI_E!D50+NRG_CL_E!D50+NRG_LNG_E!D50+NRG_BIOG_E!D50+NRG_GTL_E!D50+NRG_CPP_E!D50+NRG_NSP_E!D50</f>
        <v>2663.2231298366291</v>
      </c>
      <c r="E50" s="30">
        <f>NRG_EHG_E!E50+NRG_CM_E!E50+NRG_OIL_NG_E!E50+NRG_PF_E!E50+NRG_CO_E!E50+NRG_BKBPB_E!E50+NRG_GW_E!E50+NRG_BF_E!E50+NRG_PR_E!E50+NRG_NI_E!E50+NRG_CL_E!E50+NRG_LNG_E!E50+NRG_BIOG_E!E50+NRG_GTL_E!E50+NRG_CPP_E!E50+NRG_NSP_E!E50</f>
        <v>2595.2932072226999</v>
      </c>
      <c r="F50" s="30">
        <f>NRG_EHG_E!F50+NRG_CM_E!F50+NRG_OIL_NG_E!F50+NRG_PF_E!F50+NRG_CO_E!F50+NRG_BKBPB_E!F50+NRG_GW_E!F50+NRG_BF_E!F50+NRG_PR_E!F50+NRG_NI_E!F50+NRG_CL_E!F50+NRG_LNG_E!F50+NRG_BIOG_E!F50+NRG_GTL_E!F50+NRG_CPP_E!F50+NRG_NSP_E!F50</f>
        <v>3220.2207222699908</v>
      </c>
      <c r="G50" s="30">
        <f>NRG_EHG_E!G50+NRG_CM_E!G50+NRG_OIL_NG_E!G50+NRG_PF_E!G50+NRG_CO_E!G50+NRG_BKBPB_E!G50+NRG_GW_E!G50+NRG_BF_E!G50+NRG_PR_E!G50+NRG_NI_E!G50+NRG_CL_E!G50+NRG_LNG_E!G50+NRG_BIOG_E!G50+NRG_GTL_E!G50+NRG_CPP_E!G50+NRG_NSP_E!G50</f>
        <v>3289.1804815133269</v>
      </c>
      <c r="H50" s="30">
        <f>NRG_EHG_E!H50+NRG_CM_E!H50+NRG_OIL_NG_E!H50+NRG_PF_E!H50+NRG_CO_E!H50+NRG_BKBPB_E!H50+NRG_GW_E!H50+NRG_BF_E!H50+NRG_PR_E!H50+NRG_NI_E!H50+NRG_CL_E!H50+NRG_LNG_E!H50+NRG_BIOG_E!H50+NRG_GTL_E!H50+NRG_CPP_E!H50+NRG_NSP_E!H50</f>
        <v>2765.5564058469472</v>
      </c>
      <c r="I50" s="30">
        <f>NRG_EHG_E!I50+NRG_CM_E!I50+NRG_OIL_NG_E!I50+NRG_PF_E!I50+NRG_CO_E!I50+NRG_BKBPB_E!I50+NRG_GW_E!I50+NRG_BF_E!I50+NRG_PR_E!I50+NRG_NI_E!I50+NRG_CL_E!I50+NRG_LNG_E!I50+NRG_BIOG_E!I50+NRG_GTL_E!I50+NRG_CPP_E!I50+NRG_NSP_E!I50</f>
        <v>2999.6314703353396</v>
      </c>
      <c r="J50" s="30">
        <f>NRG_EHG_E!J50+NRG_CM_E!J50+NRG_OIL_NG_E!J50+NRG_PF_E!J50+NRG_CO_E!J50+NRG_BKBPB_E!J50+NRG_GW_E!J50+NRG_BF_E!J50+NRG_PR_E!J50+NRG_NI_E!J50+NRG_CL_E!J50+NRG_LNG_E!J50+NRG_BIOG_E!J50+NRG_GTL_E!J50+NRG_CPP_E!J50+NRG_NSP_E!J50</f>
        <v>2871.6389509888218</v>
      </c>
      <c r="K50" s="30">
        <f>NRG_EHG_E!K50+NRG_CM_E!K50+NRG_OIL_NG_E!K50+NRG_PF_E!K50+NRG_CO_E!K50+NRG_BKBPB_E!K50+NRG_GW_E!K50+NRG_BF_E!K50+NRG_PR_E!K50+NRG_NI_E!K50+NRG_CL_E!K50+NRG_LNG_E!K50+NRG_BIOG_E!K50+NRG_GTL_E!K50+NRG_CPP_E!K50+NRG_NSP_E!K50</f>
        <v>2826.452536543422</v>
      </c>
      <c r="L50" s="30">
        <f>NRG_EHG_E!L50+NRG_CM_E!L50+NRG_OIL_NG_E!L50+NRG_PF_E!L50+NRG_CO_E!L50+NRG_BKBPB_E!L50+NRG_GW_E!L50+NRG_BF_E!L50+NRG_PR_E!L50+NRG_NI_E!L50+NRG_CL_E!L50+NRG_LNG_E!L50+NRG_BIOG_E!L50+NRG_GTL_E!L50+NRG_CPP_E!L50+NRG_NSP_E!L50</f>
        <v>2001.6697334479791</v>
      </c>
      <c r="M50" s="30">
        <f>NRG_EHG_E!M50+NRG_CM_E!M50+NRG_OIL_NG_E!M50+NRG_PF_E!M50+NRG_CO_E!M50+NRG_BKBPB_E!M50+NRG_GW_E!M50+NRG_BF_E!M50+NRG_PR_E!M50+NRG_NI_E!M50+NRG_CL_E!M50+NRG_LNG_E!M50+NRG_BIOG_E!M50+NRG_GTL_E!M50+NRG_CPP_E!M50+NRG_NSP_E!M50</f>
        <v>1960.8665520206362</v>
      </c>
      <c r="N50" s="30">
        <f>NRG_EHG_E!N50+NRG_CM_E!N50+NRG_OIL_NG_E!N50+NRG_PF_E!N50+NRG_CO_E!N50+NRG_BKBPB_E!N50+NRG_GW_E!N50+NRG_BF_E!N50+NRG_PR_E!N50+NRG_NI_E!N50+NRG_CL_E!N50+NRG_LNG_E!N50+NRG_BIOG_E!N50+NRG_GTL_E!N50+NRG_CPP_E!N50+NRG_NSP_E!N50</f>
        <v>1154.9844368013758</v>
      </c>
      <c r="O50" s="30">
        <f>NRG_EHG_E!O50+NRG_CM_E!O50+NRG_OIL_NG_E!O50+NRG_PF_E!O50+NRG_CO_E!O50+NRG_BKBPB_E!O50+NRG_GW_E!O50+NRG_BF_E!O50+NRG_PR_E!O50+NRG_NI_E!O50+NRG_CL_E!O50+NRG_LNG_E!O50+NRG_BIOG_E!O50+NRG_GTL_E!O50+NRG_CPP_E!O50+NRG_NSP_E!O50</f>
        <v>1082.7765262252792</v>
      </c>
      <c r="P50" s="30">
        <f>NRG_EHG_E!P50+NRG_CM_E!P50+NRG_OIL_NG_E!P50+NRG_PF_E!P50+NRG_CO_E!P50+NRG_BKBPB_E!P50+NRG_GW_E!P50+NRG_BF_E!P50+NRG_PR_E!P50+NRG_NI_E!P50+NRG_CL_E!P50+NRG_LNG_E!P50+NRG_BIOG_E!P50+NRG_GTL_E!P50+NRG_CPP_E!P50+NRG_NSP_E!P50</f>
        <v>1173.3282029234738</v>
      </c>
      <c r="Q50" s="30">
        <f>NRG_EHG_E!Q50+NRG_CM_E!Q50+NRG_OIL_NG_E!Q50+NRG_PF_E!Q50+NRG_CO_E!Q50+NRG_BKBPB_E!Q50+NRG_GW_E!Q50+NRG_BF_E!Q50+NRG_PR_E!Q50+NRG_NI_E!Q50+NRG_CL_E!Q50+NRG_LNG_E!Q50+NRG_BIOG_E!Q50+NRG_GTL_E!Q50+NRG_CPP_E!Q50+NRG_NSP_E!Q50</f>
        <v>1012.149011177988</v>
      </c>
      <c r="R50" s="30">
        <f>NRG_EHG_E!R50+NRG_CM_E!R50+NRG_OIL_NG_E!R50+NRG_PF_E!R50+NRG_CO_E!R50+NRG_BKBPB_E!R50+NRG_GW_E!R50+NRG_BF_E!R50+NRG_PR_E!R50+NRG_NI_E!R50+NRG_CL_E!R50+NRG_LNG_E!R50+NRG_BIOG_E!R50+NRG_GTL_E!R50+NRG_CPP_E!R50+NRG_NSP_E!R50</f>
        <v>983.48288907996562</v>
      </c>
      <c r="S50" s="30">
        <f>NRG_EHG_E!S50+NRG_CM_E!S50+NRG_OIL_NG_E!S50+NRG_PF_E!S50+NRG_CO_E!S50+NRG_BKBPB_E!S50+NRG_GW_E!S50+NRG_BF_E!S50+NRG_PR_E!S50+NRG_NI_E!S50+NRG_CL_E!S50+NRG_LNG_E!S50+NRG_BIOG_E!S50+NRG_GTL_E!S50+NRG_CPP_E!S50+NRG_NSP_E!S50</f>
        <v>1019.8306104901117</v>
      </c>
      <c r="T50" s="30">
        <f>NRG_EHG_E!T50+NRG_CM_E!T50+NRG_OIL_NG_E!T50+NRG_PF_E!T50+NRG_CO_E!T50+NRG_BKBPB_E!T50+NRG_GW_E!T50+NRG_BF_E!T50+NRG_PR_E!T50+NRG_NI_E!T50+NRG_CL_E!T50+NRG_LNG_E!T50+NRG_BIOG_E!T50+NRG_GTL_E!T50+NRG_CPP_E!T50+NRG_NSP_E!T50</f>
        <v>1174.3909716251073</v>
      </c>
      <c r="U50" s="30">
        <f>NRG_EHG_E!U50+NRG_CM_E!U50+NRG_OIL_NG_E!U50+NRG_PF_E!U50+NRG_CO_E!U50+NRG_BKBPB_E!U50+NRG_GW_E!U50+NRG_BF_E!U50+NRG_PR_E!U50+NRG_NI_E!U50+NRG_CL_E!U50+NRG_LNG_E!U50+NRG_BIOG_E!U50+NRG_GTL_E!U50+NRG_CPP_E!U50+NRG_NSP_E!U50</f>
        <v>1094.5419604471194</v>
      </c>
      <c r="V50" s="30">
        <f>NRG_EHG_E!V50+NRG_CM_E!V50+NRG_OIL_NG_E!V50+NRG_PF_E!V50+NRG_CO_E!V50+NRG_BKBPB_E!V50+NRG_GW_E!V50+NRG_BF_E!V50+NRG_PR_E!V50+NRG_NI_E!V50+NRG_CL_E!V50+NRG_LNG_E!V50+NRG_BIOG_E!V50+NRG_GTL_E!V50+NRG_CPP_E!V50+NRG_NSP_E!V50</f>
        <v>1130.8517626827174</v>
      </c>
      <c r="W50" s="30">
        <f>NRG_EHG_E!W50+NRG_CM_E!W50+NRG_OIL_NG_E!W50+NRG_PF_E!W50+NRG_CO_E!W50+NRG_BKBPB_E!W50+NRG_GW_E!W50+NRG_BF_E!W50+NRG_PR_E!W50+NRG_NI_E!W50+NRG_CL_E!W50+NRG_LNG_E!W50+NRG_BIOG_E!W50+NRG_GTL_E!W50+NRG_CPP_E!W50+NRG_NSP_E!W50</f>
        <v>1154.1368873602751</v>
      </c>
      <c r="X50" s="30">
        <f>NRG_EHG_E!X50+NRG_CM_E!X50+NRG_OIL_NG_E!X50+NRG_PF_E!X50+NRG_CO_E!X50+NRG_BKBPB_E!X50+NRG_GW_E!X50+NRG_BF_E!X50+NRG_PR_E!X50+NRG_NI_E!X50+NRG_CL_E!X50+NRG_LNG_E!X50+NRG_BIOG_E!X50+NRG_GTL_E!X50+NRG_CPP_E!X50+NRG_NSP_E!X50</f>
        <v>1021.965090283749</v>
      </c>
    </row>
    <row r="51" spans="1:24" ht="11.25" customHeight="1" x14ac:dyDescent="0.2">
      <c r="A51" s="24" t="s">
        <v>89</v>
      </c>
      <c r="B51" s="25" t="s">
        <v>90</v>
      </c>
      <c r="C51" s="31">
        <f>NRG_EHG_E!C51+NRG_CM_E!C51+NRG_OIL_NG_E!C51+NRG_PF_E!C51+NRG_CO_E!C51+NRG_BKBPB_E!C51+NRG_GW_E!C51+NRG_BF_E!C51+NRG_PR_E!C51+NRG_NI_E!C51+NRG_CL_E!C51+NRG_LNG_E!C51+NRG_BIOG_E!C51+NRG_GTL_E!C51+NRG_CPP_E!C51+NRG_NSP_E!C51</f>
        <v>7140.7506448839204</v>
      </c>
      <c r="D51" s="31">
        <f>NRG_EHG_E!D51+NRG_CM_E!D51+NRG_OIL_NG_E!D51+NRG_PF_E!D51+NRG_CO_E!D51+NRG_BKBPB_E!D51+NRG_GW_E!D51+NRG_BF_E!D51+NRG_PR_E!D51+NRG_NI_E!D51+NRG_CL_E!D51+NRG_LNG_E!D51+NRG_BIOG_E!D51+NRG_GTL_E!D51+NRG_CPP_E!D51+NRG_NSP_E!D51</f>
        <v>6331.315219260533</v>
      </c>
      <c r="E51" s="31">
        <f>NRG_EHG_E!E51+NRG_CM_E!E51+NRG_OIL_NG_E!E51+NRG_PF_E!E51+NRG_CO_E!E51+NRG_BKBPB_E!E51+NRG_GW_E!E51+NRG_BF_E!E51+NRG_PR_E!E51+NRG_NI_E!E51+NRG_CL_E!E51+NRG_LNG_E!E51+NRG_BIOG_E!E51+NRG_GTL_E!E51+NRG_CPP_E!E51+NRG_NSP_E!E51</f>
        <v>6845.592863284608</v>
      </c>
      <c r="F51" s="31">
        <f>NRG_EHG_E!F51+NRG_CM_E!F51+NRG_OIL_NG_E!F51+NRG_PF_E!F51+NRG_CO_E!F51+NRG_BKBPB_E!F51+NRG_GW_E!F51+NRG_BF_E!F51+NRG_PR_E!F51+NRG_NI_E!F51+NRG_CL_E!F51+NRG_LNG_E!F51+NRG_BIOG_E!F51+NRG_GTL_E!F51+NRG_CPP_E!F51+NRG_NSP_E!F51</f>
        <v>5743.8055889939815</v>
      </c>
      <c r="G51" s="31">
        <f>NRG_EHG_E!G51+NRG_CM_E!G51+NRG_OIL_NG_E!G51+NRG_PF_E!G51+NRG_CO_E!G51+NRG_BKBPB_E!G51+NRG_GW_E!G51+NRG_BF_E!G51+NRG_PR_E!G51+NRG_NI_E!G51+NRG_CL_E!G51+NRG_LNG_E!G51+NRG_BIOG_E!G51+NRG_GTL_E!G51+NRG_CPP_E!G51+NRG_NSP_E!G51</f>
        <v>5886.0655202063626</v>
      </c>
      <c r="H51" s="31">
        <f>NRG_EHG_E!H51+NRG_CM_E!H51+NRG_OIL_NG_E!H51+NRG_PF_E!H51+NRG_CO_E!H51+NRG_BKBPB_E!H51+NRG_GW_E!H51+NRG_BF_E!H51+NRG_PR_E!H51+NRG_NI_E!H51+NRG_CL_E!H51+NRG_LNG_E!H51+NRG_BIOG_E!H51+NRG_GTL_E!H51+NRG_CPP_E!H51+NRG_NSP_E!H51</f>
        <v>6266.2312983662932</v>
      </c>
      <c r="I51" s="31">
        <f>NRG_EHG_E!I51+NRG_CM_E!I51+NRG_OIL_NG_E!I51+NRG_PF_E!I51+NRG_CO_E!I51+NRG_BKBPB_E!I51+NRG_GW_E!I51+NRG_BF_E!I51+NRG_PR_E!I51+NRG_NI_E!I51+NRG_CL_E!I51+NRG_LNG_E!I51+NRG_BIOG_E!I51+NRG_GTL_E!I51+NRG_CPP_E!I51+NRG_NSP_E!I51</f>
        <v>7736.6137575236462</v>
      </c>
      <c r="J51" s="31">
        <f>NRG_EHG_E!J51+NRG_CM_E!J51+NRG_OIL_NG_E!J51+NRG_PF_E!J51+NRG_CO_E!J51+NRG_BKBPB_E!J51+NRG_GW_E!J51+NRG_BF_E!J51+NRG_PR_E!J51+NRG_NI_E!J51+NRG_CL_E!J51+NRG_LNG_E!J51+NRG_BIOG_E!J51+NRG_GTL_E!J51+NRG_CPP_E!J51+NRG_NSP_E!J51</f>
        <v>8212.880825451417</v>
      </c>
      <c r="K51" s="31">
        <f>NRG_EHG_E!K51+NRG_CM_E!K51+NRG_OIL_NG_E!K51+NRG_PF_E!K51+NRG_CO_E!K51+NRG_BKBPB_E!K51+NRG_GW_E!K51+NRG_BF_E!K51+NRG_PR_E!K51+NRG_NI_E!K51+NRG_CL_E!K51+NRG_LNG_E!K51+NRG_BIOG_E!K51+NRG_GTL_E!K51+NRG_CPP_E!K51+NRG_NSP_E!K51</f>
        <v>8824.1864144453994</v>
      </c>
      <c r="L51" s="31">
        <f>NRG_EHG_E!L51+NRG_CM_E!L51+NRG_OIL_NG_E!L51+NRG_PF_E!L51+NRG_CO_E!L51+NRG_BKBPB_E!L51+NRG_GW_E!L51+NRG_BF_E!L51+NRG_PR_E!L51+NRG_NI_E!L51+NRG_CL_E!L51+NRG_LNG_E!L51+NRG_BIOG_E!L51+NRG_GTL_E!L51+NRG_CPP_E!L51+NRG_NSP_E!L51</f>
        <v>8429.9634565778142</v>
      </c>
      <c r="M51" s="31">
        <f>NRG_EHG_E!M51+NRG_CM_E!M51+NRG_OIL_NG_E!M51+NRG_PF_E!M51+NRG_CO_E!M51+NRG_BKBPB_E!M51+NRG_GW_E!M51+NRG_BF_E!M51+NRG_PR_E!M51+NRG_NI_E!M51+NRG_CL_E!M51+NRG_LNG_E!M51+NRG_BIOG_E!M51+NRG_GTL_E!M51+NRG_CPP_E!M51+NRG_NSP_E!M51</f>
        <v>9497.2793637145314</v>
      </c>
      <c r="N51" s="31">
        <f>NRG_EHG_E!N51+NRG_CM_E!N51+NRG_OIL_NG_E!N51+NRG_PF_E!N51+NRG_CO_E!N51+NRG_BKBPB_E!N51+NRG_GW_E!N51+NRG_BF_E!N51+NRG_PR_E!N51+NRG_NI_E!N51+NRG_CL_E!N51+NRG_LNG_E!N51+NRG_BIOG_E!N51+NRG_GTL_E!N51+NRG_CPP_E!N51+NRG_NSP_E!N51</f>
        <v>9625.456061908857</v>
      </c>
      <c r="O51" s="31">
        <f>NRG_EHG_E!O51+NRG_CM_E!O51+NRG_OIL_NG_E!O51+NRG_PF_E!O51+NRG_CO_E!O51+NRG_BKBPB_E!O51+NRG_GW_E!O51+NRG_BF_E!O51+NRG_PR_E!O51+NRG_NI_E!O51+NRG_CL_E!O51+NRG_LNG_E!O51+NRG_BIOG_E!O51+NRG_GTL_E!O51+NRG_CPP_E!O51+NRG_NSP_E!O51</f>
        <v>10136.594926913156</v>
      </c>
      <c r="P51" s="31">
        <f>NRG_EHG_E!P51+NRG_CM_E!P51+NRG_OIL_NG_E!P51+NRG_PF_E!P51+NRG_CO_E!P51+NRG_BKBPB_E!P51+NRG_GW_E!P51+NRG_BF_E!P51+NRG_PR_E!P51+NRG_NI_E!P51+NRG_CL_E!P51+NRG_LNG_E!P51+NRG_BIOG_E!P51+NRG_GTL_E!P51+NRG_CPP_E!P51+NRG_NSP_E!P51</f>
        <v>10470.1728288908</v>
      </c>
      <c r="Q51" s="31">
        <f>NRG_EHG_E!Q51+NRG_CM_E!Q51+NRG_OIL_NG_E!Q51+NRG_PF_E!Q51+NRG_CO_E!Q51+NRG_BKBPB_E!Q51+NRG_GW_E!Q51+NRG_BF_E!Q51+NRG_PR_E!Q51+NRG_NI_E!Q51+NRG_CL_E!Q51+NRG_LNG_E!Q51+NRG_BIOG_E!Q51+NRG_GTL_E!Q51+NRG_CPP_E!Q51+NRG_NSP_E!Q51</f>
        <v>10389.304557179707</v>
      </c>
      <c r="R51" s="31">
        <f>NRG_EHG_E!R51+NRG_CM_E!R51+NRG_OIL_NG_E!R51+NRG_PF_E!R51+NRG_CO_E!R51+NRG_BKBPB_E!R51+NRG_GW_E!R51+NRG_BF_E!R51+NRG_PR_E!R51+NRG_NI_E!R51+NRG_CL_E!R51+NRG_LNG_E!R51+NRG_BIOG_E!R51+NRG_GTL_E!R51+NRG_CPP_E!R51+NRG_NSP_E!R51</f>
        <v>11239.212037833189</v>
      </c>
      <c r="S51" s="31">
        <f>NRG_EHG_E!S51+NRG_CM_E!S51+NRG_OIL_NG_E!S51+NRG_PF_E!S51+NRG_CO_E!S51+NRG_BKBPB_E!S51+NRG_GW_E!S51+NRG_BF_E!S51+NRG_PR_E!S51+NRG_NI_E!S51+NRG_CL_E!S51+NRG_LNG_E!S51+NRG_BIOG_E!S51+NRG_GTL_E!S51+NRG_CPP_E!S51+NRG_NSP_E!S51</f>
        <v>10868.988392089421</v>
      </c>
      <c r="T51" s="31">
        <f>NRG_EHG_E!T51+NRG_CM_E!T51+NRG_OIL_NG_E!T51+NRG_PF_E!T51+NRG_CO_E!T51+NRG_BKBPB_E!T51+NRG_GW_E!T51+NRG_BF_E!T51+NRG_PR_E!T51+NRG_NI_E!T51+NRG_CL_E!T51+NRG_LNG_E!T51+NRG_BIOG_E!T51+NRG_GTL_E!T51+NRG_CPP_E!T51+NRG_NSP_E!T51</f>
        <v>11787.225193465174</v>
      </c>
      <c r="U51" s="31">
        <f>NRG_EHG_E!U51+NRG_CM_E!U51+NRG_OIL_NG_E!U51+NRG_PF_E!U51+NRG_CO_E!U51+NRG_BKBPB_E!U51+NRG_GW_E!U51+NRG_BF_E!U51+NRG_PR_E!U51+NRG_NI_E!U51+NRG_CL_E!U51+NRG_LNG_E!U51+NRG_BIOG_E!U51+NRG_GTL_E!U51+NRG_CPP_E!U51+NRG_NSP_E!U51</f>
        <v>12560.414531384349</v>
      </c>
      <c r="V51" s="31">
        <f>NRG_EHG_E!V51+NRG_CM_E!V51+NRG_OIL_NG_E!V51+NRG_PF_E!V51+NRG_CO_E!V51+NRG_BKBPB_E!V51+NRG_GW_E!V51+NRG_BF_E!V51+NRG_PR_E!V51+NRG_NI_E!V51+NRG_CL_E!V51+NRG_LNG_E!V51+NRG_BIOG_E!V51+NRG_GTL_E!V51+NRG_CPP_E!V51+NRG_NSP_E!V51</f>
        <v>12605.576526225275</v>
      </c>
      <c r="W51" s="31">
        <f>NRG_EHG_E!W51+NRG_CM_E!W51+NRG_OIL_NG_E!W51+NRG_PF_E!W51+NRG_CO_E!W51+NRG_BKBPB_E!W51+NRG_GW_E!W51+NRG_BF_E!W51+NRG_PR_E!W51+NRG_NI_E!W51+NRG_CL_E!W51+NRG_LNG_E!W51+NRG_BIOG_E!W51+NRG_GTL_E!W51+NRG_CPP_E!W51+NRG_NSP_E!W51</f>
        <v>12305.835597592431</v>
      </c>
      <c r="X51" s="31">
        <f>NRG_EHG_E!X51+NRG_CM_E!X51+NRG_OIL_NG_E!X51+NRG_PF_E!X51+NRG_CO_E!X51+NRG_BKBPB_E!X51+NRG_GW_E!X51+NRG_BF_E!X51+NRG_PR_E!X51+NRG_NI_E!X51+NRG_CL_E!X51+NRG_LNG_E!X51+NRG_BIOG_E!X51+NRG_GTL_E!X51+NRG_CPP_E!X51+NRG_NSP_E!X51</f>
        <v>11625.818744625969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:W52" si="20">SUM(C53:C70)</f>
        <v>1.388907996560619</v>
      </c>
      <c r="D52" s="31">
        <f t="shared" si="20"/>
        <v>1.534737747205503</v>
      </c>
      <c r="E52" s="31">
        <f t="shared" si="20"/>
        <v>3.3054170249355117</v>
      </c>
      <c r="F52" s="31">
        <f t="shared" si="20"/>
        <v>43.813757523645741</v>
      </c>
      <c r="G52" s="31">
        <f t="shared" si="20"/>
        <v>133.85872742906275</v>
      </c>
      <c r="H52" s="31">
        <f t="shared" si="20"/>
        <v>78.541874462596738</v>
      </c>
      <c r="I52" s="31">
        <f t="shared" si="20"/>
        <v>173.58022355975925</v>
      </c>
      <c r="J52" s="31">
        <f t="shared" si="20"/>
        <v>201.62957867583827</v>
      </c>
      <c r="K52" s="31">
        <f t="shared" si="20"/>
        <v>248.17755803955293</v>
      </c>
      <c r="L52" s="31">
        <f t="shared" si="20"/>
        <v>488.51573516766973</v>
      </c>
      <c r="M52" s="31">
        <f t="shared" si="20"/>
        <v>512.90361134995703</v>
      </c>
      <c r="N52" s="31">
        <f t="shared" si="20"/>
        <v>559.05657781599302</v>
      </c>
      <c r="O52" s="31">
        <f t="shared" si="20"/>
        <v>643.51934651762667</v>
      </c>
      <c r="P52" s="31">
        <f t="shared" si="20"/>
        <v>827.52132416165091</v>
      </c>
      <c r="Q52" s="31">
        <f t="shared" si="20"/>
        <v>786.85004299226136</v>
      </c>
      <c r="R52" s="31">
        <f t="shared" si="20"/>
        <v>602.49243336199481</v>
      </c>
      <c r="S52" s="31">
        <f t="shared" si="20"/>
        <v>603.00662080825441</v>
      </c>
      <c r="T52" s="31">
        <f t="shared" si="20"/>
        <v>605.38452278589853</v>
      </c>
      <c r="U52" s="31">
        <f t="shared" si="20"/>
        <v>572.12983662940667</v>
      </c>
      <c r="V52" s="31">
        <f t="shared" si="20"/>
        <v>551.55081685296636</v>
      </c>
      <c r="W52" s="31">
        <f t="shared" si="20"/>
        <v>575.23671539122961</v>
      </c>
      <c r="X52" s="31">
        <f t="shared" ref="X52" si="21">SUM(X53:X70)</f>
        <v>502.48426483233004</v>
      </c>
    </row>
    <row r="53" spans="1:24" ht="11.25" customHeight="1" x14ac:dyDescent="0.2">
      <c r="A53" s="22" t="s">
        <v>93</v>
      </c>
      <c r="B53" s="23" t="s">
        <v>94</v>
      </c>
      <c r="C53" s="30">
        <f>NRG_EHG_E!C53+NRG_CM_E!C53+NRG_OIL_NG_E!C53+NRG_PF_E!C53+NRG_CO_E!C53+NRG_BKBPB_E!C53+NRG_GW_E!C53+NRG_BF_E!C53+NRG_PR_E!C53+NRG_NI_E!C53+NRG_CL_E!C53+NRG_LNG_E!C53+NRG_BIOG_E!C53+NRG_GTL_E!C53+NRG_CPP_E!C53+NRG_NSP_E!C53</f>
        <v>0</v>
      </c>
      <c r="D53" s="30">
        <f>NRG_EHG_E!D53+NRG_CM_E!D53+NRG_OIL_NG_E!D53+NRG_PF_E!D53+NRG_CO_E!D53+NRG_BKBPB_E!D53+NRG_GW_E!D53+NRG_BF_E!D53+NRG_PR_E!D53+NRG_NI_E!D53+NRG_CL_E!D53+NRG_LNG_E!D53+NRG_BIOG_E!D53+NRG_GTL_E!D53+NRG_CPP_E!D53+NRG_NSP_E!D53</f>
        <v>0</v>
      </c>
      <c r="E53" s="30">
        <f>NRG_EHG_E!E53+NRG_CM_E!E53+NRG_OIL_NG_E!E53+NRG_PF_E!E53+NRG_CO_E!E53+NRG_BKBPB_E!E53+NRG_GW_E!E53+NRG_BF_E!E53+NRG_PR_E!E53+NRG_NI_E!E53+NRG_CL_E!E53+NRG_LNG_E!E53+NRG_BIOG_E!E53+NRG_GTL_E!E53+NRG_CPP_E!E53+NRG_NSP_E!E53</f>
        <v>0</v>
      </c>
      <c r="F53" s="30">
        <f>NRG_EHG_E!F53+NRG_CM_E!F53+NRG_OIL_NG_E!F53+NRG_PF_E!F53+NRG_CO_E!F53+NRG_BKBPB_E!F53+NRG_GW_E!F53+NRG_BF_E!F53+NRG_PR_E!F53+NRG_NI_E!F53+NRG_CL_E!F53+NRG_LNG_E!F53+NRG_BIOG_E!F53+NRG_GTL_E!F53+NRG_CPP_E!F53+NRG_NSP_E!F53</f>
        <v>0</v>
      </c>
      <c r="G53" s="30">
        <f>NRG_EHG_E!G53+NRG_CM_E!G53+NRG_OIL_NG_E!G53+NRG_PF_E!G53+NRG_CO_E!G53+NRG_BKBPB_E!G53+NRG_GW_E!G53+NRG_BF_E!G53+NRG_PR_E!G53+NRG_NI_E!G53+NRG_CL_E!G53+NRG_LNG_E!G53+NRG_BIOG_E!G53+NRG_GTL_E!G53+NRG_CPP_E!G53+NRG_NSP_E!G53</f>
        <v>0</v>
      </c>
      <c r="H53" s="30">
        <f>NRG_EHG_E!H53+NRG_CM_E!H53+NRG_OIL_NG_E!H53+NRG_PF_E!H53+NRG_CO_E!H53+NRG_BKBPB_E!H53+NRG_GW_E!H53+NRG_BF_E!H53+NRG_PR_E!H53+NRG_NI_E!H53+NRG_CL_E!H53+NRG_LNG_E!H53+NRG_BIOG_E!H53+NRG_GTL_E!H53+NRG_CPP_E!H53+NRG_NSP_E!H53</f>
        <v>0</v>
      </c>
      <c r="I53" s="30">
        <f>NRG_EHG_E!I53+NRG_CM_E!I53+NRG_OIL_NG_E!I53+NRG_PF_E!I53+NRG_CO_E!I53+NRG_BKBPB_E!I53+NRG_GW_E!I53+NRG_BF_E!I53+NRG_PR_E!I53+NRG_NI_E!I53+NRG_CL_E!I53+NRG_LNG_E!I53+NRG_BIOG_E!I53+NRG_GTL_E!I53+NRG_CPP_E!I53+NRG_NSP_E!I53</f>
        <v>0</v>
      </c>
      <c r="J53" s="30">
        <f>NRG_EHG_E!J53+NRG_CM_E!J53+NRG_OIL_NG_E!J53+NRG_PF_E!J53+NRG_CO_E!J53+NRG_BKBPB_E!J53+NRG_GW_E!J53+NRG_BF_E!J53+NRG_PR_E!J53+NRG_NI_E!J53+NRG_CL_E!J53+NRG_LNG_E!J53+NRG_BIOG_E!J53+NRG_GTL_E!J53+NRG_CPP_E!J53+NRG_NSP_E!J53</f>
        <v>0</v>
      </c>
      <c r="K53" s="30">
        <f>NRG_EHG_E!K53+NRG_CM_E!K53+NRG_OIL_NG_E!K53+NRG_PF_E!K53+NRG_CO_E!K53+NRG_BKBPB_E!K53+NRG_GW_E!K53+NRG_BF_E!K53+NRG_PR_E!K53+NRG_NI_E!K53+NRG_CL_E!K53+NRG_LNG_E!K53+NRG_BIOG_E!K53+NRG_GTL_E!K53+NRG_CPP_E!K53+NRG_NSP_E!K53</f>
        <v>0</v>
      </c>
      <c r="L53" s="30">
        <f>NRG_EHG_E!L53+NRG_CM_E!L53+NRG_OIL_NG_E!L53+NRG_PF_E!L53+NRG_CO_E!L53+NRG_BKBPB_E!L53+NRG_GW_E!L53+NRG_BF_E!L53+NRG_PR_E!L53+NRG_NI_E!L53+NRG_CL_E!L53+NRG_LNG_E!L53+NRG_BIOG_E!L53+NRG_GTL_E!L53+NRG_CPP_E!L53+NRG_NSP_E!L53</f>
        <v>0</v>
      </c>
      <c r="M53" s="30">
        <f>NRG_EHG_E!M53+NRG_CM_E!M53+NRG_OIL_NG_E!M53+NRG_PF_E!M53+NRG_CO_E!M53+NRG_BKBPB_E!M53+NRG_GW_E!M53+NRG_BF_E!M53+NRG_PR_E!M53+NRG_NI_E!M53+NRG_CL_E!M53+NRG_LNG_E!M53+NRG_BIOG_E!M53+NRG_GTL_E!M53+NRG_CPP_E!M53+NRG_NSP_E!M53</f>
        <v>0</v>
      </c>
      <c r="N53" s="30">
        <f>NRG_EHG_E!N53+NRG_CM_E!N53+NRG_OIL_NG_E!N53+NRG_PF_E!N53+NRG_CO_E!N53+NRG_BKBPB_E!N53+NRG_GW_E!N53+NRG_BF_E!N53+NRG_PR_E!N53+NRG_NI_E!N53+NRG_CL_E!N53+NRG_LNG_E!N53+NRG_BIOG_E!N53+NRG_GTL_E!N53+NRG_CPP_E!N53+NRG_NSP_E!N53</f>
        <v>0</v>
      </c>
      <c r="O53" s="30">
        <f>NRG_EHG_E!O53+NRG_CM_E!O53+NRG_OIL_NG_E!O53+NRG_PF_E!O53+NRG_CO_E!O53+NRG_BKBPB_E!O53+NRG_GW_E!O53+NRG_BF_E!O53+NRG_PR_E!O53+NRG_NI_E!O53+NRG_CL_E!O53+NRG_LNG_E!O53+NRG_BIOG_E!O53+NRG_GTL_E!O53+NRG_CPP_E!O53+NRG_NSP_E!O53</f>
        <v>0</v>
      </c>
      <c r="P53" s="30">
        <f>NRG_EHG_E!P53+NRG_CM_E!P53+NRG_OIL_NG_E!P53+NRG_PF_E!P53+NRG_CO_E!P53+NRG_BKBPB_E!P53+NRG_GW_E!P53+NRG_BF_E!P53+NRG_PR_E!P53+NRG_NI_E!P53+NRG_CL_E!P53+NRG_LNG_E!P53+NRG_BIOG_E!P53+NRG_GTL_E!P53+NRG_CPP_E!P53+NRG_NSP_E!P53</f>
        <v>0</v>
      </c>
      <c r="Q53" s="30">
        <f>NRG_EHG_E!Q53+NRG_CM_E!Q53+NRG_OIL_NG_E!Q53+NRG_PF_E!Q53+NRG_CO_E!Q53+NRG_BKBPB_E!Q53+NRG_GW_E!Q53+NRG_BF_E!Q53+NRG_PR_E!Q53+NRG_NI_E!Q53+NRG_CL_E!Q53+NRG_LNG_E!Q53+NRG_BIOG_E!Q53+NRG_GTL_E!Q53+NRG_CPP_E!Q53+NRG_NSP_E!Q53</f>
        <v>0</v>
      </c>
      <c r="R53" s="30">
        <f>NRG_EHG_E!R53+NRG_CM_E!R53+NRG_OIL_NG_E!R53+NRG_PF_E!R53+NRG_CO_E!R53+NRG_BKBPB_E!R53+NRG_GW_E!R53+NRG_BF_E!R53+NRG_PR_E!R53+NRG_NI_E!R53+NRG_CL_E!R53+NRG_LNG_E!R53+NRG_BIOG_E!R53+NRG_GTL_E!R53+NRG_CPP_E!R53+NRG_NSP_E!R53</f>
        <v>0</v>
      </c>
      <c r="S53" s="30">
        <f>NRG_EHG_E!S53+NRG_CM_E!S53+NRG_OIL_NG_E!S53+NRG_PF_E!S53+NRG_CO_E!S53+NRG_BKBPB_E!S53+NRG_GW_E!S53+NRG_BF_E!S53+NRG_PR_E!S53+NRG_NI_E!S53+NRG_CL_E!S53+NRG_LNG_E!S53+NRG_BIOG_E!S53+NRG_GTL_E!S53+NRG_CPP_E!S53+NRG_NSP_E!S53</f>
        <v>0</v>
      </c>
      <c r="T53" s="30">
        <f>NRG_EHG_E!T53+NRG_CM_E!T53+NRG_OIL_NG_E!T53+NRG_PF_E!T53+NRG_CO_E!T53+NRG_BKBPB_E!T53+NRG_GW_E!T53+NRG_BF_E!T53+NRG_PR_E!T53+NRG_NI_E!T53+NRG_CL_E!T53+NRG_LNG_E!T53+NRG_BIOG_E!T53+NRG_GTL_E!T53+NRG_CPP_E!T53+NRG_NSP_E!T53</f>
        <v>0</v>
      </c>
      <c r="U53" s="30">
        <f>NRG_EHG_E!U53+NRG_CM_E!U53+NRG_OIL_NG_E!U53+NRG_PF_E!U53+NRG_CO_E!U53+NRG_BKBPB_E!U53+NRG_GW_E!U53+NRG_BF_E!U53+NRG_PR_E!U53+NRG_NI_E!U53+NRG_CL_E!U53+NRG_LNG_E!U53+NRG_BIOG_E!U53+NRG_GTL_E!U53+NRG_CPP_E!U53+NRG_NSP_E!U53</f>
        <v>0</v>
      </c>
      <c r="V53" s="30">
        <f>NRG_EHG_E!V53+NRG_CM_E!V53+NRG_OIL_NG_E!V53+NRG_PF_E!V53+NRG_CO_E!V53+NRG_BKBPB_E!V53+NRG_GW_E!V53+NRG_BF_E!V53+NRG_PR_E!V53+NRG_NI_E!V53+NRG_CL_E!V53+NRG_LNG_E!V53+NRG_BIOG_E!V53+NRG_GTL_E!V53+NRG_CPP_E!V53+NRG_NSP_E!V53</f>
        <v>0</v>
      </c>
      <c r="W53" s="30">
        <f>NRG_EHG_E!W53+NRG_CM_E!W53+NRG_OIL_NG_E!W53+NRG_PF_E!W53+NRG_CO_E!W53+NRG_BKBPB_E!W53+NRG_GW_E!W53+NRG_BF_E!W53+NRG_PR_E!W53+NRG_NI_E!W53+NRG_CL_E!W53+NRG_LNG_E!W53+NRG_BIOG_E!W53+NRG_GTL_E!W53+NRG_CPP_E!W53+NRG_NSP_E!W53</f>
        <v>0</v>
      </c>
      <c r="X53" s="30">
        <f>NRG_EHG_E!X53+NRG_CM_E!X53+NRG_OIL_NG_E!X53+NRG_PF_E!X53+NRG_CO_E!X53+NRG_BKBPB_E!X53+NRG_GW_E!X53+NRG_BF_E!X53+NRG_PR_E!X53+NRG_NI_E!X53+NRG_CL_E!X53+NRG_LNG_E!X53+NRG_BIOG_E!X53+NRG_GTL_E!X53+NRG_CPP_E!X53+NRG_NSP_E!X53</f>
        <v>0</v>
      </c>
    </row>
    <row r="54" spans="1:24" ht="11.25" customHeight="1" x14ac:dyDescent="0.2">
      <c r="A54" s="22" t="s">
        <v>95</v>
      </c>
      <c r="B54" s="23" t="s">
        <v>96</v>
      </c>
      <c r="C54" s="30">
        <f>NRG_EHG_E!C54+NRG_CM_E!C54+NRG_OIL_NG_E!C54+NRG_PF_E!C54+NRG_CO_E!C54+NRG_BKBPB_E!C54+NRG_GW_E!C54+NRG_BF_E!C54+NRG_PR_E!C54+NRG_NI_E!C54+NRG_CL_E!C54+NRG_LNG_E!C54+NRG_BIOG_E!C54+NRG_GTL_E!C54+NRG_CPP_E!C54+NRG_NSP_E!C54</f>
        <v>0</v>
      </c>
      <c r="D54" s="30">
        <f>NRG_EHG_E!D54+NRG_CM_E!D54+NRG_OIL_NG_E!D54+NRG_PF_E!D54+NRG_CO_E!D54+NRG_BKBPB_E!D54+NRG_GW_E!D54+NRG_BF_E!D54+NRG_PR_E!D54+NRG_NI_E!D54+NRG_CL_E!D54+NRG_LNG_E!D54+NRG_BIOG_E!D54+NRG_GTL_E!D54+NRG_CPP_E!D54+NRG_NSP_E!D54</f>
        <v>0</v>
      </c>
      <c r="E54" s="30">
        <f>NRG_EHG_E!E54+NRG_CM_E!E54+NRG_OIL_NG_E!E54+NRG_PF_E!E54+NRG_CO_E!E54+NRG_BKBPB_E!E54+NRG_GW_E!E54+NRG_BF_E!E54+NRG_PR_E!E54+NRG_NI_E!E54+NRG_CL_E!E54+NRG_LNG_E!E54+NRG_BIOG_E!E54+NRG_GTL_E!E54+NRG_CPP_E!E54+NRG_NSP_E!E54</f>
        <v>0</v>
      </c>
      <c r="F54" s="30">
        <f>NRG_EHG_E!F54+NRG_CM_E!F54+NRG_OIL_NG_E!F54+NRG_PF_E!F54+NRG_CO_E!F54+NRG_BKBPB_E!F54+NRG_GW_E!F54+NRG_BF_E!F54+NRG_PR_E!F54+NRG_NI_E!F54+NRG_CL_E!F54+NRG_LNG_E!F54+NRG_BIOG_E!F54+NRG_GTL_E!F54+NRG_CPP_E!F54+NRG_NSP_E!F54</f>
        <v>0</v>
      </c>
      <c r="G54" s="30">
        <f>NRG_EHG_E!G54+NRG_CM_E!G54+NRG_OIL_NG_E!G54+NRG_PF_E!G54+NRG_CO_E!G54+NRG_BKBPB_E!G54+NRG_GW_E!G54+NRG_BF_E!G54+NRG_PR_E!G54+NRG_NI_E!G54+NRG_CL_E!G54+NRG_LNG_E!G54+NRG_BIOG_E!G54+NRG_GTL_E!G54+NRG_CPP_E!G54+NRG_NSP_E!G54</f>
        <v>0</v>
      </c>
      <c r="H54" s="30">
        <f>NRG_EHG_E!H54+NRG_CM_E!H54+NRG_OIL_NG_E!H54+NRG_PF_E!H54+NRG_CO_E!H54+NRG_BKBPB_E!H54+NRG_GW_E!H54+NRG_BF_E!H54+NRG_PR_E!H54+NRG_NI_E!H54+NRG_CL_E!H54+NRG_LNG_E!H54+NRG_BIOG_E!H54+NRG_GTL_E!H54+NRG_CPP_E!H54+NRG_NSP_E!H54</f>
        <v>0</v>
      </c>
      <c r="I54" s="30">
        <f>NRG_EHG_E!I54+NRG_CM_E!I54+NRG_OIL_NG_E!I54+NRG_PF_E!I54+NRG_CO_E!I54+NRG_BKBPB_E!I54+NRG_GW_E!I54+NRG_BF_E!I54+NRG_PR_E!I54+NRG_NI_E!I54+NRG_CL_E!I54+NRG_LNG_E!I54+NRG_BIOG_E!I54+NRG_GTL_E!I54+NRG_CPP_E!I54+NRG_NSP_E!I54</f>
        <v>0</v>
      </c>
      <c r="J54" s="30">
        <f>NRG_EHG_E!J54+NRG_CM_E!J54+NRG_OIL_NG_E!J54+NRG_PF_E!J54+NRG_CO_E!J54+NRG_BKBPB_E!J54+NRG_GW_E!J54+NRG_BF_E!J54+NRG_PR_E!J54+NRG_NI_E!J54+NRG_CL_E!J54+NRG_LNG_E!J54+NRG_BIOG_E!J54+NRG_GTL_E!J54+NRG_CPP_E!J54+NRG_NSP_E!J54</f>
        <v>0</v>
      </c>
      <c r="K54" s="30">
        <f>NRG_EHG_E!K54+NRG_CM_E!K54+NRG_OIL_NG_E!K54+NRG_PF_E!K54+NRG_CO_E!K54+NRG_BKBPB_E!K54+NRG_GW_E!K54+NRG_BF_E!K54+NRG_PR_E!K54+NRG_NI_E!K54+NRG_CL_E!K54+NRG_LNG_E!K54+NRG_BIOG_E!K54+NRG_GTL_E!K54+NRG_CPP_E!K54+NRG_NSP_E!K54</f>
        <v>0</v>
      </c>
      <c r="L54" s="30">
        <f>NRG_EHG_E!L54+NRG_CM_E!L54+NRG_OIL_NG_E!L54+NRG_PF_E!L54+NRG_CO_E!L54+NRG_BKBPB_E!L54+NRG_GW_E!L54+NRG_BF_E!L54+NRG_PR_E!L54+NRG_NI_E!L54+NRG_CL_E!L54+NRG_LNG_E!L54+NRG_BIOG_E!L54+NRG_GTL_E!L54+NRG_CPP_E!L54+NRG_NSP_E!L54</f>
        <v>0</v>
      </c>
      <c r="M54" s="30">
        <f>NRG_EHG_E!M54+NRG_CM_E!M54+NRG_OIL_NG_E!M54+NRG_PF_E!M54+NRG_CO_E!M54+NRG_BKBPB_E!M54+NRG_GW_E!M54+NRG_BF_E!M54+NRG_PR_E!M54+NRG_NI_E!M54+NRG_CL_E!M54+NRG_LNG_E!M54+NRG_BIOG_E!M54+NRG_GTL_E!M54+NRG_CPP_E!M54+NRG_NSP_E!M54</f>
        <v>0</v>
      </c>
      <c r="N54" s="30">
        <f>NRG_EHG_E!N54+NRG_CM_E!N54+NRG_OIL_NG_E!N54+NRG_PF_E!N54+NRG_CO_E!N54+NRG_BKBPB_E!N54+NRG_GW_E!N54+NRG_BF_E!N54+NRG_PR_E!N54+NRG_NI_E!N54+NRG_CL_E!N54+NRG_LNG_E!N54+NRG_BIOG_E!N54+NRG_GTL_E!N54+NRG_CPP_E!N54+NRG_NSP_E!N54</f>
        <v>0</v>
      </c>
      <c r="O54" s="30">
        <f>NRG_EHG_E!O54+NRG_CM_E!O54+NRG_OIL_NG_E!O54+NRG_PF_E!O54+NRG_CO_E!O54+NRG_BKBPB_E!O54+NRG_GW_E!O54+NRG_BF_E!O54+NRG_PR_E!O54+NRG_NI_E!O54+NRG_CL_E!O54+NRG_LNG_E!O54+NRG_BIOG_E!O54+NRG_GTL_E!O54+NRG_CPP_E!O54+NRG_NSP_E!O54</f>
        <v>0</v>
      </c>
      <c r="P54" s="30">
        <f>NRG_EHG_E!P54+NRG_CM_E!P54+NRG_OIL_NG_E!P54+NRG_PF_E!P54+NRG_CO_E!P54+NRG_BKBPB_E!P54+NRG_GW_E!P54+NRG_BF_E!P54+NRG_PR_E!P54+NRG_NI_E!P54+NRG_CL_E!P54+NRG_LNG_E!P54+NRG_BIOG_E!P54+NRG_GTL_E!P54+NRG_CPP_E!P54+NRG_NSP_E!P54</f>
        <v>0</v>
      </c>
      <c r="Q54" s="30">
        <f>NRG_EHG_E!Q54+NRG_CM_E!Q54+NRG_OIL_NG_E!Q54+NRG_PF_E!Q54+NRG_CO_E!Q54+NRG_BKBPB_E!Q54+NRG_GW_E!Q54+NRG_BF_E!Q54+NRG_PR_E!Q54+NRG_NI_E!Q54+NRG_CL_E!Q54+NRG_LNG_E!Q54+NRG_BIOG_E!Q54+NRG_GTL_E!Q54+NRG_CPP_E!Q54+NRG_NSP_E!Q54</f>
        <v>0</v>
      </c>
      <c r="R54" s="30">
        <f>NRG_EHG_E!R54+NRG_CM_E!R54+NRG_OIL_NG_E!R54+NRG_PF_E!R54+NRG_CO_E!R54+NRG_BKBPB_E!R54+NRG_GW_E!R54+NRG_BF_E!R54+NRG_PR_E!R54+NRG_NI_E!R54+NRG_CL_E!R54+NRG_LNG_E!R54+NRG_BIOG_E!R54+NRG_GTL_E!R54+NRG_CPP_E!R54+NRG_NSP_E!R54</f>
        <v>0</v>
      </c>
      <c r="S54" s="30">
        <f>NRG_EHG_E!S54+NRG_CM_E!S54+NRG_OIL_NG_E!S54+NRG_PF_E!S54+NRG_CO_E!S54+NRG_BKBPB_E!S54+NRG_GW_E!S54+NRG_BF_E!S54+NRG_PR_E!S54+NRG_NI_E!S54+NRG_CL_E!S54+NRG_LNG_E!S54+NRG_BIOG_E!S54+NRG_GTL_E!S54+NRG_CPP_E!S54+NRG_NSP_E!S54</f>
        <v>0</v>
      </c>
      <c r="T54" s="30">
        <f>NRG_EHG_E!T54+NRG_CM_E!T54+NRG_OIL_NG_E!T54+NRG_PF_E!T54+NRG_CO_E!T54+NRG_BKBPB_E!T54+NRG_GW_E!T54+NRG_BF_E!T54+NRG_PR_E!T54+NRG_NI_E!T54+NRG_CL_E!T54+NRG_LNG_E!T54+NRG_BIOG_E!T54+NRG_GTL_E!T54+NRG_CPP_E!T54+NRG_NSP_E!T54</f>
        <v>0</v>
      </c>
      <c r="U54" s="30">
        <f>NRG_EHG_E!U54+NRG_CM_E!U54+NRG_OIL_NG_E!U54+NRG_PF_E!U54+NRG_CO_E!U54+NRG_BKBPB_E!U54+NRG_GW_E!U54+NRG_BF_E!U54+NRG_PR_E!U54+NRG_NI_E!U54+NRG_CL_E!U54+NRG_LNG_E!U54+NRG_BIOG_E!U54+NRG_GTL_E!U54+NRG_CPP_E!U54+NRG_NSP_E!U54</f>
        <v>0</v>
      </c>
      <c r="V54" s="30">
        <f>NRG_EHG_E!V54+NRG_CM_E!V54+NRG_OIL_NG_E!V54+NRG_PF_E!V54+NRG_CO_E!V54+NRG_BKBPB_E!V54+NRG_GW_E!V54+NRG_BF_E!V54+NRG_PR_E!V54+NRG_NI_E!V54+NRG_CL_E!V54+NRG_LNG_E!V54+NRG_BIOG_E!V54+NRG_GTL_E!V54+NRG_CPP_E!V54+NRG_NSP_E!V54</f>
        <v>0</v>
      </c>
      <c r="W54" s="30">
        <f>NRG_EHG_E!W54+NRG_CM_E!W54+NRG_OIL_NG_E!W54+NRG_PF_E!W54+NRG_CO_E!W54+NRG_BKBPB_E!W54+NRG_GW_E!W54+NRG_BF_E!W54+NRG_PR_E!W54+NRG_NI_E!W54+NRG_CL_E!W54+NRG_LNG_E!W54+NRG_BIOG_E!W54+NRG_GTL_E!W54+NRG_CPP_E!W54+NRG_NSP_E!W54</f>
        <v>0</v>
      </c>
      <c r="X54" s="30">
        <f>NRG_EHG_E!X54+NRG_CM_E!X54+NRG_OIL_NG_E!X54+NRG_PF_E!X54+NRG_CO_E!X54+NRG_BKBPB_E!X54+NRG_GW_E!X54+NRG_BF_E!X54+NRG_PR_E!X54+NRG_NI_E!X54+NRG_CL_E!X54+NRG_LNG_E!X54+NRG_BIOG_E!X54+NRG_GTL_E!X54+NRG_CPP_E!X54+NRG_NSP_E!X54</f>
        <v>0</v>
      </c>
    </row>
    <row r="55" spans="1:24" ht="11.25" customHeight="1" x14ac:dyDescent="0.2">
      <c r="A55" s="22" t="s">
        <v>97</v>
      </c>
      <c r="B55" s="23" t="s">
        <v>98</v>
      </c>
      <c r="C55" s="30">
        <f>NRG_EHG_E!C55+NRG_CM_E!C55+NRG_OIL_NG_E!C55+NRG_PF_E!C55+NRG_CO_E!C55+NRG_BKBPB_E!C55+NRG_GW_E!C55+NRG_BF_E!C55+NRG_PR_E!C55+NRG_NI_E!C55+NRG_CL_E!C55+NRG_LNG_E!C55+NRG_BIOG_E!C55+NRG_GTL_E!C55+NRG_CPP_E!C55+NRG_NSP_E!C55</f>
        <v>0</v>
      </c>
      <c r="D55" s="30">
        <f>NRG_EHG_E!D55+NRG_CM_E!D55+NRG_OIL_NG_E!D55+NRG_PF_E!D55+NRG_CO_E!D55+NRG_BKBPB_E!D55+NRG_GW_E!D55+NRG_BF_E!D55+NRG_PR_E!D55+NRG_NI_E!D55+NRG_CL_E!D55+NRG_LNG_E!D55+NRG_BIOG_E!D55+NRG_GTL_E!D55+NRG_CPP_E!D55+NRG_NSP_E!D55</f>
        <v>0</v>
      </c>
      <c r="E55" s="30">
        <f>NRG_EHG_E!E55+NRG_CM_E!E55+NRG_OIL_NG_E!E55+NRG_PF_E!E55+NRG_CO_E!E55+NRG_BKBPB_E!E55+NRG_GW_E!E55+NRG_BF_E!E55+NRG_PR_E!E55+NRG_NI_E!E55+NRG_CL_E!E55+NRG_LNG_E!E55+NRG_BIOG_E!E55+NRG_GTL_E!E55+NRG_CPP_E!E55+NRG_NSP_E!E55</f>
        <v>0</v>
      </c>
      <c r="F55" s="30">
        <f>NRG_EHG_E!F55+NRG_CM_E!F55+NRG_OIL_NG_E!F55+NRG_PF_E!F55+NRG_CO_E!F55+NRG_BKBPB_E!F55+NRG_GW_E!F55+NRG_BF_E!F55+NRG_PR_E!F55+NRG_NI_E!F55+NRG_CL_E!F55+NRG_LNG_E!F55+NRG_BIOG_E!F55+NRG_GTL_E!F55+NRG_CPP_E!F55+NRG_NSP_E!F55</f>
        <v>0</v>
      </c>
      <c r="G55" s="30">
        <f>NRG_EHG_E!G55+NRG_CM_E!G55+NRG_OIL_NG_E!G55+NRG_PF_E!G55+NRG_CO_E!G55+NRG_BKBPB_E!G55+NRG_GW_E!G55+NRG_BF_E!G55+NRG_PR_E!G55+NRG_NI_E!G55+NRG_CL_E!G55+NRG_LNG_E!G55+NRG_BIOG_E!G55+NRG_GTL_E!G55+NRG_CPP_E!G55+NRG_NSP_E!G55</f>
        <v>0</v>
      </c>
      <c r="H55" s="30">
        <f>NRG_EHG_E!H55+NRG_CM_E!H55+NRG_OIL_NG_E!H55+NRG_PF_E!H55+NRG_CO_E!H55+NRG_BKBPB_E!H55+NRG_GW_E!H55+NRG_BF_E!H55+NRG_PR_E!H55+NRG_NI_E!H55+NRG_CL_E!H55+NRG_LNG_E!H55+NRG_BIOG_E!H55+NRG_GTL_E!H55+NRG_CPP_E!H55+NRG_NSP_E!H55</f>
        <v>0</v>
      </c>
      <c r="I55" s="30">
        <f>NRG_EHG_E!I55+NRG_CM_E!I55+NRG_OIL_NG_E!I55+NRG_PF_E!I55+NRG_CO_E!I55+NRG_BKBPB_E!I55+NRG_GW_E!I55+NRG_BF_E!I55+NRG_PR_E!I55+NRG_NI_E!I55+NRG_CL_E!I55+NRG_LNG_E!I55+NRG_BIOG_E!I55+NRG_GTL_E!I55+NRG_CPP_E!I55+NRG_NSP_E!I55</f>
        <v>0</v>
      </c>
      <c r="J55" s="30">
        <f>NRG_EHG_E!J55+NRG_CM_E!J55+NRG_OIL_NG_E!J55+NRG_PF_E!J55+NRG_CO_E!J55+NRG_BKBPB_E!J55+NRG_GW_E!J55+NRG_BF_E!J55+NRG_PR_E!J55+NRG_NI_E!J55+NRG_CL_E!J55+NRG_LNG_E!J55+NRG_BIOG_E!J55+NRG_GTL_E!J55+NRG_CPP_E!J55+NRG_NSP_E!J55</f>
        <v>0</v>
      </c>
      <c r="K55" s="30">
        <f>NRG_EHG_E!K55+NRG_CM_E!K55+NRG_OIL_NG_E!K55+NRG_PF_E!K55+NRG_CO_E!K55+NRG_BKBPB_E!K55+NRG_GW_E!K55+NRG_BF_E!K55+NRG_PR_E!K55+NRG_NI_E!K55+NRG_CL_E!K55+NRG_LNG_E!K55+NRG_BIOG_E!K55+NRG_GTL_E!K55+NRG_CPP_E!K55+NRG_NSP_E!K55</f>
        <v>0</v>
      </c>
      <c r="L55" s="30">
        <f>NRG_EHG_E!L55+NRG_CM_E!L55+NRG_OIL_NG_E!L55+NRG_PF_E!L55+NRG_CO_E!L55+NRG_BKBPB_E!L55+NRG_GW_E!L55+NRG_BF_E!L55+NRG_PR_E!L55+NRG_NI_E!L55+NRG_CL_E!L55+NRG_LNG_E!L55+NRG_BIOG_E!L55+NRG_GTL_E!L55+NRG_CPP_E!L55+NRG_NSP_E!L55</f>
        <v>0</v>
      </c>
      <c r="M55" s="30">
        <f>NRG_EHG_E!M55+NRG_CM_E!M55+NRG_OIL_NG_E!M55+NRG_PF_E!M55+NRG_CO_E!M55+NRG_BKBPB_E!M55+NRG_GW_E!M55+NRG_BF_E!M55+NRG_PR_E!M55+NRG_NI_E!M55+NRG_CL_E!M55+NRG_LNG_E!M55+NRG_BIOG_E!M55+NRG_GTL_E!M55+NRG_CPP_E!M55+NRG_NSP_E!M55</f>
        <v>0</v>
      </c>
      <c r="N55" s="30">
        <f>NRG_EHG_E!N55+NRG_CM_E!N55+NRG_OIL_NG_E!N55+NRG_PF_E!N55+NRG_CO_E!N55+NRG_BKBPB_E!N55+NRG_GW_E!N55+NRG_BF_E!N55+NRG_PR_E!N55+NRG_NI_E!N55+NRG_CL_E!N55+NRG_LNG_E!N55+NRG_BIOG_E!N55+NRG_GTL_E!N55+NRG_CPP_E!N55+NRG_NSP_E!N55</f>
        <v>0</v>
      </c>
      <c r="O55" s="30">
        <f>NRG_EHG_E!O55+NRG_CM_E!O55+NRG_OIL_NG_E!O55+NRG_PF_E!O55+NRG_CO_E!O55+NRG_BKBPB_E!O55+NRG_GW_E!O55+NRG_BF_E!O55+NRG_PR_E!O55+NRG_NI_E!O55+NRG_CL_E!O55+NRG_LNG_E!O55+NRG_BIOG_E!O55+NRG_GTL_E!O55+NRG_CPP_E!O55+NRG_NSP_E!O55</f>
        <v>0</v>
      </c>
      <c r="P55" s="30">
        <f>NRG_EHG_E!P55+NRG_CM_E!P55+NRG_OIL_NG_E!P55+NRG_PF_E!P55+NRG_CO_E!P55+NRG_BKBPB_E!P55+NRG_GW_E!P55+NRG_BF_E!P55+NRG_PR_E!P55+NRG_NI_E!P55+NRG_CL_E!P55+NRG_LNG_E!P55+NRG_BIOG_E!P55+NRG_GTL_E!P55+NRG_CPP_E!P55+NRG_NSP_E!P55</f>
        <v>0</v>
      </c>
      <c r="Q55" s="30">
        <f>NRG_EHG_E!Q55+NRG_CM_E!Q55+NRG_OIL_NG_E!Q55+NRG_PF_E!Q55+NRG_CO_E!Q55+NRG_BKBPB_E!Q55+NRG_GW_E!Q55+NRG_BF_E!Q55+NRG_PR_E!Q55+NRG_NI_E!Q55+NRG_CL_E!Q55+NRG_LNG_E!Q55+NRG_BIOG_E!Q55+NRG_GTL_E!Q55+NRG_CPP_E!Q55+NRG_NSP_E!Q55</f>
        <v>0</v>
      </c>
      <c r="R55" s="30">
        <f>NRG_EHG_E!R55+NRG_CM_E!R55+NRG_OIL_NG_E!R55+NRG_PF_E!R55+NRG_CO_E!R55+NRG_BKBPB_E!R55+NRG_GW_E!R55+NRG_BF_E!R55+NRG_PR_E!R55+NRG_NI_E!R55+NRG_CL_E!R55+NRG_LNG_E!R55+NRG_BIOG_E!R55+NRG_GTL_E!R55+NRG_CPP_E!R55+NRG_NSP_E!R55</f>
        <v>0</v>
      </c>
      <c r="S55" s="30">
        <f>NRG_EHG_E!S55+NRG_CM_E!S55+NRG_OIL_NG_E!S55+NRG_PF_E!S55+NRG_CO_E!S55+NRG_BKBPB_E!S55+NRG_GW_E!S55+NRG_BF_E!S55+NRG_PR_E!S55+NRG_NI_E!S55+NRG_CL_E!S55+NRG_LNG_E!S55+NRG_BIOG_E!S55+NRG_GTL_E!S55+NRG_CPP_E!S55+NRG_NSP_E!S55</f>
        <v>0</v>
      </c>
      <c r="T55" s="30">
        <f>NRG_EHG_E!T55+NRG_CM_E!T55+NRG_OIL_NG_E!T55+NRG_PF_E!T55+NRG_CO_E!T55+NRG_BKBPB_E!T55+NRG_GW_E!T55+NRG_BF_E!T55+NRG_PR_E!T55+NRG_NI_E!T55+NRG_CL_E!T55+NRG_LNG_E!T55+NRG_BIOG_E!T55+NRG_GTL_E!T55+NRG_CPP_E!T55+NRG_NSP_E!T55</f>
        <v>0</v>
      </c>
      <c r="U55" s="30">
        <f>NRG_EHG_E!U55+NRG_CM_E!U55+NRG_OIL_NG_E!U55+NRG_PF_E!U55+NRG_CO_E!U55+NRG_BKBPB_E!U55+NRG_GW_E!U55+NRG_BF_E!U55+NRG_PR_E!U55+NRG_NI_E!U55+NRG_CL_E!U55+NRG_LNG_E!U55+NRG_BIOG_E!U55+NRG_GTL_E!U55+NRG_CPP_E!U55+NRG_NSP_E!U55</f>
        <v>0</v>
      </c>
      <c r="V55" s="30">
        <f>NRG_EHG_E!V55+NRG_CM_E!V55+NRG_OIL_NG_E!V55+NRG_PF_E!V55+NRG_CO_E!V55+NRG_BKBPB_E!V55+NRG_GW_E!V55+NRG_BF_E!V55+NRG_PR_E!V55+NRG_NI_E!V55+NRG_CL_E!V55+NRG_LNG_E!V55+NRG_BIOG_E!V55+NRG_GTL_E!V55+NRG_CPP_E!V55+NRG_NSP_E!V55</f>
        <v>0</v>
      </c>
      <c r="W55" s="30">
        <f>NRG_EHG_E!W55+NRG_CM_E!W55+NRG_OIL_NG_E!W55+NRG_PF_E!W55+NRG_CO_E!W55+NRG_BKBPB_E!W55+NRG_GW_E!W55+NRG_BF_E!W55+NRG_PR_E!W55+NRG_NI_E!W55+NRG_CL_E!W55+NRG_LNG_E!W55+NRG_BIOG_E!W55+NRG_GTL_E!W55+NRG_CPP_E!W55+NRG_NSP_E!W55</f>
        <v>0</v>
      </c>
      <c r="X55" s="30">
        <f>NRG_EHG_E!X55+NRG_CM_E!X55+NRG_OIL_NG_E!X55+NRG_PF_E!X55+NRG_CO_E!X55+NRG_BKBPB_E!X55+NRG_GW_E!X55+NRG_BF_E!X55+NRG_PR_E!X55+NRG_NI_E!X55+NRG_CL_E!X55+NRG_LNG_E!X55+NRG_BIOG_E!X55+NRG_GTL_E!X55+NRG_CPP_E!X55+NRG_NSP_E!X55</f>
        <v>0</v>
      </c>
    </row>
    <row r="56" spans="1:24" ht="11.25" customHeight="1" x14ac:dyDescent="0.2">
      <c r="A56" s="22" t="s">
        <v>99</v>
      </c>
      <c r="B56" s="23" t="s">
        <v>100</v>
      </c>
      <c r="C56" s="30">
        <f>NRG_EHG_E!C56+NRG_CM_E!C56+NRG_OIL_NG_E!C56+NRG_PF_E!C56+NRG_CO_E!C56+NRG_BKBPB_E!C56+NRG_GW_E!C56+NRG_BF_E!C56+NRG_PR_E!C56+NRG_NI_E!C56+NRG_CL_E!C56+NRG_LNG_E!C56+NRG_BIOG_E!C56+NRG_GTL_E!C56+NRG_CPP_E!C56+NRG_NSP_E!C56</f>
        <v>0</v>
      </c>
      <c r="D56" s="30">
        <f>NRG_EHG_E!D56+NRG_CM_E!D56+NRG_OIL_NG_E!D56+NRG_PF_E!D56+NRG_CO_E!D56+NRG_BKBPB_E!D56+NRG_GW_E!D56+NRG_BF_E!D56+NRG_PR_E!D56+NRG_NI_E!D56+NRG_CL_E!D56+NRG_LNG_E!D56+NRG_BIOG_E!D56+NRG_GTL_E!D56+NRG_CPP_E!D56+NRG_NSP_E!D56</f>
        <v>0</v>
      </c>
      <c r="E56" s="30">
        <f>NRG_EHG_E!E56+NRG_CM_E!E56+NRG_OIL_NG_E!E56+NRG_PF_E!E56+NRG_CO_E!E56+NRG_BKBPB_E!E56+NRG_GW_E!E56+NRG_BF_E!E56+NRG_PR_E!E56+NRG_NI_E!E56+NRG_CL_E!E56+NRG_LNG_E!E56+NRG_BIOG_E!E56+NRG_GTL_E!E56+NRG_CPP_E!E56+NRG_NSP_E!E56</f>
        <v>0</v>
      </c>
      <c r="F56" s="30">
        <f>NRG_EHG_E!F56+NRG_CM_E!F56+NRG_OIL_NG_E!F56+NRG_PF_E!F56+NRG_CO_E!F56+NRG_BKBPB_E!F56+NRG_GW_E!F56+NRG_BF_E!F56+NRG_PR_E!F56+NRG_NI_E!F56+NRG_CL_E!F56+NRG_LNG_E!F56+NRG_BIOG_E!F56+NRG_GTL_E!F56+NRG_CPP_E!F56+NRG_NSP_E!F56</f>
        <v>0</v>
      </c>
      <c r="G56" s="30">
        <f>NRG_EHG_E!G56+NRG_CM_E!G56+NRG_OIL_NG_E!G56+NRG_PF_E!G56+NRG_CO_E!G56+NRG_BKBPB_E!G56+NRG_GW_E!G56+NRG_BF_E!G56+NRG_PR_E!G56+NRG_NI_E!G56+NRG_CL_E!G56+NRG_LNG_E!G56+NRG_BIOG_E!G56+NRG_GTL_E!G56+NRG_CPP_E!G56+NRG_NSP_E!G56</f>
        <v>0</v>
      </c>
      <c r="H56" s="30">
        <f>NRG_EHG_E!H56+NRG_CM_E!H56+NRG_OIL_NG_E!H56+NRG_PF_E!H56+NRG_CO_E!H56+NRG_BKBPB_E!H56+NRG_GW_E!H56+NRG_BF_E!H56+NRG_PR_E!H56+NRG_NI_E!H56+NRG_CL_E!H56+NRG_LNG_E!H56+NRG_BIOG_E!H56+NRG_GTL_E!H56+NRG_CPP_E!H56+NRG_NSP_E!H56</f>
        <v>0</v>
      </c>
      <c r="I56" s="30">
        <f>NRG_EHG_E!I56+NRG_CM_E!I56+NRG_OIL_NG_E!I56+NRG_PF_E!I56+NRG_CO_E!I56+NRG_BKBPB_E!I56+NRG_GW_E!I56+NRG_BF_E!I56+NRG_PR_E!I56+NRG_NI_E!I56+NRG_CL_E!I56+NRG_LNG_E!I56+NRG_BIOG_E!I56+NRG_GTL_E!I56+NRG_CPP_E!I56+NRG_NSP_E!I56</f>
        <v>0</v>
      </c>
      <c r="J56" s="30">
        <f>NRG_EHG_E!J56+NRG_CM_E!J56+NRG_OIL_NG_E!J56+NRG_PF_E!J56+NRG_CO_E!J56+NRG_BKBPB_E!J56+NRG_GW_E!J56+NRG_BF_E!J56+NRG_PR_E!J56+NRG_NI_E!J56+NRG_CL_E!J56+NRG_LNG_E!J56+NRG_BIOG_E!J56+NRG_GTL_E!J56+NRG_CPP_E!J56+NRG_NSP_E!J56</f>
        <v>0</v>
      </c>
      <c r="K56" s="30">
        <f>NRG_EHG_E!K56+NRG_CM_E!K56+NRG_OIL_NG_E!K56+NRG_PF_E!K56+NRG_CO_E!K56+NRG_BKBPB_E!K56+NRG_GW_E!K56+NRG_BF_E!K56+NRG_PR_E!K56+NRG_NI_E!K56+NRG_CL_E!K56+NRG_LNG_E!K56+NRG_BIOG_E!K56+NRG_GTL_E!K56+NRG_CPP_E!K56+NRG_NSP_E!K56</f>
        <v>0</v>
      </c>
      <c r="L56" s="30">
        <f>NRG_EHG_E!L56+NRG_CM_E!L56+NRG_OIL_NG_E!L56+NRG_PF_E!L56+NRG_CO_E!L56+NRG_BKBPB_E!L56+NRG_GW_E!L56+NRG_BF_E!L56+NRG_PR_E!L56+NRG_NI_E!L56+NRG_CL_E!L56+NRG_LNG_E!L56+NRG_BIOG_E!L56+NRG_GTL_E!L56+NRG_CPP_E!L56+NRG_NSP_E!L56</f>
        <v>0</v>
      </c>
      <c r="M56" s="30">
        <f>NRG_EHG_E!M56+NRG_CM_E!M56+NRG_OIL_NG_E!M56+NRG_PF_E!M56+NRG_CO_E!M56+NRG_BKBPB_E!M56+NRG_GW_E!M56+NRG_BF_E!M56+NRG_PR_E!M56+NRG_NI_E!M56+NRG_CL_E!M56+NRG_LNG_E!M56+NRG_BIOG_E!M56+NRG_GTL_E!M56+NRG_CPP_E!M56+NRG_NSP_E!M56</f>
        <v>0</v>
      </c>
      <c r="N56" s="30">
        <f>NRG_EHG_E!N56+NRG_CM_E!N56+NRG_OIL_NG_E!N56+NRG_PF_E!N56+NRG_CO_E!N56+NRG_BKBPB_E!N56+NRG_GW_E!N56+NRG_BF_E!N56+NRG_PR_E!N56+NRG_NI_E!N56+NRG_CL_E!N56+NRG_LNG_E!N56+NRG_BIOG_E!N56+NRG_GTL_E!N56+NRG_CPP_E!N56+NRG_NSP_E!N56</f>
        <v>0</v>
      </c>
      <c r="O56" s="30">
        <f>NRG_EHG_E!O56+NRG_CM_E!O56+NRG_OIL_NG_E!O56+NRG_PF_E!O56+NRG_CO_E!O56+NRG_BKBPB_E!O56+NRG_GW_E!O56+NRG_BF_E!O56+NRG_PR_E!O56+NRG_NI_E!O56+NRG_CL_E!O56+NRG_LNG_E!O56+NRG_BIOG_E!O56+NRG_GTL_E!O56+NRG_CPP_E!O56+NRG_NSP_E!O56</f>
        <v>0</v>
      </c>
      <c r="P56" s="30">
        <f>NRG_EHG_E!P56+NRG_CM_E!P56+NRG_OIL_NG_E!P56+NRG_PF_E!P56+NRG_CO_E!P56+NRG_BKBPB_E!P56+NRG_GW_E!P56+NRG_BF_E!P56+NRG_PR_E!P56+NRG_NI_E!P56+NRG_CL_E!P56+NRG_LNG_E!P56+NRG_BIOG_E!P56+NRG_GTL_E!P56+NRG_CPP_E!P56+NRG_NSP_E!P56</f>
        <v>0</v>
      </c>
      <c r="Q56" s="30">
        <f>NRG_EHG_E!Q56+NRG_CM_E!Q56+NRG_OIL_NG_E!Q56+NRG_PF_E!Q56+NRG_CO_E!Q56+NRG_BKBPB_E!Q56+NRG_GW_E!Q56+NRG_BF_E!Q56+NRG_PR_E!Q56+NRG_NI_E!Q56+NRG_CL_E!Q56+NRG_LNG_E!Q56+NRG_BIOG_E!Q56+NRG_GTL_E!Q56+NRG_CPP_E!Q56+NRG_NSP_E!Q56</f>
        <v>0</v>
      </c>
      <c r="R56" s="30">
        <f>NRG_EHG_E!R56+NRG_CM_E!R56+NRG_OIL_NG_E!R56+NRG_PF_E!R56+NRG_CO_E!R56+NRG_BKBPB_E!R56+NRG_GW_E!R56+NRG_BF_E!R56+NRG_PR_E!R56+NRG_NI_E!R56+NRG_CL_E!R56+NRG_LNG_E!R56+NRG_BIOG_E!R56+NRG_GTL_E!R56+NRG_CPP_E!R56+NRG_NSP_E!R56</f>
        <v>0</v>
      </c>
      <c r="S56" s="30">
        <f>NRG_EHG_E!S56+NRG_CM_E!S56+NRG_OIL_NG_E!S56+NRG_PF_E!S56+NRG_CO_E!S56+NRG_BKBPB_E!S56+NRG_GW_E!S56+NRG_BF_E!S56+NRG_PR_E!S56+NRG_NI_E!S56+NRG_CL_E!S56+NRG_LNG_E!S56+NRG_BIOG_E!S56+NRG_GTL_E!S56+NRG_CPP_E!S56+NRG_NSP_E!S56</f>
        <v>0</v>
      </c>
      <c r="T56" s="30">
        <f>NRG_EHG_E!T56+NRG_CM_E!T56+NRG_OIL_NG_E!T56+NRG_PF_E!T56+NRG_CO_E!T56+NRG_BKBPB_E!T56+NRG_GW_E!T56+NRG_BF_E!T56+NRG_PR_E!T56+NRG_NI_E!T56+NRG_CL_E!T56+NRG_LNG_E!T56+NRG_BIOG_E!T56+NRG_GTL_E!T56+NRG_CPP_E!T56+NRG_NSP_E!T56</f>
        <v>0</v>
      </c>
      <c r="U56" s="30">
        <f>NRG_EHG_E!U56+NRG_CM_E!U56+NRG_OIL_NG_E!U56+NRG_PF_E!U56+NRG_CO_E!U56+NRG_BKBPB_E!U56+NRG_GW_E!U56+NRG_BF_E!U56+NRG_PR_E!U56+NRG_NI_E!U56+NRG_CL_E!U56+NRG_LNG_E!U56+NRG_BIOG_E!U56+NRG_GTL_E!U56+NRG_CPP_E!U56+NRG_NSP_E!U56</f>
        <v>0</v>
      </c>
      <c r="V56" s="30">
        <f>NRG_EHG_E!V56+NRG_CM_E!V56+NRG_OIL_NG_E!V56+NRG_PF_E!V56+NRG_CO_E!V56+NRG_BKBPB_E!V56+NRG_GW_E!V56+NRG_BF_E!V56+NRG_PR_E!V56+NRG_NI_E!V56+NRG_CL_E!V56+NRG_LNG_E!V56+NRG_BIOG_E!V56+NRG_GTL_E!V56+NRG_CPP_E!V56+NRG_NSP_E!V56</f>
        <v>0</v>
      </c>
      <c r="W56" s="30">
        <f>NRG_EHG_E!W56+NRG_CM_E!W56+NRG_OIL_NG_E!W56+NRG_PF_E!W56+NRG_CO_E!W56+NRG_BKBPB_E!W56+NRG_GW_E!W56+NRG_BF_E!W56+NRG_PR_E!W56+NRG_NI_E!W56+NRG_CL_E!W56+NRG_LNG_E!W56+NRG_BIOG_E!W56+NRG_GTL_E!W56+NRG_CPP_E!W56+NRG_NSP_E!W56</f>
        <v>0</v>
      </c>
      <c r="X56" s="30">
        <f>NRG_EHG_E!X56+NRG_CM_E!X56+NRG_OIL_NG_E!X56+NRG_PF_E!X56+NRG_CO_E!X56+NRG_BKBPB_E!X56+NRG_GW_E!X56+NRG_BF_E!X56+NRG_PR_E!X56+NRG_NI_E!X56+NRG_CL_E!X56+NRG_LNG_E!X56+NRG_BIOG_E!X56+NRG_GTL_E!X56+NRG_CPP_E!X56+NRG_NSP_E!X56</f>
        <v>0</v>
      </c>
    </row>
    <row r="57" spans="1:24" ht="11.25" customHeight="1" x14ac:dyDescent="0.2">
      <c r="A57" s="22" t="s">
        <v>101</v>
      </c>
      <c r="B57" s="23" t="s">
        <v>102</v>
      </c>
      <c r="C57" s="30">
        <f>NRG_EHG_E!C57+NRG_CM_E!C57+NRG_OIL_NG_E!C57+NRG_PF_E!C57+NRG_CO_E!C57+NRG_BKBPB_E!C57+NRG_GW_E!C57+NRG_BF_E!C57+NRG_PR_E!C57+NRG_NI_E!C57+NRG_CL_E!C57+NRG_LNG_E!C57+NRG_BIOG_E!C57+NRG_GTL_E!C57+NRG_CPP_E!C57+NRG_NSP_E!C57</f>
        <v>3.6113499570077381E-3</v>
      </c>
      <c r="D57" s="30">
        <f>NRG_EHG_E!D57+NRG_CM_E!D57+NRG_OIL_NG_E!D57+NRG_PF_E!D57+NRG_CO_E!D57+NRG_BKBPB_E!D57+NRG_GW_E!D57+NRG_BF_E!D57+NRG_PR_E!D57+NRG_NI_E!D57+NRG_CL_E!D57+NRG_LNG_E!D57+NRG_BIOG_E!D57+NRG_GTL_E!D57+NRG_CPP_E!D57+NRG_NSP_E!D57</f>
        <v>6.1049011177987953E-3</v>
      </c>
      <c r="E57" s="30">
        <f>NRG_EHG_E!E57+NRG_CM_E!E57+NRG_OIL_NG_E!E57+NRG_PF_E!E57+NRG_CO_E!E57+NRG_BKBPB_E!E57+NRG_GW_E!E57+NRG_BF_E!E57+NRG_PR_E!E57+NRG_NI_E!E57+NRG_CL_E!E57+NRG_LNG_E!E57+NRG_BIOG_E!E57+NRG_GTL_E!E57+NRG_CPP_E!E57+NRG_NSP_E!E57</f>
        <v>9.37231298366294E-3</v>
      </c>
      <c r="F57" s="30">
        <f>NRG_EHG_E!F57+NRG_CM_E!F57+NRG_OIL_NG_E!F57+NRG_PF_E!F57+NRG_CO_E!F57+NRG_BKBPB_E!F57+NRG_GW_E!F57+NRG_BF_E!F57+NRG_PR_E!F57+NRG_NI_E!F57+NRG_CL_E!F57+NRG_LNG_E!F57+NRG_BIOG_E!F57+NRG_GTL_E!F57+NRG_CPP_E!F57+NRG_NSP_E!F57</f>
        <v>9.37231298366294E-3</v>
      </c>
      <c r="G57" s="30">
        <f>NRG_EHG_E!G57+NRG_CM_E!G57+NRG_OIL_NG_E!G57+NRG_PF_E!G57+NRG_CO_E!G57+NRG_BKBPB_E!G57+NRG_GW_E!G57+NRG_BF_E!G57+NRG_PR_E!G57+NRG_NI_E!G57+NRG_CL_E!G57+NRG_LNG_E!G57+NRG_BIOG_E!G57+NRG_GTL_E!G57+NRG_CPP_E!G57+NRG_NSP_E!G57</f>
        <v>9.37231298366294E-3</v>
      </c>
      <c r="H57" s="30">
        <f>NRG_EHG_E!H57+NRG_CM_E!H57+NRG_OIL_NG_E!H57+NRG_PF_E!H57+NRG_CO_E!H57+NRG_BKBPB_E!H57+NRG_GW_E!H57+NRG_BF_E!H57+NRG_PR_E!H57+NRG_NI_E!H57+NRG_CL_E!H57+NRG_LNG_E!H57+NRG_BIOG_E!H57+NRG_GTL_E!H57+NRG_CPP_E!H57+NRG_NSP_E!H57</f>
        <v>9.37231298366294E-3</v>
      </c>
      <c r="I57" s="30">
        <f>NRG_EHG_E!I57+NRG_CM_E!I57+NRG_OIL_NG_E!I57+NRG_PF_E!I57+NRG_CO_E!I57+NRG_BKBPB_E!I57+NRG_GW_E!I57+NRG_BF_E!I57+NRG_PR_E!I57+NRG_NI_E!I57+NRG_CL_E!I57+NRG_LNG_E!I57+NRG_BIOG_E!I57+NRG_GTL_E!I57+NRG_CPP_E!I57+NRG_NSP_E!I57</f>
        <v>1.0920034393809112E-2</v>
      </c>
      <c r="J57" s="30">
        <f>NRG_EHG_E!J57+NRG_CM_E!J57+NRG_OIL_NG_E!J57+NRG_PF_E!J57+NRG_CO_E!J57+NRG_BKBPB_E!J57+NRG_GW_E!J57+NRG_BF_E!J57+NRG_PR_E!J57+NRG_NI_E!J57+NRG_CL_E!J57+NRG_LNG_E!J57+NRG_BIOG_E!J57+NRG_GTL_E!J57+NRG_CPP_E!J57+NRG_NSP_E!J57</f>
        <v>2.2871883061049009E-2</v>
      </c>
      <c r="K57" s="30">
        <f>NRG_EHG_E!K57+NRG_CM_E!K57+NRG_OIL_NG_E!K57+NRG_PF_E!K57+NRG_CO_E!K57+NRG_BKBPB_E!K57+NRG_GW_E!K57+NRG_BF_E!K57+NRG_PR_E!K57+NRG_NI_E!K57+NRG_CL_E!K57+NRG_LNG_E!K57+NRG_BIOG_E!K57+NRG_GTL_E!K57+NRG_CPP_E!K57+NRG_NSP_E!K57</f>
        <v>2.2871883061049009E-2</v>
      </c>
      <c r="L57" s="30">
        <f>NRG_EHG_E!L57+NRG_CM_E!L57+NRG_OIL_NG_E!L57+NRG_PF_E!L57+NRG_CO_E!L57+NRG_BKBPB_E!L57+NRG_GW_E!L57+NRG_BF_E!L57+NRG_PR_E!L57+NRG_NI_E!L57+NRG_CL_E!L57+NRG_LNG_E!L57+NRG_BIOG_E!L57+NRG_GTL_E!L57+NRG_CPP_E!L57+NRG_NSP_E!L57</f>
        <v>2.2871883061049009E-2</v>
      </c>
      <c r="M57" s="30">
        <f>NRG_EHG_E!M57+NRG_CM_E!M57+NRG_OIL_NG_E!M57+NRG_PF_E!M57+NRG_CO_E!M57+NRG_BKBPB_E!M57+NRG_GW_E!M57+NRG_BF_E!M57+NRG_PR_E!M57+NRG_NI_E!M57+NRG_CL_E!M57+NRG_LNG_E!M57+NRG_BIOG_E!M57+NRG_GTL_E!M57+NRG_CPP_E!M57+NRG_NSP_E!M57</f>
        <v>2.2871883061049009E-2</v>
      </c>
      <c r="N57" s="30">
        <f>NRG_EHG_E!N57+NRG_CM_E!N57+NRG_OIL_NG_E!N57+NRG_PF_E!N57+NRG_CO_E!N57+NRG_BKBPB_E!N57+NRG_GW_E!N57+NRG_BF_E!N57+NRG_PR_E!N57+NRG_NI_E!N57+NRG_CL_E!N57+NRG_LNG_E!N57+NRG_BIOG_E!N57+NRG_GTL_E!N57+NRG_CPP_E!N57+NRG_NSP_E!N57</f>
        <v>2.2871883061049009E-2</v>
      </c>
      <c r="O57" s="30">
        <f>NRG_EHG_E!O57+NRG_CM_E!O57+NRG_OIL_NG_E!O57+NRG_PF_E!O57+NRG_CO_E!O57+NRG_BKBPB_E!O57+NRG_GW_E!O57+NRG_BF_E!O57+NRG_PR_E!O57+NRG_NI_E!O57+NRG_CL_E!O57+NRG_LNG_E!O57+NRG_BIOG_E!O57+NRG_GTL_E!O57+NRG_CPP_E!O57+NRG_NSP_E!O57</f>
        <v>2.2871883061049009E-2</v>
      </c>
      <c r="P57" s="30">
        <f>NRG_EHG_E!P57+NRG_CM_E!P57+NRG_OIL_NG_E!P57+NRG_PF_E!P57+NRG_CO_E!P57+NRG_BKBPB_E!P57+NRG_GW_E!P57+NRG_BF_E!P57+NRG_PR_E!P57+NRG_NI_E!P57+NRG_CL_E!P57+NRG_LNG_E!P57+NRG_BIOG_E!P57+NRG_GTL_E!P57+NRG_CPP_E!P57+NRG_NSP_E!P57</f>
        <v>2.2871883061049009E-2</v>
      </c>
      <c r="Q57" s="30">
        <f>NRG_EHG_E!Q57+NRG_CM_E!Q57+NRG_OIL_NG_E!Q57+NRG_PF_E!Q57+NRG_CO_E!Q57+NRG_BKBPB_E!Q57+NRG_GW_E!Q57+NRG_BF_E!Q57+NRG_PR_E!Q57+NRG_NI_E!Q57+NRG_CL_E!Q57+NRG_LNG_E!Q57+NRG_BIOG_E!Q57+NRG_GTL_E!Q57+NRG_CPP_E!Q57+NRG_NSP_E!Q57</f>
        <v>2.2871883061049009E-2</v>
      </c>
      <c r="R57" s="30">
        <f>NRG_EHG_E!R57+NRG_CM_E!R57+NRG_OIL_NG_E!R57+NRG_PF_E!R57+NRG_CO_E!R57+NRG_BKBPB_E!R57+NRG_GW_E!R57+NRG_BF_E!R57+NRG_PR_E!R57+NRG_NI_E!R57+NRG_CL_E!R57+NRG_LNG_E!R57+NRG_BIOG_E!R57+NRG_GTL_E!R57+NRG_CPP_E!R57+NRG_NSP_E!R57</f>
        <v>2.2699914015477208E-2</v>
      </c>
      <c r="S57" s="30">
        <f>NRG_EHG_E!S57+NRG_CM_E!S57+NRG_OIL_NG_E!S57+NRG_PF_E!S57+NRG_CO_E!S57+NRG_BKBPB_E!S57+NRG_GW_E!S57+NRG_BF_E!S57+NRG_PR_E!S57+NRG_NI_E!S57+NRG_CL_E!S57+NRG_LNG_E!S57+NRG_BIOG_E!S57+NRG_GTL_E!S57+NRG_CPP_E!S57+NRG_NSP_E!S57</f>
        <v>2.3043852106620809E-2</v>
      </c>
      <c r="T57" s="30">
        <f>NRG_EHG_E!T57+NRG_CM_E!T57+NRG_OIL_NG_E!T57+NRG_PF_E!T57+NRG_CO_E!T57+NRG_BKBPB_E!T57+NRG_GW_E!T57+NRG_BF_E!T57+NRG_PR_E!T57+NRG_NI_E!T57+NRG_CL_E!T57+NRG_LNG_E!T57+NRG_BIOG_E!T57+NRG_GTL_E!T57+NRG_CPP_E!T57+NRG_NSP_E!T57</f>
        <v>2.3043852106620809E-2</v>
      </c>
      <c r="U57" s="30">
        <f>NRG_EHG_E!U57+NRG_CM_E!U57+NRG_OIL_NG_E!U57+NRG_PF_E!U57+NRG_CO_E!U57+NRG_BKBPB_E!U57+NRG_GW_E!U57+NRG_BF_E!U57+NRG_PR_E!U57+NRG_NI_E!U57+NRG_CL_E!U57+NRG_LNG_E!U57+NRG_BIOG_E!U57+NRG_GTL_E!U57+NRG_CPP_E!U57+NRG_NSP_E!U57</f>
        <v>2.3043852106620809E-2</v>
      </c>
      <c r="V57" s="30">
        <f>NRG_EHG_E!V57+NRG_CM_E!V57+NRG_OIL_NG_E!V57+NRG_PF_E!V57+NRG_CO_E!V57+NRG_BKBPB_E!V57+NRG_GW_E!V57+NRG_BF_E!V57+NRG_PR_E!V57+NRG_NI_E!V57+NRG_CL_E!V57+NRG_LNG_E!V57+NRG_BIOG_E!V57+NRG_GTL_E!V57+NRG_CPP_E!V57+NRG_NSP_E!V57</f>
        <v>2.1496130696474637E-2</v>
      </c>
      <c r="W57" s="30">
        <f>NRG_EHG_E!W57+NRG_CM_E!W57+NRG_OIL_NG_E!W57+NRG_PF_E!W57+NRG_CO_E!W57+NRG_BKBPB_E!W57+NRG_GW_E!W57+NRG_BF_E!W57+NRG_PR_E!W57+NRG_NI_E!W57+NRG_CL_E!W57+NRG_LNG_E!W57+NRG_BIOG_E!W57+NRG_GTL_E!W57+NRG_CPP_E!W57+NRG_NSP_E!W57</f>
        <v>2.1496130696474637E-2</v>
      </c>
      <c r="X57" s="30">
        <f>NRG_EHG_E!X57+NRG_CM_E!X57+NRG_OIL_NG_E!X57+NRG_PF_E!X57+NRG_CO_E!X57+NRG_BKBPB_E!X57+NRG_GW_E!X57+NRG_BF_E!X57+NRG_PR_E!X57+NRG_NI_E!X57+NRG_CL_E!X57+NRG_LNG_E!X57+NRG_BIOG_E!X57+NRG_GTL_E!X57+NRG_CPP_E!X57+NRG_NSP_E!X57</f>
        <v>3.0954428202923469E-2</v>
      </c>
    </row>
    <row r="58" spans="1:24" ht="11.25" customHeight="1" x14ac:dyDescent="0.2">
      <c r="A58" s="22" t="s">
        <v>103</v>
      </c>
      <c r="B58" s="23" t="s">
        <v>104</v>
      </c>
      <c r="C58" s="30">
        <f>NRG_EHG_E!C58+NRG_CM_E!C58+NRG_OIL_NG_E!C58+NRG_PF_E!C58+NRG_CO_E!C58+NRG_BKBPB_E!C58+NRG_GW_E!C58+NRG_BF_E!C58+NRG_PR_E!C58+NRG_NI_E!C58+NRG_CL_E!C58+NRG_LNG_E!C58+NRG_BIOG_E!C58+NRG_GTL_E!C58+NRG_CPP_E!C58+NRG_NSP_E!C58</f>
        <v>0</v>
      </c>
      <c r="D58" s="30">
        <f>NRG_EHG_E!D58+NRG_CM_E!D58+NRG_OIL_NG_E!D58+NRG_PF_E!D58+NRG_CO_E!D58+NRG_BKBPB_E!D58+NRG_GW_E!D58+NRG_BF_E!D58+NRG_PR_E!D58+NRG_NI_E!D58+NRG_CL_E!D58+NRG_LNG_E!D58+NRG_BIOG_E!D58+NRG_GTL_E!D58+NRG_CPP_E!D58+NRG_NSP_E!D58</f>
        <v>0</v>
      </c>
      <c r="E58" s="30">
        <f>NRG_EHG_E!E58+NRG_CM_E!E58+NRG_OIL_NG_E!E58+NRG_PF_E!E58+NRG_CO_E!E58+NRG_BKBPB_E!E58+NRG_GW_E!E58+NRG_BF_E!E58+NRG_PR_E!E58+NRG_NI_E!E58+NRG_CL_E!E58+NRG_LNG_E!E58+NRG_BIOG_E!E58+NRG_GTL_E!E58+NRG_CPP_E!E58+NRG_NSP_E!E58</f>
        <v>0</v>
      </c>
      <c r="F58" s="30">
        <f>NRG_EHG_E!F58+NRG_CM_E!F58+NRG_OIL_NG_E!F58+NRG_PF_E!F58+NRG_CO_E!F58+NRG_BKBPB_E!F58+NRG_GW_E!F58+NRG_BF_E!F58+NRG_PR_E!F58+NRG_NI_E!F58+NRG_CL_E!F58+NRG_LNG_E!F58+NRG_BIOG_E!F58+NRG_GTL_E!F58+NRG_CPP_E!F58+NRG_NSP_E!F58</f>
        <v>0</v>
      </c>
      <c r="G58" s="30">
        <f>NRG_EHG_E!G58+NRG_CM_E!G58+NRG_OIL_NG_E!G58+NRG_PF_E!G58+NRG_CO_E!G58+NRG_BKBPB_E!G58+NRG_GW_E!G58+NRG_BF_E!G58+NRG_PR_E!G58+NRG_NI_E!G58+NRG_CL_E!G58+NRG_LNG_E!G58+NRG_BIOG_E!G58+NRG_GTL_E!G58+NRG_CPP_E!G58+NRG_NSP_E!G58</f>
        <v>0</v>
      </c>
      <c r="H58" s="30">
        <f>NRG_EHG_E!H58+NRG_CM_E!H58+NRG_OIL_NG_E!H58+NRG_PF_E!H58+NRG_CO_E!H58+NRG_BKBPB_E!H58+NRG_GW_E!H58+NRG_BF_E!H58+NRG_PR_E!H58+NRG_NI_E!H58+NRG_CL_E!H58+NRG_LNG_E!H58+NRG_BIOG_E!H58+NRG_GTL_E!H58+NRG_CPP_E!H58+NRG_NSP_E!H58</f>
        <v>0</v>
      </c>
      <c r="I58" s="30">
        <f>NRG_EHG_E!I58+NRG_CM_E!I58+NRG_OIL_NG_E!I58+NRG_PF_E!I58+NRG_CO_E!I58+NRG_BKBPB_E!I58+NRG_GW_E!I58+NRG_BF_E!I58+NRG_PR_E!I58+NRG_NI_E!I58+NRG_CL_E!I58+NRG_LNG_E!I58+NRG_BIOG_E!I58+NRG_GTL_E!I58+NRG_CPP_E!I58+NRG_NSP_E!I58</f>
        <v>0</v>
      </c>
      <c r="J58" s="30">
        <f>NRG_EHG_E!J58+NRG_CM_E!J58+NRG_OIL_NG_E!J58+NRG_PF_E!J58+NRG_CO_E!J58+NRG_BKBPB_E!J58+NRG_GW_E!J58+NRG_BF_E!J58+NRG_PR_E!J58+NRG_NI_E!J58+NRG_CL_E!J58+NRG_LNG_E!J58+NRG_BIOG_E!J58+NRG_GTL_E!J58+NRG_CPP_E!J58+NRG_NSP_E!J58</f>
        <v>0</v>
      </c>
      <c r="K58" s="30">
        <f>NRG_EHG_E!K58+NRG_CM_E!K58+NRG_OIL_NG_E!K58+NRG_PF_E!K58+NRG_CO_E!K58+NRG_BKBPB_E!K58+NRG_GW_E!K58+NRG_BF_E!K58+NRG_PR_E!K58+NRG_NI_E!K58+NRG_CL_E!K58+NRG_LNG_E!K58+NRG_BIOG_E!K58+NRG_GTL_E!K58+NRG_CPP_E!K58+NRG_NSP_E!K58</f>
        <v>0</v>
      </c>
      <c r="L58" s="30">
        <f>NRG_EHG_E!L58+NRG_CM_E!L58+NRG_OIL_NG_E!L58+NRG_PF_E!L58+NRG_CO_E!L58+NRG_BKBPB_E!L58+NRG_GW_E!L58+NRG_BF_E!L58+NRG_PR_E!L58+NRG_NI_E!L58+NRG_CL_E!L58+NRG_LNG_E!L58+NRG_BIOG_E!L58+NRG_GTL_E!L58+NRG_CPP_E!L58+NRG_NSP_E!L58</f>
        <v>0</v>
      </c>
      <c r="M58" s="30">
        <f>NRG_EHG_E!M58+NRG_CM_E!M58+NRG_OIL_NG_E!M58+NRG_PF_E!M58+NRG_CO_E!M58+NRG_BKBPB_E!M58+NRG_GW_E!M58+NRG_BF_E!M58+NRG_PR_E!M58+NRG_NI_E!M58+NRG_CL_E!M58+NRG_LNG_E!M58+NRG_BIOG_E!M58+NRG_GTL_E!M58+NRG_CPP_E!M58+NRG_NSP_E!M58</f>
        <v>0</v>
      </c>
      <c r="N58" s="30">
        <f>NRG_EHG_E!N58+NRG_CM_E!N58+NRG_OIL_NG_E!N58+NRG_PF_E!N58+NRG_CO_E!N58+NRG_BKBPB_E!N58+NRG_GW_E!N58+NRG_BF_E!N58+NRG_PR_E!N58+NRG_NI_E!N58+NRG_CL_E!N58+NRG_LNG_E!N58+NRG_BIOG_E!N58+NRG_GTL_E!N58+NRG_CPP_E!N58+NRG_NSP_E!N58</f>
        <v>0</v>
      </c>
      <c r="O58" s="30">
        <f>NRG_EHG_E!O58+NRG_CM_E!O58+NRG_OIL_NG_E!O58+NRG_PF_E!O58+NRG_CO_E!O58+NRG_BKBPB_E!O58+NRG_GW_E!O58+NRG_BF_E!O58+NRG_PR_E!O58+NRG_NI_E!O58+NRG_CL_E!O58+NRG_LNG_E!O58+NRG_BIOG_E!O58+NRG_GTL_E!O58+NRG_CPP_E!O58+NRG_NSP_E!O58</f>
        <v>0</v>
      </c>
      <c r="P58" s="30">
        <f>NRG_EHG_E!P58+NRG_CM_E!P58+NRG_OIL_NG_E!P58+NRG_PF_E!P58+NRG_CO_E!P58+NRG_BKBPB_E!P58+NRG_GW_E!P58+NRG_BF_E!P58+NRG_PR_E!P58+NRG_NI_E!P58+NRG_CL_E!P58+NRG_LNG_E!P58+NRG_BIOG_E!P58+NRG_GTL_E!P58+NRG_CPP_E!P58+NRG_NSP_E!P58</f>
        <v>0</v>
      </c>
      <c r="Q58" s="30">
        <f>NRG_EHG_E!Q58+NRG_CM_E!Q58+NRG_OIL_NG_E!Q58+NRG_PF_E!Q58+NRG_CO_E!Q58+NRG_BKBPB_E!Q58+NRG_GW_E!Q58+NRG_BF_E!Q58+NRG_PR_E!Q58+NRG_NI_E!Q58+NRG_CL_E!Q58+NRG_LNG_E!Q58+NRG_BIOG_E!Q58+NRG_GTL_E!Q58+NRG_CPP_E!Q58+NRG_NSP_E!Q58</f>
        <v>0</v>
      </c>
      <c r="R58" s="30">
        <f>NRG_EHG_E!R58+NRG_CM_E!R58+NRG_OIL_NG_E!R58+NRG_PF_E!R58+NRG_CO_E!R58+NRG_BKBPB_E!R58+NRG_GW_E!R58+NRG_BF_E!R58+NRG_PR_E!R58+NRG_NI_E!R58+NRG_CL_E!R58+NRG_LNG_E!R58+NRG_BIOG_E!R58+NRG_GTL_E!R58+NRG_CPP_E!R58+NRG_NSP_E!R58</f>
        <v>0</v>
      </c>
      <c r="S58" s="30">
        <f>NRG_EHG_E!S58+NRG_CM_E!S58+NRG_OIL_NG_E!S58+NRG_PF_E!S58+NRG_CO_E!S58+NRG_BKBPB_E!S58+NRG_GW_E!S58+NRG_BF_E!S58+NRG_PR_E!S58+NRG_NI_E!S58+NRG_CL_E!S58+NRG_LNG_E!S58+NRG_BIOG_E!S58+NRG_GTL_E!S58+NRG_CPP_E!S58+NRG_NSP_E!S58</f>
        <v>0</v>
      </c>
      <c r="T58" s="30">
        <f>NRG_EHG_E!T58+NRG_CM_E!T58+NRG_OIL_NG_E!T58+NRG_PF_E!T58+NRG_CO_E!T58+NRG_BKBPB_E!T58+NRG_GW_E!T58+NRG_BF_E!T58+NRG_PR_E!T58+NRG_NI_E!T58+NRG_CL_E!T58+NRG_LNG_E!T58+NRG_BIOG_E!T58+NRG_GTL_E!T58+NRG_CPP_E!T58+NRG_NSP_E!T58</f>
        <v>0</v>
      </c>
      <c r="U58" s="30">
        <f>NRG_EHG_E!U58+NRG_CM_E!U58+NRG_OIL_NG_E!U58+NRG_PF_E!U58+NRG_CO_E!U58+NRG_BKBPB_E!U58+NRG_GW_E!U58+NRG_BF_E!U58+NRG_PR_E!U58+NRG_NI_E!U58+NRG_CL_E!U58+NRG_LNG_E!U58+NRG_BIOG_E!U58+NRG_GTL_E!U58+NRG_CPP_E!U58+NRG_NSP_E!U58</f>
        <v>0</v>
      </c>
      <c r="V58" s="30">
        <f>NRG_EHG_E!V58+NRG_CM_E!V58+NRG_OIL_NG_E!V58+NRG_PF_E!V58+NRG_CO_E!V58+NRG_BKBPB_E!V58+NRG_GW_E!V58+NRG_BF_E!V58+NRG_PR_E!V58+NRG_NI_E!V58+NRG_CL_E!V58+NRG_LNG_E!V58+NRG_BIOG_E!V58+NRG_GTL_E!V58+NRG_CPP_E!V58+NRG_NSP_E!V58</f>
        <v>0</v>
      </c>
      <c r="W58" s="30">
        <f>NRG_EHG_E!W58+NRG_CM_E!W58+NRG_OIL_NG_E!W58+NRG_PF_E!W58+NRG_CO_E!W58+NRG_BKBPB_E!W58+NRG_GW_E!W58+NRG_BF_E!W58+NRG_PR_E!W58+NRG_NI_E!W58+NRG_CL_E!W58+NRG_LNG_E!W58+NRG_BIOG_E!W58+NRG_GTL_E!W58+NRG_CPP_E!W58+NRG_NSP_E!W58</f>
        <v>0</v>
      </c>
      <c r="X58" s="30">
        <f>NRG_EHG_E!X58+NRG_CM_E!X58+NRG_OIL_NG_E!X58+NRG_PF_E!X58+NRG_CO_E!X58+NRG_BKBPB_E!X58+NRG_GW_E!X58+NRG_BF_E!X58+NRG_PR_E!X58+NRG_NI_E!X58+NRG_CL_E!X58+NRG_LNG_E!X58+NRG_BIOG_E!X58+NRG_GTL_E!X58+NRG_CPP_E!X58+NRG_NSP_E!X58</f>
        <v>0</v>
      </c>
    </row>
    <row r="59" spans="1:24" ht="11.25" customHeight="1" x14ac:dyDescent="0.2">
      <c r="A59" s="22" t="s">
        <v>105</v>
      </c>
      <c r="B59" s="23" t="s">
        <v>106</v>
      </c>
      <c r="C59" s="30">
        <f>NRG_EHG_E!C59+NRG_CM_E!C59+NRG_OIL_NG_E!C59+NRG_PF_E!C59+NRG_CO_E!C59+NRG_BKBPB_E!C59+NRG_GW_E!C59+NRG_BF_E!C59+NRG_PR_E!C59+NRG_NI_E!C59+NRG_CL_E!C59+NRG_LNG_E!C59+NRG_BIOG_E!C59+NRG_GTL_E!C59+NRG_CPP_E!C59+NRG_NSP_E!C59</f>
        <v>0.40601891659501288</v>
      </c>
      <c r="D59" s="30">
        <f>NRG_EHG_E!D59+NRG_CM_E!D59+NRG_OIL_NG_E!D59+NRG_PF_E!D59+NRG_CO_E!D59+NRG_BKBPB_E!D59+NRG_GW_E!D59+NRG_BF_E!D59+NRG_PR_E!D59+NRG_NI_E!D59+NRG_CL_E!D59+NRG_LNG_E!D59+NRG_BIOG_E!D59+NRG_GTL_E!D59+NRG_CPP_E!D59+NRG_NSP_E!D59</f>
        <v>0.85984522785898543</v>
      </c>
      <c r="E59" s="30">
        <f>NRG_EHG_E!E59+NRG_CM_E!E59+NRG_OIL_NG_E!E59+NRG_PF_E!E59+NRG_CO_E!E59+NRG_BKBPB_E!E59+NRG_GW_E!E59+NRG_BF_E!E59+NRG_PR_E!E59+NRG_NI_E!E59+NRG_CL_E!E59+NRG_LNG_E!E59+NRG_BIOG_E!E59+NRG_GTL_E!E59+NRG_CPP_E!E59+NRG_NSP_E!E59</f>
        <v>1.1225279449699055</v>
      </c>
      <c r="F59" s="30">
        <f>NRG_EHG_E!F59+NRG_CM_E!F59+NRG_OIL_NG_E!F59+NRG_PF_E!F59+NRG_CO_E!F59+NRG_BKBPB_E!F59+NRG_GW_E!F59+NRG_BF_E!F59+NRG_PR_E!F59+NRG_NI_E!F59+NRG_CL_E!F59+NRG_LNG_E!F59+NRG_BIOG_E!F59+NRG_GTL_E!F59+NRG_CPP_E!F59+NRG_NSP_E!F59</f>
        <v>11.201891659501287</v>
      </c>
      <c r="G59" s="30">
        <f>NRG_EHG_E!G59+NRG_CM_E!G59+NRG_OIL_NG_E!G59+NRG_PF_E!G59+NRG_CO_E!G59+NRG_BKBPB_E!G59+NRG_GW_E!G59+NRG_BF_E!G59+NRG_PR_E!G59+NRG_NI_E!G59+NRG_CL_E!G59+NRG_LNG_E!G59+NRG_BIOG_E!G59+NRG_GTL_E!G59+NRG_CPP_E!G59+NRG_NSP_E!G59</f>
        <v>109.65425623387789</v>
      </c>
      <c r="H59" s="30">
        <f>NRG_EHG_E!H59+NRG_CM_E!H59+NRG_OIL_NG_E!H59+NRG_PF_E!H59+NRG_CO_E!H59+NRG_BKBPB_E!H59+NRG_GW_E!H59+NRG_BF_E!H59+NRG_PR_E!H59+NRG_NI_E!H59+NRG_CL_E!H59+NRG_LNG_E!H59+NRG_BIOG_E!H59+NRG_GTL_E!H59+NRG_CPP_E!H59+NRG_NSP_E!H59</f>
        <v>36.853912295786763</v>
      </c>
      <c r="I59" s="30">
        <f>NRG_EHG_E!I59+NRG_CM_E!I59+NRG_OIL_NG_E!I59+NRG_PF_E!I59+NRG_CO_E!I59+NRG_BKBPB_E!I59+NRG_GW_E!I59+NRG_BF_E!I59+NRG_PR_E!I59+NRG_NI_E!I59+NRG_CL_E!I59+NRG_LNG_E!I59+NRG_BIOG_E!I59+NRG_GTL_E!I59+NRG_CPP_E!I59+NRG_NSP_E!I59</f>
        <v>94.654686156491834</v>
      </c>
      <c r="J59" s="30">
        <f>NRG_EHG_E!J59+NRG_CM_E!J59+NRG_OIL_NG_E!J59+NRG_PF_E!J59+NRG_CO_E!J59+NRG_BKBPB_E!J59+NRG_GW_E!J59+NRG_BF_E!J59+NRG_PR_E!J59+NRG_NI_E!J59+NRG_CL_E!J59+NRG_LNG_E!J59+NRG_BIOG_E!J59+NRG_GTL_E!J59+NRG_CPP_E!J59+NRG_NSP_E!J59</f>
        <v>17.435769561478935</v>
      </c>
      <c r="K59" s="30">
        <f>NRG_EHG_E!K59+NRG_CM_E!K59+NRG_OIL_NG_E!K59+NRG_PF_E!K59+NRG_CO_E!K59+NRG_BKBPB_E!K59+NRG_GW_E!K59+NRG_BF_E!K59+NRG_PR_E!K59+NRG_NI_E!K59+NRG_CL_E!K59+NRG_LNG_E!K59+NRG_BIOG_E!K59+NRG_GTL_E!K59+NRG_CPP_E!K59+NRG_NSP_E!K59</f>
        <v>18.009028374892523</v>
      </c>
      <c r="L59" s="30">
        <f>NRG_EHG_E!L59+NRG_CM_E!L59+NRG_OIL_NG_E!L59+NRG_PF_E!L59+NRG_CO_E!L59+NRG_BKBPB_E!L59+NRG_GW_E!L59+NRG_BF_E!L59+NRG_PR_E!L59+NRG_NI_E!L59+NRG_CL_E!L59+NRG_LNG_E!L59+NRG_BIOG_E!L59+NRG_GTL_E!L59+NRG_CPP_E!L59+NRG_NSP_E!L59</f>
        <v>204.64316423043849</v>
      </c>
      <c r="M59" s="30">
        <f>NRG_EHG_E!M59+NRG_CM_E!M59+NRG_OIL_NG_E!M59+NRG_PF_E!M59+NRG_CO_E!M59+NRG_BKBPB_E!M59+NRG_GW_E!M59+NRG_BF_E!M59+NRG_PR_E!M59+NRG_NI_E!M59+NRG_CL_E!M59+NRG_LNG_E!M59+NRG_BIOG_E!M59+NRG_GTL_E!M59+NRG_CPP_E!M59+NRG_NSP_E!M59</f>
        <v>173.8081685296647</v>
      </c>
      <c r="N59" s="30">
        <f>NRG_EHG_E!N59+NRG_CM_E!N59+NRG_OIL_NG_E!N59+NRG_PF_E!N59+NRG_CO_E!N59+NRG_BKBPB_E!N59+NRG_GW_E!N59+NRG_BF_E!N59+NRG_PR_E!N59+NRG_NI_E!N59+NRG_CL_E!N59+NRG_LNG_E!N59+NRG_BIOG_E!N59+NRG_GTL_E!N59+NRG_CPP_E!N59+NRG_NSP_E!N59</f>
        <v>164.11092003439379</v>
      </c>
      <c r="O59" s="30">
        <f>NRG_EHG_E!O59+NRG_CM_E!O59+NRG_OIL_NG_E!O59+NRG_PF_E!O59+NRG_CO_E!O59+NRG_BKBPB_E!O59+NRG_GW_E!O59+NRG_BF_E!O59+NRG_PR_E!O59+NRG_NI_E!O59+NRG_CL_E!O59+NRG_LNG_E!O59+NRG_BIOG_E!O59+NRG_GTL_E!O59+NRG_CPP_E!O59+NRG_NSP_E!O59</f>
        <v>151.90601891659492</v>
      </c>
      <c r="P59" s="30">
        <f>NRG_EHG_E!P59+NRG_CM_E!P59+NRG_OIL_NG_E!P59+NRG_PF_E!P59+NRG_CO_E!P59+NRG_BKBPB_E!P59+NRG_GW_E!P59+NRG_BF_E!P59+NRG_PR_E!P59+NRG_NI_E!P59+NRG_CL_E!P59+NRG_LNG_E!P59+NRG_BIOG_E!P59+NRG_GTL_E!P59+NRG_CPP_E!P59+NRG_NSP_E!P59</f>
        <v>197.5972484952708</v>
      </c>
      <c r="Q59" s="30">
        <f>NRG_EHG_E!Q59+NRG_CM_E!Q59+NRG_OIL_NG_E!Q59+NRG_PF_E!Q59+NRG_CO_E!Q59+NRG_BKBPB_E!Q59+NRG_GW_E!Q59+NRG_BF_E!Q59+NRG_PR_E!Q59+NRG_NI_E!Q59+NRG_CL_E!Q59+NRG_LNG_E!Q59+NRG_BIOG_E!Q59+NRG_GTL_E!Q59+NRG_CPP_E!Q59+NRG_NSP_E!Q59</f>
        <v>199.10197764402403</v>
      </c>
      <c r="R59" s="30">
        <f>NRG_EHG_E!R59+NRG_CM_E!R59+NRG_OIL_NG_E!R59+NRG_PF_E!R59+NRG_CO_E!R59+NRG_BKBPB_E!R59+NRG_GW_E!R59+NRG_BF_E!R59+NRG_PR_E!R59+NRG_NI_E!R59+NRG_CL_E!R59+NRG_LNG_E!R59+NRG_BIOG_E!R59+NRG_GTL_E!R59+NRG_CPP_E!R59+NRG_NSP_E!R59</f>
        <v>26.750816852966462</v>
      </c>
      <c r="S59" s="30">
        <f>NRG_EHG_E!S59+NRG_CM_E!S59+NRG_OIL_NG_E!S59+NRG_PF_E!S59+NRG_CO_E!S59+NRG_BKBPB_E!S59+NRG_GW_E!S59+NRG_BF_E!S59+NRG_PR_E!S59+NRG_NI_E!S59+NRG_CL_E!S59+NRG_LNG_E!S59+NRG_BIOG_E!S59+NRG_GTL_E!S59+NRG_CPP_E!S59+NRG_NSP_E!S59</f>
        <v>10.700343938091143</v>
      </c>
      <c r="T59" s="30">
        <f>NRG_EHG_E!T59+NRG_CM_E!T59+NRG_OIL_NG_E!T59+NRG_PF_E!T59+NRG_CO_E!T59+NRG_BKBPB_E!T59+NRG_GW_E!T59+NRG_BF_E!T59+NRG_PR_E!T59+NRG_NI_E!T59+NRG_CL_E!T59+NRG_LNG_E!T59+NRG_BIOG_E!T59+NRG_GTL_E!T59+NRG_CPP_E!T59+NRG_NSP_E!T59</f>
        <v>12.71779879621668</v>
      </c>
      <c r="U59" s="30">
        <f>NRG_EHG_E!U59+NRG_CM_E!U59+NRG_OIL_NG_E!U59+NRG_PF_E!U59+NRG_CO_E!U59+NRG_BKBPB_E!U59+NRG_GW_E!U59+NRG_BF_E!U59+NRG_PR_E!U59+NRG_NI_E!U59+NRG_CL_E!U59+NRG_LNG_E!U59+NRG_BIOG_E!U59+NRG_GTL_E!U59+NRG_CPP_E!U59+NRG_NSP_E!U59</f>
        <v>13.5335339638865</v>
      </c>
      <c r="V59" s="30">
        <f>NRG_EHG_E!V59+NRG_CM_E!V59+NRG_OIL_NG_E!V59+NRG_PF_E!V59+NRG_CO_E!V59+NRG_BKBPB_E!V59+NRG_GW_E!V59+NRG_BF_E!V59+NRG_PR_E!V59+NRG_NI_E!V59+NRG_CL_E!V59+NRG_LNG_E!V59+NRG_BIOG_E!V59+NRG_GTL_E!V59+NRG_CPP_E!V59+NRG_NSP_E!V59</f>
        <v>17.127257093723127</v>
      </c>
      <c r="W59" s="30">
        <f>NRG_EHG_E!W59+NRG_CM_E!W59+NRG_OIL_NG_E!W59+NRG_PF_E!W59+NRG_CO_E!W59+NRG_BKBPB_E!W59+NRG_GW_E!W59+NRG_BF_E!W59+NRG_PR_E!W59+NRG_NI_E!W59+NRG_CL_E!W59+NRG_LNG_E!W59+NRG_BIOG_E!W59+NRG_GTL_E!W59+NRG_CPP_E!W59+NRG_NSP_E!W59</f>
        <v>25.562768701633704</v>
      </c>
      <c r="X59" s="30">
        <f>NRG_EHG_E!X59+NRG_CM_E!X59+NRG_OIL_NG_E!X59+NRG_PF_E!X59+NRG_CO_E!X59+NRG_BKBPB_E!X59+NRG_GW_E!X59+NRG_BF_E!X59+NRG_PR_E!X59+NRG_NI_E!X59+NRG_CL_E!X59+NRG_LNG_E!X59+NRG_BIOG_E!X59+NRG_GTL_E!X59+NRG_CPP_E!X59+NRG_NSP_E!X59</f>
        <v>25.572828890799656</v>
      </c>
    </row>
    <row r="60" spans="1:24" ht="11.25" customHeight="1" x14ac:dyDescent="0.2">
      <c r="A60" s="22" t="s">
        <v>107</v>
      </c>
      <c r="B60" s="23" t="s">
        <v>108</v>
      </c>
      <c r="C60" s="30">
        <f>NRG_EHG_E!C60+NRG_CM_E!C60+NRG_OIL_NG_E!C60+NRG_PF_E!C60+NRG_CO_E!C60+NRG_BKBPB_E!C60+NRG_GW_E!C60+NRG_BF_E!C60+NRG_PR_E!C60+NRG_NI_E!C60+NRG_CL_E!C60+NRG_LNG_E!C60+NRG_BIOG_E!C60+NRG_GTL_E!C60+NRG_CPP_E!C60+NRG_NSP_E!C60</f>
        <v>0</v>
      </c>
      <c r="D60" s="30">
        <f>NRG_EHG_E!D60+NRG_CM_E!D60+NRG_OIL_NG_E!D60+NRG_PF_E!D60+NRG_CO_E!D60+NRG_BKBPB_E!D60+NRG_GW_E!D60+NRG_BF_E!D60+NRG_PR_E!D60+NRG_NI_E!D60+NRG_CL_E!D60+NRG_LNG_E!D60+NRG_BIOG_E!D60+NRG_GTL_E!D60+NRG_CPP_E!D60+NRG_NSP_E!D60</f>
        <v>0</v>
      </c>
      <c r="E60" s="30">
        <f>NRG_EHG_E!E60+NRG_CM_E!E60+NRG_OIL_NG_E!E60+NRG_PF_E!E60+NRG_CO_E!E60+NRG_BKBPB_E!E60+NRG_GW_E!E60+NRG_BF_E!E60+NRG_PR_E!E60+NRG_NI_E!E60+NRG_CL_E!E60+NRG_LNG_E!E60+NRG_BIOG_E!E60+NRG_GTL_E!E60+NRG_CPP_E!E60+NRG_NSP_E!E60</f>
        <v>0</v>
      </c>
      <c r="F60" s="30">
        <f>NRG_EHG_E!F60+NRG_CM_E!F60+NRG_OIL_NG_E!F60+NRG_PF_E!F60+NRG_CO_E!F60+NRG_BKBPB_E!F60+NRG_GW_E!F60+NRG_BF_E!F60+NRG_PR_E!F60+NRG_NI_E!F60+NRG_CL_E!F60+NRG_LNG_E!F60+NRG_BIOG_E!F60+NRG_GTL_E!F60+NRG_CPP_E!F60+NRG_NSP_E!F60</f>
        <v>0</v>
      </c>
      <c r="G60" s="30">
        <f>NRG_EHG_E!G60+NRG_CM_E!G60+NRG_OIL_NG_E!G60+NRG_PF_E!G60+NRG_CO_E!G60+NRG_BKBPB_E!G60+NRG_GW_E!G60+NRG_BF_E!G60+NRG_PR_E!G60+NRG_NI_E!G60+NRG_CL_E!G60+NRG_LNG_E!G60+NRG_BIOG_E!G60+NRG_GTL_E!G60+NRG_CPP_E!G60+NRG_NSP_E!G60</f>
        <v>0</v>
      </c>
      <c r="H60" s="30">
        <f>NRG_EHG_E!H60+NRG_CM_E!H60+NRG_OIL_NG_E!H60+NRG_PF_E!H60+NRG_CO_E!H60+NRG_BKBPB_E!H60+NRG_GW_E!H60+NRG_BF_E!H60+NRG_PR_E!H60+NRG_NI_E!H60+NRG_CL_E!H60+NRG_LNG_E!H60+NRG_BIOG_E!H60+NRG_GTL_E!H60+NRG_CPP_E!H60+NRG_NSP_E!H60</f>
        <v>0</v>
      </c>
      <c r="I60" s="30">
        <f>NRG_EHG_E!I60+NRG_CM_E!I60+NRG_OIL_NG_E!I60+NRG_PF_E!I60+NRG_CO_E!I60+NRG_BKBPB_E!I60+NRG_GW_E!I60+NRG_BF_E!I60+NRG_PR_E!I60+NRG_NI_E!I60+NRG_CL_E!I60+NRG_LNG_E!I60+NRG_BIOG_E!I60+NRG_GTL_E!I60+NRG_CPP_E!I60+NRG_NSP_E!I60</f>
        <v>0</v>
      </c>
      <c r="J60" s="30">
        <f>NRG_EHG_E!J60+NRG_CM_E!J60+NRG_OIL_NG_E!J60+NRG_PF_E!J60+NRG_CO_E!J60+NRG_BKBPB_E!J60+NRG_GW_E!J60+NRG_BF_E!J60+NRG_PR_E!J60+NRG_NI_E!J60+NRG_CL_E!J60+NRG_LNG_E!J60+NRG_BIOG_E!J60+NRG_GTL_E!J60+NRG_CPP_E!J60+NRG_NSP_E!J60</f>
        <v>0</v>
      </c>
      <c r="K60" s="30">
        <f>NRG_EHG_E!K60+NRG_CM_E!K60+NRG_OIL_NG_E!K60+NRG_PF_E!K60+NRG_CO_E!K60+NRG_BKBPB_E!K60+NRG_GW_E!K60+NRG_BF_E!K60+NRG_PR_E!K60+NRG_NI_E!K60+NRG_CL_E!K60+NRG_LNG_E!K60+NRG_BIOG_E!K60+NRG_GTL_E!K60+NRG_CPP_E!K60+NRG_NSP_E!K60</f>
        <v>0</v>
      </c>
      <c r="L60" s="30">
        <f>NRG_EHG_E!L60+NRG_CM_E!L60+NRG_OIL_NG_E!L60+NRG_PF_E!L60+NRG_CO_E!L60+NRG_BKBPB_E!L60+NRG_GW_E!L60+NRG_BF_E!L60+NRG_PR_E!L60+NRG_NI_E!L60+NRG_CL_E!L60+NRG_LNG_E!L60+NRG_BIOG_E!L60+NRG_GTL_E!L60+NRG_CPP_E!L60+NRG_NSP_E!L60</f>
        <v>0</v>
      </c>
      <c r="M60" s="30">
        <f>NRG_EHG_E!M60+NRG_CM_E!M60+NRG_OIL_NG_E!M60+NRG_PF_E!M60+NRG_CO_E!M60+NRG_BKBPB_E!M60+NRG_GW_E!M60+NRG_BF_E!M60+NRG_PR_E!M60+NRG_NI_E!M60+NRG_CL_E!M60+NRG_LNG_E!M60+NRG_BIOG_E!M60+NRG_GTL_E!M60+NRG_CPP_E!M60+NRG_NSP_E!M60</f>
        <v>0</v>
      </c>
      <c r="N60" s="30">
        <f>NRG_EHG_E!N60+NRG_CM_E!N60+NRG_OIL_NG_E!N60+NRG_PF_E!N60+NRG_CO_E!N60+NRG_BKBPB_E!N60+NRG_GW_E!N60+NRG_BF_E!N60+NRG_PR_E!N60+NRG_NI_E!N60+NRG_CL_E!N60+NRG_LNG_E!N60+NRG_BIOG_E!N60+NRG_GTL_E!N60+NRG_CPP_E!N60+NRG_NSP_E!N60</f>
        <v>0</v>
      </c>
      <c r="O60" s="30">
        <f>NRG_EHG_E!O60+NRG_CM_E!O60+NRG_OIL_NG_E!O60+NRG_PF_E!O60+NRG_CO_E!O60+NRG_BKBPB_E!O60+NRG_GW_E!O60+NRG_BF_E!O60+NRG_PR_E!O60+NRG_NI_E!O60+NRG_CL_E!O60+NRG_LNG_E!O60+NRG_BIOG_E!O60+NRG_GTL_E!O60+NRG_CPP_E!O60+NRG_NSP_E!O60</f>
        <v>0</v>
      </c>
      <c r="P60" s="30">
        <f>NRG_EHG_E!P60+NRG_CM_E!P60+NRG_OIL_NG_E!P60+NRG_PF_E!P60+NRG_CO_E!P60+NRG_BKBPB_E!P60+NRG_GW_E!P60+NRG_BF_E!P60+NRG_PR_E!P60+NRG_NI_E!P60+NRG_CL_E!P60+NRG_LNG_E!P60+NRG_BIOG_E!P60+NRG_GTL_E!P60+NRG_CPP_E!P60+NRG_NSP_E!P60</f>
        <v>0</v>
      </c>
      <c r="Q60" s="30">
        <f>NRG_EHG_E!Q60+NRG_CM_E!Q60+NRG_OIL_NG_E!Q60+NRG_PF_E!Q60+NRG_CO_E!Q60+NRG_BKBPB_E!Q60+NRG_GW_E!Q60+NRG_BF_E!Q60+NRG_PR_E!Q60+NRG_NI_E!Q60+NRG_CL_E!Q60+NRG_LNG_E!Q60+NRG_BIOG_E!Q60+NRG_GTL_E!Q60+NRG_CPP_E!Q60+NRG_NSP_E!Q60</f>
        <v>0</v>
      </c>
      <c r="R60" s="30">
        <f>NRG_EHG_E!R60+NRG_CM_E!R60+NRG_OIL_NG_E!R60+NRG_PF_E!R60+NRG_CO_E!R60+NRG_BKBPB_E!R60+NRG_GW_E!R60+NRG_BF_E!R60+NRG_PR_E!R60+NRG_NI_E!R60+NRG_CL_E!R60+NRG_LNG_E!R60+NRG_BIOG_E!R60+NRG_GTL_E!R60+NRG_CPP_E!R60+NRG_NSP_E!R60</f>
        <v>0</v>
      </c>
      <c r="S60" s="30">
        <f>NRG_EHG_E!S60+NRG_CM_E!S60+NRG_OIL_NG_E!S60+NRG_PF_E!S60+NRG_CO_E!S60+NRG_BKBPB_E!S60+NRG_GW_E!S60+NRG_BF_E!S60+NRG_PR_E!S60+NRG_NI_E!S60+NRG_CL_E!S60+NRG_LNG_E!S60+NRG_BIOG_E!S60+NRG_GTL_E!S60+NRG_CPP_E!S60+NRG_NSP_E!S60</f>
        <v>0</v>
      </c>
      <c r="T60" s="30">
        <f>NRG_EHG_E!T60+NRG_CM_E!T60+NRG_OIL_NG_E!T60+NRG_PF_E!T60+NRG_CO_E!T60+NRG_BKBPB_E!T60+NRG_GW_E!T60+NRG_BF_E!T60+NRG_PR_E!T60+NRG_NI_E!T60+NRG_CL_E!T60+NRG_LNG_E!T60+NRG_BIOG_E!T60+NRG_GTL_E!T60+NRG_CPP_E!T60+NRG_NSP_E!T60</f>
        <v>0</v>
      </c>
      <c r="U60" s="30">
        <f>NRG_EHG_E!U60+NRG_CM_E!U60+NRG_OIL_NG_E!U60+NRG_PF_E!U60+NRG_CO_E!U60+NRG_BKBPB_E!U60+NRG_GW_E!U60+NRG_BF_E!U60+NRG_PR_E!U60+NRG_NI_E!U60+NRG_CL_E!U60+NRG_LNG_E!U60+NRG_BIOG_E!U60+NRG_GTL_E!U60+NRG_CPP_E!U60+NRG_NSP_E!U60</f>
        <v>0</v>
      </c>
      <c r="V60" s="30">
        <f>NRG_EHG_E!V60+NRG_CM_E!V60+NRG_OIL_NG_E!V60+NRG_PF_E!V60+NRG_CO_E!V60+NRG_BKBPB_E!V60+NRG_GW_E!V60+NRG_BF_E!V60+NRG_PR_E!V60+NRG_NI_E!V60+NRG_CL_E!V60+NRG_LNG_E!V60+NRG_BIOG_E!V60+NRG_GTL_E!V60+NRG_CPP_E!V60+NRG_NSP_E!V60</f>
        <v>0</v>
      </c>
      <c r="W60" s="30">
        <f>NRG_EHG_E!W60+NRG_CM_E!W60+NRG_OIL_NG_E!W60+NRG_PF_E!W60+NRG_CO_E!W60+NRG_BKBPB_E!W60+NRG_GW_E!W60+NRG_BF_E!W60+NRG_PR_E!W60+NRG_NI_E!W60+NRG_CL_E!W60+NRG_LNG_E!W60+NRG_BIOG_E!W60+NRG_GTL_E!W60+NRG_CPP_E!W60+NRG_NSP_E!W60</f>
        <v>0</v>
      </c>
      <c r="X60" s="30">
        <f>NRG_EHG_E!X60+NRG_CM_E!X60+NRG_OIL_NG_E!X60+NRG_PF_E!X60+NRG_CO_E!X60+NRG_BKBPB_E!X60+NRG_GW_E!X60+NRG_BF_E!X60+NRG_PR_E!X60+NRG_NI_E!X60+NRG_CL_E!X60+NRG_LNG_E!X60+NRG_BIOG_E!X60+NRG_GTL_E!X60+NRG_CPP_E!X60+NRG_NSP_E!X60</f>
        <v>0</v>
      </c>
    </row>
    <row r="61" spans="1:24" ht="11.25" customHeight="1" x14ac:dyDescent="0.2">
      <c r="A61" s="22" t="s">
        <v>109</v>
      </c>
      <c r="B61" s="23" t="s">
        <v>110</v>
      </c>
      <c r="C61" s="30">
        <f>NRG_EHG_E!C61+NRG_CM_E!C61+NRG_OIL_NG_E!C61+NRG_PF_E!C61+NRG_CO_E!C61+NRG_BKBPB_E!C61+NRG_GW_E!C61+NRG_BF_E!C61+NRG_PR_E!C61+NRG_NI_E!C61+NRG_CL_E!C61+NRG_LNG_E!C61+NRG_BIOG_E!C61+NRG_GTL_E!C61+NRG_CPP_E!C61+NRG_NSP_E!C61</f>
        <v>0.9792777300085983</v>
      </c>
      <c r="D61" s="30">
        <f>NRG_EHG_E!D61+NRG_CM_E!D61+NRG_OIL_NG_E!D61+NRG_PF_E!D61+NRG_CO_E!D61+NRG_BKBPB_E!D61+NRG_GW_E!D61+NRG_BF_E!D61+NRG_PR_E!D61+NRG_NI_E!D61+NRG_CL_E!D61+NRG_LNG_E!D61+NRG_BIOG_E!D61+NRG_GTL_E!D61+NRG_CPP_E!D61+NRG_NSP_E!D61</f>
        <v>0.66878761822871879</v>
      </c>
      <c r="E61" s="30">
        <f>NRG_EHG_E!E61+NRG_CM_E!E61+NRG_OIL_NG_E!E61+NRG_PF_E!E61+NRG_CO_E!E61+NRG_BKBPB_E!E61+NRG_GW_E!E61+NRG_BF_E!E61+NRG_PR_E!E61+NRG_NI_E!E61+NRG_CL_E!E61+NRG_LNG_E!E61+NRG_BIOG_E!E61+NRG_GTL_E!E61+NRG_CPP_E!E61+NRG_NSP_E!E61</f>
        <v>2.1735167669819435</v>
      </c>
      <c r="F61" s="30">
        <f>NRG_EHG_E!F61+NRG_CM_E!F61+NRG_OIL_NG_E!F61+NRG_PF_E!F61+NRG_CO_E!F61+NRG_BKBPB_E!F61+NRG_GW_E!F61+NRG_BF_E!F61+NRG_PR_E!F61+NRG_NI_E!F61+NRG_CL_E!F61+NRG_LNG_E!F61+NRG_BIOG_E!F61+NRG_GTL_E!F61+NRG_CPP_E!F61+NRG_NSP_E!F61</f>
        <v>32.602493551160791</v>
      </c>
      <c r="G61" s="30">
        <f>NRG_EHG_E!G61+NRG_CM_E!G61+NRG_OIL_NG_E!G61+NRG_PF_E!G61+NRG_CO_E!G61+NRG_BKBPB_E!G61+NRG_GW_E!G61+NRG_BF_E!G61+NRG_PR_E!G61+NRG_NI_E!G61+NRG_CL_E!G61+NRG_LNG_E!G61+NRG_BIOG_E!G61+NRG_GTL_E!G61+NRG_CPP_E!G61+NRG_NSP_E!G61</f>
        <v>24.195098882201201</v>
      </c>
      <c r="H61" s="30">
        <f>NRG_EHG_E!H61+NRG_CM_E!H61+NRG_OIL_NG_E!H61+NRG_PF_E!H61+NRG_CO_E!H61+NRG_BKBPB_E!H61+NRG_GW_E!H61+NRG_BF_E!H61+NRG_PR_E!H61+NRG_NI_E!H61+NRG_CL_E!H61+NRG_LNG_E!H61+NRG_BIOG_E!H61+NRG_GTL_E!H61+NRG_CPP_E!H61+NRG_NSP_E!H61</f>
        <v>34.823731728288898</v>
      </c>
      <c r="I61" s="30">
        <f>NRG_EHG_E!I61+NRG_CM_E!I61+NRG_OIL_NG_E!I61+NRG_PF_E!I61+NRG_CO_E!I61+NRG_BKBPB_E!I61+NRG_GW_E!I61+NRG_BF_E!I61+NRG_PR_E!I61+NRG_NI_E!I61+NRG_CL_E!I61+NRG_LNG_E!I61+NRG_BIOG_E!I61+NRG_GTL_E!I61+NRG_CPP_E!I61+NRG_NSP_E!I61</f>
        <v>66.27970765262252</v>
      </c>
      <c r="J61" s="30">
        <f>NRG_EHG_E!J61+NRG_CM_E!J61+NRG_OIL_NG_E!J61+NRG_PF_E!J61+NRG_CO_E!J61+NRG_BKBPB_E!J61+NRG_GW_E!J61+NRG_BF_E!J61+NRG_PR_E!J61+NRG_NI_E!J61+NRG_CL_E!J61+NRG_LNG_E!J61+NRG_BIOG_E!J61+NRG_GTL_E!J61+NRG_CPP_E!J61+NRG_NSP_E!J61</f>
        <v>167.23989681857259</v>
      </c>
      <c r="K61" s="30">
        <f>NRG_EHG_E!K61+NRG_CM_E!K61+NRG_OIL_NG_E!K61+NRG_PF_E!K61+NRG_CO_E!K61+NRG_BKBPB_E!K61+NRG_GW_E!K61+NRG_BF_E!K61+NRG_PR_E!K61+NRG_NI_E!K61+NRG_CL_E!K61+NRG_LNG_E!K61+NRG_BIOG_E!K61+NRG_GTL_E!K61+NRG_CPP_E!K61+NRG_NSP_E!K61</f>
        <v>209.75227858985389</v>
      </c>
      <c r="L61" s="30">
        <f>NRG_EHG_E!L61+NRG_CM_E!L61+NRG_OIL_NG_E!L61+NRG_PF_E!L61+NRG_CO_E!L61+NRG_BKBPB_E!L61+NRG_GW_E!L61+NRG_BF_E!L61+NRG_PR_E!L61+NRG_NI_E!L61+NRG_CL_E!L61+NRG_LNG_E!L61+NRG_BIOG_E!L61+NRG_GTL_E!L61+NRG_CPP_E!L61+NRG_NSP_E!L61</f>
        <v>258.65795356835764</v>
      </c>
      <c r="M61" s="30">
        <f>NRG_EHG_E!M61+NRG_CM_E!M61+NRG_OIL_NG_E!M61+NRG_PF_E!M61+NRG_CO_E!M61+NRG_BKBPB_E!M61+NRG_GW_E!M61+NRG_BF_E!M61+NRG_PR_E!M61+NRG_NI_E!M61+NRG_CL_E!M61+NRG_LNG_E!M61+NRG_BIOG_E!M61+NRG_GTL_E!M61+NRG_CPP_E!M61+NRG_NSP_E!M61</f>
        <v>312.29036973344796</v>
      </c>
      <c r="N61" s="30">
        <f>NRG_EHG_E!N61+NRG_CM_E!N61+NRG_OIL_NG_E!N61+NRG_PF_E!N61+NRG_CO_E!N61+NRG_BKBPB_E!N61+NRG_GW_E!N61+NRG_BF_E!N61+NRG_PR_E!N61+NRG_NI_E!N61+NRG_CL_E!N61+NRG_LNG_E!N61+NRG_BIOG_E!N61+NRG_GTL_E!N61+NRG_CPP_E!N61+NRG_NSP_E!N61</f>
        <v>381.80937231298367</v>
      </c>
      <c r="O61" s="30">
        <f>NRG_EHG_E!O61+NRG_CM_E!O61+NRG_OIL_NG_E!O61+NRG_PF_E!O61+NRG_CO_E!O61+NRG_BKBPB_E!O61+NRG_GW_E!O61+NRG_BF_E!O61+NRG_PR_E!O61+NRG_NI_E!O61+NRG_CL_E!O61+NRG_LNG_E!O61+NRG_BIOG_E!O61+NRG_GTL_E!O61+NRG_CPP_E!O61+NRG_NSP_E!O61</f>
        <v>471.82803095442819</v>
      </c>
      <c r="P61" s="30">
        <f>NRG_EHG_E!P61+NRG_CM_E!P61+NRG_OIL_NG_E!P61+NRG_PF_E!P61+NRG_CO_E!P61+NRG_BKBPB_E!P61+NRG_GW_E!P61+NRG_BF_E!P61+NRG_PR_E!P61+NRG_NI_E!P61+NRG_CL_E!P61+NRG_LNG_E!P61+NRG_BIOG_E!P61+NRG_GTL_E!P61+NRG_CPP_E!P61+NRG_NSP_E!P61</f>
        <v>590.4019776440241</v>
      </c>
      <c r="Q61" s="30">
        <f>NRG_EHG_E!Q61+NRG_CM_E!Q61+NRG_OIL_NG_E!Q61+NRG_PF_E!Q61+NRG_CO_E!Q61+NRG_BKBPB_E!Q61+NRG_GW_E!Q61+NRG_BF_E!Q61+NRG_PR_E!Q61+NRG_NI_E!Q61+NRG_CL_E!Q61+NRG_LNG_E!Q61+NRG_BIOG_E!Q61+NRG_GTL_E!Q61+NRG_CPP_E!Q61+NRG_NSP_E!Q61</f>
        <v>544.71685296646604</v>
      </c>
      <c r="R61" s="30">
        <f>NRG_EHG_E!R61+NRG_CM_E!R61+NRG_OIL_NG_E!R61+NRG_PF_E!R61+NRG_CO_E!R61+NRG_BKBPB_E!R61+NRG_GW_E!R61+NRG_BF_E!R61+NRG_PR_E!R61+NRG_NI_E!R61+NRG_CL_E!R61+NRG_LNG_E!R61+NRG_BIOG_E!R61+NRG_GTL_E!R61+NRG_CPP_E!R61+NRG_NSP_E!R61</f>
        <v>525.77171109200333</v>
      </c>
      <c r="S61" s="30">
        <f>NRG_EHG_E!S61+NRG_CM_E!S61+NRG_OIL_NG_E!S61+NRG_PF_E!S61+NRG_CO_E!S61+NRG_BKBPB_E!S61+NRG_GW_E!S61+NRG_BF_E!S61+NRG_PR_E!S61+NRG_NI_E!S61+NRG_CL_E!S61+NRG_LNG_E!S61+NRG_BIOG_E!S61+NRG_GTL_E!S61+NRG_CPP_E!S61+NRG_NSP_E!S61</f>
        <v>538.38280309544268</v>
      </c>
      <c r="T61" s="30">
        <f>NRG_EHG_E!T61+NRG_CM_E!T61+NRG_OIL_NG_E!T61+NRG_PF_E!T61+NRG_CO_E!T61+NRG_BKBPB_E!T61+NRG_GW_E!T61+NRG_BF_E!T61+NRG_PR_E!T61+NRG_NI_E!T61+NRG_CL_E!T61+NRG_LNG_E!T61+NRG_BIOG_E!T61+NRG_GTL_E!T61+NRG_CPP_E!T61+NRG_NSP_E!T61</f>
        <v>547.46612209802231</v>
      </c>
      <c r="U61" s="30">
        <f>NRG_EHG_E!U61+NRG_CM_E!U61+NRG_OIL_NG_E!U61+NRG_PF_E!U61+NRG_CO_E!U61+NRG_BKBPB_E!U61+NRG_GW_E!U61+NRG_BF_E!U61+NRG_PR_E!U61+NRG_NI_E!U61+NRG_CL_E!U61+NRG_LNG_E!U61+NRG_BIOG_E!U61+NRG_GTL_E!U61+NRG_CPP_E!U61+NRG_NSP_E!U61</f>
        <v>499.32373172828892</v>
      </c>
      <c r="V61" s="30">
        <f>NRG_EHG_E!V61+NRG_CM_E!V61+NRG_OIL_NG_E!V61+NRG_PF_E!V61+NRG_CO_E!V61+NRG_BKBPB_E!V61+NRG_GW_E!V61+NRG_BF_E!V61+NRG_PR_E!V61+NRG_NI_E!V61+NRG_CL_E!V61+NRG_LNG_E!V61+NRG_BIOG_E!V61+NRG_GTL_E!V61+NRG_CPP_E!V61+NRG_NSP_E!V61</f>
        <v>495.97807394668951</v>
      </c>
      <c r="W61" s="30">
        <f>NRG_EHG_E!W61+NRG_CM_E!W61+NRG_OIL_NG_E!W61+NRG_PF_E!W61+NRG_CO_E!W61+NRG_BKBPB_E!W61+NRG_GW_E!W61+NRG_BF_E!W61+NRG_PR_E!W61+NRG_NI_E!W61+NRG_CL_E!W61+NRG_LNG_E!W61+NRG_BIOG_E!W61+NRG_GTL_E!W61+NRG_CPP_E!W61+NRG_NSP_E!W61</f>
        <v>500.7477214101462</v>
      </c>
      <c r="X61" s="30">
        <f>NRG_EHG_E!X61+NRG_CM_E!X61+NRG_OIL_NG_E!X61+NRG_PF_E!X61+NRG_CO_E!X61+NRG_BKBPB_E!X61+NRG_GW_E!X61+NRG_BF_E!X61+NRG_PR_E!X61+NRG_NI_E!X61+NRG_CL_E!X61+NRG_LNG_E!X61+NRG_BIOG_E!X61+NRG_GTL_E!X61+NRG_CPP_E!X61+NRG_NSP_E!X61</f>
        <v>431.05752364574369</v>
      </c>
    </row>
    <row r="62" spans="1:24" ht="11.25" customHeight="1" x14ac:dyDescent="0.2">
      <c r="A62" s="22" t="s">
        <v>111</v>
      </c>
      <c r="B62" s="23" t="s">
        <v>112</v>
      </c>
      <c r="C62" s="30">
        <f>NRG_EHG_E!C62+NRG_CM_E!C62+NRG_OIL_NG_E!C62+NRG_PF_E!C62+NRG_CO_E!C62+NRG_BKBPB_E!C62+NRG_GW_E!C62+NRG_BF_E!C62+NRG_PR_E!C62+NRG_NI_E!C62+NRG_CL_E!C62+NRG_LNG_E!C62+NRG_BIOG_E!C62+NRG_GTL_E!C62+NRG_CPP_E!C62+NRG_NSP_E!C62</f>
        <v>0</v>
      </c>
      <c r="D62" s="30">
        <f>NRG_EHG_E!D62+NRG_CM_E!D62+NRG_OIL_NG_E!D62+NRG_PF_E!D62+NRG_CO_E!D62+NRG_BKBPB_E!D62+NRG_GW_E!D62+NRG_BF_E!D62+NRG_PR_E!D62+NRG_NI_E!D62+NRG_CL_E!D62+NRG_LNG_E!D62+NRG_BIOG_E!D62+NRG_GTL_E!D62+NRG_CPP_E!D62+NRG_NSP_E!D62</f>
        <v>0</v>
      </c>
      <c r="E62" s="30">
        <f>NRG_EHG_E!E62+NRG_CM_E!E62+NRG_OIL_NG_E!E62+NRG_PF_E!E62+NRG_CO_E!E62+NRG_BKBPB_E!E62+NRG_GW_E!E62+NRG_BF_E!E62+NRG_PR_E!E62+NRG_NI_E!E62+NRG_CL_E!E62+NRG_LNG_E!E62+NRG_BIOG_E!E62+NRG_GTL_E!E62+NRG_CPP_E!E62+NRG_NSP_E!E62</f>
        <v>0</v>
      </c>
      <c r="F62" s="30">
        <f>NRG_EHG_E!F62+NRG_CM_E!F62+NRG_OIL_NG_E!F62+NRG_PF_E!F62+NRG_CO_E!F62+NRG_BKBPB_E!F62+NRG_GW_E!F62+NRG_BF_E!F62+NRG_PR_E!F62+NRG_NI_E!F62+NRG_CL_E!F62+NRG_LNG_E!F62+NRG_BIOG_E!F62+NRG_GTL_E!F62+NRG_CPP_E!F62+NRG_NSP_E!F62</f>
        <v>0</v>
      </c>
      <c r="G62" s="30">
        <f>NRG_EHG_E!G62+NRG_CM_E!G62+NRG_OIL_NG_E!G62+NRG_PF_E!G62+NRG_CO_E!G62+NRG_BKBPB_E!G62+NRG_GW_E!G62+NRG_BF_E!G62+NRG_PR_E!G62+NRG_NI_E!G62+NRG_CL_E!G62+NRG_LNG_E!G62+NRG_BIOG_E!G62+NRG_GTL_E!G62+NRG_CPP_E!G62+NRG_NSP_E!G62</f>
        <v>0</v>
      </c>
      <c r="H62" s="30">
        <f>NRG_EHG_E!H62+NRG_CM_E!H62+NRG_OIL_NG_E!H62+NRG_PF_E!H62+NRG_CO_E!H62+NRG_BKBPB_E!H62+NRG_GW_E!H62+NRG_BF_E!H62+NRG_PR_E!H62+NRG_NI_E!H62+NRG_CL_E!H62+NRG_LNG_E!H62+NRG_BIOG_E!H62+NRG_GTL_E!H62+NRG_CPP_E!H62+NRG_NSP_E!H62</f>
        <v>6.8548581255374019</v>
      </c>
      <c r="I62" s="30">
        <f>NRG_EHG_E!I62+NRG_CM_E!I62+NRG_OIL_NG_E!I62+NRG_PF_E!I62+NRG_CO_E!I62+NRG_BKBPB_E!I62+NRG_GW_E!I62+NRG_BF_E!I62+NRG_PR_E!I62+NRG_NI_E!I62+NRG_CL_E!I62+NRG_LNG_E!I62+NRG_BIOG_E!I62+NRG_GTL_E!I62+NRG_CPP_E!I62+NRG_NSP_E!I62</f>
        <v>12.634909716251075</v>
      </c>
      <c r="J62" s="30">
        <f>NRG_EHG_E!J62+NRG_CM_E!J62+NRG_OIL_NG_E!J62+NRG_PF_E!J62+NRG_CO_E!J62+NRG_BKBPB_E!J62+NRG_GW_E!J62+NRG_BF_E!J62+NRG_PR_E!J62+NRG_NI_E!J62+NRG_CL_E!J62+NRG_LNG_E!J62+NRG_BIOG_E!J62+NRG_GTL_E!J62+NRG_CPP_E!J62+NRG_NSP_E!J62</f>
        <v>12.040584694754942</v>
      </c>
      <c r="K62" s="30">
        <f>NRG_EHG_E!K62+NRG_CM_E!K62+NRG_OIL_NG_E!K62+NRG_PF_E!K62+NRG_CO_E!K62+NRG_BKBPB_E!K62+NRG_GW_E!K62+NRG_BF_E!K62+NRG_PR_E!K62+NRG_NI_E!K62+NRG_CL_E!K62+NRG_LNG_E!K62+NRG_BIOG_E!K62+NRG_GTL_E!K62+NRG_CPP_E!K62+NRG_NSP_E!K62</f>
        <v>8.7674978503869294</v>
      </c>
      <c r="L62" s="30">
        <f>NRG_EHG_E!L62+NRG_CM_E!L62+NRG_OIL_NG_E!L62+NRG_PF_E!L62+NRG_CO_E!L62+NRG_BKBPB_E!L62+NRG_GW_E!L62+NRG_BF_E!L62+NRG_PR_E!L62+NRG_NI_E!L62+NRG_CL_E!L62+NRG_LNG_E!L62+NRG_BIOG_E!L62+NRG_GTL_E!L62+NRG_CPP_E!L62+NRG_NSP_E!L62</f>
        <v>7.2529664660361144</v>
      </c>
      <c r="M62" s="30">
        <f>NRG_EHG_E!M62+NRG_CM_E!M62+NRG_OIL_NG_E!M62+NRG_PF_E!M62+NRG_CO_E!M62+NRG_BKBPB_E!M62+NRG_GW_E!M62+NRG_BF_E!M62+NRG_PR_E!M62+NRG_NI_E!M62+NRG_CL_E!M62+NRG_LNG_E!M62+NRG_BIOG_E!M62+NRG_GTL_E!M62+NRG_CPP_E!M62+NRG_NSP_E!M62</f>
        <v>10.151074806534821</v>
      </c>
      <c r="N62" s="30">
        <f>NRG_EHG_E!N62+NRG_CM_E!N62+NRG_OIL_NG_E!N62+NRG_PF_E!N62+NRG_CO_E!N62+NRG_BKBPB_E!N62+NRG_GW_E!N62+NRG_BF_E!N62+NRG_PR_E!N62+NRG_NI_E!N62+NRG_CL_E!N62+NRG_LNG_E!N62+NRG_BIOG_E!N62+NRG_GTL_E!N62+NRG_CPP_E!N62+NRG_NSP_E!N62</f>
        <v>0</v>
      </c>
      <c r="O62" s="30">
        <f>NRG_EHG_E!O62+NRG_CM_E!O62+NRG_OIL_NG_E!O62+NRG_PF_E!O62+NRG_CO_E!O62+NRG_BKBPB_E!O62+NRG_GW_E!O62+NRG_BF_E!O62+NRG_PR_E!O62+NRG_NI_E!O62+NRG_CL_E!O62+NRG_LNG_E!O62+NRG_BIOG_E!O62+NRG_GTL_E!O62+NRG_CPP_E!O62+NRG_NSP_E!O62</f>
        <v>3.9648323301805668</v>
      </c>
      <c r="P62" s="30">
        <f>NRG_EHG_E!P62+NRG_CM_E!P62+NRG_OIL_NG_E!P62+NRG_PF_E!P62+NRG_CO_E!P62+NRG_BKBPB_E!P62+NRG_GW_E!P62+NRG_BF_E!P62+NRG_PR_E!P62+NRG_NI_E!P62+NRG_CL_E!P62+NRG_LNG_E!P62+NRG_BIOG_E!P62+NRG_GTL_E!P62+NRG_CPP_E!P62+NRG_NSP_E!P62</f>
        <v>4.6813413585554597</v>
      </c>
      <c r="Q62" s="30">
        <f>NRG_EHG_E!Q62+NRG_CM_E!Q62+NRG_OIL_NG_E!Q62+NRG_PF_E!Q62+NRG_CO_E!Q62+NRG_BKBPB_E!Q62+NRG_GW_E!Q62+NRG_BF_E!Q62+NRG_PR_E!Q62+NRG_NI_E!Q62+NRG_CL_E!Q62+NRG_LNG_E!Q62+NRG_BIOG_E!Q62+NRG_GTL_E!Q62+NRG_CPP_E!Q62+NRG_NSP_E!Q62</f>
        <v>4.2514187446259672</v>
      </c>
      <c r="R62" s="30">
        <f>NRG_EHG_E!R62+NRG_CM_E!R62+NRG_OIL_NG_E!R62+NRG_PF_E!R62+NRG_CO_E!R62+NRG_BKBPB_E!R62+NRG_GW_E!R62+NRG_BF_E!R62+NRG_PR_E!R62+NRG_NI_E!R62+NRG_CL_E!R62+NRG_LNG_E!R62+NRG_BIOG_E!R62+NRG_GTL_E!R62+NRG_CPP_E!R62+NRG_NSP_E!R62</f>
        <v>12.3006018916595</v>
      </c>
      <c r="S62" s="30">
        <f>NRG_EHG_E!S62+NRG_CM_E!S62+NRG_OIL_NG_E!S62+NRG_PF_E!S62+NRG_CO_E!S62+NRG_BKBPB_E!S62+NRG_GW_E!S62+NRG_BF_E!S62+NRG_PR_E!S62+NRG_NI_E!S62+NRG_CL_E!S62+NRG_LNG_E!S62+NRG_BIOG_E!S62+NRG_GTL_E!S62+NRG_CPP_E!S62+NRG_NSP_E!S62</f>
        <v>0</v>
      </c>
      <c r="T62" s="30">
        <f>NRG_EHG_E!T62+NRG_CM_E!T62+NRG_OIL_NG_E!T62+NRG_PF_E!T62+NRG_CO_E!T62+NRG_BKBPB_E!T62+NRG_GW_E!T62+NRG_BF_E!T62+NRG_PR_E!T62+NRG_NI_E!T62+NRG_CL_E!T62+NRG_LNG_E!T62+NRG_BIOG_E!T62+NRG_GTL_E!T62+NRG_CPP_E!T62+NRG_NSP_E!T62</f>
        <v>0</v>
      </c>
      <c r="U62" s="30">
        <f>NRG_EHG_E!U62+NRG_CM_E!U62+NRG_OIL_NG_E!U62+NRG_PF_E!U62+NRG_CO_E!U62+NRG_BKBPB_E!U62+NRG_GW_E!U62+NRG_BF_E!U62+NRG_PR_E!U62+NRG_NI_E!U62+NRG_CL_E!U62+NRG_LNG_E!U62+NRG_BIOG_E!U62+NRG_GTL_E!U62+NRG_CPP_E!U62+NRG_NSP_E!U62</f>
        <v>17.746259673258812</v>
      </c>
      <c r="V62" s="30">
        <f>NRG_EHG_E!V62+NRG_CM_E!V62+NRG_OIL_NG_E!V62+NRG_PF_E!V62+NRG_CO_E!V62+NRG_BKBPB_E!V62+NRG_GW_E!V62+NRG_BF_E!V62+NRG_PR_E!V62+NRG_NI_E!V62+NRG_CL_E!V62+NRG_LNG_E!V62+NRG_BIOG_E!V62+NRG_GTL_E!V62+NRG_CPP_E!V62+NRG_NSP_E!V62</f>
        <v>3.6782459157351668</v>
      </c>
      <c r="W62" s="30">
        <f>NRG_EHG_E!W62+NRG_CM_E!W62+NRG_OIL_NG_E!W62+NRG_PF_E!W62+NRG_CO_E!W62+NRG_BKBPB_E!W62+NRG_GW_E!W62+NRG_BF_E!W62+NRG_PR_E!W62+NRG_NI_E!W62+NRG_CL_E!W62+NRG_LNG_E!W62+NRG_BIOG_E!W62+NRG_GTL_E!W62+NRG_CPP_E!W62+NRG_NSP_E!W62</f>
        <v>2.9616509028374889</v>
      </c>
      <c r="X62" s="30">
        <f>NRG_EHG_E!X62+NRG_CM_E!X62+NRG_OIL_NG_E!X62+NRG_PF_E!X62+NRG_CO_E!X62+NRG_BKBPB_E!X62+NRG_GW_E!X62+NRG_BF_E!X62+NRG_PR_E!X62+NRG_NI_E!X62+NRG_CL_E!X62+NRG_LNG_E!X62+NRG_BIOG_E!X62+NRG_GTL_E!X62+NRG_CPP_E!X62+NRG_NSP_E!X62</f>
        <v>2.7228718830610488</v>
      </c>
    </row>
    <row r="63" spans="1:24" ht="11.25" customHeight="1" x14ac:dyDescent="0.2">
      <c r="A63" s="22" t="s">
        <v>113</v>
      </c>
      <c r="B63" s="23" t="s">
        <v>114</v>
      </c>
      <c r="C63" s="30">
        <f>NRG_EHG_E!C63+NRG_CM_E!C63+NRG_OIL_NG_E!C63+NRG_PF_E!C63+NRG_CO_E!C63+NRG_BKBPB_E!C63+NRG_GW_E!C63+NRG_BF_E!C63+NRG_PR_E!C63+NRG_NI_E!C63+NRG_CL_E!C63+NRG_LNG_E!C63+NRG_BIOG_E!C63+NRG_GTL_E!C63+NRG_CPP_E!C63+NRG_NSP_E!C63</f>
        <v>0</v>
      </c>
      <c r="D63" s="30">
        <f>NRG_EHG_E!D63+NRG_CM_E!D63+NRG_OIL_NG_E!D63+NRG_PF_E!D63+NRG_CO_E!D63+NRG_BKBPB_E!D63+NRG_GW_E!D63+NRG_BF_E!D63+NRG_PR_E!D63+NRG_NI_E!D63+NRG_CL_E!D63+NRG_LNG_E!D63+NRG_BIOG_E!D63+NRG_GTL_E!D63+NRG_CPP_E!D63+NRG_NSP_E!D63</f>
        <v>0</v>
      </c>
      <c r="E63" s="30">
        <f>NRG_EHG_E!E63+NRG_CM_E!E63+NRG_OIL_NG_E!E63+NRG_PF_E!E63+NRG_CO_E!E63+NRG_BKBPB_E!E63+NRG_GW_E!E63+NRG_BF_E!E63+NRG_PR_E!E63+NRG_NI_E!E63+NRG_CL_E!E63+NRG_LNG_E!E63+NRG_BIOG_E!E63+NRG_GTL_E!E63+NRG_CPP_E!E63+NRG_NSP_E!E63</f>
        <v>0</v>
      </c>
      <c r="F63" s="30">
        <f>NRG_EHG_E!F63+NRG_CM_E!F63+NRG_OIL_NG_E!F63+NRG_PF_E!F63+NRG_CO_E!F63+NRG_BKBPB_E!F63+NRG_GW_E!F63+NRG_BF_E!F63+NRG_PR_E!F63+NRG_NI_E!F63+NRG_CL_E!F63+NRG_LNG_E!F63+NRG_BIOG_E!F63+NRG_GTL_E!F63+NRG_CPP_E!F63+NRG_NSP_E!F63</f>
        <v>0</v>
      </c>
      <c r="G63" s="30">
        <f>NRG_EHG_E!G63+NRG_CM_E!G63+NRG_OIL_NG_E!G63+NRG_PF_E!G63+NRG_CO_E!G63+NRG_BKBPB_E!G63+NRG_GW_E!G63+NRG_BF_E!G63+NRG_PR_E!G63+NRG_NI_E!G63+NRG_CL_E!G63+NRG_LNG_E!G63+NRG_BIOG_E!G63+NRG_GTL_E!G63+NRG_CPP_E!G63+NRG_NSP_E!G63</f>
        <v>0</v>
      </c>
      <c r="H63" s="30">
        <f>NRG_EHG_E!H63+NRG_CM_E!H63+NRG_OIL_NG_E!H63+NRG_PF_E!H63+NRG_CO_E!H63+NRG_BKBPB_E!H63+NRG_GW_E!H63+NRG_BF_E!H63+NRG_PR_E!H63+NRG_NI_E!H63+NRG_CL_E!H63+NRG_LNG_E!H63+NRG_BIOG_E!H63+NRG_GTL_E!H63+NRG_CPP_E!H63+NRG_NSP_E!H63</f>
        <v>0</v>
      </c>
      <c r="I63" s="30">
        <f>NRG_EHG_E!I63+NRG_CM_E!I63+NRG_OIL_NG_E!I63+NRG_PF_E!I63+NRG_CO_E!I63+NRG_BKBPB_E!I63+NRG_GW_E!I63+NRG_BF_E!I63+NRG_PR_E!I63+NRG_NI_E!I63+NRG_CL_E!I63+NRG_LNG_E!I63+NRG_BIOG_E!I63+NRG_GTL_E!I63+NRG_CPP_E!I63+NRG_NSP_E!I63</f>
        <v>0</v>
      </c>
      <c r="J63" s="30">
        <f>NRG_EHG_E!J63+NRG_CM_E!J63+NRG_OIL_NG_E!J63+NRG_PF_E!J63+NRG_CO_E!J63+NRG_BKBPB_E!J63+NRG_GW_E!J63+NRG_BF_E!J63+NRG_PR_E!J63+NRG_NI_E!J63+NRG_CL_E!J63+NRG_LNG_E!J63+NRG_BIOG_E!J63+NRG_GTL_E!J63+NRG_CPP_E!J63+NRG_NSP_E!J63</f>
        <v>0</v>
      </c>
      <c r="K63" s="30">
        <f>NRG_EHG_E!K63+NRG_CM_E!K63+NRG_OIL_NG_E!K63+NRG_PF_E!K63+NRG_CO_E!K63+NRG_BKBPB_E!K63+NRG_GW_E!K63+NRG_BF_E!K63+NRG_PR_E!K63+NRG_NI_E!K63+NRG_CL_E!K63+NRG_LNG_E!K63+NRG_BIOG_E!K63+NRG_GTL_E!K63+NRG_CPP_E!K63+NRG_NSP_E!K63</f>
        <v>0</v>
      </c>
      <c r="L63" s="30">
        <f>NRG_EHG_E!L63+NRG_CM_E!L63+NRG_OIL_NG_E!L63+NRG_PF_E!L63+NRG_CO_E!L63+NRG_BKBPB_E!L63+NRG_GW_E!L63+NRG_BF_E!L63+NRG_PR_E!L63+NRG_NI_E!L63+NRG_CL_E!L63+NRG_LNG_E!L63+NRG_BIOG_E!L63+NRG_GTL_E!L63+NRG_CPP_E!L63+NRG_NSP_E!L63</f>
        <v>0</v>
      </c>
      <c r="M63" s="30">
        <f>NRG_EHG_E!M63+NRG_CM_E!M63+NRG_OIL_NG_E!M63+NRG_PF_E!M63+NRG_CO_E!M63+NRG_BKBPB_E!M63+NRG_GW_E!M63+NRG_BF_E!M63+NRG_PR_E!M63+NRG_NI_E!M63+NRG_CL_E!M63+NRG_LNG_E!M63+NRG_BIOG_E!M63+NRG_GTL_E!M63+NRG_CPP_E!M63+NRG_NSP_E!M63</f>
        <v>0</v>
      </c>
      <c r="N63" s="30">
        <f>NRG_EHG_E!N63+NRG_CM_E!N63+NRG_OIL_NG_E!N63+NRG_PF_E!N63+NRG_CO_E!N63+NRG_BKBPB_E!N63+NRG_GW_E!N63+NRG_BF_E!N63+NRG_PR_E!N63+NRG_NI_E!N63+NRG_CL_E!N63+NRG_LNG_E!N63+NRG_BIOG_E!N63+NRG_GTL_E!N63+NRG_CPP_E!N63+NRG_NSP_E!N63</f>
        <v>0</v>
      </c>
      <c r="O63" s="30">
        <f>NRG_EHG_E!O63+NRG_CM_E!O63+NRG_OIL_NG_E!O63+NRG_PF_E!O63+NRG_CO_E!O63+NRG_BKBPB_E!O63+NRG_GW_E!O63+NRG_BF_E!O63+NRG_PR_E!O63+NRG_NI_E!O63+NRG_CL_E!O63+NRG_LNG_E!O63+NRG_BIOG_E!O63+NRG_GTL_E!O63+NRG_CPP_E!O63+NRG_NSP_E!O63</f>
        <v>0</v>
      </c>
      <c r="P63" s="30">
        <f>NRG_EHG_E!P63+NRG_CM_E!P63+NRG_OIL_NG_E!P63+NRG_PF_E!P63+NRG_CO_E!P63+NRG_BKBPB_E!P63+NRG_GW_E!P63+NRG_BF_E!P63+NRG_PR_E!P63+NRG_NI_E!P63+NRG_CL_E!P63+NRG_LNG_E!P63+NRG_BIOG_E!P63+NRG_GTL_E!P63+NRG_CPP_E!P63+NRG_NSP_E!P63</f>
        <v>0</v>
      </c>
      <c r="Q63" s="30">
        <f>NRG_EHG_E!Q63+NRG_CM_E!Q63+NRG_OIL_NG_E!Q63+NRG_PF_E!Q63+NRG_CO_E!Q63+NRG_BKBPB_E!Q63+NRG_GW_E!Q63+NRG_BF_E!Q63+NRG_PR_E!Q63+NRG_NI_E!Q63+NRG_CL_E!Q63+NRG_LNG_E!Q63+NRG_BIOG_E!Q63+NRG_GTL_E!Q63+NRG_CPP_E!Q63+NRG_NSP_E!Q63</f>
        <v>0</v>
      </c>
      <c r="R63" s="30">
        <f>NRG_EHG_E!R63+NRG_CM_E!R63+NRG_OIL_NG_E!R63+NRG_PF_E!R63+NRG_CO_E!R63+NRG_BKBPB_E!R63+NRG_GW_E!R63+NRG_BF_E!R63+NRG_PR_E!R63+NRG_NI_E!R63+NRG_CL_E!R63+NRG_LNG_E!R63+NRG_BIOG_E!R63+NRG_GTL_E!R63+NRG_CPP_E!R63+NRG_NSP_E!R63</f>
        <v>0</v>
      </c>
      <c r="S63" s="30">
        <f>NRG_EHG_E!S63+NRG_CM_E!S63+NRG_OIL_NG_E!S63+NRG_PF_E!S63+NRG_CO_E!S63+NRG_BKBPB_E!S63+NRG_GW_E!S63+NRG_BF_E!S63+NRG_PR_E!S63+NRG_NI_E!S63+NRG_CL_E!S63+NRG_LNG_E!S63+NRG_BIOG_E!S63+NRG_GTL_E!S63+NRG_CPP_E!S63+NRG_NSP_E!S63</f>
        <v>0</v>
      </c>
      <c r="T63" s="30">
        <f>NRG_EHG_E!T63+NRG_CM_E!T63+NRG_OIL_NG_E!T63+NRG_PF_E!T63+NRG_CO_E!T63+NRG_BKBPB_E!T63+NRG_GW_E!T63+NRG_BF_E!T63+NRG_PR_E!T63+NRG_NI_E!T63+NRG_CL_E!T63+NRG_LNG_E!T63+NRG_BIOG_E!T63+NRG_GTL_E!T63+NRG_CPP_E!T63+NRG_NSP_E!T63</f>
        <v>0</v>
      </c>
      <c r="U63" s="30">
        <f>NRG_EHG_E!U63+NRG_CM_E!U63+NRG_OIL_NG_E!U63+NRG_PF_E!U63+NRG_CO_E!U63+NRG_BKBPB_E!U63+NRG_GW_E!U63+NRG_BF_E!U63+NRG_PR_E!U63+NRG_NI_E!U63+NRG_CL_E!U63+NRG_LNG_E!U63+NRG_BIOG_E!U63+NRG_GTL_E!U63+NRG_CPP_E!U63+NRG_NSP_E!U63</f>
        <v>0</v>
      </c>
      <c r="V63" s="30">
        <f>NRG_EHG_E!V63+NRG_CM_E!V63+NRG_OIL_NG_E!V63+NRG_PF_E!V63+NRG_CO_E!V63+NRG_BKBPB_E!V63+NRG_GW_E!V63+NRG_BF_E!V63+NRG_PR_E!V63+NRG_NI_E!V63+NRG_CL_E!V63+NRG_LNG_E!V63+NRG_BIOG_E!V63+NRG_GTL_E!V63+NRG_CPP_E!V63+NRG_NSP_E!V63</f>
        <v>0</v>
      </c>
      <c r="W63" s="30">
        <f>NRG_EHG_E!W63+NRG_CM_E!W63+NRG_OIL_NG_E!W63+NRG_PF_E!W63+NRG_CO_E!W63+NRG_BKBPB_E!W63+NRG_GW_E!W63+NRG_BF_E!W63+NRG_PR_E!W63+NRG_NI_E!W63+NRG_CL_E!W63+NRG_LNG_E!W63+NRG_BIOG_E!W63+NRG_GTL_E!W63+NRG_CPP_E!W63+NRG_NSP_E!W63</f>
        <v>0</v>
      </c>
      <c r="X63" s="30">
        <f>NRG_EHG_E!X63+NRG_CM_E!X63+NRG_OIL_NG_E!X63+NRG_PF_E!X63+NRG_CO_E!X63+NRG_BKBPB_E!X63+NRG_GW_E!X63+NRG_BF_E!X63+NRG_PR_E!X63+NRG_NI_E!X63+NRG_CL_E!X63+NRG_LNG_E!X63+NRG_BIOG_E!X63+NRG_GTL_E!X63+NRG_CPP_E!X63+NRG_NSP_E!X63</f>
        <v>0</v>
      </c>
    </row>
    <row r="64" spans="1:24" ht="11.25" customHeight="1" x14ac:dyDescent="0.2">
      <c r="A64" s="22" t="s">
        <v>115</v>
      </c>
      <c r="B64" s="23" t="s">
        <v>116</v>
      </c>
      <c r="C64" s="30">
        <f>NRG_EHG_E!C64+NRG_CM_E!C64+NRG_OIL_NG_E!C64+NRG_PF_E!C64+NRG_CO_E!C64+NRG_BKBPB_E!C64+NRG_GW_E!C64+NRG_BF_E!C64+NRG_PR_E!C64+NRG_NI_E!C64+NRG_CL_E!C64+NRG_LNG_E!C64+NRG_BIOG_E!C64+NRG_GTL_E!C64+NRG_CPP_E!C64+NRG_NSP_E!C64</f>
        <v>0</v>
      </c>
      <c r="D64" s="30">
        <f>NRG_EHG_E!D64+NRG_CM_E!D64+NRG_OIL_NG_E!D64+NRG_PF_E!D64+NRG_CO_E!D64+NRG_BKBPB_E!D64+NRG_GW_E!D64+NRG_BF_E!D64+NRG_PR_E!D64+NRG_NI_E!D64+NRG_CL_E!D64+NRG_LNG_E!D64+NRG_BIOG_E!D64+NRG_GTL_E!D64+NRG_CPP_E!D64+NRG_NSP_E!D64</f>
        <v>0</v>
      </c>
      <c r="E64" s="30">
        <f>NRG_EHG_E!E64+NRG_CM_E!E64+NRG_OIL_NG_E!E64+NRG_PF_E!E64+NRG_CO_E!E64+NRG_BKBPB_E!E64+NRG_GW_E!E64+NRG_BF_E!E64+NRG_PR_E!E64+NRG_NI_E!E64+NRG_CL_E!E64+NRG_LNG_E!E64+NRG_BIOG_E!E64+NRG_GTL_E!E64+NRG_CPP_E!E64+NRG_NSP_E!E64</f>
        <v>0</v>
      </c>
      <c r="F64" s="30">
        <f>NRG_EHG_E!F64+NRG_CM_E!F64+NRG_OIL_NG_E!F64+NRG_PF_E!F64+NRG_CO_E!F64+NRG_BKBPB_E!F64+NRG_GW_E!F64+NRG_BF_E!F64+NRG_PR_E!F64+NRG_NI_E!F64+NRG_CL_E!F64+NRG_LNG_E!F64+NRG_BIOG_E!F64+NRG_GTL_E!F64+NRG_CPP_E!F64+NRG_NSP_E!F64</f>
        <v>0</v>
      </c>
      <c r="G64" s="30">
        <f>NRG_EHG_E!G64+NRG_CM_E!G64+NRG_OIL_NG_E!G64+NRG_PF_E!G64+NRG_CO_E!G64+NRG_BKBPB_E!G64+NRG_GW_E!G64+NRG_BF_E!G64+NRG_PR_E!G64+NRG_NI_E!G64+NRG_CL_E!G64+NRG_LNG_E!G64+NRG_BIOG_E!G64+NRG_GTL_E!G64+NRG_CPP_E!G64+NRG_NSP_E!G64</f>
        <v>0</v>
      </c>
      <c r="H64" s="30">
        <f>NRG_EHG_E!H64+NRG_CM_E!H64+NRG_OIL_NG_E!H64+NRG_PF_E!H64+NRG_CO_E!H64+NRG_BKBPB_E!H64+NRG_GW_E!H64+NRG_BF_E!H64+NRG_PR_E!H64+NRG_NI_E!H64+NRG_CL_E!H64+NRG_LNG_E!H64+NRG_BIOG_E!H64+NRG_GTL_E!H64+NRG_CPP_E!H64+NRG_NSP_E!H64</f>
        <v>0</v>
      </c>
      <c r="I64" s="30">
        <f>NRG_EHG_E!I64+NRG_CM_E!I64+NRG_OIL_NG_E!I64+NRG_PF_E!I64+NRG_CO_E!I64+NRG_BKBPB_E!I64+NRG_GW_E!I64+NRG_BF_E!I64+NRG_PR_E!I64+NRG_NI_E!I64+NRG_CL_E!I64+NRG_LNG_E!I64+NRG_BIOG_E!I64+NRG_GTL_E!I64+NRG_CPP_E!I64+NRG_NSP_E!I64</f>
        <v>0</v>
      </c>
      <c r="J64" s="30">
        <f>NRG_EHG_E!J64+NRG_CM_E!J64+NRG_OIL_NG_E!J64+NRG_PF_E!J64+NRG_CO_E!J64+NRG_BKBPB_E!J64+NRG_GW_E!J64+NRG_BF_E!J64+NRG_PR_E!J64+NRG_NI_E!J64+NRG_CL_E!J64+NRG_LNG_E!J64+NRG_BIOG_E!J64+NRG_GTL_E!J64+NRG_CPP_E!J64+NRG_NSP_E!J64</f>
        <v>0</v>
      </c>
      <c r="K64" s="30">
        <f>NRG_EHG_E!K64+NRG_CM_E!K64+NRG_OIL_NG_E!K64+NRG_PF_E!K64+NRG_CO_E!K64+NRG_BKBPB_E!K64+NRG_GW_E!K64+NRG_BF_E!K64+NRG_PR_E!K64+NRG_NI_E!K64+NRG_CL_E!K64+NRG_LNG_E!K64+NRG_BIOG_E!K64+NRG_GTL_E!K64+NRG_CPP_E!K64+NRG_NSP_E!K64</f>
        <v>0</v>
      </c>
      <c r="L64" s="30">
        <f>NRG_EHG_E!L64+NRG_CM_E!L64+NRG_OIL_NG_E!L64+NRG_PF_E!L64+NRG_CO_E!L64+NRG_BKBPB_E!L64+NRG_GW_E!L64+NRG_BF_E!L64+NRG_PR_E!L64+NRG_NI_E!L64+NRG_CL_E!L64+NRG_LNG_E!L64+NRG_BIOG_E!L64+NRG_GTL_E!L64+NRG_CPP_E!L64+NRG_NSP_E!L64</f>
        <v>0</v>
      </c>
      <c r="M64" s="30">
        <f>NRG_EHG_E!M64+NRG_CM_E!M64+NRG_OIL_NG_E!M64+NRG_PF_E!M64+NRG_CO_E!M64+NRG_BKBPB_E!M64+NRG_GW_E!M64+NRG_BF_E!M64+NRG_PR_E!M64+NRG_NI_E!M64+NRG_CL_E!M64+NRG_LNG_E!M64+NRG_BIOG_E!M64+NRG_GTL_E!M64+NRG_CPP_E!M64+NRG_NSP_E!M64</f>
        <v>0</v>
      </c>
      <c r="N64" s="30">
        <f>NRG_EHG_E!N64+NRG_CM_E!N64+NRG_OIL_NG_E!N64+NRG_PF_E!N64+NRG_CO_E!N64+NRG_BKBPB_E!N64+NRG_GW_E!N64+NRG_BF_E!N64+NRG_PR_E!N64+NRG_NI_E!N64+NRG_CL_E!N64+NRG_LNG_E!N64+NRG_BIOG_E!N64+NRG_GTL_E!N64+NRG_CPP_E!N64+NRG_NSP_E!N64</f>
        <v>0</v>
      </c>
      <c r="O64" s="30">
        <f>NRG_EHG_E!O64+NRG_CM_E!O64+NRG_OIL_NG_E!O64+NRG_PF_E!O64+NRG_CO_E!O64+NRG_BKBPB_E!O64+NRG_GW_E!O64+NRG_BF_E!O64+NRG_PR_E!O64+NRG_NI_E!O64+NRG_CL_E!O64+NRG_LNG_E!O64+NRG_BIOG_E!O64+NRG_GTL_E!O64+NRG_CPP_E!O64+NRG_NSP_E!O64</f>
        <v>0</v>
      </c>
      <c r="P64" s="30">
        <f>NRG_EHG_E!P64+NRG_CM_E!P64+NRG_OIL_NG_E!P64+NRG_PF_E!P64+NRG_CO_E!P64+NRG_BKBPB_E!P64+NRG_GW_E!P64+NRG_BF_E!P64+NRG_PR_E!P64+NRG_NI_E!P64+NRG_CL_E!P64+NRG_LNG_E!P64+NRG_BIOG_E!P64+NRG_GTL_E!P64+NRG_CPP_E!P64+NRG_NSP_E!P64</f>
        <v>0</v>
      </c>
      <c r="Q64" s="30">
        <f>NRG_EHG_E!Q64+NRG_CM_E!Q64+NRG_OIL_NG_E!Q64+NRG_PF_E!Q64+NRG_CO_E!Q64+NRG_BKBPB_E!Q64+NRG_GW_E!Q64+NRG_BF_E!Q64+NRG_PR_E!Q64+NRG_NI_E!Q64+NRG_CL_E!Q64+NRG_LNG_E!Q64+NRG_BIOG_E!Q64+NRG_GTL_E!Q64+NRG_CPP_E!Q64+NRG_NSP_E!Q64</f>
        <v>0</v>
      </c>
      <c r="R64" s="30">
        <f>NRG_EHG_E!R64+NRG_CM_E!R64+NRG_OIL_NG_E!R64+NRG_PF_E!R64+NRG_CO_E!R64+NRG_BKBPB_E!R64+NRG_GW_E!R64+NRG_BF_E!R64+NRG_PR_E!R64+NRG_NI_E!R64+NRG_CL_E!R64+NRG_LNG_E!R64+NRG_BIOG_E!R64+NRG_GTL_E!R64+NRG_CPP_E!R64+NRG_NSP_E!R64</f>
        <v>0</v>
      </c>
      <c r="S64" s="30">
        <f>NRG_EHG_E!S64+NRG_CM_E!S64+NRG_OIL_NG_E!S64+NRG_PF_E!S64+NRG_CO_E!S64+NRG_BKBPB_E!S64+NRG_GW_E!S64+NRG_BF_E!S64+NRG_PR_E!S64+NRG_NI_E!S64+NRG_CL_E!S64+NRG_LNG_E!S64+NRG_BIOG_E!S64+NRG_GTL_E!S64+NRG_CPP_E!S64+NRG_NSP_E!S64</f>
        <v>0</v>
      </c>
      <c r="T64" s="30">
        <f>NRG_EHG_E!T64+NRG_CM_E!T64+NRG_OIL_NG_E!T64+NRG_PF_E!T64+NRG_CO_E!T64+NRG_BKBPB_E!T64+NRG_GW_E!T64+NRG_BF_E!T64+NRG_PR_E!T64+NRG_NI_E!T64+NRG_CL_E!T64+NRG_LNG_E!T64+NRG_BIOG_E!T64+NRG_GTL_E!T64+NRG_CPP_E!T64+NRG_NSP_E!T64</f>
        <v>0</v>
      </c>
      <c r="U64" s="30">
        <f>NRG_EHG_E!U64+NRG_CM_E!U64+NRG_OIL_NG_E!U64+NRG_PF_E!U64+NRG_CO_E!U64+NRG_BKBPB_E!U64+NRG_GW_E!U64+NRG_BF_E!U64+NRG_PR_E!U64+NRG_NI_E!U64+NRG_CL_E!U64+NRG_LNG_E!U64+NRG_BIOG_E!U64+NRG_GTL_E!U64+NRG_CPP_E!U64+NRG_NSP_E!U64</f>
        <v>0</v>
      </c>
      <c r="V64" s="30">
        <f>NRG_EHG_E!V64+NRG_CM_E!V64+NRG_OIL_NG_E!V64+NRG_PF_E!V64+NRG_CO_E!V64+NRG_BKBPB_E!V64+NRG_GW_E!V64+NRG_BF_E!V64+NRG_PR_E!V64+NRG_NI_E!V64+NRG_CL_E!V64+NRG_LNG_E!V64+NRG_BIOG_E!V64+NRG_GTL_E!V64+NRG_CPP_E!V64+NRG_NSP_E!V64</f>
        <v>0</v>
      </c>
      <c r="W64" s="30">
        <f>NRG_EHG_E!W64+NRG_CM_E!W64+NRG_OIL_NG_E!W64+NRG_PF_E!W64+NRG_CO_E!W64+NRG_BKBPB_E!W64+NRG_GW_E!W64+NRG_BF_E!W64+NRG_PR_E!W64+NRG_NI_E!W64+NRG_CL_E!W64+NRG_LNG_E!W64+NRG_BIOG_E!W64+NRG_GTL_E!W64+NRG_CPP_E!W64+NRG_NSP_E!W64</f>
        <v>0</v>
      </c>
      <c r="X64" s="30">
        <f>NRG_EHG_E!X64+NRG_CM_E!X64+NRG_OIL_NG_E!X64+NRG_PF_E!X64+NRG_CO_E!X64+NRG_BKBPB_E!X64+NRG_GW_E!X64+NRG_BF_E!X64+NRG_PR_E!X64+NRG_NI_E!X64+NRG_CL_E!X64+NRG_LNG_E!X64+NRG_BIOG_E!X64+NRG_GTL_E!X64+NRG_CPP_E!X64+NRG_NSP_E!X64</f>
        <v>0</v>
      </c>
    </row>
    <row r="65" spans="1:24" ht="11.25" customHeight="1" x14ac:dyDescent="0.2">
      <c r="A65" s="22" t="s">
        <v>117</v>
      </c>
      <c r="B65" s="23" t="s">
        <v>118</v>
      </c>
      <c r="C65" s="30">
        <f>NRG_EHG_E!C65+NRG_CM_E!C65+NRG_OIL_NG_E!C65+NRG_PF_E!C65+NRG_CO_E!C65+NRG_BKBPB_E!C65+NRG_GW_E!C65+NRG_BF_E!C65+NRG_PR_E!C65+NRG_NI_E!C65+NRG_CL_E!C65+NRG_LNG_E!C65+NRG_BIOG_E!C65+NRG_GTL_E!C65+NRG_CPP_E!C65+NRG_NSP_E!C65</f>
        <v>0</v>
      </c>
      <c r="D65" s="30">
        <f>NRG_EHG_E!D65+NRG_CM_E!D65+NRG_OIL_NG_E!D65+NRG_PF_E!D65+NRG_CO_E!D65+NRG_BKBPB_E!D65+NRG_GW_E!D65+NRG_BF_E!D65+NRG_PR_E!D65+NRG_NI_E!D65+NRG_CL_E!D65+NRG_LNG_E!D65+NRG_BIOG_E!D65+NRG_GTL_E!D65+NRG_CPP_E!D65+NRG_NSP_E!D65</f>
        <v>0</v>
      </c>
      <c r="E65" s="30">
        <f>NRG_EHG_E!E65+NRG_CM_E!E65+NRG_OIL_NG_E!E65+NRG_PF_E!E65+NRG_CO_E!E65+NRG_BKBPB_E!E65+NRG_GW_E!E65+NRG_BF_E!E65+NRG_PR_E!E65+NRG_NI_E!E65+NRG_CL_E!E65+NRG_LNG_E!E65+NRG_BIOG_E!E65+NRG_GTL_E!E65+NRG_CPP_E!E65+NRG_NSP_E!E65</f>
        <v>0</v>
      </c>
      <c r="F65" s="30">
        <f>NRG_EHG_E!F65+NRG_CM_E!F65+NRG_OIL_NG_E!F65+NRG_PF_E!F65+NRG_CO_E!F65+NRG_BKBPB_E!F65+NRG_GW_E!F65+NRG_BF_E!F65+NRG_PR_E!F65+NRG_NI_E!F65+NRG_CL_E!F65+NRG_LNG_E!F65+NRG_BIOG_E!F65+NRG_GTL_E!F65+NRG_CPP_E!F65+NRG_NSP_E!F65</f>
        <v>0</v>
      </c>
      <c r="G65" s="30">
        <f>NRG_EHG_E!G65+NRG_CM_E!G65+NRG_OIL_NG_E!G65+NRG_PF_E!G65+NRG_CO_E!G65+NRG_BKBPB_E!G65+NRG_GW_E!G65+NRG_BF_E!G65+NRG_PR_E!G65+NRG_NI_E!G65+NRG_CL_E!G65+NRG_LNG_E!G65+NRG_BIOG_E!G65+NRG_GTL_E!G65+NRG_CPP_E!G65+NRG_NSP_E!G65</f>
        <v>0</v>
      </c>
      <c r="H65" s="30">
        <f>NRG_EHG_E!H65+NRG_CM_E!H65+NRG_OIL_NG_E!H65+NRG_PF_E!H65+NRG_CO_E!H65+NRG_BKBPB_E!H65+NRG_GW_E!H65+NRG_BF_E!H65+NRG_PR_E!H65+NRG_NI_E!H65+NRG_CL_E!H65+NRG_LNG_E!H65+NRG_BIOG_E!H65+NRG_GTL_E!H65+NRG_CPP_E!H65+NRG_NSP_E!H65</f>
        <v>0</v>
      </c>
      <c r="I65" s="30">
        <f>NRG_EHG_E!I65+NRG_CM_E!I65+NRG_OIL_NG_E!I65+NRG_PF_E!I65+NRG_CO_E!I65+NRG_BKBPB_E!I65+NRG_GW_E!I65+NRG_BF_E!I65+NRG_PR_E!I65+NRG_NI_E!I65+NRG_CL_E!I65+NRG_LNG_E!I65+NRG_BIOG_E!I65+NRG_GTL_E!I65+NRG_CPP_E!I65+NRG_NSP_E!I65</f>
        <v>0</v>
      </c>
      <c r="J65" s="30">
        <f>NRG_EHG_E!J65+NRG_CM_E!J65+NRG_OIL_NG_E!J65+NRG_PF_E!J65+NRG_CO_E!J65+NRG_BKBPB_E!J65+NRG_GW_E!J65+NRG_BF_E!J65+NRG_PR_E!J65+NRG_NI_E!J65+NRG_CL_E!J65+NRG_LNG_E!J65+NRG_BIOG_E!J65+NRG_GTL_E!J65+NRG_CPP_E!J65+NRG_NSP_E!J65</f>
        <v>0.28151332760103182</v>
      </c>
      <c r="K65" s="30">
        <f>NRG_EHG_E!K65+NRG_CM_E!K65+NRG_OIL_NG_E!K65+NRG_PF_E!K65+NRG_CO_E!K65+NRG_BKBPB_E!K65+NRG_GW_E!K65+NRG_BF_E!K65+NRG_PR_E!K65+NRG_NI_E!K65+NRG_CL_E!K65+NRG_LNG_E!K65+NRG_BIOG_E!K65+NRG_GTL_E!K65+NRG_CPP_E!K65+NRG_NSP_E!K65</f>
        <v>6.1049011177987953E-3</v>
      </c>
      <c r="L65" s="30">
        <f>NRG_EHG_E!L65+NRG_CM_E!L65+NRG_OIL_NG_E!L65+NRG_PF_E!L65+NRG_CO_E!L65+NRG_BKBPB_E!L65+NRG_GW_E!L65+NRG_BF_E!L65+NRG_PR_E!L65+NRG_NI_E!L65+NRG_CL_E!L65+NRG_LNG_E!L65+NRG_BIOG_E!L65+NRG_GTL_E!L65+NRG_CPP_E!L65+NRG_NSP_E!L65</f>
        <v>8.5984522785898529E-4</v>
      </c>
      <c r="M65" s="30">
        <f>NRG_EHG_E!M65+NRG_CM_E!M65+NRG_OIL_NG_E!M65+NRG_PF_E!M65+NRG_CO_E!M65+NRG_BKBPB_E!M65+NRG_GW_E!M65+NRG_BF_E!M65+NRG_PR_E!M65+NRG_NI_E!M65+NRG_CL_E!M65+NRG_LNG_E!M65+NRG_BIOG_E!M65+NRG_GTL_E!M65+NRG_CPP_E!M65+NRG_NSP_E!M65</f>
        <v>2.665520206362855E-3</v>
      </c>
      <c r="N65" s="30">
        <f>NRG_EHG_E!N65+NRG_CM_E!N65+NRG_OIL_NG_E!N65+NRG_PF_E!N65+NRG_CO_E!N65+NRG_BKBPB_E!N65+NRG_GW_E!N65+NRG_BF_E!N65+NRG_PR_E!N65+NRG_NI_E!N65+NRG_CL_E!N65+NRG_LNG_E!N65+NRG_BIOG_E!N65+NRG_GTL_E!N65+NRG_CPP_E!N65+NRG_NSP_E!N65</f>
        <v>0</v>
      </c>
      <c r="O65" s="30">
        <f>NRG_EHG_E!O65+NRG_CM_E!O65+NRG_OIL_NG_E!O65+NRG_PF_E!O65+NRG_CO_E!O65+NRG_BKBPB_E!O65+NRG_GW_E!O65+NRG_BF_E!O65+NRG_PR_E!O65+NRG_NI_E!O65+NRG_CL_E!O65+NRG_LNG_E!O65+NRG_BIOG_E!O65+NRG_GTL_E!O65+NRG_CPP_E!O65+NRG_NSP_E!O65</f>
        <v>0</v>
      </c>
      <c r="P65" s="30">
        <f>NRG_EHG_E!P65+NRG_CM_E!P65+NRG_OIL_NG_E!P65+NRG_PF_E!P65+NRG_CO_E!P65+NRG_BKBPB_E!P65+NRG_GW_E!P65+NRG_BF_E!P65+NRG_PR_E!P65+NRG_NI_E!P65+NRG_CL_E!P65+NRG_LNG_E!P65+NRG_BIOG_E!P65+NRG_GTL_E!P65+NRG_CPP_E!P65+NRG_NSP_E!P65</f>
        <v>0</v>
      </c>
      <c r="Q65" s="30">
        <f>NRG_EHG_E!Q65+NRG_CM_E!Q65+NRG_OIL_NG_E!Q65+NRG_PF_E!Q65+NRG_CO_E!Q65+NRG_BKBPB_E!Q65+NRG_GW_E!Q65+NRG_BF_E!Q65+NRG_PR_E!Q65+NRG_NI_E!Q65+NRG_CL_E!Q65+NRG_LNG_E!Q65+NRG_BIOG_E!Q65+NRG_GTL_E!Q65+NRG_CPP_E!Q65+NRG_NSP_E!Q65</f>
        <v>0.28331900257953568</v>
      </c>
      <c r="R65" s="30">
        <f>NRG_EHG_E!R65+NRG_CM_E!R65+NRG_OIL_NG_E!R65+NRG_PF_E!R65+NRG_CO_E!R65+NRG_BKBPB_E!R65+NRG_GW_E!R65+NRG_BF_E!R65+NRG_PR_E!R65+NRG_NI_E!R65+NRG_CL_E!R65+NRG_LNG_E!R65+NRG_BIOG_E!R65+NRG_GTL_E!R65+NRG_CPP_E!R65+NRG_NSP_E!R65</f>
        <v>0</v>
      </c>
      <c r="S65" s="30">
        <f>NRG_EHG_E!S65+NRG_CM_E!S65+NRG_OIL_NG_E!S65+NRG_PF_E!S65+NRG_CO_E!S65+NRG_BKBPB_E!S65+NRG_GW_E!S65+NRG_BF_E!S65+NRG_PR_E!S65+NRG_NI_E!S65+NRG_CL_E!S65+NRG_LNG_E!S65+NRG_BIOG_E!S65+NRG_GTL_E!S65+NRG_CPP_E!S65+NRG_NSP_E!S65</f>
        <v>0</v>
      </c>
      <c r="T65" s="30">
        <f>NRG_EHG_E!T65+NRG_CM_E!T65+NRG_OIL_NG_E!T65+NRG_PF_E!T65+NRG_CO_E!T65+NRG_BKBPB_E!T65+NRG_GW_E!T65+NRG_BF_E!T65+NRG_PR_E!T65+NRG_NI_E!T65+NRG_CL_E!T65+NRG_LNG_E!T65+NRG_BIOG_E!T65+NRG_GTL_E!T65+NRG_CPP_E!T65+NRG_NSP_E!T65</f>
        <v>0</v>
      </c>
      <c r="U65" s="30">
        <f>NRG_EHG_E!U65+NRG_CM_E!U65+NRG_OIL_NG_E!U65+NRG_PF_E!U65+NRG_CO_E!U65+NRG_BKBPB_E!U65+NRG_GW_E!U65+NRG_BF_E!U65+NRG_PR_E!U65+NRG_NI_E!U65+NRG_CL_E!U65+NRG_LNG_E!U65+NRG_BIOG_E!U65+NRG_GTL_E!U65+NRG_CPP_E!U65+NRG_NSP_E!U65</f>
        <v>0</v>
      </c>
      <c r="V65" s="30">
        <f>NRG_EHG_E!V65+NRG_CM_E!V65+NRG_OIL_NG_E!V65+NRG_PF_E!V65+NRG_CO_E!V65+NRG_BKBPB_E!V65+NRG_GW_E!V65+NRG_BF_E!V65+NRG_PR_E!V65+NRG_NI_E!V65+NRG_CL_E!V65+NRG_LNG_E!V65+NRG_BIOG_E!V65+NRG_GTL_E!V65+NRG_CPP_E!V65+NRG_NSP_E!V65</f>
        <v>0</v>
      </c>
      <c r="W65" s="30">
        <f>NRG_EHG_E!W65+NRG_CM_E!W65+NRG_OIL_NG_E!W65+NRG_PF_E!W65+NRG_CO_E!W65+NRG_BKBPB_E!W65+NRG_GW_E!W65+NRG_BF_E!W65+NRG_PR_E!W65+NRG_NI_E!W65+NRG_CL_E!W65+NRG_LNG_E!W65+NRG_BIOG_E!W65+NRG_GTL_E!W65+NRG_CPP_E!W65+NRG_NSP_E!W65</f>
        <v>0</v>
      </c>
      <c r="X65" s="30">
        <f>NRG_EHG_E!X65+NRG_CM_E!X65+NRG_OIL_NG_E!X65+NRG_PF_E!X65+NRG_CO_E!X65+NRG_BKBPB_E!X65+NRG_GW_E!X65+NRG_BF_E!X65+NRG_PR_E!X65+NRG_NI_E!X65+NRG_CL_E!X65+NRG_LNG_E!X65+NRG_BIOG_E!X65+NRG_GTL_E!X65+NRG_CPP_E!X65+NRG_NSP_E!X65</f>
        <v>0</v>
      </c>
    </row>
    <row r="66" spans="1:24" ht="11.25" customHeight="1" x14ac:dyDescent="0.2">
      <c r="A66" s="22" t="s">
        <v>119</v>
      </c>
      <c r="B66" s="23" t="s">
        <v>120</v>
      </c>
      <c r="C66" s="30">
        <f>NRG_EHG_E!C66+NRG_CM_E!C66+NRG_OIL_NG_E!C66+NRG_PF_E!C66+NRG_CO_E!C66+NRG_BKBPB_E!C66+NRG_GW_E!C66+NRG_BF_E!C66+NRG_PR_E!C66+NRG_NI_E!C66+NRG_CL_E!C66+NRG_LNG_E!C66+NRG_BIOG_E!C66+NRG_GTL_E!C66+NRG_CPP_E!C66+NRG_NSP_E!C66</f>
        <v>0</v>
      </c>
      <c r="D66" s="30">
        <f>NRG_EHG_E!D66+NRG_CM_E!D66+NRG_OIL_NG_E!D66+NRG_PF_E!D66+NRG_CO_E!D66+NRG_BKBPB_E!D66+NRG_GW_E!D66+NRG_BF_E!D66+NRG_PR_E!D66+NRG_NI_E!D66+NRG_CL_E!D66+NRG_LNG_E!D66+NRG_BIOG_E!D66+NRG_GTL_E!D66+NRG_CPP_E!D66+NRG_NSP_E!D66</f>
        <v>0</v>
      </c>
      <c r="E66" s="30">
        <f>NRG_EHG_E!E66+NRG_CM_E!E66+NRG_OIL_NG_E!E66+NRG_PF_E!E66+NRG_CO_E!E66+NRG_BKBPB_E!E66+NRG_GW_E!E66+NRG_BF_E!E66+NRG_PR_E!E66+NRG_NI_E!E66+NRG_CL_E!E66+NRG_LNG_E!E66+NRG_BIOG_E!E66+NRG_GTL_E!E66+NRG_CPP_E!E66+NRG_NSP_E!E66</f>
        <v>0</v>
      </c>
      <c r="F66" s="30">
        <f>NRG_EHG_E!F66+NRG_CM_E!F66+NRG_OIL_NG_E!F66+NRG_PF_E!F66+NRG_CO_E!F66+NRG_BKBPB_E!F66+NRG_GW_E!F66+NRG_BF_E!F66+NRG_PR_E!F66+NRG_NI_E!F66+NRG_CL_E!F66+NRG_LNG_E!F66+NRG_BIOG_E!F66+NRG_GTL_E!F66+NRG_CPP_E!F66+NRG_NSP_E!F66</f>
        <v>0</v>
      </c>
      <c r="G66" s="30">
        <f>NRG_EHG_E!G66+NRG_CM_E!G66+NRG_OIL_NG_E!G66+NRG_PF_E!G66+NRG_CO_E!G66+NRG_BKBPB_E!G66+NRG_GW_E!G66+NRG_BF_E!G66+NRG_PR_E!G66+NRG_NI_E!G66+NRG_CL_E!G66+NRG_LNG_E!G66+NRG_BIOG_E!G66+NRG_GTL_E!G66+NRG_CPP_E!G66+NRG_NSP_E!G66</f>
        <v>0</v>
      </c>
      <c r="H66" s="30">
        <f>NRG_EHG_E!H66+NRG_CM_E!H66+NRG_OIL_NG_E!H66+NRG_PF_E!H66+NRG_CO_E!H66+NRG_BKBPB_E!H66+NRG_GW_E!H66+NRG_BF_E!H66+NRG_PR_E!H66+NRG_NI_E!H66+NRG_CL_E!H66+NRG_LNG_E!H66+NRG_BIOG_E!H66+NRG_GTL_E!H66+NRG_CPP_E!H66+NRG_NSP_E!H66</f>
        <v>0</v>
      </c>
      <c r="I66" s="30">
        <f>NRG_EHG_E!I66+NRG_CM_E!I66+NRG_OIL_NG_E!I66+NRG_PF_E!I66+NRG_CO_E!I66+NRG_BKBPB_E!I66+NRG_GW_E!I66+NRG_BF_E!I66+NRG_PR_E!I66+NRG_NI_E!I66+NRG_CL_E!I66+NRG_LNG_E!I66+NRG_BIOG_E!I66+NRG_GTL_E!I66+NRG_CPP_E!I66+NRG_NSP_E!I66</f>
        <v>0</v>
      </c>
      <c r="J66" s="30">
        <f>NRG_EHG_E!J66+NRG_CM_E!J66+NRG_OIL_NG_E!J66+NRG_PF_E!J66+NRG_CO_E!J66+NRG_BKBPB_E!J66+NRG_GW_E!J66+NRG_BF_E!J66+NRG_PR_E!J66+NRG_NI_E!J66+NRG_CL_E!J66+NRG_LNG_E!J66+NRG_BIOG_E!J66+NRG_GTL_E!J66+NRG_CPP_E!J66+NRG_NSP_E!J66</f>
        <v>0</v>
      </c>
      <c r="K66" s="30">
        <f>NRG_EHG_E!K66+NRG_CM_E!K66+NRG_OIL_NG_E!K66+NRG_PF_E!K66+NRG_CO_E!K66+NRG_BKBPB_E!K66+NRG_GW_E!K66+NRG_BF_E!K66+NRG_PR_E!K66+NRG_NI_E!K66+NRG_CL_E!K66+NRG_LNG_E!K66+NRG_BIOG_E!K66+NRG_GTL_E!K66+NRG_CPP_E!K66+NRG_NSP_E!K66</f>
        <v>0</v>
      </c>
      <c r="L66" s="30">
        <f>NRG_EHG_E!L66+NRG_CM_E!L66+NRG_OIL_NG_E!L66+NRG_PF_E!L66+NRG_CO_E!L66+NRG_BKBPB_E!L66+NRG_GW_E!L66+NRG_BF_E!L66+NRG_PR_E!L66+NRG_NI_E!L66+NRG_CL_E!L66+NRG_LNG_E!L66+NRG_BIOG_E!L66+NRG_GTL_E!L66+NRG_CPP_E!L66+NRG_NSP_E!L66</f>
        <v>0</v>
      </c>
      <c r="M66" s="30">
        <f>NRG_EHG_E!M66+NRG_CM_E!M66+NRG_OIL_NG_E!M66+NRG_PF_E!M66+NRG_CO_E!M66+NRG_BKBPB_E!M66+NRG_GW_E!M66+NRG_BF_E!M66+NRG_PR_E!M66+NRG_NI_E!M66+NRG_CL_E!M66+NRG_LNG_E!M66+NRG_BIOG_E!M66+NRG_GTL_E!M66+NRG_CPP_E!M66+NRG_NSP_E!M66</f>
        <v>0</v>
      </c>
      <c r="N66" s="30">
        <f>NRG_EHG_E!N66+NRG_CM_E!N66+NRG_OIL_NG_E!N66+NRG_PF_E!N66+NRG_CO_E!N66+NRG_BKBPB_E!N66+NRG_GW_E!N66+NRG_BF_E!N66+NRG_PR_E!N66+NRG_NI_E!N66+NRG_CL_E!N66+NRG_LNG_E!N66+NRG_BIOG_E!N66+NRG_GTL_E!N66+NRG_CPP_E!N66+NRG_NSP_E!N66</f>
        <v>0</v>
      </c>
      <c r="O66" s="30">
        <f>NRG_EHG_E!O66+NRG_CM_E!O66+NRG_OIL_NG_E!O66+NRG_PF_E!O66+NRG_CO_E!O66+NRG_BKBPB_E!O66+NRG_GW_E!O66+NRG_BF_E!O66+NRG_PR_E!O66+NRG_NI_E!O66+NRG_CL_E!O66+NRG_LNG_E!O66+NRG_BIOG_E!O66+NRG_GTL_E!O66+NRG_CPP_E!O66+NRG_NSP_E!O66</f>
        <v>0</v>
      </c>
      <c r="P66" s="30">
        <f>NRG_EHG_E!P66+NRG_CM_E!P66+NRG_OIL_NG_E!P66+NRG_PF_E!P66+NRG_CO_E!P66+NRG_BKBPB_E!P66+NRG_GW_E!P66+NRG_BF_E!P66+NRG_PR_E!P66+NRG_NI_E!P66+NRG_CL_E!P66+NRG_LNG_E!P66+NRG_BIOG_E!P66+NRG_GTL_E!P66+NRG_CPP_E!P66+NRG_NSP_E!P66</f>
        <v>0</v>
      </c>
      <c r="Q66" s="30">
        <f>NRG_EHG_E!Q66+NRG_CM_E!Q66+NRG_OIL_NG_E!Q66+NRG_PF_E!Q66+NRG_CO_E!Q66+NRG_BKBPB_E!Q66+NRG_GW_E!Q66+NRG_BF_E!Q66+NRG_PR_E!Q66+NRG_NI_E!Q66+NRG_CL_E!Q66+NRG_LNG_E!Q66+NRG_BIOG_E!Q66+NRG_GTL_E!Q66+NRG_CPP_E!Q66+NRG_NSP_E!Q66</f>
        <v>0</v>
      </c>
      <c r="R66" s="30">
        <f>NRG_EHG_E!R66+NRG_CM_E!R66+NRG_OIL_NG_E!R66+NRG_PF_E!R66+NRG_CO_E!R66+NRG_BKBPB_E!R66+NRG_GW_E!R66+NRG_BF_E!R66+NRG_PR_E!R66+NRG_NI_E!R66+NRG_CL_E!R66+NRG_LNG_E!R66+NRG_BIOG_E!R66+NRG_GTL_E!R66+NRG_CPP_E!R66+NRG_NSP_E!R66</f>
        <v>0</v>
      </c>
      <c r="S66" s="30">
        <f>NRG_EHG_E!S66+NRG_CM_E!S66+NRG_OIL_NG_E!S66+NRG_PF_E!S66+NRG_CO_E!S66+NRG_BKBPB_E!S66+NRG_GW_E!S66+NRG_BF_E!S66+NRG_PR_E!S66+NRG_NI_E!S66+NRG_CL_E!S66+NRG_LNG_E!S66+NRG_BIOG_E!S66+NRG_GTL_E!S66+NRG_CPP_E!S66+NRG_NSP_E!S66</f>
        <v>0</v>
      </c>
      <c r="T66" s="30">
        <f>NRG_EHG_E!T66+NRG_CM_E!T66+NRG_OIL_NG_E!T66+NRG_PF_E!T66+NRG_CO_E!T66+NRG_BKBPB_E!T66+NRG_GW_E!T66+NRG_BF_E!T66+NRG_PR_E!T66+NRG_NI_E!T66+NRG_CL_E!T66+NRG_LNG_E!T66+NRG_BIOG_E!T66+NRG_GTL_E!T66+NRG_CPP_E!T66+NRG_NSP_E!T66</f>
        <v>0</v>
      </c>
      <c r="U66" s="30">
        <f>NRG_EHG_E!U66+NRG_CM_E!U66+NRG_OIL_NG_E!U66+NRG_PF_E!U66+NRG_CO_E!U66+NRG_BKBPB_E!U66+NRG_GW_E!U66+NRG_BF_E!U66+NRG_PR_E!U66+NRG_NI_E!U66+NRG_CL_E!U66+NRG_LNG_E!U66+NRG_BIOG_E!U66+NRG_GTL_E!U66+NRG_CPP_E!U66+NRG_NSP_E!U66</f>
        <v>1.3155631986242479E-2</v>
      </c>
      <c r="V66" s="30">
        <f>NRG_EHG_E!V66+NRG_CM_E!V66+NRG_OIL_NG_E!V66+NRG_PF_E!V66+NRG_CO_E!V66+NRG_BKBPB_E!V66+NRG_GW_E!V66+NRG_BF_E!V66+NRG_PR_E!V66+NRG_NI_E!V66+NRG_CL_E!V66+NRG_LNG_E!V66+NRG_BIOG_E!V66+NRG_GTL_E!V66+NRG_CPP_E!V66+NRG_NSP_E!V66</f>
        <v>3.5253654342218398E-3</v>
      </c>
      <c r="W66" s="30">
        <f>NRG_EHG_E!W66+NRG_CM_E!W66+NRG_OIL_NG_E!W66+NRG_PF_E!W66+NRG_CO_E!W66+NRG_BKBPB_E!W66+NRG_GW_E!W66+NRG_BF_E!W66+NRG_PR_E!W66+NRG_NI_E!W66+NRG_CL_E!W66+NRG_LNG_E!W66+NRG_BIOG_E!W66+NRG_GTL_E!W66+NRG_CPP_E!W66+NRG_NSP_E!W66</f>
        <v>0</v>
      </c>
      <c r="X66" s="30">
        <f>NRG_EHG_E!X66+NRG_CM_E!X66+NRG_OIL_NG_E!X66+NRG_PF_E!X66+NRG_CO_E!X66+NRG_BKBPB_E!X66+NRG_GW_E!X66+NRG_BF_E!X66+NRG_PR_E!X66+NRG_NI_E!X66+NRG_CL_E!X66+NRG_LNG_E!X66+NRG_BIOG_E!X66+NRG_GTL_E!X66+NRG_CPP_E!X66+NRG_NSP_E!X66</f>
        <v>8.5984522785898529E-4</v>
      </c>
    </row>
    <row r="67" spans="1:24" ht="11.25" customHeight="1" x14ac:dyDescent="0.2">
      <c r="A67" s="22" t="s">
        <v>121</v>
      </c>
      <c r="B67" s="23" t="s">
        <v>122</v>
      </c>
      <c r="C67" s="30">
        <f>NRG_EHG_E!C67+NRG_CM_E!C67+NRG_OIL_NG_E!C67+NRG_PF_E!C67+NRG_CO_E!C67+NRG_BKBPB_E!C67+NRG_GW_E!C67+NRG_BF_E!C67+NRG_PR_E!C67+NRG_NI_E!C67+NRG_CL_E!C67+NRG_LNG_E!C67+NRG_BIOG_E!C67+NRG_GTL_E!C67+NRG_CPP_E!C67+NRG_NSP_E!C67</f>
        <v>0</v>
      </c>
      <c r="D67" s="30">
        <f>NRG_EHG_E!D67+NRG_CM_E!D67+NRG_OIL_NG_E!D67+NRG_PF_E!D67+NRG_CO_E!D67+NRG_BKBPB_E!D67+NRG_GW_E!D67+NRG_BF_E!D67+NRG_PR_E!D67+NRG_NI_E!D67+NRG_CL_E!D67+NRG_LNG_E!D67+NRG_BIOG_E!D67+NRG_GTL_E!D67+NRG_CPP_E!D67+NRG_NSP_E!D67</f>
        <v>0</v>
      </c>
      <c r="E67" s="30">
        <f>NRG_EHG_E!E67+NRG_CM_E!E67+NRG_OIL_NG_E!E67+NRG_PF_E!E67+NRG_CO_E!E67+NRG_BKBPB_E!E67+NRG_GW_E!E67+NRG_BF_E!E67+NRG_PR_E!E67+NRG_NI_E!E67+NRG_CL_E!E67+NRG_LNG_E!E67+NRG_BIOG_E!E67+NRG_GTL_E!E67+NRG_CPP_E!E67+NRG_NSP_E!E67</f>
        <v>0</v>
      </c>
      <c r="F67" s="30">
        <f>NRG_EHG_E!F67+NRG_CM_E!F67+NRG_OIL_NG_E!F67+NRG_PF_E!F67+NRG_CO_E!F67+NRG_BKBPB_E!F67+NRG_GW_E!F67+NRG_BF_E!F67+NRG_PR_E!F67+NRG_NI_E!F67+NRG_CL_E!F67+NRG_LNG_E!F67+NRG_BIOG_E!F67+NRG_GTL_E!F67+NRG_CPP_E!F67+NRG_NSP_E!F67</f>
        <v>0</v>
      </c>
      <c r="G67" s="30">
        <f>NRG_EHG_E!G67+NRG_CM_E!G67+NRG_OIL_NG_E!G67+NRG_PF_E!G67+NRG_CO_E!G67+NRG_BKBPB_E!G67+NRG_GW_E!G67+NRG_BF_E!G67+NRG_PR_E!G67+NRG_NI_E!G67+NRG_CL_E!G67+NRG_LNG_E!G67+NRG_BIOG_E!G67+NRG_GTL_E!G67+NRG_CPP_E!G67+NRG_NSP_E!G67</f>
        <v>0</v>
      </c>
      <c r="H67" s="30">
        <f>NRG_EHG_E!H67+NRG_CM_E!H67+NRG_OIL_NG_E!H67+NRG_PF_E!H67+NRG_CO_E!H67+NRG_BKBPB_E!H67+NRG_GW_E!H67+NRG_BF_E!H67+NRG_PR_E!H67+NRG_NI_E!H67+NRG_CL_E!H67+NRG_LNG_E!H67+NRG_BIOG_E!H67+NRG_GTL_E!H67+NRG_CPP_E!H67+NRG_NSP_E!H67</f>
        <v>0</v>
      </c>
      <c r="I67" s="30">
        <f>NRG_EHG_E!I67+NRG_CM_E!I67+NRG_OIL_NG_E!I67+NRG_PF_E!I67+NRG_CO_E!I67+NRG_BKBPB_E!I67+NRG_GW_E!I67+NRG_BF_E!I67+NRG_PR_E!I67+NRG_NI_E!I67+NRG_CL_E!I67+NRG_LNG_E!I67+NRG_BIOG_E!I67+NRG_GTL_E!I67+NRG_CPP_E!I67+NRG_NSP_E!I67</f>
        <v>0</v>
      </c>
      <c r="J67" s="30">
        <f>NRG_EHG_E!J67+NRG_CM_E!J67+NRG_OIL_NG_E!J67+NRG_PF_E!J67+NRG_CO_E!J67+NRG_BKBPB_E!J67+NRG_GW_E!J67+NRG_BF_E!J67+NRG_PR_E!J67+NRG_NI_E!J67+NRG_CL_E!J67+NRG_LNG_E!J67+NRG_BIOG_E!J67+NRG_GTL_E!J67+NRG_CPP_E!J67+NRG_NSP_E!J67</f>
        <v>0</v>
      </c>
      <c r="K67" s="30">
        <f>NRG_EHG_E!K67+NRG_CM_E!K67+NRG_OIL_NG_E!K67+NRG_PF_E!K67+NRG_CO_E!K67+NRG_BKBPB_E!K67+NRG_GW_E!K67+NRG_BF_E!K67+NRG_PR_E!K67+NRG_NI_E!K67+NRG_CL_E!K67+NRG_LNG_E!K67+NRG_BIOG_E!K67+NRG_GTL_E!K67+NRG_CPP_E!K67+NRG_NSP_E!K67</f>
        <v>0</v>
      </c>
      <c r="L67" s="30">
        <f>NRG_EHG_E!L67+NRG_CM_E!L67+NRG_OIL_NG_E!L67+NRG_PF_E!L67+NRG_CO_E!L67+NRG_BKBPB_E!L67+NRG_GW_E!L67+NRG_BF_E!L67+NRG_PR_E!L67+NRG_NI_E!L67+NRG_CL_E!L67+NRG_LNG_E!L67+NRG_BIOG_E!L67+NRG_GTL_E!L67+NRG_CPP_E!L67+NRG_NSP_E!L67</f>
        <v>0</v>
      </c>
      <c r="M67" s="30">
        <f>NRG_EHG_E!M67+NRG_CM_E!M67+NRG_OIL_NG_E!M67+NRG_PF_E!M67+NRG_CO_E!M67+NRG_BKBPB_E!M67+NRG_GW_E!M67+NRG_BF_E!M67+NRG_PR_E!M67+NRG_NI_E!M67+NRG_CL_E!M67+NRG_LNG_E!M67+NRG_BIOG_E!M67+NRG_GTL_E!M67+NRG_CPP_E!M67+NRG_NSP_E!M67</f>
        <v>0</v>
      </c>
      <c r="N67" s="30">
        <f>NRG_EHG_E!N67+NRG_CM_E!N67+NRG_OIL_NG_E!N67+NRG_PF_E!N67+NRG_CO_E!N67+NRG_BKBPB_E!N67+NRG_GW_E!N67+NRG_BF_E!N67+NRG_PR_E!N67+NRG_NI_E!N67+NRG_CL_E!N67+NRG_LNG_E!N67+NRG_BIOG_E!N67+NRG_GTL_E!N67+NRG_CPP_E!N67+NRG_NSP_E!N67</f>
        <v>0</v>
      </c>
      <c r="O67" s="30">
        <f>NRG_EHG_E!O67+NRG_CM_E!O67+NRG_OIL_NG_E!O67+NRG_PF_E!O67+NRG_CO_E!O67+NRG_BKBPB_E!O67+NRG_GW_E!O67+NRG_BF_E!O67+NRG_PR_E!O67+NRG_NI_E!O67+NRG_CL_E!O67+NRG_LNG_E!O67+NRG_BIOG_E!O67+NRG_GTL_E!O67+NRG_CPP_E!O67+NRG_NSP_E!O67</f>
        <v>0</v>
      </c>
      <c r="P67" s="30">
        <f>NRG_EHG_E!P67+NRG_CM_E!P67+NRG_OIL_NG_E!P67+NRG_PF_E!P67+NRG_CO_E!P67+NRG_BKBPB_E!P67+NRG_GW_E!P67+NRG_BF_E!P67+NRG_PR_E!P67+NRG_NI_E!P67+NRG_CL_E!P67+NRG_LNG_E!P67+NRG_BIOG_E!P67+NRG_GTL_E!P67+NRG_CPP_E!P67+NRG_NSP_E!P67</f>
        <v>0</v>
      </c>
      <c r="Q67" s="30">
        <f>NRG_EHG_E!Q67+NRG_CM_E!Q67+NRG_OIL_NG_E!Q67+NRG_PF_E!Q67+NRG_CO_E!Q67+NRG_BKBPB_E!Q67+NRG_GW_E!Q67+NRG_BF_E!Q67+NRG_PR_E!Q67+NRG_NI_E!Q67+NRG_CL_E!Q67+NRG_LNG_E!Q67+NRG_BIOG_E!Q67+NRG_GTL_E!Q67+NRG_CPP_E!Q67+NRG_NSP_E!Q67</f>
        <v>0</v>
      </c>
      <c r="R67" s="30">
        <f>NRG_EHG_E!R67+NRG_CM_E!R67+NRG_OIL_NG_E!R67+NRG_PF_E!R67+NRG_CO_E!R67+NRG_BKBPB_E!R67+NRG_GW_E!R67+NRG_BF_E!R67+NRG_PR_E!R67+NRG_NI_E!R67+NRG_CL_E!R67+NRG_LNG_E!R67+NRG_BIOG_E!R67+NRG_GTL_E!R67+NRG_CPP_E!R67+NRG_NSP_E!R67</f>
        <v>0</v>
      </c>
      <c r="S67" s="30">
        <f>NRG_EHG_E!S67+NRG_CM_E!S67+NRG_OIL_NG_E!S67+NRG_PF_E!S67+NRG_CO_E!S67+NRG_BKBPB_E!S67+NRG_GW_E!S67+NRG_BF_E!S67+NRG_PR_E!S67+NRG_NI_E!S67+NRG_CL_E!S67+NRG_LNG_E!S67+NRG_BIOG_E!S67+NRG_GTL_E!S67+NRG_CPP_E!S67+NRG_NSP_E!S67</f>
        <v>0</v>
      </c>
      <c r="T67" s="30">
        <f>NRG_EHG_E!T67+NRG_CM_E!T67+NRG_OIL_NG_E!T67+NRG_PF_E!T67+NRG_CO_E!T67+NRG_BKBPB_E!T67+NRG_GW_E!T67+NRG_BF_E!T67+NRG_PR_E!T67+NRG_NI_E!T67+NRG_CL_E!T67+NRG_LNG_E!T67+NRG_BIOG_E!T67+NRG_GTL_E!T67+NRG_CPP_E!T67+NRG_NSP_E!T67</f>
        <v>0</v>
      </c>
      <c r="U67" s="30">
        <f>NRG_EHG_E!U67+NRG_CM_E!U67+NRG_OIL_NG_E!U67+NRG_PF_E!U67+NRG_CO_E!U67+NRG_BKBPB_E!U67+NRG_GW_E!U67+NRG_BF_E!U67+NRG_PR_E!U67+NRG_NI_E!U67+NRG_CL_E!U67+NRG_LNG_E!U67+NRG_BIOG_E!U67+NRG_GTL_E!U67+NRG_CPP_E!U67+NRG_NSP_E!U67</f>
        <v>0</v>
      </c>
      <c r="V67" s="30">
        <f>NRG_EHG_E!V67+NRG_CM_E!V67+NRG_OIL_NG_E!V67+NRG_PF_E!V67+NRG_CO_E!V67+NRG_BKBPB_E!V67+NRG_GW_E!V67+NRG_BF_E!V67+NRG_PR_E!V67+NRG_NI_E!V67+NRG_CL_E!V67+NRG_LNG_E!V67+NRG_BIOG_E!V67+NRG_GTL_E!V67+NRG_CPP_E!V67+NRG_NSP_E!V67</f>
        <v>0</v>
      </c>
      <c r="W67" s="30">
        <f>NRG_EHG_E!W67+NRG_CM_E!W67+NRG_OIL_NG_E!W67+NRG_PF_E!W67+NRG_CO_E!W67+NRG_BKBPB_E!W67+NRG_GW_E!W67+NRG_BF_E!W67+NRG_PR_E!W67+NRG_NI_E!W67+NRG_CL_E!W67+NRG_LNG_E!W67+NRG_BIOG_E!W67+NRG_GTL_E!W67+NRG_CPP_E!W67+NRG_NSP_E!W67</f>
        <v>0</v>
      </c>
      <c r="X67" s="30">
        <f>NRG_EHG_E!X67+NRG_CM_E!X67+NRG_OIL_NG_E!X67+NRG_PF_E!X67+NRG_CO_E!X67+NRG_BKBPB_E!X67+NRG_GW_E!X67+NRG_BF_E!X67+NRG_PR_E!X67+NRG_NI_E!X67+NRG_CL_E!X67+NRG_LNG_E!X67+NRG_BIOG_E!X67+NRG_GTL_E!X67+NRG_CPP_E!X67+NRG_NSP_E!X67</f>
        <v>0</v>
      </c>
    </row>
    <row r="68" spans="1:24" ht="11.25" customHeight="1" x14ac:dyDescent="0.2">
      <c r="A68" s="22" t="s">
        <v>123</v>
      </c>
      <c r="B68" s="23" t="s">
        <v>124</v>
      </c>
      <c r="C68" s="30">
        <f>NRG_EHG_E!C68+NRG_CM_E!C68+NRG_OIL_NG_E!C68+NRG_PF_E!C68+NRG_CO_E!C68+NRG_BKBPB_E!C68+NRG_GW_E!C68+NRG_BF_E!C68+NRG_PR_E!C68+NRG_NI_E!C68+NRG_CL_E!C68+NRG_LNG_E!C68+NRG_BIOG_E!C68+NRG_GTL_E!C68+NRG_CPP_E!C68+NRG_NSP_E!C68</f>
        <v>0</v>
      </c>
      <c r="D68" s="30">
        <f>NRG_EHG_E!D68+NRG_CM_E!D68+NRG_OIL_NG_E!D68+NRG_PF_E!D68+NRG_CO_E!D68+NRG_BKBPB_E!D68+NRG_GW_E!D68+NRG_BF_E!D68+NRG_PR_E!D68+NRG_NI_E!D68+NRG_CL_E!D68+NRG_LNG_E!D68+NRG_BIOG_E!D68+NRG_GTL_E!D68+NRG_CPP_E!D68+NRG_NSP_E!D68</f>
        <v>0</v>
      </c>
      <c r="E68" s="30">
        <f>NRG_EHG_E!E68+NRG_CM_E!E68+NRG_OIL_NG_E!E68+NRG_PF_E!E68+NRG_CO_E!E68+NRG_BKBPB_E!E68+NRG_GW_E!E68+NRG_BF_E!E68+NRG_PR_E!E68+NRG_NI_E!E68+NRG_CL_E!E68+NRG_LNG_E!E68+NRG_BIOG_E!E68+NRG_GTL_E!E68+NRG_CPP_E!E68+NRG_NSP_E!E68</f>
        <v>0</v>
      </c>
      <c r="F68" s="30">
        <f>NRG_EHG_E!F68+NRG_CM_E!F68+NRG_OIL_NG_E!F68+NRG_PF_E!F68+NRG_CO_E!F68+NRG_BKBPB_E!F68+NRG_GW_E!F68+NRG_BF_E!F68+NRG_PR_E!F68+NRG_NI_E!F68+NRG_CL_E!F68+NRG_LNG_E!F68+NRG_BIOG_E!F68+NRG_GTL_E!F68+NRG_CPP_E!F68+NRG_NSP_E!F68</f>
        <v>0</v>
      </c>
      <c r="G68" s="30">
        <f>NRG_EHG_E!G68+NRG_CM_E!G68+NRG_OIL_NG_E!G68+NRG_PF_E!G68+NRG_CO_E!G68+NRG_BKBPB_E!G68+NRG_GW_E!G68+NRG_BF_E!G68+NRG_PR_E!G68+NRG_NI_E!G68+NRG_CL_E!G68+NRG_LNG_E!G68+NRG_BIOG_E!G68+NRG_GTL_E!G68+NRG_CPP_E!G68+NRG_NSP_E!G68</f>
        <v>0</v>
      </c>
      <c r="H68" s="30">
        <f>NRG_EHG_E!H68+NRG_CM_E!H68+NRG_OIL_NG_E!H68+NRG_PF_E!H68+NRG_CO_E!H68+NRG_BKBPB_E!H68+NRG_GW_E!H68+NRG_BF_E!H68+NRG_PR_E!H68+NRG_NI_E!H68+NRG_CL_E!H68+NRG_LNG_E!H68+NRG_BIOG_E!H68+NRG_GTL_E!H68+NRG_CPP_E!H68+NRG_NSP_E!H68</f>
        <v>0</v>
      </c>
      <c r="I68" s="30">
        <f>NRG_EHG_E!I68+NRG_CM_E!I68+NRG_OIL_NG_E!I68+NRG_PF_E!I68+NRG_CO_E!I68+NRG_BKBPB_E!I68+NRG_GW_E!I68+NRG_BF_E!I68+NRG_PR_E!I68+NRG_NI_E!I68+NRG_CL_E!I68+NRG_LNG_E!I68+NRG_BIOG_E!I68+NRG_GTL_E!I68+NRG_CPP_E!I68+NRG_NSP_E!I68</f>
        <v>0</v>
      </c>
      <c r="J68" s="30">
        <f>NRG_EHG_E!J68+NRG_CM_E!J68+NRG_OIL_NG_E!J68+NRG_PF_E!J68+NRG_CO_E!J68+NRG_BKBPB_E!J68+NRG_GW_E!J68+NRG_BF_E!J68+NRG_PR_E!J68+NRG_NI_E!J68+NRG_CL_E!J68+NRG_LNG_E!J68+NRG_BIOG_E!J68+NRG_GTL_E!J68+NRG_CPP_E!J68+NRG_NSP_E!J68</f>
        <v>0</v>
      </c>
      <c r="K68" s="30">
        <f>NRG_EHG_E!K68+NRG_CM_E!K68+NRG_OIL_NG_E!K68+NRG_PF_E!K68+NRG_CO_E!K68+NRG_BKBPB_E!K68+NRG_GW_E!K68+NRG_BF_E!K68+NRG_PR_E!K68+NRG_NI_E!K68+NRG_CL_E!K68+NRG_LNG_E!K68+NRG_BIOG_E!K68+NRG_GTL_E!K68+NRG_CPP_E!K68+NRG_NSP_E!K68</f>
        <v>0</v>
      </c>
      <c r="L68" s="30">
        <f>NRG_EHG_E!L68+NRG_CM_E!L68+NRG_OIL_NG_E!L68+NRG_PF_E!L68+NRG_CO_E!L68+NRG_BKBPB_E!L68+NRG_GW_E!L68+NRG_BF_E!L68+NRG_PR_E!L68+NRG_NI_E!L68+NRG_CL_E!L68+NRG_LNG_E!L68+NRG_BIOG_E!L68+NRG_GTL_E!L68+NRG_CPP_E!L68+NRG_NSP_E!L68</f>
        <v>0</v>
      </c>
      <c r="M68" s="30">
        <f>NRG_EHG_E!M68+NRG_CM_E!M68+NRG_OIL_NG_E!M68+NRG_PF_E!M68+NRG_CO_E!M68+NRG_BKBPB_E!M68+NRG_GW_E!M68+NRG_BF_E!M68+NRG_PR_E!M68+NRG_NI_E!M68+NRG_CL_E!M68+NRG_LNG_E!M68+NRG_BIOG_E!M68+NRG_GTL_E!M68+NRG_CPP_E!M68+NRG_NSP_E!M68</f>
        <v>0</v>
      </c>
      <c r="N68" s="30">
        <f>NRG_EHG_E!N68+NRG_CM_E!N68+NRG_OIL_NG_E!N68+NRG_PF_E!N68+NRG_CO_E!N68+NRG_BKBPB_E!N68+NRG_GW_E!N68+NRG_BF_E!N68+NRG_PR_E!N68+NRG_NI_E!N68+NRG_CL_E!N68+NRG_LNG_E!N68+NRG_BIOG_E!N68+NRG_GTL_E!N68+NRG_CPP_E!N68+NRG_NSP_E!N68</f>
        <v>0</v>
      </c>
      <c r="O68" s="30">
        <f>NRG_EHG_E!O68+NRG_CM_E!O68+NRG_OIL_NG_E!O68+NRG_PF_E!O68+NRG_CO_E!O68+NRG_BKBPB_E!O68+NRG_GW_E!O68+NRG_BF_E!O68+NRG_PR_E!O68+NRG_NI_E!O68+NRG_CL_E!O68+NRG_LNG_E!O68+NRG_BIOG_E!O68+NRG_GTL_E!O68+NRG_CPP_E!O68+NRG_NSP_E!O68</f>
        <v>0</v>
      </c>
      <c r="P68" s="30">
        <f>NRG_EHG_E!P68+NRG_CM_E!P68+NRG_OIL_NG_E!P68+NRG_PF_E!P68+NRG_CO_E!P68+NRG_BKBPB_E!P68+NRG_GW_E!P68+NRG_BF_E!P68+NRG_PR_E!P68+NRG_NI_E!P68+NRG_CL_E!P68+NRG_LNG_E!P68+NRG_BIOG_E!P68+NRG_GTL_E!P68+NRG_CPP_E!P68+NRG_NSP_E!P68</f>
        <v>0</v>
      </c>
      <c r="Q68" s="30">
        <f>NRG_EHG_E!Q68+NRG_CM_E!Q68+NRG_OIL_NG_E!Q68+NRG_PF_E!Q68+NRG_CO_E!Q68+NRG_BKBPB_E!Q68+NRG_GW_E!Q68+NRG_BF_E!Q68+NRG_PR_E!Q68+NRG_NI_E!Q68+NRG_CL_E!Q68+NRG_LNG_E!Q68+NRG_BIOG_E!Q68+NRG_GTL_E!Q68+NRG_CPP_E!Q68+NRG_NSP_E!Q68</f>
        <v>0</v>
      </c>
      <c r="R68" s="30">
        <f>NRG_EHG_E!R68+NRG_CM_E!R68+NRG_OIL_NG_E!R68+NRG_PF_E!R68+NRG_CO_E!R68+NRG_BKBPB_E!R68+NRG_GW_E!R68+NRG_BF_E!R68+NRG_PR_E!R68+NRG_NI_E!R68+NRG_CL_E!R68+NRG_LNG_E!R68+NRG_BIOG_E!R68+NRG_GTL_E!R68+NRG_CPP_E!R68+NRG_NSP_E!R68</f>
        <v>0</v>
      </c>
      <c r="S68" s="30">
        <f>NRG_EHG_E!S68+NRG_CM_E!S68+NRG_OIL_NG_E!S68+NRG_PF_E!S68+NRG_CO_E!S68+NRG_BKBPB_E!S68+NRG_GW_E!S68+NRG_BF_E!S68+NRG_PR_E!S68+NRG_NI_E!S68+NRG_CL_E!S68+NRG_LNG_E!S68+NRG_BIOG_E!S68+NRG_GTL_E!S68+NRG_CPP_E!S68+NRG_NSP_E!S68</f>
        <v>0</v>
      </c>
      <c r="T68" s="30">
        <f>NRG_EHG_E!T68+NRG_CM_E!T68+NRG_OIL_NG_E!T68+NRG_PF_E!T68+NRG_CO_E!T68+NRG_BKBPB_E!T68+NRG_GW_E!T68+NRG_BF_E!T68+NRG_PR_E!T68+NRG_NI_E!T68+NRG_CL_E!T68+NRG_LNG_E!T68+NRG_BIOG_E!T68+NRG_GTL_E!T68+NRG_CPP_E!T68+NRG_NSP_E!T68</f>
        <v>0</v>
      </c>
      <c r="U68" s="30">
        <f>NRG_EHG_E!U68+NRG_CM_E!U68+NRG_OIL_NG_E!U68+NRG_PF_E!U68+NRG_CO_E!U68+NRG_BKBPB_E!U68+NRG_GW_E!U68+NRG_BF_E!U68+NRG_PR_E!U68+NRG_NI_E!U68+NRG_CL_E!U68+NRG_LNG_E!U68+NRG_BIOG_E!U68+NRG_GTL_E!U68+NRG_CPP_E!U68+NRG_NSP_E!U68</f>
        <v>0</v>
      </c>
      <c r="V68" s="30">
        <f>NRG_EHG_E!V68+NRG_CM_E!V68+NRG_OIL_NG_E!V68+NRG_PF_E!V68+NRG_CO_E!V68+NRG_BKBPB_E!V68+NRG_GW_E!V68+NRG_BF_E!V68+NRG_PR_E!V68+NRG_NI_E!V68+NRG_CL_E!V68+NRG_LNG_E!V68+NRG_BIOG_E!V68+NRG_GTL_E!V68+NRG_CPP_E!V68+NRG_NSP_E!V68</f>
        <v>0</v>
      </c>
      <c r="W68" s="30">
        <f>NRG_EHG_E!W68+NRG_CM_E!W68+NRG_OIL_NG_E!W68+NRG_PF_E!W68+NRG_CO_E!W68+NRG_BKBPB_E!W68+NRG_GW_E!W68+NRG_BF_E!W68+NRG_PR_E!W68+NRG_NI_E!W68+NRG_CL_E!W68+NRG_LNG_E!W68+NRG_BIOG_E!W68+NRG_GTL_E!W68+NRG_CPP_E!W68+NRG_NSP_E!W68</f>
        <v>0</v>
      </c>
      <c r="X68" s="30">
        <f>NRG_EHG_E!X68+NRG_CM_E!X68+NRG_OIL_NG_E!X68+NRG_PF_E!X68+NRG_CO_E!X68+NRG_BKBPB_E!X68+NRG_GW_E!X68+NRG_BF_E!X68+NRG_PR_E!X68+NRG_NI_E!X68+NRG_CL_E!X68+NRG_LNG_E!X68+NRG_BIOG_E!X68+NRG_GTL_E!X68+NRG_CPP_E!X68+NRG_NSP_E!X68</f>
        <v>0</v>
      </c>
    </row>
    <row r="69" spans="1:24" ht="11.25" customHeight="1" x14ac:dyDescent="0.2">
      <c r="A69" s="22" t="s">
        <v>125</v>
      </c>
      <c r="B69" s="23" t="s">
        <v>126</v>
      </c>
      <c r="C69" s="30">
        <f>NRG_EHG_E!C69+NRG_CM_E!C69+NRG_OIL_NG_E!C69+NRG_PF_E!C69+NRG_CO_E!C69+NRG_BKBPB_E!C69+NRG_GW_E!C69+NRG_BF_E!C69+NRG_PR_E!C69+NRG_NI_E!C69+NRG_CL_E!C69+NRG_LNG_E!C69+NRG_BIOG_E!C69+NRG_GTL_E!C69+NRG_CPP_E!C69+NRG_NSP_E!C69</f>
        <v>0</v>
      </c>
      <c r="D69" s="30">
        <f>NRG_EHG_E!D69+NRG_CM_E!D69+NRG_OIL_NG_E!D69+NRG_PF_E!D69+NRG_CO_E!D69+NRG_BKBPB_E!D69+NRG_GW_E!D69+NRG_BF_E!D69+NRG_PR_E!D69+NRG_NI_E!D69+NRG_CL_E!D69+NRG_LNG_E!D69+NRG_BIOG_E!D69+NRG_GTL_E!D69+NRG_CPP_E!D69+NRG_NSP_E!D69</f>
        <v>0</v>
      </c>
      <c r="E69" s="30">
        <f>NRG_EHG_E!E69+NRG_CM_E!E69+NRG_OIL_NG_E!E69+NRG_PF_E!E69+NRG_CO_E!E69+NRG_BKBPB_E!E69+NRG_GW_E!E69+NRG_BF_E!E69+NRG_PR_E!E69+NRG_NI_E!E69+NRG_CL_E!E69+NRG_LNG_E!E69+NRG_BIOG_E!E69+NRG_GTL_E!E69+NRG_CPP_E!E69+NRG_NSP_E!E69</f>
        <v>0</v>
      </c>
      <c r="F69" s="30">
        <f>NRG_EHG_E!F69+NRG_CM_E!F69+NRG_OIL_NG_E!F69+NRG_PF_E!F69+NRG_CO_E!F69+NRG_BKBPB_E!F69+NRG_GW_E!F69+NRG_BF_E!F69+NRG_PR_E!F69+NRG_NI_E!F69+NRG_CL_E!F69+NRG_LNG_E!F69+NRG_BIOG_E!F69+NRG_GTL_E!F69+NRG_CPP_E!F69+NRG_NSP_E!F69</f>
        <v>0</v>
      </c>
      <c r="G69" s="30">
        <f>NRG_EHG_E!G69+NRG_CM_E!G69+NRG_OIL_NG_E!G69+NRG_PF_E!G69+NRG_CO_E!G69+NRG_BKBPB_E!G69+NRG_GW_E!G69+NRG_BF_E!G69+NRG_PR_E!G69+NRG_NI_E!G69+NRG_CL_E!G69+NRG_LNG_E!G69+NRG_BIOG_E!G69+NRG_GTL_E!G69+NRG_CPP_E!G69+NRG_NSP_E!G69</f>
        <v>0</v>
      </c>
      <c r="H69" s="30">
        <f>NRG_EHG_E!H69+NRG_CM_E!H69+NRG_OIL_NG_E!H69+NRG_PF_E!H69+NRG_CO_E!H69+NRG_BKBPB_E!H69+NRG_GW_E!H69+NRG_BF_E!H69+NRG_PR_E!H69+NRG_NI_E!H69+NRG_CL_E!H69+NRG_LNG_E!H69+NRG_BIOG_E!H69+NRG_GTL_E!H69+NRG_CPP_E!H69+NRG_NSP_E!H69</f>
        <v>0</v>
      </c>
      <c r="I69" s="30">
        <f>NRG_EHG_E!I69+NRG_CM_E!I69+NRG_OIL_NG_E!I69+NRG_PF_E!I69+NRG_CO_E!I69+NRG_BKBPB_E!I69+NRG_GW_E!I69+NRG_BF_E!I69+NRG_PR_E!I69+NRG_NI_E!I69+NRG_CL_E!I69+NRG_LNG_E!I69+NRG_BIOG_E!I69+NRG_GTL_E!I69+NRG_CPP_E!I69+NRG_NSP_E!I69</f>
        <v>0</v>
      </c>
      <c r="J69" s="30">
        <f>NRG_EHG_E!J69+NRG_CM_E!J69+NRG_OIL_NG_E!J69+NRG_PF_E!J69+NRG_CO_E!J69+NRG_BKBPB_E!J69+NRG_GW_E!J69+NRG_BF_E!J69+NRG_PR_E!J69+NRG_NI_E!J69+NRG_CL_E!J69+NRG_LNG_E!J69+NRG_BIOG_E!J69+NRG_GTL_E!J69+NRG_CPP_E!J69+NRG_NSP_E!J69</f>
        <v>4.6089423903697329</v>
      </c>
      <c r="K69" s="30">
        <f>NRG_EHG_E!K69+NRG_CM_E!K69+NRG_OIL_NG_E!K69+NRG_PF_E!K69+NRG_CO_E!K69+NRG_BKBPB_E!K69+NRG_GW_E!K69+NRG_BF_E!K69+NRG_PR_E!K69+NRG_NI_E!K69+NRG_CL_E!K69+NRG_LNG_E!K69+NRG_BIOG_E!K69+NRG_GTL_E!K69+NRG_CPP_E!K69+NRG_NSP_E!K69</f>
        <v>11.619776440240759</v>
      </c>
      <c r="L69" s="30">
        <f>NRG_EHG_E!L69+NRG_CM_E!L69+NRG_OIL_NG_E!L69+NRG_PF_E!L69+NRG_CO_E!L69+NRG_BKBPB_E!L69+NRG_GW_E!L69+NRG_BF_E!L69+NRG_PR_E!L69+NRG_NI_E!L69+NRG_CL_E!L69+NRG_LNG_E!L69+NRG_BIOG_E!L69+NRG_GTL_E!L69+NRG_CPP_E!L69+NRG_NSP_E!L69</f>
        <v>17.937919174548579</v>
      </c>
      <c r="M69" s="30">
        <f>NRG_EHG_E!M69+NRG_CM_E!M69+NRG_OIL_NG_E!M69+NRG_PF_E!M69+NRG_CO_E!M69+NRG_BKBPB_E!M69+NRG_GW_E!M69+NRG_BF_E!M69+NRG_PR_E!M69+NRG_NI_E!M69+NRG_CL_E!M69+NRG_LNG_E!M69+NRG_BIOG_E!M69+NRG_GTL_E!M69+NRG_CPP_E!M69+NRG_NSP_E!M69</f>
        <v>16.62846087704213</v>
      </c>
      <c r="N69" s="30">
        <f>NRG_EHG_E!N69+NRG_CM_E!N69+NRG_OIL_NG_E!N69+NRG_PF_E!N69+NRG_CO_E!N69+NRG_BKBPB_E!N69+NRG_GW_E!N69+NRG_BF_E!N69+NRG_PR_E!N69+NRG_NI_E!N69+NRG_CL_E!N69+NRG_LNG_E!N69+NRG_BIOG_E!N69+NRG_GTL_E!N69+NRG_CPP_E!N69+NRG_NSP_E!N69</f>
        <v>13.1134135855546</v>
      </c>
      <c r="O69" s="30">
        <f>NRG_EHG_E!O69+NRG_CM_E!O69+NRG_OIL_NG_E!O69+NRG_PF_E!O69+NRG_CO_E!O69+NRG_BKBPB_E!O69+NRG_GW_E!O69+NRG_BF_E!O69+NRG_PR_E!O69+NRG_NI_E!O69+NRG_CL_E!O69+NRG_LNG_E!O69+NRG_BIOG_E!O69+NRG_GTL_E!O69+NRG_CPP_E!O69+NRG_NSP_E!O69</f>
        <v>15.79759243336199</v>
      </c>
      <c r="P69" s="30">
        <f>NRG_EHG_E!P69+NRG_CM_E!P69+NRG_OIL_NG_E!P69+NRG_PF_E!P69+NRG_CO_E!P69+NRG_BKBPB_E!P69+NRG_GW_E!P69+NRG_BF_E!P69+NRG_PR_E!P69+NRG_NI_E!P69+NRG_CL_E!P69+NRG_LNG_E!P69+NRG_BIOG_E!P69+NRG_GTL_E!P69+NRG_CPP_E!P69+NRG_NSP_E!P69</f>
        <v>34.817884780739469</v>
      </c>
      <c r="Q69" s="30">
        <f>NRG_EHG_E!Q69+NRG_CM_E!Q69+NRG_OIL_NG_E!Q69+NRG_PF_E!Q69+NRG_CO_E!Q69+NRG_BKBPB_E!Q69+NRG_GW_E!Q69+NRG_BF_E!Q69+NRG_PR_E!Q69+NRG_NI_E!Q69+NRG_CL_E!Q69+NRG_LNG_E!Q69+NRG_BIOG_E!Q69+NRG_GTL_E!Q69+NRG_CPP_E!Q69+NRG_NSP_E!Q69</f>
        <v>38.473602751504728</v>
      </c>
      <c r="R69" s="30">
        <f>NRG_EHG_E!R69+NRG_CM_E!R69+NRG_OIL_NG_E!R69+NRG_PF_E!R69+NRG_CO_E!R69+NRG_BKBPB_E!R69+NRG_GW_E!R69+NRG_BF_E!R69+NRG_PR_E!R69+NRG_NI_E!R69+NRG_CL_E!R69+NRG_LNG_E!R69+NRG_BIOG_E!R69+NRG_GTL_E!R69+NRG_CPP_E!R69+NRG_NSP_E!R69</f>
        <v>37.646603611349953</v>
      </c>
      <c r="S69" s="30">
        <f>NRG_EHG_E!S69+NRG_CM_E!S69+NRG_OIL_NG_E!S69+NRG_PF_E!S69+NRG_CO_E!S69+NRG_BKBPB_E!S69+NRG_GW_E!S69+NRG_BF_E!S69+NRG_PR_E!S69+NRG_NI_E!S69+NRG_CL_E!S69+NRG_LNG_E!S69+NRG_BIOG_E!S69+NRG_GTL_E!S69+NRG_CPP_E!S69+NRG_NSP_E!S69</f>
        <v>53.900429922613924</v>
      </c>
      <c r="T69" s="30">
        <f>NRG_EHG_E!T69+NRG_CM_E!T69+NRG_OIL_NG_E!T69+NRG_PF_E!T69+NRG_CO_E!T69+NRG_BKBPB_E!T69+NRG_GW_E!T69+NRG_BF_E!T69+NRG_PR_E!T69+NRG_NI_E!T69+NRG_CL_E!T69+NRG_LNG_E!T69+NRG_BIOG_E!T69+NRG_GTL_E!T69+NRG_CPP_E!T69+NRG_NSP_E!T69</f>
        <v>45.177558039552864</v>
      </c>
      <c r="U69" s="30">
        <f>NRG_EHG_E!U69+NRG_CM_E!U69+NRG_OIL_NG_E!U69+NRG_PF_E!U69+NRG_CO_E!U69+NRG_BKBPB_E!U69+NRG_GW_E!U69+NRG_BF_E!U69+NRG_PR_E!U69+NRG_NI_E!U69+NRG_CL_E!U69+NRG_LNG_E!U69+NRG_BIOG_E!U69+NRG_GTL_E!U69+NRG_CPP_E!U69+NRG_NSP_E!U69</f>
        <v>41.490111779879619</v>
      </c>
      <c r="V69" s="30">
        <f>NRG_EHG_E!V69+NRG_CM_E!V69+NRG_OIL_NG_E!V69+NRG_PF_E!V69+NRG_CO_E!V69+NRG_BKBPB_E!V69+NRG_GW_E!V69+NRG_BF_E!V69+NRG_PR_E!V69+NRG_NI_E!V69+NRG_CL_E!V69+NRG_LNG_E!V69+NRG_BIOG_E!V69+NRG_GTL_E!V69+NRG_CPP_E!V69+NRG_NSP_E!V69</f>
        <v>34.742218400687882</v>
      </c>
      <c r="W69" s="30">
        <f>NRG_EHG_E!W69+NRG_CM_E!W69+NRG_OIL_NG_E!W69+NRG_PF_E!W69+NRG_CO_E!W69+NRG_BKBPB_E!W69+NRG_GW_E!W69+NRG_BF_E!W69+NRG_PR_E!W69+NRG_NI_E!W69+NRG_CL_E!W69+NRG_LNG_E!W69+NRG_BIOG_E!W69+NRG_GTL_E!W69+NRG_CPP_E!W69+NRG_NSP_E!W69</f>
        <v>45.943078245915729</v>
      </c>
      <c r="X69" s="30">
        <f>NRG_EHG_E!X69+NRG_CM_E!X69+NRG_OIL_NG_E!X69+NRG_PF_E!X69+NRG_CO_E!X69+NRG_BKBPB_E!X69+NRG_GW_E!X69+NRG_BF_E!X69+NRG_PR_E!X69+NRG_NI_E!X69+NRG_CL_E!X69+NRG_LNG_E!X69+NRG_BIOG_E!X69+NRG_GTL_E!X69+NRG_CPP_E!X69+NRG_NSP_E!X69</f>
        <v>43.099226139294927</v>
      </c>
    </row>
    <row r="70" spans="1:24" ht="11.25" customHeight="1" x14ac:dyDescent="0.2">
      <c r="A70" s="22" t="s">
        <v>127</v>
      </c>
      <c r="B70" s="23" t="s">
        <v>128</v>
      </c>
      <c r="C70" s="30">
        <f>NRG_EHG_E!C70+NRG_CM_E!C70+NRG_OIL_NG_E!C70+NRG_PF_E!C70+NRG_CO_E!C70+NRG_BKBPB_E!C70+NRG_GW_E!C70+NRG_BF_E!C70+NRG_PR_E!C70+NRG_NI_E!C70+NRG_CL_E!C70+NRG_LNG_E!C70+NRG_BIOG_E!C70+NRG_GTL_E!C70+NRG_CPP_E!C70+NRG_NSP_E!C70</f>
        <v>0</v>
      </c>
      <c r="D70" s="30">
        <f>NRG_EHG_E!D70+NRG_CM_E!D70+NRG_OIL_NG_E!D70+NRG_PF_E!D70+NRG_CO_E!D70+NRG_BKBPB_E!D70+NRG_GW_E!D70+NRG_BF_E!D70+NRG_PR_E!D70+NRG_NI_E!D70+NRG_CL_E!D70+NRG_LNG_E!D70+NRG_BIOG_E!D70+NRG_GTL_E!D70+NRG_CPP_E!D70+NRG_NSP_E!D70</f>
        <v>0</v>
      </c>
      <c r="E70" s="30">
        <f>NRG_EHG_E!E70+NRG_CM_E!E70+NRG_OIL_NG_E!E70+NRG_PF_E!E70+NRG_CO_E!E70+NRG_BKBPB_E!E70+NRG_GW_E!E70+NRG_BF_E!E70+NRG_PR_E!E70+NRG_NI_E!E70+NRG_CL_E!E70+NRG_LNG_E!E70+NRG_BIOG_E!E70+NRG_GTL_E!E70+NRG_CPP_E!E70+NRG_NSP_E!E70</f>
        <v>0</v>
      </c>
      <c r="F70" s="30">
        <f>NRG_EHG_E!F70+NRG_CM_E!F70+NRG_OIL_NG_E!F70+NRG_PF_E!F70+NRG_CO_E!F70+NRG_BKBPB_E!F70+NRG_GW_E!F70+NRG_BF_E!F70+NRG_PR_E!F70+NRG_NI_E!F70+NRG_CL_E!F70+NRG_LNG_E!F70+NRG_BIOG_E!F70+NRG_GTL_E!F70+NRG_CPP_E!F70+NRG_NSP_E!F70</f>
        <v>0</v>
      </c>
      <c r="G70" s="30">
        <f>NRG_EHG_E!G70+NRG_CM_E!G70+NRG_OIL_NG_E!G70+NRG_PF_E!G70+NRG_CO_E!G70+NRG_BKBPB_E!G70+NRG_GW_E!G70+NRG_BF_E!G70+NRG_PR_E!G70+NRG_NI_E!G70+NRG_CL_E!G70+NRG_LNG_E!G70+NRG_BIOG_E!G70+NRG_GTL_E!G70+NRG_CPP_E!G70+NRG_NSP_E!G70</f>
        <v>0</v>
      </c>
      <c r="H70" s="30">
        <f>NRG_EHG_E!H70+NRG_CM_E!H70+NRG_OIL_NG_E!H70+NRG_PF_E!H70+NRG_CO_E!H70+NRG_BKBPB_E!H70+NRG_GW_E!H70+NRG_BF_E!H70+NRG_PR_E!H70+NRG_NI_E!H70+NRG_CL_E!H70+NRG_LNG_E!H70+NRG_BIOG_E!H70+NRG_GTL_E!H70+NRG_CPP_E!H70+NRG_NSP_E!H70</f>
        <v>0</v>
      </c>
      <c r="I70" s="30">
        <f>NRG_EHG_E!I70+NRG_CM_E!I70+NRG_OIL_NG_E!I70+NRG_PF_E!I70+NRG_CO_E!I70+NRG_BKBPB_E!I70+NRG_GW_E!I70+NRG_BF_E!I70+NRG_PR_E!I70+NRG_NI_E!I70+NRG_CL_E!I70+NRG_LNG_E!I70+NRG_BIOG_E!I70+NRG_GTL_E!I70+NRG_CPP_E!I70+NRG_NSP_E!I70</f>
        <v>0</v>
      </c>
      <c r="J70" s="30">
        <f>NRG_EHG_E!J70+NRG_CM_E!J70+NRG_OIL_NG_E!J70+NRG_PF_E!J70+NRG_CO_E!J70+NRG_BKBPB_E!J70+NRG_GW_E!J70+NRG_BF_E!J70+NRG_PR_E!J70+NRG_NI_E!J70+NRG_CL_E!J70+NRG_LNG_E!J70+NRG_BIOG_E!J70+NRG_GTL_E!J70+NRG_CPP_E!J70+NRG_NSP_E!J70</f>
        <v>0</v>
      </c>
      <c r="K70" s="30">
        <f>NRG_EHG_E!K70+NRG_CM_E!K70+NRG_OIL_NG_E!K70+NRG_PF_E!K70+NRG_CO_E!K70+NRG_BKBPB_E!K70+NRG_GW_E!K70+NRG_BF_E!K70+NRG_PR_E!K70+NRG_NI_E!K70+NRG_CL_E!K70+NRG_LNG_E!K70+NRG_BIOG_E!K70+NRG_GTL_E!K70+NRG_CPP_E!K70+NRG_NSP_E!K70</f>
        <v>0</v>
      </c>
      <c r="L70" s="30">
        <f>NRG_EHG_E!L70+NRG_CM_E!L70+NRG_OIL_NG_E!L70+NRG_PF_E!L70+NRG_CO_E!L70+NRG_BKBPB_E!L70+NRG_GW_E!L70+NRG_BF_E!L70+NRG_PR_E!L70+NRG_NI_E!L70+NRG_CL_E!L70+NRG_LNG_E!L70+NRG_BIOG_E!L70+NRG_GTL_E!L70+NRG_CPP_E!L70+NRG_NSP_E!L70</f>
        <v>0</v>
      </c>
      <c r="M70" s="30">
        <f>NRG_EHG_E!M70+NRG_CM_E!M70+NRG_OIL_NG_E!M70+NRG_PF_E!M70+NRG_CO_E!M70+NRG_BKBPB_E!M70+NRG_GW_E!M70+NRG_BF_E!M70+NRG_PR_E!M70+NRG_NI_E!M70+NRG_CL_E!M70+NRG_LNG_E!M70+NRG_BIOG_E!M70+NRG_GTL_E!M70+NRG_CPP_E!M70+NRG_NSP_E!M70</f>
        <v>0</v>
      </c>
      <c r="N70" s="30">
        <f>NRG_EHG_E!N70+NRG_CM_E!N70+NRG_OIL_NG_E!N70+NRG_PF_E!N70+NRG_CO_E!N70+NRG_BKBPB_E!N70+NRG_GW_E!N70+NRG_BF_E!N70+NRG_PR_E!N70+NRG_NI_E!N70+NRG_CL_E!N70+NRG_LNG_E!N70+NRG_BIOG_E!N70+NRG_GTL_E!N70+NRG_CPP_E!N70+NRG_NSP_E!N70</f>
        <v>0</v>
      </c>
      <c r="O70" s="30">
        <f>NRG_EHG_E!O70+NRG_CM_E!O70+NRG_OIL_NG_E!O70+NRG_PF_E!O70+NRG_CO_E!O70+NRG_BKBPB_E!O70+NRG_GW_E!O70+NRG_BF_E!O70+NRG_PR_E!O70+NRG_NI_E!O70+NRG_CL_E!O70+NRG_LNG_E!O70+NRG_BIOG_E!O70+NRG_GTL_E!O70+NRG_CPP_E!O70+NRG_NSP_E!O70</f>
        <v>0</v>
      </c>
      <c r="P70" s="30">
        <f>NRG_EHG_E!P70+NRG_CM_E!P70+NRG_OIL_NG_E!P70+NRG_PF_E!P70+NRG_CO_E!P70+NRG_BKBPB_E!P70+NRG_GW_E!P70+NRG_BF_E!P70+NRG_PR_E!P70+NRG_NI_E!P70+NRG_CL_E!P70+NRG_LNG_E!P70+NRG_BIOG_E!P70+NRG_GTL_E!P70+NRG_CPP_E!P70+NRG_NSP_E!P70</f>
        <v>0</v>
      </c>
      <c r="Q70" s="30">
        <f>NRG_EHG_E!Q70+NRG_CM_E!Q70+NRG_OIL_NG_E!Q70+NRG_PF_E!Q70+NRG_CO_E!Q70+NRG_BKBPB_E!Q70+NRG_GW_E!Q70+NRG_BF_E!Q70+NRG_PR_E!Q70+NRG_NI_E!Q70+NRG_CL_E!Q70+NRG_LNG_E!Q70+NRG_BIOG_E!Q70+NRG_GTL_E!Q70+NRG_CPP_E!Q70+NRG_NSP_E!Q70</f>
        <v>0</v>
      </c>
      <c r="R70" s="30">
        <f>NRG_EHG_E!R70+NRG_CM_E!R70+NRG_OIL_NG_E!R70+NRG_PF_E!R70+NRG_CO_E!R70+NRG_BKBPB_E!R70+NRG_GW_E!R70+NRG_BF_E!R70+NRG_PR_E!R70+NRG_NI_E!R70+NRG_CL_E!R70+NRG_LNG_E!R70+NRG_BIOG_E!R70+NRG_GTL_E!R70+NRG_CPP_E!R70+NRG_NSP_E!R70</f>
        <v>0</v>
      </c>
      <c r="S70" s="30">
        <f>NRG_EHG_E!S70+NRG_CM_E!S70+NRG_OIL_NG_E!S70+NRG_PF_E!S70+NRG_CO_E!S70+NRG_BKBPB_E!S70+NRG_GW_E!S70+NRG_BF_E!S70+NRG_PR_E!S70+NRG_NI_E!S70+NRG_CL_E!S70+NRG_LNG_E!S70+NRG_BIOG_E!S70+NRG_GTL_E!S70+NRG_CPP_E!S70+NRG_NSP_E!S70</f>
        <v>0</v>
      </c>
      <c r="T70" s="30">
        <f>NRG_EHG_E!T70+NRG_CM_E!T70+NRG_OIL_NG_E!T70+NRG_PF_E!T70+NRG_CO_E!T70+NRG_BKBPB_E!T70+NRG_GW_E!T70+NRG_BF_E!T70+NRG_PR_E!T70+NRG_NI_E!T70+NRG_CL_E!T70+NRG_LNG_E!T70+NRG_BIOG_E!T70+NRG_GTL_E!T70+NRG_CPP_E!T70+NRG_NSP_E!T70</f>
        <v>0</v>
      </c>
      <c r="U70" s="30">
        <f>NRG_EHG_E!U70+NRG_CM_E!U70+NRG_OIL_NG_E!U70+NRG_PF_E!U70+NRG_CO_E!U70+NRG_BKBPB_E!U70+NRG_GW_E!U70+NRG_BF_E!U70+NRG_PR_E!U70+NRG_NI_E!U70+NRG_CL_E!U70+NRG_LNG_E!U70+NRG_BIOG_E!U70+NRG_GTL_E!U70+NRG_CPP_E!U70+NRG_NSP_E!U70</f>
        <v>0</v>
      </c>
      <c r="V70" s="30">
        <f>NRG_EHG_E!V70+NRG_CM_E!V70+NRG_OIL_NG_E!V70+NRG_PF_E!V70+NRG_CO_E!V70+NRG_BKBPB_E!V70+NRG_GW_E!V70+NRG_BF_E!V70+NRG_PR_E!V70+NRG_NI_E!V70+NRG_CL_E!V70+NRG_LNG_E!V70+NRG_BIOG_E!V70+NRG_GTL_E!V70+NRG_CPP_E!V70+NRG_NSP_E!V70</f>
        <v>0</v>
      </c>
      <c r="W70" s="30">
        <f>NRG_EHG_E!W70+NRG_CM_E!W70+NRG_OIL_NG_E!W70+NRG_PF_E!W70+NRG_CO_E!W70+NRG_BKBPB_E!W70+NRG_GW_E!W70+NRG_BF_E!W70+NRG_PR_E!W70+NRG_NI_E!W70+NRG_CL_E!W70+NRG_LNG_E!W70+NRG_BIOG_E!W70+NRG_GTL_E!W70+NRG_CPP_E!W70+NRG_NSP_E!W70</f>
        <v>0</v>
      </c>
      <c r="X70" s="30">
        <f>NRG_EHG_E!X70+NRG_CM_E!X70+NRG_OIL_NG_E!X70+NRG_PF_E!X70+NRG_CO_E!X70+NRG_BKBPB_E!X70+NRG_GW_E!X70+NRG_BF_E!X70+NRG_PR_E!X70+NRG_NI_E!X70+NRG_CL_E!X70+NRG_LNG_E!X70+NRG_BIOG_E!X70+NRG_GTL_E!X70+NRG_CPP_E!X70+NRG_NSP_E!X70</f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:W71" si="22">SUM(C72:C73)</f>
        <v>33.127944969905414</v>
      </c>
      <c r="D71" s="31">
        <f t="shared" si="22"/>
        <v>130.07549441100596</v>
      </c>
      <c r="E71" s="31">
        <f t="shared" si="22"/>
        <v>15.739982803095442</v>
      </c>
      <c r="F71" s="31">
        <f t="shared" si="22"/>
        <v>25.078847807394666</v>
      </c>
      <c r="G71" s="31">
        <f t="shared" si="22"/>
        <v>19.919776440240749</v>
      </c>
      <c r="H71" s="31">
        <f t="shared" si="22"/>
        <v>46.152794496990538</v>
      </c>
      <c r="I71" s="31">
        <f t="shared" si="22"/>
        <v>75.049355116079099</v>
      </c>
      <c r="J71" s="31">
        <f t="shared" si="22"/>
        <v>49.943594153052445</v>
      </c>
      <c r="K71" s="31">
        <f t="shared" si="22"/>
        <v>77.261822871883055</v>
      </c>
      <c r="L71" s="31">
        <f t="shared" si="22"/>
        <v>60.711607910576092</v>
      </c>
      <c r="M71" s="31">
        <f t="shared" si="22"/>
        <v>65.69183147033533</v>
      </c>
      <c r="N71" s="31">
        <f t="shared" si="22"/>
        <v>67.379449699054163</v>
      </c>
      <c r="O71" s="31">
        <f t="shared" si="22"/>
        <v>55.018658641444546</v>
      </c>
      <c r="P71" s="31">
        <f t="shared" si="22"/>
        <v>47.565176268271706</v>
      </c>
      <c r="Q71" s="31">
        <f t="shared" si="22"/>
        <v>52.20275150472915</v>
      </c>
      <c r="R71" s="31">
        <f t="shared" si="22"/>
        <v>56.902579535683572</v>
      </c>
      <c r="S71" s="31">
        <f t="shared" si="22"/>
        <v>55.96027515047291</v>
      </c>
      <c r="T71" s="31">
        <f t="shared" si="22"/>
        <v>39.440928632846095</v>
      </c>
      <c r="U71" s="31">
        <f t="shared" si="22"/>
        <v>32.234909716251067</v>
      </c>
      <c r="V71" s="31">
        <f t="shared" si="22"/>
        <v>30.43284608770421</v>
      </c>
      <c r="W71" s="31">
        <f t="shared" si="22"/>
        <v>45.234135855546</v>
      </c>
      <c r="X71" s="31">
        <f t="shared" ref="X71" si="23">SUM(X72:X73)</f>
        <v>45.510232158211515</v>
      </c>
    </row>
    <row r="72" spans="1:24" ht="11.25" customHeight="1" x14ac:dyDescent="0.2">
      <c r="A72" s="22" t="s">
        <v>131</v>
      </c>
      <c r="B72" s="23" t="s">
        <v>132</v>
      </c>
      <c r="C72" s="30">
        <f>NRG_EHG_E!C72+NRG_CM_E!C72+NRG_OIL_NG_E!C72+NRG_PF_E!C72+NRG_CO_E!C72+NRG_BKBPB_E!C72+NRG_GW_E!C72+NRG_BF_E!C72+NRG_PR_E!C72+NRG_NI_E!C72+NRG_CL_E!C72+NRG_LNG_E!C72+NRG_BIOG_E!C72+NRG_GTL_E!C72+NRG_CPP_E!C72+NRG_NSP_E!C72</f>
        <v>33.127944969905414</v>
      </c>
      <c r="D72" s="30">
        <f>NRG_EHG_E!D72+NRG_CM_E!D72+NRG_OIL_NG_E!D72+NRG_PF_E!D72+NRG_CO_E!D72+NRG_BKBPB_E!D72+NRG_GW_E!D72+NRG_BF_E!D72+NRG_PR_E!D72+NRG_NI_E!D72+NRG_CL_E!D72+NRG_LNG_E!D72+NRG_BIOG_E!D72+NRG_GTL_E!D72+NRG_CPP_E!D72+NRG_NSP_E!D72</f>
        <v>130.07549441100596</v>
      </c>
      <c r="E72" s="30">
        <f>NRG_EHG_E!E72+NRG_CM_E!E72+NRG_OIL_NG_E!E72+NRG_PF_E!E72+NRG_CO_E!E72+NRG_BKBPB_E!E72+NRG_GW_E!E72+NRG_BF_E!E72+NRG_PR_E!E72+NRG_NI_E!E72+NRG_CL_E!E72+NRG_LNG_E!E72+NRG_BIOG_E!E72+NRG_GTL_E!E72+NRG_CPP_E!E72+NRG_NSP_E!E72</f>
        <v>15.739982803095442</v>
      </c>
      <c r="F72" s="30">
        <f>NRG_EHG_E!F72+NRG_CM_E!F72+NRG_OIL_NG_E!F72+NRG_PF_E!F72+NRG_CO_E!F72+NRG_BKBPB_E!F72+NRG_GW_E!F72+NRG_BF_E!F72+NRG_PR_E!F72+NRG_NI_E!F72+NRG_CL_E!F72+NRG_LNG_E!F72+NRG_BIOG_E!F72+NRG_GTL_E!F72+NRG_CPP_E!F72+NRG_NSP_E!F72</f>
        <v>25.078847807394666</v>
      </c>
      <c r="G72" s="30">
        <f>NRG_EHG_E!G72+NRG_CM_E!G72+NRG_OIL_NG_E!G72+NRG_PF_E!G72+NRG_CO_E!G72+NRG_BKBPB_E!G72+NRG_GW_E!G72+NRG_BF_E!G72+NRG_PR_E!G72+NRG_NI_E!G72+NRG_CL_E!G72+NRG_LNG_E!G72+NRG_BIOG_E!G72+NRG_GTL_E!G72+NRG_CPP_E!G72+NRG_NSP_E!G72</f>
        <v>19.919776440240749</v>
      </c>
      <c r="H72" s="30">
        <f>NRG_EHG_E!H72+NRG_CM_E!H72+NRG_OIL_NG_E!H72+NRG_PF_E!H72+NRG_CO_E!H72+NRG_BKBPB_E!H72+NRG_GW_E!H72+NRG_BF_E!H72+NRG_PR_E!H72+NRG_NI_E!H72+NRG_CL_E!H72+NRG_LNG_E!H72+NRG_BIOG_E!H72+NRG_GTL_E!H72+NRG_CPP_E!H72+NRG_NSP_E!H72</f>
        <v>39.297936371453133</v>
      </c>
      <c r="I72" s="30">
        <f>NRG_EHG_E!I72+NRG_CM_E!I72+NRG_OIL_NG_E!I72+NRG_PF_E!I72+NRG_CO_E!I72+NRG_BKBPB_E!I72+NRG_GW_E!I72+NRG_BF_E!I72+NRG_PR_E!I72+NRG_NI_E!I72+NRG_CL_E!I72+NRG_LNG_E!I72+NRG_BIOG_E!I72+NRG_GTL_E!I72+NRG_CPP_E!I72+NRG_NSP_E!I72</f>
        <v>62.414445399828026</v>
      </c>
      <c r="J72" s="30">
        <f>NRG_EHG_E!J72+NRG_CM_E!J72+NRG_OIL_NG_E!J72+NRG_PF_E!J72+NRG_CO_E!J72+NRG_BKBPB_E!J72+NRG_GW_E!J72+NRG_BF_E!J72+NRG_PR_E!J72+NRG_NI_E!J72+NRG_CL_E!J72+NRG_LNG_E!J72+NRG_BIOG_E!J72+NRG_GTL_E!J72+NRG_CPP_E!J72+NRG_NSP_E!J72</f>
        <v>37.903009458297504</v>
      </c>
      <c r="K72" s="30">
        <f>NRG_EHG_E!K72+NRG_CM_E!K72+NRG_OIL_NG_E!K72+NRG_PF_E!K72+NRG_CO_E!K72+NRG_BKBPB_E!K72+NRG_GW_E!K72+NRG_BF_E!K72+NRG_PR_E!K72+NRG_NI_E!K72+NRG_CL_E!K72+NRG_LNG_E!K72+NRG_BIOG_E!K72+NRG_GTL_E!K72+NRG_CPP_E!K72+NRG_NSP_E!K72</f>
        <v>68.494325021496124</v>
      </c>
      <c r="L72" s="30">
        <f>NRG_EHG_E!L72+NRG_CM_E!L72+NRG_OIL_NG_E!L72+NRG_PF_E!L72+NRG_CO_E!L72+NRG_BKBPB_E!L72+NRG_GW_E!L72+NRG_BF_E!L72+NRG_PR_E!L72+NRG_NI_E!L72+NRG_CL_E!L72+NRG_LNG_E!L72+NRG_BIOG_E!L72+NRG_GTL_E!L72+NRG_CPP_E!L72+NRG_NSP_E!L72</f>
        <v>53.458641444539978</v>
      </c>
      <c r="M72" s="30">
        <f>NRG_EHG_E!M72+NRG_CM_E!M72+NRG_OIL_NG_E!M72+NRG_PF_E!M72+NRG_CO_E!M72+NRG_BKBPB_E!M72+NRG_GW_E!M72+NRG_BF_E!M72+NRG_PR_E!M72+NRG_NI_E!M72+NRG_CL_E!M72+NRG_LNG_E!M72+NRG_BIOG_E!M72+NRG_GTL_E!M72+NRG_CPP_E!M72+NRG_NSP_E!M72</f>
        <v>55.540756663800515</v>
      </c>
      <c r="N72" s="30">
        <f>NRG_EHG_E!N72+NRG_CM_E!N72+NRG_OIL_NG_E!N72+NRG_PF_E!N72+NRG_CO_E!N72+NRG_BKBPB_E!N72+NRG_GW_E!N72+NRG_BF_E!N72+NRG_PR_E!N72+NRG_NI_E!N72+NRG_CL_E!N72+NRG_LNG_E!N72+NRG_BIOG_E!N72+NRG_GTL_E!N72+NRG_CPP_E!N72+NRG_NSP_E!N72</f>
        <v>67.379449699054163</v>
      </c>
      <c r="O72" s="30">
        <f>NRG_EHG_E!O72+NRG_CM_E!O72+NRG_OIL_NG_E!O72+NRG_PF_E!O72+NRG_CO_E!O72+NRG_BKBPB_E!O72+NRG_GW_E!O72+NRG_BF_E!O72+NRG_PR_E!O72+NRG_NI_E!O72+NRG_CL_E!O72+NRG_LNG_E!O72+NRG_BIOG_E!O72+NRG_GTL_E!O72+NRG_CPP_E!O72+NRG_NSP_E!O72</f>
        <v>51.053826311263975</v>
      </c>
      <c r="P72" s="30">
        <f>NRG_EHG_E!P72+NRG_CM_E!P72+NRG_OIL_NG_E!P72+NRG_PF_E!P72+NRG_CO_E!P72+NRG_BKBPB_E!P72+NRG_GW_E!P72+NRG_BF_E!P72+NRG_PR_E!P72+NRG_NI_E!P72+NRG_CL_E!P72+NRG_LNG_E!P72+NRG_BIOG_E!P72+NRG_GTL_E!P72+NRG_CPP_E!P72+NRG_NSP_E!P72</f>
        <v>42.883834909716249</v>
      </c>
      <c r="Q72" s="30">
        <f>NRG_EHG_E!Q72+NRG_CM_E!Q72+NRG_OIL_NG_E!Q72+NRG_PF_E!Q72+NRG_CO_E!Q72+NRG_BKBPB_E!Q72+NRG_GW_E!Q72+NRG_BF_E!Q72+NRG_PR_E!Q72+NRG_NI_E!Q72+NRG_CL_E!Q72+NRG_LNG_E!Q72+NRG_BIOG_E!Q72+NRG_GTL_E!Q72+NRG_CPP_E!Q72+NRG_NSP_E!Q72</f>
        <v>47.951332760103185</v>
      </c>
      <c r="R72" s="30">
        <f>NRG_EHG_E!R72+NRG_CM_E!R72+NRG_OIL_NG_E!R72+NRG_PF_E!R72+NRG_CO_E!R72+NRG_BKBPB_E!R72+NRG_GW_E!R72+NRG_BF_E!R72+NRG_PR_E!R72+NRG_NI_E!R72+NRG_CL_E!R72+NRG_LNG_E!R72+NRG_BIOG_E!R72+NRG_GTL_E!R72+NRG_CPP_E!R72+NRG_NSP_E!R72</f>
        <v>44.601977644024068</v>
      </c>
      <c r="S72" s="30">
        <f>NRG_EHG_E!S72+NRG_CM_E!S72+NRG_OIL_NG_E!S72+NRG_PF_E!S72+NRG_CO_E!S72+NRG_BKBPB_E!S72+NRG_GW_E!S72+NRG_BF_E!S72+NRG_PR_E!S72+NRG_NI_E!S72+NRG_CL_E!S72+NRG_LNG_E!S72+NRG_BIOG_E!S72+NRG_GTL_E!S72+NRG_CPP_E!S72+NRG_NSP_E!S72</f>
        <v>55.96027515047291</v>
      </c>
      <c r="T72" s="30">
        <f>NRG_EHG_E!T72+NRG_CM_E!T72+NRG_OIL_NG_E!T72+NRG_PF_E!T72+NRG_CO_E!T72+NRG_BKBPB_E!T72+NRG_GW_E!T72+NRG_BF_E!T72+NRG_PR_E!T72+NRG_NI_E!T72+NRG_CL_E!T72+NRG_LNG_E!T72+NRG_BIOG_E!T72+NRG_GTL_E!T72+NRG_CPP_E!T72+NRG_NSP_E!T72</f>
        <v>39.440928632846095</v>
      </c>
      <c r="U72" s="30">
        <f>NRG_EHG_E!U72+NRG_CM_E!U72+NRG_OIL_NG_E!U72+NRG_PF_E!U72+NRG_CO_E!U72+NRG_BKBPB_E!U72+NRG_GW_E!U72+NRG_BF_E!U72+NRG_PR_E!U72+NRG_NI_E!U72+NRG_CL_E!U72+NRG_LNG_E!U72+NRG_BIOG_E!U72+NRG_GTL_E!U72+NRG_CPP_E!U72+NRG_NSP_E!U72</f>
        <v>14.488650042992258</v>
      </c>
      <c r="V72" s="30">
        <f>NRG_EHG_E!V72+NRG_CM_E!V72+NRG_OIL_NG_E!V72+NRG_PF_E!V72+NRG_CO_E!V72+NRG_BKBPB_E!V72+NRG_GW_E!V72+NRG_BF_E!V72+NRG_PR_E!V72+NRG_NI_E!V72+NRG_CL_E!V72+NRG_LNG_E!V72+NRG_BIOG_E!V72+NRG_GTL_E!V72+NRG_CPP_E!V72+NRG_NSP_E!V72</f>
        <v>26.754600171969042</v>
      </c>
      <c r="W72" s="30">
        <f>NRG_EHG_E!W72+NRG_CM_E!W72+NRG_OIL_NG_E!W72+NRG_PF_E!W72+NRG_CO_E!W72+NRG_BKBPB_E!W72+NRG_GW_E!W72+NRG_BF_E!W72+NRG_PR_E!W72+NRG_NI_E!W72+NRG_CL_E!W72+NRG_LNG_E!W72+NRG_BIOG_E!W72+NRG_GTL_E!W72+NRG_CPP_E!W72+NRG_NSP_E!W72</f>
        <v>42.27248495270851</v>
      </c>
      <c r="X72" s="30">
        <f>NRG_EHG_E!X72+NRG_CM_E!X72+NRG_OIL_NG_E!X72+NRG_PF_E!X72+NRG_CO_E!X72+NRG_BKBPB_E!X72+NRG_GW_E!X72+NRG_BF_E!X72+NRG_PR_E!X72+NRG_NI_E!X72+NRG_CL_E!X72+NRG_LNG_E!X72+NRG_BIOG_E!X72+NRG_GTL_E!X72+NRG_CPP_E!X72+NRG_NSP_E!X72</f>
        <v>42.787360275150469</v>
      </c>
    </row>
    <row r="73" spans="1:24" ht="11.25" customHeight="1" x14ac:dyDescent="0.2">
      <c r="A73" s="22" t="s">
        <v>133</v>
      </c>
      <c r="B73" s="23" t="s">
        <v>134</v>
      </c>
      <c r="C73" s="30">
        <f>NRG_EHG_E!C73+NRG_CM_E!C73+NRG_OIL_NG_E!C73+NRG_PF_E!C73+NRG_CO_E!C73+NRG_BKBPB_E!C73+NRG_GW_E!C73+NRG_BF_E!C73+NRG_PR_E!C73+NRG_NI_E!C73+NRG_CL_E!C73+NRG_LNG_E!C73+NRG_BIOG_E!C73+NRG_GTL_E!C73+NRG_CPP_E!C73+NRG_NSP_E!C73</f>
        <v>0</v>
      </c>
      <c r="D73" s="30">
        <f>NRG_EHG_E!D73+NRG_CM_E!D73+NRG_OIL_NG_E!D73+NRG_PF_E!D73+NRG_CO_E!D73+NRG_BKBPB_E!D73+NRG_GW_E!D73+NRG_BF_E!D73+NRG_PR_E!D73+NRG_NI_E!D73+NRG_CL_E!D73+NRG_LNG_E!D73+NRG_BIOG_E!D73+NRG_GTL_E!D73+NRG_CPP_E!D73+NRG_NSP_E!D73</f>
        <v>0</v>
      </c>
      <c r="E73" s="30">
        <f>NRG_EHG_E!E73+NRG_CM_E!E73+NRG_OIL_NG_E!E73+NRG_PF_E!E73+NRG_CO_E!E73+NRG_BKBPB_E!E73+NRG_GW_E!E73+NRG_BF_E!E73+NRG_PR_E!E73+NRG_NI_E!E73+NRG_CL_E!E73+NRG_LNG_E!E73+NRG_BIOG_E!E73+NRG_GTL_E!E73+NRG_CPP_E!E73+NRG_NSP_E!E73</f>
        <v>0</v>
      </c>
      <c r="F73" s="30">
        <f>NRG_EHG_E!F73+NRG_CM_E!F73+NRG_OIL_NG_E!F73+NRG_PF_E!F73+NRG_CO_E!F73+NRG_BKBPB_E!F73+NRG_GW_E!F73+NRG_BF_E!F73+NRG_PR_E!F73+NRG_NI_E!F73+NRG_CL_E!F73+NRG_LNG_E!F73+NRG_BIOG_E!F73+NRG_GTL_E!F73+NRG_CPP_E!F73+NRG_NSP_E!F73</f>
        <v>0</v>
      </c>
      <c r="G73" s="30">
        <f>NRG_EHG_E!G73+NRG_CM_E!G73+NRG_OIL_NG_E!G73+NRG_PF_E!G73+NRG_CO_E!G73+NRG_BKBPB_E!G73+NRG_GW_E!G73+NRG_BF_E!G73+NRG_PR_E!G73+NRG_NI_E!G73+NRG_CL_E!G73+NRG_LNG_E!G73+NRG_BIOG_E!G73+NRG_GTL_E!G73+NRG_CPP_E!G73+NRG_NSP_E!G73</f>
        <v>0</v>
      </c>
      <c r="H73" s="30">
        <f>NRG_EHG_E!H73+NRG_CM_E!H73+NRG_OIL_NG_E!H73+NRG_PF_E!H73+NRG_CO_E!H73+NRG_BKBPB_E!H73+NRG_GW_E!H73+NRG_BF_E!H73+NRG_PR_E!H73+NRG_NI_E!H73+NRG_CL_E!H73+NRG_LNG_E!H73+NRG_BIOG_E!H73+NRG_GTL_E!H73+NRG_CPP_E!H73+NRG_NSP_E!H73</f>
        <v>6.8548581255374019</v>
      </c>
      <c r="I73" s="30">
        <f>NRG_EHG_E!I73+NRG_CM_E!I73+NRG_OIL_NG_E!I73+NRG_PF_E!I73+NRG_CO_E!I73+NRG_BKBPB_E!I73+NRG_GW_E!I73+NRG_BF_E!I73+NRG_PR_E!I73+NRG_NI_E!I73+NRG_CL_E!I73+NRG_LNG_E!I73+NRG_BIOG_E!I73+NRG_GTL_E!I73+NRG_CPP_E!I73+NRG_NSP_E!I73</f>
        <v>12.634909716251075</v>
      </c>
      <c r="J73" s="30">
        <f>NRG_EHG_E!J73+NRG_CM_E!J73+NRG_OIL_NG_E!J73+NRG_PF_E!J73+NRG_CO_E!J73+NRG_BKBPB_E!J73+NRG_GW_E!J73+NRG_BF_E!J73+NRG_PR_E!J73+NRG_NI_E!J73+NRG_CL_E!J73+NRG_LNG_E!J73+NRG_BIOG_E!J73+NRG_GTL_E!J73+NRG_CPP_E!J73+NRG_NSP_E!J73</f>
        <v>12.040584694754942</v>
      </c>
      <c r="K73" s="30">
        <f>NRG_EHG_E!K73+NRG_CM_E!K73+NRG_OIL_NG_E!K73+NRG_PF_E!K73+NRG_CO_E!K73+NRG_BKBPB_E!K73+NRG_GW_E!K73+NRG_BF_E!K73+NRG_PR_E!K73+NRG_NI_E!K73+NRG_CL_E!K73+NRG_LNG_E!K73+NRG_BIOG_E!K73+NRG_GTL_E!K73+NRG_CPP_E!K73+NRG_NSP_E!K73</f>
        <v>8.7674978503869294</v>
      </c>
      <c r="L73" s="30">
        <f>NRG_EHG_E!L73+NRG_CM_E!L73+NRG_OIL_NG_E!L73+NRG_PF_E!L73+NRG_CO_E!L73+NRG_BKBPB_E!L73+NRG_GW_E!L73+NRG_BF_E!L73+NRG_PR_E!L73+NRG_NI_E!L73+NRG_CL_E!L73+NRG_LNG_E!L73+NRG_BIOG_E!L73+NRG_GTL_E!L73+NRG_CPP_E!L73+NRG_NSP_E!L73</f>
        <v>7.2529664660361144</v>
      </c>
      <c r="M73" s="30">
        <f>NRG_EHG_E!M73+NRG_CM_E!M73+NRG_OIL_NG_E!M73+NRG_PF_E!M73+NRG_CO_E!M73+NRG_BKBPB_E!M73+NRG_GW_E!M73+NRG_BF_E!M73+NRG_PR_E!M73+NRG_NI_E!M73+NRG_CL_E!M73+NRG_LNG_E!M73+NRG_BIOG_E!M73+NRG_GTL_E!M73+NRG_CPP_E!M73+NRG_NSP_E!M73</f>
        <v>10.151074806534821</v>
      </c>
      <c r="N73" s="30">
        <f>NRG_EHG_E!N73+NRG_CM_E!N73+NRG_OIL_NG_E!N73+NRG_PF_E!N73+NRG_CO_E!N73+NRG_BKBPB_E!N73+NRG_GW_E!N73+NRG_BF_E!N73+NRG_PR_E!N73+NRG_NI_E!N73+NRG_CL_E!N73+NRG_LNG_E!N73+NRG_BIOG_E!N73+NRG_GTL_E!N73+NRG_CPP_E!N73+NRG_NSP_E!N73</f>
        <v>0</v>
      </c>
      <c r="O73" s="30">
        <f>NRG_EHG_E!O73+NRG_CM_E!O73+NRG_OIL_NG_E!O73+NRG_PF_E!O73+NRG_CO_E!O73+NRG_BKBPB_E!O73+NRG_GW_E!O73+NRG_BF_E!O73+NRG_PR_E!O73+NRG_NI_E!O73+NRG_CL_E!O73+NRG_LNG_E!O73+NRG_BIOG_E!O73+NRG_GTL_E!O73+NRG_CPP_E!O73+NRG_NSP_E!O73</f>
        <v>3.9648323301805668</v>
      </c>
      <c r="P73" s="30">
        <f>NRG_EHG_E!P73+NRG_CM_E!P73+NRG_OIL_NG_E!P73+NRG_PF_E!P73+NRG_CO_E!P73+NRG_BKBPB_E!P73+NRG_GW_E!P73+NRG_BF_E!P73+NRG_PR_E!P73+NRG_NI_E!P73+NRG_CL_E!P73+NRG_LNG_E!P73+NRG_BIOG_E!P73+NRG_GTL_E!P73+NRG_CPP_E!P73+NRG_NSP_E!P73</f>
        <v>4.6813413585554597</v>
      </c>
      <c r="Q73" s="30">
        <f>NRG_EHG_E!Q73+NRG_CM_E!Q73+NRG_OIL_NG_E!Q73+NRG_PF_E!Q73+NRG_CO_E!Q73+NRG_BKBPB_E!Q73+NRG_GW_E!Q73+NRG_BF_E!Q73+NRG_PR_E!Q73+NRG_NI_E!Q73+NRG_CL_E!Q73+NRG_LNG_E!Q73+NRG_BIOG_E!Q73+NRG_GTL_E!Q73+NRG_CPP_E!Q73+NRG_NSP_E!Q73</f>
        <v>4.2514187446259672</v>
      </c>
      <c r="R73" s="30">
        <f>NRG_EHG_E!R73+NRG_CM_E!R73+NRG_OIL_NG_E!R73+NRG_PF_E!R73+NRG_CO_E!R73+NRG_BKBPB_E!R73+NRG_GW_E!R73+NRG_BF_E!R73+NRG_PR_E!R73+NRG_NI_E!R73+NRG_CL_E!R73+NRG_LNG_E!R73+NRG_BIOG_E!R73+NRG_GTL_E!R73+NRG_CPP_E!R73+NRG_NSP_E!R73</f>
        <v>12.3006018916595</v>
      </c>
      <c r="S73" s="30">
        <f>NRG_EHG_E!S73+NRG_CM_E!S73+NRG_OIL_NG_E!S73+NRG_PF_E!S73+NRG_CO_E!S73+NRG_BKBPB_E!S73+NRG_GW_E!S73+NRG_BF_E!S73+NRG_PR_E!S73+NRG_NI_E!S73+NRG_CL_E!S73+NRG_LNG_E!S73+NRG_BIOG_E!S73+NRG_GTL_E!S73+NRG_CPP_E!S73+NRG_NSP_E!S73</f>
        <v>0</v>
      </c>
      <c r="T73" s="30">
        <f>NRG_EHG_E!T73+NRG_CM_E!T73+NRG_OIL_NG_E!T73+NRG_PF_E!T73+NRG_CO_E!T73+NRG_BKBPB_E!T73+NRG_GW_E!T73+NRG_BF_E!T73+NRG_PR_E!T73+NRG_NI_E!T73+NRG_CL_E!T73+NRG_LNG_E!T73+NRG_BIOG_E!T73+NRG_GTL_E!T73+NRG_CPP_E!T73+NRG_NSP_E!T73</f>
        <v>0</v>
      </c>
      <c r="U73" s="30">
        <f>NRG_EHG_E!U73+NRG_CM_E!U73+NRG_OIL_NG_E!U73+NRG_PF_E!U73+NRG_CO_E!U73+NRG_BKBPB_E!U73+NRG_GW_E!U73+NRG_BF_E!U73+NRG_PR_E!U73+NRG_NI_E!U73+NRG_CL_E!U73+NRG_LNG_E!U73+NRG_BIOG_E!U73+NRG_GTL_E!U73+NRG_CPP_E!U73+NRG_NSP_E!U73</f>
        <v>17.746259673258812</v>
      </c>
      <c r="V73" s="30">
        <f>NRG_EHG_E!V73+NRG_CM_E!V73+NRG_OIL_NG_E!V73+NRG_PF_E!V73+NRG_CO_E!V73+NRG_BKBPB_E!V73+NRG_GW_E!V73+NRG_BF_E!V73+NRG_PR_E!V73+NRG_NI_E!V73+NRG_CL_E!V73+NRG_LNG_E!V73+NRG_BIOG_E!V73+NRG_GTL_E!V73+NRG_CPP_E!V73+NRG_NSP_E!V73</f>
        <v>3.6782459157351668</v>
      </c>
      <c r="W73" s="30">
        <f>NRG_EHG_E!W73+NRG_CM_E!W73+NRG_OIL_NG_E!W73+NRG_PF_E!W73+NRG_CO_E!W73+NRG_BKBPB_E!W73+NRG_GW_E!W73+NRG_BF_E!W73+NRG_PR_E!W73+NRG_NI_E!W73+NRG_CL_E!W73+NRG_LNG_E!W73+NRG_BIOG_E!W73+NRG_GTL_E!W73+NRG_CPP_E!W73+NRG_NSP_E!W73</f>
        <v>2.9616509028374889</v>
      </c>
      <c r="X73" s="30">
        <f>NRG_EHG_E!X73+NRG_CM_E!X73+NRG_OIL_NG_E!X73+NRG_PF_E!X73+NRG_CO_E!X73+NRG_BKBPB_E!X73+NRG_GW_E!X73+NRG_BF_E!X73+NRG_PR_E!X73+NRG_NI_E!X73+NRG_CL_E!X73+NRG_LNG_E!X73+NRG_BIOG_E!X73+NRG_GTL_E!X73+NRG_CPP_E!X73+NRG_NSP_E!X73</f>
        <v>2.7228718830610488</v>
      </c>
    </row>
    <row r="74" spans="1:24" ht="11.25" customHeight="1" x14ac:dyDescent="0.2">
      <c r="A74" s="24" t="s">
        <v>135</v>
      </c>
      <c r="B74" s="25" t="s">
        <v>136</v>
      </c>
      <c r="C74" s="31">
        <f>NRG_EHG_E!C74+NRG_CM_E!C74+NRG_OIL_NG_E!C74+NRG_PF_E!C74+NRG_CO_E!C74+NRG_BKBPB_E!C74+NRG_GW_E!C74+NRG_BF_E!C74+NRG_PR_E!C74+NRG_NI_E!C74+NRG_CL_E!C74+NRG_LNG_E!C74+NRG_BIOG_E!C74+NRG_GTL_E!C74+NRG_CPP_E!C74+NRG_NSP_E!C74</f>
        <v>0</v>
      </c>
      <c r="D74" s="31">
        <f>NRG_EHG_E!D74+NRG_CM_E!D74+NRG_OIL_NG_E!D74+NRG_PF_E!D74+NRG_CO_E!D74+NRG_BKBPB_E!D74+NRG_GW_E!D74+NRG_BF_E!D74+NRG_PR_E!D74+NRG_NI_E!D74+NRG_CL_E!D74+NRG_LNG_E!D74+NRG_BIOG_E!D74+NRG_GTL_E!D74+NRG_CPP_E!D74+NRG_NSP_E!D74</f>
        <v>0</v>
      </c>
      <c r="E74" s="31">
        <f>NRG_EHG_E!E74+NRG_CM_E!E74+NRG_OIL_NG_E!E74+NRG_PF_E!E74+NRG_CO_E!E74+NRG_BKBPB_E!E74+NRG_GW_E!E74+NRG_BF_E!E74+NRG_PR_E!E74+NRG_NI_E!E74+NRG_CL_E!E74+NRG_LNG_E!E74+NRG_BIOG_E!E74+NRG_GTL_E!E74+NRG_CPP_E!E74+NRG_NSP_E!E74</f>
        <v>0</v>
      </c>
      <c r="F74" s="31">
        <f>NRG_EHG_E!F74+NRG_CM_E!F74+NRG_OIL_NG_E!F74+NRG_PF_E!F74+NRG_CO_E!F74+NRG_BKBPB_E!F74+NRG_GW_E!F74+NRG_BF_E!F74+NRG_PR_E!F74+NRG_NI_E!F74+NRG_CL_E!F74+NRG_LNG_E!F74+NRG_BIOG_E!F74+NRG_GTL_E!F74+NRG_CPP_E!F74+NRG_NSP_E!F74</f>
        <v>0</v>
      </c>
      <c r="G74" s="31">
        <f>NRG_EHG_E!G74+NRG_CM_E!G74+NRG_OIL_NG_E!G74+NRG_PF_E!G74+NRG_CO_E!G74+NRG_BKBPB_E!G74+NRG_GW_E!G74+NRG_BF_E!G74+NRG_PR_E!G74+NRG_NI_E!G74+NRG_CL_E!G74+NRG_LNG_E!G74+NRG_BIOG_E!G74+NRG_GTL_E!G74+NRG_CPP_E!G74+NRG_NSP_E!G74</f>
        <v>0</v>
      </c>
      <c r="H74" s="31">
        <f>NRG_EHG_E!H74+NRG_CM_E!H74+NRG_OIL_NG_E!H74+NRG_PF_E!H74+NRG_CO_E!H74+NRG_BKBPB_E!H74+NRG_GW_E!H74+NRG_BF_E!H74+NRG_PR_E!H74+NRG_NI_E!H74+NRG_CL_E!H74+NRG_LNG_E!H74+NRG_BIOG_E!H74+NRG_GTL_E!H74+NRG_CPP_E!H74+NRG_NSP_E!H74</f>
        <v>0</v>
      </c>
      <c r="I74" s="31">
        <f>NRG_EHG_E!I74+NRG_CM_E!I74+NRG_OIL_NG_E!I74+NRG_PF_E!I74+NRG_CO_E!I74+NRG_BKBPB_E!I74+NRG_GW_E!I74+NRG_BF_E!I74+NRG_PR_E!I74+NRG_NI_E!I74+NRG_CL_E!I74+NRG_LNG_E!I74+NRG_BIOG_E!I74+NRG_GTL_E!I74+NRG_CPP_E!I74+NRG_NSP_E!I74</f>
        <v>0</v>
      </c>
      <c r="J74" s="31">
        <f>NRG_EHG_E!J74+NRG_CM_E!J74+NRG_OIL_NG_E!J74+NRG_PF_E!J74+NRG_CO_E!J74+NRG_BKBPB_E!J74+NRG_GW_E!J74+NRG_BF_E!J74+NRG_PR_E!J74+NRG_NI_E!J74+NRG_CL_E!J74+NRG_LNG_E!J74+NRG_BIOG_E!J74+NRG_GTL_E!J74+NRG_CPP_E!J74+NRG_NSP_E!J74</f>
        <v>0</v>
      </c>
      <c r="K74" s="31">
        <f>NRG_EHG_E!K74+NRG_CM_E!K74+NRG_OIL_NG_E!K74+NRG_PF_E!K74+NRG_CO_E!K74+NRG_BKBPB_E!K74+NRG_GW_E!K74+NRG_BF_E!K74+NRG_PR_E!K74+NRG_NI_E!K74+NRG_CL_E!K74+NRG_LNG_E!K74+NRG_BIOG_E!K74+NRG_GTL_E!K74+NRG_CPP_E!K74+NRG_NSP_E!K74</f>
        <v>0</v>
      </c>
      <c r="L74" s="31">
        <f>NRG_EHG_E!L74+NRG_CM_E!L74+NRG_OIL_NG_E!L74+NRG_PF_E!L74+NRG_CO_E!L74+NRG_BKBPB_E!L74+NRG_GW_E!L74+NRG_BF_E!L74+NRG_PR_E!L74+NRG_NI_E!L74+NRG_CL_E!L74+NRG_LNG_E!L74+NRG_BIOG_E!L74+NRG_GTL_E!L74+NRG_CPP_E!L74+NRG_NSP_E!L74</f>
        <v>0</v>
      </c>
      <c r="M74" s="31">
        <f>NRG_EHG_E!M74+NRG_CM_E!M74+NRG_OIL_NG_E!M74+NRG_PF_E!M74+NRG_CO_E!M74+NRG_BKBPB_E!M74+NRG_GW_E!M74+NRG_BF_E!M74+NRG_PR_E!M74+NRG_NI_E!M74+NRG_CL_E!M74+NRG_LNG_E!M74+NRG_BIOG_E!M74+NRG_GTL_E!M74+NRG_CPP_E!M74+NRG_NSP_E!M74</f>
        <v>0</v>
      </c>
      <c r="N74" s="31">
        <f>NRG_EHG_E!N74+NRG_CM_E!N74+NRG_OIL_NG_E!N74+NRG_PF_E!N74+NRG_CO_E!N74+NRG_BKBPB_E!N74+NRG_GW_E!N74+NRG_BF_E!N74+NRG_PR_E!N74+NRG_NI_E!N74+NRG_CL_E!N74+NRG_LNG_E!N74+NRG_BIOG_E!N74+NRG_GTL_E!N74+NRG_CPP_E!N74+NRG_NSP_E!N74</f>
        <v>0</v>
      </c>
      <c r="O74" s="31">
        <f>NRG_EHG_E!O74+NRG_CM_E!O74+NRG_OIL_NG_E!O74+NRG_PF_E!O74+NRG_CO_E!O74+NRG_BKBPB_E!O74+NRG_GW_E!O74+NRG_BF_E!O74+NRG_PR_E!O74+NRG_NI_E!O74+NRG_CL_E!O74+NRG_LNG_E!O74+NRG_BIOG_E!O74+NRG_GTL_E!O74+NRG_CPP_E!O74+NRG_NSP_E!O74</f>
        <v>0</v>
      </c>
      <c r="P74" s="31">
        <f>NRG_EHG_E!P74+NRG_CM_E!P74+NRG_OIL_NG_E!P74+NRG_PF_E!P74+NRG_CO_E!P74+NRG_BKBPB_E!P74+NRG_GW_E!P74+NRG_BF_E!P74+NRG_PR_E!P74+NRG_NI_E!P74+NRG_CL_E!P74+NRG_LNG_E!P74+NRG_BIOG_E!P74+NRG_GTL_E!P74+NRG_CPP_E!P74+NRG_NSP_E!P74</f>
        <v>0</v>
      </c>
      <c r="Q74" s="31">
        <f>NRG_EHG_E!Q74+NRG_CM_E!Q74+NRG_OIL_NG_E!Q74+NRG_PF_E!Q74+NRG_CO_E!Q74+NRG_BKBPB_E!Q74+NRG_GW_E!Q74+NRG_BF_E!Q74+NRG_PR_E!Q74+NRG_NI_E!Q74+NRG_CL_E!Q74+NRG_LNG_E!Q74+NRG_BIOG_E!Q74+NRG_GTL_E!Q74+NRG_CPP_E!Q74+NRG_NSP_E!Q74</f>
        <v>0</v>
      </c>
      <c r="R74" s="31">
        <f>NRG_EHG_E!R74+NRG_CM_E!R74+NRG_OIL_NG_E!R74+NRG_PF_E!R74+NRG_CO_E!R74+NRG_BKBPB_E!R74+NRG_GW_E!R74+NRG_BF_E!R74+NRG_PR_E!R74+NRG_NI_E!R74+NRG_CL_E!R74+NRG_LNG_E!R74+NRG_BIOG_E!R74+NRG_GTL_E!R74+NRG_CPP_E!R74+NRG_NSP_E!R74</f>
        <v>0</v>
      </c>
      <c r="S74" s="31">
        <f>NRG_EHG_E!S74+NRG_CM_E!S74+NRG_OIL_NG_E!S74+NRG_PF_E!S74+NRG_CO_E!S74+NRG_BKBPB_E!S74+NRG_GW_E!S74+NRG_BF_E!S74+NRG_PR_E!S74+NRG_NI_E!S74+NRG_CL_E!S74+NRG_LNG_E!S74+NRG_BIOG_E!S74+NRG_GTL_E!S74+NRG_CPP_E!S74+NRG_NSP_E!S74</f>
        <v>0</v>
      </c>
      <c r="T74" s="31">
        <f>NRG_EHG_E!T74+NRG_CM_E!T74+NRG_OIL_NG_E!T74+NRG_PF_E!T74+NRG_CO_E!T74+NRG_BKBPB_E!T74+NRG_GW_E!T74+NRG_BF_E!T74+NRG_PR_E!T74+NRG_NI_E!T74+NRG_CL_E!T74+NRG_LNG_E!T74+NRG_BIOG_E!T74+NRG_GTL_E!T74+NRG_CPP_E!T74+NRG_NSP_E!T74</f>
        <v>0</v>
      </c>
      <c r="U74" s="31">
        <f>NRG_EHG_E!U74+NRG_CM_E!U74+NRG_OIL_NG_E!U74+NRG_PF_E!U74+NRG_CO_E!U74+NRG_BKBPB_E!U74+NRG_GW_E!U74+NRG_BF_E!U74+NRG_PR_E!U74+NRG_NI_E!U74+NRG_CL_E!U74+NRG_LNG_E!U74+NRG_BIOG_E!U74+NRG_GTL_E!U74+NRG_CPP_E!U74+NRG_NSP_E!U74</f>
        <v>0</v>
      </c>
      <c r="V74" s="31">
        <f>NRG_EHG_E!V74+NRG_CM_E!V74+NRG_OIL_NG_E!V74+NRG_PF_E!V74+NRG_CO_E!V74+NRG_BKBPB_E!V74+NRG_GW_E!V74+NRG_BF_E!V74+NRG_PR_E!V74+NRG_NI_E!V74+NRG_CL_E!V74+NRG_LNG_E!V74+NRG_BIOG_E!V74+NRG_GTL_E!V74+NRG_CPP_E!V74+NRG_NSP_E!V74</f>
        <v>0</v>
      </c>
      <c r="W74" s="31">
        <f>NRG_EHG_E!W74+NRG_CM_E!W74+NRG_OIL_NG_E!W74+NRG_PF_E!W74+NRG_CO_E!W74+NRG_BKBPB_E!W74+NRG_GW_E!W74+NRG_BF_E!W74+NRG_PR_E!W74+NRG_NI_E!W74+NRG_CL_E!W74+NRG_LNG_E!W74+NRG_BIOG_E!W74+NRG_GTL_E!W74+NRG_CPP_E!W74+NRG_NSP_E!W74</f>
        <v>0</v>
      </c>
      <c r="X74" s="31">
        <f>NRG_EHG_E!X74+NRG_CM_E!X74+NRG_OIL_NG_E!X74+NRG_PF_E!X74+NRG_CO_E!X74+NRG_BKBPB_E!X74+NRG_GW_E!X74+NRG_BF_E!X74+NRG_PR_E!X74+NRG_NI_E!X74+NRG_CL_E!X74+NRG_LNG_E!X74+NRG_BIOG_E!X74+NRG_GTL_E!X74+NRG_CPP_E!X74+NRG_NSP_E!X74</f>
        <v>0</v>
      </c>
    </row>
    <row r="75" spans="1:24" ht="11.25" customHeight="1" x14ac:dyDescent="0.2">
      <c r="A75" s="24" t="s">
        <v>137</v>
      </c>
      <c r="B75" s="25" t="s">
        <v>138</v>
      </c>
      <c r="C75" s="31">
        <f>NRG_EHG_E!C75+NRG_CM_E!C75+NRG_OIL_NG_E!C75+NRG_PF_E!C75+NRG_CO_E!C75+NRG_BKBPB_E!C75+NRG_GW_E!C75+NRG_BF_E!C75+NRG_PR_E!C75+NRG_NI_E!C75+NRG_CL_E!C75+NRG_LNG_E!C75+NRG_BIOG_E!C75+NRG_GTL_E!C75+NRG_CPP_E!C75+NRG_NSP_E!C75</f>
        <v>2248.1846087704212</v>
      </c>
      <c r="D75" s="31">
        <f>NRG_EHG_E!D75+NRG_CM_E!D75+NRG_OIL_NG_E!D75+NRG_PF_E!D75+NRG_CO_E!D75+NRG_BKBPB_E!D75+NRG_GW_E!D75+NRG_BF_E!D75+NRG_PR_E!D75+NRG_NI_E!D75+NRG_CL_E!D75+NRG_LNG_E!D75+NRG_BIOG_E!D75+NRG_GTL_E!D75+NRG_CPP_E!D75+NRG_NSP_E!D75</f>
        <v>2211.3546861564914</v>
      </c>
      <c r="E75" s="31">
        <f>NRG_EHG_E!E75+NRG_CM_E!E75+NRG_OIL_NG_E!E75+NRG_PF_E!E75+NRG_CO_E!E75+NRG_BKBPB_E!E75+NRG_GW_E!E75+NRG_BF_E!E75+NRG_PR_E!E75+NRG_NI_E!E75+NRG_CL_E!E75+NRG_LNG_E!E75+NRG_BIOG_E!E75+NRG_GTL_E!E75+NRG_CPP_E!E75+NRG_NSP_E!E75</f>
        <v>2243.9570937231297</v>
      </c>
      <c r="F75" s="31">
        <f>NRG_EHG_E!F75+NRG_CM_E!F75+NRG_OIL_NG_E!F75+NRG_PF_E!F75+NRG_CO_E!F75+NRG_BKBPB_E!F75+NRG_GW_E!F75+NRG_BF_E!F75+NRG_PR_E!F75+NRG_NI_E!F75+NRG_CL_E!F75+NRG_LNG_E!F75+NRG_BIOG_E!F75+NRG_GTL_E!F75+NRG_CPP_E!F75+NRG_NSP_E!F75</f>
        <v>2506.7830610490118</v>
      </c>
      <c r="G75" s="31">
        <f>NRG_EHG_E!G75+NRG_CM_E!G75+NRG_OIL_NG_E!G75+NRG_PF_E!G75+NRG_CO_E!G75+NRG_BKBPB_E!G75+NRG_GW_E!G75+NRG_BF_E!G75+NRG_PR_E!G75+NRG_NI_E!G75+NRG_CL_E!G75+NRG_LNG_E!G75+NRG_BIOG_E!G75+NRG_GTL_E!G75+NRG_CPP_E!G75+NRG_NSP_E!G75</f>
        <v>3280.4194325021499</v>
      </c>
      <c r="H75" s="31">
        <f>NRG_EHG_E!H75+NRG_CM_E!H75+NRG_OIL_NG_E!H75+NRG_PF_E!H75+NRG_CO_E!H75+NRG_BKBPB_E!H75+NRG_GW_E!H75+NRG_BF_E!H75+NRG_PR_E!H75+NRG_NI_E!H75+NRG_CL_E!H75+NRG_LNG_E!H75+NRG_BIOG_E!H75+NRG_GTL_E!H75+NRG_CPP_E!H75+NRG_NSP_E!H75</f>
        <v>3207.9895098882193</v>
      </c>
      <c r="I75" s="31">
        <f>NRG_EHG_E!I75+NRG_CM_E!I75+NRG_OIL_NG_E!I75+NRG_PF_E!I75+NRG_CO_E!I75+NRG_BKBPB_E!I75+NRG_GW_E!I75+NRG_BF_E!I75+NRG_PR_E!I75+NRG_NI_E!I75+NRG_CL_E!I75+NRG_LNG_E!I75+NRG_BIOG_E!I75+NRG_GTL_E!I75+NRG_CPP_E!I75+NRG_NSP_E!I75</f>
        <v>3530.1638865004302</v>
      </c>
      <c r="J75" s="31">
        <f>NRG_EHG_E!J75+NRG_CM_E!J75+NRG_OIL_NG_E!J75+NRG_PF_E!J75+NRG_CO_E!J75+NRG_BKBPB_E!J75+NRG_GW_E!J75+NRG_BF_E!J75+NRG_PR_E!J75+NRG_NI_E!J75+NRG_CL_E!J75+NRG_LNG_E!J75+NRG_BIOG_E!J75+NRG_GTL_E!J75+NRG_CPP_E!J75+NRG_NSP_E!J75</f>
        <v>3497.3704213241613</v>
      </c>
      <c r="K75" s="31">
        <f>NRG_EHG_E!K75+NRG_CM_E!K75+NRG_OIL_NG_E!K75+NRG_PF_E!K75+NRG_CO_E!K75+NRG_BKBPB_E!K75+NRG_GW_E!K75+NRG_BF_E!K75+NRG_PR_E!K75+NRG_NI_E!K75+NRG_CL_E!K75+NRG_LNG_E!K75+NRG_BIOG_E!K75+NRG_GTL_E!K75+NRG_CPP_E!K75+NRG_NSP_E!K75</f>
        <v>3390.4388650042993</v>
      </c>
      <c r="L75" s="31">
        <f>NRG_EHG_E!L75+NRG_CM_E!L75+NRG_OIL_NG_E!L75+NRG_PF_E!L75+NRG_CO_E!L75+NRG_BKBPB_E!L75+NRG_GW_E!L75+NRG_BF_E!L75+NRG_PR_E!L75+NRG_NI_E!L75+NRG_CL_E!L75+NRG_LNG_E!L75+NRG_BIOG_E!L75+NRG_GTL_E!L75+NRG_CPP_E!L75+NRG_NSP_E!L75</f>
        <v>3354.139122957868</v>
      </c>
      <c r="M75" s="31">
        <f>NRG_EHG_E!M75+NRG_CM_E!M75+NRG_OIL_NG_E!M75+NRG_PF_E!M75+NRG_CO_E!M75+NRG_BKBPB_E!M75+NRG_GW_E!M75+NRG_BF_E!M75+NRG_PR_E!M75+NRG_NI_E!M75+NRG_CL_E!M75+NRG_LNG_E!M75+NRG_BIOG_E!M75+NRG_GTL_E!M75+NRG_CPP_E!M75+NRG_NSP_E!M75</f>
        <v>3637.6203783319002</v>
      </c>
      <c r="N75" s="31">
        <f>NRG_EHG_E!N75+NRG_CM_E!N75+NRG_OIL_NG_E!N75+NRG_PF_E!N75+NRG_CO_E!N75+NRG_BKBPB_E!N75+NRG_GW_E!N75+NRG_BF_E!N75+NRG_PR_E!N75+NRG_NI_E!N75+NRG_CL_E!N75+NRG_LNG_E!N75+NRG_BIOG_E!N75+NRG_GTL_E!N75+NRG_CPP_E!N75+NRG_NSP_E!N75</f>
        <v>4100.6928632846084</v>
      </c>
      <c r="O75" s="31">
        <f>NRG_EHG_E!O75+NRG_CM_E!O75+NRG_OIL_NG_E!O75+NRG_PF_E!O75+NRG_CO_E!O75+NRG_BKBPB_E!O75+NRG_GW_E!O75+NRG_BF_E!O75+NRG_PR_E!O75+NRG_NI_E!O75+NRG_CL_E!O75+NRG_LNG_E!O75+NRG_BIOG_E!O75+NRG_GTL_E!O75+NRG_CPP_E!O75+NRG_NSP_E!O75</f>
        <v>3576.1249355116074</v>
      </c>
      <c r="P75" s="31">
        <f>NRG_EHG_E!P75+NRG_CM_E!P75+NRG_OIL_NG_E!P75+NRG_PF_E!P75+NRG_CO_E!P75+NRG_BKBPB_E!P75+NRG_GW_E!P75+NRG_BF_E!P75+NRG_PR_E!P75+NRG_NI_E!P75+NRG_CL_E!P75+NRG_LNG_E!P75+NRG_BIOG_E!P75+NRG_GTL_E!P75+NRG_CPP_E!P75+NRG_NSP_E!P75</f>
        <v>3524.696646603611</v>
      </c>
      <c r="Q75" s="31">
        <f>NRG_EHG_E!Q75+NRG_CM_E!Q75+NRG_OIL_NG_E!Q75+NRG_PF_E!Q75+NRG_CO_E!Q75+NRG_BKBPB_E!Q75+NRG_GW_E!Q75+NRG_BF_E!Q75+NRG_PR_E!Q75+NRG_NI_E!Q75+NRG_CL_E!Q75+NRG_LNG_E!Q75+NRG_BIOG_E!Q75+NRG_GTL_E!Q75+NRG_CPP_E!Q75+NRG_NSP_E!Q75</f>
        <v>3087.8239036973341</v>
      </c>
      <c r="R75" s="31">
        <f>NRG_EHG_E!R75+NRG_CM_E!R75+NRG_OIL_NG_E!R75+NRG_PF_E!R75+NRG_CO_E!R75+NRG_BKBPB_E!R75+NRG_GW_E!R75+NRG_BF_E!R75+NRG_PR_E!R75+NRG_NI_E!R75+NRG_CL_E!R75+NRG_LNG_E!R75+NRG_BIOG_E!R75+NRG_GTL_E!R75+NRG_CPP_E!R75+NRG_NSP_E!R75</f>
        <v>3078.2147033533961</v>
      </c>
      <c r="S75" s="31">
        <f>NRG_EHG_E!S75+NRG_CM_E!S75+NRG_OIL_NG_E!S75+NRG_PF_E!S75+NRG_CO_E!S75+NRG_BKBPB_E!S75+NRG_GW_E!S75+NRG_BF_E!S75+NRG_PR_E!S75+NRG_NI_E!S75+NRG_CL_E!S75+NRG_LNG_E!S75+NRG_BIOG_E!S75+NRG_GTL_E!S75+NRG_CPP_E!S75+NRG_NSP_E!S75</f>
        <v>3301.9273430782459</v>
      </c>
      <c r="T75" s="31">
        <f>NRG_EHG_E!T75+NRG_CM_E!T75+NRG_OIL_NG_E!T75+NRG_PF_E!T75+NRG_CO_E!T75+NRG_BKBPB_E!T75+NRG_GW_E!T75+NRG_BF_E!T75+NRG_PR_E!T75+NRG_NI_E!T75+NRG_CL_E!T75+NRG_LNG_E!T75+NRG_BIOG_E!T75+NRG_GTL_E!T75+NRG_CPP_E!T75+NRG_NSP_E!T75</f>
        <v>3366.2444539982803</v>
      </c>
      <c r="U75" s="31">
        <f>NRG_EHG_E!U75+NRG_CM_E!U75+NRG_OIL_NG_E!U75+NRG_PF_E!U75+NRG_CO_E!U75+NRG_BKBPB_E!U75+NRG_GW_E!U75+NRG_BF_E!U75+NRG_PR_E!U75+NRG_NI_E!U75+NRG_CL_E!U75+NRG_LNG_E!U75+NRG_BIOG_E!U75+NRG_GTL_E!U75+NRG_CPP_E!U75+NRG_NSP_E!U75</f>
        <v>3268.6909716251071</v>
      </c>
      <c r="V75" s="31">
        <f>NRG_EHG_E!V75+NRG_CM_E!V75+NRG_OIL_NG_E!V75+NRG_PF_E!V75+NRG_CO_E!V75+NRG_BKBPB_E!V75+NRG_GW_E!V75+NRG_BF_E!V75+NRG_PR_E!V75+NRG_NI_E!V75+NRG_CL_E!V75+NRG_LNG_E!V75+NRG_BIOG_E!V75+NRG_GTL_E!V75+NRG_CPP_E!V75+NRG_NSP_E!V75</f>
        <v>3148.2766122098014</v>
      </c>
      <c r="W75" s="31">
        <f>NRG_EHG_E!W75+NRG_CM_E!W75+NRG_OIL_NG_E!W75+NRG_PF_E!W75+NRG_CO_E!W75+NRG_BKBPB_E!W75+NRG_GW_E!W75+NRG_BF_E!W75+NRG_PR_E!W75+NRG_NI_E!W75+NRG_CL_E!W75+NRG_LNG_E!W75+NRG_BIOG_E!W75+NRG_GTL_E!W75+NRG_CPP_E!W75+NRG_NSP_E!W75</f>
        <v>3302.5548581255375</v>
      </c>
      <c r="X75" s="31">
        <f>NRG_EHG_E!X75+NRG_CM_E!X75+NRG_OIL_NG_E!X75+NRG_PF_E!X75+NRG_CO_E!X75+NRG_BKBPB_E!X75+NRG_GW_E!X75+NRG_BF_E!X75+NRG_PR_E!X75+NRG_NI_E!X75+NRG_CL_E!X75+NRG_LNG_E!X75+NRG_BIOG_E!X75+NRG_GTL_E!X75+NRG_CPP_E!X75+NRG_NSP_E!X75</f>
        <v>2949.3368873602749</v>
      </c>
    </row>
    <row r="76" spans="1:24" ht="11.25" customHeight="1" x14ac:dyDescent="0.2">
      <c r="A76" s="26" t="s">
        <v>139</v>
      </c>
      <c r="B76" s="27" t="s">
        <v>140</v>
      </c>
      <c r="C76" s="32">
        <f>NRG_EHG_E!C76+NRG_CM_E!C76+NRG_OIL_NG_E!C76+NRG_PF_E!C76+NRG_CO_E!C76+NRG_BKBPB_E!C76+NRG_GW_E!C76+NRG_BF_E!C76+NRG_PR_E!C76+NRG_NI_E!C76+NRG_CL_E!C76+NRG_LNG_E!C76+NRG_BIOG_E!C76+NRG_GTL_E!C76+NRG_CPP_E!C76+NRG_NSP_E!C76</f>
        <v>20676.680309544277</v>
      </c>
      <c r="D76" s="32">
        <f>NRG_EHG_E!D76+NRG_CM_E!D76+NRG_OIL_NG_E!D76+NRG_PF_E!D76+NRG_CO_E!D76+NRG_BKBPB_E!D76+NRG_GW_E!D76+NRG_BF_E!D76+NRG_PR_E!D76+NRG_NI_E!D76+NRG_CL_E!D76+NRG_LNG_E!D76+NRG_BIOG_E!D76+NRG_GTL_E!D76+NRG_CPP_E!D76+NRG_NSP_E!D76</f>
        <v>20834.668873602746</v>
      </c>
      <c r="E76" s="32">
        <f>NRG_EHG_E!E76+NRG_CM_E!E76+NRG_OIL_NG_E!E76+NRG_PF_E!E76+NRG_CO_E!E76+NRG_BKBPB_E!E76+NRG_GW_E!E76+NRG_BF_E!E76+NRG_PR_E!E76+NRG_NI_E!E76+NRG_CL_E!E76+NRG_LNG_E!E76+NRG_BIOG_E!E76+NRG_GTL_E!E76+NRG_CPP_E!E76+NRG_NSP_E!E76</f>
        <v>21308.879707652624</v>
      </c>
      <c r="F76" s="32">
        <f>NRG_EHG_E!F76+NRG_CM_E!F76+NRG_OIL_NG_E!F76+NRG_PF_E!F76+NRG_CO_E!F76+NRG_BKBPB_E!F76+NRG_GW_E!F76+NRG_BF_E!F76+NRG_PR_E!F76+NRG_NI_E!F76+NRG_CL_E!F76+NRG_LNG_E!F76+NRG_BIOG_E!F76+NRG_GTL_E!F76+NRG_CPP_E!F76+NRG_NSP_E!F76</f>
        <v>21917.546689595874</v>
      </c>
      <c r="G76" s="32">
        <f>NRG_EHG_E!G76+NRG_CM_E!G76+NRG_OIL_NG_E!G76+NRG_PF_E!G76+NRG_CO_E!G76+NRG_BKBPB_E!G76+NRG_GW_E!G76+NRG_BF_E!G76+NRG_PR_E!G76+NRG_NI_E!G76+NRG_CL_E!G76+NRG_LNG_E!G76+NRG_BIOG_E!G76+NRG_GTL_E!G76+NRG_CPP_E!G76+NRG_NSP_E!G76</f>
        <v>21844.185296646599</v>
      </c>
      <c r="H76" s="32">
        <f>NRG_EHG_E!H76+NRG_CM_E!H76+NRG_OIL_NG_E!H76+NRG_PF_E!H76+NRG_CO_E!H76+NRG_BKBPB_E!H76+NRG_GW_E!H76+NRG_BF_E!H76+NRG_PR_E!H76+NRG_NI_E!H76+NRG_CL_E!H76+NRG_LNG_E!H76+NRG_BIOG_E!H76+NRG_GTL_E!H76+NRG_CPP_E!H76+NRG_NSP_E!H76</f>
        <v>22232.10352536543</v>
      </c>
      <c r="I76" s="32">
        <f>NRG_EHG_E!I76+NRG_CM_E!I76+NRG_OIL_NG_E!I76+NRG_PF_E!I76+NRG_CO_E!I76+NRG_BKBPB_E!I76+NRG_GW_E!I76+NRG_BF_E!I76+NRG_PR_E!I76+NRG_NI_E!I76+NRG_CL_E!I76+NRG_LNG_E!I76+NRG_BIOG_E!I76+NRG_GTL_E!I76+NRG_CPP_E!I76+NRG_NSP_E!I76</f>
        <v>21766.490885640589</v>
      </c>
      <c r="J76" s="32">
        <f>NRG_EHG_E!J76+NRG_CM_E!J76+NRG_OIL_NG_E!J76+NRG_PF_E!J76+NRG_CO_E!J76+NRG_BKBPB_E!J76+NRG_GW_E!J76+NRG_BF_E!J76+NRG_PR_E!J76+NRG_NI_E!J76+NRG_CL_E!J76+NRG_LNG_E!J76+NRG_BIOG_E!J76+NRG_GTL_E!J76+NRG_CPP_E!J76+NRG_NSP_E!J76</f>
        <v>22073.272656921752</v>
      </c>
      <c r="K76" s="32">
        <f>NRG_EHG_E!K76+NRG_CM_E!K76+NRG_OIL_NG_E!K76+NRG_PF_E!K76+NRG_CO_E!K76+NRG_BKBPB_E!K76+NRG_GW_E!K76+NRG_BF_E!K76+NRG_PR_E!K76+NRG_NI_E!K76+NRG_CL_E!K76+NRG_LNG_E!K76+NRG_BIOG_E!K76+NRG_GTL_E!K76+NRG_CPP_E!K76+NRG_NSP_E!K76</f>
        <v>22054.919690455718</v>
      </c>
      <c r="L76" s="32">
        <f>NRG_EHG_E!L76+NRG_CM_E!L76+NRG_OIL_NG_E!L76+NRG_PF_E!L76+NRG_CO_E!L76+NRG_BKBPB_E!L76+NRG_GW_E!L76+NRG_BF_E!L76+NRG_PR_E!L76+NRG_NI_E!L76+NRG_CL_E!L76+NRG_LNG_E!L76+NRG_BIOG_E!L76+NRG_GTL_E!L76+NRG_CPP_E!L76+NRG_NSP_E!L76</f>
        <v>21780.871281169391</v>
      </c>
      <c r="M76" s="32">
        <f>NRG_EHG_E!M76+NRG_CM_E!M76+NRG_OIL_NG_E!M76+NRG_PF_E!M76+NRG_CO_E!M76+NRG_BKBPB_E!M76+NRG_GW_E!M76+NRG_BF_E!M76+NRG_PR_E!M76+NRG_NI_E!M76+NRG_CL_E!M76+NRG_LNG_E!M76+NRG_BIOG_E!M76+NRG_GTL_E!M76+NRG_CPP_E!M76+NRG_NSP_E!M76</f>
        <v>21657.62132416165</v>
      </c>
      <c r="N76" s="32">
        <f>NRG_EHG_E!N76+NRG_CM_E!N76+NRG_OIL_NG_E!N76+NRG_PF_E!N76+NRG_CO_E!N76+NRG_BKBPB_E!N76+NRG_GW_E!N76+NRG_BF_E!N76+NRG_PR_E!N76+NRG_NI_E!N76+NRG_CL_E!N76+NRG_LNG_E!N76+NRG_BIOG_E!N76+NRG_GTL_E!N76+NRG_CPP_E!N76+NRG_NSP_E!N76</f>
        <v>20795.737489251936</v>
      </c>
      <c r="O76" s="32">
        <f>NRG_EHG_E!O76+NRG_CM_E!O76+NRG_OIL_NG_E!O76+NRG_PF_E!O76+NRG_CO_E!O76+NRG_BKBPB_E!O76+NRG_GW_E!O76+NRG_BF_E!O76+NRG_PR_E!O76+NRG_NI_E!O76+NRG_CL_E!O76+NRG_LNG_E!O76+NRG_BIOG_E!O76+NRG_GTL_E!O76+NRG_CPP_E!O76+NRG_NSP_E!O76</f>
        <v>19869.658727429069</v>
      </c>
      <c r="P76" s="32">
        <f>NRG_EHG_E!P76+NRG_CM_E!P76+NRG_OIL_NG_E!P76+NRG_PF_E!P76+NRG_CO_E!P76+NRG_BKBPB_E!P76+NRG_GW_E!P76+NRG_BF_E!P76+NRG_PR_E!P76+NRG_NI_E!P76+NRG_CL_E!P76+NRG_LNG_E!P76+NRG_BIOG_E!P76+NRG_GTL_E!P76+NRG_CPP_E!P76+NRG_NSP_E!P76</f>
        <v>19265.697506448836</v>
      </c>
      <c r="Q76" s="32">
        <f>NRG_EHG_E!Q76+NRG_CM_E!Q76+NRG_OIL_NG_E!Q76+NRG_PF_E!Q76+NRG_CO_E!Q76+NRG_BKBPB_E!Q76+NRG_GW_E!Q76+NRG_BF_E!Q76+NRG_PR_E!Q76+NRG_NI_E!Q76+NRG_CL_E!Q76+NRG_LNG_E!Q76+NRG_BIOG_E!Q76+NRG_GTL_E!Q76+NRG_CPP_E!Q76+NRG_NSP_E!Q76</f>
        <v>18988.009114359407</v>
      </c>
      <c r="R76" s="32">
        <f>NRG_EHG_E!R76+NRG_CM_E!R76+NRG_OIL_NG_E!R76+NRG_PF_E!R76+NRG_CO_E!R76+NRG_BKBPB_E!R76+NRG_GW_E!R76+NRG_BF_E!R76+NRG_PR_E!R76+NRG_NI_E!R76+NRG_CL_E!R76+NRG_LNG_E!R76+NRG_BIOG_E!R76+NRG_GTL_E!R76+NRG_CPP_E!R76+NRG_NSP_E!R76</f>
        <v>19169.825193465178</v>
      </c>
      <c r="S76" s="32">
        <f>NRG_EHG_E!S76+NRG_CM_E!S76+NRG_OIL_NG_E!S76+NRG_PF_E!S76+NRG_CO_E!S76+NRG_BKBPB_E!S76+NRG_GW_E!S76+NRG_BF_E!S76+NRG_PR_E!S76+NRG_NI_E!S76+NRG_CL_E!S76+NRG_LNG_E!S76+NRG_BIOG_E!S76+NRG_GTL_E!S76+NRG_CPP_E!S76+NRG_NSP_E!S76</f>
        <v>19108.325021496126</v>
      </c>
      <c r="T76" s="32">
        <f>NRG_EHG_E!T76+NRG_CM_E!T76+NRG_OIL_NG_E!T76+NRG_PF_E!T76+NRG_CO_E!T76+NRG_BKBPB_E!T76+NRG_GW_E!T76+NRG_BF_E!T76+NRG_PR_E!T76+NRG_NI_E!T76+NRG_CL_E!T76+NRG_LNG_E!T76+NRG_BIOG_E!T76+NRG_GTL_E!T76+NRG_CPP_E!T76+NRG_NSP_E!T76</f>
        <v>19291.926139294923</v>
      </c>
      <c r="U76" s="32">
        <f>NRG_EHG_E!U76+NRG_CM_E!U76+NRG_OIL_NG_E!U76+NRG_PF_E!U76+NRG_CO_E!U76+NRG_BKBPB_E!U76+NRG_GW_E!U76+NRG_BF_E!U76+NRG_PR_E!U76+NRG_NI_E!U76+NRG_CL_E!U76+NRG_LNG_E!U76+NRG_BIOG_E!U76+NRG_GTL_E!U76+NRG_CPP_E!U76+NRG_NSP_E!U76</f>
        <v>18912.435339638869</v>
      </c>
      <c r="V76" s="32">
        <f>NRG_EHG_E!V76+NRG_CM_E!V76+NRG_OIL_NG_E!V76+NRG_PF_E!V76+NRG_CO_E!V76+NRG_BKBPB_E!V76+NRG_GW_E!V76+NRG_BF_E!V76+NRG_PR_E!V76+NRG_NI_E!V76+NRG_CL_E!V76+NRG_LNG_E!V76+NRG_BIOG_E!V76+NRG_GTL_E!V76+NRG_CPP_E!V76+NRG_NSP_E!V76</f>
        <v>17996.279363714533</v>
      </c>
      <c r="W76" s="32">
        <f>NRG_EHG_E!W76+NRG_CM_E!W76+NRG_OIL_NG_E!W76+NRG_PF_E!W76+NRG_CO_E!W76+NRG_BKBPB_E!W76+NRG_GW_E!W76+NRG_BF_E!W76+NRG_PR_E!W76+NRG_NI_E!W76+NRG_CL_E!W76+NRG_LNG_E!W76+NRG_BIOG_E!W76+NRG_GTL_E!W76+NRG_CPP_E!W76+NRG_NSP_E!W76</f>
        <v>16813.358813413583</v>
      </c>
      <c r="X76" s="32">
        <f>NRG_EHG_E!X76+NRG_CM_E!X76+NRG_OIL_NG_E!X76+NRG_PF_E!X76+NRG_CO_E!X76+NRG_BKBPB_E!X76+NRG_GW_E!X76+NRG_BF_E!X76+NRG_PR_E!X76+NRG_NI_E!X76+NRG_CL_E!X76+NRG_LNG_E!X76+NRG_BIOG_E!X76+NRG_GTL_E!X76+NRG_CPP_E!X76+NRG_NSP_E!X76</f>
        <v>17418.960447119516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156</v>
      </c>
      <c r="B1" s="7" t="s">
        <v>279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12585.736801375748</v>
      </c>
      <c r="D2" s="28">
        <f t="shared" ref="D2" si="1">SUM(D3,D17,D22,D25,D26,D51,D52,D71,D74,D75,D76)</f>
        <v>12658.750644883916</v>
      </c>
      <c r="E2" s="28">
        <f t="shared" ref="E2" si="2">SUM(E3,E17,E22,E25,E26,E51,E52,E71,E74,E75,E76)</f>
        <v>13008.581857265694</v>
      </c>
      <c r="F2" s="28">
        <f t="shared" ref="F2" si="3">SUM(F3,F17,F22,F25,F26,F51,F52,F71,F74,F75,F76)</f>
        <v>13186.684780739468</v>
      </c>
      <c r="G2" s="28">
        <f t="shared" ref="G2" si="4">SUM(G3,G17,G22,G25,G26,G51,G52,G71,G74,G75,G76)</f>
        <v>13179.680395528805</v>
      </c>
      <c r="H2" s="28">
        <f t="shared" ref="H2" si="5">SUM(H3,H17,H22,H25,H26,H51,H52,H71,H74,H75,H76)</f>
        <v>13332.841960447118</v>
      </c>
      <c r="I2" s="28">
        <f t="shared" ref="I2" si="6">SUM(I3,I17,I22,I25,I26,I51,I52,I71,I74,I75,I76)</f>
        <v>13589.55898538263</v>
      </c>
      <c r="J2" s="28">
        <f t="shared" ref="J2" si="7">SUM(J3,J17,J22,J25,J26,J51,J52,J71,J74,J75,J76)</f>
        <v>13640.149613069647</v>
      </c>
      <c r="K2" s="28">
        <f t="shared" ref="K2" si="8">SUM(K3,K17,K22,K25,K26,K51,K52,K71,K74,K75,K76)</f>
        <v>13395.11272570937</v>
      </c>
      <c r="L2" s="28">
        <f t="shared" ref="L2" si="9">SUM(L3,L17,L22,L25,L26,L51,L52,L71,L74,L75,L76)</f>
        <v>12964.598538263115</v>
      </c>
      <c r="M2" s="28">
        <f t="shared" ref="M2" si="10">SUM(M3,M17,M22,M25,M26,M51,M52,M71,M74,M75,M76)</f>
        <v>13170.258469475493</v>
      </c>
      <c r="N2" s="28">
        <f t="shared" ref="N2" si="11">SUM(N3,N17,N22,N25,N26,N51,N52,N71,N74,N75,N76)</f>
        <v>13249.946259673257</v>
      </c>
      <c r="O2" s="28">
        <f t="shared" ref="O2" si="12">SUM(O3,O17,O22,O25,O26,O51,O52,O71,O74,O75,O76)</f>
        <v>13132.569131556322</v>
      </c>
      <c r="P2" s="28">
        <f t="shared" ref="P2" si="13">SUM(P3,P17,P22,P25,P26,P51,P52,P71,P74,P75,P76)</f>
        <v>12681.405846947548</v>
      </c>
      <c r="Q2" s="28">
        <f t="shared" ref="Q2" si="14">SUM(Q3,Q17,Q22,Q25,Q26,Q51,Q52,Q71,Q74,Q75,Q76)</f>
        <v>12467.877300085984</v>
      </c>
      <c r="R2" s="28">
        <f t="shared" ref="R2" si="15">SUM(R3,R17,R22,R25,R26,R51,R52,R71,R74,R75,R76)</f>
        <v>12573.661564918315</v>
      </c>
      <c r="S2" s="28">
        <f t="shared" ref="S2" si="16">SUM(S3,S17,S22,S25,S26,S51,S52,S71,S74,S75,S76)</f>
        <v>12439.73989681857</v>
      </c>
      <c r="T2" s="28">
        <f t="shared" ref="T2" si="17">SUM(T3,T17,T22,T25,T26,T51,T52,T71,T74,T75,T76)</f>
        <v>12626.162166809972</v>
      </c>
      <c r="U2" s="28">
        <f t="shared" ref="U2" si="18">SUM(U3,U17,U22,U25,U26,U51,U52,U71,U74,U75,U76)</f>
        <v>12181.751074806536</v>
      </c>
      <c r="V2" s="28">
        <f t="shared" ref="V2" si="19">SUM(V3,V17,V22,V25,V26,V51,V52,V71,V74,V75,V76)</f>
        <v>11378.487188306106</v>
      </c>
      <c r="W2" s="28">
        <f t="shared" ref="W2:X2" si="20">SUM(W3,W17,W22,W25,W26,W51,W52,W71,W74,W75,W76)</f>
        <v>10582.143766122097</v>
      </c>
      <c r="X2" s="28">
        <f t="shared" si="20"/>
        <v>11000.506276870159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21">SUM(C4,C8,C11)</f>
        <v>0</v>
      </c>
      <c r="D3" s="29">
        <f t="shared" ref="D3" si="22">SUM(D4,D8,D11)</f>
        <v>0</v>
      </c>
      <c r="E3" s="29">
        <f t="shared" ref="E3" si="23">SUM(E4,E8,E11)</f>
        <v>0</v>
      </c>
      <c r="F3" s="29">
        <f t="shared" ref="F3" si="24">SUM(F4,F8,F11)</f>
        <v>0</v>
      </c>
      <c r="G3" s="29">
        <f t="shared" ref="G3" si="25">SUM(G4,G8,G11)</f>
        <v>0</v>
      </c>
      <c r="H3" s="29">
        <f t="shared" ref="H3" si="26">SUM(H4,H8,H11)</f>
        <v>0</v>
      </c>
      <c r="I3" s="29">
        <f t="shared" ref="I3" si="27">SUM(I4,I8,I11)</f>
        <v>0</v>
      </c>
      <c r="J3" s="29">
        <f t="shared" ref="J3" si="28">SUM(J4,J8,J11)</f>
        <v>0</v>
      </c>
      <c r="K3" s="29">
        <f t="shared" ref="K3" si="29">SUM(K4,K8,K11)</f>
        <v>0</v>
      </c>
      <c r="L3" s="29">
        <f t="shared" ref="L3" si="30">SUM(L4,L8,L11)</f>
        <v>0</v>
      </c>
      <c r="M3" s="29">
        <f t="shared" ref="M3" si="31">SUM(M4,M8,M11)</f>
        <v>0</v>
      </c>
      <c r="N3" s="29">
        <f t="shared" ref="N3" si="32">SUM(N4,N8,N11)</f>
        <v>0</v>
      </c>
      <c r="O3" s="29">
        <f t="shared" ref="O3" si="33">SUM(O4,O8,O11)</f>
        <v>0</v>
      </c>
      <c r="P3" s="29">
        <f t="shared" ref="P3" si="34">SUM(P4,P8,P11)</f>
        <v>0</v>
      </c>
      <c r="Q3" s="29">
        <f t="shared" ref="Q3" si="35">SUM(Q4,Q8,Q11)</f>
        <v>0</v>
      </c>
      <c r="R3" s="29">
        <f t="shared" ref="R3" si="36">SUM(R4,R8,R11)</f>
        <v>0</v>
      </c>
      <c r="S3" s="29">
        <f t="shared" ref="S3" si="37">SUM(S4,S8,S11)</f>
        <v>0</v>
      </c>
      <c r="T3" s="29">
        <f t="shared" ref="T3" si="38">SUM(T4,T8,T11)</f>
        <v>0</v>
      </c>
      <c r="U3" s="29">
        <f t="shared" ref="U3" si="39">SUM(U4,U8,U11)</f>
        <v>0</v>
      </c>
      <c r="V3" s="29">
        <f t="shared" ref="V3" si="40">SUM(V4,V8,V11)</f>
        <v>0</v>
      </c>
      <c r="W3" s="29">
        <f t="shared" ref="W3:X3" si="41">SUM(W4,W8,W11)</f>
        <v>0</v>
      </c>
      <c r="X3" s="29">
        <f t="shared" si="41"/>
        <v>0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42">SUM(C5:C7)</f>
        <v>0</v>
      </c>
      <c r="D4" s="42">
        <f t="shared" ref="D4" si="43">SUM(D5:D7)</f>
        <v>0</v>
      </c>
      <c r="E4" s="42">
        <f t="shared" ref="E4" si="44">SUM(E5:E7)</f>
        <v>0</v>
      </c>
      <c r="F4" s="42">
        <f t="shared" ref="F4" si="45">SUM(F5:F7)</f>
        <v>0</v>
      </c>
      <c r="G4" s="42">
        <f t="shared" ref="G4" si="46">SUM(G5:G7)</f>
        <v>0</v>
      </c>
      <c r="H4" s="42">
        <f t="shared" ref="H4" si="47">SUM(H5:H7)</f>
        <v>0</v>
      </c>
      <c r="I4" s="42">
        <f t="shared" ref="I4" si="48">SUM(I5:I7)</f>
        <v>0</v>
      </c>
      <c r="J4" s="42">
        <f t="shared" ref="J4" si="49">SUM(J5:J7)</f>
        <v>0</v>
      </c>
      <c r="K4" s="42">
        <f t="shared" ref="K4" si="50">SUM(K5:K7)</f>
        <v>0</v>
      </c>
      <c r="L4" s="42">
        <f t="shared" ref="L4" si="51">SUM(L5:L7)</f>
        <v>0</v>
      </c>
      <c r="M4" s="42">
        <f t="shared" ref="M4" si="52">SUM(M5:M7)</f>
        <v>0</v>
      </c>
      <c r="N4" s="42">
        <f t="shared" ref="N4" si="53">SUM(N5:N7)</f>
        <v>0</v>
      </c>
      <c r="O4" s="42">
        <f t="shared" ref="O4" si="54">SUM(O5:O7)</f>
        <v>0</v>
      </c>
      <c r="P4" s="42">
        <f t="shared" ref="P4" si="55">SUM(P5:P7)</f>
        <v>0</v>
      </c>
      <c r="Q4" s="42">
        <f t="shared" ref="Q4" si="56">SUM(Q5:Q7)</f>
        <v>0</v>
      </c>
      <c r="R4" s="42">
        <f t="shared" ref="R4" si="57">SUM(R5:R7)</f>
        <v>0</v>
      </c>
      <c r="S4" s="42">
        <f t="shared" ref="S4" si="58">SUM(S5:S7)</f>
        <v>0</v>
      </c>
      <c r="T4" s="42">
        <f t="shared" ref="T4" si="59">SUM(T5:T7)</f>
        <v>0</v>
      </c>
      <c r="U4" s="42">
        <f t="shared" ref="U4" si="60">SUM(U5:U7)</f>
        <v>0</v>
      </c>
      <c r="V4" s="42">
        <f t="shared" ref="V4" si="61">SUM(V5:V7)</f>
        <v>0</v>
      </c>
      <c r="W4" s="42">
        <f t="shared" ref="W4:X4" si="62">SUM(W5:W7)</f>
        <v>0</v>
      </c>
      <c r="X4" s="42">
        <f t="shared" si="62"/>
        <v>0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>
        <v>0</v>
      </c>
      <c r="W5" s="30">
        <v>0</v>
      </c>
      <c r="X5" s="30">
        <v>0</v>
      </c>
    </row>
    <row r="6" spans="1:24" ht="11.25" customHeight="1" x14ac:dyDescent="0.2">
      <c r="A6" s="39" t="s">
        <v>7</v>
      </c>
      <c r="B6" s="23" t="s">
        <v>8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</row>
    <row r="7" spans="1:24" ht="11.25" customHeight="1" x14ac:dyDescent="0.2">
      <c r="A7" s="39" t="s">
        <v>9</v>
      </c>
      <c r="B7" s="23" t="s">
        <v>10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</row>
    <row r="8" spans="1:24" ht="11.25" customHeight="1" x14ac:dyDescent="0.2">
      <c r="A8" s="40" t="s">
        <v>343</v>
      </c>
      <c r="B8" s="41" t="s">
        <v>344</v>
      </c>
      <c r="C8" s="42">
        <f t="shared" ref="C8" si="63">SUM(C9:C10)</f>
        <v>0</v>
      </c>
      <c r="D8" s="42">
        <f t="shared" ref="D8" si="64">SUM(D9:D10)</f>
        <v>0</v>
      </c>
      <c r="E8" s="42">
        <f t="shared" ref="E8" si="65">SUM(E9:E10)</f>
        <v>0</v>
      </c>
      <c r="F8" s="42">
        <f t="shared" ref="F8" si="66">SUM(F9:F10)</f>
        <v>0</v>
      </c>
      <c r="G8" s="42">
        <f t="shared" ref="G8" si="67">SUM(G9:G10)</f>
        <v>0</v>
      </c>
      <c r="H8" s="42">
        <f t="shared" ref="H8" si="68">SUM(H9:H10)</f>
        <v>0</v>
      </c>
      <c r="I8" s="42">
        <f t="shared" ref="I8" si="69">SUM(I9:I10)</f>
        <v>0</v>
      </c>
      <c r="J8" s="42">
        <f t="shared" ref="J8" si="70">SUM(J9:J10)</f>
        <v>0</v>
      </c>
      <c r="K8" s="42">
        <f t="shared" ref="K8" si="71">SUM(K9:K10)</f>
        <v>0</v>
      </c>
      <c r="L8" s="42">
        <f t="shared" ref="L8" si="72">SUM(L9:L10)</f>
        <v>0</v>
      </c>
      <c r="M8" s="42">
        <f t="shared" ref="M8" si="73">SUM(M9:M10)</f>
        <v>0</v>
      </c>
      <c r="N8" s="42">
        <f t="shared" ref="N8" si="74">SUM(N9:N10)</f>
        <v>0</v>
      </c>
      <c r="O8" s="42">
        <f t="shared" ref="O8" si="75">SUM(O9:O10)</f>
        <v>0</v>
      </c>
      <c r="P8" s="42">
        <f t="shared" ref="P8" si="76">SUM(P9:P10)</f>
        <v>0</v>
      </c>
      <c r="Q8" s="42">
        <f t="shared" ref="Q8" si="77">SUM(Q9:Q10)</f>
        <v>0</v>
      </c>
      <c r="R8" s="42">
        <f t="shared" ref="R8" si="78">SUM(R9:R10)</f>
        <v>0</v>
      </c>
      <c r="S8" s="42">
        <f t="shared" ref="S8" si="79">SUM(S9:S10)</f>
        <v>0</v>
      </c>
      <c r="T8" s="42">
        <f t="shared" ref="T8" si="80">SUM(T9:T10)</f>
        <v>0</v>
      </c>
      <c r="U8" s="42">
        <f t="shared" ref="U8" si="81">SUM(U9:U10)</f>
        <v>0</v>
      </c>
      <c r="V8" s="42">
        <f t="shared" ref="V8" si="82">SUM(V9:V10)</f>
        <v>0</v>
      </c>
      <c r="W8" s="42">
        <f t="shared" ref="W8:X8" si="83">SUM(W9:W10)</f>
        <v>0</v>
      </c>
      <c r="X8" s="42">
        <f t="shared" si="83"/>
        <v>0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" si="84">SUM(C12:C16)</f>
        <v>0</v>
      </c>
      <c r="D11" s="42">
        <f t="shared" ref="D11" si="85">SUM(D12:D16)</f>
        <v>0</v>
      </c>
      <c r="E11" s="42">
        <f t="shared" ref="E11" si="86">SUM(E12:E16)</f>
        <v>0</v>
      </c>
      <c r="F11" s="42">
        <f t="shared" ref="F11" si="87">SUM(F12:F16)</f>
        <v>0</v>
      </c>
      <c r="G11" s="42">
        <f t="shared" ref="G11" si="88">SUM(G12:G16)</f>
        <v>0</v>
      </c>
      <c r="H11" s="42">
        <f t="shared" ref="H11" si="89">SUM(H12:H16)</f>
        <v>0</v>
      </c>
      <c r="I11" s="42">
        <f t="shared" ref="I11" si="90">SUM(I12:I16)</f>
        <v>0</v>
      </c>
      <c r="J11" s="42">
        <f t="shared" ref="J11" si="91">SUM(J12:J16)</f>
        <v>0</v>
      </c>
      <c r="K11" s="42">
        <f t="shared" ref="K11" si="92">SUM(K12:K16)</f>
        <v>0</v>
      </c>
      <c r="L11" s="42">
        <f t="shared" ref="L11" si="93">SUM(L12:L16)</f>
        <v>0</v>
      </c>
      <c r="M11" s="42">
        <f t="shared" ref="M11" si="94">SUM(M12:M16)</f>
        <v>0</v>
      </c>
      <c r="N11" s="42">
        <f t="shared" ref="N11" si="95">SUM(N12:N16)</f>
        <v>0</v>
      </c>
      <c r="O11" s="42">
        <f t="shared" ref="O11" si="96">SUM(O12:O16)</f>
        <v>0</v>
      </c>
      <c r="P11" s="42">
        <f t="shared" ref="P11" si="97">SUM(P12:P16)</f>
        <v>0</v>
      </c>
      <c r="Q11" s="42">
        <f t="shared" ref="Q11" si="98">SUM(Q12:Q16)</f>
        <v>0</v>
      </c>
      <c r="R11" s="42">
        <f t="shared" ref="R11" si="99">SUM(R12:R16)</f>
        <v>0</v>
      </c>
      <c r="S11" s="42">
        <f t="shared" ref="S11" si="100">SUM(S12:S16)</f>
        <v>0</v>
      </c>
      <c r="T11" s="42">
        <f t="shared" ref="T11" si="101">SUM(T12:T16)</f>
        <v>0</v>
      </c>
      <c r="U11" s="42">
        <f t="shared" ref="U11" si="102">SUM(U12:U16)</f>
        <v>0</v>
      </c>
      <c r="V11" s="42">
        <f t="shared" ref="V11" si="103">SUM(V12:V16)</f>
        <v>0</v>
      </c>
      <c r="W11" s="42">
        <f t="shared" ref="W11:X11" si="104">SUM(W12:W16)</f>
        <v>0</v>
      </c>
      <c r="X11" s="42">
        <f t="shared" si="104"/>
        <v>0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</row>
    <row r="13" spans="1:24" ht="11.25" customHeight="1" x14ac:dyDescent="0.2">
      <c r="A13" s="39" t="s">
        <v>17</v>
      </c>
      <c r="B13" s="23" t="s">
        <v>18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" si="105">SUM(C18:C21)</f>
        <v>0</v>
      </c>
      <c r="D17" s="31">
        <f t="shared" ref="D17" si="106">SUM(D18:D21)</f>
        <v>0</v>
      </c>
      <c r="E17" s="31">
        <f t="shared" ref="E17" si="107">SUM(E18:E21)</f>
        <v>0</v>
      </c>
      <c r="F17" s="31">
        <f t="shared" ref="F17" si="108">SUM(F18:F21)</f>
        <v>0</v>
      </c>
      <c r="G17" s="31">
        <f t="shared" ref="G17" si="109">SUM(G18:G21)</f>
        <v>0</v>
      </c>
      <c r="H17" s="31">
        <f t="shared" ref="H17" si="110">SUM(H18:H21)</f>
        <v>0</v>
      </c>
      <c r="I17" s="31">
        <f t="shared" ref="I17" si="111">SUM(I18:I21)</f>
        <v>0</v>
      </c>
      <c r="J17" s="31">
        <f t="shared" ref="J17" si="112">SUM(J18:J21)</f>
        <v>0</v>
      </c>
      <c r="K17" s="31">
        <f t="shared" ref="K17" si="113">SUM(K18:K21)</f>
        <v>0</v>
      </c>
      <c r="L17" s="31">
        <f t="shared" ref="L17" si="114">SUM(L18:L21)</f>
        <v>0</v>
      </c>
      <c r="M17" s="31">
        <f t="shared" ref="M17" si="115">SUM(M18:M21)</f>
        <v>0</v>
      </c>
      <c r="N17" s="31">
        <f t="shared" ref="N17" si="116">SUM(N18:N21)</f>
        <v>0</v>
      </c>
      <c r="O17" s="31">
        <f t="shared" ref="O17" si="117">SUM(O18:O21)</f>
        <v>0</v>
      </c>
      <c r="P17" s="31">
        <f t="shared" ref="P17" si="118">SUM(P18:P21)</f>
        <v>0</v>
      </c>
      <c r="Q17" s="31">
        <f t="shared" ref="Q17" si="119">SUM(Q18:Q21)</f>
        <v>0</v>
      </c>
      <c r="R17" s="31">
        <f t="shared" ref="R17" si="120">SUM(R18:R21)</f>
        <v>0</v>
      </c>
      <c r="S17" s="31">
        <f t="shared" ref="S17" si="121">SUM(S18:S21)</f>
        <v>0</v>
      </c>
      <c r="T17" s="31">
        <f t="shared" ref="T17" si="122">SUM(T18:T21)</f>
        <v>0</v>
      </c>
      <c r="U17" s="31">
        <f t="shared" ref="U17" si="123">SUM(U18:U21)</f>
        <v>0</v>
      </c>
      <c r="V17" s="31">
        <f t="shared" ref="V17" si="124">SUM(V18:V21)</f>
        <v>0</v>
      </c>
      <c r="W17" s="31">
        <f t="shared" ref="W17:X17" si="125">SUM(W18:W21)</f>
        <v>0</v>
      </c>
      <c r="X17" s="31">
        <f t="shared" si="125"/>
        <v>0</v>
      </c>
    </row>
    <row r="18" spans="1:24" ht="11.25" customHeight="1" x14ac:dyDescent="0.2">
      <c r="A18" s="22" t="s">
        <v>27</v>
      </c>
      <c r="B18" s="23" t="s">
        <v>28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" si="126">SUM(C23:C24)</f>
        <v>0</v>
      </c>
      <c r="D22" s="31">
        <f t="shared" ref="D22" si="127">SUM(D23:D24)</f>
        <v>0</v>
      </c>
      <c r="E22" s="31">
        <f t="shared" ref="E22" si="128">SUM(E23:E24)</f>
        <v>0</v>
      </c>
      <c r="F22" s="31">
        <f t="shared" ref="F22" si="129">SUM(F23:F24)</f>
        <v>0</v>
      </c>
      <c r="G22" s="31">
        <f t="shared" ref="G22" si="130">SUM(G23:G24)</f>
        <v>0</v>
      </c>
      <c r="H22" s="31">
        <f t="shared" ref="H22" si="131">SUM(H23:H24)</f>
        <v>0</v>
      </c>
      <c r="I22" s="31">
        <f t="shared" ref="I22" si="132">SUM(I23:I24)</f>
        <v>0</v>
      </c>
      <c r="J22" s="31">
        <f t="shared" ref="J22" si="133">SUM(J23:J24)</f>
        <v>0</v>
      </c>
      <c r="K22" s="31">
        <f t="shared" ref="K22" si="134">SUM(K23:K24)</f>
        <v>0</v>
      </c>
      <c r="L22" s="31">
        <f t="shared" ref="L22" si="135">SUM(L23:L24)</f>
        <v>0</v>
      </c>
      <c r="M22" s="31">
        <f t="shared" ref="M22" si="136">SUM(M23:M24)</f>
        <v>0</v>
      </c>
      <c r="N22" s="31">
        <f t="shared" ref="N22" si="137">SUM(N23:N24)</f>
        <v>0</v>
      </c>
      <c r="O22" s="31">
        <f t="shared" ref="O22" si="138">SUM(O23:O24)</f>
        <v>0</v>
      </c>
      <c r="P22" s="31">
        <f t="shared" ref="P22" si="139">SUM(P23:P24)</f>
        <v>0</v>
      </c>
      <c r="Q22" s="31">
        <f t="shared" ref="Q22" si="140">SUM(Q23:Q24)</f>
        <v>0</v>
      </c>
      <c r="R22" s="31">
        <f t="shared" ref="R22" si="141">SUM(R23:R24)</f>
        <v>0</v>
      </c>
      <c r="S22" s="31">
        <f t="shared" ref="S22" si="142">SUM(S23:S24)</f>
        <v>0</v>
      </c>
      <c r="T22" s="31">
        <f t="shared" ref="T22" si="143">SUM(T23:T24)</f>
        <v>0</v>
      </c>
      <c r="U22" s="31">
        <f t="shared" ref="U22" si="144">SUM(U23:U24)</f>
        <v>0</v>
      </c>
      <c r="V22" s="31">
        <f t="shared" ref="V22" si="145">SUM(V23:V24)</f>
        <v>0</v>
      </c>
      <c r="W22" s="31">
        <f t="shared" ref="W22:X22" si="146">SUM(W23:W24)</f>
        <v>0</v>
      </c>
      <c r="X22" s="31">
        <f t="shared" si="146"/>
        <v>0</v>
      </c>
    </row>
    <row r="23" spans="1:24" ht="11.25" customHeight="1" x14ac:dyDescent="0.2">
      <c r="A23" s="22" t="s">
        <v>37</v>
      </c>
      <c r="B23" s="23" t="s">
        <v>38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47">SUM(C27,C33)</f>
        <v>0</v>
      </c>
      <c r="D26" s="31">
        <f t="shared" ref="D26" si="148">SUM(D27,D33)</f>
        <v>0</v>
      </c>
      <c r="E26" s="31">
        <f t="shared" ref="E26" si="149">SUM(E27,E33)</f>
        <v>0</v>
      </c>
      <c r="F26" s="31">
        <f t="shared" ref="F26" si="150">SUM(F27,F33)</f>
        <v>0</v>
      </c>
      <c r="G26" s="31">
        <f t="shared" ref="G26" si="151">SUM(G27,G33)</f>
        <v>0</v>
      </c>
      <c r="H26" s="31">
        <f t="shared" ref="H26" si="152">SUM(H27,H33)</f>
        <v>0</v>
      </c>
      <c r="I26" s="31">
        <f t="shared" ref="I26" si="153">SUM(I27,I33)</f>
        <v>0</v>
      </c>
      <c r="J26" s="31">
        <f t="shared" ref="J26" si="154">SUM(J27,J33)</f>
        <v>0</v>
      </c>
      <c r="K26" s="31">
        <f t="shared" ref="K26" si="155">SUM(K27,K33)</f>
        <v>0</v>
      </c>
      <c r="L26" s="31">
        <f t="shared" ref="L26" si="156">SUM(L27,L33)</f>
        <v>0</v>
      </c>
      <c r="M26" s="31">
        <f t="shared" ref="M26" si="157">SUM(M27,M33)</f>
        <v>0</v>
      </c>
      <c r="N26" s="31">
        <f t="shared" ref="N26" si="158">SUM(N27,N33)</f>
        <v>0</v>
      </c>
      <c r="O26" s="31">
        <f t="shared" ref="O26" si="159">SUM(O27,O33)</f>
        <v>0</v>
      </c>
      <c r="P26" s="31">
        <f t="shared" ref="P26" si="160">SUM(P27,P33)</f>
        <v>0</v>
      </c>
      <c r="Q26" s="31">
        <f t="shared" ref="Q26" si="161">SUM(Q27,Q33)</f>
        <v>0</v>
      </c>
      <c r="R26" s="31">
        <f t="shared" ref="R26" si="162">SUM(R27,R33)</f>
        <v>0</v>
      </c>
      <c r="S26" s="31">
        <f t="shared" ref="S26" si="163">SUM(S27,S33)</f>
        <v>0</v>
      </c>
      <c r="T26" s="31">
        <f t="shared" ref="T26" si="164">SUM(T27,T33)</f>
        <v>0</v>
      </c>
      <c r="U26" s="31">
        <f t="shared" ref="U26" si="165">SUM(U27,U33)</f>
        <v>0</v>
      </c>
      <c r="V26" s="31">
        <f t="shared" ref="V26" si="166">SUM(V27,V33)</f>
        <v>0</v>
      </c>
      <c r="W26" s="31">
        <f t="shared" ref="W26:X26" si="167">SUM(W27,W33)</f>
        <v>0</v>
      </c>
      <c r="X26" s="31">
        <f t="shared" si="167"/>
        <v>0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" si="168">SUM(C28:C32)</f>
        <v>0</v>
      </c>
      <c r="D27" s="42">
        <f t="shared" ref="D27" si="169">SUM(D28:D32)</f>
        <v>0</v>
      </c>
      <c r="E27" s="42">
        <f t="shared" ref="E27" si="170">SUM(E28:E32)</f>
        <v>0</v>
      </c>
      <c r="F27" s="42">
        <f t="shared" ref="F27" si="171">SUM(F28:F32)</f>
        <v>0</v>
      </c>
      <c r="G27" s="42">
        <f t="shared" ref="G27" si="172">SUM(G28:G32)</f>
        <v>0</v>
      </c>
      <c r="H27" s="42">
        <f t="shared" ref="H27" si="173">SUM(H28:H32)</f>
        <v>0</v>
      </c>
      <c r="I27" s="42">
        <f t="shared" ref="I27" si="174">SUM(I28:I32)</f>
        <v>0</v>
      </c>
      <c r="J27" s="42">
        <f t="shared" ref="J27" si="175">SUM(J28:J32)</f>
        <v>0</v>
      </c>
      <c r="K27" s="42">
        <f t="shared" ref="K27" si="176">SUM(K28:K32)</f>
        <v>0</v>
      </c>
      <c r="L27" s="42">
        <f t="shared" ref="L27" si="177">SUM(L28:L32)</f>
        <v>0</v>
      </c>
      <c r="M27" s="42">
        <f t="shared" ref="M27" si="178">SUM(M28:M32)</f>
        <v>0</v>
      </c>
      <c r="N27" s="42">
        <f t="shared" ref="N27" si="179">SUM(N28:N32)</f>
        <v>0</v>
      </c>
      <c r="O27" s="42">
        <f t="shared" ref="O27" si="180">SUM(O28:O32)</f>
        <v>0</v>
      </c>
      <c r="P27" s="42">
        <f t="shared" ref="P27" si="181">SUM(P28:P32)</f>
        <v>0</v>
      </c>
      <c r="Q27" s="42">
        <f t="shared" ref="Q27" si="182">SUM(Q28:Q32)</f>
        <v>0</v>
      </c>
      <c r="R27" s="42">
        <f t="shared" ref="R27" si="183">SUM(R28:R32)</f>
        <v>0</v>
      </c>
      <c r="S27" s="42">
        <f t="shared" ref="S27" si="184">SUM(S28:S32)</f>
        <v>0</v>
      </c>
      <c r="T27" s="42">
        <f t="shared" ref="T27" si="185">SUM(T28:T32)</f>
        <v>0</v>
      </c>
      <c r="U27" s="42">
        <f t="shared" ref="U27" si="186">SUM(U28:U32)</f>
        <v>0</v>
      </c>
      <c r="V27" s="42">
        <f t="shared" ref="V27" si="187">SUM(V28:V32)</f>
        <v>0</v>
      </c>
      <c r="W27" s="42">
        <f t="shared" ref="W27:X27" si="188">SUM(W28:W32)</f>
        <v>0</v>
      </c>
      <c r="X27" s="42">
        <f t="shared" si="188"/>
        <v>0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" si="189">SUM(C34:C50)</f>
        <v>0</v>
      </c>
      <c r="D33" s="42">
        <f t="shared" ref="D33" si="190">SUM(D34:D50)</f>
        <v>0</v>
      </c>
      <c r="E33" s="42">
        <f t="shared" ref="E33" si="191">SUM(E34:E50)</f>
        <v>0</v>
      </c>
      <c r="F33" s="42">
        <f t="shared" ref="F33" si="192">SUM(F34:F50)</f>
        <v>0</v>
      </c>
      <c r="G33" s="42">
        <f t="shared" ref="G33" si="193">SUM(G34:G50)</f>
        <v>0</v>
      </c>
      <c r="H33" s="42">
        <f t="shared" ref="H33" si="194">SUM(H34:H50)</f>
        <v>0</v>
      </c>
      <c r="I33" s="42">
        <f t="shared" ref="I33" si="195">SUM(I34:I50)</f>
        <v>0</v>
      </c>
      <c r="J33" s="42">
        <f t="shared" ref="J33" si="196">SUM(J34:J50)</f>
        <v>0</v>
      </c>
      <c r="K33" s="42">
        <f t="shared" ref="K33" si="197">SUM(K34:K50)</f>
        <v>0</v>
      </c>
      <c r="L33" s="42">
        <f t="shared" ref="L33" si="198">SUM(L34:L50)</f>
        <v>0</v>
      </c>
      <c r="M33" s="42">
        <f t="shared" ref="M33" si="199">SUM(M34:M50)</f>
        <v>0</v>
      </c>
      <c r="N33" s="42">
        <f t="shared" ref="N33" si="200">SUM(N34:N50)</f>
        <v>0</v>
      </c>
      <c r="O33" s="42">
        <f t="shared" ref="O33" si="201">SUM(O34:O50)</f>
        <v>0</v>
      </c>
      <c r="P33" s="42">
        <f t="shared" ref="P33" si="202">SUM(P34:P50)</f>
        <v>0</v>
      </c>
      <c r="Q33" s="42">
        <f t="shared" ref="Q33" si="203">SUM(Q34:Q50)</f>
        <v>0</v>
      </c>
      <c r="R33" s="42">
        <f t="shared" ref="R33" si="204">SUM(R34:R50)</f>
        <v>0</v>
      </c>
      <c r="S33" s="42">
        <f t="shared" ref="S33" si="205">SUM(S34:S50)</f>
        <v>0</v>
      </c>
      <c r="T33" s="42">
        <f t="shared" ref="T33" si="206">SUM(T34:T50)</f>
        <v>0</v>
      </c>
      <c r="U33" s="42">
        <f t="shared" ref="U33" si="207">SUM(U34:U50)</f>
        <v>0</v>
      </c>
      <c r="V33" s="42">
        <f t="shared" ref="V33" si="208">SUM(V34:V50)</f>
        <v>0</v>
      </c>
      <c r="W33" s="42">
        <f t="shared" ref="W33:X33" si="209">SUM(W34:W50)</f>
        <v>0</v>
      </c>
      <c r="X33" s="42">
        <f t="shared" si="209"/>
        <v>0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</row>
    <row r="37" spans="1:24" ht="11.25" customHeight="1" x14ac:dyDescent="0.2">
      <c r="A37" s="39" t="s">
        <v>61</v>
      </c>
      <c r="B37" s="23" t="s">
        <v>62</v>
      </c>
      <c r="C37" s="30">
        <v>0</v>
      </c>
      <c r="D37" s="30">
        <v>0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</row>
    <row r="41" spans="1:24" ht="11.25" customHeight="1" x14ac:dyDescent="0.2">
      <c r="A41" s="39" t="s">
        <v>69</v>
      </c>
      <c r="B41" s="23" t="s">
        <v>70</v>
      </c>
      <c r="C41" s="30">
        <v>0</v>
      </c>
      <c r="D41" s="30">
        <v>0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</row>
    <row r="42" spans="1:24" ht="11.25" customHeight="1" x14ac:dyDescent="0.2">
      <c r="A42" s="39" t="s">
        <v>71</v>
      </c>
      <c r="B42" s="23" t="s">
        <v>72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</row>
    <row r="44" spans="1:24" ht="11.25" customHeight="1" x14ac:dyDescent="0.2">
      <c r="A44" s="39" t="s">
        <v>75</v>
      </c>
      <c r="B44" s="23" t="s">
        <v>76</v>
      </c>
      <c r="C44" s="30">
        <v>0</v>
      </c>
      <c r="D44" s="30">
        <v>0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</row>
    <row r="51" spans="1:24" ht="11.25" customHeight="1" x14ac:dyDescent="0.2">
      <c r="A51" s="24" t="s">
        <v>89</v>
      </c>
      <c r="B51" s="25" t="s">
        <v>90</v>
      </c>
      <c r="C51" s="31">
        <v>0</v>
      </c>
      <c r="D51" s="31">
        <v>0</v>
      </c>
      <c r="E51" s="31">
        <v>0</v>
      </c>
      <c r="F51" s="31">
        <v>0</v>
      </c>
      <c r="G51" s="31">
        <v>0</v>
      </c>
      <c r="H51" s="31">
        <v>0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" si="210">SUM(C53:C70)</f>
        <v>0</v>
      </c>
      <c r="D52" s="31">
        <f t="shared" ref="D52" si="211">SUM(D53:D70)</f>
        <v>0</v>
      </c>
      <c r="E52" s="31">
        <f t="shared" ref="E52" si="212">SUM(E53:E70)</f>
        <v>0</v>
      </c>
      <c r="F52" s="31">
        <f t="shared" ref="F52" si="213">SUM(F53:F70)</f>
        <v>0</v>
      </c>
      <c r="G52" s="31">
        <f t="shared" ref="G52" si="214">SUM(G53:G70)</f>
        <v>0</v>
      </c>
      <c r="H52" s="31">
        <f t="shared" ref="H52" si="215">SUM(H53:H70)</f>
        <v>0</v>
      </c>
      <c r="I52" s="31">
        <f t="shared" ref="I52" si="216">SUM(I53:I70)</f>
        <v>0</v>
      </c>
      <c r="J52" s="31">
        <f t="shared" ref="J52" si="217">SUM(J53:J70)</f>
        <v>0</v>
      </c>
      <c r="K52" s="31">
        <f t="shared" ref="K52" si="218">SUM(K53:K70)</f>
        <v>0</v>
      </c>
      <c r="L52" s="31">
        <f t="shared" ref="L52" si="219">SUM(L53:L70)</f>
        <v>0</v>
      </c>
      <c r="M52" s="31">
        <f t="shared" ref="M52" si="220">SUM(M53:M70)</f>
        <v>0</v>
      </c>
      <c r="N52" s="31">
        <f t="shared" ref="N52" si="221">SUM(N53:N70)</f>
        <v>0</v>
      </c>
      <c r="O52" s="31">
        <f t="shared" ref="O52" si="222">SUM(O53:O70)</f>
        <v>0</v>
      </c>
      <c r="P52" s="31">
        <f t="shared" ref="P52" si="223">SUM(P53:P70)</f>
        <v>0</v>
      </c>
      <c r="Q52" s="31">
        <f t="shared" ref="Q52" si="224">SUM(Q53:Q70)</f>
        <v>0</v>
      </c>
      <c r="R52" s="31">
        <f t="shared" ref="R52" si="225">SUM(R53:R70)</f>
        <v>0</v>
      </c>
      <c r="S52" s="31">
        <f t="shared" ref="S52" si="226">SUM(S53:S70)</f>
        <v>0</v>
      </c>
      <c r="T52" s="31">
        <f t="shared" ref="T52" si="227">SUM(T53:T70)</f>
        <v>0</v>
      </c>
      <c r="U52" s="31">
        <f t="shared" ref="U52" si="228">SUM(U53:U70)</f>
        <v>0</v>
      </c>
      <c r="V52" s="31">
        <f t="shared" ref="V52" si="229">SUM(V53:V70)</f>
        <v>0</v>
      </c>
      <c r="W52" s="31">
        <f t="shared" ref="W52:X52" si="230">SUM(W53:W70)</f>
        <v>0</v>
      </c>
      <c r="X52" s="31">
        <f t="shared" si="230"/>
        <v>0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</row>
    <row r="70" spans="1:24" ht="11.25" customHeight="1" x14ac:dyDescent="0.2">
      <c r="A70" s="22" t="s">
        <v>127</v>
      </c>
      <c r="B70" s="23" t="s">
        <v>128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" si="231">SUM(C72:C73)</f>
        <v>0</v>
      </c>
      <c r="D71" s="31">
        <f t="shared" ref="D71" si="232">SUM(D72:D73)</f>
        <v>0</v>
      </c>
      <c r="E71" s="31">
        <f t="shared" ref="E71" si="233">SUM(E72:E73)</f>
        <v>0</v>
      </c>
      <c r="F71" s="31">
        <f t="shared" ref="F71" si="234">SUM(F72:F73)</f>
        <v>0</v>
      </c>
      <c r="G71" s="31">
        <f t="shared" ref="G71" si="235">SUM(G72:G73)</f>
        <v>0</v>
      </c>
      <c r="H71" s="31">
        <f t="shared" ref="H71" si="236">SUM(H72:H73)</f>
        <v>0</v>
      </c>
      <c r="I71" s="31">
        <f t="shared" ref="I71" si="237">SUM(I72:I73)</f>
        <v>0</v>
      </c>
      <c r="J71" s="31">
        <f t="shared" ref="J71" si="238">SUM(J72:J73)</f>
        <v>0</v>
      </c>
      <c r="K71" s="31">
        <f t="shared" ref="K71" si="239">SUM(K72:K73)</f>
        <v>0</v>
      </c>
      <c r="L71" s="31">
        <f t="shared" ref="L71" si="240">SUM(L72:L73)</f>
        <v>0</v>
      </c>
      <c r="M71" s="31">
        <f t="shared" ref="M71" si="241">SUM(M72:M73)</f>
        <v>0</v>
      </c>
      <c r="N71" s="31">
        <f t="shared" ref="N71" si="242">SUM(N72:N73)</f>
        <v>0</v>
      </c>
      <c r="O71" s="31">
        <f t="shared" ref="O71" si="243">SUM(O72:O73)</f>
        <v>0</v>
      </c>
      <c r="P71" s="31">
        <f t="shared" ref="P71" si="244">SUM(P72:P73)</f>
        <v>0</v>
      </c>
      <c r="Q71" s="31">
        <f t="shared" ref="Q71" si="245">SUM(Q72:Q73)</f>
        <v>0</v>
      </c>
      <c r="R71" s="31">
        <f t="shared" ref="R71" si="246">SUM(R72:R73)</f>
        <v>0</v>
      </c>
      <c r="S71" s="31">
        <f t="shared" ref="S71" si="247">SUM(S72:S73)</f>
        <v>0</v>
      </c>
      <c r="T71" s="31">
        <f t="shared" ref="T71" si="248">SUM(T72:T73)</f>
        <v>0</v>
      </c>
      <c r="U71" s="31">
        <f t="shared" ref="U71" si="249">SUM(U72:U73)</f>
        <v>0</v>
      </c>
      <c r="V71" s="31">
        <f t="shared" ref="V71" si="250">SUM(V72:V73)</f>
        <v>0</v>
      </c>
      <c r="W71" s="31">
        <f t="shared" ref="W71:X71" si="251">SUM(W72:W73)</f>
        <v>0</v>
      </c>
      <c r="X71" s="31">
        <f t="shared" si="251"/>
        <v>0</v>
      </c>
    </row>
    <row r="72" spans="1:24" ht="11.25" customHeight="1" x14ac:dyDescent="0.2">
      <c r="A72" s="22" t="s">
        <v>131</v>
      </c>
      <c r="B72" s="23" t="s">
        <v>132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0</v>
      </c>
      <c r="D75" s="31">
        <v>0</v>
      </c>
      <c r="E75" s="31">
        <v>0</v>
      </c>
      <c r="F75" s="31">
        <v>0</v>
      </c>
      <c r="G75" s="31">
        <v>0</v>
      </c>
      <c r="H75" s="31">
        <v>0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</row>
    <row r="76" spans="1:24" ht="11.25" customHeight="1" x14ac:dyDescent="0.2">
      <c r="A76" s="26" t="s">
        <v>139</v>
      </c>
      <c r="B76" s="27" t="s">
        <v>140</v>
      </c>
      <c r="C76" s="32">
        <v>12585.736801375748</v>
      </c>
      <c r="D76" s="32">
        <v>12658.750644883916</v>
      </c>
      <c r="E76" s="32">
        <v>13008.581857265694</v>
      </c>
      <c r="F76" s="32">
        <v>13186.684780739468</v>
      </c>
      <c r="G76" s="32">
        <v>13179.680395528805</v>
      </c>
      <c r="H76" s="32">
        <v>13332.841960447118</v>
      </c>
      <c r="I76" s="32">
        <v>13589.55898538263</v>
      </c>
      <c r="J76" s="32">
        <v>13640.149613069647</v>
      </c>
      <c r="K76" s="32">
        <v>13395.11272570937</v>
      </c>
      <c r="L76" s="32">
        <v>12964.598538263115</v>
      </c>
      <c r="M76" s="32">
        <v>13170.258469475493</v>
      </c>
      <c r="N76" s="32">
        <v>13249.946259673257</v>
      </c>
      <c r="O76" s="32">
        <v>13132.569131556322</v>
      </c>
      <c r="P76" s="32">
        <v>12681.405846947548</v>
      </c>
      <c r="Q76" s="32">
        <v>12467.877300085984</v>
      </c>
      <c r="R76" s="32">
        <v>12573.661564918315</v>
      </c>
      <c r="S76" s="32">
        <v>12439.73989681857</v>
      </c>
      <c r="T76" s="32">
        <v>12626.162166809972</v>
      </c>
      <c r="U76" s="32">
        <v>12181.751074806536</v>
      </c>
      <c r="V76" s="32">
        <v>11378.487188306106</v>
      </c>
      <c r="W76" s="32">
        <v>10582.143766122097</v>
      </c>
      <c r="X76" s="32">
        <v>11000.506276870159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157</v>
      </c>
      <c r="B1" s="7" t="s">
        <v>278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3735.603267411866</v>
      </c>
      <c r="D2" s="28">
        <f t="shared" ref="D2" si="1">SUM(D3,D17,D22,D25,D26,D51,D52,D71,D74,D75,D76)</f>
        <v>3679.1779019776432</v>
      </c>
      <c r="E2" s="28">
        <f t="shared" ref="E2" si="2">SUM(E3,E17,E22,E25,E26,E51,E52,E71,E74,E75,E76)</f>
        <v>3277.5450558899392</v>
      </c>
      <c r="F2" s="28">
        <f t="shared" ref="F2" si="3">SUM(F3,F17,F22,F25,F26,F51,F52,F71,F74,F75,F76)</f>
        <v>3354.6645743766121</v>
      </c>
      <c r="G2" s="28">
        <f t="shared" ref="G2" si="4">SUM(G3,G17,G22,G25,G26,G51,G52,G71,G74,G75,G76)</f>
        <v>2947.415993121238</v>
      </c>
      <c r="H2" s="28">
        <f t="shared" ref="H2" si="5">SUM(H3,H17,H22,H25,H26,H51,H52,H71,H74,H75,H76)</f>
        <v>2708.4446259673255</v>
      </c>
      <c r="I2" s="28">
        <f t="shared" ref="I2" si="6">SUM(I3,I17,I22,I25,I26,I51,I52,I71,I74,I75,I76)</f>
        <v>2628.5036113499568</v>
      </c>
      <c r="J2" s="28">
        <f t="shared" ref="J2" si="7">SUM(J3,J17,J22,J25,J26,J51,J52,J71,J74,J75,J76)</f>
        <v>2777.0197764402401</v>
      </c>
      <c r="K2" s="28">
        <f t="shared" ref="K2" si="8">SUM(K3,K17,K22,K25,K26,K51,K52,K71,K74,K75,K76)</f>
        <v>2537.7091143594153</v>
      </c>
      <c r="L2" s="28">
        <f t="shared" ref="L2" si="9">SUM(L3,L17,L22,L25,L26,L51,L52,L71,L74,L75,L76)</f>
        <v>2366.7914015477209</v>
      </c>
      <c r="M2" s="28">
        <f t="shared" ref="M2" si="10">SUM(M3,M17,M22,M25,M26,M51,M52,M71,M74,M75,M76)</f>
        <v>2436.2607910576094</v>
      </c>
      <c r="N2" s="28">
        <f t="shared" ref="N2" si="11">SUM(N3,N17,N22,N25,N26,N51,N52,N71,N74,N75,N76)</f>
        <v>2429.0212381771275</v>
      </c>
      <c r="O2" s="28">
        <f t="shared" ref="O2" si="12">SUM(O3,O17,O22,O25,O26,O51,O52,O71,O74,O75,O76)</f>
        <v>2311.1866723989683</v>
      </c>
      <c r="P2" s="28">
        <f t="shared" ref="P2" si="13">SUM(P3,P17,P22,P25,P26,P51,P52,P71,P74,P75,P76)</f>
        <v>2178.6807394668958</v>
      </c>
      <c r="Q2" s="28">
        <f t="shared" ref="Q2" si="14">SUM(Q3,Q17,Q22,Q25,Q26,Q51,Q52,Q71,Q74,Q75,Q76)</f>
        <v>2089.2214961306963</v>
      </c>
      <c r="R2" s="28">
        <f t="shared" ref="R2" si="15">SUM(R3,R17,R22,R25,R26,R51,R52,R71,R74,R75,R76)</f>
        <v>2172.6407566638009</v>
      </c>
      <c r="S2" s="28">
        <f t="shared" ref="S2" si="16">SUM(S3,S17,S22,S25,S26,S51,S52,S71,S74,S75,S76)</f>
        <v>2125.3654342218397</v>
      </c>
      <c r="T2" s="28">
        <f t="shared" ref="T2" si="17">SUM(T3,T17,T22,T25,T26,T51,T52,T71,T74,T75,T76)</f>
        <v>2028.1481513327597</v>
      </c>
      <c r="U2" s="28">
        <f t="shared" ref="U2" si="18">SUM(U3,U17,U22,U25,U26,U51,U52,U71,U74,U75,U76)</f>
        <v>2037.5098882201205</v>
      </c>
      <c r="V2" s="28">
        <f t="shared" ref="V2" si="19">SUM(V3,V17,V22,V25,V26,V51,V52,V71,V74,V75,V76)</f>
        <v>2044.8895098882197</v>
      </c>
      <c r="W2" s="28">
        <f t="shared" ref="W2:X2" si="20">SUM(W3,W17,W22,W25,W26,W51,W52,W71,W74,W75,W76)</f>
        <v>1825.2934651762685</v>
      </c>
      <c r="X2" s="28">
        <f t="shared" si="20"/>
        <v>1822.7584694754942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21">SUM(C4,C8,C11)</f>
        <v>851.78512467755797</v>
      </c>
      <c r="D3" s="29">
        <f t="shared" ref="D3" si="22">SUM(D4,D8,D11)</f>
        <v>771.63654342218388</v>
      </c>
      <c r="E3" s="29">
        <f t="shared" ref="E3" si="23">SUM(E4,E8,E11)</f>
        <v>406.52476354256231</v>
      </c>
      <c r="F3" s="29">
        <f t="shared" ref="F3" si="24">SUM(F4,F8,F11)</f>
        <v>465.66276870163364</v>
      </c>
      <c r="G3" s="29">
        <f t="shared" ref="G3" si="25">SUM(G4,G8,G11)</f>
        <v>409.74926913155628</v>
      </c>
      <c r="H3" s="29">
        <f t="shared" ref="H3" si="26">SUM(H4,H8,H11)</f>
        <v>235.6878761822872</v>
      </c>
      <c r="I3" s="29">
        <f t="shared" ref="I3" si="27">SUM(I4,I8,I11)</f>
        <v>226.6017196904557</v>
      </c>
      <c r="J3" s="29">
        <f t="shared" ref="J3" si="28">SUM(J4,J8,J11)</f>
        <v>395.11220980223555</v>
      </c>
      <c r="K3" s="29">
        <f t="shared" ref="K3" si="29">SUM(K4,K8,K11)</f>
        <v>340.91693895098882</v>
      </c>
      <c r="L3" s="29">
        <f t="shared" ref="L3" si="30">SUM(L4,L8,L11)</f>
        <v>201.26457437661225</v>
      </c>
      <c r="M3" s="29">
        <f t="shared" ref="M3" si="31">SUM(M4,M8,M11)</f>
        <v>283.53869303525363</v>
      </c>
      <c r="N3" s="29">
        <f t="shared" ref="N3" si="32">SUM(N4,N8,N11)</f>
        <v>406.84754944110057</v>
      </c>
      <c r="O3" s="29">
        <f t="shared" ref="O3" si="33">SUM(O4,O8,O11)</f>
        <v>349.76044711951846</v>
      </c>
      <c r="P3" s="29">
        <f t="shared" ref="P3" si="34">SUM(P4,P8,P11)</f>
        <v>321.36775580395528</v>
      </c>
      <c r="Q3" s="29">
        <f t="shared" ref="Q3" si="35">SUM(Q4,Q8,Q11)</f>
        <v>342.7844368013757</v>
      </c>
      <c r="R3" s="29">
        <f t="shared" ref="R3" si="36">SUM(R4,R8,R11)</f>
        <v>347.10343938091148</v>
      </c>
      <c r="S3" s="29">
        <f t="shared" ref="S3" si="37">SUM(S4,S8,S11)</f>
        <v>354.2142734307825</v>
      </c>
      <c r="T3" s="29">
        <f t="shared" ref="T3" si="38">SUM(T4,T8,T11)</f>
        <v>302.84952708512463</v>
      </c>
      <c r="U3" s="29">
        <f t="shared" ref="U3" si="39">SUM(U4,U8,U11)</f>
        <v>309.16560619088568</v>
      </c>
      <c r="V3" s="29">
        <f t="shared" ref="V3" si="40">SUM(V4,V8,V11)</f>
        <v>293.93043852106604</v>
      </c>
      <c r="W3" s="29">
        <f t="shared" ref="W3:X3" si="41">SUM(W4,W8,W11)</f>
        <v>252.67153912295791</v>
      </c>
      <c r="X3" s="29">
        <f t="shared" si="41"/>
        <v>130.53671539122954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42">SUM(C5:C7)</f>
        <v>812.45614789337912</v>
      </c>
      <c r="D4" s="42">
        <f t="shared" ref="D4" si="43">SUM(D5:D7)</f>
        <v>748.49174548581243</v>
      </c>
      <c r="E4" s="42">
        <f t="shared" ref="E4" si="44">SUM(E5:E7)</f>
        <v>385.80670679277722</v>
      </c>
      <c r="F4" s="42">
        <f t="shared" ref="F4" si="45">SUM(F5:F7)</f>
        <v>439.81994840928627</v>
      </c>
      <c r="G4" s="42">
        <f t="shared" ref="G4" si="46">SUM(G5:G7)</f>
        <v>327.7629406706792</v>
      </c>
      <c r="H4" s="42">
        <f t="shared" ref="H4" si="47">SUM(H5:H7)</f>
        <v>216.05417024935511</v>
      </c>
      <c r="I4" s="42">
        <f t="shared" ref="I4" si="48">SUM(I5:I7)</f>
        <v>208.47205503009457</v>
      </c>
      <c r="J4" s="42">
        <f t="shared" ref="J4" si="49">SUM(J5:J7)</f>
        <v>375.74746345657775</v>
      </c>
      <c r="K4" s="42">
        <f t="shared" ref="K4" si="50">SUM(K5:K7)</f>
        <v>316.39260533104039</v>
      </c>
      <c r="L4" s="42">
        <f t="shared" ref="L4" si="51">SUM(L5:L7)</f>
        <v>182.4294067067928</v>
      </c>
      <c r="M4" s="42">
        <f t="shared" ref="M4" si="52">SUM(M5:M7)</f>
        <v>50.140240756663793</v>
      </c>
      <c r="N4" s="42">
        <f t="shared" ref="N4" si="53">SUM(N5:N7)</f>
        <v>66.330352536543415</v>
      </c>
      <c r="O4" s="42">
        <f t="shared" ref="O4" si="54">SUM(O5:O7)</f>
        <v>18.841100601891661</v>
      </c>
      <c r="P4" s="42">
        <f t="shared" ref="P4" si="55">SUM(P5:P7)</f>
        <v>17.751762682717107</v>
      </c>
      <c r="Q4" s="42">
        <f t="shared" ref="Q4" si="56">SUM(Q5:Q7)</f>
        <v>16.67936371453138</v>
      </c>
      <c r="R4" s="42">
        <f t="shared" ref="R4" si="57">SUM(R5:R7)</f>
        <v>25.290713671539127</v>
      </c>
      <c r="S4" s="42">
        <f t="shared" ref="S4" si="58">SUM(S5:S7)</f>
        <v>23.575322441960449</v>
      </c>
      <c r="T4" s="42">
        <f t="shared" ref="T4" si="59">SUM(T5:T7)</f>
        <v>18.680911435941528</v>
      </c>
      <c r="U4" s="42">
        <f t="shared" ref="U4" si="60">SUM(U5:U7)</f>
        <v>16.865348237317281</v>
      </c>
      <c r="V4" s="42">
        <f t="shared" ref="V4" si="61">SUM(V5:V7)</f>
        <v>22.59527085124677</v>
      </c>
      <c r="W4" s="42">
        <f t="shared" ref="W4:X4" si="62">SUM(W5:W7)</f>
        <v>14.92639724849527</v>
      </c>
      <c r="X4" s="42">
        <f t="shared" si="62"/>
        <v>16.874634565778159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1.83731728288908</v>
      </c>
      <c r="J5" s="30">
        <v>0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>
        <v>0</v>
      </c>
      <c r="W5" s="30">
        <v>0</v>
      </c>
      <c r="X5" s="30">
        <v>0</v>
      </c>
    </row>
    <row r="6" spans="1:24" ht="11.25" customHeight="1" x14ac:dyDescent="0.2">
      <c r="A6" s="39" t="s">
        <v>7</v>
      </c>
      <c r="B6" s="23" t="s">
        <v>8</v>
      </c>
      <c r="C6" s="30">
        <v>29.94393809114359</v>
      </c>
      <c r="D6" s="30">
        <v>30.469561478933791</v>
      </c>
      <c r="E6" s="30">
        <v>26.851418744625963</v>
      </c>
      <c r="F6" s="30">
        <v>1.969217540842648</v>
      </c>
      <c r="G6" s="30">
        <v>1.377644024075666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</row>
    <row r="7" spans="1:24" ht="11.25" customHeight="1" x14ac:dyDescent="0.2">
      <c r="A7" s="39" t="s">
        <v>9</v>
      </c>
      <c r="B7" s="23" t="s">
        <v>10</v>
      </c>
      <c r="C7" s="30">
        <v>782.51220980223559</v>
      </c>
      <c r="D7" s="30">
        <v>718.02218400687866</v>
      </c>
      <c r="E7" s="30">
        <v>358.95528804815126</v>
      </c>
      <c r="F7" s="30">
        <v>437.85073086844363</v>
      </c>
      <c r="G7" s="30">
        <v>326.38529664660354</v>
      </c>
      <c r="H7" s="30">
        <v>216.05417024935511</v>
      </c>
      <c r="I7" s="30">
        <v>206.63473774720549</v>
      </c>
      <c r="J7" s="30">
        <v>375.74746345657775</v>
      </c>
      <c r="K7" s="30">
        <v>316.39260533104039</v>
      </c>
      <c r="L7" s="30">
        <v>182.4294067067928</v>
      </c>
      <c r="M7" s="30">
        <v>50.140240756663793</v>
      </c>
      <c r="N7" s="30">
        <v>66.330352536543415</v>
      </c>
      <c r="O7" s="30">
        <v>18.841100601891661</v>
      </c>
      <c r="P7" s="30">
        <v>17.751762682717107</v>
      </c>
      <c r="Q7" s="30">
        <v>16.67936371453138</v>
      </c>
      <c r="R7" s="30">
        <v>25.290713671539127</v>
      </c>
      <c r="S7" s="30">
        <v>23.575322441960449</v>
      </c>
      <c r="T7" s="30">
        <v>18.680911435941528</v>
      </c>
      <c r="U7" s="30">
        <v>16.865348237317281</v>
      </c>
      <c r="V7" s="30">
        <v>22.59527085124677</v>
      </c>
      <c r="W7" s="30">
        <v>14.92639724849527</v>
      </c>
      <c r="X7" s="30">
        <v>16.874634565778159</v>
      </c>
    </row>
    <row r="8" spans="1:24" ht="11.25" customHeight="1" x14ac:dyDescent="0.2">
      <c r="A8" s="40" t="s">
        <v>343</v>
      </c>
      <c r="B8" s="41" t="s">
        <v>344</v>
      </c>
      <c r="C8" s="42">
        <f t="shared" ref="C8" si="63">SUM(C9:C10)</f>
        <v>34.743852106620807</v>
      </c>
      <c r="D8" s="42">
        <f t="shared" ref="D8" si="64">SUM(D9:D10)</f>
        <v>22.357953568357694</v>
      </c>
      <c r="E8" s="42">
        <f t="shared" ref="E8" si="65">SUM(E9:E10)</f>
        <v>19.927773000859844</v>
      </c>
      <c r="F8" s="42">
        <f t="shared" ref="F8" si="66">SUM(F9:F10)</f>
        <v>22.23662940670679</v>
      </c>
      <c r="G8" s="42">
        <f t="shared" ref="G8" si="67">SUM(G9:G10)</f>
        <v>78.383920894239026</v>
      </c>
      <c r="H8" s="42">
        <f t="shared" ref="H8" si="68">SUM(H9:H10)</f>
        <v>16.514359415305243</v>
      </c>
      <c r="I8" s="42">
        <f t="shared" ref="I8" si="69">SUM(I9:I10)</f>
        <v>12.893551160791057</v>
      </c>
      <c r="J8" s="42">
        <f t="shared" ref="J8" si="70">SUM(J9:J10)</f>
        <v>9.6564918314703334</v>
      </c>
      <c r="K8" s="42">
        <f t="shared" ref="K8" si="71">SUM(K9:K10)</f>
        <v>13.255030094582974</v>
      </c>
      <c r="L8" s="42">
        <f t="shared" ref="L8" si="72">SUM(L9:L10)</f>
        <v>11.086758383490968</v>
      </c>
      <c r="M8" s="42">
        <f t="shared" ref="M8" si="73">SUM(M9:M10)</f>
        <v>230.61874462596731</v>
      </c>
      <c r="N8" s="42">
        <f t="shared" ref="N8" si="74">SUM(N9:N10)</f>
        <v>329.10791057609623</v>
      </c>
      <c r="O8" s="42">
        <f t="shared" ref="O8" si="75">SUM(O9:O10)</f>
        <v>327.71444539982804</v>
      </c>
      <c r="P8" s="42">
        <f t="shared" ref="P8" si="76">SUM(P9:P10)</f>
        <v>298.07747205503006</v>
      </c>
      <c r="Q8" s="42">
        <f t="shared" ref="Q8" si="77">SUM(Q9:Q10)</f>
        <v>324.72803095442811</v>
      </c>
      <c r="R8" s="42">
        <f t="shared" ref="R8" si="78">SUM(R9:R10)</f>
        <v>320.91306964746349</v>
      </c>
      <c r="S8" s="42">
        <f t="shared" ref="S8" si="79">SUM(S9:S10)</f>
        <v>329.74479793637147</v>
      </c>
      <c r="T8" s="42">
        <f t="shared" ref="T8" si="80">SUM(T9:T10)</f>
        <v>283.32020636285466</v>
      </c>
      <c r="U8" s="42">
        <f t="shared" ref="U8" si="81">SUM(U9:U10)</f>
        <v>292.01134995700778</v>
      </c>
      <c r="V8" s="42">
        <f t="shared" ref="V8" si="82">SUM(V9:V10)</f>
        <v>270.66999140154758</v>
      </c>
      <c r="W8" s="42">
        <f t="shared" ref="W8:X8" si="83">SUM(W9:W10)</f>
        <v>236.38873602751508</v>
      </c>
      <c r="X8" s="42">
        <f t="shared" si="83"/>
        <v>112.13370593293205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</v>
      </c>
      <c r="E9" s="30">
        <v>0</v>
      </c>
      <c r="F9" s="30">
        <v>0</v>
      </c>
      <c r="G9" s="30">
        <v>2.9381771281169389</v>
      </c>
      <c r="H9" s="30">
        <v>2.9381771281169389</v>
      </c>
      <c r="I9" s="30">
        <v>1.175236457437661</v>
      </c>
      <c r="J9" s="30">
        <v>2.1701633705932935</v>
      </c>
      <c r="K9" s="30">
        <v>4.8018056749785041</v>
      </c>
      <c r="L9" s="30">
        <v>4.1810834049871017</v>
      </c>
      <c r="M9" s="30">
        <v>1.2345657781599311</v>
      </c>
      <c r="N9" s="30">
        <v>1.276182287188306</v>
      </c>
      <c r="O9" s="30">
        <v>0</v>
      </c>
      <c r="P9" s="30">
        <v>0</v>
      </c>
      <c r="Q9" s="30">
        <v>0</v>
      </c>
      <c r="R9" s="30">
        <v>0</v>
      </c>
      <c r="S9" s="30">
        <v>0.86775580395528806</v>
      </c>
      <c r="T9" s="30">
        <v>4.9355116079105747E-2</v>
      </c>
      <c r="U9" s="30">
        <v>2.9492691315563199E-2</v>
      </c>
      <c r="V9" s="30">
        <v>0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34.743852106620807</v>
      </c>
      <c r="D10" s="30">
        <v>22.357953568357694</v>
      </c>
      <c r="E10" s="30">
        <v>19.927773000859844</v>
      </c>
      <c r="F10" s="30">
        <v>22.23662940670679</v>
      </c>
      <c r="G10" s="30">
        <v>75.445743766122092</v>
      </c>
      <c r="H10" s="30">
        <v>13.576182287188306</v>
      </c>
      <c r="I10" s="30">
        <v>11.718314703353396</v>
      </c>
      <c r="J10" s="30">
        <v>7.48632846087704</v>
      </c>
      <c r="K10" s="30">
        <v>8.453224419604469</v>
      </c>
      <c r="L10" s="30">
        <v>6.9056749785038667</v>
      </c>
      <c r="M10" s="30">
        <v>229.38417884780739</v>
      </c>
      <c r="N10" s="30">
        <v>327.83172828890793</v>
      </c>
      <c r="O10" s="30">
        <v>327.71444539982804</v>
      </c>
      <c r="P10" s="30">
        <v>298.07747205503006</v>
      </c>
      <c r="Q10" s="30">
        <v>324.72803095442811</v>
      </c>
      <c r="R10" s="30">
        <v>320.91306964746349</v>
      </c>
      <c r="S10" s="30">
        <v>328.87704213241619</v>
      </c>
      <c r="T10" s="30">
        <v>283.27085124677558</v>
      </c>
      <c r="U10" s="30">
        <v>291.98185726569221</v>
      </c>
      <c r="V10" s="30">
        <v>270.66999140154758</v>
      </c>
      <c r="W10" s="30">
        <v>236.38873602751508</v>
      </c>
      <c r="X10" s="30">
        <v>112.13370593293205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" si="84">SUM(C12:C16)</f>
        <v>4.5851246775580385</v>
      </c>
      <c r="D11" s="42">
        <f t="shared" ref="D11" si="85">SUM(D12:D16)</f>
        <v>0.78684436801375746</v>
      </c>
      <c r="E11" s="42">
        <f t="shared" ref="E11" si="86">SUM(E12:E16)</f>
        <v>0.79028374892519349</v>
      </c>
      <c r="F11" s="42">
        <f t="shared" ref="F11" si="87">SUM(F12:F16)</f>
        <v>3.6061908856405847</v>
      </c>
      <c r="G11" s="42">
        <f t="shared" ref="G11" si="88">SUM(G12:G16)</f>
        <v>3.6024075666380053</v>
      </c>
      <c r="H11" s="42">
        <f t="shared" ref="H11" si="89">SUM(H12:H16)</f>
        <v>3.1193465176268274</v>
      </c>
      <c r="I11" s="42">
        <f t="shared" ref="I11" si="90">SUM(I12:I16)</f>
        <v>5.2361134995700764</v>
      </c>
      <c r="J11" s="42">
        <f t="shared" ref="J11" si="91">SUM(J12:J16)</f>
        <v>9.7082545141874448</v>
      </c>
      <c r="K11" s="42">
        <f t="shared" ref="K11" si="92">SUM(K12:K16)</f>
        <v>11.269303525365434</v>
      </c>
      <c r="L11" s="42">
        <f t="shared" ref="L11" si="93">SUM(L12:L16)</f>
        <v>7.7484092863284602</v>
      </c>
      <c r="M11" s="42">
        <f t="shared" ref="M11" si="94">SUM(M12:M16)</f>
        <v>2.7797076526225277</v>
      </c>
      <c r="N11" s="42">
        <f t="shared" ref="N11" si="95">SUM(N12:N16)</f>
        <v>11.409286328460874</v>
      </c>
      <c r="O11" s="42">
        <f t="shared" ref="O11" si="96">SUM(O12:O16)</f>
        <v>3.2049011177987956</v>
      </c>
      <c r="P11" s="42">
        <f t="shared" ref="P11" si="97">SUM(P12:P16)</f>
        <v>5.5385210662080819</v>
      </c>
      <c r="Q11" s="42">
        <f t="shared" ref="Q11" si="98">SUM(Q12:Q16)</f>
        <v>1.377042132416165</v>
      </c>
      <c r="R11" s="42">
        <f t="shared" ref="R11" si="99">SUM(R12:R16)</f>
        <v>0.89965606190885627</v>
      </c>
      <c r="S11" s="42">
        <f t="shared" ref="S11" si="100">SUM(S12:S16)</f>
        <v>0.89415305245055898</v>
      </c>
      <c r="T11" s="42">
        <f t="shared" ref="T11" si="101">SUM(T12:T16)</f>
        <v>0.8484092863284608</v>
      </c>
      <c r="U11" s="42">
        <f t="shared" ref="U11" si="102">SUM(U12:U16)</f>
        <v>0.28890799656061911</v>
      </c>
      <c r="V11" s="42">
        <f t="shared" ref="V11" si="103">SUM(V12:V16)</f>
        <v>0.66517626827171106</v>
      </c>
      <c r="W11" s="42">
        <f t="shared" ref="W11:X11" si="104">SUM(W12:W16)</f>
        <v>1.3564058469475497</v>
      </c>
      <c r="X11" s="42">
        <f t="shared" si="104"/>
        <v>1.5283748925193463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</row>
    <row r="13" spans="1:24" ht="11.25" customHeight="1" x14ac:dyDescent="0.2">
      <c r="A13" s="39" t="s">
        <v>17</v>
      </c>
      <c r="B13" s="23" t="s">
        <v>18</v>
      </c>
      <c r="C13" s="30">
        <v>3.3996560619088561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1.3262252794496989</v>
      </c>
      <c r="L13" s="30">
        <v>0</v>
      </c>
      <c r="M13" s="30">
        <v>0</v>
      </c>
      <c r="N13" s="30">
        <v>0</v>
      </c>
      <c r="O13" s="30">
        <v>0</v>
      </c>
      <c r="P13" s="30">
        <v>2.737145313843508</v>
      </c>
      <c r="Q13" s="30">
        <v>0</v>
      </c>
      <c r="R13" s="30">
        <v>0</v>
      </c>
      <c r="S13" s="30">
        <v>0</v>
      </c>
      <c r="T13" s="30">
        <v>1.8658641444539981E-2</v>
      </c>
      <c r="U13" s="30">
        <v>2.407566638005159E-2</v>
      </c>
      <c r="V13" s="30">
        <v>7.3086844368013756E-3</v>
      </c>
      <c r="W13" s="30">
        <v>1.3757523645743759E-2</v>
      </c>
      <c r="X13" s="30">
        <v>7.3086844368013756E-3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1.1854686156491829</v>
      </c>
      <c r="D16" s="30">
        <v>0.78684436801375746</v>
      </c>
      <c r="E16" s="30">
        <v>0.79028374892519349</v>
      </c>
      <c r="F16" s="30">
        <v>3.6061908856405847</v>
      </c>
      <c r="G16" s="30">
        <v>3.6024075666380053</v>
      </c>
      <c r="H16" s="30">
        <v>3.1193465176268274</v>
      </c>
      <c r="I16" s="30">
        <v>5.2361134995700764</v>
      </c>
      <c r="J16" s="30">
        <v>9.7082545141874448</v>
      </c>
      <c r="K16" s="30">
        <v>9.9430782459157339</v>
      </c>
      <c r="L16" s="30">
        <v>7.7484092863284602</v>
      </c>
      <c r="M16" s="30">
        <v>2.7797076526225277</v>
      </c>
      <c r="N16" s="30">
        <v>11.409286328460874</v>
      </c>
      <c r="O16" s="30">
        <v>3.2049011177987956</v>
      </c>
      <c r="P16" s="30">
        <v>2.8013757523645744</v>
      </c>
      <c r="Q16" s="30">
        <v>1.377042132416165</v>
      </c>
      <c r="R16" s="30">
        <v>0.89965606190885627</v>
      </c>
      <c r="S16" s="30">
        <v>0.89415305245055898</v>
      </c>
      <c r="T16" s="30">
        <v>0.82975064488392081</v>
      </c>
      <c r="U16" s="30">
        <v>0.26483233018056751</v>
      </c>
      <c r="V16" s="30">
        <v>0.65786758383490973</v>
      </c>
      <c r="W16" s="30">
        <v>1.3426483233018061</v>
      </c>
      <c r="X16" s="30">
        <v>1.521066208082545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" si="105">SUM(C18:C21)</f>
        <v>26.332760103181421</v>
      </c>
      <c r="D17" s="31">
        <f t="shared" ref="D17" si="106">SUM(D18:D21)</f>
        <v>28.525365434221833</v>
      </c>
      <c r="E17" s="31">
        <f t="shared" ref="E17" si="107">SUM(E18:E21)</f>
        <v>30.223559759243336</v>
      </c>
      <c r="F17" s="31">
        <f t="shared" ref="F17" si="108">SUM(F18:F21)</f>
        <v>27.321582115219265</v>
      </c>
      <c r="G17" s="31">
        <f t="shared" ref="G17" si="109">SUM(G18:G21)</f>
        <v>32.523645743766117</v>
      </c>
      <c r="H17" s="31">
        <f t="shared" ref="H17" si="110">SUM(H18:H21)</f>
        <v>25.386930352536542</v>
      </c>
      <c r="I17" s="31">
        <f t="shared" ref="I17" si="111">SUM(I18:I21)</f>
        <v>11.435941530524506</v>
      </c>
      <c r="J17" s="31">
        <f t="shared" ref="J17" si="112">SUM(J18:J21)</f>
        <v>18.916595012897677</v>
      </c>
      <c r="K17" s="31">
        <f t="shared" ref="K17" si="113">SUM(K18:K21)</f>
        <v>26.160791057609629</v>
      </c>
      <c r="L17" s="31">
        <f t="shared" ref="L17" si="114">SUM(L18:L21)</f>
        <v>11.13499570077386</v>
      </c>
      <c r="M17" s="31">
        <f t="shared" ref="M17" si="115">SUM(M18:M21)</f>
        <v>26.046173688736033</v>
      </c>
      <c r="N17" s="31">
        <f t="shared" ref="N17" si="116">SUM(N18:N21)</f>
        <v>25.4609630266552</v>
      </c>
      <c r="O17" s="31">
        <f t="shared" ref="O17" si="117">SUM(O18:O21)</f>
        <v>22.719002579535687</v>
      </c>
      <c r="P17" s="31">
        <f t="shared" ref="P17" si="118">SUM(P18:P21)</f>
        <v>30.782459157351681</v>
      </c>
      <c r="Q17" s="31">
        <f t="shared" ref="Q17" si="119">SUM(Q18:Q21)</f>
        <v>23.624247635425625</v>
      </c>
      <c r="R17" s="31">
        <f t="shared" ref="R17" si="120">SUM(R18:R21)</f>
        <v>34.80705073086844</v>
      </c>
      <c r="S17" s="31">
        <f t="shared" ref="S17" si="121">SUM(S18:S21)</f>
        <v>28.7451418744626</v>
      </c>
      <c r="T17" s="31">
        <f t="shared" ref="T17" si="122">SUM(T18:T21)</f>
        <v>32.325107480653479</v>
      </c>
      <c r="U17" s="31">
        <f t="shared" ref="U17" si="123">SUM(U18:U21)</f>
        <v>36.468873602751501</v>
      </c>
      <c r="V17" s="31">
        <f t="shared" ref="V17" si="124">SUM(V18:V21)</f>
        <v>32.551332760103179</v>
      </c>
      <c r="W17" s="31">
        <f t="shared" ref="W17:X17" si="125">SUM(W18:W21)</f>
        <v>26.515907136715391</v>
      </c>
      <c r="X17" s="31">
        <f t="shared" si="125"/>
        <v>0</v>
      </c>
    </row>
    <row r="18" spans="1:24" ht="11.25" customHeight="1" x14ac:dyDescent="0.2">
      <c r="A18" s="22" t="s">
        <v>27</v>
      </c>
      <c r="B18" s="23" t="s">
        <v>28</v>
      </c>
      <c r="C18" s="30">
        <v>0</v>
      </c>
      <c r="D18" s="30">
        <v>0</v>
      </c>
      <c r="E18" s="30">
        <v>3.310404127257093</v>
      </c>
      <c r="F18" s="30">
        <v>2.4720550300945829</v>
      </c>
      <c r="G18" s="30">
        <v>4.1487532244196039</v>
      </c>
      <c r="H18" s="30">
        <v>3.3748925193465169</v>
      </c>
      <c r="I18" s="30">
        <v>2.407566638005159</v>
      </c>
      <c r="J18" s="30">
        <v>1.375752364574377</v>
      </c>
      <c r="K18" s="30">
        <v>8.3834909716251076</v>
      </c>
      <c r="L18" s="30">
        <v>2.04213241616509</v>
      </c>
      <c r="M18" s="30">
        <v>2.7300085984522791</v>
      </c>
      <c r="N18" s="30">
        <v>3.0094582975064492</v>
      </c>
      <c r="O18" s="30">
        <v>2.3215821152192602</v>
      </c>
      <c r="P18" s="30">
        <v>8.2760103181427329</v>
      </c>
      <c r="Q18" s="30">
        <v>1.870163370593293</v>
      </c>
      <c r="R18" s="30">
        <v>9.4368013757523634</v>
      </c>
      <c r="S18" s="30">
        <v>5.9114359415305238</v>
      </c>
      <c r="T18" s="30">
        <v>5.7934651762682714</v>
      </c>
      <c r="U18" s="30">
        <v>7.8902837489251922</v>
      </c>
      <c r="V18" s="30">
        <v>5.4148753224419606</v>
      </c>
      <c r="W18" s="30">
        <v>3.3379191745485808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26.332760103181421</v>
      </c>
      <c r="D19" s="30">
        <v>28.525365434221833</v>
      </c>
      <c r="E19" s="30">
        <v>26.913155631986243</v>
      </c>
      <c r="F19" s="30">
        <v>24.849527085124681</v>
      </c>
      <c r="G19" s="30">
        <v>28.374892519346513</v>
      </c>
      <c r="H19" s="30">
        <v>22.012037833190025</v>
      </c>
      <c r="I19" s="30">
        <v>9.0283748925193468</v>
      </c>
      <c r="J19" s="30">
        <v>17.540842648323299</v>
      </c>
      <c r="K19" s="30">
        <v>17.777300085984521</v>
      </c>
      <c r="L19" s="30">
        <v>9.0928632846087698</v>
      </c>
      <c r="M19" s="30">
        <v>3.3963886500429918</v>
      </c>
      <c r="N19" s="30">
        <v>3.4393809114359408</v>
      </c>
      <c r="O19" s="30">
        <v>3.224419604471195</v>
      </c>
      <c r="P19" s="30">
        <v>2.9449699054170249</v>
      </c>
      <c r="Q19" s="30">
        <v>2.837489251934652</v>
      </c>
      <c r="R19" s="30">
        <v>2.5365434221840069</v>
      </c>
      <c r="S19" s="30">
        <v>2.5795356835769558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19.91977644024076</v>
      </c>
      <c r="N21" s="30">
        <v>19.012123817712808</v>
      </c>
      <c r="O21" s="30">
        <v>17.173000859845232</v>
      </c>
      <c r="P21" s="30">
        <v>19.561478933791921</v>
      </c>
      <c r="Q21" s="30">
        <v>18.91659501289768</v>
      </c>
      <c r="R21" s="30">
        <v>22.83370593293207</v>
      </c>
      <c r="S21" s="30">
        <v>20.25417024935512</v>
      </c>
      <c r="T21" s="30">
        <v>26.531642304385208</v>
      </c>
      <c r="U21" s="30">
        <v>28.578589853826308</v>
      </c>
      <c r="V21" s="30">
        <v>27.136457437661221</v>
      </c>
      <c r="W21" s="30">
        <v>23.17798796216681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" si="126">SUM(C23:C24)</f>
        <v>0</v>
      </c>
      <c r="D22" s="31">
        <f t="shared" ref="D22" si="127">SUM(D23:D24)</f>
        <v>0</v>
      </c>
      <c r="E22" s="31">
        <f t="shared" ref="E22" si="128">SUM(E23:E24)</f>
        <v>9.3422184006878766</v>
      </c>
      <c r="F22" s="31">
        <f t="shared" ref="F22" si="129">SUM(F23:F24)</f>
        <v>0</v>
      </c>
      <c r="G22" s="31">
        <f t="shared" ref="G22" si="130">SUM(G23:G24)</f>
        <v>4.3627687016337058</v>
      </c>
      <c r="H22" s="31">
        <f t="shared" ref="H22" si="131">SUM(H23:H24)</f>
        <v>6.635167669819432</v>
      </c>
      <c r="I22" s="31">
        <f t="shared" ref="I22" si="132">SUM(I23:I24)</f>
        <v>6.3079965606190873</v>
      </c>
      <c r="J22" s="31">
        <f t="shared" ref="J22" si="133">SUM(J23:J24)</f>
        <v>13.06964746345658</v>
      </c>
      <c r="K22" s="31">
        <f t="shared" ref="K22" si="134">SUM(K23:K24)</f>
        <v>6.981943250214961</v>
      </c>
      <c r="L22" s="31">
        <f t="shared" ref="L22" si="135">SUM(L23:L24)</f>
        <v>3.2448839208942388</v>
      </c>
      <c r="M22" s="31">
        <f t="shared" ref="M22" si="136">SUM(M23:M24)</f>
        <v>0</v>
      </c>
      <c r="N22" s="31">
        <f t="shared" ref="N22" si="137">SUM(N23:N24)</f>
        <v>9.3067067927772982</v>
      </c>
      <c r="O22" s="31">
        <f t="shared" ref="O22" si="138">SUM(O23:O24)</f>
        <v>0</v>
      </c>
      <c r="P22" s="31">
        <f t="shared" ref="P22" si="139">SUM(P23:P24)</f>
        <v>2.8045571797076518</v>
      </c>
      <c r="Q22" s="31">
        <f t="shared" ref="Q22" si="140">SUM(Q23:Q24)</f>
        <v>0</v>
      </c>
      <c r="R22" s="31">
        <f t="shared" ref="R22" si="141">SUM(R23:R24)</f>
        <v>0</v>
      </c>
      <c r="S22" s="31">
        <f t="shared" ref="S22" si="142">SUM(S23:S24)</f>
        <v>0</v>
      </c>
      <c r="T22" s="31">
        <f t="shared" ref="T22" si="143">SUM(T23:T24)</f>
        <v>0</v>
      </c>
      <c r="U22" s="31">
        <f t="shared" ref="U22" si="144">SUM(U23:U24)</f>
        <v>0</v>
      </c>
      <c r="V22" s="31">
        <f t="shared" ref="V22" si="145">SUM(V23:V24)</f>
        <v>2.4169389509888219</v>
      </c>
      <c r="W22" s="31">
        <f t="shared" ref="W22:X22" si="146">SUM(W23:W24)</f>
        <v>0</v>
      </c>
      <c r="X22" s="31">
        <f t="shared" si="146"/>
        <v>0</v>
      </c>
    </row>
    <row r="23" spans="1:24" ht="11.25" customHeight="1" x14ac:dyDescent="0.2">
      <c r="A23" s="22" t="s">
        <v>37</v>
      </c>
      <c r="B23" s="23" t="s">
        <v>38</v>
      </c>
      <c r="C23" s="30">
        <v>0</v>
      </c>
      <c r="D23" s="30">
        <v>0</v>
      </c>
      <c r="E23" s="30">
        <v>9.3422184006878766</v>
      </c>
      <c r="F23" s="30">
        <v>0</v>
      </c>
      <c r="G23" s="30">
        <v>4.3627687016337058</v>
      </c>
      <c r="H23" s="30">
        <v>6.635167669819432</v>
      </c>
      <c r="I23" s="30">
        <v>6.3079965606190873</v>
      </c>
      <c r="J23" s="30">
        <v>13.06964746345658</v>
      </c>
      <c r="K23" s="30">
        <v>6.981943250214961</v>
      </c>
      <c r="L23" s="30">
        <v>3.2448839208942388</v>
      </c>
      <c r="M23" s="30">
        <v>0</v>
      </c>
      <c r="N23" s="30">
        <v>9.3067067927772982</v>
      </c>
      <c r="O23" s="30">
        <v>0</v>
      </c>
      <c r="P23" s="30">
        <v>2.8045571797076518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2.4169389509888219</v>
      </c>
      <c r="W23" s="30">
        <v>0</v>
      </c>
      <c r="X23" s="30">
        <v>0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47">SUM(C27,C33)</f>
        <v>101.2396388650043</v>
      </c>
      <c r="D26" s="31">
        <f t="shared" ref="D26" si="148">SUM(D27,D33)</f>
        <v>89.441616509028364</v>
      </c>
      <c r="E26" s="31">
        <f t="shared" ref="E26" si="149">SUM(E27,E33)</f>
        <v>76.54144453998282</v>
      </c>
      <c r="F26" s="31">
        <f t="shared" ref="F26" si="150">SUM(F27,F33)</f>
        <v>76.815735167669814</v>
      </c>
      <c r="G26" s="31">
        <f t="shared" ref="G26" si="151">SUM(G27,G33)</f>
        <v>81.868443680137545</v>
      </c>
      <c r="H26" s="31">
        <f t="shared" ref="H26" si="152">SUM(H27,H33)</f>
        <v>71.777300085984521</v>
      </c>
      <c r="I26" s="31">
        <f t="shared" ref="I26" si="153">SUM(I27,I33)</f>
        <v>57.858985382631118</v>
      </c>
      <c r="J26" s="31">
        <f t="shared" ref="J26" si="154">SUM(J27,J33)</f>
        <v>78.169561478933772</v>
      </c>
      <c r="K26" s="31">
        <f t="shared" ref="K26" si="155">SUM(K27,K33)</f>
        <v>65.106448839208937</v>
      </c>
      <c r="L26" s="31">
        <f t="shared" ref="L26" si="156">SUM(L27,L33)</f>
        <v>64.19045571797075</v>
      </c>
      <c r="M26" s="31">
        <f t="shared" ref="M26" si="157">SUM(M27,M33)</f>
        <v>71.339982803095452</v>
      </c>
      <c r="N26" s="31">
        <f t="shared" ref="N26" si="158">SUM(N27,N33)</f>
        <v>73.162682717110897</v>
      </c>
      <c r="O26" s="31">
        <f t="shared" ref="O26" si="159">SUM(O27,O33)</f>
        <v>66.997162510748069</v>
      </c>
      <c r="P26" s="31">
        <f t="shared" ref="P26" si="160">SUM(P27,P33)</f>
        <v>82.602235597592426</v>
      </c>
      <c r="Q26" s="31">
        <f t="shared" ref="Q26" si="161">SUM(Q27,Q33)</f>
        <v>79.72553740326741</v>
      </c>
      <c r="R26" s="31">
        <f t="shared" ref="R26" si="162">SUM(R27,R33)</f>
        <v>82.439552880481529</v>
      </c>
      <c r="S26" s="31">
        <f t="shared" ref="S26" si="163">SUM(S27,S33)</f>
        <v>70.264488392089419</v>
      </c>
      <c r="T26" s="31">
        <f t="shared" ref="T26" si="164">SUM(T27,T33)</f>
        <v>72.133533963886478</v>
      </c>
      <c r="U26" s="31">
        <f t="shared" ref="U26" si="165">SUM(U27,U33)</f>
        <v>78.585382631126407</v>
      </c>
      <c r="V26" s="31">
        <f t="shared" ref="V26" si="166">SUM(V27,V33)</f>
        <v>83.260705073086839</v>
      </c>
      <c r="W26" s="31">
        <f t="shared" ref="W26:X26" si="167">SUM(W27,W33)</f>
        <v>74.077386070507302</v>
      </c>
      <c r="X26" s="31">
        <f t="shared" si="167"/>
        <v>56.945915735167659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" si="168">SUM(C28:C32)</f>
        <v>0</v>
      </c>
      <c r="D27" s="42">
        <f t="shared" ref="D27" si="169">SUM(D28:D32)</f>
        <v>0</v>
      </c>
      <c r="E27" s="42">
        <f t="shared" ref="E27" si="170">SUM(E28:E32)</f>
        <v>0</v>
      </c>
      <c r="F27" s="42">
        <f t="shared" ref="F27" si="171">SUM(F28:F32)</f>
        <v>0</v>
      </c>
      <c r="G27" s="42">
        <f t="shared" ref="G27" si="172">SUM(G28:G32)</f>
        <v>0</v>
      </c>
      <c r="H27" s="42">
        <f t="shared" ref="H27" si="173">SUM(H28:H32)</f>
        <v>0</v>
      </c>
      <c r="I27" s="42">
        <f t="shared" ref="I27" si="174">SUM(I28:I32)</f>
        <v>0</v>
      </c>
      <c r="J27" s="42">
        <f t="shared" ref="J27" si="175">SUM(J28:J32)</f>
        <v>0</v>
      </c>
      <c r="K27" s="42">
        <f t="shared" ref="K27" si="176">SUM(K28:K32)</f>
        <v>0</v>
      </c>
      <c r="L27" s="42">
        <f t="shared" ref="L27" si="177">SUM(L28:L32)</f>
        <v>0</v>
      </c>
      <c r="M27" s="42">
        <f t="shared" ref="M27" si="178">SUM(M28:M32)</f>
        <v>0</v>
      </c>
      <c r="N27" s="42">
        <f t="shared" ref="N27" si="179">SUM(N28:N32)</f>
        <v>0</v>
      </c>
      <c r="O27" s="42">
        <f t="shared" ref="O27" si="180">SUM(O28:O32)</f>
        <v>0</v>
      </c>
      <c r="P27" s="42">
        <f t="shared" ref="P27" si="181">SUM(P28:P32)</f>
        <v>0</v>
      </c>
      <c r="Q27" s="42">
        <f t="shared" ref="Q27" si="182">SUM(Q28:Q32)</f>
        <v>0</v>
      </c>
      <c r="R27" s="42">
        <f t="shared" ref="R27" si="183">SUM(R28:R32)</f>
        <v>0</v>
      </c>
      <c r="S27" s="42">
        <f t="shared" ref="S27" si="184">SUM(S28:S32)</f>
        <v>0</v>
      </c>
      <c r="T27" s="42">
        <f t="shared" ref="T27" si="185">SUM(T28:T32)</f>
        <v>0</v>
      </c>
      <c r="U27" s="42">
        <f t="shared" ref="U27" si="186">SUM(U28:U32)</f>
        <v>0</v>
      </c>
      <c r="V27" s="42">
        <f t="shared" ref="V27" si="187">SUM(V28:V32)</f>
        <v>0</v>
      </c>
      <c r="W27" s="42">
        <f t="shared" ref="W27:X27" si="188">SUM(W28:W32)</f>
        <v>0</v>
      </c>
      <c r="X27" s="42">
        <f t="shared" si="188"/>
        <v>0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" si="189">SUM(C34:C50)</f>
        <v>101.2396388650043</v>
      </c>
      <c r="D33" s="42">
        <f t="shared" ref="D33" si="190">SUM(D34:D50)</f>
        <v>89.441616509028364</v>
      </c>
      <c r="E33" s="42">
        <f t="shared" ref="E33" si="191">SUM(E34:E50)</f>
        <v>76.54144453998282</v>
      </c>
      <c r="F33" s="42">
        <f t="shared" ref="F33" si="192">SUM(F34:F50)</f>
        <v>76.815735167669814</v>
      </c>
      <c r="G33" s="42">
        <f t="shared" ref="G33" si="193">SUM(G34:G50)</f>
        <v>81.868443680137545</v>
      </c>
      <c r="H33" s="42">
        <f t="shared" ref="H33" si="194">SUM(H34:H50)</f>
        <v>71.777300085984521</v>
      </c>
      <c r="I33" s="42">
        <f t="shared" ref="I33" si="195">SUM(I34:I50)</f>
        <v>57.858985382631118</v>
      </c>
      <c r="J33" s="42">
        <f t="shared" ref="J33" si="196">SUM(J34:J50)</f>
        <v>78.169561478933772</v>
      </c>
      <c r="K33" s="42">
        <f t="shared" ref="K33" si="197">SUM(K34:K50)</f>
        <v>65.106448839208937</v>
      </c>
      <c r="L33" s="42">
        <f t="shared" ref="L33" si="198">SUM(L34:L50)</f>
        <v>64.19045571797075</v>
      </c>
      <c r="M33" s="42">
        <f t="shared" ref="M33" si="199">SUM(M34:M50)</f>
        <v>71.339982803095452</v>
      </c>
      <c r="N33" s="42">
        <f t="shared" ref="N33" si="200">SUM(N34:N50)</f>
        <v>73.162682717110897</v>
      </c>
      <c r="O33" s="42">
        <f t="shared" ref="O33" si="201">SUM(O34:O50)</f>
        <v>66.997162510748069</v>
      </c>
      <c r="P33" s="42">
        <f t="shared" ref="P33" si="202">SUM(P34:P50)</f>
        <v>82.602235597592426</v>
      </c>
      <c r="Q33" s="42">
        <f t="shared" ref="Q33" si="203">SUM(Q34:Q50)</f>
        <v>79.72553740326741</v>
      </c>
      <c r="R33" s="42">
        <f t="shared" ref="R33" si="204">SUM(R34:R50)</f>
        <v>82.439552880481529</v>
      </c>
      <c r="S33" s="42">
        <f t="shared" ref="S33" si="205">SUM(S34:S50)</f>
        <v>70.264488392089419</v>
      </c>
      <c r="T33" s="42">
        <f t="shared" ref="T33" si="206">SUM(T34:T50)</f>
        <v>72.133533963886478</v>
      </c>
      <c r="U33" s="42">
        <f t="shared" ref="U33" si="207">SUM(U34:U50)</f>
        <v>78.585382631126407</v>
      </c>
      <c r="V33" s="42">
        <f t="shared" ref="V33" si="208">SUM(V34:V50)</f>
        <v>83.260705073086839</v>
      </c>
      <c r="W33" s="42">
        <f t="shared" ref="W33:X33" si="209">SUM(W34:W50)</f>
        <v>74.077386070507302</v>
      </c>
      <c r="X33" s="42">
        <f t="shared" si="209"/>
        <v>56.945915735167659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0</v>
      </c>
      <c r="D36" s="30">
        <v>0</v>
      </c>
      <c r="E36" s="30">
        <v>3.2960447119518479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1.098710232158211</v>
      </c>
      <c r="L36" s="30">
        <v>1.098710232158211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0.15485812553740325</v>
      </c>
      <c r="U36" s="30">
        <v>0.19991401547721405</v>
      </c>
      <c r="V36" s="30">
        <v>0.20326741186586411</v>
      </c>
      <c r="W36" s="30">
        <v>0.22304385210662084</v>
      </c>
      <c r="X36" s="30">
        <v>0.17910576096302666</v>
      </c>
    </row>
    <row r="37" spans="1:24" ht="11.25" customHeight="1" x14ac:dyDescent="0.2">
      <c r="A37" s="39" t="s">
        <v>61</v>
      </c>
      <c r="B37" s="23" t="s">
        <v>62</v>
      </c>
      <c r="C37" s="30">
        <v>0</v>
      </c>
      <c r="D37" s="30">
        <v>0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3.1814273430782455E-2</v>
      </c>
      <c r="U37" s="30">
        <v>4.8237317282889082E-2</v>
      </c>
      <c r="V37" s="30">
        <v>5.262252794496991E-2</v>
      </c>
      <c r="W37" s="30">
        <v>4.3250214961306974E-2</v>
      </c>
      <c r="X37" s="30">
        <v>2.9836629406706793E-2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0.18073946689595871</v>
      </c>
      <c r="V40" s="30">
        <v>0</v>
      </c>
      <c r="W40" s="30">
        <v>0</v>
      </c>
      <c r="X40" s="30">
        <v>0</v>
      </c>
    </row>
    <row r="41" spans="1:24" ht="11.25" customHeight="1" x14ac:dyDescent="0.2">
      <c r="A41" s="39" t="s">
        <v>69</v>
      </c>
      <c r="B41" s="23" t="s">
        <v>70</v>
      </c>
      <c r="C41" s="30">
        <v>0</v>
      </c>
      <c r="D41" s="30">
        <v>0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1.74548581255374E-2</v>
      </c>
      <c r="U41" s="30">
        <v>7.222699914015477E-3</v>
      </c>
      <c r="V41" s="30">
        <v>2.0636285468615648E-3</v>
      </c>
      <c r="W41" s="30">
        <v>3.095442820292347E-3</v>
      </c>
      <c r="X41" s="30">
        <v>4.1272570937231296E-3</v>
      </c>
    </row>
    <row r="42" spans="1:24" ht="11.25" customHeight="1" x14ac:dyDescent="0.2">
      <c r="A42" s="39" t="s">
        <v>71</v>
      </c>
      <c r="B42" s="23" t="s">
        <v>72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99.326483233018052</v>
      </c>
      <c r="D43" s="30">
        <v>86.580223559759233</v>
      </c>
      <c r="E43" s="30">
        <v>71.320292347377489</v>
      </c>
      <c r="F43" s="30">
        <v>68.251332760103182</v>
      </c>
      <c r="G43" s="30">
        <v>73.304471195184846</v>
      </c>
      <c r="H43" s="30">
        <v>66.047119518486667</v>
      </c>
      <c r="I43" s="30">
        <v>52.142390369733441</v>
      </c>
      <c r="J43" s="30">
        <v>72.415993121238159</v>
      </c>
      <c r="K43" s="30">
        <v>61.329664660361132</v>
      </c>
      <c r="L43" s="30">
        <v>60.487102321582107</v>
      </c>
      <c r="M43" s="30">
        <v>68.711521926053322</v>
      </c>
      <c r="N43" s="30">
        <v>68.672226999140136</v>
      </c>
      <c r="O43" s="30">
        <v>63.446517626827173</v>
      </c>
      <c r="P43" s="30">
        <v>79.964402407566638</v>
      </c>
      <c r="Q43" s="30">
        <v>76.91530524505589</v>
      </c>
      <c r="R43" s="30">
        <v>78.692519346517642</v>
      </c>
      <c r="S43" s="30">
        <v>66.517454858125532</v>
      </c>
      <c r="T43" s="30">
        <v>71.497678417884771</v>
      </c>
      <c r="U43" s="30">
        <v>77.838435081685304</v>
      </c>
      <c r="V43" s="30">
        <v>82.155889939810834</v>
      </c>
      <c r="W43" s="30">
        <v>72.489337919174545</v>
      </c>
      <c r="X43" s="30">
        <v>56.208598452278579</v>
      </c>
    </row>
    <row r="44" spans="1:24" ht="11.25" customHeight="1" x14ac:dyDescent="0.2">
      <c r="A44" s="39" t="s">
        <v>75</v>
      </c>
      <c r="B44" s="23" t="s">
        <v>76</v>
      </c>
      <c r="C44" s="30">
        <v>1.9131556319862424</v>
      </c>
      <c r="D44" s="30">
        <v>2.8613929492691312</v>
      </c>
      <c r="E44" s="30">
        <v>0.96491831470335332</v>
      </c>
      <c r="F44" s="30">
        <v>7.6042132416165087</v>
      </c>
      <c r="G44" s="30">
        <v>7.603783319002579</v>
      </c>
      <c r="H44" s="30">
        <v>3.8098882201203779</v>
      </c>
      <c r="I44" s="30">
        <v>4.7564058469475485</v>
      </c>
      <c r="J44" s="30">
        <v>4.793379191745486</v>
      </c>
      <c r="K44" s="30">
        <v>1.9137575236457436</v>
      </c>
      <c r="L44" s="30">
        <v>1.9119518486672398</v>
      </c>
      <c r="M44" s="30">
        <v>1.9119518486672398</v>
      </c>
      <c r="N44" s="30">
        <v>3.7739466895958729</v>
      </c>
      <c r="O44" s="30">
        <v>2.8102321582115222</v>
      </c>
      <c r="P44" s="30">
        <v>1.873516766981943</v>
      </c>
      <c r="Q44" s="30">
        <v>2.8102321582115222</v>
      </c>
      <c r="R44" s="30">
        <v>3.7470335339638861</v>
      </c>
      <c r="S44" s="30">
        <v>3.7470335339638861</v>
      </c>
      <c r="T44" s="30">
        <v>0</v>
      </c>
      <c r="U44" s="30">
        <v>0</v>
      </c>
      <c r="V44" s="30">
        <v>0.56242476354256232</v>
      </c>
      <c r="W44" s="30">
        <v>1.073258813413585</v>
      </c>
      <c r="X44" s="30">
        <v>0.28125537403267409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0</v>
      </c>
      <c r="D50" s="30">
        <v>0</v>
      </c>
      <c r="E50" s="30">
        <v>0.96018916595012893</v>
      </c>
      <c r="F50" s="30">
        <v>0.96018916595012893</v>
      </c>
      <c r="G50" s="30">
        <v>0.96018916595012893</v>
      </c>
      <c r="H50" s="30">
        <v>1.920292347377472</v>
      </c>
      <c r="I50" s="30">
        <v>0.96018916595012893</v>
      </c>
      <c r="J50" s="30">
        <v>0.96018916595012893</v>
      </c>
      <c r="K50" s="30">
        <v>0.76431642304385194</v>
      </c>
      <c r="L50" s="30">
        <v>0.69269131556319852</v>
      </c>
      <c r="M50" s="30">
        <v>0.7165090283748925</v>
      </c>
      <c r="N50" s="30">
        <v>0.7165090283748925</v>
      </c>
      <c r="O50" s="30">
        <v>0.74041272570937233</v>
      </c>
      <c r="P50" s="30">
        <v>0.76431642304385194</v>
      </c>
      <c r="Q50" s="30">
        <v>0</v>
      </c>
      <c r="R50" s="30">
        <v>0</v>
      </c>
      <c r="S50" s="30">
        <v>0</v>
      </c>
      <c r="T50" s="30">
        <v>0.43172828890799653</v>
      </c>
      <c r="U50" s="30">
        <v>0.3108340498710232</v>
      </c>
      <c r="V50" s="30">
        <v>0.28443680137575228</v>
      </c>
      <c r="W50" s="30">
        <v>0.24539982803095439</v>
      </c>
      <c r="X50" s="30">
        <v>0.2429922613929493</v>
      </c>
    </row>
    <row r="51" spans="1:24" ht="11.25" customHeight="1" x14ac:dyDescent="0.2">
      <c r="A51" s="24" t="s">
        <v>89</v>
      </c>
      <c r="B51" s="25" t="s">
        <v>90</v>
      </c>
      <c r="C51" s="31">
        <v>39.402407566638004</v>
      </c>
      <c r="D51" s="31">
        <v>26.332760103181432</v>
      </c>
      <c r="E51" s="31">
        <v>24.09716251074806</v>
      </c>
      <c r="F51" s="31">
        <v>19.325021496130699</v>
      </c>
      <c r="G51" s="31">
        <v>12.510748065348237</v>
      </c>
      <c r="H51" s="31">
        <v>18.895098882201204</v>
      </c>
      <c r="I51" s="31">
        <v>64.423301805674967</v>
      </c>
      <c r="J51" s="31">
        <v>53.718830610490102</v>
      </c>
      <c r="K51" s="31">
        <v>15.563198624247633</v>
      </c>
      <c r="L51" s="31">
        <v>17.476354256233879</v>
      </c>
      <c r="M51" s="31">
        <v>22.356061908856404</v>
      </c>
      <c r="N51" s="31">
        <v>21.049871023215815</v>
      </c>
      <c r="O51" s="31">
        <v>19.617884780739463</v>
      </c>
      <c r="P51" s="31">
        <v>13.913757523645739</v>
      </c>
      <c r="Q51" s="31">
        <v>9.807394668959585</v>
      </c>
      <c r="R51" s="31">
        <v>21.454170249355116</v>
      </c>
      <c r="S51" s="31">
        <v>34.051676698194321</v>
      </c>
      <c r="T51" s="31">
        <v>26.343938091143588</v>
      </c>
      <c r="U51" s="31">
        <v>19.969561478933787</v>
      </c>
      <c r="V51" s="31">
        <v>16.782201203783316</v>
      </c>
      <c r="W51" s="31">
        <v>5.6584694754944111</v>
      </c>
      <c r="X51" s="31">
        <v>4.4643164230438526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" si="210">SUM(C53:C70)</f>
        <v>0.26268271711092006</v>
      </c>
      <c r="D52" s="31">
        <f t="shared" ref="D52" si="211">SUM(D53:D70)</f>
        <v>0.83594153052450559</v>
      </c>
      <c r="E52" s="31">
        <f t="shared" ref="E52" si="212">SUM(E53:E70)</f>
        <v>1.050902837489252</v>
      </c>
      <c r="F52" s="31">
        <f t="shared" ref="F52" si="213">SUM(F53:F70)</f>
        <v>11.130266552020634</v>
      </c>
      <c r="G52" s="31">
        <f t="shared" ref="G52" si="214">SUM(G53:G70)</f>
        <v>9.7688736027515048</v>
      </c>
      <c r="H52" s="31">
        <f t="shared" ref="H52" si="215">SUM(H53:H70)</f>
        <v>9.7926913155631983</v>
      </c>
      <c r="I52" s="31">
        <f t="shared" ref="I52" si="216">SUM(I53:I70)</f>
        <v>10.98701633705933</v>
      </c>
      <c r="J52" s="31">
        <f t="shared" ref="J52" si="217">SUM(J53:J70)</f>
        <v>12.706620808254511</v>
      </c>
      <c r="K52" s="31">
        <f t="shared" ref="K52" si="218">SUM(K53:K70)</f>
        <v>11.369045571797081</v>
      </c>
      <c r="L52" s="31">
        <f t="shared" ref="L52" si="219">SUM(L53:L70)</f>
        <v>14.760705073086848</v>
      </c>
      <c r="M52" s="31">
        <f t="shared" ref="M52" si="220">SUM(M53:M70)</f>
        <v>13.423129836629412</v>
      </c>
      <c r="N52" s="31">
        <f t="shared" ref="N52" si="221">SUM(N53:N70)</f>
        <v>12.92149613069647</v>
      </c>
      <c r="O52" s="31">
        <f t="shared" ref="O52" si="222">SUM(O53:O70)</f>
        <v>12.682717110920038</v>
      </c>
      <c r="P52" s="31">
        <f t="shared" ref="P52" si="223">SUM(P53:P70)</f>
        <v>11.990111779879625</v>
      </c>
      <c r="Q52" s="31">
        <f t="shared" ref="Q52" si="224">SUM(Q53:Q70)</f>
        <v>10.246517626827172</v>
      </c>
      <c r="R52" s="31">
        <f t="shared" ref="R52" si="225">SUM(R53:R70)</f>
        <v>10.31814273430782</v>
      </c>
      <c r="S52" s="31">
        <f t="shared" ref="S52" si="226">SUM(S53:S70)</f>
        <v>0.64488392089423907</v>
      </c>
      <c r="T52" s="31">
        <f t="shared" ref="T52" si="227">SUM(T53:T70)</f>
        <v>0.35769561478933792</v>
      </c>
      <c r="U52" s="31">
        <f t="shared" ref="U52" si="228">SUM(U53:U70)</f>
        <v>0.78065348237317278</v>
      </c>
      <c r="V52" s="31">
        <f t="shared" ref="V52" si="229">SUM(V53:V70)</f>
        <v>0.56130696474634556</v>
      </c>
      <c r="W52" s="31">
        <f t="shared" ref="W52:X52" si="230">SUM(W53:W70)</f>
        <v>0.58538263112639721</v>
      </c>
      <c r="X52" s="31">
        <f t="shared" si="230"/>
        <v>0.4490971625107481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0.26268271711092006</v>
      </c>
      <c r="D59" s="30">
        <v>0.83594153052450559</v>
      </c>
      <c r="E59" s="30">
        <v>1.050902837489252</v>
      </c>
      <c r="F59" s="30">
        <v>11.130266552020634</v>
      </c>
      <c r="G59" s="30">
        <v>9.7688736027515048</v>
      </c>
      <c r="H59" s="30">
        <v>9.7926913155631983</v>
      </c>
      <c r="I59" s="30">
        <v>10.98701633705933</v>
      </c>
      <c r="J59" s="30">
        <v>12.706620808254511</v>
      </c>
      <c r="K59" s="30">
        <v>11.369045571797081</v>
      </c>
      <c r="L59" s="30">
        <v>14.760705073086848</v>
      </c>
      <c r="M59" s="30">
        <v>13.423129836629412</v>
      </c>
      <c r="N59" s="30">
        <v>12.92149613069647</v>
      </c>
      <c r="O59" s="30">
        <v>12.682717110920038</v>
      </c>
      <c r="P59" s="30">
        <v>11.990111779879625</v>
      </c>
      <c r="Q59" s="30">
        <v>10.246517626827172</v>
      </c>
      <c r="R59" s="30">
        <v>10.31814273430782</v>
      </c>
      <c r="S59" s="30">
        <v>0.64488392089423907</v>
      </c>
      <c r="T59" s="30">
        <v>0.35769561478933792</v>
      </c>
      <c r="U59" s="30">
        <v>0.78065348237317278</v>
      </c>
      <c r="V59" s="30">
        <v>0.56130696474634556</v>
      </c>
      <c r="W59" s="30">
        <v>0.58538263112639721</v>
      </c>
      <c r="X59" s="30">
        <v>0.4490971625107481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</row>
    <row r="70" spans="1:24" ht="11.25" customHeight="1" x14ac:dyDescent="0.2">
      <c r="A70" s="22" t="s">
        <v>127</v>
      </c>
      <c r="B70" s="23" t="s">
        <v>128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" si="231">SUM(C72:C73)</f>
        <v>4.7807394668959592E-2</v>
      </c>
      <c r="D71" s="31">
        <f t="shared" ref="D71" si="232">SUM(D72:D73)</f>
        <v>0</v>
      </c>
      <c r="E71" s="31">
        <f t="shared" ref="E71" si="233">SUM(E72:E73)</f>
        <v>0</v>
      </c>
      <c r="F71" s="31">
        <f t="shared" ref="F71" si="234">SUM(F72:F73)</f>
        <v>0</v>
      </c>
      <c r="G71" s="31">
        <f t="shared" ref="G71" si="235">SUM(G72:G73)</f>
        <v>0</v>
      </c>
      <c r="H71" s="31">
        <f t="shared" ref="H71" si="236">SUM(H72:H73)</f>
        <v>0</v>
      </c>
      <c r="I71" s="31">
        <f t="shared" ref="I71" si="237">SUM(I72:I73)</f>
        <v>0</v>
      </c>
      <c r="J71" s="31">
        <f t="shared" ref="J71" si="238">SUM(J72:J73)</f>
        <v>0</v>
      </c>
      <c r="K71" s="31">
        <f t="shared" ref="K71" si="239">SUM(K72:K73)</f>
        <v>0</v>
      </c>
      <c r="L71" s="31">
        <f t="shared" ref="L71" si="240">SUM(L72:L73)</f>
        <v>0</v>
      </c>
      <c r="M71" s="31">
        <f t="shared" ref="M71" si="241">SUM(M72:M73)</f>
        <v>2.3903697334479789E-2</v>
      </c>
      <c r="N71" s="31">
        <f t="shared" ref="N71" si="242">SUM(N72:N73)</f>
        <v>2.3903697334479789E-2</v>
      </c>
      <c r="O71" s="31">
        <f t="shared" ref="O71" si="243">SUM(O72:O73)</f>
        <v>2.3903697334479789E-2</v>
      </c>
      <c r="P71" s="31">
        <f t="shared" ref="P71" si="244">SUM(P72:P73)</f>
        <v>2.3903697334479789E-2</v>
      </c>
      <c r="Q71" s="31">
        <f t="shared" ref="Q71" si="245">SUM(Q72:Q73)</f>
        <v>2.3903697334479789E-2</v>
      </c>
      <c r="R71" s="31">
        <f t="shared" ref="R71" si="246">SUM(R72:R73)</f>
        <v>2.3903697334479789E-2</v>
      </c>
      <c r="S71" s="31">
        <f t="shared" ref="S71" si="247">SUM(S72:S73)</f>
        <v>4.7807394668959592E-2</v>
      </c>
      <c r="T71" s="31">
        <f t="shared" ref="T71" si="248">SUM(T72:T73)</f>
        <v>5.133276010318142E-2</v>
      </c>
      <c r="U71" s="31">
        <f t="shared" ref="U71" si="249">SUM(U72:U73)</f>
        <v>2.3903697334479789E-2</v>
      </c>
      <c r="V71" s="31">
        <f t="shared" ref="V71" si="250">SUM(V72:V73)</f>
        <v>2.2871883061049009E-2</v>
      </c>
      <c r="W71" s="31">
        <f t="shared" ref="W71:X71" si="251">SUM(W72:W73)</f>
        <v>1.3241616509028369E-2</v>
      </c>
      <c r="X71" s="31">
        <f t="shared" si="251"/>
        <v>1.6680997420464319E-2</v>
      </c>
    </row>
    <row r="72" spans="1:24" ht="11.25" customHeight="1" x14ac:dyDescent="0.2">
      <c r="A72" s="22" t="s">
        <v>131</v>
      </c>
      <c r="B72" s="23" t="s">
        <v>132</v>
      </c>
      <c r="C72" s="30">
        <v>4.7807394668959592E-2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2.3903697334479789E-2</v>
      </c>
      <c r="N72" s="30">
        <v>2.3903697334479789E-2</v>
      </c>
      <c r="O72" s="30">
        <v>2.3903697334479789E-2</v>
      </c>
      <c r="P72" s="30">
        <v>2.3903697334479789E-2</v>
      </c>
      <c r="Q72" s="30">
        <v>2.3903697334479789E-2</v>
      </c>
      <c r="R72" s="30">
        <v>2.3903697334479789E-2</v>
      </c>
      <c r="S72" s="30">
        <v>4.7807394668959592E-2</v>
      </c>
      <c r="T72" s="30">
        <v>5.133276010318142E-2</v>
      </c>
      <c r="U72" s="30">
        <v>2.3903697334479789E-2</v>
      </c>
      <c r="V72" s="30">
        <v>2.2871883061049009E-2</v>
      </c>
      <c r="W72" s="30">
        <v>1.3241616509028369E-2</v>
      </c>
      <c r="X72" s="30">
        <v>1.6680997420464319E-2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807.4184866723989</v>
      </c>
      <c r="D75" s="31">
        <v>844.17695614789318</v>
      </c>
      <c r="E75" s="31">
        <v>879.97996560619083</v>
      </c>
      <c r="F75" s="31">
        <v>925.86233877901986</v>
      </c>
      <c r="G75" s="31">
        <v>608.84204643164219</v>
      </c>
      <c r="H75" s="31">
        <v>603.0382631126397</v>
      </c>
      <c r="I75" s="31">
        <v>610.13198624247627</v>
      </c>
      <c r="J75" s="31">
        <v>623.9849527085122</v>
      </c>
      <c r="K75" s="31">
        <v>626.89879621668092</v>
      </c>
      <c r="L75" s="31">
        <v>619.2078245915734</v>
      </c>
      <c r="M75" s="31">
        <v>604.82949269131541</v>
      </c>
      <c r="N75" s="31">
        <v>478.64711951848653</v>
      </c>
      <c r="O75" s="31">
        <v>510.81969045571799</v>
      </c>
      <c r="P75" s="31">
        <v>455.9807394668959</v>
      </c>
      <c r="Q75" s="31">
        <v>388.57841788478078</v>
      </c>
      <c r="R75" s="31">
        <v>435.43998280309552</v>
      </c>
      <c r="S75" s="31">
        <v>469.80997420464308</v>
      </c>
      <c r="T75" s="31">
        <v>469.88177128116934</v>
      </c>
      <c r="U75" s="31">
        <v>455.01762682717106</v>
      </c>
      <c r="V75" s="31">
        <v>491.80171969045563</v>
      </c>
      <c r="W75" s="31">
        <v>487.3769561478934</v>
      </c>
      <c r="X75" s="31">
        <v>542.70361134995699</v>
      </c>
    </row>
    <row r="76" spans="1:24" ht="11.25" customHeight="1" x14ac:dyDescent="0.2">
      <c r="A76" s="26" t="s">
        <v>139</v>
      </c>
      <c r="B76" s="27" t="s">
        <v>140</v>
      </c>
      <c r="C76" s="32">
        <v>1909.1143594153052</v>
      </c>
      <c r="D76" s="32">
        <v>1918.2287188306102</v>
      </c>
      <c r="E76" s="32">
        <v>1849.7850386930349</v>
      </c>
      <c r="F76" s="32">
        <v>1828.5468615649179</v>
      </c>
      <c r="G76" s="32">
        <v>1787.7901977644021</v>
      </c>
      <c r="H76" s="32">
        <v>1737.2312983662937</v>
      </c>
      <c r="I76" s="32">
        <v>1640.7566638005158</v>
      </c>
      <c r="J76" s="32">
        <v>1581.3413585554599</v>
      </c>
      <c r="K76" s="32">
        <v>1444.711951848667</v>
      </c>
      <c r="L76" s="32">
        <v>1435.5116079105758</v>
      </c>
      <c r="M76" s="32">
        <v>1414.7033533963886</v>
      </c>
      <c r="N76" s="32">
        <v>1401.6009458297503</v>
      </c>
      <c r="O76" s="32">
        <v>1328.5658641444541</v>
      </c>
      <c r="P76" s="32">
        <v>1259.2152192605329</v>
      </c>
      <c r="Q76" s="32">
        <v>1234.4310404127252</v>
      </c>
      <c r="R76" s="32">
        <v>1241.0545141874463</v>
      </c>
      <c r="S76" s="32">
        <v>1167.5871883061045</v>
      </c>
      <c r="T76" s="32">
        <v>1124.2052450558897</v>
      </c>
      <c r="U76" s="32">
        <v>1137.4982803095443</v>
      </c>
      <c r="V76" s="32">
        <v>1123.5619948409285</v>
      </c>
      <c r="W76" s="32">
        <v>978.39458297506451</v>
      </c>
      <c r="X76" s="32">
        <v>1087.6421324161649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158</v>
      </c>
      <c r="B1" s="7" t="s">
        <v>277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4741.0211521926049</v>
      </c>
      <c r="D2" s="28">
        <f t="shared" ref="D2" si="1">SUM(D3,D17,D22,D25,D26,D51,D52,D71,D74,D75,D76)</f>
        <v>4112.0232158211529</v>
      </c>
      <c r="E2" s="28">
        <f t="shared" ref="E2" si="2">SUM(E3,E17,E22,E25,E26,E51,E52,E71,E74,E75,E76)</f>
        <v>4278.0714531384347</v>
      </c>
      <c r="F2" s="28">
        <f t="shared" ref="F2" si="3">SUM(F3,F17,F22,F25,F26,F51,F52,F71,F74,F75,F76)</f>
        <v>3740.1705073086846</v>
      </c>
      <c r="G2" s="28">
        <f t="shared" ref="G2" si="4">SUM(G3,G17,G22,G25,G26,G51,G52,G71,G74,G75,G76)</f>
        <v>4022.994840928633</v>
      </c>
      <c r="H2" s="28">
        <f t="shared" ref="H2" si="5">SUM(H3,H17,H22,H25,H26,H51,H52,H71,H74,H75,H76)</f>
        <v>4078.6747205503007</v>
      </c>
      <c r="I2" s="28">
        <f t="shared" ref="I2" si="6">SUM(I3,I17,I22,I25,I26,I51,I52,I71,I74,I75,I76)</f>
        <v>3509.5645743766122</v>
      </c>
      <c r="J2" s="28">
        <f t="shared" ref="J2" si="7">SUM(J3,J17,J22,J25,J26,J51,J52,J71,J74,J75,J76)</f>
        <v>3045.5462596732582</v>
      </c>
      <c r="K2" s="28">
        <f t="shared" ref="K2" si="8">SUM(K3,K17,K22,K25,K26,K51,K52,K71,K74,K75,K76)</f>
        <v>3098.1119518486666</v>
      </c>
      <c r="L2" s="28">
        <f t="shared" ref="L2" si="9">SUM(L3,L17,L22,L25,L26,L51,L52,L71,L74,L75,L76)</f>
        <v>2954.4344797936374</v>
      </c>
      <c r="M2" s="28">
        <f t="shared" ref="M2" si="10">SUM(M3,M17,M22,M25,M26,M51,M52,M71,M74,M75,M76)</f>
        <v>3273.7343938091144</v>
      </c>
      <c r="N2" s="28">
        <f t="shared" ref="N2" si="11">SUM(N3,N17,N22,N25,N26,N51,N52,N71,N74,N75,N76)</f>
        <v>3026.3847807394668</v>
      </c>
      <c r="O2" s="28">
        <f t="shared" ref="O2" si="12">SUM(O3,O17,O22,O25,O26,O51,O52,O71,O74,O75,O76)</f>
        <v>3031.3256233877905</v>
      </c>
      <c r="P2" s="28">
        <f t="shared" ref="P2" si="13">SUM(P3,P17,P22,P25,P26,P51,P52,P71,P74,P75,P76)</f>
        <v>3240.6124677558032</v>
      </c>
      <c r="Q2" s="28">
        <f t="shared" ref="Q2" si="14">SUM(Q3,Q17,Q22,Q25,Q26,Q51,Q52,Q71,Q74,Q75,Q76)</f>
        <v>3145.7763542562334</v>
      </c>
      <c r="R2" s="28">
        <f t="shared" ref="R2" si="15">SUM(R3,R17,R22,R25,R26,R51,R52,R71,R74,R75,R76)</f>
        <v>3330.1619948409279</v>
      </c>
      <c r="S2" s="28">
        <f t="shared" ref="S2" si="16">SUM(S3,S17,S22,S25,S26,S51,S52,S71,S74,S75,S76)</f>
        <v>3154.8368013757522</v>
      </c>
      <c r="T2" s="28">
        <f t="shared" ref="T2" si="17">SUM(T3,T17,T22,T25,T26,T51,T52,T71,T74,T75,T76)</f>
        <v>3196.4393809114358</v>
      </c>
      <c r="U2" s="28">
        <f t="shared" ref="U2" si="18">SUM(U3,U17,U22,U25,U26,U51,U52,U71,U74,U75,U76)</f>
        <v>2998.62252794497</v>
      </c>
      <c r="V2" s="28">
        <f t="shared" ref="V2" si="19">SUM(V3,V17,V22,V25,V26,V51,V52,V71,V74,V75,V76)</f>
        <v>2728.8654342218406</v>
      </c>
      <c r="W2" s="28">
        <f t="shared" ref="W2:X2" si="20">SUM(W3,W17,W22,W25,W26,W51,W52,W71,W74,W75,W76)</f>
        <v>2528.3576096302668</v>
      </c>
      <c r="X2" s="28">
        <f t="shared" si="20"/>
        <v>2488.1912295786751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21">SUM(C4,C8,C11)</f>
        <v>0</v>
      </c>
      <c r="D3" s="29">
        <f t="shared" ref="D3" si="22">SUM(D4,D8,D11)</f>
        <v>0</v>
      </c>
      <c r="E3" s="29">
        <f t="shared" ref="E3" si="23">SUM(E4,E8,E11)</f>
        <v>0</v>
      </c>
      <c r="F3" s="29">
        <f t="shared" ref="F3" si="24">SUM(F4,F8,F11)</f>
        <v>0</v>
      </c>
      <c r="G3" s="29">
        <f t="shared" ref="G3" si="25">SUM(G4,G8,G11)</f>
        <v>0</v>
      </c>
      <c r="H3" s="29">
        <f t="shared" ref="H3" si="26">SUM(H4,H8,H11)</f>
        <v>0</v>
      </c>
      <c r="I3" s="29">
        <f t="shared" ref="I3" si="27">SUM(I4,I8,I11)</f>
        <v>0</v>
      </c>
      <c r="J3" s="29">
        <f t="shared" ref="J3" si="28">SUM(J4,J8,J11)</f>
        <v>0</v>
      </c>
      <c r="K3" s="29">
        <f t="shared" ref="K3" si="29">SUM(K4,K8,K11)</f>
        <v>0</v>
      </c>
      <c r="L3" s="29">
        <f t="shared" ref="L3" si="30">SUM(L4,L8,L11)</f>
        <v>0</v>
      </c>
      <c r="M3" s="29">
        <f t="shared" ref="M3" si="31">SUM(M4,M8,M11)</f>
        <v>0</v>
      </c>
      <c r="N3" s="29">
        <f t="shared" ref="N3" si="32">SUM(N4,N8,N11)</f>
        <v>0</v>
      </c>
      <c r="O3" s="29">
        <f t="shared" ref="O3" si="33">SUM(O4,O8,O11)</f>
        <v>0</v>
      </c>
      <c r="P3" s="29">
        <f t="shared" ref="P3" si="34">SUM(P4,P8,P11)</f>
        <v>0</v>
      </c>
      <c r="Q3" s="29">
        <f t="shared" ref="Q3" si="35">SUM(Q4,Q8,Q11)</f>
        <v>0</v>
      </c>
      <c r="R3" s="29">
        <f t="shared" ref="R3" si="36">SUM(R4,R8,R11)</f>
        <v>0</v>
      </c>
      <c r="S3" s="29">
        <f t="shared" ref="S3" si="37">SUM(S4,S8,S11)</f>
        <v>0</v>
      </c>
      <c r="T3" s="29">
        <f t="shared" ref="T3" si="38">SUM(T4,T8,T11)</f>
        <v>0</v>
      </c>
      <c r="U3" s="29">
        <f t="shared" ref="U3" si="39">SUM(U4,U8,U11)</f>
        <v>0</v>
      </c>
      <c r="V3" s="29">
        <f t="shared" ref="V3" si="40">SUM(V4,V8,V11)</f>
        <v>0</v>
      </c>
      <c r="W3" s="29">
        <f t="shared" ref="W3:X3" si="41">SUM(W4,W8,W11)</f>
        <v>0</v>
      </c>
      <c r="X3" s="29">
        <f t="shared" si="41"/>
        <v>0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42">SUM(C5:C7)</f>
        <v>0</v>
      </c>
      <c r="D4" s="42">
        <f t="shared" ref="D4" si="43">SUM(D5:D7)</f>
        <v>0</v>
      </c>
      <c r="E4" s="42">
        <f t="shared" ref="E4" si="44">SUM(E5:E7)</f>
        <v>0</v>
      </c>
      <c r="F4" s="42">
        <f t="shared" ref="F4" si="45">SUM(F5:F7)</f>
        <v>0</v>
      </c>
      <c r="G4" s="42">
        <f t="shared" ref="G4" si="46">SUM(G5:G7)</f>
        <v>0</v>
      </c>
      <c r="H4" s="42">
        <f t="shared" ref="H4" si="47">SUM(H5:H7)</f>
        <v>0</v>
      </c>
      <c r="I4" s="42">
        <f t="shared" ref="I4" si="48">SUM(I5:I7)</f>
        <v>0</v>
      </c>
      <c r="J4" s="42">
        <f t="shared" ref="J4" si="49">SUM(J5:J7)</f>
        <v>0</v>
      </c>
      <c r="K4" s="42">
        <f t="shared" ref="K4" si="50">SUM(K5:K7)</f>
        <v>0</v>
      </c>
      <c r="L4" s="42">
        <f t="shared" ref="L4" si="51">SUM(L5:L7)</f>
        <v>0</v>
      </c>
      <c r="M4" s="42">
        <f t="shared" ref="M4" si="52">SUM(M5:M7)</f>
        <v>0</v>
      </c>
      <c r="N4" s="42">
        <f t="shared" ref="N4" si="53">SUM(N5:N7)</f>
        <v>0</v>
      </c>
      <c r="O4" s="42">
        <f t="shared" ref="O4" si="54">SUM(O5:O7)</f>
        <v>0</v>
      </c>
      <c r="P4" s="42">
        <f t="shared" ref="P4" si="55">SUM(P5:P7)</f>
        <v>0</v>
      </c>
      <c r="Q4" s="42">
        <f t="shared" ref="Q4" si="56">SUM(Q5:Q7)</f>
        <v>0</v>
      </c>
      <c r="R4" s="42">
        <f t="shared" ref="R4" si="57">SUM(R5:R7)</f>
        <v>0</v>
      </c>
      <c r="S4" s="42">
        <f t="shared" ref="S4" si="58">SUM(S5:S7)</f>
        <v>0</v>
      </c>
      <c r="T4" s="42">
        <f t="shared" ref="T4" si="59">SUM(T5:T7)</f>
        <v>0</v>
      </c>
      <c r="U4" s="42">
        <f t="shared" ref="U4" si="60">SUM(U5:U7)</f>
        <v>0</v>
      </c>
      <c r="V4" s="42">
        <f t="shared" ref="V4" si="61">SUM(V5:V7)</f>
        <v>0</v>
      </c>
      <c r="W4" s="42">
        <f t="shared" ref="W4:X4" si="62">SUM(W5:W7)</f>
        <v>0</v>
      </c>
      <c r="X4" s="42">
        <f t="shared" si="62"/>
        <v>0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>
        <v>0</v>
      </c>
      <c r="W5" s="30">
        <v>0</v>
      </c>
      <c r="X5" s="30">
        <v>0</v>
      </c>
    </row>
    <row r="6" spans="1:24" ht="11.25" customHeight="1" x14ac:dyDescent="0.2">
      <c r="A6" s="39" t="s">
        <v>7</v>
      </c>
      <c r="B6" s="23" t="s">
        <v>8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</row>
    <row r="7" spans="1:24" ht="11.25" customHeight="1" x14ac:dyDescent="0.2">
      <c r="A7" s="39" t="s">
        <v>9</v>
      </c>
      <c r="B7" s="23" t="s">
        <v>10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</row>
    <row r="8" spans="1:24" ht="11.25" customHeight="1" x14ac:dyDescent="0.2">
      <c r="A8" s="40" t="s">
        <v>343</v>
      </c>
      <c r="B8" s="41" t="s">
        <v>344</v>
      </c>
      <c r="C8" s="42">
        <f t="shared" ref="C8" si="63">SUM(C9:C10)</f>
        <v>0</v>
      </c>
      <c r="D8" s="42">
        <f t="shared" ref="D8" si="64">SUM(D9:D10)</f>
        <v>0</v>
      </c>
      <c r="E8" s="42">
        <f t="shared" ref="E8" si="65">SUM(E9:E10)</f>
        <v>0</v>
      </c>
      <c r="F8" s="42">
        <f t="shared" ref="F8" si="66">SUM(F9:F10)</f>
        <v>0</v>
      </c>
      <c r="G8" s="42">
        <f t="shared" ref="G8" si="67">SUM(G9:G10)</f>
        <v>0</v>
      </c>
      <c r="H8" s="42">
        <f t="shared" ref="H8" si="68">SUM(H9:H10)</f>
        <v>0</v>
      </c>
      <c r="I8" s="42">
        <f t="shared" ref="I8" si="69">SUM(I9:I10)</f>
        <v>0</v>
      </c>
      <c r="J8" s="42">
        <f t="shared" ref="J8" si="70">SUM(J9:J10)</f>
        <v>0</v>
      </c>
      <c r="K8" s="42">
        <f t="shared" ref="K8" si="71">SUM(K9:K10)</f>
        <v>0</v>
      </c>
      <c r="L8" s="42">
        <f t="shared" ref="L8" si="72">SUM(L9:L10)</f>
        <v>0</v>
      </c>
      <c r="M8" s="42">
        <f t="shared" ref="M8" si="73">SUM(M9:M10)</f>
        <v>0</v>
      </c>
      <c r="N8" s="42">
        <f t="shared" ref="N8" si="74">SUM(N9:N10)</f>
        <v>0</v>
      </c>
      <c r="O8" s="42">
        <f t="shared" ref="O8" si="75">SUM(O9:O10)</f>
        <v>0</v>
      </c>
      <c r="P8" s="42">
        <f t="shared" ref="P8" si="76">SUM(P9:P10)</f>
        <v>0</v>
      </c>
      <c r="Q8" s="42">
        <f t="shared" ref="Q8" si="77">SUM(Q9:Q10)</f>
        <v>0</v>
      </c>
      <c r="R8" s="42">
        <f t="shared" ref="R8" si="78">SUM(R9:R10)</f>
        <v>0</v>
      </c>
      <c r="S8" s="42">
        <f t="shared" ref="S8" si="79">SUM(S9:S10)</f>
        <v>0</v>
      </c>
      <c r="T8" s="42">
        <f t="shared" ref="T8" si="80">SUM(T9:T10)</f>
        <v>0</v>
      </c>
      <c r="U8" s="42">
        <f t="shared" ref="U8" si="81">SUM(U9:U10)</f>
        <v>0</v>
      </c>
      <c r="V8" s="42">
        <f t="shared" ref="V8" si="82">SUM(V9:V10)</f>
        <v>0</v>
      </c>
      <c r="W8" s="42">
        <f t="shared" ref="W8:X8" si="83">SUM(W9:W10)</f>
        <v>0</v>
      </c>
      <c r="X8" s="42">
        <f t="shared" si="83"/>
        <v>0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" si="84">SUM(C12:C16)</f>
        <v>0</v>
      </c>
      <c r="D11" s="42">
        <f t="shared" ref="D11" si="85">SUM(D12:D16)</f>
        <v>0</v>
      </c>
      <c r="E11" s="42">
        <f t="shared" ref="E11" si="86">SUM(E12:E16)</f>
        <v>0</v>
      </c>
      <c r="F11" s="42">
        <f t="shared" ref="F11" si="87">SUM(F12:F16)</f>
        <v>0</v>
      </c>
      <c r="G11" s="42">
        <f t="shared" ref="G11" si="88">SUM(G12:G16)</f>
        <v>0</v>
      </c>
      <c r="H11" s="42">
        <f t="shared" ref="H11" si="89">SUM(H12:H16)</f>
        <v>0</v>
      </c>
      <c r="I11" s="42">
        <f t="shared" ref="I11" si="90">SUM(I12:I16)</f>
        <v>0</v>
      </c>
      <c r="J11" s="42">
        <f t="shared" ref="J11" si="91">SUM(J12:J16)</f>
        <v>0</v>
      </c>
      <c r="K11" s="42">
        <f t="shared" ref="K11" si="92">SUM(K12:K16)</f>
        <v>0</v>
      </c>
      <c r="L11" s="42">
        <f t="shared" ref="L11" si="93">SUM(L12:L16)</f>
        <v>0</v>
      </c>
      <c r="M11" s="42">
        <f t="shared" ref="M11" si="94">SUM(M12:M16)</f>
        <v>0</v>
      </c>
      <c r="N11" s="42">
        <f t="shared" ref="N11" si="95">SUM(N12:N16)</f>
        <v>0</v>
      </c>
      <c r="O11" s="42">
        <f t="shared" ref="O11" si="96">SUM(O12:O16)</f>
        <v>0</v>
      </c>
      <c r="P11" s="42">
        <f t="shared" ref="P11" si="97">SUM(P12:P16)</f>
        <v>0</v>
      </c>
      <c r="Q11" s="42">
        <f t="shared" ref="Q11" si="98">SUM(Q12:Q16)</f>
        <v>0</v>
      </c>
      <c r="R11" s="42">
        <f t="shared" ref="R11" si="99">SUM(R12:R16)</f>
        <v>0</v>
      </c>
      <c r="S11" s="42">
        <f t="shared" ref="S11" si="100">SUM(S12:S16)</f>
        <v>0</v>
      </c>
      <c r="T11" s="42">
        <f t="shared" ref="T11" si="101">SUM(T12:T16)</f>
        <v>0</v>
      </c>
      <c r="U11" s="42">
        <f t="shared" ref="U11" si="102">SUM(U12:U16)</f>
        <v>0</v>
      </c>
      <c r="V11" s="42">
        <f t="shared" ref="V11" si="103">SUM(V12:V16)</f>
        <v>0</v>
      </c>
      <c r="W11" s="42">
        <f t="shared" ref="W11:X11" si="104">SUM(W12:W16)</f>
        <v>0</v>
      </c>
      <c r="X11" s="42">
        <f t="shared" si="104"/>
        <v>0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</row>
    <row r="13" spans="1:24" ht="11.25" customHeight="1" x14ac:dyDescent="0.2">
      <c r="A13" s="39" t="s">
        <v>17</v>
      </c>
      <c r="B13" s="23" t="s">
        <v>18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" si="105">SUM(C18:C21)</f>
        <v>0</v>
      </c>
      <c r="D17" s="31">
        <f t="shared" ref="D17" si="106">SUM(D18:D21)</f>
        <v>0</v>
      </c>
      <c r="E17" s="31">
        <f t="shared" ref="E17" si="107">SUM(E18:E21)</f>
        <v>0</v>
      </c>
      <c r="F17" s="31">
        <f t="shared" ref="F17" si="108">SUM(F18:F21)</f>
        <v>0</v>
      </c>
      <c r="G17" s="31">
        <f t="shared" ref="G17" si="109">SUM(G18:G21)</f>
        <v>0</v>
      </c>
      <c r="H17" s="31">
        <f t="shared" ref="H17" si="110">SUM(H18:H21)</f>
        <v>0</v>
      </c>
      <c r="I17" s="31">
        <f t="shared" ref="I17" si="111">SUM(I18:I21)</f>
        <v>0</v>
      </c>
      <c r="J17" s="31">
        <f t="shared" ref="J17" si="112">SUM(J18:J21)</f>
        <v>0</v>
      </c>
      <c r="K17" s="31">
        <f t="shared" ref="K17" si="113">SUM(K18:K21)</f>
        <v>0</v>
      </c>
      <c r="L17" s="31">
        <f t="shared" ref="L17" si="114">SUM(L18:L21)</f>
        <v>0</v>
      </c>
      <c r="M17" s="31">
        <f t="shared" ref="M17" si="115">SUM(M18:M21)</f>
        <v>0</v>
      </c>
      <c r="N17" s="31">
        <f t="shared" ref="N17" si="116">SUM(N18:N21)</f>
        <v>0</v>
      </c>
      <c r="O17" s="31">
        <f t="shared" ref="O17" si="117">SUM(O18:O21)</f>
        <v>0</v>
      </c>
      <c r="P17" s="31">
        <f t="shared" ref="P17" si="118">SUM(P18:P21)</f>
        <v>0</v>
      </c>
      <c r="Q17" s="31">
        <f t="shared" ref="Q17" si="119">SUM(Q18:Q21)</f>
        <v>0</v>
      </c>
      <c r="R17" s="31">
        <f t="shared" ref="R17" si="120">SUM(R18:R21)</f>
        <v>0</v>
      </c>
      <c r="S17" s="31">
        <f t="shared" ref="S17" si="121">SUM(S18:S21)</f>
        <v>0</v>
      </c>
      <c r="T17" s="31">
        <f t="shared" ref="T17" si="122">SUM(T18:T21)</f>
        <v>0</v>
      </c>
      <c r="U17" s="31">
        <f t="shared" ref="U17" si="123">SUM(U18:U21)</f>
        <v>0</v>
      </c>
      <c r="V17" s="31">
        <f t="shared" ref="V17" si="124">SUM(V18:V21)</f>
        <v>0</v>
      </c>
      <c r="W17" s="31">
        <f t="shared" ref="W17:X17" si="125">SUM(W18:W21)</f>
        <v>0</v>
      </c>
      <c r="X17" s="31">
        <f t="shared" si="125"/>
        <v>0</v>
      </c>
    </row>
    <row r="18" spans="1:24" ht="11.25" customHeight="1" x14ac:dyDescent="0.2">
      <c r="A18" s="22" t="s">
        <v>27</v>
      </c>
      <c r="B18" s="23" t="s">
        <v>28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" si="126">SUM(C23:C24)</f>
        <v>0</v>
      </c>
      <c r="D22" s="31">
        <f t="shared" ref="D22" si="127">SUM(D23:D24)</f>
        <v>0</v>
      </c>
      <c r="E22" s="31">
        <f t="shared" ref="E22" si="128">SUM(E23:E24)</f>
        <v>0</v>
      </c>
      <c r="F22" s="31">
        <f t="shared" ref="F22" si="129">SUM(F23:F24)</f>
        <v>0</v>
      </c>
      <c r="G22" s="31">
        <f t="shared" ref="G22" si="130">SUM(G23:G24)</f>
        <v>0</v>
      </c>
      <c r="H22" s="31">
        <f t="shared" ref="H22" si="131">SUM(H23:H24)</f>
        <v>0</v>
      </c>
      <c r="I22" s="31">
        <f t="shared" ref="I22" si="132">SUM(I23:I24)</f>
        <v>0</v>
      </c>
      <c r="J22" s="31">
        <f t="shared" ref="J22" si="133">SUM(J23:J24)</f>
        <v>0</v>
      </c>
      <c r="K22" s="31">
        <f t="shared" ref="K22" si="134">SUM(K23:K24)</f>
        <v>0</v>
      </c>
      <c r="L22" s="31">
        <f t="shared" ref="L22" si="135">SUM(L23:L24)</f>
        <v>0</v>
      </c>
      <c r="M22" s="31">
        <f t="shared" ref="M22" si="136">SUM(M23:M24)</f>
        <v>0</v>
      </c>
      <c r="N22" s="31">
        <f t="shared" ref="N22" si="137">SUM(N23:N24)</f>
        <v>0</v>
      </c>
      <c r="O22" s="31">
        <f t="shared" ref="O22" si="138">SUM(O23:O24)</f>
        <v>0</v>
      </c>
      <c r="P22" s="31">
        <f t="shared" ref="P22" si="139">SUM(P23:P24)</f>
        <v>0</v>
      </c>
      <c r="Q22" s="31">
        <f t="shared" ref="Q22" si="140">SUM(Q23:Q24)</f>
        <v>0</v>
      </c>
      <c r="R22" s="31">
        <f t="shared" ref="R22" si="141">SUM(R23:R24)</f>
        <v>0</v>
      </c>
      <c r="S22" s="31">
        <f t="shared" ref="S22" si="142">SUM(S23:S24)</f>
        <v>0</v>
      </c>
      <c r="T22" s="31">
        <f t="shared" ref="T22" si="143">SUM(T23:T24)</f>
        <v>0</v>
      </c>
      <c r="U22" s="31">
        <f t="shared" ref="U22" si="144">SUM(U23:U24)</f>
        <v>0</v>
      </c>
      <c r="V22" s="31">
        <f t="shared" ref="V22" si="145">SUM(V23:V24)</f>
        <v>0</v>
      </c>
      <c r="W22" s="31">
        <f t="shared" ref="W22:X22" si="146">SUM(W23:W24)</f>
        <v>0</v>
      </c>
      <c r="X22" s="31">
        <f t="shared" si="146"/>
        <v>0</v>
      </c>
    </row>
    <row r="23" spans="1:24" ht="11.25" customHeight="1" x14ac:dyDescent="0.2">
      <c r="A23" s="22" t="s">
        <v>37</v>
      </c>
      <c r="B23" s="23" t="s">
        <v>38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47">SUM(C27,C33)</f>
        <v>215.47317282889077</v>
      </c>
      <c r="D26" s="31">
        <f t="shared" ref="D26" si="148">SUM(D27,D33)</f>
        <v>171.43301805674975</v>
      </c>
      <c r="E26" s="31">
        <f t="shared" ref="E26" si="149">SUM(E27,E33)</f>
        <v>169.24978503869301</v>
      </c>
      <c r="F26" s="31">
        <f t="shared" ref="F26" si="150">SUM(F27,F33)</f>
        <v>146.33869303525364</v>
      </c>
      <c r="G26" s="31">
        <f t="shared" ref="G26" si="151">SUM(G27,G33)</f>
        <v>361.50791057609626</v>
      </c>
      <c r="H26" s="31">
        <f t="shared" ref="H26" si="152">SUM(H27,H33)</f>
        <v>290.96569217540844</v>
      </c>
      <c r="I26" s="31">
        <f t="shared" ref="I26" si="153">SUM(I27,I33)</f>
        <v>200.46061908856402</v>
      </c>
      <c r="J26" s="31">
        <f t="shared" ref="J26" si="154">SUM(J27,J33)</f>
        <v>153.79492691315562</v>
      </c>
      <c r="K26" s="31">
        <f t="shared" ref="K26" si="155">SUM(K27,K33)</f>
        <v>94.373172828890802</v>
      </c>
      <c r="L26" s="31">
        <f t="shared" ref="L26" si="156">SUM(L27,L33)</f>
        <v>75.684006878761821</v>
      </c>
      <c r="M26" s="31">
        <f t="shared" ref="M26" si="157">SUM(M27,M33)</f>
        <v>98.773344797936375</v>
      </c>
      <c r="N26" s="31">
        <f t="shared" ref="N26" si="158">SUM(N27,N33)</f>
        <v>98.192175408426465</v>
      </c>
      <c r="O26" s="31">
        <f t="shared" ref="O26" si="159">SUM(O27,O33)</f>
        <v>89.183233018056754</v>
      </c>
      <c r="P26" s="31">
        <f t="shared" ref="P26" si="160">SUM(P27,P33)</f>
        <v>97.789423903697326</v>
      </c>
      <c r="Q26" s="31">
        <f t="shared" ref="Q26" si="161">SUM(Q27,Q33)</f>
        <v>82.739982803095444</v>
      </c>
      <c r="R26" s="31">
        <f t="shared" ref="R26" si="162">SUM(R27,R33)</f>
        <v>67.128374892519346</v>
      </c>
      <c r="S26" s="31">
        <f t="shared" ref="S26" si="163">SUM(S27,S33)</f>
        <v>51.253568357695613</v>
      </c>
      <c r="T26" s="31">
        <f t="shared" ref="T26" si="164">SUM(T27,T33)</f>
        <v>25.388564058469473</v>
      </c>
      <c r="U26" s="31">
        <f t="shared" ref="U26" si="165">SUM(U27,U33)</f>
        <v>19.037317282889081</v>
      </c>
      <c r="V26" s="31">
        <f t="shared" ref="V26" si="166">SUM(V27,V33)</f>
        <v>15.376612209802236</v>
      </c>
      <c r="W26" s="31">
        <f t="shared" ref="W26:X26" si="167">SUM(W27,W33)</f>
        <v>17.263198624247632</v>
      </c>
      <c r="X26" s="31">
        <f t="shared" si="167"/>
        <v>10.232674118658641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" si="168">SUM(C28:C32)</f>
        <v>126.67205503009457</v>
      </c>
      <c r="D27" s="42">
        <f t="shared" ref="D27" si="169">SUM(D28:D32)</f>
        <v>70.694067067927762</v>
      </c>
      <c r="E27" s="42">
        <f t="shared" ref="E27" si="170">SUM(E28:E32)</f>
        <v>73.53860705073086</v>
      </c>
      <c r="F27" s="42">
        <f t="shared" ref="F27" si="171">SUM(F28:F32)</f>
        <v>78.593465176268268</v>
      </c>
      <c r="G27" s="42">
        <f t="shared" ref="G27" si="172">SUM(G28:G32)</f>
        <v>148.01031814273429</v>
      </c>
      <c r="H27" s="42">
        <f t="shared" ref="H27" si="173">SUM(H28:H32)</f>
        <v>41.378073946689589</v>
      </c>
      <c r="I27" s="42">
        <f t="shared" ref="I27" si="174">SUM(I28:I32)</f>
        <v>13.869733447979367</v>
      </c>
      <c r="J27" s="42">
        <f t="shared" ref="J27" si="175">SUM(J28:J32)</f>
        <v>0.98959587274290628</v>
      </c>
      <c r="K27" s="42">
        <f t="shared" ref="K27" si="176">SUM(K28:K32)</f>
        <v>0.9895098882201202</v>
      </c>
      <c r="L27" s="42">
        <f t="shared" ref="L27" si="177">SUM(L28:L32)</f>
        <v>2.968615649183147</v>
      </c>
      <c r="M27" s="42">
        <f t="shared" ref="M27" si="178">SUM(M28:M32)</f>
        <v>0.9895098882201202</v>
      </c>
      <c r="N27" s="42">
        <f t="shared" ref="N27" si="179">SUM(N28:N32)</f>
        <v>0</v>
      </c>
      <c r="O27" s="42">
        <f t="shared" ref="O27" si="180">SUM(O28:O32)</f>
        <v>0</v>
      </c>
      <c r="P27" s="42">
        <f t="shared" ref="P27" si="181">SUM(P28:P32)</f>
        <v>0</v>
      </c>
      <c r="Q27" s="42">
        <f t="shared" ref="Q27" si="182">SUM(Q28:Q32)</f>
        <v>0</v>
      </c>
      <c r="R27" s="42">
        <f t="shared" ref="R27" si="183">SUM(R28:R32)</f>
        <v>0</v>
      </c>
      <c r="S27" s="42">
        <f t="shared" ref="S27" si="184">SUM(S28:S32)</f>
        <v>0</v>
      </c>
      <c r="T27" s="42">
        <f t="shared" ref="T27" si="185">SUM(T28:T32)</f>
        <v>0.46852966466036111</v>
      </c>
      <c r="U27" s="42">
        <f t="shared" ref="U27" si="186">SUM(U28:U32)</f>
        <v>2.1853826311263971</v>
      </c>
      <c r="V27" s="42">
        <f t="shared" ref="V27" si="187">SUM(V28:V32)</f>
        <v>2.0018056749785038</v>
      </c>
      <c r="W27" s="42">
        <f t="shared" ref="W27:X27" si="188">SUM(W28:W32)</f>
        <v>1.8540842648323299</v>
      </c>
      <c r="X27" s="42">
        <f t="shared" si="188"/>
        <v>1.548065348237317</v>
      </c>
    </row>
    <row r="28" spans="1:24" ht="11.25" customHeight="1" x14ac:dyDescent="0.2">
      <c r="A28" s="39" t="s">
        <v>45</v>
      </c>
      <c r="B28" s="23" t="s">
        <v>46</v>
      </c>
      <c r="C28" s="30">
        <v>126.67205503009457</v>
      </c>
      <c r="D28" s="30">
        <v>70.694067067927762</v>
      </c>
      <c r="E28" s="30">
        <v>24.675064488392085</v>
      </c>
      <c r="F28" s="30">
        <v>40.459931212381768</v>
      </c>
      <c r="G28" s="30">
        <v>136.39759243336198</v>
      </c>
      <c r="H28" s="30">
        <v>41.378073946689589</v>
      </c>
      <c r="I28" s="30">
        <v>13.869733447979367</v>
      </c>
      <c r="J28" s="30">
        <v>0.98959587274290628</v>
      </c>
      <c r="K28" s="30">
        <v>0.9895098882201202</v>
      </c>
      <c r="L28" s="30">
        <v>2.968615649183147</v>
      </c>
      <c r="M28" s="30">
        <v>0.9895098882201202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0.46852966466036111</v>
      </c>
      <c r="U28" s="30">
        <v>2.1853826311263971</v>
      </c>
      <c r="V28" s="30">
        <v>2.0018056749785038</v>
      </c>
      <c r="W28" s="30">
        <v>1.8540842648323299</v>
      </c>
      <c r="X28" s="30">
        <v>1.548065348237317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48.863542562338779</v>
      </c>
      <c r="F29" s="30">
        <v>38.133533963886499</v>
      </c>
      <c r="G29" s="30">
        <v>11.61272570937231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" si="189">SUM(C34:C50)</f>
        <v>88.801117798796213</v>
      </c>
      <c r="D33" s="42">
        <f t="shared" ref="D33" si="190">SUM(D34:D50)</f>
        <v>100.738950988822</v>
      </c>
      <c r="E33" s="42">
        <f t="shared" ref="E33" si="191">SUM(E34:E50)</f>
        <v>95.711177987962159</v>
      </c>
      <c r="F33" s="42">
        <f t="shared" ref="F33" si="192">SUM(F34:F50)</f>
        <v>67.745227858985373</v>
      </c>
      <c r="G33" s="42">
        <f t="shared" ref="G33" si="193">SUM(G34:G50)</f>
        <v>213.49759243336197</v>
      </c>
      <c r="H33" s="42">
        <f t="shared" ref="H33" si="194">SUM(H34:H50)</f>
        <v>249.58761822871884</v>
      </c>
      <c r="I33" s="42">
        <f t="shared" ref="I33" si="195">SUM(I34:I50)</f>
        <v>186.59088564058464</v>
      </c>
      <c r="J33" s="42">
        <f t="shared" ref="J33" si="196">SUM(J34:J50)</f>
        <v>152.80533104041271</v>
      </c>
      <c r="K33" s="42">
        <f t="shared" ref="K33" si="197">SUM(K34:K50)</f>
        <v>93.383662940670675</v>
      </c>
      <c r="L33" s="42">
        <f t="shared" ref="L33" si="198">SUM(L34:L50)</f>
        <v>72.715391229578671</v>
      </c>
      <c r="M33" s="42">
        <f t="shared" ref="M33" si="199">SUM(M34:M50)</f>
        <v>97.783834909716248</v>
      </c>
      <c r="N33" s="42">
        <f t="shared" ref="N33" si="200">SUM(N34:N50)</f>
        <v>98.192175408426465</v>
      </c>
      <c r="O33" s="42">
        <f t="shared" ref="O33" si="201">SUM(O34:O50)</f>
        <v>89.183233018056754</v>
      </c>
      <c r="P33" s="42">
        <f t="shared" ref="P33" si="202">SUM(P34:P50)</f>
        <v>97.789423903697326</v>
      </c>
      <c r="Q33" s="42">
        <f t="shared" ref="Q33" si="203">SUM(Q34:Q50)</f>
        <v>82.739982803095444</v>
      </c>
      <c r="R33" s="42">
        <f t="shared" ref="R33" si="204">SUM(R34:R50)</f>
        <v>67.128374892519346</v>
      </c>
      <c r="S33" s="42">
        <f t="shared" ref="S33" si="205">SUM(S34:S50)</f>
        <v>51.253568357695613</v>
      </c>
      <c r="T33" s="42">
        <f t="shared" ref="T33" si="206">SUM(T34:T50)</f>
        <v>24.920034393809111</v>
      </c>
      <c r="U33" s="42">
        <f t="shared" ref="U33" si="207">SUM(U34:U50)</f>
        <v>16.851934651762683</v>
      </c>
      <c r="V33" s="42">
        <f t="shared" ref="V33" si="208">SUM(V34:V50)</f>
        <v>13.374806534823731</v>
      </c>
      <c r="W33" s="42">
        <f t="shared" ref="W33:X33" si="209">SUM(W34:W50)</f>
        <v>15.409114359415303</v>
      </c>
      <c r="X33" s="42">
        <f t="shared" si="209"/>
        <v>8.684608770421324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29.557179707652619</v>
      </c>
      <c r="H34" s="30">
        <v>34.492003439380909</v>
      </c>
      <c r="I34" s="30">
        <v>29.894926913155629</v>
      </c>
      <c r="J34" s="30">
        <v>27.593551160791058</v>
      </c>
      <c r="K34" s="30">
        <v>25.295700773860709</v>
      </c>
      <c r="L34" s="30">
        <v>31.044711951848669</v>
      </c>
      <c r="M34" s="30">
        <v>25.295700773860709</v>
      </c>
      <c r="N34" s="30">
        <v>35.643938091143589</v>
      </c>
      <c r="O34" s="30">
        <v>33.344282029234733</v>
      </c>
      <c r="P34" s="30">
        <v>43.692519346517628</v>
      </c>
      <c r="Q34" s="30">
        <v>29.894926913155629</v>
      </c>
      <c r="R34" s="30">
        <v>17.24703353396389</v>
      </c>
      <c r="S34" s="30">
        <v>11.49802235597592</v>
      </c>
      <c r="T34" s="30">
        <v>1.236027515047291</v>
      </c>
      <c r="U34" s="30">
        <v>2.4226139294926909</v>
      </c>
      <c r="V34" s="30">
        <v>1.3383490971625109</v>
      </c>
      <c r="W34" s="30">
        <v>1.1417884780739469</v>
      </c>
      <c r="X34" s="30">
        <v>0.71057609630266538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2.2496990541702493</v>
      </c>
      <c r="D36" s="30">
        <v>1.129750644883921</v>
      </c>
      <c r="E36" s="30">
        <v>0</v>
      </c>
      <c r="F36" s="30">
        <v>0</v>
      </c>
      <c r="G36" s="30">
        <v>0</v>
      </c>
      <c r="H36" s="30">
        <v>0</v>
      </c>
      <c r="I36" s="30">
        <v>13.519088564058471</v>
      </c>
      <c r="J36" s="30">
        <v>17.913843508168529</v>
      </c>
      <c r="K36" s="30">
        <v>5.4934651762682716</v>
      </c>
      <c r="L36" s="30">
        <v>3.2960447119518479</v>
      </c>
      <c r="M36" s="30">
        <v>24.457867583834911</v>
      </c>
      <c r="N36" s="30">
        <v>14.545743766122094</v>
      </c>
      <c r="O36" s="30">
        <v>13.47093723129837</v>
      </c>
      <c r="P36" s="30">
        <v>0</v>
      </c>
      <c r="Q36" s="30">
        <v>0</v>
      </c>
      <c r="R36" s="30">
        <v>0</v>
      </c>
      <c r="S36" s="30">
        <v>0</v>
      </c>
      <c r="T36" s="30">
        <v>0.1977644024075666</v>
      </c>
      <c r="U36" s="30">
        <v>0.24282029234737751</v>
      </c>
      <c r="V36" s="30">
        <v>0</v>
      </c>
      <c r="W36" s="30">
        <v>0</v>
      </c>
      <c r="X36" s="30">
        <v>2.2012037833190022E-2</v>
      </c>
    </row>
    <row r="37" spans="1:24" ht="11.25" customHeight="1" x14ac:dyDescent="0.2">
      <c r="A37" s="39" t="s">
        <v>61</v>
      </c>
      <c r="B37" s="23" t="s">
        <v>62</v>
      </c>
      <c r="C37" s="30">
        <v>2.116165090283749</v>
      </c>
      <c r="D37" s="30">
        <v>1.058125537403267</v>
      </c>
      <c r="E37" s="30">
        <v>1.058125537403267</v>
      </c>
      <c r="F37" s="30">
        <v>1.058125537403267</v>
      </c>
      <c r="G37" s="30">
        <v>6.3484952708512461</v>
      </c>
      <c r="H37" s="30">
        <v>4.1580395528804814</v>
      </c>
      <c r="I37" s="30">
        <v>3.1184866723989679</v>
      </c>
      <c r="J37" s="30">
        <v>0</v>
      </c>
      <c r="K37" s="30">
        <v>1.0424763542562341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0.20180567497850388</v>
      </c>
      <c r="U37" s="30">
        <v>0.90644883920894226</v>
      </c>
      <c r="V37" s="30">
        <v>0.10498710232158209</v>
      </c>
      <c r="W37" s="30">
        <v>0.1122957867583835</v>
      </c>
      <c r="X37" s="30">
        <v>4.3680137575236463E-2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</row>
    <row r="41" spans="1:24" ht="11.25" customHeight="1" x14ac:dyDescent="0.2">
      <c r="A41" s="39" t="s">
        <v>69</v>
      </c>
      <c r="B41" s="23" t="s">
        <v>70</v>
      </c>
      <c r="C41" s="30">
        <v>0</v>
      </c>
      <c r="D41" s="30">
        <v>0</v>
      </c>
      <c r="E41" s="30">
        <v>0</v>
      </c>
      <c r="F41" s="30">
        <v>0</v>
      </c>
      <c r="G41" s="30">
        <v>0</v>
      </c>
      <c r="H41" s="30">
        <v>0</v>
      </c>
      <c r="I41" s="30">
        <v>1.026741186586414</v>
      </c>
      <c r="J41" s="30">
        <v>1.0273430782459161</v>
      </c>
      <c r="K41" s="30">
        <v>1.0269131556319859</v>
      </c>
      <c r="L41" s="30">
        <v>0</v>
      </c>
      <c r="M41" s="30">
        <v>1.0266552020636279</v>
      </c>
      <c r="N41" s="30">
        <v>0</v>
      </c>
      <c r="O41" s="30">
        <v>0</v>
      </c>
      <c r="P41" s="30">
        <v>2.0527085124677562</v>
      </c>
      <c r="Q41" s="30">
        <v>2.0922613929492688</v>
      </c>
      <c r="R41" s="30">
        <v>2.0527085124677562</v>
      </c>
      <c r="S41" s="30">
        <v>3.079105760963027</v>
      </c>
      <c r="T41" s="30">
        <v>0</v>
      </c>
      <c r="U41" s="30">
        <v>0</v>
      </c>
      <c r="V41" s="30">
        <v>0</v>
      </c>
      <c r="W41" s="30">
        <v>1.031814273430782E-3</v>
      </c>
      <c r="X41" s="30">
        <v>0</v>
      </c>
    </row>
    <row r="42" spans="1:24" ht="11.25" customHeight="1" x14ac:dyDescent="0.2">
      <c r="A42" s="39" t="s">
        <v>71</v>
      </c>
      <c r="B42" s="23" t="s">
        <v>72</v>
      </c>
      <c r="C42" s="30">
        <v>1.042992261392949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55.413843508168526</v>
      </c>
      <c r="D43" s="30">
        <v>98.551074806534814</v>
      </c>
      <c r="E43" s="30">
        <v>51.307308684436798</v>
      </c>
      <c r="F43" s="30">
        <v>34.84419604471195</v>
      </c>
      <c r="G43" s="30">
        <v>100.60232158211522</v>
      </c>
      <c r="H43" s="30">
        <v>62.603439380911425</v>
      </c>
      <c r="I43" s="30">
        <v>62.691401547721398</v>
      </c>
      <c r="J43" s="30">
        <v>20.557093723129832</v>
      </c>
      <c r="K43" s="30">
        <v>26.709458297506444</v>
      </c>
      <c r="L43" s="30">
        <v>27.800945829750638</v>
      </c>
      <c r="M43" s="30">
        <v>21.627429062768698</v>
      </c>
      <c r="N43" s="30">
        <v>26.773860705073091</v>
      </c>
      <c r="O43" s="30">
        <v>24.516595012897682</v>
      </c>
      <c r="P43" s="30">
        <v>52.044196044711938</v>
      </c>
      <c r="Q43" s="30">
        <v>48.873086844368018</v>
      </c>
      <c r="R43" s="30">
        <v>47.8286328460877</v>
      </c>
      <c r="S43" s="30">
        <v>36.676440240756662</v>
      </c>
      <c r="T43" s="30">
        <v>23.249871023215817</v>
      </c>
      <c r="U43" s="30">
        <v>12.928116938950989</v>
      </c>
      <c r="V43" s="30">
        <v>11.852966466036113</v>
      </c>
      <c r="W43" s="30">
        <v>14.142648323301804</v>
      </c>
      <c r="X43" s="30">
        <v>7.8993121238177118</v>
      </c>
    </row>
    <row r="44" spans="1:24" ht="11.25" customHeight="1" x14ac:dyDescent="0.2">
      <c r="A44" s="39" t="s">
        <v>75</v>
      </c>
      <c r="B44" s="23" t="s">
        <v>76</v>
      </c>
      <c r="C44" s="30">
        <v>27.01822871883061</v>
      </c>
      <c r="D44" s="30">
        <v>0</v>
      </c>
      <c r="E44" s="30">
        <v>27.98314703353396</v>
      </c>
      <c r="F44" s="30">
        <v>31.84290627687016</v>
      </c>
      <c r="G44" s="30">
        <v>35.702665520206359</v>
      </c>
      <c r="H44" s="30">
        <v>92.633963886500425</v>
      </c>
      <c r="I44" s="30">
        <v>70.034565778159916</v>
      </c>
      <c r="J44" s="30">
        <v>60.48503869303525</v>
      </c>
      <c r="K44" s="30">
        <v>9.6493551160791053</v>
      </c>
      <c r="L44" s="30">
        <v>0</v>
      </c>
      <c r="M44" s="30">
        <v>25.3761822871883</v>
      </c>
      <c r="N44" s="30">
        <v>21.228632846087699</v>
      </c>
      <c r="O44" s="30">
        <v>17.85141874462597</v>
      </c>
      <c r="P44" s="30">
        <v>0</v>
      </c>
      <c r="Q44" s="30">
        <v>1.879707652622528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0.96018916595012893</v>
      </c>
      <c r="D50" s="30">
        <v>0</v>
      </c>
      <c r="E50" s="30">
        <v>15.362596732588131</v>
      </c>
      <c r="F50" s="30">
        <v>0</v>
      </c>
      <c r="G50" s="30">
        <v>41.286930352536537</v>
      </c>
      <c r="H50" s="30">
        <v>55.70017196904557</v>
      </c>
      <c r="I50" s="30">
        <v>6.3056749785038679</v>
      </c>
      <c r="J50" s="30">
        <v>25.228460877042131</v>
      </c>
      <c r="K50" s="30">
        <v>24.16629406706792</v>
      </c>
      <c r="L50" s="30">
        <v>10.57368873602751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3.4565778159931212E-2</v>
      </c>
      <c r="U50" s="30">
        <v>0.35193465176268263</v>
      </c>
      <c r="V50" s="30">
        <v>7.8503869303525362E-2</v>
      </c>
      <c r="W50" s="30">
        <v>1.1349957007738609E-2</v>
      </c>
      <c r="X50" s="30">
        <v>9.0283748925193454E-3</v>
      </c>
    </row>
    <row r="51" spans="1:24" ht="11.25" customHeight="1" x14ac:dyDescent="0.2">
      <c r="A51" s="24" t="s">
        <v>89</v>
      </c>
      <c r="B51" s="25" t="s">
        <v>90</v>
      </c>
      <c r="C51" s="31">
        <v>3760.8302665520205</v>
      </c>
      <c r="D51" s="31">
        <v>3518.9460017196907</v>
      </c>
      <c r="E51" s="31">
        <v>3561.6783319002575</v>
      </c>
      <c r="F51" s="31">
        <v>3107.3696474634567</v>
      </c>
      <c r="G51" s="31">
        <v>3129.1852966466035</v>
      </c>
      <c r="H51" s="31">
        <v>3267.0631126397247</v>
      </c>
      <c r="I51" s="31">
        <v>2779.9500429922614</v>
      </c>
      <c r="J51" s="31">
        <v>2392.195872742906</v>
      </c>
      <c r="K51" s="31">
        <v>2508.6517626827167</v>
      </c>
      <c r="L51" s="31">
        <v>2425.1687876182286</v>
      </c>
      <c r="M51" s="31">
        <v>2676.4172828890801</v>
      </c>
      <c r="N51" s="31">
        <v>2459.3684436801377</v>
      </c>
      <c r="O51" s="31">
        <v>2467.8424763542566</v>
      </c>
      <c r="P51" s="31">
        <v>2598.1053310404122</v>
      </c>
      <c r="Q51" s="31">
        <v>2510.1899398108335</v>
      </c>
      <c r="R51" s="31">
        <v>2705.9740326741185</v>
      </c>
      <c r="S51" s="31">
        <v>2522.2452278589853</v>
      </c>
      <c r="T51" s="31">
        <v>2524.7984522785896</v>
      </c>
      <c r="U51" s="31">
        <v>2373.2344797936371</v>
      </c>
      <c r="V51" s="31">
        <v>2211.0894239036975</v>
      </c>
      <c r="W51" s="31">
        <v>2062.7110920034393</v>
      </c>
      <c r="X51" s="31">
        <v>2075.869819432502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" si="210">SUM(C53:C70)</f>
        <v>0</v>
      </c>
      <c r="D52" s="31">
        <f t="shared" ref="D52" si="211">SUM(D53:D70)</f>
        <v>0</v>
      </c>
      <c r="E52" s="31">
        <f t="shared" ref="E52" si="212">SUM(E53:E70)</f>
        <v>0</v>
      </c>
      <c r="F52" s="31">
        <f t="shared" ref="F52" si="213">SUM(F53:F70)</f>
        <v>0</v>
      </c>
      <c r="G52" s="31">
        <f t="shared" ref="G52" si="214">SUM(G53:G70)</f>
        <v>0</v>
      </c>
      <c r="H52" s="31">
        <f t="shared" ref="H52" si="215">SUM(H53:H70)</f>
        <v>0</v>
      </c>
      <c r="I52" s="31">
        <f t="shared" ref="I52" si="216">SUM(I53:I70)</f>
        <v>0</v>
      </c>
      <c r="J52" s="31">
        <f t="shared" ref="J52" si="217">SUM(J53:J70)</f>
        <v>0</v>
      </c>
      <c r="K52" s="31">
        <f t="shared" ref="K52" si="218">SUM(K53:K70)</f>
        <v>0</v>
      </c>
      <c r="L52" s="31">
        <f t="shared" ref="L52" si="219">SUM(L53:L70)</f>
        <v>0</v>
      </c>
      <c r="M52" s="31">
        <f t="shared" ref="M52" si="220">SUM(M53:M70)</f>
        <v>0</v>
      </c>
      <c r="N52" s="31">
        <f t="shared" ref="N52" si="221">SUM(N53:N70)</f>
        <v>0</v>
      </c>
      <c r="O52" s="31">
        <f t="shared" ref="O52" si="222">SUM(O53:O70)</f>
        <v>0</v>
      </c>
      <c r="P52" s="31">
        <f t="shared" ref="P52" si="223">SUM(P53:P70)</f>
        <v>0</v>
      </c>
      <c r="Q52" s="31">
        <f t="shared" ref="Q52" si="224">SUM(Q53:Q70)</f>
        <v>0</v>
      </c>
      <c r="R52" s="31">
        <f t="shared" ref="R52" si="225">SUM(R53:R70)</f>
        <v>0</v>
      </c>
      <c r="S52" s="31">
        <f t="shared" ref="S52" si="226">SUM(S53:S70)</f>
        <v>0</v>
      </c>
      <c r="T52" s="31">
        <f t="shared" ref="T52" si="227">SUM(T53:T70)</f>
        <v>0</v>
      </c>
      <c r="U52" s="31">
        <f t="shared" ref="U52" si="228">SUM(U53:U70)</f>
        <v>0</v>
      </c>
      <c r="V52" s="31">
        <f t="shared" ref="V52" si="229">SUM(V53:V70)</f>
        <v>0</v>
      </c>
      <c r="W52" s="31">
        <f t="shared" ref="W52:X52" si="230">SUM(W53:W70)</f>
        <v>0</v>
      </c>
      <c r="X52" s="31">
        <f t="shared" si="230"/>
        <v>0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</row>
    <row r="70" spans="1:24" ht="11.25" customHeight="1" x14ac:dyDescent="0.2">
      <c r="A70" s="22" t="s">
        <v>127</v>
      </c>
      <c r="B70" s="23" t="s">
        <v>128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" si="231">SUM(C72:C73)</f>
        <v>0</v>
      </c>
      <c r="D71" s="31">
        <f t="shared" ref="D71" si="232">SUM(D72:D73)</f>
        <v>0</v>
      </c>
      <c r="E71" s="31">
        <f t="shared" ref="E71" si="233">SUM(E72:E73)</f>
        <v>0</v>
      </c>
      <c r="F71" s="31">
        <f t="shared" ref="F71" si="234">SUM(F72:F73)</f>
        <v>0</v>
      </c>
      <c r="G71" s="31">
        <f t="shared" ref="G71" si="235">SUM(G72:G73)</f>
        <v>0</v>
      </c>
      <c r="H71" s="31">
        <f t="shared" ref="H71" si="236">SUM(H72:H73)</f>
        <v>0</v>
      </c>
      <c r="I71" s="31">
        <f t="shared" ref="I71" si="237">SUM(I72:I73)</f>
        <v>0</v>
      </c>
      <c r="J71" s="31">
        <f t="shared" ref="J71" si="238">SUM(J72:J73)</f>
        <v>0</v>
      </c>
      <c r="K71" s="31">
        <f t="shared" ref="K71" si="239">SUM(K72:K73)</f>
        <v>0</v>
      </c>
      <c r="L71" s="31">
        <f t="shared" ref="L71" si="240">SUM(L72:L73)</f>
        <v>0</v>
      </c>
      <c r="M71" s="31">
        <f t="shared" ref="M71" si="241">SUM(M72:M73)</f>
        <v>0</v>
      </c>
      <c r="N71" s="31">
        <f t="shared" ref="N71" si="242">SUM(N72:N73)</f>
        <v>0</v>
      </c>
      <c r="O71" s="31">
        <f t="shared" ref="O71" si="243">SUM(O72:O73)</f>
        <v>0</v>
      </c>
      <c r="P71" s="31">
        <f t="shared" ref="P71" si="244">SUM(P72:P73)</f>
        <v>0</v>
      </c>
      <c r="Q71" s="31">
        <f t="shared" ref="Q71" si="245">SUM(Q72:Q73)</f>
        <v>0</v>
      </c>
      <c r="R71" s="31">
        <f t="shared" ref="R71" si="246">SUM(R72:R73)</f>
        <v>0</v>
      </c>
      <c r="S71" s="31">
        <f t="shared" ref="S71" si="247">SUM(S72:S73)</f>
        <v>0</v>
      </c>
      <c r="T71" s="31">
        <f t="shared" ref="T71" si="248">SUM(T72:T73)</f>
        <v>0</v>
      </c>
      <c r="U71" s="31">
        <f t="shared" ref="U71" si="249">SUM(U72:U73)</f>
        <v>0</v>
      </c>
      <c r="V71" s="31">
        <f t="shared" ref="V71" si="250">SUM(V72:V73)</f>
        <v>0</v>
      </c>
      <c r="W71" s="31">
        <f t="shared" ref="W71:X71" si="251">SUM(W72:W73)</f>
        <v>0</v>
      </c>
      <c r="X71" s="31">
        <f t="shared" si="251"/>
        <v>0</v>
      </c>
    </row>
    <row r="72" spans="1:24" ht="11.25" customHeight="1" x14ac:dyDescent="0.2">
      <c r="A72" s="22" t="s">
        <v>131</v>
      </c>
      <c r="B72" s="23" t="s">
        <v>132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50.444282029234742</v>
      </c>
      <c r="D75" s="31">
        <v>13.303697334479793</v>
      </c>
      <c r="E75" s="31">
        <v>98.906018916595002</v>
      </c>
      <c r="F75" s="31">
        <v>31.861994840928634</v>
      </c>
      <c r="G75" s="31">
        <v>60.762510748065324</v>
      </c>
      <c r="H75" s="31">
        <v>41.583061049011185</v>
      </c>
      <c r="I75" s="31">
        <v>73.230094582975056</v>
      </c>
      <c r="J75" s="31">
        <v>41.296474634565776</v>
      </c>
      <c r="K75" s="31">
        <v>25.437145313843512</v>
      </c>
      <c r="L75" s="31">
        <v>24.816165090283743</v>
      </c>
      <c r="M75" s="31">
        <v>58.230610490111779</v>
      </c>
      <c r="N75" s="31">
        <v>18.630008598452278</v>
      </c>
      <c r="O75" s="31">
        <v>21.305073086844363</v>
      </c>
      <c r="P75" s="31">
        <v>20.588478073946693</v>
      </c>
      <c r="Q75" s="31">
        <v>22.57093723129837</v>
      </c>
      <c r="R75" s="31">
        <v>22.742304385210655</v>
      </c>
      <c r="S75" s="31">
        <v>15.821754084264828</v>
      </c>
      <c r="T75" s="31">
        <v>16.867325881341358</v>
      </c>
      <c r="U75" s="31">
        <v>22.368529664660365</v>
      </c>
      <c r="V75" s="31">
        <v>1.7062768701633704</v>
      </c>
      <c r="W75" s="31">
        <v>1.1136715391229577</v>
      </c>
      <c r="X75" s="31">
        <v>1.5697334479793636</v>
      </c>
    </row>
    <row r="76" spans="1:24" ht="11.25" customHeight="1" x14ac:dyDescent="0.2">
      <c r="A76" s="26" t="s">
        <v>139</v>
      </c>
      <c r="B76" s="27" t="s">
        <v>140</v>
      </c>
      <c r="C76" s="32">
        <v>714.27343078245929</v>
      </c>
      <c r="D76" s="32">
        <v>408.34049871023217</v>
      </c>
      <c r="E76" s="32">
        <v>448.23731728288902</v>
      </c>
      <c r="F76" s="32">
        <v>454.60017196904556</v>
      </c>
      <c r="G76" s="32">
        <v>471.53912295786768</v>
      </c>
      <c r="H76" s="32">
        <v>479.06285468615647</v>
      </c>
      <c r="I76" s="32">
        <v>455.92381771281168</v>
      </c>
      <c r="J76" s="32">
        <v>458.25898538263118</v>
      </c>
      <c r="K76" s="32">
        <v>469.64987102321589</v>
      </c>
      <c r="L76" s="32">
        <v>428.76552020636268</v>
      </c>
      <c r="M76" s="32">
        <v>440.31315563198638</v>
      </c>
      <c r="N76" s="32">
        <v>450.19415305245059</v>
      </c>
      <c r="O76" s="32">
        <v>452.9948409286327</v>
      </c>
      <c r="P76" s="32">
        <v>524.12923473774708</v>
      </c>
      <c r="Q76" s="32">
        <v>530.27549441100598</v>
      </c>
      <c r="R76" s="32">
        <v>534.31728288907993</v>
      </c>
      <c r="S76" s="32">
        <v>565.51625107480641</v>
      </c>
      <c r="T76" s="32">
        <v>629.3850386930352</v>
      </c>
      <c r="U76" s="32">
        <v>583.98220120378323</v>
      </c>
      <c r="V76" s="32">
        <v>500.69312123817713</v>
      </c>
      <c r="W76" s="32">
        <v>447.26964746345658</v>
      </c>
      <c r="X76" s="32">
        <v>400.51900257953571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159</v>
      </c>
      <c r="B1" s="7" t="s">
        <v>276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0.25795356835769562</v>
      </c>
      <c r="D2" s="28">
        <f t="shared" ref="D2" si="1">SUM(D3,D17,D22,D25,D26,D51,D52,D71,D74,D75,D76)</f>
        <v>0.25795356835769562</v>
      </c>
      <c r="E2" s="28">
        <f t="shared" ref="E2" si="2">SUM(E3,E17,E22,E25,E26,E51,E52,E71,E74,E75,E76)</f>
        <v>1.2357695614789337</v>
      </c>
      <c r="F2" s="28">
        <f t="shared" ref="F2" si="3">SUM(F3,F17,F22,F25,F26,F51,F52,F71,F74,F75,F76)</f>
        <v>0.25795356835769562</v>
      </c>
      <c r="G2" s="28">
        <f t="shared" ref="G2" si="4">SUM(G3,G17,G22,G25,G26,G51,G52,G71,G74,G75,G76)</f>
        <v>0.25795356835769562</v>
      </c>
      <c r="H2" s="28">
        <f t="shared" ref="H2" si="5">SUM(H3,H17,H22,H25,H26,H51,H52,H71,H74,H75,H76)</f>
        <v>0.25795356835769562</v>
      </c>
      <c r="I2" s="28">
        <f t="shared" ref="I2" si="6">SUM(I3,I17,I22,I25,I26,I51,I52,I71,I74,I75,I76)</f>
        <v>8.5984522785898534E-2</v>
      </c>
      <c r="J2" s="28">
        <f t="shared" ref="J2" si="7">SUM(J3,J17,J22,J25,J26,J51,J52,J71,J74,J75,J76)</f>
        <v>8.5984522785898534E-2</v>
      </c>
      <c r="K2" s="28">
        <f t="shared" ref="K2" si="8">SUM(K3,K17,K22,K25,K26,K51,K52,K71,K74,K75,K76)</f>
        <v>8.5984522785898534E-2</v>
      </c>
      <c r="L2" s="28">
        <f t="shared" ref="L2" si="9">SUM(L3,L17,L22,L25,L26,L51,L52,L71,L74,L75,L76)</f>
        <v>0.1719690455717971</v>
      </c>
      <c r="M2" s="28">
        <f t="shared" ref="M2" si="10">SUM(M3,M17,M22,M25,M26,M51,M52,M71,M74,M75,M76)</f>
        <v>8.5984522785898534E-2</v>
      </c>
      <c r="N2" s="28">
        <f t="shared" ref="N2" si="11">SUM(N3,N17,N22,N25,N26,N51,N52,N71,N74,N75,N76)</f>
        <v>0.61143594153052439</v>
      </c>
      <c r="O2" s="28">
        <f t="shared" ref="O2" si="12">SUM(O3,O17,O22,O25,O26,O51,O52,O71,O74,O75,O76)</f>
        <v>0</v>
      </c>
      <c r="P2" s="28">
        <f t="shared" ref="P2" si="13">SUM(P3,P17,P22,P25,P26,P51,P52,P71,P74,P75,P76)</f>
        <v>0</v>
      </c>
      <c r="Q2" s="28">
        <f t="shared" ref="Q2" si="14">SUM(Q3,Q17,Q22,Q25,Q26,Q51,Q52,Q71,Q74,Q75,Q76)</f>
        <v>0.45382631126397238</v>
      </c>
      <c r="R2" s="28">
        <f t="shared" ref="R2" si="15">SUM(R3,R17,R22,R25,R26,R51,R52,R71,R74,R75,R76)</f>
        <v>0.57325881341358553</v>
      </c>
      <c r="S2" s="28">
        <f t="shared" ref="S2" si="16">SUM(S3,S17,S22,S25,S26,S51,S52,S71,S74,S75,S76)</f>
        <v>0.31049011177987962</v>
      </c>
      <c r="T2" s="28">
        <f t="shared" ref="T2" si="17">SUM(T3,T17,T22,T25,T26,T51,T52,T71,T74,T75,T76)</f>
        <v>0.37480653482373166</v>
      </c>
      <c r="U2" s="28">
        <f t="shared" ref="U2" si="18">SUM(U3,U17,U22,U25,U26,U51,U52,U71,U74,U75,U76)</f>
        <v>0.86646603611349948</v>
      </c>
      <c r="V2" s="28">
        <f t="shared" ref="V2" si="19">SUM(V3,V17,V22,V25,V26,V51,V52,V71,V74,V75,V76)</f>
        <v>0.2240756663800515</v>
      </c>
      <c r="W2" s="28">
        <f t="shared" ref="W2:X2" si="20">SUM(W3,W17,W22,W25,W26,W51,W52,W71,W74,W75,W76)</f>
        <v>7.9105760963026656E-2</v>
      </c>
      <c r="X2" s="28">
        <f t="shared" si="20"/>
        <v>0.1473774720550301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21">SUM(C4,C8,C11)</f>
        <v>0</v>
      </c>
      <c r="D3" s="29">
        <f t="shared" ref="D3" si="22">SUM(D4,D8,D11)</f>
        <v>0</v>
      </c>
      <c r="E3" s="29">
        <f t="shared" ref="E3" si="23">SUM(E4,E8,E11)</f>
        <v>0.97781599312123813</v>
      </c>
      <c r="F3" s="29">
        <f t="shared" ref="F3" si="24">SUM(F4,F8,F11)</f>
        <v>0</v>
      </c>
      <c r="G3" s="29">
        <f t="shared" ref="G3" si="25">SUM(G4,G8,G11)</f>
        <v>0</v>
      </c>
      <c r="H3" s="29">
        <f t="shared" ref="H3" si="26">SUM(H4,H8,H11)</f>
        <v>0</v>
      </c>
      <c r="I3" s="29">
        <f t="shared" ref="I3" si="27">SUM(I4,I8,I11)</f>
        <v>0</v>
      </c>
      <c r="J3" s="29">
        <f t="shared" ref="J3" si="28">SUM(J4,J8,J11)</f>
        <v>0</v>
      </c>
      <c r="K3" s="29">
        <f t="shared" ref="K3" si="29">SUM(K4,K8,K11)</f>
        <v>0</v>
      </c>
      <c r="L3" s="29">
        <f t="shared" ref="L3" si="30">SUM(L4,L8,L11)</f>
        <v>0</v>
      </c>
      <c r="M3" s="29">
        <f t="shared" ref="M3" si="31">SUM(M4,M8,M11)</f>
        <v>0</v>
      </c>
      <c r="N3" s="29">
        <f t="shared" ref="N3" si="32">SUM(N4,N8,N11)</f>
        <v>0.52545141874462586</v>
      </c>
      <c r="O3" s="29">
        <f t="shared" ref="O3" si="33">SUM(O4,O8,O11)</f>
        <v>0</v>
      </c>
      <c r="P3" s="29">
        <f t="shared" ref="P3" si="34">SUM(P4,P8,P11)</f>
        <v>0</v>
      </c>
      <c r="Q3" s="29">
        <f t="shared" ref="Q3" si="35">SUM(Q4,Q8,Q11)</f>
        <v>0</v>
      </c>
      <c r="R3" s="29">
        <f t="shared" ref="R3" si="36">SUM(R4,R8,R11)</f>
        <v>0</v>
      </c>
      <c r="S3" s="29">
        <f t="shared" ref="S3" si="37">SUM(S4,S8,S11)</f>
        <v>0</v>
      </c>
      <c r="T3" s="29">
        <f t="shared" ref="T3" si="38">SUM(T4,T8,T11)</f>
        <v>0</v>
      </c>
      <c r="U3" s="29">
        <f t="shared" ref="U3" si="39">SUM(U4,U8,U11)</f>
        <v>0</v>
      </c>
      <c r="V3" s="29">
        <f t="shared" ref="V3" si="40">SUM(V4,V8,V11)</f>
        <v>0</v>
      </c>
      <c r="W3" s="29">
        <f t="shared" ref="W3:X3" si="41">SUM(W4,W8,W11)</f>
        <v>0</v>
      </c>
      <c r="X3" s="29">
        <f t="shared" si="41"/>
        <v>0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42">SUM(C5:C7)</f>
        <v>0</v>
      </c>
      <c r="D4" s="42">
        <f t="shared" ref="D4" si="43">SUM(D5:D7)</f>
        <v>0</v>
      </c>
      <c r="E4" s="42">
        <f t="shared" ref="E4" si="44">SUM(E5:E7)</f>
        <v>0</v>
      </c>
      <c r="F4" s="42">
        <f t="shared" ref="F4" si="45">SUM(F5:F7)</f>
        <v>0</v>
      </c>
      <c r="G4" s="42">
        <f t="shared" ref="G4" si="46">SUM(G5:G7)</f>
        <v>0</v>
      </c>
      <c r="H4" s="42">
        <f t="shared" ref="H4" si="47">SUM(H5:H7)</f>
        <v>0</v>
      </c>
      <c r="I4" s="42">
        <f t="shared" ref="I4" si="48">SUM(I5:I7)</f>
        <v>0</v>
      </c>
      <c r="J4" s="42">
        <f t="shared" ref="J4" si="49">SUM(J5:J7)</f>
        <v>0</v>
      </c>
      <c r="K4" s="42">
        <f t="shared" ref="K4" si="50">SUM(K5:K7)</f>
        <v>0</v>
      </c>
      <c r="L4" s="42">
        <f t="shared" ref="L4" si="51">SUM(L5:L7)</f>
        <v>0</v>
      </c>
      <c r="M4" s="42">
        <f t="shared" ref="M4" si="52">SUM(M5:M7)</f>
        <v>0</v>
      </c>
      <c r="N4" s="42">
        <f t="shared" ref="N4" si="53">SUM(N5:N7)</f>
        <v>0</v>
      </c>
      <c r="O4" s="42">
        <f t="shared" ref="O4" si="54">SUM(O5:O7)</f>
        <v>0</v>
      </c>
      <c r="P4" s="42">
        <f t="shared" ref="P4" si="55">SUM(P5:P7)</f>
        <v>0</v>
      </c>
      <c r="Q4" s="42">
        <f t="shared" ref="Q4" si="56">SUM(Q5:Q7)</f>
        <v>0</v>
      </c>
      <c r="R4" s="42">
        <f t="shared" ref="R4" si="57">SUM(R5:R7)</f>
        <v>0</v>
      </c>
      <c r="S4" s="42">
        <f t="shared" ref="S4" si="58">SUM(S5:S7)</f>
        <v>0</v>
      </c>
      <c r="T4" s="42">
        <f t="shared" ref="T4" si="59">SUM(T5:T7)</f>
        <v>0</v>
      </c>
      <c r="U4" s="42">
        <f t="shared" ref="U4" si="60">SUM(U5:U7)</f>
        <v>0</v>
      </c>
      <c r="V4" s="42">
        <f t="shared" ref="V4" si="61">SUM(V5:V7)</f>
        <v>0</v>
      </c>
      <c r="W4" s="42">
        <f t="shared" ref="W4:X4" si="62">SUM(W5:W7)</f>
        <v>0</v>
      </c>
      <c r="X4" s="42">
        <f t="shared" si="62"/>
        <v>0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>
        <v>0</v>
      </c>
      <c r="W5" s="30">
        <v>0</v>
      </c>
      <c r="X5" s="30">
        <v>0</v>
      </c>
    </row>
    <row r="6" spans="1:24" ht="11.25" customHeight="1" x14ac:dyDescent="0.2">
      <c r="A6" s="39" t="s">
        <v>7</v>
      </c>
      <c r="B6" s="23" t="s">
        <v>8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</row>
    <row r="7" spans="1:24" ht="11.25" customHeight="1" x14ac:dyDescent="0.2">
      <c r="A7" s="39" t="s">
        <v>9</v>
      </c>
      <c r="B7" s="23" t="s">
        <v>10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</row>
    <row r="8" spans="1:24" ht="11.25" customHeight="1" x14ac:dyDescent="0.2">
      <c r="A8" s="40" t="s">
        <v>343</v>
      </c>
      <c r="B8" s="41" t="s">
        <v>344</v>
      </c>
      <c r="C8" s="42">
        <f t="shared" ref="C8" si="63">SUM(C9:C10)</f>
        <v>0</v>
      </c>
      <c r="D8" s="42">
        <f t="shared" ref="D8" si="64">SUM(D9:D10)</f>
        <v>0</v>
      </c>
      <c r="E8" s="42">
        <f t="shared" ref="E8" si="65">SUM(E9:E10)</f>
        <v>0</v>
      </c>
      <c r="F8" s="42">
        <f t="shared" ref="F8" si="66">SUM(F9:F10)</f>
        <v>0</v>
      </c>
      <c r="G8" s="42">
        <f t="shared" ref="G8" si="67">SUM(G9:G10)</f>
        <v>0</v>
      </c>
      <c r="H8" s="42">
        <f t="shared" ref="H8" si="68">SUM(H9:H10)</f>
        <v>0</v>
      </c>
      <c r="I8" s="42">
        <f t="shared" ref="I8" si="69">SUM(I9:I10)</f>
        <v>0</v>
      </c>
      <c r="J8" s="42">
        <f t="shared" ref="J8" si="70">SUM(J9:J10)</f>
        <v>0</v>
      </c>
      <c r="K8" s="42">
        <f t="shared" ref="K8" si="71">SUM(K9:K10)</f>
        <v>0</v>
      </c>
      <c r="L8" s="42">
        <f t="shared" ref="L8" si="72">SUM(L9:L10)</f>
        <v>0</v>
      </c>
      <c r="M8" s="42">
        <f t="shared" ref="M8" si="73">SUM(M9:M10)</f>
        <v>0</v>
      </c>
      <c r="N8" s="42">
        <f t="shared" ref="N8" si="74">SUM(N9:N10)</f>
        <v>0</v>
      </c>
      <c r="O8" s="42">
        <f t="shared" ref="O8" si="75">SUM(O9:O10)</f>
        <v>0</v>
      </c>
      <c r="P8" s="42">
        <f t="shared" ref="P8" si="76">SUM(P9:P10)</f>
        <v>0</v>
      </c>
      <c r="Q8" s="42">
        <f t="shared" ref="Q8" si="77">SUM(Q9:Q10)</f>
        <v>0</v>
      </c>
      <c r="R8" s="42">
        <f t="shared" ref="R8" si="78">SUM(R9:R10)</f>
        <v>0</v>
      </c>
      <c r="S8" s="42">
        <f t="shared" ref="S8" si="79">SUM(S9:S10)</f>
        <v>0</v>
      </c>
      <c r="T8" s="42">
        <f t="shared" ref="T8" si="80">SUM(T9:T10)</f>
        <v>0</v>
      </c>
      <c r="U8" s="42">
        <f t="shared" ref="U8" si="81">SUM(U9:U10)</f>
        <v>0</v>
      </c>
      <c r="V8" s="42">
        <f t="shared" ref="V8" si="82">SUM(V9:V10)</f>
        <v>0</v>
      </c>
      <c r="W8" s="42">
        <f t="shared" ref="W8:X8" si="83">SUM(W9:W10)</f>
        <v>0</v>
      </c>
      <c r="X8" s="42">
        <f t="shared" si="83"/>
        <v>0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" si="84">SUM(C12:C16)</f>
        <v>0</v>
      </c>
      <c r="D11" s="42">
        <f t="shared" ref="D11" si="85">SUM(D12:D16)</f>
        <v>0</v>
      </c>
      <c r="E11" s="42">
        <f t="shared" ref="E11" si="86">SUM(E12:E16)</f>
        <v>0.97781599312123813</v>
      </c>
      <c r="F11" s="42">
        <f t="shared" ref="F11" si="87">SUM(F12:F16)</f>
        <v>0</v>
      </c>
      <c r="G11" s="42">
        <f t="shared" ref="G11" si="88">SUM(G12:G16)</f>
        <v>0</v>
      </c>
      <c r="H11" s="42">
        <f t="shared" ref="H11" si="89">SUM(H12:H16)</f>
        <v>0</v>
      </c>
      <c r="I11" s="42">
        <f t="shared" ref="I11" si="90">SUM(I12:I16)</f>
        <v>0</v>
      </c>
      <c r="J11" s="42">
        <f t="shared" ref="J11" si="91">SUM(J12:J16)</f>
        <v>0</v>
      </c>
      <c r="K11" s="42">
        <f t="shared" ref="K11" si="92">SUM(K12:K16)</f>
        <v>0</v>
      </c>
      <c r="L11" s="42">
        <f t="shared" ref="L11" si="93">SUM(L12:L16)</f>
        <v>0</v>
      </c>
      <c r="M11" s="42">
        <f t="shared" ref="M11" si="94">SUM(M12:M16)</f>
        <v>0</v>
      </c>
      <c r="N11" s="42">
        <f t="shared" ref="N11" si="95">SUM(N12:N16)</f>
        <v>0.52545141874462586</v>
      </c>
      <c r="O11" s="42">
        <f t="shared" ref="O11" si="96">SUM(O12:O16)</f>
        <v>0</v>
      </c>
      <c r="P11" s="42">
        <f t="shared" ref="P11" si="97">SUM(P12:P16)</f>
        <v>0</v>
      </c>
      <c r="Q11" s="42">
        <f t="shared" ref="Q11" si="98">SUM(Q12:Q16)</f>
        <v>0</v>
      </c>
      <c r="R11" s="42">
        <f t="shared" ref="R11" si="99">SUM(R12:R16)</f>
        <v>0</v>
      </c>
      <c r="S11" s="42">
        <f t="shared" ref="S11" si="100">SUM(S12:S16)</f>
        <v>0</v>
      </c>
      <c r="T11" s="42">
        <f t="shared" ref="T11" si="101">SUM(T12:T16)</f>
        <v>0</v>
      </c>
      <c r="U11" s="42">
        <f t="shared" ref="U11" si="102">SUM(U12:U16)</f>
        <v>0</v>
      </c>
      <c r="V11" s="42">
        <f t="shared" ref="V11" si="103">SUM(V12:V16)</f>
        <v>0</v>
      </c>
      <c r="W11" s="42">
        <f t="shared" ref="W11:X11" si="104">SUM(W12:W16)</f>
        <v>0</v>
      </c>
      <c r="X11" s="42">
        <f t="shared" si="104"/>
        <v>0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0.97781599312123813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0.52545141874462586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</row>
    <row r="13" spans="1:24" ht="11.25" customHeight="1" x14ac:dyDescent="0.2">
      <c r="A13" s="39" t="s">
        <v>17</v>
      </c>
      <c r="B13" s="23" t="s">
        <v>18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" si="105">SUM(C18:C21)</f>
        <v>0</v>
      </c>
      <c r="D17" s="31">
        <f t="shared" ref="D17" si="106">SUM(D18:D21)</f>
        <v>0</v>
      </c>
      <c r="E17" s="31">
        <f t="shared" ref="E17" si="107">SUM(E18:E21)</f>
        <v>0</v>
      </c>
      <c r="F17" s="31">
        <f t="shared" ref="F17" si="108">SUM(F18:F21)</f>
        <v>0</v>
      </c>
      <c r="G17" s="31">
        <f t="shared" ref="G17" si="109">SUM(G18:G21)</f>
        <v>0</v>
      </c>
      <c r="H17" s="31">
        <f t="shared" ref="H17" si="110">SUM(H18:H21)</f>
        <v>0</v>
      </c>
      <c r="I17" s="31">
        <f t="shared" ref="I17" si="111">SUM(I18:I21)</f>
        <v>0</v>
      </c>
      <c r="J17" s="31">
        <f t="shared" ref="J17" si="112">SUM(J18:J21)</f>
        <v>0</v>
      </c>
      <c r="K17" s="31">
        <f t="shared" ref="K17" si="113">SUM(K18:K21)</f>
        <v>0</v>
      </c>
      <c r="L17" s="31">
        <f t="shared" ref="L17" si="114">SUM(L18:L21)</f>
        <v>0</v>
      </c>
      <c r="M17" s="31">
        <f t="shared" ref="M17" si="115">SUM(M18:M21)</f>
        <v>0</v>
      </c>
      <c r="N17" s="31">
        <f t="shared" ref="N17" si="116">SUM(N18:N21)</f>
        <v>0</v>
      </c>
      <c r="O17" s="31">
        <f t="shared" ref="O17" si="117">SUM(O18:O21)</f>
        <v>0</v>
      </c>
      <c r="P17" s="31">
        <f t="shared" ref="P17" si="118">SUM(P18:P21)</f>
        <v>0</v>
      </c>
      <c r="Q17" s="31">
        <f t="shared" ref="Q17" si="119">SUM(Q18:Q21)</f>
        <v>0</v>
      </c>
      <c r="R17" s="31">
        <f t="shared" ref="R17" si="120">SUM(R18:R21)</f>
        <v>0</v>
      </c>
      <c r="S17" s="31">
        <f t="shared" ref="S17" si="121">SUM(S18:S21)</f>
        <v>0</v>
      </c>
      <c r="T17" s="31">
        <f t="shared" ref="T17" si="122">SUM(T18:T21)</f>
        <v>0</v>
      </c>
      <c r="U17" s="31">
        <f t="shared" ref="U17" si="123">SUM(U18:U21)</f>
        <v>0</v>
      </c>
      <c r="V17" s="31">
        <f t="shared" ref="V17" si="124">SUM(V18:V21)</f>
        <v>0</v>
      </c>
      <c r="W17" s="31">
        <f t="shared" ref="W17:X17" si="125">SUM(W18:W21)</f>
        <v>0</v>
      </c>
      <c r="X17" s="31">
        <f t="shared" si="125"/>
        <v>0</v>
      </c>
    </row>
    <row r="18" spans="1:24" ht="11.25" customHeight="1" x14ac:dyDescent="0.2">
      <c r="A18" s="22" t="s">
        <v>27</v>
      </c>
      <c r="B18" s="23" t="s">
        <v>28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" si="126">SUM(C23:C24)</f>
        <v>0</v>
      </c>
      <c r="D22" s="31">
        <f t="shared" ref="D22" si="127">SUM(D23:D24)</f>
        <v>0</v>
      </c>
      <c r="E22" s="31">
        <f t="shared" ref="E22" si="128">SUM(E23:E24)</f>
        <v>0</v>
      </c>
      <c r="F22" s="31">
        <f t="shared" ref="F22" si="129">SUM(F23:F24)</f>
        <v>0</v>
      </c>
      <c r="G22" s="31">
        <f t="shared" ref="G22" si="130">SUM(G23:G24)</f>
        <v>0</v>
      </c>
      <c r="H22" s="31">
        <f t="shared" ref="H22" si="131">SUM(H23:H24)</f>
        <v>0</v>
      </c>
      <c r="I22" s="31">
        <f t="shared" ref="I22" si="132">SUM(I23:I24)</f>
        <v>0</v>
      </c>
      <c r="J22" s="31">
        <f t="shared" ref="J22" si="133">SUM(J23:J24)</f>
        <v>0</v>
      </c>
      <c r="K22" s="31">
        <f t="shared" ref="K22" si="134">SUM(K23:K24)</f>
        <v>0</v>
      </c>
      <c r="L22" s="31">
        <f t="shared" ref="L22" si="135">SUM(L23:L24)</f>
        <v>0</v>
      </c>
      <c r="M22" s="31">
        <f t="shared" ref="M22" si="136">SUM(M23:M24)</f>
        <v>0</v>
      </c>
      <c r="N22" s="31">
        <f t="shared" ref="N22" si="137">SUM(N23:N24)</f>
        <v>0</v>
      </c>
      <c r="O22" s="31">
        <f t="shared" ref="O22" si="138">SUM(O23:O24)</f>
        <v>0</v>
      </c>
      <c r="P22" s="31">
        <f t="shared" ref="P22" si="139">SUM(P23:P24)</f>
        <v>0</v>
      </c>
      <c r="Q22" s="31">
        <f t="shared" ref="Q22" si="140">SUM(Q23:Q24)</f>
        <v>0</v>
      </c>
      <c r="R22" s="31">
        <f t="shared" ref="R22" si="141">SUM(R23:R24)</f>
        <v>0</v>
      </c>
      <c r="S22" s="31">
        <f t="shared" ref="S22" si="142">SUM(S23:S24)</f>
        <v>0</v>
      </c>
      <c r="T22" s="31">
        <f t="shared" ref="T22" si="143">SUM(T23:T24)</f>
        <v>0</v>
      </c>
      <c r="U22" s="31">
        <f t="shared" ref="U22" si="144">SUM(U23:U24)</f>
        <v>0</v>
      </c>
      <c r="V22" s="31">
        <f t="shared" ref="V22" si="145">SUM(V23:V24)</f>
        <v>0</v>
      </c>
      <c r="W22" s="31">
        <f t="shared" ref="W22:X22" si="146">SUM(W23:W24)</f>
        <v>0</v>
      </c>
      <c r="X22" s="31">
        <f t="shared" si="146"/>
        <v>0</v>
      </c>
    </row>
    <row r="23" spans="1:24" ht="11.25" customHeight="1" x14ac:dyDescent="0.2">
      <c r="A23" s="22" t="s">
        <v>37</v>
      </c>
      <c r="B23" s="23" t="s">
        <v>38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47">SUM(C27,C33)</f>
        <v>0</v>
      </c>
      <c r="D26" s="31">
        <f t="shared" ref="D26" si="148">SUM(D27,D33)</f>
        <v>0</v>
      </c>
      <c r="E26" s="31">
        <f t="shared" ref="E26" si="149">SUM(E27,E33)</f>
        <v>0</v>
      </c>
      <c r="F26" s="31">
        <f t="shared" ref="F26" si="150">SUM(F27,F33)</f>
        <v>0</v>
      </c>
      <c r="G26" s="31">
        <f t="shared" ref="G26" si="151">SUM(G27,G33)</f>
        <v>0</v>
      </c>
      <c r="H26" s="31">
        <f t="shared" ref="H26" si="152">SUM(H27,H33)</f>
        <v>0</v>
      </c>
      <c r="I26" s="31">
        <f t="shared" ref="I26" si="153">SUM(I27,I33)</f>
        <v>0</v>
      </c>
      <c r="J26" s="31">
        <f t="shared" ref="J26" si="154">SUM(J27,J33)</f>
        <v>0</v>
      </c>
      <c r="K26" s="31">
        <f t="shared" ref="K26" si="155">SUM(K27,K33)</f>
        <v>0</v>
      </c>
      <c r="L26" s="31">
        <f t="shared" ref="L26" si="156">SUM(L27,L33)</f>
        <v>0</v>
      </c>
      <c r="M26" s="31">
        <f t="shared" ref="M26" si="157">SUM(M27,M33)</f>
        <v>0</v>
      </c>
      <c r="N26" s="31">
        <f t="shared" ref="N26" si="158">SUM(N27,N33)</f>
        <v>0</v>
      </c>
      <c r="O26" s="31">
        <f t="shared" ref="O26" si="159">SUM(O27,O33)</f>
        <v>0</v>
      </c>
      <c r="P26" s="31">
        <f t="shared" ref="P26" si="160">SUM(P27,P33)</f>
        <v>0</v>
      </c>
      <c r="Q26" s="31">
        <f t="shared" ref="Q26" si="161">SUM(Q27,Q33)</f>
        <v>0</v>
      </c>
      <c r="R26" s="31">
        <f t="shared" ref="R26" si="162">SUM(R27,R33)</f>
        <v>0</v>
      </c>
      <c r="S26" s="31">
        <f t="shared" ref="S26" si="163">SUM(S27,S33)</f>
        <v>0</v>
      </c>
      <c r="T26" s="31">
        <f t="shared" ref="T26" si="164">SUM(T27,T33)</f>
        <v>0</v>
      </c>
      <c r="U26" s="31">
        <f t="shared" ref="U26" si="165">SUM(U27,U33)</f>
        <v>0</v>
      </c>
      <c r="V26" s="31">
        <f t="shared" ref="V26" si="166">SUM(V27,V33)</f>
        <v>0</v>
      </c>
      <c r="W26" s="31">
        <f t="shared" ref="W26:X26" si="167">SUM(W27,W33)</f>
        <v>0</v>
      </c>
      <c r="X26" s="31">
        <f t="shared" si="167"/>
        <v>0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" si="168">SUM(C28:C32)</f>
        <v>0</v>
      </c>
      <c r="D27" s="42">
        <f t="shared" ref="D27" si="169">SUM(D28:D32)</f>
        <v>0</v>
      </c>
      <c r="E27" s="42">
        <f t="shared" ref="E27" si="170">SUM(E28:E32)</f>
        <v>0</v>
      </c>
      <c r="F27" s="42">
        <f t="shared" ref="F27" si="171">SUM(F28:F32)</f>
        <v>0</v>
      </c>
      <c r="G27" s="42">
        <f t="shared" ref="G27" si="172">SUM(G28:G32)</f>
        <v>0</v>
      </c>
      <c r="H27" s="42">
        <f t="shared" ref="H27" si="173">SUM(H28:H32)</f>
        <v>0</v>
      </c>
      <c r="I27" s="42">
        <f t="shared" ref="I27" si="174">SUM(I28:I32)</f>
        <v>0</v>
      </c>
      <c r="J27" s="42">
        <f t="shared" ref="J27" si="175">SUM(J28:J32)</f>
        <v>0</v>
      </c>
      <c r="K27" s="42">
        <f t="shared" ref="K27" si="176">SUM(K28:K32)</f>
        <v>0</v>
      </c>
      <c r="L27" s="42">
        <f t="shared" ref="L27" si="177">SUM(L28:L32)</f>
        <v>0</v>
      </c>
      <c r="M27" s="42">
        <f t="shared" ref="M27" si="178">SUM(M28:M32)</f>
        <v>0</v>
      </c>
      <c r="N27" s="42">
        <f t="shared" ref="N27" si="179">SUM(N28:N32)</f>
        <v>0</v>
      </c>
      <c r="O27" s="42">
        <f t="shared" ref="O27" si="180">SUM(O28:O32)</f>
        <v>0</v>
      </c>
      <c r="P27" s="42">
        <f t="shared" ref="P27" si="181">SUM(P28:P32)</f>
        <v>0</v>
      </c>
      <c r="Q27" s="42">
        <f t="shared" ref="Q27" si="182">SUM(Q28:Q32)</f>
        <v>0</v>
      </c>
      <c r="R27" s="42">
        <f t="shared" ref="R27" si="183">SUM(R28:R32)</f>
        <v>0</v>
      </c>
      <c r="S27" s="42">
        <f t="shared" ref="S27" si="184">SUM(S28:S32)</f>
        <v>0</v>
      </c>
      <c r="T27" s="42">
        <f t="shared" ref="T27" si="185">SUM(T28:T32)</f>
        <v>0</v>
      </c>
      <c r="U27" s="42">
        <f t="shared" ref="U27" si="186">SUM(U28:U32)</f>
        <v>0</v>
      </c>
      <c r="V27" s="42">
        <f t="shared" ref="V27" si="187">SUM(V28:V32)</f>
        <v>0</v>
      </c>
      <c r="W27" s="42">
        <f t="shared" ref="W27:X27" si="188">SUM(W28:W32)</f>
        <v>0</v>
      </c>
      <c r="X27" s="42">
        <f t="shared" si="188"/>
        <v>0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" si="189">SUM(C34:C50)</f>
        <v>0</v>
      </c>
      <c r="D33" s="42">
        <f t="shared" ref="D33" si="190">SUM(D34:D50)</f>
        <v>0</v>
      </c>
      <c r="E33" s="42">
        <f t="shared" ref="E33" si="191">SUM(E34:E50)</f>
        <v>0</v>
      </c>
      <c r="F33" s="42">
        <f t="shared" ref="F33" si="192">SUM(F34:F50)</f>
        <v>0</v>
      </c>
      <c r="G33" s="42">
        <f t="shared" ref="G33" si="193">SUM(G34:G50)</f>
        <v>0</v>
      </c>
      <c r="H33" s="42">
        <f t="shared" ref="H33" si="194">SUM(H34:H50)</f>
        <v>0</v>
      </c>
      <c r="I33" s="42">
        <f t="shared" ref="I33" si="195">SUM(I34:I50)</f>
        <v>0</v>
      </c>
      <c r="J33" s="42">
        <f t="shared" ref="J33" si="196">SUM(J34:J50)</f>
        <v>0</v>
      </c>
      <c r="K33" s="42">
        <f t="shared" ref="K33" si="197">SUM(K34:K50)</f>
        <v>0</v>
      </c>
      <c r="L33" s="42">
        <f t="shared" ref="L33" si="198">SUM(L34:L50)</f>
        <v>0</v>
      </c>
      <c r="M33" s="42">
        <f t="shared" ref="M33" si="199">SUM(M34:M50)</f>
        <v>0</v>
      </c>
      <c r="N33" s="42">
        <f t="shared" ref="N33" si="200">SUM(N34:N50)</f>
        <v>0</v>
      </c>
      <c r="O33" s="42">
        <f t="shared" ref="O33" si="201">SUM(O34:O50)</f>
        <v>0</v>
      </c>
      <c r="P33" s="42">
        <f t="shared" ref="P33" si="202">SUM(P34:P50)</f>
        <v>0</v>
      </c>
      <c r="Q33" s="42">
        <f t="shared" ref="Q33" si="203">SUM(Q34:Q50)</f>
        <v>0</v>
      </c>
      <c r="R33" s="42">
        <f t="shared" ref="R33" si="204">SUM(R34:R50)</f>
        <v>0</v>
      </c>
      <c r="S33" s="42">
        <f t="shared" ref="S33" si="205">SUM(S34:S50)</f>
        <v>0</v>
      </c>
      <c r="T33" s="42">
        <f t="shared" ref="T33" si="206">SUM(T34:T50)</f>
        <v>0</v>
      </c>
      <c r="U33" s="42">
        <f t="shared" ref="U33" si="207">SUM(U34:U50)</f>
        <v>0</v>
      </c>
      <c r="V33" s="42">
        <f t="shared" ref="V33" si="208">SUM(V34:V50)</f>
        <v>0</v>
      </c>
      <c r="W33" s="42">
        <f t="shared" ref="W33:X33" si="209">SUM(W34:W50)</f>
        <v>0</v>
      </c>
      <c r="X33" s="42">
        <f t="shared" si="209"/>
        <v>0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</row>
    <row r="37" spans="1:24" ht="11.25" customHeight="1" x14ac:dyDescent="0.2">
      <c r="A37" s="39" t="s">
        <v>61</v>
      </c>
      <c r="B37" s="23" t="s">
        <v>62</v>
      </c>
      <c r="C37" s="30">
        <v>0</v>
      </c>
      <c r="D37" s="30">
        <v>0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</row>
    <row r="41" spans="1:24" ht="11.25" customHeight="1" x14ac:dyDescent="0.2">
      <c r="A41" s="39" t="s">
        <v>69</v>
      </c>
      <c r="B41" s="23" t="s">
        <v>70</v>
      </c>
      <c r="C41" s="30">
        <v>0</v>
      </c>
      <c r="D41" s="30">
        <v>0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</row>
    <row r="42" spans="1:24" ht="11.25" customHeight="1" x14ac:dyDescent="0.2">
      <c r="A42" s="39" t="s">
        <v>71</v>
      </c>
      <c r="B42" s="23" t="s">
        <v>72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</row>
    <row r="44" spans="1:24" ht="11.25" customHeight="1" x14ac:dyDescent="0.2">
      <c r="A44" s="39" t="s">
        <v>75</v>
      </c>
      <c r="B44" s="23" t="s">
        <v>76</v>
      </c>
      <c r="C44" s="30">
        <v>0</v>
      </c>
      <c r="D44" s="30">
        <v>0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</row>
    <row r="51" spans="1:24" ht="11.25" customHeight="1" x14ac:dyDescent="0.2">
      <c r="A51" s="24" t="s">
        <v>89</v>
      </c>
      <c r="B51" s="25" t="s">
        <v>90</v>
      </c>
      <c r="C51" s="31">
        <v>0</v>
      </c>
      <c r="D51" s="31">
        <v>0</v>
      </c>
      <c r="E51" s="31">
        <v>0</v>
      </c>
      <c r="F51" s="31">
        <v>0</v>
      </c>
      <c r="G51" s="31">
        <v>0</v>
      </c>
      <c r="H51" s="31">
        <v>0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" si="210">SUM(C53:C70)</f>
        <v>0</v>
      </c>
      <c r="D52" s="31">
        <f t="shared" ref="D52" si="211">SUM(D53:D70)</f>
        <v>0</v>
      </c>
      <c r="E52" s="31">
        <f t="shared" ref="E52" si="212">SUM(E53:E70)</f>
        <v>0</v>
      </c>
      <c r="F52" s="31">
        <f t="shared" ref="F52" si="213">SUM(F53:F70)</f>
        <v>0</v>
      </c>
      <c r="G52" s="31">
        <f t="shared" ref="G52" si="214">SUM(G53:G70)</f>
        <v>0</v>
      </c>
      <c r="H52" s="31">
        <f t="shared" ref="H52" si="215">SUM(H53:H70)</f>
        <v>0</v>
      </c>
      <c r="I52" s="31">
        <f t="shared" ref="I52" si="216">SUM(I53:I70)</f>
        <v>0</v>
      </c>
      <c r="J52" s="31">
        <f t="shared" ref="J52" si="217">SUM(J53:J70)</f>
        <v>0</v>
      </c>
      <c r="K52" s="31">
        <f t="shared" ref="K52" si="218">SUM(K53:K70)</f>
        <v>0</v>
      </c>
      <c r="L52" s="31">
        <f t="shared" ref="L52" si="219">SUM(L53:L70)</f>
        <v>0</v>
      </c>
      <c r="M52" s="31">
        <f t="shared" ref="M52" si="220">SUM(M53:M70)</f>
        <v>0</v>
      </c>
      <c r="N52" s="31">
        <f t="shared" ref="N52" si="221">SUM(N53:N70)</f>
        <v>0</v>
      </c>
      <c r="O52" s="31">
        <f t="shared" ref="O52" si="222">SUM(O53:O70)</f>
        <v>0</v>
      </c>
      <c r="P52" s="31">
        <f t="shared" ref="P52" si="223">SUM(P53:P70)</f>
        <v>0</v>
      </c>
      <c r="Q52" s="31">
        <f t="shared" ref="Q52" si="224">SUM(Q53:Q70)</f>
        <v>0</v>
      </c>
      <c r="R52" s="31">
        <f t="shared" ref="R52" si="225">SUM(R53:R70)</f>
        <v>0</v>
      </c>
      <c r="S52" s="31">
        <f t="shared" ref="S52" si="226">SUM(S53:S70)</f>
        <v>0</v>
      </c>
      <c r="T52" s="31">
        <f t="shared" ref="T52" si="227">SUM(T53:T70)</f>
        <v>0</v>
      </c>
      <c r="U52" s="31">
        <f t="shared" ref="U52" si="228">SUM(U53:U70)</f>
        <v>0</v>
      </c>
      <c r="V52" s="31">
        <f t="shared" ref="V52" si="229">SUM(V53:V70)</f>
        <v>0</v>
      </c>
      <c r="W52" s="31">
        <f t="shared" ref="W52:X52" si="230">SUM(W53:W70)</f>
        <v>0</v>
      </c>
      <c r="X52" s="31">
        <f t="shared" si="230"/>
        <v>0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</row>
    <row r="70" spans="1:24" ht="11.25" customHeight="1" x14ac:dyDescent="0.2">
      <c r="A70" s="22" t="s">
        <v>127</v>
      </c>
      <c r="B70" s="23" t="s">
        <v>128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" si="231">SUM(C72:C73)</f>
        <v>0</v>
      </c>
      <c r="D71" s="31">
        <f t="shared" ref="D71" si="232">SUM(D72:D73)</f>
        <v>0</v>
      </c>
      <c r="E71" s="31">
        <f t="shared" ref="E71" si="233">SUM(E72:E73)</f>
        <v>0</v>
      </c>
      <c r="F71" s="31">
        <f t="shared" ref="F71" si="234">SUM(F72:F73)</f>
        <v>0</v>
      </c>
      <c r="G71" s="31">
        <f t="shared" ref="G71" si="235">SUM(G72:G73)</f>
        <v>0</v>
      </c>
      <c r="H71" s="31">
        <f t="shared" ref="H71" si="236">SUM(H72:H73)</f>
        <v>0</v>
      </c>
      <c r="I71" s="31">
        <f t="shared" ref="I71" si="237">SUM(I72:I73)</f>
        <v>0</v>
      </c>
      <c r="J71" s="31">
        <f t="shared" ref="J71" si="238">SUM(J72:J73)</f>
        <v>0</v>
      </c>
      <c r="K71" s="31">
        <f t="shared" ref="K71" si="239">SUM(K72:K73)</f>
        <v>0</v>
      </c>
      <c r="L71" s="31">
        <f t="shared" ref="L71" si="240">SUM(L72:L73)</f>
        <v>0</v>
      </c>
      <c r="M71" s="31">
        <f t="shared" ref="M71" si="241">SUM(M72:M73)</f>
        <v>0</v>
      </c>
      <c r="N71" s="31">
        <f t="shared" ref="N71" si="242">SUM(N72:N73)</f>
        <v>0</v>
      </c>
      <c r="O71" s="31">
        <f t="shared" ref="O71" si="243">SUM(O72:O73)</f>
        <v>0</v>
      </c>
      <c r="P71" s="31">
        <f t="shared" ref="P71" si="244">SUM(P72:P73)</f>
        <v>0</v>
      </c>
      <c r="Q71" s="31">
        <f t="shared" ref="Q71" si="245">SUM(Q72:Q73)</f>
        <v>0</v>
      </c>
      <c r="R71" s="31">
        <f t="shared" ref="R71" si="246">SUM(R72:R73)</f>
        <v>0</v>
      </c>
      <c r="S71" s="31">
        <f t="shared" ref="S71" si="247">SUM(S72:S73)</f>
        <v>0</v>
      </c>
      <c r="T71" s="31">
        <f t="shared" ref="T71" si="248">SUM(T72:T73)</f>
        <v>0</v>
      </c>
      <c r="U71" s="31">
        <f t="shared" ref="U71" si="249">SUM(U72:U73)</f>
        <v>0</v>
      </c>
      <c r="V71" s="31">
        <f t="shared" ref="V71" si="250">SUM(V72:V73)</f>
        <v>0</v>
      </c>
      <c r="W71" s="31">
        <f t="shared" ref="W71:X71" si="251">SUM(W72:W73)</f>
        <v>0</v>
      </c>
      <c r="X71" s="31">
        <f t="shared" si="251"/>
        <v>0</v>
      </c>
    </row>
    <row r="72" spans="1:24" ht="11.25" customHeight="1" x14ac:dyDescent="0.2">
      <c r="A72" s="22" t="s">
        <v>131</v>
      </c>
      <c r="B72" s="23" t="s">
        <v>132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0</v>
      </c>
      <c r="D75" s="31">
        <v>0</v>
      </c>
      <c r="E75" s="31">
        <v>0</v>
      </c>
      <c r="F75" s="31">
        <v>0</v>
      </c>
      <c r="G75" s="31">
        <v>0</v>
      </c>
      <c r="H75" s="31">
        <v>0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0.45382631126397238</v>
      </c>
      <c r="R75" s="31">
        <v>0.57325881341358553</v>
      </c>
      <c r="S75" s="31">
        <v>0.31049011177987962</v>
      </c>
      <c r="T75" s="31">
        <v>0.35030094582975058</v>
      </c>
      <c r="U75" s="31">
        <v>0.75795356835769556</v>
      </c>
      <c r="V75" s="31">
        <v>1.6680997420464319E-2</v>
      </c>
      <c r="W75" s="31">
        <v>0</v>
      </c>
      <c r="X75" s="31">
        <v>0</v>
      </c>
    </row>
    <row r="76" spans="1:24" ht="11.25" customHeight="1" x14ac:dyDescent="0.2">
      <c r="A76" s="26" t="s">
        <v>139</v>
      </c>
      <c r="B76" s="27" t="s">
        <v>140</v>
      </c>
      <c r="C76" s="32">
        <v>0.25795356835769562</v>
      </c>
      <c r="D76" s="32">
        <v>0.25795356835769562</v>
      </c>
      <c r="E76" s="32">
        <v>0.25795356835769562</v>
      </c>
      <c r="F76" s="32">
        <v>0.25795356835769562</v>
      </c>
      <c r="G76" s="32">
        <v>0.25795356835769562</v>
      </c>
      <c r="H76" s="32">
        <v>0.25795356835769562</v>
      </c>
      <c r="I76" s="32">
        <v>8.5984522785898534E-2</v>
      </c>
      <c r="J76" s="32">
        <v>8.5984522785898534E-2</v>
      </c>
      <c r="K76" s="32">
        <v>8.5984522785898534E-2</v>
      </c>
      <c r="L76" s="32">
        <v>0.1719690455717971</v>
      </c>
      <c r="M76" s="32">
        <v>8.5984522785898534E-2</v>
      </c>
      <c r="N76" s="32">
        <v>8.5984522785898534E-2</v>
      </c>
      <c r="O76" s="32">
        <v>0</v>
      </c>
      <c r="P76" s="32">
        <v>0</v>
      </c>
      <c r="Q76" s="32">
        <v>0</v>
      </c>
      <c r="R76" s="32">
        <v>0</v>
      </c>
      <c r="S76" s="32">
        <v>0</v>
      </c>
      <c r="T76" s="32">
        <v>2.450558899398108E-2</v>
      </c>
      <c r="U76" s="32">
        <v>0.10851246775580391</v>
      </c>
      <c r="V76" s="32">
        <v>0.20739466895958719</v>
      </c>
      <c r="W76" s="32">
        <v>7.9105760963026656E-2</v>
      </c>
      <c r="X76" s="32">
        <v>0.1473774720550301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160</v>
      </c>
      <c r="B1" s="7" t="s">
        <v>275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4840.6892519346511</v>
      </c>
      <c r="D2" s="28">
        <f t="shared" ref="D2" si="1">SUM(D3,D17,D22,D25,D26,D51,D52,D71,D74,D75,D76)</f>
        <v>4667.2700773860697</v>
      </c>
      <c r="E2" s="28">
        <f t="shared" ref="E2" si="2">SUM(E3,E17,E22,E25,E26,E51,E52,E71,E74,E75,E76)</f>
        <v>4710.2773000859843</v>
      </c>
      <c r="F2" s="28">
        <f t="shared" ref="F2" si="3">SUM(F3,F17,F22,F25,F26,F51,F52,F71,F74,F75,F76)</f>
        <v>4381.2083404987097</v>
      </c>
      <c r="G2" s="28">
        <f t="shared" ref="G2" si="4">SUM(G3,G17,G22,G25,G26,G51,G52,G71,G74,G75,G76)</f>
        <v>4230.0589853826314</v>
      </c>
      <c r="H2" s="28">
        <f t="shared" ref="H2" si="5">SUM(H3,H17,H22,H25,H26,H51,H52,H71,H74,H75,H76)</f>
        <v>4405.5380911435941</v>
      </c>
      <c r="I2" s="28">
        <f t="shared" ref="I2" si="6">SUM(I3,I17,I22,I25,I26,I51,I52,I71,I74,I75,I76)</f>
        <v>4227.2995700773863</v>
      </c>
      <c r="J2" s="28">
        <f t="shared" ref="J2" si="7">SUM(J3,J17,J22,J25,J26,J51,J52,J71,J74,J75,J76)</f>
        <v>4347.3427343078247</v>
      </c>
      <c r="K2" s="28">
        <f t="shared" ref="K2" si="8">SUM(K3,K17,K22,K25,K26,K51,K52,K71,K74,K75,K76)</f>
        <v>4261.8209802235579</v>
      </c>
      <c r="L2" s="28">
        <f t="shared" ref="L2" si="9">SUM(L3,L17,L22,L25,L26,L51,L52,L71,L74,L75,L76)</f>
        <v>3326.5543422184001</v>
      </c>
      <c r="M2" s="28">
        <f t="shared" ref="M2" si="10">SUM(M3,M17,M22,M25,M26,M51,M52,M71,M74,M75,M76)</f>
        <v>3810.0214961306961</v>
      </c>
      <c r="N2" s="28">
        <f t="shared" ref="N2" si="11">SUM(N3,N17,N22,N25,N26,N51,N52,N71,N74,N75,N76)</f>
        <v>3578.7895958727427</v>
      </c>
      <c r="O2" s="28">
        <f t="shared" ref="O2" si="12">SUM(O3,O17,O22,O25,O26,O51,O52,O71,O74,O75,O76)</f>
        <v>3630.3533104041267</v>
      </c>
      <c r="P2" s="28">
        <f t="shared" ref="P2" si="13">SUM(P3,P17,P22,P25,P26,P51,P52,P71,P74,P75,P76)</f>
        <v>3338.7797076526222</v>
      </c>
      <c r="Q2" s="28">
        <f t="shared" ref="Q2" si="14">SUM(Q3,Q17,Q22,Q25,Q26,Q51,Q52,Q71,Q74,Q75,Q76)</f>
        <v>3257.4139294926908</v>
      </c>
      <c r="R2" s="28">
        <f t="shared" ref="R2" si="15">SUM(R3,R17,R22,R25,R26,R51,R52,R71,R74,R75,R76)</f>
        <v>3208.6265692175402</v>
      </c>
      <c r="S2" s="28">
        <f t="shared" ref="S2" si="16">SUM(S3,S17,S22,S25,S26,S51,S52,S71,S74,S75,S76)</f>
        <v>3298.7818572656915</v>
      </c>
      <c r="T2" s="28">
        <f t="shared" ref="T2" si="17">SUM(T3,T17,T22,T25,T26,T51,T52,T71,T74,T75,T76)</f>
        <v>3532.415735167669</v>
      </c>
      <c r="U2" s="28">
        <f t="shared" ref="U2" si="18">SUM(U3,U17,U22,U25,U26,U51,U52,U71,U74,U75,U76)</f>
        <v>3535.4375752364585</v>
      </c>
      <c r="V2" s="28">
        <f t="shared" ref="V2" si="19">SUM(V3,V17,V22,V25,V26,V51,V52,V71,V74,V75,V76)</f>
        <v>3415.4114359415307</v>
      </c>
      <c r="W2" s="28">
        <f t="shared" ref="W2:X2" si="20">SUM(W3,W17,W22,W25,W26,W51,W52,W71,W74,W75,W76)</f>
        <v>3003.7800515907134</v>
      </c>
      <c r="X2" s="28">
        <f t="shared" si="20"/>
        <v>3341.2587274290631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21">SUM(C4,C8,C11)</f>
        <v>183.25391229578673</v>
      </c>
      <c r="D3" s="29">
        <f t="shared" ref="D3" si="22">SUM(D4,D8,D11)</f>
        <v>273.43241616509027</v>
      </c>
      <c r="E3" s="29">
        <f t="shared" ref="E3" si="23">SUM(E4,E8,E11)</f>
        <v>172.51822871883058</v>
      </c>
      <c r="F3" s="29">
        <f t="shared" ref="F3" si="24">SUM(F4,F8,F11)</f>
        <v>358.26638005159066</v>
      </c>
      <c r="G3" s="29">
        <f t="shared" ref="G3" si="25">SUM(G4,G8,G11)</f>
        <v>211.13069647463459</v>
      </c>
      <c r="H3" s="29">
        <f t="shared" ref="H3" si="26">SUM(H4,H8,H11)</f>
        <v>550.54153052450545</v>
      </c>
      <c r="I3" s="29">
        <f t="shared" ref="I3" si="27">SUM(I4,I8,I11)</f>
        <v>267.46199484092864</v>
      </c>
      <c r="J3" s="29">
        <f t="shared" ref="J3" si="28">SUM(J4,J8,J11)</f>
        <v>315.50834049871025</v>
      </c>
      <c r="K3" s="29">
        <f t="shared" ref="K3" si="29">SUM(K4,K8,K11)</f>
        <v>328.98727429062762</v>
      </c>
      <c r="L3" s="29">
        <f t="shared" ref="L3" si="30">SUM(L4,L8,L11)</f>
        <v>380.92106620808249</v>
      </c>
      <c r="M3" s="29">
        <f t="shared" ref="M3" si="31">SUM(M4,M8,M11)</f>
        <v>336.23912295786755</v>
      </c>
      <c r="N3" s="29">
        <f t="shared" ref="N3" si="32">SUM(N4,N8,N11)</f>
        <v>200.05838349097161</v>
      </c>
      <c r="O3" s="29">
        <f t="shared" ref="O3" si="33">SUM(O4,O8,O11)</f>
        <v>394.22510748065338</v>
      </c>
      <c r="P3" s="29">
        <f t="shared" ref="P3" si="34">SUM(P4,P8,P11)</f>
        <v>100.16827171109199</v>
      </c>
      <c r="Q3" s="29">
        <f t="shared" ref="Q3" si="35">SUM(Q4,Q8,Q11)</f>
        <v>77.389681857265685</v>
      </c>
      <c r="R3" s="29">
        <f t="shared" ref="R3" si="36">SUM(R4,R8,R11)</f>
        <v>72.753396388650032</v>
      </c>
      <c r="S3" s="29">
        <f t="shared" ref="S3" si="37">SUM(S4,S8,S11)</f>
        <v>75.854514187446256</v>
      </c>
      <c r="T3" s="29">
        <f t="shared" ref="T3" si="38">SUM(T4,T8,T11)</f>
        <v>122.63490971625106</v>
      </c>
      <c r="U3" s="29">
        <f t="shared" ref="U3" si="39">SUM(U4,U8,U11)</f>
        <v>174.87265692175407</v>
      </c>
      <c r="V3" s="29">
        <f t="shared" ref="V3" si="40">SUM(V4,V8,V11)</f>
        <v>157.29750644883921</v>
      </c>
      <c r="W3" s="29">
        <f t="shared" ref="W3:X3" si="41">SUM(W4,W8,W11)</f>
        <v>126.93112639724848</v>
      </c>
      <c r="X3" s="29">
        <f t="shared" si="41"/>
        <v>154.83473774720551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42">SUM(C5:C7)</f>
        <v>36.940154772141014</v>
      </c>
      <c r="D4" s="42">
        <f t="shared" ref="D4" si="43">SUM(D5:D7)</f>
        <v>120.99767841788479</v>
      </c>
      <c r="E4" s="42">
        <f t="shared" ref="E4" si="44">SUM(E5:E7)</f>
        <v>94.272312983662928</v>
      </c>
      <c r="F4" s="42">
        <f t="shared" ref="F4" si="45">SUM(F5:F7)</f>
        <v>273.51478933791913</v>
      </c>
      <c r="G4" s="42">
        <f t="shared" ref="G4" si="46">SUM(G5:G7)</f>
        <v>157.76827171109201</v>
      </c>
      <c r="H4" s="42">
        <f t="shared" ref="H4" si="47">SUM(H5:H7)</f>
        <v>326.35640584694744</v>
      </c>
      <c r="I4" s="42">
        <f t="shared" ref="I4" si="48">SUM(I5:I7)</f>
        <v>99.541358555460008</v>
      </c>
      <c r="J4" s="42">
        <f t="shared" ref="J4" si="49">SUM(J5:J7)</f>
        <v>105.30025795356836</v>
      </c>
      <c r="K4" s="42">
        <f t="shared" ref="K4" si="50">SUM(K5:K7)</f>
        <v>89.204643164230419</v>
      </c>
      <c r="L4" s="42">
        <f t="shared" ref="L4" si="51">SUM(L5:L7)</f>
        <v>93.70885640584693</v>
      </c>
      <c r="M4" s="42">
        <f t="shared" ref="M4" si="52">SUM(M5:M7)</f>
        <v>47.21169389509889</v>
      </c>
      <c r="N4" s="42">
        <f t="shared" ref="N4" si="53">SUM(N5:N7)</f>
        <v>111.33533963886498</v>
      </c>
      <c r="O4" s="42">
        <f t="shared" ref="O4" si="54">SUM(O5:O7)</f>
        <v>82.450042992261388</v>
      </c>
      <c r="P4" s="42">
        <f t="shared" ref="P4" si="55">SUM(P5:P7)</f>
        <v>73.223215821152181</v>
      </c>
      <c r="Q4" s="42">
        <f t="shared" ref="Q4" si="56">SUM(Q5:Q7)</f>
        <v>52.176440240756662</v>
      </c>
      <c r="R4" s="42">
        <f t="shared" ref="R4" si="57">SUM(R5:R7)</f>
        <v>47.375408426483226</v>
      </c>
      <c r="S4" s="42">
        <f t="shared" ref="S4" si="58">SUM(S5:S7)</f>
        <v>59.280309544282019</v>
      </c>
      <c r="T4" s="42">
        <f t="shared" ref="T4" si="59">SUM(T5:T7)</f>
        <v>55.324333619948398</v>
      </c>
      <c r="U4" s="42">
        <f t="shared" ref="U4" si="60">SUM(U5:U7)</f>
        <v>63.059415305245047</v>
      </c>
      <c r="V4" s="42">
        <f t="shared" ref="V4" si="61">SUM(V5:V7)</f>
        <v>63.128288907996563</v>
      </c>
      <c r="W4" s="42">
        <f t="shared" ref="W4:X4" si="62">SUM(W5:W7)</f>
        <v>58.80447119518486</v>
      </c>
      <c r="X4" s="42">
        <f t="shared" si="62"/>
        <v>57.471367153912297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0.60988822012037824</v>
      </c>
      <c r="I5" s="30">
        <v>0.60988822012037824</v>
      </c>
      <c r="J5" s="30">
        <v>0</v>
      </c>
      <c r="K5" s="30">
        <v>0.60988822012037824</v>
      </c>
      <c r="L5" s="30">
        <v>0</v>
      </c>
      <c r="M5" s="30">
        <v>0</v>
      </c>
      <c r="N5" s="30">
        <v>0.71195184866723982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>
        <v>0</v>
      </c>
      <c r="W5" s="30">
        <v>0</v>
      </c>
      <c r="X5" s="30">
        <v>0</v>
      </c>
    </row>
    <row r="6" spans="1:24" ht="11.25" customHeight="1" x14ac:dyDescent="0.2">
      <c r="A6" s="39" t="s">
        <v>7</v>
      </c>
      <c r="B6" s="23" t="s">
        <v>8</v>
      </c>
      <c r="C6" s="30">
        <v>36.940154772141014</v>
      </c>
      <c r="D6" s="30">
        <v>49.582717110920044</v>
      </c>
      <c r="E6" s="30">
        <v>83.624505588993969</v>
      </c>
      <c r="F6" s="30">
        <v>271.51556319862419</v>
      </c>
      <c r="G6" s="30">
        <v>152.43705932932073</v>
      </c>
      <c r="H6" s="30">
        <v>318.88770421324153</v>
      </c>
      <c r="I6" s="30">
        <v>95.802579535683563</v>
      </c>
      <c r="J6" s="30">
        <v>103.55907136715392</v>
      </c>
      <c r="K6" s="30">
        <v>87.484694754944087</v>
      </c>
      <c r="L6" s="30">
        <v>78.086414445399811</v>
      </c>
      <c r="M6" s="30">
        <v>39.186500429922624</v>
      </c>
      <c r="N6" s="30">
        <v>108.55219260533102</v>
      </c>
      <c r="O6" s="30">
        <v>80.162510748065344</v>
      </c>
      <c r="P6" s="30">
        <v>71.536285468615631</v>
      </c>
      <c r="Q6" s="30">
        <v>51.023301805674976</v>
      </c>
      <c r="R6" s="30">
        <v>47.375408426483226</v>
      </c>
      <c r="S6" s="30">
        <v>59.280309544282019</v>
      </c>
      <c r="T6" s="30">
        <v>55.324333619948398</v>
      </c>
      <c r="U6" s="30">
        <v>63.059415305245047</v>
      </c>
      <c r="V6" s="30">
        <v>63.128288907996563</v>
      </c>
      <c r="W6" s="30">
        <v>58.80447119518486</v>
      </c>
      <c r="X6" s="30">
        <v>57.471367153912297</v>
      </c>
    </row>
    <row r="7" spans="1:24" ht="11.25" customHeight="1" x14ac:dyDescent="0.2">
      <c r="A7" s="39" t="s">
        <v>9</v>
      </c>
      <c r="B7" s="23" t="s">
        <v>10</v>
      </c>
      <c r="C7" s="30">
        <v>0</v>
      </c>
      <c r="D7" s="30">
        <v>71.414961306964742</v>
      </c>
      <c r="E7" s="30">
        <v>10.647807394668959</v>
      </c>
      <c r="F7" s="30">
        <v>1.9992261392949271</v>
      </c>
      <c r="G7" s="30">
        <v>5.3312123817712811</v>
      </c>
      <c r="H7" s="30">
        <v>6.8588134135855539</v>
      </c>
      <c r="I7" s="30">
        <v>3.128890799656062</v>
      </c>
      <c r="J7" s="30">
        <v>1.7411865864144449</v>
      </c>
      <c r="K7" s="30">
        <v>1.1100601891659501</v>
      </c>
      <c r="L7" s="30">
        <v>15.622441960447119</v>
      </c>
      <c r="M7" s="30">
        <v>8.0251934651762671</v>
      </c>
      <c r="N7" s="30">
        <v>2.071195184866724</v>
      </c>
      <c r="O7" s="30">
        <v>2.287532244196044</v>
      </c>
      <c r="P7" s="30">
        <v>1.6869303525365431</v>
      </c>
      <c r="Q7" s="30">
        <v>1.1531384350816849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</row>
    <row r="8" spans="1:24" ht="11.25" customHeight="1" x14ac:dyDescent="0.2">
      <c r="A8" s="40" t="s">
        <v>343</v>
      </c>
      <c r="B8" s="41" t="s">
        <v>344</v>
      </c>
      <c r="C8" s="42">
        <f t="shared" ref="C8" si="63">SUM(C9:C10)</f>
        <v>0</v>
      </c>
      <c r="D8" s="42">
        <f t="shared" ref="D8" si="64">SUM(D9:D10)</f>
        <v>0</v>
      </c>
      <c r="E8" s="42">
        <f t="shared" ref="E8" si="65">SUM(E9:E10)</f>
        <v>0</v>
      </c>
      <c r="F8" s="42">
        <f t="shared" ref="F8" si="66">SUM(F9:F10)</f>
        <v>0</v>
      </c>
      <c r="G8" s="42">
        <f t="shared" ref="G8" si="67">SUM(G9:G10)</f>
        <v>0</v>
      </c>
      <c r="H8" s="42">
        <f t="shared" ref="H8" si="68">SUM(H9:H10)</f>
        <v>0</v>
      </c>
      <c r="I8" s="42">
        <f t="shared" ref="I8" si="69">SUM(I9:I10)</f>
        <v>0</v>
      </c>
      <c r="J8" s="42">
        <f t="shared" ref="J8" si="70">SUM(J9:J10)</f>
        <v>0</v>
      </c>
      <c r="K8" s="42">
        <f t="shared" ref="K8" si="71">SUM(K9:K10)</f>
        <v>0</v>
      </c>
      <c r="L8" s="42">
        <f t="shared" ref="L8" si="72">SUM(L9:L10)</f>
        <v>0</v>
      </c>
      <c r="M8" s="42">
        <f t="shared" ref="M8" si="73">SUM(M9:M10)</f>
        <v>0</v>
      </c>
      <c r="N8" s="42">
        <f t="shared" ref="N8" si="74">SUM(N9:N10)</f>
        <v>0</v>
      </c>
      <c r="O8" s="42">
        <f t="shared" ref="O8" si="75">SUM(O9:O10)</f>
        <v>0</v>
      </c>
      <c r="P8" s="42">
        <f t="shared" ref="P8" si="76">SUM(P9:P10)</f>
        <v>0</v>
      </c>
      <c r="Q8" s="42">
        <f t="shared" ref="Q8" si="77">SUM(Q9:Q10)</f>
        <v>0</v>
      </c>
      <c r="R8" s="42">
        <f t="shared" ref="R8" si="78">SUM(R9:R10)</f>
        <v>0</v>
      </c>
      <c r="S8" s="42">
        <f t="shared" ref="S8" si="79">SUM(S9:S10)</f>
        <v>0</v>
      </c>
      <c r="T8" s="42">
        <f t="shared" ref="T8" si="80">SUM(T9:T10)</f>
        <v>0</v>
      </c>
      <c r="U8" s="42">
        <f t="shared" ref="U8" si="81">SUM(U9:U10)</f>
        <v>0</v>
      </c>
      <c r="V8" s="42">
        <f t="shared" ref="V8" si="82">SUM(V9:V10)</f>
        <v>0</v>
      </c>
      <c r="W8" s="42">
        <f t="shared" ref="W8:X8" si="83">SUM(W9:W10)</f>
        <v>0</v>
      </c>
      <c r="X8" s="42">
        <f t="shared" si="83"/>
        <v>0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" si="84">SUM(C12:C16)</f>
        <v>146.31375752364571</v>
      </c>
      <c r="D11" s="42">
        <f t="shared" ref="D11" si="85">SUM(D12:D16)</f>
        <v>152.43473774720547</v>
      </c>
      <c r="E11" s="42">
        <f t="shared" ref="E11" si="86">SUM(E12:E16)</f>
        <v>78.245915735167671</v>
      </c>
      <c r="F11" s="42">
        <f t="shared" ref="F11" si="87">SUM(F12:F16)</f>
        <v>84.751590713671533</v>
      </c>
      <c r="G11" s="42">
        <f t="shared" ref="G11" si="88">SUM(G12:G16)</f>
        <v>53.362424763542563</v>
      </c>
      <c r="H11" s="42">
        <f t="shared" ref="H11" si="89">SUM(H12:H16)</f>
        <v>224.18512467755801</v>
      </c>
      <c r="I11" s="42">
        <f t="shared" ref="I11" si="90">SUM(I12:I16)</f>
        <v>167.92063628546862</v>
      </c>
      <c r="J11" s="42">
        <f t="shared" ref="J11" si="91">SUM(J12:J16)</f>
        <v>210.20808254514188</v>
      </c>
      <c r="K11" s="42">
        <f t="shared" ref="K11" si="92">SUM(K12:K16)</f>
        <v>239.78263112639723</v>
      </c>
      <c r="L11" s="42">
        <f t="shared" ref="L11" si="93">SUM(L12:L16)</f>
        <v>287.21220980223558</v>
      </c>
      <c r="M11" s="42">
        <f t="shared" ref="M11" si="94">SUM(M12:M16)</f>
        <v>289.02742906276865</v>
      </c>
      <c r="N11" s="42">
        <f t="shared" ref="N11" si="95">SUM(N12:N16)</f>
        <v>88.723043852106628</v>
      </c>
      <c r="O11" s="42">
        <f t="shared" ref="O11" si="96">SUM(O12:O16)</f>
        <v>311.77506448839199</v>
      </c>
      <c r="P11" s="42">
        <f t="shared" ref="P11" si="97">SUM(P12:P16)</f>
        <v>26.945055889939805</v>
      </c>
      <c r="Q11" s="42">
        <f t="shared" ref="Q11" si="98">SUM(Q12:Q16)</f>
        <v>25.213241616509031</v>
      </c>
      <c r="R11" s="42">
        <f t="shared" ref="R11" si="99">SUM(R12:R16)</f>
        <v>25.377987962166799</v>
      </c>
      <c r="S11" s="42">
        <f t="shared" ref="S11" si="100">SUM(S12:S16)</f>
        <v>16.574204643164229</v>
      </c>
      <c r="T11" s="42">
        <f t="shared" ref="T11" si="101">SUM(T12:T16)</f>
        <v>67.310576096302668</v>
      </c>
      <c r="U11" s="42">
        <f t="shared" ref="U11" si="102">SUM(U12:U16)</f>
        <v>111.81324161650903</v>
      </c>
      <c r="V11" s="42">
        <f t="shared" ref="V11" si="103">SUM(V12:V16)</f>
        <v>94.169217540842652</v>
      </c>
      <c r="W11" s="42">
        <f t="shared" ref="W11:X11" si="104">SUM(W12:W16)</f>
        <v>68.126655202063617</v>
      </c>
      <c r="X11" s="42">
        <f t="shared" si="104"/>
        <v>97.363370593293197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</row>
    <row r="13" spans="1:24" ht="11.25" customHeight="1" x14ac:dyDescent="0.2">
      <c r="A13" s="39" t="s">
        <v>17</v>
      </c>
      <c r="B13" s="23" t="s">
        <v>18</v>
      </c>
      <c r="C13" s="30">
        <v>146.31375752364571</v>
      </c>
      <c r="D13" s="30">
        <v>152.43473774720547</v>
      </c>
      <c r="E13" s="30">
        <v>78.245915735167671</v>
      </c>
      <c r="F13" s="30">
        <v>84.751590713671533</v>
      </c>
      <c r="G13" s="30">
        <v>53.362424763542563</v>
      </c>
      <c r="H13" s="30">
        <v>224.18512467755801</v>
      </c>
      <c r="I13" s="30">
        <v>163.9079965606191</v>
      </c>
      <c r="J13" s="30">
        <v>208.20180567497852</v>
      </c>
      <c r="K13" s="30">
        <v>236.43877901977643</v>
      </c>
      <c r="L13" s="30">
        <v>287.21220980223558</v>
      </c>
      <c r="M13" s="30">
        <v>235.52596732588131</v>
      </c>
      <c r="N13" s="30">
        <v>76.68521066208082</v>
      </c>
      <c r="O13" s="30">
        <v>305.08736027515039</v>
      </c>
      <c r="P13" s="30">
        <v>20.257351676698189</v>
      </c>
      <c r="Q13" s="30">
        <v>17.188048151332762</v>
      </c>
      <c r="R13" s="30">
        <v>15.346431642304379</v>
      </c>
      <c r="S13" s="30">
        <v>16.574204643164229</v>
      </c>
      <c r="T13" s="30">
        <v>20.061564918314701</v>
      </c>
      <c r="U13" s="30">
        <v>48.273086844368017</v>
      </c>
      <c r="V13" s="30">
        <v>45.765348237317284</v>
      </c>
      <c r="W13" s="30">
        <v>32.599999999999987</v>
      </c>
      <c r="X13" s="30">
        <v>65.199999999999989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4.0126397248495271</v>
      </c>
      <c r="J15" s="30">
        <v>2.00627687016337</v>
      </c>
      <c r="K15" s="30">
        <v>3.3438521066208078</v>
      </c>
      <c r="L15" s="30">
        <v>0</v>
      </c>
      <c r="M15" s="30">
        <v>53.501461736887357</v>
      </c>
      <c r="N15" s="30">
        <v>12.0378331900258</v>
      </c>
      <c r="O15" s="30">
        <v>6.6877042132416156</v>
      </c>
      <c r="P15" s="30">
        <v>6.6877042132416156</v>
      </c>
      <c r="Q15" s="30">
        <v>8.0251934651762671</v>
      </c>
      <c r="R15" s="30">
        <v>10.031556319862419</v>
      </c>
      <c r="S15" s="30">
        <v>0</v>
      </c>
      <c r="T15" s="30">
        <v>47.24901117798796</v>
      </c>
      <c r="U15" s="30">
        <v>63.540154772141008</v>
      </c>
      <c r="V15" s="30">
        <v>48.403869303525362</v>
      </c>
      <c r="W15" s="30">
        <v>35.52665520206363</v>
      </c>
      <c r="X15" s="30">
        <v>32.163370593293209</v>
      </c>
    </row>
    <row r="16" spans="1:24" ht="11.25" customHeight="1" x14ac:dyDescent="0.2">
      <c r="A16" s="39" t="s">
        <v>23</v>
      </c>
      <c r="B16" s="23" t="s">
        <v>24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" si="105">SUM(C18:C21)</f>
        <v>3819.812209802235</v>
      </c>
      <c r="D17" s="31">
        <f t="shared" ref="D17" si="106">SUM(D18:D21)</f>
        <v>3557.3276870163363</v>
      </c>
      <c r="E17" s="31">
        <f t="shared" ref="E17" si="107">SUM(E18:E21)</f>
        <v>3657.2942390369735</v>
      </c>
      <c r="F17" s="31">
        <f t="shared" ref="F17" si="108">SUM(F18:F21)</f>
        <v>3487.8570077386066</v>
      </c>
      <c r="G17" s="31">
        <f t="shared" ref="G17" si="109">SUM(G18:G21)</f>
        <v>3737.6276010318143</v>
      </c>
      <c r="H17" s="31">
        <f t="shared" ref="H17" si="110">SUM(H18:H21)</f>
        <v>3581.8708512467756</v>
      </c>
      <c r="I17" s="31">
        <f t="shared" ref="I17" si="111">SUM(I18:I21)</f>
        <v>3710.8243336199484</v>
      </c>
      <c r="J17" s="31">
        <f t="shared" ref="J17" si="112">SUM(J18:J21)</f>
        <v>3753.6779019776441</v>
      </c>
      <c r="K17" s="31">
        <f t="shared" ref="K17" si="113">SUM(K18:K21)</f>
        <v>3684.0472055030077</v>
      </c>
      <c r="L17" s="31">
        <f t="shared" ref="L17" si="114">SUM(L18:L21)</f>
        <v>2726.334479793637</v>
      </c>
      <c r="M17" s="31">
        <f t="shared" ref="M17" si="115">SUM(M18:M21)</f>
        <v>3234.7412725709369</v>
      </c>
      <c r="N17" s="31">
        <f t="shared" ref="N17" si="116">SUM(N18:N21)</f>
        <v>3139.5719690455717</v>
      </c>
      <c r="O17" s="31">
        <f t="shared" ref="O17" si="117">SUM(O18:O21)</f>
        <v>3011.1181427343072</v>
      </c>
      <c r="P17" s="31">
        <f t="shared" ref="P17" si="118">SUM(P18:P21)</f>
        <v>3015.7077386070505</v>
      </c>
      <c r="Q17" s="31">
        <f t="shared" ref="Q17" si="119">SUM(Q18:Q21)</f>
        <v>2950.8834909716247</v>
      </c>
      <c r="R17" s="31">
        <f t="shared" ref="R17" si="120">SUM(R18:R21)</f>
        <v>2875.5275150472912</v>
      </c>
      <c r="S17" s="31">
        <f t="shared" ref="S17" si="121">SUM(S18:S21)</f>
        <v>2965.8104041272568</v>
      </c>
      <c r="T17" s="31">
        <f t="shared" ref="T17" si="122">SUM(T18:T21)</f>
        <v>3159.2791917454856</v>
      </c>
      <c r="U17" s="31">
        <f t="shared" ref="U17" si="123">SUM(U18:U21)</f>
        <v>3075.3260533104044</v>
      </c>
      <c r="V17" s="31">
        <f t="shared" ref="V17" si="124">SUM(V18:V21)</f>
        <v>2931.5150472914875</v>
      </c>
      <c r="W17" s="31">
        <f t="shared" ref="W17:X17" si="125">SUM(W18:W21)</f>
        <v>2565.604729148753</v>
      </c>
      <c r="X17" s="31">
        <f t="shared" si="125"/>
        <v>2864.0106620808256</v>
      </c>
    </row>
    <row r="18" spans="1:24" ht="11.25" customHeight="1" x14ac:dyDescent="0.2">
      <c r="A18" s="22" t="s">
        <v>27</v>
      </c>
      <c r="B18" s="23" t="s">
        <v>28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2538.7145313843503</v>
      </c>
      <c r="D19" s="30">
        <v>2396.3456577815987</v>
      </c>
      <c r="E19" s="30">
        <v>2408.0825451418746</v>
      </c>
      <c r="F19" s="30">
        <v>2458.8134135855544</v>
      </c>
      <c r="G19" s="30">
        <v>2639.0799656061909</v>
      </c>
      <c r="H19" s="30">
        <v>2515.4374032674118</v>
      </c>
      <c r="I19" s="30">
        <v>2636.5918314703354</v>
      </c>
      <c r="J19" s="30">
        <v>2685.4002579535686</v>
      </c>
      <c r="K19" s="30">
        <v>2674.2963886500415</v>
      </c>
      <c r="L19" s="30">
        <v>1926.1980223559758</v>
      </c>
      <c r="M19" s="30">
        <v>2351.560533104041</v>
      </c>
      <c r="N19" s="30">
        <v>2169.758125537403</v>
      </c>
      <c r="O19" s="30">
        <v>2018.6591573516762</v>
      </c>
      <c r="P19" s="30">
        <v>2020.2171109200342</v>
      </c>
      <c r="Q19" s="30">
        <v>2097.1705073086841</v>
      </c>
      <c r="R19" s="30">
        <v>2019.3363714531383</v>
      </c>
      <c r="S19" s="30">
        <v>2055.5068787618229</v>
      </c>
      <c r="T19" s="30">
        <v>2136.3783319002578</v>
      </c>
      <c r="U19" s="30">
        <v>1985.5311263972485</v>
      </c>
      <c r="V19" s="30">
        <v>1910.6733447979361</v>
      </c>
      <c r="W19" s="30">
        <v>1680.9787618228718</v>
      </c>
      <c r="X19" s="30">
        <v>1959.8720550300945</v>
      </c>
    </row>
    <row r="20" spans="1:24" ht="11.25" customHeight="1" x14ac:dyDescent="0.2">
      <c r="A20" s="22" t="s">
        <v>31</v>
      </c>
      <c r="B20" s="23" t="s">
        <v>32</v>
      </c>
      <c r="C20" s="30">
        <v>1128.2601891659501</v>
      </c>
      <c r="D20" s="30">
        <v>1030.6438521066207</v>
      </c>
      <c r="E20" s="30">
        <v>1104.0411865864144</v>
      </c>
      <c r="F20" s="30">
        <v>1029.0435941530525</v>
      </c>
      <c r="G20" s="30">
        <v>1098.5476354256234</v>
      </c>
      <c r="H20" s="30">
        <v>1056.3693895098884</v>
      </c>
      <c r="I20" s="30">
        <v>1062.114015477214</v>
      </c>
      <c r="J20" s="30">
        <v>1056.4882201203782</v>
      </c>
      <c r="K20" s="30">
        <v>997.72957867583818</v>
      </c>
      <c r="L20" s="30">
        <v>793.26130696474627</v>
      </c>
      <c r="M20" s="30">
        <v>872.57962166809966</v>
      </c>
      <c r="N20" s="30">
        <v>902.22519346517629</v>
      </c>
      <c r="O20" s="30">
        <v>924.35623387790179</v>
      </c>
      <c r="P20" s="30">
        <v>920.12330180567494</v>
      </c>
      <c r="Q20" s="30">
        <v>809.38813413585547</v>
      </c>
      <c r="R20" s="30">
        <v>824.33680137575232</v>
      </c>
      <c r="S20" s="30">
        <v>852.59097162510739</v>
      </c>
      <c r="T20" s="30">
        <v>957.10687876182283</v>
      </c>
      <c r="U20" s="30">
        <v>1069.6897678417884</v>
      </c>
      <c r="V20" s="30">
        <v>1007.2372312983664</v>
      </c>
      <c r="W20" s="30">
        <v>873.65864144453985</v>
      </c>
      <c r="X20" s="30">
        <v>891.6821152192606</v>
      </c>
    </row>
    <row r="21" spans="1:24" ht="11.25" customHeight="1" x14ac:dyDescent="0.2">
      <c r="A21" s="22" t="s">
        <v>33</v>
      </c>
      <c r="B21" s="23" t="s">
        <v>34</v>
      </c>
      <c r="C21" s="30">
        <v>152.83748925193461</v>
      </c>
      <c r="D21" s="30">
        <v>130.33817712811691</v>
      </c>
      <c r="E21" s="30">
        <v>145.17050730868439</v>
      </c>
      <c r="F21" s="30">
        <v>0</v>
      </c>
      <c r="G21" s="30">
        <v>0</v>
      </c>
      <c r="H21" s="30">
        <v>10.064058469475491</v>
      </c>
      <c r="I21" s="30">
        <v>12.118486672398969</v>
      </c>
      <c r="J21" s="30">
        <v>11.78942390369733</v>
      </c>
      <c r="K21" s="30">
        <v>12.02123817712812</v>
      </c>
      <c r="L21" s="30">
        <v>6.8751504729148749</v>
      </c>
      <c r="M21" s="30">
        <v>10.601117798796221</v>
      </c>
      <c r="N21" s="30">
        <v>67.588650042992271</v>
      </c>
      <c r="O21" s="30">
        <v>68.102751504729142</v>
      </c>
      <c r="P21" s="30">
        <v>75.367325881341358</v>
      </c>
      <c r="Q21" s="30">
        <v>44.324849527085121</v>
      </c>
      <c r="R21" s="30">
        <v>31.854342218400681</v>
      </c>
      <c r="S21" s="30">
        <v>57.71255374032674</v>
      </c>
      <c r="T21" s="30">
        <v>65.793981083404987</v>
      </c>
      <c r="U21" s="30">
        <v>20.105159071367151</v>
      </c>
      <c r="V21" s="30">
        <v>13.604471195184869</v>
      </c>
      <c r="W21" s="30">
        <v>10.96732588134136</v>
      </c>
      <c r="X21" s="30">
        <v>12.456491831470331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" si="126">SUM(C23:C24)</f>
        <v>0</v>
      </c>
      <c r="D22" s="31">
        <f t="shared" ref="D22" si="127">SUM(D23:D24)</f>
        <v>0</v>
      </c>
      <c r="E22" s="31">
        <f t="shared" ref="E22" si="128">SUM(E23:E24)</f>
        <v>0</v>
      </c>
      <c r="F22" s="31">
        <f t="shared" ref="F22" si="129">SUM(F23:F24)</f>
        <v>0</v>
      </c>
      <c r="G22" s="31">
        <f t="shared" ref="G22" si="130">SUM(G23:G24)</f>
        <v>0</v>
      </c>
      <c r="H22" s="31">
        <f t="shared" ref="H22" si="131">SUM(H23:H24)</f>
        <v>0</v>
      </c>
      <c r="I22" s="31">
        <f t="shared" ref="I22" si="132">SUM(I23:I24)</f>
        <v>0</v>
      </c>
      <c r="J22" s="31">
        <f t="shared" ref="J22" si="133">SUM(J23:J24)</f>
        <v>0</v>
      </c>
      <c r="K22" s="31">
        <f t="shared" ref="K22" si="134">SUM(K23:K24)</f>
        <v>0</v>
      </c>
      <c r="L22" s="31">
        <f t="shared" ref="L22" si="135">SUM(L23:L24)</f>
        <v>0</v>
      </c>
      <c r="M22" s="31">
        <f t="shared" ref="M22" si="136">SUM(M23:M24)</f>
        <v>0</v>
      </c>
      <c r="N22" s="31">
        <f t="shared" ref="N22" si="137">SUM(N23:N24)</f>
        <v>0</v>
      </c>
      <c r="O22" s="31">
        <f t="shared" ref="O22" si="138">SUM(O23:O24)</f>
        <v>0</v>
      </c>
      <c r="P22" s="31">
        <f t="shared" ref="P22" si="139">SUM(P23:P24)</f>
        <v>0</v>
      </c>
      <c r="Q22" s="31">
        <f t="shared" ref="Q22" si="140">SUM(Q23:Q24)</f>
        <v>0</v>
      </c>
      <c r="R22" s="31">
        <f t="shared" ref="R22" si="141">SUM(R23:R24)</f>
        <v>0</v>
      </c>
      <c r="S22" s="31">
        <f t="shared" ref="S22" si="142">SUM(S23:S24)</f>
        <v>0</v>
      </c>
      <c r="T22" s="31">
        <f t="shared" ref="T22" si="143">SUM(T23:T24)</f>
        <v>0</v>
      </c>
      <c r="U22" s="31">
        <f t="shared" ref="U22" si="144">SUM(U23:U24)</f>
        <v>0</v>
      </c>
      <c r="V22" s="31">
        <f t="shared" ref="V22" si="145">SUM(V23:V24)</f>
        <v>0</v>
      </c>
      <c r="W22" s="31">
        <f t="shared" ref="W22:X22" si="146">SUM(W23:W24)</f>
        <v>0</v>
      </c>
      <c r="X22" s="31">
        <f t="shared" si="146"/>
        <v>0</v>
      </c>
    </row>
    <row r="23" spans="1:24" ht="11.25" customHeight="1" x14ac:dyDescent="0.2">
      <c r="A23" s="22" t="s">
        <v>37</v>
      </c>
      <c r="B23" s="23" t="s">
        <v>38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47">SUM(C27,C33)</f>
        <v>16.146173688736027</v>
      </c>
      <c r="D26" s="31">
        <f t="shared" ref="D26" si="148">SUM(D27,D33)</f>
        <v>23.956233877901973</v>
      </c>
      <c r="E26" s="31">
        <f t="shared" ref="E26" si="149">SUM(E27,E33)</f>
        <v>79.440154772141</v>
      </c>
      <c r="F26" s="31">
        <f t="shared" ref="F26" si="150">SUM(F27,F33)</f>
        <v>59.879535683576947</v>
      </c>
      <c r="G26" s="31">
        <f t="shared" ref="G26" si="151">SUM(G27,G33)</f>
        <v>33.3676698194325</v>
      </c>
      <c r="H26" s="31">
        <f t="shared" ref="H26" si="152">SUM(H27,H33)</f>
        <v>26.775580395528799</v>
      </c>
      <c r="I26" s="31">
        <f t="shared" ref="I26" si="153">SUM(I27,I33)</f>
        <v>0.40696474634565771</v>
      </c>
      <c r="J26" s="31">
        <f t="shared" ref="J26" si="154">SUM(J27,J33)</f>
        <v>22.380825451418747</v>
      </c>
      <c r="K26" s="31">
        <f t="shared" ref="K26" si="155">SUM(K27,K33)</f>
        <v>0.40696474634565771</v>
      </c>
      <c r="L26" s="31">
        <f t="shared" ref="L26" si="156">SUM(L27,L33)</f>
        <v>1.5056749785038686</v>
      </c>
      <c r="M26" s="31">
        <f t="shared" ref="M26" si="157">SUM(M27,M33)</f>
        <v>0.40696474634565771</v>
      </c>
      <c r="N26" s="31">
        <f t="shared" ref="N26" si="158">SUM(N27,N33)</f>
        <v>0.40696474634565771</v>
      </c>
      <c r="O26" s="31">
        <f t="shared" ref="O26" si="159">SUM(O27,O33)</f>
        <v>0.40696474634565771</v>
      </c>
      <c r="P26" s="31">
        <f t="shared" ref="P26" si="160">SUM(P27,P33)</f>
        <v>0.40696474634565771</v>
      </c>
      <c r="Q26" s="31">
        <f t="shared" ref="Q26" si="161">SUM(Q27,Q33)</f>
        <v>0.40696474634565771</v>
      </c>
      <c r="R26" s="31">
        <f t="shared" ref="R26" si="162">SUM(R27,R33)</f>
        <v>0.30524505588993978</v>
      </c>
      <c r="S26" s="31">
        <f t="shared" ref="S26" si="163">SUM(S27,S33)</f>
        <v>0.30524505588993978</v>
      </c>
      <c r="T26" s="31">
        <f t="shared" ref="T26" si="164">SUM(T27,T33)</f>
        <v>0.22304385210662078</v>
      </c>
      <c r="U26" s="31">
        <f t="shared" ref="U26" si="165">SUM(U27,U33)</f>
        <v>0.24049871023215819</v>
      </c>
      <c r="V26" s="31">
        <f t="shared" ref="V26" si="166">SUM(V27,V33)</f>
        <v>0.22201203783318998</v>
      </c>
      <c r="W26" s="31">
        <f t="shared" ref="W26:X26" si="167">SUM(W27,W33)</f>
        <v>0.20541702493551159</v>
      </c>
      <c r="X26" s="31">
        <f t="shared" si="167"/>
        <v>0.20541702493551159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" si="168">SUM(C28:C32)</f>
        <v>0</v>
      </c>
      <c r="D27" s="42">
        <f t="shared" ref="D27" si="169">SUM(D28:D32)</f>
        <v>0</v>
      </c>
      <c r="E27" s="42">
        <f t="shared" ref="E27" si="170">SUM(E28:E32)</f>
        <v>0</v>
      </c>
      <c r="F27" s="42">
        <f t="shared" ref="F27" si="171">SUM(F28:F32)</f>
        <v>0</v>
      </c>
      <c r="G27" s="42">
        <f t="shared" ref="G27" si="172">SUM(G28:G32)</f>
        <v>0</v>
      </c>
      <c r="H27" s="42">
        <f t="shared" ref="H27" si="173">SUM(H28:H32)</f>
        <v>0</v>
      </c>
      <c r="I27" s="42">
        <f t="shared" ref="I27" si="174">SUM(I28:I32)</f>
        <v>0</v>
      </c>
      <c r="J27" s="42">
        <f t="shared" ref="J27" si="175">SUM(J28:J32)</f>
        <v>0</v>
      </c>
      <c r="K27" s="42">
        <f t="shared" ref="K27" si="176">SUM(K28:K32)</f>
        <v>0</v>
      </c>
      <c r="L27" s="42">
        <f t="shared" ref="L27" si="177">SUM(L28:L32)</f>
        <v>0</v>
      </c>
      <c r="M27" s="42">
        <f t="shared" ref="M27" si="178">SUM(M28:M32)</f>
        <v>0</v>
      </c>
      <c r="N27" s="42">
        <f t="shared" ref="N27" si="179">SUM(N28:N32)</f>
        <v>0</v>
      </c>
      <c r="O27" s="42">
        <f t="shared" ref="O27" si="180">SUM(O28:O32)</f>
        <v>0</v>
      </c>
      <c r="P27" s="42">
        <f t="shared" ref="P27" si="181">SUM(P28:P32)</f>
        <v>0</v>
      </c>
      <c r="Q27" s="42">
        <f t="shared" ref="Q27" si="182">SUM(Q28:Q32)</f>
        <v>0</v>
      </c>
      <c r="R27" s="42">
        <f t="shared" ref="R27" si="183">SUM(R28:R32)</f>
        <v>0</v>
      </c>
      <c r="S27" s="42">
        <f t="shared" ref="S27" si="184">SUM(S28:S32)</f>
        <v>0</v>
      </c>
      <c r="T27" s="42">
        <f t="shared" ref="T27" si="185">SUM(T28:T32)</f>
        <v>0</v>
      </c>
      <c r="U27" s="42">
        <f t="shared" ref="U27" si="186">SUM(U28:U32)</f>
        <v>0</v>
      </c>
      <c r="V27" s="42">
        <f t="shared" ref="V27" si="187">SUM(V28:V32)</f>
        <v>0</v>
      </c>
      <c r="W27" s="42">
        <f t="shared" ref="W27:X27" si="188">SUM(W28:W32)</f>
        <v>0</v>
      </c>
      <c r="X27" s="42">
        <f t="shared" si="188"/>
        <v>0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" si="189">SUM(C34:C50)</f>
        <v>16.146173688736027</v>
      </c>
      <c r="D33" s="42">
        <f t="shared" ref="D33" si="190">SUM(D34:D50)</f>
        <v>23.956233877901973</v>
      </c>
      <c r="E33" s="42">
        <f t="shared" ref="E33" si="191">SUM(E34:E50)</f>
        <v>79.440154772141</v>
      </c>
      <c r="F33" s="42">
        <f t="shared" ref="F33" si="192">SUM(F34:F50)</f>
        <v>59.879535683576947</v>
      </c>
      <c r="G33" s="42">
        <f t="shared" ref="G33" si="193">SUM(G34:G50)</f>
        <v>33.3676698194325</v>
      </c>
      <c r="H33" s="42">
        <f t="shared" ref="H33" si="194">SUM(H34:H50)</f>
        <v>26.775580395528799</v>
      </c>
      <c r="I33" s="42">
        <f t="shared" ref="I33" si="195">SUM(I34:I50)</f>
        <v>0.40696474634565771</v>
      </c>
      <c r="J33" s="42">
        <f t="shared" ref="J33" si="196">SUM(J34:J50)</f>
        <v>22.380825451418747</v>
      </c>
      <c r="K33" s="42">
        <f t="shared" ref="K33" si="197">SUM(K34:K50)</f>
        <v>0.40696474634565771</v>
      </c>
      <c r="L33" s="42">
        <f t="shared" ref="L33" si="198">SUM(L34:L50)</f>
        <v>1.5056749785038686</v>
      </c>
      <c r="M33" s="42">
        <f t="shared" ref="M33" si="199">SUM(M34:M50)</f>
        <v>0.40696474634565771</v>
      </c>
      <c r="N33" s="42">
        <f t="shared" ref="N33" si="200">SUM(N34:N50)</f>
        <v>0.40696474634565771</v>
      </c>
      <c r="O33" s="42">
        <f t="shared" ref="O33" si="201">SUM(O34:O50)</f>
        <v>0.40696474634565771</v>
      </c>
      <c r="P33" s="42">
        <f t="shared" ref="P33" si="202">SUM(P34:P50)</f>
        <v>0.40696474634565771</v>
      </c>
      <c r="Q33" s="42">
        <f t="shared" ref="Q33" si="203">SUM(Q34:Q50)</f>
        <v>0.40696474634565771</v>
      </c>
      <c r="R33" s="42">
        <f t="shared" ref="R33" si="204">SUM(R34:R50)</f>
        <v>0.30524505588993978</v>
      </c>
      <c r="S33" s="42">
        <f t="shared" ref="S33" si="205">SUM(S34:S50)</f>
        <v>0.30524505588993978</v>
      </c>
      <c r="T33" s="42">
        <f t="shared" ref="T33" si="206">SUM(T34:T50)</f>
        <v>0.22304385210662078</v>
      </c>
      <c r="U33" s="42">
        <f t="shared" ref="U33" si="207">SUM(U34:U50)</f>
        <v>0.24049871023215819</v>
      </c>
      <c r="V33" s="42">
        <f t="shared" ref="V33" si="208">SUM(V34:V50)</f>
        <v>0.22201203783318998</v>
      </c>
      <c r="W33" s="42">
        <f t="shared" ref="W33:X33" si="209">SUM(W34:W50)</f>
        <v>0.20541702493551159</v>
      </c>
      <c r="X33" s="42">
        <f t="shared" si="209"/>
        <v>0.20541702493551159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0</v>
      </c>
      <c r="D36" s="30">
        <v>0</v>
      </c>
      <c r="E36" s="30">
        <v>45.0463456577816</v>
      </c>
      <c r="F36" s="30">
        <v>47.243680137575232</v>
      </c>
      <c r="G36" s="30">
        <v>32.960705073086842</v>
      </c>
      <c r="H36" s="30">
        <v>26.368615649183141</v>
      </c>
      <c r="I36" s="30">
        <v>0</v>
      </c>
      <c r="J36" s="30">
        <v>21.97386070507309</v>
      </c>
      <c r="K36" s="30">
        <v>0</v>
      </c>
      <c r="L36" s="30">
        <v>1.098710232158211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</row>
    <row r="37" spans="1:24" ht="11.25" customHeight="1" x14ac:dyDescent="0.2">
      <c r="A37" s="39" t="s">
        <v>61</v>
      </c>
      <c r="B37" s="23" t="s">
        <v>62</v>
      </c>
      <c r="C37" s="30">
        <v>0</v>
      </c>
      <c r="D37" s="30">
        <v>0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</row>
    <row r="41" spans="1:24" ht="11.25" customHeight="1" x14ac:dyDescent="0.2">
      <c r="A41" s="39" t="s">
        <v>69</v>
      </c>
      <c r="B41" s="23" t="s">
        <v>70</v>
      </c>
      <c r="C41" s="30">
        <v>0</v>
      </c>
      <c r="D41" s="30">
        <v>0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</row>
    <row r="42" spans="1:24" ht="11.25" customHeight="1" x14ac:dyDescent="0.2">
      <c r="A42" s="39" t="s">
        <v>71</v>
      </c>
      <c r="B42" s="23" t="s">
        <v>72</v>
      </c>
      <c r="C42" s="30">
        <v>3.1290627687016328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3.0810834049871021</v>
      </c>
      <c r="D43" s="30">
        <v>1.026999140154772</v>
      </c>
      <c r="E43" s="30">
        <v>0</v>
      </c>
      <c r="F43" s="30">
        <v>0.40696474634565771</v>
      </c>
      <c r="G43" s="30">
        <v>0.40696474634565771</v>
      </c>
      <c r="H43" s="30">
        <v>0.40696474634565771</v>
      </c>
      <c r="I43" s="30">
        <v>0.40696474634565771</v>
      </c>
      <c r="J43" s="30">
        <v>0.40696474634565771</v>
      </c>
      <c r="K43" s="30">
        <v>0.40696474634565771</v>
      </c>
      <c r="L43" s="30">
        <v>0.40696474634565771</v>
      </c>
      <c r="M43" s="30">
        <v>0.40696474634565771</v>
      </c>
      <c r="N43" s="30">
        <v>0.40696474634565771</v>
      </c>
      <c r="O43" s="30">
        <v>0.40696474634565771</v>
      </c>
      <c r="P43" s="30">
        <v>0.40696474634565771</v>
      </c>
      <c r="Q43" s="30">
        <v>0.40696474634565771</v>
      </c>
      <c r="R43" s="30">
        <v>0.30524505588993978</v>
      </c>
      <c r="S43" s="30">
        <v>0.30524505588993978</v>
      </c>
      <c r="T43" s="30">
        <v>0.22304385210662078</v>
      </c>
      <c r="U43" s="30">
        <v>0.24049871023215819</v>
      </c>
      <c r="V43" s="30">
        <v>0.22201203783318998</v>
      </c>
      <c r="W43" s="30">
        <v>0.20541702493551159</v>
      </c>
      <c r="X43" s="30">
        <v>0.20541702493551159</v>
      </c>
    </row>
    <row r="44" spans="1:24" ht="11.25" customHeight="1" x14ac:dyDescent="0.2">
      <c r="A44" s="39" t="s">
        <v>75</v>
      </c>
      <c r="B44" s="23" t="s">
        <v>76</v>
      </c>
      <c r="C44" s="30">
        <v>0</v>
      </c>
      <c r="D44" s="30">
        <v>0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9.9360275150472912</v>
      </c>
      <c r="D48" s="30">
        <v>22.929234737747201</v>
      </c>
      <c r="E48" s="30">
        <v>34.393809114359406</v>
      </c>
      <c r="F48" s="30">
        <v>12.22889079965606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</row>
    <row r="51" spans="1:24" ht="11.25" customHeight="1" x14ac:dyDescent="0.2">
      <c r="A51" s="24" t="s">
        <v>89</v>
      </c>
      <c r="B51" s="25" t="s">
        <v>90</v>
      </c>
      <c r="C51" s="31">
        <v>358.21152192605319</v>
      </c>
      <c r="D51" s="31">
        <v>354.25623387790188</v>
      </c>
      <c r="E51" s="31">
        <v>349.76354256233867</v>
      </c>
      <c r="F51" s="31">
        <v>4.6216680997420463</v>
      </c>
      <c r="G51" s="31">
        <v>5.0945829750644878</v>
      </c>
      <c r="H51" s="31">
        <v>4.6268271711092002</v>
      </c>
      <c r="I51" s="31">
        <v>3.6525365434221833</v>
      </c>
      <c r="J51" s="31">
        <v>2.067583834909716</v>
      </c>
      <c r="K51" s="31">
        <v>2.9584694754944114</v>
      </c>
      <c r="L51" s="31">
        <v>4.6026655202063615</v>
      </c>
      <c r="M51" s="31">
        <v>5.6019776440240756</v>
      </c>
      <c r="N51" s="31">
        <v>4.3912295786758371</v>
      </c>
      <c r="O51" s="31">
        <v>3.9339638865004294</v>
      </c>
      <c r="P51" s="31">
        <v>3.0417884780739466</v>
      </c>
      <c r="Q51" s="31">
        <v>3.0870163370593295</v>
      </c>
      <c r="R51" s="31">
        <v>6.8104901117798802</v>
      </c>
      <c r="S51" s="31">
        <v>2.2785898538263121</v>
      </c>
      <c r="T51" s="31">
        <v>5.8506448839208938</v>
      </c>
      <c r="U51" s="31">
        <v>8.1613069647463448</v>
      </c>
      <c r="V51" s="31">
        <v>18.452708512467755</v>
      </c>
      <c r="W51" s="31">
        <v>19.927171109200341</v>
      </c>
      <c r="X51" s="31">
        <v>6.2089423903697334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" si="210">SUM(C53:C70)</f>
        <v>0</v>
      </c>
      <c r="D52" s="31">
        <f t="shared" ref="D52" si="211">SUM(D53:D70)</f>
        <v>0</v>
      </c>
      <c r="E52" s="31">
        <f t="shared" ref="E52" si="212">SUM(E53:E70)</f>
        <v>0</v>
      </c>
      <c r="F52" s="31">
        <f t="shared" ref="F52" si="213">SUM(F53:F70)</f>
        <v>0</v>
      </c>
      <c r="G52" s="31">
        <f t="shared" ref="G52" si="214">SUM(G53:G70)</f>
        <v>0</v>
      </c>
      <c r="H52" s="31">
        <f t="shared" ref="H52" si="215">SUM(H53:H70)</f>
        <v>0</v>
      </c>
      <c r="I52" s="31">
        <f t="shared" ref="I52" si="216">SUM(I53:I70)</f>
        <v>0</v>
      </c>
      <c r="J52" s="31">
        <f t="shared" ref="J52" si="217">SUM(J53:J70)</f>
        <v>0</v>
      </c>
      <c r="K52" s="31">
        <f t="shared" ref="K52" si="218">SUM(K53:K70)</f>
        <v>0</v>
      </c>
      <c r="L52" s="31">
        <f t="shared" ref="L52" si="219">SUM(L53:L70)</f>
        <v>0</v>
      </c>
      <c r="M52" s="31">
        <f t="shared" ref="M52" si="220">SUM(M53:M70)</f>
        <v>0</v>
      </c>
      <c r="N52" s="31">
        <f t="shared" ref="N52" si="221">SUM(N53:N70)</f>
        <v>0</v>
      </c>
      <c r="O52" s="31">
        <f t="shared" ref="O52" si="222">SUM(O53:O70)</f>
        <v>0</v>
      </c>
      <c r="P52" s="31">
        <f t="shared" ref="P52" si="223">SUM(P53:P70)</f>
        <v>0</v>
      </c>
      <c r="Q52" s="31">
        <f t="shared" ref="Q52" si="224">SUM(Q53:Q70)</f>
        <v>0</v>
      </c>
      <c r="R52" s="31">
        <f t="shared" ref="R52" si="225">SUM(R53:R70)</f>
        <v>0</v>
      </c>
      <c r="S52" s="31">
        <f t="shared" ref="S52" si="226">SUM(S53:S70)</f>
        <v>0</v>
      </c>
      <c r="T52" s="31">
        <f t="shared" ref="T52" si="227">SUM(T53:T70)</f>
        <v>0</v>
      </c>
      <c r="U52" s="31">
        <f t="shared" ref="U52" si="228">SUM(U53:U70)</f>
        <v>10.007652622527944</v>
      </c>
      <c r="V52" s="31">
        <f t="shared" ref="V52" si="229">SUM(V53:V70)</f>
        <v>11.488478073946688</v>
      </c>
      <c r="W52" s="31">
        <f t="shared" ref="W52:X52" si="230">SUM(W53:W70)</f>
        <v>16.145915735167669</v>
      </c>
      <c r="X52" s="31">
        <f t="shared" si="230"/>
        <v>17.00584694754944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6.114445399828031</v>
      </c>
      <c r="V59" s="30">
        <v>7.8102321582115213</v>
      </c>
      <c r="W59" s="30">
        <v>13.184264832330181</v>
      </c>
      <c r="X59" s="30">
        <v>14.306878761822871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3.893207222699913</v>
      </c>
      <c r="V62" s="30">
        <v>3.6782459157351668</v>
      </c>
      <c r="W62" s="30">
        <v>2.9616509028374889</v>
      </c>
      <c r="X62" s="30">
        <v>2.698968185726569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</row>
    <row r="70" spans="1:24" ht="11.25" customHeight="1" x14ac:dyDescent="0.2">
      <c r="A70" s="22" t="s">
        <v>127</v>
      </c>
      <c r="B70" s="23" t="s">
        <v>128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" si="231">SUM(C72:C73)</f>
        <v>0</v>
      </c>
      <c r="D71" s="31">
        <f t="shared" ref="D71" si="232">SUM(D72:D73)</f>
        <v>0</v>
      </c>
      <c r="E71" s="31">
        <f t="shared" ref="E71" si="233">SUM(E72:E73)</f>
        <v>0</v>
      </c>
      <c r="F71" s="31">
        <f t="shared" ref="F71" si="234">SUM(F72:F73)</f>
        <v>0</v>
      </c>
      <c r="G71" s="31">
        <f t="shared" ref="G71" si="235">SUM(G72:G73)</f>
        <v>0</v>
      </c>
      <c r="H71" s="31">
        <f t="shared" ref="H71" si="236">SUM(H72:H73)</f>
        <v>0</v>
      </c>
      <c r="I71" s="31">
        <f t="shared" ref="I71" si="237">SUM(I72:I73)</f>
        <v>0</v>
      </c>
      <c r="J71" s="31">
        <f t="shared" ref="J71" si="238">SUM(J72:J73)</f>
        <v>0</v>
      </c>
      <c r="K71" s="31">
        <f t="shared" ref="K71" si="239">SUM(K72:K73)</f>
        <v>0</v>
      </c>
      <c r="L71" s="31">
        <f t="shared" ref="L71" si="240">SUM(L72:L73)</f>
        <v>0</v>
      </c>
      <c r="M71" s="31">
        <f t="shared" ref="M71" si="241">SUM(M72:M73)</f>
        <v>0</v>
      </c>
      <c r="N71" s="31">
        <f t="shared" ref="N71" si="242">SUM(N72:N73)</f>
        <v>0.2149613069647463</v>
      </c>
      <c r="O71" s="31">
        <f t="shared" ref="O71" si="243">SUM(O72:O73)</f>
        <v>0</v>
      </c>
      <c r="P71" s="31">
        <f t="shared" ref="P71" si="244">SUM(P72:P73)</f>
        <v>0</v>
      </c>
      <c r="Q71" s="31">
        <f t="shared" ref="Q71" si="245">SUM(Q72:Q73)</f>
        <v>0</v>
      </c>
      <c r="R71" s="31">
        <f t="shared" ref="R71" si="246">SUM(R72:R73)</f>
        <v>2.3903697334479789E-2</v>
      </c>
      <c r="S71" s="31">
        <f t="shared" ref="S71" si="247">SUM(S72:S73)</f>
        <v>4.7807394668959592E-2</v>
      </c>
      <c r="T71" s="31">
        <f t="shared" ref="T71" si="248">SUM(T72:T73)</f>
        <v>6.5864144453998283E-2</v>
      </c>
      <c r="U71" s="31">
        <f t="shared" ref="U71" si="249">SUM(U72:U73)</f>
        <v>4.1045571797076512</v>
      </c>
      <c r="V71" s="31">
        <f t="shared" ref="V71" si="250">SUM(V72:V73)</f>
        <v>3.6782459157351668</v>
      </c>
      <c r="W71" s="31">
        <f t="shared" ref="W71:X71" si="251">SUM(W72:W73)</f>
        <v>2.9616509028374889</v>
      </c>
      <c r="X71" s="31">
        <f t="shared" si="251"/>
        <v>2.698968185726569</v>
      </c>
    </row>
    <row r="72" spans="1:24" ht="11.25" customHeight="1" x14ac:dyDescent="0.2">
      <c r="A72" s="22" t="s">
        <v>131</v>
      </c>
      <c r="B72" s="23" t="s">
        <v>132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0.2149613069647463</v>
      </c>
      <c r="O72" s="30">
        <v>0</v>
      </c>
      <c r="P72" s="30">
        <v>0</v>
      </c>
      <c r="Q72" s="30">
        <v>0</v>
      </c>
      <c r="R72" s="30">
        <v>2.3903697334479789E-2</v>
      </c>
      <c r="S72" s="30">
        <v>4.7807394668959592E-2</v>
      </c>
      <c r="T72" s="30">
        <v>6.5864144453998283E-2</v>
      </c>
      <c r="U72" s="30">
        <v>0.21134995700773859</v>
      </c>
      <c r="V72" s="30">
        <v>0</v>
      </c>
      <c r="W72" s="30">
        <v>0</v>
      </c>
      <c r="X72" s="30">
        <v>0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3.893207222699913</v>
      </c>
      <c r="V73" s="30">
        <v>3.6782459157351668</v>
      </c>
      <c r="W73" s="30">
        <v>2.9616509028374889</v>
      </c>
      <c r="X73" s="30">
        <v>2.698968185726569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308.49329320722273</v>
      </c>
      <c r="D75" s="31">
        <v>315.99312123817714</v>
      </c>
      <c r="E75" s="31">
        <v>313.77188306104898</v>
      </c>
      <c r="F75" s="31">
        <v>334.38426483233013</v>
      </c>
      <c r="G75" s="31">
        <v>100.48245915735167</v>
      </c>
      <c r="H75" s="31">
        <v>100.84075666380052</v>
      </c>
      <c r="I75" s="31">
        <v>96.493723129836624</v>
      </c>
      <c r="J75" s="31">
        <v>101.53336199484093</v>
      </c>
      <c r="K75" s="31">
        <v>99.431470335339625</v>
      </c>
      <c r="L75" s="31">
        <v>92.67222699914015</v>
      </c>
      <c r="M75" s="31">
        <v>86.486070507308668</v>
      </c>
      <c r="N75" s="31">
        <v>84.718744625967304</v>
      </c>
      <c r="O75" s="31">
        <v>84.909716251074798</v>
      </c>
      <c r="P75" s="31">
        <v>84.981255374032671</v>
      </c>
      <c r="Q75" s="31">
        <v>89.901633705932937</v>
      </c>
      <c r="R75" s="31">
        <v>113.88168529664661</v>
      </c>
      <c r="S75" s="31">
        <v>116.5568357695615</v>
      </c>
      <c r="T75" s="31">
        <v>117.59699054170248</v>
      </c>
      <c r="U75" s="31">
        <v>132.4975064488392</v>
      </c>
      <c r="V75" s="31">
        <v>162.51943250214964</v>
      </c>
      <c r="W75" s="31">
        <v>148.05606190885638</v>
      </c>
      <c r="X75" s="31">
        <v>163.38417884780739</v>
      </c>
    </row>
    <row r="76" spans="1:24" ht="11.25" customHeight="1" x14ac:dyDescent="0.2">
      <c r="A76" s="26" t="s">
        <v>139</v>
      </c>
      <c r="B76" s="27" t="s">
        <v>140</v>
      </c>
      <c r="C76" s="32">
        <v>154.77214101461738</v>
      </c>
      <c r="D76" s="32">
        <v>142.30438521066208</v>
      </c>
      <c r="E76" s="32">
        <v>137.48925193465172</v>
      </c>
      <c r="F76" s="32">
        <v>136.19948409286326</v>
      </c>
      <c r="G76" s="32">
        <v>142.35597592433362</v>
      </c>
      <c r="H76" s="32">
        <v>140.88254514187446</v>
      </c>
      <c r="I76" s="32">
        <v>148.46001719690454</v>
      </c>
      <c r="J76" s="32">
        <v>152.17472055030095</v>
      </c>
      <c r="K76" s="32">
        <v>145.98959587274288</v>
      </c>
      <c r="L76" s="32">
        <v>120.51822871883063</v>
      </c>
      <c r="M76" s="32">
        <v>146.54608770421319</v>
      </c>
      <c r="N76" s="32">
        <v>149.42734307824588</v>
      </c>
      <c r="O76" s="32">
        <v>135.75941530524506</v>
      </c>
      <c r="P76" s="32">
        <v>134.4736887360275</v>
      </c>
      <c r="Q76" s="32">
        <v>135.74514187446258</v>
      </c>
      <c r="R76" s="32">
        <v>139.32433361994836</v>
      </c>
      <c r="S76" s="32">
        <v>137.92846087704211</v>
      </c>
      <c r="T76" s="32">
        <v>126.76509028374892</v>
      </c>
      <c r="U76" s="32">
        <v>130.22734307824592</v>
      </c>
      <c r="V76" s="32">
        <v>130.23800515907135</v>
      </c>
      <c r="W76" s="32">
        <v>123.94797936371452</v>
      </c>
      <c r="X76" s="32">
        <v>132.90997420464316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161</v>
      </c>
      <c r="B1" s="7" t="s">
        <v>274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722.25889939810838</v>
      </c>
      <c r="D2" s="28">
        <f t="shared" ref="D2" si="1">SUM(D3,D17,D22,D25,D26,D51,D52,D71,D74,D75,D76)</f>
        <v>727.54342218400689</v>
      </c>
      <c r="E2" s="28">
        <f t="shared" ref="E2" si="2">SUM(E3,E17,E22,E25,E26,E51,E52,E71,E74,E75,E76)</f>
        <v>816.75657781599307</v>
      </c>
      <c r="F2" s="28">
        <f t="shared" ref="F2" si="3">SUM(F3,F17,F22,F25,F26,F51,F52,F71,F74,F75,F76)</f>
        <v>877.7012897678419</v>
      </c>
      <c r="G2" s="28">
        <f t="shared" ref="G2" si="4">SUM(G3,G17,G22,G25,G26,G51,G52,G71,G74,G75,G76)</f>
        <v>947.43748925193472</v>
      </c>
      <c r="H2" s="28">
        <f t="shared" ref="H2" si="5">SUM(H3,H17,H22,H25,H26,H51,H52,H71,H74,H75,H76)</f>
        <v>835.19871023215819</v>
      </c>
      <c r="I2" s="28">
        <f t="shared" ref="I2" si="6">SUM(I3,I17,I22,I25,I26,I51,I52,I71,I74,I75,I76)</f>
        <v>925.02674118658638</v>
      </c>
      <c r="J2" s="28">
        <f t="shared" ref="J2" si="7">SUM(J3,J17,J22,J25,J26,J51,J52,J71,J74,J75,J76)</f>
        <v>967.32003439380901</v>
      </c>
      <c r="K2" s="28">
        <f t="shared" ref="K2" si="8">SUM(K3,K17,K22,K25,K26,K51,K52,K71,K74,K75,K76)</f>
        <v>1013.0042132416165</v>
      </c>
      <c r="L2" s="28">
        <f t="shared" ref="L2" si="9">SUM(L3,L17,L22,L25,L26,L51,L52,L71,L74,L75,L76)</f>
        <v>936.86947549441084</v>
      </c>
      <c r="M2" s="28">
        <f t="shared" ref="M2" si="10">SUM(M3,M17,M22,M25,M26,M51,M52,M71,M74,M75,M76)</f>
        <v>878.24677558039548</v>
      </c>
      <c r="N2" s="28">
        <f t="shared" ref="N2" si="11">SUM(N3,N17,N22,N25,N26,N51,N52,N71,N74,N75,N76)</f>
        <v>943.51212381771279</v>
      </c>
      <c r="O2" s="28">
        <f t="shared" ref="O2" si="12">SUM(O3,O17,O22,O25,O26,O51,O52,O71,O74,O75,O76)</f>
        <v>972.21848667239885</v>
      </c>
      <c r="P2" s="28">
        <f t="shared" ref="P2" si="13">SUM(P3,P17,P22,P25,P26,P51,P52,P71,P74,P75,P76)</f>
        <v>949.67437661220981</v>
      </c>
      <c r="Q2" s="28">
        <f t="shared" ref="Q2" si="14">SUM(Q3,Q17,Q22,Q25,Q26,Q51,Q52,Q71,Q74,Q75,Q76)</f>
        <v>967.42347377472049</v>
      </c>
      <c r="R2" s="28">
        <f t="shared" ref="R2" si="15">SUM(R3,R17,R22,R25,R26,R51,R52,R71,R74,R75,R76)</f>
        <v>1053.9883061049011</v>
      </c>
      <c r="S2" s="28">
        <f t="shared" ref="S2" si="16">SUM(S3,S17,S22,S25,S26,S51,S52,S71,S74,S75,S76)</f>
        <v>997.41762682717103</v>
      </c>
      <c r="T2" s="28">
        <f t="shared" ref="T2" si="17">SUM(T3,T17,T22,T25,T26,T51,T52,T71,T74,T75,T76)</f>
        <v>1019.0523645743766</v>
      </c>
      <c r="U2" s="28">
        <f t="shared" ref="U2" si="18">SUM(U3,U17,U22,U25,U26,U51,U52,U71,U74,U75,U76)</f>
        <v>995.05270851246769</v>
      </c>
      <c r="V2" s="28">
        <f t="shared" ref="V2" si="19">SUM(V3,V17,V22,V25,V26,V51,V52,V71,V74,V75,V76)</f>
        <v>890.43697334479816</v>
      </c>
      <c r="W2" s="28">
        <f t="shared" ref="W2:X2" si="20">SUM(W3,W17,W22,W25,W26,W51,W52,W71,W74,W75,W76)</f>
        <v>817.56079105760955</v>
      </c>
      <c r="X2" s="28">
        <f t="shared" si="20"/>
        <v>784.76930352536533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21">SUM(C4,C8,C11)</f>
        <v>174.93250214961301</v>
      </c>
      <c r="D3" s="29">
        <f t="shared" ref="D3" si="22">SUM(D4,D8,D11)</f>
        <v>168.42674118658641</v>
      </c>
      <c r="E3" s="29">
        <f t="shared" ref="E3" si="23">SUM(E4,E8,E11)</f>
        <v>227.79165950128981</v>
      </c>
      <c r="F3" s="29">
        <f t="shared" ref="F3" si="24">SUM(F4,F8,F11)</f>
        <v>241.26251074806535</v>
      </c>
      <c r="G3" s="29">
        <f t="shared" ref="G3" si="25">SUM(G4,G8,G11)</f>
        <v>250.90782459157353</v>
      </c>
      <c r="H3" s="29">
        <f t="shared" ref="H3" si="26">SUM(H4,H8,H11)</f>
        <v>226.87050730868447</v>
      </c>
      <c r="I3" s="29">
        <f t="shared" ref="I3" si="27">SUM(I4,I8,I11)</f>
        <v>237.39079965606183</v>
      </c>
      <c r="J3" s="29">
        <f t="shared" ref="J3" si="28">SUM(J4,J8,J11)</f>
        <v>261.95881341358552</v>
      </c>
      <c r="K3" s="29">
        <f t="shared" ref="K3" si="29">SUM(K4,K8,K11)</f>
        <v>230.5705932932072</v>
      </c>
      <c r="L3" s="29">
        <f t="shared" ref="L3" si="30">SUM(L4,L8,L11)</f>
        <v>235.10404127257092</v>
      </c>
      <c r="M3" s="29">
        <f t="shared" ref="M3" si="31">SUM(M4,M8,M11)</f>
        <v>232.60103181427343</v>
      </c>
      <c r="N3" s="29">
        <f t="shared" ref="N3" si="32">SUM(N4,N8,N11)</f>
        <v>246.76182287188308</v>
      </c>
      <c r="O3" s="29">
        <f t="shared" ref="O3" si="33">SUM(O4,O8,O11)</f>
        <v>247.31891659501287</v>
      </c>
      <c r="P3" s="29">
        <f t="shared" ref="P3" si="34">SUM(P4,P8,P11)</f>
        <v>235.16208082545143</v>
      </c>
      <c r="Q3" s="29">
        <f t="shared" ref="Q3" si="35">SUM(Q4,Q8,Q11)</f>
        <v>222.09174548581251</v>
      </c>
      <c r="R3" s="29">
        <f t="shared" ref="R3" si="36">SUM(R4,R8,R11)</f>
        <v>221.21324161650895</v>
      </c>
      <c r="S3" s="29">
        <f t="shared" ref="S3" si="37">SUM(S4,S8,S11)</f>
        <v>183.45073086844371</v>
      </c>
      <c r="T3" s="29">
        <f t="shared" ref="T3" si="38">SUM(T4,T8,T11)</f>
        <v>187.39251934651762</v>
      </c>
      <c r="U3" s="29">
        <f t="shared" ref="U3" si="39">SUM(U4,U8,U11)</f>
        <v>181.46646603611347</v>
      </c>
      <c r="V3" s="29">
        <f t="shared" ref="V3" si="40">SUM(V4,V8,V11)</f>
        <v>174.7524505588994</v>
      </c>
      <c r="W3" s="29">
        <f t="shared" ref="W3:X3" si="41">SUM(W4,W8,W11)</f>
        <v>148.06096302665514</v>
      </c>
      <c r="X3" s="29">
        <f t="shared" si="41"/>
        <v>134.05442820292348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42">SUM(C5:C7)</f>
        <v>0</v>
      </c>
      <c r="D4" s="42">
        <f t="shared" ref="D4" si="43">SUM(D5:D7)</f>
        <v>0</v>
      </c>
      <c r="E4" s="42">
        <f t="shared" ref="E4" si="44">SUM(E5:E7)</f>
        <v>0</v>
      </c>
      <c r="F4" s="42">
        <f t="shared" ref="F4" si="45">SUM(F5:F7)</f>
        <v>0</v>
      </c>
      <c r="G4" s="42">
        <f t="shared" ref="G4" si="46">SUM(G5:G7)</f>
        <v>0</v>
      </c>
      <c r="H4" s="42">
        <f t="shared" ref="H4" si="47">SUM(H5:H7)</f>
        <v>0</v>
      </c>
      <c r="I4" s="42">
        <f t="shared" ref="I4" si="48">SUM(I5:I7)</f>
        <v>0</v>
      </c>
      <c r="J4" s="42">
        <f t="shared" ref="J4" si="49">SUM(J5:J7)</f>
        <v>0</v>
      </c>
      <c r="K4" s="42">
        <f t="shared" ref="K4" si="50">SUM(K5:K7)</f>
        <v>0</v>
      </c>
      <c r="L4" s="42">
        <f t="shared" ref="L4" si="51">SUM(L5:L7)</f>
        <v>0</v>
      </c>
      <c r="M4" s="42">
        <f t="shared" ref="M4" si="52">SUM(M5:M7)</f>
        <v>0</v>
      </c>
      <c r="N4" s="42">
        <f t="shared" ref="N4" si="53">SUM(N5:N7)</f>
        <v>0</v>
      </c>
      <c r="O4" s="42">
        <f t="shared" ref="O4" si="54">SUM(O5:O7)</f>
        <v>0</v>
      </c>
      <c r="P4" s="42">
        <f t="shared" ref="P4" si="55">SUM(P5:P7)</f>
        <v>0</v>
      </c>
      <c r="Q4" s="42">
        <f t="shared" ref="Q4" si="56">SUM(Q5:Q7)</f>
        <v>0</v>
      </c>
      <c r="R4" s="42">
        <f t="shared" ref="R4" si="57">SUM(R5:R7)</f>
        <v>0</v>
      </c>
      <c r="S4" s="42">
        <f t="shared" ref="S4" si="58">SUM(S5:S7)</f>
        <v>0</v>
      </c>
      <c r="T4" s="42">
        <f t="shared" ref="T4" si="59">SUM(T5:T7)</f>
        <v>0</v>
      </c>
      <c r="U4" s="42">
        <f t="shared" ref="U4" si="60">SUM(U5:U7)</f>
        <v>0</v>
      </c>
      <c r="V4" s="42">
        <f t="shared" ref="V4" si="61">SUM(V5:V7)</f>
        <v>0</v>
      </c>
      <c r="W4" s="42">
        <f t="shared" ref="W4:X4" si="62">SUM(W5:W7)</f>
        <v>0</v>
      </c>
      <c r="X4" s="42">
        <f t="shared" si="62"/>
        <v>0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>
        <v>0</v>
      </c>
      <c r="W5" s="30">
        <v>0</v>
      </c>
      <c r="X5" s="30">
        <v>0</v>
      </c>
    </row>
    <row r="6" spans="1:24" ht="11.25" customHeight="1" x14ac:dyDescent="0.2">
      <c r="A6" s="39" t="s">
        <v>7</v>
      </c>
      <c r="B6" s="23" t="s">
        <v>8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</row>
    <row r="7" spans="1:24" ht="11.25" customHeight="1" x14ac:dyDescent="0.2">
      <c r="A7" s="39" t="s">
        <v>9</v>
      </c>
      <c r="B7" s="23" t="s">
        <v>10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</row>
    <row r="8" spans="1:24" ht="11.25" customHeight="1" x14ac:dyDescent="0.2">
      <c r="A8" s="40" t="s">
        <v>343</v>
      </c>
      <c r="B8" s="41" t="s">
        <v>344</v>
      </c>
      <c r="C8" s="42">
        <f t="shared" ref="C8" si="63">SUM(C9:C10)</f>
        <v>165.73516766981939</v>
      </c>
      <c r="D8" s="42">
        <f t="shared" ref="D8" si="64">SUM(D9:D10)</f>
        <v>158.88907996560619</v>
      </c>
      <c r="E8" s="42">
        <f t="shared" ref="E8" si="65">SUM(E9:E10)</f>
        <v>210.66784178847811</v>
      </c>
      <c r="F8" s="42">
        <f t="shared" ref="F8" si="66">SUM(F9:F10)</f>
        <v>227.03731728288909</v>
      </c>
      <c r="G8" s="42">
        <f t="shared" ref="G8" si="67">SUM(G9:G10)</f>
        <v>238.2428202923474</v>
      </c>
      <c r="H8" s="42">
        <f t="shared" ref="H8" si="68">SUM(H9:H10)</f>
        <v>213.9337919174549</v>
      </c>
      <c r="I8" s="42">
        <f t="shared" ref="I8" si="69">SUM(I9:I10)</f>
        <v>222.55752364574369</v>
      </c>
      <c r="J8" s="42">
        <f t="shared" ref="J8" si="70">SUM(J9:J10)</f>
        <v>252.8138435081685</v>
      </c>
      <c r="K8" s="42">
        <f t="shared" ref="K8" si="71">SUM(K9:K10)</f>
        <v>223.02416165090281</v>
      </c>
      <c r="L8" s="42">
        <f t="shared" ref="L8" si="72">SUM(L9:L10)</f>
        <v>227.19329320722269</v>
      </c>
      <c r="M8" s="42">
        <f t="shared" ref="M8" si="73">SUM(M9:M10)</f>
        <v>231.63843508168529</v>
      </c>
      <c r="N8" s="42">
        <f t="shared" ref="N8" si="74">SUM(N9:N10)</f>
        <v>245.32940670679281</v>
      </c>
      <c r="O8" s="42">
        <f t="shared" ref="O8" si="75">SUM(O9:O10)</f>
        <v>245.91573516766979</v>
      </c>
      <c r="P8" s="42">
        <f t="shared" ref="P8" si="76">SUM(P9:P10)</f>
        <v>228.8707652622528</v>
      </c>
      <c r="Q8" s="42">
        <f t="shared" ref="Q8" si="77">SUM(Q9:Q10)</f>
        <v>217.40584694754941</v>
      </c>
      <c r="R8" s="42">
        <f t="shared" ref="R8" si="78">SUM(R9:R10)</f>
        <v>217.01908856405839</v>
      </c>
      <c r="S8" s="42">
        <f t="shared" ref="S8" si="79">SUM(S9:S10)</f>
        <v>178.85631986242481</v>
      </c>
      <c r="T8" s="42">
        <f t="shared" ref="T8" si="80">SUM(T9:T10)</f>
        <v>180.32493551160789</v>
      </c>
      <c r="U8" s="42">
        <f t="shared" ref="U8" si="81">SUM(U9:U10)</f>
        <v>174.4419604471195</v>
      </c>
      <c r="V8" s="42">
        <f t="shared" ref="V8" si="82">SUM(V9:V10)</f>
        <v>170.06947549441099</v>
      </c>
      <c r="W8" s="42">
        <f t="shared" ref="W8:X8" si="83">SUM(W9:W10)</f>
        <v>141.0027515047291</v>
      </c>
      <c r="X8" s="42">
        <f t="shared" si="83"/>
        <v>127.7950988822012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165.73516766981939</v>
      </c>
      <c r="D10" s="30">
        <v>158.88907996560619</v>
      </c>
      <c r="E10" s="30">
        <v>210.66784178847811</v>
      </c>
      <c r="F10" s="30">
        <v>227.03731728288909</v>
      </c>
      <c r="G10" s="30">
        <v>238.2428202923474</v>
      </c>
      <c r="H10" s="30">
        <v>213.9337919174549</v>
      </c>
      <c r="I10" s="30">
        <v>222.55752364574369</v>
      </c>
      <c r="J10" s="30">
        <v>252.8138435081685</v>
      </c>
      <c r="K10" s="30">
        <v>223.02416165090281</v>
      </c>
      <c r="L10" s="30">
        <v>227.19329320722269</v>
      </c>
      <c r="M10" s="30">
        <v>231.63843508168529</v>
      </c>
      <c r="N10" s="30">
        <v>245.32940670679281</v>
      </c>
      <c r="O10" s="30">
        <v>245.91573516766979</v>
      </c>
      <c r="P10" s="30">
        <v>228.8707652622528</v>
      </c>
      <c r="Q10" s="30">
        <v>217.40584694754941</v>
      </c>
      <c r="R10" s="30">
        <v>217.01908856405839</v>
      </c>
      <c r="S10" s="30">
        <v>178.85631986242481</v>
      </c>
      <c r="T10" s="30">
        <v>180.32493551160789</v>
      </c>
      <c r="U10" s="30">
        <v>174.4419604471195</v>
      </c>
      <c r="V10" s="30">
        <v>170.06947549441099</v>
      </c>
      <c r="W10" s="30">
        <v>141.0027515047291</v>
      </c>
      <c r="X10" s="30">
        <v>127.7950988822012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" si="84">SUM(C12:C16)</f>
        <v>9.1973344797936374</v>
      </c>
      <c r="D11" s="42">
        <f t="shared" ref="D11" si="85">SUM(D12:D16)</f>
        <v>9.5376612209802225</v>
      </c>
      <c r="E11" s="42">
        <f t="shared" ref="E11" si="86">SUM(E12:E16)</f>
        <v>17.123817712811693</v>
      </c>
      <c r="F11" s="42">
        <f t="shared" ref="F11" si="87">SUM(F12:F16)</f>
        <v>14.225193465176268</v>
      </c>
      <c r="G11" s="42">
        <f t="shared" ref="G11" si="88">SUM(G12:G16)</f>
        <v>12.665004299226137</v>
      </c>
      <c r="H11" s="42">
        <f t="shared" ref="H11" si="89">SUM(H12:H16)</f>
        <v>12.936715391229578</v>
      </c>
      <c r="I11" s="42">
        <f t="shared" ref="I11" si="90">SUM(I12:I16)</f>
        <v>14.833276010318142</v>
      </c>
      <c r="J11" s="42">
        <f t="shared" ref="J11" si="91">SUM(J12:J16)</f>
        <v>9.1449699054170264</v>
      </c>
      <c r="K11" s="42">
        <f t="shared" ref="K11" si="92">SUM(K12:K16)</f>
        <v>7.5464316423043849</v>
      </c>
      <c r="L11" s="42">
        <f t="shared" ref="L11" si="93">SUM(L12:L16)</f>
        <v>7.9107480653482369</v>
      </c>
      <c r="M11" s="42">
        <f t="shared" ref="M11" si="94">SUM(M12:M16)</f>
        <v>0.96259673258813405</v>
      </c>
      <c r="N11" s="42">
        <f t="shared" ref="N11" si="95">SUM(N12:N16)</f>
        <v>1.432416165090284</v>
      </c>
      <c r="O11" s="42">
        <f t="shared" ref="O11" si="96">SUM(O12:O16)</f>
        <v>1.403181427343078</v>
      </c>
      <c r="P11" s="42">
        <f t="shared" ref="P11" si="97">SUM(P12:P16)</f>
        <v>6.2913155631986246</v>
      </c>
      <c r="Q11" s="42">
        <f t="shared" ref="Q11" si="98">SUM(Q12:Q16)</f>
        <v>4.6858985382631122</v>
      </c>
      <c r="R11" s="42">
        <f t="shared" ref="R11" si="99">SUM(R12:R16)</f>
        <v>4.1941530524505586</v>
      </c>
      <c r="S11" s="42">
        <f t="shared" ref="S11" si="100">SUM(S12:S16)</f>
        <v>4.5944110060189161</v>
      </c>
      <c r="T11" s="42">
        <f t="shared" ref="T11" si="101">SUM(T12:T16)</f>
        <v>7.0675838349097164</v>
      </c>
      <c r="U11" s="42">
        <f t="shared" ref="U11" si="102">SUM(U12:U16)</f>
        <v>7.0245055889939803</v>
      </c>
      <c r="V11" s="42">
        <f t="shared" ref="V11" si="103">SUM(V12:V16)</f>
        <v>4.6829750644883923</v>
      </c>
      <c r="W11" s="42">
        <f t="shared" ref="W11:X11" si="104">SUM(W12:W16)</f>
        <v>7.0582115219260526</v>
      </c>
      <c r="X11" s="42">
        <f t="shared" si="104"/>
        <v>6.2593293207222702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</row>
    <row r="13" spans="1:24" ht="11.25" customHeight="1" x14ac:dyDescent="0.2">
      <c r="A13" s="39" t="s">
        <v>17</v>
      </c>
      <c r="B13" s="23" t="s">
        <v>18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9.1973344797936374</v>
      </c>
      <c r="D16" s="30">
        <v>9.5376612209802225</v>
      </c>
      <c r="E16" s="30">
        <v>17.123817712811693</v>
      </c>
      <c r="F16" s="30">
        <v>14.225193465176268</v>
      </c>
      <c r="G16" s="30">
        <v>12.665004299226137</v>
      </c>
      <c r="H16" s="30">
        <v>12.936715391229578</v>
      </c>
      <c r="I16" s="30">
        <v>14.833276010318142</v>
      </c>
      <c r="J16" s="30">
        <v>9.1449699054170264</v>
      </c>
      <c r="K16" s="30">
        <v>7.5464316423043849</v>
      </c>
      <c r="L16" s="30">
        <v>7.9107480653482369</v>
      </c>
      <c r="M16" s="30">
        <v>0.96259673258813405</v>
      </c>
      <c r="N16" s="30">
        <v>1.432416165090284</v>
      </c>
      <c r="O16" s="30">
        <v>1.403181427343078</v>
      </c>
      <c r="P16" s="30">
        <v>6.2913155631986246</v>
      </c>
      <c r="Q16" s="30">
        <v>4.6858985382631122</v>
      </c>
      <c r="R16" s="30">
        <v>4.1941530524505586</v>
      </c>
      <c r="S16" s="30">
        <v>4.5944110060189161</v>
      </c>
      <c r="T16" s="30">
        <v>7.0675838349097164</v>
      </c>
      <c r="U16" s="30">
        <v>7.0245055889939803</v>
      </c>
      <c r="V16" s="30">
        <v>4.6829750644883923</v>
      </c>
      <c r="W16" s="30">
        <v>7.0582115219260526</v>
      </c>
      <c r="X16" s="30">
        <v>6.2593293207222702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" si="105">SUM(C18:C21)</f>
        <v>0</v>
      </c>
      <c r="D17" s="31">
        <f t="shared" ref="D17" si="106">SUM(D18:D21)</f>
        <v>0</v>
      </c>
      <c r="E17" s="31">
        <f t="shared" ref="E17" si="107">SUM(E18:E21)</f>
        <v>0</v>
      </c>
      <c r="F17" s="31">
        <f t="shared" ref="F17" si="108">SUM(F18:F21)</f>
        <v>0</v>
      </c>
      <c r="G17" s="31">
        <f t="shared" ref="G17" si="109">SUM(G18:G21)</f>
        <v>0</v>
      </c>
      <c r="H17" s="31">
        <f t="shared" ref="H17" si="110">SUM(H18:H21)</f>
        <v>0</v>
      </c>
      <c r="I17" s="31">
        <f t="shared" ref="I17" si="111">SUM(I18:I21)</f>
        <v>0</v>
      </c>
      <c r="J17" s="31">
        <f t="shared" ref="J17" si="112">SUM(J18:J21)</f>
        <v>0</v>
      </c>
      <c r="K17" s="31">
        <f t="shared" ref="K17" si="113">SUM(K18:K21)</f>
        <v>0</v>
      </c>
      <c r="L17" s="31">
        <f t="shared" ref="L17" si="114">SUM(L18:L21)</f>
        <v>0</v>
      </c>
      <c r="M17" s="31">
        <f t="shared" ref="M17" si="115">SUM(M18:M21)</f>
        <v>0</v>
      </c>
      <c r="N17" s="31">
        <f t="shared" ref="N17" si="116">SUM(N18:N21)</f>
        <v>0</v>
      </c>
      <c r="O17" s="31">
        <f t="shared" ref="O17" si="117">SUM(O18:O21)</f>
        <v>0</v>
      </c>
      <c r="P17" s="31">
        <f t="shared" ref="P17" si="118">SUM(P18:P21)</f>
        <v>0</v>
      </c>
      <c r="Q17" s="31">
        <f t="shared" ref="Q17" si="119">SUM(Q18:Q21)</f>
        <v>0</v>
      </c>
      <c r="R17" s="31">
        <f t="shared" ref="R17" si="120">SUM(R18:R21)</f>
        <v>0</v>
      </c>
      <c r="S17" s="31">
        <f t="shared" ref="S17" si="121">SUM(S18:S21)</f>
        <v>0</v>
      </c>
      <c r="T17" s="31">
        <f t="shared" ref="T17" si="122">SUM(T18:T21)</f>
        <v>0</v>
      </c>
      <c r="U17" s="31">
        <f t="shared" ref="U17" si="123">SUM(U18:U21)</f>
        <v>0</v>
      </c>
      <c r="V17" s="31">
        <f t="shared" ref="V17" si="124">SUM(V18:V21)</f>
        <v>0</v>
      </c>
      <c r="W17" s="31">
        <f t="shared" ref="W17:X17" si="125">SUM(W18:W21)</f>
        <v>0</v>
      </c>
      <c r="X17" s="31">
        <f t="shared" si="125"/>
        <v>0</v>
      </c>
    </row>
    <row r="18" spans="1:24" ht="11.25" customHeight="1" x14ac:dyDescent="0.2">
      <c r="A18" s="22" t="s">
        <v>27</v>
      </c>
      <c r="B18" s="23" t="s">
        <v>28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" si="126">SUM(C23:C24)</f>
        <v>9.0108340498710238</v>
      </c>
      <c r="D22" s="31">
        <f t="shared" ref="D22" si="127">SUM(D23:D24)</f>
        <v>18.746947549441096</v>
      </c>
      <c r="E22" s="31">
        <f t="shared" ref="E22" si="128">SUM(E23:E24)</f>
        <v>24.380997420464315</v>
      </c>
      <c r="F22" s="31">
        <f t="shared" ref="F22" si="129">SUM(F23:F24)</f>
        <v>42.710920034393816</v>
      </c>
      <c r="G22" s="31">
        <f t="shared" ref="G22" si="130">SUM(G23:G24)</f>
        <v>40.377042132416157</v>
      </c>
      <c r="H22" s="31">
        <f t="shared" ref="H22" si="131">SUM(H23:H24)</f>
        <v>28.103439380911428</v>
      </c>
      <c r="I22" s="31">
        <f t="shared" ref="I22" si="132">SUM(I23:I24)</f>
        <v>24.904557179707645</v>
      </c>
      <c r="J22" s="31">
        <f t="shared" ref="J22" si="133">SUM(J23:J24)</f>
        <v>24.767325881341364</v>
      </c>
      <c r="K22" s="31">
        <f t="shared" ref="K22" si="134">SUM(K23:K24)</f>
        <v>26.93869303525365</v>
      </c>
      <c r="L22" s="31">
        <f t="shared" ref="L22" si="135">SUM(L23:L24)</f>
        <v>31.730954428202924</v>
      </c>
      <c r="M22" s="31">
        <f t="shared" ref="M22" si="136">SUM(M23:M24)</f>
        <v>24.603611349957013</v>
      </c>
      <c r="N22" s="31">
        <f t="shared" ref="N22" si="137">SUM(N23:N24)</f>
        <v>19.716938950988816</v>
      </c>
      <c r="O22" s="31">
        <f t="shared" ref="O22" si="138">SUM(O23:O24)</f>
        <v>24.503095442820285</v>
      </c>
      <c r="P22" s="31">
        <f t="shared" ref="P22" si="139">SUM(P23:P24)</f>
        <v>24.78082545141875</v>
      </c>
      <c r="Q22" s="31">
        <f t="shared" ref="Q22" si="140">SUM(Q23:Q24)</f>
        <v>18.943250214961306</v>
      </c>
      <c r="R22" s="31">
        <f t="shared" ref="R22" si="141">SUM(R23:R24)</f>
        <v>12.42768701633706</v>
      </c>
      <c r="S22" s="31">
        <f t="shared" ref="S22" si="142">SUM(S23:S24)</f>
        <v>18.984780739466899</v>
      </c>
      <c r="T22" s="31">
        <f t="shared" ref="T22" si="143">SUM(T23:T24)</f>
        <v>19.991143594153055</v>
      </c>
      <c r="U22" s="31">
        <f t="shared" ref="U22" si="144">SUM(U23:U24)</f>
        <v>15.31134995700774</v>
      </c>
      <c r="V22" s="31">
        <f t="shared" ref="V22" si="145">SUM(V23:V24)</f>
        <v>12.338435081685299</v>
      </c>
      <c r="W22" s="31">
        <f t="shared" ref="W22:X22" si="146">SUM(W23:W24)</f>
        <v>13.502407566638004</v>
      </c>
      <c r="X22" s="31">
        <f t="shared" si="146"/>
        <v>16.68710232158211</v>
      </c>
    </row>
    <row r="23" spans="1:24" ht="11.25" customHeight="1" x14ac:dyDescent="0.2">
      <c r="A23" s="22" t="s">
        <v>37</v>
      </c>
      <c r="B23" s="23" t="s">
        <v>38</v>
      </c>
      <c r="C23" s="30">
        <v>9.0108340498710238</v>
      </c>
      <c r="D23" s="30">
        <v>18.746947549441096</v>
      </c>
      <c r="E23" s="30">
        <v>24.380997420464315</v>
      </c>
      <c r="F23" s="30">
        <v>41.628976784178853</v>
      </c>
      <c r="G23" s="30">
        <v>40.377042132416157</v>
      </c>
      <c r="H23" s="30">
        <v>27.721324161650895</v>
      </c>
      <c r="I23" s="30">
        <v>24.140240756663793</v>
      </c>
      <c r="J23" s="30">
        <v>24.38521066208083</v>
      </c>
      <c r="K23" s="30">
        <v>26.93869303525365</v>
      </c>
      <c r="L23" s="30">
        <v>31.34883920894239</v>
      </c>
      <c r="M23" s="30">
        <v>24.22149613069648</v>
      </c>
      <c r="N23" s="30">
        <v>19.716938950988816</v>
      </c>
      <c r="O23" s="30">
        <v>24.503095442820285</v>
      </c>
      <c r="P23" s="30">
        <v>24.78082545141875</v>
      </c>
      <c r="Q23" s="30">
        <v>18.943250214961306</v>
      </c>
      <c r="R23" s="30">
        <v>12.42768701633706</v>
      </c>
      <c r="S23" s="30">
        <v>16.443422184006881</v>
      </c>
      <c r="T23" s="30">
        <v>19.991143594153055</v>
      </c>
      <c r="U23" s="30">
        <v>15.31134995700774</v>
      </c>
      <c r="V23" s="30">
        <v>12.274892519346521</v>
      </c>
      <c r="W23" s="30">
        <v>13.502407566638004</v>
      </c>
      <c r="X23" s="30">
        <v>16.623559759243332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1.0819432502149611</v>
      </c>
      <c r="G24" s="30">
        <v>0</v>
      </c>
      <c r="H24" s="30">
        <v>0.3821152192605331</v>
      </c>
      <c r="I24" s="30">
        <v>0.76431642304385194</v>
      </c>
      <c r="J24" s="30">
        <v>0.3821152192605331</v>
      </c>
      <c r="K24" s="30">
        <v>0</v>
      </c>
      <c r="L24" s="30">
        <v>0.3821152192605331</v>
      </c>
      <c r="M24" s="30">
        <v>0.3821152192605331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2.5413585554600169</v>
      </c>
      <c r="T24" s="30">
        <v>0</v>
      </c>
      <c r="U24" s="30">
        <v>0</v>
      </c>
      <c r="V24" s="30">
        <v>6.3542562338779016E-2</v>
      </c>
      <c r="W24" s="30">
        <v>0</v>
      </c>
      <c r="X24" s="30">
        <v>6.3542562338779016E-2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47">SUM(C27,C33)</f>
        <v>0</v>
      </c>
      <c r="D26" s="31">
        <f t="shared" ref="D26" si="148">SUM(D27,D33)</f>
        <v>0</v>
      </c>
      <c r="E26" s="31">
        <f t="shared" ref="E26" si="149">SUM(E27,E33)</f>
        <v>0</v>
      </c>
      <c r="F26" s="31">
        <f t="shared" ref="F26" si="150">SUM(F27,F33)</f>
        <v>0</v>
      </c>
      <c r="G26" s="31">
        <f t="shared" ref="G26" si="151">SUM(G27,G33)</f>
        <v>0</v>
      </c>
      <c r="H26" s="31">
        <f t="shared" ref="H26" si="152">SUM(H27,H33)</f>
        <v>0</v>
      </c>
      <c r="I26" s="31">
        <f t="shared" ref="I26" si="153">SUM(I27,I33)</f>
        <v>0</v>
      </c>
      <c r="J26" s="31">
        <f t="shared" ref="J26" si="154">SUM(J27,J33)</f>
        <v>0</v>
      </c>
      <c r="K26" s="31">
        <f t="shared" ref="K26" si="155">SUM(K27,K33)</f>
        <v>0</v>
      </c>
      <c r="L26" s="31">
        <f t="shared" ref="L26" si="156">SUM(L27,L33)</f>
        <v>0</v>
      </c>
      <c r="M26" s="31">
        <f t="shared" ref="M26" si="157">SUM(M27,M33)</f>
        <v>0</v>
      </c>
      <c r="N26" s="31">
        <f t="shared" ref="N26" si="158">SUM(N27,N33)</f>
        <v>0</v>
      </c>
      <c r="O26" s="31">
        <f t="shared" ref="O26" si="159">SUM(O27,O33)</f>
        <v>0</v>
      </c>
      <c r="P26" s="31">
        <f t="shared" ref="P26" si="160">SUM(P27,P33)</f>
        <v>0</v>
      </c>
      <c r="Q26" s="31">
        <f t="shared" ref="Q26" si="161">SUM(Q27,Q33)</f>
        <v>0</v>
      </c>
      <c r="R26" s="31">
        <f t="shared" ref="R26" si="162">SUM(R27,R33)</f>
        <v>0</v>
      </c>
      <c r="S26" s="31">
        <f t="shared" ref="S26" si="163">SUM(S27,S33)</f>
        <v>0</v>
      </c>
      <c r="T26" s="31">
        <f t="shared" ref="T26" si="164">SUM(T27,T33)</f>
        <v>0</v>
      </c>
      <c r="U26" s="31">
        <f t="shared" ref="U26" si="165">SUM(U27,U33)</f>
        <v>0</v>
      </c>
      <c r="V26" s="31">
        <f t="shared" ref="V26" si="166">SUM(V27,V33)</f>
        <v>0</v>
      </c>
      <c r="W26" s="31">
        <f t="shared" ref="W26:X26" si="167">SUM(W27,W33)</f>
        <v>0</v>
      </c>
      <c r="X26" s="31">
        <f t="shared" si="167"/>
        <v>0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" si="168">SUM(C28:C32)</f>
        <v>0</v>
      </c>
      <c r="D27" s="42">
        <f t="shared" ref="D27" si="169">SUM(D28:D32)</f>
        <v>0</v>
      </c>
      <c r="E27" s="42">
        <f t="shared" ref="E27" si="170">SUM(E28:E32)</f>
        <v>0</v>
      </c>
      <c r="F27" s="42">
        <f t="shared" ref="F27" si="171">SUM(F28:F32)</f>
        <v>0</v>
      </c>
      <c r="G27" s="42">
        <f t="shared" ref="G27" si="172">SUM(G28:G32)</f>
        <v>0</v>
      </c>
      <c r="H27" s="42">
        <f t="shared" ref="H27" si="173">SUM(H28:H32)</f>
        <v>0</v>
      </c>
      <c r="I27" s="42">
        <f t="shared" ref="I27" si="174">SUM(I28:I32)</f>
        <v>0</v>
      </c>
      <c r="J27" s="42">
        <f t="shared" ref="J27" si="175">SUM(J28:J32)</f>
        <v>0</v>
      </c>
      <c r="K27" s="42">
        <f t="shared" ref="K27" si="176">SUM(K28:K32)</f>
        <v>0</v>
      </c>
      <c r="L27" s="42">
        <f t="shared" ref="L27" si="177">SUM(L28:L32)</f>
        <v>0</v>
      </c>
      <c r="M27" s="42">
        <f t="shared" ref="M27" si="178">SUM(M28:M32)</f>
        <v>0</v>
      </c>
      <c r="N27" s="42">
        <f t="shared" ref="N27" si="179">SUM(N28:N32)</f>
        <v>0</v>
      </c>
      <c r="O27" s="42">
        <f t="shared" ref="O27" si="180">SUM(O28:O32)</f>
        <v>0</v>
      </c>
      <c r="P27" s="42">
        <f t="shared" ref="P27" si="181">SUM(P28:P32)</f>
        <v>0</v>
      </c>
      <c r="Q27" s="42">
        <f t="shared" ref="Q27" si="182">SUM(Q28:Q32)</f>
        <v>0</v>
      </c>
      <c r="R27" s="42">
        <f t="shared" ref="R27" si="183">SUM(R28:R32)</f>
        <v>0</v>
      </c>
      <c r="S27" s="42">
        <f t="shared" ref="S27" si="184">SUM(S28:S32)</f>
        <v>0</v>
      </c>
      <c r="T27" s="42">
        <f t="shared" ref="T27" si="185">SUM(T28:T32)</f>
        <v>0</v>
      </c>
      <c r="U27" s="42">
        <f t="shared" ref="U27" si="186">SUM(U28:U32)</f>
        <v>0</v>
      </c>
      <c r="V27" s="42">
        <f t="shared" ref="V27" si="187">SUM(V28:V32)</f>
        <v>0</v>
      </c>
      <c r="W27" s="42">
        <f t="shared" ref="W27:X27" si="188">SUM(W28:W32)</f>
        <v>0</v>
      </c>
      <c r="X27" s="42">
        <f t="shared" si="188"/>
        <v>0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" si="189">SUM(C34:C50)</f>
        <v>0</v>
      </c>
      <c r="D33" s="42">
        <f t="shared" ref="D33" si="190">SUM(D34:D50)</f>
        <v>0</v>
      </c>
      <c r="E33" s="42">
        <f t="shared" ref="E33" si="191">SUM(E34:E50)</f>
        <v>0</v>
      </c>
      <c r="F33" s="42">
        <f t="shared" ref="F33" si="192">SUM(F34:F50)</f>
        <v>0</v>
      </c>
      <c r="G33" s="42">
        <f t="shared" ref="G33" si="193">SUM(G34:G50)</f>
        <v>0</v>
      </c>
      <c r="H33" s="42">
        <f t="shared" ref="H33" si="194">SUM(H34:H50)</f>
        <v>0</v>
      </c>
      <c r="I33" s="42">
        <f t="shared" ref="I33" si="195">SUM(I34:I50)</f>
        <v>0</v>
      </c>
      <c r="J33" s="42">
        <f t="shared" ref="J33" si="196">SUM(J34:J50)</f>
        <v>0</v>
      </c>
      <c r="K33" s="42">
        <f t="shared" ref="K33" si="197">SUM(K34:K50)</f>
        <v>0</v>
      </c>
      <c r="L33" s="42">
        <f t="shared" ref="L33" si="198">SUM(L34:L50)</f>
        <v>0</v>
      </c>
      <c r="M33" s="42">
        <f t="shared" ref="M33" si="199">SUM(M34:M50)</f>
        <v>0</v>
      </c>
      <c r="N33" s="42">
        <f t="shared" ref="N33" si="200">SUM(N34:N50)</f>
        <v>0</v>
      </c>
      <c r="O33" s="42">
        <f t="shared" ref="O33" si="201">SUM(O34:O50)</f>
        <v>0</v>
      </c>
      <c r="P33" s="42">
        <f t="shared" ref="P33" si="202">SUM(P34:P50)</f>
        <v>0</v>
      </c>
      <c r="Q33" s="42">
        <f t="shared" ref="Q33" si="203">SUM(Q34:Q50)</f>
        <v>0</v>
      </c>
      <c r="R33" s="42">
        <f t="shared" ref="R33" si="204">SUM(R34:R50)</f>
        <v>0</v>
      </c>
      <c r="S33" s="42">
        <f t="shared" ref="S33" si="205">SUM(S34:S50)</f>
        <v>0</v>
      </c>
      <c r="T33" s="42">
        <f t="shared" ref="T33" si="206">SUM(T34:T50)</f>
        <v>0</v>
      </c>
      <c r="U33" s="42">
        <f t="shared" ref="U33" si="207">SUM(U34:U50)</f>
        <v>0</v>
      </c>
      <c r="V33" s="42">
        <f t="shared" ref="V33" si="208">SUM(V34:V50)</f>
        <v>0</v>
      </c>
      <c r="W33" s="42">
        <f t="shared" ref="W33:X33" si="209">SUM(W34:W50)</f>
        <v>0</v>
      </c>
      <c r="X33" s="42">
        <f t="shared" si="209"/>
        <v>0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</row>
    <row r="37" spans="1:24" ht="11.25" customHeight="1" x14ac:dyDescent="0.2">
      <c r="A37" s="39" t="s">
        <v>61</v>
      </c>
      <c r="B37" s="23" t="s">
        <v>62</v>
      </c>
      <c r="C37" s="30">
        <v>0</v>
      </c>
      <c r="D37" s="30">
        <v>0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</row>
    <row r="41" spans="1:24" ht="11.25" customHeight="1" x14ac:dyDescent="0.2">
      <c r="A41" s="39" t="s">
        <v>69</v>
      </c>
      <c r="B41" s="23" t="s">
        <v>70</v>
      </c>
      <c r="C41" s="30">
        <v>0</v>
      </c>
      <c r="D41" s="30">
        <v>0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</row>
    <row r="42" spans="1:24" ht="11.25" customHeight="1" x14ac:dyDescent="0.2">
      <c r="A42" s="39" t="s">
        <v>71</v>
      </c>
      <c r="B42" s="23" t="s">
        <v>72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</row>
    <row r="44" spans="1:24" ht="11.25" customHeight="1" x14ac:dyDescent="0.2">
      <c r="A44" s="39" t="s">
        <v>75</v>
      </c>
      <c r="B44" s="23" t="s">
        <v>76</v>
      </c>
      <c r="C44" s="30">
        <v>0</v>
      </c>
      <c r="D44" s="30">
        <v>0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</row>
    <row r="51" spans="1:24" ht="11.25" customHeight="1" x14ac:dyDescent="0.2">
      <c r="A51" s="24" t="s">
        <v>89</v>
      </c>
      <c r="B51" s="25" t="s">
        <v>90</v>
      </c>
      <c r="C51" s="31">
        <v>0</v>
      </c>
      <c r="D51" s="31">
        <v>0</v>
      </c>
      <c r="E51" s="31">
        <v>0</v>
      </c>
      <c r="F51" s="31">
        <v>0</v>
      </c>
      <c r="G51" s="31">
        <v>0</v>
      </c>
      <c r="H51" s="31">
        <v>0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" si="210">SUM(C53:C70)</f>
        <v>0</v>
      </c>
      <c r="D52" s="31">
        <f t="shared" ref="D52" si="211">SUM(D53:D70)</f>
        <v>0</v>
      </c>
      <c r="E52" s="31">
        <f t="shared" ref="E52" si="212">SUM(E53:E70)</f>
        <v>0</v>
      </c>
      <c r="F52" s="31">
        <f t="shared" ref="F52" si="213">SUM(F53:F70)</f>
        <v>0</v>
      </c>
      <c r="G52" s="31">
        <f t="shared" ref="G52" si="214">SUM(G53:G70)</f>
        <v>99.742046431642294</v>
      </c>
      <c r="H52" s="31">
        <f t="shared" ref="H52" si="215">SUM(H53:H70)</f>
        <v>27.037317282889081</v>
      </c>
      <c r="I52" s="31">
        <f t="shared" ref="I52" si="216">SUM(I53:I70)</f>
        <v>87.083147033533962</v>
      </c>
      <c r="J52" s="31">
        <f t="shared" ref="J52" si="217">SUM(J53:J70)</f>
        <v>7.9296646603611345</v>
      </c>
      <c r="K52" s="31">
        <f t="shared" ref="K52" si="218">SUM(K53:K70)</f>
        <v>6.4727429062768707</v>
      </c>
      <c r="L52" s="31">
        <f t="shared" ref="L52" si="219">SUM(L53:L70)</f>
        <v>0</v>
      </c>
      <c r="M52" s="31">
        <f t="shared" ref="M52" si="220">SUM(M53:M70)</f>
        <v>1.1225279449699053</v>
      </c>
      <c r="N52" s="31">
        <f t="shared" ref="N52" si="221">SUM(N53:N70)</f>
        <v>0.90756663800515902</v>
      </c>
      <c r="O52" s="31">
        <f t="shared" ref="O52" si="222">SUM(O53:O70)</f>
        <v>0.81212381771281161</v>
      </c>
      <c r="P52" s="31">
        <f t="shared" ref="P52" si="223">SUM(P53:P70)</f>
        <v>0.59707652622527929</v>
      </c>
      <c r="Q52" s="31">
        <f t="shared" ref="Q52" si="224">SUM(Q53:Q70)</f>
        <v>0.52545141874462598</v>
      </c>
      <c r="R52" s="31">
        <f t="shared" ref="R52" si="225">SUM(R53:R70)</f>
        <v>28.685468615649182</v>
      </c>
      <c r="S52" s="31">
        <f t="shared" ref="S52" si="226">SUM(S53:S70)</f>
        <v>16.527773000859845</v>
      </c>
      <c r="T52" s="31">
        <f t="shared" ref="T52" si="227">SUM(T53:T70)</f>
        <v>17.448753224419605</v>
      </c>
      <c r="U52" s="31">
        <f t="shared" ref="U52" si="228">SUM(U53:U70)</f>
        <v>3.3438521066208078</v>
      </c>
      <c r="V52" s="31">
        <f t="shared" ref="V52" si="229">SUM(V53:V70)</f>
        <v>5.6128976784178848</v>
      </c>
      <c r="W52" s="31">
        <f t="shared" ref="W52:X52" si="230">SUM(W53:W70)</f>
        <v>8.359587274290627</v>
      </c>
      <c r="X52" s="31">
        <f t="shared" si="230"/>
        <v>6.066723989681857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0</v>
      </c>
      <c r="D59" s="30">
        <v>0</v>
      </c>
      <c r="E59" s="30">
        <v>0</v>
      </c>
      <c r="F59" s="30">
        <v>0</v>
      </c>
      <c r="G59" s="30">
        <v>99.742046431642294</v>
      </c>
      <c r="H59" s="30">
        <v>27.037317282889081</v>
      </c>
      <c r="I59" s="30">
        <v>83.572141014617372</v>
      </c>
      <c r="J59" s="30">
        <v>4.3708512467755805</v>
      </c>
      <c r="K59" s="30">
        <v>6.4727429062768707</v>
      </c>
      <c r="L59" s="30">
        <v>0</v>
      </c>
      <c r="M59" s="30">
        <v>1.1225279449699053</v>
      </c>
      <c r="N59" s="30">
        <v>0.90756663800515902</v>
      </c>
      <c r="O59" s="30">
        <v>0.81212381771281161</v>
      </c>
      <c r="P59" s="30">
        <v>0.59707652622527929</v>
      </c>
      <c r="Q59" s="30">
        <v>0.52545141874462598</v>
      </c>
      <c r="R59" s="30">
        <v>16.384866723989681</v>
      </c>
      <c r="S59" s="30">
        <v>7.452020636285468</v>
      </c>
      <c r="T59" s="30">
        <v>8.6462596732588128</v>
      </c>
      <c r="U59" s="30">
        <v>3.3438521066208078</v>
      </c>
      <c r="V59" s="30">
        <v>5.6128976784178848</v>
      </c>
      <c r="W59" s="30">
        <v>8.359587274290627</v>
      </c>
      <c r="X59" s="30">
        <v>6.0428202923473773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3.511006018916595</v>
      </c>
      <c r="J62" s="30">
        <v>3.558813413585554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12.3006018916595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2.3903697334479789E-2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9.0757523645743756</v>
      </c>
      <c r="T69" s="30">
        <v>8.80249355116079</v>
      </c>
      <c r="U69" s="30">
        <v>0</v>
      </c>
      <c r="V69" s="30">
        <v>0</v>
      </c>
      <c r="W69" s="30">
        <v>0</v>
      </c>
      <c r="X69" s="30">
        <v>0</v>
      </c>
    </row>
    <row r="70" spans="1:24" ht="11.25" customHeight="1" x14ac:dyDescent="0.2">
      <c r="A70" s="22" t="s">
        <v>127</v>
      </c>
      <c r="B70" s="23" t="s">
        <v>128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" si="231">SUM(C72:C73)</f>
        <v>0</v>
      </c>
      <c r="D71" s="31">
        <f t="shared" ref="D71" si="232">SUM(D72:D73)</f>
        <v>0</v>
      </c>
      <c r="E71" s="31">
        <f t="shared" ref="E71" si="233">SUM(E72:E73)</f>
        <v>0</v>
      </c>
      <c r="F71" s="31">
        <f t="shared" ref="F71" si="234">SUM(F72:F73)</f>
        <v>0</v>
      </c>
      <c r="G71" s="31">
        <f t="shared" ref="G71" si="235">SUM(G72:G73)</f>
        <v>0</v>
      </c>
      <c r="H71" s="31">
        <f t="shared" ref="H71" si="236">SUM(H72:H73)</f>
        <v>0</v>
      </c>
      <c r="I71" s="31">
        <f t="shared" ref="I71" si="237">SUM(I72:I73)</f>
        <v>3.511006018916595</v>
      </c>
      <c r="J71" s="31">
        <f t="shared" ref="J71" si="238">SUM(J72:J73)</f>
        <v>3.558813413585554</v>
      </c>
      <c r="K71" s="31">
        <f t="shared" ref="K71" si="239">SUM(K72:K73)</f>
        <v>3.415477214101462</v>
      </c>
      <c r="L71" s="31">
        <f t="shared" ref="L71" si="240">SUM(L72:L73)</f>
        <v>0</v>
      </c>
      <c r="M71" s="31">
        <f t="shared" ref="M71" si="241">SUM(M72:M73)</f>
        <v>0</v>
      </c>
      <c r="N71" s="31">
        <f t="shared" ref="N71" si="242">SUM(N72:N73)</f>
        <v>0</v>
      </c>
      <c r="O71" s="31">
        <f t="shared" ref="O71" si="243">SUM(O72:O73)</f>
        <v>0</v>
      </c>
      <c r="P71" s="31">
        <f t="shared" ref="P71" si="244">SUM(P72:P73)</f>
        <v>0</v>
      </c>
      <c r="Q71" s="31">
        <f t="shared" ref="Q71" si="245">SUM(Q72:Q73)</f>
        <v>0</v>
      </c>
      <c r="R71" s="31">
        <f t="shared" ref="R71" si="246">SUM(R72:R73)</f>
        <v>12.3006018916595</v>
      </c>
      <c r="S71" s="31">
        <f t="shared" ref="S71" si="247">SUM(S72:S73)</f>
        <v>12.44385210662081</v>
      </c>
      <c r="T71" s="31">
        <f t="shared" ref="T71" si="248">SUM(T72:T73)</f>
        <v>0</v>
      </c>
      <c r="U71" s="31">
        <f t="shared" ref="U71" si="249">SUM(U72:U73)</f>
        <v>0</v>
      </c>
      <c r="V71" s="31">
        <f t="shared" ref="V71" si="250">SUM(V72:V73)</f>
        <v>0</v>
      </c>
      <c r="W71" s="31">
        <f t="shared" ref="W71:X71" si="251">SUM(W72:W73)</f>
        <v>0</v>
      </c>
      <c r="X71" s="31">
        <f t="shared" si="251"/>
        <v>0.11943250214961307</v>
      </c>
    </row>
    <row r="72" spans="1:24" ht="11.25" customHeight="1" x14ac:dyDescent="0.2">
      <c r="A72" s="22" t="s">
        <v>131</v>
      </c>
      <c r="B72" s="23" t="s">
        <v>132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3.415477214101462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12.44385210662081</v>
      </c>
      <c r="T72" s="30">
        <v>0</v>
      </c>
      <c r="U72" s="30">
        <v>0</v>
      </c>
      <c r="V72" s="30">
        <v>0</v>
      </c>
      <c r="W72" s="30">
        <v>0</v>
      </c>
      <c r="X72" s="30">
        <v>9.5528804815133275E-2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3.511006018916595</v>
      </c>
      <c r="J73" s="30">
        <v>3.558813413585554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12.3006018916595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2.3903697334479789E-2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106.07136715391229</v>
      </c>
      <c r="D75" s="31">
        <v>98.667239896818558</v>
      </c>
      <c r="E75" s="31">
        <v>108.43602751504727</v>
      </c>
      <c r="F75" s="31">
        <v>164.92304385210664</v>
      </c>
      <c r="G75" s="31">
        <v>127.51977644024075</v>
      </c>
      <c r="H75" s="31">
        <v>129.95606190885638</v>
      </c>
      <c r="I75" s="31">
        <v>141.42063628546859</v>
      </c>
      <c r="J75" s="31">
        <v>221.81616509028376</v>
      </c>
      <c r="K75" s="31">
        <v>283.86827171109201</v>
      </c>
      <c r="L75" s="31">
        <v>249.16397248495264</v>
      </c>
      <c r="M75" s="31">
        <v>186.27583834909711</v>
      </c>
      <c r="N75" s="31">
        <v>249.88056749785031</v>
      </c>
      <c r="O75" s="31">
        <v>274.62493551160787</v>
      </c>
      <c r="P75" s="31">
        <v>258.21625107480656</v>
      </c>
      <c r="Q75" s="31">
        <v>293.97153912295784</v>
      </c>
      <c r="R75" s="31">
        <v>302.83267411865864</v>
      </c>
      <c r="S75" s="31">
        <v>319.88632846087705</v>
      </c>
      <c r="T75" s="31">
        <v>367.08383490971624</v>
      </c>
      <c r="U75" s="31">
        <v>362.28306104901117</v>
      </c>
      <c r="V75" s="31">
        <v>329.52751504729156</v>
      </c>
      <c r="W75" s="31">
        <v>310.86741186586414</v>
      </c>
      <c r="X75" s="31">
        <v>305.28993981083408</v>
      </c>
    </row>
    <row r="76" spans="1:24" ht="11.25" customHeight="1" x14ac:dyDescent="0.2">
      <c r="A76" s="26" t="s">
        <v>139</v>
      </c>
      <c r="B76" s="27" t="s">
        <v>140</v>
      </c>
      <c r="C76" s="32">
        <v>432.24419604471206</v>
      </c>
      <c r="D76" s="32">
        <v>441.70249355116084</v>
      </c>
      <c r="E76" s="32">
        <v>456.14789337919166</v>
      </c>
      <c r="F76" s="32">
        <v>428.80481513327601</v>
      </c>
      <c r="G76" s="32">
        <v>428.89079965606192</v>
      </c>
      <c r="H76" s="32">
        <v>423.23138435081682</v>
      </c>
      <c r="I76" s="32">
        <v>430.7165950128977</v>
      </c>
      <c r="J76" s="32">
        <v>447.2892519346517</v>
      </c>
      <c r="K76" s="32">
        <v>461.73843508168528</v>
      </c>
      <c r="L76" s="32">
        <v>420.87050730868441</v>
      </c>
      <c r="M76" s="32">
        <v>433.64376612209804</v>
      </c>
      <c r="N76" s="32">
        <v>426.2452278589854</v>
      </c>
      <c r="O76" s="32">
        <v>424.95941530524499</v>
      </c>
      <c r="P76" s="32">
        <v>430.91814273430771</v>
      </c>
      <c r="Q76" s="32">
        <v>431.89148753224424</v>
      </c>
      <c r="R76" s="32">
        <v>476.5286328460877</v>
      </c>
      <c r="S76" s="32">
        <v>446.12416165090281</v>
      </c>
      <c r="T76" s="32">
        <v>427.13611349957011</v>
      </c>
      <c r="U76" s="32">
        <v>432.64797936371457</v>
      </c>
      <c r="V76" s="32">
        <v>368.20567497850396</v>
      </c>
      <c r="W76" s="32">
        <v>336.77042132416165</v>
      </c>
      <c r="X76" s="32">
        <v>322.55167669819423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162</v>
      </c>
      <c r="B1" s="7" t="s">
        <v>273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110.70025795356835</v>
      </c>
      <c r="D2" s="28">
        <f t="shared" ref="D2" si="1">SUM(D3,D17,D22,D25,D26,D51,D52,D71,D74,D75,D76)</f>
        <v>106.87635425623387</v>
      </c>
      <c r="E2" s="28">
        <f t="shared" ref="E2" si="2">SUM(E3,E17,E22,E25,E26,E51,E52,E71,E74,E75,E76)</f>
        <v>114.68030954428201</v>
      </c>
      <c r="F2" s="28">
        <f t="shared" ref="F2" si="3">SUM(F3,F17,F22,F25,F26,F51,F52,F71,F74,F75,F76)</f>
        <v>153.22906276870162</v>
      </c>
      <c r="G2" s="28">
        <f t="shared" ref="G2" si="4">SUM(G3,G17,G22,G25,G26,G51,G52,G71,G74,G75,G76)</f>
        <v>81.354772141014621</v>
      </c>
      <c r="H2" s="28">
        <f t="shared" ref="H2" si="5">SUM(H3,H17,H22,H25,H26,H51,H52,H71,H74,H75,H76)</f>
        <v>70.214101461736874</v>
      </c>
      <c r="I2" s="28">
        <f t="shared" ref="I2" si="6">SUM(I3,I17,I22,I25,I26,I51,I52,I71,I74,I75,I76)</f>
        <v>56.115219260533109</v>
      </c>
      <c r="J2" s="28">
        <f t="shared" ref="J2" si="7">SUM(J3,J17,J22,J25,J26,J51,J52,J71,J74,J75,J76)</f>
        <v>52.461478933791916</v>
      </c>
      <c r="K2" s="28">
        <f t="shared" ref="K2" si="8">SUM(K3,K17,K22,K25,K26,K51,K52,K71,K74,K75,K76)</f>
        <v>86.679535683576944</v>
      </c>
      <c r="L2" s="28">
        <f t="shared" ref="L2" si="9">SUM(L3,L17,L22,L25,L26,L51,L52,L71,L74,L75,L76)</f>
        <v>97.705503009458283</v>
      </c>
      <c r="M2" s="28">
        <f t="shared" ref="M2" si="10">SUM(M3,M17,M22,M25,M26,M51,M52,M71,M74,M75,M76)</f>
        <v>22.403783319002578</v>
      </c>
      <c r="N2" s="28">
        <f t="shared" ref="N2" si="11">SUM(N3,N17,N22,N25,N26,N51,N52,N71,N74,N75,N76)</f>
        <v>19.055116079105762</v>
      </c>
      <c r="O2" s="28">
        <f t="shared" ref="O2" si="12">SUM(O3,O17,O22,O25,O26,O51,O52,O71,O74,O75,O76)</f>
        <v>18.899914015477211</v>
      </c>
      <c r="P2" s="28">
        <f t="shared" ref="P2" si="13">SUM(P3,P17,P22,P25,P26,P51,P52,P71,P74,P75,P76)</f>
        <v>18.914187446259675</v>
      </c>
      <c r="Q2" s="28">
        <f t="shared" ref="Q2" si="14">SUM(Q3,Q17,Q22,Q25,Q26,Q51,Q52,Q71,Q74,Q75,Q76)</f>
        <v>20.494582975064489</v>
      </c>
      <c r="R2" s="28">
        <f t="shared" ref="R2" si="15">SUM(R3,R17,R22,R25,R26,R51,R52,R71,R74,R75,R76)</f>
        <v>13.257437661220978</v>
      </c>
      <c r="S2" s="28">
        <f t="shared" ref="S2" si="16">SUM(S3,S17,S22,S25,S26,S51,S52,S71,S74,S75,S76)</f>
        <v>14.127944969905418</v>
      </c>
      <c r="T2" s="28">
        <f t="shared" ref="T2" si="17">SUM(T3,T17,T22,T25,T26,T51,T52,T71,T74,T75,T76)</f>
        <v>13.110146173688733</v>
      </c>
      <c r="U2" s="28">
        <f t="shared" ref="U2" si="18">SUM(U3,U17,U22,U25,U26,U51,U52,U71,U74,U75,U76)</f>
        <v>11.106362854686157</v>
      </c>
      <c r="V2" s="28">
        <f t="shared" ref="V2" si="19">SUM(V3,V17,V22,V25,V26,V51,V52,V71,V74,V75,V76)</f>
        <v>11.339552880481513</v>
      </c>
      <c r="W2" s="28">
        <f t="shared" ref="W2:X2" si="20">SUM(W3,W17,W22,W25,W26,W51,W52,W71,W74,W75,W76)</f>
        <v>17.532416165090286</v>
      </c>
      <c r="X2" s="28">
        <f t="shared" si="20"/>
        <v>4.887790197764402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21">SUM(C4,C8,C11)</f>
        <v>0</v>
      </c>
      <c r="D3" s="29">
        <f t="shared" ref="D3" si="22">SUM(D4,D8,D11)</f>
        <v>0</v>
      </c>
      <c r="E3" s="29">
        <f t="shared" ref="E3" si="23">SUM(E4,E8,E11)</f>
        <v>6.2108340498710231</v>
      </c>
      <c r="F3" s="29">
        <f t="shared" ref="F3" si="24">SUM(F4,F8,F11)</f>
        <v>7.9415305245055876</v>
      </c>
      <c r="G3" s="29">
        <f t="shared" ref="G3" si="25">SUM(G4,G8,G11)</f>
        <v>8.7623387790197764</v>
      </c>
      <c r="H3" s="29">
        <f t="shared" ref="H3" si="26">SUM(H4,H8,H11)</f>
        <v>8.0257953568357685</v>
      </c>
      <c r="I3" s="29">
        <f t="shared" ref="I3" si="27">SUM(I4,I8,I11)</f>
        <v>6.2226999140154771</v>
      </c>
      <c r="J3" s="29">
        <f t="shared" ref="J3" si="28">SUM(J4,J8,J11)</f>
        <v>1.7807394668959591</v>
      </c>
      <c r="K3" s="29">
        <f t="shared" ref="K3" si="29">SUM(K4,K8,K11)</f>
        <v>18.558297506448842</v>
      </c>
      <c r="L3" s="29">
        <f t="shared" ref="L3" si="30">SUM(L4,L8,L11)</f>
        <v>47.041530524505582</v>
      </c>
      <c r="M3" s="29">
        <f t="shared" ref="M3" si="31">SUM(M4,M8,M11)</f>
        <v>0</v>
      </c>
      <c r="N3" s="29">
        <f t="shared" ref="N3" si="32">SUM(N4,N8,N11)</f>
        <v>0</v>
      </c>
      <c r="O3" s="29">
        <f t="shared" ref="O3" si="33">SUM(O4,O8,O11)</f>
        <v>0</v>
      </c>
      <c r="P3" s="29">
        <f t="shared" ref="P3" si="34">SUM(P4,P8,P11)</f>
        <v>0</v>
      </c>
      <c r="Q3" s="29">
        <f t="shared" ref="Q3" si="35">SUM(Q4,Q8,Q11)</f>
        <v>0</v>
      </c>
      <c r="R3" s="29">
        <f t="shared" ref="R3" si="36">SUM(R4,R8,R11)</f>
        <v>0</v>
      </c>
      <c r="S3" s="29">
        <f t="shared" ref="S3" si="37">SUM(S4,S8,S11)</f>
        <v>0</v>
      </c>
      <c r="T3" s="29">
        <f t="shared" ref="T3" si="38">SUM(T4,T8,T11)</f>
        <v>0</v>
      </c>
      <c r="U3" s="29">
        <f t="shared" ref="U3" si="39">SUM(U4,U8,U11)</f>
        <v>0</v>
      </c>
      <c r="V3" s="29">
        <f t="shared" ref="V3" si="40">SUM(V4,V8,V11)</f>
        <v>0</v>
      </c>
      <c r="W3" s="29">
        <f t="shared" ref="W3:X3" si="41">SUM(W4,W8,W11)</f>
        <v>0</v>
      </c>
      <c r="X3" s="29">
        <f t="shared" si="41"/>
        <v>0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42">SUM(C5:C7)</f>
        <v>0</v>
      </c>
      <c r="D4" s="42">
        <f t="shared" ref="D4" si="43">SUM(D5:D7)</f>
        <v>0</v>
      </c>
      <c r="E4" s="42">
        <f t="shared" ref="E4" si="44">SUM(E5:E7)</f>
        <v>0</v>
      </c>
      <c r="F4" s="42">
        <f t="shared" ref="F4" si="45">SUM(F5:F7)</f>
        <v>0</v>
      </c>
      <c r="G4" s="42">
        <f t="shared" ref="G4" si="46">SUM(G5:G7)</f>
        <v>0</v>
      </c>
      <c r="H4" s="42">
        <f t="shared" ref="H4" si="47">SUM(H5:H7)</f>
        <v>0</v>
      </c>
      <c r="I4" s="42">
        <f t="shared" ref="I4" si="48">SUM(I5:I7)</f>
        <v>0</v>
      </c>
      <c r="J4" s="42">
        <f t="shared" ref="J4" si="49">SUM(J5:J7)</f>
        <v>0</v>
      </c>
      <c r="K4" s="42">
        <f t="shared" ref="K4" si="50">SUM(K5:K7)</f>
        <v>0</v>
      </c>
      <c r="L4" s="42">
        <f t="shared" ref="L4" si="51">SUM(L5:L7)</f>
        <v>0</v>
      </c>
      <c r="M4" s="42">
        <f t="shared" ref="M4" si="52">SUM(M5:M7)</f>
        <v>0</v>
      </c>
      <c r="N4" s="42">
        <f t="shared" ref="N4" si="53">SUM(N5:N7)</f>
        <v>0</v>
      </c>
      <c r="O4" s="42">
        <f t="shared" ref="O4" si="54">SUM(O5:O7)</f>
        <v>0</v>
      </c>
      <c r="P4" s="42">
        <f t="shared" ref="P4" si="55">SUM(P5:P7)</f>
        <v>0</v>
      </c>
      <c r="Q4" s="42">
        <f t="shared" ref="Q4" si="56">SUM(Q5:Q7)</f>
        <v>0</v>
      </c>
      <c r="R4" s="42">
        <f t="shared" ref="R4" si="57">SUM(R5:R7)</f>
        <v>0</v>
      </c>
      <c r="S4" s="42">
        <f t="shared" ref="S4" si="58">SUM(S5:S7)</f>
        <v>0</v>
      </c>
      <c r="T4" s="42">
        <f t="shared" ref="T4" si="59">SUM(T5:T7)</f>
        <v>0</v>
      </c>
      <c r="U4" s="42">
        <f t="shared" ref="U4" si="60">SUM(U5:U7)</f>
        <v>0</v>
      </c>
      <c r="V4" s="42">
        <f t="shared" ref="V4" si="61">SUM(V5:V7)</f>
        <v>0</v>
      </c>
      <c r="W4" s="42">
        <f t="shared" ref="W4:X4" si="62">SUM(W5:W7)</f>
        <v>0</v>
      </c>
      <c r="X4" s="42">
        <f t="shared" si="62"/>
        <v>0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>
        <v>0</v>
      </c>
      <c r="W5" s="30">
        <v>0</v>
      </c>
      <c r="X5" s="30">
        <v>0</v>
      </c>
    </row>
    <row r="6" spans="1:24" ht="11.25" customHeight="1" x14ac:dyDescent="0.2">
      <c r="A6" s="39" t="s">
        <v>7</v>
      </c>
      <c r="B6" s="23" t="s">
        <v>8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</row>
    <row r="7" spans="1:24" ht="11.25" customHeight="1" x14ac:dyDescent="0.2">
      <c r="A7" s="39" t="s">
        <v>9</v>
      </c>
      <c r="B7" s="23" t="s">
        <v>10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</row>
    <row r="8" spans="1:24" ht="11.25" customHeight="1" x14ac:dyDescent="0.2">
      <c r="A8" s="40" t="s">
        <v>343</v>
      </c>
      <c r="B8" s="41" t="s">
        <v>344</v>
      </c>
      <c r="C8" s="42">
        <f t="shared" ref="C8" si="63">SUM(C9:C10)</f>
        <v>0</v>
      </c>
      <c r="D8" s="42">
        <f t="shared" ref="D8" si="64">SUM(D9:D10)</f>
        <v>0</v>
      </c>
      <c r="E8" s="42">
        <f t="shared" ref="E8" si="65">SUM(E9:E10)</f>
        <v>0</v>
      </c>
      <c r="F8" s="42">
        <f t="shared" ref="F8" si="66">SUM(F9:F10)</f>
        <v>0</v>
      </c>
      <c r="G8" s="42">
        <f t="shared" ref="G8" si="67">SUM(G9:G10)</f>
        <v>0</v>
      </c>
      <c r="H8" s="42">
        <f t="shared" ref="H8" si="68">SUM(H9:H10)</f>
        <v>0</v>
      </c>
      <c r="I8" s="42">
        <f t="shared" ref="I8" si="69">SUM(I9:I10)</f>
        <v>0</v>
      </c>
      <c r="J8" s="42">
        <f t="shared" ref="J8" si="70">SUM(J9:J10)</f>
        <v>0</v>
      </c>
      <c r="K8" s="42">
        <f t="shared" ref="K8" si="71">SUM(K9:K10)</f>
        <v>0</v>
      </c>
      <c r="L8" s="42">
        <f t="shared" ref="L8" si="72">SUM(L9:L10)</f>
        <v>0</v>
      </c>
      <c r="M8" s="42">
        <f t="shared" ref="M8" si="73">SUM(M9:M10)</f>
        <v>0</v>
      </c>
      <c r="N8" s="42">
        <f t="shared" ref="N8" si="74">SUM(N9:N10)</f>
        <v>0</v>
      </c>
      <c r="O8" s="42">
        <f t="shared" ref="O8" si="75">SUM(O9:O10)</f>
        <v>0</v>
      </c>
      <c r="P8" s="42">
        <f t="shared" ref="P8" si="76">SUM(P9:P10)</f>
        <v>0</v>
      </c>
      <c r="Q8" s="42">
        <f t="shared" ref="Q8" si="77">SUM(Q9:Q10)</f>
        <v>0</v>
      </c>
      <c r="R8" s="42">
        <f t="shared" ref="R8" si="78">SUM(R9:R10)</f>
        <v>0</v>
      </c>
      <c r="S8" s="42">
        <f t="shared" ref="S8" si="79">SUM(S9:S10)</f>
        <v>0</v>
      </c>
      <c r="T8" s="42">
        <f t="shared" ref="T8" si="80">SUM(T9:T10)</f>
        <v>0</v>
      </c>
      <c r="U8" s="42">
        <f t="shared" ref="U8" si="81">SUM(U9:U10)</f>
        <v>0</v>
      </c>
      <c r="V8" s="42">
        <f t="shared" ref="V8" si="82">SUM(V9:V10)</f>
        <v>0</v>
      </c>
      <c r="W8" s="42">
        <f t="shared" ref="W8:X8" si="83">SUM(W9:W10)</f>
        <v>0</v>
      </c>
      <c r="X8" s="42">
        <f t="shared" si="83"/>
        <v>0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" si="84">SUM(C12:C16)</f>
        <v>0</v>
      </c>
      <c r="D11" s="42">
        <f t="shared" ref="D11" si="85">SUM(D12:D16)</f>
        <v>0</v>
      </c>
      <c r="E11" s="42">
        <f t="shared" ref="E11" si="86">SUM(E12:E16)</f>
        <v>6.2108340498710231</v>
      </c>
      <c r="F11" s="42">
        <f t="shared" ref="F11" si="87">SUM(F12:F16)</f>
        <v>7.9415305245055876</v>
      </c>
      <c r="G11" s="42">
        <f t="shared" ref="G11" si="88">SUM(G12:G16)</f>
        <v>8.7623387790197764</v>
      </c>
      <c r="H11" s="42">
        <f t="shared" ref="H11" si="89">SUM(H12:H16)</f>
        <v>8.0257953568357685</v>
      </c>
      <c r="I11" s="42">
        <f t="shared" ref="I11" si="90">SUM(I12:I16)</f>
        <v>6.2226999140154771</v>
      </c>
      <c r="J11" s="42">
        <f t="shared" ref="J11" si="91">SUM(J12:J16)</f>
        <v>1.7807394668959591</v>
      </c>
      <c r="K11" s="42">
        <f t="shared" ref="K11" si="92">SUM(K12:K16)</f>
        <v>18.558297506448842</v>
      </c>
      <c r="L11" s="42">
        <f t="shared" ref="L11" si="93">SUM(L12:L16)</f>
        <v>47.041530524505582</v>
      </c>
      <c r="M11" s="42">
        <f t="shared" ref="M11" si="94">SUM(M12:M16)</f>
        <v>0</v>
      </c>
      <c r="N11" s="42">
        <f t="shared" ref="N11" si="95">SUM(N12:N16)</f>
        <v>0</v>
      </c>
      <c r="O11" s="42">
        <f t="shared" ref="O11" si="96">SUM(O12:O16)</f>
        <v>0</v>
      </c>
      <c r="P11" s="42">
        <f t="shared" ref="P11" si="97">SUM(P12:P16)</f>
        <v>0</v>
      </c>
      <c r="Q11" s="42">
        <f t="shared" ref="Q11" si="98">SUM(Q12:Q16)</f>
        <v>0</v>
      </c>
      <c r="R11" s="42">
        <f t="shared" ref="R11" si="99">SUM(R12:R16)</f>
        <v>0</v>
      </c>
      <c r="S11" s="42">
        <f t="shared" ref="S11" si="100">SUM(S12:S16)</f>
        <v>0</v>
      </c>
      <c r="T11" s="42">
        <f t="shared" ref="T11" si="101">SUM(T12:T16)</f>
        <v>0</v>
      </c>
      <c r="U11" s="42">
        <f t="shared" ref="U11" si="102">SUM(U12:U16)</f>
        <v>0</v>
      </c>
      <c r="V11" s="42">
        <f t="shared" ref="V11" si="103">SUM(V12:V16)</f>
        <v>0</v>
      </c>
      <c r="W11" s="42">
        <f t="shared" ref="W11:X11" si="104">SUM(W12:W16)</f>
        <v>0</v>
      </c>
      <c r="X11" s="42">
        <f t="shared" si="104"/>
        <v>0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</row>
    <row r="13" spans="1:24" ht="11.25" customHeight="1" x14ac:dyDescent="0.2">
      <c r="A13" s="39" t="s">
        <v>17</v>
      </c>
      <c r="B13" s="23" t="s">
        <v>18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6.2108340498710231</v>
      </c>
      <c r="F15" s="30">
        <v>7.9415305245055876</v>
      </c>
      <c r="G15" s="30">
        <v>8.7623387790197764</v>
      </c>
      <c r="H15" s="30">
        <v>8.0257953568357685</v>
      </c>
      <c r="I15" s="30">
        <v>6.2226999140154771</v>
      </c>
      <c r="J15" s="30">
        <v>1.7807394668959591</v>
      </c>
      <c r="K15" s="30">
        <v>18.558297506448842</v>
      </c>
      <c r="L15" s="30">
        <v>47.041530524505582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" si="105">SUM(C18:C21)</f>
        <v>2.1066208082545144</v>
      </c>
      <c r="D17" s="31">
        <f t="shared" ref="D17" si="106">SUM(D18:D21)</f>
        <v>2.6655202063628542</v>
      </c>
      <c r="E17" s="31">
        <f t="shared" ref="E17" si="107">SUM(E18:E21)</f>
        <v>1.956147893379192</v>
      </c>
      <c r="F17" s="31">
        <f t="shared" ref="F17" si="108">SUM(F18:F21)</f>
        <v>1.8056749785038697</v>
      </c>
      <c r="G17" s="31">
        <f t="shared" ref="G17" si="109">SUM(G18:G21)</f>
        <v>1.6981943250214966</v>
      </c>
      <c r="H17" s="31">
        <f t="shared" ref="H17" si="110">SUM(H18:H21)</f>
        <v>2.1496130696474629</v>
      </c>
      <c r="I17" s="31">
        <f t="shared" ref="I17" si="111">SUM(I18:I21)</f>
        <v>2.0206362854686155</v>
      </c>
      <c r="J17" s="31">
        <f t="shared" ref="J17" si="112">SUM(J18:J21)</f>
        <v>2.794496990541703</v>
      </c>
      <c r="K17" s="31">
        <f t="shared" ref="K17" si="113">SUM(K18:K21)</f>
        <v>2.3000859845227852</v>
      </c>
      <c r="L17" s="31">
        <f t="shared" ref="L17" si="114">SUM(L18:L21)</f>
        <v>3.4608770421324162</v>
      </c>
      <c r="M17" s="31">
        <f t="shared" ref="M17" si="115">SUM(M18:M21)</f>
        <v>4.3207222699914016</v>
      </c>
      <c r="N17" s="31">
        <f t="shared" ref="N17" si="116">SUM(N18:N21)</f>
        <v>0.2149613069647463</v>
      </c>
      <c r="O17" s="31">
        <f t="shared" ref="O17" si="117">SUM(O18:O21)</f>
        <v>0.27944969905417022</v>
      </c>
      <c r="P17" s="31">
        <f t="shared" ref="P17" si="118">SUM(P18:P21)</f>
        <v>0.1934651762682717</v>
      </c>
      <c r="Q17" s="31">
        <f t="shared" ref="Q17" si="119">SUM(Q18:Q21)</f>
        <v>2.149613069647463E-2</v>
      </c>
      <c r="R17" s="31">
        <f t="shared" ref="R17" si="120">SUM(R18:R21)</f>
        <v>0</v>
      </c>
      <c r="S17" s="31">
        <f t="shared" ref="S17" si="121">SUM(S18:S21)</f>
        <v>0</v>
      </c>
      <c r="T17" s="31">
        <f t="shared" ref="T17" si="122">SUM(T18:T21)</f>
        <v>0</v>
      </c>
      <c r="U17" s="31">
        <f t="shared" ref="U17" si="123">SUM(U18:U21)</f>
        <v>0</v>
      </c>
      <c r="V17" s="31">
        <f t="shared" ref="V17" si="124">SUM(V18:V21)</f>
        <v>0</v>
      </c>
      <c r="W17" s="31">
        <f t="shared" ref="W17:X17" si="125">SUM(W18:W21)</f>
        <v>0</v>
      </c>
      <c r="X17" s="31">
        <f t="shared" si="125"/>
        <v>0</v>
      </c>
    </row>
    <row r="18" spans="1:24" ht="11.25" customHeight="1" x14ac:dyDescent="0.2">
      <c r="A18" s="22" t="s">
        <v>27</v>
      </c>
      <c r="B18" s="23" t="s">
        <v>28</v>
      </c>
      <c r="C18" s="30">
        <v>2.1066208082545144</v>
      </c>
      <c r="D18" s="30">
        <v>2.6655202063628542</v>
      </c>
      <c r="E18" s="30">
        <v>1.956147893379192</v>
      </c>
      <c r="F18" s="30">
        <v>1.8056749785038697</v>
      </c>
      <c r="G18" s="30">
        <v>1.6981943250214966</v>
      </c>
      <c r="H18" s="30">
        <v>2.1496130696474629</v>
      </c>
      <c r="I18" s="30">
        <v>2.0206362854686155</v>
      </c>
      <c r="J18" s="30">
        <v>2.794496990541703</v>
      </c>
      <c r="K18" s="30">
        <v>2.3000859845227852</v>
      </c>
      <c r="L18" s="30">
        <v>3.4608770421324162</v>
      </c>
      <c r="M18" s="30">
        <v>4.3207222699914016</v>
      </c>
      <c r="N18" s="30">
        <v>0.2149613069647463</v>
      </c>
      <c r="O18" s="30">
        <v>0.27944969905417022</v>
      </c>
      <c r="P18" s="30">
        <v>0.1934651762682717</v>
      </c>
      <c r="Q18" s="30">
        <v>2.149613069647463E-2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" si="126">SUM(C23:C24)</f>
        <v>0</v>
      </c>
      <c r="D22" s="31">
        <f t="shared" ref="D22" si="127">SUM(D23:D24)</f>
        <v>0</v>
      </c>
      <c r="E22" s="31">
        <f t="shared" ref="E22" si="128">SUM(E23:E24)</f>
        <v>0</v>
      </c>
      <c r="F22" s="31">
        <f t="shared" ref="F22" si="129">SUM(F23:F24)</f>
        <v>0</v>
      </c>
      <c r="G22" s="31">
        <f t="shared" ref="G22" si="130">SUM(G23:G24)</f>
        <v>0</v>
      </c>
      <c r="H22" s="31">
        <f t="shared" ref="H22" si="131">SUM(H23:H24)</f>
        <v>0</v>
      </c>
      <c r="I22" s="31">
        <f t="shared" ref="I22" si="132">SUM(I23:I24)</f>
        <v>0</v>
      </c>
      <c r="J22" s="31">
        <f t="shared" ref="J22" si="133">SUM(J23:J24)</f>
        <v>0</v>
      </c>
      <c r="K22" s="31">
        <f t="shared" ref="K22" si="134">SUM(K23:K24)</f>
        <v>0</v>
      </c>
      <c r="L22" s="31">
        <f t="shared" ref="L22" si="135">SUM(L23:L24)</f>
        <v>0</v>
      </c>
      <c r="M22" s="31">
        <f t="shared" ref="M22" si="136">SUM(M23:M24)</f>
        <v>0</v>
      </c>
      <c r="N22" s="31">
        <f t="shared" ref="N22" si="137">SUM(N23:N24)</f>
        <v>0</v>
      </c>
      <c r="O22" s="31">
        <f t="shared" ref="O22" si="138">SUM(O23:O24)</f>
        <v>0</v>
      </c>
      <c r="P22" s="31">
        <f t="shared" ref="P22" si="139">SUM(P23:P24)</f>
        <v>0</v>
      </c>
      <c r="Q22" s="31">
        <f t="shared" ref="Q22" si="140">SUM(Q23:Q24)</f>
        <v>0</v>
      </c>
      <c r="R22" s="31">
        <f t="shared" ref="R22" si="141">SUM(R23:R24)</f>
        <v>0</v>
      </c>
      <c r="S22" s="31">
        <f t="shared" ref="S22" si="142">SUM(S23:S24)</f>
        <v>0</v>
      </c>
      <c r="T22" s="31">
        <f t="shared" ref="T22" si="143">SUM(T23:T24)</f>
        <v>0</v>
      </c>
      <c r="U22" s="31">
        <f t="shared" ref="U22" si="144">SUM(U23:U24)</f>
        <v>0</v>
      </c>
      <c r="V22" s="31">
        <f t="shared" ref="V22" si="145">SUM(V23:V24)</f>
        <v>0</v>
      </c>
      <c r="W22" s="31">
        <f t="shared" ref="W22:X22" si="146">SUM(W23:W24)</f>
        <v>0</v>
      </c>
      <c r="X22" s="31">
        <f t="shared" si="146"/>
        <v>0</v>
      </c>
    </row>
    <row r="23" spans="1:24" ht="11.25" customHeight="1" x14ac:dyDescent="0.2">
      <c r="A23" s="22" t="s">
        <v>37</v>
      </c>
      <c r="B23" s="23" t="s">
        <v>38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47">SUM(C27,C33)</f>
        <v>0</v>
      </c>
      <c r="D26" s="31">
        <f t="shared" ref="D26" si="148">SUM(D27,D33)</f>
        <v>0</v>
      </c>
      <c r="E26" s="31">
        <f t="shared" ref="E26" si="149">SUM(E27,E33)</f>
        <v>0</v>
      </c>
      <c r="F26" s="31">
        <f t="shared" ref="F26" si="150">SUM(F27,F33)</f>
        <v>0</v>
      </c>
      <c r="G26" s="31">
        <f t="shared" ref="G26" si="151">SUM(G27,G33)</f>
        <v>0</v>
      </c>
      <c r="H26" s="31">
        <f t="shared" ref="H26" si="152">SUM(H27,H33)</f>
        <v>0</v>
      </c>
      <c r="I26" s="31">
        <f t="shared" ref="I26" si="153">SUM(I27,I33)</f>
        <v>0</v>
      </c>
      <c r="J26" s="31">
        <f t="shared" ref="J26" si="154">SUM(J27,J33)</f>
        <v>0</v>
      </c>
      <c r="K26" s="31">
        <f t="shared" ref="K26" si="155">SUM(K27,K33)</f>
        <v>0</v>
      </c>
      <c r="L26" s="31">
        <f t="shared" ref="L26" si="156">SUM(L27,L33)</f>
        <v>0</v>
      </c>
      <c r="M26" s="31">
        <f t="shared" ref="M26" si="157">SUM(M27,M33)</f>
        <v>0</v>
      </c>
      <c r="N26" s="31">
        <f t="shared" ref="N26" si="158">SUM(N27,N33)</f>
        <v>0</v>
      </c>
      <c r="O26" s="31">
        <f t="shared" ref="O26" si="159">SUM(O27,O33)</f>
        <v>0</v>
      </c>
      <c r="P26" s="31">
        <f t="shared" ref="P26" si="160">SUM(P27,P33)</f>
        <v>0</v>
      </c>
      <c r="Q26" s="31">
        <f t="shared" ref="Q26" si="161">SUM(Q27,Q33)</f>
        <v>0</v>
      </c>
      <c r="R26" s="31">
        <f t="shared" ref="R26" si="162">SUM(R27,R33)</f>
        <v>0</v>
      </c>
      <c r="S26" s="31">
        <f t="shared" ref="S26" si="163">SUM(S27,S33)</f>
        <v>0</v>
      </c>
      <c r="T26" s="31">
        <f t="shared" ref="T26" si="164">SUM(T27,T33)</f>
        <v>0</v>
      </c>
      <c r="U26" s="31">
        <f t="shared" ref="U26" si="165">SUM(U27,U33)</f>
        <v>0</v>
      </c>
      <c r="V26" s="31">
        <f t="shared" ref="V26" si="166">SUM(V27,V33)</f>
        <v>2.3043852106620809E-2</v>
      </c>
      <c r="W26" s="31">
        <f t="shared" ref="W26:X26" si="167">SUM(W27,W33)</f>
        <v>0</v>
      </c>
      <c r="X26" s="31">
        <f t="shared" si="167"/>
        <v>0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" si="168">SUM(C28:C32)</f>
        <v>0</v>
      </c>
      <c r="D27" s="42">
        <f t="shared" ref="D27" si="169">SUM(D28:D32)</f>
        <v>0</v>
      </c>
      <c r="E27" s="42">
        <f t="shared" ref="E27" si="170">SUM(E28:E32)</f>
        <v>0</v>
      </c>
      <c r="F27" s="42">
        <f t="shared" ref="F27" si="171">SUM(F28:F32)</f>
        <v>0</v>
      </c>
      <c r="G27" s="42">
        <f t="shared" ref="G27" si="172">SUM(G28:G32)</f>
        <v>0</v>
      </c>
      <c r="H27" s="42">
        <f t="shared" ref="H27" si="173">SUM(H28:H32)</f>
        <v>0</v>
      </c>
      <c r="I27" s="42">
        <f t="shared" ref="I27" si="174">SUM(I28:I32)</f>
        <v>0</v>
      </c>
      <c r="J27" s="42">
        <f t="shared" ref="J27" si="175">SUM(J28:J32)</f>
        <v>0</v>
      </c>
      <c r="K27" s="42">
        <f t="shared" ref="K27" si="176">SUM(K28:K32)</f>
        <v>0</v>
      </c>
      <c r="L27" s="42">
        <f t="shared" ref="L27" si="177">SUM(L28:L32)</f>
        <v>0</v>
      </c>
      <c r="M27" s="42">
        <f t="shared" ref="M27" si="178">SUM(M28:M32)</f>
        <v>0</v>
      </c>
      <c r="N27" s="42">
        <f t="shared" ref="N27" si="179">SUM(N28:N32)</f>
        <v>0</v>
      </c>
      <c r="O27" s="42">
        <f t="shared" ref="O27" si="180">SUM(O28:O32)</f>
        <v>0</v>
      </c>
      <c r="P27" s="42">
        <f t="shared" ref="P27" si="181">SUM(P28:P32)</f>
        <v>0</v>
      </c>
      <c r="Q27" s="42">
        <f t="shared" ref="Q27" si="182">SUM(Q28:Q32)</f>
        <v>0</v>
      </c>
      <c r="R27" s="42">
        <f t="shared" ref="R27" si="183">SUM(R28:R32)</f>
        <v>0</v>
      </c>
      <c r="S27" s="42">
        <f t="shared" ref="S27" si="184">SUM(S28:S32)</f>
        <v>0</v>
      </c>
      <c r="T27" s="42">
        <f t="shared" ref="T27" si="185">SUM(T28:T32)</f>
        <v>0</v>
      </c>
      <c r="U27" s="42">
        <f t="shared" ref="U27" si="186">SUM(U28:U32)</f>
        <v>0</v>
      </c>
      <c r="V27" s="42">
        <f t="shared" ref="V27" si="187">SUM(V28:V32)</f>
        <v>0</v>
      </c>
      <c r="W27" s="42">
        <f t="shared" ref="W27:X27" si="188">SUM(W28:W32)</f>
        <v>0</v>
      </c>
      <c r="X27" s="42">
        <f t="shared" si="188"/>
        <v>0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" si="189">SUM(C34:C50)</f>
        <v>0</v>
      </c>
      <c r="D33" s="42">
        <f t="shared" ref="D33" si="190">SUM(D34:D50)</f>
        <v>0</v>
      </c>
      <c r="E33" s="42">
        <f t="shared" ref="E33" si="191">SUM(E34:E50)</f>
        <v>0</v>
      </c>
      <c r="F33" s="42">
        <f t="shared" ref="F33" si="192">SUM(F34:F50)</f>
        <v>0</v>
      </c>
      <c r="G33" s="42">
        <f t="shared" ref="G33" si="193">SUM(G34:G50)</f>
        <v>0</v>
      </c>
      <c r="H33" s="42">
        <f t="shared" ref="H33" si="194">SUM(H34:H50)</f>
        <v>0</v>
      </c>
      <c r="I33" s="42">
        <f t="shared" ref="I33" si="195">SUM(I34:I50)</f>
        <v>0</v>
      </c>
      <c r="J33" s="42">
        <f t="shared" ref="J33" si="196">SUM(J34:J50)</f>
        <v>0</v>
      </c>
      <c r="K33" s="42">
        <f t="shared" ref="K33" si="197">SUM(K34:K50)</f>
        <v>0</v>
      </c>
      <c r="L33" s="42">
        <f t="shared" ref="L33" si="198">SUM(L34:L50)</f>
        <v>0</v>
      </c>
      <c r="M33" s="42">
        <f t="shared" ref="M33" si="199">SUM(M34:M50)</f>
        <v>0</v>
      </c>
      <c r="N33" s="42">
        <f t="shared" ref="N33" si="200">SUM(N34:N50)</f>
        <v>0</v>
      </c>
      <c r="O33" s="42">
        <f t="shared" ref="O33" si="201">SUM(O34:O50)</f>
        <v>0</v>
      </c>
      <c r="P33" s="42">
        <f t="shared" ref="P33" si="202">SUM(P34:P50)</f>
        <v>0</v>
      </c>
      <c r="Q33" s="42">
        <f t="shared" ref="Q33" si="203">SUM(Q34:Q50)</f>
        <v>0</v>
      </c>
      <c r="R33" s="42">
        <f t="shared" ref="R33" si="204">SUM(R34:R50)</f>
        <v>0</v>
      </c>
      <c r="S33" s="42">
        <f t="shared" ref="S33" si="205">SUM(S34:S50)</f>
        <v>0</v>
      </c>
      <c r="T33" s="42">
        <f t="shared" ref="T33" si="206">SUM(T34:T50)</f>
        <v>0</v>
      </c>
      <c r="U33" s="42">
        <f t="shared" ref="U33" si="207">SUM(U34:U50)</f>
        <v>0</v>
      </c>
      <c r="V33" s="42">
        <f t="shared" ref="V33" si="208">SUM(V34:V50)</f>
        <v>2.3043852106620809E-2</v>
      </c>
      <c r="W33" s="42">
        <f t="shared" ref="W33:X33" si="209">SUM(W34:W50)</f>
        <v>0</v>
      </c>
      <c r="X33" s="42">
        <f t="shared" si="209"/>
        <v>0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2.3043852106620809E-2</v>
      </c>
      <c r="W36" s="30">
        <v>0</v>
      </c>
      <c r="X36" s="30">
        <v>0</v>
      </c>
    </row>
    <row r="37" spans="1:24" ht="11.25" customHeight="1" x14ac:dyDescent="0.2">
      <c r="A37" s="39" t="s">
        <v>61</v>
      </c>
      <c r="B37" s="23" t="s">
        <v>62</v>
      </c>
      <c r="C37" s="30">
        <v>0</v>
      </c>
      <c r="D37" s="30">
        <v>0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</row>
    <row r="41" spans="1:24" ht="11.25" customHeight="1" x14ac:dyDescent="0.2">
      <c r="A41" s="39" t="s">
        <v>69</v>
      </c>
      <c r="B41" s="23" t="s">
        <v>70</v>
      </c>
      <c r="C41" s="30">
        <v>0</v>
      </c>
      <c r="D41" s="30">
        <v>0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</row>
    <row r="42" spans="1:24" ht="11.25" customHeight="1" x14ac:dyDescent="0.2">
      <c r="A42" s="39" t="s">
        <v>71</v>
      </c>
      <c r="B42" s="23" t="s">
        <v>72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</row>
    <row r="44" spans="1:24" ht="11.25" customHeight="1" x14ac:dyDescent="0.2">
      <c r="A44" s="39" t="s">
        <v>75</v>
      </c>
      <c r="B44" s="23" t="s">
        <v>76</v>
      </c>
      <c r="C44" s="30">
        <v>0</v>
      </c>
      <c r="D44" s="30">
        <v>0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</row>
    <row r="51" spans="1:24" ht="11.25" customHeight="1" x14ac:dyDescent="0.2">
      <c r="A51" s="24" t="s">
        <v>89</v>
      </c>
      <c r="B51" s="25" t="s">
        <v>90</v>
      </c>
      <c r="C51" s="31">
        <v>3.5683576956147891</v>
      </c>
      <c r="D51" s="31">
        <v>1.6552020636285469</v>
      </c>
      <c r="E51" s="31">
        <v>3.9337919174548581</v>
      </c>
      <c r="F51" s="31">
        <v>3.4178847807394672</v>
      </c>
      <c r="G51" s="31">
        <v>4.041272570937231</v>
      </c>
      <c r="H51" s="31">
        <v>1.3542562338779021</v>
      </c>
      <c r="I51" s="31">
        <v>3.8907996560619091</v>
      </c>
      <c r="J51" s="31">
        <v>0.53740326741186584</v>
      </c>
      <c r="K51" s="31">
        <v>12.98366294067068</v>
      </c>
      <c r="L51" s="31">
        <v>1.9131556319862419</v>
      </c>
      <c r="M51" s="31">
        <v>1.9131556319862419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" si="210">SUM(C53:C70)</f>
        <v>0</v>
      </c>
      <c r="D52" s="31">
        <f t="shared" ref="D52" si="211">SUM(D53:D70)</f>
        <v>0</v>
      </c>
      <c r="E52" s="31">
        <f t="shared" ref="E52" si="212">SUM(E53:E70)</f>
        <v>0</v>
      </c>
      <c r="F52" s="31">
        <f t="shared" ref="F52" si="213">SUM(F53:F70)</f>
        <v>0</v>
      </c>
      <c r="G52" s="31">
        <f t="shared" ref="G52" si="214">SUM(G53:G70)</f>
        <v>0</v>
      </c>
      <c r="H52" s="31">
        <f t="shared" ref="H52" si="215">SUM(H53:H70)</f>
        <v>0</v>
      </c>
      <c r="I52" s="31">
        <f t="shared" ref="I52" si="216">SUM(I53:I70)</f>
        <v>0</v>
      </c>
      <c r="J52" s="31">
        <f t="shared" ref="J52" si="217">SUM(J53:J70)</f>
        <v>0</v>
      </c>
      <c r="K52" s="31">
        <f t="shared" ref="K52" si="218">SUM(K53:K70)</f>
        <v>0</v>
      </c>
      <c r="L52" s="31">
        <f t="shared" ref="L52" si="219">SUM(L53:L70)</f>
        <v>0</v>
      </c>
      <c r="M52" s="31">
        <f t="shared" ref="M52" si="220">SUM(M53:M70)</f>
        <v>0</v>
      </c>
      <c r="N52" s="31">
        <f t="shared" ref="N52" si="221">SUM(N53:N70)</f>
        <v>0</v>
      </c>
      <c r="O52" s="31">
        <f t="shared" ref="O52" si="222">SUM(O53:O70)</f>
        <v>0</v>
      </c>
      <c r="P52" s="31">
        <f t="shared" ref="P52" si="223">SUM(P53:P70)</f>
        <v>0</v>
      </c>
      <c r="Q52" s="31">
        <f t="shared" ref="Q52" si="224">SUM(Q53:Q70)</f>
        <v>1.331986242476354</v>
      </c>
      <c r="R52" s="31">
        <f t="shared" ref="R52" si="225">SUM(R53:R70)</f>
        <v>3.0491831470335335</v>
      </c>
      <c r="S52" s="31">
        <f t="shared" ref="S52" si="226">SUM(S53:S70)</f>
        <v>3.2460877042132421</v>
      </c>
      <c r="T52" s="31">
        <f t="shared" ref="T52" si="227">SUM(T53:T70)</f>
        <v>2.7542562338779009</v>
      </c>
      <c r="U52" s="31">
        <f t="shared" ref="U52" si="228">SUM(U53:U70)</f>
        <v>2.8348237317282892</v>
      </c>
      <c r="V52" s="31">
        <f t="shared" ref="V52" si="229">SUM(V53:V70)</f>
        <v>3.067841788478074</v>
      </c>
      <c r="W52" s="31">
        <f t="shared" ref="W52:X52" si="230">SUM(W53:W70)</f>
        <v>2.9367153912295789</v>
      </c>
      <c r="X52" s="31">
        <f t="shared" si="230"/>
        <v>2.9840068787618228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1.331986242476354</v>
      </c>
      <c r="R61" s="30">
        <v>3.0491831470335335</v>
      </c>
      <c r="S61" s="30">
        <v>3.2460877042132421</v>
      </c>
      <c r="T61" s="30">
        <v>2.7542562338779009</v>
      </c>
      <c r="U61" s="30">
        <v>2.8348237317282892</v>
      </c>
      <c r="V61" s="30">
        <v>3.067841788478074</v>
      </c>
      <c r="W61" s="30">
        <v>2.9367153912295789</v>
      </c>
      <c r="X61" s="30">
        <v>2.9840068787618228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</row>
    <row r="70" spans="1:24" ht="11.25" customHeight="1" x14ac:dyDescent="0.2">
      <c r="A70" s="22" t="s">
        <v>127</v>
      </c>
      <c r="B70" s="23" t="s">
        <v>128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" si="231">SUM(C72:C73)</f>
        <v>0</v>
      </c>
      <c r="D71" s="31">
        <f t="shared" ref="D71" si="232">SUM(D72:D73)</f>
        <v>0</v>
      </c>
      <c r="E71" s="31">
        <f t="shared" ref="E71" si="233">SUM(E72:E73)</f>
        <v>0</v>
      </c>
      <c r="F71" s="31">
        <f t="shared" ref="F71" si="234">SUM(F72:F73)</f>
        <v>0</v>
      </c>
      <c r="G71" s="31">
        <f t="shared" ref="G71" si="235">SUM(G72:G73)</f>
        <v>0</v>
      </c>
      <c r="H71" s="31">
        <f t="shared" ref="H71" si="236">SUM(H72:H73)</f>
        <v>0</v>
      </c>
      <c r="I71" s="31">
        <f t="shared" ref="I71" si="237">SUM(I72:I73)</f>
        <v>0</v>
      </c>
      <c r="J71" s="31">
        <f t="shared" ref="J71" si="238">SUM(J72:J73)</f>
        <v>0</v>
      </c>
      <c r="K71" s="31">
        <f t="shared" ref="K71" si="239">SUM(K72:K73)</f>
        <v>0</v>
      </c>
      <c r="L71" s="31">
        <f t="shared" ref="L71" si="240">SUM(L72:L73)</f>
        <v>0</v>
      </c>
      <c r="M71" s="31">
        <f t="shared" ref="M71" si="241">SUM(M72:M73)</f>
        <v>0</v>
      </c>
      <c r="N71" s="31">
        <f t="shared" ref="N71" si="242">SUM(N72:N73)</f>
        <v>0</v>
      </c>
      <c r="O71" s="31">
        <f t="shared" ref="O71" si="243">SUM(O72:O73)</f>
        <v>0</v>
      </c>
      <c r="P71" s="31">
        <f t="shared" ref="P71" si="244">SUM(P72:P73)</f>
        <v>0</v>
      </c>
      <c r="Q71" s="31">
        <f t="shared" ref="Q71" si="245">SUM(Q72:Q73)</f>
        <v>0</v>
      </c>
      <c r="R71" s="31">
        <f t="shared" ref="R71" si="246">SUM(R72:R73)</f>
        <v>0</v>
      </c>
      <c r="S71" s="31">
        <f t="shared" ref="S71" si="247">SUM(S72:S73)</f>
        <v>0</v>
      </c>
      <c r="T71" s="31">
        <f t="shared" ref="T71" si="248">SUM(T72:T73)</f>
        <v>0</v>
      </c>
      <c r="U71" s="31">
        <f t="shared" ref="U71" si="249">SUM(U72:U73)</f>
        <v>0</v>
      </c>
      <c r="V71" s="31">
        <f t="shared" ref="V71" si="250">SUM(V72:V73)</f>
        <v>0</v>
      </c>
      <c r="W71" s="31">
        <f t="shared" ref="W71:X71" si="251">SUM(W72:W73)</f>
        <v>0</v>
      </c>
      <c r="X71" s="31">
        <f t="shared" si="251"/>
        <v>0</v>
      </c>
    </row>
    <row r="72" spans="1:24" ht="11.25" customHeight="1" x14ac:dyDescent="0.2">
      <c r="A72" s="22" t="s">
        <v>131</v>
      </c>
      <c r="B72" s="23" t="s">
        <v>132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58.851590713671541</v>
      </c>
      <c r="D75" s="31">
        <v>56.725881341358551</v>
      </c>
      <c r="E75" s="31">
        <v>55.030094582975053</v>
      </c>
      <c r="F75" s="31">
        <v>75.833533963886495</v>
      </c>
      <c r="G75" s="31">
        <v>0.2149613069647463</v>
      </c>
      <c r="H75" s="31">
        <v>0.2149613069647463</v>
      </c>
      <c r="I75" s="31">
        <v>0.2149613069647463</v>
      </c>
      <c r="J75" s="31">
        <v>0.14333619948409279</v>
      </c>
      <c r="K75" s="31">
        <v>0.2149613069647463</v>
      </c>
      <c r="L75" s="31">
        <v>0.83594153052450548</v>
      </c>
      <c r="M75" s="31">
        <v>1.1226139294926909</v>
      </c>
      <c r="N75" s="31">
        <v>0.52545141874462586</v>
      </c>
      <c r="O75" s="31">
        <v>0.47773000859845233</v>
      </c>
      <c r="P75" s="31">
        <v>0.40601891659501288</v>
      </c>
      <c r="Q75" s="31">
        <v>0.31049011177987962</v>
      </c>
      <c r="R75" s="31">
        <v>0.40601891659501288</v>
      </c>
      <c r="S75" s="31">
        <v>0.47773000859845233</v>
      </c>
      <c r="T75" s="31">
        <v>0.3466895958727429</v>
      </c>
      <c r="U75" s="31">
        <v>0.28693035253654342</v>
      </c>
      <c r="V75" s="31">
        <v>0.29234737747205503</v>
      </c>
      <c r="W75" s="31">
        <v>0.32656921754084262</v>
      </c>
      <c r="X75" s="31">
        <v>0.28039552880481511</v>
      </c>
    </row>
    <row r="76" spans="1:24" ht="11.25" customHeight="1" x14ac:dyDescent="0.2">
      <c r="A76" s="26" t="s">
        <v>139</v>
      </c>
      <c r="B76" s="27" t="s">
        <v>140</v>
      </c>
      <c r="C76" s="32">
        <v>46.173688736027515</v>
      </c>
      <c r="D76" s="32">
        <v>45.829750644883923</v>
      </c>
      <c r="E76" s="32">
        <v>47.549441100601889</v>
      </c>
      <c r="F76" s="32">
        <v>64.230438521066205</v>
      </c>
      <c r="G76" s="32">
        <v>66.638005159071369</v>
      </c>
      <c r="H76" s="32">
        <v>58.469475494411</v>
      </c>
      <c r="I76" s="32">
        <v>43.766122098022365</v>
      </c>
      <c r="J76" s="32">
        <v>47.205503009458297</v>
      </c>
      <c r="K76" s="32">
        <v>52.622527944969903</v>
      </c>
      <c r="L76" s="32">
        <v>44.453998280309534</v>
      </c>
      <c r="M76" s="32">
        <v>15.047291487532245</v>
      </c>
      <c r="N76" s="32">
        <v>18.314703353396389</v>
      </c>
      <c r="O76" s="32">
        <v>18.14273430782459</v>
      </c>
      <c r="P76" s="32">
        <v>18.314703353396389</v>
      </c>
      <c r="Q76" s="32">
        <v>18.830610490111781</v>
      </c>
      <c r="R76" s="32">
        <v>9.802235597592432</v>
      </c>
      <c r="S76" s="32">
        <v>10.404127257093723</v>
      </c>
      <c r="T76" s="32">
        <v>10.00920034393809</v>
      </c>
      <c r="U76" s="32">
        <v>7.9846087704213238</v>
      </c>
      <c r="V76" s="32">
        <v>7.9563198624247633</v>
      </c>
      <c r="W76" s="32">
        <v>14.269131556319863</v>
      </c>
      <c r="X76" s="32">
        <v>1.623387790197764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163</v>
      </c>
      <c r="B1" s="7" t="s">
        <v>272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2237.8494411006022</v>
      </c>
      <c r="D2" s="28">
        <f t="shared" ref="D2" si="1">SUM(D3,D17,D22,D25,D26,D51,D52,D71,D74,D75,D76)</f>
        <v>2086.5151332760101</v>
      </c>
      <c r="E2" s="28">
        <f t="shared" ref="E2" si="2">SUM(E3,E17,E22,E25,E26,E51,E52,E71,E74,E75,E76)</f>
        <v>2277.6918314703357</v>
      </c>
      <c r="F2" s="28">
        <f t="shared" ref="F2" si="3">SUM(F3,F17,F22,F25,F26,F51,F52,F71,F74,F75,F76)</f>
        <v>2467.4150472914876</v>
      </c>
      <c r="G2" s="28">
        <f t="shared" ref="G2" si="4">SUM(G3,G17,G22,G25,G26,G51,G52,G71,G74,G75,G76)</f>
        <v>2483.9608770421323</v>
      </c>
      <c r="H2" s="28">
        <f t="shared" ref="H2" si="5">SUM(H3,H17,H22,H25,H26,H51,H52,H71,H74,H75,H76)</f>
        <v>2548.8100601891651</v>
      </c>
      <c r="I2" s="28">
        <f t="shared" ref="I2" si="6">SUM(I3,I17,I22,I25,I26,I51,I52,I71,I74,I75,I76)</f>
        <v>2528.6156491831466</v>
      </c>
      <c r="J2" s="28">
        <f t="shared" ref="J2" si="7">SUM(J3,J17,J22,J25,J26,J51,J52,J71,J74,J75,J76)</f>
        <v>2553.0738607050725</v>
      </c>
      <c r="K2" s="28">
        <f t="shared" ref="K2" si="8">SUM(K3,K17,K22,K25,K26,K51,K52,K71,K74,K75,K76)</f>
        <v>2399.5325021496128</v>
      </c>
      <c r="L2" s="28">
        <f t="shared" ref="L2" si="9">SUM(L3,L17,L22,L25,L26,L51,L52,L71,L74,L75,L76)</f>
        <v>1804.5463456577818</v>
      </c>
      <c r="M2" s="28">
        <f t="shared" ref="M2" si="10">SUM(M3,M17,M22,M25,M26,M51,M52,M71,M74,M75,M76)</f>
        <v>2420.4182287188305</v>
      </c>
      <c r="N2" s="28">
        <f t="shared" ref="N2" si="11">SUM(N3,N17,N22,N25,N26,N51,N52,N71,N74,N75,N76)</f>
        <v>2623.6797076526223</v>
      </c>
      <c r="O2" s="28">
        <f t="shared" ref="O2" si="12">SUM(O3,O17,O22,O25,O26,O51,O52,O71,O74,O75,O76)</f>
        <v>2565.560533104041</v>
      </c>
      <c r="P2" s="28">
        <f t="shared" ref="P2" si="13">SUM(P3,P17,P22,P25,P26,P51,P52,P71,P74,P75,P76)</f>
        <v>2731.9834909716251</v>
      </c>
      <c r="Q2" s="28">
        <f t="shared" ref="Q2" si="14">SUM(Q3,Q17,Q22,Q25,Q26,Q51,Q52,Q71,Q74,Q75,Q76)</f>
        <v>2561.3073946689601</v>
      </c>
      <c r="R2" s="28">
        <f t="shared" ref="R2" si="15">SUM(R3,R17,R22,R25,R26,R51,R52,R71,R74,R75,R76)</f>
        <v>2530.8626827171111</v>
      </c>
      <c r="S2" s="28">
        <f t="shared" ref="S2" si="16">SUM(S3,S17,S22,S25,S26,S51,S52,S71,S74,S75,S76)</f>
        <v>2254.2088564058467</v>
      </c>
      <c r="T2" s="28">
        <f t="shared" ref="T2" si="17">SUM(T3,T17,T22,T25,T26,T51,T52,T71,T74,T75,T76)</f>
        <v>2636.2951848667235</v>
      </c>
      <c r="U2" s="28">
        <f t="shared" ref="U2" si="18">SUM(U3,U17,U22,U25,U26,U51,U52,U71,U74,U75,U76)</f>
        <v>2849.0069647463456</v>
      </c>
      <c r="V2" s="28">
        <f t="shared" ref="V2" si="19">SUM(V3,V17,V22,V25,V26,V51,V52,V71,V74,V75,V76)</f>
        <v>2749.813241616509</v>
      </c>
      <c r="W2" s="28">
        <f t="shared" ref="W2:X2" si="20">SUM(W3,W17,W22,W25,W26,W51,W52,W71,W74,W75,W76)</f>
        <v>2276.4007738607052</v>
      </c>
      <c r="X2" s="28">
        <f t="shared" si="20"/>
        <v>2650.7174548581252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21">SUM(C4,C8,C11)</f>
        <v>0</v>
      </c>
      <c r="D3" s="29">
        <f t="shared" ref="D3" si="22">SUM(D4,D8,D11)</f>
        <v>13.231986242476349</v>
      </c>
      <c r="E3" s="29">
        <f t="shared" ref="E3" si="23">SUM(E4,E8,E11)</f>
        <v>22.935339638864999</v>
      </c>
      <c r="F3" s="29">
        <f t="shared" ref="F3" si="24">SUM(F4,F8,F11)</f>
        <v>4.4106620808254506</v>
      </c>
      <c r="G3" s="29">
        <f t="shared" ref="G3" si="25">SUM(G4,G8,G11)</f>
        <v>27.346001719690449</v>
      </c>
      <c r="H3" s="29">
        <f t="shared" ref="H3" si="26">SUM(H4,H8,H11)</f>
        <v>43.034307824591572</v>
      </c>
      <c r="I3" s="29">
        <f t="shared" ref="I3" si="27">SUM(I4,I8,I11)</f>
        <v>11.914101461736889</v>
      </c>
      <c r="J3" s="29">
        <f t="shared" ref="J3" si="28">SUM(J4,J8,J11)</f>
        <v>31.070077386070508</v>
      </c>
      <c r="K3" s="29">
        <f t="shared" ref="K3" si="29">SUM(K4,K8,K11)</f>
        <v>46.669733447979361</v>
      </c>
      <c r="L3" s="29">
        <f t="shared" ref="L3" si="30">SUM(L4,L8,L11)</f>
        <v>34.473430782459147</v>
      </c>
      <c r="M3" s="29">
        <f t="shared" ref="M3" si="31">SUM(M4,M8,M11)</f>
        <v>44.058469475494412</v>
      </c>
      <c r="N3" s="29">
        <f t="shared" ref="N3" si="32">SUM(N4,N8,N11)</f>
        <v>44.138693035253652</v>
      </c>
      <c r="O3" s="29">
        <f t="shared" ref="O3" si="33">SUM(O4,O8,O11)</f>
        <v>44.668615649183153</v>
      </c>
      <c r="P3" s="29">
        <f t="shared" ref="P3" si="34">SUM(P4,P8,P11)</f>
        <v>59.364230438521062</v>
      </c>
      <c r="Q3" s="29">
        <f t="shared" ref="Q3" si="35">SUM(Q4,Q8,Q11)</f>
        <v>58.25623387790197</v>
      </c>
      <c r="R3" s="29">
        <f t="shared" ref="R3" si="36">SUM(R4,R8,R11)</f>
        <v>1.5023215821152189</v>
      </c>
      <c r="S3" s="29">
        <f t="shared" ref="S3" si="37">SUM(S4,S8,S11)</f>
        <v>1.4142734307824589</v>
      </c>
      <c r="T3" s="29">
        <f t="shared" ref="T3" si="38">SUM(T4,T8,T11)</f>
        <v>1.4607910576096299</v>
      </c>
      <c r="U3" s="29">
        <f t="shared" ref="U3" si="39">SUM(U4,U8,U11)</f>
        <v>1.360447119518486</v>
      </c>
      <c r="V3" s="29">
        <f t="shared" ref="V3" si="40">SUM(V4,V8,V11)</f>
        <v>6.5752364574376596</v>
      </c>
      <c r="W3" s="29">
        <f t="shared" ref="W3:X3" si="41">SUM(W4,W8,W11)</f>
        <v>13.489079965606191</v>
      </c>
      <c r="X3" s="29">
        <f t="shared" si="41"/>
        <v>1.6797936371453139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42">SUM(C5:C7)</f>
        <v>0</v>
      </c>
      <c r="D4" s="42">
        <f t="shared" ref="D4" si="43">SUM(D5:D7)</f>
        <v>0</v>
      </c>
      <c r="E4" s="42">
        <f t="shared" ref="E4" si="44">SUM(E5:E7)</f>
        <v>0</v>
      </c>
      <c r="F4" s="42">
        <f t="shared" ref="F4" si="45">SUM(F5:F7)</f>
        <v>0</v>
      </c>
      <c r="G4" s="42">
        <f t="shared" ref="G4" si="46">SUM(G5:G7)</f>
        <v>0</v>
      </c>
      <c r="H4" s="42">
        <f t="shared" ref="H4" si="47">SUM(H5:H7)</f>
        <v>0</v>
      </c>
      <c r="I4" s="42">
        <f t="shared" ref="I4" si="48">SUM(I5:I7)</f>
        <v>0</v>
      </c>
      <c r="J4" s="42">
        <f t="shared" ref="J4" si="49">SUM(J5:J7)</f>
        <v>0</v>
      </c>
      <c r="K4" s="42">
        <f t="shared" ref="K4" si="50">SUM(K5:K7)</f>
        <v>0</v>
      </c>
      <c r="L4" s="42">
        <f t="shared" ref="L4" si="51">SUM(L5:L7)</f>
        <v>0</v>
      </c>
      <c r="M4" s="42">
        <f t="shared" ref="M4" si="52">SUM(M5:M7)</f>
        <v>0</v>
      </c>
      <c r="N4" s="42">
        <f t="shared" ref="N4" si="53">SUM(N5:N7)</f>
        <v>0</v>
      </c>
      <c r="O4" s="42">
        <f t="shared" ref="O4" si="54">SUM(O5:O7)</f>
        <v>0</v>
      </c>
      <c r="P4" s="42">
        <f t="shared" ref="P4" si="55">SUM(P5:P7)</f>
        <v>0</v>
      </c>
      <c r="Q4" s="42">
        <f t="shared" ref="Q4" si="56">SUM(Q5:Q7)</f>
        <v>0</v>
      </c>
      <c r="R4" s="42">
        <f t="shared" ref="R4" si="57">SUM(R5:R7)</f>
        <v>0</v>
      </c>
      <c r="S4" s="42">
        <f t="shared" ref="S4" si="58">SUM(S5:S7)</f>
        <v>0</v>
      </c>
      <c r="T4" s="42">
        <f t="shared" ref="T4" si="59">SUM(T5:T7)</f>
        <v>0</v>
      </c>
      <c r="U4" s="42">
        <f t="shared" ref="U4" si="60">SUM(U5:U7)</f>
        <v>0</v>
      </c>
      <c r="V4" s="42">
        <f t="shared" ref="V4" si="61">SUM(V5:V7)</f>
        <v>0</v>
      </c>
      <c r="W4" s="42">
        <f t="shared" ref="W4:X4" si="62">SUM(W5:W7)</f>
        <v>0</v>
      </c>
      <c r="X4" s="42">
        <f t="shared" si="62"/>
        <v>0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>
        <v>0</v>
      </c>
      <c r="W5" s="30">
        <v>0</v>
      </c>
      <c r="X5" s="30">
        <v>0</v>
      </c>
    </row>
    <row r="6" spans="1:24" ht="11.25" customHeight="1" x14ac:dyDescent="0.2">
      <c r="A6" s="39" t="s">
        <v>7</v>
      </c>
      <c r="B6" s="23" t="s">
        <v>8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</row>
    <row r="7" spans="1:24" ht="11.25" customHeight="1" x14ac:dyDescent="0.2">
      <c r="A7" s="39" t="s">
        <v>9</v>
      </c>
      <c r="B7" s="23" t="s">
        <v>10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</row>
    <row r="8" spans="1:24" ht="11.25" customHeight="1" x14ac:dyDescent="0.2">
      <c r="A8" s="40" t="s">
        <v>343</v>
      </c>
      <c r="B8" s="41" t="s">
        <v>344</v>
      </c>
      <c r="C8" s="42">
        <f t="shared" ref="C8" si="63">SUM(C9:C10)</f>
        <v>0</v>
      </c>
      <c r="D8" s="42">
        <f t="shared" ref="D8" si="64">SUM(D9:D10)</f>
        <v>0</v>
      </c>
      <c r="E8" s="42">
        <f t="shared" ref="E8" si="65">SUM(E9:E10)</f>
        <v>0</v>
      </c>
      <c r="F8" s="42">
        <f t="shared" ref="F8" si="66">SUM(F9:F10)</f>
        <v>0</v>
      </c>
      <c r="G8" s="42">
        <f t="shared" ref="G8" si="67">SUM(G9:G10)</f>
        <v>0</v>
      </c>
      <c r="H8" s="42">
        <f t="shared" ref="H8" si="68">SUM(H9:H10)</f>
        <v>0</v>
      </c>
      <c r="I8" s="42">
        <f t="shared" ref="I8" si="69">SUM(I9:I10)</f>
        <v>0</v>
      </c>
      <c r="J8" s="42">
        <f t="shared" ref="J8" si="70">SUM(J9:J10)</f>
        <v>0</v>
      </c>
      <c r="K8" s="42">
        <f t="shared" ref="K8" si="71">SUM(K9:K10)</f>
        <v>0</v>
      </c>
      <c r="L8" s="42">
        <f t="shared" ref="L8" si="72">SUM(L9:L10)</f>
        <v>0</v>
      </c>
      <c r="M8" s="42">
        <f t="shared" ref="M8" si="73">SUM(M9:M10)</f>
        <v>0</v>
      </c>
      <c r="N8" s="42">
        <f t="shared" ref="N8" si="74">SUM(N9:N10)</f>
        <v>0</v>
      </c>
      <c r="O8" s="42">
        <f t="shared" ref="O8" si="75">SUM(O9:O10)</f>
        <v>0</v>
      </c>
      <c r="P8" s="42">
        <f t="shared" ref="P8" si="76">SUM(P9:P10)</f>
        <v>0</v>
      </c>
      <c r="Q8" s="42">
        <f t="shared" ref="Q8" si="77">SUM(Q9:Q10)</f>
        <v>0</v>
      </c>
      <c r="R8" s="42">
        <f t="shared" ref="R8" si="78">SUM(R9:R10)</f>
        <v>0</v>
      </c>
      <c r="S8" s="42">
        <f t="shared" ref="S8" si="79">SUM(S9:S10)</f>
        <v>0</v>
      </c>
      <c r="T8" s="42">
        <f t="shared" ref="T8" si="80">SUM(T9:T10)</f>
        <v>0</v>
      </c>
      <c r="U8" s="42">
        <f t="shared" ref="U8" si="81">SUM(U9:U10)</f>
        <v>0</v>
      </c>
      <c r="V8" s="42">
        <f t="shared" ref="V8" si="82">SUM(V9:V10)</f>
        <v>0</v>
      </c>
      <c r="W8" s="42">
        <f t="shared" ref="W8:X8" si="83">SUM(W9:W10)</f>
        <v>0</v>
      </c>
      <c r="X8" s="42">
        <f t="shared" si="83"/>
        <v>0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" si="84">SUM(C12:C16)</f>
        <v>0</v>
      </c>
      <c r="D11" s="42">
        <f t="shared" ref="D11" si="85">SUM(D12:D16)</f>
        <v>13.231986242476349</v>
      </c>
      <c r="E11" s="42">
        <f t="shared" ref="E11" si="86">SUM(E12:E16)</f>
        <v>22.935339638864999</v>
      </c>
      <c r="F11" s="42">
        <f t="shared" ref="F11" si="87">SUM(F12:F16)</f>
        <v>4.4106620808254506</v>
      </c>
      <c r="G11" s="42">
        <f t="shared" ref="G11" si="88">SUM(G12:G16)</f>
        <v>27.346001719690449</v>
      </c>
      <c r="H11" s="42">
        <f t="shared" ref="H11" si="89">SUM(H12:H16)</f>
        <v>43.034307824591572</v>
      </c>
      <c r="I11" s="42">
        <f t="shared" ref="I11" si="90">SUM(I12:I16)</f>
        <v>11.914101461736889</v>
      </c>
      <c r="J11" s="42">
        <f t="shared" ref="J11" si="91">SUM(J12:J16)</f>
        <v>31.070077386070508</v>
      </c>
      <c r="K11" s="42">
        <f t="shared" ref="K11" si="92">SUM(K12:K16)</f>
        <v>46.669733447979361</v>
      </c>
      <c r="L11" s="42">
        <f t="shared" ref="L11" si="93">SUM(L12:L16)</f>
        <v>34.473430782459147</v>
      </c>
      <c r="M11" s="42">
        <f t="shared" ref="M11" si="94">SUM(M12:M16)</f>
        <v>44.058469475494412</v>
      </c>
      <c r="N11" s="42">
        <f t="shared" ref="N11" si="95">SUM(N12:N16)</f>
        <v>44.138693035253652</v>
      </c>
      <c r="O11" s="42">
        <f t="shared" ref="O11" si="96">SUM(O12:O16)</f>
        <v>44.668615649183153</v>
      </c>
      <c r="P11" s="42">
        <f t="shared" ref="P11" si="97">SUM(P12:P16)</f>
        <v>59.364230438521062</v>
      </c>
      <c r="Q11" s="42">
        <f t="shared" ref="Q11" si="98">SUM(Q12:Q16)</f>
        <v>58.25623387790197</v>
      </c>
      <c r="R11" s="42">
        <f t="shared" ref="R11" si="99">SUM(R12:R16)</f>
        <v>1.5023215821152189</v>
      </c>
      <c r="S11" s="42">
        <f t="shared" ref="S11" si="100">SUM(S12:S16)</f>
        <v>1.4142734307824589</v>
      </c>
      <c r="T11" s="42">
        <f t="shared" ref="T11" si="101">SUM(T12:T16)</f>
        <v>1.4607910576096299</v>
      </c>
      <c r="U11" s="42">
        <f t="shared" ref="U11" si="102">SUM(U12:U16)</f>
        <v>1.360447119518486</v>
      </c>
      <c r="V11" s="42">
        <f t="shared" ref="V11" si="103">SUM(V12:V16)</f>
        <v>6.5752364574376596</v>
      </c>
      <c r="W11" s="42">
        <f t="shared" ref="W11:X11" si="104">SUM(W12:W16)</f>
        <v>13.489079965606191</v>
      </c>
      <c r="X11" s="42">
        <f t="shared" si="104"/>
        <v>1.6797936371453139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</row>
    <row r="13" spans="1:24" ht="11.25" customHeight="1" x14ac:dyDescent="0.2">
      <c r="A13" s="39" t="s">
        <v>17</v>
      </c>
      <c r="B13" s="23" t="s">
        <v>18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13.231986242476349</v>
      </c>
      <c r="E15" s="30">
        <v>22.935339638864999</v>
      </c>
      <c r="F15" s="30">
        <v>4.4106620808254506</v>
      </c>
      <c r="G15" s="30">
        <v>27.346001719690449</v>
      </c>
      <c r="H15" s="30">
        <v>43.034307824591572</v>
      </c>
      <c r="I15" s="30">
        <v>11.914101461736889</v>
      </c>
      <c r="J15" s="30">
        <v>31.070077386070508</v>
      </c>
      <c r="K15" s="30">
        <v>46.669733447979361</v>
      </c>
      <c r="L15" s="30">
        <v>34.473430782459147</v>
      </c>
      <c r="M15" s="30">
        <v>44.058469475494412</v>
      </c>
      <c r="N15" s="30">
        <v>44.138693035253652</v>
      </c>
      <c r="O15" s="30">
        <v>44.668615649183153</v>
      </c>
      <c r="P15" s="30">
        <v>59.364230438521062</v>
      </c>
      <c r="Q15" s="30">
        <v>58.25623387790197</v>
      </c>
      <c r="R15" s="30">
        <v>1.5023215821152189</v>
      </c>
      <c r="S15" s="30">
        <v>1.4142734307824589</v>
      </c>
      <c r="T15" s="30">
        <v>1.4607910576096299</v>
      </c>
      <c r="U15" s="30">
        <v>1.360447119518486</v>
      </c>
      <c r="V15" s="30">
        <v>6.5752364574376596</v>
      </c>
      <c r="W15" s="30">
        <v>13.489079965606191</v>
      </c>
      <c r="X15" s="30">
        <v>1.6797936371453139</v>
      </c>
    </row>
    <row r="16" spans="1:24" ht="11.25" customHeight="1" x14ac:dyDescent="0.2">
      <c r="A16" s="39" t="s">
        <v>23</v>
      </c>
      <c r="B16" s="23" t="s">
        <v>24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" si="105">SUM(C18:C21)</f>
        <v>2158.6380911435945</v>
      </c>
      <c r="D17" s="31">
        <f t="shared" ref="D17" si="106">SUM(D18:D21)</f>
        <v>1994.0524505588992</v>
      </c>
      <c r="E17" s="31">
        <f t="shared" ref="E17" si="107">SUM(E18:E21)</f>
        <v>2166.0703353396389</v>
      </c>
      <c r="F17" s="31">
        <f t="shared" ref="F17" si="108">SUM(F18:F21)</f>
        <v>2358.3162510748066</v>
      </c>
      <c r="G17" s="31">
        <f t="shared" ref="G17" si="109">SUM(G18:G21)</f>
        <v>2356.6426483233017</v>
      </c>
      <c r="H17" s="31">
        <f t="shared" ref="H17" si="110">SUM(H18:H21)</f>
        <v>2315.1889939810831</v>
      </c>
      <c r="I17" s="31">
        <f t="shared" ref="I17" si="111">SUM(I18:I21)</f>
        <v>2331.9924333619947</v>
      </c>
      <c r="J17" s="31">
        <f t="shared" ref="J17" si="112">SUM(J18:J21)</f>
        <v>2322.0884780739466</v>
      </c>
      <c r="K17" s="31">
        <f t="shared" ref="K17" si="113">SUM(K18:K21)</f>
        <v>2127.7212381771278</v>
      </c>
      <c r="L17" s="31">
        <f t="shared" ref="L17" si="114">SUM(L18:L21)</f>
        <v>1594.6106620808255</v>
      </c>
      <c r="M17" s="31">
        <f t="shared" ref="M17" si="115">SUM(M18:M21)</f>
        <v>2128.4469475494411</v>
      </c>
      <c r="N17" s="31">
        <f t="shared" ref="N17" si="116">SUM(N18:N21)</f>
        <v>2247.5624247635424</v>
      </c>
      <c r="O17" s="31">
        <f t="shared" ref="O17" si="117">SUM(O18:O21)</f>
        <v>2178.159329320722</v>
      </c>
      <c r="P17" s="31">
        <f t="shared" ref="P17" si="118">SUM(P18:P21)</f>
        <v>2167.4739466895958</v>
      </c>
      <c r="Q17" s="31">
        <f t="shared" ref="Q17" si="119">SUM(Q18:Q21)</f>
        <v>2136.7032674118659</v>
      </c>
      <c r="R17" s="31">
        <f t="shared" ref="R17" si="120">SUM(R18:R21)</f>
        <v>2279.0446259673258</v>
      </c>
      <c r="S17" s="31">
        <f t="shared" ref="S17" si="121">SUM(S18:S21)</f>
        <v>2011.1797076526225</v>
      </c>
      <c r="T17" s="31">
        <f t="shared" ref="T17" si="122">SUM(T18:T21)</f>
        <v>2385.6040412725706</v>
      </c>
      <c r="U17" s="31">
        <f t="shared" ref="U17" si="123">SUM(U18:U21)</f>
        <v>2612.651418744626</v>
      </c>
      <c r="V17" s="31">
        <f t="shared" ref="V17" si="124">SUM(V18:V21)</f>
        <v>2493.17067927773</v>
      </c>
      <c r="W17" s="31">
        <f t="shared" ref="W17:X17" si="125">SUM(W18:W21)</f>
        <v>2032.2269991401545</v>
      </c>
      <c r="X17" s="31">
        <f t="shared" si="125"/>
        <v>2393.8921754084263</v>
      </c>
    </row>
    <row r="18" spans="1:24" ht="11.25" customHeight="1" x14ac:dyDescent="0.2">
      <c r="A18" s="22" t="s">
        <v>27</v>
      </c>
      <c r="B18" s="23" t="s">
        <v>28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592.03422184006877</v>
      </c>
      <c r="D19" s="30">
        <v>564.87007738607042</v>
      </c>
      <c r="E19" s="30">
        <v>590.32115219260538</v>
      </c>
      <c r="F19" s="30">
        <v>566.42441960447104</v>
      </c>
      <c r="G19" s="30">
        <v>558.89415305245052</v>
      </c>
      <c r="H19" s="30">
        <v>572.13929492691295</v>
      </c>
      <c r="I19" s="30">
        <v>591.42158211521917</v>
      </c>
      <c r="J19" s="30">
        <v>601.97085124677551</v>
      </c>
      <c r="K19" s="30">
        <v>548.18056749785035</v>
      </c>
      <c r="L19" s="30">
        <v>433.76638005159066</v>
      </c>
      <c r="M19" s="30">
        <v>519.65030094582971</v>
      </c>
      <c r="N19" s="30">
        <v>604.69363714531391</v>
      </c>
      <c r="O19" s="30">
        <v>596.99054170249337</v>
      </c>
      <c r="P19" s="30">
        <v>535.05649183147034</v>
      </c>
      <c r="Q19" s="30">
        <v>503.73783319002581</v>
      </c>
      <c r="R19" s="30">
        <v>561.92648323301808</v>
      </c>
      <c r="S19" s="30">
        <v>443.11006018916601</v>
      </c>
      <c r="T19" s="30">
        <v>459.02252794496991</v>
      </c>
      <c r="U19" s="30">
        <v>176.8748925193465</v>
      </c>
      <c r="V19" s="30">
        <v>182.93852106620807</v>
      </c>
      <c r="W19" s="30">
        <v>166.15984522785899</v>
      </c>
      <c r="X19" s="30">
        <v>156.41556319862423</v>
      </c>
    </row>
    <row r="20" spans="1:24" ht="11.25" customHeight="1" x14ac:dyDescent="0.2">
      <c r="A20" s="22" t="s">
        <v>31</v>
      </c>
      <c r="B20" s="23" t="s">
        <v>32</v>
      </c>
      <c r="C20" s="30">
        <v>1561.4926053310403</v>
      </c>
      <c r="D20" s="30">
        <v>1424.5010318142733</v>
      </c>
      <c r="E20" s="30">
        <v>1570.924505588994</v>
      </c>
      <c r="F20" s="30">
        <v>1787.0671539122959</v>
      </c>
      <c r="G20" s="30">
        <v>1792.708856405847</v>
      </c>
      <c r="H20" s="30">
        <v>1713.4736027515046</v>
      </c>
      <c r="I20" s="30">
        <v>1707.27222699914</v>
      </c>
      <c r="J20" s="30">
        <v>1696.7289767841787</v>
      </c>
      <c r="K20" s="30">
        <v>1556.5836629406706</v>
      </c>
      <c r="L20" s="30">
        <v>1143.4155631986243</v>
      </c>
      <c r="M20" s="30">
        <v>1586.7232158211521</v>
      </c>
      <c r="N20" s="30">
        <v>1507.0896818572655</v>
      </c>
      <c r="O20" s="30">
        <v>1488.6660361134996</v>
      </c>
      <c r="P20" s="30">
        <v>1527.6374892519348</v>
      </c>
      <c r="Q20" s="30">
        <v>1512.8577815993121</v>
      </c>
      <c r="R20" s="30">
        <v>1563.5589853826309</v>
      </c>
      <c r="S20" s="30">
        <v>1454.0024075666379</v>
      </c>
      <c r="T20" s="30">
        <v>1745.5859845227858</v>
      </c>
      <c r="U20" s="30">
        <v>2374.8239036973346</v>
      </c>
      <c r="V20" s="30">
        <v>2231.6488392089423</v>
      </c>
      <c r="W20" s="30">
        <v>1800.0432502149611</v>
      </c>
      <c r="X20" s="30">
        <v>2152.7936371453138</v>
      </c>
    </row>
    <row r="21" spans="1:24" ht="11.25" customHeight="1" x14ac:dyDescent="0.2">
      <c r="A21" s="22" t="s">
        <v>33</v>
      </c>
      <c r="B21" s="23" t="s">
        <v>34</v>
      </c>
      <c r="C21" s="30">
        <v>5.1112639724849522</v>
      </c>
      <c r="D21" s="30">
        <v>4.6813413585554597</v>
      </c>
      <c r="E21" s="30">
        <v>4.8246775580395527</v>
      </c>
      <c r="F21" s="30">
        <v>4.8246775580395527</v>
      </c>
      <c r="G21" s="30">
        <v>5.0396388650042976</v>
      </c>
      <c r="H21" s="30">
        <v>29.576096302665515</v>
      </c>
      <c r="I21" s="30">
        <v>33.298624247635424</v>
      </c>
      <c r="J21" s="30">
        <v>23.388650042992261</v>
      </c>
      <c r="K21" s="30">
        <v>22.957007738607047</v>
      </c>
      <c r="L21" s="30">
        <v>17.428718830610485</v>
      </c>
      <c r="M21" s="30">
        <v>22.073430782459155</v>
      </c>
      <c r="N21" s="30">
        <v>135.77910576096301</v>
      </c>
      <c r="O21" s="30">
        <v>92.502751504729133</v>
      </c>
      <c r="P21" s="30">
        <v>104.77996560619087</v>
      </c>
      <c r="Q21" s="30">
        <v>120.10765262252794</v>
      </c>
      <c r="R21" s="30">
        <v>153.55915735167667</v>
      </c>
      <c r="S21" s="30">
        <v>114.06723989681856</v>
      </c>
      <c r="T21" s="30">
        <v>180.99552880481514</v>
      </c>
      <c r="U21" s="30">
        <v>60.952622527944968</v>
      </c>
      <c r="V21" s="30">
        <v>78.583319002579529</v>
      </c>
      <c r="W21" s="30">
        <v>66.023903697334461</v>
      </c>
      <c r="X21" s="30">
        <v>84.682975064488375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" si="126">SUM(C23:C24)</f>
        <v>0</v>
      </c>
      <c r="D22" s="31">
        <f t="shared" ref="D22" si="127">SUM(D23:D24)</f>
        <v>0</v>
      </c>
      <c r="E22" s="31">
        <f t="shared" ref="E22" si="128">SUM(E23:E24)</f>
        <v>0</v>
      </c>
      <c r="F22" s="31">
        <f t="shared" ref="F22" si="129">SUM(F23:F24)</f>
        <v>0</v>
      </c>
      <c r="G22" s="31">
        <f t="shared" ref="G22" si="130">SUM(G23:G24)</f>
        <v>0</v>
      </c>
      <c r="H22" s="31">
        <f t="shared" ref="H22" si="131">SUM(H23:H24)</f>
        <v>0</v>
      </c>
      <c r="I22" s="31">
        <f t="shared" ref="I22" si="132">SUM(I23:I24)</f>
        <v>0</v>
      </c>
      <c r="J22" s="31">
        <f t="shared" ref="J22" si="133">SUM(J23:J24)</f>
        <v>0</v>
      </c>
      <c r="K22" s="31">
        <f t="shared" ref="K22" si="134">SUM(K23:K24)</f>
        <v>0</v>
      </c>
      <c r="L22" s="31">
        <f t="shared" ref="L22" si="135">SUM(L23:L24)</f>
        <v>0</v>
      </c>
      <c r="M22" s="31">
        <f t="shared" ref="M22" si="136">SUM(M23:M24)</f>
        <v>0</v>
      </c>
      <c r="N22" s="31">
        <f t="shared" ref="N22" si="137">SUM(N23:N24)</f>
        <v>0</v>
      </c>
      <c r="O22" s="31">
        <f t="shared" ref="O22" si="138">SUM(O23:O24)</f>
        <v>0</v>
      </c>
      <c r="P22" s="31">
        <f t="shared" ref="P22" si="139">SUM(P23:P24)</f>
        <v>0</v>
      </c>
      <c r="Q22" s="31">
        <f t="shared" ref="Q22" si="140">SUM(Q23:Q24)</f>
        <v>0</v>
      </c>
      <c r="R22" s="31">
        <f t="shared" ref="R22" si="141">SUM(R23:R24)</f>
        <v>0</v>
      </c>
      <c r="S22" s="31">
        <f t="shared" ref="S22" si="142">SUM(S23:S24)</f>
        <v>0</v>
      </c>
      <c r="T22" s="31">
        <f t="shared" ref="T22" si="143">SUM(T23:T24)</f>
        <v>0</v>
      </c>
      <c r="U22" s="31">
        <f t="shared" ref="U22" si="144">SUM(U23:U24)</f>
        <v>0</v>
      </c>
      <c r="V22" s="31">
        <f t="shared" ref="V22" si="145">SUM(V23:V24)</f>
        <v>0</v>
      </c>
      <c r="W22" s="31">
        <f t="shared" ref="W22:X22" si="146">SUM(W23:W24)</f>
        <v>0</v>
      </c>
      <c r="X22" s="31">
        <f t="shared" si="146"/>
        <v>0</v>
      </c>
    </row>
    <row r="23" spans="1:24" ht="11.25" customHeight="1" x14ac:dyDescent="0.2">
      <c r="A23" s="22" t="s">
        <v>37</v>
      </c>
      <c r="B23" s="23" t="s">
        <v>38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47">SUM(C27,C33)</f>
        <v>0</v>
      </c>
      <c r="D26" s="31">
        <f t="shared" ref="D26" si="148">SUM(D27,D33)</f>
        <v>0</v>
      </c>
      <c r="E26" s="31">
        <f t="shared" ref="E26" si="149">SUM(E27,E33)</f>
        <v>0</v>
      </c>
      <c r="F26" s="31">
        <f t="shared" ref="F26" si="150">SUM(F27,F33)</f>
        <v>0.61049011177987955</v>
      </c>
      <c r="G26" s="31">
        <f t="shared" ref="G26" si="151">SUM(G27,G33)</f>
        <v>0.61049011177987955</v>
      </c>
      <c r="H26" s="31">
        <f t="shared" ref="H26" si="152">SUM(H27,H33)</f>
        <v>0.61049011177987955</v>
      </c>
      <c r="I26" s="31">
        <f t="shared" ref="I26" si="153">SUM(I27,I33)</f>
        <v>0.61049011177987955</v>
      </c>
      <c r="J26" s="31">
        <f t="shared" ref="J26" si="154">SUM(J27,J33)</f>
        <v>0.61049011177987955</v>
      </c>
      <c r="K26" s="31">
        <f t="shared" ref="K26" si="155">SUM(K27,K33)</f>
        <v>2.6049011177987955</v>
      </c>
      <c r="L26" s="31">
        <f t="shared" ref="L26" si="156">SUM(L27,L33)</f>
        <v>0.61049011177987955</v>
      </c>
      <c r="M26" s="31">
        <f t="shared" ref="M26" si="157">SUM(M27,M33)</f>
        <v>0.61049011177987955</v>
      </c>
      <c r="N26" s="31">
        <f t="shared" ref="N26" si="158">SUM(N27,N33)</f>
        <v>0.61049011177987955</v>
      </c>
      <c r="O26" s="31">
        <f t="shared" ref="O26" si="159">SUM(O27,O33)</f>
        <v>0.61049011177987955</v>
      </c>
      <c r="P26" s="31">
        <f t="shared" ref="P26" si="160">SUM(P27,P33)</f>
        <v>141.11160791057608</v>
      </c>
      <c r="Q26" s="31">
        <f t="shared" ref="Q26" si="161">SUM(Q27,Q33)</f>
        <v>12.2542562338779</v>
      </c>
      <c r="R26" s="31">
        <f t="shared" ref="R26" si="162">SUM(R27,R33)</f>
        <v>0.50877042132416161</v>
      </c>
      <c r="S26" s="31">
        <f t="shared" ref="S26" si="163">SUM(S27,S33)</f>
        <v>0.40696474634565771</v>
      </c>
      <c r="T26" s="31">
        <f t="shared" ref="T26" si="164">SUM(T27,T33)</f>
        <v>0.60541702493551153</v>
      </c>
      <c r="U26" s="31">
        <f t="shared" ref="U26" si="165">SUM(U27,U33)</f>
        <v>0.52235597592433347</v>
      </c>
      <c r="V26" s="31">
        <f t="shared" ref="V26" si="166">SUM(V27,V33)</f>
        <v>0.34789337919174546</v>
      </c>
      <c r="W26" s="31">
        <f t="shared" ref="W26:X26" si="167">SUM(W27,W33)</f>
        <v>0.20541702493551159</v>
      </c>
      <c r="X26" s="31">
        <f t="shared" si="167"/>
        <v>0.21762682717110918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" si="168">SUM(C28:C32)</f>
        <v>0</v>
      </c>
      <c r="D27" s="42">
        <f t="shared" ref="D27" si="169">SUM(D28:D32)</f>
        <v>0</v>
      </c>
      <c r="E27" s="42">
        <f t="shared" ref="E27" si="170">SUM(E28:E32)</f>
        <v>0</v>
      </c>
      <c r="F27" s="42">
        <f t="shared" ref="F27" si="171">SUM(F28:F32)</f>
        <v>0</v>
      </c>
      <c r="G27" s="42">
        <f t="shared" ref="G27" si="172">SUM(G28:G32)</f>
        <v>0</v>
      </c>
      <c r="H27" s="42">
        <f t="shared" ref="H27" si="173">SUM(H28:H32)</f>
        <v>0</v>
      </c>
      <c r="I27" s="42">
        <f t="shared" ref="I27" si="174">SUM(I28:I32)</f>
        <v>0</v>
      </c>
      <c r="J27" s="42">
        <f t="shared" ref="J27" si="175">SUM(J28:J32)</f>
        <v>0</v>
      </c>
      <c r="K27" s="42">
        <f t="shared" ref="K27" si="176">SUM(K28:K32)</f>
        <v>0</v>
      </c>
      <c r="L27" s="42">
        <f t="shared" ref="L27" si="177">SUM(L28:L32)</f>
        <v>0</v>
      </c>
      <c r="M27" s="42">
        <f t="shared" ref="M27" si="178">SUM(M28:M32)</f>
        <v>0</v>
      </c>
      <c r="N27" s="42">
        <f t="shared" ref="N27" si="179">SUM(N28:N32)</f>
        <v>0</v>
      </c>
      <c r="O27" s="42">
        <f t="shared" ref="O27" si="180">SUM(O28:O32)</f>
        <v>0</v>
      </c>
      <c r="P27" s="42">
        <f t="shared" ref="P27" si="181">SUM(P28:P32)</f>
        <v>0</v>
      </c>
      <c r="Q27" s="42">
        <f t="shared" ref="Q27" si="182">SUM(Q28:Q32)</f>
        <v>0</v>
      </c>
      <c r="R27" s="42">
        <f t="shared" ref="R27" si="183">SUM(R28:R32)</f>
        <v>0</v>
      </c>
      <c r="S27" s="42">
        <f t="shared" ref="S27" si="184">SUM(S28:S32)</f>
        <v>0</v>
      </c>
      <c r="T27" s="42">
        <f t="shared" ref="T27" si="185">SUM(T28:T32)</f>
        <v>0</v>
      </c>
      <c r="U27" s="42">
        <f t="shared" ref="U27" si="186">SUM(U28:U32)</f>
        <v>0</v>
      </c>
      <c r="V27" s="42">
        <f t="shared" ref="V27" si="187">SUM(V28:V32)</f>
        <v>0</v>
      </c>
      <c r="W27" s="42">
        <f t="shared" ref="W27:X27" si="188">SUM(W28:W32)</f>
        <v>0</v>
      </c>
      <c r="X27" s="42">
        <f t="shared" si="188"/>
        <v>0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" si="189">SUM(C34:C50)</f>
        <v>0</v>
      </c>
      <c r="D33" s="42">
        <f t="shared" ref="D33" si="190">SUM(D34:D50)</f>
        <v>0</v>
      </c>
      <c r="E33" s="42">
        <f t="shared" ref="E33" si="191">SUM(E34:E50)</f>
        <v>0</v>
      </c>
      <c r="F33" s="42">
        <f t="shared" ref="F33" si="192">SUM(F34:F50)</f>
        <v>0.61049011177987955</v>
      </c>
      <c r="G33" s="42">
        <f t="shared" ref="G33" si="193">SUM(G34:G50)</f>
        <v>0.61049011177987955</v>
      </c>
      <c r="H33" s="42">
        <f t="shared" ref="H33" si="194">SUM(H34:H50)</f>
        <v>0.61049011177987955</v>
      </c>
      <c r="I33" s="42">
        <f t="shared" ref="I33" si="195">SUM(I34:I50)</f>
        <v>0.61049011177987955</v>
      </c>
      <c r="J33" s="42">
        <f t="shared" ref="J33" si="196">SUM(J34:J50)</f>
        <v>0.61049011177987955</v>
      </c>
      <c r="K33" s="42">
        <f t="shared" ref="K33" si="197">SUM(K34:K50)</f>
        <v>2.6049011177987955</v>
      </c>
      <c r="L33" s="42">
        <f t="shared" ref="L33" si="198">SUM(L34:L50)</f>
        <v>0.61049011177987955</v>
      </c>
      <c r="M33" s="42">
        <f t="shared" ref="M33" si="199">SUM(M34:M50)</f>
        <v>0.61049011177987955</v>
      </c>
      <c r="N33" s="42">
        <f t="shared" ref="N33" si="200">SUM(N34:N50)</f>
        <v>0.61049011177987955</v>
      </c>
      <c r="O33" s="42">
        <f t="shared" ref="O33" si="201">SUM(O34:O50)</f>
        <v>0.61049011177987955</v>
      </c>
      <c r="P33" s="42">
        <f t="shared" ref="P33" si="202">SUM(P34:P50)</f>
        <v>141.11160791057608</v>
      </c>
      <c r="Q33" s="42">
        <f t="shared" ref="Q33" si="203">SUM(Q34:Q50)</f>
        <v>12.2542562338779</v>
      </c>
      <c r="R33" s="42">
        <f t="shared" ref="R33" si="204">SUM(R34:R50)</f>
        <v>0.50877042132416161</v>
      </c>
      <c r="S33" s="42">
        <f t="shared" ref="S33" si="205">SUM(S34:S50)</f>
        <v>0.40696474634565771</v>
      </c>
      <c r="T33" s="42">
        <f t="shared" ref="T33" si="206">SUM(T34:T50)</f>
        <v>0.60541702493551153</v>
      </c>
      <c r="U33" s="42">
        <f t="shared" ref="U33" si="207">SUM(U34:U50)</f>
        <v>0.52235597592433347</v>
      </c>
      <c r="V33" s="42">
        <f t="shared" ref="V33" si="208">SUM(V34:V50)</f>
        <v>0.34789337919174546</v>
      </c>
      <c r="W33" s="42">
        <f t="shared" ref="W33:X33" si="209">SUM(W34:W50)</f>
        <v>0.20541702493551159</v>
      </c>
      <c r="X33" s="42">
        <f t="shared" si="209"/>
        <v>0.21762682717110918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1.098710232158211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3.1900257953568358E-2</v>
      </c>
      <c r="V36" s="30">
        <v>0</v>
      </c>
      <c r="W36" s="30">
        <v>0</v>
      </c>
      <c r="X36" s="30">
        <v>0</v>
      </c>
    </row>
    <row r="37" spans="1:24" ht="11.25" customHeight="1" x14ac:dyDescent="0.2">
      <c r="A37" s="39" t="s">
        <v>61</v>
      </c>
      <c r="B37" s="23" t="s">
        <v>62</v>
      </c>
      <c r="C37" s="30">
        <v>0</v>
      </c>
      <c r="D37" s="30">
        <v>0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</row>
    <row r="41" spans="1:24" ht="11.25" customHeight="1" x14ac:dyDescent="0.2">
      <c r="A41" s="39" t="s">
        <v>69</v>
      </c>
      <c r="B41" s="23" t="s">
        <v>70</v>
      </c>
      <c r="C41" s="30">
        <v>0</v>
      </c>
      <c r="D41" s="30">
        <v>0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</row>
    <row r="42" spans="1:24" ht="11.25" customHeight="1" x14ac:dyDescent="0.2">
      <c r="A42" s="39" t="s">
        <v>71</v>
      </c>
      <c r="B42" s="23" t="s">
        <v>72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0</v>
      </c>
      <c r="D43" s="30">
        <v>0</v>
      </c>
      <c r="E43" s="30">
        <v>0</v>
      </c>
      <c r="F43" s="30">
        <v>0.61049011177987955</v>
      </c>
      <c r="G43" s="30">
        <v>0.61049011177987955</v>
      </c>
      <c r="H43" s="30">
        <v>0.61049011177987955</v>
      </c>
      <c r="I43" s="30">
        <v>0.61049011177987955</v>
      </c>
      <c r="J43" s="30">
        <v>0.61049011177987955</v>
      </c>
      <c r="K43" s="30">
        <v>0.61049011177987955</v>
      </c>
      <c r="L43" s="30">
        <v>0.61049011177987955</v>
      </c>
      <c r="M43" s="30">
        <v>0.61049011177987955</v>
      </c>
      <c r="N43" s="30">
        <v>0.61049011177987955</v>
      </c>
      <c r="O43" s="30">
        <v>0.61049011177987955</v>
      </c>
      <c r="P43" s="30">
        <v>0.61049011177987955</v>
      </c>
      <c r="Q43" s="30">
        <v>0.61049011177987955</v>
      </c>
      <c r="R43" s="30">
        <v>0.50877042132416161</v>
      </c>
      <c r="S43" s="30">
        <v>0.40696474634565771</v>
      </c>
      <c r="T43" s="30">
        <v>0.60541702493551153</v>
      </c>
      <c r="U43" s="30">
        <v>0.49045571797076515</v>
      </c>
      <c r="V43" s="30">
        <v>0.25236457437661219</v>
      </c>
      <c r="W43" s="30">
        <v>0.20541702493551159</v>
      </c>
      <c r="X43" s="30">
        <v>0.21762682717110918</v>
      </c>
    </row>
    <row r="44" spans="1:24" ht="11.25" customHeight="1" x14ac:dyDescent="0.2">
      <c r="A44" s="39" t="s">
        <v>75</v>
      </c>
      <c r="B44" s="23" t="s">
        <v>76</v>
      </c>
      <c r="C44" s="30">
        <v>0</v>
      </c>
      <c r="D44" s="30">
        <v>0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9.5528804815133275E-2</v>
      </c>
      <c r="W44" s="30">
        <v>0</v>
      </c>
      <c r="X44" s="30">
        <v>0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0.89570077386070501</v>
      </c>
      <c r="L48" s="30">
        <v>0</v>
      </c>
      <c r="M48" s="30">
        <v>0</v>
      </c>
      <c r="N48" s="30">
        <v>0</v>
      </c>
      <c r="O48" s="30">
        <v>0</v>
      </c>
      <c r="P48" s="30">
        <v>140.5011177987962</v>
      </c>
      <c r="Q48" s="30">
        <v>11.64376612209802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</row>
    <row r="51" spans="1:24" ht="11.25" customHeight="1" x14ac:dyDescent="0.2">
      <c r="A51" s="24" t="s">
        <v>89</v>
      </c>
      <c r="B51" s="25" t="s">
        <v>90</v>
      </c>
      <c r="C51" s="31">
        <v>56.625537403267401</v>
      </c>
      <c r="D51" s="31">
        <v>56.794840928632851</v>
      </c>
      <c r="E51" s="31">
        <v>65.860361134995699</v>
      </c>
      <c r="F51" s="31">
        <v>73.301719690455727</v>
      </c>
      <c r="G51" s="31">
        <v>69.835339638864994</v>
      </c>
      <c r="H51" s="31">
        <v>73.009028374892523</v>
      </c>
      <c r="I51" s="31">
        <v>51.482287188306117</v>
      </c>
      <c r="J51" s="31">
        <v>45.58813413585554</v>
      </c>
      <c r="K51" s="31">
        <v>50.236973344797931</v>
      </c>
      <c r="L51" s="31">
        <v>40.861134995700773</v>
      </c>
      <c r="M51" s="31">
        <v>80.125623387790185</v>
      </c>
      <c r="N51" s="31">
        <v>147.07334479793636</v>
      </c>
      <c r="O51" s="31">
        <v>150.23250214961303</v>
      </c>
      <c r="P51" s="31">
        <v>175.22278589853821</v>
      </c>
      <c r="Q51" s="31">
        <v>163.4414445399828</v>
      </c>
      <c r="R51" s="31">
        <v>57.291401547721406</v>
      </c>
      <c r="S51" s="31">
        <v>50.277386070507305</v>
      </c>
      <c r="T51" s="31">
        <v>54.581857265692172</v>
      </c>
      <c r="U51" s="31">
        <v>73.546001719690452</v>
      </c>
      <c r="V51" s="31">
        <v>69.488392089423911</v>
      </c>
      <c r="W51" s="31">
        <v>49.020636285468619</v>
      </c>
      <c r="X51" s="31">
        <v>53.306878761822873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" si="210">SUM(C53:C70)</f>
        <v>0</v>
      </c>
      <c r="D52" s="31">
        <f t="shared" ref="D52" si="211">SUM(D53:D70)</f>
        <v>0</v>
      </c>
      <c r="E52" s="31">
        <f t="shared" ref="E52" si="212">SUM(E53:E70)</f>
        <v>0</v>
      </c>
      <c r="F52" s="31">
        <f t="shared" ref="F52" si="213">SUM(F53:F70)</f>
        <v>0</v>
      </c>
      <c r="G52" s="31">
        <f t="shared" ref="G52" si="214">SUM(G53:G70)</f>
        <v>0</v>
      </c>
      <c r="H52" s="31">
        <f t="shared" ref="H52" si="215">SUM(H53:H70)</f>
        <v>0</v>
      </c>
      <c r="I52" s="31">
        <f t="shared" ref="I52" si="216">SUM(I53:I70)</f>
        <v>0</v>
      </c>
      <c r="J52" s="31">
        <f t="shared" ref="J52" si="217">SUM(J53:J70)</f>
        <v>0</v>
      </c>
      <c r="K52" s="31">
        <f t="shared" ref="K52" si="218">SUM(K53:K70)</f>
        <v>0</v>
      </c>
      <c r="L52" s="31">
        <f t="shared" ref="L52" si="219">SUM(L53:L70)</f>
        <v>0</v>
      </c>
      <c r="M52" s="31">
        <f t="shared" ref="M52" si="220">SUM(M53:M70)</f>
        <v>0</v>
      </c>
      <c r="N52" s="31">
        <f t="shared" ref="N52" si="221">SUM(N53:N70)</f>
        <v>0</v>
      </c>
      <c r="O52" s="31">
        <f t="shared" ref="O52" si="222">SUM(O53:O70)</f>
        <v>0</v>
      </c>
      <c r="P52" s="31">
        <f t="shared" ref="P52" si="223">SUM(P53:P70)</f>
        <v>0</v>
      </c>
      <c r="Q52" s="31">
        <f t="shared" ref="Q52" si="224">SUM(Q53:Q70)</f>
        <v>0</v>
      </c>
      <c r="R52" s="31">
        <f t="shared" ref="R52" si="225">SUM(R53:R70)</f>
        <v>0</v>
      </c>
      <c r="S52" s="31">
        <f t="shared" ref="S52" si="226">SUM(S53:S70)</f>
        <v>0</v>
      </c>
      <c r="T52" s="31">
        <f t="shared" ref="T52" si="227">SUM(T53:T70)</f>
        <v>0</v>
      </c>
      <c r="U52" s="31">
        <f t="shared" ref="U52" si="228">SUM(U53:U70)</f>
        <v>1.3155631986242479E-2</v>
      </c>
      <c r="V52" s="31">
        <f t="shared" ref="V52" si="229">SUM(V53:V70)</f>
        <v>3.5253654342218398E-3</v>
      </c>
      <c r="W52" s="31">
        <f t="shared" ref="W52:X52" si="230">SUM(W53:W70)</f>
        <v>0</v>
      </c>
      <c r="X52" s="31">
        <f t="shared" si="230"/>
        <v>8.5984522785898529E-4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1.3155631986242479E-2</v>
      </c>
      <c r="V66" s="30">
        <v>3.5253654342218398E-3</v>
      </c>
      <c r="W66" s="30">
        <v>0</v>
      </c>
      <c r="X66" s="30">
        <v>8.5984522785898529E-4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</row>
    <row r="70" spans="1:24" ht="11.25" customHeight="1" x14ac:dyDescent="0.2">
      <c r="A70" s="22" t="s">
        <v>127</v>
      </c>
      <c r="B70" s="23" t="s">
        <v>128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" si="231">SUM(C72:C73)</f>
        <v>0</v>
      </c>
      <c r="D71" s="31">
        <f t="shared" ref="D71" si="232">SUM(D72:D73)</f>
        <v>0</v>
      </c>
      <c r="E71" s="31">
        <f t="shared" ref="E71" si="233">SUM(E72:E73)</f>
        <v>0</v>
      </c>
      <c r="F71" s="31">
        <f t="shared" ref="F71" si="234">SUM(F72:F73)</f>
        <v>0</v>
      </c>
      <c r="G71" s="31">
        <f t="shared" ref="G71" si="235">SUM(G72:G73)</f>
        <v>0</v>
      </c>
      <c r="H71" s="31">
        <f t="shared" ref="H71" si="236">SUM(H72:H73)</f>
        <v>10.5408426483233</v>
      </c>
      <c r="I71" s="31">
        <f t="shared" ref="I71" si="237">SUM(I72:I73)</f>
        <v>23.76921754084265</v>
      </c>
      <c r="J71" s="31">
        <f t="shared" ref="J71" si="238">SUM(J72:J73)</f>
        <v>36.661049011177987</v>
      </c>
      <c r="K71" s="31">
        <f t="shared" ref="K71" si="239">SUM(K72:K73)</f>
        <v>53.948667239896807</v>
      </c>
      <c r="L71" s="31">
        <f t="shared" ref="L71" si="240">SUM(L72:L73)</f>
        <v>39.46225279449699</v>
      </c>
      <c r="M71" s="31">
        <f t="shared" ref="M71" si="241">SUM(M72:M73)</f>
        <v>55.516852966466033</v>
      </c>
      <c r="N71" s="31">
        <f t="shared" ref="N71" si="242">SUM(N72:N73)</f>
        <v>67.140584694754935</v>
      </c>
      <c r="O71" s="31">
        <f t="shared" ref="O71" si="243">SUM(O72:O73)</f>
        <v>51.029922613929493</v>
      </c>
      <c r="P71" s="31">
        <f t="shared" ref="P71" si="244">SUM(P72:P73)</f>
        <v>42.859931212381767</v>
      </c>
      <c r="Q71" s="31">
        <f t="shared" ref="Q71" si="245">SUM(Q72:Q73)</f>
        <v>47.927429062768702</v>
      </c>
      <c r="R71" s="31">
        <f t="shared" ref="R71" si="246">SUM(R72:R73)</f>
        <v>44.55417024935511</v>
      </c>
      <c r="S71" s="31">
        <f t="shared" ref="S71" si="247">SUM(S72:S73)</f>
        <v>43.420808254514178</v>
      </c>
      <c r="T71" s="31">
        <f t="shared" ref="T71" si="248">SUM(T72:T73)</f>
        <v>39.323731728288912</v>
      </c>
      <c r="U71" s="31">
        <f t="shared" ref="U71" si="249">SUM(U72:U73)</f>
        <v>14.253396388650041</v>
      </c>
      <c r="V71" s="31">
        <f t="shared" ref="V71" si="250">SUM(V72:V73)</f>
        <v>26.731728288907991</v>
      </c>
      <c r="W71" s="31">
        <f t="shared" ref="W71:X71" si="251">SUM(W72:W73)</f>
        <v>42.259243336199482</v>
      </c>
      <c r="X71" s="31">
        <f t="shared" si="251"/>
        <v>42.675150472914872</v>
      </c>
    </row>
    <row r="72" spans="1:24" ht="11.25" customHeight="1" x14ac:dyDescent="0.2">
      <c r="A72" s="22" t="s">
        <v>131</v>
      </c>
      <c r="B72" s="23" t="s">
        <v>132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10.5408426483233</v>
      </c>
      <c r="I72" s="30">
        <v>23.76921754084265</v>
      </c>
      <c r="J72" s="30">
        <v>36.661049011177987</v>
      </c>
      <c r="K72" s="30">
        <v>53.948667239896807</v>
      </c>
      <c r="L72" s="30">
        <v>39.46225279449699</v>
      </c>
      <c r="M72" s="30">
        <v>55.516852966466033</v>
      </c>
      <c r="N72" s="30">
        <v>67.140584694754935</v>
      </c>
      <c r="O72" s="30">
        <v>51.029922613929493</v>
      </c>
      <c r="P72" s="30">
        <v>42.859931212381767</v>
      </c>
      <c r="Q72" s="30">
        <v>47.927429062768702</v>
      </c>
      <c r="R72" s="30">
        <v>44.55417024935511</v>
      </c>
      <c r="S72" s="30">
        <v>43.420808254514178</v>
      </c>
      <c r="T72" s="30">
        <v>39.323731728288912</v>
      </c>
      <c r="U72" s="30">
        <v>14.253396388650041</v>
      </c>
      <c r="V72" s="30">
        <v>26.731728288907991</v>
      </c>
      <c r="W72" s="30">
        <v>42.259243336199482</v>
      </c>
      <c r="X72" s="30">
        <v>42.675150472914872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0</v>
      </c>
      <c r="D75" s="31">
        <v>0</v>
      </c>
      <c r="E75" s="31">
        <v>0</v>
      </c>
      <c r="F75" s="31">
        <v>0</v>
      </c>
      <c r="G75" s="31">
        <v>0</v>
      </c>
      <c r="H75" s="31">
        <v>0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8.8612209802235586</v>
      </c>
      <c r="P75" s="31">
        <v>8.7895098882201186</v>
      </c>
      <c r="Q75" s="31">
        <v>8.2640584694754935</v>
      </c>
      <c r="R75" s="31">
        <v>9.482201203783319</v>
      </c>
      <c r="S75" s="31">
        <v>10.98693035253654</v>
      </c>
      <c r="T75" s="31">
        <v>10.65253654342218</v>
      </c>
      <c r="U75" s="31">
        <v>14.378503869303531</v>
      </c>
      <c r="V75" s="31">
        <v>13.59036973344798</v>
      </c>
      <c r="W75" s="31">
        <v>15.62055030094583</v>
      </c>
      <c r="X75" s="31">
        <v>15.3816852966466</v>
      </c>
    </row>
    <row r="76" spans="1:24" ht="11.25" customHeight="1" x14ac:dyDescent="0.2">
      <c r="A76" s="26" t="s">
        <v>139</v>
      </c>
      <c r="B76" s="27" t="s">
        <v>140</v>
      </c>
      <c r="C76" s="32">
        <v>22.585812553740322</v>
      </c>
      <c r="D76" s="32">
        <v>22.435855546001715</v>
      </c>
      <c r="E76" s="32">
        <v>22.825795356835766</v>
      </c>
      <c r="F76" s="32">
        <v>30.775924333619955</v>
      </c>
      <c r="G76" s="32">
        <v>29.526397248495265</v>
      </c>
      <c r="H76" s="32">
        <v>106.42639724849526</v>
      </c>
      <c r="I76" s="32">
        <v>108.84711951848664</v>
      </c>
      <c r="J76" s="32">
        <v>117.05563198624243</v>
      </c>
      <c r="K76" s="32">
        <v>118.35098882201198</v>
      </c>
      <c r="L76" s="32">
        <v>94.528374892519338</v>
      </c>
      <c r="M76" s="32">
        <v>111.65984522785898</v>
      </c>
      <c r="N76" s="32">
        <v>117.15417024935513</v>
      </c>
      <c r="O76" s="32">
        <v>131.99845227858978</v>
      </c>
      <c r="P76" s="32">
        <v>137.1614789337919</v>
      </c>
      <c r="Q76" s="32">
        <v>134.46070507308687</v>
      </c>
      <c r="R76" s="32">
        <v>138.47919174548579</v>
      </c>
      <c r="S76" s="32">
        <v>136.5227858985383</v>
      </c>
      <c r="T76" s="32">
        <v>144.0668099742046</v>
      </c>
      <c r="U76" s="32">
        <v>132.2816852966466</v>
      </c>
      <c r="V76" s="32">
        <v>139.90541702493547</v>
      </c>
      <c r="W76" s="32">
        <v>123.57884780739465</v>
      </c>
      <c r="X76" s="32">
        <v>143.56328460877043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164</v>
      </c>
      <c r="B1" s="7" t="s">
        <v>271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40078.826483233002</v>
      </c>
      <c r="D2" s="28">
        <f t="shared" ref="D2" si="1">SUM(D3,D17,D22,D25,D26,D51,D52,D71,D74,D75,D76)</f>
        <v>40227.769733447982</v>
      </c>
      <c r="E2" s="28">
        <f t="shared" ref="E2" si="2">SUM(E3,E17,E22,E25,E26,E51,E52,E71,E74,E75,E76)</f>
        <v>40465.963542562349</v>
      </c>
      <c r="F2" s="28">
        <f t="shared" ref="F2" si="3">SUM(F3,F17,F22,F25,F26,F51,F52,F71,F74,F75,F76)</f>
        <v>40151.374032674124</v>
      </c>
      <c r="G2" s="28">
        <f t="shared" ref="G2" si="4">SUM(G3,G17,G22,G25,G26,G51,G52,G71,G74,G75,G76)</f>
        <v>42380.756405846958</v>
      </c>
      <c r="H2" s="28">
        <f t="shared" ref="H2" si="5">SUM(H3,H17,H22,H25,H26,H51,H52,H71,H74,H75,H76)</f>
        <v>42797.911779879614</v>
      </c>
      <c r="I2" s="28">
        <f t="shared" ref="I2" si="6">SUM(I3,I17,I22,I25,I26,I51,I52,I71,I74,I75,I76)</f>
        <v>44820.131556319851</v>
      </c>
      <c r="J2" s="28">
        <f t="shared" ref="J2" si="7">SUM(J3,J17,J22,J25,J26,J51,J52,J71,J74,J75,J76)</f>
        <v>45771.09165950129</v>
      </c>
      <c r="K2" s="28">
        <f t="shared" ref="K2" si="8">SUM(K3,K17,K22,K25,K26,K51,K52,K71,K74,K75,K76)</f>
        <v>45518.021324161658</v>
      </c>
      <c r="L2" s="28">
        <f t="shared" ref="L2" si="9">SUM(L3,L17,L22,L25,L26,L51,L52,L71,L74,L75,L76)</f>
        <v>43459.858813413579</v>
      </c>
      <c r="M2" s="28">
        <f t="shared" ref="M2" si="10">SUM(M3,M17,M22,M25,M26,M51,M52,M71,M74,M75,M76)</f>
        <v>43545.407824591566</v>
      </c>
      <c r="N2" s="28">
        <f t="shared" ref="N2" si="11">SUM(N3,N17,N22,N25,N26,N51,N52,N71,N74,N75,N76)</f>
        <v>43005.407050730864</v>
      </c>
      <c r="O2" s="28">
        <f t="shared" ref="O2" si="12">SUM(O3,O17,O22,O25,O26,O51,O52,O71,O74,O75,O76)</f>
        <v>41459.488993981082</v>
      </c>
      <c r="P2" s="28">
        <f t="shared" ref="P2" si="13">SUM(P3,P17,P22,P25,P26,P51,P52,P71,P74,P75,P76)</f>
        <v>39805.217196904552</v>
      </c>
      <c r="Q2" s="28">
        <f t="shared" ref="Q2" si="14">SUM(Q3,Q17,Q22,Q25,Q26,Q51,Q52,Q71,Q74,Q75,Q76)</f>
        <v>38946.59793637145</v>
      </c>
      <c r="R2" s="28">
        <f t="shared" ref="R2" si="15">SUM(R3,R17,R22,R25,R26,R51,R52,R71,R74,R75,R76)</f>
        <v>41097.89518486672</v>
      </c>
      <c r="S2" s="28">
        <f t="shared" ref="S2" si="16">SUM(S3,S17,S22,S25,S26,S51,S52,S71,S74,S75,S76)</f>
        <v>41285.265090283749</v>
      </c>
      <c r="T2" s="28">
        <f t="shared" ref="T2" si="17">SUM(T3,T17,T22,T25,T26,T51,T52,T71,T74,T75,T76)</f>
        <v>41156.154858125527</v>
      </c>
      <c r="U2" s="28">
        <f t="shared" ref="U2" si="18">SUM(U3,U17,U22,U25,U26,U51,U52,U71,U74,U75,U76)</f>
        <v>40967.196388650053</v>
      </c>
      <c r="V2" s="28">
        <f t="shared" ref="V2" si="19">SUM(V3,V17,V22,V25,V26,V51,V52,V71,V74,V75,V76)</f>
        <v>40597.72631126397</v>
      </c>
      <c r="W2" s="28">
        <f t="shared" ref="W2:X2" si="20">SUM(W3,W17,W22,W25,W26,W51,W52,W71,W74,W75,W76)</f>
        <v>38329.356663800514</v>
      </c>
      <c r="X2" s="28">
        <f t="shared" si="20"/>
        <v>38850.227773000872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21">SUM(C4,C8,C11)</f>
        <v>4.7582115219260528</v>
      </c>
      <c r="D3" s="29">
        <f t="shared" ref="D3" si="22">SUM(D4,D8,D11)</f>
        <v>1.557265692175408</v>
      </c>
      <c r="E3" s="29">
        <f t="shared" ref="E3" si="23">SUM(E4,E8,E11)</f>
        <v>0.5257953568357695</v>
      </c>
      <c r="F3" s="29">
        <f t="shared" ref="F3" si="24">SUM(F4,F8,F11)</f>
        <v>0</v>
      </c>
      <c r="G3" s="29">
        <f t="shared" ref="G3" si="25">SUM(G4,G8,G11)</f>
        <v>0</v>
      </c>
      <c r="H3" s="29">
        <f t="shared" ref="H3" si="26">SUM(H4,H8,H11)</f>
        <v>0</v>
      </c>
      <c r="I3" s="29">
        <f t="shared" ref="I3" si="27">SUM(I4,I8,I11)</f>
        <v>23.950300945829749</v>
      </c>
      <c r="J3" s="29">
        <f t="shared" ref="J3" si="28">SUM(J4,J8,J11)</f>
        <v>23.950300945829749</v>
      </c>
      <c r="K3" s="29">
        <f t="shared" ref="K3" si="29">SUM(K4,K8,K11)</f>
        <v>92.37962166809973</v>
      </c>
      <c r="L3" s="29">
        <f t="shared" ref="L3" si="30">SUM(L4,L8,L11)</f>
        <v>59.212381771281166</v>
      </c>
      <c r="M3" s="29">
        <f t="shared" ref="M3" si="31">SUM(M4,M8,M11)</f>
        <v>61.373774720550301</v>
      </c>
      <c r="N3" s="29">
        <f t="shared" ref="N3" si="32">SUM(N4,N8,N11)</f>
        <v>58.153740326741179</v>
      </c>
      <c r="O3" s="29">
        <f t="shared" ref="O3" si="33">SUM(O4,O8,O11)</f>
        <v>55.606018916595012</v>
      </c>
      <c r="P3" s="29">
        <f t="shared" ref="P3" si="34">SUM(P4,P8,P11)</f>
        <v>4.2587274290627688</v>
      </c>
      <c r="Q3" s="29">
        <f t="shared" ref="Q3" si="35">SUM(Q4,Q8,Q11)</f>
        <v>4.7311263972484943</v>
      </c>
      <c r="R3" s="29">
        <f t="shared" ref="R3" si="36">SUM(R4,R8,R11)</f>
        <v>24.970077386070503</v>
      </c>
      <c r="S3" s="29">
        <f t="shared" ref="S3" si="37">SUM(S4,S8,S11)</f>
        <v>22.33447979363714</v>
      </c>
      <c r="T3" s="29">
        <f t="shared" ref="T3" si="38">SUM(T4,T8,T11)</f>
        <v>21.24978503869303</v>
      </c>
      <c r="U3" s="29">
        <f t="shared" ref="U3" si="39">SUM(U4,U8,U11)</f>
        <v>18.573860705073091</v>
      </c>
      <c r="V3" s="29">
        <f t="shared" ref="V3" si="40">SUM(V4,V8,V11)</f>
        <v>16.592175408426481</v>
      </c>
      <c r="W3" s="29">
        <f t="shared" ref="W3:X3" si="41">SUM(W4,W8,W11)</f>
        <v>12.86474634565778</v>
      </c>
      <c r="X3" s="29">
        <f t="shared" si="41"/>
        <v>14.373774720550299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42">SUM(C5:C7)</f>
        <v>4.7582115219260528</v>
      </c>
      <c r="D4" s="42">
        <f t="shared" ref="D4" si="43">SUM(D5:D7)</f>
        <v>1.557265692175408</v>
      </c>
      <c r="E4" s="42">
        <f t="shared" ref="E4" si="44">SUM(E5:E7)</f>
        <v>0.5257953568357695</v>
      </c>
      <c r="F4" s="42">
        <f t="shared" ref="F4" si="45">SUM(F5:F7)</f>
        <v>0</v>
      </c>
      <c r="G4" s="42">
        <f t="shared" ref="G4" si="46">SUM(G5:G7)</f>
        <v>0</v>
      </c>
      <c r="H4" s="42">
        <f t="shared" ref="H4" si="47">SUM(H5:H7)</f>
        <v>0</v>
      </c>
      <c r="I4" s="42">
        <f t="shared" ref="I4" si="48">SUM(I5:I7)</f>
        <v>0</v>
      </c>
      <c r="J4" s="42">
        <f t="shared" ref="J4" si="49">SUM(J5:J7)</f>
        <v>0</v>
      </c>
      <c r="K4" s="42">
        <f t="shared" ref="K4" si="50">SUM(K5:K7)</f>
        <v>0</v>
      </c>
      <c r="L4" s="42">
        <f t="shared" ref="L4" si="51">SUM(L5:L7)</f>
        <v>3.1003439380911439</v>
      </c>
      <c r="M4" s="42">
        <f t="shared" ref="M4" si="52">SUM(M5:M7)</f>
        <v>3.208856405846948</v>
      </c>
      <c r="N4" s="42">
        <f t="shared" ref="N4" si="53">SUM(N5:N7)</f>
        <v>3.09664660361135</v>
      </c>
      <c r="O4" s="42">
        <f t="shared" ref="O4" si="54">SUM(O5:O7)</f>
        <v>2.5312123817712808</v>
      </c>
      <c r="P4" s="42">
        <f t="shared" ref="P4" si="55">SUM(P5:P7)</f>
        <v>3.1058469475494408</v>
      </c>
      <c r="Q4" s="42">
        <f t="shared" ref="Q4" si="56">SUM(Q5:Q7)</f>
        <v>4.3472914875322433</v>
      </c>
      <c r="R4" s="42">
        <f t="shared" ref="R4" si="57">SUM(R5:R7)</f>
        <v>24.774978503869299</v>
      </c>
      <c r="S4" s="42">
        <f t="shared" ref="S4" si="58">SUM(S5:S7)</f>
        <v>22.33447979363714</v>
      </c>
      <c r="T4" s="42">
        <f t="shared" ref="T4" si="59">SUM(T5:T7)</f>
        <v>21.24978503869303</v>
      </c>
      <c r="U4" s="42">
        <f t="shared" ref="U4" si="60">SUM(U5:U7)</f>
        <v>18.573860705073091</v>
      </c>
      <c r="V4" s="42">
        <f t="shared" ref="V4" si="61">SUM(V5:V7)</f>
        <v>16.592175408426481</v>
      </c>
      <c r="W4" s="42">
        <f t="shared" ref="W4:X4" si="62">SUM(W5:W7)</f>
        <v>12.86474634565778</v>
      </c>
      <c r="X4" s="42">
        <f t="shared" si="62"/>
        <v>14.373774720550299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>
        <v>0</v>
      </c>
      <c r="W5" s="30">
        <v>0</v>
      </c>
      <c r="X5" s="30">
        <v>0</v>
      </c>
    </row>
    <row r="6" spans="1:24" ht="11.25" customHeight="1" x14ac:dyDescent="0.2">
      <c r="A6" s="39" t="s">
        <v>7</v>
      </c>
      <c r="B6" s="23" t="s">
        <v>8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</row>
    <row r="7" spans="1:24" ht="11.25" customHeight="1" x14ac:dyDescent="0.2">
      <c r="A7" s="39" t="s">
        <v>9</v>
      </c>
      <c r="B7" s="23" t="s">
        <v>10</v>
      </c>
      <c r="C7" s="30">
        <v>4.7582115219260528</v>
      </c>
      <c r="D7" s="30">
        <v>1.557265692175408</v>
      </c>
      <c r="E7" s="30">
        <v>0.5257953568357695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3.1003439380911439</v>
      </c>
      <c r="M7" s="30">
        <v>3.208856405846948</v>
      </c>
      <c r="N7" s="30">
        <v>3.09664660361135</v>
      </c>
      <c r="O7" s="30">
        <v>2.5312123817712808</v>
      </c>
      <c r="P7" s="30">
        <v>3.1058469475494408</v>
      </c>
      <c r="Q7" s="30">
        <v>4.3472914875322433</v>
      </c>
      <c r="R7" s="30">
        <v>24.774978503869299</v>
      </c>
      <c r="S7" s="30">
        <v>22.33447979363714</v>
      </c>
      <c r="T7" s="30">
        <v>21.24978503869303</v>
      </c>
      <c r="U7" s="30">
        <v>18.573860705073091</v>
      </c>
      <c r="V7" s="30">
        <v>16.592175408426481</v>
      </c>
      <c r="W7" s="30">
        <v>12.86474634565778</v>
      </c>
      <c r="X7" s="30">
        <v>14.373774720550299</v>
      </c>
    </row>
    <row r="8" spans="1:24" ht="11.25" customHeight="1" x14ac:dyDescent="0.2">
      <c r="A8" s="40" t="s">
        <v>343</v>
      </c>
      <c r="B8" s="41" t="s">
        <v>344</v>
      </c>
      <c r="C8" s="42">
        <f t="shared" ref="C8" si="63">SUM(C9:C10)</f>
        <v>0</v>
      </c>
      <c r="D8" s="42">
        <f t="shared" ref="D8" si="64">SUM(D9:D10)</f>
        <v>0</v>
      </c>
      <c r="E8" s="42">
        <f t="shared" ref="E8" si="65">SUM(E9:E10)</f>
        <v>0</v>
      </c>
      <c r="F8" s="42">
        <f t="shared" ref="F8" si="66">SUM(F9:F10)</f>
        <v>0</v>
      </c>
      <c r="G8" s="42">
        <f t="shared" ref="G8" si="67">SUM(G9:G10)</f>
        <v>0</v>
      </c>
      <c r="H8" s="42">
        <f t="shared" ref="H8" si="68">SUM(H9:H10)</f>
        <v>0</v>
      </c>
      <c r="I8" s="42">
        <f t="shared" ref="I8" si="69">SUM(I9:I10)</f>
        <v>0</v>
      </c>
      <c r="J8" s="42">
        <f t="shared" ref="J8" si="70">SUM(J9:J10)</f>
        <v>0</v>
      </c>
      <c r="K8" s="42">
        <f t="shared" ref="K8" si="71">SUM(K9:K10)</f>
        <v>0</v>
      </c>
      <c r="L8" s="42">
        <f t="shared" ref="L8" si="72">SUM(L9:L10)</f>
        <v>0</v>
      </c>
      <c r="M8" s="42">
        <f t="shared" ref="M8" si="73">SUM(M9:M10)</f>
        <v>0</v>
      </c>
      <c r="N8" s="42">
        <f t="shared" ref="N8" si="74">SUM(N9:N10)</f>
        <v>0.9979363714531384</v>
      </c>
      <c r="O8" s="42">
        <f t="shared" ref="O8" si="75">SUM(O9:O10)</f>
        <v>0.38417884780739459</v>
      </c>
      <c r="P8" s="42">
        <f t="shared" ref="P8" si="76">SUM(P9:P10)</f>
        <v>1.152880481513328</v>
      </c>
      <c r="Q8" s="42">
        <f t="shared" ref="Q8" si="77">SUM(Q9:Q10)</f>
        <v>0.38383490971625112</v>
      </c>
      <c r="R8" s="42">
        <f t="shared" ref="R8" si="78">SUM(R9:R10)</f>
        <v>0.1950988822012038</v>
      </c>
      <c r="S8" s="42">
        <f t="shared" ref="S8" si="79">SUM(S9:S10)</f>
        <v>0</v>
      </c>
      <c r="T8" s="42">
        <f t="shared" ref="T8" si="80">SUM(T9:T10)</f>
        <v>0</v>
      </c>
      <c r="U8" s="42">
        <f t="shared" ref="U8" si="81">SUM(U9:U10)</f>
        <v>0</v>
      </c>
      <c r="V8" s="42">
        <f t="shared" ref="V8" si="82">SUM(V9:V10)</f>
        <v>0</v>
      </c>
      <c r="W8" s="42">
        <f t="shared" ref="W8:X8" si="83">SUM(W9:W10)</f>
        <v>0</v>
      </c>
      <c r="X8" s="42">
        <f t="shared" si="83"/>
        <v>0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0.9979363714531384</v>
      </c>
      <c r="O10" s="30">
        <v>0.38417884780739459</v>
      </c>
      <c r="P10" s="30">
        <v>1.152880481513328</v>
      </c>
      <c r="Q10" s="30">
        <v>0.38383490971625112</v>
      </c>
      <c r="R10" s="30">
        <v>0.1950988822012038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" si="84">SUM(C12:C16)</f>
        <v>0</v>
      </c>
      <c r="D11" s="42">
        <f t="shared" ref="D11" si="85">SUM(D12:D16)</f>
        <v>0</v>
      </c>
      <c r="E11" s="42">
        <f t="shared" ref="E11" si="86">SUM(E12:E16)</f>
        <v>0</v>
      </c>
      <c r="F11" s="42">
        <f t="shared" ref="F11" si="87">SUM(F12:F16)</f>
        <v>0</v>
      </c>
      <c r="G11" s="42">
        <f t="shared" ref="G11" si="88">SUM(G12:G16)</f>
        <v>0</v>
      </c>
      <c r="H11" s="42">
        <f t="shared" ref="H11" si="89">SUM(H12:H16)</f>
        <v>0</v>
      </c>
      <c r="I11" s="42">
        <f t="shared" ref="I11" si="90">SUM(I12:I16)</f>
        <v>23.950300945829749</v>
      </c>
      <c r="J11" s="42">
        <f t="shared" ref="J11" si="91">SUM(J12:J16)</f>
        <v>23.950300945829749</v>
      </c>
      <c r="K11" s="42">
        <f t="shared" ref="K11" si="92">SUM(K12:K16)</f>
        <v>92.37962166809973</v>
      </c>
      <c r="L11" s="42">
        <f t="shared" ref="L11" si="93">SUM(L12:L16)</f>
        <v>56.112037833190023</v>
      </c>
      <c r="M11" s="42">
        <f t="shared" ref="M11" si="94">SUM(M12:M16)</f>
        <v>58.16491831470335</v>
      </c>
      <c r="N11" s="42">
        <f t="shared" ref="N11" si="95">SUM(N12:N16)</f>
        <v>54.059157351676689</v>
      </c>
      <c r="O11" s="42">
        <f t="shared" ref="O11" si="96">SUM(O12:O16)</f>
        <v>52.690627687016338</v>
      </c>
      <c r="P11" s="42">
        <f t="shared" ref="P11" si="97">SUM(P12:P16)</f>
        <v>0</v>
      </c>
      <c r="Q11" s="42">
        <f t="shared" ref="Q11" si="98">SUM(Q12:Q16)</f>
        <v>0</v>
      </c>
      <c r="R11" s="42">
        <f t="shared" ref="R11" si="99">SUM(R12:R16)</f>
        <v>0</v>
      </c>
      <c r="S11" s="42">
        <f t="shared" ref="S11" si="100">SUM(S12:S16)</f>
        <v>0</v>
      </c>
      <c r="T11" s="42">
        <f t="shared" ref="T11" si="101">SUM(T12:T16)</f>
        <v>0</v>
      </c>
      <c r="U11" s="42">
        <f t="shared" ref="U11" si="102">SUM(U12:U16)</f>
        <v>0</v>
      </c>
      <c r="V11" s="42">
        <f t="shared" ref="V11" si="103">SUM(V12:V16)</f>
        <v>0</v>
      </c>
      <c r="W11" s="42">
        <f t="shared" ref="W11:X11" si="104">SUM(W12:W16)</f>
        <v>0</v>
      </c>
      <c r="X11" s="42">
        <f t="shared" si="104"/>
        <v>0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</row>
    <row r="13" spans="1:24" ht="11.25" customHeight="1" x14ac:dyDescent="0.2">
      <c r="A13" s="39" t="s">
        <v>17</v>
      </c>
      <c r="B13" s="23" t="s">
        <v>18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23.950300945829749</v>
      </c>
      <c r="J13" s="30">
        <v>23.950300945829749</v>
      </c>
      <c r="K13" s="30">
        <v>92.37962166809973</v>
      </c>
      <c r="L13" s="30">
        <v>56.112037833190023</v>
      </c>
      <c r="M13" s="30">
        <v>58.16491831470335</v>
      </c>
      <c r="N13" s="30">
        <v>54.059157351676689</v>
      </c>
      <c r="O13" s="30">
        <v>52.690627687016338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" si="105">SUM(C18:C21)</f>
        <v>110.40412725709375</v>
      </c>
      <c r="D17" s="31">
        <f t="shared" ref="D17" si="106">SUM(D18:D21)</f>
        <v>36.09200343938091</v>
      </c>
      <c r="E17" s="31">
        <f t="shared" ref="E17" si="107">SUM(E18:E21)</f>
        <v>112.7042132416165</v>
      </c>
      <c r="F17" s="31">
        <f t="shared" ref="F17" si="108">SUM(F18:F21)</f>
        <v>66.552020636285462</v>
      </c>
      <c r="G17" s="31">
        <f t="shared" ref="G17" si="109">SUM(G18:G21)</f>
        <v>68.895098882201196</v>
      </c>
      <c r="H17" s="31">
        <f t="shared" ref="H17" si="110">SUM(H18:H21)</f>
        <v>113.88650042992261</v>
      </c>
      <c r="I17" s="31">
        <f t="shared" ref="I17" si="111">SUM(I18:I21)</f>
        <v>47.226999140154767</v>
      </c>
      <c r="J17" s="31">
        <f t="shared" ref="J17" si="112">SUM(J18:J21)</f>
        <v>85.963026655202057</v>
      </c>
      <c r="K17" s="31">
        <f t="shared" ref="K17" si="113">SUM(K18:K21)</f>
        <v>83.555460017196893</v>
      </c>
      <c r="L17" s="31">
        <f t="shared" ref="L17" si="114">SUM(L18:L21)</f>
        <v>76.397248495270844</v>
      </c>
      <c r="M17" s="31">
        <f t="shared" ref="M17" si="115">SUM(M18:M21)</f>
        <v>19.02407566638005</v>
      </c>
      <c r="N17" s="31">
        <f t="shared" ref="N17" si="116">SUM(N18:N21)</f>
        <v>26.139294926913159</v>
      </c>
      <c r="O17" s="31">
        <f t="shared" ref="O17" si="117">SUM(O18:O21)</f>
        <v>28.546861564918309</v>
      </c>
      <c r="P17" s="31">
        <f t="shared" ref="P17" si="118">SUM(P18:P21)</f>
        <v>31.534823731728292</v>
      </c>
      <c r="Q17" s="31">
        <f t="shared" ref="Q17" si="119">SUM(Q18:Q21)</f>
        <v>29.342218400687869</v>
      </c>
      <c r="R17" s="31">
        <f t="shared" ref="R17" si="120">SUM(R18:R21)</f>
        <v>30.051590713671541</v>
      </c>
      <c r="S17" s="31">
        <f t="shared" ref="S17" si="121">SUM(S18:S21)</f>
        <v>18.422184006878759</v>
      </c>
      <c r="T17" s="31">
        <f t="shared" ref="T17" si="122">SUM(T18:T21)</f>
        <v>25.02149613069647</v>
      </c>
      <c r="U17" s="31">
        <f t="shared" ref="U17" si="123">SUM(U18:U21)</f>
        <v>21.969045571797071</v>
      </c>
      <c r="V17" s="31">
        <f t="shared" ref="V17" si="124">SUM(V18:V21)</f>
        <v>13.091143594153049</v>
      </c>
      <c r="W17" s="31">
        <f t="shared" ref="W17:X17" si="125">SUM(W18:W21)</f>
        <v>19.63430782459157</v>
      </c>
      <c r="X17" s="31">
        <f t="shared" si="125"/>
        <v>20.051246775580399</v>
      </c>
    </row>
    <row r="18" spans="1:24" ht="11.25" customHeight="1" x14ac:dyDescent="0.2">
      <c r="A18" s="22" t="s">
        <v>27</v>
      </c>
      <c r="B18" s="23" t="s">
        <v>28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110.40412725709375</v>
      </c>
      <c r="D19" s="30">
        <v>36.09200343938091</v>
      </c>
      <c r="E19" s="30">
        <v>112.7042132416165</v>
      </c>
      <c r="F19" s="30">
        <v>66.552020636285462</v>
      </c>
      <c r="G19" s="30">
        <v>68.895098882201196</v>
      </c>
      <c r="H19" s="30">
        <v>113.88650042992261</v>
      </c>
      <c r="I19" s="30">
        <v>47.226999140154767</v>
      </c>
      <c r="J19" s="30">
        <v>85.963026655202057</v>
      </c>
      <c r="K19" s="30">
        <v>83.555460017196893</v>
      </c>
      <c r="L19" s="30">
        <v>76.397248495270844</v>
      </c>
      <c r="M19" s="30">
        <v>19.02407566638005</v>
      </c>
      <c r="N19" s="30">
        <v>26.139294926913159</v>
      </c>
      <c r="O19" s="30">
        <v>28.546861564918309</v>
      </c>
      <c r="P19" s="30">
        <v>31.534823731728292</v>
      </c>
      <c r="Q19" s="30">
        <v>29.342218400687869</v>
      </c>
      <c r="R19" s="30">
        <v>30.051590713671541</v>
      </c>
      <c r="S19" s="30">
        <v>18.422184006878759</v>
      </c>
      <c r="T19" s="30">
        <v>25.02149613069647</v>
      </c>
      <c r="U19" s="30">
        <v>21.969045571797071</v>
      </c>
      <c r="V19" s="30">
        <v>13.091143594153049</v>
      </c>
      <c r="W19" s="30">
        <v>19.63430782459157</v>
      </c>
      <c r="X19" s="30">
        <v>20.051246775580399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" si="126">SUM(C23:C24)</f>
        <v>0</v>
      </c>
      <c r="D22" s="31">
        <f t="shared" ref="D22" si="127">SUM(D23:D24)</f>
        <v>0</v>
      </c>
      <c r="E22" s="31">
        <f t="shared" ref="E22" si="128">SUM(E23:E24)</f>
        <v>0</v>
      </c>
      <c r="F22" s="31">
        <f t="shared" ref="F22" si="129">SUM(F23:F24)</f>
        <v>0</v>
      </c>
      <c r="G22" s="31">
        <f t="shared" ref="G22" si="130">SUM(G23:G24)</f>
        <v>0</v>
      </c>
      <c r="H22" s="31">
        <f t="shared" ref="H22" si="131">SUM(H23:H24)</f>
        <v>0</v>
      </c>
      <c r="I22" s="31">
        <f t="shared" ref="I22" si="132">SUM(I23:I24)</f>
        <v>0</v>
      </c>
      <c r="J22" s="31">
        <f t="shared" ref="J22" si="133">SUM(J23:J24)</f>
        <v>0</v>
      </c>
      <c r="K22" s="31">
        <f t="shared" ref="K22" si="134">SUM(K23:K24)</f>
        <v>0</v>
      </c>
      <c r="L22" s="31">
        <f t="shared" ref="L22" si="135">SUM(L23:L24)</f>
        <v>0</v>
      </c>
      <c r="M22" s="31">
        <f t="shared" ref="M22" si="136">SUM(M23:M24)</f>
        <v>0</v>
      </c>
      <c r="N22" s="31">
        <f t="shared" ref="N22" si="137">SUM(N23:N24)</f>
        <v>0</v>
      </c>
      <c r="O22" s="31">
        <f t="shared" ref="O22" si="138">SUM(O23:O24)</f>
        <v>0</v>
      </c>
      <c r="P22" s="31">
        <f t="shared" ref="P22" si="139">SUM(P23:P24)</f>
        <v>0</v>
      </c>
      <c r="Q22" s="31">
        <f t="shared" ref="Q22" si="140">SUM(Q23:Q24)</f>
        <v>0</v>
      </c>
      <c r="R22" s="31">
        <f t="shared" ref="R22" si="141">SUM(R23:R24)</f>
        <v>0</v>
      </c>
      <c r="S22" s="31">
        <f t="shared" ref="S22" si="142">SUM(S23:S24)</f>
        <v>0</v>
      </c>
      <c r="T22" s="31">
        <f t="shared" ref="T22" si="143">SUM(T23:T24)</f>
        <v>0</v>
      </c>
      <c r="U22" s="31">
        <f t="shared" ref="U22" si="144">SUM(U23:U24)</f>
        <v>0</v>
      </c>
      <c r="V22" s="31">
        <f t="shared" ref="V22" si="145">SUM(V23:V24)</f>
        <v>0</v>
      </c>
      <c r="W22" s="31">
        <f t="shared" ref="W22:X22" si="146">SUM(W23:W24)</f>
        <v>0</v>
      </c>
      <c r="X22" s="31">
        <f t="shared" si="146"/>
        <v>0</v>
      </c>
    </row>
    <row r="23" spans="1:24" ht="11.25" customHeight="1" x14ac:dyDescent="0.2">
      <c r="A23" s="22" t="s">
        <v>37</v>
      </c>
      <c r="B23" s="23" t="s">
        <v>38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47">SUM(C27,C33)</f>
        <v>33074.121668099739</v>
      </c>
      <c r="D26" s="31">
        <f t="shared" ref="D26" si="148">SUM(D27,D33)</f>
        <v>33377.264660361136</v>
      </c>
      <c r="E26" s="31">
        <f t="shared" ref="E26" si="149">SUM(E27,E33)</f>
        <v>33182.513327601031</v>
      </c>
      <c r="F26" s="31">
        <f t="shared" ref="F26" si="150">SUM(F27,F33)</f>
        <v>32786.030782459158</v>
      </c>
      <c r="G26" s="31">
        <f t="shared" ref="G26" si="151">SUM(G27,G33)</f>
        <v>33585.777815993126</v>
      </c>
      <c r="H26" s="31">
        <f t="shared" ref="H26" si="152">SUM(H27,H33)</f>
        <v>33586.524677558038</v>
      </c>
      <c r="I26" s="31">
        <f t="shared" ref="I26" si="153">SUM(I27,I33)</f>
        <v>33305.912037833179</v>
      </c>
      <c r="J26" s="31">
        <f t="shared" ref="J26" si="154">SUM(J27,J33)</f>
        <v>33476.32218400688</v>
      </c>
      <c r="K26" s="31">
        <f t="shared" ref="K26" si="155">SUM(K27,K33)</f>
        <v>32858.342562338781</v>
      </c>
      <c r="L26" s="31">
        <f t="shared" ref="L26" si="156">SUM(L27,L33)</f>
        <v>30797.800429922612</v>
      </c>
      <c r="M26" s="31">
        <f t="shared" ref="M26" si="157">SUM(M27,M33)</f>
        <v>30160.101719690454</v>
      </c>
      <c r="N26" s="31">
        <f t="shared" ref="N26" si="158">SUM(N27,N33)</f>
        <v>28607.517282889072</v>
      </c>
      <c r="O26" s="31">
        <f t="shared" ref="O26" si="159">SUM(O27,O33)</f>
        <v>27430.780481513328</v>
      </c>
      <c r="P26" s="31">
        <f t="shared" ref="P26" si="160">SUM(P27,P33)</f>
        <v>25453.382201203778</v>
      </c>
      <c r="Q26" s="31">
        <f t="shared" ref="Q26" si="161">SUM(Q27,Q33)</f>
        <v>25096.216938950987</v>
      </c>
      <c r="R26" s="31">
        <f t="shared" ref="R26" si="162">SUM(R27,R33)</f>
        <v>26811.637833190027</v>
      </c>
      <c r="S26" s="31">
        <f t="shared" ref="S26" si="163">SUM(S27,S33)</f>
        <v>26908.290799656061</v>
      </c>
      <c r="T26" s="31">
        <f t="shared" ref="T26" si="164">SUM(T27,T33)</f>
        <v>25856.00902837489</v>
      </c>
      <c r="U26" s="31">
        <f t="shared" ref="U26" si="165">SUM(U27,U33)</f>
        <v>24821.187274290634</v>
      </c>
      <c r="V26" s="31">
        <f t="shared" ref="V26" si="166">SUM(V27,V33)</f>
        <v>24467.452966466037</v>
      </c>
      <c r="W26" s="31">
        <f t="shared" ref="W26:X26" si="167">SUM(W27,W33)</f>
        <v>22286.316337059328</v>
      </c>
      <c r="X26" s="31">
        <f t="shared" si="167"/>
        <v>23849.246345657783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" si="168">SUM(C28:C32)</f>
        <v>0</v>
      </c>
      <c r="D27" s="42">
        <f t="shared" ref="D27" si="169">SUM(D28:D32)</f>
        <v>0</v>
      </c>
      <c r="E27" s="42">
        <f t="shared" ref="E27" si="170">SUM(E28:E32)</f>
        <v>0</v>
      </c>
      <c r="F27" s="42">
        <f t="shared" ref="F27" si="171">SUM(F28:F32)</f>
        <v>0</v>
      </c>
      <c r="G27" s="42">
        <f t="shared" ref="G27" si="172">SUM(G28:G32)</f>
        <v>0</v>
      </c>
      <c r="H27" s="42">
        <f t="shared" ref="H27" si="173">SUM(H28:H32)</f>
        <v>0</v>
      </c>
      <c r="I27" s="42">
        <f t="shared" ref="I27" si="174">SUM(I28:I32)</f>
        <v>0</v>
      </c>
      <c r="J27" s="42">
        <f t="shared" ref="J27" si="175">SUM(J28:J32)</f>
        <v>0</v>
      </c>
      <c r="K27" s="42">
        <f t="shared" ref="K27" si="176">SUM(K28:K32)</f>
        <v>0</v>
      </c>
      <c r="L27" s="42">
        <f t="shared" ref="L27" si="177">SUM(L28:L32)</f>
        <v>0</v>
      </c>
      <c r="M27" s="42">
        <f t="shared" ref="M27" si="178">SUM(M28:M32)</f>
        <v>0</v>
      </c>
      <c r="N27" s="42">
        <f t="shared" ref="N27" si="179">SUM(N28:N32)</f>
        <v>0</v>
      </c>
      <c r="O27" s="42">
        <f t="shared" ref="O27" si="180">SUM(O28:O32)</f>
        <v>0</v>
      </c>
      <c r="P27" s="42">
        <f t="shared" ref="P27" si="181">SUM(P28:P32)</f>
        <v>0</v>
      </c>
      <c r="Q27" s="42">
        <f t="shared" ref="Q27" si="182">SUM(Q28:Q32)</f>
        <v>0</v>
      </c>
      <c r="R27" s="42">
        <f t="shared" ref="R27" si="183">SUM(R28:R32)</f>
        <v>0</v>
      </c>
      <c r="S27" s="42">
        <f t="shared" ref="S27" si="184">SUM(S28:S32)</f>
        <v>0</v>
      </c>
      <c r="T27" s="42">
        <f t="shared" ref="T27" si="185">SUM(T28:T32)</f>
        <v>0</v>
      </c>
      <c r="U27" s="42">
        <f t="shared" ref="U27" si="186">SUM(U28:U32)</f>
        <v>0</v>
      </c>
      <c r="V27" s="42">
        <f t="shared" ref="V27" si="187">SUM(V28:V32)</f>
        <v>0</v>
      </c>
      <c r="W27" s="42">
        <f t="shared" ref="W27:X27" si="188">SUM(W28:W32)</f>
        <v>0</v>
      </c>
      <c r="X27" s="42">
        <f t="shared" si="188"/>
        <v>0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" si="189">SUM(C34:C50)</f>
        <v>33074.121668099739</v>
      </c>
      <c r="D33" s="42">
        <f t="shared" ref="D33" si="190">SUM(D34:D50)</f>
        <v>33377.264660361136</v>
      </c>
      <c r="E33" s="42">
        <f t="shared" ref="E33" si="191">SUM(E34:E50)</f>
        <v>33182.513327601031</v>
      </c>
      <c r="F33" s="42">
        <f t="shared" ref="F33" si="192">SUM(F34:F50)</f>
        <v>32786.030782459158</v>
      </c>
      <c r="G33" s="42">
        <f t="shared" ref="G33" si="193">SUM(G34:G50)</f>
        <v>33585.777815993126</v>
      </c>
      <c r="H33" s="42">
        <f t="shared" ref="H33" si="194">SUM(H34:H50)</f>
        <v>33586.524677558038</v>
      </c>
      <c r="I33" s="42">
        <f t="shared" ref="I33" si="195">SUM(I34:I50)</f>
        <v>33305.912037833179</v>
      </c>
      <c r="J33" s="42">
        <f t="shared" ref="J33" si="196">SUM(J34:J50)</f>
        <v>33476.32218400688</v>
      </c>
      <c r="K33" s="42">
        <f t="shared" ref="K33" si="197">SUM(K34:K50)</f>
        <v>32858.342562338781</v>
      </c>
      <c r="L33" s="42">
        <f t="shared" ref="L33" si="198">SUM(L34:L50)</f>
        <v>30797.800429922612</v>
      </c>
      <c r="M33" s="42">
        <f t="shared" ref="M33" si="199">SUM(M34:M50)</f>
        <v>30160.101719690454</v>
      </c>
      <c r="N33" s="42">
        <f t="shared" ref="N33" si="200">SUM(N34:N50)</f>
        <v>28607.517282889072</v>
      </c>
      <c r="O33" s="42">
        <f t="shared" ref="O33" si="201">SUM(O34:O50)</f>
        <v>27430.780481513328</v>
      </c>
      <c r="P33" s="42">
        <f t="shared" ref="P33" si="202">SUM(P34:P50)</f>
        <v>25453.382201203778</v>
      </c>
      <c r="Q33" s="42">
        <f t="shared" ref="Q33" si="203">SUM(Q34:Q50)</f>
        <v>25096.216938950987</v>
      </c>
      <c r="R33" s="42">
        <f t="shared" ref="R33" si="204">SUM(R34:R50)</f>
        <v>26811.637833190027</v>
      </c>
      <c r="S33" s="42">
        <f t="shared" ref="S33" si="205">SUM(S34:S50)</f>
        <v>26908.290799656061</v>
      </c>
      <c r="T33" s="42">
        <f t="shared" ref="T33" si="206">SUM(T34:T50)</f>
        <v>25856.00902837489</v>
      </c>
      <c r="U33" s="42">
        <f t="shared" ref="U33" si="207">SUM(U34:U50)</f>
        <v>24821.187274290634</v>
      </c>
      <c r="V33" s="42">
        <f t="shared" ref="V33" si="208">SUM(V34:V50)</f>
        <v>24467.452966466037</v>
      </c>
      <c r="W33" s="42">
        <f t="shared" ref="W33:X33" si="209">SUM(W34:W50)</f>
        <v>22286.316337059328</v>
      </c>
      <c r="X33" s="42">
        <f t="shared" si="209"/>
        <v>23849.246345657783</v>
      </c>
    </row>
    <row r="34" spans="1:24" ht="11.25" customHeight="1" x14ac:dyDescent="0.2">
      <c r="A34" s="39" t="s">
        <v>55</v>
      </c>
      <c r="B34" s="23" t="s">
        <v>56</v>
      </c>
      <c r="C34" s="30">
        <v>16652.317024935506</v>
      </c>
      <c r="D34" s="30">
        <v>16952.204041272573</v>
      </c>
      <c r="E34" s="30">
        <v>17166.215993121237</v>
      </c>
      <c r="F34" s="30">
        <v>18277.894926913155</v>
      </c>
      <c r="G34" s="30">
        <v>19067.53568357696</v>
      </c>
      <c r="H34" s="30">
        <v>19445.365176268271</v>
      </c>
      <c r="I34" s="30">
        <v>19527.23293207222</v>
      </c>
      <c r="J34" s="30">
        <v>19747.882889079967</v>
      </c>
      <c r="K34" s="30">
        <v>19433.729492691313</v>
      </c>
      <c r="L34" s="30">
        <v>18760.307308684438</v>
      </c>
      <c r="M34" s="30">
        <v>18847.634049871023</v>
      </c>
      <c r="N34" s="30">
        <v>19108.434823731721</v>
      </c>
      <c r="O34" s="30">
        <v>18638.508254514189</v>
      </c>
      <c r="P34" s="30">
        <v>17814.106706792776</v>
      </c>
      <c r="Q34" s="30">
        <v>18234.646087704208</v>
      </c>
      <c r="R34" s="30">
        <v>19524.090971625108</v>
      </c>
      <c r="S34" s="30">
        <v>19994.144539982801</v>
      </c>
      <c r="T34" s="30">
        <v>19130.20842648323</v>
      </c>
      <c r="U34" s="30">
        <v>18685.54651762683</v>
      </c>
      <c r="V34" s="30">
        <v>18385.515133276011</v>
      </c>
      <c r="W34" s="30">
        <v>16654.17592433362</v>
      </c>
      <c r="X34" s="30">
        <v>17711.294325021499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16.981943250214961</v>
      </c>
      <c r="M35" s="30">
        <v>18.11410146173689</v>
      </c>
      <c r="N35" s="30">
        <v>18.11410146173689</v>
      </c>
      <c r="O35" s="30">
        <v>18.11410146173689</v>
      </c>
      <c r="P35" s="30">
        <v>19.246173688736029</v>
      </c>
      <c r="Q35" s="30">
        <v>26.038950988822009</v>
      </c>
      <c r="R35" s="30">
        <v>39.624505588993983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446.33938091143597</v>
      </c>
      <c r="D36" s="30">
        <v>438.10954428202928</v>
      </c>
      <c r="E36" s="30">
        <v>501.86827171109218</v>
      </c>
      <c r="F36" s="30">
        <v>394.3562338779019</v>
      </c>
      <c r="G36" s="30">
        <v>422.08228718830617</v>
      </c>
      <c r="H36" s="30">
        <v>579.2844368013757</v>
      </c>
      <c r="I36" s="30">
        <v>668.73061049011176</v>
      </c>
      <c r="J36" s="30">
        <v>688.64875322441958</v>
      </c>
      <c r="K36" s="30">
        <v>686.56999140154778</v>
      </c>
      <c r="L36" s="30">
        <v>595.47936371453136</v>
      </c>
      <c r="M36" s="30">
        <v>396.21023215821157</v>
      </c>
      <c r="N36" s="30">
        <v>341.06061908856407</v>
      </c>
      <c r="O36" s="30">
        <v>306.5668959587274</v>
      </c>
      <c r="P36" s="30">
        <v>305.70765262252792</v>
      </c>
      <c r="Q36" s="30">
        <v>217.91633705932932</v>
      </c>
      <c r="R36" s="30">
        <v>389.86156491831474</v>
      </c>
      <c r="S36" s="30">
        <v>312.67549441100601</v>
      </c>
      <c r="T36" s="30">
        <v>354.72261392949264</v>
      </c>
      <c r="U36" s="30">
        <v>231.10498710232159</v>
      </c>
      <c r="V36" s="30">
        <v>392.67798796216675</v>
      </c>
      <c r="W36" s="30">
        <v>285.99432502149608</v>
      </c>
      <c r="X36" s="30">
        <v>501.5932932072227</v>
      </c>
    </row>
    <row r="37" spans="1:24" ht="11.25" customHeight="1" x14ac:dyDescent="0.2">
      <c r="A37" s="39" t="s">
        <v>61</v>
      </c>
      <c r="B37" s="23" t="s">
        <v>62</v>
      </c>
      <c r="C37" s="30">
        <v>22.9889939810834</v>
      </c>
      <c r="D37" s="30">
        <v>17.865692175408419</v>
      </c>
      <c r="E37" s="30">
        <v>12.618228718830608</v>
      </c>
      <c r="F37" s="30">
        <v>11.581599312123815</v>
      </c>
      <c r="G37" s="30">
        <v>21.018400687876181</v>
      </c>
      <c r="H37" s="30">
        <v>23.120292347377472</v>
      </c>
      <c r="I37" s="30">
        <v>10.509114359415303</v>
      </c>
      <c r="J37" s="30">
        <v>22.069303525365434</v>
      </c>
      <c r="K37" s="30">
        <v>8.4073946689595864</v>
      </c>
      <c r="L37" s="30">
        <v>11.5006018916595</v>
      </c>
      <c r="M37" s="30">
        <v>1.0392089423903701</v>
      </c>
      <c r="N37" s="30">
        <v>1.0392089423903701</v>
      </c>
      <c r="O37" s="30">
        <v>1.0392089423903701</v>
      </c>
      <c r="P37" s="30">
        <v>3.1176268271711089</v>
      </c>
      <c r="Q37" s="30">
        <v>17.666723989681859</v>
      </c>
      <c r="R37" s="30">
        <v>12.470593293207219</v>
      </c>
      <c r="S37" s="30">
        <v>2.0784178847807389</v>
      </c>
      <c r="T37" s="30">
        <v>3.0954428202923465E-3</v>
      </c>
      <c r="U37" s="30">
        <v>7.3086844368013748E-3</v>
      </c>
      <c r="V37" s="30">
        <v>7.3086844368013748E-3</v>
      </c>
      <c r="W37" s="30">
        <v>0.13129836629406705</v>
      </c>
      <c r="X37" s="30">
        <v>3.7910576096302657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1.053310404127257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0.94694754944110049</v>
      </c>
    </row>
    <row r="41" spans="1:24" ht="11.25" customHeight="1" x14ac:dyDescent="0.2">
      <c r="A41" s="39" t="s">
        <v>69</v>
      </c>
      <c r="B41" s="23" t="s">
        <v>70</v>
      </c>
      <c r="C41" s="30">
        <v>0</v>
      </c>
      <c r="D41" s="30">
        <v>56.487016337059323</v>
      </c>
      <c r="E41" s="30">
        <v>1.026999140154772</v>
      </c>
      <c r="F41" s="30">
        <v>2.0540842648323299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17.454256233877903</v>
      </c>
      <c r="N41" s="30">
        <v>26.686242476354252</v>
      </c>
      <c r="O41" s="30">
        <v>0</v>
      </c>
      <c r="P41" s="30">
        <v>0</v>
      </c>
      <c r="Q41" s="30">
        <v>0</v>
      </c>
      <c r="R41" s="30">
        <v>0</v>
      </c>
      <c r="S41" s="30">
        <v>6.1582115219260531</v>
      </c>
      <c r="T41" s="30">
        <v>0</v>
      </c>
      <c r="U41" s="30">
        <v>0</v>
      </c>
      <c r="V41" s="30">
        <v>0.1521926053310404</v>
      </c>
      <c r="W41" s="30">
        <v>0</v>
      </c>
      <c r="X41" s="30">
        <v>0</v>
      </c>
    </row>
    <row r="42" spans="1:24" ht="11.25" customHeight="1" x14ac:dyDescent="0.2">
      <c r="A42" s="39" t="s">
        <v>71</v>
      </c>
      <c r="B42" s="23" t="s">
        <v>72</v>
      </c>
      <c r="C42" s="30">
        <v>231.18607050730864</v>
      </c>
      <c r="D42" s="30">
        <v>420.77007738607051</v>
      </c>
      <c r="E42" s="30">
        <v>476.81281169389513</v>
      </c>
      <c r="F42" s="30">
        <v>337.23129836629408</v>
      </c>
      <c r="G42" s="30">
        <v>216.45176268271715</v>
      </c>
      <c r="H42" s="30">
        <v>56.749785038693027</v>
      </c>
      <c r="I42" s="30">
        <v>22.069389509888222</v>
      </c>
      <c r="J42" s="30">
        <v>28.37489251934652</v>
      </c>
      <c r="K42" s="30">
        <v>18.91659501289768</v>
      </c>
      <c r="L42" s="30">
        <v>15.763800515907141</v>
      </c>
      <c r="M42" s="30">
        <v>13.66199484092863</v>
      </c>
      <c r="N42" s="30">
        <v>12.61109200343938</v>
      </c>
      <c r="O42" s="30">
        <v>10.50920034393809</v>
      </c>
      <c r="P42" s="30">
        <v>0</v>
      </c>
      <c r="Q42" s="30">
        <v>2.101805674978503</v>
      </c>
      <c r="R42" s="30">
        <v>2.101805674978503</v>
      </c>
      <c r="S42" s="30">
        <v>0</v>
      </c>
      <c r="T42" s="30">
        <v>0</v>
      </c>
      <c r="U42" s="30">
        <v>0</v>
      </c>
      <c r="V42" s="30">
        <v>0</v>
      </c>
      <c r="W42" s="30">
        <v>1.129750644883921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341.3181427343078</v>
      </c>
      <c r="D43" s="30">
        <v>197.4399828030954</v>
      </c>
      <c r="E43" s="30">
        <v>448.00610490111779</v>
      </c>
      <c r="F43" s="30">
        <v>345.53774720550302</v>
      </c>
      <c r="G43" s="30">
        <v>372.05915735167667</v>
      </c>
      <c r="H43" s="30">
        <v>379.51349957007739</v>
      </c>
      <c r="I43" s="30">
        <v>170.5336199484093</v>
      </c>
      <c r="J43" s="30">
        <v>150.58916595012897</v>
      </c>
      <c r="K43" s="30">
        <v>123.004815133276</v>
      </c>
      <c r="L43" s="30">
        <v>197.51797076526225</v>
      </c>
      <c r="M43" s="30">
        <v>161.6010318142734</v>
      </c>
      <c r="N43" s="30">
        <v>121.65494411006017</v>
      </c>
      <c r="O43" s="30">
        <v>89.187876182287184</v>
      </c>
      <c r="P43" s="30">
        <v>173.16792777300088</v>
      </c>
      <c r="Q43" s="30">
        <v>41.348409286328462</v>
      </c>
      <c r="R43" s="30">
        <v>37.986328460877047</v>
      </c>
      <c r="S43" s="30">
        <v>32.278761822871886</v>
      </c>
      <c r="T43" s="30">
        <v>32.276526225279447</v>
      </c>
      <c r="U43" s="30">
        <v>38.114273430782447</v>
      </c>
      <c r="V43" s="30">
        <v>41.128546861564914</v>
      </c>
      <c r="W43" s="30">
        <v>39.800859845227855</v>
      </c>
      <c r="X43" s="30">
        <v>30.864488392089417</v>
      </c>
    </row>
    <row r="44" spans="1:24" ht="11.25" customHeight="1" x14ac:dyDescent="0.2">
      <c r="A44" s="39" t="s">
        <v>75</v>
      </c>
      <c r="B44" s="23" t="s">
        <v>76</v>
      </c>
      <c r="C44" s="30">
        <v>10118.935855546002</v>
      </c>
      <c r="D44" s="30">
        <v>9770.9732588134102</v>
      </c>
      <c r="E44" s="30">
        <v>9170.0814273430751</v>
      </c>
      <c r="F44" s="30">
        <v>7424.9922613929484</v>
      </c>
      <c r="G44" s="30">
        <v>7162.0798796216668</v>
      </c>
      <c r="H44" s="30">
        <v>7039.6469475494414</v>
      </c>
      <c r="I44" s="30">
        <v>6496.8120378331896</v>
      </c>
      <c r="J44" s="30">
        <v>6532.9534823731719</v>
      </c>
      <c r="K44" s="30">
        <v>6295.7844368013748</v>
      </c>
      <c r="L44" s="30">
        <v>5809.3386930352544</v>
      </c>
      <c r="M44" s="30">
        <v>5485.3342218400685</v>
      </c>
      <c r="N44" s="30">
        <v>4658.0212381771289</v>
      </c>
      <c r="O44" s="30">
        <v>4163.4947549441104</v>
      </c>
      <c r="P44" s="30">
        <v>3090.1355116079108</v>
      </c>
      <c r="Q44" s="30">
        <v>2599.2151332760104</v>
      </c>
      <c r="R44" s="30">
        <v>2753.1315563198614</v>
      </c>
      <c r="S44" s="30">
        <v>2515.4946689595868</v>
      </c>
      <c r="T44" s="30">
        <v>2100.7568357695613</v>
      </c>
      <c r="U44" s="30">
        <v>1771.99690455718</v>
      </c>
      <c r="V44" s="30">
        <v>1590.5070507308683</v>
      </c>
      <c r="W44" s="30">
        <v>1355.1418744625967</v>
      </c>
      <c r="X44" s="30">
        <v>1525.7661220980222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0.96018916595012893</v>
      </c>
      <c r="E45" s="30">
        <v>0</v>
      </c>
      <c r="F45" s="30">
        <v>0.96018916595012893</v>
      </c>
      <c r="G45" s="30">
        <v>0</v>
      </c>
      <c r="H45" s="30">
        <v>0</v>
      </c>
      <c r="I45" s="30">
        <v>1.0496990541702489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</row>
    <row r="46" spans="1:24" ht="11.25" customHeight="1" x14ac:dyDescent="0.2">
      <c r="A46" s="39" t="s">
        <v>79</v>
      </c>
      <c r="B46" s="23" t="s">
        <v>80</v>
      </c>
      <c r="C46" s="30">
        <v>0.96018916595012893</v>
      </c>
      <c r="D46" s="30">
        <v>0</v>
      </c>
      <c r="E46" s="30">
        <v>0</v>
      </c>
      <c r="F46" s="30">
        <v>0.96018916595012893</v>
      </c>
      <c r="G46" s="30">
        <v>0.96018916595012893</v>
      </c>
      <c r="H46" s="30">
        <v>0.97712811693895096</v>
      </c>
      <c r="I46" s="30">
        <v>0.99509888220120368</v>
      </c>
      <c r="J46" s="30">
        <v>3.2932072226999141E-2</v>
      </c>
      <c r="K46" s="30">
        <v>2.897678417884781E-2</v>
      </c>
      <c r="L46" s="30">
        <v>3.4909716251074807E-2</v>
      </c>
      <c r="M46" s="30">
        <v>0.34643164230438522</v>
      </c>
      <c r="N46" s="30">
        <v>0</v>
      </c>
      <c r="O46" s="30">
        <v>0.27153912295786758</v>
      </c>
      <c r="P46" s="30">
        <v>0.173688736027515</v>
      </c>
      <c r="Q46" s="30">
        <v>0.12278589853826311</v>
      </c>
      <c r="R46" s="30">
        <v>0.13276010318142731</v>
      </c>
      <c r="S46" s="30">
        <v>0.1557179707652622</v>
      </c>
      <c r="T46" s="30">
        <v>0.37626827171109201</v>
      </c>
      <c r="U46" s="30">
        <v>0.38452278589853817</v>
      </c>
      <c r="V46" s="30">
        <v>0.26147893379191745</v>
      </c>
      <c r="W46" s="30">
        <v>0.18546861564918313</v>
      </c>
      <c r="X46" s="30">
        <v>0.16749785038693038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3.7259673258813408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4.0412725709372309E-3</v>
      </c>
      <c r="S47" s="30">
        <v>0.32527944969905409</v>
      </c>
      <c r="T47" s="30">
        <v>0.199140154772141</v>
      </c>
      <c r="U47" s="30">
        <v>3.3018056749785037E-2</v>
      </c>
      <c r="V47" s="30">
        <v>0.25915735167669818</v>
      </c>
      <c r="W47" s="30">
        <v>0</v>
      </c>
      <c r="X47" s="30">
        <v>9.4582975064488384E-4</v>
      </c>
    </row>
    <row r="48" spans="1:24" ht="11.25" customHeight="1" x14ac:dyDescent="0.2">
      <c r="A48" s="39" t="s">
        <v>83</v>
      </c>
      <c r="B48" s="23" t="s">
        <v>84</v>
      </c>
      <c r="C48" s="30">
        <v>2997.7766122098024</v>
      </c>
      <c r="D48" s="30">
        <v>2859.231728288908</v>
      </c>
      <c r="E48" s="30">
        <v>2826.9130696474631</v>
      </c>
      <c r="F48" s="30">
        <v>2771.2017196904558</v>
      </c>
      <c r="G48" s="30">
        <v>3076.6570937231299</v>
      </c>
      <c r="H48" s="30">
        <v>3352.8781599312124</v>
      </c>
      <c r="I48" s="30">
        <v>3415.6139294926916</v>
      </c>
      <c r="J48" s="30">
        <v>3460.3204643164227</v>
      </c>
      <c r="K48" s="30">
        <v>3486.6529664660361</v>
      </c>
      <c r="L48" s="30">
        <v>3400.4724849527088</v>
      </c>
      <c r="M48" s="30">
        <v>3258.5561478933791</v>
      </c>
      <c r="N48" s="30">
        <v>3165.6270851246777</v>
      </c>
      <c r="O48" s="30">
        <v>3121.0525365434223</v>
      </c>
      <c r="P48" s="30">
        <v>2875.1630266552015</v>
      </c>
      <c r="Q48" s="30">
        <v>2945.0116938950987</v>
      </c>
      <c r="R48" s="30">
        <v>3068.7508168529662</v>
      </c>
      <c r="S48" s="30">
        <v>3025.1490971625103</v>
      </c>
      <c r="T48" s="30">
        <v>3063.5414445399824</v>
      </c>
      <c r="U48" s="30">
        <v>3000.1205503009455</v>
      </c>
      <c r="V48" s="30">
        <v>2926.455288048151</v>
      </c>
      <c r="W48" s="30">
        <v>2795.8766981943249</v>
      </c>
      <c r="X48" s="30">
        <v>3053.1085984522783</v>
      </c>
    </row>
    <row r="49" spans="1:24" ht="11.25" customHeight="1" x14ac:dyDescent="0.2">
      <c r="A49" s="39" t="s">
        <v>85</v>
      </c>
      <c r="B49" s="23" t="s">
        <v>86</v>
      </c>
      <c r="C49" s="30">
        <v>3.8406706792777299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2258.4587274290625</v>
      </c>
      <c r="D50" s="30">
        <v>2663.2231298366291</v>
      </c>
      <c r="E50" s="30">
        <v>2578.9704213241616</v>
      </c>
      <c r="F50" s="30">
        <v>3219.2605331040409</v>
      </c>
      <c r="G50" s="30">
        <v>3246.9333619948402</v>
      </c>
      <c r="H50" s="30">
        <v>2707.9359415305244</v>
      </c>
      <c r="I50" s="30">
        <v>2992.3656061908855</v>
      </c>
      <c r="J50" s="30">
        <v>2845.4503009458294</v>
      </c>
      <c r="K50" s="30">
        <v>2801.5219260533104</v>
      </c>
      <c r="L50" s="30">
        <v>1990.4033533963884</v>
      </c>
      <c r="M50" s="30">
        <v>1960.1500429922612</v>
      </c>
      <c r="N50" s="30">
        <v>1154.2679277730008</v>
      </c>
      <c r="O50" s="30">
        <v>1082.0361134995699</v>
      </c>
      <c r="P50" s="30">
        <v>1172.5638865004298</v>
      </c>
      <c r="Q50" s="30">
        <v>1012.149011177988</v>
      </c>
      <c r="R50" s="30">
        <v>983.48288907996562</v>
      </c>
      <c r="S50" s="30">
        <v>1019.8306104901117</v>
      </c>
      <c r="T50" s="30">
        <v>1173.9246775580393</v>
      </c>
      <c r="U50" s="30">
        <v>1093.8791917454857</v>
      </c>
      <c r="V50" s="30">
        <v>1130.4888220120381</v>
      </c>
      <c r="W50" s="30">
        <v>1153.8801375752364</v>
      </c>
      <c r="X50" s="30">
        <v>1021.7130696474635</v>
      </c>
    </row>
    <row r="51" spans="1:24" ht="11.25" customHeight="1" x14ac:dyDescent="0.2">
      <c r="A51" s="24" t="s">
        <v>89</v>
      </c>
      <c r="B51" s="25" t="s">
        <v>90</v>
      </c>
      <c r="C51" s="31">
        <v>2922.1125537403268</v>
      </c>
      <c r="D51" s="31">
        <v>2373.3301805674978</v>
      </c>
      <c r="E51" s="31">
        <v>2840.2596732588131</v>
      </c>
      <c r="F51" s="31">
        <v>2535.7696474634567</v>
      </c>
      <c r="G51" s="31">
        <v>2653.2017196904553</v>
      </c>
      <c r="H51" s="31">
        <v>2887.4860705073083</v>
      </c>
      <c r="I51" s="31">
        <v>4815.1797936371458</v>
      </c>
      <c r="J51" s="31">
        <v>5658.2730868443668</v>
      </c>
      <c r="K51" s="31">
        <v>6171.7266552020637</v>
      </c>
      <c r="L51" s="31">
        <v>5853.4694754944094</v>
      </c>
      <c r="M51" s="31">
        <v>6617.3597592433352</v>
      </c>
      <c r="N51" s="31">
        <v>6904.5961306964755</v>
      </c>
      <c r="O51" s="31">
        <v>7443.0104901117793</v>
      </c>
      <c r="P51" s="31">
        <v>7627.7331900257959</v>
      </c>
      <c r="Q51" s="31">
        <v>7645.3711092003441</v>
      </c>
      <c r="R51" s="31">
        <v>8357.0165950128976</v>
      </c>
      <c r="S51" s="31">
        <v>8173.057265692174</v>
      </c>
      <c r="T51" s="31">
        <v>9068.0993981083393</v>
      </c>
      <c r="U51" s="31">
        <v>9947.9499570077369</v>
      </c>
      <c r="V51" s="31">
        <v>10092.594067067923</v>
      </c>
      <c r="W51" s="31">
        <v>9976.8587274290621</v>
      </c>
      <c r="X51" s="31">
        <v>9283.4380911435965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" si="210">SUM(C53:C70)</f>
        <v>0.14694754944110053</v>
      </c>
      <c r="D52" s="31">
        <f t="shared" ref="D52" si="211">SUM(D53:D70)</f>
        <v>3.0008598452278584E-2</v>
      </c>
      <c r="E52" s="31">
        <f t="shared" ref="E52" si="212">SUM(E53:E70)</f>
        <v>8.0997420464316405E-2</v>
      </c>
      <c r="F52" s="31">
        <f t="shared" ref="F52" si="213">SUM(F53:F70)</f>
        <v>8.0997420464316405E-2</v>
      </c>
      <c r="G52" s="31">
        <f t="shared" ref="G52" si="214">SUM(G53:G70)</f>
        <v>0.15270851246775574</v>
      </c>
      <c r="H52" s="31">
        <f t="shared" ref="H52" si="215">SUM(H53:H70)</f>
        <v>3.3276010318142729E-2</v>
      </c>
      <c r="I52" s="31">
        <f t="shared" ref="I52" si="216">SUM(I53:I70)</f>
        <v>0.10644883920894238</v>
      </c>
      <c r="J52" s="31">
        <f t="shared" ref="J52" si="217">SUM(J53:J70)</f>
        <v>4.9611349957007729</v>
      </c>
      <c r="K52" s="31">
        <f t="shared" ref="K52" si="218">SUM(K53:K70)</f>
        <v>11.672656921754086</v>
      </c>
      <c r="L52" s="31">
        <f t="shared" ref="L52" si="219">SUM(L53:L70)</f>
        <v>211.21186586414439</v>
      </c>
      <c r="M52" s="31">
        <f t="shared" ref="M52" si="220">SUM(M53:M70)</f>
        <v>187.76328460877042</v>
      </c>
      <c r="N52" s="31">
        <f t="shared" ref="N52" si="221">SUM(N53:N70)</f>
        <v>194.96964746345657</v>
      </c>
      <c r="O52" s="31">
        <f t="shared" ref="O52" si="222">SUM(O53:O70)</f>
        <v>190.01074806534814</v>
      </c>
      <c r="P52" s="31">
        <f t="shared" ref="P52" si="223">SUM(P53:P70)</f>
        <v>350.97721410146164</v>
      </c>
      <c r="Q52" s="31">
        <f t="shared" ref="Q52" si="224">SUM(Q53:Q70)</f>
        <v>292.26689595872733</v>
      </c>
      <c r="R52" s="31">
        <f t="shared" ref="R52" si="225">SUM(R53:R70)</f>
        <v>55.176784178847797</v>
      </c>
      <c r="S52" s="31">
        <f t="shared" ref="S52" si="226">SUM(S53:S70)</f>
        <v>63.979277730008597</v>
      </c>
      <c r="T52" s="31">
        <f t="shared" ref="T52" si="227">SUM(T53:T70)</f>
        <v>58.550816852966449</v>
      </c>
      <c r="U52" s="31">
        <f t="shared" ref="U52" si="228">SUM(U53:U70)</f>
        <v>77.505674978503862</v>
      </c>
      <c r="V52" s="31">
        <f t="shared" ref="V52" si="229">SUM(V53:V70)</f>
        <v>58.518916595012904</v>
      </c>
      <c r="W52" s="31">
        <f t="shared" ref="W52:X52" si="230">SUM(W53:W70)</f>
        <v>70.607566638005153</v>
      </c>
      <c r="X52" s="31">
        <f t="shared" si="230"/>
        <v>65.960963026655207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3.6113499570077381E-3</v>
      </c>
      <c r="D57" s="30">
        <v>6.1049011177987953E-3</v>
      </c>
      <c r="E57" s="30">
        <v>9.37231298366294E-3</v>
      </c>
      <c r="F57" s="30">
        <v>9.37231298366294E-3</v>
      </c>
      <c r="G57" s="30">
        <v>9.37231298366294E-3</v>
      </c>
      <c r="H57" s="30">
        <v>9.37231298366294E-3</v>
      </c>
      <c r="I57" s="30">
        <v>1.0920034393809112E-2</v>
      </c>
      <c r="J57" s="30">
        <v>2.2871883061049009E-2</v>
      </c>
      <c r="K57" s="30">
        <v>2.2871883061049009E-2</v>
      </c>
      <c r="L57" s="30">
        <v>2.2871883061049009E-2</v>
      </c>
      <c r="M57" s="30">
        <v>2.2871883061049009E-2</v>
      </c>
      <c r="N57" s="30">
        <v>2.2871883061049009E-2</v>
      </c>
      <c r="O57" s="30">
        <v>2.2871883061049009E-2</v>
      </c>
      <c r="P57" s="30">
        <v>2.2871883061049009E-2</v>
      </c>
      <c r="Q57" s="30">
        <v>2.2871883061049009E-2</v>
      </c>
      <c r="R57" s="30">
        <v>2.2699914015477208E-2</v>
      </c>
      <c r="S57" s="30">
        <v>2.3043852106620809E-2</v>
      </c>
      <c r="T57" s="30">
        <v>2.3043852106620809E-2</v>
      </c>
      <c r="U57" s="30">
        <v>2.3043852106620809E-2</v>
      </c>
      <c r="V57" s="30">
        <v>2.1496130696474637E-2</v>
      </c>
      <c r="W57" s="30">
        <v>2.1496130696474637E-2</v>
      </c>
      <c r="X57" s="30">
        <v>3.0954428202923469E-2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0.14333619948409279</v>
      </c>
      <c r="D59" s="30">
        <v>2.3903697334479789E-2</v>
      </c>
      <c r="E59" s="30">
        <v>7.1625107480653469E-2</v>
      </c>
      <c r="F59" s="30">
        <v>7.1625107480653469E-2</v>
      </c>
      <c r="G59" s="30">
        <v>0.14333619948409279</v>
      </c>
      <c r="H59" s="30">
        <v>2.3903697334479789E-2</v>
      </c>
      <c r="I59" s="30">
        <v>9.5528804815133275E-2</v>
      </c>
      <c r="J59" s="30">
        <v>4.7807394668959578E-2</v>
      </c>
      <c r="K59" s="30">
        <v>2.3903697334479789E-2</v>
      </c>
      <c r="L59" s="30">
        <v>189.16595012897673</v>
      </c>
      <c r="M59" s="30">
        <v>151.61943250214964</v>
      </c>
      <c r="N59" s="30">
        <v>150.28185726569217</v>
      </c>
      <c r="O59" s="30">
        <v>138.41117798796208</v>
      </c>
      <c r="P59" s="30">
        <v>185.0100601891659</v>
      </c>
      <c r="Q59" s="30">
        <v>188.33000859845222</v>
      </c>
      <c r="R59" s="30">
        <v>4.7807394668959592E-2</v>
      </c>
      <c r="S59" s="30">
        <v>2.6034393809114356</v>
      </c>
      <c r="T59" s="30">
        <v>3.7138435081685297</v>
      </c>
      <c r="U59" s="30">
        <v>3.2945829750644875</v>
      </c>
      <c r="V59" s="30">
        <v>3.1428202923473774</v>
      </c>
      <c r="W59" s="30">
        <v>3.4335339638865001</v>
      </c>
      <c r="X59" s="30">
        <v>4.7740326741186578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4.08426483233018</v>
      </c>
      <c r="M61" s="30">
        <v>19.489853826311261</v>
      </c>
      <c r="N61" s="30">
        <v>31.551504729148753</v>
      </c>
      <c r="O61" s="30">
        <v>31.814273430782457</v>
      </c>
      <c r="P61" s="30">
        <v>126.44505588993979</v>
      </c>
      <c r="Q61" s="30">
        <v>60.905674978503868</v>
      </c>
      <c r="R61" s="30">
        <v>17.45967325881341</v>
      </c>
      <c r="S61" s="30">
        <v>16.528116938950994</v>
      </c>
      <c r="T61" s="30">
        <v>18.438865004299224</v>
      </c>
      <c r="U61" s="30">
        <v>18.84488392089424</v>
      </c>
      <c r="V61" s="30">
        <v>20.612381771281171</v>
      </c>
      <c r="W61" s="30">
        <v>21.209458297506444</v>
      </c>
      <c r="X61" s="30">
        <v>18.05674978503869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3.9648323301805668</v>
      </c>
      <c r="P62" s="30">
        <v>4.6813413585554597</v>
      </c>
      <c r="Q62" s="30">
        <v>4.2514187446259672</v>
      </c>
      <c r="R62" s="30">
        <v>0</v>
      </c>
      <c r="S62" s="30">
        <v>0</v>
      </c>
      <c r="T62" s="30">
        <v>0</v>
      </c>
      <c r="U62" s="30">
        <v>13.8530524505589</v>
      </c>
      <c r="V62" s="30">
        <v>0</v>
      </c>
      <c r="W62" s="30">
        <v>0</v>
      </c>
      <c r="X62" s="30">
        <v>0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0.28151332760103182</v>
      </c>
      <c r="K65" s="30">
        <v>6.1049011177987953E-3</v>
      </c>
      <c r="L65" s="30">
        <v>8.5984522785898529E-4</v>
      </c>
      <c r="M65" s="30">
        <v>2.665520206362855E-3</v>
      </c>
      <c r="N65" s="30">
        <v>0</v>
      </c>
      <c r="O65" s="30">
        <v>0</v>
      </c>
      <c r="P65" s="30">
        <v>0</v>
      </c>
      <c r="Q65" s="30">
        <v>0.28331900257953568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4.6089423903697329</v>
      </c>
      <c r="K69" s="30">
        <v>11.619776440240759</v>
      </c>
      <c r="L69" s="30">
        <v>17.937919174548579</v>
      </c>
      <c r="M69" s="30">
        <v>16.62846087704213</v>
      </c>
      <c r="N69" s="30">
        <v>13.1134135855546</v>
      </c>
      <c r="O69" s="30">
        <v>15.79759243336199</v>
      </c>
      <c r="P69" s="30">
        <v>34.817884780739469</v>
      </c>
      <c r="Q69" s="30">
        <v>38.473602751504728</v>
      </c>
      <c r="R69" s="30">
        <v>37.646603611349953</v>
      </c>
      <c r="S69" s="30">
        <v>44.824677558039546</v>
      </c>
      <c r="T69" s="30">
        <v>36.375064488392077</v>
      </c>
      <c r="U69" s="30">
        <v>41.490111779879619</v>
      </c>
      <c r="V69" s="30">
        <v>34.742218400687882</v>
      </c>
      <c r="W69" s="30">
        <v>45.943078245915729</v>
      </c>
      <c r="X69" s="30">
        <v>43.099226139294927</v>
      </c>
    </row>
    <row r="70" spans="1:24" ht="11.25" customHeight="1" x14ac:dyDescent="0.2">
      <c r="A70" s="22" t="s">
        <v>127</v>
      </c>
      <c r="B70" s="23" t="s">
        <v>128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" si="231">SUM(C72:C73)</f>
        <v>33.080137575236456</v>
      </c>
      <c r="D71" s="31">
        <f t="shared" ref="D71" si="232">SUM(D72:D73)</f>
        <v>130.07549441100596</v>
      </c>
      <c r="E71" s="31">
        <f t="shared" ref="E71" si="233">SUM(E72:E73)</f>
        <v>15.739982803095442</v>
      </c>
      <c r="F71" s="31">
        <f t="shared" ref="F71" si="234">SUM(F72:F73)</f>
        <v>25.078847807394666</v>
      </c>
      <c r="G71" s="31">
        <f t="shared" ref="G71" si="235">SUM(G72:G73)</f>
        <v>19.919776440240749</v>
      </c>
      <c r="H71" s="31">
        <f t="shared" ref="H71" si="236">SUM(H72:H73)</f>
        <v>28.757093723129831</v>
      </c>
      <c r="I71" s="31">
        <f t="shared" ref="I71" si="237">SUM(I72:I73)</f>
        <v>38.645227858985379</v>
      </c>
      <c r="J71" s="31">
        <f t="shared" ref="J71" si="238">SUM(J72:J73)</f>
        <v>1.241960447119518</v>
      </c>
      <c r="K71" s="31">
        <f t="shared" ref="K71" si="239">SUM(K72:K73)</f>
        <v>11.130180567497851</v>
      </c>
      <c r="L71" s="31">
        <f t="shared" ref="L71" si="240">SUM(L72:L73)</f>
        <v>13.996388650042991</v>
      </c>
      <c r="M71" s="31">
        <f t="shared" ref="M71" si="241">SUM(M72:M73)</f>
        <v>0</v>
      </c>
      <c r="N71" s="31">
        <f t="shared" ref="N71" si="242">SUM(N72:N73)</f>
        <v>0</v>
      </c>
      <c r="O71" s="31">
        <f t="shared" ref="O71" si="243">SUM(O72:O73)</f>
        <v>3.9648323301805668</v>
      </c>
      <c r="P71" s="31">
        <f t="shared" ref="P71" si="244">SUM(P72:P73)</f>
        <v>4.6813413585554597</v>
      </c>
      <c r="Q71" s="31">
        <f t="shared" ref="Q71" si="245">SUM(Q72:Q73)</f>
        <v>4.2514187446259672</v>
      </c>
      <c r="R71" s="31">
        <f t="shared" ref="R71" si="246">SUM(R72:R73)</f>
        <v>0</v>
      </c>
      <c r="S71" s="31">
        <f t="shared" ref="S71" si="247">SUM(S72:S73)</f>
        <v>0</v>
      </c>
      <c r="T71" s="31">
        <f t="shared" ref="T71" si="248">SUM(T72:T73)</f>
        <v>0</v>
      </c>
      <c r="U71" s="31">
        <f t="shared" ref="U71" si="249">SUM(U72:U73)</f>
        <v>13.8530524505589</v>
      </c>
      <c r="V71" s="31">
        <f t="shared" ref="V71" si="250">SUM(V72:V73)</f>
        <v>0</v>
      </c>
      <c r="W71" s="31">
        <f t="shared" ref="W71:X71" si="251">SUM(W72:W73)</f>
        <v>0</v>
      </c>
      <c r="X71" s="31">
        <f t="shared" si="251"/>
        <v>0</v>
      </c>
    </row>
    <row r="72" spans="1:24" ht="11.25" customHeight="1" x14ac:dyDescent="0.2">
      <c r="A72" s="22" t="s">
        <v>131</v>
      </c>
      <c r="B72" s="23" t="s">
        <v>132</v>
      </c>
      <c r="C72" s="30">
        <v>33.080137575236456</v>
      </c>
      <c r="D72" s="30">
        <v>130.07549441100596</v>
      </c>
      <c r="E72" s="30">
        <v>15.739982803095442</v>
      </c>
      <c r="F72" s="30">
        <v>25.078847807394666</v>
      </c>
      <c r="G72" s="30">
        <v>19.919776440240749</v>
      </c>
      <c r="H72" s="30">
        <v>28.757093723129831</v>
      </c>
      <c r="I72" s="30">
        <v>38.645227858985379</v>
      </c>
      <c r="J72" s="30">
        <v>1.241960447119518</v>
      </c>
      <c r="K72" s="30">
        <v>11.130180567497851</v>
      </c>
      <c r="L72" s="30">
        <v>13.996388650042991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3.9648323301805668</v>
      </c>
      <c r="P73" s="30">
        <v>4.6813413585554597</v>
      </c>
      <c r="Q73" s="30">
        <v>4.2514187446259672</v>
      </c>
      <c r="R73" s="30">
        <v>0</v>
      </c>
      <c r="S73" s="30">
        <v>0</v>
      </c>
      <c r="T73" s="30">
        <v>0</v>
      </c>
      <c r="U73" s="30">
        <v>13.8530524505589</v>
      </c>
      <c r="V73" s="30">
        <v>0</v>
      </c>
      <c r="W73" s="30">
        <v>0</v>
      </c>
      <c r="X73" s="30">
        <v>0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901.78667239896811</v>
      </c>
      <c r="D75" s="31">
        <v>858.17334479793635</v>
      </c>
      <c r="E75" s="31">
        <v>764.35451418744628</v>
      </c>
      <c r="F75" s="31">
        <v>948.26586414445399</v>
      </c>
      <c r="G75" s="31">
        <v>2336.541014617369</v>
      </c>
      <c r="H75" s="31">
        <v>2292.4428202923468</v>
      </c>
      <c r="I75" s="31">
        <v>2568.1642304385214</v>
      </c>
      <c r="J75" s="31">
        <v>2469.2582115219257</v>
      </c>
      <c r="K75" s="31">
        <v>2326.1679277730004</v>
      </c>
      <c r="L75" s="31">
        <v>2335.303869303526</v>
      </c>
      <c r="M75" s="31">
        <v>2647.9386070507308</v>
      </c>
      <c r="N75" s="31">
        <v>3213.9917454858119</v>
      </c>
      <c r="O75" s="31">
        <v>2649.2452278589849</v>
      </c>
      <c r="P75" s="31">
        <v>2689.5172828890795</v>
      </c>
      <c r="Q75" s="31">
        <v>2277.5773000859845</v>
      </c>
      <c r="R75" s="31">
        <v>2184.9388650042988</v>
      </c>
      <c r="S75" s="31">
        <v>2355.3419604471196</v>
      </c>
      <c r="T75" s="31">
        <v>2372.3563198624247</v>
      </c>
      <c r="U75" s="31">
        <v>2265.7764402407561</v>
      </c>
      <c r="V75" s="31">
        <v>2134.4245915735164</v>
      </c>
      <c r="W75" s="31">
        <v>2325.9974204643163</v>
      </c>
      <c r="X75" s="31">
        <v>1909.0596732588133</v>
      </c>
    </row>
    <row r="76" spans="1:24" ht="11.25" customHeight="1" x14ac:dyDescent="0.2">
      <c r="A76" s="26" t="s">
        <v>139</v>
      </c>
      <c r="B76" s="27" t="s">
        <v>140</v>
      </c>
      <c r="C76" s="32">
        <v>3032.4161650902838</v>
      </c>
      <c r="D76" s="32">
        <v>3451.2467755803955</v>
      </c>
      <c r="E76" s="32">
        <v>3549.7850386930349</v>
      </c>
      <c r="F76" s="32">
        <v>3789.5958727429061</v>
      </c>
      <c r="G76" s="32">
        <v>3716.268271711092</v>
      </c>
      <c r="H76" s="32">
        <v>3888.7813413585554</v>
      </c>
      <c r="I76" s="32">
        <v>4020.9465176268268</v>
      </c>
      <c r="J76" s="32">
        <v>4051.1217540842645</v>
      </c>
      <c r="K76" s="32">
        <v>3963.0462596732582</v>
      </c>
      <c r="L76" s="32">
        <v>4112.4671539122955</v>
      </c>
      <c r="M76" s="32">
        <v>3851.8466036113491</v>
      </c>
      <c r="N76" s="32">
        <v>4000.0392089423904</v>
      </c>
      <c r="O76" s="32">
        <v>3658.3243336199489</v>
      </c>
      <c r="P76" s="32">
        <v>3643.1324161650905</v>
      </c>
      <c r="Q76" s="32">
        <v>3596.8409286328456</v>
      </c>
      <c r="R76" s="32">
        <v>3634.1034393809114</v>
      </c>
      <c r="S76" s="32">
        <v>3743.8391229578665</v>
      </c>
      <c r="T76" s="32">
        <v>3754.8680137575234</v>
      </c>
      <c r="U76" s="32">
        <v>3800.3810834049859</v>
      </c>
      <c r="V76" s="32">
        <v>3815.0524505588996</v>
      </c>
      <c r="W76" s="32">
        <v>3637.0775580395521</v>
      </c>
      <c r="X76" s="32">
        <v>3708.0976784178847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165</v>
      </c>
      <c r="B1" s="7" t="s">
        <v>270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1437.9907996560614</v>
      </c>
      <c r="D2" s="28">
        <f t="shared" ref="D2" si="1">SUM(D3,D17,D22,D25,D26,D51,D52,D71,D74,D75,D76)</f>
        <v>1457.0889079965607</v>
      </c>
      <c r="E2" s="28">
        <f t="shared" ref="E2" si="2">SUM(E3,E17,E22,E25,E26,E51,E52,E71,E74,E75,E76)</f>
        <v>1568.0376612209798</v>
      </c>
      <c r="F2" s="28">
        <f t="shared" ref="F2" si="3">SUM(F3,F17,F22,F25,F26,F51,F52,F71,F74,F75,F76)</f>
        <v>34.317368873602746</v>
      </c>
      <c r="G2" s="28">
        <f t="shared" ref="G2" si="4">SUM(G3,G17,G22,G25,G26,G51,G52,G71,G74,G75,G76)</f>
        <v>33.113585554600164</v>
      </c>
      <c r="H2" s="28">
        <f t="shared" ref="H2" si="5">SUM(H3,H17,H22,H25,H26,H51,H52,H71,H74,H75,H76)</f>
        <v>30.796818572656917</v>
      </c>
      <c r="I2" s="28">
        <f t="shared" ref="I2" si="6">SUM(I3,I17,I22,I25,I26,I51,I52,I71,I74,I75,I76)</f>
        <v>31.088220120378324</v>
      </c>
      <c r="J2" s="28">
        <f t="shared" ref="J2" si="7">SUM(J3,J17,J22,J25,J26,J51,J52,J71,J74,J75,J76)</f>
        <v>33.10885640584695</v>
      </c>
      <c r="K2" s="28">
        <f t="shared" ref="K2" si="8">SUM(K3,K17,K22,K25,K26,K51,K52,K71,K74,K75,K76)</f>
        <v>20.884694754944107</v>
      </c>
      <c r="L2" s="28">
        <f t="shared" ref="L2" si="9">SUM(L3,L17,L22,L25,L26,L51,L52,L71,L74,L75,L76)</f>
        <v>30.452880481513329</v>
      </c>
      <c r="M2" s="28">
        <f t="shared" ref="M2" si="10">SUM(M3,M17,M22,M25,M26,M51,M52,M71,M74,M75,M76)</f>
        <v>37.441444539982797</v>
      </c>
      <c r="N2" s="28">
        <f t="shared" ref="N2" si="11">SUM(N3,N17,N22,N25,N26,N51,N52,N71,N74,N75,N76)</f>
        <v>711.13654342218399</v>
      </c>
      <c r="O2" s="28">
        <f t="shared" ref="O2" si="12">SUM(O3,O17,O22,O25,O26,O51,O52,O71,O74,O75,O76)</f>
        <v>291.85004299226136</v>
      </c>
      <c r="P2" s="28">
        <f t="shared" ref="P2" si="13">SUM(P3,P17,P22,P25,P26,P51,P52,P71,P74,P75,P76)</f>
        <v>144.74471195184864</v>
      </c>
      <c r="Q2" s="28">
        <f t="shared" ref="Q2" si="14">SUM(Q3,Q17,Q22,Q25,Q26,Q51,Q52,Q71,Q74,Q75,Q76)</f>
        <v>150.70885640584692</v>
      </c>
      <c r="R2" s="28">
        <f t="shared" ref="R2" si="15">SUM(R3,R17,R22,R25,R26,R51,R52,R71,R74,R75,R76)</f>
        <v>135.17308684436799</v>
      </c>
      <c r="S2" s="28">
        <f t="shared" ref="S2" si="16">SUM(S3,S17,S22,S25,S26,S51,S52,S71,S74,S75,S76)</f>
        <v>124.41831470335336</v>
      </c>
      <c r="T2" s="28">
        <f t="shared" ref="T2" si="17">SUM(T3,T17,T22,T25,T26,T51,T52,T71,T74,T75,T76)</f>
        <v>118.10060189165947</v>
      </c>
      <c r="U2" s="28">
        <f t="shared" ref="U2" si="18">SUM(U3,U17,U22,U25,U26,U51,U52,U71,U74,U75,U76)</f>
        <v>112.43344797936372</v>
      </c>
      <c r="V2" s="28">
        <f t="shared" ref="V2" si="19">SUM(V3,V17,V22,V25,V26,V51,V52,V71,V74,V75,V76)</f>
        <v>119.6853826311264</v>
      </c>
      <c r="W2" s="28">
        <f t="shared" ref="W2:X2" si="20">SUM(W3,W17,W22,W25,W26,W51,W52,W71,W74,W75,W76)</f>
        <v>108.81960447119513</v>
      </c>
      <c r="X2" s="28">
        <f t="shared" si="20"/>
        <v>103.32588134135855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21">SUM(C4,C8,C11)</f>
        <v>0</v>
      </c>
      <c r="D3" s="29">
        <f t="shared" ref="D3" si="22">SUM(D4,D8,D11)</f>
        <v>0</v>
      </c>
      <c r="E3" s="29">
        <f t="shared" ref="E3" si="23">SUM(E4,E8,E11)</f>
        <v>0</v>
      </c>
      <c r="F3" s="29">
        <f t="shared" ref="F3" si="24">SUM(F4,F8,F11)</f>
        <v>0</v>
      </c>
      <c r="G3" s="29">
        <f t="shared" ref="G3" si="25">SUM(G4,G8,G11)</f>
        <v>0</v>
      </c>
      <c r="H3" s="29">
        <f t="shared" ref="H3" si="26">SUM(H4,H8,H11)</f>
        <v>0</v>
      </c>
      <c r="I3" s="29">
        <f t="shared" ref="I3" si="27">SUM(I4,I8,I11)</f>
        <v>0</v>
      </c>
      <c r="J3" s="29">
        <f t="shared" ref="J3" si="28">SUM(J4,J8,J11)</f>
        <v>0</v>
      </c>
      <c r="K3" s="29">
        <f t="shared" ref="K3" si="29">SUM(K4,K8,K11)</f>
        <v>0</v>
      </c>
      <c r="L3" s="29">
        <f t="shared" ref="L3" si="30">SUM(L4,L8,L11)</f>
        <v>0</v>
      </c>
      <c r="M3" s="29">
        <f t="shared" ref="M3" si="31">SUM(M4,M8,M11)</f>
        <v>0</v>
      </c>
      <c r="N3" s="29">
        <f t="shared" ref="N3" si="32">SUM(N4,N8,N11)</f>
        <v>0</v>
      </c>
      <c r="O3" s="29">
        <f t="shared" ref="O3" si="33">SUM(O4,O8,O11)</f>
        <v>0</v>
      </c>
      <c r="P3" s="29">
        <f t="shared" ref="P3" si="34">SUM(P4,P8,P11)</f>
        <v>0</v>
      </c>
      <c r="Q3" s="29">
        <f t="shared" ref="Q3" si="35">SUM(Q4,Q8,Q11)</f>
        <v>0</v>
      </c>
      <c r="R3" s="29">
        <f t="shared" ref="R3" si="36">SUM(R4,R8,R11)</f>
        <v>0</v>
      </c>
      <c r="S3" s="29">
        <f t="shared" ref="S3" si="37">SUM(S4,S8,S11)</f>
        <v>0</v>
      </c>
      <c r="T3" s="29">
        <f t="shared" ref="T3" si="38">SUM(T4,T8,T11)</f>
        <v>0</v>
      </c>
      <c r="U3" s="29">
        <f t="shared" ref="U3" si="39">SUM(U4,U8,U11)</f>
        <v>0</v>
      </c>
      <c r="V3" s="29">
        <f t="shared" ref="V3" si="40">SUM(V4,V8,V11)</f>
        <v>0</v>
      </c>
      <c r="W3" s="29">
        <f t="shared" ref="W3:X3" si="41">SUM(W4,W8,W11)</f>
        <v>0</v>
      </c>
      <c r="X3" s="29">
        <f t="shared" si="41"/>
        <v>0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42">SUM(C5:C7)</f>
        <v>0</v>
      </c>
      <c r="D4" s="42">
        <f t="shared" ref="D4" si="43">SUM(D5:D7)</f>
        <v>0</v>
      </c>
      <c r="E4" s="42">
        <f t="shared" ref="E4" si="44">SUM(E5:E7)</f>
        <v>0</v>
      </c>
      <c r="F4" s="42">
        <f t="shared" ref="F4" si="45">SUM(F5:F7)</f>
        <v>0</v>
      </c>
      <c r="G4" s="42">
        <f t="shared" ref="G4" si="46">SUM(G5:G7)</f>
        <v>0</v>
      </c>
      <c r="H4" s="42">
        <f t="shared" ref="H4" si="47">SUM(H5:H7)</f>
        <v>0</v>
      </c>
      <c r="I4" s="42">
        <f t="shared" ref="I4" si="48">SUM(I5:I7)</f>
        <v>0</v>
      </c>
      <c r="J4" s="42">
        <f t="shared" ref="J4" si="49">SUM(J5:J7)</f>
        <v>0</v>
      </c>
      <c r="K4" s="42">
        <f t="shared" ref="K4" si="50">SUM(K5:K7)</f>
        <v>0</v>
      </c>
      <c r="L4" s="42">
        <f t="shared" ref="L4" si="51">SUM(L5:L7)</f>
        <v>0</v>
      </c>
      <c r="M4" s="42">
        <f t="shared" ref="M4" si="52">SUM(M5:M7)</f>
        <v>0</v>
      </c>
      <c r="N4" s="42">
        <f t="shared" ref="N4" si="53">SUM(N5:N7)</f>
        <v>0</v>
      </c>
      <c r="O4" s="42">
        <f t="shared" ref="O4" si="54">SUM(O5:O7)</f>
        <v>0</v>
      </c>
      <c r="P4" s="42">
        <f t="shared" ref="P4" si="55">SUM(P5:P7)</f>
        <v>0</v>
      </c>
      <c r="Q4" s="42">
        <f t="shared" ref="Q4" si="56">SUM(Q5:Q7)</f>
        <v>0</v>
      </c>
      <c r="R4" s="42">
        <f t="shared" ref="R4" si="57">SUM(R5:R7)</f>
        <v>0</v>
      </c>
      <c r="S4" s="42">
        <f t="shared" ref="S4" si="58">SUM(S5:S7)</f>
        <v>0</v>
      </c>
      <c r="T4" s="42">
        <f t="shared" ref="T4" si="59">SUM(T5:T7)</f>
        <v>0</v>
      </c>
      <c r="U4" s="42">
        <f t="shared" ref="U4" si="60">SUM(U5:U7)</f>
        <v>0</v>
      </c>
      <c r="V4" s="42">
        <f t="shared" ref="V4" si="61">SUM(V5:V7)</f>
        <v>0</v>
      </c>
      <c r="W4" s="42">
        <f t="shared" ref="W4:X4" si="62">SUM(W5:W7)</f>
        <v>0</v>
      </c>
      <c r="X4" s="42">
        <f t="shared" si="62"/>
        <v>0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>
        <v>0</v>
      </c>
      <c r="W5" s="30">
        <v>0</v>
      </c>
      <c r="X5" s="30">
        <v>0</v>
      </c>
    </row>
    <row r="6" spans="1:24" ht="11.25" customHeight="1" x14ac:dyDescent="0.2">
      <c r="A6" s="39" t="s">
        <v>7</v>
      </c>
      <c r="B6" s="23" t="s">
        <v>8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</row>
    <row r="7" spans="1:24" ht="11.25" customHeight="1" x14ac:dyDescent="0.2">
      <c r="A7" s="39" t="s">
        <v>9</v>
      </c>
      <c r="B7" s="23" t="s">
        <v>10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</row>
    <row r="8" spans="1:24" ht="11.25" customHeight="1" x14ac:dyDescent="0.2">
      <c r="A8" s="40" t="s">
        <v>343</v>
      </c>
      <c r="B8" s="41" t="s">
        <v>344</v>
      </c>
      <c r="C8" s="42">
        <f t="shared" ref="C8" si="63">SUM(C9:C10)</f>
        <v>0</v>
      </c>
      <c r="D8" s="42">
        <f t="shared" ref="D8" si="64">SUM(D9:D10)</f>
        <v>0</v>
      </c>
      <c r="E8" s="42">
        <f t="shared" ref="E8" si="65">SUM(E9:E10)</f>
        <v>0</v>
      </c>
      <c r="F8" s="42">
        <f t="shared" ref="F8" si="66">SUM(F9:F10)</f>
        <v>0</v>
      </c>
      <c r="G8" s="42">
        <f t="shared" ref="G8" si="67">SUM(G9:G10)</f>
        <v>0</v>
      </c>
      <c r="H8" s="42">
        <f t="shared" ref="H8" si="68">SUM(H9:H10)</f>
        <v>0</v>
      </c>
      <c r="I8" s="42">
        <f t="shared" ref="I8" si="69">SUM(I9:I10)</f>
        <v>0</v>
      </c>
      <c r="J8" s="42">
        <f t="shared" ref="J8" si="70">SUM(J9:J10)</f>
        <v>0</v>
      </c>
      <c r="K8" s="42">
        <f t="shared" ref="K8" si="71">SUM(K9:K10)</f>
        <v>0</v>
      </c>
      <c r="L8" s="42">
        <f t="shared" ref="L8" si="72">SUM(L9:L10)</f>
        <v>0</v>
      </c>
      <c r="M8" s="42">
        <f t="shared" ref="M8" si="73">SUM(M9:M10)</f>
        <v>0</v>
      </c>
      <c r="N8" s="42">
        <f t="shared" ref="N8" si="74">SUM(N9:N10)</f>
        <v>0</v>
      </c>
      <c r="O8" s="42">
        <f t="shared" ref="O8" si="75">SUM(O9:O10)</f>
        <v>0</v>
      </c>
      <c r="P8" s="42">
        <f t="shared" ref="P8" si="76">SUM(P9:P10)</f>
        <v>0</v>
      </c>
      <c r="Q8" s="42">
        <f t="shared" ref="Q8" si="77">SUM(Q9:Q10)</f>
        <v>0</v>
      </c>
      <c r="R8" s="42">
        <f t="shared" ref="R8" si="78">SUM(R9:R10)</f>
        <v>0</v>
      </c>
      <c r="S8" s="42">
        <f t="shared" ref="S8" si="79">SUM(S9:S10)</f>
        <v>0</v>
      </c>
      <c r="T8" s="42">
        <f t="shared" ref="T8" si="80">SUM(T9:T10)</f>
        <v>0</v>
      </c>
      <c r="U8" s="42">
        <f t="shared" ref="U8" si="81">SUM(U9:U10)</f>
        <v>0</v>
      </c>
      <c r="V8" s="42">
        <f t="shared" ref="V8" si="82">SUM(V9:V10)</f>
        <v>0</v>
      </c>
      <c r="W8" s="42">
        <f t="shared" ref="W8:X8" si="83">SUM(W9:W10)</f>
        <v>0</v>
      </c>
      <c r="X8" s="42">
        <f t="shared" si="83"/>
        <v>0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" si="84">SUM(C12:C16)</f>
        <v>0</v>
      </c>
      <c r="D11" s="42">
        <f t="shared" ref="D11" si="85">SUM(D12:D16)</f>
        <v>0</v>
      </c>
      <c r="E11" s="42">
        <f t="shared" ref="E11" si="86">SUM(E12:E16)</f>
        <v>0</v>
      </c>
      <c r="F11" s="42">
        <f t="shared" ref="F11" si="87">SUM(F12:F16)</f>
        <v>0</v>
      </c>
      <c r="G11" s="42">
        <f t="shared" ref="G11" si="88">SUM(G12:G16)</f>
        <v>0</v>
      </c>
      <c r="H11" s="42">
        <f t="shared" ref="H11" si="89">SUM(H12:H16)</f>
        <v>0</v>
      </c>
      <c r="I11" s="42">
        <f t="shared" ref="I11" si="90">SUM(I12:I16)</f>
        <v>0</v>
      </c>
      <c r="J11" s="42">
        <f t="shared" ref="J11" si="91">SUM(J12:J16)</f>
        <v>0</v>
      </c>
      <c r="K11" s="42">
        <f t="shared" ref="K11" si="92">SUM(K12:K16)</f>
        <v>0</v>
      </c>
      <c r="L11" s="42">
        <f t="shared" ref="L11" si="93">SUM(L12:L16)</f>
        <v>0</v>
      </c>
      <c r="M11" s="42">
        <f t="shared" ref="M11" si="94">SUM(M12:M16)</f>
        <v>0</v>
      </c>
      <c r="N11" s="42">
        <f t="shared" ref="N11" si="95">SUM(N12:N16)</f>
        <v>0</v>
      </c>
      <c r="O11" s="42">
        <f t="shared" ref="O11" si="96">SUM(O12:O16)</f>
        <v>0</v>
      </c>
      <c r="P11" s="42">
        <f t="shared" ref="P11" si="97">SUM(P12:P16)</f>
        <v>0</v>
      </c>
      <c r="Q11" s="42">
        <f t="shared" ref="Q11" si="98">SUM(Q12:Q16)</f>
        <v>0</v>
      </c>
      <c r="R11" s="42">
        <f t="shared" ref="R11" si="99">SUM(R12:R16)</f>
        <v>0</v>
      </c>
      <c r="S11" s="42">
        <f t="shared" ref="S11" si="100">SUM(S12:S16)</f>
        <v>0</v>
      </c>
      <c r="T11" s="42">
        <f t="shared" ref="T11" si="101">SUM(T12:T16)</f>
        <v>0</v>
      </c>
      <c r="U11" s="42">
        <f t="shared" ref="U11" si="102">SUM(U12:U16)</f>
        <v>0</v>
      </c>
      <c r="V11" s="42">
        <f t="shared" ref="V11" si="103">SUM(V12:V16)</f>
        <v>0</v>
      </c>
      <c r="W11" s="42">
        <f t="shared" ref="W11:X11" si="104">SUM(W12:W16)</f>
        <v>0</v>
      </c>
      <c r="X11" s="42">
        <f t="shared" si="104"/>
        <v>0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</row>
    <row r="13" spans="1:24" ht="11.25" customHeight="1" x14ac:dyDescent="0.2">
      <c r="A13" s="39" t="s">
        <v>17</v>
      </c>
      <c r="B13" s="23" t="s">
        <v>18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" si="105">SUM(C18:C21)</f>
        <v>0</v>
      </c>
      <c r="D17" s="31">
        <f t="shared" ref="D17" si="106">SUM(D18:D21)</f>
        <v>0</v>
      </c>
      <c r="E17" s="31">
        <f t="shared" ref="E17" si="107">SUM(E18:E21)</f>
        <v>0</v>
      </c>
      <c r="F17" s="31">
        <f t="shared" ref="F17" si="108">SUM(F18:F21)</f>
        <v>0</v>
      </c>
      <c r="G17" s="31">
        <f t="shared" ref="G17" si="109">SUM(G18:G21)</f>
        <v>0</v>
      </c>
      <c r="H17" s="31">
        <f t="shared" ref="H17" si="110">SUM(H18:H21)</f>
        <v>0</v>
      </c>
      <c r="I17" s="31">
        <f t="shared" ref="I17" si="111">SUM(I18:I21)</f>
        <v>0</v>
      </c>
      <c r="J17" s="31">
        <f t="shared" ref="J17" si="112">SUM(J18:J21)</f>
        <v>0</v>
      </c>
      <c r="K17" s="31">
        <f t="shared" ref="K17" si="113">SUM(K18:K21)</f>
        <v>0</v>
      </c>
      <c r="L17" s="31">
        <f t="shared" ref="L17" si="114">SUM(L18:L21)</f>
        <v>0</v>
      </c>
      <c r="M17" s="31">
        <f t="shared" ref="M17" si="115">SUM(M18:M21)</f>
        <v>0</v>
      </c>
      <c r="N17" s="31">
        <f t="shared" ref="N17" si="116">SUM(N18:N21)</f>
        <v>0</v>
      </c>
      <c r="O17" s="31">
        <f t="shared" ref="O17" si="117">SUM(O18:O21)</f>
        <v>0</v>
      </c>
      <c r="P17" s="31">
        <f t="shared" ref="P17" si="118">SUM(P18:P21)</f>
        <v>0</v>
      </c>
      <c r="Q17" s="31">
        <f t="shared" ref="Q17" si="119">SUM(Q18:Q21)</f>
        <v>0</v>
      </c>
      <c r="R17" s="31">
        <f t="shared" ref="R17" si="120">SUM(R18:R21)</f>
        <v>0</v>
      </c>
      <c r="S17" s="31">
        <f t="shared" ref="S17" si="121">SUM(S18:S21)</f>
        <v>0</v>
      </c>
      <c r="T17" s="31">
        <f t="shared" ref="T17" si="122">SUM(T18:T21)</f>
        <v>0</v>
      </c>
      <c r="U17" s="31">
        <f t="shared" ref="U17" si="123">SUM(U18:U21)</f>
        <v>0</v>
      </c>
      <c r="V17" s="31">
        <f t="shared" ref="V17" si="124">SUM(V18:V21)</f>
        <v>0</v>
      </c>
      <c r="W17" s="31">
        <f t="shared" ref="W17:X17" si="125">SUM(W18:W21)</f>
        <v>0</v>
      </c>
      <c r="X17" s="31">
        <f t="shared" si="125"/>
        <v>0</v>
      </c>
    </row>
    <row r="18" spans="1:24" ht="11.25" customHeight="1" x14ac:dyDescent="0.2">
      <c r="A18" s="22" t="s">
        <v>27</v>
      </c>
      <c r="B18" s="23" t="s">
        <v>28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" si="126">SUM(C23:C24)</f>
        <v>0</v>
      </c>
      <c r="D22" s="31">
        <f t="shared" ref="D22" si="127">SUM(D23:D24)</f>
        <v>0</v>
      </c>
      <c r="E22" s="31">
        <f t="shared" ref="E22" si="128">SUM(E23:E24)</f>
        <v>0</v>
      </c>
      <c r="F22" s="31">
        <f t="shared" ref="F22" si="129">SUM(F23:F24)</f>
        <v>0</v>
      </c>
      <c r="G22" s="31">
        <f t="shared" ref="G22" si="130">SUM(G23:G24)</f>
        <v>0</v>
      </c>
      <c r="H22" s="31">
        <f t="shared" ref="H22" si="131">SUM(H23:H24)</f>
        <v>0</v>
      </c>
      <c r="I22" s="31">
        <f t="shared" ref="I22" si="132">SUM(I23:I24)</f>
        <v>0</v>
      </c>
      <c r="J22" s="31">
        <f t="shared" ref="J22" si="133">SUM(J23:J24)</f>
        <v>0</v>
      </c>
      <c r="K22" s="31">
        <f t="shared" ref="K22" si="134">SUM(K23:K24)</f>
        <v>0</v>
      </c>
      <c r="L22" s="31">
        <f t="shared" ref="L22" si="135">SUM(L23:L24)</f>
        <v>0</v>
      </c>
      <c r="M22" s="31">
        <f t="shared" ref="M22" si="136">SUM(M23:M24)</f>
        <v>0</v>
      </c>
      <c r="N22" s="31">
        <f t="shared" ref="N22" si="137">SUM(N23:N24)</f>
        <v>0</v>
      </c>
      <c r="O22" s="31">
        <f t="shared" ref="O22" si="138">SUM(O23:O24)</f>
        <v>0</v>
      </c>
      <c r="P22" s="31">
        <f t="shared" ref="P22" si="139">SUM(P23:P24)</f>
        <v>0</v>
      </c>
      <c r="Q22" s="31">
        <f t="shared" ref="Q22" si="140">SUM(Q23:Q24)</f>
        <v>0</v>
      </c>
      <c r="R22" s="31">
        <f t="shared" ref="R22" si="141">SUM(R23:R24)</f>
        <v>0</v>
      </c>
      <c r="S22" s="31">
        <f t="shared" ref="S22" si="142">SUM(S23:S24)</f>
        <v>0</v>
      </c>
      <c r="T22" s="31">
        <f t="shared" ref="T22" si="143">SUM(T23:T24)</f>
        <v>0</v>
      </c>
      <c r="U22" s="31">
        <f t="shared" ref="U22" si="144">SUM(U23:U24)</f>
        <v>0</v>
      </c>
      <c r="V22" s="31">
        <f t="shared" ref="V22" si="145">SUM(V23:V24)</f>
        <v>0</v>
      </c>
      <c r="W22" s="31">
        <f t="shared" ref="W22:X22" si="146">SUM(W23:W24)</f>
        <v>0</v>
      </c>
      <c r="X22" s="31">
        <f t="shared" si="146"/>
        <v>0</v>
      </c>
    </row>
    <row r="23" spans="1:24" ht="11.25" customHeight="1" x14ac:dyDescent="0.2">
      <c r="A23" s="22" t="s">
        <v>37</v>
      </c>
      <c r="B23" s="23" t="s">
        <v>38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47">SUM(C27,C33)</f>
        <v>0</v>
      </c>
      <c r="D26" s="31">
        <f t="shared" ref="D26" si="148">SUM(D27,D33)</f>
        <v>0</v>
      </c>
      <c r="E26" s="31">
        <f t="shared" ref="E26" si="149">SUM(E27,E33)</f>
        <v>0</v>
      </c>
      <c r="F26" s="31">
        <f t="shared" ref="F26" si="150">SUM(F27,F33)</f>
        <v>0</v>
      </c>
      <c r="G26" s="31">
        <f t="shared" ref="G26" si="151">SUM(G27,G33)</f>
        <v>0</v>
      </c>
      <c r="H26" s="31">
        <f t="shared" ref="H26" si="152">SUM(H27,H33)</f>
        <v>0</v>
      </c>
      <c r="I26" s="31">
        <f t="shared" ref="I26" si="153">SUM(I27,I33)</f>
        <v>0</v>
      </c>
      <c r="J26" s="31">
        <f t="shared" ref="J26" si="154">SUM(J27,J33)</f>
        <v>0</v>
      </c>
      <c r="K26" s="31">
        <f t="shared" ref="K26" si="155">SUM(K27,K33)</f>
        <v>0</v>
      </c>
      <c r="L26" s="31">
        <f t="shared" ref="L26" si="156">SUM(L27,L33)</f>
        <v>0</v>
      </c>
      <c r="M26" s="31">
        <f t="shared" ref="M26" si="157">SUM(M27,M33)</f>
        <v>0</v>
      </c>
      <c r="N26" s="31">
        <f t="shared" ref="N26" si="158">SUM(N27,N33)</f>
        <v>0</v>
      </c>
      <c r="O26" s="31">
        <f t="shared" ref="O26" si="159">SUM(O27,O33)</f>
        <v>0</v>
      </c>
      <c r="P26" s="31">
        <f t="shared" ref="P26" si="160">SUM(P27,P33)</f>
        <v>0</v>
      </c>
      <c r="Q26" s="31">
        <f t="shared" ref="Q26" si="161">SUM(Q27,Q33)</f>
        <v>0</v>
      </c>
      <c r="R26" s="31">
        <f t="shared" ref="R26" si="162">SUM(R27,R33)</f>
        <v>0</v>
      </c>
      <c r="S26" s="31">
        <f t="shared" ref="S26" si="163">SUM(S27,S33)</f>
        <v>0</v>
      </c>
      <c r="T26" s="31">
        <f t="shared" ref="T26" si="164">SUM(T27,T33)</f>
        <v>0</v>
      </c>
      <c r="U26" s="31">
        <f t="shared" ref="U26" si="165">SUM(U27,U33)</f>
        <v>0</v>
      </c>
      <c r="V26" s="31">
        <f t="shared" ref="V26" si="166">SUM(V27,V33)</f>
        <v>0</v>
      </c>
      <c r="W26" s="31">
        <f t="shared" ref="W26:X26" si="167">SUM(W27,W33)</f>
        <v>0</v>
      </c>
      <c r="X26" s="31">
        <f t="shared" si="167"/>
        <v>0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" si="168">SUM(C28:C32)</f>
        <v>0</v>
      </c>
      <c r="D27" s="42">
        <f t="shared" ref="D27" si="169">SUM(D28:D32)</f>
        <v>0</v>
      </c>
      <c r="E27" s="42">
        <f t="shared" ref="E27" si="170">SUM(E28:E32)</f>
        <v>0</v>
      </c>
      <c r="F27" s="42">
        <f t="shared" ref="F27" si="171">SUM(F28:F32)</f>
        <v>0</v>
      </c>
      <c r="G27" s="42">
        <f t="shared" ref="G27" si="172">SUM(G28:G32)</f>
        <v>0</v>
      </c>
      <c r="H27" s="42">
        <f t="shared" ref="H27" si="173">SUM(H28:H32)</f>
        <v>0</v>
      </c>
      <c r="I27" s="42">
        <f t="shared" ref="I27" si="174">SUM(I28:I32)</f>
        <v>0</v>
      </c>
      <c r="J27" s="42">
        <f t="shared" ref="J27" si="175">SUM(J28:J32)</f>
        <v>0</v>
      </c>
      <c r="K27" s="42">
        <f t="shared" ref="K27" si="176">SUM(K28:K32)</f>
        <v>0</v>
      </c>
      <c r="L27" s="42">
        <f t="shared" ref="L27" si="177">SUM(L28:L32)</f>
        <v>0</v>
      </c>
      <c r="M27" s="42">
        <f t="shared" ref="M27" si="178">SUM(M28:M32)</f>
        <v>0</v>
      </c>
      <c r="N27" s="42">
        <f t="shared" ref="N27" si="179">SUM(N28:N32)</f>
        <v>0</v>
      </c>
      <c r="O27" s="42">
        <f t="shared" ref="O27" si="180">SUM(O28:O32)</f>
        <v>0</v>
      </c>
      <c r="P27" s="42">
        <f t="shared" ref="P27" si="181">SUM(P28:P32)</f>
        <v>0</v>
      </c>
      <c r="Q27" s="42">
        <f t="shared" ref="Q27" si="182">SUM(Q28:Q32)</f>
        <v>0</v>
      </c>
      <c r="R27" s="42">
        <f t="shared" ref="R27" si="183">SUM(R28:R32)</f>
        <v>0</v>
      </c>
      <c r="S27" s="42">
        <f t="shared" ref="S27" si="184">SUM(S28:S32)</f>
        <v>0</v>
      </c>
      <c r="T27" s="42">
        <f t="shared" ref="T27" si="185">SUM(T28:T32)</f>
        <v>0</v>
      </c>
      <c r="U27" s="42">
        <f t="shared" ref="U27" si="186">SUM(U28:U32)</f>
        <v>0</v>
      </c>
      <c r="V27" s="42">
        <f t="shared" ref="V27" si="187">SUM(V28:V32)</f>
        <v>0</v>
      </c>
      <c r="W27" s="42">
        <f t="shared" ref="W27:X27" si="188">SUM(W28:W32)</f>
        <v>0</v>
      </c>
      <c r="X27" s="42">
        <f t="shared" si="188"/>
        <v>0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" si="189">SUM(C34:C50)</f>
        <v>0</v>
      </c>
      <c r="D33" s="42">
        <f t="shared" ref="D33" si="190">SUM(D34:D50)</f>
        <v>0</v>
      </c>
      <c r="E33" s="42">
        <f t="shared" ref="E33" si="191">SUM(E34:E50)</f>
        <v>0</v>
      </c>
      <c r="F33" s="42">
        <f t="shared" ref="F33" si="192">SUM(F34:F50)</f>
        <v>0</v>
      </c>
      <c r="G33" s="42">
        <f t="shared" ref="G33" si="193">SUM(G34:G50)</f>
        <v>0</v>
      </c>
      <c r="H33" s="42">
        <f t="shared" ref="H33" si="194">SUM(H34:H50)</f>
        <v>0</v>
      </c>
      <c r="I33" s="42">
        <f t="shared" ref="I33" si="195">SUM(I34:I50)</f>
        <v>0</v>
      </c>
      <c r="J33" s="42">
        <f t="shared" ref="J33" si="196">SUM(J34:J50)</f>
        <v>0</v>
      </c>
      <c r="K33" s="42">
        <f t="shared" ref="K33" si="197">SUM(K34:K50)</f>
        <v>0</v>
      </c>
      <c r="L33" s="42">
        <f t="shared" ref="L33" si="198">SUM(L34:L50)</f>
        <v>0</v>
      </c>
      <c r="M33" s="42">
        <f t="shared" ref="M33" si="199">SUM(M34:M50)</f>
        <v>0</v>
      </c>
      <c r="N33" s="42">
        <f t="shared" ref="N33" si="200">SUM(N34:N50)</f>
        <v>0</v>
      </c>
      <c r="O33" s="42">
        <f t="shared" ref="O33" si="201">SUM(O34:O50)</f>
        <v>0</v>
      </c>
      <c r="P33" s="42">
        <f t="shared" ref="P33" si="202">SUM(P34:P50)</f>
        <v>0</v>
      </c>
      <c r="Q33" s="42">
        <f t="shared" ref="Q33" si="203">SUM(Q34:Q50)</f>
        <v>0</v>
      </c>
      <c r="R33" s="42">
        <f t="shared" ref="R33" si="204">SUM(R34:R50)</f>
        <v>0</v>
      </c>
      <c r="S33" s="42">
        <f t="shared" ref="S33" si="205">SUM(S34:S50)</f>
        <v>0</v>
      </c>
      <c r="T33" s="42">
        <f t="shared" ref="T33" si="206">SUM(T34:T50)</f>
        <v>0</v>
      </c>
      <c r="U33" s="42">
        <f t="shared" ref="U33" si="207">SUM(U34:U50)</f>
        <v>0</v>
      </c>
      <c r="V33" s="42">
        <f t="shared" ref="V33" si="208">SUM(V34:V50)</f>
        <v>0</v>
      </c>
      <c r="W33" s="42">
        <f t="shared" ref="W33:X33" si="209">SUM(W34:W50)</f>
        <v>0</v>
      </c>
      <c r="X33" s="42">
        <f t="shared" si="209"/>
        <v>0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</row>
    <row r="37" spans="1:24" ht="11.25" customHeight="1" x14ac:dyDescent="0.2">
      <c r="A37" s="39" t="s">
        <v>61</v>
      </c>
      <c r="B37" s="23" t="s">
        <v>62</v>
      </c>
      <c r="C37" s="30">
        <v>0</v>
      </c>
      <c r="D37" s="30">
        <v>0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</row>
    <row r="41" spans="1:24" ht="11.25" customHeight="1" x14ac:dyDescent="0.2">
      <c r="A41" s="39" t="s">
        <v>69</v>
      </c>
      <c r="B41" s="23" t="s">
        <v>70</v>
      </c>
      <c r="C41" s="30">
        <v>0</v>
      </c>
      <c r="D41" s="30">
        <v>0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</row>
    <row r="42" spans="1:24" ht="11.25" customHeight="1" x14ac:dyDescent="0.2">
      <c r="A42" s="39" t="s">
        <v>71</v>
      </c>
      <c r="B42" s="23" t="s">
        <v>72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</row>
    <row r="44" spans="1:24" ht="11.25" customHeight="1" x14ac:dyDescent="0.2">
      <c r="A44" s="39" t="s">
        <v>75</v>
      </c>
      <c r="B44" s="23" t="s">
        <v>76</v>
      </c>
      <c r="C44" s="30">
        <v>0</v>
      </c>
      <c r="D44" s="30">
        <v>0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</row>
    <row r="51" spans="1:24" ht="11.25" customHeight="1" x14ac:dyDescent="0.2">
      <c r="A51" s="24" t="s">
        <v>89</v>
      </c>
      <c r="B51" s="25" t="s">
        <v>90</v>
      </c>
      <c r="C51" s="31">
        <v>0</v>
      </c>
      <c r="D51" s="31">
        <v>0</v>
      </c>
      <c r="E51" s="31">
        <v>0</v>
      </c>
      <c r="F51" s="31">
        <v>0</v>
      </c>
      <c r="G51" s="31">
        <v>0</v>
      </c>
      <c r="H51" s="31">
        <v>0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" si="210">SUM(C53:C70)</f>
        <v>0</v>
      </c>
      <c r="D52" s="31">
        <f t="shared" ref="D52" si="211">SUM(D53:D70)</f>
        <v>0</v>
      </c>
      <c r="E52" s="31">
        <f t="shared" ref="E52" si="212">SUM(E53:E70)</f>
        <v>0</v>
      </c>
      <c r="F52" s="31">
        <f t="shared" ref="F52" si="213">SUM(F53:F70)</f>
        <v>0</v>
      </c>
      <c r="G52" s="31">
        <f t="shared" ref="G52" si="214">SUM(G53:G70)</f>
        <v>0</v>
      </c>
      <c r="H52" s="31">
        <f t="shared" ref="H52" si="215">SUM(H53:H70)</f>
        <v>0</v>
      </c>
      <c r="I52" s="31">
        <f t="shared" ref="I52" si="216">SUM(I53:I70)</f>
        <v>0</v>
      </c>
      <c r="J52" s="31">
        <f t="shared" ref="J52" si="217">SUM(J53:J70)</f>
        <v>0</v>
      </c>
      <c r="K52" s="31">
        <f t="shared" ref="K52" si="218">SUM(K53:K70)</f>
        <v>0</v>
      </c>
      <c r="L52" s="31">
        <f t="shared" ref="L52" si="219">SUM(L53:L70)</f>
        <v>0</v>
      </c>
      <c r="M52" s="31">
        <f t="shared" ref="M52" si="220">SUM(M53:M70)</f>
        <v>0</v>
      </c>
      <c r="N52" s="31">
        <f t="shared" ref="N52" si="221">SUM(N53:N70)</f>
        <v>0</v>
      </c>
      <c r="O52" s="31">
        <f t="shared" ref="O52" si="222">SUM(O53:O70)</f>
        <v>0</v>
      </c>
      <c r="P52" s="31">
        <f t="shared" ref="P52" si="223">SUM(P53:P70)</f>
        <v>0</v>
      </c>
      <c r="Q52" s="31">
        <f t="shared" ref="Q52" si="224">SUM(Q53:Q70)</f>
        <v>0</v>
      </c>
      <c r="R52" s="31">
        <f t="shared" ref="R52" si="225">SUM(R53:R70)</f>
        <v>0</v>
      </c>
      <c r="S52" s="31">
        <f t="shared" ref="S52" si="226">SUM(S53:S70)</f>
        <v>0</v>
      </c>
      <c r="T52" s="31">
        <f t="shared" ref="T52" si="227">SUM(T53:T70)</f>
        <v>0</v>
      </c>
      <c r="U52" s="31">
        <f t="shared" ref="U52" si="228">SUM(U53:U70)</f>
        <v>0</v>
      </c>
      <c r="V52" s="31">
        <f t="shared" ref="V52" si="229">SUM(V53:V70)</f>
        <v>0</v>
      </c>
      <c r="W52" s="31">
        <f t="shared" ref="W52:X52" si="230">SUM(W53:W70)</f>
        <v>0</v>
      </c>
      <c r="X52" s="31">
        <f t="shared" si="230"/>
        <v>0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</row>
    <row r="70" spans="1:24" ht="11.25" customHeight="1" x14ac:dyDescent="0.2">
      <c r="A70" s="22" t="s">
        <v>127</v>
      </c>
      <c r="B70" s="23" t="s">
        <v>128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" si="231">SUM(C72:C73)</f>
        <v>0</v>
      </c>
      <c r="D71" s="31">
        <f t="shared" ref="D71" si="232">SUM(D72:D73)</f>
        <v>0</v>
      </c>
      <c r="E71" s="31">
        <f t="shared" ref="E71" si="233">SUM(E72:E73)</f>
        <v>0</v>
      </c>
      <c r="F71" s="31">
        <f t="shared" ref="F71" si="234">SUM(F72:F73)</f>
        <v>0</v>
      </c>
      <c r="G71" s="31">
        <f t="shared" ref="G71" si="235">SUM(G72:G73)</f>
        <v>0</v>
      </c>
      <c r="H71" s="31">
        <f t="shared" ref="H71" si="236">SUM(H72:H73)</f>
        <v>0</v>
      </c>
      <c r="I71" s="31">
        <f t="shared" ref="I71" si="237">SUM(I72:I73)</f>
        <v>0</v>
      </c>
      <c r="J71" s="31">
        <f t="shared" ref="J71" si="238">SUM(J72:J73)</f>
        <v>0</v>
      </c>
      <c r="K71" s="31">
        <f t="shared" ref="K71" si="239">SUM(K72:K73)</f>
        <v>0</v>
      </c>
      <c r="L71" s="31">
        <f t="shared" ref="L71" si="240">SUM(L72:L73)</f>
        <v>0</v>
      </c>
      <c r="M71" s="31">
        <f t="shared" ref="M71" si="241">SUM(M72:M73)</f>
        <v>0</v>
      </c>
      <c r="N71" s="31">
        <f t="shared" ref="N71" si="242">SUM(N72:N73)</f>
        <v>0</v>
      </c>
      <c r="O71" s="31">
        <f t="shared" ref="O71" si="243">SUM(O72:O73)</f>
        <v>0</v>
      </c>
      <c r="P71" s="31">
        <f t="shared" ref="P71" si="244">SUM(P72:P73)</f>
        <v>0</v>
      </c>
      <c r="Q71" s="31">
        <f t="shared" ref="Q71" si="245">SUM(Q72:Q73)</f>
        <v>0</v>
      </c>
      <c r="R71" s="31">
        <f t="shared" ref="R71" si="246">SUM(R72:R73)</f>
        <v>0</v>
      </c>
      <c r="S71" s="31">
        <f t="shared" ref="S71" si="247">SUM(S72:S73)</f>
        <v>0</v>
      </c>
      <c r="T71" s="31">
        <f t="shared" ref="T71" si="248">SUM(T72:T73)</f>
        <v>0</v>
      </c>
      <c r="U71" s="31">
        <f t="shared" ref="U71" si="249">SUM(U72:U73)</f>
        <v>0</v>
      </c>
      <c r="V71" s="31">
        <f t="shared" ref="V71" si="250">SUM(V72:V73)</f>
        <v>0</v>
      </c>
      <c r="W71" s="31">
        <f t="shared" ref="W71:X71" si="251">SUM(W72:W73)</f>
        <v>0</v>
      </c>
      <c r="X71" s="31">
        <f t="shared" si="251"/>
        <v>0</v>
      </c>
    </row>
    <row r="72" spans="1:24" ht="11.25" customHeight="1" x14ac:dyDescent="0.2">
      <c r="A72" s="22" t="s">
        <v>131</v>
      </c>
      <c r="B72" s="23" t="s">
        <v>132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15.118916595012893</v>
      </c>
      <c r="D75" s="31">
        <v>13.494754944110063</v>
      </c>
      <c r="E75" s="31">
        <v>12.491659501289769</v>
      </c>
      <c r="F75" s="31">
        <v>16.00266552020636</v>
      </c>
      <c r="G75" s="31">
        <v>16.432588134135848</v>
      </c>
      <c r="H75" s="31">
        <v>14.1158211521926</v>
      </c>
      <c r="I75" s="31">
        <v>10.365950128976779</v>
      </c>
      <c r="J75" s="31">
        <v>10.58091143594153</v>
      </c>
      <c r="K75" s="31">
        <v>0.76431642304385194</v>
      </c>
      <c r="L75" s="31">
        <v>0.35829750644883918</v>
      </c>
      <c r="M75" s="31">
        <v>20.588478073946689</v>
      </c>
      <c r="N75" s="31">
        <v>11.751246775580389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</row>
    <row r="76" spans="1:24" ht="11.25" customHeight="1" x14ac:dyDescent="0.2">
      <c r="A76" s="26" t="s">
        <v>139</v>
      </c>
      <c r="B76" s="27" t="s">
        <v>140</v>
      </c>
      <c r="C76" s="32">
        <v>1422.8718830610485</v>
      </c>
      <c r="D76" s="32">
        <v>1443.5941530524506</v>
      </c>
      <c r="E76" s="32">
        <v>1555.5460017196899</v>
      </c>
      <c r="F76" s="32">
        <v>18.314703353396386</v>
      </c>
      <c r="G76" s="32">
        <v>16.680997420464315</v>
      </c>
      <c r="H76" s="32">
        <v>16.680997420464319</v>
      </c>
      <c r="I76" s="32">
        <v>20.722269991401546</v>
      </c>
      <c r="J76" s="32">
        <v>22.52794496990542</v>
      </c>
      <c r="K76" s="32">
        <v>20.120378331900255</v>
      </c>
      <c r="L76" s="32">
        <v>30.09458297506449</v>
      </c>
      <c r="M76" s="32">
        <v>16.852966466036108</v>
      </c>
      <c r="N76" s="32">
        <v>699.38529664660359</v>
      </c>
      <c r="O76" s="32">
        <v>291.85004299226136</v>
      </c>
      <c r="P76" s="32">
        <v>144.74471195184864</v>
      </c>
      <c r="Q76" s="32">
        <v>150.70885640584692</v>
      </c>
      <c r="R76" s="32">
        <v>135.17308684436799</v>
      </c>
      <c r="S76" s="32">
        <v>124.41831470335336</v>
      </c>
      <c r="T76" s="32">
        <v>118.10060189165947</v>
      </c>
      <c r="U76" s="32">
        <v>112.43344797936372</v>
      </c>
      <c r="V76" s="32">
        <v>119.6853826311264</v>
      </c>
      <c r="W76" s="32">
        <v>108.81960447119513</v>
      </c>
      <c r="X76" s="32">
        <v>103.32588134135855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166</v>
      </c>
      <c r="B1" s="7" t="s">
        <v>269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5.1590713671539117</v>
      </c>
      <c r="D2" s="28">
        <f t="shared" ref="D2" si="1">SUM(D3,D17,D22,D25,D26,D51,D52,D71,D74,D75,D76)</f>
        <v>16.580653482373172</v>
      </c>
      <c r="E2" s="28">
        <f t="shared" ref="E2" si="2">SUM(E3,E17,E22,E25,E26,E51,E52,E71,E74,E75,E76)</f>
        <v>17.005846947549436</v>
      </c>
      <c r="F2" s="28">
        <f t="shared" ref="F2" si="3">SUM(F3,F17,F22,F25,F26,F51,F52,F71,F74,F75,F76)</f>
        <v>16.098194325021495</v>
      </c>
      <c r="G2" s="28">
        <f t="shared" ref="G2" si="4">SUM(G3,G17,G22,G25,G26,G51,G52,G71,G74,G75,G76)</f>
        <v>12.916766981943248</v>
      </c>
      <c r="H2" s="28">
        <f t="shared" ref="H2" si="5">SUM(H3,H17,H22,H25,H26,H51,H52,H71,H74,H75,H76)</f>
        <v>13.294153052450557</v>
      </c>
      <c r="I2" s="28">
        <f t="shared" ref="I2" si="6">SUM(I3,I17,I22,I25,I26,I51,I52,I71,I74,I75,I76)</f>
        <v>12.539380911435941</v>
      </c>
      <c r="J2" s="28">
        <f t="shared" ref="J2" si="7">SUM(J3,J17,J22,J25,J26,J51,J52,J71,J74,J75,J76)</f>
        <v>12.539380911435941</v>
      </c>
      <c r="K2" s="28">
        <f t="shared" ref="K2" si="8">SUM(K3,K17,K22,K25,K26,K51,K52,K71,K74,K75,K76)</f>
        <v>13.661994840928632</v>
      </c>
      <c r="L2" s="28">
        <f t="shared" ref="L2" si="9">SUM(L3,L17,L22,L25,L26,L51,L52,L71,L74,L75,L76)</f>
        <v>15.57274290627687</v>
      </c>
      <c r="M2" s="28">
        <f t="shared" ref="M2" si="10">SUM(M3,M17,M22,M25,M26,M51,M52,M71,M74,M75,M76)</f>
        <v>23.38985382631126</v>
      </c>
      <c r="N2" s="28">
        <f t="shared" ref="N2" si="11">SUM(N3,N17,N22,N25,N26,N51,N52,N71,N74,N75,N76)</f>
        <v>35.31814273430782</v>
      </c>
      <c r="O2" s="28">
        <f t="shared" ref="O2" si="12">SUM(O3,O17,O22,O25,O26,O51,O52,O71,O74,O75,O76)</f>
        <v>26.562080825451417</v>
      </c>
      <c r="P2" s="28">
        <f t="shared" ref="P2" si="13">SUM(P3,P17,P22,P25,P26,P51,P52,P71,P74,P75,P76)</f>
        <v>30.952020636285457</v>
      </c>
      <c r="Q2" s="28">
        <f t="shared" ref="Q2" si="14">SUM(Q3,Q17,Q22,Q25,Q26,Q51,Q52,Q71,Q74,Q75,Q76)</f>
        <v>33.832330180567489</v>
      </c>
      <c r="R2" s="28">
        <f t="shared" ref="R2" si="15">SUM(R3,R17,R22,R25,R26,R51,R52,R71,R74,R75,R76)</f>
        <v>39.898108340498709</v>
      </c>
      <c r="S2" s="28">
        <f t="shared" ref="S2" si="16">SUM(S3,S17,S22,S25,S26,S51,S52,S71,S74,S75,S76)</f>
        <v>40.33181427343078</v>
      </c>
      <c r="T2" s="28">
        <f t="shared" ref="T2" si="17">SUM(T3,T17,T22,T25,T26,T51,T52,T71,T74,T75,T76)</f>
        <v>40.99226139294926</v>
      </c>
      <c r="U2" s="28">
        <f t="shared" ref="U2" si="18">SUM(U3,U17,U22,U25,U26,U51,U52,U71,U74,U75,U76)</f>
        <v>39.547033533963884</v>
      </c>
      <c r="V2" s="28">
        <f t="shared" ref="V2" si="19">SUM(V3,V17,V22,V25,V26,V51,V52,V71,V74,V75,V76)</f>
        <v>41.80558899398109</v>
      </c>
      <c r="W2" s="28">
        <f t="shared" ref="W2:X2" si="20">SUM(W3,W17,W22,W25,W26,W51,W52,W71,W74,W75,W76)</f>
        <v>36.101031814273426</v>
      </c>
      <c r="X2" s="28">
        <f t="shared" si="20"/>
        <v>31.961736887360267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21">SUM(C4,C8,C11)</f>
        <v>0</v>
      </c>
      <c r="D3" s="29">
        <f t="shared" ref="D3" si="22">SUM(D4,D8,D11)</f>
        <v>0</v>
      </c>
      <c r="E3" s="29">
        <f t="shared" ref="E3" si="23">SUM(E4,E8,E11)</f>
        <v>0</v>
      </c>
      <c r="F3" s="29">
        <f t="shared" ref="F3" si="24">SUM(F4,F8,F11)</f>
        <v>0</v>
      </c>
      <c r="G3" s="29">
        <f t="shared" ref="G3" si="25">SUM(G4,G8,G11)</f>
        <v>0</v>
      </c>
      <c r="H3" s="29">
        <f t="shared" ref="H3" si="26">SUM(H4,H8,H11)</f>
        <v>0</v>
      </c>
      <c r="I3" s="29">
        <f t="shared" ref="I3" si="27">SUM(I4,I8,I11)</f>
        <v>0</v>
      </c>
      <c r="J3" s="29">
        <f t="shared" ref="J3" si="28">SUM(J4,J8,J11)</f>
        <v>0</v>
      </c>
      <c r="K3" s="29">
        <f t="shared" ref="K3" si="29">SUM(K4,K8,K11)</f>
        <v>0</v>
      </c>
      <c r="L3" s="29">
        <f t="shared" ref="L3" si="30">SUM(L4,L8,L11)</f>
        <v>0</v>
      </c>
      <c r="M3" s="29">
        <f t="shared" ref="M3" si="31">SUM(M4,M8,M11)</f>
        <v>0</v>
      </c>
      <c r="N3" s="29">
        <f t="shared" ref="N3" si="32">SUM(N4,N8,N11)</f>
        <v>0</v>
      </c>
      <c r="O3" s="29">
        <f t="shared" ref="O3" si="33">SUM(O4,O8,O11)</f>
        <v>0</v>
      </c>
      <c r="P3" s="29">
        <f t="shared" ref="P3" si="34">SUM(P4,P8,P11)</f>
        <v>0</v>
      </c>
      <c r="Q3" s="29">
        <f t="shared" ref="Q3" si="35">SUM(Q4,Q8,Q11)</f>
        <v>0</v>
      </c>
      <c r="R3" s="29">
        <f t="shared" ref="R3" si="36">SUM(R4,R8,R11)</f>
        <v>0</v>
      </c>
      <c r="S3" s="29">
        <f t="shared" ref="S3" si="37">SUM(S4,S8,S11)</f>
        <v>0</v>
      </c>
      <c r="T3" s="29">
        <f t="shared" ref="T3" si="38">SUM(T4,T8,T11)</f>
        <v>0</v>
      </c>
      <c r="U3" s="29">
        <f t="shared" ref="U3" si="39">SUM(U4,U8,U11)</f>
        <v>0</v>
      </c>
      <c r="V3" s="29">
        <f t="shared" ref="V3" si="40">SUM(V4,V8,V11)</f>
        <v>0</v>
      </c>
      <c r="W3" s="29">
        <f t="shared" ref="W3:X3" si="41">SUM(W4,W8,W11)</f>
        <v>0</v>
      </c>
      <c r="X3" s="29">
        <f t="shared" si="41"/>
        <v>0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42">SUM(C5:C7)</f>
        <v>0</v>
      </c>
      <c r="D4" s="42">
        <f t="shared" ref="D4" si="43">SUM(D5:D7)</f>
        <v>0</v>
      </c>
      <c r="E4" s="42">
        <f t="shared" ref="E4" si="44">SUM(E5:E7)</f>
        <v>0</v>
      </c>
      <c r="F4" s="42">
        <f t="shared" ref="F4" si="45">SUM(F5:F7)</f>
        <v>0</v>
      </c>
      <c r="G4" s="42">
        <f t="shared" ref="G4" si="46">SUM(G5:G7)</f>
        <v>0</v>
      </c>
      <c r="H4" s="42">
        <f t="shared" ref="H4" si="47">SUM(H5:H7)</f>
        <v>0</v>
      </c>
      <c r="I4" s="42">
        <f t="shared" ref="I4" si="48">SUM(I5:I7)</f>
        <v>0</v>
      </c>
      <c r="J4" s="42">
        <f t="shared" ref="J4" si="49">SUM(J5:J7)</f>
        <v>0</v>
      </c>
      <c r="K4" s="42">
        <f t="shared" ref="K4" si="50">SUM(K5:K7)</f>
        <v>0</v>
      </c>
      <c r="L4" s="42">
        <f t="shared" ref="L4" si="51">SUM(L5:L7)</f>
        <v>0</v>
      </c>
      <c r="M4" s="42">
        <f t="shared" ref="M4" si="52">SUM(M5:M7)</f>
        <v>0</v>
      </c>
      <c r="N4" s="42">
        <f t="shared" ref="N4" si="53">SUM(N5:N7)</f>
        <v>0</v>
      </c>
      <c r="O4" s="42">
        <f t="shared" ref="O4" si="54">SUM(O5:O7)</f>
        <v>0</v>
      </c>
      <c r="P4" s="42">
        <f t="shared" ref="P4" si="55">SUM(P5:P7)</f>
        <v>0</v>
      </c>
      <c r="Q4" s="42">
        <f t="shared" ref="Q4" si="56">SUM(Q5:Q7)</f>
        <v>0</v>
      </c>
      <c r="R4" s="42">
        <f t="shared" ref="R4" si="57">SUM(R5:R7)</f>
        <v>0</v>
      </c>
      <c r="S4" s="42">
        <f t="shared" ref="S4" si="58">SUM(S5:S7)</f>
        <v>0</v>
      </c>
      <c r="T4" s="42">
        <f t="shared" ref="T4" si="59">SUM(T5:T7)</f>
        <v>0</v>
      </c>
      <c r="U4" s="42">
        <f t="shared" ref="U4" si="60">SUM(U5:U7)</f>
        <v>0</v>
      </c>
      <c r="V4" s="42">
        <f t="shared" ref="V4" si="61">SUM(V5:V7)</f>
        <v>0</v>
      </c>
      <c r="W4" s="42">
        <f t="shared" ref="W4:X4" si="62">SUM(W5:W7)</f>
        <v>0</v>
      </c>
      <c r="X4" s="42">
        <f t="shared" si="62"/>
        <v>0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>
        <v>0</v>
      </c>
      <c r="W5" s="30">
        <v>0</v>
      </c>
      <c r="X5" s="30">
        <v>0</v>
      </c>
    </row>
    <row r="6" spans="1:24" ht="11.25" customHeight="1" x14ac:dyDescent="0.2">
      <c r="A6" s="39" t="s">
        <v>7</v>
      </c>
      <c r="B6" s="23" t="s">
        <v>8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</row>
    <row r="7" spans="1:24" ht="11.25" customHeight="1" x14ac:dyDescent="0.2">
      <c r="A7" s="39" t="s">
        <v>9</v>
      </c>
      <c r="B7" s="23" t="s">
        <v>10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</row>
    <row r="8" spans="1:24" ht="11.25" customHeight="1" x14ac:dyDescent="0.2">
      <c r="A8" s="40" t="s">
        <v>343</v>
      </c>
      <c r="B8" s="41" t="s">
        <v>344</v>
      </c>
      <c r="C8" s="42">
        <f t="shared" ref="C8" si="63">SUM(C9:C10)</f>
        <v>0</v>
      </c>
      <c r="D8" s="42">
        <f t="shared" ref="D8" si="64">SUM(D9:D10)</f>
        <v>0</v>
      </c>
      <c r="E8" s="42">
        <f t="shared" ref="E8" si="65">SUM(E9:E10)</f>
        <v>0</v>
      </c>
      <c r="F8" s="42">
        <f t="shared" ref="F8" si="66">SUM(F9:F10)</f>
        <v>0</v>
      </c>
      <c r="G8" s="42">
        <f t="shared" ref="G8" si="67">SUM(G9:G10)</f>
        <v>0</v>
      </c>
      <c r="H8" s="42">
        <f t="shared" ref="H8" si="68">SUM(H9:H10)</f>
        <v>0</v>
      </c>
      <c r="I8" s="42">
        <f t="shared" ref="I8" si="69">SUM(I9:I10)</f>
        <v>0</v>
      </c>
      <c r="J8" s="42">
        <f t="shared" ref="J8" si="70">SUM(J9:J10)</f>
        <v>0</v>
      </c>
      <c r="K8" s="42">
        <f t="shared" ref="K8" si="71">SUM(K9:K10)</f>
        <v>0</v>
      </c>
      <c r="L8" s="42">
        <f t="shared" ref="L8" si="72">SUM(L9:L10)</f>
        <v>0</v>
      </c>
      <c r="M8" s="42">
        <f t="shared" ref="M8" si="73">SUM(M9:M10)</f>
        <v>0</v>
      </c>
      <c r="N8" s="42">
        <f t="shared" ref="N8" si="74">SUM(N9:N10)</f>
        <v>0</v>
      </c>
      <c r="O8" s="42">
        <f t="shared" ref="O8" si="75">SUM(O9:O10)</f>
        <v>0</v>
      </c>
      <c r="P8" s="42">
        <f t="shared" ref="P8" si="76">SUM(P9:P10)</f>
        <v>0</v>
      </c>
      <c r="Q8" s="42">
        <f t="shared" ref="Q8" si="77">SUM(Q9:Q10)</f>
        <v>0</v>
      </c>
      <c r="R8" s="42">
        <f t="shared" ref="R8" si="78">SUM(R9:R10)</f>
        <v>0</v>
      </c>
      <c r="S8" s="42">
        <f t="shared" ref="S8" si="79">SUM(S9:S10)</f>
        <v>0</v>
      </c>
      <c r="T8" s="42">
        <f t="shared" ref="T8" si="80">SUM(T9:T10)</f>
        <v>0</v>
      </c>
      <c r="U8" s="42">
        <f t="shared" ref="U8" si="81">SUM(U9:U10)</f>
        <v>0</v>
      </c>
      <c r="V8" s="42">
        <f t="shared" ref="V8" si="82">SUM(V9:V10)</f>
        <v>0</v>
      </c>
      <c r="W8" s="42">
        <f t="shared" ref="W8:X8" si="83">SUM(W9:W10)</f>
        <v>0</v>
      </c>
      <c r="X8" s="42">
        <f t="shared" si="83"/>
        <v>0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" si="84">SUM(C12:C16)</f>
        <v>0</v>
      </c>
      <c r="D11" s="42">
        <f t="shared" ref="D11" si="85">SUM(D12:D16)</f>
        <v>0</v>
      </c>
      <c r="E11" s="42">
        <f t="shared" ref="E11" si="86">SUM(E12:E16)</f>
        <v>0</v>
      </c>
      <c r="F11" s="42">
        <f t="shared" ref="F11" si="87">SUM(F12:F16)</f>
        <v>0</v>
      </c>
      <c r="G11" s="42">
        <f t="shared" ref="G11" si="88">SUM(G12:G16)</f>
        <v>0</v>
      </c>
      <c r="H11" s="42">
        <f t="shared" ref="H11" si="89">SUM(H12:H16)</f>
        <v>0</v>
      </c>
      <c r="I11" s="42">
        <f t="shared" ref="I11" si="90">SUM(I12:I16)</f>
        <v>0</v>
      </c>
      <c r="J11" s="42">
        <f t="shared" ref="J11" si="91">SUM(J12:J16)</f>
        <v>0</v>
      </c>
      <c r="K11" s="42">
        <f t="shared" ref="K11" si="92">SUM(K12:K16)</f>
        <v>0</v>
      </c>
      <c r="L11" s="42">
        <f t="shared" ref="L11" si="93">SUM(L12:L16)</f>
        <v>0</v>
      </c>
      <c r="M11" s="42">
        <f t="shared" ref="M11" si="94">SUM(M12:M16)</f>
        <v>0</v>
      </c>
      <c r="N11" s="42">
        <f t="shared" ref="N11" si="95">SUM(N12:N16)</f>
        <v>0</v>
      </c>
      <c r="O11" s="42">
        <f t="shared" ref="O11" si="96">SUM(O12:O16)</f>
        <v>0</v>
      </c>
      <c r="P11" s="42">
        <f t="shared" ref="P11" si="97">SUM(P12:P16)</f>
        <v>0</v>
      </c>
      <c r="Q11" s="42">
        <f t="shared" ref="Q11" si="98">SUM(Q12:Q16)</f>
        <v>0</v>
      </c>
      <c r="R11" s="42">
        <f t="shared" ref="R11" si="99">SUM(R12:R16)</f>
        <v>0</v>
      </c>
      <c r="S11" s="42">
        <f t="shared" ref="S11" si="100">SUM(S12:S16)</f>
        <v>0</v>
      </c>
      <c r="T11" s="42">
        <f t="shared" ref="T11" si="101">SUM(T12:T16)</f>
        <v>0</v>
      </c>
      <c r="U11" s="42">
        <f t="shared" ref="U11" si="102">SUM(U12:U16)</f>
        <v>0</v>
      </c>
      <c r="V11" s="42">
        <f t="shared" ref="V11" si="103">SUM(V12:V16)</f>
        <v>0</v>
      </c>
      <c r="W11" s="42">
        <f t="shared" ref="W11:X11" si="104">SUM(W12:W16)</f>
        <v>0</v>
      </c>
      <c r="X11" s="42">
        <f t="shared" si="104"/>
        <v>0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</row>
    <row r="13" spans="1:24" ht="11.25" customHeight="1" x14ac:dyDescent="0.2">
      <c r="A13" s="39" t="s">
        <v>17</v>
      </c>
      <c r="B13" s="23" t="s">
        <v>18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" si="105">SUM(C18:C21)</f>
        <v>0</v>
      </c>
      <c r="D17" s="31">
        <f t="shared" ref="D17" si="106">SUM(D18:D21)</f>
        <v>0</v>
      </c>
      <c r="E17" s="31">
        <f t="shared" ref="E17" si="107">SUM(E18:E21)</f>
        <v>0</v>
      </c>
      <c r="F17" s="31">
        <f t="shared" ref="F17" si="108">SUM(F18:F21)</f>
        <v>0</v>
      </c>
      <c r="G17" s="31">
        <f t="shared" ref="G17" si="109">SUM(G18:G21)</f>
        <v>0</v>
      </c>
      <c r="H17" s="31">
        <f t="shared" ref="H17" si="110">SUM(H18:H21)</f>
        <v>0</v>
      </c>
      <c r="I17" s="31">
        <f t="shared" ref="I17" si="111">SUM(I18:I21)</f>
        <v>0</v>
      </c>
      <c r="J17" s="31">
        <f t="shared" ref="J17" si="112">SUM(J18:J21)</f>
        <v>0</v>
      </c>
      <c r="K17" s="31">
        <f t="shared" ref="K17" si="113">SUM(K18:K21)</f>
        <v>0</v>
      </c>
      <c r="L17" s="31">
        <f t="shared" ref="L17" si="114">SUM(L18:L21)</f>
        <v>0</v>
      </c>
      <c r="M17" s="31">
        <f t="shared" ref="M17" si="115">SUM(M18:M21)</f>
        <v>5.9349957007738601</v>
      </c>
      <c r="N17" s="31">
        <f t="shared" ref="N17" si="116">SUM(N18:N21)</f>
        <v>13.65004299226139</v>
      </c>
      <c r="O17" s="31">
        <f t="shared" ref="O17" si="117">SUM(O18:O21)</f>
        <v>9.651762682717111</v>
      </c>
      <c r="P17" s="31">
        <f t="shared" ref="P17" si="118">SUM(P18:P21)</f>
        <v>11.715391229578669</v>
      </c>
      <c r="Q17" s="31">
        <f t="shared" ref="Q17" si="119">SUM(Q18:Q21)</f>
        <v>11.68650042992261</v>
      </c>
      <c r="R17" s="31">
        <f t="shared" ref="R17" si="120">SUM(R18:R21)</f>
        <v>13.19991401547721</v>
      </c>
      <c r="S17" s="31">
        <f t="shared" ref="S17" si="121">SUM(S18:S21)</f>
        <v>11.00627687016337</v>
      </c>
      <c r="T17" s="31">
        <f t="shared" ref="T17" si="122">SUM(T18:T21)</f>
        <v>14.747893379191741</v>
      </c>
      <c r="U17" s="31">
        <f t="shared" ref="U17" si="123">SUM(U18:U21)</f>
        <v>14.477730008598449</v>
      </c>
      <c r="V17" s="31">
        <f t="shared" ref="V17" si="124">SUM(V18:V21)</f>
        <v>17.22355975924334</v>
      </c>
      <c r="W17" s="31">
        <f t="shared" ref="W17:X17" si="125">SUM(W18:W21)</f>
        <v>13.792863284608771</v>
      </c>
      <c r="X17" s="31">
        <f t="shared" si="125"/>
        <v>13.92407566638005</v>
      </c>
    </row>
    <row r="18" spans="1:24" ht="11.25" customHeight="1" x14ac:dyDescent="0.2">
      <c r="A18" s="22" t="s">
        <v>27</v>
      </c>
      <c r="B18" s="23" t="s">
        <v>28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5.9349957007738601</v>
      </c>
      <c r="N19" s="30">
        <v>13.65004299226139</v>
      </c>
      <c r="O19" s="30">
        <v>9.651762682717111</v>
      </c>
      <c r="P19" s="30">
        <v>11.715391229578669</v>
      </c>
      <c r="Q19" s="30">
        <v>11.68650042992261</v>
      </c>
      <c r="R19" s="30">
        <v>13.19991401547721</v>
      </c>
      <c r="S19" s="30">
        <v>11.00627687016337</v>
      </c>
      <c r="T19" s="30">
        <v>14.747893379191741</v>
      </c>
      <c r="U19" s="30">
        <v>14.477730008598449</v>
      </c>
      <c r="V19" s="30">
        <v>17.22355975924334</v>
      </c>
      <c r="W19" s="30">
        <v>13.792863284608771</v>
      </c>
      <c r="X19" s="30">
        <v>13.92407566638005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" si="126">SUM(C23:C24)</f>
        <v>0</v>
      </c>
      <c r="D22" s="31">
        <f t="shared" ref="D22" si="127">SUM(D23:D24)</f>
        <v>0</v>
      </c>
      <c r="E22" s="31">
        <f t="shared" ref="E22" si="128">SUM(E23:E24)</f>
        <v>0</v>
      </c>
      <c r="F22" s="31">
        <f t="shared" ref="F22" si="129">SUM(F23:F24)</f>
        <v>0</v>
      </c>
      <c r="G22" s="31">
        <f t="shared" ref="G22" si="130">SUM(G23:G24)</f>
        <v>0</v>
      </c>
      <c r="H22" s="31">
        <f t="shared" ref="H22" si="131">SUM(H23:H24)</f>
        <v>0</v>
      </c>
      <c r="I22" s="31">
        <f t="shared" ref="I22" si="132">SUM(I23:I24)</f>
        <v>0</v>
      </c>
      <c r="J22" s="31">
        <f t="shared" ref="J22" si="133">SUM(J23:J24)</f>
        <v>0</v>
      </c>
      <c r="K22" s="31">
        <f t="shared" ref="K22" si="134">SUM(K23:K24)</f>
        <v>0</v>
      </c>
      <c r="L22" s="31">
        <f t="shared" ref="L22" si="135">SUM(L23:L24)</f>
        <v>0</v>
      </c>
      <c r="M22" s="31">
        <f t="shared" ref="M22" si="136">SUM(M23:M24)</f>
        <v>0</v>
      </c>
      <c r="N22" s="31">
        <f t="shared" ref="N22" si="137">SUM(N23:N24)</f>
        <v>0</v>
      </c>
      <c r="O22" s="31">
        <f t="shared" ref="O22" si="138">SUM(O23:O24)</f>
        <v>0</v>
      </c>
      <c r="P22" s="31">
        <f t="shared" ref="P22" si="139">SUM(P23:P24)</f>
        <v>0</v>
      </c>
      <c r="Q22" s="31">
        <f t="shared" ref="Q22" si="140">SUM(Q23:Q24)</f>
        <v>0</v>
      </c>
      <c r="R22" s="31">
        <f t="shared" ref="R22" si="141">SUM(R23:R24)</f>
        <v>0</v>
      </c>
      <c r="S22" s="31">
        <f t="shared" ref="S22" si="142">SUM(S23:S24)</f>
        <v>0</v>
      </c>
      <c r="T22" s="31">
        <f t="shared" ref="T22" si="143">SUM(T23:T24)</f>
        <v>0</v>
      </c>
      <c r="U22" s="31">
        <f t="shared" ref="U22" si="144">SUM(U23:U24)</f>
        <v>0</v>
      </c>
      <c r="V22" s="31">
        <f t="shared" ref="V22" si="145">SUM(V23:V24)</f>
        <v>0</v>
      </c>
      <c r="W22" s="31">
        <f t="shared" ref="W22:X22" si="146">SUM(W23:W24)</f>
        <v>0</v>
      </c>
      <c r="X22" s="31">
        <f t="shared" si="146"/>
        <v>0</v>
      </c>
    </row>
    <row r="23" spans="1:24" ht="11.25" customHeight="1" x14ac:dyDescent="0.2">
      <c r="A23" s="22" t="s">
        <v>37</v>
      </c>
      <c r="B23" s="23" t="s">
        <v>38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47">SUM(C27,C33)</f>
        <v>0</v>
      </c>
      <c r="D26" s="31">
        <f t="shared" ref="D26" si="148">SUM(D27,D33)</f>
        <v>0</v>
      </c>
      <c r="E26" s="31">
        <f t="shared" ref="E26" si="149">SUM(E27,E33)</f>
        <v>0</v>
      </c>
      <c r="F26" s="31">
        <f t="shared" ref="F26" si="150">SUM(F27,F33)</f>
        <v>0</v>
      </c>
      <c r="G26" s="31">
        <f t="shared" ref="G26" si="151">SUM(G27,G33)</f>
        <v>0</v>
      </c>
      <c r="H26" s="31">
        <f t="shared" ref="H26" si="152">SUM(H27,H33)</f>
        <v>0</v>
      </c>
      <c r="I26" s="31">
        <f t="shared" ref="I26" si="153">SUM(I27,I33)</f>
        <v>0</v>
      </c>
      <c r="J26" s="31">
        <f t="shared" ref="J26" si="154">SUM(J27,J33)</f>
        <v>0</v>
      </c>
      <c r="K26" s="31">
        <f t="shared" ref="K26" si="155">SUM(K27,K33)</f>
        <v>0</v>
      </c>
      <c r="L26" s="31">
        <f t="shared" ref="L26" si="156">SUM(L27,L33)</f>
        <v>0</v>
      </c>
      <c r="M26" s="31">
        <f t="shared" ref="M26" si="157">SUM(M27,M33)</f>
        <v>0</v>
      </c>
      <c r="N26" s="31">
        <f t="shared" ref="N26" si="158">SUM(N27,N33)</f>
        <v>0</v>
      </c>
      <c r="O26" s="31">
        <f t="shared" ref="O26" si="159">SUM(O27,O33)</f>
        <v>0</v>
      </c>
      <c r="P26" s="31">
        <f t="shared" ref="P26" si="160">SUM(P27,P33)</f>
        <v>0</v>
      </c>
      <c r="Q26" s="31">
        <f t="shared" ref="Q26" si="161">SUM(Q27,Q33)</f>
        <v>0</v>
      </c>
      <c r="R26" s="31">
        <f t="shared" ref="R26" si="162">SUM(R27,R33)</f>
        <v>0</v>
      </c>
      <c r="S26" s="31">
        <f t="shared" ref="S26" si="163">SUM(S27,S33)</f>
        <v>0</v>
      </c>
      <c r="T26" s="31">
        <f t="shared" ref="T26" si="164">SUM(T27,T33)</f>
        <v>0</v>
      </c>
      <c r="U26" s="31">
        <f t="shared" ref="U26" si="165">SUM(U27,U33)</f>
        <v>0</v>
      </c>
      <c r="V26" s="31">
        <f t="shared" ref="V26" si="166">SUM(V27,V33)</f>
        <v>0</v>
      </c>
      <c r="W26" s="31">
        <f t="shared" ref="W26:X26" si="167">SUM(W27,W33)</f>
        <v>0</v>
      </c>
      <c r="X26" s="31">
        <f t="shared" si="167"/>
        <v>0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" si="168">SUM(C28:C32)</f>
        <v>0</v>
      </c>
      <c r="D27" s="42">
        <f t="shared" ref="D27" si="169">SUM(D28:D32)</f>
        <v>0</v>
      </c>
      <c r="E27" s="42">
        <f t="shared" ref="E27" si="170">SUM(E28:E32)</f>
        <v>0</v>
      </c>
      <c r="F27" s="42">
        <f t="shared" ref="F27" si="171">SUM(F28:F32)</f>
        <v>0</v>
      </c>
      <c r="G27" s="42">
        <f t="shared" ref="G27" si="172">SUM(G28:G32)</f>
        <v>0</v>
      </c>
      <c r="H27" s="42">
        <f t="shared" ref="H27" si="173">SUM(H28:H32)</f>
        <v>0</v>
      </c>
      <c r="I27" s="42">
        <f t="shared" ref="I27" si="174">SUM(I28:I32)</f>
        <v>0</v>
      </c>
      <c r="J27" s="42">
        <f t="shared" ref="J27" si="175">SUM(J28:J32)</f>
        <v>0</v>
      </c>
      <c r="K27" s="42">
        <f t="shared" ref="K27" si="176">SUM(K28:K32)</f>
        <v>0</v>
      </c>
      <c r="L27" s="42">
        <f t="shared" ref="L27" si="177">SUM(L28:L32)</f>
        <v>0</v>
      </c>
      <c r="M27" s="42">
        <f t="shared" ref="M27" si="178">SUM(M28:M32)</f>
        <v>0</v>
      </c>
      <c r="N27" s="42">
        <f t="shared" ref="N27" si="179">SUM(N28:N32)</f>
        <v>0</v>
      </c>
      <c r="O27" s="42">
        <f t="shared" ref="O27" si="180">SUM(O28:O32)</f>
        <v>0</v>
      </c>
      <c r="P27" s="42">
        <f t="shared" ref="P27" si="181">SUM(P28:P32)</f>
        <v>0</v>
      </c>
      <c r="Q27" s="42">
        <f t="shared" ref="Q27" si="182">SUM(Q28:Q32)</f>
        <v>0</v>
      </c>
      <c r="R27" s="42">
        <f t="shared" ref="R27" si="183">SUM(R28:R32)</f>
        <v>0</v>
      </c>
      <c r="S27" s="42">
        <f t="shared" ref="S27" si="184">SUM(S28:S32)</f>
        <v>0</v>
      </c>
      <c r="T27" s="42">
        <f t="shared" ref="T27" si="185">SUM(T28:T32)</f>
        <v>0</v>
      </c>
      <c r="U27" s="42">
        <f t="shared" ref="U27" si="186">SUM(U28:U32)</f>
        <v>0</v>
      </c>
      <c r="V27" s="42">
        <f t="shared" ref="V27" si="187">SUM(V28:V32)</f>
        <v>0</v>
      </c>
      <c r="W27" s="42">
        <f t="shared" ref="W27:X27" si="188">SUM(W28:W32)</f>
        <v>0</v>
      </c>
      <c r="X27" s="42">
        <f t="shared" si="188"/>
        <v>0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" si="189">SUM(C34:C50)</f>
        <v>0</v>
      </c>
      <c r="D33" s="42">
        <f t="shared" ref="D33" si="190">SUM(D34:D50)</f>
        <v>0</v>
      </c>
      <c r="E33" s="42">
        <f t="shared" ref="E33" si="191">SUM(E34:E50)</f>
        <v>0</v>
      </c>
      <c r="F33" s="42">
        <f t="shared" ref="F33" si="192">SUM(F34:F50)</f>
        <v>0</v>
      </c>
      <c r="G33" s="42">
        <f t="shared" ref="G33" si="193">SUM(G34:G50)</f>
        <v>0</v>
      </c>
      <c r="H33" s="42">
        <f t="shared" ref="H33" si="194">SUM(H34:H50)</f>
        <v>0</v>
      </c>
      <c r="I33" s="42">
        <f t="shared" ref="I33" si="195">SUM(I34:I50)</f>
        <v>0</v>
      </c>
      <c r="J33" s="42">
        <f t="shared" ref="J33" si="196">SUM(J34:J50)</f>
        <v>0</v>
      </c>
      <c r="K33" s="42">
        <f t="shared" ref="K33" si="197">SUM(K34:K50)</f>
        <v>0</v>
      </c>
      <c r="L33" s="42">
        <f t="shared" ref="L33" si="198">SUM(L34:L50)</f>
        <v>0</v>
      </c>
      <c r="M33" s="42">
        <f t="shared" ref="M33" si="199">SUM(M34:M50)</f>
        <v>0</v>
      </c>
      <c r="N33" s="42">
        <f t="shared" ref="N33" si="200">SUM(N34:N50)</f>
        <v>0</v>
      </c>
      <c r="O33" s="42">
        <f t="shared" ref="O33" si="201">SUM(O34:O50)</f>
        <v>0</v>
      </c>
      <c r="P33" s="42">
        <f t="shared" ref="P33" si="202">SUM(P34:P50)</f>
        <v>0</v>
      </c>
      <c r="Q33" s="42">
        <f t="shared" ref="Q33" si="203">SUM(Q34:Q50)</f>
        <v>0</v>
      </c>
      <c r="R33" s="42">
        <f t="shared" ref="R33" si="204">SUM(R34:R50)</f>
        <v>0</v>
      </c>
      <c r="S33" s="42">
        <f t="shared" ref="S33" si="205">SUM(S34:S50)</f>
        <v>0</v>
      </c>
      <c r="T33" s="42">
        <f t="shared" ref="T33" si="206">SUM(T34:T50)</f>
        <v>0</v>
      </c>
      <c r="U33" s="42">
        <f t="shared" ref="U33" si="207">SUM(U34:U50)</f>
        <v>0</v>
      </c>
      <c r="V33" s="42">
        <f t="shared" ref="V33" si="208">SUM(V34:V50)</f>
        <v>0</v>
      </c>
      <c r="W33" s="42">
        <f t="shared" ref="W33:X33" si="209">SUM(W34:W50)</f>
        <v>0</v>
      </c>
      <c r="X33" s="42">
        <f t="shared" si="209"/>
        <v>0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</row>
    <row r="37" spans="1:24" ht="11.25" customHeight="1" x14ac:dyDescent="0.2">
      <c r="A37" s="39" t="s">
        <v>61</v>
      </c>
      <c r="B37" s="23" t="s">
        <v>62</v>
      </c>
      <c r="C37" s="30">
        <v>0</v>
      </c>
      <c r="D37" s="30">
        <v>0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</row>
    <row r="41" spans="1:24" ht="11.25" customHeight="1" x14ac:dyDescent="0.2">
      <c r="A41" s="39" t="s">
        <v>69</v>
      </c>
      <c r="B41" s="23" t="s">
        <v>70</v>
      </c>
      <c r="C41" s="30">
        <v>0</v>
      </c>
      <c r="D41" s="30">
        <v>0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</row>
    <row r="42" spans="1:24" ht="11.25" customHeight="1" x14ac:dyDescent="0.2">
      <c r="A42" s="39" t="s">
        <v>71</v>
      </c>
      <c r="B42" s="23" t="s">
        <v>72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</row>
    <row r="44" spans="1:24" ht="11.25" customHeight="1" x14ac:dyDescent="0.2">
      <c r="A44" s="39" t="s">
        <v>75</v>
      </c>
      <c r="B44" s="23" t="s">
        <v>76</v>
      </c>
      <c r="C44" s="30">
        <v>0</v>
      </c>
      <c r="D44" s="30">
        <v>0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</row>
    <row r="51" spans="1:24" ht="11.25" customHeight="1" x14ac:dyDescent="0.2">
      <c r="A51" s="24" t="s">
        <v>89</v>
      </c>
      <c r="B51" s="25" t="s">
        <v>90</v>
      </c>
      <c r="C51" s="31">
        <v>0</v>
      </c>
      <c r="D51" s="31">
        <v>0</v>
      </c>
      <c r="E51" s="31">
        <v>0</v>
      </c>
      <c r="F51" s="31">
        <v>0</v>
      </c>
      <c r="G51" s="31">
        <v>0</v>
      </c>
      <c r="H51" s="31">
        <v>0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" si="210">SUM(C53:C70)</f>
        <v>0</v>
      </c>
      <c r="D52" s="31">
        <f t="shared" ref="D52" si="211">SUM(D53:D70)</f>
        <v>0</v>
      </c>
      <c r="E52" s="31">
        <f t="shared" ref="E52" si="212">SUM(E53:E70)</f>
        <v>0</v>
      </c>
      <c r="F52" s="31">
        <f t="shared" ref="F52" si="213">SUM(F53:F70)</f>
        <v>0</v>
      </c>
      <c r="G52" s="31">
        <f t="shared" ref="G52" si="214">SUM(G53:G70)</f>
        <v>0</v>
      </c>
      <c r="H52" s="31">
        <f t="shared" ref="H52" si="215">SUM(H53:H70)</f>
        <v>0</v>
      </c>
      <c r="I52" s="31">
        <f t="shared" ref="I52" si="216">SUM(I53:I70)</f>
        <v>0</v>
      </c>
      <c r="J52" s="31">
        <f t="shared" ref="J52" si="217">SUM(J53:J70)</f>
        <v>0</v>
      </c>
      <c r="K52" s="31">
        <f t="shared" ref="K52" si="218">SUM(K53:K70)</f>
        <v>0</v>
      </c>
      <c r="L52" s="31">
        <f t="shared" ref="L52" si="219">SUM(L53:L70)</f>
        <v>0</v>
      </c>
      <c r="M52" s="31">
        <f t="shared" ref="M52" si="220">SUM(M53:M70)</f>
        <v>0</v>
      </c>
      <c r="N52" s="31">
        <f t="shared" ref="N52" si="221">SUM(N53:N70)</f>
        <v>0</v>
      </c>
      <c r="O52" s="31">
        <f t="shared" ref="O52" si="222">SUM(O53:O70)</f>
        <v>0</v>
      </c>
      <c r="P52" s="31">
        <f t="shared" ref="P52" si="223">SUM(P53:P70)</f>
        <v>0</v>
      </c>
      <c r="Q52" s="31">
        <f t="shared" ref="Q52" si="224">SUM(Q53:Q70)</f>
        <v>0</v>
      </c>
      <c r="R52" s="31">
        <f t="shared" ref="R52" si="225">SUM(R53:R70)</f>
        <v>0</v>
      </c>
      <c r="S52" s="31">
        <f t="shared" ref="S52" si="226">SUM(S53:S70)</f>
        <v>0</v>
      </c>
      <c r="T52" s="31">
        <f t="shared" ref="T52" si="227">SUM(T53:T70)</f>
        <v>0</v>
      </c>
      <c r="U52" s="31">
        <f t="shared" ref="U52" si="228">SUM(U53:U70)</f>
        <v>0</v>
      </c>
      <c r="V52" s="31">
        <f t="shared" ref="V52" si="229">SUM(V53:V70)</f>
        <v>0</v>
      </c>
      <c r="W52" s="31">
        <f t="shared" ref="W52:X52" si="230">SUM(W53:W70)</f>
        <v>0</v>
      </c>
      <c r="X52" s="31">
        <f t="shared" si="230"/>
        <v>0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</row>
    <row r="70" spans="1:24" ht="11.25" customHeight="1" x14ac:dyDescent="0.2">
      <c r="A70" s="22" t="s">
        <v>127</v>
      </c>
      <c r="B70" s="23" t="s">
        <v>128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" si="231">SUM(C72:C73)</f>
        <v>0</v>
      </c>
      <c r="D71" s="31">
        <f t="shared" ref="D71" si="232">SUM(D72:D73)</f>
        <v>0</v>
      </c>
      <c r="E71" s="31">
        <f t="shared" ref="E71" si="233">SUM(E72:E73)</f>
        <v>0</v>
      </c>
      <c r="F71" s="31">
        <f t="shared" ref="F71" si="234">SUM(F72:F73)</f>
        <v>0</v>
      </c>
      <c r="G71" s="31">
        <f t="shared" ref="G71" si="235">SUM(G72:G73)</f>
        <v>0</v>
      </c>
      <c r="H71" s="31">
        <f t="shared" ref="H71" si="236">SUM(H72:H73)</f>
        <v>0</v>
      </c>
      <c r="I71" s="31">
        <f t="shared" ref="I71" si="237">SUM(I72:I73)</f>
        <v>0</v>
      </c>
      <c r="J71" s="31">
        <f t="shared" ref="J71" si="238">SUM(J72:J73)</f>
        <v>0</v>
      </c>
      <c r="K71" s="31">
        <f t="shared" ref="K71" si="239">SUM(K72:K73)</f>
        <v>0</v>
      </c>
      <c r="L71" s="31">
        <f t="shared" ref="L71" si="240">SUM(L72:L73)</f>
        <v>0</v>
      </c>
      <c r="M71" s="31">
        <f t="shared" ref="M71" si="241">SUM(M72:M73)</f>
        <v>0</v>
      </c>
      <c r="N71" s="31">
        <f t="shared" ref="N71" si="242">SUM(N72:N73)</f>
        <v>0</v>
      </c>
      <c r="O71" s="31">
        <f t="shared" ref="O71" si="243">SUM(O72:O73)</f>
        <v>0</v>
      </c>
      <c r="P71" s="31">
        <f t="shared" ref="P71" si="244">SUM(P72:P73)</f>
        <v>0</v>
      </c>
      <c r="Q71" s="31">
        <f t="shared" ref="Q71" si="245">SUM(Q72:Q73)</f>
        <v>0</v>
      </c>
      <c r="R71" s="31">
        <f t="shared" ref="R71" si="246">SUM(R72:R73)</f>
        <v>0</v>
      </c>
      <c r="S71" s="31">
        <f t="shared" ref="S71" si="247">SUM(S72:S73)</f>
        <v>0</v>
      </c>
      <c r="T71" s="31">
        <f t="shared" ref="T71" si="248">SUM(T72:T73)</f>
        <v>0</v>
      </c>
      <c r="U71" s="31">
        <f t="shared" ref="U71" si="249">SUM(U72:U73)</f>
        <v>0</v>
      </c>
      <c r="V71" s="31">
        <f t="shared" ref="V71" si="250">SUM(V72:V73)</f>
        <v>0</v>
      </c>
      <c r="W71" s="31">
        <f t="shared" ref="W71:X71" si="251">SUM(W72:W73)</f>
        <v>0</v>
      </c>
      <c r="X71" s="31">
        <f t="shared" si="251"/>
        <v>0</v>
      </c>
    </row>
    <row r="72" spans="1:24" ht="11.25" customHeight="1" x14ac:dyDescent="0.2">
      <c r="A72" s="22" t="s">
        <v>131</v>
      </c>
      <c r="B72" s="23" t="s">
        <v>132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0</v>
      </c>
      <c r="D75" s="31">
        <v>10.81969045571797</v>
      </c>
      <c r="E75" s="31">
        <v>10.98693035253654</v>
      </c>
      <c r="F75" s="31">
        <v>9.6493551160791053</v>
      </c>
      <c r="G75" s="31">
        <v>7.0698194325021486</v>
      </c>
      <c r="H75" s="31">
        <v>7.6191745485812552</v>
      </c>
      <c r="I75" s="31">
        <v>6.5204643164230429</v>
      </c>
      <c r="J75" s="31">
        <v>8.6700773860705063</v>
      </c>
      <c r="K75" s="31">
        <v>8.5029234737747199</v>
      </c>
      <c r="L75" s="31">
        <v>9.5538263112639719</v>
      </c>
      <c r="M75" s="31">
        <v>10.31814273430782</v>
      </c>
      <c r="N75" s="31">
        <v>12.89767841788478</v>
      </c>
      <c r="O75" s="31">
        <v>8.3118658641444529</v>
      </c>
      <c r="P75" s="31">
        <v>4.7052450558899386</v>
      </c>
      <c r="Q75" s="31">
        <v>4.7769561478933786</v>
      </c>
      <c r="R75" s="31">
        <v>5.3740326741186584</v>
      </c>
      <c r="S75" s="31">
        <v>8.8612209802235586</v>
      </c>
      <c r="T75" s="31">
        <v>8.359587274290627</v>
      </c>
      <c r="U75" s="31">
        <v>9.0761822871883044</v>
      </c>
      <c r="V75" s="31">
        <v>7.643078245915734</v>
      </c>
      <c r="W75" s="31">
        <v>5.9711092003439381</v>
      </c>
      <c r="X75" s="31">
        <v>2.3884780739466889</v>
      </c>
    </row>
    <row r="76" spans="1:24" ht="11.25" customHeight="1" x14ac:dyDescent="0.2">
      <c r="A76" s="26" t="s">
        <v>139</v>
      </c>
      <c r="B76" s="27" t="s">
        <v>140</v>
      </c>
      <c r="C76" s="32">
        <v>5.1590713671539117</v>
      </c>
      <c r="D76" s="32">
        <v>5.7609630266552019</v>
      </c>
      <c r="E76" s="32">
        <v>6.0189165950128984</v>
      </c>
      <c r="F76" s="32">
        <v>6.44883920894239</v>
      </c>
      <c r="G76" s="32">
        <v>5.8469475494410998</v>
      </c>
      <c r="H76" s="32">
        <v>5.674978503869303</v>
      </c>
      <c r="I76" s="32">
        <v>6.0189165950128984</v>
      </c>
      <c r="J76" s="32">
        <v>3.8693035253654342</v>
      </c>
      <c r="K76" s="32">
        <v>5.1590713671539117</v>
      </c>
      <c r="L76" s="32">
        <v>6.0189165950128984</v>
      </c>
      <c r="M76" s="32">
        <v>7.1367153912295782</v>
      </c>
      <c r="N76" s="32">
        <v>8.7704213241616511</v>
      </c>
      <c r="O76" s="32">
        <v>8.5984522785898534</v>
      </c>
      <c r="P76" s="32">
        <v>14.53138435081685</v>
      </c>
      <c r="Q76" s="32">
        <v>17.368873602751499</v>
      </c>
      <c r="R76" s="32">
        <v>21.324161650902841</v>
      </c>
      <c r="S76" s="32">
        <v>20.464316423043851</v>
      </c>
      <c r="T76" s="32">
        <v>17.884780739466891</v>
      </c>
      <c r="U76" s="32">
        <v>15.99312123817713</v>
      </c>
      <c r="V76" s="32">
        <v>16.938950988822011</v>
      </c>
      <c r="W76" s="32">
        <v>16.33705932932072</v>
      </c>
      <c r="X76" s="32">
        <v>15.649183147033529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167</v>
      </c>
      <c r="B1" s="7" t="s">
        <v>268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0</v>
      </c>
      <c r="D2" s="28">
        <f t="shared" ref="D2" si="1">SUM(D3,D17,D22,D25,D26,D51,D52,D71,D74,D75,D76)</f>
        <v>0</v>
      </c>
      <c r="E2" s="28">
        <f t="shared" ref="E2" si="2">SUM(E3,E17,E22,E25,E26,E51,E52,E71,E74,E75,E76)</f>
        <v>0</v>
      </c>
      <c r="F2" s="28">
        <f t="shared" ref="F2" si="3">SUM(F3,F17,F22,F25,F26,F51,F52,F71,F74,F75,F76)</f>
        <v>0</v>
      </c>
      <c r="G2" s="28">
        <f t="shared" ref="G2" si="4">SUM(G3,G17,G22,G25,G26,G51,G52,G71,G74,G75,G76)</f>
        <v>34.750816852966459</v>
      </c>
      <c r="H2" s="28">
        <f t="shared" ref="H2" si="5">SUM(H3,H17,H22,H25,H26,H51,H52,H71,H74,H75,H76)</f>
        <v>31.975494411006018</v>
      </c>
      <c r="I2" s="28">
        <f t="shared" ref="I2" si="6">SUM(I3,I17,I22,I25,I26,I51,I52,I71,I74,I75,I76)</f>
        <v>41.656835769561482</v>
      </c>
      <c r="J2" s="28">
        <f t="shared" ref="J2" si="7">SUM(J3,J17,J22,J25,J26,J51,J52,J71,J74,J75,J76)</f>
        <v>80.586844368013743</v>
      </c>
      <c r="K2" s="28">
        <f t="shared" ref="K2" si="8">SUM(K3,K17,K22,K25,K26,K51,K52,K71,K74,K75,K76)</f>
        <v>81.218744625967318</v>
      </c>
      <c r="L2" s="28">
        <f t="shared" ref="L2" si="9">SUM(L3,L17,L22,L25,L26,L51,L52,L71,L74,L75,L76)</f>
        <v>108.69888220120379</v>
      </c>
      <c r="M2" s="28">
        <f t="shared" ref="M2" si="10">SUM(M3,M17,M22,M25,M26,M51,M52,M71,M74,M75,M76)</f>
        <v>115.00163370593293</v>
      </c>
      <c r="N2" s="28">
        <f t="shared" ref="N2" si="11">SUM(N3,N17,N22,N25,N26,N51,N52,N71,N74,N75,N76)</f>
        <v>118.53181427343077</v>
      </c>
      <c r="O2" s="28">
        <f t="shared" ref="O2" si="12">SUM(O3,O17,O22,O25,O26,O51,O52,O71,O74,O75,O76)</f>
        <v>69.144969905417014</v>
      </c>
      <c r="P2" s="28">
        <f t="shared" ref="P2" si="13">SUM(P3,P17,P22,P25,P26,P51,P52,P71,P74,P75,P76)</f>
        <v>54.758899398108348</v>
      </c>
      <c r="Q2" s="28">
        <f t="shared" ref="Q2" si="14">SUM(Q3,Q17,Q22,Q25,Q26,Q51,Q52,Q71,Q74,Q75,Q76)</f>
        <v>61.377300085984523</v>
      </c>
      <c r="R2" s="28">
        <f t="shared" ref="R2" si="15">SUM(R3,R17,R22,R25,R26,R51,R52,R71,R74,R75,R76)</f>
        <v>95.539208942390346</v>
      </c>
      <c r="S2" s="28">
        <f t="shared" ref="S2" si="16">SUM(S3,S17,S22,S25,S26,S51,S52,S71,S74,S75,S76)</f>
        <v>91.807394668959589</v>
      </c>
      <c r="T2" s="28">
        <f t="shared" ref="T2" si="17">SUM(T3,T17,T22,T25,T26,T51,T52,T71,T74,T75,T76)</f>
        <v>112.87050730868444</v>
      </c>
      <c r="U2" s="28">
        <f t="shared" ref="U2" si="18">SUM(U3,U17,U22,U25,U26,U51,U52,U71,U74,U75,U76)</f>
        <v>144.50223559759246</v>
      </c>
      <c r="V2" s="28">
        <f t="shared" ref="V2" si="19">SUM(V3,V17,V22,V25,V26,V51,V52,V71,V74,V75,V76)</f>
        <v>206.8143594153052</v>
      </c>
      <c r="W2" s="28">
        <f t="shared" ref="W2:X2" si="20">SUM(W3,W17,W22,W25,W26,W51,W52,W71,W74,W75,W76)</f>
        <v>201.05296646603608</v>
      </c>
      <c r="X2" s="28">
        <f t="shared" si="20"/>
        <v>211.30490111779881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21">SUM(C4,C8,C11)</f>
        <v>0</v>
      </c>
      <c r="D3" s="29">
        <f t="shared" ref="D3" si="22">SUM(D4,D8,D11)</f>
        <v>0</v>
      </c>
      <c r="E3" s="29">
        <f t="shared" ref="E3" si="23">SUM(E4,E8,E11)</f>
        <v>0</v>
      </c>
      <c r="F3" s="29">
        <f t="shared" ref="F3" si="24">SUM(F4,F8,F11)</f>
        <v>0</v>
      </c>
      <c r="G3" s="29">
        <f t="shared" ref="G3" si="25">SUM(G4,G8,G11)</f>
        <v>0</v>
      </c>
      <c r="H3" s="29">
        <f t="shared" ref="H3" si="26">SUM(H4,H8,H11)</f>
        <v>0</v>
      </c>
      <c r="I3" s="29">
        <f t="shared" ref="I3" si="27">SUM(I4,I8,I11)</f>
        <v>0</v>
      </c>
      <c r="J3" s="29">
        <f t="shared" ref="J3" si="28">SUM(J4,J8,J11)</f>
        <v>0</v>
      </c>
      <c r="K3" s="29">
        <f t="shared" ref="K3" si="29">SUM(K4,K8,K11)</f>
        <v>0</v>
      </c>
      <c r="L3" s="29">
        <f t="shared" ref="L3" si="30">SUM(L4,L8,L11)</f>
        <v>0</v>
      </c>
      <c r="M3" s="29">
        <f t="shared" ref="M3" si="31">SUM(M4,M8,M11)</f>
        <v>0</v>
      </c>
      <c r="N3" s="29">
        <f t="shared" ref="N3" si="32">SUM(N4,N8,N11)</f>
        <v>0</v>
      </c>
      <c r="O3" s="29">
        <f t="shared" ref="O3" si="33">SUM(O4,O8,O11)</f>
        <v>0</v>
      </c>
      <c r="P3" s="29">
        <f t="shared" ref="P3" si="34">SUM(P4,P8,P11)</f>
        <v>0</v>
      </c>
      <c r="Q3" s="29">
        <f t="shared" ref="Q3" si="35">SUM(Q4,Q8,Q11)</f>
        <v>0</v>
      </c>
      <c r="R3" s="29">
        <f t="shared" ref="R3" si="36">SUM(R4,R8,R11)</f>
        <v>0</v>
      </c>
      <c r="S3" s="29">
        <f t="shared" ref="S3" si="37">SUM(S4,S8,S11)</f>
        <v>0</v>
      </c>
      <c r="T3" s="29">
        <f t="shared" ref="T3" si="38">SUM(T4,T8,T11)</f>
        <v>0</v>
      </c>
      <c r="U3" s="29">
        <f t="shared" ref="U3" si="39">SUM(U4,U8,U11)</f>
        <v>0</v>
      </c>
      <c r="V3" s="29">
        <f t="shared" ref="V3" si="40">SUM(V4,V8,V11)</f>
        <v>0</v>
      </c>
      <c r="W3" s="29">
        <f t="shared" ref="W3:X3" si="41">SUM(W4,W8,W11)</f>
        <v>0</v>
      </c>
      <c r="X3" s="29">
        <f t="shared" si="41"/>
        <v>0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42">SUM(C5:C7)</f>
        <v>0</v>
      </c>
      <c r="D4" s="42">
        <f t="shared" ref="D4" si="43">SUM(D5:D7)</f>
        <v>0</v>
      </c>
      <c r="E4" s="42">
        <f t="shared" ref="E4" si="44">SUM(E5:E7)</f>
        <v>0</v>
      </c>
      <c r="F4" s="42">
        <f t="shared" ref="F4" si="45">SUM(F5:F7)</f>
        <v>0</v>
      </c>
      <c r="G4" s="42">
        <f t="shared" ref="G4" si="46">SUM(G5:G7)</f>
        <v>0</v>
      </c>
      <c r="H4" s="42">
        <f t="shared" ref="H4" si="47">SUM(H5:H7)</f>
        <v>0</v>
      </c>
      <c r="I4" s="42">
        <f t="shared" ref="I4" si="48">SUM(I5:I7)</f>
        <v>0</v>
      </c>
      <c r="J4" s="42">
        <f t="shared" ref="J4" si="49">SUM(J5:J7)</f>
        <v>0</v>
      </c>
      <c r="K4" s="42">
        <f t="shared" ref="K4" si="50">SUM(K5:K7)</f>
        <v>0</v>
      </c>
      <c r="L4" s="42">
        <f t="shared" ref="L4" si="51">SUM(L5:L7)</f>
        <v>0</v>
      </c>
      <c r="M4" s="42">
        <f t="shared" ref="M4" si="52">SUM(M5:M7)</f>
        <v>0</v>
      </c>
      <c r="N4" s="42">
        <f t="shared" ref="N4" si="53">SUM(N5:N7)</f>
        <v>0</v>
      </c>
      <c r="O4" s="42">
        <f t="shared" ref="O4" si="54">SUM(O5:O7)</f>
        <v>0</v>
      </c>
      <c r="P4" s="42">
        <f t="shared" ref="P4" si="55">SUM(P5:P7)</f>
        <v>0</v>
      </c>
      <c r="Q4" s="42">
        <f t="shared" ref="Q4" si="56">SUM(Q5:Q7)</f>
        <v>0</v>
      </c>
      <c r="R4" s="42">
        <f t="shared" ref="R4" si="57">SUM(R5:R7)</f>
        <v>0</v>
      </c>
      <c r="S4" s="42">
        <f t="shared" ref="S4" si="58">SUM(S5:S7)</f>
        <v>0</v>
      </c>
      <c r="T4" s="42">
        <f t="shared" ref="T4" si="59">SUM(T5:T7)</f>
        <v>0</v>
      </c>
      <c r="U4" s="42">
        <f t="shared" ref="U4" si="60">SUM(U5:U7)</f>
        <v>0</v>
      </c>
      <c r="V4" s="42">
        <f t="shared" ref="V4" si="61">SUM(V5:V7)</f>
        <v>0</v>
      </c>
      <c r="W4" s="42">
        <f t="shared" ref="W4:X4" si="62">SUM(W5:W7)</f>
        <v>0</v>
      </c>
      <c r="X4" s="42">
        <f t="shared" si="62"/>
        <v>0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>
        <v>0</v>
      </c>
      <c r="W5" s="30">
        <v>0</v>
      </c>
      <c r="X5" s="30">
        <v>0</v>
      </c>
    </row>
    <row r="6" spans="1:24" ht="11.25" customHeight="1" x14ac:dyDescent="0.2">
      <c r="A6" s="39" t="s">
        <v>7</v>
      </c>
      <c r="B6" s="23" t="s">
        <v>8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</row>
    <row r="7" spans="1:24" ht="11.25" customHeight="1" x14ac:dyDescent="0.2">
      <c r="A7" s="39" t="s">
        <v>9</v>
      </c>
      <c r="B7" s="23" t="s">
        <v>10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</row>
    <row r="8" spans="1:24" ht="11.25" customHeight="1" x14ac:dyDescent="0.2">
      <c r="A8" s="40" t="s">
        <v>343</v>
      </c>
      <c r="B8" s="41" t="s">
        <v>344</v>
      </c>
      <c r="C8" s="42">
        <f t="shared" ref="C8" si="63">SUM(C9:C10)</f>
        <v>0</v>
      </c>
      <c r="D8" s="42">
        <f t="shared" ref="D8" si="64">SUM(D9:D10)</f>
        <v>0</v>
      </c>
      <c r="E8" s="42">
        <f t="shared" ref="E8" si="65">SUM(E9:E10)</f>
        <v>0</v>
      </c>
      <c r="F8" s="42">
        <f t="shared" ref="F8" si="66">SUM(F9:F10)</f>
        <v>0</v>
      </c>
      <c r="G8" s="42">
        <f t="shared" ref="G8" si="67">SUM(G9:G10)</f>
        <v>0</v>
      </c>
      <c r="H8" s="42">
        <f t="shared" ref="H8" si="68">SUM(H9:H10)</f>
        <v>0</v>
      </c>
      <c r="I8" s="42">
        <f t="shared" ref="I8" si="69">SUM(I9:I10)</f>
        <v>0</v>
      </c>
      <c r="J8" s="42">
        <f t="shared" ref="J8" si="70">SUM(J9:J10)</f>
        <v>0</v>
      </c>
      <c r="K8" s="42">
        <f t="shared" ref="K8" si="71">SUM(K9:K10)</f>
        <v>0</v>
      </c>
      <c r="L8" s="42">
        <f t="shared" ref="L8" si="72">SUM(L9:L10)</f>
        <v>0</v>
      </c>
      <c r="M8" s="42">
        <f t="shared" ref="M8" si="73">SUM(M9:M10)</f>
        <v>0</v>
      </c>
      <c r="N8" s="42">
        <f t="shared" ref="N8" si="74">SUM(N9:N10)</f>
        <v>0</v>
      </c>
      <c r="O8" s="42">
        <f t="shared" ref="O8" si="75">SUM(O9:O10)</f>
        <v>0</v>
      </c>
      <c r="P8" s="42">
        <f t="shared" ref="P8" si="76">SUM(P9:P10)</f>
        <v>0</v>
      </c>
      <c r="Q8" s="42">
        <f t="shared" ref="Q8" si="77">SUM(Q9:Q10)</f>
        <v>0</v>
      </c>
      <c r="R8" s="42">
        <f t="shared" ref="R8" si="78">SUM(R9:R10)</f>
        <v>0</v>
      </c>
      <c r="S8" s="42">
        <f t="shared" ref="S8" si="79">SUM(S9:S10)</f>
        <v>0</v>
      </c>
      <c r="T8" s="42">
        <f t="shared" ref="T8" si="80">SUM(T9:T10)</f>
        <v>0</v>
      </c>
      <c r="U8" s="42">
        <f t="shared" ref="U8" si="81">SUM(U9:U10)</f>
        <v>0</v>
      </c>
      <c r="V8" s="42">
        <f t="shared" ref="V8" si="82">SUM(V9:V10)</f>
        <v>0</v>
      </c>
      <c r="W8" s="42">
        <f t="shared" ref="W8:X8" si="83">SUM(W9:W10)</f>
        <v>0</v>
      </c>
      <c r="X8" s="42">
        <f t="shared" si="83"/>
        <v>0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" si="84">SUM(C12:C16)</f>
        <v>0</v>
      </c>
      <c r="D11" s="42">
        <f t="shared" ref="D11" si="85">SUM(D12:D16)</f>
        <v>0</v>
      </c>
      <c r="E11" s="42">
        <f t="shared" ref="E11" si="86">SUM(E12:E16)</f>
        <v>0</v>
      </c>
      <c r="F11" s="42">
        <f t="shared" ref="F11" si="87">SUM(F12:F16)</f>
        <v>0</v>
      </c>
      <c r="G11" s="42">
        <f t="shared" ref="G11" si="88">SUM(G12:G16)</f>
        <v>0</v>
      </c>
      <c r="H11" s="42">
        <f t="shared" ref="H11" si="89">SUM(H12:H16)</f>
        <v>0</v>
      </c>
      <c r="I11" s="42">
        <f t="shared" ref="I11" si="90">SUM(I12:I16)</f>
        <v>0</v>
      </c>
      <c r="J11" s="42">
        <f t="shared" ref="J11" si="91">SUM(J12:J16)</f>
        <v>0</v>
      </c>
      <c r="K11" s="42">
        <f t="shared" ref="K11" si="92">SUM(K12:K16)</f>
        <v>0</v>
      </c>
      <c r="L11" s="42">
        <f t="shared" ref="L11" si="93">SUM(L12:L16)</f>
        <v>0</v>
      </c>
      <c r="M11" s="42">
        <f t="shared" ref="M11" si="94">SUM(M12:M16)</f>
        <v>0</v>
      </c>
      <c r="N11" s="42">
        <f t="shared" ref="N11" si="95">SUM(N12:N16)</f>
        <v>0</v>
      </c>
      <c r="O11" s="42">
        <f t="shared" ref="O11" si="96">SUM(O12:O16)</f>
        <v>0</v>
      </c>
      <c r="P11" s="42">
        <f t="shared" ref="P11" si="97">SUM(P12:P16)</f>
        <v>0</v>
      </c>
      <c r="Q11" s="42">
        <f t="shared" ref="Q11" si="98">SUM(Q12:Q16)</f>
        <v>0</v>
      </c>
      <c r="R11" s="42">
        <f t="shared" ref="R11" si="99">SUM(R12:R16)</f>
        <v>0</v>
      </c>
      <c r="S11" s="42">
        <f t="shared" ref="S11" si="100">SUM(S12:S16)</f>
        <v>0</v>
      </c>
      <c r="T11" s="42">
        <f t="shared" ref="T11" si="101">SUM(T12:T16)</f>
        <v>0</v>
      </c>
      <c r="U11" s="42">
        <f t="shared" ref="U11" si="102">SUM(U12:U16)</f>
        <v>0</v>
      </c>
      <c r="V11" s="42">
        <f t="shared" ref="V11" si="103">SUM(V12:V16)</f>
        <v>0</v>
      </c>
      <c r="W11" s="42">
        <f t="shared" ref="W11:X11" si="104">SUM(W12:W16)</f>
        <v>0</v>
      </c>
      <c r="X11" s="42">
        <f t="shared" si="104"/>
        <v>0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</row>
    <row r="13" spans="1:24" ht="11.25" customHeight="1" x14ac:dyDescent="0.2">
      <c r="A13" s="39" t="s">
        <v>17</v>
      </c>
      <c r="B13" s="23" t="s">
        <v>18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" si="105">SUM(C18:C21)</f>
        <v>0</v>
      </c>
      <c r="D17" s="31">
        <f t="shared" ref="D17" si="106">SUM(D18:D21)</f>
        <v>0</v>
      </c>
      <c r="E17" s="31">
        <f t="shared" ref="E17" si="107">SUM(E18:E21)</f>
        <v>0</v>
      </c>
      <c r="F17" s="31">
        <f t="shared" ref="F17" si="108">SUM(F18:F21)</f>
        <v>0</v>
      </c>
      <c r="G17" s="31">
        <f t="shared" ref="G17" si="109">SUM(G18:G21)</f>
        <v>0</v>
      </c>
      <c r="H17" s="31">
        <f t="shared" ref="H17" si="110">SUM(H18:H21)</f>
        <v>0</v>
      </c>
      <c r="I17" s="31">
        <f t="shared" ref="I17" si="111">SUM(I18:I21)</f>
        <v>0</v>
      </c>
      <c r="J17" s="31">
        <f t="shared" ref="J17" si="112">SUM(J18:J21)</f>
        <v>0</v>
      </c>
      <c r="K17" s="31">
        <f t="shared" ref="K17" si="113">SUM(K18:K21)</f>
        <v>0</v>
      </c>
      <c r="L17" s="31">
        <f t="shared" ref="L17" si="114">SUM(L18:L21)</f>
        <v>0</v>
      </c>
      <c r="M17" s="31">
        <f t="shared" ref="M17" si="115">SUM(M18:M21)</f>
        <v>0</v>
      </c>
      <c r="N17" s="31">
        <f t="shared" ref="N17" si="116">SUM(N18:N21)</f>
        <v>0</v>
      </c>
      <c r="O17" s="31">
        <f t="shared" ref="O17" si="117">SUM(O18:O21)</f>
        <v>0</v>
      </c>
      <c r="P17" s="31">
        <f t="shared" ref="P17" si="118">SUM(P18:P21)</f>
        <v>0</v>
      </c>
      <c r="Q17" s="31">
        <f t="shared" ref="Q17" si="119">SUM(Q18:Q21)</f>
        <v>0</v>
      </c>
      <c r="R17" s="31">
        <f t="shared" ref="R17" si="120">SUM(R18:R21)</f>
        <v>0</v>
      </c>
      <c r="S17" s="31">
        <f t="shared" ref="S17" si="121">SUM(S18:S21)</f>
        <v>0</v>
      </c>
      <c r="T17" s="31">
        <f t="shared" ref="T17" si="122">SUM(T18:T21)</f>
        <v>0</v>
      </c>
      <c r="U17" s="31">
        <f t="shared" ref="U17" si="123">SUM(U18:U21)</f>
        <v>0</v>
      </c>
      <c r="V17" s="31">
        <f t="shared" ref="V17" si="124">SUM(V18:V21)</f>
        <v>0</v>
      </c>
      <c r="W17" s="31">
        <f t="shared" ref="W17:X17" si="125">SUM(W18:W21)</f>
        <v>0</v>
      </c>
      <c r="X17" s="31">
        <f t="shared" si="125"/>
        <v>0</v>
      </c>
    </row>
    <row r="18" spans="1:24" ht="11.25" customHeight="1" x14ac:dyDescent="0.2">
      <c r="A18" s="22" t="s">
        <v>27</v>
      </c>
      <c r="B18" s="23" t="s">
        <v>28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" si="126">SUM(C23:C24)</f>
        <v>0</v>
      </c>
      <c r="D22" s="31">
        <f t="shared" ref="D22" si="127">SUM(D23:D24)</f>
        <v>0</v>
      </c>
      <c r="E22" s="31">
        <f t="shared" ref="E22" si="128">SUM(E23:E24)</f>
        <v>0</v>
      </c>
      <c r="F22" s="31">
        <f t="shared" ref="F22" si="129">SUM(F23:F24)</f>
        <v>0</v>
      </c>
      <c r="G22" s="31">
        <f t="shared" ref="G22" si="130">SUM(G23:G24)</f>
        <v>0</v>
      </c>
      <c r="H22" s="31">
        <f t="shared" ref="H22" si="131">SUM(H23:H24)</f>
        <v>0</v>
      </c>
      <c r="I22" s="31">
        <f t="shared" ref="I22" si="132">SUM(I23:I24)</f>
        <v>0</v>
      </c>
      <c r="J22" s="31">
        <f t="shared" ref="J22" si="133">SUM(J23:J24)</f>
        <v>0</v>
      </c>
      <c r="K22" s="31">
        <f t="shared" ref="K22" si="134">SUM(K23:K24)</f>
        <v>0</v>
      </c>
      <c r="L22" s="31">
        <f t="shared" ref="L22" si="135">SUM(L23:L24)</f>
        <v>0</v>
      </c>
      <c r="M22" s="31">
        <f t="shared" ref="M22" si="136">SUM(M23:M24)</f>
        <v>0</v>
      </c>
      <c r="N22" s="31">
        <f t="shared" ref="N22" si="137">SUM(N23:N24)</f>
        <v>0</v>
      </c>
      <c r="O22" s="31">
        <f t="shared" ref="O22" si="138">SUM(O23:O24)</f>
        <v>0</v>
      </c>
      <c r="P22" s="31">
        <f t="shared" ref="P22" si="139">SUM(P23:P24)</f>
        <v>0</v>
      </c>
      <c r="Q22" s="31">
        <f t="shared" ref="Q22" si="140">SUM(Q23:Q24)</f>
        <v>0</v>
      </c>
      <c r="R22" s="31">
        <f t="shared" ref="R22" si="141">SUM(R23:R24)</f>
        <v>0</v>
      </c>
      <c r="S22" s="31">
        <f t="shared" ref="S22" si="142">SUM(S23:S24)</f>
        <v>0</v>
      </c>
      <c r="T22" s="31">
        <f t="shared" ref="T22" si="143">SUM(T23:T24)</f>
        <v>0</v>
      </c>
      <c r="U22" s="31">
        <f t="shared" ref="U22" si="144">SUM(U23:U24)</f>
        <v>0</v>
      </c>
      <c r="V22" s="31">
        <f t="shared" ref="V22" si="145">SUM(V23:V24)</f>
        <v>0</v>
      </c>
      <c r="W22" s="31">
        <f t="shared" ref="W22:X22" si="146">SUM(W23:W24)</f>
        <v>0</v>
      </c>
      <c r="X22" s="31">
        <f t="shared" si="146"/>
        <v>0</v>
      </c>
    </row>
    <row r="23" spans="1:24" ht="11.25" customHeight="1" x14ac:dyDescent="0.2">
      <c r="A23" s="22" t="s">
        <v>37</v>
      </c>
      <c r="B23" s="23" t="s">
        <v>38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47">SUM(C27,C33)</f>
        <v>0</v>
      </c>
      <c r="D26" s="31">
        <f t="shared" ref="D26" si="148">SUM(D27,D33)</f>
        <v>0</v>
      </c>
      <c r="E26" s="31">
        <f t="shared" ref="E26" si="149">SUM(E27,E33)</f>
        <v>0</v>
      </c>
      <c r="F26" s="31">
        <f t="shared" ref="F26" si="150">SUM(F27,F33)</f>
        <v>0</v>
      </c>
      <c r="G26" s="31">
        <f t="shared" ref="G26" si="151">SUM(G27,G33)</f>
        <v>0</v>
      </c>
      <c r="H26" s="31">
        <f t="shared" ref="H26" si="152">SUM(H27,H33)</f>
        <v>0</v>
      </c>
      <c r="I26" s="31">
        <f t="shared" ref="I26" si="153">SUM(I27,I33)</f>
        <v>0</v>
      </c>
      <c r="J26" s="31">
        <f t="shared" ref="J26" si="154">SUM(J27,J33)</f>
        <v>0</v>
      </c>
      <c r="K26" s="31">
        <f t="shared" ref="K26" si="155">SUM(K27,K33)</f>
        <v>0</v>
      </c>
      <c r="L26" s="31">
        <f t="shared" ref="L26" si="156">SUM(L27,L33)</f>
        <v>0</v>
      </c>
      <c r="M26" s="31">
        <f t="shared" ref="M26" si="157">SUM(M27,M33)</f>
        <v>0</v>
      </c>
      <c r="N26" s="31">
        <f t="shared" ref="N26" si="158">SUM(N27,N33)</f>
        <v>0</v>
      </c>
      <c r="O26" s="31">
        <f t="shared" ref="O26" si="159">SUM(O27,O33)</f>
        <v>0</v>
      </c>
      <c r="P26" s="31">
        <f t="shared" ref="P26" si="160">SUM(P27,P33)</f>
        <v>0</v>
      </c>
      <c r="Q26" s="31">
        <f t="shared" ref="Q26" si="161">SUM(Q27,Q33)</f>
        <v>0</v>
      </c>
      <c r="R26" s="31">
        <f t="shared" ref="R26" si="162">SUM(R27,R33)</f>
        <v>0</v>
      </c>
      <c r="S26" s="31">
        <f t="shared" ref="S26" si="163">SUM(S27,S33)</f>
        <v>0</v>
      </c>
      <c r="T26" s="31">
        <f t="shared" ref="T26" si="164">SUM(T27,T33)</f>
        <v>0</v>
      </c>
      <c r="U26" s="31">
        <f t="shared" ref="U26" si="165">SUM(U27,U33)</f>
        <v>0</v>
      </c>
      <c r="V26" s="31">
        <f t="shared" ref="V26" si="166">SUM(V27,V33)</f>
        <v>0</v>
      </c>
      <c r="W26" s="31">
        <f t="shared" ref="W26:X26" si="167">SUM(W27,W33)</f>
        <v>0</v>
      </c>
      <c r="X26" s="31">
        <f t="shared" si="167"/>
        <v>0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" si="168">SUM(C28:C32)</f>
        <v>0</v>
      </c>
      <c r="D27" s="42">
        <f t="shared" ref="D27" si="169">SUM(D28:D32)</f>
        <v>0</v>
      </c>
      <c r="E27" s="42">
        <f t="shared" ref="E27" si="170">SUM(E28:E32)</f>
        <v>0</v>
      </c>
      <c r="F27" s="42">
        <f t="shared" ref="F27" si="171">SUM(F28:F32)</f>
        <v>0</v>
      </c>
      <c r="G27" s="42">
        <f t="shared" ref="G27" si="172">SUM(G28:G32)</f>
        <v>0</v>
      </c>
      <c r="H27" s="42">
        <f t="shared" ref="H27" si="173">SUM(H28:H32)</f>
        <v>0</v>
      </c>
      <c r="I27" s="42">
        <f t="shared" ref="I27" si="174">SUM(I28:I32)</f>
        <v>0</v>
      </c>
      <c r="J27" s="42">
        <f t="shared" ref="J27" si="175">SUM(J28:J32)</f>
        <v>0</v>
      </c>
      <c r="K27" s="42">
        <f t="shared" ref="K27" si="176">SUM(K28:K32)</f>
        <v>0</v>
      </c>
      <c r="L27" s="42">
        <f t="shared" ref="L27" si="177">SUM(L28:L32)</f>
        <v>0</v>
      </c>
      <c r="M27" s="42">
        <f t="shared" ref="M27" si="178">SUM(M28:M32)</f>
        <v>0</v>
      </c>
      <c r="N27" s="42">
        <f t="shared" ref="N27" si="179">SUM(N28:N32)</f>
        <v>0</v>
      </c>
      <c r="O27" s="42">
        <f t="shared" ref="O27" si="180">SUM(O28:O32)</f>
        <v>0</v>
      </c>
      <c r="P27" s="42">
        <f t="shared" ref="P27" si="181">SUM(P28:P32)</f>
        <v>0</v>
      </c>
      <c r="Q27" s="42">
        <f t="shared" ref="Q27" si="182">SUM(Q28:Q32)</f>
        <v>0</v>
      </c>
      <c r="R27" s="42">
        <f t="shared" ref="R27" si="183">SUM(R28:R32)</f>
        <v>0</v>
      </c>
      <c r="S27" s="42">
        <f t="shared" ref="S27" si="184">SUM(S28:S32)</f>
        <v>0</v>
      </c>
      <c r="T27" s="42">
        <f t="shared" ref="T27" si="185">SUM(T28:T32)</f>
        <v>0</v>
      </c>
      <c r="U27" s="42">
        <f t="shared" ref="U27" si="186">SUM(U28:U32)</f>
        <v>0</v>
      </c>
      <c r="V27" s="42">
        <f t="shared" ref="V27" si="187">SUM(V28:V32)</f>
        <v>0</v>
      </c>
      <c r="W27" s="42">
        <f t="shared" ref="W27:X27" si="188">SUM(W28:W32)</f>
        <v>0</v>
      </c>
      <c r="X27" s="42">
        <f t="shared" si="188"/>
        <v>0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" si="189">SUM(C34:C50)</f>
        <v>0</v>
      </c>
      <c r="D33" s="42">
        <f t="shared" ref="D33" si="190">SUM(D34:D50)</f>
        <v>0</v>
      </c>
      <c r="E33" s="42">
        <f t="shared" ref="E33" si="191">SUM(E34:E50)</f>
        <v>0</v>
      </c>
      <c r="F33" s="42">
        <f t="shared" ref="F33" si="192">SUM(F34:F50)</f>
        <v>0</v>
      </c>
      <c r="G33" s="42">
        <f t="shared" ref="G33" si="193">SUM(G34:G50)</f>
        <v>0</v>
      </c>
      <c r="H33" s="42">
        <f t="shared" ref="H33" si="194">SUM(H34:H50)</f>
        <v>0</v>
      </c>
      <c r="I33" s="42">
        <f t="shared" ref="I33" si="195">SUM(I34:I50)</f>
        <v>0</v>
      </c>
      <c r="J33" s="42">
        <f t="shared" ref="J33" si="196">SUM(J34:J50)</f>
        <v>0</v>
      </c>
      <c r="K33" s="42">
        <f t="shared" ref="K33" si="197">SUM(K34:K50)</f>
        <v>0</v>
      </c>
      <c r="L33" s="42">
        <f t="shared" ref="L33" si="198">SUM(L34:L50)</f>
        <v>0</v>
      </c>
      <c r="M33" s="42">
        <f t="shared" ref="M33" si="199">SUM(M34:M50)</f>
        <v>0</v>
      </c>
      <c r="N33" s="42">
        <f t="shared" ref="N33" si="200">SUM(N34:N50)</f>
        <v>0</v>
      </c>
      <c r="O33" s="42">
        <f t="shared" ref="O33" si="201">SUM(O34:O50)</f>
        <v>0</v>
      </c>
      <c r="P33" s="42">
        <f t="shared" ref="P33" si="202">SUM(P34:P50)</f>
        <v>0</v>
      </c>
      <c r="Q33" s="42">
        <f t="shared" ref="Q33" si="203">SUM(Q34:Q50)</f>
        <v>0</v>
      </c>
      <c r="R33" s="42">
        <f t="shared" ref="R33" si="204">SUM(R34:R50)</f>
        <v>0</v>
      </c>
      <c r="S33" s="42">
        <f t="shared" ref="S33" si="205">SUM(S34:S50)</f>
        <v>0</v>
      </c>
      <c r="T33" s="42">
        <f t="shared" ref="T33" si="206">SUM(T34:T50)</f>
        <v>0</v>
      </c>
      <c r="U33" s="42">
        <f t="shared" ref="U33" si="207">SUM(U34:U50)</f>
        <v>0</v>
      </c>
      <c r="V33" s="42">
        <f t="shared" ref="V33" si="208">SUM(V34:V50)</f>
        <v>0</v>
      </c>
      <c r="W33" s="42">
        <f t="shared" ref="W33:X33" si="209">SUM(W34:W50)</f>
        <v>0</v>
      </c>
      <c r="X33" s="42">
        <f t="shared" si="209"/>
        <v>0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</row>
    <row r="37" spans="1:24" ht="11.25" customHeight="1" x14ac:dyDescent="0.2">
      <c r="A37" s="39" t="s">
        <v>61</v>
      </c>
      <c r="B37" s="23" t="s">
        <v>62</v>
      </c>
      <c r="C37" s="30">
        <v>0</v>
      </c>
      <c r="D37" s="30">
        <v>0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</row>
    <row r="41" spans="1:24" ht="11.25" customHeight="1" x14ac:dyDescent="0.2">
      <c r="A41" s="39" t="s">
        <v>69</v>
      </c>
      <c r="B41" s="23" t="s">
        <v>70</v>
      </c>
      <c r="C41" s="30">
        <v>0</v>
      </c>
      <c r="D41" s="30">
        <v>0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</row>
    <row r="42" spans="1:24" ht="11.25" customHeight="1" x14ac:dyDescent="0.2">
      <c r="A42" s="39" t="s">
        <v>71</v>
      </c>
      <c r="B42" s="23" t="s">
        <v>72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</row>
    <row r="44" spans="1:24" ht="11.25" customHeight="1" x14ac:dyDescent="0.2">
      <c r="A44" s="39" t="s">
        <v>75</v>
      </c>
      <c r="B44" s="23" t="s">
        <v>76</v>
      </c>
      <c r="C44" s="30">
        <v>0</v>
      </c>
      <c r="D44" s="30">
        <v>0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</row>
    <row r="51" spans="1:24" ht="11.25" customHeight="1" x14ac:dyDescent="0.2">
      <c r="A51" s="24" t="s">
        <v>89</v>
      </c>
      <c r="B51" s="25" t="s">
        <v>90</v>
      </c>
      <c r="C51" s="31">
        <v>0</v>
      </c>
      <c r="D51" s="31">
        <v>0</v>
      </c>
      <c r="E51" s="31">
        <v>0</v>
      </c>
      <c r="F51" s="31">
        <v>0</v>
      </c>
      <c r="G51" s="31">
        <v>12.19656061908856</v>
      </c>
      <c r="H51" s="31">
        <v>13.79690455717971</v>
      </c>
      <c r="I51" s="31">
        <v>18.034995700773859</v>
      </c>
      <c r="J51" s="31">
        <v>60.499914015477209</v>
      </c>
      <c r="K51" s="31">
        <v>62.065692175408422</v>
      </c>
      <c r="L51" s="31">
        <v>86.471883061049013</v>
      </c>
      <c r="M51" s="31">
        <v>93.505503009458295</v>
      </c>
      <c r="N51" s="31">
        <v>88.977042132416159</v>
      </c>
      <c r="O51" s="31">
        <v>51.957609630266546</v>
      </c>
      <c r="P51" s="31">
        <v>52.155975924333625</v>
      </c>
      <c r="Q51" s="31">
        <v>57.407652622527941</v>
      </c>
      <c r="R51" s="31">
        <v>90.665348237317261</v>
      </c>
      <c r="S51" s="31">
        <v>87.078245915735167</v>
      </c>
      <c r="T51" s="31">
        <v>107.55090283748925</v>
      </c>
      <c r="U51" s="31">
        <v>137.55322441960448</v>
      </c>
      <c r="V51" s="31">
        <v>197.16973344797933</v>
      </c>
      <c r="W51" s="31">
        <v>191.6595012897678</v>
      </c>
      <c r="X51" s="31">
        <v>202.53069647463457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" si="210">SUM(C53:C70)</f>
        <v>0</v>
      </c>
      <c r="D52" s="31">
        <f t="shared" ref="D52" si="211">SUM(D53:D70)</f>
        <v>0</v>
      </c>
      <c r="E52" s="31">
        <f t="shared" ref="E52" si="212">SUM(E53:E70)</f>
        <v>0</v>
      </c>
      <c r="F52" s="31">
        <f t="shared" ref="F52" si="213">SUM(F53:F70)</f>
        <v>0</v>
      </c>
      <c r="G52" s="31">
        <f t="shared" ref="G52" si="214">SUM(G53:G70)</f>
        <v>0</v>
      </c>
      <c r="H52" s="31">
        <f t="shared" ref="H52" si="215">SUM(H53:H70)</f>
        <v>0</v>
      </c>
      <c r="I52" s="31">
        <f t="shared" ref="I52" si="216">SUM(I53:I70)</f>
        <v>0</v>
      </c>
      <c r="J52" s="31">
        <f t="shared" ref="J52" si="217">SUM(J53:J70)</f>
        <v>0</v>
      </c>
      <c r="K52" s="31">
        <f t="shared" ref="K52" si="218">SUM(K53:K70)</f>
        <v>0</v>
      </c>
      <c r="L52" s="31">
        <f t="shared" ref="L52" si="219">SUM(L53:L70)</f>
        <v>0</v>
      </c>
      <c r="M52" s="31">
        <f t="shared" ref="M52" si="220">SUM(M53:M70)</f>
        <v>0</v>
      </c>
      <c r="N52" s="31">
        <f t="shared" ref="N52" si="221">SUM(N53:N70)</f>
        <v>0</v>
      </c>
      <c r="O52" s="31">
        <f t="shared" ref="O52" si="222">SUM(O53:O70)</f>
        <v>0</v>
      </c>
      <c r="P52" s="31">
        <f t="shared" ref="P52" si="223">SUM(P53:P70)</f>
        <v>0</v>
      </c>
      <c r="Q52" s="31">
        <f t="shared" ref="Q52" si="224">SUM(Q53:Q70)</f>
        <v>0</v>
      </c>
      <c r="R52" s="31">
        <f t="shared" ref="R52" si="225">SUM(R53:R70)</f>
        <v>0</v>
      </c>
      <c r="S52" s="31">
        <f t="shared" ref="S52" si="226">SUM(S53:S70)</f>
        <v>0</v>
      </c>
      <c r="T52" s="31">
        <f t="shared" ref="T52" si="227">SUM(T53:T70)</f>
        <v>0</v>
      </c>
      <c r="U52" s="31">
        <f t="shared" ref="U52" si="228">SUM(U53:U70)</f>
        <v>0</v>
      </c>
      <c r="V52" s="31">
        <f t="shared" ref="V52" si="229">SUM(V53:V70)</f>
        <v>0</v>
      </c>
      <c r="W52" s="31">
        <f t="shared" ref="W52:X52" si="230">SUM(W53:W70)</f>
        <v>0</v>
      </c>
      <c r="X52" s="31">
        <f t="shared" si="230"/>
        <v>0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</row>
    <row r="70" spans="1:24" ht="11.25" customHeight="1" x14ac:dyDescent="0.2">
      <c r="A70" s="22" t="s">
        <v>127</v>
      </c>
      <c r="B70" s="23" t="s">
        <v>128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" si="231">SUM(C72:C73)</f>
        <v>0</v>
      </c>
      <c r="D71" s="31">
        <f t="shared" ref="D71" si="232">SUM(D72:D73)</f>
        <v>0</v>
      </c>
      <c r="E71" s="31">
        <f t="shared" ref="E71" si="233">SUM(E72:E73)</f>
        <v>0</v>
      </c>
      <c r="F71" s="31">
        <f t="shared" ref="F71" si="234">SUM(F72:F73)</f>
        <v>0</v>
      </c>
      <c r="G71" s="31">
        <f t="shared" ref="G71" si="235">SUM(G72:G73)</f>
        <v>0</v>
      </c>
      <c r="H71" s="31">
        <f t="shared" ref="H71" si="236">SUM(H72:H73)</f>
        <v>0</v>
      </c>
      <c r="I71" s="31">
        <f t="shared" ref="I71" si="237">SUM(I72:I73)</f>
        <v>0</v>
      </c>
      <c r="J71" s="31">
        <f t="shared" ref="J71" si="238">SUM(J72:J73)</f>
        <v>0</v>
      </c>
      <c r="K71" s="31">
        <f t="shared" ref="K71" si="239">SUM(K72:K73)</f>
        <v>0</v>
      </c>
      <c r="L71" s="31">
        <f t="shared" ref="L71" si="240">SUM(L72:L73)</f>
        <v>0</v>
      </c>
      <c r="M71" s="31">
        <f t="shared" ref="M71" si="241">SUM(M72:M73)</f>
        <v>0</v>
      </c>
      <c r="N71" s="31">
        <f t="shared" ref="N71" si="242">SUM(N72:N73)</f>
        <v>0</v>
      </c>
      <c r="O71" s="31">
        <f t="shared" ref="O71" si="243">SUM(O72:O73)</f>
        <v>0</v>
      </c>
      <c r="P71" s="31">
        <f t="shared" ref="P71" si="244">SUM(P72:P73)</f>
        <v>0</v>
      </c>
      <c r="Q71" s="31">
        <f t="shared" ref="Q71" si="245">SUM(Q72:Q73)</f>
        <v>0</v>
      </c>
      <c r="R71" s="31">
        <f t="shared" ref="R71" si="246">SUM(R72:R73)</f>
        <v>0</v>
      </c>
      <c r="S71" s="31">
        <f t="shared" ref="S71" si="247">SUM(S72:S73)</f>
        <v>0</v>
      </c>
      <c r="T71" s="31">
        <f t="shared" ref="T71" si="248">SUM(T72:T73)</f>
        <v>0</v>
      </c>
      <c r="U71" s="31">
        <f t="shared" ref="U71" si="249">SUM(U72:U73)</f>
        <v>0</v>
      </c>
      <c r="V71" s="31">
        <f t="shared" ref="V71" si="250">SUM(V72:V73)</f>
        <v>0</v>
      </c>
      <c r="W71" s="31">
        <f t="shared" ref="W71:X71" si="251">SUM(W72:W73)</f>
        <v>0</v>
      </c>
      <c r="X71" s="31">
        <f t="shared" si="251"/>
        <v>0</v>
      </c>
    </row>
    <row r="72" spans="1:24" ht="11.25" customHeight="1" x14ac:dyDescent="0.2">
      <c r="A72" s="22" t="s">
        <v>131</v>
      </c>
      <c r="B72" s="23" t="s">
        <v>132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0</v>
      </c>
      <c r="D75" s="31">
        <v>0</v>
      </c>
      <c r="E75" s="31">
        <v>0</v>
      </c>
      <c r="F75" s="31">
        <v>0</v>
      </c>
      <c r="G75" s="31">
        <v>22.554256233877901</v>
      </c>
      <c r="H75" s="31">
        <v>18.17858985382631</v>
      </c>
      <c r="I75" s="31">
        <v>23.62184006878762</v>
      </c>
      <c r="J75" s="31">
        <v>20.086930352536541</v>
      </c>
      <c r="K75" s="31">
        <v>19.153052450558899</v>
      </c>
      <c r="L75" s="31">
        <v>22.226999140154771</v>
      </c>
      <c r="M75" s="31">
        <v>21.49613069647463</v>
      </c>
      <c r="N75" s="31">
        <v>29.55477214101461</v>
      </c>
      <c r="O75" s="31">
        <v>17.187360275150471</v>
      </c>
      <c r="P75" s="31">
        <v>0.77145313843508156</v>
      </c>
      <c r="Q75" s="31">
        <v>5.7351676698194333E-2</v>
      </c>
      <c r="R75" s="31">
        <v>0.17910576096302669</v>
      </c>
      <c r="S75" s="31">
        <v>0.60189165950128976</v>
      </c>
      <c r="T75" s="31">
        <v>0.11702493551160791</v>
      </c>
      <c r="U75" s="31">
        <v>7.8847807394668956E-2</v>
      </c>
      <c r="V75" s="31">
        <v>5.7351676698194333E-2</v>
      </c>
      <c r="W75" s="31">
        <v>0</v>
      </c>
      <c r="X75" s="31">
        <v>0</v>
      </c>
    </row>
    <row r="76" spans="1:24" ht="11.25" customHeight="1" x14ac:dyDescent="0.2">
      <c r="A76" s="26" t="s">
        <v>139</v>
      </c>
      <c r="B76" s="27" t="s">
        <v>140</v>
      </c>
      <c r="C76" s="32">
        <v>0</v>
      </c>
      <c r="D76" s="32">
        <v>0</v>
      </c>
      <c r="E76" s="32">
        <v>0</v>
      </c>
      <c r="F76" s="32">
        <v>0</v>
      </c>
      <c r="G76" s="32">
        <v>0</v>
      </c>
      <c r="H76" s="32">
        <v>0</v>
      </c>
      <c r="I76" s="32">
        <v>0</v>
      </c>
      <c r="J76" s="32">
        <v>0</v>
      </c>
      <c r="K76" s="32">
        <v>0</v>
      </c>
      <c r="L76" s="32">
        <v>0</v>
      </c>
      <c r="M76" s="32">
        <v>0</v>
      </c>
      <c r="N76" s="32">
        <v>0</v>
      </c>
      <c r="O76" s="32">
        <v>0</v>
      </c>
      <c r="P76" s="32">
        <v>1.8314703353396391</v>
      </c>
      <c r="Q76" s="32">
        <v>3.9122957867583832</v>
      </c>
      <c r="R76" s="32">
        <v>4.69475494411006</v>
      </c>
      <c r="S76" s="32">
        <v>4.127257093723129</v>
      </c>
      <c r="T76" s="32">
        <v>5.2025795356835758</v>
      </c>
      <c r="U76" s="32">
        <v>6.8701633705932927</v>
      </c>
      <c r="V76" s="32">
        <v>9.5872742906276862</v>
      </c>
      <c r="W76" s="32">
        <v>9.3934651762682702</v>
      </c>
      <c r="X76" s="32">
        <v>8.7742046431642304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168</v>
      </c>
      <c r="B1" s="7" t="s">
        <v>267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0.9792777300085983</v>
      </c>
      <c r="D2" s="28">
        <f t="shared" ref="D2" si="1">SUM(D3,D17,D22,D25,D26,D51,D52,D71,D74,D75,D76)</f>
        <v>0.66878761822871879</v>
      </c>
      <c r="E2" s="28">
        <f t="shared" ref="E2" si="2">SUM(E3,E17,E22,E25,E26,E51,E52,E71,E74,E75,E76)</f>
        <v>2.1735167669819435</v>
      </c>
      <c r="F2" s="28">
        <f t="shared" ref="F2" si="3">SUM(F3,F17,F22,F25,F26,F51,F52,F71,F74,F75,F76)</f>
        <v>32.602493551160791</v>
      </c>
      <c r="G2" s="28">
        <f t="shared" ref="G2" si="4">SUM(G3,G17,G22,G25,G26,G51,G52,G71,G74,G75,G76)</f>
        <v>24.195098882201201</v>
      </c>
      <c r="H2" s="28">
        <f t="shared" ref="H2" si="5">SUM(H3,H17,H22,H25,H26,H51,H52,H71,H74,H75,H76)</f>
        <v>34.823731728288898</v>
      </c>
      <c r="I2" s="28">
        <f t="shared" ref="I2" si="6">SUM(I3,I17,I22,I25,I26,I51,I52,I71,I74,I75,I76)</f>
        <v>66.27970765262252</v>
      </c>
      <c r="J2" s="28">
        <f t="shared" ref="J2" si="7">SUM(J3,J17,J22,J25,J26,J51,J52,J71,J74,J75,J76)</f>
        <v>167.23989681857259</v>
      </c>
      <c r="K2" s="28">
        <f t="shared" ref="K2" si="8">SUM(K3,K17,K22,K25,K26,K51,K52,K71,K74,K75,K76)</f>
        <v>209.75227858985389</v>
      </c>
      <c r="L2" s="28">
        <f t="shared" ref="L2" si="9">SUM(L3,L17,L22,L25,L26,L51,L52,L71,L74,L75,L76)</f>
        <v>254.57368873602746</v>
      </c>
      <c r="M2" s="28">
        <f t="shared" ref="M2" si="10">SUM(M3,M17,M22,M25,M26,M51,M52,M71,M74,M75,M76)</f>
        <v>293.13490971625106</v>
      </c>
      <c r="N2" s="28">
        <f t="shared" ref="N2" si="11">SUM(N3,N17,N22,N25,N26,N51,N52,N71,N74,N75,N76)</f>
        <v>350.35339638865008</v>
      </c>
      <c r="O2" s="28">
        <f t="shared" ref="O2" si="12">SUM(O3,O17,O22,O25,O26,O51,O52,O71,O74,O75,O76)</f>
        <v>440.39587274290625</v>
      </c>
      <c r="P2" s="28">
        <f t="shared" ref="P2" si="13">SUM(P3,P17,P22,P25,P26,P51,P52,P71,P74,P75,P76)</f>
        <v>464.6973344797936</v>
      </c>
      <c r="Q2" s="28">
        <f t="shared" ref="Q2" si="14">SUM(Q3,Q17,Q22,Q25,Q26,Q51,Q52,Q71,Q74,Q75,Q76)</f>
        <v>483.84058469475491</v>
      </c>
      <c r="R2" s="28">
        <f t="shared" ref="R2" si="15">SUM(R3,R17,R22,R25,R26,R51,R52,R71,R74,R75,R76)</f>
        <v>507.62742906276861</v>
      </c>
      <c r="S2" s="28">
        <f t="shared" ref="S2" si="16">SUM(S3,S17,S22,S25,S26,S51,S52,S71,S74,S75,S76)</f>
        <v>521.88082545141856</v>
      </c>
      <c r="T2" s="28">
        <f t="shared" ref="T2" si="17">SUM(T3,T17,T22,T25,T26,T51,T52,T71,T74,T75,T76)</f>
        <v>528.90507308684437</v>
      </c>
      <c r="U2" s="28">
        <f t="shared" ref="U2" si="18">SUM(U3,U17,U22,U25,U26,U51,U52,U71,U74,U75,U76)</f>
        <v>483.8134135855546</v>
      </c>
      <c r="V2" s="28">
        <f t="shared" ref="V2" si="19">SUM(V3,V17,V22,V25,V26,V51,V52,V71,V74,V75,V76)</f>
        <v>478.99509888220109</v>
      </c>
      <c r="W2" s="28">
        <f t="shared" ref="W2:X2" si="20">SUM(W3,W17,W22,W25,W26,W51,W52,W71,W74,W75,W76)</f>
        <v>483.82665520206365</v>
      </c>
      <c r="X2" s="28">
        <f t="shared" si="20"/>
        <v>419.29595872742902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21">SUM(C4,C8,C11)</f>
        <v>0</v>
      </c>
      <c r="D3" s="29">
        <f t="shared" ref="D3" si="22">SUM(D4,D8,D11)</f>
        <v>0</v>
      </c>
      <c r="E3" s="29">
        <f t="shared" ref="E3" si="23">SUM(E4,E8,E11)</f>
        <v>0</v>
      </c>
      <c r="F3" s="29">
        <f t="shared" ref="F3" si="24">SUM(F4,F8,F11)</f>
        <v>0</v>
      </c>
      <c r="G3" s="29">
        <f t="shared" ref="G3" si="25">SUM(G4,G8,G11)</f>
        <v>0</v>
      </c>
      <c r="H3" s="29">
        <f t="shared" ref="H3" si="26">SUM(H4,H8,H11)</f>
        <v>0</v>
      </c>
      <c r="I3" s="29">
        <f t="shared" ref="I3" si="27">SUM(I4,I8,I11)</f>
        <v>0</v>
      </c>
      <c r="J3" s="29">
        <f t="shared" ref="J3" si="28">SUM(J4,J8,J11)</f>
        <v>0</v>
      </c>
      <c r="K3" s="29">
        <f t="shared" ref="K3" si="29">SUM(K4,K8,K11)</f>
        <v>0</v>
      </c>
      <c r="L3" s="29">
        <f t="shared" ref="L3" si="30">SUM(L4,L8,L11)</f>
        <v>0</v>
      </c>
      <c r="M3" s="29">
        <f t="shared" ref="M3" si="31">SUM(M4,M8,M11)</f>
        <v>0</v>
      </c>
      <c r="N3" s="29">
        <f t="shared" ref="N3" si="32">SUM(N4,N8,N11)</f>
        <v>0</v>
      </c>
      <c r="O3" s="29">
        <f t="shared" ref="O3" si="33">SUM(O4,O8,O11)</f>
        <v>0</v>
      </c>
      <c r="P3" s="29">
        <f t="shared" ref="P3" si="34">SUM(P4,P8,P11)</f>
        <v>0</v>
      </c>
      <c r="Q3" s="29">
        <f t="shared" ref="Q3" si="35">SUM(Q4,Q8,Q11)</f>
        <v>0</v>
      </c>
      <c r="R3" s="29">
        <f t="shared" ref="R3" si="36">SUM(R4,R8,R11)</f>
        <v>0</v>
      </c>
      <c r="S3" s="29">
        <f t="shared" ref="S3" si="37">SUM(S4,S8,S11)</f>
        <v>0</v>
      </c>
      <c r="T3" s="29">
        <f t="shared" ref="T3" si="38">SUM(T4,T8,T11)</f>
        <v>0</v>
      </c>
      <c r="U3" s="29">
        <f t="shared" ref="U3" si="39">SUM(U4,U8,U11)</f>
        <v>0</v>
      </c>
      <c r="V3" s="29">
        <f t="shared" ref="V3" si="40">SUM(V4,V8,V11)</f>
        <v>0</v>
      </c>
      <c r="W3" s="29">
        <f t="shared" ref="W3:X3" si="41">SUM(W4,W8,W11)</f>
        <v>0</v>
      </c>
      <c r="X3" s="29">
        <f t="shared" si="41"/>
        <v>0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42">SUM(C5:C7)</f>
        <v>0</v>
      </c>
      <c r="D4" s="42">
        <f t="shared" ref="D4" si="43">SUM(D5:D7)</f>
        <v>0</v>
      </c>
      <c r="E4" s="42">
        <f t="shared" ref="E4" si="44">SUM(E5:E7)</f>
        <v>0</v>
      </c>
      <c r="F4" s="42">
        <f t="shared" ref="F4" si="45">SUM(F5:F7)</f>
        <v>0</v>
      </c>
      <c r="G4" s="42">
        <f t="shared" ref="G4" si="46">SUM(G5:G7)</f>
        <v>0</v>
      </c>
      <c r="H4" s="42">
        <f t="shared" ref="H4" si="47">SUM(H5:H7)</f>
        <v>0</v>
      </c>
      <c r="I4" s="42">
        <f t="shared" ref="I4" si="48">SUM(I5:I7)</f>
        <v>0</v>
      </c>
      <c r="J4" s="42">
        <f t="shared" ref="J4" si="49">SUM(J5:J7)</f>
        <v>0</v>
      </c>
      <c r="K4" s="42">
        <f t="shared" ref="K4" si="50">SUM(K5:K7)</f>
        <v>0</v>
      </c>
      <c r="L4" s="42">
        <f t="shared" ref="L4" si="51">SUM(L5:L7)</f>
        <v>0</v>
      </c>
      <c r="M4" s="42">
        <f t="shared" ref="M4" si="52">SUM(M5:M7)</f>
        <v>0</v>
      </c>
      <c r="N4" s="42">
        <f t="shared" ref="N4" si="53">SUM(N5:N7)</f>
        <v>0</v>
      </c>
      <c r="O4" s="42">
        <f t="shared" ref="O4" si="54">SUM(O5:O7)</f>
        <v>0</v>
      </c>
      <c r="P4" s="42">
        <f t="shared" ref="P4" si="55">SUM(P5:P7)</f>
        <v>0</v>
      </c>
      <c r="Q4" s="42">
        <f t="shared" ref="Q4" si="56">SUM(Q5:Q7)</f>
        <v>0</v>
      </c>
      <c r="R4" s="42">
        <f t="shared" ref="R4" si="57">SUM(R5:R7)</f>
        <v>0</v>
      </c>
      <c r="S4" s="42">
        <f t="shared" ref="S4" si="58">SUM(S5:S7)</f>
        <v>0</v>
      </c>
      <c r="T4" s="42">
        <f t="shared" ref="T4" si="59">SUM(T5:T7)</f>
        <v>0</v>
      </c>
      <c r="U4" s="42">
        <f t="shared" ref="U4" si="60">SUM(U5:U7)</f>
        <v>0</v>
      </c>
      <c r="V4" s="42">
        <f t="shared" ref="V4" si="61">SUM(V5:V7)</f>
        <v>0</v>
      </c>
      <c r="W4" s="42">
        <f t="shared" ref="W4:X4" si="62">SUM(W5:W7)</f>
        <v>0</v>
      </c>
      <c r="X4" s="42">
        <f t="shared" si="62"/>
        <v>0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>
        <v>0</v>
      </c>
      <c r="W5" s="30">
        <v>0</v>
      </c>
      <c r="X5" s="30">
        <v>0</v>
      </c>
    </row>
    <row r="6" spans="1:24" ht="11.25" customHeight="1" x14ac:dyDescent="0.2">
      <c r="A6" s="39" t="s">
        <v>7</v>
      </c>
      <c r="B6" s="23" t="s">
        <v>8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</row>
    <row r="7" spans="1:24" ht="11.25" customHeight="1" x14ac:dyDescent="0.2">
      <c r="A7" s="39" t="s">
        <v>9</v>
      </c>
      <c r="B7" s="23" t="s">
        <v>10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</row>
    <row r="8" spans="1:24" ht="11.25" customHeight="1" x14ac:dyDescent="0.2">
      <c r="A8" s="40" t="s">
        <v>343</v>
      </c>
      <c r="B8" s="41" t="s">
        <v>344</v>
      </c>
      <c r="C8" s="42">
        <f t="shared" ref="C8" si="63">SUM(C9:C10)</f>
        <v>0</v>
      </c>
      <c r="D8" s="42">
        <f t="shared" ref="D8" si="64">SUM(D9:D10)</f>
        <v>0</v>
      </c>
      <c r="E8" s="42">
        <f t="shared" ref="E8" si="65">SUM(E9:E10)</f>
        <v>0</v>
      </c>
      <c r="F8" s="42">
        <f t="shared" ref="F8" si="66">SUM(F9:F10)</f>
        <v>0</v>
      </c>
      <c r="G8" s="42">
        <f t="shared" ref="G8" si="67">SUM(G9:G10)</f>
        <v>0</v>
      </c>
      <c r="H8" s="42">
        <f t="shared" ref="H8" si="68">SUM(H9:H10)</f>
        <v>0</v>
      </c>
      <c r="I8" s="42">
        <f t="shared" ref="I8" si="69">SUM(I9:I10)</f>
        <v>0</v>
      </c>
      <c r="J8" s="42">
        <f t="shared" ref="J8" si="70">SUM(J9:J10)</f>
        <v>0</v>
      </c>
      <c r="K8" s="42">
        <f t="shared" ref="K8" si="71">SUM(K9:K10)</f>
        <v>0</v>
      </c>
      <c r="L8" s="42">
        <f t="shared" ref="L8" si="72">SUM(L9:L10)</f>
        <v>0</v>
      </c>
      <c r="M8" s="42">
        <f t="shared" ref="M8" si="73">SUM(M9:M10)</f>
        <v>0</v>
      </c>
      <c r="N8" s="42">
        <f t="shared" ref="N8" si="74">SUM(N9:N10)</f>
        <v>0</v>
      </c>
      <c r="O8" s="42">
        <f t="shared" ref="O8" si="75">SUM(O9:O10)</f>
        <v>0</v>
      </c>
      <c r="P8" s="42">
        <f t="shared" ref="P8" si="76">SUM(P9:P10)</f>
        <v>0</v>
      </c>
      <c r="Q8" s="42">
        <f t="shared" ref="Q8" si="77">SUM(Q9:Q10)</f>
        <v>0</v>
      </c>
      <c r="R8" s="42">
        <f t="shared" ref="R8" si="78">SUM(R9:R10)</f>
        <v>0</v>
      </c>
      <c r="S8" s="42">
        <f t="shared" ref="S8" si="79">SUM(S9:S10)</f>
        <v>0</v>
      </c>
      <c r="T8" s="42">
        <f t="shared" ref="T8" si="80">SUM(T9:T10)</f>
        <v>0</v>
      </c>
      <c r="U8" s="42">
        <f t="shared" ref="U8" si="81">SUM(U9:U10)</f>
        <v>0</v>
      </c>
      <c r="V8" s="42">
        <f t="shared" ref="V8" si="82">SUM(V9:V10)</f>
        <v>0</v>
      </c>
      <c r="W8" s="42">
        <f t="shared" ref="W8:X8" si="83">SUM(W9:W10)</f>
        <v>0</v>
      </c>
      <c r="X8" s="42">
        <f t="shared" si="83"/>
        <v>0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" si="84">SUM(C12:C16)</f>
        <v>0</v>
      </c>
      <c r="D11" s="42">
        <f t="shared" ref="D11" si="85">SUM(D12:D16)</f>
        <v>0</v>
      </c>
      <c r="E11" s="42">
        <f t="shared" ref="E11" si="86">SUM(E12:E16)</f>
        <v>0</v>
      </c>
      <c r="F11" s="42">
        <f t="shared" ref="F11" si="87">SUM(F12:F16)</f>
        <v>0</v>
      </c>
      <c r="G11" s="42">
        <f t="shared" ref="G11" si="88">SUM(G12:G16)</f>
        <v>0</v>
      </c>
      <c r="H11" s="42">
        <f t="shared" ref="H11" si="89">SUM(H12:H16)</f>
        <v>0</v>
      </c>
      <c r="I11" s="42">
        <f t="shared" ref="I11" si="90">SUM(I12:I16)</f>
        <v>0</v>
      </c>
      <c r="J11" s="42">
        <f t="shared" ref="J11" si="91">SUM(J12:J16)</f>
        <v>0</v>
      </c>
      <c r="K11" s="42">
        <f t="shared" ref="K11" si="92">SUM(K12:K16)</f>
        <v>0</v>
      </c>
      <c r="L11" s="42">
        <f t="shared" ref="L11" si="93">SUM(L12:L16)</f>
        <v>0</v>
      </c>
      <c r="M11" s="42">
        <f t="shared" ref="M11" si="94">SUM(M12:M16)</f>
        <v>0</v>
      </c>
      <c r="N11" s="42">
        <f t="shared" ref="N11" si="95">SUM(N12:N16)</f>
        <v>0</v>
      </c>
      <c r="O11" s="42">
        <f t="shared" ref="O11" si="96">SUM(O12:O16)</f>
        <v>0</v>
      </c>
      <c r="P11" s="42">
        <f t="shared" ref="P11" si="97">SUM(P12:P16)</f>
        <v>0</v>
      </c>
      <c r="Q11" s="42">
        <f t="shared" ref="Q11" si="98">SUM(Q12:Q16)</f>
        <v>0</v>
      </c>
      <c r="R11" s="42">
        <f t="shared" ref="R11" si="99">SUM(R12:R16)</f>
        <v>0</v>
      </c>
      <c r="S11" s="42">
        <f t="shared" ref="S11" si="100">SUM(S12:S16)</f>
        <v>0</v>
      </c>
      <c r="T11" s="42">
        <f t="shared" ref="T11" si="101">SUM(T12:T16)</f>
        <v>0</v>
      </c>
      <c r="U11" s="42">
        <f t="shared" ref="U11" si="102">SUM(U12:U16)</f>
        <v>0</v>
      </c>
      <c r="V11" s="42">
        <f t="shared" ref="V11" si="103">SUM(V12:V16)</f>
        <v>0</v>
      </c>
      <c r="W11" s="42">
        <f t="shared" ref="W11:X11" si="104">SUM(W12:W16)</f>
        <v>0</v>
      </c>
      <c r="X11" s="42">
        <f t="shared" si="104"/>
        <v>0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</row>
    <row r="13" spans="1:24" ht="11.25" customHeight="1" x14ac:dyDescent="0.2">
      <c r="A13" s="39" t="s">
        <v>17</v>
      </c>
      <c r="B13" s="23" t="s">
        <v>18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" si="105">SUM(C18:C21)</f>
        <v>0</v>
      </c>
      <c r="D17" s="31">
        <f t="shared" ref="D17" si="106">SUM(D18:D21)</f>
        <v>0</v>
      </c>
      <c r="E17" s="31">
        <f t="shared" ref="E17" si="107">SUM(E18:E21)</f>
        <v>0</v>
      </c>
      <c r="F17" s="31">
        <f t="shared" ref="F17" si="108">SUM(F18:F21)</f>
        <v>0</v>
      </c>
      <c r="G17" s="31">
        <f t="shared" ref="G17" si="109">SUM(G18:G21)</f>
        <v>0</v>
      </c>
      <c r="H17" s="31">
        <f t="shared" ref="H17" si="110">SUM(H18:H21)</f>
        <v>0</v>
      </c>
      <c r="I17" s="31">
        <f t="shared" ref="I17" si="111">SUM(I18:I21)</f>
        <v>0</v>
      </c>
      <c r="J17" s="31">
        <f t="shared" ref="J17" si="112">SUM(J18:J21)</f>
        <v>0</v>
      </c>
      <c r="K17" s="31">
        <f t="shared" ref="K17" si="113">SUM(K18:K21)</f>
        <v>0</v>
      </c>
      <c r="L17" s="31">
        <f t="shared" ref="L17" si="114">SUM(L18:L21)</f>
        <v>0</v>
      </c>
      <c r="M17" s="31">
        <f t="shared" ref="M17" si="115">SUM(M18:M21)</f>
        <v>0</v>
      </c>
      <c r="N17" s="31">
        <f t="shared" ref="N17" si="116">SUM(N18:N21)</f>
        <v>0</v>
      </c>
      <c r="O17" s="31">
        <f t="shared" ref="O17" si="117">SUM(O18:O21)</f>
        <v>0</v>
      </c>
      <c r="P17" s="31">
        <f t="shared" ref="P17" si="118">SUM(P18:P21)</f>
        <v>0</v>
      </c>
      <c r="Q17" s="31">
        <f t="shared" ref="Q17" si="119">SUM(Q18:Q21)</f>
        <v>0</v>
      </c>
      <c r="R17" s="31">
        <f t="shared" ref="R17" si="120">SUM(R18:R21)</f>
        <v>0</v>
      </c>
      <c r="S17" s="31">
        <f t="shared" ref="S17" si="121">SUM(S18:S21)</f>
        <v>0</v>
      </c>
      <c r="T17" s="31">
        <f t="shared" ref="T17" si="122">SUM(T18:T21)</f>
        <v>0</v>
      </c>
      <c r="U17" s="31">
        <f t="shared" ref="U17" si="123">SUM(U18:U21)</f>
        <v>0</v>
      </c>
      <c r="V17" s="31">
        <f t="shared" ref="V17" si="124">SUM(V18:V21)</f>
        <v>0</v>
      </c>
      <c r="W17" s="31">
        <f t="shared" ref="W17:X17" si="125">SUM(W18:W21)</f>
        <v>0</v>
      </c>
      <c r="X17" s="31">
        <f t="shared" si="125"/>
        <v>0</v>
      </c>
    </row>
    <row r="18" spans="1:24" ht="11.25" customHeight="1" x14ac:dyDescent="0.2">
      <c r="A18" s="22" t="s">
        <v>27</v>
      </c>
      <c r="B18" s="23" t="s">
        <v>28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" si="126">SUM(C23:C24)</f>
        <v>0</v>
      </c>
      <c r="D22" s="31">
        <f t="shared" ref="D22" si="127">SUM(D23:D24)</f>
        <v>0</v>
      </c>
      <c r="E22" s="31">
        <f t="shared" ref="E22" si="128">SUM(E23:E24)</f>
        <v>0</v>
      </c>
      <c r="F22" s="31">
        <f t="shared" ref="F22" si="129">SUM(F23:F24)</f>
        <v>0</v>
      </c>
      <c r="G22" s="31">
        <f t="shared" ref="G22" si="130">SUM(G23:G24)</f>
        <v>0</v>
      </c>
      <c r="H22" s="31">
        <f t="shared" ref="H22" si="131">SUM(H23:H24)</f>
        <v>0</v>
      </c>
      <c r="I22" s="31">
        <f t="shared" ref="I22" si="132">SUM(I23:I24)</f>
        <v>0</v>
      </c>
      <c r="J22" s="31">
        <f t="shared" ref="J22" si="133">SUM(J23:J24)</f>
        <v>0</v>
      </c>
      <c r="K22" s="31">
        <f t="shared" ref="K22" si="134">SUM(K23:K24)</f>
        <v>0</v>
      </c>
      <c r="L22" s="31">
        <f t="shared" ref="L22" si="135">SUM(L23:L24)</f>
        <v>0</v>
      </c>
      <c r="M22" s="31">
        <f t="shared" ref="M22" si="136">SUM(M23:M24)</f>
        <v>0</v>
      </c>
      <c r="N22" s="31">
        <f t="shared" ref="N22" si="137">SUM(N23:N24)</f>
        <v>0</v>
      </c>
      <c r="O22" s="31">
        <f t="shared" ref="O22" si="138">SUM(O23:O24)</f>
        <v>0</v>
      </c>
      <c r="P22" s="31">
        <f t="shared" ref="P22" si="139">SUM(P23:P24)</f>
        <v>0</v>
      </c>
      <c r="Q22" s="31">
        <f t="shared" ref="Q22" si="140">SUM(Q23:Q24)</f>
        <v>0</v>
      </c>
      <c r="R22" s="31">
        <f t="shared" ref="R22" si="141">SUM(R23:R24)</f>
        <v>0</v>
      </c>
      <c r="S22" s="31">
        <f t="shared" ref="S22" si="142">SUM(S23:S24)</f>
        <v>0</v>
      </c>
      <c r="T22" s="31">
        <f t="shared" ref="T22" si="143">SUM(T23:T24)</f>
        <v>0</v>
      </c>
      <c r="U22" s="31">
        <f t="shared" ref="U22" si="144">SUM(U23:U24)</f>
        <v>0</v>
      </c>
      <c r="V22" s="31">
        <f t="shared" ref="V22" si="145">SUM(V23:V24)</f>
        <v>0</v>
      </c>
      <c r="W22" s="31">
        <f t="shared" ref="W22:X22" si="146">SUM(W23:W24)</f>
        <v>0</v>
      </c>
      <c r="X22" s="31">
        <f t="shared" si="146"/>
        <v>0</v>
      </c>
    </row>
    <row r="23" spans="1:24" ht="11.25" customHeight="1" x14ac:dyDescent="0.2">
      <c r="A23" s="22" t="s">
        <v>37</v>
      </c>
      <c r="B23" s="23" t="s">
        <v>38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47">SUM(C27,C33)</f>
        <v>0</v>
      </c>
      <c r="D26" s="31">
        <f t="shared" ref="D26" si="148">SUM(D27,D33)</f>
        <v>0</v>
      </c>
      <c r="E26" s="31">
        <f t="shared" ref="E26" si="149">SUM(E27,E33)</f>
        <v>0</v>
      </c>
      <c r="F26" s="31">
        <f t="shared" ref="F26" si="150">SUM(F27,F33)</f>
        <v>0</v>
      </c>
      <c r="G26" s="31">
        <f t="shared" ref="G26" si="151">SUM(G27,G33)</f>
        <v>0</v>
      </c>
      <c r="H26" s="31">
        <f t="shared" ref="H26" si="152">SUM(H27,H33)</f>
        <v>0</v>
      </c>
      <c r="I26" s="31">
        <f t="shared" ref="I26" si="153">SUM(I27,I33)</f>
        <v>0</v>
      </c>
      <c r="J26" s="31">
        <f t="shared" ref="J26" si="154">SUM(J27,J33)</f>
        <v>0</v>
      </c>
      <c r="K26" s="31">
        <f t="shared" ref="K26" si="155">SUM(K27,K33)</f>
        <v>0</v>
      </c>
      <c r="L26" s="31">
        <f t="shared" ref="L26" si="156">SUM(L27,L33)</f>
        <v>0</v>
      </c>
      <c r="M26" s="31">
        <f t="shared" ref="M26" si="157">SUM(M27,M33)</f>
        <v>0</v>
      </c>
      <c r="N26" s="31">
        <f t="shared" ref="N26" si="158">SUM(N27,N33)</f>
        <v>0</v>
      </c>
      <c r="O26" s="31">
        <f t="shared" ref="O26" si="159">SUM(O27,O33)</f>
        <v>0</v>
      </c>
      <c r="P26" s="31">
        <f t="shared" ref="P26" si="160">SUM(P27,P33)</f>
        <v>0</v>
      </c>
      <c r="Q26" s="31">
        <f t="shared" ref="Q26" si="161">SUM(Q27,Q33)</f>
        <v>0</v>
      </c>
      <c r="R26" s="31">
        <f t="shared" ref="R26" si="162">SUM(R27,R33)</f>
        <v>0</v>
      </c>
      <c r="S26" s="31">
        <f t="shared" ref="S26" si="163">SUM(S27,S33)</f>
        <v>0</v>
      </c>
      <c r="T26" s="31">
        <f t="shared" ref="T26" si="164">SUM(T27,T33)</f>
        <v>0</v>
      </c>
      <c r="U26" s="31">
        <f t="shared" ref="U26" si="165">SUM(U27,U33)</f>
        <v>0</v>
      </c>
      <c r="V26" s="31">
        <f t="shared" ref="V26" si="166">SUM(V27,V33)</f>
        <v>0</v>
      </c>
      <c r="W26" s="31">
        <f t="shared" ref="W26:X26" si="167">SUM(W27,W33)</f>
        <v>0</v>
      </c>
      <c r="X26" s="31">
        <f t="shared" si="167"/>
        <v>0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" si="168">SUM(C28:C32)</f>
        <v>0</v>
      </c>
      <c r="D27" s="42">
        <f t="shared" ref="D27" si="169">SUM(D28:D32)</f>
        <v>0</v>
      </c>
      <c r="E27" s="42">
        <f t="shared" ref="E27" si="170">SUM(E28:E32)</f>
        <v>0</v>
      </c>
      <c r="F27" s="42">
        <f t="shared" ref="F27" si="171">SUM(F28:F32)</f>
        <v>0</v>
      </c>
      <c r="G27" s="42">
        <f t="shared" ref="G27" si="172">SUM(G28:G32)</f>
        <v>0</v>
      </c>
      <c r="H27" s="42">
        <f t="shared" ref="H27" si="173">SUM(H28:H32)</f>
        <v>0</v>
      </c>
      <c r="I27" s="42">
        <f t="shared" ref="I27" si="174">SUM(I28:I32)</f>
        <v>0</v>
      </c>
      <c r="J27" s="42">
        <f t="shared" ref="J27" si="175">SUM(J28:J32)</f>
        <v>0</v>
      </c>
      <c r="K27" s="42">
        <f t="shared" ref="K27" si="176">SUM(K28:K32)</f>
        <v>0</v>
      </c>
      <c r="L27" s="42">
        <f t="shared" ref="L27" si="177">SUM(L28:L32)</f>
        <v>0</v>
      </c>
      <c r="M27" s="42">
        <f t="shared" ref="M27" si="178">SUM(M28:M32)</f>
        <v>0</v>
      </c>
      <c r="N27" s="42">
        <f t="shared" ref="N27" si="179">SUM(N28:N32)</f>
        <v>0</v>
      </c>
      <c r="O27" s="42">
        <f t="shared" ref="O27" si="180">SUM(O28:O32)</f>
        <v>0</v>
      </c>
      <c r="P27" s="42">
        <f t="shared" ref="P27" si="181">SUM(P28:P32)</f>
        <v>0</v>
      </c>
      <c r="Q27" s="42">
        <f t="shared" ref="Q27" si="182">SUM(Q28:Q32)</f>
        <v>0</v>
      </c>
      <c r="R27" s="42">
        <f t="shared" ref="R27" si="183">SUM(R28:R32)</f>
        <v>0</v>
      </c>
      <c r="S27" s="42">
        <f t="shared" ref="S27" si="184">SUM(S28:S32)</f>
        <v>0</v>
      </c>
      <c r="T27" s="42">
        <f t="shared" ref="T27" si="185">SUM(T28:T32)</f>
        <v>0</v>
      </c>
      <c r="U27" s="42">
        <f t="shared" ref="U27" si="186">SUM(U28:U32)</f>
        <v>0</v>
      </c>
      <c r="V27" s="42">
        <f t="shared" ref="V27" si="187">SUM(V28:V32)</f>
        <v>0</v>
      </c>
      <c r="W27" s="42">
        <f t="shared" ref="W27:X27" si="188">SUM(W28:W32)</f>
        <v>0</v>
      </c>
      <c r="X27" s="42">
        <f t="shared" si="188"/>
        <v>0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" si="189">SUM(C34:C50)</f>
        <v>0</v>
      </c>
      <c r="D33" s="42">
        <f t="shared" ref="D33" si="190">SUM(D34:D50)</f>
        <v>0</v>
      </c>
      <c r="E33" s="42">
        <f t="shared" ref="E33" si="191">SUM(E34:E50)</f>
        <v>0</v>
      </c>
      <c r="F33" s="42">
        <f t="shared" ref="F33" si="192">SUM(F34:F50)</f>
        <v>0</v>
      </c>
      <c r="G33" s="42">
        <f t="shared" ref="G33" si="193">SUM(G34:G50)</f>
        <v>0</v>
      </c>
      <c r="H33" s="42">
        <f t="shared" ref="H33" si="194">SUM(H34:H50)</f>
        <v>0</v>
      </c>
      <c r="I33" s="42">
        <f t="shared" ref="I33" si="195">SUM(I34:I50)</f>
        <v>0</v>
      </c>
      <c r="J33" s="42">
        <f t="shared" ref="J33" si="196">SUM(J34:J50)</f>
        <v>0</v>
      </c>
      <c r="K33" s="42">
        <f t="shared" ref="K33" si="197">SUM(K34:K50)</f>
        <v>0</v>
      </c>
      <c r="L33" s="42">
        <f t="shared" ref="L33" si="198">SUM(L34:L50)</f>
        <v>0</v>
      </c>
      <c r="M33" s="42">
        <f t="shared" ref="M33" si="199">SUM(M34:M50)</f>
        <v>0</v>
      </c>
      <c r="N33" s="42">
        <f t="shared" ref="N33" si="200">SUM(N34:N50)</f>
        <v>0</v>
      </c>
      <c r="O33" s="42">
        <f t="shared" ref="O33" si="201">SUM(O34:O50)</f>
        <v>0</v>
      </c>
      <c r="P33" s="42">
        <f t="shared" ref="P33" si="202">SUM(P34:P50)</f>
        <v>0</v>
      </c>
      <c r="Q33" s="42">
        <f t="shared" ref="Q33" si="203">SUM(Q34:Q50)</f>
        <v>0</v>
      </c>
      <c r="R33" s="42">
        <f t="shared" ref="R33" si="204">SUM(R34:R50)</f>
        <v>0</v>
      </c>
      <c r="S33" s="42">
        <f t="shared" ref="S33" si="205">SUM(S34:S50)</f>
        <v>0</v>
      </c>
      <c r="T33" s="42">
        <f t="shared" ref="T33" si="206">SUM(T34:T50)</f>
        <v>0</v>
      </c>
      <c r="U33" s="42">
        <f t="shared" ref="U33" si="207">SUM(U34:U50)</f>
        <v>0</v>
      </c>
      <c r="V33" s="42">
        <f t="shared" ref="V33" si="208">SUM(V34:V50)</f>
        <v>0</v>
      </c>
      <c r="W33" s="42">
        <f t="shared" ref="W33:X33" si="209">SUM(W34:W50)</f>
        <v>0</v>
      </c>
      <c r="X33" s="42">
        <f t="shared" si="209"/>
        <v>0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</row>
    <row r="37" spans="1:24" ht="11.25" customHeight="1" x14ac:dyDescent="0.2">
      <c r="A37" s="39" t="s">
        <v>61</v>
      </c>
      <c r="B37" s="23" t="s">
        <v>62</v>
      </c>
      <c r="C37" s="30">
        <v>0</v>
      </c>
      <c r="D37" s="30">
        <v>0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</row>
    <row r="41" spans="1:24" ht="11.25" customHeight="1" x14ac:dyDescent="0.2">
      <c r="A41" s="39" t="s">
        <v>69</v>
      </c>
      <c r="B41" s="23" t="s">
        <v>70</v>
      </c>
      <c r="C41" s="30">
        <v>0</v>
      </c>
      <c r="D41" s="30">
        <v>0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</row>
    <row r="42" spans="1:24" ht="11.25" customHeight="1" x14ac:dyDescent="0.2">
      <c r="A42" s="39" t="s">
        <v>71</v>
      </c>
      <c r="B42" s="23" t="s">
        <v>72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</row>
    <row r="44" spans="1:24" ht="11.25" customHeight="1" x14ac:dyDescent="0.2">
      <c r="A44" s="39" t="s">
        <v>75</v>
      </c>
      <c r="B44" s="23" t="s">
        <v>76</v>
      </c>
      <c r="C44" s="30">
        <v>0</v>
      </c>
      <c r="D44" s="30">
        <v>0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</row>
    <row r="51" spans="1:24" ht="11.25" customHeight="1" x14ac:dyDescent="0.2">
      <c r="A51" s="24" t="s">
        <v>89</v>
      </c>
      <c r="B51" s="25" t="s">
        <v>90</v>
      </c>
      <c r="C51" s="31">
        <v>0</v>
      </c>
      <c r="D51" s="31">
        <v>0</v>
      </c>
      <c r="E51" s="31">
        <v>0</v>
      </c>
      <c r="F51" s="31">
        <v>0</v>
      </c>
      <c r="G51" s="31">
        <v>0</v>
      </c>
      <c r="H51" s="31">
        <v>0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" si="210">SUM(C53:C70)</f>
        <v>0.9792777300085983</v>
      </c>
      <c r="D52" s="31">
        <f t="shared" ref="D52" si="211">SUM(D53:D70)</f>
        <v>0.66878761822871879</v>
      </c>
      <c r="E52" s="31">
        <f t="shared" ref="E52" si="212">SUM(E53:E70)</f>
        <v>2.1735167669819435</v>
      </c>
      <c r="F52" s="31">
        <f t="shared" ref="F52" si="213">SUM(F53:F70)</f>
        <v>32.602493551160791</v>
      </c>
      <c r="G52" s="31">
        <f t="shared" ref="G52" si="214">SUM(G53:G70)</f>
        <v>24.195098882201201</v>
      </c>
      <c r="H52" s="31">
        <f t="shared" ref="H52" si="215">SUM(H53:H70)</f>
        <v>34.823731728288898</v>
      </c>
      <c r="I52" s="31">
        <f t="shared" ref="I52" si="216">SUM(I53:I70)</f>
        <v>66.27970765262252</v>
      </c>
      <c r="J52" s="31">
        <f t="shared" ref="J52" si="217">SUM(J53:J70)</f>
        <v>167.23989681857259</v>
      </c>
      <c r="K52" s="31">
        <f t="shared" ref="K52" si="218">SUM(K53:K70)</f>
        <v>209.75227858985389</v>
      </c>
      <c r="L52" s="31">
        <f t="shared" ref="L52" si="219">SUM(L53:L70)</f>
        <v>254.57368873602746</v>
      </c>
      <c r="M52" s="31">
        <f t="shared" ref="M52" si="220">SUM(M53:M70)</f>
        <v>292.80051590713668</v>
      </c>
      <c r="N52" s="31">
        <f t="shared" ref="N52" si="221">SUM(N53:N70)</f>
        <v>350.25786758383492</v>
      </c>
      <c r="O52" s="31">
        <f t="shared" ref="O52" si="222">SUM(O53:O70)</f>
        <v>440.01375752364572</v>
      </c>
      <c r="P52" s="31">
        <f t="shared" ref="P52" si="223">SUM(P53:P70)</f>
        <v>463.95692175408425</v>
      </c>
      <c r="Q52" s="31">
        <f t="shared" ref="Q52" si="224">SUM(Q53:Q70)</f>
        <v>482.47919174548576</v>
      </c>
      <c r="R52" s="31">
        <f t="shared" ref="R52" si="225">SUM(R53:R70)</f>
        <v>505.2628546861564</v>
      </c>
      <c r="S52" s="31">
        <f t="shared" ref="S52" si="226">SUM(S53:S70)</f>
        <v>518.60859845227844</v>
      </c>
      <c r="T52" s="31">
        <f t="shared" ref="T52" si="227">SUM(T53:T70)</f>
        <v>526.27300085984518</v>
      </c>
      <c r="U52" s="31">
        <f t="shared" ref="U52" si="228">SUM(U53:U70)</f>
        <v>477.64402407566638</v>
      </c>
      <c r="V52" s="31">
        <f t="shared" ref="V52" si="229">SUM(V53:V70)</f>
        <v>472.29785038693024</v>
      </c>
      <c r="W52" s="31">
        <f t="shared" ref="W52:X52" si="230">SUM(W53:W70)</f>
        <v>476.60154772141016</v>
      </c>
      <c r="X52" s="31">
        <f t="shared" si="230"/>
        <v>410.01676698194319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0.9792777300085983</v>
      </c>
      <c r="D61" s="30">
        <v>0.66878761822871879</v>
      </c>
      <c r="E61" s="30">
        <v>2.1735167669819435</v>
      </c>
      <c r="F61" s="30">
        <v>32.602493551160791</v>
      </c>
      <c r="G61" s="30">
        <v>24.195098882201201</v>
      </c>
      <c r="H61" s="30">
        <v>34.823731728288898</v>
      </c>
      <c r="I61" s="30">
        <v>66.27970765262252</v>
      </c>
      <c r="J61" s="30">
        <v>167.23989681857259</v>
      </c>
      <c r="K61" s="30">
        <v>209.75227858985389</v>
      </c>
      <c r="L61" s="30">
        <v>254.57368873602746</v>
      </c>
      <c r="M61" s="30">
        <v>292.80051590713668</v>
      </c>
      <c r="N61" s="30">
        <v>350.25786758383492</v>
      </c>
      <c r="O61" s="30">
        <v>440.01375752364572</v>
      </c>
      <c r="P61" s="30">
        <v>463.95692175408425</v>
      </c>
      <c r="Q61" s="30">
        <v>482.47919174548576</v>
      </c>
      <c r="R61" s="30">
        <v>505.2628546861564</v>
      </c>
      <c r="S61" s="30">
        <v>518.60859845227844</v>
      </c>
      <c r="T61" s="30">
        <v>526.27300085984518</v>
      </c>
      <c r="U61" s="30">
        <v>477.64402407566638</v>
      </c>
      <c r="V61" s="30">
        <v>472.29785038693024</v>
      </c>
      <c r="W61" s="30">
        <v>476.60154772141016</v>
      </c>
      <c r="X61" s="30">
        <v>410.01676698194319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</row>
    <row r="70" spans="1:24" ht="11.25" customHeight="1" x14ac:dyDescent="0.2">
      <c r="A70" s="22" t="s">
        <v>127</v>
      </c>
      <c r="B70" s="23" t="s">
        <v>128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" si="231">SUM(C72:C73)</f>
        <v>0</v>
      </c>
      <c r="D71" s="31">
        <f t="shared" ref="D71" si="232">SUM(D72:D73)</f>
        <v>0</v>
      </c>
      <c r="E71" s="31">
        <f t="shared" ref="E71" si="233">SUM(E72:E73)</f>
        <v>0</v>
      </c>
      <c r="F71" s="31">
        <f t="shared" ref="F71" si="234">SUM(F72:F73)</f>
        <v>0</v>
      </c>
      <c r="G71" s="31">
        <f t="shared" ref="G71" si="235">SUM(G72:G73)</f>
        <v>0</v>
      </c>
      <c r="H71" s="31">
        <f t="shared" ref="H71" si="236">SUM(H72:H73)</f>
        <v>0</v>
      </c>
      <c r="I71" s="31">
        <f t="shared" ref="I71" si="237">SUM(I72:I73)</f>
        <v>0</v>
      </c>
      <c r="J71" s="31">
        <f t="shared" ref="J71" si="238">SUM(J72:J73)</f>
        <v>0</v>
      </c>
      <c r="K71" s="31">
        <f t="shared" ref="K71" si="239">SUM(K72:K73)</f>
        <v>0</v>
      </c>
      <c r="L71" s="31">
        <f t="shared" ref="L71" si="240">SUM(L72:L73)</f>
        <v>0</v>
      </c>
      <c r="M71" s="31">
        <f t="shared" ref="M71" si="241">SUM(M72:M73)</f>
        <v>0</v>
      </c>
      <c r="N71" s="31">
        <f t="shared" ref="N71" si="242">SUM(N72:N73)</f>
        <v>0</v>
      </c>
      <c r="O71" s="31">
        <f t="shared" ref="O71" si="243">SUM(O72:O73)</f>
        <v>0</v>
      </c>
      <c r="P71" s="31">
        <f t="shared" ref="P71" si="244">SUM(P72:P73)</f>
        <v>0</v>
      </c>
      <c r="Q71" s="31">
        <f t="shared" ref="Q71" si="245">SUM(Q72:Q73)</f>
        <v>0</v>
      </c>
      <c r="R71" s="31">
        <f t="shared" ref="R71" si="246">SUM(R72:R73)</f>
        <v>0</v>
      </c>
      <c r="S71" s="31">
        <f t="shared" ref="S71" si="247">SUM(S72:S73)</f>
        <v>0</v>
      </c>
      <c r="T71" s="31">
        <f t="shared" ref="T71" si="248">SUM(T72:T73)</f>
        <v>0</v>
      </c>
      <c r="U71" s="31">
        <f t="shared" ref="U71" si="249">SUM(U72:U73)</f>
        <v>0</v>
      </c>
      <c r="V71" s="31">
        <f t="shared" ref="V71" si="250">SUM(V72:V73)</f>
        <v>0</v>
      </c>
      <c r="W71" s="31">
        <f t="shared" ref="W71:X71" si="251">SUM(W72:W73)</f>
        <v>0</v>
      </c>
      <c r="X71" s="31">
        <f t="shared" si="251"/>
        <v>0</v>
      </c>
    </row>
    <row r="72" spans="1:24" ht="11.25" customHeight="1" x14ac:dyDescent="0.2">
      <c r="A72" s="22" t="s">
        <v>131</v>
      </c>
      <c r="B72" s="23" t="s">
        <v>132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0</v>
      </c>
      <c r="D75" s="31">
        <v>0</v>
      </c>
      <c r="E75" s="31">
        <v>0</v>
      </c>
      <c r="F75" s="31">
        <v>0</v>
      </c>
      <c r="G75" s="31">
        <v>0</v>
      </c>
      <c r="H75" s="31">
        <v>0</v>
      </c>
      <c r="I75" s="31">
        <v>0</v>
      </c>
      <c r="J75" s="31">
        <v>0</v>
      </c>
      <c r="K75" s="31">
        <v>0</v>
      </c>
      <c r="L75" s="31">
        <v>0</v>
      </c>
      <c r="M75" s="31">
        <v>0.3343938091143594</v>
      </c>
      <c r="N75" s="31">
        <v>9.5528804815133275E-2</v>
      </c>
      <c r="O75" s="31">
        <v>0.3821152192605331</v>
      </c>
      <c r="P75" s="31">
        <v>0.74041272570937233</v>
      </c>
      <c r="Q75" s="31">
        <v>1.361392949269131</v>
      </c>
      <c r="R75" s="31">
        <v>2.36457437661221</v>
      </c>
      <c r="S75" s="31">
        <v>3.272226999140154</v>
      </c>
      <c r="T75" s="31">
        <v>2.6320722269991399</v>
      </c>
      <c r="U75" s="31">
        <v>6.1693895098882194</v>
      </c>
      <c r="V75" s="31">
        <v>6.6972484952708502</v>
      </c>
      <c r="W75" s="31">
        <v>7.2251074806534827</v>
      </c>
      <c r="X75" s="31">
        <v>9.2791917454858126</v>
      </c>
    </row>
    <row r="76" spans="1:24" ht="11.25" customHeight="1" x14ac:dyDescent="0.2">
      <c r="A76" s="26" t="s">
        <v>139</v>
      </c>
      <c r="B76" s="27" t="s">
        <v>140</v>
      </c>
      <c r="C76" s="32">
        <v>0</v>
      </c>
      <c r="D76" s="32">
        <v>0</v>
      </c>
      <c r="E76" s="32">
        <v>0</v>
      </c>
      <c r="F76" s="32">
        <v>0</v>
      </c>
      <c r="G76" s="32">
        <v>0</v>
      </c>
      <c r="H76" s="32">
        <v>0</v>
      </c>
      <c r="I76" s="32">
        <v>0</v>
      </c>
      <c r="J76" s="32">
        <v>0</v>
      </c>
      <c r="K76" s="32">
        <v>0</v>
      </c>
      <c r="L76" s="32">
        <v>0</v>
      </c>
      <c r="M76" s="32">
        <v>0</v>
      </c>
      <c r="N76" s="32">
        <v>0</v>
      </c>
      <c r="O76" s="32">
        <v>0</v>
      </c>
      <c r="P76" s="32">
        <v>0</v>
      </c>
      <c r="Q76" s="32">
        <v>0</v>
      </c>
      <c r="R76" s="32">
        <v>0</v>
      </c>
      <c r="S76" s="32">
        <v>0</v>
      </c>
      <c r="T76" s="32">
        <v>0</v>
      </c>
      <c r="U76" s="32">
        <v>0</v>
      </c>
      <c r="V76" s="32">
        <v>0</v>
      </c>
      <c r="W76" s="32">
        <v>0</v>
      </c>
      <c r="X76" s="32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169</v>
      </c>
      <c r="B1" s="7" t="s">
        <v>266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0</v>
      </c>
      <c r="D2" s="28">
        <f t="shared" ref="D2" si="1">SUM(D3,D17,D22,D25,D26,D51,D52,D71,D74,D75,D76)</f>
        <v>0</v>
      </c>
      <c r="E2" s="28">
        <f t="shared" ref="E2" si="2">SUM(E3,E17,E22,E25,E26,E51,E52,E71,E74,E75,E76)</f>
        <v>0</v>
      </c>
      <c r="F2" s="28">
        <f t="shared" ref="F2" si="3">SUM(F3,F17,F22,F25,F26,F51,F52,F71,F74,F75,F76)</f>
        <v>0</v>
      </c>
      <c r="G2" s="28">
        <f t="shared" ref="G2" si="4">SUM(G3,G17,G22,G25,G26,G51,G52,G71,G74,G75,G76)</f>
        <v>0</v>
      </c>
      <c r="H2" s="28">
        <f t="shared" ref="H2" si="5">SUM(H3,H17,H22,H25,H26,H51,H52,H71,H74,H75,H76)</f>
        <v>0</v>
      </c>
      <c r="I2" s="28">
        <f t="shared" ref="I2" si="6">SUM(I3,I17,I22,I25,I26,I51,I52,I71,I74,I75,I76)</f>
        <v>0</v>
      </c>
      <c r="J2" s="28">
        <f t="shared" ref="J2" si="7">SUM(J3,J17,J22,J25,J26,J51,J52,J71,J74,J75,J76)</f>
        <v>0</v>
      </c>
      <c r="K2" s="28">
        <f t="shared" ref="K2" si="8">SUM(K3,K17,K22,K25,K26,K51,K52,K71,K74,K75,K76)</f>
        <v>0</v>
      </c>
      <c r="L2" s="28">
        <f t="shared" ref="L2" si="9">SUM(L3,L17,L22,L25,L26,L51,L52,L71,L74,L75,L76)</f>
        <v>0</v>
      </c>
      <c r="M2" s="28">
        <f t="shared" ref="M2" si="10">SUM(M3,M17,M22,M25,M26,M51,M52,M71,M74,M75,M76)</f>
        <v>0</v>
      </c>
      <c r="N2" s="28">
        <f t="shared" ref="N2" si="11">SUM(N3,N17,N22,N25,N26,N51,N52,N71,N74,N75,N76)</f>
        <v>0</v>
      </c>
      <c r="O2" s="28">
        <f t="shared" ref="O2" si="12">SUM(O3,O17,O22,O25,O26,O51,O52,O71,O74,O75,O76)</f>
        <v>0</v>
      </c>
      <c r="P2" s="28">
        <f t="shared" ref="P2" si="13">SUM(P3,P17,P22,P25,P26,P51,P52,P71,P74,P75,P76)</f>
        <v>0</v>
      </c>
      <c r="Q2" s="28">
        <f t="shared" ref="Q2" si="14">SUM(Q3,Q17,Q22,Q25,Q26,Q51,Q52,Q71,Q74,Q75,Q76)</f>
        <v>0</v>
      </c>
      <c r="R2" s="28">
        <f t="shared" ref="R2" si="15">SUM(R3,R17,R22,R25,R26,R51,R52,R71,R74,R75,R76)</f>
        <v>0</v>
      </c>
      <c r="S2" s="28">
        <f t="shared" ref="S2" si="16">SUM(S3,S17,S22,S25,S26,S51,S52,S71,S74,S75,S76)</f>
        <v>0</v>
      </c>
      <c r="T2" s="28">
        <f t="shared" ref="T2" si="17">SUM(T3,T17,T22,T25,T26,T51,T52,T71,T74,T75,T76)</f>
        <v>0</v>
      </c>
      <c r="U2" s="28">
        <f t="shared" ref="U2" si="18">SUM(U3,U17,U22,U25,U26,U51,U52,U71,U74,U75,U76)</f>
        <v>0</v>
      </c>
      <c r="V2" s="28">
        <f t="shared" ref="V2" si="19">SUM(V3,V17,V22,V25,V26,V51,V52,V71,V74,V75,V76)</f>
        <v>0</v>
      </c>
      <c r="W2" s="28">
        <f t="shared" ref="W2:X2" si="20">SUM(W3,W17,W22,W25,W26,W51,W52,W71,W74,W75,W76)</f>
        <v>0</v>
      </c>
      <c r="X2" s="28">
        <f t="shared" si="20"/>
        <v>0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21">SUM(C4,C8,C11)</f>
        <v>0</v>
      </c>
      <c r="D3" s="29">
        <f t="shared" ref="D3" si="22">SUM(D4,D8,D11)</f>
        <v>0</v>
      </c>
      <c r="E3" s="29">
        <f t="shared" ref="E3" si="23">SUM(E4,E8,E11)</f>
        <v>0</v>
      </c>
      <c r="F3" s="29">
        <f t="shared" ref="F3" si="24">SUM(F4,F8,F11)</f>
        <v>0</v>
      </c>
      <c r="G3" s="29">
        <f t="shared" ref="G3" si="25">SUM(G4,G8,G11)</f>
        <v>0</v>
      </c>
      <c r="H3" s="29">
        <f t="shared" ref="H3" si="26">SUM(H4,H8,H11)</f>
        <v>0</v>
      </c>
      <c r="I3" s="29">
        <f t="shared" ref="I3" si="27">SUM(I4,I8,I11)</f>
        <v>0</v>
      </c>
      <c r="J3" s="29">
        <f t="shared" ref="J3" si="28">SUM(J4,J8,J11)</f>
        <v>0</v>
      </c>
      <c r="K3" s="29">
        <f t="shared" ref="K3" si="29">SUM(K4,K8,K11)</f>
        <v>0</v>
      </c>
      <c r="L3" s="29">
        <f t="shared" ref="L3" si="30">SUM(L4,L8,L11)</f>
        <v>0</v>
      </c>
      <c r="M3" s="29">
        <f t="shared" ref="M3" si="31">SUM(M4,M8,M11)</f>
        <v>0</v>
      </c>
      <c r="N3" s="29">
        <f t="shared" ref="N3" si="32">SUM(N4,N8,N11)</f>
        <v>0</v>
      </c>
      <c r="O3" s="29">
        <f t="shared" ref="O3" si="33">SUM(O4,O8,O11)</f>
        <v>0</v>
      </c>
      <c r="P3" s="29">
        <f t="shared" ref="P3" si="34">SUM(P4,P8,P11)</f>
        <v>0</v>
      </c>
      <c r="Q3" s="29">
        <f t="shared" ref="Q3" si="35">SUM(Q4,Q8,Q11)</f>
        <v>0</v>
      </c>
      <c r="R3" s="29">
        <f t="shared" ref="R3" si="36">SUM(R4,R8,R11)</f>
        <v>0</v>
      </c>
      <c r="S3" s="29">
        <f t="shared" ref="S3" si="37">SUM(S4,S8,S11)</f>
        <v>0</v>
      </c>
      <c r="T3" s="29">
        <f t="shared" ref="T3" si="38">SUM(T4,T8,T11)</f>
        <v>0</v>
      </c>
      <c r="U3" s="29">
        <f t="shared" ref="U3" si="39">SUM(U4,U8,U11)</f>
        <v>0</v>
      </c>
      <c r="V3" s="29">
        <f t="shared" ref="V3" si="40">SUM(V4,V8,V11)</f>
        <v>0</v>
      </c>
      <c r="W3" s="29">
        <f t="shared" ref="W3:X3" si="41">SUM(W4,W8,W11)</f>
        <v>0</v>
      </c>
      <c r="X3" s="29">
        <f t="shared" si="41"/>
        <v>0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42">SUM(C5:C7)</f>
        <v>0</v>
      </c>
      <c r="D4" s="42">
        <f t="shared" ref="D4" si="43">SUM(D5:D7)</f>
        <v>0</v>
      </c>
      <c r="E4" s="42">
        <f t="shared" ref="E4" si="44">SUM(E5:E7)</f>
        <v>0</v>
      </c>
      <c r="F4" s="42">
        <f t="shared" ref="F4" si="45">SUM(F5:F7)</f>
        <v>0</v>
      </c>
      <c r="G4" s="42">
        <f t="shared" ref="G4" si="46">SUM(G5:G7)</f>
        <v>0</v>
      </c>
      <c r="H4" s="42">
        <f t="shared" ref="H4" si="47">SUM(H5:H7)</f>
        <v>0</v>
      </c>
      <c r="I4" s="42">
        <f t="shared" ref="I4" si="48">SUM(I5:I7)</f>
        <v>0</v>
      </c>
      <c r="J4" s="42">
        <f t="shared" ref="J4" si="49">SUM(J5:J7)</f>
        <v>0</v>
      </c>
      <c r="K4" s="42">
        <f t="shared" ref="K4" si="50">SUM(K5:K7)</f>
        <v>0</v>
      </c>
      <c r="L4" s="42">
        <f t="shared" ref="L4" si="51">SUM(L5:L7)</f>
        <v>0</v>
      </c>
      <c r="M4" s="42">
        <f t="shared" ref="M4" si="52">SUM(M5:M7)</f>
        <v>0</v>
      </c>
      <c r="N4" s="42">
        <f t="shared" ref="N4" si="53">SUM(N5:N7)</f>
        <v>0</v>
      </c>
      <c r="O4" s="42">
        <f t="shared" ref="O4" si="54">SUM(O5:O7)</f>
        <v>0</v>
      </c>
      <c r="P4" s="42">
        <f t="shared" ref="P4" si="55">SUM(P5:P7)</f>
        <v>0</v>
      </c>
      <c r="Q4" s="42">
        <f t="shared" ref="Q4" si="56">SUM(Q5:Q7)</f>
        <v>0</v>
      </c>
      <c r="R4" s="42">
        <f t="shared" ref="R4" si="57">SUM(R5:R7)</f>
        <v>0</v>
      </c>
      <c r="S4" s="42">
        <f t="shared" ref="S4" si="58">SUM(S5:S7)</f>
        <v>0</v>
      </c>
      <c r="T4" s="42">
        <f t="shared" ref="T4" si="59">SUM(T5:T7)</f>
        <v>0</v>
      </c>
      <c r="U4" s="42">
        <f t="shared" ref="U4" si="60">SUM(U5:U7)</f>
        <v>0</v>
      </c>
      <c r="V4" s="42">
        <f t="shared" ref="V4" si="61">SUM(V5:V7)</f>
        <v>0</v>
      </c>
      <c r="W4" s="42">
        <f t="shared" ref="W4:X4" si="62">SUM(W5:W7)</f>
        <v>0</v>
      </c>
      <c r="X4" s="42">
        <f t="shared" si="62"/>
        <v>0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>
        <v>0</v>
      </c>
      <c r="W5" s="30">
        <v>0</v>
      </c>
      <c r="X5" s="30">
        <v>0</v>
      </c>
    </row>
    <row r="6" spans="1:24" ht="11.25" customHeight="1" x14ac:dyDescent="0.2">
      <c r="A6" s="39" t="s">
        <v>7</v>
      </c>
      <c r="B6" s="23" t="s">
        <v>8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</row>
    <row r="7" spans="1:24" ht="11.25" customHeight="1" x14ac:dyDescent="0.2">
      <c r="A7" s="39" t="s">
        <v>9</v>
      </c>
      <c r="B7" s="23" t="s">
        <v>10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</row>
    <row r="8" spans="1:24" ht="11.25" customHeight="1" x14ac:dyDescent="0.2">
      <c r="A8" s="40" t="s">
        <v>343</v>
      </c>
      <c r="B8" s="41" t="s">
        <v>344</v>
      </c>
      <c r="C8" s="42">
        <f t="shared" ref="C8" si="63">SUM(C9:C10)</f>
        <v>0</v>
      </c>
      <c r="D8" s="42">
        <f t="shared" ref="D8" si="64">SUM(D9:D10)</f>
        <v>0</v>
      </c>
      <c r="E8" s="42">
        <f t="shared" ref="E8" si="65">SUM(E9:E10)</f>
        <v>0</v>
      </c>
      <c r="F8" s="42">
        <f t="shared" ref="F8" si="66">SUM(F9:F10)</f>
        <v>0</v>
      </c>
      <c r="G8" s="42">
        <f t="shared" ref="G8" si="67">SUM(G9:G10)</f>
        <v>0</v>
      </c>
      <c r="H8" s="42">
        <f t="shared" ref="H8" si="68">SUM(H9:H10)</f>
        <v>0</v>
      </c>
      <c r="I8" s="42">
        <f t="shared" ref="I8" si="69">SUM(I9:I10)</f>
        <v>0</v>
      </c>
      <c r="J8" s="42">
        <f t="shared" ref="J8" si="70">SUM(J9:J10)</f>
        <v>0</v>
      </c>
      <c r="K8" s="42">
        <f t="shared" ref="K8" si="71">SUM(K9:K10)</f>
        <v>0</v>
      </c>
      <c r="L8" s="42">
        <f t="shared" ref="L8" si="72">SUM(L9:L10)</f>
        <v>0</v>
      </c>
      <c r="M8" s="42">
        <f t="shared" ref="M8" si="73">SUM(M9:M10)</f>
        <v>0</v>
      </c>
      <c r="N8" s="42">
        <f t="shared" ref="N8" si="74">SUM(N9:N10)</f>
        <v>0</v>
      </c>
      <c r="O8" s="42">
        <f t="shared" ref="O8" si="75">SUM(O9:O10)</f>
        <v>0</v>
      </c>
      <c r="P8" s="42">
        <f t="shared" ref="P8" si="76">SUM(P9:P10)</f>
        <v>0</v>
      </c>
      <c r="Q8" s="42">
        <f t="shared" ref="Q8" si="77">SUM(Q9:Q10)</f>
        <v>0</v>
      </c>
      <c r="R8" s="42">
        <f t="shared" ref="R8" si="78">SUM(R9:R10)</f>
        <v>0</v>
      </c>
      <c r="S8" s="42">
        <f t="shared" ref="S8" si="79">SUM(S9:S10)</f>
        <v>0</v>
      </c>
      <c r="T8" s="42">
        <f t="shared" ref="T8" si="80">SUM(T9:T10)</f>
        <v>0</v>
      </c>
      <c r="U8" s="42">
        <f t="shared" ref="U8" si="81">SUM(U9:U10)</f>
        <v>0</v>
      </c>
      <c r="V8" s="42">
        <f t="shared" ref="V8" si="82">SUM(V9:V10)</f>
        <v>0</v>
      </c>
      <c r="W8" s="42">
        <f t="shared" ref="W8:X8" si="83">SUM(W9:W10)</f>
        <v>0</v>
      </c>
      <c r="X8" s="42">
        <f t="shared" si="83"/>
        <v>0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" si="84">SUM(C12:C16)</f>
        <v>0</v>
      </c>
      <c r="D11" s="42">
        <f t="shared" ref="D11" si="85">SUM(D12:D16)</f>
        <v>0</v>
      </c>
      <c r="E11" s="42">
        <f t="shared" ref="E11" si="86">SUM(E12:E16)</f>
        <v>0</v>
      </c>
      <c r="F11" s="42">
        <f t="shared" ref="F11" si="87">SUM(F12:F16)</f>
        <v>0</v>
      </c>
      <c r="G11" s="42">
        <f t="shared" ref="G11" si="88">SUM(G12:G16)</f>
        <v>0</v>
      </c>
      <c r="H11" s="42">
        <f t="shared" ref="H11" si="89">SUM(H12:H16)</f>
        <v>0</v>
      </c>
      <c r="I11" s="42">
        <f t="shared" ref="I11" si="90">SUM(I12:I16)</f>
        <v>0</v>
      </c>
      <c r="J11" s="42">
        <f t="shared" ref="J11" si="91">SUM(J12:J16)</f>
        <v>0</v>
      </c>
      <c r="K11" s="42">
        <f t="shared" ref="K11" si="92">SUM(K12:K16)</f>
        <v>0</v>
      </c>
      <c r="L11" s="42">
        <f t="shared" ref="L11" si="93">SUM(L12:L16)</f>
        <v>0</v>
      </c>
      <c r="M11" s="42">
        <f t="shared" ref="M11" si="94">SUM(M12:M16)</f>
        <v>0</v>
      </c>
      <c r="N11" s="42">
        <f t="shared" ref="N11" si="95">SUM(N12:N16)</f>
        <v>0</v>
      </c>
      <c r="O11" s="42">
        <f t="shared" ref="O11" si="96">SUM(O12:O16)</f>
        <v>0</v>
      </c>
      <c r="P11" s="42">
        <f t="shared" ref="P11" si="97">SUM(P12:P16)</f>
        <v>0</v>
      </c>
      <c r="Q11" s="42">
        <f t="shared" ref="Q11" si="98">SUM(Q12:Q16)</f>
        <v>0</v>
      </c>
      <c r="R11" s="42">
        <f t="shared" ref="R11" si="99">SUM(R12:R16)</f>
        <v>0</v>
      </c>
      <c r="S11" s="42">
        <f t="shared" ref="S11" si="100">SUM(S12:S16)</f>
        <v>0</v>
      </c>
      <c r="T11" s="42">
        <f t="shared" ref="T11" si="101">SUM(T12:T16)</f>
        <v>0</v>
      </c>
      <c r="U11" s="42">
        <f t="shared" ref="U11" si="102">SUM(U12:U16)</f>
        <v>0</v>
      </c>
      <c r="V11" s="42">
        <f t="shared" ref="V11" si="103">SUM(V12:V16)</f>
        <v>0</v>
      </c>
      <c r="W11" s="42">
        <f t="shared" ref="W11:X11" si="104">SUM(W12:W16)</f>
        <v>0</v>
      </c>
      <c r="X11" s="42">
        <f t="shared" si="104"/>
        <v>0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</row>
    <row r="13" spans="1:24" ht="11.25" customHeight="1" x14ac:dyDescent="0.2">
      <c r="A13" s="39" t="s">
        <v>17</v>
      </c>
      <c r="B13" s="23" t="s">
        <v>18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" si="105">SUM(C18:C21)</f>
        <v>0</v>
      </c>
      <c r="D17" s="31">
        <f t="shared" ref="D17" si="106">SUM(D18:D21)</f>
        <v>0</v>
      </c>
      <c r="E17" s="31">
        <f t="shared" ref="E17" si="107">SUM(E18:E21)</f>
        <v>0</v>
      </c>
      <c r="F17" s="31">
        <f t="shared" ref="F17" si="108">SUM(F18:F21)</f>
        <v>0</v>
      </c>
      <c r="G17" s="31">
        <f t="shared" ref="G17" si="109">SUM(G18:G21)</f>
        <v>0</v>
      </c>
      <c r="H17" s="31">
        <f t="shared" ref="H17" si="110">SUM(H18:H21)</f>
        <v>0</v>
      </c>
      <c r="I17" s="31">
        <f t="shared" ref="I17" si="111">SUM(I18:I21)</f>
        <v>0</v>
      </c>
      <c r="J17" s="31">
        <f t="shared" ref="J17" si="112">SUM(J18:J21)</f>
        <v>0</v>
      </c>
      <c r="K17" s="31">
        <f t="shared" ref="K17" si="113">SUM(K18:K21)</f>
        <v>0</v>
      </c>
      <c r="L17" s="31">
        <f t="shared" ref="L17" si="114">SUM(L18:L21)</f>
        <v>0</v>
      </c>
      <c r="M17" s="31">
        <f t="shared" ref="M17" si="115">SUM(M18:M21)</f>
        <v>0</v>
      </c>
      <c r="N17" s="31">
        <f t="shared" ref="N17" si="116">SUM(N18:N21)</f>
        <v>0</v>
      </c>
      <c r="O17" s="31">
        <f t="shared" ref="O17" si="117">SUM(O18:O21)</f>
        <v>0</v>
      </c>
      <c r="P17" s="31">
        <f t="shared" ref="P17" si="118">SUM(P18:P21)</f>
        <v>0</v>
      </c>
      <c r="Q17" s="31">
        <f t="shared" ref="Q17" si="119">SUM(Q18:Q21)</f>
        <v>0</v>
      </c>
      <c r="R17" s="31">
        <f t="shared" ref="R17" si="120">SUM(R18:R21)</f>
        <v>0</v>
      </c>
      <c r="S17" s="31">
        <f t="shared" ref="S17" si="121">SUM(S18:S21)</f>
        <v>0</v>
      </c>
      <c r="T17" s="31">
        <f t="shared" ref="T17" si="122">SUM(T18:T21)</f>
        <v>0</v>
      </c>
      <c r="U17" s="31">
        <f t="shared" ref="U17" si="123">SUM(U18:U21)</f>
        <v>0</v>
      </c>
      <c r="V17" s="31">
        <f t="shared" ref="V17" si="124">SUM(V18:V21)</f>
        <v>0</v>
      </c>
      <c r="W17" s="31">
        <f t="shared" ref="W17:X17" si="125">SUM(W18:W21)</f>
        <v>0</v>
      </c>
      <c r="X17" s="31">
        <f t="shared" si="125"/>
        <v>0</v>
      </c>
    </row>
    <row r="18" spans="1:24" ht="11.25" customHeight="1" x14ac:dyDescent="0.2">
      <c r="A18" s="22" t="s">
        <v>27</v>
      </c>
      <c r="B18" s="23" t="s">
        <v>28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" si="126">SUM(C23:C24)</f>
        <v>0</v>
      </c>
      <c r="D22" s="31">
        <f t="shared" ref="D22" si="127">SUM(D23:D24)</f>
        <v>0</v>
      </c>
      <c r="E22" s="31">
        <f t="shared" ref="E22" si="128">SUM(E23:E24)</f>
        <v>0</v>
      </c>
      <c r="F22" s="31">
        <f t="shared" ref="F22" si="129">SUM(F23:F24)</f>
        <v>0</v>
      </c>
      <c r="G22" s="31">
        <f t="shared" ref="G22" si="130">SUM(G23:G24)</f>
        <v>0</v>
      </c>
      <c r="H22" s="31">
        <f t="shared" ref="H22" si="131">SUM(H23:H24)</f>
        <v>0</v>
      </c>
      <c r="I22" s="31">
        <f t="shared" ref="I22" si="132">SUM(I23:I24)</f>
        <v>0</v>
      </c>
      <c r="J22" s="31">
        <f t="shared" ref="J22" si="133">SUM(J23:J24)</f>
        <v>0</v>
      </c>
      <c r="K22" s="31">
        <f t="shared" ref="K22" si="134">SUM(K23:K24)</f>
        <v>0</v>
      </c>
      <c r="L22" s="31">
        <f t="shared" ref="L22" si="135">SUM(L23:L24)</f>
        <v>0</v>
      </c>
      <c r="M22" s="31">
        <f t="shared" ref="M22" si="136">SUM(M23:M24)</f>
        <v>0</v>
      </c>
      <c r="N22" s="31">
        <f t="shared" ref="N22" si="137">SUM(N23:N24)</f>
        <v>0</v>
      </c>
      <c r="O22" s="31">
        <f t="shared" ref="O22" si="138">SUM(O23:O24)</f>
        <v>0</v>
      </c>
      <c r="P22" s="31">
        <f t="shared" ref="P22" si="139">SUM(P23:P24)</f>
        <v>0</v>
      </c>
      <c r="Q22" s="31">
        <f t="shared" ref="Q22" si="140">SUM(Q23:Q24)</f>
        <v>0</v>
      </c>
      <c r="R22" s="31">
        <f t="shared" ref="R22" si="141">SUM(R23:R24)</f>
        <v>0</v>
      </c>
      <c r="S22" s="31">
        <f t="shared" ref="S22" si="142">SUM(S23:S24)</f>
        <v>0</v>
      </c>
      <c r="T22" s="31">
        <f t="shared" ref="T22" si="143">SUM(T23:T24)</f>
        <v>0</v>
      </c>
      <c r="U22" s="31">
        <f t="shared" ref="U22" si="144">SUM(U23:U24)</f>
        <v>0</v>
      </c>
      <c r="V22" s="31">
        <f t="shared" ref="V22" si="145">SUM(V23:V24)</f>
        <v>0</v>
      </c>
      <c r="W22" s="31">
        <f t="shared" ref="W22:X22" si="146">SUM(W23:W24)</f>
        <v>0</v>
      </c>
      <c r="X22" s="31">
        <f t="shared" si="146"/>
        <v>0</v>
      </c>
    </row>
    <row r="23" spans="1:24" ht="11.25" customHeight="1" x14ac:dyDescent="0.2">
      <c r="A23" s="22" t="s">
        <v>37</v>
      </c>
      <c r="B23" s="23" t="s">
        <v>38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47">SUM(C27,C33)</f>
        <v>0</v>
      </c>
      <c r="D26" s="31">
        <f t="shared" ref="D26" si="148">SUM(D27,D33)</f>
        <v>0</v>
      </c>
      <c r="E26" s="31">
        <f t="shared" ref="E26" si="149">SUM(E27,E33)</f>
        <v>0</v>
      </c>
      <c r="F26" s="31">
        <f t="shared" ref="F26" si="150">SUM(F27,F33)</f>
        <v>0</v>
      </c>
      <c r="G26" s="31">
        <f t="shared" ref="G26" si="151">SUM(G27,G33)</f>
        <v>0</v>
      </c>
      <c r="H26" s="31">
        <f t="shared" ref="H26" si="152">SUM(H27,H33)</f>
        <v>0</v>
      </c>
      <c r="I26" s="31">
        <f t="shared" ref="I26" si="153">SUM(I27,I33)</f>
        <v>0</v>
      </c>
      <c r="J26" s="31">
        <f t="shared" ref="J26" si="154">SUM(J27,J33)</f>
        <v>0</v>
      </c>
      <c r="K26" s="31">
        <f t="shared" ref="K26" si="155">SUM(K27,K33)</f>
        <v>0</v>
      </c>
      <c r="L26" s="31">
        <f t="shared" ref="L26" si="156">SUM(L27,L33)</f>
        <v>0</v>
      </c>
      <c r="M26" s="31">
        <f t="shared" ref="M26" si="157">SUM(M27,M33)</f>
        <v>0</v>
      </c>
      <c r="N26" s="31">
        <f t="shared" ref="N26" si="158">SUM(N27,N33)</f>
        <v>0</v>
      </c>
      <c r="O26" s="31">
        <f t="shared" ref="O26" si="159">SUM(O27,O33)</f>
        <v>0</v>
      </c>
      <c r="P26" s="31">
        <f t="shared" ref="P26" si="160">SUM(P27,P33)</f>
        <v>0</v>
      </c>
      <c r="Q26" s="31">
        <f t="shared" ref="Q26" si="161">SUM(Q27,Q33)</f>
        <v>0</v>
      </c>
      <c r="R26" s="31">
        <f t="shared" ref="R26" si="162">SUM(R27,R33)</f>
        <v>0</v>
      </c>
      <c r="S26" s="31">
        <f t="shared" ref="S26" si="163">SUM(S27,S33)</f>
        <v>0</v>
      </c>
      <c r="T26" s="31">
        <f t="shared" ref="T26" si="164">SUM(T27,T33)</f>
        <v>0</v>
      </c>
      <c r="U26" s="31">
        <f t="shared" ref="U26" si="165">SUM(U27,U33)</f>
        <v>0</v>
      </c>
      <c r="V26" s="31">
        <f t="shared" ref="V26" si="166">SUM(V27,V33)</f>
        <v>0</v>
      </c>
      <c r="W26" s="31">
        <f t="shared" ref="W26:X26" si="167">SUM(W27,W33)</f>
        <v>0</v>
      </c>
      <c r="X26" s="31">
        <f t="shared" si="167"/>
        <v>0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" si="168">SUM(C28:C32)</f>
        <v>0</v>
      </c>
      <c r="D27" s="42">
        <f t="shared" ref="D27" si="169">SUM(D28:D32)</f>
        <v>0</v>
      </c>
      <c r="E27" s="42">
        <f t="shared" ref="E27" si="170">SUM(E28:E32)</f>
        <v>0</v>
      </c>
      <c r="F27" s="42">
        <f t="shared" ref="F27" si="171">SUM(F28:F32)</f>
        <v>0</v>
      </c>
      <c r="G27" s="42">
        <f t="shared" ref="G27" si="172">SUM(G28:G32)</f>
        <v>0</v>
      </c>
      <c r="H27" s="42">
        <f t="shared" ref="H27" si="173">SUM(H28:H32)</f>
        <v>0</v>
      </c>
      <c r="I27" s="42">
        <f t="shared" ref="I27" si="174">SUM(I28:I32)</f>
        <v>0</v>
      </c>
      <c r="J27" s="42">
        <f t="shared" ref="J27" si="175">SUM(J28:J32)</f>
        <v>0</v>
      </c>
      <c r="K27" s="42">
        <f t="shared" ref="K27" si="176">SUM(K28:K32)</f>
        <v>0</v>
      </c>
      <c r="L27" s="42">
        <f t="shared" ref="L27" si="177">SUM(L28:L32)</f>
        <v>0</v>
      </c>
      <c r="M27" s="42">
        <f t="shared" ref="M27" si="178">SUM(M28:M32)</f>
        <v>0</v>
      </c>
      <c r="N27" s="42">
        <f t="shared" ref="N27" si="179">SUM(N28:N32)</f>
        <v>0</v>
      </c>
      <c r="O27" s="42">
        <f t="shared" ref="O27" si="180">SUM(O28:O32)</f>
        <v>0</v>
      </c>
      <c r="P27" s="42">
        <f t="shared" ref="P27" si="181">SUM(P28:P32)</f>
        <v>0</v>
      </c>
      <c r="Q27" s="42">
        <f t="shared" ref="Q27" si="182">SUM(Q28:Q32)</f>
        <v>0</v>
      </c>
      <c r="R27" s="42">
        <f t="shared" ref="R27" si="183">SUM(R28:R32)</f>
        <v>0</v>
      </c>
      <c r="S27" s="42">
        <f t="shared" ref="S27" si="184">SUM(S28:S32)</f>
        <v>0</v>
      </c>
      <c r="T27" s="42">
        <f t="shared" ref="T27" si="185">SUM(T28:T32)</f>
        <v>0</v>
      </c>
      <c r="U27" s="42">
        <f t="shared" ref="U27" si="186">SUM(U28:U32)</f>
        <v>0</v>
      </c>
      <c r="V27" s="42">
        <f t="shared" ref="V27" si="187">SUM(V28:V32)</f>
        <v>0</v>
      </c>
      <c r="W27" s="42">
        <f t="shared" ref="W27:X27" si="188">SUM(W28:W32)</f>
        <v>0</v>
      </c>
      <c r="X27" s="42">
        <f t="shared" si="188"/>
        <v>0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" si="189">SUM(C34:C50)</f>
        <v>0</v>
      </c>
      <c r="D33" s="42">
        <f t="shared" ref="D33" si="190">SUM(D34:D50)</f>
        <v>0</v>
      </c>
      <c r="E33" s="42">
        <f t="shared" ref="E33" si="191">SUM(E34:E50)</f>
        <v>0</v>
      </c>
      <c r="F33" s="42">
        <f t="shared" ref="F33" si="192">SUM(F34:F50)</f>
        <v>0</v>
      </c>
      <c r="G33" s="42">
        <f t="shared" ref="G33" si="193">SUM(G34:G50)</f>
        <v>0</v>
      </c>
      <c r="H33" s="42">
        <f t="shared" ref="H33" si="194">SUM(H34:H50)</f>
        <v>0</v>
      </c>
      <c r="I33" s="42">
        <f t="shared" ref="I33" si="195">SUM(I34:I50)</f>
        <v>0</v>
      </c>
      <c r="J33" s="42">
        <f t="shared" ref="J33" si="196">SUM(J34:J50)</f>
        <v>0</v>
      </c>
      <c r="K33" s="42">
        <f t="shared" ref="K33" si="197">SUM(K34:K50)</f>
        <v>0</v>
      </c>
      <c r="L33" s="42">
        <f t="shared" ref="L33" si="198">SUM(L34:L50)</f>
        <v>0</v>
      </c>
      <c r="M33" s="42">
        <f t="shared" ref="M33" si="199">SUM(M34:M50)</f>
        <v>0</v>
      </c>
      <c r="N33" s="42">
        <f t="shared" ref="N33" si="200">SUM(N34:N50)</f>
        <v>0</v>
      </c>
      <c r="O33" s="42">
        <f t="shared" ref="O33" si="201">SUM(O34:O50)</f>
        <v>0</v>
      </c>
      <c r="P33" s="42">
        <f t="shared" ref="P33" si="202">SUM(P34:P50)</f>
        <v>0</v>
      </c>
      <c r="Q33" s="42">
        <f t="shared" ref="Q33" si="203">SUM(Q34:Q50)</f>
        <v>0</v>
      </c>
      <c r="R33" s="42">
        <f t="shared" ref="R33" si="204">SUM(R34:R50)</f>
        <v>0</v>
      </c>
      <c r="S33" s="42">
        <f t="shared" ref="S33" si="205">SUM(S34:S50)</f>
        <v>0</v>
      </c>
      <c r="T33" s="42">
        <f t="shared" ref="T33" si="206">SUM(T34:T50)</f>
        <v>0</v>
      </c>
      <c r="U33" s="42">
        <f t="shared" ref="U33" si="207">SUM(U34:U50)</f>
        <v>0</v>
      </c>
      <c r="V33" s="42">
        <f t="shared" ref="V33" si="208">SUM(V34:V50)</f>
        <v>0</v>
      </c>
      <c r="W33" s="42">
        <f t="shared" ref="W33:X33" si="209">SUM(W34:W50)</f>
        <v>0</v>
      </c>
      <c r="X33" s="42">
        <f t="shared" si="209"/>
        <v>0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</row>
    <row r="37" spans="1:24" ht="11.25" customHeight="1" x14ac:dyDescent="0.2">
      <c r="A37" s="39" t="s">
        <v>61</v>
      </c>
      <c r="B37" s="23" t="s">
        <v>62</v>
      </c>
      <c r="C37" s="30">
        <v>0</v>
      </c>
      <c r="D37" s="30">
        <v>0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</row>
    <row r="41" spans="1:24" ht="11.25" customHeight="1" x14ac:dyDescent="0.2">
      <c r="A41" s="39" t="s">
        <v>69</v>
      </c>
      <c r="B41" s="23" t="s">
        <v>70</v>
      </c>
      <c r="C41" s="30">
        <v>0</v>
      </c>
      <c r="D41" s="30">
        <v>0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</row>
    <row r="42" spans="1:24" ht="11.25" customHeight="1" x14ac:dyDescent="0.2">
      <c r="A42" s="39" t="s">
        <v>71</v>
      </c>
      <c r="B42" s="23" t="s">
        <v>72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</row>
    <row r="44" spans="1:24" ht="11.25" customHeight="1" x14ac:dyDescent="0.2">
      <c r="A44" s="39" t="s">
        <v>75</v>
      </c>
      <c r="B44" s="23" t="s">
        <v>76</v>
      </c>
      <c r="C44" s="30">
        <v>0</v>
      </c>
      <c r="D44" s="30">
        <v>0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</row>
    <row r="51" spans="1:24" ht="11.25" customHeight="1" x14ac:dyDescent="0.2">
      <c r="A51" s="24" t="s">
        <v>89</v>
      </c>
      <c r="B51" s="25" t="s">
        <v>90</v>
      </c>
      <c r="C51" s="31">
        <v>0</v>
      </c>
      <c r="D51" s="31">
        <v>0</v>
      </c>
      <c r="E51" s="31">
        <v>0</v>
      </c>
      <c r="F51" s="31">
        <v>0</v>
      </c>
      <c r="G51" s="31">
        <v>0</v>
      </c>
      <c r="H51" s="31">
        <v>0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" si="210">SUM(C53:C70)</f>
        <v>0</v>
      </c>
      <c r="D52" s="31">
        <f t="shared" ref="D52" si="211">SUM(D53:D70)</f>
        <v>0</v>
      </c>
      <c r="E52" s="31">
        <f t="shared" ref="E52" si="212">SUM(E53:E70)</f>
        <v>0</v>
      </c>
      <c r="F52" s="31">
        <f t="shared" ref="F52" si="213">SUM(F53:F70)</f>
        <v>0</v>
      </c>
      <c r="G52" s="31">
        <f t="shared" ref="G52" si="214">SUM(G53:G70)</f>
        <v>0</v>
      </c>
      <c r="H52" s="31">
        <f t="shared" ref="H52" si="215">SUM(H53:H70)</f>
        <v>0</v>
      </c>
      <c r="I52" s="31">
        <f t="shared" ref="I52" si="216">SUM(I53:I70)</f>
        <v>0</v>
      </c>
      <c r="J52" s="31">
        <f t="shared" ref="J52" si="217">SUM(J53:J70)</f>
        <v>0</v>
      </c>
      <c r="K52" s="31">
        <f t="shared" ref="K52" si="218">SUM(K53:K70)</f>
        <v>0</v>
      </c>
      <c r="L52" s="31">
        <f t="shared" ref="L52" si="219">SUM(L53:L70)</f>
        <v>0</v>
      </c>
      <c r="M52" s="31">
        <f t="shared" ref="M52" si="220">SUM(M53:M70)</f>
        <v>0</v>
      </c>
      <c r="N52" s="31">
        <f t="shared" ref="N52" si="221">SUM(N53:N70)</f>
        <v>0</v>
      </c>
      <c r="O52" s="31">
        <f t="shared" ref="O52" si="222">SUM(O53:O70)</f>
        <v>0</v>
      </c>
      <c r="P52" s="31">
        <f t="shared" ref="P52" si="223">SUM(P53:P70)</f>
        <v>0</v>
      </c>
      <c r="Q52" s="31">
        <f t="shared" ref="Q52" si="224">SUM(Q53:Q70)</f>
        <v>0</v>
      </c>
      <c r="R52" s="31">
        <f t="shared" ref="R52" si="225">SUM(R53:R70)</f>
        <v>0</v>
      </c>
      <c r="S52" s="31">
        <f t="shared" ref="S52" si="226">SUM(S53:S70)</f>
        <v>0</v>
      </c>
      <c r="T52" s="31">
        <f t="shared" ref="T52" si="227">SUM(T53:T70)</f>
        <v>0</v>
      </c>
      <c r="U52" s="31">
        <f t="shared" ref="U52" si="228">SUM(U53:U70)</f>
        <v>0</v>
      </c>
      <c r="V52" s="31">
        <f t="shared" ref="V52" si="229">SUM(V53:V70)</f>
        <v>0</v>
      </c>
      <c r="W52" s="31">
        <f t="shared" ref="W52:X52" si="230">SUM(W53:W70)</f>
        <v>0</v>
      </c>
      <c r="X52" s="31">
        <f t="shared" si="230"/>
        <v>0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</row>
    <row r="70" spans="1:24" ht="11.25" customHeight="1" x14ac:dyDescent="0.2">
      <c r="A70" s="22" t="s">
        <v>127</v>
      </c>
      <c r="B70" s="23" t="s">
        <v>128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" si="231">SUM(C72:C73)</f>
        <v>0</v>
      </c>
      <c r="D71" s="31">
        <f t="shared" ref="D71" si="232">SUM(D72:D73)</f>
        <v>0</v>
      </c>
      <c r="E71" s="31">
        <f t="shared" ref="E71" si="233">SUM(E72:E73)</f>
        <v>0</v>
      </c>
      <c r="F71" s="31">
        <f t="shared" ref="F71" si="234">SUM(F72:F73)</f>
        <v>0</v>
      </c>
      <c r="G71" s="31">
        <f t="shared" ref="G71" si="235">SUM(G72:G73)</f>
        <v>0</v>
      </c>
      <c r="H71" s="31">
        <f t="shared" ref="H71" si="236">SUM(H72:H73)</f>
        <v>0</v>
      </c>
      <c r="I71" s="31">
        <f t="shared" ref="I71" si="237">SUM(I72:I73)</f>
        <v>0</v>
      </c>
      <c r="J71" s="31">
        <f t="shared" ref="J71" si="238">SUM(J72:J73)</f>
        <v>0</v>
      </c>
      <c r="K71" s="31">
        <f t="shared" ref="K71" si="239">SUM(K72:K73)</f>
        <v>0</v>
      </c>
      <c r="L71" s="31">
        <f t="shared" ref="L71" si="240">SUM(L72:L73)</f>
        <v>0</v>
      </c>
      <c r="M71" s="31">
        <f t="shared" ref="M71" si="241">SUM(M72:M73)</f>
        <v>0</v>
      </c>
      <c r="N71" s="31">
        <f t="shared" ref="N71" si="242">SUM(N72:N73)</f>
        <v>0</v>
      </c>
      <c r="O71" s="31">
        <f t="shared" ref="O71" si="243">SUM(O72:O73)</f>
        <v>0</v>
      </c>
      <c r="P71" s="31">
        <f t="shared" ref="P71" si="244">SUM(P72:P73)</f>
        <v>0</v>
      </c>
      <c r="Q71" s="31">
        <f t="shared" ref="Q71" si="245">SUM(Q72:Q73)</f>
        <v>0</v>
      </c>
      <c r="R71" s="31">
        <f t="shared" ref="R71" si="246">SUM(R72:R73)</f>
        <v>0</v>
      </c>
      <c r="S71" s="31">
        <f t="shared" ref="S71" si="247">SUM(S72:S73)</f>
        <v>0</v>
      </c>
      <c r="T71" s="31">
        <f t="shared" ref="T71" si="248">SUM(T72:T73)</f>
        <v>0</v>
      </c>
      <c r="U71" s="31">
        <f t="shared" ref="U71" si="249">SUM(U72:U73)</f>
        <v>0</v>
      </c>
      <c r="V71" s="31">
        <f t="shared" ref="V71" si="250">SUM(V72:V73)</f>
        <v>0</v>
      </c>
      <c r="W71" s="31">
        <f t="shared" ref="W71:X71" si="251">SUM(W72:W73)</f>
        <v>0</v>
      </c>
      <c r="X71" s="31">
        <f t="shared" si="251"/>
        <v>0</v>
      </c>
    </row>
    <row r="72" spans="1:24" ht="11.25" customHeight="1" x14ac:dyDescent="0.2">
      <c r="A72" s="22" t="s">
        <v>131</v>
      </c>
      <c r="B72" s="23" t="s">
        <v>132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0</v>
      </c>
      <c r="D75" s="31">
        <v>0</v>
      </c>
      <c r="E75" s="31">
        <v>0</v>
      </c>
      <c r="F75" s="31">
        <v>0</v>
      </c>
      <c r="G75" s="31">
        <v>0</v>
      </c>
      <c r="H75" s="31">
        <v>0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</row>
    <row r="76" spans="1:24" ht="11.25" customHeight="1" x14ac:dyDescent="0.2">
      <c r="A76" s="26" t="s">
        <v>139</v>
      </c>
      <c r="B76" s="27" t="s">
        <v>140</v>
      </c>
      <c r="C76" s="32">
        <v>0</v>
      </c>
      <c r="D76" s="32">
        <v>0</v>
      </c>
      <c r="E76" s="32">
        <v>0</v>
      </c>
      <c r="F76" s="32">
        <v>0</v>
      </c>
      <c r="G76" s="32">
        <v>0</v>
      </c>
      <c r="H76" s="32">
        <v>0</v>
      </c>
      <c r="I76" s="32">
        <v>0</v>
      </c>
      <c r="J76" s="32">
        <v>0</v>
      </c>
      <c r="K76" s="32">
        <v>0</v>
      </c>
      <c r="L76" s="32">
        <v>0</v>
      </c>
      <c r="M76" s="32">
        <v>0</v>
      </c>
      <c r="N76" s="32">
        <v>0</v>
      </c>
      <c r="O76" s="32">
        <v>0</v>
      </c>
      <c r="P76" s="32">
        <v>0</v>
      </c>
      <c r="Q76" s="32">
        <v>0</v>
      </c>
      <c r="R76" s="32">
        <v>0</v>
      </c>
      <c r="S76" s="32">
        <v>0</v>
      </c>
      <c r="T76" s="32">
        <v>0</v>
      </c>
      <c r="U76" s="32">
        <v>0</v>
      </c>
      <c r="V76" s="32">
        <v>0</v>
      </c>
      <c r="W76" s="32">
        <v>0</v>
      </c>
      <c r="X76" s="32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170</v>
      </c>
      <c r="B1" s="7" t="s">
        <v>265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0</v>
      </c>
      <c r="D2" s="28">
        <f t="shared" ref="D2" si="1">SUM(D3,D17,D22,D25,D26,D51,D52,D71,D74,D75,D76)</f>
        <v>0</v>
      </c>
      <c r="E2" s="28">
        <f t="shared" ref="E2" si="2">SUM(E3,E17,E22,E25,E26,E51,E52,E71,E74,E75,E76)</f>
        <v>0</v>
      </c>
      <c r="F2" s="28">
        <f t="shared" ref="F2" si="3">SUM(F3,F17,F22,F25,F26,F51,F52,F71,F74,F75,F76)</f>
        <v>0</v>
      </c>
      <c r="G2" s="28">
        <f t="shared" ref="G2" si="4">SUM(G3,G17,G22,G25,G26,G51,G52,G71,G74,G75,G76)</f>
        <v>0</v>
      </c>
      <c r="H2" s="28">
        <f t="shared" ref="H2" si="5">SUM(H3,H17,H22,H25,H26,H51,H52,H71,H74,H75,H76)</f>
        <v>0</v>
      </c>
      <c r="I2" s="28">
        <f t="shared" ref="I2" si="6">SUM(I3,I17,I22,I25,I26,I51,I52,I71,I74,I75,I76)</f>
        <v>0</v>
      </c>
      <c r="J2" s="28">
        <f t="shared" ref="J2" si="7">SUM(J3,J17,J22,J25,J26,J51,J52,J71,J74,J75,J76)</f>
        <v>0</v>
      </c>
      <c r="K2" s="28">
        <f t="shared" ref="K2" si="8">SUM(K3,K17,K22,K25,K26,K51,K52,K71,K74,K75,K76)</f>
        <v>0</v>
      </c>
      <c r="L2" s="28">
        <f t="shared" ref="L2" si="9">SUM(L3,L17,L22,L25,L26,L51,L52,L71,L74,L75,L76)</f>
        <v>0</v>
      </c>
      <c r="M2" s="28">
        <f t="shared" ref="M2" si="10">SUM(M3,M17,M22,M25,M26,M51,M52,M71,M74,M75,M76)</f>
        <v>0</v>
      </c>
      <c r="N2" s="28">
        <f t="shared" ref="N2" si="11">SUM(N3,N17,N22,N25,N26,N51,N52,N71,N74,N75,N76)</f>
        <v>0</v>
      </c>
      <c r="O2" s="28">
        <f t="shared" ref="O2" si="12">SUM(O3,O17,O22,O25,O26,O51,O52,O71,O74,O75,O76)</f>
        <v>0</v>
      </c>
      <c r="P2" s="28">
        <f t="shared" ref="P2" si="13">SUM(P3,P17,P22,P25,P26,P51,P52,P71,P74,P75,P76)</f>
        <v>0</v>
      </c>
      <c r="Q2" s="28">
        <f t="shared" ref="Q2" si="14">SUM(Q3,Q17,Q22,Q25,Q26,Q51,Q52,Q71,Q74,Q75,Q76)</f>
        <v>0</v>
      </c>
      <c r="R2" s="28">
        <f t="shared" ref="R2" si="15">SUM(R3,R17,R22,R25,R26,R51,R52,R71,R74,R75,R76)</f>
        <v>0</v>
      </c>
      <c r="S2" s="28">
        <f t="shared" ref="S2" si="16">SUM(S3,S17,S22,S25,S26,S51,S52,S71,S74,S75,S76)</f>
        <v>0</v>
      </c>
      <c r="T2" s="28">
        <f t="shared" ref="T2" si="17">SUM(T3,T17,T22,T25,T26,T51,T52,T71,T74,T75,T76)</f>
        <v>0</v>
      </c>
      <c r="U2" s="28">
        <f t="shared" ref="U2" si="18">SUM(U3,U17,U22,U25,U26,U51,U52,U71,U74,U75,U76)</f>
        <v>0</v>
      </c>
      <c r="V2" s="28">
        <f t="shared" ref="V2" si="19">SUM(V3,V17,V22,V25,V26,V51,V52,V71,V74,V75,V76)</f>
        <v>0</v>
      </c>
      <c r="W2" s="28">
        <f t="shared" ref="W2:X2" si="20">SUM(W3,W17,W22,W25,W26,W51,W52,W71,W74,W75,W76)</f>
        <v>0</v>
      </c>
      <c r="X2" s="28">
        <f t="shared" si="20"/>
        <v>0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21">SUM(C4,C8,C11)</f>
        <v>0</v>
      </c>
      <c r="D3" s="29">
        <f t="shared" ref="D3" si="22">SUM(D4,D8,D11)</f>
        <v>0</v>
      </c>
      <c r="E3" s="29">
        <f t="shared" ref="E3" si="23">SUM(E4,E8,E11)</f>
        <v>0</v>
      </c>
      <c r="F3" s="29">
        <f t="shared" ref="F3" si="24">SUM(F4,F8,F11)</f>
        <v>0</v>
      </c>
      <c r="G3" s="29">
        <f t="shared" ref="G3" si="25">SUM(G4,G8,G11)</f>
        <v>0</v>
      </c>
      <c r="H3" s="29">
        <f t="shared" ref="H3" si="26">SUM(H4,H8,H11)</f>
        <v>0</v>
      </c>
      <c r="I3" s="29">
        <f t="shared" ref="I3" si="27">SUM(I4,I8,I11)</f>
        <v>0</v>
      </c>
      <c r="J3" s="29">
        <f t="shared" ref="J3" si="28">SUM(J4,J8,J11)</f>
        <v>0</v>
      </c>
      <c r="K3" s="29">
        <f t="shared" ref="K3" si="29">SUM(K4,K8,K11)</f>
        <v>0</v>
      </c>
      <c r="L3" s="29">
        <f t="shared" ref="L3" si="30">SUM(L4,L8,L11)</f>
        <v>0</v>
      </c>
      <c r="M3" s="29">
        <f t="shared" ref="M3" si="31">SUM(M4,M8,M11)</f>
        <v>0</v>
      </c>
      <c r="N3" s="29">
        <f t="shared" ref="N3" si="32">SUM(N4,N8,N11)</f>
        <v>0</v>
      </c>
      <c r="O3" s="29">
        <f t="shared" ref="O3" si="33">SUM(O4,O8,O11)</f>
        <v>0</v>
      </c>
      <c r="P3" s="29">
        <f t="shared" ref="P3" si="34">SUM(P4,P8,P11)</f>
        <v>0</v>
      </c>
      <c r="Q3" s="29">
        <f t="shared" ref="Q3" si="35">SUM(Q4,Q8,Q11)</f>
        <v>0</v>
      </c>
      <c r="R3" s="29">
        <f t="shared" ref="R3" si="36">SUM(R4,R8,R11)</f>
        <v>0</v>
      </c>
      <c r="S3" s="29">
        <f t="shared" ref="S3" si="37">SUM(S4,S8,S11)</f>
        <v>0</v>
      </c>
      <c r="T3" s="29">
        <f t="shared" ref="T3" si="38">SUM(T4,T8,T11)</f>
        <v>0</v>
      </c>
      <c r="U3" s="29">
        <f t="shared" ref="U3" si="39">SUM(U4,U8,U11)</f>
        <v>0</v>
      </c>
      <c r="V3" s="29">
        <f t="shared" ref="V3" si="40">SUM(V4,V8,V11)</f>
        <v>0</v>
      </c>
      <c r="W3" s="29">
        <f t="shared" ref="W3:X3" si="41">SUM(W4,W8,W11)</f>
        <v>0</v>
      </c>
      <c r="X3" s="29">
        <f t="shared" si="41"/>
        <v>0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42">SUM(C5:C7)</f>
        <v>0</v>
      </c>
      <c r="D4" s="42">
        <f t="shared" ref="D4" si="43">SUM(D5:D7)</f>
        <v>0</v>
      </c>
      <c r="E4" s="42">
        <f t="shared" ref="E4" si="44">SUM(E5:E7)</f>
        <v>0</v>
      </c>
      <c r="F4" s="42">
        <f t="shared" ref="F4" si="45">SUM(F5:F7)</f>
        <v>0</v>
      </c>
      <c r="G4" s="42">
        <f t="shared" ref="G4" si="46">SUM(G5:G7)</f>
        <v>0</v>
      </c>
      <c r="H4" s="42">
        <f t="shared" ref="H4" si="47">SUM(H5:H7)</f>
        <v>0</v>
      </c>
      <c r="I4" s="42">
        <f t="shared" ref="I4" si="48">SUM(I5:I7)</f>
        <v>0</v>
      </c>
      <c r="J4" s="42">
        <f t="shared" ref="J4" si="49">SUM(J5:J7)</f>
        <v>0</v>
      </c>
      <c r="K4" s="42">
        <f t="shared" ref="K4" si="50">SUM(K5:K7)</f>
        <v>0</v>
      </c>
      <c r="L4" s="42">
        <f t="shared" ref="L4" si="51">SUM(L5:L7)</f>
        <v>0</v>
      </c>
      <c r="M4" s="42">
        <f t="shared" ref="M4" si="52">SUM(M5:M7)</f>
        <v>0</v>
      </c>
      <c r="N4" s="42">
        <f t="shared" ref="N4" si="53">SUM(N5:N7)</f>
        <v>0</v>
      </c>
      <c r="O4" s="42">
        <f t="shared" ref="O4" si="54">SUM(O5:O7)</f>
        <v>0</v>
      </c>
      <c r="P4" s="42">
        <f t="shared" ref="P4" si="55">SUM(P5:P7)</f>
        <v>0</v>
      </c>
      <c r="Q4" s="42">
        <f t="shared" ref="Q4" si="56">SUM(Q5:Q7)</f>
        <v>0</v>
      </c>
      <c r="R4" s="42">
        <f t="shared" ref="R4" si="57">SUM(R5:R7)</f>
        <v>0</v>
      </c>
      <c r="S4" s="42">
        <f t="shared" ref="S4" si="58">SUM(S5:S7)</f>
        <v>0</v>
      </c>
      <c r="T4" s="42">
        <f t="shared" ref="T4" si="59">SUM(T5:T7)</f>
        <v>0</v>
      </c>
      <c r="U4" s="42">
        <f t="shared" ref="U4" si="60">SUM(U5:U7)</f>
        <v>0</v>
      </c>
      <c r="V4" s="42">
        <f t="shared" ref="V4" si="61">SUM(V5:V7)</f>
        <v>0</v>
      </c>
      <c r="W4" s="42">
        <f t="shared" ref="W4:X4" si="62">SUM(W5:W7)</f>
        <v>0</v>
      </c>
      <c r="X4" s="42">
        <f t="shared" si="62"/>
        <v>0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>
        <v>0</v>
      </c>
      <c r="W5" s="30">
        <v>0</v>
      </c>
      <c r="X5" s="30">
        <v>0</v>
      </c>
    </row>
    <row r="6" spans="1:24" ht="11.25" customHeight="1" x14ac:dyDescent="0.2">
      <c r="A6" s="39" t="s">
        <v>7</v>
      </c>
      <c r="B6" s="23" t="s">
        <v>8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</row>
    <row r="7" spans="1:24" ht="11.25" customHeight="1" x14ac:dyDescent="0.2">
      <c r="A7" s="39" t="s">
        <v>9</v>
      </c>
      <c r="B7" s="23" t="s">
        <v>10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</row>
    <row r="8" spans="1:24" ht="11.25" customHeight="1" x14ac:dyDescent="0.2">
      <c r="A8" s="40" t="s">
        <v>343</v>
      </c>
      <c r="B8" s="41" t="s">
        <v>344</v>
      </c>
      <c r="C8" s="42">
        <f t="shared" ref="C8" si="63">SUM(C9:C10)</f>
        <v>0</v>
      </c>
      <c r="D8" s="42">
        <f t="shared" ref="D8" si="64">SUM(D9:D10)</f>
        <v>0</v>
      </c>
      <c r="E8" s="42">
        <f t="shared" ref="E8" si="65">SUM(E9:E10)</f>
        <v>0</v>
      </c>
      <c r="F8" s="42">
        <f t="shared" ref="F8" si="66">SUM(F9:F10)</f>
        <v>0</v>
      </c>
      <c r="G8" s="42">
        <f t="shared" ref="G8" si="67">SUM(G9:G10)</f>
        <v>0</v>
      </c>
      <c r="H8" s="42">
        <f t="shared" ref="H8" si="68">SUM(H9:H10)</f>
        <v>0</v>
      </c>
      <c r="I8" s="42">
        <f t="shared" ref="I8" si="69">SUM(I9:I10)</f>
        <v>0</v>
      </c>
      <c r="J8" s="42">
        <f t="shared" ref="J8" si="70">SUM(J9:J10)</f>
        <v>0</v>
      </c>
      <c r="K8" s="42">
        <f t="shared" ref="K8" si="71">SUM(K9:K10)</f>
        <v>0</v>
      </c>
      <c r="L8" s="42">
        <f t="shared" ref="L8" si="72">SUM(L9:L10)</f>
        <v>0</v>
      </c>
      <c r="M8" s="42">
        <f t="shared" ref="M8" si="73">SUM(M9:M10)</f>
        <v>0</v>
      </c>
      <c r="N8" s="42">
        <f t="shared" ref="N8" si="74">SUM(N9:N10)</f>
        <v>0</v>
      </c>
      <c r="O8" s="42">
        <f t="shared" ref="O8" si="75">SUM(O9:O10)</f>
        <v>0</v>
      </c>
      <c r="P8" s="42">
        <f t="shared" ref="P8" si="76">SUM(P9:P10)</f>
        <v>0</v>
      </c>
      <c r="Q8" s="42">
        <f t="shared" ref="Q8" si="77">SUM(Q9:Q10)</f>
        <v>0</v>
      </c>
      <c r="R8" s="42">
        <f t="shared" ref="R8" si="78">SUM(R9:R10)</f>
        <v>0</v>
      </c>
      <c r="S8" s="42">
        <f t="shared" ref="S8" si="79">SUM(S9:S10)</f>
        <v>0</v>
      </c>
      <c r="T8" s="42">
        <f t="shared" ref="T8" si="80">SUM(T9:T10)</f>
        <v>0</v>
      </c>
      <c r="U8" s="42">
        <f t="shared" ref="U8" si="81">SUM(U9:U10)</f>
        <v>0</v>
      </c>
      <c r="V8" s="42">
        <f t="shared" ref="V8" si="82">SUM(V9:V10)</f>
        <v>0</v>
      </c>
      <c r="W8" s="42">
        <f t="shared" ref="W8:X8" si="83">SUM(W9:W10)</f>
        <v>0</v>
      </c>
      <c r="X8" s="42">
        <f t="shared" si="83"/>
        <v>0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" si="84">SUM(C12:C16)</f>
        <v>0</v>
      </c>
      <c r="D11" s="42">
        <f t="shared" ref="D11" si="85">SUM(D12:D16)</f>
        <v>0</v>
      </c>
      <c r="E11" s="42">
        <f t="shared" ref="E11" si="86">SUM(E12:E16)</f>
        <v>0</v>
      </c>
      <c r="F11" s="42">
        <f t="shared" ref="F11" si="87">SUM(F12:F16)</f>
        <v>0</v>
      </c>
      <c r="G11" s="42">
        <f t="shared" ref="G11" si="88">SUM(G12:G16)</f>
        <v>0</v>
      </c>
      <c r="H11" s="42">
        <f t="shared" ref="H11" si="89">SUM(H12:H16)</f>
        <v>0</v>
      </c>
      <c r="I11" s="42">
        <f t="shared" ref="I11" si="90">SUM(I12:I16)</f>
        <v>0</v>
      </c>
      <c r="J11" s="42">
        <f t="shared" ref="J11" si="91">SUM(J12:J16)</f>
        <v>0</v>
      </c>
      <c r="K11" s="42">
        <f t="shared" ref="K11" si="92">SUM(K12:K16)</f>
        <v>0</v>
      </c>
      <c r="L11" s="42">
        <f t="shared" ref="L11" si="93">SUM(L12:L16)</f>
        <v>0</v>
      </c>
      <c r="M11" s="42">
        <f t="shared" ref="M11" si="94">SUM(M12:M16)</f>
        <v>0</v>
      </c>
      <c r="N11" s="42">
        <f t="shared" ref="N11" si="95">SUM(N12:N16)</f>
        <v>0</v>
      </c>
      <c r="O11" s="42">
        <f t="shared" ref="O11" si="96">SUM(O12:O16)</f>
        <v>0</v>
      </c>
      <c r="P11" s="42">
        <f t="shared" ref="P11" si="97">SUM(P12:P16)</f>
        <v>0</v>
      </c>
      <c r="Q11" s="42">
        <f t="shared" ref="Q11" si="98">SUM(Q12:Q16)</f>
        <v>0</v>
      </c>
      <c r="R11" s="42">
        <f t="shared" ref="R11" si="99">SUM(R12:R16)</f>
        <v>0</v>
      </c>
      <c r="S11" s="42">
        <f t="shared" ref="S11" si="100">SUM(S12:S16)</f>
        <v>0</v>
      </c>
      <c r="T11" s="42">
        <f t="shared" ref="T11" si="101">SUM(T12:T16)</f>
        <v>0</v>
      </c>
      <c r="U11" s="42">
        <f t="shared" ref="U11" si="102">SUM(U12:U16)</f>
        <v>0</v>
      </c>
      <c r="V11" s="42">
        <f t="shared" ref="V11" si="103">SUM(V12:V16)</f>
        <v>0</v>
      </c>
      <c r="W11" s="42">
        <f t="shared" ref="W11:X11" si="104">SUM(W12:W16)</f>
        <v>0</v>
      </c>
      <c r="X11" s="42">
        <f t="shared" si="104"/>
        <v>0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</row>
    <row r="13" spans="1:24" ht="11.25" customHeight="1" x14ac:dyDescent="0.2">
      <c r="A13" s="39" t="s">
        <v>17</v>
      </c>
      <c r="B13" s="23" t="s">
        <v>18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" si="105">SUM(C18:C21)</f>
        <v>0</v>
      </c>
      <c r="D17" s="31">
        <f t="shared" ref="D17" si="106">SUM(D18:D21)</f>
        <v>0</v>
      </c>
      <c r="E17" s="31">
        <f t="shared" ref="E17" si="107">SUM(E18:E21)</f>
        <v>0</v>
      </c>
      <c r="F17" s="31">
        <f t="shared" ref="F17" si="108">SUM(F18:F21)</f>
        <v>0</v>
      </c>
      <c r="G17" s="31">
        <f t="shared" ref="G17" si="109">SUM(G18:G21)</f>
        <v>0</v>
      </c>
      <c r="H17" s="31">
        <f t="shared" ref="H17" si="110">SUM(H18:H21)</f>
        <v>0</v>
      </c>
      <c r="I17" s="31">
        <f t="shared" ref="I17" si="111">SUM(I18:I21)</f>
        <v>0</v>
      </c>
      <c r="J17" s="31">
        <f t="shared" ref="J17" si="112">SUM(J18:J21)</f>
        <v>0</v>
      </c>
      <c r="K17" s="31">
        <f t="shared" ref="K17" si="113">SUM(K18:K21)</f>
        <v>0</v>
      </c>
      <c r="L17" s="31">
        <f t="shared" ref="L17" si="114">SUM(L18:L21)</f>
        <v>0</v>
      </c>
      <c r="M17" s="31">
        <f t="shared" ref="M17" si="115">SUM(M18:M21)</f>
        <v>0</v>
      </c>
      <c r="N17" s="31">
        <f t="shared" ref="N17" si="116">SUM(N18:N21)</f>
        <v>0</v>
      </c>
      <c r="O17" s="31">
        <f t="shared" ref="O17" si="117">SUM(O18:O21)</f>
        <v>0</v>
      </c>
      <c r="P17" s="31">
        <f t="shared" ref="P17" si="118">SUM(P18:P21)</f>
        <v>0</v>
      </c>
      <c r="Q17" s="31">
        <f t="shared" ref="Q17" si="119">SUM(Q18:Q21)</f>
        <v>0</v>
      </c>
      <c r="R17" s="31">
        <f t="shared" ref="R17" si="120">SUM(R18:R21)</f>
        <v>0</v>
      </c>
      <c r="S17" s="31">
        <f t="shared" ref="S17" si="121">SUM(S18:S21)</f>
        <v>0</v>
      </c>
      <c r="T17" s="31">
        <f t="shared" ref="T17" si="122">SUM(T18:T21)</f>
        <v>0</v>
      </c>
      <c r="U17" s="31">
        <f t="shared" ref="U17" si="123">SUM(U18:U21)</f>
        <v>0</v>
      </c>
      <c r="V17" s="31">
        <f t="shared" ref="V17" si="124">SUM(V18:V21)</f>
        <v>0</v>
      </c>
      <c r="W17" s="31">
        <f t="shared" ref="W17:X17" si="125">SUM(W18:W21)</f>
        <v>0</v>
      </c>
      <c r="X17" s="31">
        <f t="shared" si="125"/>
        <v>0</v>
      </c>
    </row>
    <row r="18" spans="1:24" ht="11.25" customHeight="1" x14ac:dyDescent="0.2">
      <c r="A18" s="22" t="s">
        <v>27</v>
      </c>
      <c r="B18" s="23" t="s">
        <v>28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" si="126">SUM(C23:C24)</f>
        <v>0</v>
      </c>
      <c r="D22" s="31">
        <f t="shared" ref="D22" si="127">SUM(D23:D24)</f>
        <v>0</v>
      </c>
      <c r="E22" s="31">
        <f t="shared" ref="E22" si="128">SUM(E23:E24)</f>
        <v>0</v>
      </c>
      <c r="F22" s="31">
        <f t="shared" ref="F22" si="129">SUM(F23:F24)</f>
        <v>0</v>
      </c>
      <c r="G22" s="31">
        <f t="shared" ref="G22" si="130">SUM(G23:G24)</f>
        <v>0</v>
      </c>
      <c r="H22" s="31">
        <f t="shared" ref="H22" si="131">SUM(H23:H24)</f>
        <v>0</v>
      </c>
      <c r="I22" s="31">
        <f t="shared" ref="I22" si="132">SUM(I23:I24)</f>
        <v>0</v>
      </c>
      <c r="J22" s="31">
        <f t="shared" ref="J22" si="133">SUM(J23:J24)</f>
        <v>0</v>
      </c>
      <c r="K22" s="31">
        <f t="shared" ref="K22" si="134">SUM(K23:K24)</f>
        <v>0</v>
      </c>
      <c r="L22" s="31">
        <f t="shared" ref="L22" si="135">SUM(L23:L24)</f>
        <v>0</v>
      </c>
      <c r="M22" s="31">
        <f t="shared" ref="M22" si="136">SUM(M23:M24)</f>
        <v>0</v>
      </c>
      <c r="N22" s="31">
        <f t="shared" ref="N22" si="137">SUM(N23:N24)</f>
        <v>0</v>
      </c>
      <c r="O22" s="31">
        <f t="shared" ref="O22" si="138">SUM(O23:O24)</f>
        <v>0</v>
      </c>
      <c r="P22" s="31">
        <f t="shared" ref="P22" si="139">SUM(P23:P24)</f>
        <v>0</v>
      </c>
      <c r="Q22" s="31">
        <f t="shared" ref="Q22" si="140">SUM(Q23:Q24)</f>
        <v>0</v>
      </c>
      <c r="R22" s="31">
        <f t="shared" ref="R22" si="141">SUM(R23:R24)</f>
        <v>0</v>
      </c>
      <c r="S22" s="31">
        <f t="shared" ref="S22" si="142">SUM(S23:S24)</f>
        <v>0</v>
      </c>
      <c r="T22" s="31">
        <f t="shared" ref="T22" si="143">SUM(T23:T24)</f>
        <v>0</v>
      </c>
      <c r="U22" s="31">
        <f t="shared" ref="U22" si="144">SUM(U23:U24)</f>
        <v>0</v>
      </c>
      <c r="V22" s="31">
        <f t="shared" ref="V22" si="145">SUM(V23:V24)</f>
        <v>0</v>
      </c>
      <c r="W22" s="31">
        <f t="shared" ref="W22:X22" si="146">SUM(W23:W24)</f>
        <v>0</v>
      </c>
      <c r="X22" s="31">
        <f t="shared" si="146"/>
        <v>0</v>
      </c>
    </row>
    <row r="23" spans="1:24" ht="11.25" customHeight="1" x14ac:dyDescent="0.2">
      <c r="A23" s="22" t="s">
        <v>37</v>
      </c>
      <c r="B23" s="23" t="s">
        <v>38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47">SUM(C27,C33)</f>
        <v>0</v>
      </c>
      <c r="D26" s="31">
        <f t="shared" ref="D26" si="148">SUM(D27,D33)</f>
        <v>0</v>
      </c>
      <c r="E26" s="31">
        <f t="shared" ref="E26" si="149">SUM(E27,E33)</f>
        <v>0</v>
      </c>
      <c r="F26" s="31">
        <f t="shared" ref="F26" si="150">SUM(F27,F33)</f>
        <v>0</v>
      </c>
      <c r="G26" s="31">
        <f t="shared" ref="G26" si="151">SUM(G27,G33)</f>
        <v>0</v>
      </c>
      <c r="H26" s="31">
        <f t="shared" ref="H26" si="152">SUM(H27,H33)</f>
        <v>0</v>
      </c>
      <c r="I26" s="31">
        <f t="shared" ref="I26" si="153">SUM(I27,I33)</f>
        <v>0</v>
      </c>
      <c r="J26" s="31">
        <f t="shared" ref="J26" si="154">SUM(J27,J33)</f>
        <v>0</v>
      </c>
      <c r="K26" s="31">
        <f t="shared" ref="K26" si="155">SUM(K27,K33)</f>
        <v>0</v>
      </c>
      <c r="L26" s="31">
        <f t="shared" ref="L26" si="156">SUM(L27,L33)</f>
        <v>0</v>
      </c>
      <c r="M26" s="31">
        <f t="shared" ref="M26" si="157">SUM(M27,M33)</f>
        <v>0</v>
      </c>
      <c r="N26" s="31">
        <f t="shared" ref="N26" si="158">SUM(N27,N33)</f>
        <v>0</v>
      </c>
      <c r="O26" s="31">
        <f t="shared" ref="O26" si="159">SUM(O27,O33)</f>
        <v>0</v>
      </c>
      <c r="P26" s="31">
        <f t="shared" ref="P26" si="160">SUM(P27,P33)</f>
        <v>0</v>
      </c>
      <c r="Q26" s="31">
        <f t="shared" ref="Q26" si="161">SUM(Q27,Q33)</f>
        <v>0</v>
      </c>
      <c r="R26" s="31">
        <f t="shared" ref="R26" si="162">SUM(R27,R33)</f>
        <v>0</v>
      </c>
      <c r="S26" s="31">
        <f t="shared" ref="S26" si="163">SUM(S27,S33)</f>
        <v>0</v>
      </c>
      <c r="T26" s="31">
        <f t="shared" ref="T26" si="164">SUM(T27,T33)</f>
        <v>0</v>
      </c>
      <c r="U26" s="31">
        <f t="shared" ref="U26" si="165">SUM(U27,U33)</f>
        <v>0</v>
      </c>
      <c r="V26" s="31">
        <f t="shared" ref="V26" si="166">SUM(V27,V33)</f>
        <v>0</v>
      </c>
      <c r="W26" s="31">
        <f t="shared" ref="W26:X26" si="167">SUM(W27,W33)</f>
        <v>0</v>
      </c>
      <c r="X26" s="31">
        <f t="shared" si="167"/>
        <v>0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" si="168">SUM(C28:C32)</f>
        <v>0</v>
      </c>
      <c r="D27" s="42">
        <f t="shared" ref="D27" si="169">SUM(D28:D32)</f>
        <v>0</v>
      </c>
      <c r="E27" s="42">
        <f t="shared" ref="E27" si="170">SUM(E28:E32)</f>
        <v>0</v>
      </c>
      <c r="F27" s="42">
        <f t="shared" ref="F27" si="171">SUM(F28:F32)</f>
        <v>0</v>
      </c>
      <c r="G27" s="42">
        <f t="shared" ref="G27" si="172">SUM(G28:G32)</f>
        <v>0</v>
      </c>
      <c r="H27" s="42">
        <f t="shared" ref="H27" si="173">SUM(H28:H32)</f>
        <v>0</v>
      </c>
      <c r="I27" s="42">
        <f t="shared" ref="I27" si="174">SUM(I28:I32)</f>
        <v>0</v>
      </c>
      <c r="J27" s="42">
        <f t="shared" ref="J27" si="175">SUM(J28:J32)</f>
        <v>0</v>
      </c>
      <c r="K27" s="42">
        <f t="shared" ref="K27" si="176">SUM(K28:K32)</f>
        <v>0</v>
      </c>
      <c r="L27" s="42">
        <f t="shared" ref="L27" si="177">SUM(L28:L32)</f>
        <v>0</v>
      </c>
      <c r="M27" s="42">
        <f t="shared" ref="M27" si="178">SUM(M28:M32)</f>
        <v>0</v>
      </c>
      <c r="N27" s="42">
        <f t="shared" ref="N27" si="179">SUM(N28:N32)</f>
        <v>0</v>
      </c>
      <c r="O27" s="42">
        <f t="shared" ref="O27" si="180">SUM(O28:O32)</f>
        <v>0</v>
      </c>
      <c r="P27" s="42">
        <f t="shared" ref="P27" si="181">SUM(P28:P32)</f>
        <v>0</v>
      </c>
      <c r="Q27" s="42">
        <f t="shared" ref="Q27" si="182">SUM(Q28:Q32)</f>
        <v>0</v>
      </c>
      <c r="R27" s="42">
        <f t="shared" ref="R27" si="183">SUM(R28:R32)</f>
        <v>0</v>
      </c>
      <c r="S27" s="42">
        <f t="shared" ref="S27" si="184">SUM(S28:S32)</f>
        <v>0</v>
      </c>
      <c r="T27" s="42">
        <f t="shared" ref="T27" si="185">SUM(T28:T32)</f>
        <v>0</v>
      </c>
      <c r="U27" s="42">
        <f t="shared" ref="U27" si="186">SUM(U28:U32)</f>
        <v>0</v>
      </c>
      <c r="V27" s="42">
        <f t="shared" ref="V27" si="187">SUM(V28:V32)</f>
        <v>0</v>
      </c>
      <c r="W27" s="42">
        <f t="shared" ref="W27:X27" si="188">SUM(W28:W32)</f>
        <v>0</v>
      </c>
      <c r="X27" s="42">
        <f t="shared" si="188"/>
        <v>0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" si="189">SUM(C34:C50)</f>
        <v>0</v>
      </c>
      <c r="D33" s="42">
        <f t="shared" ref="D33" si="190">SUM(D34:D50)</f>
        <v>0</v>
      </c>
      <c r="E33" s="42">
        <f t="shared" ref="E33" si="191">SUM(E34:E50)</f>
        <v>0</v>
      </c>
      <c r="F33" s="42">
        <f t="shared" ref="F33" si="192">SUM(F34:F50)</f>
        <v>0</v>
      </c>
      <c r="G33" s="42">
        <f t="shared" ref="G33" si="193">SUM(G34:G50)</f>
        <v>0</v>
      </c>
      <c r="H33" s="42">
        <f t="shared" ref="H33" si="194">SUM(H34:H50)</f>
        <v>0</v>
      </c>
      <c r="I33" s="42">
        <f t="shared" ref="I33" si="195">SUM(I34:I50)</f>
        <v>0</v>
      </c>
      <c r="J33" s="42">
        <f t="shared" ref="J33" si="196">SUM(J34:J50)</f>
        <v>0</v>
      </c>
      <c r="K33" s="42">
        <f t="shared" ref="K33" si="197">SUM(K34:K50)</f>
        <v>0</v>
      </c>
      <c r="L33" s="42">
        <f t="shared" ref="L33" si="198">SUM(L34:L50)</f>
        <v>0</v>
      </c>
      <c r="M33" s="42">
        <f t="shared" ref="M33" si="199">SUM(M34:M50)</f>
        <v>0</v>
      </c>
      <c r="N33" s="42">
        <f t="shared" ref="N33" si="200">SUM(N34:N50)</f>
        <v>0</v>
      </c>
      <c r="O33" s="42">
        <f t="shared" ref="O33" si="201">SUM(O34:O50)</f>
        <v>0</v>
      </c>
      <c r="P33" s="42">
        <f t="shared" ref="P33" si="202">SUM(P34:P50)</f>
        <v>0</v>
      </c>
      <c r="Q33" s="42">
        <f t="shared" ref="Q33" si="203">SUM(Q34:Q50)</f>
        <v>0</v>
      </c>
      <c r="R33" s="42">
        <f t="shared" ref="R33" si="204">SUM(R34:R50)</f>
        <v>0</v>
      </c>
      <c r="S33" s="42">
        <f t="shared" ref="S33" si="205">SUM(S34:S50)</f>
        <v>0</v>
      </c>
      <c r="T33" s="42">
        <f t="shared" ref="T33" si="206">SUM(T34:T50)</f>
        <v>0</v>
      </c>
      <c r="U33" s="42">
        <f t="shared" ref="U33" si="207">SUM(U34:U50)</f>
        <v>0</v>
      </c>
      <c r="V33" s="42">
        <f t="shared" ref="V33" si="208">SUM(V34:V50)</f>
        <v>0</v>
      </c>
      <c r="W33" s="42">
        <f t="shared" ref="W33:X33" si="209">SUM(W34:W50)</f>
        <v>0</v>
      </c>
      <c r="X33" s="42">
        <f t="shared" si="209"/>
        <v>0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</row>
    <row r="37" spans="1:24" ht="11.25" customHeight="1" x14ac:dyDescent="0.2">
      <c r="A37" s="39" t="s">
        <v>61</v>
      </c>
      <c r="B37" s="23" t="s">
        <v>62</v>
      </c>
      <c r="C37" s="30">
        <v>0</v>
      </c>
      <c r="D37" s="30">
        <v>0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</row>
    <row r="41" spans="1:24" ht="11.25" customHeight="1" x14ac:dyDescent="0.2">
      <c r="A41" s="39" t="s">
        <v>69</v>
      </c>
      <c r="B41" s="23" t="s">
        <v>70</v>
      </c>
      <c r="C41" s="30">
        <v>0</v>
      </c>
      <c r="D41" s="30">
        <v>0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</row>
    <row r="42" spans="1:24" ht="11.25" customHeight="1" x14ac:dyDescent="0.2">
      <c r="A42" s="39" t="s">
        <v>71</v>
      </c>
      <c r="B42" s="23" t="s">
        <v>72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</row>
    <row r="44" spans="1:24" ht="11.25" customHeight="1" x14ac:dyDescent="0.2">
      <c r="A44" s="39" t="s">
        <v>75</v>
      </c>
      <c r="B44" s="23" t="s">
        <v>76</v>
      </c>
      <c r="C44" s="30">
        <v>0</v>
      </c>
      <c r="D44" s="30">
        <v>0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</row>
    <row r="51" spans="1:24" ht="11.25" customHeight="1" x14ac:dyDescent="0.2">
      <c r="A51" s="24" t="s">
        <v>89</v>
      </c>
      <c r="B51" s="25" t="s">
        <v>90</v>
      </c>
      <c r="C51" s="31">
        <v>0</v>
      </c>
      <c r="D51" s="31">
        <v>0</v>
      </c>
      <c r="E51" s="31">
        <v>0</v>
      </c>
      <c r="F51" s="31">
        <v>0</v>
      </c>
      <c r="G51" s="31">
        <v>0</v>
      </c>
      <c r="H51" s="31">
        <v>0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" si="210">SUM(C53:C70)</f>
        <v>0</v>
      </c>
      <c r="D52" s="31">
        <f t="shared" ref="D52" si="211">SUM(D53:D70)</f>
        <v>0</v>
      </c>
      <c r="E52" s="31">
        <f t="shared" ref="E52" si="212">SUM(E53:E70)</f>
        <v>0</v>
      </c>
      <c r="F52" s="31">
        <f t="shared" ref="F52" si="213">SUM(F53:F70)</f>
        <v>0</v>
      </c>
      <c r="G52" s="31">
        <f t="shared" ref="G52" si="214">SUM(G53:G70)</f>
        <v>0</v>
      </c>
      <c r="H52" s="31">
        <f t="shared" ref="H52" si="215">SUM(H53:H70)</f>
        <v>0</v>
      </c>
      <c r="I52" s="31">
        <f t="shared" ref="I52" si="216">SUM(I53:I70)</f>
        <v>0</v>
      </c>
      <c r="J52" s="31">
        <f t="shared" ref="J52" si="217">SUM(J53:J70)</f>
        <v>0</v>
      </c>
      <c r="K52" s="31">
        <f t="shared" ref="K52" si="218">SUM(K53:K70)</f>
        <v>0</v>
      </c>
      <c r="L52" s="31">
        <f t="shared" ref="L52" si="219">SUM(L53:L70)</f>
        <v>0</v>
      </c>
      <c r="M52" s="31">
        <f t="shared" ref="M52" si="220">SUM(M53:M70)</f>
        <v>0</v>
      </c>
      <c r="N52" s="31">
        <f t="shared" ref="N52" si="221">SUM(N53:N70)</f>
        <v>0</v>
      </c>
      <c r="O52" s="31">
        <f t="shared" ref="O52" si="222">SUM(O53:O70)</f>
        <v>0</v>
      </c>
      <c r="P52" s="31">
        <f t="shared" ref="P52" si="223">SUM(P53:P70)</f>
        <v>0</v>
      </c>
      <c r="Q52" s="31">
        <f t="shared" ref="Q52" si="224">SUM(Q53:Q70)</f>
        <v>0</v>
      </c>
      <c r="R52" s="31">
        <f t="shared" ref="R52" si="225">SUM(R53:R70)</f>
        <v>0</v>
      </c>
      <c r="S52" s="31">
        <f t="shared" ref="S52" si="226">SUM(S53:S70)</f>
        <v>0</v>
      </c>
      <c r="T52" s="31">
        <f t="shared" ref="T52" si="227">SUM(T53:T70)</f>
        <v>0</v>
      </c>
      <c r="U52" s="31">
        <f t="shared" ref="U52" si="228">SUM(U53:U70)</f>
        <v>0</v>
      </c>
      <c r="V52" s="31">
        <f t="shared" ref="V52" si="229">SUM(V53:V70)</f>
        <v>0</v>
      </c>
      <c r="W52" s="31">
        <f t="shared" ref="W52:X52" si="230">SUM(W53:W70)</f>
        <v>0</v>
      </c>
      <c r="X52" s="31">
        <f t="shared" si="230"/>
        <v>0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</row>
    <row r="70" spans="1:24" ht="11.25" customHeight="1" x14ac:dyDescent="0.2">
      <c r="A70" s="22" t="s">
        <v>127</v>
      </c>
      <c r="B70" s="23" t="s">
        <v>128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" si="231">SUM(C72:C73)</f>
        <v>0</v>
      </c>
      <c r="D71" s="31">
        <f t="shared" ref="D71" si="232">SUM(D72:D73)</f>
        <v>0</v>
      </c>
      <c r="E71" s="31">
        <f t="shared" ref="E71" si="233">SUM(E72:E73)</f>
        <v>0</v>
      </c>
      <c r="F71" s="31">
        <f t="shared" ref="F71" si="234">SUM(F72:F73)</f>
        <v>0</v>
      </c>
      <c r="G71" s="31">
        <f t="shared" ref="G71" si="235">SUM(G72:G73)</f>
        <v>0</v>
      </c>
      <c r="H71" s="31">
        <f t="shared" ref="H71" si="236">SUM(H72:H73)</f>
        <v>0</v>
      </c>
      <c r="I71" s="31">
        <f t="shared" ref="I71" si="237">SUM(I72:I73)</f>
        <v>0</v>
      </c>
      <c r="J71" s="31">
        <f t="shared" ref="J71" si="238">SUM(J72:J73)</f>
        <v>0</v>
      </c>
      <c r="K71" s="31">
        <f t="shared" ref="K71" si="239">SUM(K72:K73)</f>
        <v>0</v>
      </c>
      <c r="L71" s="31">
        <f t="shared" ref="L71" si="240">SUM(L72:L73)</f>
        <v>0</v>
      </c>
      <c r="M71" s="31">
        <f t="shared" ref="M71" si="241">SUM(M72:M73)</f>
        <v>0</v>
      </c>
      <c r="N71" s="31">
        <f t="shared" ref="N71" si="242">SUM(N72:N73)</f>
        <v>0</v>
      </c>
      <c r="O71" s="31">
        <f t="shared" ref="O71" si="243">SUM(O72:O73)</f>
        <v>0</v>
      </c>
      <c r="P71" s="31">
        <f t="shared" ref="P71" si="244">SUM(P72:P73)</f>
        <v>0</v>
      </c>
      <c r="Q71" s="31">
        <f t="shared" ref="Q71" si="245">SUM(Q72:Q73)</f>
        <v>0</v>
      </c>
      <c r="R71" s="31">
        <f t="shared" ref="R71" si="246">SUM(R72:R73)</f>
        <v>0</v>
      </c>
      <c r="S71" s="31">
        <f t="shared" ref="S71" si="247">SUM(S72:S73)</f>
        <v>0</v>
      </c>
      <c r="T71" s="31">
        <f t="shared" ref="T71" si="248">SUM(T72:T73)</f>
        <v>0</v>
      </c>
      <c r="U71" s="31">
        <f t="shared" ref="U71" si="249">SUM(U72:U73)</f>
        <v>0</v>
      </c>
      <c r="V71" s="31">
        <f t="shared" ref="V71" si="250">SUM(V72:V73)</f>
        <v>0</v>
      </c>
      <c r="W71" s="31">
        <f t="shared" ref="W71:X71" si="251">SUM(W72:W73)</f>
        <v>0</v>
      </c>
      <c r="X71" s="31">
        <f t="shared" si="251"/>
        <v>0</v>
      </c>
    </row>
    <row r="72" spans="1:24" ht="11.25" customHeight="1" x14ac:dyDescent="0.2">
      <c r="A72" s="22" t="s">
        <v>131</v>
      </c>
      <c r="B72" s="23" t="s">
        <v>132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0</v>
      </c>
      <c r="D75" s="31">
        <v>0</v>
      </c>
      <c r="E75" s="31">
        <v>0</v>
      </c>
      <c r="F75" s="31">
        <v>0</v>
      </c>
      <c r="G75" s="31">
        <v>0</v>
      </c>
      <c r="H75" s="31">
        <v>0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</row>
    <row r="76" spans="1:24" ht="11.25" customHeight="1" x14ac:dyDescent="0.2">
      <c r="A76" s="26" t="s">
        <v>139</v>
      </c>
      <c r="B76" s="27" t="s">
        <v>140</v>
      </c>
      <c r="C76" s="32">
        <v>0</v>
      </c>
      <c r="D76" s="32">
        <v>0</v>
      </c>
      <c r="E76" s="32">
        <v>0</v>
      </c>
      <c r="F76" s="32">
        <v>0</v>
      </c>
      <c r="G76" s="32">
        <v>0</v>
      </c>
      <c r="H76" s="32">
        <v>0</v>
      </c>
      <c r="I76" s="32">
        <v>0</v>
      </c>
      <c r="J76" s="32">
        <v>0</v>
      </c>
      <c r="K76" s="32">
        <v>0</v>
      </c>
      <c r="L76" s="32">
        <v>0</v>
      </c>
      <c r="M76" s="32">
        <v>0</v>
      </c>
      <c r="N76" s="32">
        <v>0</v>
      </c>
      <c r="O76" s="32">
        <v>0</v>
      </c>
      <c r="P76" s="32">
        <v>0</v>
      </c>
      <c r="Q76" s="32">
        <v>0</v>
      </c>
      <c r="R76" s="32">
        <v>0</v>
      </c>
      <c r="S76" s="32">
        <v>0</v>
      </c>
      <c r="T76" s="32">
        <v>0</v>
      </c>
      <c r="U76" s="32">
        <v>0</v>
      </c>
      <c r="V76" s="32">
        <v>0</v>
      </c>
      <c r="W76" s="32">
        <v>0</v>
      </c>
      <c r="X76" s="32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171</v>
      </c>
      <c r="B1" s="7" t="s">
        <v>264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351.07480653482372</v>
      </c>
      <c r="D2" s="28">
        <f t="shared" ref="D2" si="1">SUM(D3,D17,D22,D25,D26,D51,D52,D71,D74,D75,D76)</f>
        <v>296.21668099742038</v>
      </c>
      <c r="E2" s="28">
        <f t="shared" ref="E2" si="2">SUM(E3,E17,E22,E25,E26,E51,E52,E71,E74,E75,E76)</f>
        <v>226.65520206362851</v>
      </c>
      <c r="F2" s="28">
        <f t="shared" ref="F2" si="3">SUM(F3,F17,F22,F25,F26,F51,F52,F71,F74,F75,F76)</f>
        <v>1973.086844368014</v>
      </c>
      <c r="G2" s="28">
        <f t="shared" ref="G2" si="4">SUM(G3,G17,G22,G25,G26,G51,G52,G71,G74,G75,G76)</f>
        <v>1998.7102321582111</v>
      </c>
      <c r="H2" s="28">
        <f t="shared" ref="H2" si="5">SUM(H3,H17,H22,H25,H26,H51,H52,H71,H74,H75,H76)</f>
        <v>2056.2720550300946</v>
      </c>
      <c r="I2" s="28">
        <f t="shared" ref="I2" si="6">SUM(I3,I17,I22,I25,I26,I51,I52,I71,I74,I75,I76)</f>
        <v>1318.9356835769561</v>
      </c>
      <c r="J2" s="28">
        <f t="shared" ref="J2" si="7">SUM(J3,J17,J22,J25,J26,J51,J52,J71,J74,J75,J76)</f>
        <v>1569.4666380051588</v>
      </c>
      <c r="K2" s="28">
        <f t="shared" ref="K2" si="8">SUM(K3,K17,K22,K25,K26,K51,K52,K71,K74,K75,K76)</f>
        <v>1996.0102321582119</v>
      </c>
      <c r="L2" s="28">
        <f t="shared" ref="L2" si="9">SUM(L3,L17,L22,L25,L26,L51,L52,L71,L74,L75,L76)</f>
        <v>2138.0943250214964</v>
      </c>
      <c r="M2" s="28">
        <f t="shared" ref="M2" si="10">SUM(M3,M17,M22,M25,M26,M51,M52,M71,M74,M75,M76)</f>
        <v>2077.4723129836621</v>
      </c>
      <c r="N2" s="28">
        <f t="shared" ref="N2" si="11">SUM(N3,N17,N22,N25,N26,N51,N52,N71,N74,N75,N76)</f>
        <v>274.57377472055032</v>
      </c>
      <c r="O2" s="28">
        <f t="shared" ref="O2" si="12">SUM(O3,O17,O22,O25,O26,O51,O52,O71,O74,O75,O76)</f>
        <v>285.89604471195179</v>
      </c>
      <c r="P2" s="28">
        <f t="shared" ref="P2" si="13">SUM(P3,P17,P22,P25,P26,P51,P52,P71,P74,P75,P76)</f>
        <v>275.83920894239043</v>
      </c>
      <c r="Q2" s="28">
        <f t="shared" ref="Q2" si="14">SUM(Q3,Q17,Q22,Q25,Q26,Q51,Q52,Q71,Q74,Q75,Q76)</f>
        <v>265.66638005159069</v>
      </c>
      <c r="R2" s="28">
        <f t="shared" ref="R2" si="15">SUM(R3,R17,R22,R25,R26,R51,R52,R71,R74,R75,R76)</f>
        <v>261.36199484092862</v>
      </c>
      <c r="S2" s="28">
        <f t="shared" ref="S2" si="16">SUM(S3,S17,S22,S25,S26,S51,S52,S71,S74,S75,S76)</f>
        <v>311.65313843508159</v>
      </c>
      <c r="T2" s="28">
        <f t="shared" ref="T2" si="17">SUM(T3,T17,T22,T25,T26,T51,T52,T71,T74,T75,T76)</f>
        <v>308.11599312123809</v>
      </c>
      <c r="U2" s="28">
        <f t="shared" ref="U2" si="18">SUM(U3,U17,U22,U25,U26,U51,U52,U71,U74,U75,U76)</f>
        <v>370.27583834909711</v>
      </c>
      <c r="V2" s="28">
        <f t="shared" ref="V2" si="19">SUM(V3,V17,V22,V25,V26,V51,V52,V71,V74,V75,V76)</f>
        <v>385.76018916595012</v>
      </c>
      <c r="W2" s="28">
        <f t="shared" ref="W2:X2" si="20">SUM(W3,W17,W22,W25,W26,W51,W52,W71,W74,W75,W76)</f>
        <v>435.2776440240757</v>
      </c>
      <c r="X2" s="28">
        <f t="shared" si="20"/>
        <v>493.65038693035262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21">SUM(C4,C8,C11)</f>
        <v>0</v>
      </c>
      <c r="D3" s="29">
        <f t="shared" ref="D3" si="22">SUM(D4,D8,D11)</f>
        <v>0</v>
      </c>
      <c r="E3" s="29">
        <f t="shared" ref="E3" si="23">SUM(E4,E8,E11)</f>
        <v>0</v>
      </c>
      <c r="F3" s="29">
        <f t="shared" ref="F3" si="24">SUM(F4,F8,F11)</f>
        <v>0</v>
      </c>
      <c r="G3" s="29">
        <f t="shared" ref="G3" si="25">SUM(G4,G8,G11)</f>
        <v>0</v>
      </c>
      <c r="H3" s="29">
        <f t="shared" ref="H3" si="26">SUM(H4,H8,H11)</f>
        <v>0</v>
      </c>
      <c r="I3" s="29">
        <f t="shared" ref="I3" si="27">SUM(I4,I8,I11)</f>
        <v>0</v>
      </c>
      <c r="J3" s="29">
        <f t="shared" ref="J3" si="28">SUM(J4,J8,J11)</f>
        <v>0</v>
      </c>
      <c r="K3" s="29">
        <f t="shared" ref="K3" si="29">SUM(K4,K8,K11)</f>
        <v>0</v>
      </c>
      <c r="L3" s="29">
        <f t="shared" ref="L3" si="30">SUM(L4,L8,L11)</f>
        <v>0</v>
      </c>
      <c r="M3" s="29">
        <f t="shared" ref="M3" si="31">SUM(M4,M8,M11)</f>
        <v>0</v>
      </c>
      <c r="N3" s="29">
        <f t="shared" ref="N3" si="32">SUM(N4,N8,N11)</f>
        <v>0</v>
      </c>
      <c r="O3" s="29">
        <f t="shared" ref="O3" si="33">SUM(O4,O8,O11)</f>
        <v>0</v>
      </c>
      <c r="P3" s="29">
        <f t="shared" ref="P3" si="34">SUM(P4,P8,P11)</f>
        <v>0</v>
      </c>
      <c r="Q3" s="29">
        <f t="shared" ref="Q3" si="35">SUM(Q4,Q8,Q11)</f>
        <v>0</v>
      </c>
      <c r="R3" s="29">
        <f t="shared" ref="R3" si="36">SUM(R4,R8,R11)</f>
        <v>0</v>
      </c>
      <c r="S3" s="29">
        <f t="shared" ref="S3" si="37">SUM(S4,S8,S11)</f>
        <v>0</v>
      </c>
      <c r="T3" s="29">
        <f t="shared" ref="T3" si="38">SUM(T4,T8,T11)</f>
        <v>0</v>
      </c>
      <c r="U3" s="29">
        <f t="shared" ref="U3" si="39">SUM(U4,U8,U11)</f>
        <v>0</v>
      </c>
      <c r="V3" s="29">
        <f t="shared" ref="V3" si="40">SUM(V4,V8,V11)</f>
        <v>0</v>
      </c>
      <c r="W3" s="29">
        <f t="shared" ref="W3:X3" si="41">SUM(W4,W8,W11)</f>
        <v>0</v>
      </c>
      <c r="X3" s="29">
        <f t="shared" si="41"/>
        <v>0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42">SUM(C5:C7)</f>
        <v>0</v>
      </c>
      <c r="D4" s="42">
        <f t="shared" ref="D4" si="43">SUM(D5:D7)</f>
        <v>0</v>
      </c>
      <c r="E4" s="42">
        <f t="shared" ref="E4" si="44">SUM(E5:E7)</f>
        <v>0</v>
      </c>
      <c r="F4" s="42">
        <f t="shared" ref="F4" si="45">SUM(F5:F7)</f>
        <v>0</v>
      </c>
      <c r="G4" s="42">
        <f t="shared" ref="G4" si="46">SUM(G5:G7)</f>
        <v>0</v>
      </c>
      <c r="H4" s="42">
        <f t="shared" ref="H4" si="47">SUM(H5:H7)</f>
        <v>0</v>
      </c>
      <c r="I4" s="42">
        <f t="shared" ref="I4" si="48">SUM(I5:I7)</f>
        <v>0</v>
      </c>
      <c r="J4" s="42">
        <f t="shared" ref="J4" si="49">SUM(J5:J7)</f>
        <v>0</v>
      </c>
      <c r="K4" s="42">
        <f t="shared" ref="K4" si="50">SUM(K5:K7)</f>
        <v>0</v>
      </c>
      <c r="L4" s="42">
        <f t="shared" ref="L4" si="51">SUM(L5:L7)</f>
        <v>0</v>
      </c>
      <c r="M4" s="42">
        <f t="shared" ref="M4" si="52">SUM(M5:M7)</f>
        <v>0</v>
      </c>
      <c r="N4" s="42">
        <f t="shared" ref="N4" si="53">SUM(N5:N7)</f>
        <v>0</v>
      </c>
      <c r="O4" s="42">
        <f t="shared" ref="O4" si="54">SUM(O5:O7)</f>
        <v>0</v>
      </c>
      <c r="P4" s="42">
        <f t="shared" ref="P4" si="55">SUM(P5:P7)</f>
        <v>0</v>
      </c>
      <c r="Q4" s="42">
        <f t="shared" ref="Q4" si="56">SUM(Q5:Q7)</f>
        <v>0</v>
      </c>
      <c r="R4" s="42">
        <f t="shared" ref="R4" si="57">SUM(R5:R7)</f>
        <v>0</v>
      </c>
      <c r="S4" s="42">
        <f t="shared" ref="S4" si="58">SUM(S5:S7)</f>
        <v>0</v>
      </c>
      <c r="T4" s="42">
        <f t="shared" ref="T4" si="59">SUM(T5:T7)</f>
        <v>0</v>
      </c>
      <c r="U4" s="42">
        <f t="shared" ref="U4" si="60">SUM(U5:U7)</f>
        <v>0</v>
      </c>
      <c r="V4" s="42">
        <f t="shared" ref="V4" si="61">SUM(V5:V7)</f>
        <v>0</v>
      </c>
      <c r="W4" s="42">
        <f t="shared" ref="W4:X4" si="62">SUM(W5:W7)</f>
        <v>0</v>
      </c>
      <c r="X4" s="42">
        <f t="shared" si="62"/>
        <v>0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>
        <v>0</v>
      </c>
      <c r="W5" s="30">
        <v>0</v>
      </c>
      <c r="X5" s="30">
        <v>0</v>
      </c>
    </row>
    <row r="6" spans="1:24" ht="11.25" customHeight="1" x14ac:dyDescent="0.2">
      <c r="A6" s="39" t="s">
        <v>7</v>
      </c>
      <c r="B6" s="23" t="s">
        <v>8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</row>
    <row r="7" spans="1:24" ht="11.25" customHeight="1" x14ac:dyDescent="0.2">
      <c r="A7" s="39" t="s">
        <v>9</v>
      </c>
      <c r="B7" s="23" t="s">
        <v>10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</row>
    <row r="8" spans="1:24" ht="11.25" customHeight="1" x14ac:dyDescent="0.2">
      <c r="A8" s="40" t="s">
        <v>343</v>
      </c>
      <c r="B8" s="41" t="s">
        <v>344</v>
      </c>
      <c r="C8" s="42">
        <f t="shared" ref="C8" si="63">SUM(C9:C10)</f>
        <v>0</v>
      </c>
      <c r="D8" s="42">
        <f t="shared" ref="D8" si="64">SUM(D9:D10)</f>
        <v>0</v>
      </c>
      <c r="E8" s="42">
        <f t="shared" ref="E8" si="65">SUM(E9:E10)</f>
        <v>0</v>
      </c>
      <c r="F8" s="42">
        <f t="shared" ref="F8" si="66">SUM(F9:F10)</f>
        <v>0</v>
      </c>
      <c r="G8" s="42">
        <f t="shared" ref="G8" si="67">SUM(G9:G10)</f>
        <v>0</v>
      </c>
      <c r="H8" s="42">
        <f t="shared" ref="H8" si="68">SUM(H9:H10)</f>
        <v>0</v>
      </c>
      <c r="I8" s="42">
        <f t="shared" ref="I8" si="69">SUM(I9:I10)</f>
        <v>0</v>
      </c>
      <c r="J8" s="42">
        <f t="shared" ref="J8" si="70">SUM(J9:J10)</f>
        <v>0</v>
      </c>
      <c r="K8" s="42">
        <f t="shared" ref="K8" si="71">SUM(K9:K10)</f>
        <v>0</v>
      </c>
      <c r="L8" s="42">
        <f t="shared" ref="L8" si="72">SUM(L9:L10)</f>
        <v>0</v>
      </c>
      <c r="M8" s="42">
        <f t="shared" ref="M8" si="73">SUM(M9:M10)</f>
        <v>0</v>
      </c>
      <c r="N8" s="42">
        <f t="shared" ref="N8" si="74">SUM(N9:N10)</f>
        <v>0</v>
      </c>
      <c r="O8" s="42">
        <f t="shared" ref="O8" si="75">SUM(O9:O10)</f>
        <v>0</v>
      </c>
      <c r="P8" s="42">
        <f t="shared" ref="P8" si="76">SUM(P9:P10)</f>
        <v>0</v>
      </c>
      <c r="Q8" s="42">
        <f t="shared" ref="Q8" si="77">SUM(Q9:Q10)</f>
        <v>0</v>
      </c>
      <c r="R8" s="42">
        <f t="shared" ref="R8" si="78">SUM(R9:R10)</f>
        <v>0</v>
      </c>
      <c r="S8" s="42">
        <f t="shared" ref="S8" si="79">SUM(S9:S10)</f>
        <v>0</v>
      </c>
      <c r="T8" s="42">
        <f t="shared" ref="T8" si="80">SUM(T9:T10)</f>
        <v>0</v>
      </c>
      <c r="U8" s="42">
        <f t="shared" ref="U8" si="81">SUM(U9:U10)</f>
        <v>0</v>
      </c>
      <c r="V8" s="42">
        <f t="shared" ref="V8" si="82">SUM(V9:V10)</f>
        <v>0</v>
      </c>
      <c r="W8" s="42">
        <f t="shared" ref="W8:X8" si="83">SUM(W9:W10)</f>
        <v>0</v>
      </c>
      <c r="X8" s="42">
        <f t="shared" si="83"/>
        <v>0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" si="84">SUM(C12:C16)</f>
        <v>0</v>
      </c>
      <c r="D11" s="42">
        <f t="shared" ref="D11" si="85">SUM(D12:D16)</f>
        <v>0</v>
      </c>
      <c r="E11" s="42">
        <f t="shared" ref="E11" si="86">SUM(E12:E16)</f>
        <v>0</v>
      </c>
      <c r="F11" s="42">
        <f t="shared" ref="F11" si="87">SUM(F12:F16)</f>
        <v>0</v>
      </c>
      <c r="G11" s="42">
        <f t="shared" ref="G11" si="88">SUM(G12:G16)</f>
        <v>0</v>
      </c>
      <c r="H11" s="42">
        <f t="shared" ref="H11" si="89">SUM(H12:H16)</f>
        <v>0</v>
      </c>
      <c r="I11" s="42">
        <f t="shared" ref="I11" si="90">SUM(I12:I16)</f>
        <v>0</v>
      </c>
      <c r="J11" s="42">
        <f t="shared" ref="J11" si="91">SUM(J12:J16)</f>
        <v>0</v>
      </c>
      <c r="K11" s="42">
        <f t="shared" ref="K11" si="92">SUM(K12:K16)</f>
        <v>0</v>
      </c>
      <c r="L11" s="42">
        <f t="shared" ref="L11" si="93">SUM(L12:L16)</f>
        <v>0</v>
      </c>
      <c r="M11" s="42">
        <f t="shared" ref="M11" si="94">SUM(M12:M16)</f>
        <v>0</v>
      </c>
      <c r="N11" s="42">
        <f t="shared" ref="N11" si="95">SUM(N12:N16)</f>
        <v>0</v>
      </c>
      <c r="O11" s="42">
        <f t="shared" ref="O11" si="96">SUM(O12:O16)</f>
        <v>0</v>
      </c>
      <c r="P11" s="42">
        <f t="shared" ref="P11" si="97">SUM(P12:P16)</f>
        <v>0</v>
      </c>
      <c r="Q11" s="42">
        <f t="shared" ref="Q11" si="98">SUM(Q12:Q16)</f>
        <v>0</v>
      </c>
      <c r="R11" s="42">
        <f t="shared" ref="R11" si="99">SUM(R12:R16)</f>
        <v>0</v>
      </c>
      <c r="S11" s="42">
        <f t="shared" ref="S11" si="100">SUM(S12:S16)</f>
        <v>0</v>
      </c>
      <c r="T11" s="42">
        <f t="shared" ref="T11" si="101">SUM(T12:T16)</f>
        <v>0</v>
      </c>
      <c r="U11" s="42">
        <f t="shared" ref="U11" si="102">SUM(U12:U16)</f>
        <v>0</v>
      </c>
      <c r="V11" s="42">
        <f t="shared" ref="V11" si="103">SUM(V12:V16)</f>
        <v>0</v>
      </c>
      <c r="W11" s="42">
        <f t="shared" ref="W11:X11" si="104">SUM(W12:W16)</f>
        <v>0</v>
      </c>
      <c r="X11" s="42">
        <f t="shared" si="104"/>
        <v>0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</row>
    <row r="13" spans="1:24" ht="11.25" customHeight="1" x14ac:dyDescent="0.2">
      <c r="A13" s="39" t="s">
        <v>17</v>
      </c>
      <c r="B13" s="23" t="s">
        <v>18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" si="105">SUM(C18:C21)</f>
        <v>0</v>
      </c>
      <c r="D17" s="31">
        <f t="shared" ref="D17" si="106">SUM(D18:D21)</f>
        <v>0</v>
      </c>
      <c r="E17" s="31">
        <f t="shared" ref="E17" si="107">SUM(E18:E21)</f>
        <v>0</v>
      </c>
      <c r="F17" s="31">
        <f t="shared" ref="F17" si="108">SUM(F18:F21)</f>
        <v>0</v>
      </c>
      <c r="G17" s="31">
        <f t="shared" ref="G17" si="109">SUM(G18:G21)</f>
        <v>0</v>
      </c>
      <c r="H17" s="31">
        <f t="shared" ref="H17" si="110">SUM(H18:H21)</f>
        <v>0</v>
      </c>
      <c r="I17" s="31">
        <f t="shared" ref="I17" si="111">SUM(I18:I21)</f>
        <v>0</v>
      </c>
      <c r="J17" s="31">
        <f t="shared" ref="J17" si="112">SUM(J18:J21)</f>
        <v>0</v>
      </c>
      <c r="K17" s="31">
        <f t="shared" ref="K17" si="113">SUM(K18:K21)</f>
        <v>0</v>
      </c>
      <c r="L17" s="31">
        <f t="shared" ref="L17" si="114">SUM(L18:L21)</f>
        <v>0</v>
      </c>
      <c r="M17" s="31">
        <f t="shared" ref="M17" si="115">SUM(M18:M21)</f>
        <v>0</v>
      </c>
      <c r="N17" s="31">
        <f t="shared" ref="N17" si="116">SUM(N18:N21)</f>
        <v>0</v>
      </c>
      <c r="O17" s="31">
        <f t="shared" ref="O17" si="117">SUM(O18:O21)</f>
        <v>0</v>
      </c>
      <c r="P17" s="31">
        <f t="shared" ref="P17" si="118">SUM(P18:P21)</f>
        <v>0</v>
      </c>
      <c r="Q17" s="31">
        <f t="shared" ref="Q17" si="119">SUM(Q18:Q21)</f>
        <v>0</v>
      </c>
      <c r="R17" s="31">
        <f t="shared" ref="R17" si="120">SUM(R18:R21)</f>
        <v>0</v>
      </c>
      <c r="S17" s="31">
        <f t="shared" ref="S17" si="121">SUM(S18:S21)</f>
        <v>0</v>
      </c>
      <c r="T17" s="31">
        <f t="shared" ref="T17" si="122">SUM(T18:T21)</f>
        <v>0</v>
      </c>
      <c r="U17" s="31">
        <f t="shared" ref="U17" si="123">SUM(U18:U21)</f>
        <v>0</v>
      </c>
      <c r="V17" s="31">
        <f t="shared" ref="V17" si="124">SUM(V18:V21)</f>
        <v>0</v>
      </c>
      <c r="W17" s="31">
        <f t="shared" ref="W17:X17" si="125">SUM(W18:W21)</f>
        <v>0</v>
      </c>
      <c r="X17" s="31">
        <f t="shared" si="125"/>
        <v>0</v>
      </c>
    </row>
    <row r="18" spans="1:24" ht="11.25" customHeight="1" x14ac:dyDescent="0.2">
      <c r="A18" s="22" t="s">
        <v>27</v>
      </c>
      <c r="B18" s="23" t="s">
        <v>28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" si="126">SUM(C23:C24)</f>
        <v>0</v>
      </c>
      <c r="D22" s="31">
        <f t="shared" ref="D22" si="127">SUM(D23:D24)</f>
        <v>0</v>
      </c>
      <c r="E22" s="31">
        <f t="shared" ref="E22" si="128">SUM(E23:E24)</f>
        <v>0</v>
      </c>
      <c r="F22" s="31">
        <f t="shared" ref="F22" si="129">SUM(F23:F24)</f>
        <v>0</v>
      </c>
      <c r="G22" s="31">
        <f t="shared" ref="G22" si="130">SUM(G23:G24)</f>
        <v>0</v>
      </c>
      <c r="H22" s="31">
        <f t="shared" ref="H22" si="131">SUM(H23:H24)</f>
        <v>0</v>
      </c>
      <c r="I22" s="31">
        <f t="shared" ref="I22" si="132">SUM(I23:I24)</f>
        <v>0</v>
      </c>
      <c r="J22" s="31">
        <f t="shared" ref="J22" si="133">SUM(J23:J24)</f>
        <v>0</v>
      </c>
      <c r="K22" s="31">
        <f t="shared" ref="K22" si="134">SUM(K23:K24)</f>
        <v>0</v>
      </c>
      <c r="L22" s="31">
        <f t="shared" ref="L22" si="135">SUM(L23:L24)</f>
        <v>0</v>
      </c>
      <c r="M22" s="31">
        <f t="shared" ref="M22" si="136">SUM(M23:M24)</f>
        <v>0</v>
      </c>
      <c r="N22" s="31">
        <f t="shared" ref="N22" si="137">SUM(N23:N24)</f>
        <v>0</v>
      </c>
      <c r="O22" s="31">
        <f t="shared" ref="O22" si="138">SUM(O23:O24)</f>
        <v>0</v>
      </c>
      <c r="P22" s="31">
        <f t="shared" ref="P22" si="139">SUM(P23:P24)</f>
        <v>0</v>
      </c>
      <c r="Q22" s="31">
        <f t="shared" ref="Q22" si="140">SUM(Q23:Q24)</f>
        <v>0</v>
      </c>
      <c r="R22" s="31">
        <f t="shared" ref="R22" si="141">SUM(R23:R24)</f>
        <v>0</v>
      </c>
      <c r="S22" s="31">
        <f t="shared" ref="S22" si="142">SUM(S23:S24)</f>
        <v>0</v>
      </c>
      <c r="T22" s="31">
        <f t="shared" ref="T22" si="143">SUM(T23:T24)</f>
        <v>0</v>
      </c>
      <c r="U22" s="31">
        <f t="shared" ref="U22" si="144">SUM(U23:U24)</f>
        <v>0</v>
      </c>
      <c r="V22" s="31">
        <f t="shared" ref="V22" si="145">SUM(V23:V24)</f>
        <v>0</v>
      </c>
      <c r="W22" s="31">
        <f t="shared" ref="W22:X22" si="146">SUM(W23:W24)</f>
        <v>0</v>
      </c>
      <c r="X22" s="31">
        <f t="shared" si="146"/>
        <v>0</v>
      </c>
    </row>
    <row r="23" spans="1:24" ht="11.25" customHeight="1" x14ac:dyDescent="0.2">
      <c r="A23" s="22" t="s">
        <v>37</v>
      </c>
      <c r="B23" s="23" t="s">
        <v>38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47">SUM(C27,C33)</f>
        <v>0</v>
      </c>
      <c r="D26" s="31">
        <f t="shared" ref="D26" si="148">SUM(D27,D33)</f>
        <v>0</v>
      </c>
      <c r="E26" s="31">
        <f t="shared" ref="E26" si="149">SUM(E27,E33)</f>
        <v>0</v>
      </c>
      <c r="F26" s="31">
        <f t="shared" ref="F26" si="150">SUM(F27,F33)</f>
        <v>0</v>
      </c>
      <c r="G26" s="31">
        <f t="shared" ref="G26" si="151">SUM(G27,G33)</f>
        <v>0</v>
      </c>
      <c r="H26" s="31">
        <f t="shared" ref="H26" si="152">SUM(H27,H33)</f>
        <v>0</v>
      </c>
      <c r="I26" s="31">
        <f t="shared" ref="I26" si="153">SUM(I27,I33)</f>
        <v>0</v>
      </c>
      <c r="J26" s="31">
        <f t="shared" ref="J26" si="154">SUM(J27,J33)</f>
        <v>0</v>
      </c>
      <c r="K26" s="31">
        <f t="shared" ref="K26" si="155">SUM(K27,K33)</f>
        <v>0</v>
      </c>
      <c r="L26" s="31">
        <f t="shared" ref="L26" si="156">SUM(L27,L33)</f>
        <v>0</v>
      </c>
      <c r="M26" s="31">
        <f t="shared" ref="M26" si="157">SUM(M27,M33)</f>
        <v>0</v>
      </c>
      <c r="N26" s="31">
        <f t="shared" ref="N26" si="158">SUM(N27,N33)</f>
        <v>0</v>
      </c>
      <c r="O26" s="31">
        <f t="shared" ref="O26" si="159">SUM(O27,O33)</f>
        <v>0</v>
      </c>
      <c r="P26" s="31">
        <f t="shared" ref="P26" si="160">SUM(P27,P33)</f>
        <v>0</v>
      </c>
      <c r="Q26" s="31">
        <f t="shared" ref="Q26" si="161">SUM(Q27,Q33)</f>
        <v>0</v>
      </c>
      <c r="R26" s="31">
        <f t="shared" ref="R26" si="162">SUM(R27,R33)</f>
        <v>0</v>
      </c>
      <c r="S26" s="31">
        <f t="shared" ref="S26" si="163">SUM(S27,S33)</f>
        <v>0</v>
      </c>
      <c r="T26" s="31">
        <f t="shared" ref="T26" si="164">SUM(T27,T33)</f>
        <v>0</v>
      </c>
      <c r="U26" s="31">
        <f t="shared" ref="U26" si="165">SUM(U27,U33)</f>
        <v>0</v>
      </c>
      <c r="V26" s="31">
        <f t="shared" ref="V26" si="166">SUM(V27,V33)</f>
        <v>0</v>
      </c>
      <c r="W26" s="31">
        <f t="shared" ref="W26:X26" si="167">SUM(W27,W33)</f>
        <v>0</v>
      </c>
      <c r="X26" s="31">
        <f t="shared" si="167"/>
        <v>0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" si="168">SUM(C28:C32)</f>
        <v>0</v>
      </c>
      <c r="D27" s="42">
        <f t="shared" ref="D27" si="169">SUM(D28:D32)</f>
        <v>0</v>
      </c>
      <c r="E27" s="42">
        <f t="shared" ref="E27" si="170">SUM(E28:E32)</f>
        <v>0</v>
      </c>
      <c r="F27" s="42">
        <f t="shared" ref="F27" si="171">SUM(F28:F32)</f>
        <v>0</v>
      </c>
      <c r="G27" s="42">
        <f t="shared" ref="G27" si="172">SUM(G28:G32)</f>
        <v>0</v>
      </c>
      <c r="H27" s="42">
        <f t="shared" ref="H27" si="173">SUM(H28:H32)</f>
        <v>0</v>
      </c>
      <c r="I27" s="42">
        <f t="shared" ref="I27" si="174">SUM(I28:I32)</f>
        <v>0</v>
      </c>
      <c r="J27" s="42">
        <f t="shared" ref="J27" si="175">SUM(J28:J32)</f>
        <v>0</v>
      </c>
      <c r="K27" s="42">
        <f t="shared" ref="K27" si="176">SUM(K28:K32)</f>
        <v>0</v>
      </c>
      <c r="L27" s="42">
        <f t="shared" ref="L27" si="177">SUM(L28:L32)</f>
        <v>0</v>
      </c>
      <c r="M27" s="42">
        <f t="shared" ref="M27" si="178">SUM(M28:M32)</f>
        <v>0</v>
      </c>
      <c r="N27" s="42">
        <f t="shared" ref="N27" si="179">SUM(N28:N32)</f>
        <v>0</v>
      </c>
      <c r="O27" s="42">
        <f t="shared" ref="O27" si="180">SUM(O28:O32)</f>
        <v>0</v>
      </c>
      <c r="P27" s="42">
        <f t="shared" ref="P27" si="181">SUM(P28:P32)</f>
        <v>0</v>
      </c>
      <c r="Q27" s="42">
        <f t="shared" ref="Q27" si="182">SUM(Q28:Q32)</f>
        <v>0</v>
      </c>
      <c r="R27" s="42">
        <f t="shared" ref="R27" si="183">SUM(R28:R32)</f>
        <v>0</v>
      </c>
      <c r="S27" s="42">
        <f t="shared" ref="S27" si="184">SUM(S28:S32)</f>
        <v>0</v>
      </c>
      <c r="T27" s="42">
        <f t="shared" ref="T27" si="185">SUM(T28:T32)</f>
        <v>0</v>
      </c>
      <c r="U27" s="42">
        <f t="shared" ref="U27" si="186">SUM(U28:U32)</f>
        <v>0</v>
      </c>
      <c r="V27" s="42">
        <f t="shared" ref="V27" si="187">SUM(V28:V32)</f>
        <v>0</v>
      </c>
      <c r="W27" s="42">
        <f t="shared" ref="W27:X27" si="188">SUM(W28:W32)</f>
        <v>0</v>
      </c>
      <c r="X27" s="42">
        <f t="shared" si="188"/>
        <v>0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" si="189">SUM(C34:C50)</f>
        <v>0</v>
      </c>
      <c r="D33" s="42">
        <f t="shared" ref="D33" si="190">SUM(D34:D50)</f>
        <v>0</v>
      </c>
      <c r="E33" s="42">
        <f t="shared" ref="E33" si="191">SUM(E34:E50)</f>
        <v>0</v>
      </c>
      <c r="F33" s="42">
        <f t="shared" ref="F33" si="192">SUM(F34:F50)</f>
        <v>0</v>
      </c>
      <c r="G33" s="42">
        <f t="shared" ref="G33" si="193">SUM(G34:G50)</f>
        <v>0</v>
      </c>
      <c r="H33" s="42">
        <f t="shared" ref="H33" si="194">SUM(H34:H50)</f>
        <v>0</v>
      </c>
      <c r="I33" s="42">
        <f t="shared" ref="I33" si="195">SUM(I34:I50)</f>
        <v>0</v>
      </c>
      <c r="J33" s="42">
        <f t="shared" ref="J33" si="196">SUM(J34:J50)</f>
        <v>0</v>
      </c>
      <c r="K33" s="42">
        <f t="shared" ref="K33" si="197">SUM(K34:K50)</f>
        <v>0</v>
      </c>
      <c r="L33" s="42">
        <f t="shared" ref="L33" si="198">SUM(L34:L50)</f>
        <v>0</v>
      </c>
      <c r="M33" s="42">
        <f t="shared" ref="M33" si="199">SUM(M34:M50)</f>
        <v>0</v>
      </c>
      <c r="N33" s="42">
        <f t="shared" ref="N33" si="200">SUM(N34:N50)</f>
        <v>0</v>
      </c>
      <c r="O33" s="42">
        <f t="shared" ref="O33" si="201">SUM(O34:O50)</f>
        <v>0</v>
      </c>
      <c r="P33" s="42">
        <f t="shared" ref="P33" si="202">SUM(P34:P50)</f>
        <v>0</v>
      </c>
      <c r="Q33" s="42">
        <f t="shared" ref="Q33" si="203">SUM(Q34:Q50)</f>
        <v>0</v>
      </c>
      <c r="R33" s="42">
        <f t="shared" ref="R33" si="204">SUM(R34:R50)</f>
        <v>0</v>
      </c>
      <c r="S33" s="42">
        <f t="shared" ref="S33" si="205">SUM(S34:S50)</f>
        <v>0</v>
      </c>
      <c r="T33" s="42">
        <f t="shared" ref="T33" si="206">SUM(T34:T50)</f>
        <v>0</v>
      </c>
      <c r="U33" s="42">
        <f t="shared" ref="U33" si="207">SUM(U34:U50)</f>
        <v>0</v>
      </c>
      <c r="V33" s="42">
        <f t="shared" ref="V33" si="208">SUM(V34:V50)</f>
        <v>0</v>
      </c>
      <c r="W33" s="42">
        <f t="shared" ref="W33:X33" si="209">SUM(W34:W50)</f>
        <v>0</v>
      </c>
      <c r="X33" s="42">
        <f t="shared" si="209"/>
        <v>0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</row>
    <row r="37" spans="1:24" ht="11.25" customHeight="1" x14ac:dyDescent="0.2">
      <c r="A37" s="39" t="s">
        <v>61</v>
      </c>
      <c r="B37" s="23" t="s">
        <v>62</v>
      </c>
      <c r="C37" s="30">
        <v>0</v>
      </c>
      <c r="D37" s="30">
        <v>0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</row>
    <row r="41" spans="1:24" ht="11.25" customHeight="1" x14ac:dyDescent="0.2">
      <c r="A41" s="39" t="s">
        <v>69</v>
      </c>
      <c r="B41" s="23" t="s">
        <v>70</v>
      </c>
      <c r="C41" s="30">
        <v>0</v>
      </c>
      <c r="D41" s="30">
        <v>0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</row>
    <row r="42" spans="1:24" ht="11.25" customHeight="1" x14ac:dyDescent="0.2">
      <c r="A42" s="39" t="s">
        <v>71</v>
      </c>
      <c r="B42" s="23" t="s">
        <v>72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</row>
    <row r="44" spans="1:24" ht="11.25" customHeight="1" x14ac:dyDescent="0.2">
      <c r="A44" s="39" t="s">
        <v>75</v>
      </c>
      <c r="B44" s="23" t="s">
        <v>76</v>
      </c>
      <c r="C44" s="30">
        <v>0</v>
      </c>
      <c r="D44" s="30">
        <v>0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</row>
    <row r="51" spans="1:24" ht="11.25" customHeight="1" x14ac:dyDescent="0.2">
      <c r="A51" s="24" t="s">
        <v>89</v>
      </c>
      <c r="B51" s="25" t="s">
        <v>90</v>
      </c>
      <c r="C51" s="31">
        <v>0</v>
      </c>
      <c r="D51" s="31">
        <v>0</v>
      </c>
      <c r="E51" s="31">
        <v>0</v>
      </c>
      <c r="F51" s="31">
        <v>0</v>
      </c>
      <c r="G51" s="31">
        <v>0</v>
      </c>
      <c r="H51" s="31">
        <v>0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" si="210">SUM(C53:C70)</f>
        <v>0</v>
      </c>
      <c r="D52" s="31">
        <f t="shared" ref="D52" si="211">SUM(D53:D70)</f>
        <v>0</v>
      </c>
      <c r="E52" s="31">
        <f t="shared" ref="E52" si="212">SUM(E53:E70)</f>
        <v>0</v>
      </c>
      <c r="F52" s="31">
        <f t="shared" ref="F52" si="213">SUM(F53:F70)</f>
        <v>0</v>
      </c>
      <c r="G52" s="31">
        <f t="shared" ref="G52" si="214">SUM(G53:G70)</f>
        <v>0</v>
      </c>
      <c r="H52" s="31">
        <f t="shared" ref="H52" si="215">SUM(H53:H70)</f>
        <v>6.8548581255374019</v>
      </c>
      <c r="I52" s="31">
        <f t="shared" ref="I52" si="216">SUM(I53:I70)</f>
        <v>9.1239036973344803</v>
      </c>
      <c r="J52" s="31">
        <f t="shared" ref="J52" si="217">SUM(J53:J70)</f>
        <v>8.7922613929492677</v>
      </c>
      <c r="K52" s="31">
        <f t="shared" ref="K52" si="218">SUM(K53:K70)</f>
        <v>8.9108340498710223</v>
      </c>
      <c r="L52" s="31">
        <f t="shared" ref="L52" si="219">SUM(L53:L70)</f>
        <v>7.9694754944110073</v>
      </c>
      <c r="M52" s="31">
        <f t="shared" ref="M52" si="220">SUM(M53:M70)</f>
        <v>17.794153052450554</v>
      </c>
      <c r="N52" s="31">
        <f t="shared" ref="N52" si="221">SUM(N53:N70)</f>
        <v>0</v>
      </c>
      <c r="O52" s="31">
        <f t="shared" ref="O52" si="222">SUM(O53:O70)</f>
        <v>0</v>
      </c>
      <c r="P52" s="31">
        <f t="shared" ref="P52" si="223">SUM(P53:P70)</f>
        <v>0</v>
      </c>
      <c r="Q52" s="31">
        <f t="shared" ref="Q52" si="224">SUM(Q53:Q70)</f>
        <v>0</v>
      </c>
      <c r="R52" s="31">
        <f t="shared" ref="R52" si="225">SUM(R53:R70)</f>
        <v>0</v>
      </c>
      <c r="S52" s="31">
        <f t="shared" ref="S52" si="226">SUM(S53:S70)</f>
        <v>0</v>
      </c>
      <c r="T52" s="31">
        <f t="shared" ref="T52" si="227">SUM(T53:T70)</f>
        <v>0</v>
      </c>
      <c r="U52" s="31">
        <f t="shared" ref="U52" si="228">SUM(U53:U70)</f>
        <v>0</v>
      </c>
      <c r="V52" s="31">
        <f t="shared" ref="V52" si="229">SUM(V53:V70)</f>
        <v>0</v>
      </c>
      <c r="W52" s="31">
        <f t="shared" ref="W52:X52" si="230">SUM(W53:W70)</f>
        <v>0</v>
      </c>
      <c r="X52" s="31">
        <f t="shared" si="230"/>
        <v>0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0.31049011177987962</v>
      </c>
      <c r="K59" s="30">
        <v>0.14333619948409279</v>
      </c>
      <c r="L59" s="30">
        <v>0.7165090283748925</v>
      </c>
      <c r="M59" s="30">
        <v>7.643078245915734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6.8548581255374019</v>
      </c>
      <c r="I62" s="30">
        <v>9.1239036973344803</v>
      </c>
      <c r="J62" s="30">
        <v>8.4817712811693884</v>
      </c>
      <c r="K62" s="30">
        <v>8.7674978503869294</v>
      </c>
      <c r="L62" s="30">
        <v>7.2529664660361144</v>
      </c>
      <c r="M62" s="30">
        <v>10.151074806534821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</row>
    <row r="70" spans="1:24" ht="11.25" customHeight="1" x14ac:dyDescent="0.2">
      <c r="A70" s="22" t="s">
        <v>127</v>
      </c>
      <c r="B70" s="23" t="s">
        <v>128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" si="231">SUM(C72:C73)</f>
        <v>0</v>
      </c>
      <c r="D71" s="31">
        <f t="shared" ref="D71" si="232">SUM(D72:D73)</f>
        <v>0</v>
      </c>
      <c r="E71" s="31">
        <f t="shared" ref="E71" si="233">SUM(E72:E73)</f>
        <v>0</v>
      </c>
      <c r="F71" s="31">
        <f t="shared" ref="F71" si="234">SUM(F72:F73)</f>
        <v>0</v>
      </c>
      <c r="G71" s="31">
        <f t="shared" ref="G71" si="235">SUM(G72:G73)</f>
        <v>0</v>
      </c>
      <c r="H71" s="31">
        <f t="shared" ref="H71" si="236">SUM(H72:H73)</f>
        <v>6.8548581255374019</v>
      </c>
      <c r="I71" s="31">
        <f t="shared" ref="I71" si="237">SUM(I72:I73)</f>
        <v>9.1239036973344803</v>
      </c>
      <c r="J71" s="31">
        <f t="shared" ref="J71" si="238">SUM(J72:J73)</f>
        <v>8.4817712811693884</v>
      </c>
      <c r="K71" s="31">
        <f t="shared" ref="K71" si="239">SUM(K72:K73)</f>
        <v>8.7674978503869294</v>
      </c>
      <c r="L71" s="31">
        <f t="shared" ref="L71" si="240">SUM(L72:L73)</f>
        <v>7.2529664660361144</v>
      </c>
      <c r="M71" s="31">
        <f t="shared" ref="M71" si="241">SUM(M72:M73)</f>
        <v>10.151074806534821</v>
      </c>
      <c r="N71" s="31">
        <f t="shared" ref="N71" si="242">SUM(N72:N73)</f>
        <v>0</v>
      </c>
      <c r="O71" s="31">
        <f t="shared" ref="O71" si="243">SUM(O72:O73)</f>
        <v>0</v>
      </c>
      <c r="P71" s="31">
        <f t="shared" ref="P71" si="244">SUM(P72:P73)</f>
        <v>0</v>
      </c>
      <c r="Q71" s="31">
        <f t="shared" ref="Q71" si="245">SUM(Q72:Q73)</f>
        <v>0</v>
      </c>
      <c r="R71" s="31">
        <f t="shared" ref="R71" si="246">SUM(R72:R73)</f>
        <v>0</v>
      </c>
      <c r="S71" s="31">
        <f t="shared" ref="S71" si="247">SUM(S72:S73)</f>
        <v>0</v>
      </c>
      <c r="T71" s="31">
        <f t="shared" ref="T71" si="248">SUM(T72:T73)</f>
        <v>0</v>
      </c>
      <c r="U71" s="31">
        <f t="shared" ref="U71" si="249">SUM(U72:U73)</f>
        <v>0</v>
      </c>
      <c r="V71" s="31">
        <f t="shared" ref="V71" si="250">SUM(V72:V73)</f>
        <v>0</v>
      </c>
      <c r="W71" s="31">
        <f t="shared" ref="W71:X71" si="251">SUM(W72:W73)</f>
        <v>0</v>
      </c>
      <c r="X71" s="31">
        <f t="shared" si="251"/>
        <v>0</v>
      </c>
    </row>
    <row r="72" spans="1:24" ht="11.25" customHeight="1" x14ac:dyDescent="0.2">
      <c r="A72" s="22" t="s">
        <v>131</v>
      </c>
      <c r="B72" s="23" t="s">
        <v>132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6.8548581255374019</v>
      </c>
      <c r="I73" s="30">
        <v>9.1239036973344803</v>
      </c>
      <c r="J73" s="30">
        <v>8.4817712811693884</v>
      </c>
      <c r="K73" s="30">
        <v>8.7674978503869294</v>
      </c>
      <c r="L73" s="30">
        <v>7.2529664660361144</v>
      </c>
      <c r="M73" s="30">
        <v>10.151074806534821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0</v>
      </c>
      <c r="D75" s="31">
        <v>0</v>
      </c>
      <c r="E75" s="31">
        <v>0</v>
      </c>
      <c r="F75" s="31">
        <v>0</v>
      </c>
      <c r="G75" s="31">
        <v>0</v>
      </c>
      <c r="H75" s="31">
        <v>0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</row>
    <row r="76" spans="1:24" ht="11.25" customHeight="1" x14ac:dyDescent="0.2">
      <c r="A76" s="26" t="s">
        <v>139</v>
      </c>
      <c r="B76" s="27" t="s">
        <v>140</v>
      </c>
      <c r="C76" s="32">
        <v>351.07480653482372</v>
      </c>
      <c r="D76" s="32">
        <v>296.21668099742038</v>
      </c>
      <c r="E76" s="32">
        <v>226.65520206362851</v>
      </c>
      <c r="F76" s="32">
        <v>1973.086844368014</v>
      </c>
      <c r="G76" s="32">
        <v>1998.7102321582111</v>
      </c>
      <c r="H76" s="32">
        <v>2042.5623387790199</v>
      </c>
      <c r="I76" s="32">
        <v>1300.687876182287</v>
      </c>
      <c r="J76" s="32">
        <v>1552.1926053310401</v>
      </c>
      <c r="K76" s="32">
        <v>1978.331900257954</v>
      </c>
      <c r="L76" s="32">
        <v>2122.8718830610492</v>
      </c>
      <c r="M76" s="32">
        <v>2049.5270851246769</v>
      </c>
      <c r="N76" s="32">
        <v>274.57377472055032</v>
      </c>
      <c r="O76" s="32">
        <v>285.89604471195179</v>
      </c>
      <c r="P76" s="32">
        <v>275.83920894239043</v>
      </c>
      <c r="Q76" s="32">
        <v>265.66638005159069</v>
      </c>
      <c r="R76" s="32">
        <v>261.36199484092862</v>
      </c>
      <c r="S76" s="32">
        <v>311.65313843508159</v>
      </c>
      <c r="T76" s="32">
        <v>308.11599312123809</v>
      </c>
      <c r="U76" s="32">
        <v>370.27583834909711</v>
      </c>
      <c r="V76" s="32">
        <v>385.76018916595012</v>
      </c>
      <c r="W76" s="32">
        <v>435.2776440240757</v>
      </c>
      <c r="X76" s="32">
        <v>493.65038693035262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2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172</v>
      </c>
      <c r="B1" s="7" t="s">
        <v>263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23386.413499570073</v>
      </c>
      <c r="D2" s="28">
        <f t="shared" ref="D2" si="1">SUM(D3,D17,D22,D25,D26,D51,D52,D71,D74,D75,D76)</f>
        <v>23524.338349097157</v>
      </c>
      <c r="E2" s="28">
        <f t="shared" ref="E2" si="2">SUM(E3,E17,E22,E25,E26,E51,E52,E71,E74,E75,E76)</f>
        <v>22644.74591573517</v>
      </c>
      <c r="F2" s="28">
        <f t="shared" ref="F2" si="3">SUM(F3,F17,F22,F25,F26,F51,F52,F71,F74,F75,F76)</f>
        <v>24421.239208942388</v>
      </c>
      <c r="G2" s="28">
        <f t="shared" ref="G2" si="4">SUM(G3,G17,G22,G25,G26,G51,G52,G71,G74,G75,G76)</f>
        <v>25698.806276870164</v>
      </c>
      <c r="H2" s="28">
        <f t="shared" ref="H2" si="5">SUM(H3,H17,H22,H25,H26,H51,H52,H71,H74,H75,H76)</f>
        <v>25866.856835769562</v>
      </c>
      <c r="I2" s="28">
        <f t="shared" ref="I2" si="6">SUM(I3,I17,I22,I25,I26,I51,I52,I71,I74,I75,I76)</f>
        <v>25535.661306964739</v>
      </c>
      <c r="J2" s="28">
        <f t="shared" ref="J2" si="7">SUM(J3,J17,J22,J25,J26,J51,J52,J71,J74,J75,J76)</f>
        <v>25694.914359415299</v>
      </c>
      <c r="K2" s="28">
        <f t="shared" ref="K2" si="8">SUM(K3,K17,K22,K25,K26,K51,K52,K71,K74,K75,K76)</f>
        <v>25053.69853826311</v>
      </c>
      <c r="L2" s="28">
        <f t="shared" ref="L2" si="9">SUM(L3,L17,L22,L25,L26,L51,L52,L71,L74,L75,L76)</f>
        <v>23602.635855545999</v>
      </c>
      <c r="M2" s="28">
        <f t="shared" ref="M2" si="10">SUM(M3,M17,M22,M25,M26,M51,M52,M71,M74,M75,M76)</f>
        <v>25112.722871883059</v>
      </c>
      <c r="N2" s="28">
        <f t="shared" ref="N2" si="11">SUM(N3,N17,N22,N25,N26,N51,N52,N71,N74,N75,N76)</f>
        <v>23548.743422184001</v>
      </c>
      <c r="O2" s="28">
        <f t="shared" ref="O2" si="12">SUM(O3,O17,O22,O25,O26,O51,O52,O71,O74,O75,O76)</f>
        <v>23953.373000859843</v>
      </c>
      <c r="P2" s="28">
        <f t="shared" ref="P2" si="13">SUM(P3,P17,P22,P25,P26,P51,P52,P71,P74,P75,P76)</f>
        <v>23682.051676698196</v>
      </c>
      <c r="Q2" s="28">
        <f t="shared" ref="Q2" si="14">SUM(Q3,Q17,Q22,Q25,Q26,Q51,Q52,Q71,Q74,Q75,Q76)</f>
        <v>22614.351160791055</v>
      </c>
      <c r="R2" s="28">
        <f t="shared" ref="R2" si="15">SUM(R3,R17,R22,R25,R26,R51,R52,R71,R74,R75,R76)</f>
        <v>23469.085038693036</v>
      </c>
      <c r="S2" s="28">
        <f t="shared" ref="S2" si="16">SUM(S3,S17,S22,S25,S26,S51,S52,S71,S74,S75,S76)</f>
        <v>23785.304987102321</v>
      </c>
      <c r="T2" s="28">
        <f t="shared" ref="T2" si="17">SUM(T3,T17,T22,T25,T26,T51,T52,T71,T74,T75,T76)</f>
        <v>23502.374806534819</v>
      </c>
      <c r="U2" s="28">
        <f t="shared" ref="U2" si="18">SUM(U3,U17,U22,U25,U26,U51,U52,U71,U74,U75,U76)</f>
        <v>23512.161220980222</v>
      </c>
      <c r="V2" s="28">
        <f t="shared" ref="V2" si="19">SUM(V3,V17,V22,V25,V26,V51,V52,V71,V74,V75,V76)</f>
        <v>22860.760017196902</v>
      </c>
      <c r="W2" s="28">
        <f t="shared" ref="W2:X2" si="20">SUM(W3,W17,W22,W25,W26,W51,W52,W71,W74,W75,W76)</f>
        <v>21948.005846947548</v>
      </c>
      <c r="X2" s="28">
        <f t="shared" si="20"/>
        <v>24214.540928632843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21">SUM(C4,C8,C11)</f>
        <v>12.011693895098881</v>
      </c>
      <c r="D3" s="29">
        <f t="shared" ref="D3" si="22">SUM(D4,D8,D11)</f>
        <v>12.395356835769563</v>
      </c>
      <c r="E3" s="29">
        <f t="shared" ref="E3" si="23">SUM(E4,E8,E11)</f>
        <v>89.323301805674973</v>
      </c>
      <c r="F3" s="29">
        <f t="shared" ref="F3" si="24">SUM(F4,F8,F11)</f>
        <v>27.88331900257954</v>
      </c>
      <c r="G3" s="29">
        <f t="shared" ref="G3" si="25">SUM(G4,G8,G11)</f>
        <v>62.253224419604464</v>
      </c>
      <c r="H3" s="29">
        <f t="shared" ref="H3" si="26">SUM(H4,H8,H11)</f>
        <v>82.526483233018055</v>
      </c>
      <c r="I3" s="29">
        <f t="shared" ref="I3" si="27">SUM(I4,I8,I11)</f>
        <v>76.96087704213241</v>
      </c>
      <c r="J3" s="29">
        <f t="shared" ref="J3" si="28">SUM(J4,J8,J11)</f>
        <v>104.63800515907135</v>
      </c>
      <c r="K3" s="29">
        <f t="shared" ref="K3" si="29">SUM(K4,K8,K11)</f>
        <v>67.490971625107477</v>
      </c>
      <c r="L3" s="29">
        <f t="shared" ref="L3" si="30">SUM(L4,L8,L11)</f>
        <v>53.673774720550298</v>
      </c>
      <c r="M3" s="29">
        <f t="shared" ref="M3" si="31">SUM(M4,M8,M11)</f>
        <v>49.848151332760104</v>
      </c>
      <c r="N3" s="29">
        <f t="shared" ref="N3" si="32">SUM(N4,N8,N11)</f>
        <v>41.277644024075656</v>
      </c>
      <c r="O3" s="29">
        <f t="shared" ref="O3" si="33">SUM(O4,O8,O11)</f>
        <v>36.467411865864136</v>
      </c>
      <c r="P3" s="29">
        <f t="shared" ref="P3" si="34">SUM(P4,P8,P11)</f>
        <v>38.638177128116936</v>
      </c>
      <c r="Q3" s="29">
        <f t="shared" ref="Q3" si="35">SUM(Q4,Q8,Q11)</f>
        <v>49.308512467755797</v>
      </c>
      <c r="R3" s="29">
        <f t="shared" ref="R3" si="36">SUM(R4,R8,R11)</f>
        <v>48.208856405846959</v>
      </c>
      <c r="S3" s="29">
        <f t="shared" ref="S3" si="37">SUM(S4,S8,S11)</f>
        <v>35.136027515047289</v>
      </c>
      <c r="T3" s="29">
        <f t="shared" ref="T3" si="38">SUM(T4,T8,T11)</f>
        <v>26.881771281169385</v>
      </c>
      <c r="U3" s="29">
        <f t="shared" ref="U3" si="39">SUM(U4,U8,U11)</f>
        <v>53.289681857265698</v>
      </c>
      <c r="V3" s="29">
        <f t="shared" ref="V3" si="40">SUM(V4,V8,V11)</f>
        <v>14.587016337059334</v>
      </c>
      <c r="W3" s="29">
        <f t="shared" ref="W3:X3" si="41">SUM(W4,W8,W11)</f>
        <v>7.9531384350816854</v>
      </c>
      <c r="X3" s="29">
        <f t="shared" si="41"/>
        <v>6.1013757523645733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42">SUM(C5:C7)</f>
        <v>0.59251934651762683</v>
      </c>
      <c r="D4" s="42">
        <f t="shared" ref="D4" si="43">SUM(D5:D7)</f>
        <v>0.6024075666380051</v>
      </c>
      <c r="E4" s="42">
        <f t="shared" ref="E4" si="44">SUM(E5:E7)</f>
        <v>7.1134995700773853</v>
      </c>
      <c r="F4" s="42">
        <f t="shared" ref="F4" si="45">SUM(F5:F7)</f>
        <v>15.647033533963892</v>
      </c>
      <c r="G4" s="42">
        <f t="shared" ref="G4" si="46">SUM(G5:G7)</f>
        <v>45.663886500429925</v>
      </c>
      <c r="H4" s="42">
        <f t="shared" ref="H4" si="47">SUM(H5:H7)</f>
        <v>56.163456577815992</v>
      </c>
      <c r="I4" s="42">
        <f t="shared" ref="I4" si="48">SUM(I5:I7)</f>
        <v>57.487446259673249</v>
      </c>
      <c r="J4" s="42">
        <f t="shared" ref="J4" si="49">SUM(J5:J7)</f>
        <v>92.194926913155626</v>
      </c>
      <c r="K4" s="42">
        <f t="shared" ref="K4" si="50">SUM(K5:K7)</f>
        <v>54.10687876182287</v>
      </c>
      <c r="L4" s="42">
        <f t="shared" ref="L4" si="51">SUM(L5:L7)</f>
        <v>37.618830610490107</v>
      </c>
      <c r="M4" s="42">
        <f t="shared" ref="M4" si="52">SUM(M5:M7)</f>
        <v>41.517884780739465</v>
      </c>
      <c r="N4" s="42">
        <f t="shared" ref="N4" si="53">SUM(N5:N7)</f>
        <v>35.965778159931205</v>
      </c>
      <c r="O4" s="42">
        <f t="shared" ref="O4" si="54">SUM(O5:O7)</f>
        <v>30.539380911435938</v>
      </c>
      <c r="P4" s="42">
        <f t="shared" ref="P4" si="55">SUM(P5:P7)</f>
        <v>34.289853826311266</v>
      </c>
      <c r="Q4" s="42">
        <f t="shared" ref="Q4" si="56">SUM(Q5:Q7)</f>
        <v>46.76672398968185</v>
      </c>
      <c r="R4" s="42">
        <f t="shared" ref="R4" si="57">SUM(R5:R7)</f>
        <v>38.180309544282039</v>
      </c>
      <c r="S4" s="42">
        <f t="shared" ref="S4" si="58">SUM(S5:S7)</f>
        <v>17.275494411006019</v>
      </c>
      <c r="T4" s="42">
        <f t="shared" ref="T4" si="59">SUM(T5:T7)</f>
        <v>17.023559759243337</v>
      </c>
      <c r="U4" s="42">
        <f t="shared" ref="U4" si="60">SUM(U5:U7)</f>
        <v>17.820292347377471</v>
      </c>
      <c r="V4" s="42">
        <f t="shared" ref="V4" si="61">SUM(V5:V7)</f>
        <v>2.2159071367153911</v>
      </c>
      <c r="W4" s="42">
        <f t="shared" ref="W4:X4" si="62">SUM(W5:W7)</f>
        <v>1.9118658641444544</v>
      </c>
      <c r="X4" s="42">
        <f t="shared" si="62"/>
        <v>1.388907996560619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0</v>
      </c>
      <c r="K5" s="30">
        <v>6.9931212381771273</v>
      </c>
      <c r="L5" s="30">
        <v>7.1736027515047276</v>
      </c>
      <c r="M5" s="30">
        <v>6.8271711092003438</v>
      </c>
      <c r="N5" s="30">
        <v>6.8102321582115213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5.6749785038693037E-3</v>
      </c>
      <c r="U5" s="30">
        <v>0</v>
      </c>
      <c r="V5" s="30">
        <v>4.2992261392949269E-3</v>
      </c>
      <c r="W5" s="30">
        <v>0</v>
      </c>
      <c r="X5" s="30">
        <v>0.12983662940670679</v>
      </c>
    </row>
    <row r="6" spans="1:24" ht="11.25" customHeight="1" x14ac:dyDescent="0.2">
      <c r="A6" s="39" t="s">
        <v>7</v>
      </c>
      <c r="B6" s="23" t="s">
        <v>8</v>
      </c>
      <c r="C6" s="30">
        <v>0</v>
      </c>
      <c r="D6" s="30">
        <v>0</v>
      </c>
      <c r="E6" s="30">
        <v>5.2521066208082541</v>
      </c>
      <c r="F6" s="30">
        <v>14.440756663800521</v>
      </c>
      <c r="G6" s="30">
        <v>5.2546001719690452</v>
      </c>
      <c r="H6" s="30">
        <v>9.8523645743766117</v>
      </c>
      <c r="I6" s="30">
        <v>3.940928632846088</v>
      </c>
      <c r="J6" s="30">
        <v>36.969991401547716</v>
      </c>
      <c r="K6" s="30">
        <v>18.015907136715395</v>
      </c>
      <c r="L6" s="30">
        <v>4.5977644024075666</v>
      </c>
      <c r="M6" s="30">
        <v>5.348495270851247</v>
      </c>
      <c r="N6" s="30">
        <v>0.73766122098022358</v>
      </c>
      <c r="O6" s="30">
        <v>0.70696474634565765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</row>
    <row r="7" spans="1:24" ht="11.25" customHeight="1" x14ac:dyDescent="0.2">
      <c r="A7" s="39" t="s">
        <v>9</v>
      </c>
      <c r="B7" s="23" t="s">
        <v>10</v>
      </c>
      <c r="C7" s="30">
        <v>0.59251934651762683</v>
      </c>
      <c r="D7" s="30">
        <v>0.6024075666380051</v>
      </c>
      <c r="E7" s="30">
        <v>1.8613929492691317</v>
      </c>
      <c r="F7" s="30">
        <v>1.2062768701633706</v>
      </c>
      <c r="G7" s="30">
        <v>40.40928632846088</v>
      </c>
      <c r="H7" s="30">
        <v>46.311092003439377</v>
      </c>
      <c r="I7" s="30">
        <v>53.546517626827161</v>
      </c>
      <c r="J7" s="30">
        <v>55.22493551160791</v>
      </c>
      <c r="K7" s="30">
        <v>29.097850386930343</v>
      </c>
      <c r="L7" s="30">
        <v>25.84746345657781</v>
      </c>
      <c r="M7" s="30">
        <v>29.342218400687869</v>
      </c>
      <c r="N7" s="30">
        <v>28.41788478073946</v>
      </c>
      <c r="O7" s="30">
        <v>29.832416165090279</v>
      </c>
      <c r="P7" s="30">
        <v>34.289853826311266</v>
      </c>
      <c r="Q7" s="30">
        <v>46.76672398968185</v>
      </c>
      <c r="R7" s="30">
        <v>38.180309544282039</v>
      </c>
      <c r="S7" s="30">
        <v>17.275494411006019</v>
      </c>
      <c r="T7" s="30">
        <v>17.017884780739468</v>
      </c>
      <c r="U7" s="30">
        <v>17.820292347377471</v>
      </c>
      <c r="V7" s="30">
        <v>2.2116079105760962</v>
      </c>
      <c r="W7" s="30">
        <v>1.9118658641444544</v>
      </c>
      <c r="X7" s="30">
        <v>1.2590713671539122</v>
      </c>
    </row>
    <row r="8" spans="1:24" ht="11.25" customHeight="1" x14ac:dyDescent="0.2">
      <c r="A8" s="40" t="s">
        <v>343</v>
      </c>
      <c r="B8" s="41" t="s">
        <v>344</v>
      </c>
      <c r="C8" s="42">
        <f t="shared" ref="C8" si="63">SUM(C9:C10)</f>
        <v>8.6190025795356835</v>
      </c>
      <c r="D8" s="42">
        <f t="shared" ref="D8" si="64">SUM(D9:D10)</f>
        <v>8.2927773000859855</v>
      </c>
      <c r="E8" s="42">
        <f t="shared" ref="E8" si="65">SUM(E9:E10)</f>
        <v>67.963198624247639</v>
      </c>
      <c r="F8" s="42">
        <f t="shared" ref="F8" si="66">SUM(F9:F10)</f>
        <v>2.7887360275150468</v>
      </c>
      <c r="G8" s="42">
        <f t="shared" ref="G8" si="67">SUM(G9:G10)</f>
        <v>3.9926053310404122</v>
      </c>
      <c r="H8" s="42">
        <f t="shared" ref="H8" si="68">SUM(H9:H10)</f>
        <v>20.810834049871023</v>
      </c>
      <c r="I8" s="42">
        <f t="shared" ref="I8" si="69">SUM(I9:I10)</f>
        <v>12.628460877042132</v>
      </c>
      <c r="J8" s="42">
        <f t="shared" ref="J8" si="70">SUM(J9:J10)</f>
        <v>4.8837489251934656</v>
      </c>
      <c r="K8" s="42">
        <f t="shared" ref="K8" si="71">SUM(K9:K10)</f>
        <v>7.08572656921754</v>
      </c>
      <c r="L8" s="42">
        <f t="shared" ref="L8" si="72">SUM(L9:L10)</f>
        <v>12.277644024075666</v>
      </c>
      <c r="M8" s="42">
        <f t="shared" ref="M8" si="73">SUM(M9:M10)</f>
        <v>7.0705932932072209</v>
      </c>
      <c r="N8" s="42">
        <f t="shared" ref="N8" si="74">SUM(N9:N10)</f>
        <v>4.6408426483233018</v>
      </c>
      <c r="O8" s="42">
        <f t="shared" ref="O8" si="75">SUM(O9:O10)</f>
        <v>5.9280309544282019</v>
      </c>
      <c r="P8" s="42">
        <f t="shared" ref="P8" si="76">SUM(P9:P10)</f>
        <v>4.3483233018056744</v>
      </c>
      <c r="Q8" s="42">
        <f t="shared" ref="Q8" si="77">SUM(Q9:Q10)</f>
        <v>2.5417884780739461</v>
      </c>
      <c r="R8" s="42">
        <f t="shared" ref="R8" si="78">SUM(R9:R10)</f>
        <v>10.028546861564916</v>
      </c>
      <c r="S8" s="42">
        <f t="shared" ref="S8" si="79">SUM(S9:S10)</f>
        <v>17.860533104041274</v>
      </c>
      <c r="T8" s="42">
        <f t="shared" ref="T8" si="80">SUM(T9:T10)</f>
        <v>9.8198624247635404</v>
      </c>
      <c r="U8" s="42">
        <f t="shared" ref="U8" si="81">SUM(U9:U10)</f>
        <v>34.939036973344798</v>
      </c>
      <c r="V8" s="42">
        <f t="shared" ref="V8" si="82">SUM(V9:V10)</f>
        <v>12.006104901117803</v>
      </c>
      <c r="W8" s="42">
        <f t="shared" ref="W8:X8" si="83">SUM(W9:W10)</f>
        <v>3.7920894239036969</v>
      </c>
      <c r="X8" s="42">
        <f t="shared" si="83"/>
        <v>2.2170249355116072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5.578847807394669</v>
      </c>
      <c r="I9" s="30">
        <v>2.5927773000859839</v>
      </c>
      <c r="J9" s="30">
        <v>1.6002579535683581</v>
      </c>
      <c r="K9" s="30">
        <v>1.2804815133276011</v>
      </c>
      <c r="L9" s="30">
        <v>1.6632846087704209</v>
      </c>
      <c r="M9" s="30">
        <v>0</v>
      </c>
      <c r="N9" s="30">
        <v>0</v>
      </c>
      <c r="O9" s="30">
        <v>0</v>
      </c>
      <c r="P9" s="30">
        <v>0.81685296646603611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8.6190025795356835</v>
      </c>
      <c r="D10" s="30">
        <v>8.2927773000859855</v>
      </c>
      <c r="E10" s="30">
        <v>67.963198624247639</v>
      </c>
      <c r="F10" s="30">
        <v>2.7887360275150468</v>
      </c>
      <c r="G10" s="30">
        <v>3.9926053310404122</v>
      </c>
      <c r="H10" s="30">
        <v>15.231986242476353</v>
      </c>
      <c r="I10" s="30">
        <v>10.035683576956147</v>
      </c>
      <c r="J10" s="30">
        <v>3.2834909716251071</v>
      </c>
      <c r="K10" s="30">
        <v>5.8052450558899391</v>
      </c>
      <c r="L10" s="30">
        <v>10.614359415305245</v>
      </c>
      <c r="M10" s="30">
        <v>7.0705932932072209</v>
      </c>
      <c r="N10" s="30">
        <v>4.6408426483233018</v>
      </c>
      <c r="O10" s="30">
        <v>5.9280309544282019</v>
      </c>
      <c r="P10" s="30">
        <v>3.5314703353396379</v>
      </c>
      <c r="Q10" s="30">
        <v>2.5417884780739461</v>
      </c>
      <c r="R10" s="30">
        <v>10.028546861564916</v>
      </c>
      <c r="S10" s="30">
        <v>17.860533104041274</v>
      </c>
      <c r="T10" s="30">
        <v>9.8198624247635404</v>
      </c>
      <c r="U10" s="30">
        <v>34.939036973344798</v>
      </c>
      <c r="V10" s="30">
        <v>12.006104901117803</v>
      </c>
      <c r="W10" s="30">
        <v>3.7920894239036969</v>
      </c>
      <c r="X10" s="30">
        <v>2.2170249355116072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" si="84">SUM(C12:C16)</f>
        <v>2.800171969045572</v>
      </c>
      <c r="D11" s="42">
        <f t="shared" ref="D11" si="85">SUM(D12:D16)</f>
        <v>3.5001719690455722</v>
      </c>
      <c r="E11" s="42">
        <f t="shared" ref="E11" si="86">SUM(E12:E16)</f>
        <v>14.246603611349959</v>
      </c>
      <c r="F11" s="42">
        <f t="shared" ref="F11" si="87">SUM(F12:F16)</f>
        <v>9.4475494411006018</v>
      </c>
      <c r="G11" s="42">
        <f t="shared" ref="G11" si="88">SUM(G12:G16)</f>
        <v>12.596732588134129</v>
      </c>
      <c r="H11" s="42">
        <f t="shared" ref="H11" si="89">SUM(H12:H16)</f>
        <v>5.552192605331042</v>
      </c>
      <c r="I11" s="42">
        <f t="shared" ref="I11" si="90">SUM(I12:I16)</f>
        <v>6.8449699054170248</v>
      </c>
      <c r="J11" s="42">
        <f t="shared" ref="J11" si="91">SUM(J12:J16)</f>
        <v>7.5593293207222709</v>
      </c>
      <c r="K11" s="42">
        <f t="shared" ref="K11" si="92">SUM(K12:K16)</f>
        <v>6.2983662940670673</v>
      </c>
      <c r="L11" s="42">
        <f t="shared" ref="L11" si="93">SUM(L12:L16)</f>
        <v>3.777300085984522</v>
      </c>
      <c r="M11" s="42">
        <f t="shared" ref="M11" si="94">SUM(M12:M16)</f>
        <v>1.2596732588134141</v>
      </c>
      <c r="N11" s="42">
        <f t="shared" ref="N11" si="95">SUM(N12:N16)</f>
        <v>0.67102321582115221</v>
      </c>
      <c r="O11" s="42">
        <f t="shared" ref="O11" si="96">SUM(O12:O16)</f>
        <v>0</v>
      </c>
      <c r="P11" s="42">
        <f t="shared" ref="P11" si="97">SUM(P12:P16)</f>
        <v>0</v>
      </c>
      <c r="Q11" s="42">
        <f t="shared" ref="Q11" si="98">SUM(Q12:Q16)</f>
        <v>0</v>
      </c>
      <c r="R11" s="42">
        <f t="shared" ref="R11" si="99">SUM(R12:R16)</f>
        <v>0</v>
      </c>
      <c r="S11" s="42">
        <f t="shared" ref="S11" si="100">SUM(S12:S16)</f>
        <v>0</v>
      </c>
      <c r="T11" s="42">
        <f t="shared" ref="T11" si="101">SUM(T12:T16)</f>
        <v>3.8349097162510747E-2</v>
      </c>
      <c r="U11" s="42">
        <f t="shared" ref="U11" si="102">SUM(U12:U16)</f>
        <v>0.53035253654342207</v>
      </c>
      <c r="V11" s="42">
        <f t="shared" ref="V11" si="103">SUM(V12:V16)</f>
        <v>0.36500429922613931</v>
      </c>
      <c r="W11" s="42">
        <f t="shared" ref="W11:X11" si="104">SUM(W12:W16)</f>
        <v>2.2491831470335337</v>
      </c>
      <c r="X11" s="42">
        <f t="shared" si="104"/>
        <v>2.4954428202923475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0.51349957007738611</v>
      </c>
      <c r="I12" s="30">
        <v>0.5493551160791057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</row>
    <row r="13" spans="1:24" ht="11.25" customHeight="1" x14ac:dyDescent="0.2">
      <c r="A13" s="39" t="s">
        <v>17</v>
      </c>
      <c r="B13" s="23" t="s">
        <v>18</v>
      </c>
      <c r="C13" s="30">
        <v>2.800171969045572</v>
      </c>
      <c r="D13" s="30">
        <v>3.5001719690455722</v>
      </c>
      <c r="E13" s="30">
        <v>14.246603611349959</v>
      </c>
      <c r="F13" s="30">
        <v>9.4475494411006018</v>
      </c>
      <c r="G13" s="30">
        <v>12.596732588134129</v>
      </c>
      <c r="H13" s="30">
        <v>5.0386930352536554</v>
      </c>
      <c r="I13" s="30">
        <v>6.2956147893379191</v>
      </c>
      <c r="J13" s="30">
        <v>7.5593293207222709</v>
      </c>
      <c r="K13" s="30">
        <v>6.2983662940670673</v>
      </c>
      <c r="L13" s="30">
        <v>3.777300085984522</v>
      </c>
      <c r="M13" s="30">
        <v>1.2596732588134141</v>
      </c>
      <c r="N13" s="30">
        <v>0.67102321582115221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0.1000859845227859</v>
      </c>
      <c r="V13" s="30">
        <v>7.9105760963026656E-2</v>
      </c>
      <c r="W13" s="30">
        <v>0.16741186586414442</v>
      </c>
      <c r="X13" s="30">
        <v>2.639724849527085E-2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3.8349097162510747E-2</v>
      </c>
      <c r="U16" s="30">
        <v>0.43026655202063618</v>
      </c>
      <c r="V16" s="30">
        <v>0.28589853826311262</v>
      </c>
      <c r="W16" s="30">
        <v>2.0817712811693894</v>
      </c>
      <c r="X16" s="30">
        <v>2.4690455717970767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" si="105">SUM(C18:C21)</f>
        <v>583.27833190025797</v>
      </c>
      <c r="D17" s="31">
        <f t="shared" ref="D17" si="106">SUM(D18:D21)</f>
        <v>384.84763542562337</v>
      </c>
      <c r="E17" s="31">
        <f t="shared" ref="E17" si="107">SUM(E18:E21)</f>
        <v>456.27214101461732</v>
      </c>
      <c r="F17" s="31">
        <f t="shared" ref="F17" si="108">SUM(F18:F21)</f>
        <v>1066.1054170249354</v>
      </c>
      <c r="G17" s="31">
        <f t="shared" ref="G17" si="109">SUM(G18:G21)</f>
        <v>1116.4826311263973</v>
      </c>
      <c r="H17" s="31">
        <f t="shared" ref="H17" si="110">SUM(H18:H21)</f>
        <v>928.61865864144454</v>
      </c>
      <c r="I17" s="31">
        <f t="shared" ref="I17" si="111">SUM(I18:I21)</f>
        <v>1124.7485812553741</v>
      </c>
      <c r="J17" s="31">
        <f t="shared" ref="J17" si="112">SUM(J18:J21)</f>
        <v>1256.9315563198622</v>
      </c>
      <c r="K17" s="31">
        <f t="shared" ref="K17" si="113">SUM(K18:K21)</f>
        <v>1022.4431642304385</v>
      </c>
      <c r="L17" s="31">
        <f t="shared" ref="L17" si="114">SUM(L18:L21)</f>
        <v>669.33026655202059</v>
      </c>
      <c r="M17" s="31">
        <f t="shared" ref="M17" si="115">SUM(M18:M21)</f>
        <v>937.90240756663798</v>
      </c>
      <c r="N17" s="31">
        <f t="shared" ref="N17" si="116">SUM(N18:N21)</f>
        <v>848.94084264832327</v>
      </c>
      <c r="O17" s="31">
        <f t="shared" ref="O17" si="117">SUM(O18:O21)</f>
        <v>671.31023215821142</v>
      </c>
      <c r="P17" s="31">
        <f t="shared" ref="P17" si="118">SUM(P18:P21)</f>
        <v>655.02794496990532</v>
      </c>
      <c r="Q17" s="31">
        <f t="shared" ref="Q17" si="119">SUM(Q18:Q21)</f>
        <v>771.19208942390367</v>
      </c>
      <c r="R17" s="31">
        <f t="shared" ref="R17" si="120">SUM(R18:R21)</f>
        <v>899.90386930352531</v>
      </c>
      <c r="S17" s="31">
        <f t="shared" ref="S17" si="121">SUM(S18:S21)</f>
        <v>946.88847807394654</v>
      </c>
      <c r="T17" s="31">
        <f t="shared" ref="T17" si="122">SUM(T18:T21)</f>
        <v>795.1143594153051</v>
      </c>
      <c r="U17" s="31">
        <f t="shared" ref="U17" si="123">SUM(U18:U21)</f>
        <v>529.47841788478081</v>
      </c>
      <c r="V17" s="31">
        <f t="shared" ref="V17" si="124">SUM(V18:V21)</f>
        <v>563.27351676698186</v>
      </c>
      <c r="W17" s="31">
        <f t="shared" ref="W17:X17" si="125">SUM(W18:W21)</f>
        <v>348.6507308684437</v>
      </c>
      <c r="X17" s="31">
        <f t="shared" si="125"/>
        <v>589.52347377472051</v>
      </c>
    </row>
    <row r="18" spans="1:24" ht="11.25" customHeight="1" x14ac:dyDescent="0.2">
      <c r="A18" s="22" t="s">
        <v>27</v>
      </c>
      <c r="B18" s="23" t="s">
        <v>28</v>
      </c>
      <c r="C18" s="30">
        <v>6.5993121238177128</v>
      </c>
      <c r="D18" s="30">
        <v>3.3533963886500429</v>
      </c>
      <c r="E18" s="30">
        <v>4.2347377472055028</v>
      </c>
      <c r="F18" s="30">
        <v>4.4926913155631993</v>
      </c>
      <c r="G18" s="30">
        <v>3.1384350816852971</v>
      </c>
      <c r="H18" s="30">
        <v>3.4823731728288907</v>
      </c>
      <c r="I18" s="30">
        <v>3.24591573516767</v>
      </c>
      <c r="J18" s="30">
        <v>1.6552020636285467</v>
      </c>
      <c r="K18" s="30">
        <v>1.3112639724849529</v>
      </c>
      <c r="L18" s="30">
        <v>0.62338779019776447</v>
      </c>
      <c r="M18" s="30">
        <v>0.3869303525365434</v>
      </c>
      <c r="N18" s="30">
        <v>2.149613069647463E-2</v>
      </c>
      <c r="O18" s="30">
        <v>4.2992261392949267E-2</v>
      </c>
      <c r="P18" s="30">
        <v>4.2992261392949267E-2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87.618228718830608</v>
      </c>
      <c r="D19" s="30">
        <v>101.37575236457434</v>
      </c>
      <c r="E19" s="30">
        <v>113.30610490111779</v>
      </c>
      <c r="F19" s="30">
        <v>144.96990541702496</v>
      </c>
      <c r="G19" s="30">
        <v>130.80395528804817</v>
      </c>
      <c r="H19" s="30">
        <v>84.042046431642305</v>
      </c>
      <c r="I19" s="30">
        <v>104.40980223559758</v>
      </c>
      <c r="J19" s="30">
        <v>108.06053310404126</v>
      </c>
      <c r="K19" s="30">
        <v>108.15219260533102</v>
      </c>
      <c r="L19" s="30">
        <v>72.893637145313832</v>
      </c>
      <c r="M19" s="30">
        <v>115.44987102321581</v>
      </c>
      <c r="N19" s="30">
        <v>169.59475494411006</v>
      </c>
      <c r="O19" s="30">
        <v>86.975666380051592</v>
      </c>
      <c r="P19" s="30">
        <v>54.674032674118656</v>
      </c>
      <c r="Q19" s="30">
        <v>77.671711092003434</v>
      </c>
      <c r="R19" s="30">
        <v>95.367669819432493</v>
      </c>
      <c r="S19" s="30">
        <v>79.828460877042147</v>
      </c>
      <c r="T19" s="30">
        <v>58.878847807394671</v>
      </c>
      <c r="U19" s="30">
        <v>52.980911435941529</v>
      </c>
      <c r="V19" s="30">
        <v>39.072656921754081</v>
      </c>
      <c r="W19" s="30">
        <v>76.583404987102327</v>
      </c>
      <c r="X19" s="30">
        <v>54.574548581255364</v>
      </c>
    </row>
    <row r="20" spans="1:24" ht="11.25" customHeight="1" x14ac:dyDescent="0.2">
      <c r="A20" s="22" t="s">
        <v>31</v>
      </c>
      <c r="B20" s="23" t="s">
        <v>32</v>
      </c>
      <c r="C20" s="30">
        <v>451.51418744625965</v>
      </c>
      <c r="D20" s="30">
        <v>245.31857265692176</v>
      </c>
      <c r="E20" s="30">
        <v>300.53981083404983</v>
      </c>
      <c r="F20" s="30">
        <v>745.98744625967311</v>
      </c>
      <c r="G20" s="30">
        <v>799.17824591573515</v>
      </c>
      <c r="H20" s="30">
        <v>626.60335339638868</v>
      </c>
      <c r="I20" s="30">
        <v>768.6841788478074</v>
      </c>
      <c r="J20" s="30">
        <v>907.35984522785884</v>
      </c>
      <c r="K20" s="30">
        <v>742.47429062768708</v>
      </c>
      <c r="L20" s="30">
        <v>446.73155631986236</v>
      </c>
      <c r="M20" s="30">
        <v>611.04591573516768</v>
      </c>
      <c r="N20" s="30">
        <v>502.35176268271704</v>
      </c>
      <c r="O20" s="30">
        <v>456.85821152192597</v>
      </c>
      <c r="P20" s="30">
        <v>483.02768701633698</v>
      </c>
      <c r="Q20" s="30">
        <v>542.28650042992263</v>
      </c>
      <c r="R20" s="30">
        <v>601.03422184006877</v>
      </c>
      <c r="S20" s="30">
        <v>658.42433361994824</v>
      </c>
      <c r="T20" s="30">
        <v>521.26440240756642</v>
      </c>
      <c r="U20" s="30">
        <v>283.25313843508167</v>
      </c>
      <c r="V20" s="30">
        <v>366.54694754944109</v>
      </c>
      <c r="W20" s="30">
        <v>130.63198624247636</v>
      </c>
      <c r="X20" s="30">
        <v>390.05434221840068</v>
      </c>
    </row>
    <row r="21" spans="1:24" ht="11.25" customHeight="1" x14ac:dyDescent="0.2">
      <c r="A21" s="22" t="s">
        <v>33</v>
      </c>
      <c r="B21" s="23" t="s">
        <v>34</v>
      </c>
      <c r="C21" s="30">
        <v>37.546603611349958</v>
      </c>
      <c r="D21" s="30">
        <v>34.799914015477206</v>
      </c>
      <c r="E21" s="30">
        <v>38.191487532244189</v>
      </c>
      <c r="F21" s="30">
        <v>170.6553740326741</v>
      </c>
      <c r="G21" s="30">
        <v>183.36199484092867</v>
      </c>
      <c r="H21" s="30">
        <v>214.49088564058471</v>
      </c>
      <c r="I21" s="30">
        <v>248.40868443680131</v>
      </c>
      <c r="J21" s="30">
        <v>239.85597592433359</v>
      </c>
      <c r="K21" s="30">
        <v>170.50541702493547</v>
      </c>
      <c r="L21" s="30">
        <v>149.08168529664658</v>
      </c>
      <c r="M21" s="30">
        <v>211.01969045571798</v>
      </c>
      <c r="N21" s="30">
        <v>176.97282889079969</v>
      </c>
      <c r="O21" s="30">
        <v>127.43336199484092</v>
      </c>
      <c r="P21" s="30">
        <v>117.28323301805675</v>
      </c>
      <c r="Q21" s="30">
        <v>151.23387790197762</v>
      </c>
      <c r="R21" s="30">
        <v>203.50197764402404</v>
      </c>
      <c r="S21" s="30">
        <v>208.63568357695613</v>
      </c>
      <c r="T21" s="30">
        <v>214.97110920034399</v>
      </c>
      <c r="U21" s="30">
        <v>193.24436801375754</v>
      </c>
      <c r="V21" s="30">
        <v>157.65391229578674</v>
      </c>
      <c r="W21" s="30">
        <v>141.43533963886503</v>
      </c>
      <c r="X21" s="30">
        <v>144.89458297506445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" si="126">SUM(C23:C24)</f>
        <v>5.0635425623387782</v>
      </c>
      <c r="D22" s="31">
        <f t="shared" ref="D22" si="127">SUM(D23:D24)</f>
        <v>0.45855546001719688</v>
      </c>
      <c r="E22" s="31">
        <f t="shared" ref="E22" si="128">SUM(E23:E24)</f>
        <v>0.83043852106620797</v>
      </c>
      <c r="F22" s="31">
        <f t="shared" ref="F22" si="129">SUM(F23:F24)</f>
        <v>6.6007738607050728</v>
      </c>
      <c r="G22" s="31">
        <f t="shared" ref="G22" si="130">SUM(G23:G24)</f>
        <v>0.79991401547721408</v>
      </c>
      <c r="H22" s="31">
        <f t="shared" ref="H22" si="131">SUM(H23:H24)</f>
        <v>0</v>
      </c>
      <c r="I22" s="31">
        <f t="shared" ref="I22" si="132">SUM(I23:I24)</f>
        <v>0</v>
      </c>
      <c r="J22" s="31">
        <f t="shared" ref="J22" si="133">SUM(J23:J24)</f>
        <v>0.55984522785898538</v>
      </c>
      <c r="K22" s="31">
        <f t="shared" ref="K22" si="134">SUM(K23:K24)</f>
        <v>0.96018916595012893</v>
      </c>
      <c r="L22" s="31">
        <f t="shared" ref="L22" si="135">SUM(L23:L24)</f>
        <v>0.2400687876182287</v>
      </c>
      <c r="M22" s="31">
        <f t="shared" ref="M22" si="136">SUM(M23:M24)</f>
        <v>1.4402407566638</v>
      </c>
      <c r="N22" s="31">
        <f t="shared" ref="N22" si="137">SUM(N23:N24)</f>
        <v>0</v>
      </c>
      <c r="O22" s="31">
        <f t="shared" ref="O22" si="138">SUM(O23:O24)</f>
        <v>0</v>
      </c>
      <c r="P22" s="31">
        <f t="shared" ref="P22" si="139">SUM(P23:P24)</f>
        <v>0.48005159071367148</v>
      </c>
      <c r="Q22" s="31">
        <f t="shared" ref="Q22" si="140">SUM(Q23:Q24)</f>
        <v>0</v>
      </c>
      <c r="R22" s="31">
        <f t="shared" ref="R22" si="141">SUM(R23:R24)</f>
        <v>0</v>
      </c>
      <c r="S22" s="31">
        <f t="shared" ref="S22" si="142">SUM(S23:S24)</f>
        <v>0</v>
      </c>
      <c r="T22" s="31">
        <f t="shared" ref="T22" si="143">SUM(T23:T24)</f>
        <v>0.83981083404987089</v>
      </c>
      <c r="U22" s="31">
        <f t="shared" ref="U22" si="144">SUM(U23:U24)</f>
        <v>0</v>
      </c>
      <c r="V22" s="31">
        <f t="shared" ref="V22" si="145">SUM(V23:V24)</f>
        <v>0</v>
      </c>
      <c r="W22" s="31">
        <f t="shared" ref="W22:X22" si="146">SUM(W23:W24)</f>
        <v>5.5975924333619947E-2</v>
      </c>
      <c r="X22" s="31">
        <f t="shared" si="146"/>
        <v>0</v>
      </c>
    </row>
    <row r="23" spans="1:24" ht="11.25" customHeight="1" x14ac:dyDescent="0.2">
      <c r="A23" s="22" t="s">
        <v>37</v>
      </c>
      <c r="B23" s="23" t="s">
        <v>38</v>
      </c>
      <c r="C23" s="30">
        <v>4.6814273430782452</v>
      </c>
      <c r="D23" s="30">
        <v>0.45855546001719688</v>
      </c>
      <c r="E23" s="30">
        <v>0.83043852106620797</v>
      </c>
      <c r="F23" s="30">
        <v>6.6007738607050728</v>
      </c>
      <c r="G23" s="30">
        <v>0.79991401547721408</v>
      </c>
      <c r="H23" s="30">
        <v>0</v>
      </c>
      <c r="I23" s="30">
        <v>0</v>
      </c>
      <c r="J23" s="30">
        <v>0.55984522785898538</v>
      </c>
      <c r="K23" s="30">
        <v>0.96018916595012893</v>
      </c>
      <c r="L23" s="30">
        <v>0.2400687876182287</v>
      </c>
      <c r="M23" s="30">
        <v>1.4402407566638</v>
      </c>
      <c r="N23" s="30">
        <v>0</v>
      </c>
      <c r="O23" s="30">
        <v>0</v>
      </c>
      <c r="P23" s="30">
        <v>0.48005159071367148</v>
      </c>
      <c r="Q23" s="30">
        <v>0</v>
      </c>
      <c r="R23" s="30">
        <v>0</v>
      </c>
      <c r="S23" s="30">
        <v>0</v>
      </c>
      <c r="T23" s="30">
        <v>0.83981083404987089</v>
      </c>
      <c r="U23" s="30">
        <v>0</v>
      </c>
      <c r="V23" s="30">
        <v>0</v>
      </c>
      <c r="W23" s="30">
        <v>5.5975924333619947E-2</v>
      </c>
      <c r="X23" s="30">
        <v>0</v>
      </c>
    </row>
    <row r="24" spans="1:24" ht="11.25" customHeight="1" x14ac:dyDescent="0.2">
      <c r="A24" s="22" t="s">
        <v>39</v>
      </c>
      <c r="B24" s="23" t="s">
        <v>40</v>
      </c>
      <c r="C24" s="30">
        <v>0.3821152192605331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47">SUM(C27,C33)</f>
        <v>336.47067927773003</v>
      </c>
      <c r="D26" s="31">
        <f t="shared" ref="D26" si="148">SUM(D27,D33)</f>
        <v>205.98538263112638</v>
      </c>
      <c r="E26" s="31">
        <f t="shared" ref="E26" si="149">SUM(E27,E33)</f>
        <v>124.13233018056749</v>
      </c>
      <c r="F26" s="31">
        <f t="shared" ref="F26" si="150">SUM(F27,F33)</f>
        <v>195.78271711092003</v>
      </c>
      <c r="G26" s="31">
        <f t="shared" ref="G26" si="151">SUM(G27,G33)</f>
        <v>323.84127257093724</v>
      </c>
      <c r="H26" s="31">
        <f t="shared" ref="H26" si="152">SUM(H27,H33)</f>
        <v>200.80756663800514</v>
      </c>
      <c r="I26" s="31">
        <f t="shared" ref="I26" si="153">SUM(I27,I33)</f>
        <v>184.6938091143594</v>
      </c>
      <c r="J26" s="31">
        <f t="shared" ref="J26" si="154">SUM(J27,J33)</f>
        <v>132.80395528804812</v>
      </c>
      <c r="K26" s="31">
        <f t="shared" ref="K26" si="155">SUM(K27,K33)</f>
        <v>113.96895958727428</v>
      </c>
      <c r="L26" s="31">
        <f t="shared" ref="L26" si="156">SUM(L27,L33)</f>
        <v>56.212639724849524</v>
      </c>
      <c r="M26" s="31">
        <f t="shared" ref="M26" si="157">SUM(M27,M33)</f>
        <v>52.865090283748913</v>
      </c>
      <c r="N26" s="31">
        <f t="shared" ref="N26" si="158">SUM(N27,N33)</f>
        <v>36.002407566638006</v>
      </c>
      <c r="O26" s="31">
        <f t="shared" ref="O26" si="159">SUM(O27,O33)</f>
        <v>47.059329320722277</v>
      </c>
      <c r="P26" s="31">
        <f t="shared" ref="P26" si="160">SUM(P27,P33)</f>
        <v>23.591745485812559</v>
      </c>
      <c r="Q26" s="31">
        <f t="shared" ref="Q26" si="161">SUM(Q27,Q33)</f>
        <v>14.619776440240759</v>
      </c>
      <c r="R26" s="31">
        <f t="shared" ref="R26" si="162">SUM(R27,R33)</f>
        <v>25.164660361134999</v>
      </c>
      <c r="S26" s="31">
        <f t="shared" ref="S26" si="163">SUM(S27,S33)</f>
        <v>23.421582115219259</v>
      </c>
      <c r="T26" s="31">
        <f t="shared" ref="T26" si="164">SUM(T27,T33)</f>
        <v>29.872914875322444</v>
      </c>
      <c r="U26" s="31">
        <f t="shared" ref="U26" si="165">SUM(U27,U33)</f>
        <v>13.403955288048151</v>
      </c>
      <c r="V26" s="31">
        <f t="shared" ref="V26" si="166">SUM(V27,V33)</f>
        <v>15.25881341358555</v>
      </c>
      <c r="W26" s="31">
        <f t="shared" ref="W26:X26" si="167">SUM(W27,W33)</f>
        <v>12.366895958727429</v>
      </c>
      <c r="X26" s="31">
        <f t="shared" si="167"/>
        <v>11.922355975924331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" si="168">SUM(C28:C32)</f>
        <v>96.990541702493545</v>
      </c>
      <c r="D27" s="42">
        <f t="shared" ref="D27" si="169">SUM(D28:D32)</f>
        <v>42.344711951848673</v>
      </c>
      <c r="E27" s="42">
        <f t="shared" ref="E27" si="170">SUM(E28:E32)</f>
        <v>57.633190025795351</v>
      </c>
      <c r="F27" s="42">
        <f t="shared" ref="F27" si="171">SUM(F28:F32)</f>
        <v>74.902751504729139</v>
      </c>
      <c r="G27" s="42">
        <f t="shared" ref="G27" si="172">SUM(G28:G32)</f>
        <v>76.136887360275139</v>
      </c>
      <c r="H27" s="42">
        <f t="shared" ref="H27" si="173">SUM(H28:H32)</f>
        <v>75.135769561478924</v>
      </c>
      <c r="I27" s="42">
        <f t="shared" ref="I27" si="174">SUM(I28:I32)</f>
        <v>77.202321582115218</v>
      </c>
      <c r="J27" s="42">
        <f t="shared" ref="J27" si="175">SUM(J28:J32)</f>
        <v>4.9481513327601023</v>
      </c>
      <c r="K27" s="42">
        <f t="shared" ref="K27" si="176">SUM(K28:K32)</f>
        <v>26.144453998280312</v>
      </c>
      <c r="L27" s="42">
        <f t="shared" ref="L27" si="177">SUM(L28:L32)</f>
        <v>0</v>
      </c>
      <c r="M27" s="42">
        <f t="shared" ref="M27" si="178">SUM(M28:M32)</f>
        <v>6.1289767841788487</v>
      </c>
      <c r="N27" s="42">
        <f t="shared" ref="N27" si="179">SUM(N28:N32)</f>
        <v>0.9895098882201202</v>
      </c>
      <c r="O27" s="42">
        <f t="shared" ref="O27" si="180">SUM(O28:O32)</f>
        <v>0.9872742906276869</v>
      </c>
      <c r="P27" s="42">
        <f t="shared" ref="P27" si="181">SUM(P28:P32)</f>
        <v>9.871711092003439</v>
      </c>
      <c r="Q27" s="42">
        <f t="shared" ref="Q27" si="182">SUM(Q28:Q32)</f>
        <v>0</v>
      </c>
      <c r="R27" s="42">
        <f t="shared" ref="R27" si="183">SUM(R28:R32)</f>
        <v>0</v>
      </c>
      <c r="S27" s="42">
        <f t="shared" ref="S27" si="184">SUM(S28:S32)</f>
        <v>0</v>
      </c>
      <c r="T27" s="42">
        <f t="shared" ref="T27" si="185">SUM(T28:T32)</f>
        <v>1.4730868443680141</v>
      </c>
      <c r="U27" s="42">
        <f t="shared" ref="U27" si="186">SUM(U28:U32)</f>
        <v>0</v>
      </c>
      <c r="V27" s="42">
        <f t="shared" ref="V27" si="187">SUM(V28:V32)</f>
        <v>0</v>
      </c>
      <c r="W27" s="42">
        <f t="shared" ref="W27:X27" si="188">SUM(W28:W32)</f>
        <v>0</v>
      </c>
      <c r="X27" s="42">
        <f t="shared" si="188"/>
        <v>0</v>
      </c>
    </row>
    <row r="28" spans="1:24" ht="11.25" customHeight="1" x14ac:dyDescent="0.2">
      <c r="A28" s="39" t="s">
        <v>45</v>
      </c>
      <c r="B28" s="23" t="s">
        <v>46</v>
      </c>
      <c r="C28" s="30">
        <v>96.990541702493545</v>
      </c>
      <c r="D28" s="30">
        <v>42.344711951848673</v>
      </c>
      <c r="E28" s="30">
        <v>49.290627687016332</v>
      </c>
      <c r="F28" s="30">
        <v>74.902751504729139</v>
      </c>
      <c r="G28" s="30">
        <v>67.691315563198614</v>
      </c>
      <c r="H28" s="30">
        <v>67.978245915735158</v>
      </c>
      <c r="I28" s="30">
        <v>71.238177128116931</v>
      </c>
      <c r="J28" s="30">
        <v>4.9481513327601023</v>
      </c>
      <c r="K28" s="30">
        <v>11.87446259673259</v>
      </c>
      <c r="L28" s="30">
        <v>0</v>
      </c>
      <c r="M28" s="30">
        <v>4.9477214101461744</v>
      </c>
      <c r="N28" s="30">
        <v>0.9895098882201202</v>
      </c>
      <c r="O28" s="30">
        <v>0.9872742906276869</v>
      </c>
      <c r="P28" s="30">
        <v>9.871711092003439</v>
      </c>
      <c r="Q28" s="30">
        <v>0</v>
      </c>
      <c r="R28" s="30">
        <v>0</v>
      </c>
      <c r="S28" s="30">
        <v>0</v>
      </c>
      <c r="T28" s="30">
        <v>1.4730868443680141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8.34256233877902</v>
      </c>
      <c r="F29" s="30">
        <v>0</v>
      </c>
      <c r="G29" s="30">
        <v>8.4455717970765249</v>
      </c>
      <c r="H29" s="30">
        <v>7.1575236457437663</v>
      </c>
      <c r="I29" s="30">
        <v>5.96414445399828</v>
      </c>
      <c r="J29" s="30">
        <v>0</v>
      </c>
      <c r="K29" s="30">
        <v>14.26999140154772</v>
      </c>
      <c r="L29" s="30">
        <v>0</v>
      </c>
      <c r="M29" s="30">
        <v>1.1812553740326741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" si="189">SUM(C34:C50)</f>
        <v>239.48013757523645</v>
      </c>
      <c r="D33" s="42">
        <f t="shared" ref="D33" si="190">SUM(D34:D50)</f>
        <v>163.64067067927772</v>
      </c>
      <c r="E33" s="42">
        <f t="shared" ref="E33" si="191">SUM(E34:E50)</f>
        <v>66.499140154772135</v>
      </c>
      <c r="F33" s="42">
        <f t="shared" ref="F33" si="192">SUM(F34:F50)</f>
        <v>120.87996560619088</v>
      </c>
      <c r="G33" s="42">
        <f t="shared" ref="G33" si="193">SUM(G34:G50)</f>
        <v>247.70438521066208</v>
      </c>
      <c r="H33" s="42">
        <f t="shared" ref="H33" si="194">SUM(H34:H50)</f>
        <v>125.6717970765262</v>
      </c>
      <c r="I33" s="42">
        <f t="shared" ref="I33" si="195">SUM(I34:I50)</f>
        <v>107.49148753224418</v>
      </c>
      <c r="J33" s="42">
        <f t="shared" ref="J33" si="196">SUM(J34:J50)</f>
        <v>127.85580395528802</v>
      </c>
      <c r="K33" s="42">
        <f t="shared" ref="K33" si="197">SUM(K34:K50)</f>
        <v>87.824505588993972</v>
      </c>
      <c r="L33" s="42">
        <f t="shared" ref="L33" si="198">SUM(L34:L50)</f>
        <v>56.212639724849524</v>
      </c>
      <c r="M33" s="42">
        <f t="shared" ref="M33" si="199">SUM(M34:M50)</f>
        <v>46.736113499570067</v>
      </c>
      <c r="N33" s="42">
        <f t="shared" ref="N33" si="200">SUM(N34:N50)</f>
        <v>35.012897678417886</v>
      </c>
      <c r="O33" s="42">
        <f t="shared" ref="O33" si="201">SUM(O34:O50)</f>
        <v>46.072055030094589</v>
      </c>
      <c r="P33" s="42">
        <f t="shared" ref="P33" si="202">SUM(P34:P50)</f>
        <v>13.720034393809119</v>
      </c>
      <c r="Q33" s="42">
        <f t="shared" ref="Q33" si="203">SUM(Q34:Q50)</f>
        <v>14.619776440240759</v>
      </c>
      <c r="R33" s="42">
        <f t="shared" ref="R33" si="204">SUM(R34:R50)</f>
        <v>25.164660361134999</v>
      </c>
      <c r="S33" s="42">
        <f t="shared" ref="S33" si="205">SUM(S34:S50)</f>
        <v>23.421582115219259</v>
      </c>
      <c r="T33" s="42">
        <f t="shared" ref="T33" si="206">SUM(T34:T50)</f>
        <v>28.399828030954431</v>
      </c>
      <c r="U33" s="42">
        <f t="shared" ref="U33" si="207">SUM(U34:U50)</f>
        <v>13.403955288048151</v>
      </c>
      <c r="V33" s="42">
        <f t="shared" ref="V33" si="208">SUM(V34:V50)</f>
        <v>15.25881341358555</v>
      </c>
      <c r="W33" s="42">
        <f t="shared" ref="W33:X33" si="209">SUM(W34:W50)</f>
        <v>12.366895958727429</v>
      </c>
      <c r="X33" s="42">
        <f t="shared" si="209"/>
        <v>11.922355975924331</v>
      </c>
    </row>
    <row r="34" spans="1:24" ht="11.25" customHeight="1" x14ac:dyDescent="0.2">
      <c r="A34" s="39" t="s">
        <v>55</v>
      </c>
      <c r="B34" s="23" t="s">
        <v>56</v>
      </c>
      <c r="C34" s="30">
        <v>28.90034393809114</v>
      </c>
      <c r="D34" s="30">
        <v>24.959415305245059</v>
      </c>
      <c r="E34" s="30">
        <v>30.214015477214101</v>
      </c>
      <c r="F34" s="30">
        <v>27.58667239896819</v>
      </c>
      <c r="G34" s="30">
        <v>37.044969905417027</v>
      </c>
      <c r="H34" s="30">
        <v>38.917798796216672</v>
      </c>
      <c r="I34" s="30">
        <v>30.214015477214101</v>
      </c>
      <c r="J34" s="30">
        <v>36.782287188306107</v>
      </c>
      <c r="K34" s="30">
        <v>43.350558899398102</v>
      </c>
      <c r="L34" s="30">
        <v>32.841272570937228</v>
      </c>
      <c r="M34" s="30">
        <v>19.704815133276011</v>
      </c>
      <c r="N34" s="30">
        <v>11.822871883061049</v>
      </c>
      <c r="O34" s="30">
        <v>10.50920034393809</v>
      </c>
      <c r="P34" s="30">
        <v>10.56904557179708</v>
      </c>
      <c r="Q34" s="30">
        <v>10.52794496990542</v>
      </c>
      <c r="R34" s="30">
        <v>21.110920034393811</v>
      </c>
      <c r="S34" s="30">
        <v>21.39767841788478</v>
      </c>
      <c r="T34" s="30">
        <v>20.933791917454862</v>
      </c>
      <c r="U34" s="30">
        <v>9.3302665520206354</v>
      </c>
      <c r="V34" s="30">
        <v>10.40412725709372</v>
      </c>
      <c r="W34" s="30">
        <v>8.2271711092003432</v>
      </c>
      <c r="X34" s="30">
        <v>9.326225279449698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23.083490971625103</v>
      </c>
      <c r="D36" s="30">
        <v>9.9193465176268241</v>
      </c>
      <c r="E36" s="30">
        <v>12.085640584694755</v>
      </c>
      <c r="F36" s="30">
        <v>8.9758383490971632</v>
      </c>
      <c r="G36" s="30">
        <v>2.1974204643164219</v>
      </c>
      <c r="H36" s="30">
        <v>2.2397248495270849</v>
      </c>
      <c r="I36" s="30">
        <v>1.109716251074806</v>
      </c>
      <c r="J36" s="30">
        <v>10.306362854686155</v>
      </c>
      <c r="K36" s="30">
        <v>6.6021496130696473</v>
      </c>
      <c r="L36" s="30">
        <v>3.3061049011177985</v>
      </c>
      <c r="M36" s="30">
        <v>1.108684436801376</v>
      </c>
      <c r="N36" s="30">
        <v>0</v>
      </c>
      <c r="O36" s="30">
        <v>1.108684436801376</v>
      </c>
      <c r="P36" s="30">
        <v>1.108684436801376</v>
      </c>
      <c r="Q36" s="30">
        <v>0</v>
      </c>
      <c r="R36" s="30">
        <v>0</v>
      </c>
      <c r="S36" s="30">
        <v>0</v>
      </c>
      <c r="T36" s="30">
        <v>3.7382631126397241</v>
      </c>
      <c r="U36" s="30">
        <v>0.62450558899398101</v>
      </c>
      <c r="V36" s="30">
        <v>0.87059329320722256</v>
      </c>
      <c r="W36" s="30">
        <v>0.61926053310404128</v>
      </c>
      <c r="X36" s="30">
        <v>0.50421324161650893</v>
      </c>
    </row>
    <row r="37" spans="1:24" ht="11.25" customHeight="1" x14ac:dyDescent="0.2">
      <c r="A37" s="39" t="s">
        <v>61</v>
      </c>
      <c r="B37" s="23" t="s">
        <v>62</v>
      </c>
      <c r="C37" s="30">
        <v>11.565004299226139</v>
      </c>
      <c r="D37" s="30">
        <v>2.0949269131556321</v>
      </c>
      <c r="E37" s="30">
        <v>7.3456577815993107</v>
      </c>
      <c r="F37" s="30">
        <v>3.1491831470335341</v>
      </c>
      <c r="G37" s="30">
        <v>1.0496990541702489</v>
      </c>
      <c r="H37" s="30">
        <v>3.1287188306104889</v>
      </c>
      <c r="I37" s="30">
        <v>6.318572656921754</v>
      </c>
      <c r="J37" s="30">
        <v>5.2602751504729151</v>
      </c>
      <c r="K37" s="30">
        <v>1.0698194325021499</v>
      </c>
      <c r="L37" s="30">
        <v>3.1542562338779021</v>
      </c>
      <c r="M37" s="30">
        <v>1.0698194325021499</v>
      </c>
      <c r="N37" s="30">
        <v>1.045657781599312</v>
      </c>
      <c r="O37" s="30">
        <v>0</v>
      </c>
      <c r="P37" s="30">
        <v>0</v>
      </c>
      <c r="Q37" s="30">
        <v>1.0392089423903701</v>
      </c>
      <c r="R37" s="30">
        <v>0</v>
      </c>
      <c r="S37" s="30">
        <v>0</v>
      </c>
      <c r="T37" s="30">
        <v>0.62484952708512465</v>
      </c>
      <c r="U37" s="30">
        <v>0.687188306104901</v>
      </c>
      <c r="V37" s="30">
        <v>0.70369733447979366</v>
      </c>
      <c r="W37" s="30">
        <v>0.57274290627687008</v>
      </c>
      <c r="X37" s="30">
        <v>0.62992261392949256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15.40558899398108</v>
      </c>
      <c r="D40" s="30">
        <v>5.135167669819432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1.026999140154772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0.37901977644024082</v>
      </c>
      <c r="V40" s="30">
        <v>0.67248495270851238</v>
      </c>
      <c r="W40" s="30">
        <v>0.74772141014617366</v>
      </c>
      <c r="X40" s="30">
        <v>0</v>
      </c>
    </row>
    <row r="41" spans="1:24" ht="11.25" customHeight="1" x14ac:dyDescent="0.2">
      <c r="A41" s="39" t="s">
        <v>69</v>
      </c>
      <c r="B41" s="23" t="s">
        <v>70</v>
      </c>
      <c r="C41" s="30">
        <v>1.026999140154772</v>
      </c>
      <c r="D41" s="30">
        <v>0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</row>
    <row r="42" spans="1:24" ht="11.25" customHeight="1" x14ac:dyDescent="0.2">
      <c r="A42" s="39" t="s">
        <v>71</v>
      </c>
      <c r="B42" s="23" t="s">
        <v>72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50.88005159071367</v>
      </c>
      <c r="D43" s="30">
        <v>17.318916595012897</v>
      </c>
      <c r="E43" s="30">
        <v>3.0836629406706795</v>
      </c>
      <c r="F43" s="30">
        <v>2.0487532244196043</v>
      </c>
      <c r="G43" s="30">
        <v>130.42846087704214</v>
      </c>
      <c r="H43" s="30">
        <v>19.545227858985378</v>
      </c>
      <c r="I43" s="30">
        <v>10.259931212381769</v>
      </c>
      <c r="J43" s="30">
        <v>22.598194325021492</v>
      </c>
      <c r="K43" s="30">
        <v>9.1964746345657762</v>
      </c>
      <c r="L43" s="30">
        <v>4.1114359415305239</v>
      </c>
      <c r="M43" s="30">
        <v>4.1114359415305239</v>
      </c>
      <c r="N43" s="30">
        <v>3.0844368013757517</v>
      </c>
      <c r="O43" s="30">
        <v>7.1089423903697337</v>
      </c>
      <c r="P43" s="30">
        <v>2.0423043852106622</v>
      </c>
      <c r="Q43" s="30">
        <v>3.0526225279449699</v>
      </c>
      <c r="R43" s="30">
        <v>4.0537403267411865</v>
      </c>
      <c r="S43" s="30">
        <v>2.0239036973344797</v>
      </c>
      <c r="T43" s="30">
        <v>2.9276870163370594</v>
      </c>
      <c r="U43" s="30">
        <v>2.3829750644883916</v>
      </c>
      <c r="V43" s="30">
        <v>2.6079105760963026</v>
      </c>
      <c r="W43" s="30">
        <v>2.2000000000000002</v>
      </c>
      <c r="X43" s="30">
        <v>1.1770421324161651</v>
      </c>
    </row>
    <row r="44" spans="1:24" ht="11.25" customHeight="1" x14ac:dyDescent="0.2">
      <c r="A44" s="39" t="s">
        <v>75</v>
      </c>
      <c r="B44" s="23" t="s">
        <v>76</v>
      </c>
      <c r="C44" s="30">
        <v>59.233791917454852</v>
      </c>
      <c r="D44" s="30">
        <v>20.063026655202059</v>
      </c>
      <c r="E44" s="30">
        <v>0</v>
      </c>
      <c r="F44" s="30">
        <v>0</v>
      </c>
      <c r="G44" s="30">
        <v>0</v>
      </c>
      <c r="H44" s="30">
        <v>0.95494411006018909</v>
      </c>
      <c r="I44" s="30">
        <v>0</v>
      </c>
      <c r="J44" s="30">
        <v>0</v>
      </c>
      <c r="K44" s="30">
        <v>10.50920034393809</v>
      </c>
      <c r="L44" s="30">
        <v>0</v>
      </c>
      <c r="M44" s="30">
        <v>0</v>
      </c>
      <c r="N44" s="30">
        <v>0</v>
      </c>
      <c r="O44" s="30">
        <v>0.9395528804815132</v>
      </c>
      <c r="P44" s="30">
        <v>0</v>
      </c>
      <c r="Q44" s="30">
        <v>0</v>
      </c>
      <c r="R44" s="30">
        <v>0</v>
      </c>
      <c r="S44" s="30">
        <v>0</v>
      </c>
      <c r="T44" s="30">
        <v>6.6895958727429067E-2</v>
      </c>
      <c r="U44" s="30">
        <v>0</v>
      </c>
      <c r="V44" s="30">
        <v>0</v>
      </c>
      <c r="W44" s="30">
        <v>0</v>
      </c>
      <c r="X44" s="30">
        <v>0.28495270851246768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0.1083404987102322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49.384866723989681</v>
      </c>
      <c r="D50" s="30">
        <v>84.149871023215823</v>
      </c>
      <c r="E50" s="30">
        <v>13.77016337059329</v>
      </c>
      <c r="F50" s="30">
        <v>79.119518486672391</v>
      </c>
      <c r="G50" s="30">
        <v>76.983834909716251</v>
      </c>
      <c r="H50" s="30">
        <v>60.88538263112639</v>
      </c>
      <c r="I50" s="30">
        <v>59.589251934651756</v>
      </c>
      <c r="J50" s="30">
        <v>52.908684436801359</v>
      </c>
      <c r="K50" s="30">
        <v>17.096302665520209</v>
      </c>
      <c r="L50" s="30">
        <v>11.772570937231301</v>
      </c>
      <c r="M50" s="30">
        <v>20.74135855546001</v>
      </c>
      <c r="N50" s="30">
        <v>19.05993121238177</v>
      </c>
      <c r="O50" s="30">
        <v>26.405674978503871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</row>
    <row r="51" spans="1:24" ht="11.25" customHeight="1" x14ac:dyDescent="0.2">
      <c r="A51" s="24" t="s">
        <v>89</v>
      </c>
      <c r="B51" s="25" t="s">
        <v>90</v>
      </c>
      <c r="C51" s="31">
        <v>2652.8107480653484</v>
      </c>
      <c r="D51" s="31">
        <v>2631.6418744625962</v>
      </c>
      <c r="E51" s="31">
        <v>2427.1914015477209</v>
      </c>
      <c r="F51" s="31">
        <v>2493.2259673258809</v>
      </c>
      <c r="G51" s="31">
        <v>2733.4563198624246</v>
      </c>
      <c r="H51" s="31">
        <v>2794.808770421324</v>
      </c>
      <c r="I51" s="31">
        <v>2837.980223559759</v>
      </c>
      <c r="J51" s="31">
        <v>2280.0009458297504</v>
      </c>
      <c r="K51" s="31">
        <v>1893.5542562338778</v>
      </c>
      <c r="L51" s="31">
        <v>1783.7949269131555</v>
      </c>
      <c r="M51" s="31">
        <v>2033.6593293207218</v>
      </c>
      <c r="N51" s="31">
        <v>1737.5442820292346</v>
      </c>
      <c r="O51" s="31">
        <v>1891.19105760963</v>
      </c>
      <c r="P51" s="31">
        <v>1645.5637145313844</v>
      </c>
      <c r="Q51" s="31">
        <v>1430.6393809114361</v>
      </c>
      <c r="R51" s="31">
        <v>1391.7884780739464</v>
      </c>
      <c r="S51" s="31">
        <v>1378.0311263972485</v>
      </c>
      <c r="T51" s="31">
        <v>1463.8345657781597</v>
      </c>
      <c r="U51" s="31">
        <v>1442.4707652622528</v>
      </c>
      <c r="V51" s="31">
        <v>1418.6435081685295</v>
      </c>
      <c r="W51" s="31">
        <v>1177.3327601031815</v>
      </c>
      <c r="X51" s="31">
        <v>1171.6826311263972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" si="210">SUM(C53:C70)</f>
        <v>1.5046431642304383</v>
      </c>
      <c r="D52" s="31">
        <f t="shared" ref="D52" si="211">SUM(D53:D70)</f>
        <v>1.5285468615649183</v>
      </c>
      <c r="E52" s="31">
        <f t="shared" ref="E52" si="212">SUM(E53:E70)</f>
        <v>1.7435941530524501</v>
      </c>
      <c r="F52" s="31">
        <f t="shared" ref="F52" si="213">SUM(F53:F70)</f>
        <v>149.99527085124677</v>
      </c>
      <c r="G52" s="31">
        <f t="shared" ref="G52" si="214">SUM(G53:G70)</f>
        <v>141.08624247635424</v>
      </c>
      <c r="H52" s="31">
        <f t="shared" ref="H52" si="215">SUM(H53:H70)</f>
        <v>132.39226139294928</v>
      </c>
      <c r="I52" s="31">
        <f t="shared" ref="I52" si="216">SUM(I53:I70)</f>
        <v>126.97050730868446</v>
      </c>
      <c r="J52" s="31">
        <f t="shared" ref="J52" si="217">SUM(J53:J70)</f>
        <v>124.55812553740327</v>
      </c>
      <c r="K52" s="31">
        <f t="shared" ref="K52" si="218">SUM(K53:K70)</f>
        <v>124.10429922613925</v>
      </c>
      <c r="L52" s="31">
        <f t="shared" ref="L52" si="219">SUM(L53:L70)</f>
        <v>121.90696474634564</v>
      </c>
      <c r="M52" s="31">
        <f t="shared" ref="M52" si="220">SUM(M53:M70)</f>
        <v>121.6202923473775</v>
      </c>
      <c r="N52" s="31">
        <f t="shared" ref="N52" si="221">SUM(N53:N70)</f>
        <v>113.9701633705933</v>
      </c>
      <c r="O52" s="31">
        <f t="shared" ref="O52" si="222">SUM(O53:O70)</f>
        <v>107.61900257953567</v>
      </c>
      <c r="P52" s="31">
        <f t="shared" ref="P52" si="223">SUM(P53:P70)</f>
        <v>101.23293207222694</v>
      </c>
      <c r="Q52" s="31">
        <f t="shared" ref="Q52" si="224">SUM(Q53:Q70)</f>
        <v>94.537661220980226</v>
      </c>
      <c r="R52" s="31">
        <f t="shared" ref="R52" si="225">SUM(R53:R70)</f>
        <v>93.501031814273446</v>
      </c>
      <c r="S52" s="31">
        <f t="shared" ref="S52" si="226">SUM(S53:S70)</f>
        <v>87.422355975924333</v>
      </c>
      <c r="T52" s="31">
        <f t="shared" ref="T52" si="227">SUM(T53:T70)</f>
        <v>84.77136715391228</v>
      </c>
      <c r="U52" s="31">
        <f t="shared" ref="U52" si="228">SUM(U53:U70)</f>
        <v>80.827858985382605</v>
      </c>
      <c r="V52" s="31">
        <f t="shared" ref="V52" si="229">SUM(V53:V70)</f>
        <v>75.796818572656903</v>
      </c>
      <c r="W52" s="31">
        <f t="shared" ref="W52:X52" si="230">SUM(W53:W70)</f>
        <v>79.941358555460013</v>
      </c>
      <c r="X52" s="31">
        <f t="shared" si="230"/>
        <v>82.091659501289755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</row>
    <row r="58" spans="1:24" ht="11.25" customHeight="1" x14ac:dyDescent="0.2">
      <c r="A58" s="22" t="s">
        <v>103</v>
      </c>
      <c r="B58" s="23" t="s">
        <v>104</v>
      </c>
      <c r="C58" s="30">
        <v>0.64488392089423896</v>
      </c>
      <c r="D58" s="30">
        <v>0.64488392089423896</v>
      </c>
      <c r="E58" s="30">
        <v>0.59707652622527929</v>
      </c>
      <c r="F58" s="30">
        <v>0.62098022355975924</v>
      </c>
      <c r="G58" s="30">
        <v>0.5493551160791057</v>
      </c>
      <c r="H58" s="30">
        <v>0.66878761822871879</v>
      </c>
      <c r="I58" s="30">
        <v>9.5528804815133275E-2</v>
      </c>
      <c r="J58" s="30">
        <v>7.1625107480653469E-2</v>
      </c>
      <c r="K58" s="30">
        <v>0.2149613069647463</v>
      </c>
      <c r="L58" s="30">
        <v>9.5528804815133275E-2</v>
      </c>
      <c r="M58" s="30">
        <v>0</v>
      </c>
      <c r="N58" s="30">
        <v>1.5525365434221841</v>
      </c>
      <c r="O58" s="30">
        <v>1.5525365434221841</v>
      </c>
      <c r="P58" s="30">
        <v>0.57325881341358553</v>
      </c>
      <c r="Q58" s="30">
        <v>0</v>
      </c>
      <c r="R58" s="30">
        <v>0</v>
      </c>
      <c r="S58" s="30">
        <v>0</v>
      </c>
      <c r="T58" s="30">
        <v>3.5253654342218398E-3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0.85975924333619935</v>
      </c>
      <c r="D59" s="30">
        <v>0.8836629406706793</v>
      </c>
      <c r="E59" s="30">
        <v>1.1226139294926911</v>
      </c>
      <c r="F59" s="30">
        <v>0.93155631986242471</v>
      </c>
      <c r="G59" s="30">
        <v>0.64488392089423896</v>
      </c>
      <c r="H59" s="30">
        <v>1.026999140154772</v>
      </c>
      <c r="I59" s="30">
        <v>1.4092003439380909</v>
      </c>
      <c r="J59" s="30">
        <v>2.2929492691315572</v>
      </c>
      <c r="K59" s="30">
        <v>0.40601891659501288</v>
      </c>
      <c r="L59" s="30">
        <v>0.3821152192605331</v>
      </c>
      <c r="M59" s="30">
        <v>3.2244196044711946</v>
      </c>
      <c r="N59" s="30">
        <v>0.19105760963026647</v>
      </c>
      <c r="O59" s="30">
        <v>0.38211521926053305</v>
      </c>
      <c r="P59" s="30">
        <v>0.21496130696474625</v>
      </c>
      <c r="Q59" s="30">
        <v>0.28667239896818569</v>
      </c>
      <c r="R59" s="30">
        <v>1.4808254514187444</v>
      </c>
      <c r="S59" s="30">
        <v>0.16715391229578669</v>
      </c>
      <c r="T59" s="30">
        <v>0.38357695614789339</v>
      </c>
      <c r="U59" s="30">
        <v>0.71650902837489239</v>
      </c>
      <c r="V59" s="30">
        <v>0.81358555460017179</v>
      </c>
      <c r="W59" s="30">
        <v>1.0075666380051589</v>
      </c>
      <c r="X59" s="30">
        <v>1.5910576096302664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2.3903697334479789E-2</v>
      </c>
      <c r="F61" s="30">
        <v>148.44273430782459</v>
      </c>
      <c r="G61" s="30">
        <v>139.89200343938089</v>
      </c>
      <c r="H61" s="30">
        <v>130.69647463456579</v>
      </c>
      <c r="I61" s="30">
        <v>125.46577815993123</v>
      </c>
      <c r="J61" s="30">
        <v>122.19355116079106</v>
      </c>
      <c r="K61" s="30">
        <v>123.48331900257949</v>
      </c>
      <c r="L61" s="30">
        <v>121.42932072226996</v>
      </c>
      <c r="M61" s="30">
        <v>118.39587274290631</v>
      </c>
      <c r="N61" s="30">
        <v>112.22656921754084</v>
      </c>
      <c r="O61" s="30">
        <v>105.68435081685296</v>
      </c>
      <c r="P61" s="30">
        <v>100.44471195184862</v>
      </c>
      <c r="Q61" s="30">
        <v>94.250988822012047</v>
      </c>
      <c r="R61" s="30">
        <v>92.020206362854708</v>
      </c>
      <c r="S61" s="30">
        <v>87.255202063628545</v>
      </c>
      <c r="T61" s="30">
        <v>84.264832330180553</v>
      </c>
      <c r="U61" s="30">
        <v>79.991917454858111</v>
      </c>
      <c r="V61" s="30">
        <v>74.91160791057608</v>
      </c>
      <c r="W61" s="30">
        <v>78.838263112639723</v>
      </c>
      <c r="X61" s="30">
        <v>80.405073086844354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0.1194325021496131</v>
      </c>
      <c r="U62" s="30">
        <v>0.1194325021496131</v>
      </c>
      <c r="V62" s="30">
        <v>7.1625107480653469E-2</v>
      </c>
      <c r="W62" s="30">
        <v>9.5528804815133275E-2</v>
      </c>
      <c r="X62" s="30">
        <v>9.5528804815133275E-2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</row>
    <row r="70" spans="1:24" ht="11.25" customHeight="1" x14ac:dyDescent="0.2">
      <c r="A70" s="22" t="s">
        <v>127</v>
      </c>
      <c r="B70" s="23" t="s">
        <v>128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" si="231">SUM(C72:C73)</f>
        <v>0.14333619948409279</v>
      </c>
      <c r="D71" s="31">
        <f t="shared" ref="D71" si="232">SUM(D72:D73)</f>
        <v>0.19105760963026658</v>
      </c>
      <c r="E71" s="31">
        <f t="shared" ref="E71" si="233">SUM(E72:E73)</f>
        <v>9.5528804815133275E-2</v>
      </c>
      <c r="F71" s="31">
        <f t="shared" ref="F71" si="234">SUM(F72:F73)</f>
        <v>0.21496130696474627</v>
      </c>
      <c r="G71" s="31">
        <f t="shared" ref="G71" si="235">SUM(G72:G73)</f>
        <v>9.5528804815133275E-2</v>
      </c>
      <c r="H71" s="31">
        <f t="shared" ref="H71" si="236">SUM(H72:H73)</f>
        <v>2.3903697334479789E-2</v>
      </c>
      <c r="I71" s="31">
        <f t="shared" ref="I71" si="237">SUM(I72:I73)</f>
        <v>2.36457437661221</v>
      </c>
      <c r="J71" s="31">
        <f t="shared" ref="J71" si="238">SUM(J72:J73)</f>
        <v>8.1207222699914006</v>
      </c>
      <c r="K71" s="31">
        <f t="shared" ref="K71" si="239">SUM(K72:K73)</f>
        <v>2.4840068787618228</v>
      </c>
      <c r="L71" s="31">
        <f t="shared" ref="L71" si="240">SUM(L72:L73)</f>
        <v>1.4808254514187451</v>
      </c>
      <c r="M71" s="31">
        <f t="shared" ref="M71" si="241">SUM(M72:M73)</f>
        <v>1.3613929492691312</v>
      </c>
      <c r="N71" s="31">
        <f t="shared" ref="N71" si="242">SUM(N72:N73)</f>
        <v>1.265864144453998</v>
      </c>
      <c r="O71" s="31">
        <f t="shared" ref="O71" si="243">SUM(O72:O73)</f>
        <v>0</v>
      </c>
      <c r="P71" s="31">
        <f t="shared" ref="P71" si="244">SUM(P72:P73)</f>
        <v>0.7165090283748925</v>
      </c>
      <c r="Q71" s="31">
        <f t="shared" ref="Q71" si="245">SUM(Q72:Q73)</f>
        <v>0.16715391229578669</v>
      </c>
      <c r="R71" s="31">
        <f t="shared" ref="R71" si="246">SUM(R72:R73)</f>
        <v>0</v>
      </c>
      <c r="S71" s="31">
        <f t="shared" ref="S71" si="247">SUM(S72:S73)</f>
        <v>0</v>
      </c>
      <c r="T71" s="31">
        <f t="shared" ref="T71" si="248">SUM(T72:T73)</f>
        <v>0.19105760963026647</v>
      </c>
      <c r="U71" s="31">
        <f t="shared" ref="U71" si="249">SUM(U72:U73)</f>
        <v>0.19105760963026658</v>
      </c>
      <c r="V71" s="31">
        <f t="shared" ref="V71" si="250">SUM(V72:V73)</f>
        <v>0.16715391229578674</v>
      </c>
      <c r="W71" s="31">
        <f t="shared" ref="W71:X71" si="251">SUM(W72:W73)</f>
        <v>0.19105760963026655</v>
      </c>
      <c r="X71" s="31">
        <f t="shared" si="251"/>
        <v>0.21496130696474636</v>
      </c>
    </row>
    <row r="72" spans="1:24" ht="11.25" customHeight="1" x14ac:dyDescent="0.2">
      <c r="A72" s="22" t="s">
        <v>131</v>
      </c>
      <c r="B72" s="23" t="s">
        <v>132</v>
      </c>
      <c r="C72" s="30">
        <v>0.14333619948409279</v>
      </c>
      <c r="D72" s="30">
        <v>0.19105760963026658</v>
      </c>
      <c r="E72" s="30">
        <v>9.5528804815133275E-2</v>
      </c>
      <c r="F72" s="30">
        <v>0.21496130696474627</v>
      </c>
      <c r="G72" s="30">
        <v>9.5528804815133275E-2</v>
      </c>
      <c r="H72" s="30">
        <v>2.3903697334479789E-2</v>
      </c>
      <c r="I72" s="30">
        <v>2.36457437661221</v>
      </c>
      <c r="J72" s="30">
        <v>8.1207222699914006</v>
      </c>
      <c r="K72" s="30">
        <v>2.4840068787618228</v>
      </c>
      <c r="L72" s="30">
        <v>1.4808254514187451</v>
      </c>
      <c r="M72" s="30">
        <v>1.265864144453998</v>
      </c>
      <c r="N72" s="30">
        <v>1.265864144453998</v>
      </c>
      <c r="O72" s="30">
        <v>0</v>
      </c>
      <c r="P72" s="30">
        <v>0.7165090283748925</v>
      </c>
      <c r="Q72" s="30">
        <v>0.16715391229578669</v>
      </c>
      <c r="R72" s="30">
        <v>0</v>
      </c>
      <c r="S72" s="30">
        <v>0</v>
      </c>
      <c r="T72" s="30">
        <v>2.3903697334479789E-2</v>
      </c>
      <c r="U72" s="30">
        <v>7.1625107480653469E-2</v>
      </c>
      <c r="V72" s="30">
        <v>7.1625107480653469E-2</v>
      </c>
      <c r="W72" s="30">
        <v>9.5528804815133275E-2</v>
      </c>
      <c r="X72" s="30">
        <v>9.5528804815133275E-2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9.5528804815133275E-2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0.16715391229578669</v>
      </c>
      <c r="U73" s="30">
        <v>0.1194325021496131</v>
      </c>
      <c r="V73" s="30">
        <v>9.5528804815133275E-2</v>
      </c>
      <c r="W73" s="30">
        <v>9.5528804815133275E-2</v>
      </c>
      <c r="X73" s="30">
        <v>0.1194325021496131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3808.5836629406699</v>
      </c>
      <c r="D75" s="31">
        <v>4179.0749785038679</v>
      </c>
      <c r="E75" s="31">
        <v>4033.6748065348243</v>
      </c>
      <c r="F75" s="31">
        <v>4549.8280309544289</v>
      </c>
      <c r="G75" s="31">
        <v>5207.1815133276014</v>
      </c>
      <c r="H75" s="31">
        <v>5223.4773860705072</v>
      </c>
      <c r="I75" s="31">
        <v>5145.6640584694751</v>
      </c>
      <c r="J75" s="31">
        <v>5519.4968185726575</v>
      </c>
      <c r="K75" s="31">
        <v>5423.9637145313836</v>
      </c>
      <c r="L75" s="31">
        <v>5378.0431642304375</v>
      </c>
      <c r="M75" s="31">
        <v>5972.6819432502143</v>
      </c>
      <c r="N75" s="31">
        <v>5108.236629406706</v>
      </c>
      <c r="O75" s="31">
        <v>5448.7584694754942</v>
      </c>
      <c r="P75" s="31">
        <v>5309.0547721410139</v>
      </c>
      <c r="Q75" s="31">
        <v>5220.2873602751506</v>
      </c>
      <c r="R75" s="31">
        <v>5583.051934651764</v>
      </c>
      <c r="S75" s="31">
        <v>5834.6169389509896</v>
      </c>
      <c r="T75" s="31">
        <v>5787.2843508168517</v>
      </c>
      <c r="U75" s="31">
        <v>5659.637317282888</v>
      </c>
      <c r="V75" s="31">
        <v>5386.9268271711098</v>
      </c>
      <c r="W75" s="31">
        <v>5222.4742906276861</v>
      </c>
      <c r="X75" s="31">
        <v>6593.0870163370582</v>
      </c>
    </row>
    <row r="76" spans="1:24" ht="11.25" customHeight="1" x14ac:dyDescent="0.2">
      <c r="A76" s="26" t="s">
        <v>139</v>
      </c>
      <c r="B76" s="27" t="s">
        <v>140</v>
      </c>
      <c r="C76" s="32">
        <v>15986.546861564917</v>
      </c>
      <c r="D76" s="32">
        <v>16108.214961306961</v>
      </c>
      <c r="E76" s="32">
        <v>15511.48237317283</v>
      </c>
      <c r="F76" s="32">
        <v>15931.60275150473</v>
      </c>
      <c r="G76" s="32">
        <v>16113.609630266552</v>
      </c>
      <c r="H76" s="32">
        <v>16504.20180567498</v>
      </c>
      <c r="I76" s="32">
        <v>16036.278675838344</v>
      </c>
      <c r="J76" s="32">
        <v>16267.804385210658</v>
      </c>
      <c r="K76" s="32">
        <v>16404.728976784179</v>
      </c>
      <c r="L76" s="32">
        <v>15537.953224419603</v>
      </c>
      <c r="M76" s="32">
        <v>15941.344024075668</v>
      </c>
      <c r="N76" s="32">
        <v>15661.505588993976</v>
      </c>
      <c r="O76" s="32">
        <v>15750.967497850384</v>
      </c>
      <c r="P76" s="32">
        <v>15907.745829750645</v>
      </c>
      <c r="Q76" s="32">
        <v>15033.599226139291</v>
      </c>
      <c r="R76" s="32">
        <v>15427.466208082544</v>
      </c>
      <c r="S76" s="32">
        <v>15479.788478073946</v>
      </c>
      <c r="T76" s="32">
        <v>15313.584608770419</v>
      </c>
      <c r="U76" s="32">
        <v>15732.862166809973</v>
      </c>
      <c r="V76" s="32">
        <v>15386.106362854685</v>
      </c>
      <c r="W76" s="32">
        <v>15099.039638865002</v>
      </c>
      <c r="X76" s="32">
        <v>15759.917454858123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173</v>
      </c>
      <c r="B1" s="7" t="s">
        <v>262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:W2" si="0">SUM(C3,C17,C22,C25,C26,C51,C52,C71,C74,C75,C76)</f>
        <v>1022461.3760767145</v>
      </c>
      <c r="D2" s="28">
        <f t="shared" si="0"/>
        <v>1054559.6733380742</v>
      </c>
      <c r="E2" s="28">
        <f t="shared" si="0"/>
        <v>1049256.1485183369</v>
      </c>
      <c r="F2" s="28">
        <f t="shared" si="0"/>
        <v>1070641.4033551682</v>
      </c>
      <c r="G2" s="28">
        <f t="shared" si="0"/>
        <v>1083379.5174851993</v>
      </c>
      <c r="H2" s="28">
        <f t="shared" si="0"/>
        <v>1091501.8602485545</v>
      </c>
      <c r="I2" s="28">
        <f t="shared" si="0"/>
        <v>1096159.042162339</v>
      </c>
      <c r="J2" s="28">
        <f t="shared" si="0"/>
        <v>1075473.3186268674</v>
      </c>
      <c r="K2" s="28">
        <f t="shared" si="0"/>
        <v>1083180.2993023223</v>
      </c>
      <c r="L2" s="28">
        <f t="shared" si="0"/>
        <v>1030239.1238459357</v>
      </c>
      <c r="M2" s="28">
        <f t="shared" si="0"/>
        <v>1073864.8616905427</v>
      </c>
      <c r="N2" s="28">
        <f t="shared" si="0"/>
        <v>1034644.8557910444</v>
      </c>
      <c r="O2" s="28">
        <f t="shared" si="0"/>
        <v>1020596.8812021132</v>
      </c>
      <c r="P2" s="28">
        <f t="shared" si="0"/>
        <v>1022108.7596155427</v>
      </c>
      <c r="Q2" s="28">
        <f t="shared" si="0"/>
        <v>978284.48512898234</v>
      </c>
      <c r="R2" s="28">
        <f t="shared" si="0"/>
        <v>989715.67763177562</v>
      </c>
      <c r="S2" s="28">
        <f t="shared" si="0"/>
        <v>1011827.8039049114</v>
      </c>
      <c r="T2" s="28">
        <f t="shared" si="0"/>
        <v>1036434.9891405114</v>
      </c>
      <c r="U2" s="28">
        <f t="shared" si="0"/>
        <v>1033207.8094084483</v>
      </c>
      <c r="V2" s="28">
        <f t="shared" si="0"/>
        <v>1033362.9462509806</v>
      </c>
      <c r="W2" s="28">
        <f t="shared" si="0"/>
        <v>975534.10349933873</v>
      </c>
      <c r="X2" s="28">
        <f t="shared" ref="X2" si="1">SUM(X3,X17,X22,X25,X26,X51,X52,X71,X74,X75,X76)</f>
        <v>1028655.377815993</v>
      </c>
    </row>
    <row r="3" spans="1:24" ht="11.25" customHeight="1" x14ac:dyDescent="0.2">
      <c r="A3" s="20" t="s">
        <v>3</v>
      </c>
      <c r="B3" s="21" t="s">
        <v>4</v>
      </c>
      <c r="C3" s="29">
        <f t="shared" ref="C3:W3" si="2">SUM(C4,C8,C11)</f>
        <v>34315.358039552855</v>
      </c>
      <c r="D3" s="29">
        <f t="shared" si="2"/>
        <v>33038.18439380909</v>
      </c>
      <c r="E3" s="29">
        <f t="shared" si="2"/>
        <v>31415.339380911377</v>
      </c>
      <c r="F3" s="29">
        <f t="shared" si="2"/>
        <v>28545.705846947552</v>
      </c>
      <c r="G3" s="29">
        <f t="shared" si="2"/>
        <v>30852.597162510767</v>
      </c>
      <c r="H3" s="29">
        <f t="shared" si="2"/>
        <v>30317.026053310437</v>
      </c>
      <c r="I3" s="29">
        <f t="shared" si="2"/>
        <v>32821.514875322406</v>
      </c>
      <c r="J3" s="29">
        <f t="shared" si="2"/>
        <v>30753.31006018916</v>
      </c>
      <c r="K3" s="29">
        <f t="shared" si="2"/>
        <v>30304.900773860758</v>
      </c>
      <c r="L3" s="29">
        <f t="shared" si="2"/>
        <v>26404.001031814259</v>
      </c>
      <c r="M3" s="29">
        <f t="shared" si="2"/>
        <v>30867.959501289763</v>
      </c>
      <c r="N3" s="29">
        <f t="shared" si="2"/>
        <v>31998.812209802254</v>
      </c>
      <c r="O3" s="29">
        <f t="shared" si="2"/>
        <v>25100.641702493576</v>
      </c>
      <c r="P3" s="29">
        <f t="shared" si="2"/>
        <v>27770.300429922667</v>
      </c>
      <c r="Q3" s="29">
        <f t="shared" si="2"/>
        <v>23926.518486672383</v>
      </c>
      <c r="R3" s="29">
        <f t="shared" si="2"/>
        <v>24613.453740326775</v>
      </c>
      <c r="S3" s="29">
        <f t="shared" si="2"/>
        <v>26417.902149613037</v>
      </c>
      <c r="T3" s="29">
        <f t="shared" si="2"/>
        <v>25155.769991401568</v>
      </c>
      <c r="U3" s="29">
        <f t="shared" si="2"/>
        <v>26609.430352536547</v>
      </c>
      <c r="V3" s="29">
        <f t="shared" si="2"/>
        <v>22961.926569217558</v>
      </c>
      <c r="W3" s="29">
        <f t="shared" si="2"/>
        <v>20048.549269131563</v>
      </c>
      <c r="X3" s="29">
        <f t="shared" ref="X3" si="3">SUM(X4,X8,X11)</f>
        <v>21750.766466036119</v>
      </c>
    </row>
    <row r="4" spans="1:24" ht="11.25" customHeight="1" x14ac:dyDescent="0.2">
      <c r="A4" s="40" t="s">
        <v>341</v>
      </c>
      <c r="B4" s="41" t="s">
        <v>342</v>
      </c>
      <c r="C4" s="42">
        <f t="shared" ref="C4:W4" si="4">SUM(C5:C7)</f>
        <v>19328.305588993957</v>
      </c>
      <c r="D4" s="42">
        <f t="shared" si="4"/>
        <v>19864.143164230434</v>
      </c>
      <c r="E4" s="42">
        <f t="shared" si="4"/>
        <v>17822.447033533925</v>
      </c>
      <c r="F4" s="42">
        <f t="shared" si="4"/>
        <v>14378.051934651745</v>
      </c>
      <c r="G4" s="42">
        <f t="shared" si="4"/>
        <v>17469.468185726575</v>
      </c>
      <c r="H4" s="42">
        <f t="shared" si="4"/>
        <v>18598.152278589856</v>
      </c>
      <c r="I4" s="42">
        <f t="shared" si="4"/>
        <v>20378.614789337891</v>
      </c>
      <c r="J4" s="42">
        <f t="shared" si="4"/>
        <v>19998.982889079965</v>
      </c>
      <c r="K4" s="42">
        <f t="shared" si="4"/>
        <v>20082.988478073989</v>
      </c>
      <c r="L4" s="42">
        <f t="shared" si="4"/>
        <v>16952.20997420463</v>
      </c>
      <c r="M4" s="42">
        <f t="shared" si="4"/>
        <v>20267.35210662079</v>
      </c>
      <c r="N4" s="42">
        <f t="shared" si="4"/>
        <v>22088.106190885654</v>
      </c>
      <c r="O4" s="42">
        <f t="shared" si="4"/>
        <v>16861.901203783316</v>
      </c>
      <c r="P4" s="42">
        <f t="shared" si="4"/>
        <v>18685.64316423046</v>
      </c>
      <c r="Q4" s="42">
        <f t="shared" si="4"/>
        <v>15529.371711092032</v>
      </c>
      <c r="R4" s="42">
        <f t="shared" si="4"/>
        <v>16300.581083405006</v>
      </c>
      <c r="S4" s="42">
        <f t="shared" si="4"/>
        <v>18379.641014617333</v>
      </c>
      <c r="T4" s="42">
        <f t="shared" si="4"/>
        <v>16213.582717110914</v>
      </c>
      <c r="U4" s="42">
        <f t="shared" si="4"/>
        <v>18602.895356835772</v>
      </c>
      <c r="V4" s="42">
        <f t="shared" si="4"/>
        <v>15798.884092863305</v>
      </c>
      <c r="W4" s="42">
        <f t="shared" si="4"/>
        <v>14108.626311263983</v>
      </c>
      <c r="X4" s="42">
        <f t="shared" ref="X4" si="5">SUM(X5:X7)</f>
        <v>14908.802321582121</v>
      </c>
    </row>
    <row r="5" spans="1:24" ht="11.25" customHeight="1" x14ac:dyDescent="0.2">
      <c r="A5" s="39" t="s">
        <v>5</v>
      </c>
      <c r="B5" s="23" t="s">
        <v>6</v>
      </c>
      <c r="C5" s="30">
        <f>NRGSUP!C5-TI_E!C5+TO!C5-NRG_E!C5-DL!C5</f>
        <v>92.465778159931205</v>
      </c>
      <c r="D5" s="30">
        <f>NRGSUP!D5-TI_E!D5+TO!D5-NRG_E!D5-DL!D5</f>
        <v>93.009974204643157</v>
      </c>
      <c r="E5" s="30">
        <f>NRGSUP!E5-TI_E!E5+TO!E5-NRG_E!E5-DL!E5</f>
        <v>326.16646603611338</v>
      </c>
      <c r="F5" s="30">
        <f>NRGSUP!F5-TI_E!F5+TO!F5-NRG_E!F5-DL!F5</f>
        <v>1256.986930352537</v>
      </c>
      <c r="G5" s="30">
        <f>NRGSUP!G5-TI_E!G5+TO!G5-NRG_E!G5-DL!G5</f>
        <v>1105.8869303525371</v>
      </c>
      <c r="H5" s="30">
        <f>NRGSUP!H5-TI_E!H5+TO!H5-NRG_E!H5-DL!H5</f>
        <v>1132.2869303525358</v>
      </c>
      <c r="I5" s="30">
        <f>NRGSUP!I5-TI_E!I5+TO!I5-NRG_E!I5-DL!I5</f>
        <v>1006.569819432502</v>
      </c>
      <c r="J5" s="30">
        <f>NRGSUP!J5-TI_E!J5+TO!J5-NRG_E!J5-DL!J5</f>
        <v>1146.4809114359432</v>
      </c>
      <c r="K5" s="30">
        <f>NRGSUP!K5-TI_E!K5+TO!K5-NRG_E!K5-DL!K5</f>
        <v>1053.5229578675835</v>
      </c>
      <c r="L5" s="30">
        <f>NRGSUP!L5-TI_E!L5+TO!L5-NRG_E!L5-DL!L5</f>
        <v>516.51547721410054</v>
      </c>
      <c r="M5" s="30">
        <f>NRGSUP!M5-TI_E!M5+TO!M5-NRG_E!M5-DL!M5</f>
        <v>596.01616509028315</v>
      </c>
      <c r="N5" s="30">
        <f>NRGSUP!N5-TI_E!N5+TO!N5-NRG_E!N5-DL!N5</f>
        <v>2121.6341358555478</v>
      </c>
      <c r="O5" s="30">
        <f>NRGSUP!O5-TI_E!O5+TO!O5-NRG_E!O5-DL!O5</f>
        <v>2505.561220980223</v>
      </c>
      <c r="P5" s="30">
        <f>NRGSUP!P5-TI_E!P5+TO!P5-NRG_E!P5-DL!P5</f>
        <v>2540.6156491831462</v>
      </c>
      <c r="Q5" s="30">
        <f>NRGSUP!Q5-TI_E!Q5+TO!Q5-NRG_E!Q5-DL!Q5</f>
        <v>1591.8282029234733</v>
      </c>
      <c r="R5" s="30">
        <f>NRGSUP!R5-TI_E!R5+TO!R5-NRG_E!R5-DL!R5</f>
        <v>1661.6217540842649</v>
      </c>
      <c r="S5" s="30">
        <f>NRGSUP!S5-TI_E!S5+TO!S5-NRG_E!S5-DL!S5</f>
        <v>1893.3131556319859</v>
      </c>
      <c r="T5" s="30">
        <f>NRGSUP!T5-TI_E!T5+TO!T5-NRG_E!T5-DL!T5</f>
        <v>1884.876354256234</v>
      </c>
      <c r="U5" s="30">
        <f>NRGSUP!U5-TI_E!U5+TO!U5-NRG_E!U5-DL!U5</f>
        <v>1796.06268271711</v>
      </c>
      <c r="V5" s="30">
        <f>NRGSUP!V5-TI_E!V5+TO!V5-NRG_E!V5-DL!V5</f>
        <v>1521.8937231298373</v>
      </c>
      <c r="W5" s="30">
        <f>NRGSUP!W5-TI_E!W5+TO!W5-NRG_E!W5-DL!W5</f>
        <v>1187.6150472914885</v>
      </c>
      <c r="X5" s="30">
        <f>NRGSUP!X5-TI_E!X5+TO!X5-NRG_E!X5-DL!X5</f>
        <v>1436.4053310404122</v>
      </c>
    </row>
    <row r="6" spans="1:24" ht="11.25" customHeight="1" x14ac:dyDescent="0.2">
      <c r="A6" s="39" t="s">
        <v>7</v>
      </c>
      <c r="B6" s="23" t="s">
        <v>8</v>
      </c>
      <c r="C6" s="30">
        <f>NRGSUP!C6-TI_E!C6+TO!C6-NRG_E!C6-DL!C6</f>
        <v>1020.132932072215</v>
      </c>
      <c r="D6" s="30">
        <f>NRGSUP!D6-TI_E!D6+TO!D6-NRG_E!D6-DL!D6</f>
        <v>1384.5735167669809</v>
      </c>
      <c r="E6" s="30">
        <f>NRGSUP!E6-TI_E!E6+TO!E6-NRG_E!E6-DL!E6</f>
        <v>680.2664660361055</v>
      </c>
      <c r="F6" s="30">
        <f>NRGSUP!F6-TI_E!F6+TO!F6-NRG_E!F6-DL!F6</f>
        <v>-631.05735167669809</v>
      </c>
      <c r="G6" s="30">
        <f>NRGSUP!G6-TI_E!G6+TO!G6-NRG_E!G6-DL!G6</f>
        <v>1175.6082545141896</v>
      </c>
      <c r="H6" s="30">
        <f>NRGSUP!H6-TI_E!H6+TO!H6-NRG_E!H6-DL!H6</f>
        <v>650.76835769560046</v>
      </c>
      <c r="I6" s="30">
        <f>NRGSUP!I6-TI_E!I6+TO!I6-NRG_E!I6-DL!I6</f>
        <v>342.83680137575288</v>
      </c>
      <c r="J6" s="30">
        <f>NRGSUP!J6-TI_E!J6+TO!J6-NRG_E!J6-DL!J6</f>
        <v>507.46981943248574</v>
      </c>
      <c r="K6" s="30">
        <f>NRGSUP!K6-TI_E!K6+TO!K6-NRG_E!K6-DL!K6</f>
        <v>641.0883061048969</v>
      </c>
      <c r="L6" s="30">
        <f>NRGSUP!L6-TI_E!L6+TO!L6-NRG_E!L6-DL!L6</f>
        <v>-498.89148753224669</v>
      </c>
      <c r="M6" s="30">
        <f>NRGSUP!M6-TI_E!M6+TO!M6-NRG_E!M6-DL!M6</f>
        <v>-108.22708512470403</v>
      </c>
      <c r="N6" s="30">
        <f>NRGSUP!N6-TI_E!N6+TO!N6-NRG_E!N6-DL!N6</f>
        <v>-51.707824591591425</v>
      </c>
      <c r="O6" s="30">
        <f>NRGSUP!O6-TI_E!O6+TO!O6-NRG_E!O6-DL!O6</f>
        <v>-287.09896818572014</v>
      </c>
      <c r="P6" s="30">
        <f>NRGSUP!P6-TI_E!P6+TO!P6-NRG_E!P6-DL!P6</f>
        <v>177.3550300945879</v>
      </c>
      <c r="Q6" s="30">
        <f>NRGSUP!Q6-TI_E!Q6+TO!Q6-NRG_E!Q6-DL!Q6</f>
        <v>-34.542132416157813</v>
      </c>
      <c r="R6" s="30">
        <f>NRGSUP!R6-TI_E!R6+TO!R6-NRG_E!R6-DL!R6</f>
        <v>423.16380051590806</v>
      </c>
      <c r="S6" s="30">
        <f>NRGSUP!S6-TI_E!S6+TO!S6-NRG_E!S6-DL!S6</f>
        <v>27.831556319867857</v>
      </c>
      <c r="T6" s="30">
        <f>NRGSUP!T6-TI_E!T6+TO!T6-NRG_E!T6-DL!T6</f>
        <v>52.992949269133582</v>
      </c>
      <c r="U6" s="30">
        <f>NRGSUP!U6-TI_E!U6+TO!U6-NRG_E!U6-DL!U6</f>
        <v>-336.79957007737613</v>
      </c>
      <c r="V6" s="30">
        <f>NRGSUP!V6-TI_E!V6+TO!V6-NRG_E!V6-DL!V6</f>
        <v>-95.431814273434526</v>
      </c>
      <c r="W6" s="30">
        <f>NRGSUP!W6-TI_E!W6+TO!W6-NRG_E!W6-DL!W6</f>
        <v>408.74161650902477</v>
      </c>
      <c r="X6" s="30">
        <f>NRGSUP!X6-TI_E!X6+TO!X6-NRG_E!X6-DL!X6</f>
        <v>41.535597592422846</v>
      </c>
    </row>
    <row r="7" spans="1:24" ht="11.25" customHeight="1" x14ac:dyDescent="0.2">
      <c r="A7" s="39" t="s">
        <v>9</v>
      </c>
      <c r="B7" s="23" t="s">
        <v>10</v>
      </c>
      <c r="C7" s="30">
        <f>NRGSUP!C7-TI_E!C7+TO!C7-NRG_E!C7-DL!C7</f>
        <v>18215.706878761812</v>
      </c>
      <c r="D7" s="30">
        <f>NRGSUP!D7-TI_E!D7+TO!D7-NRG_E!D7-DL!D7</f>
        <v>18386.559673258809</v>
      </c>
      <c r="E7" s="30">
        <f>NRGSUP!E7-TI_E!E7+TO!E7-NRG_E!E7-DL!E7</f>
        <v>16816.014101461707</v>
      </c>
      <c r="F7" s="30">
        <f>NRGSUP!F7-TI_E!F7+TO!F7-NRG_E!F7-DL!F7</f>
        <v>13752.122355975906</v>
      </c>
      <c r="G7" s="30">
        <f>NRGSUP!G7-TI_E!G7+TO!G7-NRG_E!G7-DL!G7</f>
        <v>15187.973000859849</v>
      </c>
      <c r="H7" s="30">
        <f>NRGSUP!H7-TI_E!H7+TO!H7-NRG_E!H7-DL!H7</f>
        <v>16815.096990541719</v>
      </c>
      <c r="I7" s="30">
        <f>NRGSUP!I7-TI_E!I7+TO!I7-NRG_E!I7-DL!I7</f>
        <v>19029.208168529636</v>
      </c>
      <c r="J7" s="30">
        <f>NRGSUP!J7-TI_E!J7+TO!J7-NRG_E!J7-DL!J7</f>
        <v>18345.032158211536</v>
      </c>
      <c r="K7" s="30">
        <f>NRGSUP!K7-TI_E!K7+TO!K7-NRG_E!K7-DL!K7</f>
        <v>18388.377214101507</v>
      </c>
      <c r="L7" s="30">
        <f>NRGSUP!L7-TI_E!L7+TO!L7-NRG_E!L7-DL!L7</f>
        <v>16934.585984522775</v>
      </c>
      <c r="M7" s="30">
        <f>NRGSUP!M7-TI_E!M7+TO!M7-NRG_E!M7-DL!M7</f>
        <v>19779.563026655211</v>
      </c>
      <c r="N7" s="30">
        <f>NRGSUP!N7-TI_E!N7+TO!N7-NRG_E!N7-DL!N7</f>
        <v>20018.179879621697</v>
      </c>
      <c r="O7" s="30">
        <f>NRGSUP!O7-TI_E!O7+TO!O7-NRG_E!O7-DL!O7</f>
        <v>14643.438950988815</v>
      </c>
      <c r="P7" s="30">
        <f>NRGSUP!P7-TI_E!P7+TO!P7-NRG_E!P7-DL!P7</f>
        <v>15967.672484952724</v>
      </c>
      <c r="Q7" s="30">
        <f>NRGSUP!Q7-TI_E!Q7+TO!Q7-NRG_E!Q7-DL!Q7</f>
        <v>13972.085640584715</v>
      </c>
      <c r="R7" s="30">
        <f>NRGSUP!R7-TI_E!R7+TO!R7-NRG_E!R7-DL!R7</f>
        <v>14215.795528804834</v>
      </c>
      <c r="S7" s="30">
        <f>NRGSUP!S7-TI_E!S7+TO!S7-NRG_E!S7-DL!S7</f>
        <v>16458.49630266548</v>
      </c>
      <c r="T7" s="30">
        <f>NRGSUP!T7-TI_E!T7+TO!T7-NRG_E!T7-DL!T7</f>
        <v>14275.713413585547</v>
      </c>
      <c r="U7" s="30">
        <f>NRGSUP!U7-TI_E!U7+TO!U7-NRG_E!U7-DL!U7</f>
        <v>17143.632244196036</v>
      </c>
      <c r="V7" s="30">
        <f>NRGSUP!V7-TI_E!V7+TO!V7-NRG_E!V7-DL!V7</f>
        <v>14372.422184006902</v>
      </c>
      <c r="W7" s="30">
        <f>NRGSUP!W7-TI_E!W7+TO!W7-NRG_E!W7-DL!W7</f>
        <v>12512.26964746347</v>
      </c>
      <c r="X7" s="30">
        <f>NRGSUP!X7-TI_E!X7+TO!X7-NRG_E!X7-DL!X7</f>
        <v>13430.861392949286</v>
      </c>
    </row>
    <row r="8" spans="1:24" ht="11.25" customHeight="1" x14ac:dyDescent="0.2">
      <c r="A8" s="40" t="s">
        <v>343</v>
      </c>
      <c r="B8" s="41" t="s">
        <v>344</v>
      </c>
      <c r="C8" s="42">
        <f t="shared" ref="C8:W8" si="6">SUM(C9:C10)</f>
        <v>4141.7885640584664</v>
      </c>
      <c r="D8" s="42">
        <f t="shared" si="6"/>
        <v>2712.5199484092636</v>
      </c>
      <c r="E8" s="42">
        <f t="shared" si="6"/>
        <v>3439.4054170249169</v>
      </c>
      <c r="F8" s="42">
        <f t="shared" si="6"/>
        <v>4252.0855546001876</v>
      </c>
      <c r="G8" s="42">
        <f t="shared" si="6"/>
        <v>4119.093121238192</v>
      </c>
      <c r="H8" s="42">
        <f t="shared" si="6"/>
        <v>3199.9915735167942</v>
      </c>
      <c r="I8" s="42">
        <f t="shared" si="6"/>
        <v>3116.0343078245796</v>
      </c>
      <c r="J8" s="42">
        <f t="shared" si="6"/>
        <v>3112.2089423903617</v>
      </c>
      <c r="K8" s="42">
        <f t="shared" si="6"/>
        <v>2616.3184006878846</v>
      </c>
      <c r="L8" s="42">
        <f t="shared" si="6"/>
        <v>3093.7485812553659</v>
      </c>
      <c r="M8" s="42">
        <f t="shared" si="6"/>
        <v>2785.5621668099807</v>
      </c>
      <c r="N8" s="42">
        <f t="shared" si="6"/>
        <v>1863.2437661221011</v>
      </c>
      <c r="O8" s="42">
        <f t="shared" si="6"/>
        <v>1497.2000000000246</v>
      </c>
      <c r="P8" s="42">
        <f t="shared" si="6"/>
        <v>1628.757781599337</v>
      </c>
      <c r="Q8" s="42">
        <f t="shared" si="6"/>
        <v>1002.2822871882697</v>
      </c>
      <c r="R8" s="42">
        <f t="shared" si="6"/>
        <v>1144.3460017197076</v>
      </c>
      <c r="S8" s="42">
        <f t="shared" si="6"/>
        <v>1231.7921754084314</v>
      </c>
      <c r="T8" s="42">
        <f t="shared" si="6"/>
        <v>2173.0915735167982</v>
      </c>
      <c r="U8" s="42">
        <f t="shared" si="6"/>
        <v>1517.2420464316554</v>
      </c>
      <c r="V8" s="42">
        <f t="shared" si="6"/>
        <v>1048.9275150472934</v>
      </c>
      <c r="W8" s="42">
        <f t="shared" si="6"/>
        <v>1077.5354256233868</v>
      </c>
      <c r="X8" s="42">
        <f t="shared" ref="X8" si="7">SUM(X9:X10)</f>
        <v>1493.2615649183081</v>
      </c>
    </row>
    <row r="9" spans="1:24" ht="11.25" customHeight="1" x14ac:dyDescent="0.2">
      <c r="A9" s="39" t="s">
        <v>11</v>
      </c>
      <c r="B9" s="23" t="s">
        <v>12</v>
      </c>
      <c r="C9" s="30">
        <f>NRGSUP!C9-TI_E!C9+TO!C9-NRG_E!C9-DL!C9</f>
        <v>304.20885640584652</v>
      </c>
      <c r="D9" s="30">
        <f>NRGSUP!D9-TI_E!D9+TO!D9-NRG_E!D9-DL!D9</f>
        <v>308.73920894239063</v>
      </c>
      <c r="E9" s="30">
        <f>NRGSUP!E9-TI_E!E9+TO!E9-NRG_E!E9-DL!E9</f>
        <v>161.99475494411035</v>
      </c>
      <c r="F9" s="30">
        <f>NRGSUP!F9-TI_E!F9+TO!F9-NRG_E!F9-DL!F9</f>
        <v>307.69819432502118</v>
      </c>
      <c r="G9" s="30">
        <f>NRGSUP!G9-TI_E!G9+TO!G9-NRG_E!G9-DL!G9</f>
        <v>290.63052450558911</v>
      </c>
      <c r="H9" s="30">
        <f>NRGSUP!H9-TI_E!H9+TO!H9-NRG_E!H9-DL!H9</f>
        <v>633.99028374892464</v>
      </c>
      <c r="I9" s="30">
        <f>NRGSUP!I9-TI_E!I9+TO!I9-NRG_E!I9-DL!I9</f>
        <v>566.93826311263933</v>
      </c>
      <c r="J9" s="30">
        <f>NRGSUP!J9-TI_E!J9+TO!J9-NRG_E!J9-DL!J9</f>
        <v>730.68658641444517</v>
      </c>
      <c r="K9" s="30">
        <f>NRGSUP!K9-TI_E!K9+TO!K9-NRG_E!K9-DL!K9</f>
        <v>671.76801375752416</v>
      </c>
      <c r="L9" s="30">
        <f>NRGSUP!L9-TI_E!L9+TO!L9-NRG_E!L9-DL!L9</f>
        <v>424.13344797936406</v>
      </c>
      <c r="M9" s="30">
        <f>NRGSUP!M9-TI_E!M9+TO!M9-NRG_E!M9-DL!M9</f>
        <v>304.09595872742904</v>
      </c>
      <c r="N9" s="30">
        <f>NRGSUP!N9-TI_E!N9+TO!N9-NRG_E!N9-DL!N9</f>
        <v>244.7828030954426</v>
      </c>
      <c r="O9" s="30">
        <f>NRGSUP!O9-TI_E!O9+TO!O9-NRG_E!O9-DL!O9</f>
        <v>356.90533104041265</v>
      </c>
      <c r="P9" s="30">
        <f>NRGSUP!P9-TI_E!P9+TO!P9-NRG_E!P9-DL!P9</f>
        <v>361.54823731728288</v>
      </c>
      <c r="Q9" s="30">
        <f>NRGSUP!Q9-TI_E!Q9+TO!Q9-NRG_E!Q9-DL!Q9</f>
        <v>373.58658641444526</v>
      </c>
      <c r="R9" s="30">
        <f>NRGSUP!R9-TI_E!R9+TO!R9-NRG_E!R9-DL!R9</f>
        <v>412.38615649183134</v>
      </c>
      <c r="S9" s="30">
        <f>NRGSUP!S9-TI_E!S9+TO!S9-NRG_E!S9-DL!S9</f>
        <v>442.37532244196046</v>
      </c>
      <c r="T9" s="30">
        <f>NRGSUP!T9-TI_E!T9+TO!T9-NRG_E!T9-DL!T9</f>
        <v>323.47437661220982</v>
      </c>
      <c r="U9" s="30">
        <f>NRGSUP!U9-TI_E!U9+TO!U9-NRG_E!U9-DL!U9</f>
        <v>314.04849527085116</v>
      </c>
      <c r="V9" s="30">
        <f>NRGSUP!V9-TI_E!V9+TO!V9-NRG_E!V9-DL!V9</f>
        <v>359.24531384350814</v>
      </c>
      <c r="W9" s="30">
        <f>NRGSUP!W9-TI_E!W9+TO!W9-NRG_E!W9-DL!W9</f>
        <v>318.2418744625968</v>
      </c>
      <c r="X9" s="30">
        <f>NRGSUP!X9-TI_E!X9+TO!X9-NRG_E!X9-DL!X9</f>
        <v>371.89398108340504</v>
      </c>
    </row>
    <row r="10" spans="1:24" ht="11.25" customHeight="1" x14ac:dyDescent="0.2">
      <c r="A10" s="39" t="s">
        <v>13</v>
      </c>
      <c r="B10" s="23" t="s">
        <v>14</v>
      </c>
      <c r="C10" s="30">
        <f>NRGSUP!C10-TI_E!C10+TO!C10-NRG_E!C10-DL!C10</f>
        <v>3837.5797076526201</v>
      </c>
      <c r="D10" s="30">
        <f>NRGSUP!D10-TI_E!D10+TO!D10-NRG_E!D10-DL!D10</f>
        <v>2403.780739466873</v>
      </c>
      <c r="E10" s="30">
        <f>NRGSUP!E10-TI_E!E10+TO!E10-NRG_E!E10-DL!E10</f>
        <v>3277.4106620808066</v>
      </c>
      <c r="F10" s="30">
        <f>NRGSUP!F10-TI_E!F10+TO!F10-NRG_E!F10-DL!F10</f>
        <v>3944.3873602751664</v>
      </c>
      <c r="G10" s="30">
        <f>NRGSUP!G10-TI_E!G10+TO!G10-NRG_E!G10-DL!G10</f>
        <v>3828.4625967326033</v>
      </c>
      <c r="H10" s="30">
        <f>NRGSUP!H10-TI_E!H10+TO!H10-NRG_E!H10-DL!H10</f>
        <v>2566.0012897678698</v>
      </c>
      <c r="I10" s="30">
        <f>NRGSUP!I10-TI_E!I10+TO!I10-NRG_E!I10-DL!I10</f>
        <v>2549.0960447119405</v>
      </c>
      <c r="J10" s="30">
        <f>NRGSUP!J10-TI_E!J10+TO!J10-NRG_E!J10-DL!J10</f>
        <v>2381.5223559759165</v>
      </c>
      <c r="K10" s="30">
        <f>NRGSUP!K10-TI_E!K10+TO!K10-NRG_E!K10-DL!K10</f>
        <v>1944.5503869303602</v>
      </c>
      <c r="L10" s="30">
        <f>NRGSUP!L10-TI_E!L10+TO!L10-NRG_E!L10-DL!L10</f>
        <v>2669.6151332760019</v>
      </c>
      <c r="M10" s="30">
        <f>NRGSUP!M10-TI_E!M10+TO!M10-NRG_E!M10-DL!M10</f>
        <v>2481.4662080825515</v>
      </c>
      <c r="N10" s="30">
        <f>NRGSUP!N10-TI_E!N10+TO!N10-NRG_E!N10-DL!N10</f>
        <v>1618.4609630266584</v>
      </c>
      <c r="O10" s="30">
        <f>NRGSUP!O10-TI_E!O10+TO!O10-NRG_E!O10-DL!O10</f>
        <v>1140.294668959612</v>
      </c>
      <c r="P10" s="30">
        <f>NRGSUP!P10-TI_E!P10+TO!P10-NRG_E!P10-DL!P10</f>
        <v>1267.2095442820541</v>
      </c>
      <c r="Q10" s="30">
        <f>NRGSUP!Q10-TI_E!Q10+TO!Q10-NRG_E!Q10-DL!Q10</f>
        <v>628.69570077382446</v>
      </c>
      <c r="R10" s="30">
        <f>NRGSUP!R10-TI_E!R10+TO!R10-NRG_E!R10-DL!R10</f>
        <v>731.95984522787626</v>
      </c>
      <c r="S10" s="30">
        <f>NRGSUP!S10-TI_E!S10+TO!S10-NRG_E!S10-DL!S10</f>
        <v>789.41685296647097</v>
      </c>
      <c r="T10" s="30">
        <f>NRGSUP!T10-TI_E!T10+TO!T10-NRG_E!T10-DL!T10</f>
        <v>1849.6171969045884</v>
      </c>
      <c r="U10" s="30">
        <f>NRGSUP!U10-TI_E!U10+TO!U10-NRG_E!U10-DL!U10</f>
        <v>1203.1935511608042</v>
      </c>
      <c r="V10" s="30">
        <f>NRGSUP!V10-TI_E!V10+TO!V10-NRG_E!V10-DL!V10</f>
        <v>689.68220120378521</v>
      </c>
      <c r="W10" s="30">
        <f>NRGSUP!W10-TI_E!W10+TO!W10-NRG_E!W10-DL!W10</f>
        <v>759.29355116079</v>
      </c>
      <c r="X10" s="30">
        <f>NRGSUP!X10-TI_E!X10+TO!X10-NRG_E!X10-DL!X10</f>
        <v>1121.3675838349031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:W11" si="8">SUM(C12:C16)</f>
        <v>10845.26388650043</v>
      </c>
      <c r="D11" s="42">
        <f t="shared" si="8"/>
        <v>10461.521281169393</v>
      </c>
      <c r="E11" s="42">
        <f t="shared" si="8"/>
        <v>10153.486930352536</v>
      </c>
      <c r="F11" s="42">
        <f t="shared" si="8"/>
        <v>9915.5683576956217</v>
      </c>
      <c r="G11" s="42">
        <f t="shared" si="8"/>
        <v>9264.0358555460007</v>
      </c>
      <c r="H11" s="42">
        <f t="shared" si="8"/>
        <v>8518.8822012037854</v>
      </c>
      <c r="I11" s="42">
        <f t="shared" si="8"/>
        <v>9326.8657781599359</v>
      </c>
      <c r="J11" s="42">
        <f t="shared" si="8"/>
        <v>7642.1182287188321</v>
      </c>
      <c r="K11" s="42">
        <f t="shared" si="8"/>
        <v>7605.5938950988848</v>
      </c>
      <c r="L11" s="42">
        <f t="shared" si="8"/>
        <v>6358.0424763542596</v>
      </c>
      <c r="M11" s="42">
        <f t="shared" si="8"/>
        <v>7815.0452278589892</v>
      </c>
      <c r="N11" s="42">
        <f t="shared" si="8"/>
        <v>8047.4622527944994</v>
      </c>
      <c r="O11" s="42">
        <f t="shared" si="8"/>
        <v>6741.5404987102338</v>
      </c>
      <c r="P11" s="42">
        <f t="shared" si="8"/>
        <v>7455.8994840928699</v>
      </c>
      <c r="Q11" s="42">
        <f t="shared" si="8"/>
        <v>7394.8644883920815</v>
      </c>
      <c r="R11" s="42">
        <f t="shared" si="8"/>
        <v>7168.5266552020603</v>
      </c>
      <c r="S11" s="42">
        <f t="shared" si="8"/>
        <v>6806.4689595872751</v>
      </c>
      <c r="T11" s="42">
        <f t="shared" si="8"/>
        <v>6769.0957007738562</v>
      </c>
      <c r="U11" s="42">
        <f t="shared" si="8"/>
        <v>6489.2929492691192</v>
      </c>
      <c r="V11" s="42">
        <f t="shared" si="8"/>
        <v>6114.1149613069565</v>
      </c>
      <c r="W11" s="42">
        <f t="shared" si="8"/>
        <v>4862.3875322441927</v>
      </c>
      <c r="X11" s="42">
        <f t="shared" ref="X11" si="9">SUM(X12:X16)</f>
        <v>5348.7025795356876</v>
      </c>
    </row>
    <row r="12" spans="1:24" ht="11.25" customHeight="1" x14ac:dyDescent="0.2">
      <c r="A12" s="39" t="s">
        <v>15</v>
      </c>
      <c r="B12" s="23" t="s">
        <v>16</v>
      </c>
      <c r="C12" s="30">
        <f>NRGSUP!C12-TI_E!C12+TO!C12-NRG_E!C12-DL!C12</f>
        <v>285.13018056749786</v>
      </c>
      <c r="D12" s="30">
        <f>NRGSUP!D12-TI_E!D12+TO!D12-NRG_E!D12-DL!D12</f>
        <v>238.10266552020641</v>
      </c>
      <c r="E12" s="30">
        <f>NRGSUP!E12-TI_E!E12+TO!E12-NRG_E!E12-DL!E12</f>
        <v>209.17678417884784</v>
      </c>
      <c r="F12" s="30">
        <f>NRGSUP!F12-TI_E!F12+TO!F12-NRG_E!F12-DL!F12</f>
        <v>184.57687016337059</v>
      </c>
      <c r="G12" s="30">
        <f>NRGSUP!G12-TI_E!G12+TO!G12-NRG_E!G12-DL!G12</f>
        <v>156.83138435081688</v>
      </c>
      <c r="H12" s="30">
        <f>NRGSUP!H12-TI_E!H12+TO!H12-NRG_E!H12-DL!H12</f>
        <v>179.63826311263972</v>
      </c>
      <c r="I12" s="30">
        <f>NRGSUP!I12-TI_E!I12+TO!I12-NRG_E!I12-DL!I12</f>
        <v>171.15692175408427</v>
      </c>
      <c r="J12" s="30">
        <f>NRGSUP!J12-TI_E!J12+TO!J12-NRG_E!J12-DL!J12</f>
        <v>161.66156491831464</v>
      </c>
      <c r="K12" s="30">
        <f>NRGSUP!K12-TI_E!K12+TO!K12-NRG_E!K12-DL!K12</f>
        <v>151.02923473774715</v>
      </c>
      <c r="L12" s="30">
        <f>NRGSUP!L12-TI_E!L12+TO!L12-NRG_E!L12-DL!L12</f>
        <v>146.95098882201205</v>
      </c>
      <c r="M12" s="30">
        <f>NRGSUP!M12-TI_E!M12+TO!M12-NRG_E!M12-DL!M12</f>
        <v>358.2773860705073</v>
      </c>
      <c r="N12" s="30">
        <f>NRGSUP!N12-TI_E!N12+TO!N12-NRG_E!N12-DL!N12</f>
        <v>248.43869303525352</v>
      </c>
      <c r="O12" s="30">
        <f>NRGSUP!O12-TI_E!O12+TO!O12-NRG_E!O12-DL!O12</f>
        <v>187.84419604471191</v>
      </c>
      <c r="P12" s="30">
        <f>NRGSUP!P12-TI_E!P12+TO!P12-NRG_E!P12-DL!P12</f>
        <v>167.04789337919166</v>
      </c>
      <c r="Q12" s="30">
        <f>NRGSUP!Q12-TI_E!Q12+TO!Q12-NRG_E!Q12-DL!Q12</f>
        <v>115.638950988822</v>
      </c>
      <c r="R12" s="30">
        <f>NRGSUP!R12-TI_E!R12+TO!R12-NRG_E!R12-DL!R12</f>
        <v>148.22742906276872</v>
      </c>
      <c r="S12" s="30">
        <f>NRGSUP!S12-TI_E!S12+TO!S12-NRG_E!S12-DL!S12</f>
        <v>142.73430782459153</v>
      </c>
      <c r="T12" s="30">
        <f>NRGSUP!T12-TI_E!T12+TO!T12-NRG_E!T12-DL!T12</f>
        <v>122.67712811693893</v>
      </c>
      <c r="U12" s="30">
        <f>NRGSUP!U12-TI_E!U12+TO!U12-NRG_E!U12-DL!U12</f>
        <v>126.06595012897674</v>
      </c>
      <c r="V12" s="30">
        <f>NRGSUP!V12-TI_E!V12+TO!V12-NRG_E!V12-DL!V12</f>
        <v>74.204557179707635</v>
      </c>
      <c r="W12" s="30">
        <f>NRGSUP!W12-TI_E!W12+TO!W12-NRG_E!W12-DL!W12</f>
        <v>61.178847807394675</v>
      </c>
      <c r="X12" s="30">
        <f>NRGSUP!X12-TI_E!X12+TO!X12-NRG_E!X12-DL!X12</f>
        <v>65.710232158211525</v>
      </c>
    </row>
    <row r="13" spans="1:24" ht="11.25" customHeight="1" x14ac:dyDescent="0.2">
      <c r="A13" s="39" t="s">
        <v>17</v>
      </c>
      <c r="B13" s="23" t="s">
        <v>18</v>
      </c>
      <c r="C13" s="30">
        <f>NRGSUP!C13-TI_E!C13+TO!C13-NRG_E!C13-DL!C13</f>
        <v>7576.0737747205521</v>
      </c>
      <c r="D13" s="30">
        <f>NRGSUP!D13-TI_E!D13+TO!D13-NRG_E!D13-DL!D13</f>
        <v>7429.2320292347404</v>
      </c>
      <c r="E13" s="30">
        <f>NRGSUP!E13-TI_E!E13+TO!E13-NRG_E!E13-DL!E13</f>
        <v>6914.8602751504723</v>
      </c>
      <c r="F13" s="30">
        <f>NRGSUP!F13-TI_E!F13+TO!F13-NRG_E!F13-DL!F13</f>
        <v>6675.0624247635487</v>
      </c>
      <c r="G13" s="30">
        <f>NRGSUP!G13-TI_E!G13+TO!G13-NRG_E!G13-DL!G13</f>
        <v>5755.0435081685291</v>
      </c>
      <c r="H13" s="30">
        <f>NRGSUP!H13-TI_E!H13+TO!H13-NRG_E!H13-DL!H13</f>
        <v>5264.7437661220993</v>
      </c>
      <c r="I13" s="30">
        <f>NRGSUP!I13-TI_E!I13+TO!I13-NRG_E!I13-DL!I13</f>
        <v>5808.1551160791096</v>
      </c>
      <c r="J13" s="30">
        <f>NRGSUP!J13-TI_E!J13+TO!J13-NRG_E!J13-DL!J13</f>
        <v>4417.0006878761833</v>
      </c>
      <c r="K13" s="30">
        <f>NRGSUP!K13-TI_E!K13+TO!K13-NRG_E!K13-DL!K13</f>
        <v>4308.7950988822049</v>
      </c>
      <c r="L13" s="30">
        <f>NRGSUP!L13-TI_E!L13+TO!L13-NRG_E!L13-DL!L13</f>
        <v>3291.1209802235635</v>
      </c>
      <c r="M13" s="30">
        <f>NRGSUP!M13-TI_E!M13+TO!M13-NRG_E!M13-DL!M13</f>
        <v>4194.1380911435972</v>
      </c>
      <c r="N13" s="30">
        <f>NRGSUP!N13-TI_E!N13+TO!N13-NRG_E!N13-DL!N13</f>
        <v>4197.2993121238196</v>
      </c>
      <c r="O13" s="30">
        <f>NRGSUP!O13-TI_E!O13+TO!O13-NRG_E!O13-DL!O13</f>
        <v>3081.5895958727451</v>
      </c>
      <c r="P13" s="30">
        <f>NRGSUP!P13-TI_E!P13+TO!P13-NRG_E!P13-DL!P13</f>
        <v>3665.354600171976</v>
      </c>
      <c r="Q13" s="30">
        <f>NRGSUP!Q13-TI_E!Q13+TO!Q13-NRG_E!Q13-DL!Q13</f>
        <v>3665.9864144453932</v>
      </c>
      <c r="R13" s="30">
        <f>NRGSUP!R13-TI_E!R13+TO!R13-NRG_E!R13-DL!R13</f>
        <v>3668.2061908856385</v>
      </c>
      <c r="S13" s="30">
        <f>NRGSUP!S13-TI_E!S13+TO!S13-NRG_E!S13-DL!S13</f>
        <v>3237.8073946689601</v>
      </c>
      <c r="T13" s="30">
        <f>NRGSUP!T13-TI_E!T13+TO!T13-NRG_E!T13-DL!T13</f>
        <v>3236.9432502149566</v>
      </c>
      <c r="U13" s="30">
        <f>NRGSUP!U13-TI_E!U13+TO!U13-NRG_E!U13-DL!U13</f>
        <v>2986.7771281169275</v>
      </c>
      <c r="V13" s="30">
        <f>NRGSUP!V13-TI_E!V13+TO!V13-NRG_E!V13-DL!V13</f>
        <v>2890.8241616508958</v>
      </c>
      <c r="W13" s="30">
        <f>NRGSUP!W13-TI_E!W13+TO!W13-NRG_E!W13-DL!W13</f>
        <v>2022.0360275150445</v>
      </c>
      <c r="X13" s="30">
        <f>NRGSUP!X13-TI_E!X13+TO!X13-NRG_E!X13-DL!X13</f>
        <v>2360.4693035253704</v>
      </c>
    </row>
    <row r="14" spans="1:24" ht="11.25" customHeight="1" x14ac:dyDescent="0.2">
      <c r="A14" s="39" t="s">
        <v>19</v>
      </c>
      <c r="B14" s="23" t="s">
        <v>20</v>
      </c>
      <c r="C14" s="30">
        <f>NRGSUP!C14-TI_E!C14+TO!C14-NRG_E!C14-DL!C14</f>
        <v>0</v>
      </c>
      <c r="D14" s="30">
        <f>NRGSUP!D14-TI_E!D14+TO!D14-NRG_E!D14-DL!D14</f>
        <v>0</v>
      </c>
      <c r="E14" s="30">
        <f>NRGSUP!E14-TI_E!E14+TO!E14-NRG_E!E14-DL!E14</f>
        <v>0</v>
      </c>
      <c r="F14" s="30">
        <f>NRGSUP!F14-TI_E!F14+TO!F14-NRG_E!F14-DL!F14</f>
        <v>0</v>
      </c>
      <c r="G14" s="30">
        <f>NRGSUP!G14-TI_E!G14+TO!G14-NRG_E!G14-DL!G14</f>
        <v>0</v>
      </c>
      <c r="H14" s="30">
        <f>NRGSUP!H14-TI_E!H14+TO!H14-NRG_E!H14-DL!H14</f>
        <v>0</v>
      </c>
      <c r="I14" s="30">
        <f>NRGSUP!I14-TI_E!I14+TO!I14-NRG_E!I14-DL!I14</f>
        <v>0</v>
      </c>
      <c r="J14" s="30">
        <f>NRGSUP!J14-TI_E!J14+TO!J14-NRG_E!J14-DL!J14</f>
        <v>0</v>
      </c>
      <c r="K14" s="30">
        <f>NRGSUP!K14-TI_E!K14+TO!K14-NRG_E!K14-DL!K14</f>
        <v>0</v>
      </c>
      <c r="L14" s="30">
        <f>NRGSUP!L14-TI_E!L14+TO!L14-NRG_E!L14-DL!L14</f>
        <v>0</v>
      </c>
      <c r="M14" s="30">
        <f>NRGSUP!M14-TI_E!M14+TO!M14-NRG_E!M14-DL!M14</f>
        <v>0</v>
      </c>
      <c r="N14" s="30">
        <f>NRGSUP!N14-TI_E!N14+TO!N14-NRG_E!N14-DL!N14</f>
        <v>0</v>
      </c>
      <c r="O14" s="30">
        <f>NRGSUP!O14-TI_E!O14+TO!O14-NRG_E!O14-DL!O14</f>
        <v>0</v>
      </c>
      <c r="P14" s="30">
        <f>NRGSUP!P14-TI_E!P14+TO!P14-NRG_E!P14-DL!P14</f>
        <v>0</v>
      </c>
      <c r="Q14" s="30">
        <f>NRGSUP!Q14-TI_E!Q14+TO!Q14-NRG_E!Q14-DL!Q14</f>
        <v>0</v>
      </c>
      <c r="R14" s="30">
        <f>NRGSUP!R14-TI_E!R14+TO!R14-NRG_E!R14-DL!R14</f>
        <v>0</v>
      </c>
      <c r="S14" s="30">
        <f>NRGSUP!S14-TI_E!S14+TO!S14-NRG_E!S14-DL!S14</f>
        <v>0</v>
      </c>
      <c r="T14" s="30">
        <f>NRGSUP!T14-TI_E!T14+TO!T14-NRG_E!T14-DL!T14</f>
        <v>0</v>
      </c>
      <c r="U14" s="30">
        <f>NRGSUP!U14-TI_E!U14+TO!U14-NRG_E!U14-DL!U14</f>
        <v>0</v>
      </c>
      <c r="V14" s="30">
        <f>NRGSUP!V14-TI_E!V14+TO!V14-NRG_E!V14-DL!V14</f>
        <v>0</v>
      </c>
      <c r="W14" s="30">
        <f>NRGSUP!W14-TI_E!W14+TO!W14-NRG_E!W14-DL!W14</f>
        <v>0</v>
      </c>
      <c r="X14" s="30">
        <f>NRGSUP!X14-TI_E!X14+TO!X14-NRG_E!X14-DL!X14</f>
        <v>0</v>
      </c>
    </row>
    <row r="15" spans="1:24" ht="11.25" customHeight="1" x14ac:dyDescent="0.2">
      <c r="A15" s="39" t="s">
        <v>21</v>
      </c>
      <c r="B15" s="23" t="s">
        <v>22</v>
      </c>
      <c r="C15" s="30">
        <f>NRGSUP!C15-TI_E!C15+TO!C15-NRG_E!C15-DL!C15</f>
        <v>383.72398968185729</v>
      </c>
      <c r="D15" s="30">
        <f>NRGSUP!D15-TI_E!D15+TO!D15-NRG_E!D15-DL!D15</f>
        <v>390.81487532244194</v>
      </c>
      <c r="E15" s="30">
        <f>NRGSUP!E15-TI_E!E15+TO!E15-NRG_E!E15-DL!E15</f>
        <v>716.51212381771279</v>
      </c>
      <c r="F15" s="30">
        <f>NRGSUP!F15-TI_E!F15+TO!F15-NRG_E!F15-DL!F15</f>
        <v>758.11255374032658</v>
      </c>
      <c r="G15" s="30">
        <f>NRGSUP!G15-TI_E!G15+TO!G15-NRG_E!G15-DL!G15</f>
        <v>939.29604471195205</v>
      </c>
      <c r="H15" s="30">
        <f>NRGSUP!H15-TI_E!H15+TO!H15-NRG_E!H15-DL!H15</f>
        <v>815.59853826311246</v>
      </c>
      <c r="I15" s="30">
        <f>NRGSUP!I15-TI_E!I15+TO!I15-NRG_E!I15-DL!I15</f>
        <v>925.61917454858144</v>
      </c>
      <c r="J15" s="30">
        <f>NRGSUP!J15-TI_E!J15+TO!J15-NRG_E!J15-DL!J15</f>
        <v>917.33981083404967</v>
      </c>
      <c r="K15" s="30">
        <f>NRGSUP!K15-TI_E!K15+TO!K15-NRG_E!K15-DL!K15</f>
        <v>917.72742906276858</v>
      </c>
      <c r="L15" s="30">
        <f>NRGSUP!L15-TI_E!L15+TO!L15-NRG_E!L15-DL!L15</f>
        <v>666.27257093723119</v>
      </c>
      <c r="M15" s="30">
        <f>NRGSUP!M15-TI_E!M15+TO!M15-NRG_E!M15-DL!M15</f>
        <v>689.30945829750624</v>
      </c>
      <c r="N15" s="30">
        <f>NRGSUP!N15-TI_E!N15+TO!N15-NRG_E!N15-DL!N15</f>
        <v>740.43860705073098</v>
      </c>
      <c r="O15" s="30">
        <f>NRGSUP!O15-TI_E!O15+TO!O15-NRG_E!O15-DL!O15</f>
        <v>783.66784178847809</v>
      </c>
      <c r="P15" s="30">
        <f>NRGSUP!P15-TI_E!P15+TO!P15-NRG_E!P15-DL!P15</f>
        <v>834.11427343078253</v>
      </c>
      <c r="Q15" s="30">
        <f>NRGSUP!Q15-TI_E!Q15+TO!Q15-NRG_E!Q15-DL!Q15</f>
        <v>855.82484952708501</v>
      </c>
      <c r="R15" s="30">
        <f>NRGSUP!R15-TI_E!R15+TO!R15-NRG_E!R15-DL!R15</f>
        <v>859.61719690455698</v>
      </c>
      <c r="S15" s="30">
        <f>NRGSUP!S15-TI_E!S15+TO!S15-NRG_E!S15-DL!S15</f>
        <v>907.27661220980201</v>
      </c>
      <c r="T15" s="30">
        <f>NRGSUP!T15-TI_E!T15+TO!T15-NRG_E!T15-DL!T15</f>
        <v>806.36070507308693</v>
      </c>
      <c r="U15" s="30">
        <f>NRGSUP!U15-TI_E!U15+TO!U15-NRG_E!U15-DL!U15</f>
        <v>859.61143594153043</v>
      </c>
      <c r="V15" s="30">
        <f>NRGSUP!V15-TI_E!V15+TO!V15-NRG_E!V15-DL!V15</f>
        <v>842.89346517626814</v>
      </c>
      <c r="W15" s="30">
        <f>NRGSUP!W15-TI_E!W15+TO!W15-NRG_E!W15-DL!W15</f>
        <v>702.59251934651752</v>
      </c>
      <c r="X15" s="30">
        <f>NRGSUP!X15-TI_E!X15+TO!X15-NRG_E!X15-DL!X15</f>
        <v>703.88263112639697</v>
      </c>
    </row>
    <row r="16" spans="1:24" ht="11.25" customHeight="1" x14ac:dyDescent="0.2">
      <c r="A16" s="39" t="s">
        <v>23</v>
      </c>
      <c r="B16" s="23" t="s">
        <v>24</v>
      </c>
      <c r="C16" s="30">
        <f>NRGSUP!C16-TI_E!C16+TO!C16-NRG_E!C16-DL!C16</f>
        <v>2600.335941530524</v>
      </c>
      <c r="D16" s="30">
        <f>NRGSUP!D16-TI_E!D16+TO!D16-NRG_E!D16-DL!D16</f>
        <v>2403.3717110920043</v>
      </c>
      <c r="E16" s="30">
        <f>NRGSUP!E16-TI_E!E16+TO!E16-NRG_E!E16-DL!E16</f>
        <v>2312.9377472055035</v>
      </c>
      <c r="F16" s="30">
        <f>NRGSUP!F16-TI_E!F16+TO!F16-NRG_E!F16-DL!F16</f>
        <v>2297.8165090283751</v>
      </c>
      <c r="G16" s="30">
        <f>NRGSUP!G16-TI_E!G16+TO!G16-NRG_E!G16-DL!G16</f>
        <v>2412.8649183147031</v>
      </c>
      <c r="H16" s="30">
        <f>NRGSUP!H16-TI_E!H16+TO!H16-NRG_E!H16-DL!H16</f>
        <v>2258.9016337059329</v>
      </c>
      <c r="I16" s="30">
        <f>NRGSUP!I16-TI_E!I16+TO!I16-NRG_E!I16-DL!I16</f>
        <v>2421.9345657781605</v>
      </c>
      <c r="J16" s="30">
        <f>NRGSUP!J16-TI_E!J16+TO!J16-NRG_E!J16-DL!J16</f>
        <v>2146.1161650902841</v>
      </c>
      <c r="K16" s="30">
        <f>NRGSUP!K16-TI_E!K16+TO!K16-NRG_E!K16-DL!K16</f>
        <v>2228.0421324161643</v>
      </c>
      <c r="L16" s="30">
        <f>NRGSUP!L16-TI_E!L16+TO!L16-NRG_E!L16-DL!L16</f>
        <v>2253.6979363714527</v>
      </c>
      <c r="M16" s="30">
        <f>NRGSUP!M16-TI_E!M16+TO!M16-NRG_E!M16-DL!M16</f>
        <v>2573.3202923473782</v>
      </c>
      <c r="N16" s="30">
        <f>NRGSUP!N16-TI_E!N16+TO!N16-NRG_E!N16-DL!N16</f>
        <v>2861.2856405846956</v>
      </c>
      <c r="O16" s="30">
        <f>NRGSUP!O16-TI_E!O16+TO!O16-NRG_E!O16-DL!O16</f>
        <v>2688.4388650042993</v>
      </c>
      <c r="P16" s="30">
        <f>NRGSUP!P16-TI_E!P16+TO!P16-NRG_E!P16-DL!P16</f>
        <v>2789.3827171109197</v>
      </c>
      <c r="Q16" s="30">
        <f>NRGSUP!Q16-TI_E!Q16+TO!Q16-NRG_E!Q16-DL!Q16</f>
        <v>2757.4142734307816</v>
      </c>
      <c r="R16" s="30">
        <f>NRGSUP!R16-TI_E!R16+TO!R16-NRG_E!R16-DL!R16</f>
        <v>2492.4758383490966</v>
      </c>
      <c r="S16" s="30">
        <f>NRGSUP!S16-TI_E!S16+TO!S16-NRG_E!S16-DL!S16</f>
        <v>2518.6506448839214</v>
      </c>
      <c r="T16" s="30">
        <f>NRGSUP!T16-TI_E!T16+TO!T16-NRG_E!T16-DL!T16</f>
        <v>2603.114617368874</v>
      </c>
      <c r="U16" s="30">
        <f>NRGSUP!U16-TI_E!U16+TO!U16-NRG_E!U16-DL!U16</f>
        <v>2516.8384350816841</v>
      </c>
      <c r="V16" s="30">
        <f>NRGSUP!V16-TI_E!V16+TO!V16-NRG_E!V16-DL!V16</f>
        <v>2306.1927773000853</v>
      </c>
      <c r="W16" s="30">
        <f>NRGSUP!W16-TI_E!W16+TO!W16-NRG_E!W16-DL!W16</f>
        <v>2076.5801375752367</v>
      </c>
      <c r="X16" s="30">
        <f>NRGSUP!X16-TI_E!X16+TO!X16-NRG_E!X16-DL!X16</f>
        <v>2218.6404127257092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:W17" si="10">SUM(C18:C21)</f>
        <v>8110.7300085984534</v>
      </c>
      <c r="D17" s="31">
        <f t="shared" si="10"/>
        <v>7329.8678417884767</v>
      </c>
      <c r="E17" s="31">
        <f t="shared" si="10"/>
        <v>7015.8467755803931</v>
      </c>
      <c r="F17" s="31">
        <f t="shared" si="10"/>
        <v>6873.8451418744626</v>
      </c>
      <c r="G17" s="31">
        <f t="shared" si="10"/>
        <v>6939.9704213241612</v>
      </c>
      <c r="H17" s="31">
        <f t="shared" si="10"/>
        <v>6409.3284608770464</v>
      </c>
      <c r="I17" s="31">
        <f t="shared" si="10"/>
        <v>6625.1672398968203</v>
      </c>
      <c r="J17" s="31">
        <f t="shared" si="10"/>
        <v>6102.7419604471179</v>
      </c>
      <c r="K17" s="31">
        <f t="shared" si="10"/>
        <v>5873.6148753224388</v>
      </c>
      <c r="L17" s="31">
        <f t="shared" si="10"/>
        <v>4289.2380911435921</v>
      </c>
      <c r="M17" s="31">
        <f t="shared" si="10"/>
        <v>5206.5793637145316</v>
      </c>
      <c r="N17" s="31">
        <f t="shared" si="10"/>
        <v>5035.0125537403255</v>
      </c>
      <c r="O17" s="31">
        <f t="shared" si="10"/>
        <v>5107.4092863284632</v>
      </c>
      <c r="P17" s="31">
        <f t="shared" si="10"/>
        <v>5079.5042132416147</v>
      </c>
      <c r="Q17" s="31">
        <f t="shared" si="10"/>
        <v>5296.7604471195191</v>
      </c>
      <c r="R17" s="31">
        <f t="shared" si="10"/>
        <v>5151.0041272570907</v>
      </c>
      <c r="S17" s="31">
        <f t="shared" si="10"/>
        <v>5016.1818572656912</v>
      </c>
      <c r="T17" s="31">
        <f t="shared" si="10"/>
        <v>4689.3729148753246</v>
      </c>
      <c r="U17" s="31">
        <f t="shared" si="10"/>
        <v>4877.840154772146</v>
      </c>
      <c r="V17" s="31">
        <f t="shared" si="10"/>
        <v>4504.5652622527941</v>
      </c>
      <c r="W17" s="31">
        <f t="shared" si="10"/>
        <v>4104.2251934651804</v>
      </c>
      <c r="X17" s="31">
        <f t="shared" ref="X17" si="11">SUM(X18:X21)</f>
        <v>4500.5556319862417</v>
      </c>
    </row>
    <row r="18" spans="1:24" ht="11.25" customHeight="1" x14ac:dyDescent="0.2">
      <c r="A18" s="22" t="s">
        <v>27</v>
      </c>
      <c r="B18" s="23" t="s">
        <v>28</v>
      </c>
      <c r="C18" s="30">
        <f>NRGSUP!C18-TI_E!C18+TO!C18-NRG_E!C18-DL!C18</f>
        <v>238.13404987102314</v>
      </c>
      <c r="D18" s="30">
        <f>NRGSUP!D18-TI_E!D18+TO!D18-NRG_E!D18-DL!D18</f>
        <v>111.58641444539974</v>
      </c>
      <c r="E18" s="30">
        <f>NRGSUP!E18-TI_E!E18+TO!E18-NRG_E!E18-DL!E18</f>
        <v>103.18142734307823</v>
      </c>
      <c r="F18" s="30">
        <f>NRGSUP!F18-TI_E!F18+TO!F18-NRG_E!F18-DL!F18</f>
        <v>92.487016337059401</v>
      </c>
      <c r="G18" s="30">
        <f>NRGSUP!G18-TI_E!G18+TO!G18-NRG_E!G18-DL!G18</f>
        <v>89.058383490971678</v>
      </c>
      <c r="H18" s="30">
        <f>NRGSUP!H18-TI_E!H18+TO!H18-NRG_E!H18-DL!H18</f>
        <v>90.197592433362161</v>
      </c>
      <c r="I18" s="30">
        <f>NRGSUP!I18-TI_E!I18+TO!I18-NRG_E!I18-DL!I18</f>
        <v>85.490025795357013</v>
      </c>
      <c r="J18" s="30">
        <f>NRGSUP!J18-TI_E!J18+TO!J18-NRG_E!J18-DL!J18</f>
        <v>71.754084264832343</v>
      </c>
      <c r="K18" s="30">
        <f>NRGSUP!K18-TI_E!K18+TO!K18-NRG_E!K18-DL!K18</f>
        <v>69.629836629406753</v>
      </c>
      <c r="L18" s="30">
        <f>NRGSUP!L18-TI_E!L18+TO!L18-NRG_E!L18-DL!L18</f>
        <v>61.170335339638818</v>
      </c>
      <c r="M18" s="30">
        <f>NRGSUP!M18-TI_E!M18+TO!M18-NRG_E!M18-DL!M18</f>
        <v>55.309458297506502</v>
      </c>
      <c r="N18" s="30">
        <f>NRGSUP!N18-TI_E!N18+TO!N18-NRG_E!N18-DL!N18</f>
        <v>12.080825451418832</v>
      </c>
      <c r="O18" s="30">
        <f>NRGSUP!O18-TI_E!O18+TO!O18-NRG_E!O18-DL!O18</f>
        <v>19.3280309544283</v>
      </c>
      <c r="P18" s="30">
        <f>NRGSUP!P18-TI_E!P18+TO!P18-NRG_E!P18-DL!P18</f>
        <v>2.3644883920894988</v>
      </c>
      <c r="Q18" s="30">
        <f>NRGSUP!Q18-TI_E!Q18+TO!Q18-NRG_E!Q18-DL!Q18</f>
        <v>5.5674978503868839</v>
      </c>
      <c r="R18" s="30">
        <f>NRGSUP!R18-TI_E!R18+TO!R18-NRG_E!R18-DL!R18</f>
        <v>2.9449699054169152</v>
      </c>
      <c r="S18" s="30">
        <f>NRGSUP!S18-TI_E!S18+TO!S18-NRG_E!S18-DL!S18</f>
        <v>0.30094582975059225</v>
      </c>
      <c r="T18" s="30">
        <f>NRGSUP!T18-TI_E!T18+TO!T18-NRG_E!T18-DL!T18</f>
        <v>0.32166809974212551</v>
      </c>
      <c r="U18" s="30">
        <f>NRGSUP!U18-TI_E!U18+TO!U18-NRG_E!U18-DL!U18</f>
        <v>1.3355975924334231</v>
      </c>
      <c r="V18" s="30">
        <f>NRGSUP!V18-TI_E!V18+TO!V18-NRG_E!V18-DL!V18</f>
        <v>1.3758383490970774</v>
      </c>
      <c r="W18" s="30">
        <f>NRGSUP!W18-TI_E!W18+TO!W18-NRG_E!W18-DL!W18</f>
        <v>0.88899398108340977</v>
      </c>
      <c r="X18" s="30">
        <f>NRGSUP!X18-TI_E!X18+TO!X18-NRG_E!X18-DL!X18</f>
        <v>7.1054273576010019E-15</v>
      </c>
    </row>
    <row r="19" spans="1:24" ht="11.25" customHeight="1" x14ac:dyDescent="0.2">
      <c r="A19" s="22" t="s">
        <v>29</v>
      </c>
      <c r="B19" s="23" t="s">
        <v>30</v>
      </c>
      <c r="C19" s="30">
        <f>NRGSUP!C19-TI_E!C19+TO!C19-NRG_E!C19-DL!C19</f>
        <v>3089.8874462596723</v>
      </c>
      <c r="D19" s="30">
        <f>NRGSUP!D19-TI_E!D19+TO!D19-NRG_E!D19-DL!D19</f>
        <v>2778.4229578675836</v>
      </c>
      <c r="E19" s="30">
        <f>NRGSUP!E19-TI_E!E19+TO!E19-NRG_E!E19-DL!E19</f>
        <v>2583.9049871023226</v>
      </c>
      <c r="F19" s="30">
        <f>NRGSUP!F19-TI_E!F19+TO!F19-NRG_E!F19-DL!F19</f>
        <v>2548.1713671539119</v>
      </c>
      <c r="G19" s="30">
        <f>NRGSUP!G19-TI_E!G19+TO!G19-NRG_E!G19-DL!G19</f>
        <v>2521.0929492691316</v>
      </c>
      <c r="H19" s="30">
        <f>NRGSUP!H19-TI_E!H19+TO!H19-NRG_E!H19-DL!H19</f>
        <v>2342.8144453998298</v>
      </c>
      <c r="I19" s="30">
        <f>NRGSUP!I19-TI_E!I19+TO!I19-NRG_E!I19-DL!I19</f>
        <v>2554.8493551160791</v>
      </c>
      <c r="J19" s="30">
        <f>NRGSUP!J19-TI_E!J19+TO!J19-NRG_E!J19-DL!J19</f>
        <v>2335.6881341358549</v>
      </c>
      <c r="K19" s="30">
        <f>NRGSUP!K19-TI_E!K19+TO!K19-NRG_E!K19-DL!K19</f>
        <v>2210.0124677558047</v>
      </c>
      <c r="L19" s="30">
        <f>NRGSUP!L19-TI_E!L19+TO!L19-NRG_E!L19-DL!L19</f>
        <v>1684.1559759243337</v>
      </c>
      <c r="M19" s="30">
        <f>NRGSUP!M19-TI_E!M19+TO!M19-NRG_E!M19-DL!M19</f>
        <v>2056.9734307824583</v>
      </c>
      <c r="N19" s="30">
        <f>NRGSUP!N19-TI_E!N19+TO!N19-NRG_E!N19-DL!N19</f>
        <v>2073.9901977644031</v>
      </c>
      <c r="O19" s="30">
        <f>NRGSUP!O19-TI_E!O19+TO!O19-NRG_E!O19-DL!O19</f>
        <v>2180.550902837489</v>
      </c>
      <c r="P19" s="30">
        <f>NRGSUP!P19-TI_E!P19+TO!P19-NRG_E!P19-DL!P19</f>
        <v>2219.9527944969905</v>
      </c>
      <c r="Q19" s="30">
        <f>NRGSUP!Q19-TI_E!Q19+TO!Q19-NRG_E!Q19-DL!Q19</f>
        <v>2261.8484952708513</v>
      </c>
      <c r="R19" s="30">
        <f>NRGSUP!R19-TI_E!R19+TO!R19-NRG_E!R19-DL!R19</f>
        <v>2191.9641444539971</v>
      </c>
      <c r="S19" s="30">
        <f>NRGSUP!S19-TI_E!S19+TO!S19-NRG_E!S19-DL!S19</f>
        <v>2156.8765262252796</v>
      </c>
      <c r="T19" s="30">
        <f>NRGSUP!T19-TI_E!T19+TO!T19-NRG_E!T19-DL!T19</f>
        <v>1879.6119518486671</v>
      </c>
      <c r="U19" s="30">
        <f>NRGSUP!U19-TI_E!U19+TO!U19-NRG_E!U19-DL!U19</f>
        <v>1760.5778159931212</v>
      </c>
      <c r="V19" s="30">
        <f>NRGSUP!V19-TI_E!V19+TO!V19-NRG_E!V19-DL!V19</f>
        <v>1697.3892519346514</v>
      </c>
      <c r="W19" s="30">
        <f>NRGSUP!W19-TI_E!W19+TO!W19-NRG_E!W19-DL!W19</f>
        <v>1612.9021496130686</v>
      </c>
      <c r="X19" s="30">
        <f>NRGSUP!X19-TI_E!X19+TO!X19-NRG_E!X19-DL!X19</f>
        <v>1813.5693895098884</v>
      </c>
    </row>
    <row r="20" spans="1:24" ht="11.25" customHeight="1" x14ac:dyDescent="0.2">
      <c r="A20" s="22" t="s">
        <v>31</v>
      </c>
      <c r="B20" s="23" t="s">
        <v>32</v>
      </c>
      <c r="C20" s="30">
        <f>NRGSUP!C20-TI_E!C20+TO!C20-NRG_E!C20-DL!C20</f>
        <v>4457.6871023215845</v>
      </c>
      <c r="D20" s="30">
        <f>NRGSUP!D20-TI_E!D20+TO!D20-NRG_E!D20-DL!D20</f>
        <v>4105.2592433361979</v>
      </c>
      <c r="E20" s="30">
        <f>NRGSUP!E20-TI_E!E20+TO!E20-NRG_E!E20-DL!E20</f>
        <v>3983.4130696474604</v>
      </c>
      <c r="F20" s="30">
        <f>NRGSUP!F20-TI_E!F20+TO!F20-NRG_E!F20-DL!F20</f>
        <v>3864.767067927773</v>
      </c>
      <c r="G20" s="30">
        <f>NRGSUP!G20-TI_E!G20+TO!G20-NRG_E!G20-DL!G20</f>
        <v>3960.5157351676694</v>
      </c>
      <c r="H20" s="30">
        <f>NRGSUP!H20-TI_E!H20+TO!H20-NRG_E!H20-DL!H20</f>
        <v>3680.9086844368026</v>
      </c>
      <c r="I20" s="30">
        <f>NRGSUP!I20-TI_E!I20+TO!I20-NRG_E!I20-DL!I20</f>
        <v>3671.2379191745508</v>
      </c>
      <c r="J20" s="30">
        <f>NRGSUP!J20-TI_E!J20+TO!J20-NRG_E!J20-DL!J20</f>
        <v>3361.6693895098874</v>
      </c>
      <c r="K20" s="30">
        <f>NRGSUP!K20-TI_E!K20+TO!K20-NRG_E!K20-DL!K20</f>
        <v>3276.6394668959556</v>
      </c>
      <c r="L20" s="30">
        <f>NRGSUP!L20-TI_E!L20+TO!L20-NRG_E!L20-DL!L20</f>
        <v>2305.13525365434</v>
      </c>
      <c r="M20" s="30">
        <f>NRGSUP!M20-TI_E!M20+TO!M20-NRG_E!M20-DL!M20</f>
        <v>2738.5571797076536</v>
      </c>
      <c r="N20" s="30">
        <f>NRGSUP!N20-TI_E!N20+TO!N20-NRG_E!N20-DL!N20</f>
        <v>2609.9190025795347</v>
      </c>
      <c r="O20" s="30">
        <f>NRGSUP!O20-TI_E!O20+TO!O20-NRG_E!O20-DL!O20</f>
        <v>2538.9742906276897</v>
      </c>
      <c r="P20" s="30">
        <f>NRGSUP!P20-TI_E!P20+TO!P20-NRG_E!P20-DL!P20</f>
        <v>2465.9433361994825</v>
      </c>
      <c r="Q20" s="30">
        <f>NRGSUP!Q20-TI_E!Q20+TO!Q20-NRG_E!Q20-DL!Q20</f>
        <v>2492.3092863284619</v>
      </c>
      <c r="R20" s="30">
        <f>NRGSUP!R20-TI_E!R20+TO!R20-NRG_E!R20-DL!R20</f>
        <v>2446.6481513327585</v>
      </c>
      <c r="S20" s="30">
        <f>NRGSUP!S20-TI_E!S20+TO!S20-NRG_E!S20-DL!S20</f>
        <v>2249.6570937231286</v>
      </c>
      <c r="T20" s="30">
        <f>NRGSUP!T20-TI_E!T20+TO!T20-NRG_E!T20-DL!T20</f>
        <v>2319.8001719690474</v>
      </c>
      <c r="U20" s="30">
        <f>NRGSUP!U20-TI_E!U20+TO!U20-NRG_E!U20-DL!U20</f>
        <v>2618.3525365434266</v>
      </c>
      <c r="V20" s="30">
        <f>NRGSUP!V20-TI_E!V20+TO!V20-NRG_E!V20-DL!V20</f>
        <v>2336.6386070507315</v>
      </c>
      <c r="W20" s="30">
        <f>NRGSUP!W20-TI_E!W20+TO!W20-NRG_E!W20-DL!W20</f>
        <v>2082.7333619948458</v>
      </c>
      <c r="X20" s="30">
        <f>NRGSUP!X20-TI_E!X20+TO!X20-NRG_E!X20-DL!X20</f>
        <v>2229.2882201203774</v>
      </c>
    </row>
    <row r="21" spans="1:24" ht="11.25" customHeight="1" x14ac:dyDescent="0.2">
      <c r="A21" s="22" t="s">
        <v>33</v>
      </c>
      <c r="B21" s="23" t="s">
        <v>34</v>
      </c>
      <c r="C21" s="30">
        <f>NRGSUP!C21-TI_E!C21+TO!C21-NRG_E!C21-DL!C21</f>
        <v>325.02141014617382</v>
      </c>
      <c r="D21" s="30">
        <f>NRGSUP!D21-TI_E!D21+TO!D21-NRG_E!D21-DL!D21</f>
        <v>334.59922613929507</v>
      </c>
      <c r="E21" s="30">
        <f>NRGSUP!E21-TI_E!E21+TO!E21-NRG_E!E21-DL!E21</f>
        <v>345.34729148753223</v>
      </c>
      <c r="F21" s="30">
        <f>NRGSUP!F21-TI_E!F21+TO!F21-NRG_E!F21-DL!F21</f>
        <v>368.41969045571796</v>
      </c>
      <c r="G21" s="30">
        <f>NRGSUP!G21-TI_E!G21+TO!G21-NRG_E!G21-DL!G21</f>
        <v>369.30335339638873</v>
      </c>
      <c r="H21" s="30">
        <f>NRGSUP!H21-TI_E!H21+TO!H21-NRG_E!H21-DL!H21</f>
        <v>295.40773860705076</v>
      </c>
      <c r="I21" s="30">
        <f>NRGSUP!I21-TI_E!I21+TO!I21-NRG_E!I21-DL!I21</f>
        <v>313.58993981083404</v>
      </c>
      <c r="J21" s="30">
        <f>NRGSUP!J21-TI_E!J21+TO!J21-NRG_E!J21-DL!J21</f>
        <v>333.63035253654357</v>
      </c>
      <c r="K21" s="30">
        <f>NRGSUP!K21-TI_E!K21+TO!K21-NRG_E!K21-DL!K21</f>
        <v>317.33310404127252</v>
      </c>
      <c r="L21" s="30">
        <f>NRGSUP!L21-TI_E!L21+TO!L21-NRG_E!L21-DL!L21</f>
        <v>238.7765262252795</v>
      </c>
      <c r="M21" s="30">
        <f>NRGSUP!M21-TI_E!M21+TO!M21-NRG_E!M21-DL!M21</f>
        <v>355.73929492691298</v>
      </c>
      <c r="N21" s="30">
        <f>NRGSUP!N21-TI_E!N21+TO!N21-NRG_E!N21-DL!N21</f>
        <v>339.02252794496991</v>
      </c>
      <c r="O21" s="30">
        <f>NRGSUP!O21-TI_E!O21+TO!O21-NRG_E!O21-DL!O21</f>
        <v>368.55606190885635</v>
      </c>
      <c r="P21" s="30">
        <f>NRGSUP!P21-TI_E!P21+TO!P21-NRG_E!P21-DL!P21</f>
        <v>391.24359415305219</v>
      </c>
      <c r="Q21" s="30">
        <f>NRGSUP!Q21-TI_E!Q21+TO!Q21-NRG_E!Q21-DL!Q21</f>
        <v>537.03516766981932</v>
      </c>
      <c r="R21" s="30">
        <f>NRGSUP!R21-TI_E!R21+TO!R21-NRG_E!R21-DL!R21</f>
        <v>509.44686156491798</v>
      </c>
      <c r="S21" s="30">
        <f>NRGSUP!S21-TI_E!S21+TO!S21-NRG_E!S21-DL!S21</f>
        <v>609.34729148753195</v>
      </c>
      <c r="T21" s="30">
        <f>NRGSUP!T21-TI_E!T21+TO!T21-NRG_E!T21-DL!T21</f>
        <v>489.63912295786713</v>
      </c>
      <c r="U21" s="30">
        <f>NRGSUP!U21-TI_E!U21+TO!U21-NRG_E!U21-DL!U21</f>
        <v>497.57420464316448</v>
      </c>
      <c r="V21" s="30">
        <f>NRGSUP!V21-TI_E!V21+TO!V21-NRG_E!V21-DL!V21</f>
        <v>469.1615649183143</v>
      </c>
      <c r="W21" s="30">
        <f>NRGSUP!W21-TI_E!W21+TO!W21-NRG_E!W21-DL!W21</f>
        <v>407.70068787618231</v>
      </c>
      <c r="X21" s="30">
        <f>NRGSUP!X21-TI_E!X21+TO!X21-NRG_E!X21-DL!X21</f>
        <v>457.69802235597587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:W22" si="12">SUM(C23:C24)</f>
        <v>419.33061049011229</v>
      </c>
      <c r="D22" s="31">
        <f t="shared" si="12"/>
        <v>514.56629406706713</v>
      </c>
      <c r="E22" s="31">
        <f t="shared" si="12"/>
        <v>726.73731728288908</v>
      </c>
      <c r="F22" s="31">
        <f t="shared" si="12"/>
        <v>325.29406706792724</v>
      </c>
      <c r="G22" s="31">
        <f t="shared" si="12"/>
        <v>205.85520206362793</v>
      </c>
      <c r="H22" s="31">
        <f t="shared" si="12"/>
        <v>453.65434221840076</v>
      </c>
      <c r="I22" s="31">
        <f t="shared" si="12"/>
        <v>517.04445399828103</v>
      </c>
      <c r="J22" s="31">
        <f t="shared" si="12"/>
        <v>623.69957007738651</v>
      </c>
      <c r="K22" s="31">
        <f t="shared" si="12"/>
        <v>707.38589853826306</v>
      </c>
      <c r="L22" s="31">
        <f t="shared" si="12"/>
        <v>702.02304385210675</v>
      </c>
      <c r="M22" s="31">
        <f t="shared" si="12"/>
        <v>420.99509888220086</v>
      </c>
      <c r="N22" s="31">
        <f t="shared" si="12"/>
        <v>546.71031814273431</v>
      </c>
      <c r="O22" s="31">
        <f t="shared" si="12"/>
        <v>812.10128976784188</v>
      </c>
      <c r="P22" s="31">
        <f t="shared" si="12"/>
        <v>92.517884780739593</v>
      </c>
      <c r="Q22" s="31">
        <f t="shared" si="12"/>
        <v>341.99828030954507</v>
      </c>
      <c r="R22" s="31">
        <f t="shared" si="12"/>
        <v>447.20257953568398</v>
      </c>
      <c r="S22" s="31">
        <f t="shared" si="12"/>
        <v>470.31573516766969</v>
      </c>
      <c r="T22" s="31">
        <f t="shared" si="12"/>
        <v>401.35700773860668</v>
      </c>
      <c r="U22" s="31">
        <f t="shared" si="12"/>
        <v>390.70937231298427</v>
      </c>
      <c r="V22" s="31">
        <f t="shared" si="12"/>
        <v>562.7204643164232</v>
      </c>
      <c r="W22" s="31">
        <f t="shared" si="12"/>
        <v>546.40541702493522</v>
      </c>
      <c r="X22" s="31">
        <f t="shared" ref="X22" si="13">SUM(X23:X24)</f>
        <v>430.33293207222692</v>
      </c>
    </row>
    <row r="23" spans="1:24" ht="11.25" customHeight="1" x14ac:dyDescent="0.2">
      <c r="A23" s="22" t="s">
        <v>37</v>
      </c>
      <c r="B23" s="23" t="s">
        <v>38</v>
      </c>
      <c r="C23" s="30">
        <f>NRGSUP!C23-TI_E!C23+TO!C23-NRG_E!C23-DL!C23</f>
        <v>279.8137575236463</v>
      </c>
      <c r="D23" s="30">
        <f>NRGSUP!D23-TI_E!D23+TO!D23-NRG_E!D23-DL!D23</f>
        <v>391.85202063628475</v>
      </c>
      <c r="E23" s="30">
        <f>NRGSUP!E23-TI_E!E23+TO!E23-NRG_E!E23-DL!E23</f>
        <v>600.47910576096297</v>
      </c>
      <c r="F23" s="30">
        <f>NRGSUP!F23-TI_E!F23+TO!F23-NRG_E!F23-DL!F23</f>
        <v>218.95098882201145</v>
      </c>
      <c r="G23" s="30">
        <f>NRGSUP!G23-TI_E!G23+TO!G23-NRG_E!G23-DL!G23</f>
        <v>104.54032674118601</v>
      </c>
      <c r="H23" s="30">
        <f>NRGSUP!H23-TI_E!H23+TO!H23-NRG_E!H23-DL!H23</f>
        <v>352.21530524505596</v>
      </c>
      <c r="I23" s="30">
        <f>NRGSUP!I23-TI_E!I23+TO!I23-NRG_E!I23-DL!I23</f>
        <v>425.28065348237385</v>
      </c>
      <c r="J23" s="30">
        <f>NRGSUP!J23-TI_E!J23+TO!J23-NRG_E!J23-DL!J23</f>
        <v>522.07798796216719</v>
      </c>
      <c r="K23" s="30">
        <f>NRGSUP!K23-TI_E!K23+TO!K23-NRG_E!K23-DL!K23</f>
        <v>588.43052450558889</v>
      </c>
      <c r="L23" s="30">
        <f>NRGSUP!L23-TI_E!L23+TO!L23-NRG_E!L23-DL!L23</f>
        <v>581.86319862424773</v>
      </c>
      <c r="M23" s="30">
        <f>NRGSUP!M23-TI_E!M23+TO!M23-NRG_E!M23-DL!M23</f>
        <v>312.15984522785863</v>
      </c>
      <c r="N23" s="30">
        <f>NRGSUP!N23-TI_E!N23+TO!N23-NRG_E!N23-DL!N23</f>
        <v>453.85528804815135</v>
      </c>
      <c r="O23" s="30">
        <f>NRGSUP!O23-TI_E!O23+TO!O23-NRG_E!O23-DL!O23</f>
        <v>698.73319002579547</v>
      </c>
      <c r="P23" s="30">
        <f>NRGSUP!P23-TI_E!P23+TO!P23-NRG_E!P23-DL!P23</f>
        <v>-21.250816852966302</v>
      </c>
      <c r="Q23" s="30">
        <f>NRGSUP!Q23-TI_E!Q23+TO!Q23-NRG_E!Q23-DL!Q23</f>
        <v>235.7720550300954</v>
      </c>
      <c r="R23" s="30">
        <f>NRGSUP!R23-TI_E!R23+TO!R23-NRG_E!R23-DL!R23</f>
        <v>355.90017196904597</v>
      </c>
      <c r="S23" s="30">
        <f>NRGSUP!S23-TI_E!S23+TO!S23-NRG_E!S23-DL!S23</f>
        <v>382.43447979363702</v>
      </c>
      <c r="T23" s="30">
        <f>NRGSUP!T23-TI_E!T23+TO!T23-NRG_E!T23-DL!T23</f>
        <v>319.3124677558036</v>
      </c>
      <c r="U23" s="30">
        <f>NRGSUP!U23-TI_E!U23+TO!U23-NRG_E!U23-DL!U23</f>
        <v>295.34608770421386</v>
      </c>
      <c r="V23" s="30">
        <f>NRGSUP!V23-TI_E!V23+TO!V23-NRG_E!V23-DL!V23</f>
        <v>487.36371453138457</v>
      </c>
      <c r="W23" s="30">
        <f>NRGSUP!W23-TI_E!W23+TO!W23-NRG_E!W23-DL!W23</f>
        <v>469.28426483232994</v>
      </c>
      <c r="X23" s="30">
        <f>NRGSUP!X23-TI_E!X23+TO!X23-NRG_E!X23-DL!X23</f>
        <v>361.03069647463451</v>
      </c>
    </row>
    <row r="24" spans="1:24" ht="11.25" customHeight="1" x14ac:dyDescent="0.2">
      <c r="A24" s="22" t="s">
        <v>39</v>
      </c>
      <c r="B24" s="23" t="s">
        <v>40</v>
      </c>
      <c r="C24" s="30">
        <f>NRGSUP!C24-TI_E!C24+TO!C24-NRG_E!C24-DL!C24</f>
        <v>139.51685296646599</v>
      </c>
      <c r="D24" s="30">
        <f>NRGSUP!D24-TI_E!D24+TO!D24-NRG_E!D24-DL!D24</f>
        <v>122.71427343078243</v>
      </c>
      <c r="E24" s="30">
        <f>NRGSUP!E24-TI_E!E24+TO!E24-NRG_E!E24-DL!E24</f>
        <v>126.25821152192606</v>
      </c>
      <c r="F24" s="30">
        <f>NRGSUP!F24-TI_E!F24+TO!F24-NRG_E!F24-DL!F24</f>
        <v>106.34307824591578</v>
      </c>
      <c r="G24" s="30">
        <f>NRGSUP!G24-TI_E!G24+TO!G24-NRG_E!G24-DL!G24</f>
        <v>101.31487532244194</v>
      </c>
      <c r="H24" s="30">
        <f>NRGSUP!H24-TI_E!H24+TO!H24-NRG_E!H24-DL!H24</f>
        <v>101.43903697334481</v>
      </c>
      <c r="I24" s="30">
        <f>NRGSUP!I24-TI_E!I24+TO!I24-NRG_E!I24-DL!I24</f>
        <v>91.76380051590715</v>
      </c>
      <c r="J24" s="30">
        <f>NRGSUP!J24-TI_E!J24+TO!J24-NRG_E!J24-DL!J24</f>
        <v>101.62158211521928</v>
      </c>
      <c r="K24" s="30">
        <f>NRGSUP!K24-TI_E!K24+TO!K24-NRG_E!K24-DL!K24</f>
        <v>118.95537403267411</v>
      </c>
      <c r="L24" s="30">
        <f>NRGSUP!L24-TI_E!L24+TO!L24-NRG_E!L24-DL!L24</f>
        <v>120.15984522785899</v>
      </c>
      <c r="M24" s="30">
        <f>NRGSUP!M24-TI_E!M24+TO!M24-NRG_E!M24-DL!M24</f>
        <v>108.83525365434222</v>
      </c>
      <c r="N24" s="30">
        <f>NRGSUP!N24-TI_E!N24+TO!N24-NRG_E!N24-DL!N24</f>
        <v>92.855030094582986</v>
      </c>
      <c r="O24" s="30">
        <f>NRGSUP!O24-TI_E!O24+TO!O24-NRG_E!O24-DL!O24</f>
        <v>113.36809974204643</v>
      </c>
      <c r="P24" s="30">
        <f>NRGSUP!P24-TI_E!P24+TO!P24-NRG_E!P24-DL!P24</f>
        <v>113.76870163370589</v>
      </c>
      <c r="Q24" s="30">
        <f>NRGSUP!Q24-TI_E!Q24+TO!Q24-NRG_E!Q24-DL!Q24</f>
        <v>106.22622527944969</v>
      </c>
      <c r="R24" s="30">
        <f>NRGSUP!R24-TI_E!R24+TO!R24-NRG_E!R24-DL!R24</f>
        <v>91.30240756663801</v>
      </c>
      <c r="S24" s="30">
        <f>NRGSUP!S24-TI_E!S24+TO!S24-NRG_E!S24-DL!S24</f>
        <v>87.881255374032676</v>
      </c>
      <c r="T24" s="30">
        <f>NRGSUP!T24-TI_E!T24+TO!T24-NRG_E!T24-DL!T24</f>
        <v>82.044539982803087</v>
      </c>
      <c r="U24" s="30">
        <f>NRGSUP!U24-TI_E!U24+TO!U24-NRG_E!U24-DL!U24</f>
        <v>95.363284608770414</v>
      </c>
      <c r="V24" s="30">
        <f>NRGSUP!V24-TI_E!V24+TO!V24-NRG_E!V24-DL!V24</f>
        <v>75.356749785038687</v>
      </c>
      <c r="W24" s="30">
        <f>NRGSUP!W24-TI_E!W24+TO!W24-NRG_E!W24-DL!W24</f>
        <v>77.121152192605322</v>
      </c>
      <c r="X24" s="30">
        <f>NRGSUP!X24-TI_E!X24+TO!X24-NRG_E!X24-DL!X24</f>
        <v>69.302235597592428</v>
      </c>
    </row>
    <row r="25" spans="1:24" ht="11.25" customHeight="1" x14ac:dyDescent="0.2">
      <c r="A25" s="24" t="s">
        <v>41</v>
      </c>
      <c r="B25" s="25" t="s">
        <v>42</v>
      </c>
      <c r="C25" s="31">
        <f>NRGSUP!C25-TI_E!C25+TO!C25-NRG_E!C25-DL!C25</f>
        <v>64.048237317282656</v>
      </c>
      <c r="D25" s="31">
        <f>NRGSUP!D25-TI_E!D25+TO!D25-NRG_E!D25-DL!D25</f>
        <v>96.17824591573526</v>
      </c>
      <c r="E25" s="31">
        <f>NRGSUP!E25-TI_E!E25+TO!E25-NRG_E!E25-DL!E25</f>
        <v>-53.052278589854268</v>
      </c>
      <c r="F25" s="31">
        <f>NRGSUP!F25-TI_E!F25+TO!F25-NRG_E!F25-DL!F25</f>
        <v>-182.82536543422157</v>
      </c>
      <c r="G25" s="31">
        <f>NRGSUP!G25-TI_E!G25+TO!G25-NRG_E!G25-DL!G25</f>
        <v>129.17953568357643</v>
      </c>
      <c r="H25" s="31">
        <f>NRGSUP!H25-TI_E!H25+TO!H25-NRG_E!H25-DL!H25</f>
        <v>228.03800515907278</v>
      </c>
      <c r="I25" s="31">
        <f>NRGSUP!I25-TI_E!I25+TO!I25-NRG_E!I25-DL!I25</f>
        <v>285.48589853826297</v>
      </c>
      <c r="J25" s="31">
        <f>NRGSUP!J25-TI_E!J25+TO!J25-NRG_E!J25-DL!J25</f>
        <v>538.30318142734268</v>
      </c>
      <c r="K25" s="31">
        <f>NRGSUP!K25-TI_E!K25+TO!K25-NRG_E!K25-DL!K25</f>
        <v>80.493809114359465</v>
      </c>
      <c r="L25" s="31">
        <f>NRGSUP!L25-TI_E!L25+TO!L25-NRG_E!L25-DL!L25</f>
        <v>-381.75907136715387</v>
      </c>
      <c r="M25" s="31">
        <f>NRGSUP!M25-TI_E!M25+TO!M25-NRG_E!M25-DL!M25</f>
        <v>225.09329320722281</v>
      </c>
      <c r="N25" s="31">
        <f>NRGSUP!N25-TI_E!N25+TO!N25-NRG_E!N25-DL!N25</f>
        <v>154.79879621668124</v>
      </c>
      <c r="O25" s="31">
        <f>NRGSUP!O25-TI_E!O25+TO!O25-NRG_E!O25-DL!O25</f>
        <v>-180.65081685296718</v>
      </c>
      <c r="P25" s="31">
        <f>NRGSUP!P25-TI_E!P25+TO!P25-NRG_E!P25-DL!P25</f>
        <v>55.462940670679927</v>
      </c>
      <c r="Q25" s="31">
        <f>NRGSUP!Q25-TI_E!Q25+TO!Q25-NRG_E!Q25-DL!Q25</f>
        <v>-19.85657781599366</v>
      </c>
      <c r="R25" s="31">
        <f>NRGSUP!R25-TI_E!R25+TO!R25-NRG_E!R25-DL!R25</f>
        <v>-344.99286328460857</v>
      </c>
      <c r="S25" s="31">
        <f>NRGSUP!S25-TI_E!S25+TO!S25-NRG_E!S25-DL!S25</f>
        <v>505.76122098022415</v>
      </c>
      <c r="T25" s="31">
        <f>NRGSUP!T25-TI_E!T25+TO!T25-NRG_E!T25-DL!T25</f>
        <v>165.1274290627689</v>
      </c>
      <c r="U25" s="31">
        <f>NRGSUP!U25-TI_E!U25+TO!U25-NRG_E!U25-DL!U25</f>
        <v>-14.401289767840808</v>
      </c>
      <c r="V25" s="31">
        <f>NRGSUP!V25-TI_E!V25+TO!V25-NRG_E!V25-DL!V25</f>
        <v>82.722871883060179</v>
      </c>
      <c r="W25" s="31">
        <f>NRGSUP!W25-TI_E!W25+TO!W25-NRG_E!W25-DL!W25</f>
        <v>70.39286328460912</v>
      </c>
      <c r="X25" s="31">
        <f>NRGSUP!X25-TI_E!X25+TO!X25-NRG_E!X25-DL!X25</f>
        <v>63.243852106620579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:W26" si="14">SUM(C27,C33)</f>
        <v>475484.57239896839</v>
      </c>
      <c r="D26" s="31">
        <f t="shared" si="14"/>
        <v>492960.16775580391</v>
      </c>
      <c r="E26" s="31">
        <f t="shared" si="14"/>
        <v>489829.60705073073</v>
      </c>
      <c r="F26" s="31">
        <f t="shared" si="14"/>
        <v>491556.9699054173</v>
      </c>
      <c r="G26" s="31">
        <f t="shared" si="14"/>
        <v>492075.85795356851</v>
      </c>
      <c r="H26" s="31">
        <f t="shared" si="14"/>
        <v>490153.93370593269</v>
      </c>
      <c r="I26" s="31">
        <f t="shared" si="14"/>
        <v>489407.32037833187</v>
      </c>
      <c r="J26" s="31">
        <f t="shared" si="14"/>
        <v>474933.37747205509</v>
      </c>
      <c r="K26" s="31">
        <f t="shared" si="14"/>
        <v>476336.05193465162</v>
      </c>
      <c r="L26" s="31">
        <f t="shared" si="14"/>
        <v>452075.926827171</v>
      </c>
      <c r="M26" s="31">
        <f t="shared" si="14"/>
        <v>449587.67489251914</v>
      </c>
      <c r="N26" s="31">
        <f t="shared" si="14"/>
        <v>437479.52768701635</v>
      </c>
      <c r="O26" s="31">
        <f t="shared" si="14"/>
        <v>416839.03207222698</v>
      </c>
      <c r="P26" s="31">
        <f t="shared" si="14"/>
        <v>410973.49535683583</v>
      </c>
      <c r="Q26" s="31">
        <f t="shared" si="14"/>
        <v>408702.83396388643</v>
      </c>
      <c r="R26" s="31">
        <f t="shared" si="14"/>
        <v>406424.62708512478</v>
      </c>
      <c r="S26" s="31">
        <f t="shared" si="14"/>
        <v>413094.33138435101</v>
      </c>
      <c r="T26" s="31">
        <f t="shared" si="14"/>
        <v>423410.84711951832</v>
      </c>
      <c r="U26" s="31">
        <f t="shared" si="14"/>
        <v>416368.76517626841</v>
      </c>
      <c r="V26" s="31">
        <f t="shared" si="14"/>
        <v>421425.19200343936</v>
      </c>
      <c r="W26" s="31">
        <f t="shared" si="14"/>
        <v>383190.71100601892</v>
      </c>
      <c r="X26" s="31">
        <f t="shared" ref="X26" si="15">SUM(X27,X33)</f>
        <v>399803.3425623388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:W27" si="16">SUM(C28:C32)</f>
        <v>2703.1267411867693</v>
      </c>
      <c r="D27" s="42">
        <f t="shared" si="16"/>
        <v>1648.7067067927562</v>
      </c>
      <c r="E27" s="42">
        <f t="shared" si="16"/>
        <v>2935.4704213241776</v>
      </c>
      <c r="F27" s="42">
        <f t="shared" si="16"/>
        <v>1471.8980223561878</v>
      </c>
      <c r="G27" s="42">
        <f t="shared" si="16"/>
        <v>701.43680137586364</v>
      </c>
      <c r="H27" s="42">
        <f t="shared" si="16"/>
        <v>3690.3594153051145</v>
      </c>
      <c r="I27" s="42">
        <f t="shared" si="16"/>
        <v>2305.8975064487859</v>
      </c>
      <c r="J27" s="42">
        <f t="shared" si="16"/>
        <v>2898.9332760102352</v>
      </c>
      <c r="K27" s="42">
        <f t="shared" si="16"/>
        <v>1360.4184866721996</v>
      </c>
      <c r="L27" s="42">
        <f t="shared" si="16"/>
        <v>1529.7001719689381</v>
      </c>
      <c r="M27" s="42">
        <f t="shared" si="16"/>
        <v>916.53912295763803</v>
      </c>
      <c r="N27" s="42">
        <f t="shared" si="16"/>
        <v>1793.5082545142425</v>
      </c>
      <c r="O27" s="42">
        <f t="shared" si="16"/>
        <v>171.37024935513625</v>
      </c>
      <c r="P27" s="42">
        <f t="shared" si="16"/>
        <v>2762.0314703354115</v>
      </c>
      <c r="Q27" s="42">
        <f t="shared" si="16"/>
        <v>2067.8110920034187</v>
      </c>
      <c r="R27" s="42">
        <f t="shared" si="16"/>
        <v>-3459.486758383357</v>
      </c>
      <c r="S27" s="42">
        <f t="shared" si="16"/>
        <v>-664.9381771279792</v>
      </c>
      <c r="T27" s="42">
        <f t="shared" si="16"/>
        <v>-1633.6404987103506</v>
      </c>
      <c r="U27" s="42">
        <f t="shared" si="16"/>
        <v>-5117.5119518484971</v>
      </c>
      <c r="V27" s="42">
        <f t="shared" si="16"/>
        <v>1259.1568357695687</v>
      </c>
      <c r="W27" s="42">
        <f t="shared" si="16"/>
        <v>861.08151332773969</v>
      </c>
      <c r="X27" s="42">
        <f t="shared" ref="X27" si="17">SUM(X28:X32)</f>
        <v>2309.3056749785951</v>
      </c>
    </row>
    <row r="28" spans="1:24" ht="11.25" customHeight="1" x14ac:dyDescent="0.2">
      <c r="A28" s="39" t="s">
        <v>45</v>
      </c>
      <c r="B28" s="23" t="s">
        <v>46</v>
      </c>
      <c r="C28" s="30">
        <f>NRGSUP!C28-TI_E!C28+TO!C28-NRG_E!C28-DL!C28</f>
        <v>1578.6090283750809</v>
      </c>
      <c r="D28" s="30">
        <f>NRGSUP!D28-TI_E!D28+TO!D28-NRG_E!D28-DL!D28</f>
        <v>-151.67489251936013</v>
      </c>
      <c r="E28" s="30">
        <f>NRGSUP!E28-TI_E!E28+TO!E28-NRG_E!E28-DL!E28</f>
        <v>1126.0604471195172</v>
      </c>
      <c r="F28" s="30">
        <f>NRGSUP!F28-TI_E!F28+TO!F28-NRG_E!F28-DL!F28</f>
        <v>-1107.8803955285946</v>
      </c>
      <c r="G28" s="30">
        <f>NRGSUP!G28-TI_E!G28+TO!G28-NRG_E!G28-DL!G28</f>
        <v>-1796.7694754943002</v>
      </c>
      <c r="H28" s="30">
        <f>NRGSUP!H28-TI_E!H28+TO!H28-NRG_E!H28-DL!H28</f>
        <v>-1.1157351677919678</v>
      </c>
      <c r="I28" s="30">
        <f>NRGSUP!I28-TI_E!I28+TO!I28-NRG_E!I28-DL!I28</f>
        <v>-525.25752364579341</v>
      </c>
      <c r="J28" s="30">
        <f>NRGSUP!J28-TI_E!J28+TO!J28-NRG_E!J28-DL!J28</f>
        <v>1162.668443680062</v>
      </c>
      <c r="K28" s="30">
        <f>NRGSUP!K28-TI_E!K28+TO!K28-NRG_E!K28-DL!K28</f>
        <v>-393.03869303544246</v>
      </c>
      <c r="L28" s="30">
        <f>NRGSUP!L28-TI_E!L28+TO!L28-NRG_E!L28-DL!L28</f>
        <v>-231.32923473785823</v>
      </c>
      <c r="M28" s="30">
        <f>NRGSUP!M28-TI_E!M28+TO!M28-NRG_E!M28-DL!M28</f>
        <v>-994.11762682739845</v>
      </c>
      <c r="N28" s="30">
        <f>NRGSUP!N28-TI_E!N28+TO!N28-NRG_E!N28-DL!N28</f>
        <v>-986.90541702487008</v>
      </c>
      <c r="O28" s="30">
        <f>NRGSUP!O28-TI_E!O28+TO!O28-NRG_E!O28-DL!O28</f>
        <v>-1053.9181427342837</v>
      </c>
      <c r="P28" s="30">
        <f>NRGSUP!P28-TI_E!P28+TO!P28-NRG_E!P28-DL!P28</f>
        <v>-81.712811693817187</v>
      </c>
      <c r="Q28" s="30">
        <f>NRGSUP!Q28-TI_E!Q28+TO!Q28-NRG_E!Q28-DL!Q28</f>
        <v>-185.16577815993335</v>
      </c>
      <c r="R28" s="30">
        <f>NRGSUP!R28-TI_E!R28+TO!R28-NRG_E!R28-DL!R28</f>
        <v>-3071.2657781598009</v>
      </c>
      <c r="S28" s="30">
        <f>NRGSUP!S28-TI_E!S28+TO!S28-NRG_E!S28-DL!S28</f>
        <v>-1148.0935511606592</v>
      </c>
      <c r="T28" s="30">
        <f>NRGSUP!T28-TI_E!T28+TO!T28-NRG_E!T28-DL!T28</f>
        <v>-1106.172570937352</v>
      </c>
      <c r="U28" s="30">
        <f>NRGSUP!U28-TI_E!U28+TO!U28-NRG_E!U28-DL!U28</f>
        <v>-3840.629836629234</v>
      </c>
      <c r="V28" s="30">
        <f>NRGSUP!V28-TI_E!V28+TO!V28-NRG_E!V28-DL!V28</f>
        <v>-66.401031814282049</v>
      </c>
      <c r="W28" s="30">
        <f>NRGSUP!W28-TI_E!W28+TO!W28-NRG_E!W28-DL!W28</f>
        <v>259.09690455732317</v>
      </c>
      <c r="X28" s="30">
        <f>NRGSUP!X28-TI_E!X28+TO!X28-NRG_E!X28-DL!X28</f>
        <v>1235.2728288908947</v>
      </c>
    </row>
    <row r="29" spans="1:24" ht="11.25" customHeight="1" x14ac:dyDescent="0.2">
      <c r="A29" s="39" t="s">
        <v>47</v>
      </c>
      <c r="B29" s="23" t="s">
        <v>48</v>
      </c>
      <c r="C29" s="30">
        <f>NRGSUP!C29-TI_E!C29+TO!C29-NRG_E!C29-DL!C29</f>
        <v>2751.0845227858981</v>
      </c>
      <c r="D29" s="30">
        <f>NRGSUP!D29-TI_E!D29+TO!D29-NRG_E!D29-DL!D29</f>
        <v>2945.3690455717961</v>
      </c>
      <c r="E29" s="30">
        <f>NRGSUP!E29-TI_E!E29+TO!E29-NRG_E!E29-DL!E29</f>
        <v>3204.8558039552904</v>
      </c>
      <c r="F29" s="30">
        <f>NRGSUP!F29-TI_E!F29+TO!F29-NRG_E!F29-DL!F29</f>
        <v>3100.4325021496134</v>
      </c>
      <c r="G29" s="30">
        <f>NRGSUP!G29-TI_E!G29+TO!G29-NRG_E!G29-DL!G29</f>
        <v>3218.9494411006021</v>
      </c>
      <c r="H29" s="30">
        <f>NRGSUP!H29-TI_E!H29+TO!H29-NRG_E!H29-DL!H29</f>
        <v>3378.543852106618</v>
      </c>
      <c r="I29" s="30">
        <f>NRGSUP!I29-TI_E!I29+TO!I29-NRG_E!I29-DL!I29</f>
        <v>3750.644969905411</v>
      </c>
      <c r="J29" s="30">
        <f>NRGSUP!J29-TI_E!J29+TO!J29-NRG_E!J29-DL!J29</f>
        <v>2856.9135855545974</v>
      </c>
      <c r="K29" s="30">
        <f>NRGSUP!K29-TI_E!K29+TO!K29-NRG_E!K29-DL!K29</f>
        <v>2728.166208082544</v>
      </c>
      <c r="L29" s="30">
        <f>NRGSUP!L29-TI_E!L29+TO!L29-NRG_E!L29-DL!L29</f>
        <v>2446.871023215821</v>
      </c>
      <c r="M29" s="30">
        <f>NRGSUP!M29-TI_E!M29+TO!M29-NRG_E!M29-DL!M29</f>
        <v>2562.5883061048999</v>
      </c>
      <c r="N29" s="30">
        <f>NRGSUP!N29-TI_E!N29+TO!N29-NRG_E!N29-DL!N29</f>
        <v>2741.6764402407562</v>
      </c>
      <c r="O29" s="30">
        <f>NRGSUP!O29-TI_E!O29+TO!O29-NRG_E!O29-DL!O29</f>
        <v>2573.7944110060212</v>
      </c>
      <c r="P29" s="30">
        <f>NRGSUP!P29-TI_E!P29+TO!P29-NRG_E!P29-DL!P29</f>
        <v>2578.7430782459132</v>
      </c>
      <c r="Q29" s="30">
        <f>NRGSUP!Q29-TI_E!Q29+TO!Q29-NRG_E!Q29-DL!Q29</f>
        <v>2713.7436801375734</v>
      </c>
      <c r="R29" s="30">
        <f>NRGSUP!R29-TI_E!R29+TO!R29-NRG_E!R29-DL!R29</f>
        <v>-280.59595872743284</v>
      </c>
      <c r="S29" s="30">
        <f>NRGSUP!S29-TI_E!S29+TO!S29-NRG_E!S29-DL!S29</f>
        <v>841.40498710231986</v>
      </c>
      <c r="T29" s="30">
        <f>NRGSUP!T29-TI_E!T29+TO!T29-NRG_E!T29-DL!T29</f>
        <v>-114.22562338778926</v>
      </c>
      <c r="U29" s="30">
        <f>NRGSUP!U29-TI_E!U29+TO!U29-NRG_E!U29-DL!U29</f>
        <v>-797.46036113499667</v>
      </c>
      <c r="V29" s="30">
        <f>NRGSUP!V29-TI_E!V29+TO!V29-NRG_E!V29-DL!V29</f>
        <v>1363.3609630266556</v>
      </c>
      <c r="W29" s="30">
        <f>NRGSUP!W29-TI_E!W29+TO!W29-NRG_E!W29-DL!W29</f>
        <v>1638.9846087704213</v>
      </c>
      <c r="X29" s="30">
        <f>NRGSUP!X29-TI_E!X29+TO!X29-NRG_E!X29-DL!X29</f>
        <v>1433.3371453138429</v>
      </c>
    </row>
    <row r="30" spans="1:24" ht="11.25" customHeight="1" x14ac:dyDescent="0.2">
      <c r="A30" s="39" t="s">
        <v>49</v>
      </c>
      <c r="B30" s="23" t="s">
        <v>50</v>
      </c>
      <c r="C30" s="30">
        <f>NRGSUP!C30-TI_E!C30+TO!C30-NRG_E!C30-DL!C30</f>
        <v>-1477.2718830610538</v>
      </c>
      <c r="D30" s="30">
        <f>NRGSUP!D30-TI_E!D30+TO!D30-NRG_E!D30-DL!D30</f>
        <v>-976.89690455718664</v>
      </c>
      <c r="E30" s="30">
        <f>NRGSUP!E30-TI_E!E30+TO!E30-NRG_E!E30-DL!E30</f>
        <v>-1137.4127257093569</v>
      </c>
      <c r="F30" s="30">
        <f>NRGSUP!F30-TI_E!F30+TO!F30-NRG_E!F30-DL!F30</f>
        <v>-277.03465176268219</v>
      </c>
      <c r="G30" s="30">
        <f>NRGSUP!G30-TI_E!G30+TO!G30-NRG_E!G30-DL!G30</f>
        <v>-538.47171109200281</v>
      </c>
      <c r="H30" s="30">
        <f>NRGSUP!H30-TI_E!H30+TO!H30-NRG_E!H30-DL!H30</f>
        <v>562.86491831469903</v>
      </c>
      <c r="I30" s="30">
        <f>NRGSUP!I30-TI_E!I30+TO!I30-NRG_E!I30-DL!I30</f>
        <v>-622.01066208082193</v>
      </c>
      <c r="J30" s="30">
        <f>NRGSUP!J30-TI_E!J30+TO!J30-NRG_E!J30-DL!J30</f>
        <v>-691.85709372313431</v>
      </c>
      <c r="K30" s="30">
        <f>NRGSUP!K30-TI_E!K30+TO!K30-NRG_E!K30-DL!K30</f>
        <v>-579.51754084265849</v>
      </c>
      <c r="L30" s="30">
        <f>NRGSUP!L30-TI_E!L30+TO!L30-NRG_E!L30-DL!L30</f>
        <v>-300.88039552880218</v>
      </c>
      <c r="M30" s="30">
        <f>NRGSUP!M30-TI_E!M30+TO!M30-NRG_E!M30-DL!M30</f>
        <v>-450.77162510748167</v>
      </c>
      <c r="N30" s="30">
        <f>NRGSUP!N30-TI_E!N30+TO!N30-NRG_E!N30-DL!N30</f>
        <v>-222.38125537404267</v>
      </c>
      <c r="O30" s="30">
        <f>NRGSUP!O30-TI_E!O30+TO!O30-NRG_E!O30-DL!O30</f>
        <v>-1377.9929492691372</v>
      </c>
      <c r="P30" s="30">
        <f>NRGSUP!P30-TI_E!P30+TO!P30-NRG_E!P30-DL!P30</f>
        <v>-4.0537403267444461</v>
      </c>
      <c r="Q30" s="30">
        <f>NRGSUP!Q30-TI_E!Q30+TO!Q30-NRG_E!Q30-DL!Q30</f>
        <v>-606.04926913157396</v>
      </c>
      <c r="R30" s="30">
        <f>NRGSUP!R30-TI_E!R30+TO!R30-NRG_E!R30-DL!R30</f>
        <v>-435.76560619087832</v>
      </c>
      <c r="S30" s="30">
        <f>NRGSUP!S30-TI_E!S30+TO!S30-NRG_E!S30-DL!S30</f>
        <v>-656.67145313842775</v>
      </c>
      <c r="T30" s="30">
        <f>NRGSUP!T30-TI_E!T30+TO!T30-NRG_E!T30-DL!T30</f>
        <v>-713.2407566637994</v>
      </c>
      <c r="U30" s="30">
        <f>NRGSUP!U30-TI_E!U30+TO!U30-NRG_E!U30-DL!U30</f>
        <v>-862.68589853826415</v>
      </c>
      <c r="V30" s="30">
        <f>NRGSUP!V30-TI_E!V30+TO!V30-NRG_E!V30-DL!V30</f>
        <v>-353.2223559759077</v>
      </c>
      <c r="W30" s="30">
        <f>NRGSUP!W30-TI_E!W30+TO!W30-NRG_E!W30-DL!W30</f>
        <v>-1124.8561478933843</v>
      </c>
      <c r="X30" s="30">
        <f>NRGSUP!X30-TI_E!X30+TO!X30-NRG_E!X30-DL!X30</f>
        <v>-435.40318142734759</v>
      </c>
    </row>
    <row r="31" spans="1:24" ht="11.25" customHeight="1" x14ac:dyDescent="0.2">
      <c r="A31" s="39" t="s">
        <v>51</v>
      </c>
      <c r="B31" s="23" t="s">
        <v>52</v>
      </c>
      <c r="C31" s="30">
        <f>NRGSUP!C31-TI_E!C31+TO!C31-NRG_E!C31-DL!C31</f>
        <v>-175.61126397248515</v>
      </c>
      <c r="D31" s="30">
        <f>NRGSUP!D31-TI_E!D31+TO!D31-NRG_E!D31-DL!D31</f>
        <v>-168.09062768701591</v>
      </c>
      <c r="E31" s="30">
        <f>NRGSUP!E31-TI_E!E31+TO!E31-NRG_E!E31-DL!E31</f>
        <v>-258.03301805674971</v>
      </c>
      <c r="F31" s="30">
        <f>NRGSUP!F31-TI_E!F31+TO!F31-NRG_E!F31-DL!F31</f>
        <v>-243.61951848667175</v>
      </c>
      <c r="G31" s="30">
        <f>NRGSUP!G31-TI_E!G31+TO!G31-NRG_E!G31-DL!G31</f>
        <v>-182.27145313843553</v>
      </c>
      <c r="H31" s="30">
        <f>NRGSUP!H31-TI_E!H31+TO!H31-NRG_E!H31-DL!H31</f>
        <v>-249.93353396388738</v>
      </c>
      <c r="I31" s="30">
        <f>NRGSUP!I31-TI_E!I31+TO!I31-NRG_E!I31-DL!I31</f>
        <v>-297.47936371453272</v>
      </c>
      <c r="J31" s="30">
        <f>NRGSUP!J31-TI_E!J31+TO!J31-NRG_E!J31-DL!J31</f>
        <v>-428.79174548581233</v>
      </c>
      <c r="K31" s="30">
        <f>NRGSUP!K31-TI_E!K31+TO!K31-NRG_E!K31-DL!K31</f>
        <v>-396.20662080825389</v>
      </c>
      <c r="L31" s="30">
        <f>NRGSUP!L31-TI_E!L31+TO!L31-NRG_E!L31-DL!L31</f>
        <v>-384.96122098022244</v>
      </c>
      <c r="M31" s="30">
        <f>NRGSUP!M31-TI_E!M31+TO!M31-NRG_E!M31-DL!M31</f>
        <v>-201.15993121238151</v>
      </c>
      <c r="N31" s="30">
        <f>NRGSUP!N31-TI_E!N31+TO!N31-NRG_E!N31-DL!N31</f>
        <v>260.16311263972534</v>
      </c>
      <c r="O31" s="30">
        <f>NRGSUP!O31-TI_E!O31+TO!O31-NRG_E!O31-DL!O31</f>
        <v>51.269733447978638</v>
      </c>
      <c r="P31" s="30">
        <f>NRGSUP!P31-TI_E!P31+TO!P31-NRG_E!P31-DL!P31</f>
        <v>269.05494411005998</v>
      </c>
      <c r="Q31" s="30">
        <f>NRGSUP!Q31-TI_E!Q31+TO!Q31-NRG_E!Q31-DL!Q31</f>
        <v>145.28245915735249</v>
      </c>
      <c r="R31" s="30">
        <f>NRGSUP!R31-TI_E!R31+TO!R31-NRG_E!R31-DL!R31</f>
        <v>328.14058469475486</v>
      </c>
      <c r="S31" s="30">
        <f>NRGSUP!S31-TI_E!S31+TO!S31-NRG_E!S31-DL!S31</f>
        <v>298.4218400687879</v>
      </c>
      <c r="T31" s="30">
        <f>NRGSUP!T31-TI_E!T31+TO!T31-NRG_E!T31-DL!T31</f>
        <v>299.99845227859009</v>
      </c>
      <c r="U31" s="30">
        <f>NRGSUP!U31-TI_E!U31+TO!U31-NRG_E!U31-DL!U31</f>
        <v>383.26414445399689</v>
      </c>
      <c r="V31" s="30">
        <f>NRGSUP!V31-TI_E!V31+TO!V31-NRG_E!V31-DL!V31</f>
        <v>315.41917454858071</v>
      </c>
      <c r="W31" s="30">
        <f>NRGSUP!W31-TI_E!W31+TO!W31-NRG_E!W31-DL!W31</f>
        <v>46.687532244196234</v>
      </c>
      <c r="X31" s="30">
        <f>NRGSUP!X31-TI_E!X31+TO!X31-NRG_E!X31-DL!X31</f>
        <v>76.098882201204361</v>
      </c>
    </row>
    <row r="32" spans="1:24" ht="11.25" customHeight="1" x14ac:dyDescent="0.2">
      <c r="A32" s="39" t="s">
        <v>53</v>
      </c>
      <c r="B32" s="23" t="s">
        <v>54</v>
      </c>
      <c r="C32" s="30">
        <f>NRGSUP!C32-TI_E!C32+TO!C32-NRG_E!C32-DL!C32</f>
        <v>26.316337059329271</v>
      </c>
      <c r="D32" s="30">
        <f>NRGSUP!D32-TI_E!D32+TO!D32-NRG_E!D32-DL!D32</f>
        <v>8.5984522911530803E-5</v>
      </c>
      <c r="E32" s="30">
        <f>NRGSUP!E32-TI_E!E32+TO!E32-NRG_E!E32-DL!E32</f>
        <v>-8.5984522911530803E-5</v>
      </c>
      <c r="F32" s="30">
        <f>NRGSUP!F32-TI_E!F32+TO!F32-NRG_E!F32-DL!F32</f>
        <v>8.5984522911530803E-5</v>
      </c>
      <c r="G32" s="30">
        <f>NRGSUP!G32-TI_E!G32+TO!G32-NRG_E!G32-DL!G32</f>
        <v>0</v>
      </c>
      <c r="H32" s="30">
        <f>NRGSUP!H32-TI_E!H32+TO!H32-NRG_E!H32-DL!H32</f>
        <v>-8.5984522911530803E-5</v>
      </c>
      <c r="I32" s="30">
        <f>NRGSUP!I32-TI_E!I32+TO!I32-NRG_E!I32-DL!I32</f>
        <v>8.5984522684157128E-5</v>
      </c>
      <c r="J32" s="30">
        <f>NRGSUP!J32-TI_E!J32+TO!J32-NRG_E!J32-DL!J32</f>
        <v>8.5984522911530803E-5</v>
      </c>
      <c r="K32" s="30">
        <f>NRGSUP!K32-TI_E!K32+TO!K32-NRG_E!K32-DL!K32</f>
        <v>1.0151332760103742</v>
      </c>
      <c r="L32" s="30">
        <f>NRGSUP!L32-TI_E!L32+TO!L32-NRG_E!L32-DL!L32</f>
        <v>0</v>
      </c>
      <c r="M32" s="30">
        <f>NRGSUP!M32-TI_E!M32+TO!M32-NRG_E!M32-DL!M32</f>
        <v>-2.2737367544323206E-13</v>
      </c>
      <c r="N32" s="30">
        <f>NRGSUP!N32-TI_E!N32+TO!N32-NRG_E!N32-DL!N32</f>
        <v>0.95537403267371701</v>
      </c>
      <c r="O32" s="30">
        <f>NRGSUP!O32-TI_E!O32+TO!O32-NRG_E!O32-DL!O32</f>
        <v>-21.782803095442659</v>
      </c>
      <c r="P32" s="30">
        <f>NRGSUP!P32-TI_E!P32+TO!P32-NRG_E!P32-DL!P32</f>
        <v>0</v>
      </c>
      <c r="Q32" s="30">
        <f>NRGSUP!Q32-TI_E!Q32+TO!Q32-NRG_E!Q32-DL!Q32</f>
        <v>0</v>
      </c>
      <c r="R32" s="30">
        <f>NRGSUP!R32-TI_E!R32+TO!R32-NRG_E!R32-DL!R32</f>
        <v>0</v>
      </c>
      <c r="S32" s="30">
        <f>NRGSUP!S32-TI_E!S32+TO!S32-NRG_E!S32-DL!S32</f>
        <v>0</v>
      </c>
      <c r="T32" s="30">
        <f>NRGSUP!T32-TI_E!T32+TO!T32-NRG_E!T32-DL!T32</f>
        <v>0</v>
      </c>
      <c r="U32" s="30">
        <f>NRGSUP!U32-TI_E!U32+TO!U32-NRG_E!U32-DL!U32</f>
        <v>4.5474735088646412E-13</v>
      </c>
      <c r="V32" s="30">
        <f>NRGSUP!V32-TI_E!V32+TO!V32-NRG_E!V32-DL!V32</f>
        <v>8.5984522229409777E-5</v>
      </c>
      <c r="W32" s="30">
        <f>NRGSUP!W32-TI_E!W32+TO!W32-NRG_E!W32-DL!W32</f>
        <v>41.168615649183266</v>
      </c>
      <c r="X32" s="30">
        <f>NRGSUP!X32-TI_E!X32+TO!X32-NRG_E!X32-DL!X32</f>
        <v>4.5474735088646412E-13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:W33" si="18">SUM(C34:C50)</f>
        <v>472781.44565778162</v>
      </c>
      <c r="D33" s="42">
        <f t="shared" si="18"/>
        <v>491311.46104901115</v>
      </c>
      <c r="E33" s="42">
        <f t="shared" si="18"/>
        <v>486894.13662940654</v>
      </c>
      <c r="F33" s="42">
        <f t="shared" si="18"/>
        <v>490085.07188306109</v>
      </c>
      <c r="G33" s="42">
        <f t="shared" si="18"/>
        <v>491374.42115219263</v>
      </c>
      <c r="H33" s="42">
        <f t="shared" si="18"/>
        <v>486463.57429062756</v>
      </c>
      <c r="I33" s="42">
        <f t="shared" si="18"/>
        <v>487101.42287188309</v>
      </c>
      <c r="J33" s="42">
        <f t="shared" si="18"/>
        <v>472034.44419604487</v>
      </c>
      <c r="K33" s="42">
        <f t="shared" si="18"/>
        <v>474975.6334479794</v>
      </c>
      <c r="L33" s="42">
        <f t="shared" si="18"/>
        <v>450546.22665520204</v>
      </c>
      <c r="M33" s="42">
        <f t="shared" si="18"/>
        <v>448671.13576956152</v>
      </c>
      <c r="N33" s="42">
        <f t="shared" si="18"/>
        <v>435686.0194325021</v>
      </c>
      <c r="O33" s="42">
        <f t="shared" si="18"/>
        <v>416667.66182287183</v>
      </c>
      <c r="P33" s="42">
        <f t="shared" si="18"/>
        <v>408211.46388650039</v>
      </c>
      <c r="Q33" s="42">
        <f t="shared" si="18"/>
        <v>406635.022871883</v>
      </c>
      <c r="R33" s="42">
        <f t="shared" si="18"/>
        <v>409884.11384350812</v>
      </c>
      <c r="S33" s="42">
        <f t="shared" si="18"/>
        <v>413759.26956147898</v>
      </c>
      <c r="T33" s="42">
        <f t="shared" si="18"/>
        <v>425044.48761822865</v>
      </c>
      <c r="U33" s="42">
        <f t="shared" si="18"/>
        <v>421486.27712811693</v>
      </c>
      <c r="V33" s="42">
        <f t="shared" si="18"/>
        <v>420166.03516766976</v>
      </c>
      <c r="W33" s="42">
        <f t="shared" si="18"/>
        <v>382329.62949269119</v>
      </c>
      <c r="X33" s="42">
        <f t="shared" ref="X33" si="19">SUM(X34:X50)</f>
        <v>397494.03688736021</v>
      </c>
    </row>
    <row r="34" spans="1:24" ht="11.25" customHeight="1" x14ac:dyDescent="0.2">
      <c r="A34" s="39" t="s">
        <v>55</v>
      </c>
      <c r="B34" s="23" t="s">
        <v>56</v>
      </c>
      <c r="C34" s="30">
        <f>NRGSUP!C34-TI_E!C34+TO!C34-NRG_E!C34-DL!C34</f>
        <v>3479.8288048151398</v>
      </c>
      <c r="D34" s="30">
        <f>NRGSUP!D34-TI_E!D34+TO!D34-NRG_E!D34-DL!D34</f>
        <v>4147.4671539122837</v>
      </c>
      <c r="E34" s="30">
        <f>NRGSUP!E34-TI_E!E34+TO!E34-NRG_E!E34-DL!E34</f>
        <v>4282.5736027515004</v>
      </c>
      <c r="F34" s="30">
        <f>NRGSUP!F34-TI_E!F34+TO!F34-NRG_E!F34-DL!F34</f>
        <v>4611.4742906276833</v>
      </c>
      <c r="G34" s="30">
        <f>NRGSUP!G34-TI_E!G34+TO!G34-NRG_E!G34-DL!G34</f>
        <v>4141.1012037833189</v>
      </c>
      <c r="H34" s="30">
        <f>NRGSUP!H34-TI_E!H34+TO!H34-NRG_E!H34-DL!H34</f>
        <v>3802.9606190885615</v>
      </c>
      <c r="I34" s="30">
        <f>NRGSUP!I34-TI_E!I34+TO!I34-NRG_E!I34-DL!I34</f>
        <v>4781.2545141874498</v>
      </c>
      <c r="J34" s="30">
        <f>NRGSUP!J34-TI_E!J34+TO!J34-NRG_E!J34-DL!J34</f>
        <v>5456.7499570077389</v>
      </c>
      <c r="K34" s="30">
        <f>NRGSUP!K34-TI_E!K34+TO!K34-NRG_E!K34-DL!K34</f>
        <v>4993.0596732588119</v>
      </c>
      <c r="L34" s="30">
        <f>NRGSUP!L34-TI_E!L34+TO!L34-NRG_E!L34-DL!L34</f>
        <v>4074.0999140154722</v>
      </c>
      <c r="M34" s="30">
        <f>NRGSUP!M34-TI_E!M34+TO!M34-NRG_E!M34-DL!M34</f>
        <v>4131.2391229578598</v>
      </c>
      <c r="N34" s="30">
        <f>NRGSUP!N34-TI_E!N34+TO!N34-NRG_E!N34-DL!N34</f>
        <v>3574.5676698194407</v>
      </c>
      <c r="O34" s="30">
        <f>NRGSUP!O34-TI_E!O34+TO!O34-NRG_E!O34-DL!O34</f>
        <v>3992.432502149612</v>
      </c>
      <c r="P34" s="30">
        <f>NRGSUP!P34-TI_E!P34+TO!P34-NRG_E!P34-DL!P34</f>
        <v>3605.8409286328483</v>
      </c>
      <c r="Q34" s="30">
        <f>NRGSUP!Q34-TI_E!Q34+TO!Q34-NRG_E!Q34-DL!Q34</f>
        <v>3650.6039552880529</v>
      </c>
      <c r="R34" s="30">
        <f>NRGSUP!R34-TI_E!R34+TO!R34-NRG_E!R34-DL!R34</f>
        <v>3751.364058469479</v>
      </c>
      <c r="S34" s="30">
        <f>NRGSUP!S34-TI_E!S34+TO!S34-NRG_E!S34-DL!S34</f>
        <v>3680.598280309543</v>
      </c>
      <c r="T34" s="30">
        <f>NRGSUP!T34-TI_E!T34+TO!T34-NRG_E!T34-DL!T34</f>
        <v>3801.2527944969979</v>
      </c>
      <c r="U34" s="30">
        <f>NRGSUP!U34-TI_E!U34+TO!U34-NRG_E!U34-DL!U34</f>
        <v>3958.0681857265663</v>
      </c>
      <c r="V34" s="30">
        <f>NRGSUP!V34-TI_E!V34+TO!V34-NRG_E!V34-DL!V34</f>
        <v>3965.8522785898604</v>
      </c>
      <c r="W34" s="30">
        <f>NRGSUP!W34-TI_E!W34+TO!W34-NRG_E!W34-DL!W34</f>
        <v>4065.7595872742891</v>
      </c>
      <c r="X34" s="30">
        <f>NRGSUP!X34-TI_E!X34+TO!X34-NRG_E!X34-DL!X34</f>
        <v>3802.1238177128093</v>
      </c>
    </row>
    <row r="35" spans="1:24" ht="11.25" customHeight="1" x14ac:dyDescent="0.2">
      <c r="A35" s="39" t="s">
        <v>57</v>
      </c>
      <c r="B35" s="23" t="s">
        <v>58</v>
      </c>
      <c r="C35" s="30">
        <f>NRGSUP!C35-TI_E!C35+TO!C35-NRG_E!C35-DL!C35</f>
        <v>152.84694754944113</v>
      </c>
      <c r="D35" s="30">
        <f>NRGSUP!D35-TI_E!D35+TO!D35-NRG_E!D35-DL!D35</f>
        <v>359.71496130696471</v>
      </c>
      <c r="E35" s="30">
        <f>NRGSUP!E35-TI_E!E35+TO!E35-NRG_E!E35-DL!E35</f>
        <v>448.49174548581254</v>
      </c>
      <c r="F35" s="30">
        <f>NRGSUP!F35-TI_E!F35+TO!F35-NRG_E!F35-DL!F35</f>
        <v>412.58159931212379</v>
      </c>
      <c r="G35" s="30">
        <f>NRGSUP!G35-TI_E!G35+TO!G35-NRG_E!G35-DL!G35</f>
        <v>421.86552020636282</v>
      </c>
      <c r="H35" s="30">
        <f>NRGSUP!H35-TI_E!H35+TO!H35-NRG_E!H35-DL!H35</f>
        <v>479.13241616509026</v>
      </c>
      <c r="I35" s="30">
        <f>NRGSUP!I35-TI_E!I35+TO!I35-NRG_E!I35-DL!I35</f>
        <v>455.61289767841788</v>
      </c>
      <c r="J35" s="30">
        <f>NRGSUP!J35-TI_E!J35+TO!J35-NRG_E!J35-DL!J35</f>
        <v>478.55408426483223</v>
      </c>
      <c r="K35" s="30">
        <f>NRGSUP!K35-TI_E!K35+TO!K35-NRG_E!K35-DL!K35</f>
        <v>461.54686156491823</v>
      </c>
      <c r="L35" s="30">
        <f>NRGSUP!L35-TI_E!L35+TO!L35-NRG_E!L35-DL!L35</f>
        <v>394.51100601891653</v>
      </c>
      <c r="M35" s="30">
        <f>NRGSUP!M35-TI_E!M35+TO!M35-NRG_E!M35-DL!M35</f>
        <v>442.12132416165099</v>
      </c>
      <c r="N35" s="30">
        <f>NRGSUP!N35-TI_E!N35+TO!N35-NRG_E!N35-DL!N35</f>
        <v>451.31375752364568</v>
      </c>
      <c r="O35" s="30">
        <f>NRGSUP!O35-TI_E!O35+TO!O35-NRG_E!O35-DL!O35</f>
        <v>388.33009458297511</v>
      </c>
      <c r="P35" s="30">
        <f>NRGSUP!P35-TI_E!P35+TO!P35-NRG_E!P35-DL!P35</f>
        <v>361.36466036113495</v>
      </c>
      <c r="Q35" s="30">
        <f>NRGSUP!Q35-TI_E!Q35+TO!Q35-NRG_E!Q35-DL!Q35</f>
        <v>390.84290627687011</v>
      </c>
      <c r="R35" s="30">
        <f>NRGSUP!R35-TI_E!R35+TO!R35-NRG_E!R35-DL!R35</f>
        <v>293.83310404127246</v>
      </c>
      <c r="S35" s="30">
        <f>NRGSUP!S35-TI_E!S35+TO!S35-NRG_E!S35-DL!S35</f>
        <v>417.29269131556316</v>
      </c>
      <c r="T35" s="30">
        <f>NRGSUP!T35-TI_E!T35+TO!T35-NRG_E!T35-DL!T35</f>
        <v>527.71926053310415</v>
      </c>
      <c r="U35" s="30">
        <f>NRGSUP!U35-TI_E!U35+TO!U35-NRG_E!U35-DL!U35</f>
        <v>493.71745485812551</v>
      </c>
      <c r="V35" s="30">
        <f>NRGSUP!V35-TI_E!V35+TO!V35-NRG_E!V35-DL!V35</f>
        <v>503.13628546861554</v>
      </c>
      <c r="W35" s="30">
        <f>NRGSUP!W35-TI_E!W35+TO!W35-NRG_E!W35-DL!W35</f>
        <v>174.64797936371451</v>
      </c>
      <c r="X35" s="30">
        <f>NRGSUP!X35-TI_E!X35+TO!X35-NRG_E!X35-DL!X35</f>
        <v>411.78280309544283</v>
      </c>
    </row>
    <row r="36" spans="1:24" ht="11.25" customHeight="1" x14ac:dyDescent="0.2">
      <c r="A36" s="39" t="s">
        <v>59</v>
      </c>
      <c r="B36" s="23" t="s">
        <v>60</v>
      </c>
      <c r="C36" s="30">
        <f>NRGSUP!C36-TI_E!C36+TO!C36-NRG_E!C36-DL!C36</f>
        <v>21236.081169389519</v>
      </c>
      <c r="D36" s="30">
        <f>NRGSUP!D36-TI_E!D36+TO!D36-NRG_E!D36-DL!D36</f>
        <v>22402.273344797941</v>
      </c>
      <c r="E36" s="30">
        <f>NRGSUP!E36-TI_E!E36+TO!E36-NRG_E!E36-DL!E36</f>
        <v>22287.901891659501</v>
      </c>
      <c r="F36" s="30">
        <f>NRGSUP!F36-TI_E!F36+TO!F36-NRG_E!F36-DL!F36</f>
        <v>21790.965950128972</v>
      </c>
      <c r="G36" s="30">
        <f>NRGSUP!G36-TI_E!G36+TO!G36-NRG_E!G36-DL!G36</f>
        <v>22718.268271711091</v>
      </c>
      <c r="H36" s="30">
        <f>NRGSUP!H36-TI_E!H36+TO!H36-NRG_E!H36-DL!H36</f>
        <v>23009.781599312126</v>
      </c>
      <c r="I36" s="30">
        <f>NRGSUP!I36-TI_E!I36+TO!I36-NRG_E!I36-DL!I36</f>
        <v>23477.292433361985</v>
      </c>
      <c r="J36" s="30">
        <f>NRGSUP!J36-TI_E!J36+TO!J36-NRG_E!J36-DL!J36</f>
        <v>23155.870851246767</v>
      </c>
      <c r="K36" s="30">
        <f>NRGSUP!K36-TI_E!K36+TO!K36-NRG_E!K36-DL!K36</f>
        <v>23490.351074806527</v>
      </c>
      <c r="L36" s="30">
        <f>NRGSUP!L36-TI_E!L36+TO!L36-NRG_E!L36-DL!L36</f>
        <v>23264.901977644029</v>
      </c>
      <c r="M36" s="30">
        <f>NRGSUP!M36-TI_E!M36+TO!M36-NRG_E!M36-DL!M36</f>
        <v>23219.881513327597</v>
      </c>
      <c r="N36" s="30">
        <f>NRGSUP!N36-TI_E!N36+TO!N36-NRG_E!N36-DL!N36</f>
        <v>22908.9981083405</v>
      </c>
      <c r="O36" s="30">
        <f>NRGSUP!O36-TI_E!O36+TO!O36-NRG_E!O36-DL!O36</f>
        <v>22016.921840068793</v>
      </c>
      <c r="P36" s="30">
        <f>NRGSUP!P36-TI_E!P36+TO!P36-NRG_E!P36-DL!P36</f>
        <v>24667.638607050732</v>
      </c>
      <c r="Q36" s="30">
        <f>NRGSUP!Q36-TI_E!Q36+TO!Q36-NRG_E!Q36-DL!Q36</f>
        <v>26061.599226139282</v>
      </c>
      <c r="R36" s="30">
        <f>NRGSUP!R36-TI_E!R36+TO!R36-NRG_E!R36-DL!R36</f>
        <v>26268.540326741182</v>
      </c>
      <c r="S36" s="30">
        <f>NRGSUP!S36-TI_E!S36+TO!S36-NRG_E!S36-DL!S36</f>
        <v>26325.259071367149</v>
      </c>
      <c r="T36" s="30">
        <f>NRGSUP!T36-TI_E!T36+TO!T36-NRG_E!T36-DL!T36</f>
        <v>26789.979535683575</v>
      </c>
      <c r="U36" s="30">
        <f>NRGSUP!U36-TI_E!U36+TO!U36-NRG_E!U36-DL!U36</f>
        <v>27760.028546861555</v>
      </c>
      <c r="V36" s="30">
        <f>NRGSUP!V36-TI_E!V36+TO!V36-NRG_E!V36-DL!V36</f>
        <v>27758.562682717115</v>
      </c>
      <c r="W36" s="30">
        <f>NRGSUP!W36-TI_E!W36+TO!W36-NRG_E!W36-DL!W36</f>
        <v>25261.010490111774</v>
      </c>
      <c r="X36" s="30">
        <f>NRGSUP!X36-TI_E!X36+TO!X36-NRG_E!X36-DL!X36</f>
        <v>25618.545055889936</v>
      </c>
    </row>
    <row r="37" spans="1:24" ht="11.25" customHeight="1" x14ac:dyDescent="0.2">
      <c r="A37" s="39" t="s">
        <v>61</v>
      </c>
      <c r="B37" s="23" t="s">
        <v>62</v>
      </c>
      <c r="C37" s="30">
        <f>NRGSUP!C37-TI_E!C37+TO!C37-NRG_E!C37-DL!C37</f>
        <v>111978.87738607053</v>
      </c>
      <c r="D37" s="30">
        <f>NRGSUP!D37-TI_E!D37+TO!D37-NRG_E!D37-DL!D37</f>
        <v>111810.55967325883</v>
      </c>
      <c r="E37" s="30">
        <f>NRGSUP!E37-TI_E!E37+TO!E37-NRG_E!E37-DL!E37</f>
        <v>109298.85795356834</v>
      </c>
      <c r="F37" s="30">
        <f>NRGSUP!F37-TI_E!F37+TO!F37-NRG_E!F37-DL!F37</f>
        <v>103584.18607050732</v>
      </c>
      <c r="G37" s="30">
        <f>NRGSUP!G37-TI_E!G37+TO!G37-NRG_E!G37-DL!G37</f>
        <v>98706.740928632847</v>
      </c>
      <c r="H37" s="30">
        <f>NRGSUP!H37-TI_E!H37+TO!H37-NRG_E!H37-DL!H37</f>
        <v>94120.070679277691</v>
      </c>
      <c r="I37" s="30">
        <f>NRGSUP!I37-TI_E!I37+TO!I37-NRG_E!I37-DL!I37</f>
        <v>93030.745055889929</v>
      </c>
      <c r="J37" s="30">
        <f>NRGSUP!J37-TI_E!J37+TO!J37-NRG_E!J37-DL!J37</f>
        <v>89801.80911435945</v>
      </c>
      <c r="K37" s="30">
        <f>NRGSUP!K37-TI_E!K37+TO!K37-NRG_E!K37-DL!K37</f>
        <v>85209.043852106595</v>
      </c>
      <c r="L37" s="30">
        <f>NRGSUP!L37-TI_E!L37+TO!L37-NRG_E!L37-DL!L37</f>
        <v>83922.702235597579</v>
      </c>
      <c r="M37" s="30">
        <f>NRGSUP!M37-TI_E!M37+TO!M37-NRG_E!M37-DL!M37</f>
        <v>78411.780309544294</v>
      </c>
      <c r="N37" s="30">
        <f>NRGSUP!N37-TI_E!N37+TO!N37-NRG_E!N37-DL!N37</f>
        <v>76769.746517626816</v>
      </c>
      <c r="O37" s="30">
        <f>NRGSUP!O37-TI_E!O37+TO!O37-NRG_E!O37-DL!O37</f>
        <v>71517.120980223539</v>
      </c>
      <c r="P37" s="30">
        <f>NRGSUP!P37-TI_E!P37+TO!P37-NRG_E!P37-DL!P37</f>
        <v>68300.405674978494</v>
      </c>
      <c r="Q37" s="30">
        <f>NRGSUP!Q37-TI_E!Q37+TO!Q37-NRG_E!Q37-DL!Q37</f>
        <v>68626.268013757523</v>
      </c>
      <c r="R37" s="30">
        <f>NRGSUP!R37-TI_E!R37+TO!R37-NRG_E!R37-DL!R37</f>
        <v>67111.659243336209</v>
      </c>
      <c r="S37" s="30">
        <f>NRGSUP!S37-TI_E!S37+TO!S37-NRG_E!S37-DL!S37</f>
        <v>67084.258641444554</v>
      </c>
      <c r="T37" s="30">
        <f>NRGSUP!T37-TI_E!T37+TO!T37-NRG_E!T37-DL!T37</f>
        <v>67817.457609630233</v>
      </c>
      <c r="U37" s="30">
        <f>NRGSUP!U37-TI_E!U37+TO!U37-NRG_E!U37-DL!U37</f>
        <v>71227.477644024068</v>
      </c>
      <c r="V37" s="30">
        <f>NRGSUP!V37-TI_E!V37+TO!V37-NRG_E!V37-DL!V37</f>
        <v>71896.193809114338</v>
      </c>
      <c r="W37" s="30">
        <f>NRGSUP!W37-TI_E!W37+TO!W37-NRG_E!W37-DL!W37</f>
        <v>61439.020034393805</v>
      </c>
      <c r="X37" s="30">
        <f>NRGSUP!X37-TI_E!X37+TO!X37-NRG_E!X37-DL!X37</f>
        <v>66128.645915735149</v>
      </c>
    </row>
    <row r="38" spans="1:24" ht="11.25" customHeight="1" x14ac:dyDescent="0.2">
      <c r="A38" s="39" t="s">
        <v>63</v>
      </c>
      <c r="B38" s="23" t="s">
        <v>64</v>
      </c>
      <c r="C38" s="30">
        <f>NRGSUP!C38-TI_E!C38+TO!C38-NRG_E!C38-DL!C38</f>
        <v>125.97626827171106</v>
      </c>
      <c r="D38" s="30">
        <f>NRGSUP!D38-TI_E!D38+TO!D38-NRG_E!D38-DL!D38</f>
        <v>121.61719690455716</v>
      </c>
      <c r="E38" s="30">
        <f>NRGSUP!E38-TI_E!E38+TO!E38-NRG_E!E38-DL!E38</f>
        <v>112.49260533104037</v>
      </c>
      <c r="F38" s="30">
        <f>NRGSUP!F38-TI_E!F38+TO!F38-NRG_E!F38-DL!F38</f>
        <v>116.14161650902832</v>
      </c>
      <c r="G38" s="30">
        <f>NRGSUP!G38-TI_E!G38+TO!G38-NRG_E!G38-DL!G38</f>
        <v>124.49819432502149</v>
      </c>
      <c r="H38" s="30">
        <f>NRGSUP!H38-TI_E!H38+TO!H38-NRG_E!H38-DL!H38</f>
        <v>120.94299226139292</v>
      </c>
      <c r="I38" s="30">
        <f>NRGSUP!I38-TI_E!I38+TO!I38-NRG_E!I38-DL!I38</f>
        <v>134.60429922613929</v>
      </c>
      <c r="J38" s="30">
        <f>NRGSUP!J38-TI_E!J38+TO!J38-NRG_E!J38-DL!J38</f>
        <v>83.519948409286357</v>
      </c>
      <c r="K38" s="30">
        <f>NRGSUP!K38-TI_E!K38+TO!K38-NRG_E!K38-DL!K38</f>
        <v>78.26981943250216</v>
      </c>
      <c r="L38" s="30">
        <f>NRGSUP!L38-TI_E!L38+TO!L38-NRG_E!L38-DL!L38</f>
        <v>107.05374032674116</v>
      </c>
      <c r="M38" s="30">
        <f>NRGSUP!M38-TI_E!M38+TO!M38-NRG_E!M38-DL!M38</f>
        <v>104.56715391229579</v>
      </c>
      <c r="N38" s="30">
        <f>NRGSUP!N38-TI_E!N38+TO!N38-NRG_E!N38-DL!N38</f>
        <v>70.341702493551139</v>
      </c>
      <c r="O38" s="30">
        <f>NRGSUP!O38-TI_E!O38+TO!O38-NRG_E!O38-DL!O38</f>
        <v>64.195442820292328</v>
      </c>
      <c r="P38" s="30">
        <f>NRGSUP!P38-TI_E!P38+TO!P38-NRG_E!P38-DL!P38</f>
        <v>54.461822871883079</v>
      </c>
      <c r="Q38" s="30">
        <f>NRGSUP!Q38-TI_E!Q38+TO!Q38-NRG_E!Q38-DL!Q38</f>
        <v>67.745571797076508</v>
      </c>
      <c r="R38" s="30">
        <f>NRGSUP!R38-TI_E!R38+TO!R38-NRG_E!R38-DL!R38</f>
        <v>72.454858125537442</v>
      </c>
      <c r="S38" s="30">
        <f>NRGSUP!S38-TI_E!S38+TO!S38-NRG_E!S38-DL!S38</f>
        <v>74.598968185726548</v>
      </c>
      <c r="T38" s="30">
        <f>NRGSUP!T38-TI_E!T38+TO!T38-NRG_E!T38-DL!T38</f>
        <v>55.025967325881297</v>
      </c>
      <c r="U38" s="30">
        <f>NRGSUP!U38-TI_E!U38+TO!U38-NRG_E!U38-DL!U38</f>
        <v>64.413241616509026</v>
      </c>
      <c r="V38" s="30">
        <f>NRGSUP!V38-TI_E!V38+TO!V38-NRG_E!V38-DL!V38</f>
        <v>62.231900257953569</v>
      </c>
      <c r="W38" s="30">
        <f>NRGSUP!W38-TI_E!W38+TO!W38-NRG_E!W38-DL!W38</f>
        <v>48.239380911435916</v>
      </c>
      <c r="X38" s="30">
        <f>NRGSUP!X38-TI_E!X38+TO!X38-NRG_E!X38-DL!X38</f>
        <v>54.229234737747205</v>
      </c>
    </row>
    <row r="39" spans="1:24" ht="11.25" customHeight="1" x14ac:dyDescent="0.2">
      <c r="A39" s="39" t="s">
        <v>65</v>
      </c>
      <c r="B39" s="23" t="s">
        <v>66</v>
      </c>
      <c r="C39" s="30">
        <f>NRGSUP!C39-TI_E!C39+TO!C39-NRG_E!C39-DL!C39</f>
        <v>124.85434221840069</v>
      </c>
      <c r="D39" s="30">
        <f>NRGSUP!D39-TI_E!D39+TO!D39-NRG_E!D39-DL!D39</f>
        <v>84.616337059329339</v>
      </c>
      <c r="E39" s="30">
        <f>NRGSUP!E39-TI_E!E39+TO!E39-NRG_E!E39-DL!E39</f>
        <v>19.045657781599306</v>
      </c>
      <c r="F39" s="30">
        <f>NRGSUP!F39-TI_E!F39+TO!F39-NRG_E!F39-DL!F39</f>
        <v>21.161822871883057</v>
      </c>
      <c r="G39" s="30">
        <f>NRGSUP!G39-TI_E!G39+TO!G39-NRG_E!G39-DL!G39</f>
        <v>24.320808254514183</v>
      </c>
      <c r="H39" s="30">
        <f>NRGSUP!H39-TI_E!H39+TO!H39-NRG_E!H39-DL!H39</f>
        <v>14.813155631986245</v>
      </c>
      <c r="I39" s="30">
        <f>NRGSUP!I39-TI_E!I39+TO!I39-NRG_E!I39-DL!I39</f>
        <v>15.871281169389512</v>
      </c>
      <c r="J39" s="30">
        <f>NRGSUP!J39-TI_E!J39+TO!J39-NRG_E!J39-DL!J39</f>
        <v>14.813155631986239</v>
      </c>
      <c r="K39" s="30">
        <f>NRGSUP!K39-TI_E!K39+TO!K39-NRG_E!K39-DL!K39</f>
        <v>1.0581255374032681</v>
      </c>
      <c r="L39" s="30">
        <f>NRGSUP!L39-TI_E!L39+TO!L39-NRG_E!L39-DL!L39</f>
        <v>0</v>
      </c>
      <c r="M39" s="30">
        <f>NRGSUP!M39-TI_E!M39+TO!M39-NRG_E!M39-DL!M39</f>
        <v>0</v>
      </c>
      <c r="N39" s="30">
        <f>NRGSUP!N39-TI_E!N39+TO!N39-NRG_E!N39-DL!N39</f>
        <v>0</v>
      </c>
      <c r="O39" s="30">
        <f>NRGSUP!O39-TI_E!O39+TO!O39-NRG_E!O39-DL!O39</f>
        <v>0</v>
      </c>
      <c r="P39" s="30">
        <f>NRGSUP!P39-TI_E!P39+TO!P39-NRG_E!P39-DL!P39</f>
        <v>0</v>
      </c>
      <c r="Q39" s="30">
        <f>NRGSUP!Q39-TI_E!Q39+TO!Q39-NRG_E!Q39-DL!Q39</f>
        <v>0</v>
      </c>
      <c r="R39" s="30">
        <f>NRGSUP!R39-TI_E!R39+TO!R39-NRG_E!R39-DL!R39</f>
        <v>0</v>
      </c>
      <c r="S39" s="30">
        <f>NRGSUP!S39-TI_E!S39+TO!S39-NRG_E!S39-DL!S39</f>
        <v>0</v>
      </c>
      <c r="T39" s="30">
        <f>NRGSUP!T39-TI_E!T39+TO!T39-NRG_E!T39-DL!T39</f>
        <v>0</v>
      </c>
      <c r="U39" s="30">
        <f>NRGSUP!U39-TI_E!U39+TO!U39-NRG_E!U39-DL!U39</f>
        <v>0</v>
      </c>
      <c r="V39" s="30">
        <f>NRGSUP!V39-TI_E!V39+TO!V39-NRG_E!V39-DL!V39</f>
        <v>0</v>
      </c>
      <c r="W39" s="30">
        <f>NRGSUP!W39-TI_E!W39+TO!W39-NRG_E!W39-DL!W39</f>
        <v>0</v>
      </c>
      <c r="X39" s="30">
        <f>NRGSUP!X39-TI_E!X39+TO!X39-NRG_E!X39-DL!X39</f>
        <v>0</v>
      </c>
    </row>
    <row r="40" spans="1:24" ht="11.25" customHeight="1" x14ac:dyDescent="0.2">
      <c r="A40" s="39" t="s">
        <v>67</v>
      </c>
      <c r="B40" s="23" t="s">
        <v>68</v>
      </c>
      <c r="C40" s="30">
        <f>NRGSUP!C40-TI_E!C40+TO!C40-NRG_E!C40-DL!C40</f>
        <v>6391.7553740326803</v>
      </c>
      <c r="D40" s="30">
        <f>NRGSUP!D40-TI_E!D40+TO!D40-NRG_E!D40-DL!D40</f>
        <v>7119.4116079105715</v>
      </c>
      <c r="E40" s="30">
        <f>NRGSUP!E40-TI_E!E40+TO!E40-NRG_E!E40-DL!E40</f>
        <v>6565.0021496130794</v>
      </c>
      <c r="F40" s="30">
        <f>NRGSUP!F40-TI_E!F40+TO!F40-NRG_E!F40-DL!F40</f>
        <v>6822.0509888220113</v>
      </c>
      <c r="G40" s="30">
        <f>NRGSUP!G40-TI_E!G40+TO!G40-NRG_E!G40-DL!G40</f>
        <v>7462.2231298366314</v>
      </c>
      <c r="H40" s="30">
        <f>NRGSUP!H40-TI_E!H40+TO!H40-NRG_E!H40-DL!H40</f>
        <v>7393.6909716251075</v>
      </c>
      <c r="I40" s="30">
        <f>NRGSUP!I40-TI_E!I40+TO!I40-NRG_E!I40-DL!I40</f>
        <v>6770.031556319871</v>
      </c>
      <c r="J40" s="30">
        <f>NRGSUP!J40-TI_E!J40+TO!J40-NRG_E!J40-DL!J40</f>
        <v>7498.3585554600068</v>
      </c>
      <c r="K40" s="30">
        <f>NRGSUP!K40-TI_E!K40+TO!K40-NRG_E!K40-DL!K40</f>
        <v>6877.8157351676746</v>
      </c>
      <c r="L40" s="30">
        <f>NRGSUP!L40-TI_E!L40+TO!L40-NRG_E!L40-DL!L40</f>
        <v>6925.0682717110867</v>
      </c>
      <c r="M40" s="30">
        <f>NRGSUP!M40-TI_E!M40+TO!M40-NRG_E!M40-DL!M40</f>
        <v>7309.2576096302728</v>
      </c>
      <c r="N40" s="30">
        <f>NRGSUP!N40-TI_E!N40+TO!N40-NRG_E!N40-DL!N40</f>
        <v>7747.078933791905</v>
      </c>
      <c r="O40" s="30">
        <f>NRGSUP!O40-TI_E!O40+TO!O40-NRG_E!O40-DL!O40</f>
        <v>6575.5261392949324</v>
      </c>
      <c r="P40" s="30">
        <f>NRGSUP!P40-TI_E!P40+TO!P40-NRG_E!P40-DL!P40</f>
        <v>5967.4421324161704</v>
      </c>
      <c r="Q40" s="30">
        <f>NRGSUP!Q40-TI_E!Q40+TO!Q40-NRG_E!Q40-DL!Q40</f>
        <v>6295.9191745485878</v>
      </c>
      <c r="R40" s="30">
        <f>NRGSUP!R40-TI_E!R40+TO!R40-NRG_E!R40-DL!R40</f>
        <v>6489.6840928633028</v>
      </c>
      <c r="S40" s="30">
        <f>NRGSUP!S40-TI_E!S40+TO!S40-NRG_E!S40-DL!S40</f>
        <v>6672.4534823731738</v>
      </c>
      <c r="T40" s="30">
        <f>NRGSUP!T40-TI_E!T40+TO!T40-NRG_E!T40-DL!T40</f>
        <v>6612.1904557179769</v>
      </c>
      <c r="U40" s="30">
        <f>NRGSUP!U40-TI_E!U40+TO!U40-NRG_E!U40-DL!U40</f>
        <v>7203.4160791057629</v>
      </c>
      <c r="V40" s="30">
        <f>NRGSUP!V40-TI_E!V40+TO!V40-NRG_E!V40-DL!V40</f>
        <v>7459.7389509888244</v>
      </c>
      <c r="W40" s="30">
        <f>NRGSUP!W40-TI_E!W40+TO!W40-NRG_E!W40-DL!W40</f>
        <v>3869.3061908856425</v>
      </c>
      <c r="X40" s="30">
        <f>NRGSUP!X40-TI_E!X40+TO!X40-NRG_E!X40-DL!X40</f>
        <v>4891.8838349097259</v>
      </c>
    </row>
    <row r="41" spans="1:24" ht="11.25" customHeight="1" x14ac:dyDescent="0.2">
      <c r="A41" s="39" t="s">
        <v>69</v>
      </c>
      <c r="B41" s="23" t="s">
        <v>70</v>
      </c>
      <c r="C41" s="30">
        <f>NRGSUP!C41-TI_E!C41+TO!C41-NRG_E!C41-DL!C41</f>
        <v>1644.5423043852104</v>
      </c>
      <c r="D41" s="30">
        <f>NRGSUP!D41-TI_E!D41+TO!D41-NRG_E!D41-DL!D41</f>
        <v>1911.2406706792779</v>
      </c>
      <c r="E41" s="30">
        <f>NRGSUP!E41-TI_E!E41+TO!E41-NRG_E!E41-DL!E41</f>
        <v>1651.1629406706793</v>
      </c>
      <c r="F41" s="30">
        <f>NRGSUP!F41-TI_E!F41+TO!F41-NRG_E!F41-DL!F41</f>
        <v>1730.1198624247636</v>
      </c>
      <c r="G41" s="30">
        <f>NRGSUP!G41-TI_E!G41+TO!G41-NRG_E!G41-DL!G41</f>
        <v>1761.8007738607066</v>
      </c>
      <c r="H41" s="30">
        <f>NRGSUP!H41-TI_E!H41+TO!H41-NRG_E!H41-DL!H41</f>
        <v>1701.4992261392945</v>
      </c>
      <c r="I41" s="30">
        <f>NRGSUP!I41-TI_E!I41+TO!I41-NRG_E!I41-DL!I41</f>
        <v>1535.9391229578684</v>
      </c>
      <c r="J41" s="30">
        <f>NRGSUP!J41-TI_E!J41+TO!J41-NRG_E!J41-DL!J41</f>
        <v>1421.7521926053309</v>
      </c>
      <c r="K41" s="30">
        <f>NRGSUP!K41-TI_E!K41+TO!K41-NRG_E!K41-DL!K41</f>
        <v>1621.0563198624254</v>
      </c>
      <c r="L41" s="30">
        <f>NRGSUP!L41-TI_E!L41+TO!L41-NRG_E!L41-DL!L41</f>
        <v>1869.4561478933792</v>
      </c>
      <c r="M41" s="30">
        <f>NRGSUP!M41-TI_E!M41+TO!M41-NRG_E!M41-DL!M41</f>
        <v>2058.5314703353397</v>
      </c>
      <c r="N41" s="30">
        <f>NRGSUP!N41-TI_E!N41+TO!N41-NRG_E!N41-DL!N41</f>
        <v>2126.3104041272568</v>
      </c>
      <c r="O41" s="30">
        <f>NRGSUP!O41-TI_E!O41+TO!O41-NRG_E!O41-DL!O41</f>
        <v>1669.6719690455739</v>
      </c>
      <c r="P41" s="30">
        <f>NRGSUP!P41-TI_E!P41+TO!P41-NRG_E!P41-DL!P41</f>
        <v>1675.2552880481553</v>
      </c>
      <c r="Q41" s="30">
        <f>NRGSUP!Q41-TI_E!Q41+TO!Q41-NRG_E!Q41-DL!Q41</f>
        <v>1853.738865004299</v>
      </c>
      <c r="R41" s="30">
        <f>NRGSUP!R41-TI_E!R41+TO!R41-NRG_E!R41-DL!R41</f>
        <v>1380.5599312123823</v>
      </c>
      <c r="S41" s="30">
        <f>NRGSUP!S41-TI_E!S41+TO!S41-NRG_E!S41-DL!S41</f>
        <v>1426.5815133276039</v>
      </c>
      <c r="T41" s="30">
        <f>NRGSUP!T41-TI_E!T41+TO!T41-NRG_E!T41-DL!T41</f>
        <v>1379.4245915735171</v>
      </c>
      <c r="U41" s="30">
        <f>NRGSUP!U41-TI_E!U41+TO!U41-NRG_E!U41-DL!U41</f>
        <v>1357.2776440240691</v>
      </c>
      <c r="V41" s="30">
        <f>NRGSUP!V41-TI_E!V41+TO!V41-NRG_E!V41-DL!V41</f>
        <v>1375.5030954428205</v>
      </c>
      <c r="W41" s="30">
        <f>NRGSUP!W41-TI_E!W41+TO!W41-NRG_E!W41-DL!W41</f>
        <v>1264.4430782459137</v>
      </c>
      <c r="X41" s="30">
        <f>NRGSUP!X41-TI_E!X41+TO!X41-NRG_E!X41-DL!X41</f>
        <v>1309.7211521926081</v>
      </c>
    </row>
    <row r="42" spans="1:24" ht="11.25" customHeight="1" x14ac:dyDescent="0.2">
      <c r="A42" s="39" t="s">
        <v>71</v>
      </c>
      <c r="B42" s="23" t="s">
        <v>72</v>
      </c>
      <c r="C42" s="30">
        <f>NRGSUP!C42-TI_E!C42+TO!C42-NRG_E!C42-DL!C42</f>
        <v>42084.783748925205</v>
      </c>
      <c r="D42" s="30">
        <f>NRGSUP!D42-TI_E!D42+TO!D42-NRG_E!D42-DL!D42</f>
        <v>41223.520464316411</v>
      </c>
      <c r="E42" s="30">
        <f>NRGSUP!E42-TI_E!E42+TO!E42-NRG_E!E42-DL!E42</f>
        <v>41746.118142734289</v>
      </c>
      <c r="F42" s="30">
        <f>NRGSUP!F42-TI_E!F42+TO!F42-NRG_E!F42-DL!F42</f>
        <v>44260.623043852102</v>
      </c>
      <c r="G42" s="30">
        <f>NRGSUP!G42-TI_E!G42+TO!G42-NRG_E!G42-DL!G42</f>
        <v>43486.325193465178</v>
      </c>
      <c r="H42" s="30">
        <f>NRGSUP!H42-TI_E!H42+TO!H42-NRG_E!H42-DL!H42</f>
        <v>42285.619174548578</v>
      </c>
      <c r="I42" s="30">
        <f>NRGSUP!I42-TI_E!I42+TO!I42-NRG_E!I42-DL!I42</f>
        <v>40725.040412725721</v>
      </c>
      <c r="J42" s="30">
        <f>NRGSUP!J42-TI_E!J42+TO!J42-NRG_E!J42-DL!J42</f>
        <v>41768.837575236466</v>
      </c>
      <c r="K42" s="30">
        <f>NRGSUP!K42-TI_E!K42+TO!K42-NRG_E!K42-DL!K42</f>
        <v>37653.336801375743</v>
      </c>
      <c r="L42" s="30">
        <f>NRGSUP!L42-TI_E!L42+TO!L42-NRG_E!L42-DL!L42</f>
        <v>35801.343250214959</v>
      </c>
      <c r="M42" s="30">
        <f>NRGSUP!M42-TI_E!M42+TO!M42-NRG_E!M42-DL!M42</f>
        <v>39333.675494411007</v>
      </c>
      <c r="N42" s="30">
        <f>NRGSUP!N42-TI_E!N42+TO!N42-NRG_E!N42-DL!N42</f>
        <v>35237.279277730006</v>
      </c>
      <c r="O42" s="30">
        <f>NRGSUP!O42-TI_E!O42+TO!O42-NRG_E!O42-DL!O42</f>
        <v>36332.005932932079</v>
      </c>
      <c r="P42" s="30">
        <f>NRGSUP!P42-TI_E!P42+TO!P42-NRG_E!P42-DL!P42</f>
        <v>33693.700601891651</v>
      </c>
      <c r="Q42" s="30">
        <f>NRGSUP!Q42-TI_E!Q42+TO!Q42-NRG_E!Q42-DL!Q42</f>
        <v>35069.218142734317</v>
      </c>
      <c r="R42" s="30">
        <f>NRGSUP!R42-TI_E!R42+TO!R42-NRG_E!R42-DL!R42</f>
        <v>33775.692433361997</v>
      </c>
      <c r="S42" s="30">
        <f>NRGSUP!S42-TI_E!S42+TO!S42-NRG_E!S42-DL!S42</f>
        <v>33106.609028374885</v>
      </c>
      <c r="T42" s="30">
        <f>NRGSUP!T42-TI_E!T42+TO!T42-NRG_E!T42-DL!T42</f>
        <v>38053.769131556313</v>
      </c>
      <c r="U42" s="30">
        <f>NRGSUP!U42-TI_E!U42+TO!U42-NRG_E!U42-DL!U42</f>
        <v>32592.13516766981</v>
      </c>
      <c r="V42" s="30">
        <f>NRGSUP!V42-TI_E!V42+TO!V42-NRG_E!V42-DL!V42</f>
        <v>30599.455546001715</v>
      </c>
      <c r="W42" s="30">
        <f>NRGSUP!W42-TI_E!W42+TO!W42-NRG_E!W42-DL!W42</f>
        <v>33538.402235597583</v>
      </c>
      <c r="X42" s="30">
        <f>NRGSUP!X42-TI_E!X42+TO!X42-NRG_E!X42-DL!X42</f>
        <v>37817.311349957032</v>
      </c>
    </row>
    <row r="43" spans="1:24" ht="11.25" customHeight="1" x14ac:dyDescent="0.2">
      <c r="A43" s="39" t="s">
        <v>73</v>
      </c>
      <c r="B43" s="23" t="s">
        <v>74</v>
      </c>
      <c r="C43" s="30">
        <f>NRGSUP!C43-TI_E!C43+TO!C43-NRG_E!C43-DL!C43</f>
        <v>223523.00481513323</v>
      </c>
      <c r="D43" s="30">
        <f>NRGSUP!D43-TI_E!D43+TO!D43-NRG_E!D43-DL!D43</f>
        <v>239594.65227858981</v>
      </c>
      <c r="E43" s="30">
        <f>NRGSUP!E43-TI_E!E43+TO!E43-NRG_E!E43-DL!E43</f>
        <v>240679.2563198623</v>
      </c>
      <c r="F43" s="30">
        <f>NRGSUP!F43-TI_E!F43+TO!F43-NRG_E!F43-DL!F43</f>
        <v>246520.49630266556</v>
      </c>
      <c r="G43" s="30">
        <f>NRGSUP!G43-TI_E!G43+TO!G43-NRG_E!G43-DL!G43</f>
        <v>252798.17214101463</v>
      </c>
      <c r="H43" s="30">
        <f>NRGSUP!H43-TI_E!H43+TO!H43-NRG_E!H43-DL!H43</f>
        <v>255086.12252794494</v>
      </c>
      <c r="I43" s="30">
        <f>NRGSUP!I43-TI_E!I43+TO!I43-NRG_E!I43-DL!I43</f>
        <v>255745.10103181424</v>
      </c>
      <c r="J43" s="30">
        <f>NRGSUP!J43-TI_E!J43+TO!J43-NRG_E!J43-DL!J43</f>
        <v>245731.43327601039</v>
      </c>
      <c r="K43" s="30">
        <f>NRGSUP!K43-TI_E!K43+TO!K43-NRG_E!K43-DL!K43</f>
        <v>255884.48607050732</v>
      </c>
      <c r="L43" s="30">
        <f>NRGSUP!L43-TI_E!L43+TO!L43-NRG_E!L43-DL!L43</f>
        <v>242351.8595872742</v>
      </c>
      <c r="M43" s="30">
        <f>NRGSUP!M43-TI_E!M43+TO!M43-NRG_E!M43-DL!M43</f>
        <v>245702.850816853</v>
      </c>
      <c r="N43" s="30">
        <f>NRGSUP!N43-TI_E!N43+TO!N43-NRG_E!N43-DL!N43</f>
        <v>241242.85932932072</v>
      </c>
      <c r="O43" s="30">
        <f>NRGSUP!O43-TI_E!O43+TO!O43-NRG_E!O43-DL!O43</f>
        <v>233401.9711092003</v>
      </c>
      <c r="P43" s="30">
        <f>NRGSUP!P43-TI_E!P43+TO!P43-NRG_E!P43-DL!P43</f>
        <v>233410.75202063631</v>
      </c>
      <c r="Q43" s="30">
        <f>NRGSUP!Q43-TI_E!Q43+TO!Q43-NRG_E!Q43-DL!Q43</f>
        <v>232512.1745485813</v>
      </c>
      <c r="R43" s="30">
        <f>NRGSUP!R43-TI_E!R43+TO!R43-NRG_E!R43-DL!R43</f>
        <v>236587.24453998276</v>
      </c>
      <c r="S43" s="30">
        <f>NRGSUP!S43-TI_E!S43+TO!S43-NRG_E!S43-DL!S43</f>
        <v>238268.2158211522</v>
      </c>
      <c r="T43" s="30">
        <f>NRGSUP!T43-TI_E!T43+TO!T43-NRG_E!T43-DL!T43</f>
        <v>242713.74849527082</v>
      </c>
      <c r="U43" s="30">
        <f>NRGSUP!U43-TI_E!U43+TO!U43-NRG_E!U43-DL!U43</f>
        <v>242044.59389509883</v>
      </c>
      <c r="V43" s="30">
        <f>NRGSUP!V43-TI_E!V43+TO!V43-NRG_E!V43-DL!V43</f>
        <v>242602.27308684436</v>
      </c>
      <c r="W43" s="30">
        <f>NRGSUP!W43-TI_E!W43+TO!W43-NRG_E!W43-DL!W43</f>
        <v>219805.39733447979</v>
      </c>
      <c r="X43" s="30">
        <f>NRGSUP!X43-TI_E!X43+TO!X43-NRG_E!X43-DL!X43</f>
        <v>225440.55752364578</v>
      </c>
    </row>
    <row r="44" spans="1:24" ht="11.25" customHeight="1" x14ac:dyDescent="0.2">
      <c r="A44" s="39" t="s">
        <v>75</v>
      </c>
      <c r="B44" s="23" t="s">
        <v>76</v>
      </c>
      <c r="C44" s="30">
        <f>NRGSUP!C44-TI_E!C44+TO!C44-NRG_E!C44-DL!C44</f>
        <v>24635.976612209786</v>
      </c>
      <c r="D44" s="30">
        <f>NRGSUP!D44-TI_E!D44+TO!D44-NRG_E!D44-DL!D44</f>
        <v>24906.536457437644</v>
      </c>
      <c r="E44" s="30">
        <f>NRGSUP!E44-TI_E!E44+TO!E44-NRG_E!E44-DL!E44</f>
        <v>22636.178847807409</v>
      </c>
      <c r="F44" s="30">
        <f>NRGSUP!F44-TI_E!F44+TO!F44-NRG_E!F44-DL!F44</f>
        <v>21757.950214961304</v>
      </c>
      <c r="G44" s="30">
        <f>NRGSUP!G44-TI_E!G44+TO!G44-NRG_E!G44-DL!G44</f>
        <v>19889.325193465171</v>
      </c>
      <c r="H44" s="30">
        <f>NRGSUP!H44-TI_E!H44+TO!H44-NRG_E!H44-DL!H44</f>
        <v>18072.189681857199</v>
      </c>
      <c r="I44" s="30">
        <f>NRGSUP!I44-TI_E!I44+TO!I44-NRG_E!I44-DL!I44</f>
        <v>19100.314359415293</v>
      </c>
      <c r="J44" s="30">
        <f>NRGSUP!J44-TI_E!J44+TO!J44-NRG_E!J44-DL!J44</f>
        <v>16715.970163370592</v>
      </c>
      <c r="K44" s="30">
        <f>NRGSUP!K44-TI_E!K44+TO!K44-NRG_E!K44-DL!K44</f>
        <v>17950.323043852091</v>
      </c>
      <c r="L44" s="30">
        <f>NRGSUP!L44-TI_E!L44+TO!L44-NRG_E!L44-DL!L44</f>
        <v>14897.866294067082</v>
      </c>
      <c r="M44" s="30">
        <f>NRGSUP!M44-TI_E!M44+TO!M44-NRG_E!M44-DL!M44</f>
        <v>11534.336715391211</v>
      </c>
      <c r="N44" s="30">
        <f>NRGSUP!N44-TI_E!N44+TO!N44-NRG_E!N44-DL!N44</f>
        <v>11483.932760103191</v>
      </c>
      <c r="O44" s="30">
        <f>NRGSUP!O44-TI_E!O44+TO!O44-NRG_E!O44-DL!O44</f>
        <v>11170.646087704223</v>
      </c>
      <c r="P44" s="30">
        <f>NRGSUP!P44-TI_E!P44+TO!P44-NRG_E!P44-DL!P44</f>
        <v>9424.1872742905998</v>
      </c>
      <c r="Q44" s="30">
        <f>NRGSUP!Q44-TI_E!Q44+TO!Q44-NRG_E!Q44-DL!Q44</f>
        <v>7764.0915735167764</v>
      </c>
      <c r="R44" s="30">
        <f>NRGSUP!R44-TI_E!R44+TO!R44-NRG_E!R44-DL!R44</f>
        <v>7637.0615649183246</v>
      </c>
      <c r="S44" s="30">
        <f>NRGSUP!S44-TI_E!S44+TO!S44-NRG_E!S44-DL!S44</f>
        <v>8748.9657781599362</v>
      </c>
      <c r="T44" s="30">
        <f>NRGSUP!T44-TI_E!T44+TO!T44-NRG_E!T44-DL!T44</f>
        <v>8378.1721410146365</v>
      </c>
      <c r="U44" s="30">
        <f>NRGSUP!U44-TI_E!U44+TO!U44-NRG_E!U44-DL!U44</f>
        <v>6881.4614789338066</v>
      </c>
      <c r="V44" s="30">
        <f>NRGSUP!V44-TI_E!V44+TO!V44-NRG_E!V44-DL!V44</f>
        <v>6955.3984522785759</v>
      </c>
      <c r="W44" s="30">
        <f>NRGSUP!W44-TI_E!W44+TO!W44-NRG_E!W44-DL!W44</f>
        <v>6138.9420464316145</v>
      </c>
      <c r="X44" s="30">
        <f>NRGSUP!X44-TI_E!X44+TO!X44-NRG_E!X44-DL!X44</f>
        <v>5929.2393809114119</v>
      </c>
    </row>
    <row r="45" spans="1:24" ht="11.25" customHeight="1" x14ac:dyDescent="0.2">
      <c r="A45" s="39" t="s">
        <v>77</v>
      </c>
      <c r="B45" s="23" t="s">
        <v>78</v>
      </c>
      <c r="C45" s="30">
        <f>NRGSUP!C45-TI_E!C45+TO!C45-NRG_E!C45-DL!C45</f>
        <v>1131.1978503869302</v>
      </c>
      <c r="D45" s="30">
        <f>NRGSUP!D45-TI_E!D45+TO!D45-NRG_E!D45-DL!D45</f>
        <v>982.71650902837496</v>
      </c>
      <c r="E45" s="30">
        <f>NRGSUP!E45-TI_E!E45+TO!E45-NRG_E!E45-DL!E45</f>
        <v>1186.1675838349097</v>
      </c>
      <c r="F45" s="30">
        <f>NRGSUP!F45-TI_E!F45+TO!F45-NRG_E!F45-DL!F45</f>
        <v>1032.9024935511609</v>
      </c>
      <c r="G45" s="30">
        <f>NRGSUP!G45-TI_E!G45+TO!G45-NRG_E!G45-DL!G45</f>
        <v>1131.3707652622527</v>
      </c>
      <c r="H45" s="30">
        <f>NRGSUP!H45-TI_E!H45+TO!H45-NRG_E!H45-DL!H45</f>
        <v>1395.6431642304387</v>
      </c>
      <c r="I45" s="30">
        <f>NRGSUP!I45-TI_E!I45+TO!I45-NRG_E!I45-DL!I45</f>
        <v>1063.404127257093</v>
      </c>
      <c r="J45" s="30">
        <f>NRGSUP!J45-TI_E!J45+TO!J45-NRG_E!J45-DL!J45</f>
        <v>1209.0457437661216</v>
      </c>
      <c r="K45" s="30">
        <f>NRGSUP!K45-TI_E!K45+TO!K45-NRG_E!K45-DL!K45</f>
        <v>1163.2382631126393</v>
      </c>
      <c r="L45" s="30">
        <f>NRGSUP!L45-TI_E!L45+TO!L45-NRG_E!L45-DL!L45</f>
        <v>854.62338779019774</v>
      </c>
      <c r="M45" s="30">
        <f>NRGSUP!M45-TI_E!M45+TO!M45-NRG_E!M45-DL!M45</f>
        <v>860.37463456577825</v>
      </c>
      <c r="N45" s="30">
        <f>NRGSUP!N45-TI_E!N45+TO!N45-NRG_E!N45-DL!N45</f>
        <v>598.41539122957874</v>
      </c>
      <c r="O45" s="30">
        <f>NRGSUP!O45-TI_E!O45+TO!O45-NRG_E!O45-DL!O45</f>
        <v>469.74840928632784</v>
      </c>
      <c r="P45" s="30">
        <f>NRGSUP!P45-TI_E!P45+TO!P45-NRG_E!P45-DL!P45</f>
        <v>532.10868443680147</v>
      </c>
      <c r="Q45" s="30">
        <f>NRGSUP!Q45-TI_E!Q45+TO!Q45-NRG_E!Q45-DL!Q45</f>
        <v>488.97394668959578</v>
      </c>
      <c r="R45" s="30">
        <f>NRGSUP!R45-TI_E!R45+TO!R45-NRG_E!R45-DL!R45</f>
        <v>285.68426483232906</v>
      </c>
      <c r="S45" s="30">
        <f>NRGSUP!S45-TI_E!S45+TO!S45-NRG_E!S45-DL!S45</f>
        <v>562.33791917454982</v>
      </c>
      <c r="T45" s="30">
        <f>NRGSUP!T45-TI_E!T45+TO!T45-NRG_E!T45-DL!T45</f>
        <v>602.73654342218333</v>
      </c>
      <c r="U45" s="30">
        <f>NRGSUP!U45-TI_E!U45+TO!U45-NRG_E!U45-DL!U45</f>
        <v>747.84110060189118</v>
      </c>
      <c r="V45" s="30">
        <f>NRGSUP!V45-TI_E!V45+TO!V45-NRG_E!V45-DL!V45</f>
        <v>686.01152192605332</v>
      </c>
      <c r="W45" s="30">
        <f>NRGSUP!W45-TI_E!W45+TO!W45-NRG_E!W45-DL!W45</f>
        <v>642.94926913155632</v>
      </c>
      <c r="X45" s="30">
        <f>NRGSUP!X45-TI_E!X45+TO!X45-NRG_E!X45-DL!X45</f>
        <v>706.38211521926178</v>
      </c>
    </row>
    <row r="46" spans="1:24" ht="11.25" customHeight="1" x14ac:dyDescent="0.2">
      <c r="A46" s="39" t="s">
        <v>79</v>
      </c>
      <c r="B46" s="23" t="s">
        <v>80</v>
      </c>
      <c r="C46" s="30">
        <f>NRGSUP!C46-TI_E!C46+TO!C46-NRG_E!C46-DL!C46</f>
        <v>5325.6997420464322</v>
      </c>
      <c r="D46" s="30">
        <f>NRGSUP!D46-TI_E!D46+TO!D46-NRG_E!D46-DL!D46</f>
        <v>4818.0998280309523</v>
      </c>
      <c r="E46" s="30">
        <f>NRGSUP!E46-TI_E!E46+TO!E46-NRG_E!E46-DL!E46</f>
        <v>4935.7990541702484</v>
      </c>
      <c r="F46" s="30">
        <f>NRGSUP!F46-TI_E!F46+TO!F46-NRG_E!F46-DL!F46</f>
        <v>4683.4212381771276</v>
      </c>
      <c r="G46" s="30">
        <f>NRGSUP!G46-TI_E!G46+TO!G46-NRG_E!G46-DL!G46</f>
        <v>5152.4515907136729</v>
      </c>
      <c r="H46" s="30">
        <f>NRGSUP!H46-TI_E!H46+TO!H46-NRG_E!H46-DL!H46</f>
        <v>5096.0008598452305</v>
      </c>
      <c r="I46" s="30">
        <f>NRGSUP!I46-TI_E!I46+TO!I46-NRG_E!I46-DL!I46</f>
        <v>5005.9596732588125</v>
      </c>
      <c r="J46" s="30">
        <f>NRGSUP!J46-TI_E!J46+TO!J46-NRG_E!J46-DL!J46</f>
        <v>5154.4242476354284</v>
      </c>
      <c r="K46" s="30">
        <f>NRGSUP!K46-TI_E!K46+TO!K46-NRG_E!K46-DL!K46</f>
        <v>4708.9474634565768</v>
      </c>
      <c r="L46" s="30">
        <f>NRGSUP!L46-TI_E!L46+TO!L46-NRG_E!L46-DL!L46</f>
        <v>3664.720034393808</v>
      </c>
      <c r="M46" s="30">
        <f>NRGSUP!M46-TI_E!M46+TO!M46-NRG_E!M46-DL!M46</f>
        <v>3954.6420464316443</v>
      </c>
      <c r="N46" s="30">
        <f>NRGSUP!N46-TI_E!N46+TO!N46-NRG_E!N46-DL!N46</f>
        <v>3757.937661220978</v>
      </c>
      <c r="O46" s="30">
        <f>NRGSUP!O46-TI_E!O46+TO!O46-NRG_E!O46-DL!O46</f>
        <v>3626.359071367156</v>
      </c>
      <c r="P46" s="30">
        <f>NRGSUP!P46-TI_E!P46+TO!P46-NRG_E!P46-DL!P46</f>
        <v>3619.3820292347409</v>
      </c>
      <c r="Q46" s="30">
        <f>NRGSUP!Q46-TI_E!Q46+TO!Q46-NRG_E!Q46-DL!Q46</f>
        <v>3352.4953568357728</v>
      </c>
      <c r="R46" s="30">
        <f>NRGSUP!R46-TI_E!R46+TO!R46-NRG_E!R46-DL!R46</f>
        <v>3684.7196044711968</v>
      </c>
      <c r="S46" s="30">
        <f>NRGSUP!S46-TI_E!S46+TO!S46-NRG_E!S46-DL!S46</f>
        <v>3623.7431642304382</v>
      </c>
      <c r="T46" s="30">
        <f>NRGSUP!T46-TI_E!T46+TO!T46-NRG_E!T46-DL!T46</f>
        <v>4092.0105760963052</v>
      </c>
      <c r="U46" s="30">
        <f>NRGSUP!U46-TI_E!U46+TO!U46-NRG_E!U46-DL!U46</f>
        <v>4027.390541702493</v>
      </c>
      <c r="V46" s="30">
        <f>NRGSUP!V46-TI_E!V46+TO!V46-NRG_E!V46-DL!V46</f>
        <v>3754.3158211521882</v>
      </c>
      <c r="W46" s="30">
        <f>NRGSUP!W46-TI_E!W46+TO!W46-NRG_E!W46-DL!W46</f>
        <v>3184.1450558899378</v>
      </c>
      <c r="X46" s="30">
        <f>NRGSUP!X46-TI_E!X46+TO!X46-NRG_E!X46-DL!X46</f>
        <v>3727.9622527944975</v>
      </c>
    </row>
    <row r="47" spans="1:24" ht="11.25" customHeight="1" x14ac:dyDescent="0.2">
      <c r="A47" s="39" t="s">
        <v>81</v>
      </c>
      <c r="B47" s="23" t="s">
        <v>82</v>
      </c>
      <c r="C47" s="30">
        <f>NRGSUP!C47-TI_E!C47+TO!C47-NRG_E!C47-DL!C47</f>
        <v>16881.087618228721</v>
      </c>
      <c r="D47" s="30">
        <f>NRGSUP!D47-TI_E!D47+TO!D47-NRG_E!D47-DL!D47</f>
        <v>16523.981685296647</v>
      </c>
      <c r="E47" s="30">
        <f>NRGSUP!E47-TI_E!E47+TO!E47-NRG_E!E47-DL!E47</f>
        <v>16516.55124677558</v>
      </c>
      <c r="F47" s="30">
        <f>NRGSUP!F47-TI_E!F47+TO!F47-NRG_E!F47-DL!F47</f>
        <v>15867.847979363709</v>
      </c>
      <c r="G47" s="30">
        <f>NRGSUP!G47-TI_E!G47+TO!G47-NRG_E!G47-DL!G47</f>
        <v>16904.452708512468</v>
      </c>
      <c r="H47" s="30">
        <f>NRGSUP!H47-TI_E!H47+TO!H47-NRG_E!H47-DL!H47</f>
        <v>17605.633791917451</v>
      </c>
      <c r="I47" s="30">
        <f>NRGSUP!I47-TI_E!I47+TO!I47-NRG_E!I47-DL!I47</f>
        <v>18288.406964746348</v>
      </c>
      <c r="J47" s="30">
        <f>NRGSUP!J47-TI_E!J47+TO!J47-NRG_E!J47-DL!J47</f>
        <v>17519.472141014623</v>
      </c>
      <c r="K47" s="30">
        <f>NRGSUP!K47-TI_E!K47+TO!K47-NRG_E!K47-DL!K47</f>
        <v>17153.275064488393</v>
      </c>
      <c r="L47" s="30">
        <f>NRGSUP!L47-TI_E!L47+TO!L47-NRG_E!L47-DL!L47</f>
        <v>16520.334823731726</v>
      </c>
      <c r="M47" s="30">
        <f>NRGSUP!M47-TI_E!M47+TO!M47-NRG_E!M47-DL!M47</f>
        <v>16165.628546861564</v>
      </c>
      <c r="N47" s="30">
        <f>NRGSUP!N47-TI_E!N47+TO!N47-NRG_E!N47-DL!N47</f>
        <v>15733.277300085987</v>
      </c>
      <c r="O47" s="30">
        <f>NRGSUP!O47-TI_E!O47+TO!O47-NRG_E!O47-DL!O47</f>
        <v>13341.051590713669</v>
      </c>
      <c r="P47" s="30">
        <f>NRGSUP!P47-TI_E!P47+TO!P47-NRG_E!P47-DL!P47</f>
        <v>12593.968357695612</v>
      </c>
      <c r="Q47" s="30">
        <f>NRGSUP!Q47-TI_E!Q47+TO!Q47-NRG_E!Q47-DL!Q47</f>
        <v>11293.438779019772</v>
      </c>
      <c r="R47" s="30">
        <f>NRGSUP!R47-TI_E!R47+TO!R47-NRG_E!R47-DL!R47</f>
        <v>11761.731986242481</v>
      </c>
      <c r="S47" s="30">
        <f>NRGSUP!S47-TI_E!S47+TO!S47-NRG_E!S47-DL!S47</f>
        <v>11599.925623387788</v>
      </c>
      <c r="T47" s="30">
        <f>NRGSUP!T47-TI_E!T47+TO!T47-NRG_E!T47-DL!T47</f>
        <v>12138.827171109202</v>
      </c>
      <c r="U47" s="30">
        <f>NRGSUP!U47-TI_E!U47+TO!U47-NRG_E!U47-DL!U47</f>
        <v>11962.393121238179</v>
      </c>
      <c r="V47" s="30">
        <f>NRGSUP!V47-TI_E!V47+TO!V47-NRG_E!V47-DL!V47</f>
        <v>12063.377214101467</v>
      </c>
      <c r="W47" s="30">
        <f>NRGSUP!W47-TI_E!W47+TO!W47-NRG_E!W47-DL!W47</f>
        <v>12083.016938950987</v>
      </c>
      <c r="X47" s="30">
        <f>NRGSUP!X47-TI_E!X47+TO!X47-NRG_E!X47-DL!X47</f>
        <v>12283.924333619951</v>
      </c>
    </row>
    <row r="48" spans="1:24" ht="11.25" customHeight="1" x14ac:dyDescent="0.2">
      <c r="A48" s="39" t="s">
        <v>83</v>
      </c>
      <c r="B48" s="23" t="s">
        <v>84</v>
      </c>
      <c r="C48" s="30">
        <f>NRGSUP!C48-TI_E!C48+TO!C48-NRG_E!C48-DL!C48</f>
        <v>8812.9935511607873</v>
      </c>
      <c r="D48" s="30">
        <f>NRGSUP!D48-TI_E!D48+TO!D48-NRG_E!D48-DL!D48</f>
        <v>9302.0898538263082</v>
      </c>
      <c r="E48" s="30">
        <f>NRGSUP!E48-TI_E!E48+TO!E48-NRG_E!E48-DL!E48</f>
        <v>9479.722699914013</v>
      </c>
      <c r="F48" s="30">
        <f>NRGSUP!F48-TI_E!F48+TO!F48-NRG_E!F48-DL!F48</f>
        <v>10010.831298366293</v>
      </c>
      <c r="G48" s="30">
        <f>NRGSUP!G48-TI_E!G48+TO!G48-NRG_E!G48-DL!G48</f>
        <v>10536.74024075667</v>
      </c>
      <c r="H48" s="30">
        <f>NRGSUP!H48-TI_E!H48+TO!H48-NRG_E!H48-DL!H48</f>
        <v>11012.944024075663</v>
      </c>
      <c r="I48" s="30">
        <f>NRGSUP!I48-TI_E!I48+TO!I48-NRG_E!I48-DL!I48</f>
        <v>10900.124419604472</v>
      </c>
      <c r="J48" s="30">
        <f>NRGSUP!J48-TI_E!J48+TO!J48-NRG_E!J48-DL!J48</f>
        <v>10490.256663800516</v>
      </c>
      <c r="K48" s="30">
        <f>NRGSUP!K48-TI_E!K48+TO!K48-NRG_E!K48-DL!K48</f>
        <v>10302.676096302661</v>
      </c>
      <c r="L48" s="30">
        <f>NRGSUP!L48-TI_E!L48+TO!L48-NRG_E!L48-DL!L48</f>
        <v>8568.7752364574353</v>
      </c>
      <c r="M48" s="30">
        <f>NRGSUP!M48-TI_E!M48+TO!M48-NRG_E!M48-DL!M48</f>
        <v>8730.7723129836613</v>
      </c>
      <c r="N48" s="30">
        <f>NRGSUP!N48-TI_E!N48+TO!N48-NRG_E!N48-DL!N48</f>
        <v>8491.0071367153905</v>
      </c>
      <c r="O48" s="30">
        <f>NRGSUP!O48-TI_E!O48+TO!O48-NRG_E!O48-DL!O48</f>
        <v>7380.5669819432496</v>
      </c>
      <c r="P48" s="30">
        <f>NRGSUP!P48-TI_E!P48+TO!P48-NRG_E!P48-DL!P48</f>
        <v>6140.3220980223541</v>
      </c>
      <c r="Q48" s="30">
        <f>NRGSUP!Q48-TI_E!Q48+TO!Q48-NRG_E!Q48-DL!Q48</f>
        <v>5409.4340498710208</v>
      </c>
      <c r="R48" s="30">
        <f>NRGSUP!R48-TI_E!R48+TO!R48-NRG_E!R48-DL!R48</f>
        <v>6467.4582115219255</v>
      </c>
      <c r="S48" s="30">
        <f>NRGSUP!S48-TI_E!S48+TO!S48-NRG_E!S48-DL!S48</f>
        <v>6097.4331900257966</v>
      </c>
      <c r="T48" s="30">
        <f>NRGSUP!T48-TI_E!T48+TO!T48-NRG_E!T48-DL!T48</f>
        <v>6340.6148753224425</v>
      </c>
      <c r="U48" s="30">
        <f>NRGSUP!U48-TI_E!U48+TO!U48-NRG_E!U48-DL!U48</f>
        <v>6224.4104041272549</v>
      </c>
      <c r="V48" s="30">
        <f>NRGSUP!V48-TI_E!V48+TO!V48-NRG_E!V48-DL!V48</f>
        <v>6186.6932072226991</v>
      </c>
      <c r="W48" s="30">
        <f>NRGSUP!W48-TI_E!W48+TO!W48-NRG_E!W48-DL!W48</f>
        <v>5522.4207222699897</v>
      </c>
      <c r="X48" s="30">
        <f>NRGSUP!X48-TI_E!X48+TO!X48-NRG_E!X48-DL!X48</f>
        <v>5557.9058469475494</v>
      </c>
    </row>
    <row r="49" spans="1:24" ht="11.25" customHeight="1" x14ac:dyDescent="0.2">
      <c r="A49" s="39" t="s">
        <v>85</v>
      </c>
      <c r="B49" s="23" t="s">
        <v>86</v>
      </c>
      <c r="C49" s="30">
        <f>NRGSUP!C49-TI_E!C49+TO!C49-NRG_E!C49-DL!C49</f>
        <v>1065.4795356835771</v>
      </c>
      <c r="D49" s="30">
        <f>NRGSUP!D49-TI_E!D49+TO!D49-NRG_E!D49-DL!D49</f>
        <v>957.70515907136723</v>
      </c>
      <c r="E49" s="30">
        <f>NRGSUP!E49-TI_E!E49+TO!E49-NRG_E!E49-DL!E49</f>
        <v>730.8920894239036</v>
      </c>
      <c r="F49" s="30">
        <f>NRGSUP!F49-TI_E!F49+TO!F49-NRG_E!F49-DL!F49</f>
        <v>753.46801375752375</v>
      </c>
      <c r="G49" s="30">
        <f>NRGSUP!G49-TI_E!G49+TO!G49-NRG_E!G49-DL!G49</f>
        <v>871.34763542562325</v>
      </c>
      <c r="H49" s="30">
        <f>NRGSUP!H49-TI_E!H49+TO!H49-NRG_E!H49-DL!H49</f>
        <v>965.63714531384358</v>
      </c>
      <c r="I49" s="30">
        <f>NRGSUP!I49-TI_E!I49+TO!I49-NRG_E!I49-DL!I49</f>
        <v>1066.2666380051589</v>
      </c>
      <c r="J49" s="30">
        <f>NRGSUP!J49-TI_E!J49+TO!J49-NRG_E!J49-DL!J49</f>
        <v>1003.0780739466896</v>
      </c>
      <c r="K49" s="30">
        <f>NRGSUP!K49-TI_E!K49+TO!K49-NRG_E!K49-DL!K49</f>
        <v>941.36534823731722</v>
      </c>
      <c r="L49" s="30">
        <f>NRGSUP!L49-TI_E!L49+TO!L49-NRG_E!L49-DL!L49</f>
        <v>728.17669819432479</v>
      </c>
      <c r="M49" s="30">
        <f>NRGSUP!M49-TI_E!M49+TO!M49-NRG_E!M49-DL!M49</f>
        <v>1162.8824591573516</v>
      </c>
      <c r="N49" s="30">
        <f>NRGSUP!N49-TI_E!N49+TO!N49-NRG_E!N49-DL!N49</f>
        <v>1146.5193465176269</v>
      </c>
      <c r="O49" s="30">
        <f>NRGSUP!O49-TI_E!O49+TO!O49-NRG_E!O49-DL!O49</f>
        <v>814.7510748065348</v>
      </c>
      <c r="P49" s="30">
        <f>NRGSUP!P49-TI_E!P49+TO!P49-NRG_E!P49-DL!P49</f>
        <v>862.21573516766978</v>
      </c>
      <c r="Q49" s="30">
        <f>NRGSUP!Q49-TI_E!Q49+TO!Q49-NRG_E!Q49-DL!Q49</f>
        <v>908.94875322441953</v>
      </c>
      <c r="R49" s="30">
        <f>NRGSUP!R49-TI_E!R49+TO!R49-NRG_E!R49-DL!R49</f>
        <v>768.22914875322476</v>
      </c>
      <c r="S49" s="30">
        <f>NRGSUP!S49-TI_E!S49+TO!S49-NRG_E!S49-DL!S49</f>
        <v>712.78847807394664</v>
      </c>
      <c r="T49" s="30">
        <f>NRGSUP!T49-TI_E!T49+TO!T49-NRG_E!T49-DL!T49</f>
        <v>769.09415305245034</v>
      </c>
      <c r="U49" s="30">
        <f>NRGSUP!U49-TI_E!U49+TO!U49-NRG_E!U49-DL!U49</f>
        <v>727.6131556319865</v>
      </c>
      <c r="V49" s="30">
        <f>NRGSUP!V49-TI_E!V49+TO!V49-NRG_E!V49-DL!V49</f>
        <v>623.98942390369712</v>
      </c>
      <c r="W49" s="30">
        <f>NRGSUP!W49-TI_E!W49+TO!W49-NRG_E!W49-DL!W49</f>
        <v>651.34677558039527</v>
      </c>
      <c r="X49" s="30">
        <f>NRGSUP!X49-TI_E!X49+TO!X49-NRG_E!X49-DL!X49</f>
        <v>796.84221840068767</v>
      </c>
    </row>
    <row r="50" spans="1:24" ht="11.25" customHeight="1" x14ac:dyDescent="0.2">
      <c r="A50" s="39" t="s">
        <v>87</v>
      </c>
      <c r="B50" s="23" t="s">
        <v>88</v>
      </c>
      <c r="C50" s="30">
        <f>NRGSUP!C50-TI_E!C50+TO!C50-NRG_E!C50-DL!C50</f>
        <v>4186.4595872742912</v>
      </c>
      <c r="D50" s="30">
        <f>NRGSUP!D50-TI_E!D50+TO!D50-NRG_E!D50-DL!D50</f>
        <v>5045.2578675838322</v>
      </c>
      <c r="E50" s="30">
        <f>NRGSUP!E50-TI_E!E50+TO!E50-NRG_E!E50-DL!E50</f>
        <v>4317.9220980223618</v>
      </c>
      <c r="F50" s="30">
        <f>NRGSUP!F50-TI_E!F50+TO!F50-NRG_E!F50-DL!F50</f>
        <v>6108.8490971625015</v>
      </c>
      <c r="G50" s="30">
        <f>NRGSUP!G50-TI_E!G50+TO!G50-NRG_E!G50-DL!G50</f>
        <v>5243.4168529664685</v>
      </c>
      <c r="H50" s="30">
        <f>NRGSUP!H50-TI_E!H50+TO!H50-NRG_E!H50-DL!H50</f>
        <v>4300.8922613929399</v>
      </c>
      <c r="I50" s="30">
        <f>NRGSUP!I50-TI_E!I50+TO!I50-NRG_E!I50-DL!I50</f>
        <v>5005.4540842648339</v>
      </c>
      <c r="J50" s="30">
        <f>NRGSUP!J50-TI_E!J50+TO!J50-NRG_E!J50-DL!J50</f>
        <v>4530.4984522785835</v>
      </c>
      <c r="K50" s="30">
        <f>NRGSUP!K50-TI_E!K50+TO!K50-NRG_E!K50-DL!K50</f>
        <v>6485.7838349097192</v>
      </c>
      <c r="L50" s="30">
        <f>NRGSUP!L50-TI_E!L50+TO!L50-NRG_E!L50-DL!L50</f>
        <v>6600.7340498710255</v>
      </c>
      <c r="M50" s="30">
        <f>NRGSUP!M50-TI_E!M50+TO!M50-NRG_E!M50-DL!M50</f>
        <v>5548.5942390369692</v>
      </c>
      <c r="N50" s="30">
        <f>NRGSUP!N50-TI_E!N50+TO!N50-NRG_E!N50-DL!N50</f>
        <v>4346.4341358555475</v>
      </c>
      <c r="O50" s="30">
        <f>NRGSUP!O50-TI_E!O50+TO!O50-NRG_E!O50-DL!O50</f>
        <v>3906.3625967325875</v>
      </c>
      <c r="P50" s="30">
        <f>NRGSUP!P50-TI_E!P50+TO!P50-NRG_E!P50-DL!P50</f>
        <v>3302.4179707652606</v>
      </c>
      <c r="Q50" s="30">
        <f>NRGSUP!Q50-TI_E!Q50+TO!Q50-NRG_E!Q50-DL!Q50</f>
        <v>2889.5300085984577</v>
      </c>
      <c r="R50" s="30">
        <f>NRGSUP!R50-TI_E!R50+TO!R50-NRG_E!R50-DL!R50</f>
        <v>3548.1964746345657</v>
      </c>
      <c r="S50" s="30">
        <f>NRGSUP!S50-TI_E!S50+TO!S50-NRG_E!S50-DL!S50</f>
        <v>5358.2079105760986</v>
      </c>
      <c r="T50" s="30">
        <f>NRGSUP!T50-TI_E!T50+TO!T50-NRG_E!T50-DL!T50</f>
        <v>4972.4643164230401</v>
      </c>
      <c r="U50" s="30">
        <f>NRGSUP!U50-TI_E!U50+TO!U50-NRG_E!U50-DL!U50</f>
        <v>4214.0394668959652</v>
      </c>
      <c r="V50" s="30">
        <f>NRGSUP!V50-TI_E!V50+TO!V50-NRG_E!V50-DL!V50</f>
        <v>3673.301891659487</v>
      </c>
      <c r="W50" s="30">
        <f>NRGSUP!W50-TI_E!W50+TO!W50-NRG_E!W50-DL!W50</f>
        <v>4640.5823731728287</v>
      </c>
      <c r="X50" s="30">
        <f>NRGSUP!X50-TI_E!X50+TO!X50-NRG_E!X50-DL!X50</f>
        <v>3016.9800515907159</v>
      </c>
    </row>
    <row r="51" spans="1:24" ht="11.25" customHeight="1" x14ac:dyDescent="0.2">
      <c r="A51" s="24" t="s">
        <v>89</v>
      </c>
      <c r="B51" s="25" t="s">
        <v>90</v>
      </c>
      <c r="C51" s="31">
        <f>NRGSUP!C51-TI_E!C51+TO!C51-NRG_E!C51-DL!C51</f>
        <v>222292.64187446263</v>
      </c>
      <c r="D51" s="31">
        <f>NRGSUP!D51-TI_E!D51+TO!D51-NRG_E!D51-DL!D51</f>
        <v>230544.54471195184</v>
      </c>
      <c r="E51" s="31">
        <f>NRGSUP!E51-TI_E!E51+TO!E51-NRG_E!E51-DL!E51</f>
        <v>227476.97506448833</v>
      </c>
      <c r="F51" s="31">
        <f>NRGSUP!F51-TI_E!F51+TO!F51-NRG_E!F51-DL!F51</f>
        <v>235821.92588134133</v>
      </c>
      <c r="G51" s="31">
        <f>NRGSUP!G51-TI_E!G51+TO!G51-NRG_E!G51-DL!G51</f>
        <v>236713.59621668095</v>
      </c>
      <c r="H51" s="31">
        <f>NRGSUP!H51-TI_E!H51+TO!H51-NRG_E!H51-DL!H51</f>
        <v>241041.02914875312</v>
      </c>
      <c r="I51" s="31">
        <f>NRGSUP!I51-TI_E!I51+TO!I51-NRG_E!I51-DL!I51</f>
        <v>235314.30309544291</v>
      </c>
      <c r="J51" s="31">
        <f>NRGSUP!J51-TI_E!J51+TO!J51-NRG_E!J51-DL!J51</f>
        <v>225727.76061908854</v>
      </c>
      <c r="K51" s="31">
        <f>NRGSUP!K51-TI_E!K51+TO!K51-NRG_E!K51-DL!K51</f>
        <v>226375.10885640568</v>
      </c>
      <c r="L51" s="31">
        <f>NRGSUP!L51-TI_E!L51+TO!L51-NRG_E!L51-DL!L51</f>
        <v>212816.36715391223</v>
      </c>
      <c r="M51" s="31">
        <f>NRGSUP!M51-TI_E!M51+TO!M51-NRG_E!M51-DL!M51</f>
        <v>230737.25468615655</v>
      </c>
      <c r="N51" s="31">
        <f>NRGSUP!N51-TI_E!N51+TO!N51-NRG_E!N51-DL!N51</f>
        <v>212220.31461736895</v>
      </c>
      <c r="O51" s="31">
        <f>NRGSUP!O51-TI_E!O51+TO!O51-NRG_E!O51-DL!O51</f>
        <v>217064.78890799655</v>
      </c>
      <c r="P51" s="31">
        <f>NRGSUP!P51-TI_E!P51+TO!P51-NRG_E!P51-DL!P51</f>
        <v>223427.49389509892</v>
      </c>
      <c r="Q51" s="31">
        <f>NRGSUP!Q51-TI_E!Q51+TO!Q51-NRG_E!Q51-DL!Q51</f>
        <v>197025.96319862414</v>
      </c>
      <c r="R51" s="31">
        <f>NRGSUP!R51-TI_E!R51+TO!R51-NRG_E!R51-DL!R51</f>
        <v>202757.41745485819</v>
      </c>
      <c r="S51" s="31">
        <f>NRGSUP!S51-TI_E!S51+TO!S51-NRG_E!S51-DL!S51</f>
        <v>209549.42433361994</v>
      </c>
      <c r="T51" s="31">
        <f>NRGSUP!T51-TI_E!T51+TO!T51-NRG_E!T51-DL!T51</f>
        <v>216886.73112639724</v>
      </c>
      <c r="U51" s="31">
        <f>NRGSUP!U51-TI_E!U51+TO!U51-NRG_E!U51-DL!U51</f>
        <v>215747.58443680144</v>
      </c>
      <c r="V51" s="31">
        <f>NRGSUP!V51-TI_E!V51+TO!V51-NRG_E!V51-DL!V51</f>
        <v>214961.28512467747</v>
      </c>
      <c r="W51" s="31">
        <f>NRGSUP!W51-TI_E!W51+TO!W51-NRG_E!W51-DL!W51</f>
        <v>209727.18693035247</v>
      </c>
      <c r="X51" s="31">
        <f>NRGSUP!X51-TI_E!X51+TO!X51-NRG_E!X51-DL!X51</f>
        <v>224124.68899398108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:W52" si="20">SUM(C53:C70)</f>
        <v>48886.970249355109</v>
      </c>
      <c r="D52" s="31">
        <f t="shared" si="20"/>
        <v>49040.067239896824</v>
      </c>
      <c r="E52" s="31">
        <f t="shared" si="20"/>
        <v>50160.258297506443</v>
      </c>
      <c r="F52" s="31">
        <f t="shared" si="20"/>
        <v>55529.165434221817</v>
      </c>
      <c r="G52" s="31">
        <f t="shared" si="20"/>
        <v>56408.73009458297</v>
      </c>
      <c r="H52" s="31">
        <f t="shared" si="20"/>
        <v>60676.08615649183</v>
      </c>
      <c r="I52" s="31">
        <f t="shared" si="20"/>
        <v>65314.472398968159</v>
      </c>
      <c r="J52" s="31">
        <f t="shared" si="20"/>
        <v>71500.313499570068</v>
      </c>
      <c r="K52" s="31">
        <f t="shared" si="20"/>
        <v>76294.293121238181</v>
      </c>
      <c r="L52" s="31">
        <f t="shared" si="20"/>
        <v>79102.544711951807</v>
      </c>
      <c r="M52" s="31">
        <f t="shared" si="20"/>
        <v>86558.423903697301</v>
      </c>
      <c r="N52" s="31">
        <f t="shared" si="20"/>
        <v>83439.263886500441</v>
      </c>
      <c r="O52" s="31">
        <f t="shared" si="20"/>
        <v>90110.405846947571</v>
      </c>
      <c r="P52" s="31">
        <f t="shared" si="20"/>
        <v>90612.014359415276</v>
      </c>
      <c r="Q52" s="31">
        <f t="shared" si="20"/>
        <v>86837.777386070506</v>
      </c>
      <c r="R52" s="31">
        <f t="shared" si="20"/>
        <v>90538.596302665508</v>
      </c>
      <c r="S52" s="31">
        <f t="shared" si="20"/>
        <v>91801.825795356854</v>
      </c>
      <c r="T52" s="31">
        <f t="shared" si="20"/>
        <v>98336.178761822841</v>
      </c>
      <c r="U52" s="31">
        <f t="shared" si="20"/>
        <v>102649.14471195187</v>
      </c>
      <c r="V52" s="31">
        <f t="shared" si="20"/>
        <v>104512.9570077386</v>
      </c>
      <c r="W52" s="31">
        <f t="shared" si="20"/>
        <v>103476.71633705935</v>
      </c>
      <c r="X52" s="31">
        <f t="shared" ref="X52" si="21">SUM(X53:X70)</f>
        <v>111123.98297506451</v>
      </c>
    </row>
    <row r="53" spans="1:24" ht="11.25" customHeight="1" x14ac:dyDescent="0.2">
      <c r="A53" s="22" t="s">
        <v>93</v>
      </c>
      <c r="B53" s="23" t="s">
        <v>94</v>
      </c>
      <c r="C53" s="30">
        <f>NRGSUP!C53-TI_E!C53+TO!C53-NRG_E!C53-DL!C53</f>
        <v>0</v>
      </c>
      <c r="D53" s="30">
        <f>NRGSUP!D53-TI_E!D53+TO!D53-NRG_E!D53-DL!D53</f>
        <v>3.637978807091713E-12</v>
      </c>
      <c r="E53" s="30">
        <f>NRGSUP!E53-TI_E!E53+TO!E53-NRG_E!E53-DL!E53</f>
        <v>0</v>
      </c>
      <c r="F53" s="30">
        <f>NRGSUP!F53-TI_E!F53+TO!F53-NRG_E!F53-DL!F53</f>
        <v>-3.637978807091713E-12</v>
      </c>
      <c r="G53" s="30">
        <f>NRGSUP!G53-TI_E!G53+TO!G53-NRG_E!G53-DL!G53</f>
        <v>3.637978807091713E-12</v>
      </c>
      <c r="H53" s="30">
        <f>NRGSUP!H53-TI_E!H53+TO!H53-NRG_E!H53-DL!H53</f>
        <v>0</v>
      </c>
      <c r="I53" s="30">
        <f>NRGSUP!I53-TI_E!I53+TO!I53-NRG_E!I53-DL!I53</f>
        <v>0</v>
      </c>
      <c r="J53" s="30">
        <f>NRGSUP!J53-TI_E!J53+TO!J53-NRG_E!J53-DL!J53</f>
        <v>0</v>
      </c>
      <c r="K53" s="30">
        <f>NRGSUP!K53-TI_E!K53+TO!K53-NRG_E!K53-DL!K53</f>
        <v>0</v>
      </c>
      <c r="L53" s="30">
        <f>NRGSUP!L53-TI_E!L53+TO!L53-NRG_E!L53-DL!L53</f>
        <v>0</v>
      </c>
      <c r="M53" s="30">
        <f>NRGSUP!M53-TI_E!M53+TO!M53-NRG_E!M53-DL!M53</f>
        <v>-3.637978807091713E-12</v>
      </c>
      <c r="N53" s="30">
        <f>NRGSUP!N53-TI_E!N53+TO!N53-NRG_E!N53-DL!N53</f>
        <v>0</v>
      </c>
      <c r="O53" s="30">
        <f>NRGSUP!O53-TI_E!O53+TO!O53-NRG_E!O53-DL!O53</f>
        <v>0</v>
      </c>
      <c r="P53" s="30">
        <f>NRGSUP!P53-TI_E!P53+TO!P53-NRG_E!P53-DL!P53</f>
        <v>-3.637978807091713E-12</v>
      </c>
      <c r="Q53" s="30">
        <f>NRGSUP!Q53-TI_E!Q53+TO!Q53-NRG_E!Q53-DL!Q53</f>
        <v>-3.637978807091713E-12</v>
      </c>
      <c r="R53" s="30">
        <f>NRGSUP!R53-TI_E!R53+TO!R53-NRG_E!R53-DL!R53</f>
        <v>0</v>
      </c>
      <c r="S53" s="30">
        <f>NRGSUP!S53-TI_E!S53+TO!S53-NRG_E!S53-DL!S53</f>
        <v>-3.637978807091713E-12</v>
      </c>
      <c r="T53" s="30">
        <f>NRGSUP!T53-TI_E!T53+TO!T53-NRG_E!T53-DL!T53</f>
        <v>-3.637978807091713E-12</v>
      </c>
      <c r="U53" s="30">
        <f>NRGSUP!U53-TI_E!U53+TO!U53-NRG_E!U53-DL!U53</f>
        <v>0</v>
      </c>
      <c r="V53" s="30">
        <f>NRGSUP!V53-TI_E!V53+TO!V53-NRG_E!V53-DL!V53</f>
        <v>0</v>
      </c>
      <c r="W53" s="30">
        <f>NRGSUP!W53-TI_E!W53+TO!W53-NRG_E!W53-DL!W53</f>
        <v>0</v>
      </c>
      <c r="X53" s="30">
        <f>NRGSUP!X53-TI_E!X53+TO!X53-NRG_E!X53-DL!X53</f>
        <v>3.637978807091713E-12</v>
      </c>
    </row>
    <row r="54" spans="1:24" ht="11.25" customHeight="1" x14ac:dyDescent="0.2">
      <c r="A54" s="22" t="s">
        <v>95</v>
      </c>
      <c r="B54" s="23" t="s">
        <v>96</v>
      </c>
      <c r="C54" s="30">
        <f>NRGSUP!C54-TI_E!C54+TO!C54-NRG_E!C54-DL!C54</f>
        <v>0</v>
      </c>
      <c r="D54" s="30">
        <f>NRGSUP!D54-TI_E!D54+TO!D54-NRG_E!D54-DL!D54</f>
        <v>0</v>
      </c>
      <c r="E54" s="30">
        <f>NRGSUP!E54-TI_E!E54+TO!E54-NRG_E!E54-DL!E54</f>
        <v>0</v>
      </c>
      <c r="F54" s="30">
        <f>NRGSUP!F54-TI_E!F54+TO!F54-NRG_E!F54-DL!F54</f>
        <v>0</v>
      </c>
      <c r="G54" s="30">
        <f>NRGSUP!G54-TI_E!G54+TO!G54-NRG_E!G54-DL!G54</f>
        <v>0</v>
      </c>
      <c r="H54" s="30">
        <f>NRGSUP!H54-TI_E!H54+TO!H54-NRG_E!H54-DL!H54</f>
        <v>0</v>
      </c>
      <c r="I54" s="30">
        <f>NRGSUP!I54-TI_E!I54+TO!I54-NRG_E!I54-DL!I54</f>
        <v>0</v>
      </c>
      <c r="J54" s="30">
        <f>NRGSUP!J54-TI_E!J54+TO!J54-NRG_E!J54-DL!J54</f>
        <v>0</v>
      </c>
      <c r="K54" s="30">
        <f>NRGSUP!K54-TI_E!K54+TO!K54-NRG_E!K54-DL!K54</f>
        <v>0</v>
      </c>
      <c r="L54" s="30">
        <f>NRGSUP!L54-TI_E!L54+TO!L54-NRG_E!L54-DL!L54</f>
        <v>0</v>
      </c>
      <c r="M54" s="30">
        <f>NRGSUP!M54-TI_E!M54+TO!M54-NRG_E!M54-DL!M54</f>
        <v>0</v>
      </c>
      <c r="N54" s="30">
        <f>NRGSUP!N54-TI_E!N54+TO!N54-NRG_E!N54-DL!N54</f>
        <v>0</v>
      </c>
      <c r="O54" s="30">
        <f>NRGSUP!O54-TI_E!O54+TO!O54-NRG_E!O54-DL!O54</f>
        <v>0</v>
      </c>
      <c r="P54" s="30">
        <f>NRGSUP!P54-TI_E!P54+TO!P54-NRG_E!P54-DL!P54</f>
        <v>0</v>
      </c>
      <c r="Q54" s="30">
        <f>NRGSUP!Q54-TI_E!Q54+TO!Q54-NRG_E!Q54-DL!Q54</f>
        <v>0</v>
      </c>
      <c r="R54" s="30">
        <f>NRGSUP!R54-TI_E!R54+TO!R54-NRG_E!R54-DL!R54</f>
        <v>0</v>
      </c>
      <c r="S54" s="30">
        <f>NRGSUP!S54-TI_E!S54+TO!S54-NRG_E!S54-DL!S54</f>
        <v>0</v>
      </c>
      <c r="T54" s="30">
        <f>NRGSUP!T54-TI_E!T54+TO!T54-NRG_E!T54-DL!T54</f>
        <v>0</v>
      </c>
      <c r="U54" s="30">
        <f>NRGSUP!U54-TI_E!U54+TO!U54-NRG_E!U54-DL!U54</f>
        <v>0</v>
      </c>
      <c r="V54" s="30">
        <f>NRGSUP!V54-TI_E!V54+TO!V54-NRG_E!V54-DL!V54</f>
        <v>0</v>
      </c>
      <c r="W54" s="30">
        <f>NRGSUP!W54-TI_E!W54+TO!W54-NRG_E!W54-DL!W54</f>
        <v>0</v>
      </c>
      <c r="X54" s="30">
        <f>NRGSUP!X54-TI_E!X54+TO!X54-NRG_E!X54-DL!X54</f>
        <v>0</v>
      </c>
    </row>
    <row r="55" spans="1:24" ht="11.25" customHeight="1" x14ac:dyDescent="0.2">
      <c r="A55" s="22" t="s">
        <v>97</v>
      </c>
      <c r="B55" s="23" t="s">
        <v>98</v>
      </c>
      <c r="C55" s="30">
        <f>NRGSUP!C55-TI_E!C55+TO!C55-NRG_E!C55-DL!C55</f>
        <v>0</v>
      </c>
      <c r="D55" s="30">
        <f>NRGSUP!D55-TI_E!D55+TO!D55-NRG_E!D55-DL!D55</f>
        <v>0</v>
      </c>
      <c r="E55" s="30">
        <f>NRGSUP!E55-TI_E!E55+TO!E55-NRG_E!E55-DL!E55</f>
        <v>0</v>
      </c>
      <c r="F55" s="30">
        <f>NRGSUP!F55-TI_E!F55+TO!F55-NRG_E!F55-DL!F55</f>
        <v>4.5474735088646412E-13</v>
      </c>
      <c r="G55" s="30">
        <f>NRGSUP!G55-TI_E!G55+TO!G55-NRG_E!G55-DL!G55</f>
        <v>0</v>
      </c>
      <c r="H55" s="30">
        <f>NRGSUP!H55-TI_E!H55+TO!H55-NRG_E!H55-DL!H55</f>
        <v>-9.0949470177292824E-13</v>
      </c>
      <c r="I55" s="30">
        <f>NRGSUP!I55-TI_E!I55+TO!I55-NRG_E!I55-DL!I55</f>
        <v>-1.8189894035458565E-12</v>
      </c>
      <c r="J55" s="30">
        <f>NRGSUP!J55-TI_E!J55+TO!J55-NRG_E!J55-DL!J55</f>
        <v>0</v>
      </c>
      <c r="K55" s="30">
        <f>NRGSUP!K55-TI_E!K55+TO!K55-NRG_E!K55-DL!K55</f>
        <v>-1.8189894035458565E-12</v>
      </c>
      <c r="L55" s="30">
        <f>NRGSUP!L55-TI_E!L55+TO!L55-NRG_E!L55-DL!L55</f>
        <v>0</v>
      </c>
      <c r="M55" s="30">
        <f>NRGSUP!M55-TI_E!M55+TO!M55-NRG_E!M55-DL!M55</f>
        <v>0</v>
      </c>
      <c r="N55" s="30">
        <f>NRGSUP!N55-TI_E!N55+TO!N55-NRG_E!N55-DL!N55</f>
        <v>-1.8189894035458565E-12</v>
      </c>
      <c r="O55" s="30">
        <f>NRGSUP!O55-TI_E!O55+TO!O55-NRG_E!O55-DL!O55</f>
        <v>-3.637978807091713E-12</v>
      </c>
      <c r="P55" s="30">
        <f>NRGSUP!P55-TI_E!P55+TO!P55-NRG_E!P55-DL!P55</f>
        <v>0</v>
      </c>
      <c r="Q55" s="30">
        <f>NRGSUP!Q55-TI_E!Q55+TO!Q55-NRG_E!Q55-DL!Q55</f>
        <v>0</v>
      </c>
      <c r="R55" s="30">
        <f>NRGSUP!R55-TI_E!R55+TO!R55-NRG_E!R55-DL!R55</f>
        <v>0</v>
      </c>
      <c r="S55" s="30">
        <f>NRGSUP!S55-TI_E!S55+TO!S55-NRG_E!S55-DL!S55</f>
        <v>3.637978807091713E-12</v>
      </c>
      <c r="T55" s="30">
        <f>NRGSUP!T55-TI_E!T55+TO!T55-NRG_E!T55-DL!T55</f>
        <v>0</v>
      </c>
      <c r="U55" s="30">
        <f>NRGSUP!U55-TI_E!U55+TO!U55-NRG_E!U55-DL!U55</f>
        <v>0</v>
      </c>
      <c r="V55" s="30">
        <f>NRGSUP!V55-TI_E!V55+TO!V55-NRG_E!V55-DL!V55</f>
        <v>-7.2759576141834259E-12</v>
      </c>
      <c r="W55" s="30">
        <f>NRGSUP!W55-TI_E!W55+TO!W55-NRG_E!W55-DL!W55</f>
        <v>0</v>
      </c>
      <c r="X55" s="30">
        <f>NRGSUP!X55-TI_E!X55+TO!X55-NRG_E!X55-DL!X55</f>
        <v>0</v>
      </c>
    </row>
    <row r="56" spans="1:24" ht="11.25" customHeight="1" x14ac:dyDescent="0.2">
      <c r="A56" s="22" t="s">
        <v>99</v>
      </c>
      <c r="B56" s="23" t="s">
        <v>100</v>
      </c>
      <c r="C56" s="30">
        <f>NRGSUP!C56-TI_E!C56+TO!C56-NRG_E!C56-DL!C56</f>
        <v>0</v>
      </c>
      <c r="D56" s="30">
        <f>NRGSUP!D56-TI_E!D56+TO!D56-NRG_E!D56-DL!D56</f>
        <v>0</v>
      </c>
      <c r="E56" s="30">
        <f>NRGSUP!E56-TI_E!E56+TO!E56-NRG_E!E56-DL!E56</f>
        <v>0</v>
      </c>
      <c r="F56" s="30">
        <f>NRGSUP!F56-TI_E!F56+TO!F56-NRG_E!F56-DL!F56</f>
        <v>0</v>
      </c>
      <c r="G56" s="30">
        <f>NRGSUP!G56-TI_E!G56+TO!G56-NRG_E!G56-DL!G56</f>
        <v>0</v>
      </c>
      <c r="H56" s="30">
        <f>NRGSUP!H56-TI_E!H56+TO!H56-NRG_E!H56-DL!H56</f>
        <v>1.4210854715202004E-14</v>
      </c>
      <c r="I56" s="30">
        <f>NRGSUP!I56-TI_E!I56+TO!I56-NRG_E!I56-DL!I56</f>
        <v>0</v>
      </c>
      <c r="J56" s="30">
        <f>NRGSUP!J56-TI_E!J56+TO!J56-NRG_E!J56-DL!J56</f>
        <v>0</v>
      </c>
      <c r="K56" s="30">
        <f>NRGSUP!K56-TI_E!K56+TO!K56-NRG_E!K56-DL!K56</f>
        <v>0</v>
      </c>
      <c r="L56" s="30">
        <f>NRGSUP!L56-TI_E!L56+TO!L56-NRG_E!L56-DL!L56</f>
        <v>0</v>
      </c>
      <c r="M56" s="30">
        <f>NRGSUP!M56-TI_E!M56+TO!M56-NRG_E!M56-DL!M56</f>
        <v>0</v>
      </c>
      <c r="N56" s="30">
        <f>NRGSUP!N56-TI_E!N56+TO!N56-NRG_E!N56-DL!N56</f>
        <v>0</v>
      </c>
      <c r="O56" s="30">
        <f>NRGSUP!O56-TI_E!O56+TO!O56-NRG_E!O56-DL!O56</f>
        <v>0</v>
      </c>
      <c r="P56" s="30">
        <f>NRGSUP!P56-TI_E!P56+TO!P56-NRG_E!P56-DL!P56</f>
        <v>0</v>
      </c>
      <c r="Q56" s="30">
        <f>NRGSUP!Q56-TI_E!Q56+TO!Q56-NRG_E!Q56-DL!Q56</f>
        <v>0</v>
      </c>
      <c r="R56" s="30">
        <f>NRGSUP!R56-TI_E!R56+TO!R56-NRG_E!R56-DL!R56</f>
        <v>0</v>
      </c>
      <c r="S56" s="30">
        <f>NRGSUP!S56-TI_E!S56+TO!S56-NRG_E!S56-DL!S56</f>
        <v>1.8189894035458565E-12</v>
      </c>
      <c r="T56" s="30">
        <f>NRGSUP!T56-TI_E!T56+TO!T56-NRG_E!T56-DL!T56</f>
        <v>0</v>
      </c>
      <c r="U56" s="30">
        <f>NRGSUP!U56-TI_E!U56+TO!U56-NRG_E!U56-DL!U56</f>
        <v>0</v>
      </c>
      <c r="V56" s="30">
        <f>NRGSUP!V56-TI_E!V56+TO!V56-NRG_E!V56-DL!V56</f>
        <v>-1.8189894035458565E-12</v>
      </c>
      <c r="W56" s="30">
        <f>NRGSUP!W56-TI_E!W56+TO!W56-NRG_E!W56-DL!W56</f>
        <v>1.8189894035458565E-12</v>
      </c>
      <c r="X56" s="30">
        <f>NRGSUP!X56-TI_E!X56+TO!X56-NRG_E!X56-DL!X56</f>
        <v>0</v>
      </c>
    </row>
    <row r="57" spans="1:24" ht="11.25" customHeight="1" x14ac:dyDescent="0.2">
      <c r="A57" s="22" t="s">
        <v>101</v>
      </c>
      <c r="B57" s="23" t="s">
        <v>102</v>
      </c>
      <c r="C57" s="30">
        <f>NRGSUP!C57-TI_E!C57+TO!C57-NRG_E!C57-DL!C57</f>
        <v>477.28736027515032</v>
      </c>
      <c r="D57" s="30">
        <f>NRGSUP!D57-TI_E!D57+TO!D57-NRG_E!D57-DL!D57</f>
        <v>518.93852106620795</v>
      </c>
      <c r="E57" s="30">
        <f>NRGSUP!E57-TI_E!E57+TO!E57-NRG_E!E57-DL!E57</f>
        <v>560.59105760963018</v>
      </c>
      <c r="F57" s="30">
        <f>NRGSUP!F57-TI_E!F57+TO!F57-NRG_E!F57-DL!F57</f>
        <v>643.70386930352538</v>
      </c>
      <c r="G57" s="30">
        <f>NRGSUP!G57-TI_E!G57+TO!G57-NRG_E!G57-DL!G57</f>
        <v>674.79028374892505</v>
      </c>
      <c r="H57" s="30">
        <f>NRGSUP!H57-TI_E!H57+TO!H57-NRG_E!H57-DL!H57</f>
        <v>734.17601031814274</v>
      </c>
      <c r="I57" s="30">
        <f>NRGSUP!I57-TI_E!I57+TO!I57-NRG_E!I57-DL!I57</f>
        <v>834.34092863284593</v>
      </c>
      <c r="J57" s="30">
        <f>NRGSUP!J57-TI_E!J57+TO!J57-NRG_E!J57-DL!J57</f>
        <v>953.14015477214116</v>
      </c>
      <c r="K57" s="30">
        <f>NRGSUP!K57-TI_E!K57+TO!K57-NRG_E!K57-DL!K57</f>
        <v>1113.6123817712808</v>
      </c>
      <c r="L57" s="30">
        <f>NRGSUP!L57-TI_E!L57+TO!L57-NRG_E!L57-DL!L57</f>
        <v>1294.0413585554595</v>
      </c>
      <c r="M57" s="30">
        <f>NRGSUP!M57-TI_E!M57+TO!M57-NRG_E!M57-DL!M57</f>
        <v>1493.3493551160791</v>
      </c>
      <c r="N57" s="30">
        <f>NRGSUP!N57-TI_E!N57+TO!N57-NRG_E!N57-DL!N57</f>
        <v>1661.7091143594159</v>
      </c>
      <c r="O57" s="30">
        <f>NRGSUP!O57-TI_E!O57+TO!O57-NRG_E!O57-DL!O57</f>
        <v>1761.1164230438528</v>
      </c>
      <c r="P57" s="30">
        <f>NRGSUP!P57-TI_E!P57+TO!P57-NRG_E!P57-DL!P57</f>
        <v>1843.861736887359</v>
      </c>
      <c r="Q57" s="30">
        <f>NRGSUP!Q57-TI_E!Q57+TO!Q57-NRG_E!Q57-DL!Q57</f>
        <v>1962.1870163370593</v>
      </c>
      <c r="R57" s="30">
        <f>NRGSUP!R57-TI_E!R57+TO!R57-NRG_E!R57-DL!R57</f>
        <v>2073.9116938950983</v>
      </c>
      <c r="S57" s="30">
        <f>NRGSUP!S57-TI_E!S57+TO!S57-NRG_E!S57-DL!S57</f>
        <v>2130.0257953568344</v>
      </c>
      <c r="T57" s="30">
        <f>NRGSUP!T57-TI_E!T57+TO!T57-NRG_E!T57-DL!T57</f>
        <v>2194.5355116079136</v>
      </c>
      <c r="U57" s="30">
        <f>NRGSUP!U57-TI_E!U57+TO!U57-NRG_E!U57-DL!U57</f>
        <v>2345.6632846087714</v>
      </c>
      <c r="V57" s="30">
        <f>NRGSUP!V57-TI_E!V57+TO!V57-NRG_E!V57-DL!V57</f>
        <v>2377.5300085984504</v>
      </c>
      <c r="W57" s="30">
        <f>NRGSUP!W57-TI_E!W57+TO!W57-NRG_E!W57-DL!W57</f>
        <v>2472.8835769561474</v>
      </c>
      <c r="X57" s="30">
        <f>NRGSUP!X57-TI_E!X57+TO!X57-NRG_E!X57-DL!X57</f>
        <v>2488.8689595872743</v>
      </c>
    </row>
    <row r="58" spans="1:24" ht="11.25" customHeight="1" x14ac:dyDescent="0.2">
      <c r="A58" s="22" t="s">
        <v>103</v>
      </c>
      <c r="B58" s="23" t="s">
        <v>104</v>
      </c>
      <c r="C58" s="30">
        <f>NRGSUP!C58-TI_E!C58+TO!C58-NRG_E!C58-DL!C58</f>
        <v>440.41951848667304</v>
      </c>
      <c r="D58" s="30">
        <f>NRGSUP!D58-TI_E!D58+TO!D58-NRG_E!D58-DL!D58</f>
        <v>445.26809974204616</v>
      </c>
      <c r="E58" s="30">
        <f>NRGSUP!E58-TI_E!E58+TO!E58-NRG_E!E58-DL!E58</f>
        <v>459.82803095442813</v>
      </c>
      <c r="F58" s="30">
        <f>NRGSUP!F58-TI_E!F58+TO!F58-NRG_E!F58-DL!F58</f>
        <v>498.68073946689594</v>
      </c>
      <c r="G58" s="30">
        <f>NRGSUP!G58-TI_E!G58+TO!G58-NRG_E!G58-DL!G58</f>
        <v>502.38452278589904</v>
      </c>
      <c r="H58" s="30">
        <f>NRGSUP!H58-TI_E!H58+TO!H58-NRG_E!H58-DL!H58</f>
        <v>440.37558039552727</v>
      </c>
      <c r="I58" s="30">
        <f>NRGSUP!I58-TI_E!I58+TO!I58-NRG_E!I58-DL!I58</f>
        <v>438.20060189165832</v>
      </c>
      <c r="J58" s="30">
        <f>NRGSUP!J58-TI_E!J58+TO!J58-NRG_E!J58-DL!J58</f>
        <v>439.61633705932883</v>
      </c>
      <c r="K58" s="30">
        <f>NRGSUP!K58-TI_E!K58+TO!K58-NRG_E!K58-DL!K58</f>
        <v>462.48727429062848</v>
      </c>
      <c r="L58" s="30">
        <f>NRGSUP!L58-TI_E!L58+TO!L58-NRG_E!L58-DL!L58</f>
        <v>475.73576956147843</v>
      </c>
      <c r="M58" s="30">
        <f>NRGSUP!M58-TI_E!M58+TO!M58-NRG_E!M58-DL!M58</f>
        <v>419.94772141014528</v>
      </c>
      <c r="N58" s="30">
        <f>NRGSUP!N58-TI_E!N58+TO!N58-NRG_E!N58-DL!N58</f>
        <v>441.88787618228537</v>
      </c>
      <c r="O58" s="30">
        <f>NRGSUP!O58-TI_E!O58+TO!O58-NRG_E!O58-DL!O58</f>
        <v>451.31564918314609</v>
      </c>
      <c r="P58" s="30">
        <f>NRGSUP!P58-TI_E!P58+TO!P58-NRG_E!P58-DL!P58</f>
        <v>471.47265692175523</v>
      </c>
      <c r="Q58" s="30">
        <f>NRGSUP!Q58-TI_E!Q58+TO!Q58-NRG_E!Q58-DL!Q58</f>
        <v>446.2289767841803</v>
      </c>
      <c r="R58" s="30">
        <f>NRGSUP!R58-TI_E!R58+TO!R58-NRG_E!R58-DL!R58</f>
        <v>449.62338779019774</v>
      </c>
      <c r="S58" s="30">
        <f>NRGSUP!S58-TI_E!S58+TO!S58-NRG_E!S58-DL!S58</f>
        <v>486.47179707652595</v>
      </c>
      <c r="T58" s="30">
        <f>NRGSUP!T58-TI_E!T58+TO!T58-NRG_E!T58-DL!T58</f>
        <v>520.51212381771154</v>
      </c>
      <c r="U58" s="30">
        <f>NRGSUP!U58-TI_E!U58+TO!U58-NRG_E!U58-DL!U58</f>
        <v>536.58744625967302</v>
      </c>
      <c r="V58" s="30">
        <f>NRGSUP!V58-TI_E!V58+TO!V58-NRG_E!V58-DL!V58</f>
        <v>583.69561478933792</v>
      </c>
      <c r="W58" s="30">
        <f>NRGSUP!W58-TI_E!W58+TO!W58-NRG_E!W58-DL!W58</f>
        <v>556.30429922613803</v>
      </c>
      <c r="X58" s="30">
        <f>NRGSUP!X58-TI_E!X58+TO!X58-NRG_E!X58-DL!X58</f>
        <v>575.86930352536547</v>
      </c>
    </row>
    <row r="59" spans="1:24" ht="11.25" customHeight="1" x14ac:dyDescent="0.2">
      <c r="A59" s="22" t="s">
        <v>105</v>
      </c>
      <c r="B59" s="23" t="s">
        <v>106</v>
      </c>
      <c r="C59" s="30">
        <f>NRGSUP!C59-TI_E!C59+TO!C59-NRG_E!C59-DL!C59</f>
        <v>46409.882029234723</v>
      </c>
      <c r="D59" s="30">
        <f>NRGSUP!D59-TI_E!D59+TO!D59-NRG_E!D59-DL!D59</f>
        <v>46151.09355116079</v>
      </c>
      <c r="E59" s="30">
        <f>NRGSUP!E59-TI_E!E59+TO!E59-NRG_E!E59-DL!E59</f>
        <v>46792.916766981936</v>
      </c>
      <c r="F59" s="30">
        <f>NRGSUP!F59-TI_E!F59+TO!F59-NRG_E!F59-DL!F59</f>
        <v>51445.93190025795</v>
      </c>
      <c r="G59" s="30">
        <f>NRGSUP!G59-TI_E!G59+TO!G59-NRG_E!G59-DL!G59</f>
        <v>51512.676096302661</v>
      </c>
      <c r="H59" s="30">
        <f>NRGSUP!H59-TI_E!H59+TO!H59-NRG_E!H59-DL!H59</f>
        <v>54376.452966466022</v>
      </c>
      <c r="I59" s="30">
        <f>NRGSUP!I59-TI_E!I59+TO!I59-NRG_E!I59-DL!I59</f>
        <v>56390.51109200342</v>
      </c>
      <c r="J59" s="30">
        <f>NRGSUP!J59-TI_E!J59+TO!J59-NRG_E!J59-DL!J59</f>
        <v>59566.413241616501</v>
      </c>
      <c r="K59" s="30">
        <f>NRGSUP!K59-TI_E!K59+TO!K59-NRG_E!K59-DL!K59</f>
        <v>62372.782115219263</v>
      </c>
      <c r="L59" s="30">
        <f>NRGSUP!L59-TI_E!L59+TO!L59-NRG_E!L59-DL!L59</f>
        <v>62498.433705932905</v>
      </c>
      <c r="M59" s="30">
        <f>NRGSUP!M59-TI_E!M59+TO!M59-NRG_E!M59-DL!M59</f>
        <v>67610.761736887347</v>
      </c>
      <c r="N59" s="30">
        <f>NRGSUP!N59-TI_E!N59+TO!N59-NRG_E!N59-DL!N59</f>
        <v>62429.393465176268</v>
      </c>
      <c r="O59" s="30">
        <f>NRGSUP!O59-TI_E!O59+TO!O59-NRG_E!O59-DL!O59</f>
        <v>67331.440756663811</v>
      </c>
      <c r="P59" s="30">
        <f>NRGSUP!P59-TI_E!P59+TO!P59-NRG_E!P59-DL!P59</f>
        <v>68406.26672398964</v>
      </c>
      <c r="Q59" s="30">
        <f>NRGSUP!Q59-TI_E!Q59+TO!Q59-NRG_E!Q59-DL!Q59</f>
        <v>62575.777300085982</v>
      </c>
      <c r="R59" s="30">
        <f>NRGSUP!R59-TI_E!R59+TO!R59-NRG_E!R59-DL!R59</f>
        <v>65337.260447119515</v>
      </c>
      <c r="S59" s="30">
        <f>NRGSUP!S59-TI_E!S59+TO!S59-NRG_E!S59-DL!S59</f>
        <v>65693.164144454</v>
      </c>
      <c r="T59" s="30">
        <f>NRGSUP!T59-TI_E!T59+TO!T59-NRG_E!T59-DL!T59</f>
        <v>66232.482545141858</v>
      </c>
      <c r="U59" s="30">
        <f>NRGSUP!U59-TI_E!U59+TO!U59-NRG_E!U59-DL!U59</f>
        <v>68470.14789337921</v>
      </c>
      <c r="V59" s="30">
        <f>NRGSUP!V59-TI_E!V59+TO!V59-NRG_E!V59-DL!V59</f>
        <v>68467.68959587274</v>
      </c>
      <c r="W59" s="30">
        <f>NRGSUP!W59-TI_E!W59+TO!W59-NRG_E!W59-DL!W59</f>
        <v>66645.9455717971</v>
      </c>
      <c r="X59" s="30">
        <f>NRGSUP!X59-TI_E!X59+TO!X59-NRG_E!X59-DL!X59</f>
        <v>71342.72863284612</v>
      </c>
    </row>
    <row r="60" spans="1:24" ht="11.25" customHeight="1" x14ac:dyDescent="0.2">
      <c r="A60" s="22" t="s">
        <v>107</v>
      </c>
      <c r="B60" s="23" t="s">
        <v>108</v>
      </c>
      <c r="C60" s="30">
        <f>NRGSUP!C60-TI_E!C60+TO!C60-NRG_E!C60-DL!C60</f>
        <v>103.44651762682714</v>
      </c>
      <c r="D60" s="30">
        <f>NRGSUP!D60-TI_E!D60+TO!D60-NRG_E!D60-DL!D60</f>
        <v>96.094840928632848</v>
      </c>
      <c r="E60" s="30">
        <f>NRGSUP!E60-TI_E!E60+TO!E60-NRG_E!E60-DL!E60</f>
        <v>87.94067067927773</v>
      </c>
      <c r="F60" s="30">
        <f>NRGSUP!F60-TI_E!F60+TO!F60-NRG_E!F60-DL!F60</f>
        <v>208.93989681857266</v>
      </c>
      <c r="G60" s="30">
        <f>NRGSUP!G60-TI_E!G60+TO!G60-NRG_E!G60-DL!G60</f>
        <v>217.22424763542563</v>
      </c>
      <c r="H60" s="30">
        <f>NRGSUP!H60-TI_E!H60+TO!H60-NRG_E!H60-DL!H60</f>
        <v>228.73164230438525</v>
      </c>
      <c r="I60" s="30">
        <f>NRGSUP!I60-TI_E!I60+TO!I60-NRG_E!I60-DL!I60</f>
        <v>229.21023215821157</v>
      </c>
      <c r="J60" s="30">
        <f>NRGSUP!J60-TI_E!J60+TO!J60-NRG_E!J60-DL!J60</f>
        <v>288.09716251074803</v>
      </c>
      <c r="K60" s="30">
        <f>NRGSUP!K60-TI_E!K60+TO!K60-NRG_E!K60-DL!K60</f>
        <v>296.63078245915733</v>
      </c>
      <c r="L60" s="30">
        <f>NRGSUP!L60-TI_E!L60+TO!L60-NRG_E!L60-DL!L60</f>
        <v>367.44574376612201</v>
      </c>
      <c r="M60" s="30">
        <f>NRGSUP!M60-TI_E!M60+TO!M60-NRG_E!M60-DL!M60</f>
        <v>352.77085124677546</v>
      </c>
      <c r="N60" s="30">
        <f>NRGSUP!N60-TI_E!N60+TO!N60-NRG_E!N60-DL!N60</f>
        <v>443.99200343938099</v>
      </c>
      <c r="O60" s="30">
        <f>NRGSUP!O60-TI_E!O60+TO!O60-NRG_E!O60-DL!O60</f>
        <v>481.91418744625958</v>
      </c>
      <c r="P60" s="30">
        <f>NRGSUP!P60-TI_E!P60+TO!P60-NRG_E!P60-DL!P60</f>
        <v>470.10567497850383</v>
      </c>
      <c r="Q60" s="30">
        <f>NRGSUP!Q60-TI_E!Q60+TO!Q60-NRG_E!Q60-DL!Q60</f>
        <v>470.0717110920034</v>
      </c>
      <c r="R60" s="30">
        <f>NRGSUP!R60-TI_E!R60+TO!R60-NRG_E!R60-DL!R60</f>
        <v>495.3063628546862</v>
      </c>
      <c r="S60" s="30">
        <f>NRGSUP!S60-TI_E!S60+TO!S60-NRG_E!S60-DL!S60</f>
        <v>462.27790197764404</v>
      </c>
      <c r="T60" s="30">
        <f>NRGSUP!T60-TI_E!T60+TO!T60-NRG_E!T60-DL!T60</f>
        <v>463.4675838349097</v>
      </c>
      <c r="U60" s="30">
        <f>NRGSUP!U60-TI_E!U60+TO!U60-NRG_E!U60-DL!U60</f>
        <v>495.31590713671545</v>
      </c>
      <c r="V60" s="30">
        <f>NRGSUP!V60-TI_E!V60+TO!V60-NRG_E!V60-DL!V60</f>
        <v>446.42992261392953</v>
      </c>
      <c r="W60" s="30">
        <f>NRGSUP!W60-TI_E!W60+TO!W60-NRG_E!W60-DL!W60</f>
        <v>415.25915735167666</v>
      </c>
      <c r="X60" s="30">
        <f>NRGSUP!X60-TI_E!X60+TO!X60-NRG_E!X60-DL!X60</f>
        <v>393.06517626827167</v>
      </c>
    </row>
    <row r="61" spans="1:24" ht="11.25" customHeight="1" x14ac:dyDescent="0.2">
      <c r="A61" s="22" t="s">
        <v>109</v>
      </c>
      <c r="B61" s="23" t="s">
        <v>110</v>
      </c>
      <c r="C61" s="30">
        <f>NRGSUP!C61-TI_E!C61+TO!C61-NRG_E!C61-DL!C61</f>
        <v>345.29578675838405</v>
      </c>
      <c r="D61" s="30">
        <f>NRGSUP!D61-TI_E!D61+TO!D61-NRG_E!D61-DL!D61</f>
        <v>543.49785038693028</v>
      </c>
      <c r="E61" s="30">
        <f>NRGSUP!E61-TI_E!E61+TO!E61-NRG_E!E61-DL!E61</f>
        <v>672.1049011177987</v>
      </c>
      <c r="F61" s="30">
        <f>NRGSUP!F61-TI_E!F61+TO!F61-NRG_E!F61-DL!F61</f>
        <v>460.66526225279438</v>
      </c>
      <c r="G61" s="30">
        <f>NRGSUP!G61-TI_E!G61+TO!G61-NRG_E!G61-DL!G61</f>
        <v>513.33688736027477</v>
      </c>
      <c r="H61" s="30">
        <f>NRGSUP!H61-TI_E!H61+TO!H61-NRG_E!H61-DL!H61</f>
        <v>538.01384350816807</v>
      </c>
      <c r="I61" s="30">
        <f>NRGSUP!I61-TI_E!I61+TO!I61-NRG_E!I61-DL!I61</f>
        <v>613.45503009458218</v>
      </c>
      <c r="J61" s="30">
        <f>NRGSUP!J61-TI_E!J61+TO!J61-NRG_E!J61-DL!J61</f>
        <v>808.06259673258796</v>
      </c>
      <c r="K61" s="30">
        <f>NRGSUP!K61-TI_E!K61+TO!K61-NRG_E!K61-DL!K61</f>
        <v>865.82570937231321</v>
      </c>
      <c r="L61" s="30">
        <f>NRGSUP!L61-TI_E!L61+TO!L61-NRG_E!L61-DL!L61</f>
        <v>1067.4059329320698</v>
      </c>
      <c r="M61" s="30">
        <f>NRGSUP!M61-TI_E!M61+TO!M61-NRG_E!M61-DL!M61</f>
        <v>1378.0609630266524</v>
      </c>
      <c r="N61" s="30">
        <f>NRGSUP!N61-TI_E!N61+TO!N61-NRG_E!N61-DL!N61</f>
        <v>1569.8315563198632</v>
      </c>
      <c r="O61" s="30">
        <f>NRGSUP!O61-TI_E!O61+TO!O61-NRG_E!O61-DL!O61</f>
        <v>1721.5976784178865</v>
      </c>
      <c r="P61" s="30">
        <f>NRGSUP!P61-TI_E!P61+TO!P61-NRG_E!P61-DL!P61</f>
        <v>1984.7504729148795</v>
      </c>
      <c r="Q61" s="30">
        <f>NRGSUP!Q61-TI_E!Q61+TO!Q61-NRG_E!Q61-DL!Q61</f>
        <v>2163.8825451418734</v>
      </c>
      <c r="R61" s="30">
        <f>NRGSUP!R61-TI_E!R61+TO!R61-NRG_E!R61-DL!R61</f>
        <v>2268.2891659501315</v>
      </c>
      <c r="S61" s="30">
        <f>NRGSUP!S61-TI_E!S61+TO!S61-NRG_E!S61-DL!S61</f>
        <v>2487.2392089423884</v>
      </c>
      <c r="T61" s="30">
        <f>NRGSUP!T61-TI_E!T61+TO!T61-NRG_E!T61-DL!T61</f>
        <v>2594.8119518486678</v>
      </c>
      <c r="U61" s="30">
        <f>NRGSUP!U61-TI_E!U61+TO!U61-NRG_E!U61-DL!U61</f>
        <v>2546.7120378331838</v>
      </c>
      <c r="V61" s="30">
        <f>NRGSUP!V61-TI_E!V61+TO!V61-NRG_E!V61-DL!V61</f>
        <v>2613.0458297506493</v>
      </c>
      <c r="W61" s="30">
        <f>NRGSUP!W61-TI_E!W61+TO!W61-NRG_E!W61-DL!W61</f>
        <v>2686.4873602751504</v>
      </c>
      <c r="X61" s="30">
        <f>NRGSUP!X61-TI_E!X61+TO!X61-NRG_E!X61-DL!X61</f>
        <v>2580.21324161651</v>
      </c>
    </row>
    <row r="62" spans="1:24" ht="11.25" customHeight="1" x14ac:dyDescent="0.2">
      <c r="A62" s="22" t="s">
        <v>111</v>
      </c>
      <c r="B62" s="23" t="s">
        <v>112</v>
      </c>
      <c r="C62" s="30">
        <f>NRGSUP!C62-TI_E!C62+TO!C62-NRG_E!C62-DL!C62</f>
        <v>312.60163370593318</v>
      </c>
      <c r="D62" s="30">
        <f>NRGSUP!D62-TI_E!D62+TO!D62-NRG_E!D62-DL!D62</f>
        <v>355.97601031814384</v>
      </c>
      <c r="E62" s="30">
        <f>NRGSUP!E62-TI_E!E62+TO!E62-NRG_E!E62-DL!E62</f>
        <v>378.04496990541793</v>
      </c>
      <c r="F62" s="30">
        <f>NRGSUP!F62-TI_E!F62+TO!F62-NRG_E!F62-DL!F62</f>
        <v>558.82794496990482</v>
      </c>
      <c r="G62" s="30">
        <f>NRGSUP!G62-TI_E!G62+TO!G62-NRG_E!G62-DL!G62</f>
        <v>604.99647463456404</v>
      </c>
      <c r="H62" s="30">
        <f>NRGSUP!H62-TI_E!H62+TO!H62-NRG_E!H62-DL!H62</f>
        <v>446.78538263112733</v>
      </c>
      <c r="I62" s="30">
        <f>NRGSUP!I62-TI_E!I62+TO!I62-NRG_E!I62-DL!I62</f>
        <v>478.193293207225</v>
      </c>
      <c r="J62" s="30">
        <f>NRGSUP!J62-TI_E!J62+TO!J62-NRG_E!J62-DL!J62</f>
        <v>701.85958727429283</v>
      </c>
      <c r="K62" s="30">
        <f>NRGSUP!K62-TI_E!K62+TO!K62-NRG_E!K62-DL!K62</f>
        <v>326.53422184007059</v>
      </c>
      <c r="L62" s="30">
        <f>NRGSUP!L62-TI_E!L62+TO!L62-NRG_E!L62-DL!L62</f>
        <v>369.17403267411999</v>
      </c>
      <c r="M62" s="30">
        <f>NRGSUP!M62-TI_E!M62+TO!M62-NRG_E!M62-DL!M62</f>
        <v>406.01547721410219</v>
      </c>
      <c r="N62" s="30">
        <f>NRGSUP!N62-TI_E!N62+TO!N62-NRG_E!N62-DL!N62</f>
        <v>439.48976784178831</v>
      </c>
      <c r="O62" s="30">
        <f>NRGSUP!O62-TI_E!O62+TO!O62-NRG_E!O62-DL!O62</f>
        <v>482.38073946689588</v>
      </c>
      <c r="P62" s="30">
        <f>NRGSUP!P62-TI_E!P62+TO!P62-NRG_E!P62-DL!P62</f>
        <v>675.69097162510627</v>
      </c>
      <c r="Q62" s="30">
        <f>NRGSUP!Q62-TI_E!Q62+TO!Q62-NRG_E!Q62-DL!Q62</f>
        <v>657.74806534823517</v>
      </c>
      <c r="R62" s="30">
        <f>NRGSUP!R62-TI_E!R62+TO!R62-NRG_E!R62-DL!R62</f>
        <v>676.19664660361093</v>
      </c>
      <c r="S62" s="30">
        <f>NRGSUP!S62-TI_E!S62+TO!S62-NRG_E!S62-DL!S62</f>
        <v>709.98933791917443</v>
      </c>
      <c r="T62" s="30">
        <f>NRGSUP!T62-TI_E!T62+TO!T62-NRG_E!T62-DL!T62</f>
        <v>845.35365434221615</v>
      </c>
      <c r="U62" s="30">
        <f>NRGSUP!U62-TI_E!U62+TO!U62-NRG_E!U62-DL!U62</f>
        <v>957.59690455717805</v>
      </c>
      <c r="V62" s="30">
        <f>NRGSUP!V62-TI_E!V62+TO!V62-NRG_E!V62-DL!V62</f>
        <v>989.48486672398576</v>
      </c>
      <c r="W62" s="30">
        <f>NRGSUP!W62-TI_E!W62+TO!W62-NRG_E!W62-DL!W62</f>
        <v>1027.388306104903</v>
      </c>
      <c r="X62" s="30">
        <f>NRGSUP!X62-TI_E!X62+TO!X62-NRG_E!X62-DL!X62</f>
        <v>1019.3565778159939</v>
      </c>
    </row>
    <row r="63" spans="1:24" ht="11.25" customHeight="1" x14ac:dyDescent="0.2">
      <c r="A63" s="22" t="s">
        <v>113</v>
      </c>
      <c r="B63" s="23" t="s">
        <v>114</v>
      </c>
      <c r="C63" s="30">
        <f>NRGSUP!C63-TI_E!C63+TO!C63-NRG_E!C63-DL!C63</f>
        <v>0</v>
      </c>
      <c r="D63" s="30">
        <f>NRGSUP!D63-TI_E!D63+TO!D63-NRG_E!D63-DL!D63</f>
        <v>8.5984522783633111E-5</v>
      </c>
      <c r="E63" s="30">
        <f>NRGSUP!E63-TI_E!E63+TO!E63-NRG_E!E63-DL!E63</f>
        <v>8.5984522797843965E-5</v>
      </c>
      <c r="F63" s="30">
        <f>NRGSUP!F63-TI_E!F63+TO!F63-NRG_E!F63-DL!F63</f>
        <v>8.5984522741000546E-5</v>
      </c>
      <c r="G63" s="30">
        <f>NRGSUP!G63-TI_E!G63+TO!G63-NRG_E!G63-DL!G63</f>
        <v>13.500859845227922</v>
      </c>
      <c r="H63" s="30">
        <f>NRGSUP!H63-TI_E!H63+TO!H63-NRG_E!H63-DL!H63</f>
        <v>7.924419604471268</v>
      </c>
      <c r="I63" s="30">
        <f>NRGSUP!I63-TI_E!I63+TO!I63-NRG_E!I63-DL!I63</f>
        <v>9.1718830610491295</v>
      </c>
      <c r="J63" s="30">
        <f>NRGSUP!J63-TI_E!J63+TO!J63-NRG_E!J63-DL!J63</f>
        <v>15.630524505589165</v>
      </c>
      <c r="K63" s="30">
        <f>NRGSUP!K63-TI_E!K63+TO!K63-NRG_E!K63-DL!K63</f>
        <v>40.755803955288002</v>
      </c>
      <c r="L63" s="30">
        <f>NRGSUP!L63-TI_E!L63+TO!L63-NRG_E!L63-DL!L63</f>
        <v>15.548581255374756</v>
      </c>
      <c r="M63" s="30">
        <f>NRGSUP!M63-TI_E!M63+TO!M63-NRG_E!M63-DL!M63</f>
        <v>22.887618228718566</v>
      </c>
      <c r="N63" s="30">
        <f>NRGSUP!N63-TI_E!N63+TO!N63-NRG_E!N63-DL!N63</f>
        <v>31.00429922613921</v>
      </c>
      <c r="O63" s="30">
        <f>NRGSUP!O63-TI_E!O63+TO!O63-NRG_E!O63-DL!O63</f>
        <v>25.649871023215383</v>
      </c>
      <c r="P63" s="30">
        <f>NRGSUP!P63-TI_E!P63+TO!P63-NRG_E!P63-DL!P63</f>
        <v>24.635167669820021</v>
      </c>
      <c r="Q63" s="30">
        <f>NRGSUP!Q63-TI_E!Q63+TO!Q63-NRG_E!Q63-DL!Q63</f>
        <v>22.092949269131623</v>
      </c>
      <c r="R63" s="30">
        <f>NRGSUP!R63-TI_E!R63+TO!R63-NRG_E!R63-DL!R63</f>
        <v>22.083748925193504</v>
      </c>
      <c r="S63" s="30">
        <f>NRGSUP!S63-TI_E!S63+TO!S63-NRG_E!S63-DL!S63</f>
        <v>11.036629406705742</v>
      </c>
      <c r="T63" s="30">
        <f>NRGSUP!T63-TI_E!T63+TO!T63-NRG_E!T63-DL!T63</f>
        <v>8.3236457437669742</v>
      </c>
      <c r="U63" s="30">
        <f>NRGSUP!U63-TI_E!U63+TO!U63-NRG_E!U63-DL!U63</f>
        <v>7.1957867583837469</v>
      </c>
      <c r="V63" s="30">
        <f>NRGSUP!V63-TI_E!V63+TO!V63-NRG_E!V63-DL!V63</f>
        <v>34.005503009457698</v>
      </c>
      <c r="W63" s="30">
        <f>NRGSUP!W63-TI_E!W63+TO!W63-NRG_E!W63-DL!W63</f>
        <v>18.572141014617046</v>
      </c>
      <c r="X63" s="30">
        <f>NRGSUP!X63-TI_E!X63+TO!X63-NRG_E!X63-DL!X63</f>
        <v>40.172570937232194</v>
      </c>
    </row>
    <row r="64" spans="1:24" ht="11.25" customHeight="1" x14ac:dyDescent="0.2">
      <c r="A64" s="22" t="s">
        <v>115</v>
      </c>
      <c r="B64" s="23" t="s">
        <v>116</v>
      </c>
      <c r="C64" s="30">
        <f>NRGSUP!C64-TI_E!C64+TO!C64-NRG_E!C64-DL!C64</f>
        <v>58.684436801375753</v>
      </c>
      <c r="D64" s="30">
        <f>NRGSUP!D64-TI_E!D64+TO!D64-NRG_E!D64-DL!D64</f>
        <v>65.778159931212372</v>
      </c>
      <c r="E64" s="30">
        <f>NRGSUP!E64-TI_E!E64+TO!E64-NRG_E!E64-DL!E64</f>
        <v>159.29939810834048</v>
      </c>
      <c r="F64" s="30">
        <f>NRGSUP!F64-TI_E!F64+TO!F64-NRG_E!F64-DL!F64</f>
        <v>242.55485812553741</v>
      </c>
      <c r="G64" s="30">
        <f>NRGSUP!G64-TI_E!G64+TO!G64-NRG_E!G64-DL!G64</f>
        <v>292.78177128116943</v>
      </c>
      <c r="H64" s="30">
        <f>NRGSUP!H64-TI_E!H64+TO!H64-NRG_E!H64-DL!H64</f>
        <v>552.18349097162513</v>
      </c>
      <c r="I64" s="30">
        <f>NRGSUP!I64-TI_E!I64+TO!I64-NRG_E!I64-DL!I64</f>
        <v>832.1818572656922</v>
      </c>
      <c r="J64" s="30">
        <f>NRGSUP!J64-TI_E!J64+TO!J64-NRG_E!J64-DL!J64</f>
        <v>1050.7671539122957</v>
      </c>
      <c r="K64" s="30">
        <f>NRGSUP!K64-TI_E!K64+TO!K64-NRG_E!K64-DL!K64</f>
        <v>1657.9070507308677</v>
      </c>
      <c r="L64" s="30">
        <f>NRGSUP!L64-TI_E!L64+TO!L64-NRG_E!L64-DL!L64</f>
        <v>2082.096818572656</v>
      </c>
      <c r="M64" s="30">
        <f>NRGSUP!M64-TI_E!M64+TO!M64-NRG_E!M64-DL!M64</f>
        <v>2462.2574376612215</v>
      </c>
      <c r="N64" s="30">
        <f>NRGSUP!N64-TI_E!N64+TO!N64-NRG_E!N64-DL!N64</f>
        <v>2541.9065348237314</v>
      </c>
      <c r="O64" s="30">
        <f>NRGSUP!O64-TI_E!O64+TO!O64-NRG_E!O64-DL!O64</f>
        <v>2480.4998280309551</v>
      </c>
      <c r="P64" s="30">
        <f>NRGSUP!P64-TI_E!P64+TO!P64-NRG_E!P64-DL!P64</f>
        <v>2296.1861564918313</v>
      </c>
      <c r="Q64" s="30">
        <f>NRGSUP!Q64-TI_E!Q64+TO!Q64-NRG_E!Q64-DL!Q64</f>
        <v>2270.3397248495271</v>
      </c>
      <c r="R64" s="30">
        <f>NRGSUP!R64-TI_E!R64+TO!R64-NRG_E!R64-DL!R64</f>
        <v>2315.5046431642309</v>
      </c>
      <c r="S64" s="30">
        <f>NRGSUP!S64-TI_E!S64+TO!S64-NRG_E!S64-DL!S64</f>
        <v>2296.3393809114368</v>
      </c>
      <c r="T64" s="30">
        <f>NRGSUP!T64-TI_E!T64+TO!T64-NRG_E!T64-DL!T64</f>
        <v>2482.9876182287176</v>
      </c>
      <c r="U64" s="30">
        <f>NRGSUP!U64-TI_E!U64+TO!U64-NRG_E!U64-DL!U64</f>
        <v>2574.4023215821148</v>
      </c>
      <c r="V64" s="30">
        <f>NRGSUP!V64-TI_E!V64+TO!V64-NRG_E!V64-DL!V64</f>
        <v>2721.1558899398115</v>
      </c>
      <c r="W64" s="30">
        <f>NRGSUP!W64-TI_E!W64+TO!W64-NRG_E!W64-DL!W64</f>
        <v>2667.3440240756659</v>
      </c>
      <c r="X64" s="30">
        <f>NRGSUP!X64-TI_E!X64+TO!X64-NRG_E!X64-DL!X64</f>
        <v>3098.5717110920027</v>
      </c>
    </row>
    <row r="65" spans="1:24" ht="11.25" customHeight="1" x14ac:dyDescent="0.2">
      <c r="A65" s="22" t="s">
        <v>117</v>
      </c>
      <c r="B65" s="23" t="s">
        <v>118</v>
      </c>
      <c r="C65" s="30">
        <f>NRGSUP!C65-TI_E!C65+TO!C65-NRG_E!C65-DL!C65</f>
        <v>239.31831470335339</v>
      </c>
      <c r="D65" s="30">
        <f>NRGSUP!D65-TI_E!D65+TO!D65-NRG_E!D65-DL!D65</f>
        <v>329.8885640584694</v>
      </c>
      <c r="E65" s="30">
        <f>NRGSUP!E65-TI_E!E65+TO!E65-NRG_E!E65-DL!E65</f>
        <v>508.64574376612177</v>
      </c>
      <c r="F65" s="30">
        <f>NRGSUP!F65-TI_E!F65+TO!F65-NRG_E!F65-DL!F65</f>
        <v>730.13172828890788</v>
      </c>
      <c r="G65" s="30">
        <f>NRGSUP!G65-TI_E!G65+TO!G65-NRG_E!G65-DL!G65</f>
        <v>670.89690455717994</v>
      </c>
      <c r="H65" s="30">
        <f>NRGSUP!H65-TI_E!H65+TO!H65-NRG_E!H65-DL!H65</f>
        <v>999.45236457437659</v>
      </c>
      <c r="I65" s="30">
        <f>NRGSUP!I65-TI_E!I65+TO!I65-NRG_E!I65-DL!I65</f>
        <v>1717.2242476354254</v>
      </c>
      <c r="J65" s="30">
        <f>NRGSUP!J65-TI_E!J65+TO!J65-NRG_E!J65-DL!J65</f>
        <v>1801.3967325881333</v>
      </c>
      <c r="K65" s="30">
        <f>NRGSUP!K65-TI_E!K65+TO!K65-NRG_E!K65-DL!K65</f>
        <v>1103.4549441100585</v>
      </c>
      <c r="L65" s="30">
        <f>NRGSUP!L65-TI_E!L65+TO!L65-NRG_E!L65-DL!L65</f>
        <v>598.30799656061924</v>
      </c>
      <c r="M65" s="30">
        <f>NRGSUP!M65-TI_E!M65+TO!M65-NRG_E!M65-DL!M65</f>
        <v>638.79552880481151</v>
      </c>
      <c r="N65" s="30">
        <f>NRGSUP!N65-TI_E!N65+TO!N65-NRG_E!N65-DL!N65</f>
        <v>374.06276870163674</v>
      </c>
      <c r="O65" s="30">
        <f>NRGSUP!O65-TI_E!O65+TO!O65-NRG_E!O65-DL!O65</f>
        <v>362.84411006019218</v>
      </c>
      <c r="P65" s="30">
        <f>NRGSUP!P65-TI_E!P65+TO!P65-NRG_E!P65-DL!P65</f>
        <v>217.16371453138527</v>
      </c>
      <c r="Q65" s="30">
        <f>NRGSUP!Q65-TI_E!Q65+TO!Q65-NRG_E!Q65-DL!Q65</f>
        <v>403.52596732588233</v>
      </c>
      <c r="R65" s="30">
        <f>NRGSUP!R65-TI_E!R65+TO!R65-NRG_E!R65-DL!R65</f>
        <v>455.39931212381998</v>
      </c>
      <c r="S65" s="30">
        <f>NRGSUP!S65-TI_E!S65+TO!S65-NRG_E!S65-DL!S65</f>
        <v>373.33972484952574</v>
      </c>
      <c r="T65" s="30">
        <f>NRGSUP!T65-TI_E!T65+TO!T65-NRG_E!T65-DL!T65</f>
        <v>589.09810834049495</v>
      </c>
      <c r="U65" s="30">
        <f>NRGSUP!U65-TI_E!U65+TO!U65-NRG_E!U65-DL!U65</f>
        <v>532.06259673259046</v>
      </c>
      <c r="V65" s="30">
        <f>NRGSUP!V65-TI_E!V65+TO!V65-NRG_E!V65-DL!V65</f>
        <v>587.28271711092202</v>
      </c>
      <c r="W65" s="30">
        <f>NRGSUP!W65-TI_E!W65+TO!W65-NRG_E!W65-DL!W65</f>
        <v>543.13430782458818</v>
      </c>
      <c r="X65" s="30">
        <f>NRGSUP!X65-TI_E!X65+TO!X65-NRG_E!X65-DL!X65</f>
        <v>716.68022355975518</v>
      </c>
    </row>
    <row r="66" spans="1:24" ht="11.25" customHeight="1" x14ac:dyDescent="0.2">
      <c r="A66" s="22" t="s">
        <v>119</v>
      </c>
      <c r="B66" s="23" t="s">
        <v>120</v>
      </c>
      <c r="C66" s="30">
        <f>NRGSUP!C66-TI_E!C66+TO!C66-NRG_E!C66-DL!C66</f>
        <v>400.32957867583832</v>
      </c>
      <c r="D66" s="30">
        <f>NRGSUP!D66-TI_E!D66+TO!D66-NRG_E!D66-DL!D66</f>
        <v>425.92467755803955</v>
      </c>
      <c r="E66" s="30">
        <f>NRGSUP!E66-TI_E!E66+TO!E66-NRG_E!E66-DL!E66</f>
        <v>423.74600171969053</v>
      </c>
      <c r="F66" s="30">
        <f>NRGSUP!F66-TI_E!F66+TO!F66-NRG_E!F66-DL!F66</f>
        <v>429.61908856405853</v>
      </c>
      <c r="G66" s="30">
        <f>NRGSUP!G66-TI_E!G66+TO!G66-NRG_E!G66-DL!G66</f>
        <v>942.40601891659492</v>
      </c>
      <c r="H66" s="30">
        <f>NRGSUP!H66-TI_E!H66+TO!H66-NRG_E!H66-DL!H66</f>
        <v>1532.770593293207</v>
      </c>
      <c r="I66" s="30">
        <f>NRGSUP!I66-TI_E!I66+TO!I66-NRG_E!I66-DL!I66</f>
        <v>2204.8813413585553</v>
      </c>
      <c r="J66" s="30">
        <f>NRGSUP!J66-TI_E!J66+TO!J66-NRG_E!J66-DL!J66</f>
        <v>3904.8452278589853</v>
      </c>
      <c r="K66" s="30">
        <f>NRGSUP!K66-TI_E!K66+TO!K66-NRG_E!K66-DL!K66</f>
        <v>6071.4545141874478</v>
      </c>
      <c r="L66" s="30">
        <f>NRGSUP!L66-TI_E!L66+TO!L66-NRG_E!L66-DL!L66</f>
        <v>8144.3470335339616</v>
      </c>
      <c r="M66" s="30">
        <f>NRGSUP!M66-TI_E!M66+TO!M66-NRG_E!M66-DL!M66</f>
        <v>9151.2680997420466</v>
      </c>
      <c r="N66" s="30">
        <f>NRGSUP!N66-TI_E!N66+TO!N66-NRG_E!N66-DL!N66</f>
        <v>9885.8069647463417</v>
      </c>
      <c r="O66" s="30">
        <f>NRGSUP!O66-TI_E!O66+TO!O66-NRG_E!O66-DL!O66</f>
        <v>10926.963714531385</v>
      </c>
      <c r="P66" s="30">
        <f>NRGSUP!P66-TI_E!P66+TO!P66-NRG_E!P66-DL!P66</f>
        <v>9639.6015477214078</v>
      </c>
      <c r="Q66" s="30">
        <f>NRGSUP!Q66-TI_E!Q66+TO!Q66-NRG_E!Q66-DL!Q66</f>
        <v>10411.409028374894</v>
      </c>
      <c r="R66" s="30">
        <f>NRGSUP!R66-TI_E!R66+TO!R66-NRG_E!R66-DL!R66</f>
        <v>10428.633276010316</v>
      </c>
      <c r="S66" s="30">
        <f>NRGSUP!S66-TI_E!S66+TO!S66-NRG_E!S66-DL!S66</f>
        <v>10280.985640584695</v>
      </c>
      <c r="T66" s="30">
        <f>NRGSUP!T66-TI_E!T66+TO!T66-NRG_E!T66-DL!T66</f>
        <v>11572.772312983661</v>
      </c>
      <c r="U66" s="30">
        <f>NRGSUP!U66-TI_E!U66+TO!U66-NRG_E!U66-DL!U66</f>
        <v>12600.362940670679</v>
      </c>
      <c r="V66" s="30">
        <f>NRGSUP!V66-TI_E!V66+TO!V66-NRG_E!V66-DL!V66</f>
        <v>13288.568529664659</v>
      </c>
      <c r="W66" s="30">
        <f>NRGSUP!W66-TI_E!W66+TO!W66-NRG_E!W66-DL!W66</f>
        <v>13251.794496990538</v>
      </c>
      <c r="X66" s="30">
        <f>NRGSUP!X66-TI_E!X66+TO!X66-NRG_E!X66-DL!X66</f>
        <v>13846.499398108339</v>
      </c>
    </row>
    <row r="67" spans="1:24" ht="11.25" customHeight="1" x14ac:dyDescent="0.2">
      <c r="A67" s="22" t="s">
        <v>121</v>
      </c>
      <c r="B67" s="23" t="s">
        <v>122</v>
      </c>
      <c r="C67" s="30">
        <f>NRGSUP!C67-TI_E!C67+TO!C67-NRG_E!C67-DL!C67</f>
        <v>0</v>
      </c>
      <c r="D67" s="30">
        <f>NRGSUP!D67-TI_E!D67+TO!D67-NRG_E!D67-DL!D67</f>
        <v>0</v>
      </c>
      <c r="E67" s="30">
        <f>NRGSUP!E67-TI_E!E67+TO!E67-NRG_E!E67-DL!E67</f>
        <v>0</v>
      </c>
      <c r="F67" s="30">
        <f>NRGSUP!F67-TI_E!F67+TO!F67-NRG_E!F67-DL!F67</f>
        <v>0</v>
      </c>
      <c r="G67" s="30">
        <f>NRGSUP!G67-TI_E!G67+TO!G67-NRG_E!G67-DL!G67</f>
        <v>0</v>
      </c>
      <c r="H67" s="30">
        <f>NRGSUP!H67-TI_E!H67+TO!H67-NRG_E!H67-DL!H67</f>
        <v>0</v>
      </c>
      <c r="I67" s="30">
        <f>NRGSUP!I67-TI_E!I67+TO!I67-NRG_E!I67-DL!I67</f>
        <v>0</v>
      </c>
      <c r="J67" s="30">
        <f>NRGSUP!J67-TI_E!J67+TO!J67-NRG_E!J67-DL!J67</f>
        <v>0</v>
      </c>
      <c r="K67" s="30">
        <f>NRGSUP!K67-TI_E!K67+TO!K67-NRG_E!K67-DL!K67</f>
        <v>0</v>
      </c>
      <c r="L67" s="30">
        <f>NRGSUP!L67-TI_E!L67+TO!L67-NRG_E!L67-DL!L67</f>
        <v>0</v>
      </c>
      <c r="M67" s="30">
        <f>NRGSUP!M67-TI_E!M67+TO!M67-NRG_E!M67-DL!M67</f>
        <v>0</v>
      </c>
      <c r="N67" s="30">
        <f>NRGSUP!N67-TI_E!N67+TO!N67-NRG_E!N67-DL!N67</f>
        <v>0</v>
      </c>
      <c r="O67" s="30">
        <f>NRGSUP!O67-TI_E!O67+TO!O67-NRG_E!O67-DL!O67</f>
        <v>0</v>
      </c>
      <c r="P67" s="30">
        <f>NRGSUP!P67-TI_E!P67+TO!P67-NRG_E!P67-DL!P67</f>
        <v>0</v>
      </c>
      <c r="Q67" s="30">
        <f>NRGSUP!Q67-TI_E!Q67+TO!Q67-NRG_E!Q67-DL!Q67</f>
        <v>0</v>
      </c>
      <c r="R67" s="30">
        <f>NRGSUP!R67-TI_E!R67+TO!R67-NRG_E!R67-DL!R67</f>
        <v>0</v>
      </c>
      <c r="S67" s="30">
        <f>NRGSUP!S67-TI_E!S67+TO!S67-NRG_E!S67-DL!S67</f>
        <v>0</v>
      </c>
      <c r="T67" s="30">
        <f>NRGSUP!T67-TI_E!T67+TO!T67-NRG_E!T67-DL!T67</f>
        <v>0</v>
      </c>
      <c r="U67" s="30">
        <f>NRGSUP!U67-TI_E!U67+TO!U67-NRG_E!U67-DL!U67</f>
        <v>0</v>
      </c>
      <c r="V67" s="30">
        <f>NRGSUP!V67-TI_E!V67+TO!V67-NRG_E!V67-DL!V67</f>
        <v>0</v>
      </c>
      <c r="W67" s="30">
        <f>NRGSUP!W67-TI_E!W67+TO!W67-NRG_E!W67-DL!W67</f>
        <v>0</v>
      </c>
      <c r="X67" s="30">
        <f>NRGSUP!X67-TI_E!X67+TO!X67-NRG_E!X67-DL!X67</f>
        <v>0</v>
      </c>
    </row>
    <row r="68" spans="1:24" ht="11.25" customHeight="1" x14ac:dyDescent="0.2">
      <c r="A68" s="22" t="s">
        <v>123</v>
      </c>
      <c r="B68" s="23" t="s">
        <v>124</v>
      </c>
      <c r="C68" s="30">
        <f>NRGSUP!C68-TI_E!C68+TO!C68-NRG_E!C68-DL!C68</f>
        <v>0</v>
      </c>
      <c r="D68" s="30">
        <f>NRGSUP!D68-TI_E!D68+TO!D68-NRG_E!D68-DL!D68</f>
        <v>0</v>
      </c>
      <c r="E68" s="30">
        <f>NRGSUP!E68-TI_E!E68+TO!E68-NRG_E!E68-DL!E68</f>
        <v>0</v>
      </c>
      <c r="F68" s="30">
        <f>NRGSUP!F68-TI_E!F68+TO!F68-NRG_E!F68-DL!F68</f>
        <v>0</v>
      </c>
      <c r="G68" s="30">
        <f>NRGSUP!G68-TI_E!G68+TO!G68-NRG_E!G68-DL!G68</f>
        <v>0</v>
      </c>
      <c r="H68" s="30">
        <f>NRGSUP!H68-TI_E!H68+TO!H68-NRG_E!H68-DL!H68</f>
        <v>0</v>
      </c>
      <c r="I68" s="30">
        <f>NRGSUP!I68-TI_E!I68+TO!I68-NRG_E!I68-DL!I68</f>
        <v>0</v>
      </c>
      <c r="J68" s="30">
        <f>NRGSUP!J68-TI_E!J68+TO!J68-NRG_E!J68-DL!J68</f>
        <v>0</v>
      </c>
      <c r="K68" s="30">
        <f>NRGSUP!K68-TI_E!K68+TO!K68-NRG_E!K68-DL!K68</f>
        <v>0</v>
      </c>
      <c r="L68" s="30">
        <f>NRGSUP!L68-TI_E!L68+TO!L68-NRG_E!L68-DL!L68</f>
        <v>0</v>
      </c>
      <c r="M68" s="30">
        <f>NRGSUP!M68-TI_E!M68+TO!M68-NRG_E!M68-DL!M68</f>
        <v>0</v>
      </c>
      <c r="N68" s="30">
        <f>NRGSUP!N68-TI_E!N68+TO!N68-NRG_E!N68-DL!N68</f>
        <v>0</v>
      </c>
      <c r="O68" s="30">
        <f>NRGSUP!O68-TI_E!O68+TO!O68-NRG_E!O68-DL!O68</f>
        <v>0</v>
      </c>
      <c r="P68" s="30">
        <f>NRGSUP!P68-TI_E!P68+TO!P68-NRG_E!P68-DL!P68</f>
        <v>0</v>
      </c>
      <c r="Q68" s="30">
        <f>NRGSUP!Q68-TI_E!Q68+TO!Q68-NRG_E!Q68-DL!Q68</f>
        <v>0</v>
      </c>
      <c r="R68" s="30">
        <f>NRGSUP!R68-TI_E!R68+TO!R68-NRG_E!R68-DL!R68</f>
        <v>0</v>
      </c>
      <c r="S68" s="30">
        <f>NRGSUP!S68-TI_E!S68+TO!S68-NRG_E!S68-DL!S68</f>
        <v>0</v>
      </c>
      <c r="T68" s="30">
        <f>NRGSUP!T68-TI_E!T68+TO!T68-NRG_E!T68-DL!T68</f>
        <v>0</v>
      </c>
      <c r="U68" s="30">
        <f>NRGSUP!U68-TI_E!U68+TO!U68-NRG_E!U68-DL!U68</f>
        <v>0</v>
      </c>
      <c r="V68" s="30">
        <f>NRGSUP!V68-TI_E!V68+TO!V68-NRG_E!V68-DL!V68</f>
        <v>0</v>
      </c>
      <c r="W68" s="30">
        <f>NRGSUP!W68-TI_E!W68+TO!W68-NRG_E!W68-DL!W68</f>
        <v>0</v>
      </c>
      <c r="X68" s="30">
        <f>NRGSUP!X68-TI_E!X68+TO!X68-NRG_E!X68-DL!X68</f>
        <v>0</v>
      </c>
    </row>
    <row r="69" spans="1:24" ht="11.25" customHeight="1" x14ac:dyDescent="0.2">
      <c r="A69" s="22" t="s">
        <v>125</v>
      </c>
      <c r="B69" s="23" t="s">
        <v>126</v>
      </c>
      <c r="C69" s="30">
        <f>NRGSUP!C69-TI_E!C69+TO!C69-NRG_E!C69-DL!C69</f>
        <v>14.36895958727429</v>
      </c>
      <c r="D69" s="30">
        <f>NRGSUP!D69-TI_E!D69+TO!D69-NRG_E!D69-DL!D69</f>
        <v>17.961220980223558</v>
      </c>
      <c r="E69" s="30">
        <f>NRGSUP!E69-TI_E!E69+TO!E69-NRG_E!E69-DL!E69</f>
        <v>21.553482373172827</v>
      </c>
      <c r="F69" s="30">
        <f>NRGSUP!F69-TI_E!F69+TO!F69-NRG_E!F69-DL!F69</f>
        <v>30.400171969045573</v>
      </c>
      <c r="G69" s="30">
        <f>NRGSUP!G69-TI_E!G69+TO!G69-NRG_E!G69-DL!G69</f>
        <v>43.733447979363717</v>
      </c>
      <c r="H69" s="30">
        <f>NRGSUP!H69-TI_E!H69+TO!H69-NRG_E!H69-DL!H69</f>
        <v>188.18202923473768</v>
      </c>
      <c r="I69" s="30">
        <f>NRGSUP!I69-TI_E!I69+TO!I69-NRG_E!I69-DL!I69</f>
        <v>707.87893379191723</v>
      </c>
      <c r="J69" s="30">
        <f>NRGSUP!J69-TI_E!J69+TO!J69-NRG_E!J69-DL!J69</f>
        <v>835.89999999999986</v>
      </c>
      <c r="K69" s="30">
        <f>NRGSUP!K69-TI_E!K69+TO!K69-NRG_E!K69-DL!K69</f>
        <v>465.77850386930373</v>
      </c>
      <c r="L69" s="30">
        <f>NRGSUP!L69-TI_E!L69+TO!L69-NRG_E!L69-DL!L69</f>
        <v>283.1648323301805</v>
      </c>
      <c r="M69" s="30">
        <f>NRGSUP!M69-TI_E!M69+TO!M69-NRG_E!M69-DL!M69</f>
        <v>246.07712811693875</v>
      </c>
      <c r="N69" s="30">
        <f>NRGSUP!N69-TI_E!N69+TO!N69-NRG_E!N69-DL!N69</f>
        <v>111.35253654342223</v>
      </c>
      <c r="O69" s="30">
        <f>NRGSUP!O69-TI_E!O69+TO!O69-NRG_E!O69-DL!O69</f>
        <v>49.931556319862544</v>
      </c>
      <c r="P69" s="30">
        <f>NRGSUP!P69-TI_E!P69+TO!P69-NRG_E!P69-DL!P69</f>
        <v>47.101805674978486</v>
      </c>
      <c r="Q69" s="30">
        <f>NRGSUP!Q69-TI_E!Q69+TO!Q69-NRG_E!Q69-DL!Q69</f>
        <v>66.931986242476427</v>
      </c>
      <c r="R69" s="30">
        <f>NRGSUP!R69-TI_E!R69+TO!R69-NRG_E!R69-DL!R69</f>
        <v>56.72863284608777</v>
      </c>
      <c r="S69" s="30">
        <f>NRGSUP!S69-TI_E!S69+TO!S69-NRG_E!S69-DL!S69</f>
        <v>68.674118658641461</v>
      </c>
      <c r="T69" s="30">
        <f>NRGSUP!T69-TI_E!T69+TO!T69-NRG_E!T69-DL!T69</f>
        <v>58.986328460876862</v>
      </c>
      <c r="U69" s="30">
        <f>NRGSUP!U69-TI_E!U69+TO!U69-NRG_E!U69-DL!U69</f>
        <v>115.83190025795363</v>
      </c>
      <c r="V69" s="30">
        <f>NRGSUP!V69-TI_E!V69+TO!V69-NRG_E!V69-DL!V69</f>
        <v>125.26001719690441</v>
      </c>
      <c r="W69" s="30">
        <f>NRGSUP!W69-TI_E!W69+TO!W69-NRG_E!W69-DL!W69</f>
        <v>177.23585554600169</v>
      </c>
      <c r="X69" s="30">
        <f>NRGSUP!X69-TI_E!X69+TO!X69-NRG_E!X69-DL!X69</f>
        <v>149.38521066208116</v>
      </c>
    </row>
    <row r="70" spans="1:24" ht="11.25" customHeight="1" x14ac:dyDescent="0.2">
      <c r="A70" s="22" t="s">
        <v>127</v>
      </c>
      <c r="B70" s="23" t="s">
        <v>128</v>
      </c>
      <c r="C70" s="30">
        <f>NRGSUP!C70-TI_E!C70+TO!C70-NRG_E!C70-DL!C70</f>
        <v>85.336113499570075</v>
      </c>
      <c r="D70" s="30">
        <f>NRGSUP!D70-TI_E!D70+TO!D70-NRG_E!D70-DL!D70</f>
        <v>89.645657781599311</v>
      </c>
      <c r="E70" s="30">
        <f>NRGSUP!E70-TI_E!E70+TO!E70-NRG_E!E70-DL!E70</f>
        <v>95.587188306104892</v>
      </c>
      <c r="F70" s="30">
        <f>NRGSUP!F70-TI_E!F70+TO!F70-NRG_E!F70-DL!F70</f>
        <v>279.70988822012032</v>
      </c>
      <c r="G70" s="30">
        <f>NRGSUP!G70-TI_E!G70+TO!G70-NRG_E!G70-DL!G70</f>
        <v>420.00257953568354</v>
      </c>
      <c r="H70" s="30">
        <f>NRGSUP!H70-TI_E!H70+TO!H70-NRG_E!H70-DL!H70</f>
        <v>631.03783319002571</v>
      </c>
      <c r="I70" s="30">
        <f>NRGSUP!I70-TI_E!I70+TO!I70-NRG_E!I70-DL!I70</f>
        <v>859.22295786758377</v>
      </c>
      <c r="J70" s="30">
        <f>NRGSUP!J70-TI_E!J70+TO!J70-NRG_E!J70-DL!J70</f>
        <v>1134.5847807394669</v>
      </c>
      <c r="K70" s="30">
        <f>NRGSUP!K70-TI_E!K70+TO!K70-NRG_E!K70-DL!K70</f>
        <v>1517.0698194325016</v>
      </c>
      <c r="L70" s="30">
        <f>NRGSUP!L70-TI_E!L70+TO!L70-NRG_E!L70-DL!L70</f>
        <v>1906.8429062768696</v>
      </c>
      <c r="M70" s="30">
        <f>NRGSUP!M70-TI_E!M70+TO!M70-NRG_E!M70-DL!M70</f>
        <v>2376.2319862424756</v>
      </c>
      <c r="N70" s="30">
        <f>NRGSUP!N70-TI_E!N70+TO!N70-NRG_E!N70-DL!N70</f>
        <v>3508.8269991401557</v>
      </c>
      <c r="O70" s="30">
        <f>NRGSUP!O70-TI_E!O70+TO!O70-NRG_E!O70-DL!O70</f>
        <v>4034.7513327601027</v>
      </c>
      <c r="P70" s="30">
        <f>NRGSUP!P70-TI_E!P70+TO!P70-NRG_E!P70-DL!P70</f>
        <v>4535.1777300085996</v>
      </c>
      <c r="Q70" s="30">
        <f>NRGSUP!Q70-TI_E!Q70+TO!Q70-NRG_E!Q70-DL!Q70</f>
        <v>5387.5821152192593</v>
      </c>
      <c r="R70" s="30">
        <f>NRGSUP!R70-TI_E!R70+TO!R70-NRG_E!R70-DL!R70</f>
        <v>5959.6589853826308</v>
      </c>
      <c r="S70" s="30">
        <f>NRGSUP!S70-TI_E!S70+TO!S70-NRG_E!S70-DL!S70</f>
        <v>6802.2821152192591</v>
      </c>
      <c r="T70" s="30">
        <f>NRGSUP!T70-TI_E!T70+TO!T70-NRG_E!T70-DL!T70</f>
        <v>10772.847377472053</v>
      </c>
      <c r="U70" s="30">
        <f>NRGSUP!U70-TI_E!U70+TO!U70-NRG_E!U70-DL!U70</f>
        <v>11467.265692175406</v>
      </c>
      <c r="V70" s="30">
        <f>NRGSUP!V70-TI_E!V70+TO!V70-NRG_E!V70-DL!V70</f>
        <v>12278.808512467756</v>
      </c>
      <c r="W70" s="30">
        <f>NRGSUP!W70-TI_E!W70+TO!W70-NRG_E!W70-DL!W70</f>
        <v>13014.367239896817</v>
      </c>
      <c r="X70" s="30">
        <f>NRGSUP!X70-TI_E!X70+TO!X70-NRG_E!X70-DL!X70</f>
        <v>14872.571969045572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:W71" si="22">SUM(C72:C73)</f>
        <v>1075.4384350816858</v>
      </c>
      <c r="D71" s="31">
        <f t="shared" si="22"/>
        <v>1029.7297506448849</v>
      </c>
      <c r="E71" s="31">
        <f t="shared" si="22"/>
        <v>1076.5417024935527</v>
      </c>
      <c r="F71" s="31">
        <f t="shared" si="22"/>
        <v>1364.2742906276872</v>
      </c>
      <c r="G71" s="31">
        <f t="shared" si="22"/>
        <v>1513.1936371453121</v>
      </c>
      <c r="H71" s="31">
        <f t="shared" si="22"/>
        <v>1320.4079965606193</v>
      </c>
      <c r="I71" s="31">
        <f t="shared" si="22"/>
        <v>1491.87532244196</v>
      </c>
      <c r="J71" s="31">
        <f t="shared" si="22"/>
        <v>1697.8554600171974</v>
      </c>
      <c r="K71" s="31">
        <f t="shared" si="22"/>
        <v>2074.6474634565784</v>
      </c>
      <c r="L71" s="31">
        <f t="shared" si="22"/>
        <v>2399.8265692175451</v>
      </c>
      <c r="M71" s="31">
        <f t="shared" si="22"/>
        <v>2754.4564918314718</v>
      </c>
      <c r="N71" s="31">
        <f t="shared" si="22"/>
        <v>3165.5024935511597</v>
      </c>
      <c r="O71" s="31">
        <f t="shared" si="22"/>
        <v>3112.5102321582126</v>
      </c>
      <c r="P71" s="31">
        <f t="shared" si="22"/>
        <v>3463.245657781596</v>
      </c>
      <c r="Q71" s="31">
        <f t="shared" si="22"/>
        <v>3655.1845227858998</v>
      </c>
      <c r="R71" s="31">
        <f t="shared" si="22"/>
        <v>3714.0181427343073</v>
      </c>
      <c r="S71" s="31">
        <f t="shared" si="22"/>
        <v>4157.6614789337918</v>
      </c>
      <c r="T71" s="31">
        <f t="shared" si="22"/>
        <v>4170.8146173688765</v>
      </c>
      <c r="U71" s="31">
        <f t="shared" si="22"/>
        <v>4606.6845227859012</v>
      </c>
      <c r="V71" s="31">
        <f t="shared" si="22"/>
        <v>4741.2341358555404</v>
      </c>
      <c r="W71" s="31">
        <f t="shared" si="22"/>
        <v>4945.1034393809105</v>
      </c>
      <c r="X71" s="31">
        <f t="shared" ref="X71" si="23">SUM(X72:X73)</f>
        <v>5005.9779019776424</v>
      </c>
    </row>
    <row r="72" spans="1:24" ht="11.25" customHeight="1" x14ac:dyDescent="0.2">
      <c r="A72" s="22" t="s">
        <v>131</v>
      </c>
      <c r="B72" s="23" t="s">
        <v>132</v>
      </c>
      <c r="C72" s="30">
        <f>NRGSUP!C72-TI_E!C72+TO!C72-NRG_E!C72-DL!C72</f>
        <v>781.84866723989671</v>
      </c>
      <c r="D72" s="30">
        <f>NRGSUP!D72-TI_E!D72+TO!D72-NRG_E!D72-DL!D72</f>
        <v>695.77532244196072</v>
      </c>
      <c r="E72" s="30">
        <f>NRGSUP!E72-TI_E!E72+TO!E72-NRG_E!E72-DL!E72</f>
        <v>718.34445399828064</v>
      </c>
      <c r="F72" s="30">
        <f>NRGSUP!F72-TI_E!F72+TO!F72-NRG_E!F72-DL!F72</f>
        <v>823.50318142734329</v>
      </c>
      <c r="G72" s="30">
        <f>NRGSUP!G72-TI_E!G72+TO!G72-NRG_E!G72-DL!G72</f>
        <v>924.89226139294908</v>
      </c>
      <c r="H72" s="30">
        <f>NRGSUP!H72-TI_E!H72+TO!H72-NRG_E!H72-DL!H72</f>
        <v>873.19277730008594</v>
      </c>
      <c r="I72" s="30">
        <f>NRGSUP!I72-TI_E!I72+TO!I72-NRG_E!I72-DL!I72</f>
        <v>993.11779879621668</v>
      </c>
      <c r="J72" s="30">
        <f>NRGSUP!J72-TI_E!J72+TO!J72-NRG_E!J72-DL!J72</f>
        <v>970.98873602751496</v>
      </c>
      <c r="K72" s="30">
        <f>NRGSUP!K72-TI_E!K72+TO!K72-NRG_E!K72-DL!K72</f>
        <v>1762.539380911436</v>
      </c>
      <c r="L72" s="30">
        <f>NRGSUP!L72-TI_E!L72+TO!L72-NRG_E!L72-DL!L72</f>
        <v>1931.9887360275147</v>
      </c>
      <c r="M72" s="30">
        <f>NRGSUP!M72-TI_E!M72+TO!M72-NRG_E!M72-DL!M72</f>
        <v>2244.6774720550302</v>
      </c>
      <c r="N72" s="30">
        <f>NRGSUP!N72-TI_E!N72+TO!N72-NRG_E!N72-DL!N72</f>
        <v>2630.6498710232158</v>
      </c>
      <c r="O72" s="30">
        <f>NRGSUP!O72-TI_E!O72+TO!O72-NRG_E!O72-DL!O72</f>
        <v>2563.8533104041271</v>
      </c>
      <c r="P72" s="30">
        <f>NRGSUP!P72-TI_E!P72+TO!P72-NRG_E!P72-DL!P72</f>
        <v>2673.5150472914866</v>
      </c>
      <c r="Q72" s="30">
        <f>NRGSUP!Q72-TI_E!Q72+TO!Q72-NRG_E!Q72-DL!Q72</f>
        <v>2865.8375752364577</v>
      </c>
      <c r="R72" s="30">
        <f>NRGSUP!R72-TI_E!R72+TO!R72-NRG_E!R72-DL!R72</f>
        <v>2950.7420464316424</v>
      </c>
      <c r="S72" s="30">
        <f>NRGSUP!S72-TI_E!S72+TO!S72-NRG_E!S72-DL!S72</f>
        <v>3316.6690455717971</v>
      </c>
      <c r="T72" s="30">
        <f>NRGSUP!T72-TI_E!T72+TO!T72-NRG_E!T72-DL!T72</f>
        <v>3221.7799656061902</v>
      </c>
      <c r="U72" s="30">
        <f>NRGSUP!U72-TI_E!U72+TO!U72-NRG_E!U72-DL!U72</f>
        <v>3603.7096302665545</v>
      </c>
      <c r="V72" s="30">
        <f>NRGSUP!V72-TI_E!V72+TO!V72-NRG_E!V72-DL!V72</f>
        <v>3684.7744625967321</v>
      </c>
      <c r="W72" s="30">
        <f>NRGSUP!W72-TI_E!W72+TO!W72-NRG_E!W72-DL!W72</f>
        <v>3849.3404987102313</v>
      </c>
      <c r="X72" s="30">
        <f>NRGSUP!X72-TI_E!X72+TO!X72-NRG_E!X72-DL!X72</f>
        <v>3916.5338779019776</v>
      </c>
    </row>
    <row r="73" spans="1:24" ht="11.25" customHeight="1" x14ac:dyDescent="0.2">
      <c r="A73" s="22" t="s">
        <v>133</v>
      </c>
      <c r="B73" s="23" t="s">
        <v>134</v>
      </c>
      <c r="C73" s="30">
        <f>NRGSUP!C73-TI_E!C73+TO!C73-NRG_E!C73-DL!C73</f>
        <v>293.58976784178913</v>
      </c>
      <c r="D73" s="30">
        <f>NRGSUP!D73-TI_E!D73+TO!D73-NRG_E!D73-DL!D73</f>
        <v>333.95442820292419</v>
      </c>
      <c r="E73" s="30">
        <f>NRGSUP!E73-TI_E!E73+TO!E73-NRG_E!E73-DL!E73</f>
        <v>358.19724849527211</v>
      </c>
      <c r="F73" s="30">
        <f>NRGSUP!F73-TI_E!F73+TO!F73-NRG_E!F73-DL!F73</f>
        <v>540.77110920034374</v>
      </c>
      <c r="G73" s="30">
        <f>NRGSUP!G73-TI_E!G73+TO!G73-NRG_E!G73-DL!G73</f>
        <v>588.30137575236313</v>
      </c>
      <c r="H73" s="30">
        <f>NRGSUP!H73-TI_E!H73+TO!H73-NRG_E!H73-DL!H73</f>
        <v>447.21521926053339</v>
      </c>
      <c r="I73" s="30">
        <f>NRGSUP!I73-TI_E!I73+TO!I73-NRG_E!I73-DL!I73</f>
        <v>498.75752364574328</v>
      </c>
      <c r="J73" s="30">
        <f>NRGSUP!J73-TI_E!J73+TO!J73-NRG_E!J73-DL!J73</f>
        <v>726.86672398968244</v>
      </c>
      <c r="K73" s="30">
        <f>NRGSUP!K73-TI_E!K73+TO!K73-NRG_E!K73-DL!K73</f>
        <v>312.10808254514222</v>
      </c>
      <c r="L73" s="30">
        <f>NRGSUP!L73-TI_E!L73+TO!L73-NRG_E!L73-DL!L73</f>
        <v>467.83783319003021</v>
      </c>
      <c r="M73" s="30">
        <f>NRGSUP!M73-TI_E!M73+TO!M73-NRG_E!M73-DL!M73</f>
        <v>509.77901977644171</v>
      </c>
      <c r="N73" s="30">
        <f>NRGSUP!N73-TI_E!N73+TO!N73-NRG_E!N73-DL!N73</f>
        <v>534.85262252794382</v>
      </c>
      <c r="O73" s="30">
        <f>NRGSUP!O73-TI_E!O73+TO!O73-NRG_E!O73-DL!O73</f>
        <v>548.65692175408572</v>
      </c>
      <c r="P73" s="30">
        <f>NRGSUP!P73-TI_E!P73+TO!P73-NRG_E!P73-DL!P73</f>
        <v>789.7306104901096</v>
      </c>
      <c r="Q73" s="30">
        <f>NRGSUP!Q73-TI_E!Q73+TO!Q73-NRG_E!Q73-DL!Q73</f>
        <v>789.34694754944201</v>
      </c>
      <c r="R73" s="30">
        <f>NRGSUP!R73-TI_E!R73+TO!R73-NRG_E!R73-DL!R73</f>
        <v>763.27609630266477</v>
      </c>
      <c r="S73" s="30">
        <f>NRGSUP!S73-TI_E!S73+TO!S73-NRG_E!S73-DL!S73</f>
        <v>840.9924333619947</v>
      </c>
      <c r="T73" s="30">
        <f>NRGSUP!T73-TI_E!T73+TO!T73-NRG_E!T73-DL!T73</f>
        <v>949.03465176268628</v>
      </c>
      <c r="U73" s="30">
        <f>NRGSUP!U73-TI_E!U73+TO!U73-NRG_E!U73-DL!U73</f>
        <v>1002.9748925193469</v>
      </c>
      <c r="V73" s="30">
        <f>NRGSUP!V73-TI_E!V73+TO!V73-NRG_E!V73-DL!V73</f>
        <v>1056.4596732588086</v>
      </c>
      <c r="W73" s="30">
        <f>NRGSUP!W73-TI_E!W73+TO!W73-NRG_E!W73-DL!W73</f>
        <v>1095.7629406706794</v>
      </c>
      <c r="X73" s="30">
        <f>NRGSUP!X73-TI_E!X73+TO!X73-NRG_E!X73-DL!X73</f>
        <v>1089.4440240756649</v>
      </c>
    </row>
    <row r="74" spans="1:24" ht="11.25" customHeight="1" x14ac:dyDescent="0.2">
      <c r="A74" s="24" t="s">
        <v>135</v>
      </c>
      <c r="B74" s="25" t="s">
        <v>136</v>
      </c>
      <c r="C74" s="31">
        <f>NRGSUP!C74-TI_E!C74+TO!C74-NRG_E!C74-DL!C74</f>
        <v>0</v>
      </c>
      <c r="D74" s="31">
        <f>NRGSUP!D74-TI_E!D74+TO!D74-NRG_E!D74-DL!D74</f>
        <v>0</v>
      </c>
      <c r="E74" s="31">
        <f>NRGSUP!E74-TI_E!E74+TO!E74-NRG_E!E74-DL!E74</f>
        <v>0</v>
      </c>
      <c r="F74" s="31">
        <f>NRGSUP!F74-TI_E!F74+TO!F74-NRG_E!F74-DL!F74</f>
        <v>0</v>
      </c>
      <c r="G74" s="31">
        <f>NRGSUP!G74-TI_E!G74+TO!G74-NRG_E!G74-DL!G74</f>
        <v>0</v>
      </c>
      <c r="H74" s="31">
        <f>NRGSUP!H74-TI_E!H74+TO!H74-NRG_E!H74-DL!H74</f>
        <v>0</v>
      </c>
      <c r="I74" s="31">
        <f>NRGSUP!I74-TI_E!I74+TO!I74-NRG_E!I74-DL!I74</f>
        <v>0</v>
      </c>
      <c r="J74" s="31">
        <f>NRGSUP!J74-TI_E!J74+TO!J74-NRG_E!J74-DL!J74</f>
        <v>0</v>
      </c>
      <c r="K74" s="31">
        <f>NRGSUP!K74-TI_E!K74+TO!K74-NRG_E!K74-DL!K74</f>
        <v>0</v>
      </c>
      <c r="L74" s="31">
        <f>NRGSUP!L74-TI_E!L74+TO!L74-NRG_E!L74-DL!L74</f>
        <v>0</v>
      </c>
      <c r="M74" s="31">
        <f>NRGSUP!M74-TI_E!M74+TO!M74-NRG_E!M74-DL!M74</f>
        <v>-8.5984502220526338E-5</v>
      </c>
      <c r="N74" s="31">
        <f>NRGSUP!N74-TI_E!N74+TO!N74-NRG_E!N74-DL!N74</f>
        <v>0</v>
      </c>
      <c r="O74" s="31">
        <f>NRGSUP!O74-TI_E!O74+TO!O74-NRG_E!O74-DL!O74</f>
        <v>0</v>
      </c>
      <c r="P74" s="31">
        <f>NRGSUP!P74-TI_E!P74+TO!P74-NRG_E!P74-DL!P74</f>
        <v>0</v>
      </c>
      <c r="Q74" s="31">
        <f>NRGSUP!Q74-TI_E!Q74+TO!Q74-NRG_E!Q74-DL!Q74</f>
        <v>-8.5984502220526338E-5</v>
      </c>
      <c r="R74" s="31">
        <f>NRGSUP!R74-TI_E!R74+TO!R74-NRG_E!R74-DL!R74</f>
        <v>8.5984531324356794E-5</v>
      </c>
      <c r="S74" s="31">
        <f>NRGSUP!S74-TI_E!S74+TO!S74-NRG_E!S74-DL!S74</f>
        <v>0</v>
      </c>
      <c r="T74" s="31">
        <f>NRGSUP!T74-TI_E!T74+TO!T74-NRG_E!T74-DL!T74</f>
        <v>0</v>
      </c>
      <c r="U74" s="31">
        <f>NRGSUP!U74-TI_E!U74+TO!U74-NRG_E!U74-DL!U74</f>
        <v>0</v>
      </c>
      <c r="V74" s="31">
        <f>NRGSUP!V74-TI_E!V74+TO!V74-NRG_E!V74-DL!V74</f>
        <v>0</v>
      </c>
      <c r="W74" s="31">
        <f>NRGSUP!W74-TI_E!W74+TO!W74-NRG_E!W74-DL!W74</f>
        <v>8.5984502220526338E-5</v>
      </c>
      <c r="X74" s="31">
        <f>NRGSUP!X74-TI_E!X74+TO!X74-NRG_E!X74-DL!X74</f>
        <v>8.5984502220526338E-5</v>
      </c>
    </row>
    <row r="75" spans="1:24" ht="11.25" customHeight="1" x14ac:dyDescent="0.2">
      <c r="A75" s="24" t="s">
        <v>137</v>
      </c>
      <c r="B75" s="25" t="s">
        <v>138</v>
      </c>
      <c r="C75" s="31">
        <f>NRGSUP!C75-TI_E!C75+TO!C75-NRG_E!C75-DL!C75</f>
        <v>42964.558191933611</v>
      </c>
      <c r="D75" s="31">
        <f>NRGSUP!D75-TI_E!D75+TO!D75-NRG_E!D75-DL!D75</f>
        <v>45857.929700928973</v>
      </c>
      <c r="E75" s="31">
        <f>NRGSUP!E75-TI_E!E75+TO!E75-NRG_E!E75-DL!E75</f>
        <v>45001.930891509881</v>
      </c>
      <c r="F75" s="31">
        <f>NRGSUP!F75-TI_E!F75+TO!F75-NRG_E!F75-DL!F75</f>
        <v>48944.465178039711</v>
      </c>
      <c r="G75" s="31">
        <f>NRGSUP!G75-TI_E!G75+TO!G75-NRG_E!G75-DL!G75</f>
        <v>51603.966840315261</v>
      </c>
      <c r="H75" s="31">
        <f>NRGSUP!H75-TI_E!H75+TO!H75-NRG_E!H75-DL!H75</f>
        <v>51546.755777359831</v>
      </c>
      <c r="I75" s="31">
        <f>NRGSUP!I75-TI_E!I75+TO!I75-NRG_E!I75-DL!I75</f>
        <v>50477.09014170264</v>
      </c>
      <c r="J75" s="31">
        <f>NRGSUP!J75-TI_E!J75+TO!J75-NRG_E!J75-DL!J75</f>
        <v>47970.128687056509</v>
      </c>
      <c r="K75" s="31">
        <f>NRGSUP!K75-TI_E!K75+TO!K75-NRG_E!K75-DL!K75</f>
        <v>48322.550205160187</v>
      </c>
      <c r="L75" s="31">
        <f>NRGSUP!L75-TI_E!L75+TO!L75-NRG_E!L75-DL!L75</f>
        <v>47453.126597440947</v>
      </c>
      <c r="M75" s="31">
        <f>NRGSUP!M75-TI_E!M75+TO!M75-NRG_E!M75-DL!M75</f>
        <v>51751.222309631448</v>
      </c>
      <c r="N75" s="31">
        <f>NRGSUP!N75-TI_E!N75+TO!N75-NRG_E!N75-DL!N75</f>
        <v>47142.730339625763</v>
      </c>
      <c r="O75" s="31">
        <f>NRGSUP!O75-TI_E!O75+TO!O75-NRG_E!O75-DL!O75</f>
        <v>48435.814822061526</v>
      </c>
      <c r="P75" s="31">
        <f>NRGSUP!P75-TI_E!P75+TO!P75-NRG_E!P75-DL!P75</f>
        <v>48373.659959480639</v>
      </c>
      <c r="Q75" s="31">
        <f>NRGSUP!Q75-TI_E!Q75+TO!Q75-NRG_E!Q75-DL!Q75</f>
        <v>44522.179282034966</v>
      </c>
      <c r="R75" s="31">
        <f>NRGSUP!R75-TI_E!R75+TO!R75-NRG_E!R75-DL!R75</f>
        <v>45101.721999789159</v>
      </c>
      <c r="S75" s="31">
        <f>NRGSUP!S75-TI_E!S75+TO!S75-NRG_E!S75-DL!S75</f>
        <v>46953.686106115165</v>
      </c>
      <c r="T75" s="31">
        <f>NRGSUP!T75-TI_E!T75+TO!T75-NRG_E!T75-DL!T75</f>
        <v>47157.603070004297</v>
      </c>
      <c r="U75" s="31">
        <f>NRGSUP!U75-TI_E!U75+TO!U75-NRG_E!U75-DL!U75</f>
        <v>46102.929958749104</v>
      </c>
      <c r="V75" s="31">
        <f>NRGSUP!V75-TI_E!V75+TO!V75-NRG_E!V75-DL!V75</f>
        <v>45981.212029140566</v>
      </c>
      <c r="W75" s="31">
        <f>NRGSUP!W75-TI_E!W75+TO!W75-NRG_E!W75-DL!W75</f>
        <v>43875.871169158308</v>
      </c>
      <c r="X75" s="31">
        <f>NRGSUP!X75-TI_E!X75+TO!X75-NRG_E!X75-DL!X75</f>
        <v>47206.213671539117</v>
      </c>
    </row>
    <row r="76" spans="1:24" ht="11.25" customHeight="1" x14ac:dyDescent="0.2">
      <c r="A76" s="26" t="s">
        <v>139</v>
      </c>
      <c r="B76" s="27" t="s">
        <v>140</v>
      </c>
      <c r="C76" s="32">
        <f>NRGSUP!C76-TI_E!C76+TO!C76-NRG_E!C76-DL!C76</f>
        <v>188847.7280309544</v>
      </c>
      <c r="D76" s="32">
        <f>NRGSUP!D76-TI_E!D76+TO!D76-NRG_E!D76-DL!D76</f>
        <v>194148.43740326742</v>
      </c>
      <c r="E76" s="32">
        <f>NRGSUP!E76-TI_E!E76+TO!E76-NRG_E!E76-DL!E76</f>
        <v>196605.96431642305</v>
      </c>
      <c r="F76" s="32">
        <f>NRGSUP!F76-TI_E!F76+TO!F76-NRG_E!F76-DL!F76</f>
        <v>201862.58297506443</v>
      </c>
      <c r="G76" s="32">
        <f>NRGSUP!G76-TI_E!G76+TO!G76-NRG_E!G76-DL!G76</f>
        <v>206936.57042132411</v>
      </c>
      <c r="H76" s="32">
        <f>NRGSUP!H76-TI_E!H76+TO!H76-NRG_E!H76-DL!H76</f>
        <v>209355.60060189164</v>
      </c>
      <c r="I76" s="32">
        <f>NRGSUP!I76-TI_E!I76+TO!I76-NRG_E!I76-DL!I76</f>
        <v>213904.7683576956</v>
      </c>
      <c r="J76" s="32">
        <f>NRGSUP!J76-TI_E!J76+TO!J76-NRG_E!J76-DL!J76</f>
        <v>215625.828116939</v>
      </c>
      <c r="K76" s="32">
        <f>NRGSUP!K76-TI_E!K76+TO!K76-NRG_E!K76-DL!K76</f>
        <v>216811.25236457426</v>
      </c>
      <c r="L76" s="32">
        <f>NRGSUP!L76-TI_E!L76+TO!L76-NRG_E!L76-DL!L76</f>
        <v>205377.82889079957</v>
      </c>
      <c r="M76" s="32">
        <f>NRGSUP!M76-TI_E!M76+TO!M76-NRG_E!M76-DL!M76</f>
        <v>215755.20223559748</v>
      </c>
      <c r="N76" s="32">
        <f>NRGSUP!N76-TI_E!N76+TO!N76-NRG_E!N76-DL!N76</f>
        <v>213462.18288907997</v>
      </c>
      <c r="O76" s="32">
        <f>NRGSUP!O76-TI_E!O76+TO!O76-NRG_E!O76-DL!O76</f>
        <v>214194.82785898537</v>
      </c>
      <c r="P76" s="32">
        <f>NRGSUP!P76-TI_E!P76+TO!P76-NRG_E!P76-DL!P76</f>
        <v>212261.06491831472</v>
      </c>
      <c r="Q76" s="32">
        <f>NRGSUP!Q76-TI_E!Q76+TO!Q76-NRG_E!Q76-DL!Q76</f>
        <v>207995.12622527941</v>
      </c>
      <c r="R76" s="32">
        <f>NRGSUP!R76-TI_E!R76+TO!R76-NRG_E!R76-DL!R76</f>
        <v>211312.62897678415</v>
      </c>
      <c r="S76" s="32">
        <f>NRGSUP!S76-TI_E!S76+TO!S76-NRG_E!S76-DL!S76</f>
        <v>213860.71384350807</v>
      </c>
      <c r="T76" s="32">
        <f>NRGSUP!T76-TI_E!T76+TO!T76-NRG_E!T76-DL!T76</f>
        <v>216061.18710232154</v>
      </c>
      <c r="U76" s="32">
        <f>NRGSUP!U76-TI_E!U76+TO!U76-NRG_E!U76-DL!U76</f>
        <v>215869.12201203781</v>
      </c>
      <c r="V76" s="32">
        <f>NRGSUP!V76-TI_E!V76+TO!V76-NRG_E!V76-DL!V76</f>
        <v>213629.13078245913</v>
      </c>
      <c r="W76" s="32">
        <f>NRGSUP!W76-TI_E!W76+TO!W76-NRG_E!W76-DL!W76</f>
        <v>205548.94178847809</v>
      </c>
      <c r="X76" s="32">
        <f>NRGSUP!X76-TI_E!X76+TO!X76-NRG_E!X76-DL!X76</f>
        <v>214646.27274290629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4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174</v>
      </c>
      <c r="B1" s="7" t="s">
        <v>261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:W2" si="0">SUM(C3,C17,C22,C25,C26,C51,C52,C71,C74,C75,C76)</f>
        <v>102851.31943250213</v>
      </c>
      <c r="D2" s="28">
        <f t="shared" si="0"/>
        <v>102660.18314703355</v>
      </c>
      <c r="E2" s="28">
        <f t="shared" si="0"/>
        <v>102152.70705073085</v>
      </c>
      <c r="F2" s="28">
        <f t="shared" si="0"/>
        <v>100835.97970765263</v>
      </c>
      <c r="G2" s="28">
        <f t="shared" si="0"/>
        <v>102829.06723989682</v>
      </c>
      <c r="H2" s="28">
        <f t="shared" si="0"/>
        <v>105035.02304385211</v>
      </c>
      <c r="I2" s="28">
        <f t="shared" si="0"/>
        <v>104866.20146173687</v>
      </c>
      <c r="J2" s="28">
        <f t="shared" si="0"/>
        <v>104854.71805674977</v>
      </c>
      <c r="K2" s="28">
        <f t="shared" si="0"/>
        <v>101841.4724849527</v>
      </c>
      <c r="L2" s="28">
        <f t="shared" si="0"/>
        <v>93022.673860705065</v>
      </c>
      <c r="M2" s="28">
        <f t="shared" si="0"/>
        <v>98307.190713671531</v>
      </c>
      <c r="N2" s="28">
        <f t="shared" si="0"/>
        <v>96500.116938950989</v>
      </c>
      <c r="O2" s="28">
        <f t="shared" si="0"/>
        <v>92521.179965606192</v>
      </c>
      <c r="P2" s="28">
        <f t="shared" si="0"/>
        <v>89308.907308684444</v>
      </c>
      <c r="Q2" s="28">
        <f t="shared" si="0"/>
        <v>91320.461736887359</v>
      </c>
      <c r="R2" s="28">
        <f t="shared" si="0"/>
        <v>88291.207222699944</v>
      </c>
      <c r="S2" s="28">
        <f t="shared" si="0"/>
        <v>88077.281857265669</v>
      </c>
      <c r="T2" s="28">
        <f t="shared" si="0"/>
        <v>94981.402321582107</v>
      </c>
      <c r="U2" s="28">
        <f t="shared" si="0"/>
        <v>91239.125537403248</v>
      </c>
      <c r="V2" s="28">
        <f t="shared" si="0"/>
        <v>90576.585898538251</v>
      </c>
      <c r="W2" s="28">
        <f t="shared" si="0"/>
        <v>89937.279363714522</v>
      </c>
      <c r="X2" s="28">
        <f t="shared" ref="X2" si="1">SUM(X3,X17,X22,X25,X26,X51,X52,X71,X74,X75,X76)</f>
        <v>91984.916938951006</v>
      </c>
    </row>
    <row r="3" spans="1:24" ht="11.25" customHeight="1" x14ac:dyDescent="0.2">
      <c r="A3" s="20" t="s">
        <v>3</v>
      </c>
      <c r="B3" s="21" t="s">
        <v>4</v>
      </c>
      <c r="C3" s="29">
        <f t="shared" ref="C3:W3" si="2">SUM(C4,C8,C11)</f>
        <v>984.20309544282031</v>
      </c>
      <c r="D3" s="29">
        <f t="shared" si="2"/>
        <v>995.76904557179694</v>
      </c>
      <c r="E3" s="29">
        <f t="shared" si="2"/>
        <v>1234.212811693895</v>
      </c>
      <c r="F3" s="29">
        <f t="shared" si="2"/>
        <v>1232.0080825451419</v>
      </c>
      <c r="G3" s="29">
        <f t="shared" si="2"/>
        <v>1415.0781599312122</v>
      </c>
      <c r="H3" s="29">
        <f t="shared" si="2"/>
        <v>1380.1443680137575</v>
      </c>
      <c r="I3" s="29">
        <f t="shared" si="2"/>
        <v>1519.7595872742907</v>
      </c>
      <c r="J3" s="29">
        <f t="shared" si="2"/>
        <v>1589.2565778159928</v>
      </c>
      <c r="K3" s="29">
        <f t="shared" si="2"/>
        <v>1637.5627687016333</v>
      </c>
      <c r="L3" s="29">
        <f t="shared" si="2"/>
        <v>1193.8957867583833</v>
      </c>
      <c r="M3" s="29">
        <f t="shared" si="2"/>
        <v>1385.2335339638864</v>
      </c>
      <c r="N3" s="29">
        <f t="shared" si="2"/>
        <v>1666.7797076526222</v>
      </c>
      <c r="O3" s="29">
        <f t="shared" si="2"/>
        <v>1618.1555460017196</v>
      </c>
      <c r="P3" s="29">
        <f t="shared" si="2"/>
        <v>1710.9185726569217</v>
      </c>
      <c r="Q3" s="29">
        <f t="shared" si="2"/>
        <v>1709.5697334479792</v>
      </c>
      <c r="R3" s="29">
        <f t="shared" si="2"/>
        <v>1714.9496990541702</v>
      </c>
      <c r="S3" s="29">
        <f t="shared" si="2"/>
        <v>1674.7740326741186</v>
      </c>
      <c r="T3" s="29">
        <f t="shared" si="2"/>
        <v>1663.0881341358556</v>
      </c>
      <c r="U3" s="29">
        <f t="shared" si="2"/>
        <v>1690.6766981943251</v>
      </c>
      <c r="V3" s="29">
        <f t="shared" si="2"/>
        <v>1570.9179707652625</v>
      </c>
      <c r="W3" s="29">
        <f t="shared" si="2"/>
        <v>1456.9696474634566</v>
      </c>
      <c r="X3" s="29">
        <f t="shared" ref="X3" si="3">SUM(X4,X8,X11)</f>
        <v>1526.686242476354</v>
      </c>
    </row>
    <row r="4" spans="1:24" ht="11.25" customHeight="1" x14ac:dyDescent="0.2">
      <c r="A4" s="40" t="s">
        <v>341</v>
      </c>
      <c r="B4" s="41" t="s">
        <v>342</v>
      </c>
      <c r="C4" s="42">
        <f t="shared" ref="C4:W4" si="4">SUM(C5:C7)</f>
        <v>178.99896818572657</v>
      </c>
      <c r="D4" s="42">
        <f t="shared" si="4"/>
        <v>170.03783319002574</v>
      </c>
      <c r="E4" s="42">
        <f t="shared" si="4"/>
        <v>140.47343078245916</v>
      </c>
      <c r="F4" s="42">
        <f t="shared" si="4"/>
        <v>151.42424763542564</v>
      </c>
      <c r="G4" s="42">
        <f t="shared" si="4"/>
        <v>221.6889079965606</v>
      </c>
      <c r="H4" s="42">
        <f t="shared" si="4"/>
        <v>269.90361134995703</v>
      </c>
      <c r="I4" s="42">
        <f t="shared" si="4"/>
        <v>232.28022355975926</v>
      </c>
      <c r="J4" s="42">
        <f t="shared" si="4"/>
        <v>305.23912295786755</v>
      </c>
      <c r="K4" s="42">
        <f t="shared" si="4"/>
        <v>319.23396388650042</v>
      </c>
      <c r="L4" s="42">
        <f t="shared" si="4"/>
        <v>174.9640584694755</v>
      </c>
      <c r="M4" s="42">
        <f t="shared" si="4"/>
        <v>251.9366294067068</v>
      </c>
      <c r="N4" s="42">
        <f t="shared" si="4"/>
        <v>456.816852966466</v>
      </c>
      <c r="O4" s="42">
        <f t="shared" si="4"/>
        <v>419.28718830610501</v>
      </c>
      <c r="P4" s="42">
        <f t="shared" si="4"/>
        <v>435.9136715391229</v>
      </c>
      <c r="Q4" s="42">
        <f t="shared" si="4"/>
        <v>391.7210662080825</v>
      </c>
      <c r="R4" s="42">
        <f t="shared" si="4"/>
        <v>364.37351676698194</v>
      </c>
      <c r="S4" s="42">
        <f t="shared" si="4"/>
        <v>351.70094582975059</v>
      </c>
      <c r="T4" s="42">
        <f t="shared" si="4"/>
        <v>300.41779879621674</v>
      </c>
      <c r="U4" s="42">
        <f t="shared" si="4"/>
        <v>304.57067927772994</v>
      </c>
      <c r="V4" s="42">
        <f t="shared" si="4"/>
        <v>186.88125537403266</v>
      </c>
      <c r="W4" s="42">
        <f t="shared" si="4"/>
        <v>225.73387790197759</v>
      </c>
      <c r="X4" s="42">
        <f t="shared" ref="X4" si="5">SUM(X5:X7)</f>
        <v>247.00300945829747</v>
      </c>
    </row>
    <row r="5" spans="1:24" ht="11.25" customHeight="1" x14ac:dyDescent="0.2">
      <c r="A5" s="39" t="s">
        <v>5</v>
      </c>
      <c r="B5" s="23" t="s">
        <v>6</v>
      </c>
      <c r="C5" s="30">
        <f>TI_NRG_FC_IND_NE!C5+FC_TRA_NE!C5+FC_OTH_NE!C5</f>
        <v>0.66741186586414436</v>
      </c>
      <c r="D5" s="30">
        <f>TI_NRG_FC_IND_NE!D5+FC_TRA_NE!D5+FC_OTH_NE!D5</f>
        <v>0.66852966466036112</v>
      </c>
      <c r="E5" s="30">
        <f>TI_NRG_FC_IND_NE!E5+FC_TRA_NE!E5+FC_OTH_NE!E5</f>
        <v>1.9308684436801378</v>
      </c>
      <c r="F5" s="30">
        <f>TI_NRG_FC_IND_NE!F5+FC_TRA_NE!F5+FC_OTH_NE!F5</f>
        <v>1.3136715391229581</v>
      </c>
      <c r="G5" s="30">
        <f>TI_NRG_FC_IND_NE!G5+FC_TRA_NE!G5+FC_OTH_NE!G5</f>
        <v>4.2876182287188307</v>
      </c>
      <c r="H5" s="30">
        <f>TI_NRG_FC_IND_NE!H5+FC_TRA_NE!H5+FC_OTH_NE!H5</f>
        <v>46.109200343938092</v>
      </c>
      <c r="I5" s="30">
        <f>TI_NRG_FC_IND_NE!I5+FC_TRA_NE!I5+FC_OTH_NE!I5</f>
        <v>44.122098022355978</v>
      </c>
      <c r="J5" s="30">
        <f>TI_NRG_FC_IND_NE!J5+FC_TRA_NE!J5+FC_OTH_NE!J5</f>
        <v>68.023903697334475</v>
      </c>
      <c r="K5" s="30">
        <f>TI_NRG_FC_IND_NE!K5+FC_TRA_NE!K5+FC_OTH_NE!K5</f>
        <v>82.91392949269131</v>
      </c>
      <c r="L5" s="30">
        <f>TI_NRG_FC_IND_NE!L5+FC_TRA_NE!L5+FC_OTH_NE!L5</f>
        <v>36.929836629406708</v>
      </c>
      <c r="M5" s="30">
        <f>TI_NRG_FC_IND_NE!M5+FC_TRA_NE!M5+FC_OTH_NE!M5</f>
        <v>47.298366294067073</v>
      </c>
      <c r="N5" s="30">
        <f>TI_NRG_FC_IND_NE!N5+FC_TRA_NE!N5+FC_OTH_NE!N5</f>
        <v>125.65150472914875</v>
      </c>
      <c r="O5" s="30">
        <f>TI_NRG_FC_IND_NE!O5+FC_TRA_NE!O5+FC_OTH_NE!O5</f>
        <v>124.26156491831469</v>
      </c>
      <c r="P5" s="30">
        <f>TI_NRG_FC_IND_NE!P5+FC_TRA_NE!P5+FC_OTH_NE!P5</f>
        <v>145.90490111779877</v>
      </c>
      <c r="Q5" s="30">
        <f>TI_NRG_FC_IND_NE!Q5+FC_TRA_NE!Q5+FC_OTH_NE!Q5</f>
        <v>103.77850386930352</v>
      </c>
      <c r="R5" s="30">
        <f>TI_NRG_FC_IND_NE!R5+FC_TRA_NE!R5+FC_OTH_NE!R5</f>
        <v>92.260275150472921</v>
      </c>
      <c r="S5" s="30">
        <f>TI_NRG_FC_IND_NE!S5+FC_TRA_NE!S5+FC_OTH_NE!S5</f>
        <v>86.391573516766982</v>
      </c>
      <c r="T5" s="30">
        <f>TI_NRG_FC_IND_NE!T5+FC_TRA_NE!T5+FC_OTH_NE!T5</f>
        <v>74.331126397248497</v>
      </c>
      <c r="U5" s="30">
        <f>TI_NRG_FC_IND_NE!U5+FC_TRA_NE!U5+FC_OTH_NE!U5</f>
        <v>101.61117798796218</v>
      </c>
      <c r="V5" s="30">
        <f>TI_NRG_FC_IND_NE!V5+FC_TRA_NE!V5+FC_OTH_NE!V5</f>
        <v>82.169561478933787</v>
      </c>
      <c r="W5" s="30">
        <f>TI_NRG_FC_IND_NE!W5+FC_TRA_NE!W5+FC_OTH_NE!W5</f>
        <v>64.03516766981943</v>
      </c>
      <c r="X5" s="30">
        <f>TI_NRG_FC_IND_NE!X5+FC_TRA_NE!X5+FC_OTH_NE!X5</f>
        <v>76.938349097162515</v>
      </c>
    </row>
    <row r="6" spans="1:24" ht="11.25" customHeight="1" x14ac:dyDescent="0.2">
      <c r="A6" s="39" t="s">
        <v>7</v>
      </c>
      <c r="B6" s="23" t="s">
        <v>8</v>
      </c>
      <c r="C6" s="30">
        <f>TI_NRG_FC_IND_NE!C6+FC_TRA_NE!C6+FC_OTH_NE!C6</f>
        <v>171.98736027515045</v>
      </c>
      <c r="D6" s="30">
        <f>TI_NRG_FC_IND_NE!D6+FC_TRA_NE!D6+FC_OTH_NE!D6</f>
        <v>164.69750644883916</v>
      </c>
      <c r="E6" s="30">
        <f>TI_NRG_FC_IND_NE!E6+FC_TRA_NE!E6+FC_OTH_NE!E6</f>
        <v>130.65563198624247</v>
      </c>
      <c r="F6" s="30">
        <f>TI_NRG_FC_IND_NE!F6+FC_TRA_NE!F6+FC_OTH_NE!F6</f>
        <v>134.41109200343939</v>
      </c>
      <c r="G6" s="30">
        <f>TI_NRG_FC_IND_NE!G6+FC_TRA_NE!G6+FC_OTH_NE!G6</f>
        <v>144.14213241616508</v>
      </c>
      <c r="H6" s="30">
        <f>TI_NRG_FC_IND_NE!H6+FC_TRA_NE!H6+FC_OTH_NE!H6</f>
        <v>165.60326741186589</v>
      </c>
      <c r="I6" s="30">
        <f>TI_NRG_FC_IND_NE!I6+FC_TRA_NE!I6+FC_OTH_NE!I6</f>
        <v>169.35864144454001</v>
      </c>
      <c r="J6" s="30">
        <f>TI_NRG_FC_IND_NE!J6+FC_TRA_NE!J6+FC_OTH_NE!J6</f>
        <v>169.30352536543418</v>
      </c>
      <c r="K6" s="30">
        <f>TI_NRG_FC_IND_NE!K6+FC_TRA_NE!K6+FC_OTH_NE!K6</f>
        <v>164.86328460877039</v>
      </c>
      <c r="L6" s="30">
        <f>TI_NRG_FC_IND_NE!L6+FC_TRA_NE!L6+FC_OTH_NE!L6</f>
        <v>102.0702493551161</v>
      </c>
      <c r="M6" s="30">
        <f>TI_NRG_FC_IND_NE!M6+FC_TRA_NE!M6+FC_OTH_NE!M6</f>
        <v>132.30146173688738</v>
      </c>
      <c r="N6" s="30">
        <f>TI_NRG_FC_IND_NE!N6+FC_TRA_NE!N6+FC_OTH_NE!N6</f>
        <v>164.17841788478071</v>
      </c>
      <c r="O6" s="30">
        <f>TI_NRG_FC_IND_NE!O6+FC_TRA_NE!O6+FC_OTH_NE!O6</f>
        <v>141.97721410146181</v>
      </c>
      <c r="P6" s="30">
        <f>TI_NRG_FC_IND_NE!P6+FC_TRA_NE!P6+FC_OTH_NE!P6</f>
        <v>132.24625967325878</v>
      </c>
      <c r="Q6" s="30">
        <f>TI_NRG_FC_IND_NE!Q6+FC_TRA_NE!Q6+FC_OTH_NE!Q6</f>
        <v>96.613757523645745</v>
      </c>
      <c r="R6" s="30">
        <f>TI_NRG_FC_IND_NE!R6+FC_TRA_NE!R6+FC_OTH_NE!R6</f>
        <v>68.011607910576089</v>
      </c>
      <c r="S6" s="30">
        <f>TI_NRG_FC_IND_NE!S6+FC_TRA_NE!S6+FC_OTH_NE!S6</f>
        <v>1.382029234737747</v>
      </c>
      <c r="T6" s="30">
        <f>TI_NRG_FC_IND_NE!T6+FC_TRA_NE!T6+FC_OTH_NE!T6</f>
        <v>0</v>
      </c>
      <c r="U6" s="30">
        <f>TI_NRG_FC_IND_NE!U6+FC_TRA_NE!U6+FC_OTH_NE!U6</f>
        <v>0</v>
      </c>
      <c r="V6" s="30">
        <f>TI_NRG_FC_IND_NE!V6+FC_TRA_NE!V6+FC_OTH_NE!V6</f>
        <v>0</v>
      </c>
      <c r="W6" s="30">
        <f>TI_NRG_FC_IND_NE!W6+FC_TRA_NE!W6+FC_OTH_NE!W6</f>
        <v>0.20584694754944111</v>
      </c>
      <c r="X6" s="30">
        <f>TI_NRG_FC_IND_NE!X6+FC_TRA_NE!X6+FC_OTH_NE!X6</f>
        <v>0.20928632846087711</v>
      </c>
    </row>
    <row r="7" spans="1:24" ht="11.25" customHeight="1" x14ac:dyDescent="0.2">
      <c r="A7" s="39" t="s">
        <v>9</v>
      </c>
      <c r="B7" s="23" t="s">
        <v>10</v>
      </c>
      <c r="C7" s="30">
        <f>TI_NRG_FC_IND_NE!C7+FC_TRA_NE!C7+FC_OTH_NE!C7</f>
        <v>6.3441960447119516</v>
      </c>
      <c r="D7" s="30">
        <f>TI_NRG_FC_IND_NE!D7+FC_TRA_NE!D7+FC_OTH_NE!D7</f>
        <v>4.6717970765262251</v>
      </c>
      <c r="E7" s="30">
        <f>TI_NRG_FC_IND_NE!E7+FC_TRA_NE!E7+FC_OTH_NE!E7</f>
        <v>7.8869303525365426</v>
      </c>
      <c r="F7" s="30">
        <f>TI_NRG_FC_IND_NE!F7+FC_TRA_NE!F7+FC_OTH_NE!F7</f>
        <v>15.699484092863283</v>
      </c>
      <c r="G7" s="30">
        <f>TI_NRG_FC_IND_NE!G7+FC_TRA_NE!G7+FC_OTH_NE!G7</f>
        <v>73.259157351676706</v>
      </c>
      <c r="H7" s="30">
        <f>TI_NRG_FC_IND_NE!H7+FC_TRA_NE!H7+FC_OTH_NE!H7</f>
        <v>58.19114359415304</v>
      </c>
      <c r="I7" s="30">
        <f>TI_NRG_FC_IND_NE!I7+FC_TRA_NE!I7+FC_OTH_NE!I7</f>
        <v>18.799484092863281</v>
      </c>
      <c r="J7" s="30">
        <f>TI_NRG_FC_IND_NE!J7+FC_TRA_NE!J7+FC_OTH_NE!J7</f>
        <v>67.911693895098878</v>
      </c>
      <c r="K7" s="30">
        <f>TI_NRG_FC_IND_NE!K7+FC_TRA_NE!K7+FC_OTH_NE!K7</f>
        <v>71.456749785038696</v>
      </c>
      <c r="L7" s="30">
        <f>TI_NRG_FC_IND_NE!L7+FC_TRA_NE!L7+FC_OTH_NE!L7</f>
        <v>35.963972484952713</v>
      </c>
      <c r="M7" s="30">
        <f>TI_NRG_FC_IND_NE!M7+FC_TRA_NE!M7+FC_OTH_NE!M7</f>
        <v>72.336801375752358</v>
      </c>
      <c r="N7" s="30">
        <f>TI_NRG_FC_IND_NE!N7+FC_TRA_NE!N7+FC_OTH_NE!N7</f>
        <v>166.98693035253655</v>
      </c>
      <c r="O7" s="30">
        <f>TI_NRG_FC_IND_NE!O7+FC_TRA_NE!O7+FC_OTH_NE!O7</f>
        <v>153.04840928632848</v>
      </c>
      <c r="P7" s="30">
        <f>TI_NRG_FC_IND_NE!P7+FC_TRA_NE!P7+FC_OTH_NE!P7</f>
        <v>157.76251074806532</v>
      </c>
      <c r="Q7" s="30">
        <f>TI_NRG_FC_IND_NE!Q7+FC_TRA_NE!Q7+FC_OTH_NE!Q7</f>
        <v>191.32880481513325</v>
      </c>
      <c r="R7" s="30">
        <f>TI_NRG_FC_IND_NE!R7+FC_TRA_NE!R7+FC_OTH_NE!R7</f>
        <v>204.10163370593293</v>
      </c>
      <c r="S7" s="30">
        <f>TI_NRG_FC_IND_NE!S7+FC_TRA_NE!S7+FC_OTH_NE!S7</f>
        <v>263.92734307824588</v>
      </c>
      <c r="T7" s="30">
        <f>TI_NRG_FC_IND_NE!T7+FC_TRA_NE!T7+FC_OTH_NE!T7</f>
        <v>226.08667239896823</v>
      </c>
      <c r="U7" s="30">
        <f>TI_NRG_FC_IND_NE!U7+FC_TRA_NE!U7+FC_OTH_NE!U7</f>
        <v>202.95950128976779</v>
      </c>
      <c r="V7" s="30">
        <f>TI_NRG_FC_IND_NE!V7+FC_TRA_NE!V7+FC_OTH_NE!V7</f>
        <v>104.71169389509888</v>
      </c>
      <c r="W7" s="30">
        <f>TI_NRG_FC_IND_NE!W7+FC_TRA_NE!W7+FC_OTH_NE!W7</f>
        <v>161.49286328460872</v>
      </c>
      <c r="X7" s="30">
        <f>TI_NRG_FC_IND_NE!X7+FC_TRA_NE!X7+FC_OTH_NE!X7</f>
        <v>169.85537403267406</v>
      </c>
    </row>
    <row r="8" spans="1:24" ht="11.25" customHeight="1" x14ac:dyDescent="0.2">
      <c r="A8" s="40" t="s">
        <v>343</v>
      </c>
      <c r="B8" s="41" t="s">
        <v>344</v>
      </c>
      <c r="C8" s="42">
        <f t="shared" ref="C8:W8" si="6">SUM(C9:C10)</f>
        <v>5.8927773000859842</v>
      </c>
      <c r="D8" s="42">
        <f t="shared" si="6"/>
        <v>5.8847807394668949</v>
      </c>
      <c r="E8" s="42">
        <f t="shared" si="6"/>
        <v>7.36603611349957</v>
      </c>
      <c r="F8" s="42">
        <f t="shared" si="6"/>
        <v>7.2036113499570078</v>
      </c>
      <c r="G8" s="42">
        <f t="shared" si="6"/>
        <v>8.5535683576956139</v>
      </c>
      <c r="H8" s="42">
        <f t="shared" si="6"/>
        <v>10.29234737747205</v>
      </c>
      <c r="I8" s="42">
        <f t="shared" si="6"/>
        <v>10.500429922613931</v>
      </c>
      <c r="J8" s="42">
        <f t="shared" si="6"/>
        <v>9.7532244196044715</v>
      </c>
      <c r="K8" s="42">
        <f t="shared" si="6"/>
        <v>8.7269991401547724</v>
      </c>
      <c r="L8" s="42">
        <f t="shared" si="6"/>
        <v>8.3552880481513316</v>
      </c>
      <c r="M8" s="42">
        <f t="shared" si="6"/>
        <v>7.0889079965606188</v>
      </c>
      <c r="N8" s="42">
        <f t="shared" si="6"/>
        <v>13.302149613069645</v>
      </c>
      <c r="O8" s="42">
        <f t="shared" si="6"/>
        <v>7.8017196904557178</v>
      </c>
      <c r="P8" s="42">
        <f t="shared" si="6"/>
        <v>6.979965606190885</v>
      </c>
      <c r="Q8" s="42">
        <f t="shared" si="6"/>
        <v>5.7620808254514184</v>
      </c>
      <c r="R8" s="42">
        <f t="shared" si="6"/>
        <v>6.1060189165950129</v>
      </c>
      <c r="S8" s="42">
        <f t="shared" si="6"/>
        <v>6.8693035253654342</v>
      </c>
      <c r="T8" s="42">
        <f t="shared" si="6"/>
        <v>6.7737747205503007</v>
      </c>
      <c r="U8" s="42">
        <f t="shared" si="6"/>
        <v>7.3116938950988821</v>
      </c>
      <c r="V8" s="42">
        <f t="shared" si="6"/>
        <v>7.3408426483233011</v>
      </c>
      <c r="W8" s="42">
        <f t="shared" si="6"/>
        <v>7.5621668099742045</v>
      </c>
      <c r="X8" s="42">
        <f t="shared" ref="X8" si="7">SUM(X9:X10)</f>
        <v>7.7641444539982789</v>
      </c>
    </row>
    <row r="9" spans="1:24" ht="11.25" customHeight="1" x14ac:dyDescent="0.2">
      <c r="A9" s="39" t="s">
        <v>11</v>
      </c>
      <c r="B9" s="23" t="s">
        <v>12</v>
      </c>
      <c r="C9" s="30">
        <f>TI_NRG_FC_IND_NE!C9+FC_TRA_NE!C9+FC_OTH_NE!C9</f>
        <v>0</v>
      </c>
      <c r="D9" s="30">
        <f>TI_NRG_FC_IND_NE!D9+FC_TRA_NE!D9+FC_OTH_NE!D9</f>
        <v>0</v>
      </c>
      <c r="E9" s="30">
        <f>TI_NRG_FC_IND_NE!E9+FC_TRA_NE!E9+FC_OTH_NE!E9</f>
        <v>0</v>
      </c>
      <c r="F9" s="30">
        <f>TI_NRG_FC_IND_NE!F9+FC_TRA_NE!F9+FC_OTH_NE!F9</f>
        <v>0</v>
      </c>
      <c r="G9" s="30">
        <f>TI_NRG_FC_IND_NE!G9+FC_TRA_NE!G9+FC_OTH_NE!G9</f>
        <v>0</v>
      </c>
      <c r="H9" s="30">
        <f>TI_NRG_FC_IND_NE!H9+FC_TRA_NE!H9+FC_OTH_NE!H9</f>
        <v>0</v>
      </c>
      <c r="I9" s="30">
        <f>TI_NRG_FC_IND_NE!I9+FC_TRA_NE!I9+FC_OTH_NE!I9</f>
        <v>0</v>
      </c>
      <c r="J9" s="30">
        <f>TI_NRG_FC_IND_NE!J9+FC_TRA_NE!J9+FC_OTH_NE!J9</f>
        <v>0</v>
      </c>
      <c r="K9" s="30">
        <f>TI_NRG_FC_IND_NE!K9+FC_TRA_NE!K9+FC_OTH_NE!K9</f>
        <v>0</v>
      </c>
      <c r="L9" s="30">
        <f>TI_NRG_FC_IND_NE!L9+FC_TRA_NE!L9+FC_OTH_NE!L9</f>
        <v>0</v>
      </c>
      <c r="M9" s="30">
        <f>TI_NRG_FC_IND_NE!M9+FC_TRA_NE!M9+FC_OTH_NE!M9</f>
        <v>0</v>
      </c>
      <c r="N9" s="30">
        <f>TI_NRG_FC_IND_NE!N9+FC_TRA_NE!N9+FC_OTH_NE!N9</f>
        <v>0</v>
      </c>
      <c r="O9" s="30">
        <f>TI_NRG_FC_IND_NE!O9+FC_TRA_NE!O9+FC_OTH_NE!O9</f>
        <v>0</v>
      </c>
      <c r="P9" s="30">
        <f>TI_NRG_FC_IND_NE!P9+FC_TRA_NE!P9+FC_OTH_NE!P9</f>
        <v>0</v>
      </c>
      <c r="Q9" s="30">
        <f>TI_NRG_FC_IND_NE!Q9+FC_TRA_NE!Q9+FC_OTH_NE!Q9</f>
        <v>0</v>
      </c>
      <c r="R9" s="30">
        <f>TI_NRG_FC_IND_NE!R9+FC_TRA_NE!R9+FC_OTH_NE!R9</f>
        <v>0</v>
      </c>
      <c r="S9" s="30">
        <f>TI_NRG_FC_IND_NE!S9+FC_TRA_NE!S9+FC_OTH_NE!S9</f>
        <v>0</v>
      </c>
      <c r="T9" s="30">
        <f>TI_NRG_FC_IND_NE!T9+FC_TRA_NE!T9+FC_OTH_NE!T9</f>
        <v>0</v>
      </c>
      <c r="U9" s="30">
        <f>TI_NRG_FC_IND_NE!U9+FC_TRA_NE!U9+FC_OTH_NE!U9</f>
        <v>0</v>
      </c>
      <c r="V9" s="30">
        <f>TI_NRG_FC_IND_NE!V9+FC_TRA_NE!V9+FC_OTH_NE!V9</f>
        <v>0</v>
      </c>
      <c r="W9" s="30">
        <f>TI_NRG_FC_IND_NE!W9+FC_TRA_NE!W9+FC_OTH_NE!W9</f>
        <v>0.58822012037833182</v>
      </c>
      <c r="X9" s="30">
        <f>TI_NRG_FC_IND_NE!X9+FC_TRA_NE!X9+FC_OTH_NE!X9</f>
        <v>0.25580395528804822</v>
      </c>
    </row>
    <row r="10" spans="1:24" ht="11.25" customHeight="1" x14ac:dyDescent="0.2">
      <c r="A10" s="39" t="s">
        <v>13</v>
      </c>
      <c r="B10" s="23" t="s">
        <v>14</v>
      </c>
      <c r="C10" s="30">
        <f>TI_NRG_FC_IND_NE!C10+FC_TRA_NE!C10+FC_OTH_NE!C10</f>
        <v>5.8927773000859842</v>
      </c>
      <c r="D10" s="30">
        <f>TI_NRG_FC_IND_NE!D10+FC_TRA_NE!D10+FC_OTH_NE!D10</f>
        <v>5.8847807394668949</v>
      </c>
      <c r="E10" s="30">
        <f>TI_NRG_FC_IND_NE!E10+FC_TRA_NE!E10+FC_OTH_NE!E10</f>
        <v>7.36603611349957</v>
      </c>
      <c r="F10" s="30">
        <f>TI_NRG_FC_IND_NE!F10+FC_TRA_NE!F10+FC_OTH_NE!F10</f>
        <v>7.2036113499570078</v>
      </c>
      <c r="G10" s="30">
        <f>TI_NRG_FC_IND_NE!G10+FC_TRA_NE!G10+FC_OTH_NE!G10</f>
        <v>8.5535683576956139</v>
      </c>
      <c r="H10" s="30">
        <f>TI_NRG_FC_IND_NE!H10+FC_TRA_NE!H10+FC_OTH_NE!H10</f>
        <v>10.29234737747205</v>
      </c>
      <c r="I10" s="30">
        <f>TI_NRG_FC_IND_NE!I10+FC_TRA_NE!I10+FC_OTH_NE!I10</f>
        <v>10.500429922613931</v>
      </c>
      <c r="J10" s="30">
        <f>TI_NRG_FC_IND_NE!J10+FC_TRA_NE!J10+FC_OTH_NE!J10</f>
        <v>9.7532244196044715</v>
      </c>
      <c r="K10" s="30">
        <f>TI_NRG_FC_IND_NE!K10+FC_TRA_NE!K10+FC_OTH_NE!K10</f>
        <v>8.7269991401547724</v>
      </c>
      <c r="L10" s="30">
        <f>TI_NRG_FC_IND_NE!L10+FC_TRA_NE!L10+FC_OTH_NE!L10</f>
        <v>8.3552880481513316</v>
      </c>
      <c r="M10" s="30">
        <f>TI_NRG_FC_IND_NE!M10+FC_TRA_NE!M10+FC_OTH_NE!M10</f>
        <v>7.0889079965606188</v>
      </c>
      <c r="N10" s="30">
        <f>TI_NRG_FC_IND_NE!N10+FC_TRA_NE!N10+FC_OTH_NE!N10</f>
        <v>13.302149613069645</v>
      </c>
      <c r="O10" s="30">
        <f>TI_NRG_FC_IND_NE!O10+FC_TRA_NE!O10+FC_OTH_NE!O10</f>
        <v>7.8017196904557178</v>
      </c>
      <c r="P10" s="30">
        <f>TI_NRG_FC_IND_NE!P10+FC_TRA_NE!P10+FC_OTH_NE!P10</f>
        <v>6.979965606190885</v>
      </c>
      <c r="Q10" s="30">
        <f>TI_NRG_FC_IND_NE!Q10+FC_TRA_NE!Q10+FC_OTH_NE!Q10</f>
        <v>5.7620808254514184</v>
      </c>
      <c r="R10" s="30">
        <f>TI_NRG_FC_IND_NE!R10+FC_TRA_NE!R10+FC_OTH_NE!R10</f>
        <v>6.1060189165950129</v>
      </c>
      <c r="S10" s="30">
        <f>TI_NRG_FC_IND_NE!S10+FC_TRA_NE!S10+FC_OTH_NE!S10</f>
        <v>6.8693035253654342</v>
      </c>
      <c r="T10" s="30">
        <f>TI_NRG_FC_IND_NE!T10+FC_TRA_NE!T10+FC_OTH_NE!T10</f>
        <v>6.7737747205503007</v>
      </c>
      <c r="U10" s="30">
        <f>TI_NRG_FC_IND_NE!U10+FC_TRA_NE!U10+FC_OTH_NE!U10</f>
        <v>7.3116938950988821</v>
      </c>
      <c r="V10" s="30">
        <f>TI_NRG_FC_IND_NE!V10+FC_TRA_NE!V10+FC_OTH_NE!V10</f>
        <v>7.3408426483233011</v>
      </c>
      <c r="W10" s="30">
        <f>TI_NRG_FC_IND_NE!W10+FC_TRA_NE!W10+FC_OTH_NE!W10</f>
        <v>6.9739466895958726</v>
      </c>
      <c r="X10" s="30">
        <f>TI_NRG_FC_IND_NE!X10+FC_TRA_NE!X10+FC_OTH_NE!X10</f>
        <v>7.5083404987102309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:W11" si="8">SUM(C12:C16)</f>
        <v>799.31134995700779</v>
      </c>
      <c r="D11" s="42">
        <f t="shared" si="8"/>
        <v>819.84643164230431</v>
      </c>
      <c r="E11" s="42">
        <f t="shared" si="8"/>
        <v>1086.3733447979362</v>
      </c>
      <c r="F11" s="42">
        <f t="shared" si="8"/>
        <v>1073.3802235597593</v>
      </c>
      <c r="G11" s="42">
        <f t="shared" si="8"/>
        <v>1184.8356835769559</v>
      </c>
      <c r="H11" s="42">
        <f t="shared" si="8"/>
        <v>1099.9484092863283</v>
      </c>
      <c r="I11" s="42">
        <f t="shared" si="8"/>
        <v>1276.9789337919174</v>
      </c>
      <c r="J11" s="42">
        <f t="shared" si="8"/>
        <v>1274.2642304385208</v>
      </c>
      <c r="K11" s="42">
        <f t="shared" si="8"/>
        <v>1309.6018056749781</v>
      </c>
      <c r="L11" s="42">
        <f t="shared" si="8"/>
        <v>1010.5764402407565</v>
      </c>
      <c r="M11" s="42">
        <f t="shared" si="8"/>
        <v>1126.207996560619</v>
      </c>
      <c r="N11" s="42">
        <f t="shared" si="8"/>
        <v>1196.6607050730865</v>
      </c>
      <c r="O11" s="42">
        <f t="shared" si="8"/>
        <v>1191.0666380051589</v>
      </c>
      <c r="P11" s="42">
        <f t="shared" si="8"/>
        <v>1268.024935511608</v>
      </c>
      <c r="Q11" s="42">
        <f t="shared" si="8"/>
        <v>1312.0865864144453</v>
      </c>
      <c r="R11" s="42">
        <f t="shared" si="8"/>
        <v>1344.4701633705931</v>
      </c>
      <c r="S11" s="42">
        <f t="shared" si="8"/>
        <v>1316.2037833190027</v>
      </c>
      <c r="T11" s="42">
        <f t="shared" si="8"/>
        <v>1355.8965606190886</v>
      </c>
      <c r="U11" s="42">
        <f t="shared" si="8"/>
        <v>1378.7943250214962</v>
      </c>
      <c r="V11" s="42">
        <f t="shared" si="8"/>
        <v>1376.6958727429064</v>
      </c>
      <c r="W11" s="42">
        <f t="shared" si="8"/>
        <v>1223.6736027515049</v>
      </c>
      <c r="X11" s="42">
        <f t="shared" ref="X11" si="9">SUM(X12:X16)</f>
        <v>1271.9190885640583</v>
      </c>
    </row>
    <row r="12" spans="1:24" ht="11.25" customHeight="1" x14ac:dyDescent="0.2">
      <c r="A12" s="39" t="s">
        <v>15</v>
      </c>
      <c r="B12" s="23" t="s">
        <v>16</v>
      </c>
      <c r="C12" s="30">
        <f>TI_NRG_FC_IND_NE!C12+FC_TRA_NE!C12+FC_OTH_NE!C12</f>
        <v>0</v>
      </c>
      <c r="D12" s="30">
        <f>TI_NRG_FC_IND_NE!D12+FC_TRA_NE!D12+FC_OTH_NE!D12</f>
        <v>0</v>
      </c>
      <c r="E12" s="30">
        <f>TI_NRG_FC_IND_NE!E12+FC_TRA_NE!E12+FC_OTH_NE!E12</f>
        <v>0</v>
      </c>
      <c r="F12" s="30">
        <f>TI_NRG_FC_IND_NE!F12+FC_TRA_NE!F12+FC_OTH_NE!F12</f>
        <v>0</v>
      </c>
      <c r="G12" s="30">
        <f>TI_NRG_FC_IND_NE!G12+FC_TRA_NE!G12+FC_OTH_NE!G12</f>
        <v>0</v>
      </c>
      <c r="H12" s="30">
        <f>TI_NRG_FC_IND_NE!H12+FC_TRA_NE!H12+FC_OTH_NE!H12</f>
        <v>0</v>
      </c>
      <c r="I12" s="30">
        <f>TI_NRG_FC_IND_NE!I12+FC_TRA_NE!I12+FC_OTH_NE!I12</f>
        <v>0</v>
      </c>
      <c r="J12" s="30">
        <f>TI_NRG_FC_IND_NE!J12+FC_TRA_NE!J12+FC_OTH_NE!J12</f>
        <v>0</v>
      </c>
      <c r="K12" s="30">
        <f>TI_NRG_FC_IND_NE!K12+FC_TRA_NE!K12+FC_OTH_NE!K12</f>
        <v>0</v>
      </c>
      <c r="L12" s="30">
        <f>TI_NRG_FC_IND_NE!L12+FC_TRA_NE!L12+FC_OTH_NE!L12</f>
        <v>0</v>
      </c>
      <c r="M12" s="30">
        <f>TI_NRG_FC_IND_NE!M12+FC_TRA_NE!M12+FC_OTH_NE!M12</f>
        <v>0</v>
      </c>
      <c r="N12" s="30">
        <f>TI_NRG_FC_IND_NE!N12+FC_TRA_NE!N12+FC_OTH_NE!N12</f>
        <v>0.76431642304385194</v>
      </c>
      <c r="O12" s="30">
        <f>TI_NRG_FC_IND_NE!O12+FC_TRA_NE!O12+FC_OTH_NE!O12</f>
        <v>0</v>
      </c>
      <c r="P12" s="30">
        <f>TI_NRG_FC_IND_NE!P12+FC_TRA_NE!P12+FC_OTH_NE!P12</f>
        <v>0</v>
      </c>
      <c r="Q12" s="30">
        <f>TI_NRG_FC_IND_NE!Q12+FC_TRA_NE!Q12+FC_OTH_NE!Q12</f>
        <v>0</v>
      </c>
      <c r="R12" s="30">
        <f>TI_NRG_FC_IND_NE!R12+FC_TRA_NE!R12+FC_OTH_NE!R12</f>
        <v>0</v>
      </c>
      <c r="S12" s="30">
        <f>TI_NRG_FC_IND_NE!S12+FC_TRA_NE!S12+FC_OTH_NE!S12</f>
        <v>0</v>
      </c>
      <c r="T12" s="30">
        <f>TI_NRG_FC_IND_NE!T12+FC_TRA_NE!T12+FC_OTH_NE!T12</f>
        <v>0</v>
      </c>
      <c r="U12" s="30">
        <f>TI_NRG_FC_IND_NE!U12+FC_TRA_NE!U12+FC_OTH_NE!U12</f>
        <v>0</v>
      </c>
      <c r="V12" s="30">
        <f>TI_NRG_FC_IND_NE!V12+FC_TRA_NE!V12+FC_OTH_NE!V12</f>
        <v>0</v>
      </c>
      <c r="W12" s="30">
        <f>TI_NRG_FC_IND_NE!W12+FC_TRA_NE!W12+FC_OTH_NE!W12</f>
        <v>0</v>
      </c>
      <c r="X12" s="30">
        <f>TI_NRG_FC_IND_NE!X12+FC_TRA_NE!X12+FC_OTH_NE!X12</f>
        <v>0</v>
      </c>
    </row>
    <row r="13" spans="1:24" ht="11.25" customHeight="1" x14ac:dyDescent="0.2">
      <c r="A13" s="39" t="s">
        <v>17</v>
      </c>
      <c r="B13" s="23" t="s">
        <v>18</v>
      </c>
      <c r="C13" s="30">
        <f>TI_NRG_FC_IND_NE!C13+FC_TRA_NE!C13+FC_OTH_NE!C13</f>
        <v>354.7499570077386</v>
      </c>
      <c r="D13" s="30">
        <f>TI_NRG_FC_IND_NE!D13+FC_TRA_NE!D13+FC_OTH_NE!D13</f>
        <v>350.54359415305248</v>
      </c>
      <c r="E13" s="30">
        <f>TI_NRG_FC_IND_NE!E13+FC_TRA_NE!E13+FC_OTH_NE!E13</f>
        <v>338.502407566638</v>
      </c>
      <c r="F13" s="30">
        <f>TI_NRG_FC_IND_NE!F13+FC_TRA_NE!F13+FC_OTH_NE!F13</f>
        <v>292.3456577815993</v>
      </c>
      <c r="G13" s="30">
        <f>TI_NRG_FC_IND_NE!G13+FC_TRA_NE!G13+FC_OTH_NE!G13</f>
        <v>232.83525365434218</v>
      </c>
      <c r="H13" s="30">
        <f>TI_NRG_FC_IND_NE!H13+FC_TRA_NE!H13+FC_OTH_NE!H13</f>
        <v>243.07601031814269</v>
      </c>
      <c r="I13" s="30">
        <f>TI_NRG_FC_IND_NE!I13+FC_TRA_NE!I13+FC_OTH_NE!I13</f>
        <v>224.16397248495275</v>
      </c>
      <c r="J13" s="30">
        <f>TI_NRG_FC_IND_NE!J13+FC_TRA_NE!J13+FC_OTH_NE!J13</f>
        <v>189.65038693035251</v>
      </c>
      <c r="K13" s="30">
        <f>TI_NRG_FC_IND_NE!K13+FC_TRA_NE!K13+FC_OTH_NE!K13</f>
        <v>213.77661220980221</v>
      </c>
      <c r="L13" s="30">
        <f>TI_NRG_FC_IND_NE!L13+FC_TRA_NE!L13+FC_OTH_NE!L13</f>
        <v>185.51633705932926</v>
      </c>
      <c r="M13" s="30">
        <f>TI_NRG_FC_IND_NE!M13+FC_TRA_NE!M13+FC_OTH_NE!M13</f>
        <v>188.61298366294065</v>
      </c>
      <c r="N13" s="30">
        <f>TI_NRG_FC_IND_NE!N13+FC_TRA_NE!N13+FC_OTH_NE!N13</f>
        <v>217.12330180567494</v>
      </c>
      <c r="O13" s="30">
        <f>TI_NRG_FC_IND_NE!O13+FC_TRA_NE!O13+FC_OTH_NE!O13</f>
        <v>207.20507308684435</v>
      </c>
      <c r="P13" s="30">
        <f>TI_NRG_FC_IND_NE!P13+FC_TRA_NE!P13+FC_OTH_NE!P13</f>
        <v>207.41315563198623</v>
      </c>
      <c r="Q13" s="30">
        <f>TI_NRG_FC_IND_NE!Q13+FC_TRA_NE!Q13+FC_OTH_NE!Q13</f>
        <v>247.19191745485813</v>
      </c>
      <c r="R13" s="30">
        <f>TI_NRG_FC_IND_NE!R13+FC_TRA_NE!R13+FC_OTH_NE!R13</f>
        <v>249.47093723129839</v>
      </c>
      <c r="S13" s="30">
        <f>TI_NRG_FC_IND_NE!S13+FC_TRA_NE!S13+FC_OTH_NE!S13</f>
        <v>202.60490111779876</v>
      </c>
      <c r="T13" s="30">
        <f>TI_NRG_FC_IND_NE!T13+FC_TRA_NE!T13+FC_OTH_NE!T13</f>
        <v>243.10705073086845</v>
      </c>
      <c r="U13" s="30">
        <f>TI_NRG_FC_IND_NE!U13+FC_TRA_NE!U13+FC_OTH_NE!U13</f>
        <v>235.1835769561479</v>
      </c>
      <c r="V13" s="30">
        <f>TI_NRG_FC_IND_NE!V13+FC_TRA_NE!V13+FC_OTH_NE!V13</f>
        <v>242.91134995700773</v>
      </c>
      <c r="W13" s="30">
        <f>TI_NRG_FC_IND_NE!W13+FC_TRA_NE!W13+FC_OTH_NE!W13</f>
        <v>232.25339638865006</v>
      </c>
      <c r="X13" s="30">
        <f>TI_NRG_FC_IND_NE!X13+FC_TRA_NE!X13+FC_OTH_NE!X13</f>
        <v>278.60550300945829</v>
      </c>
    </row>
    <row r="14" spans="1:24" ht="11.25" customHeight="1" x14ac:dyDescent="0.2">
      <c r="A14" s="39" t="s">
        <v>19</v>
      </c>
      <c r="B14" s="23" t="s">
        <v>20</v>
      </c>
      <c r="C14" s="30">
        <f>TI_NRG_FC_IND_NE!C14+FC_TRA_NE!C14+FC_OTH_NE!C14</f>
        <v>0</v>
      </c>
      <c r="D14" s="30">
        <f>TI_NRG_FC_IND_NE!D14+FC_TRA_NE!D14+FC_OTH_NE!D14</f>
        <v>0</v>
      </c>
      <c r="E14" s="30">
        <f>TI_NRG_FC_IND_NE!E14+FC_TRA_NE!E14+FC_OTH_NE!E14</f>
        <v>0</v>
      </c>
      <c r="F14" s="30">
        <f>TI_NRG_FC_IND_NE!F14+FC_TRA_NE!F14+FC_OTH_NE!F14</f>
        <v>0</v>
      </c>
      <c r="G14" s="30">
        <f>TI_NRG_FC_IND_NE!G14+FC_TRA_NE!G14+FC_OTH_NE!G14</f>
        <v>0</v>
      </c>
      <c r="H14" s="30">
        <f>TI_NRG_FC_IND_NE!H14+FC_TRA_NE!H14+FC_OTH_NE!H14</f>
        <v>0</v>
      </c>
      <c r="I14" s="30">
        <f>TI_NRG_FC_IND_NE!I14+FC_TRA_NE!I14+FC_OTH_NE!I14</f>
        <v>0</v>
      </c>
      <c r="J14" s="30">
        <f>TI_NRG_FC_IND_NE!J14+FC_TRA_NE!J14+FC_OTH_NE!J14</f>
        <v>0</v>
      </c>
      <c r="K14" s="30">
        <f>TI_NRG_FC_IND_NE!K14+FC_TRA_NE!K14+FC_OTH_NE!K14</f>
        <v>0</v>
      </c>
      <c r="L14" s="30">
        <f>TI_NRG_FC_IND_NE!L14+FC_TRA_NE!L14+FC_OTH_NE!L14</f>
        <v>0</v>
      </c>
      <c r="M14" s="30">
        <f>TI_NRG_FC_IND_NE!M14+FC_TRA_NE!M14+FC_OTH_NE!M14</f>
        <v>0</v>
      </c>
      <c r="N14" s="30">
        <f>TI_NRG_FC_IND_NE!N14+FC_TRA_NE!N14+FC_OTH_NE!N14</f>
        <v>0</v>
      </c>
      <c r="O14" s="30">
        <f>TI_NRG_FC_IND_NE!O14+FC_TRA_NE!O14+FC_OTH_NE!O14</f>
        <v>0</v>
      </c>
      <c r="P14" s="30">
        <f>TI_NRG_FC_IND_NE!P14+FC_TRA_NE!P14+FC_OTH_NE!P14</f>
        <v>0</v>
      </c>
      <c r="Q14" s="30">
        <f>TI_NRG_FC_IND_NE!Q14+FC_TRA_NE!Q14+FC_OTH_NE!Q14</f>
        <v>0</v>
      </c>
      <c r="R14" s="30">
        <f>TI_NRG_FC_IND_NE!R14+FC_TRA_NE!R14+FC_OTH_NE!R14</f>
        <v>0</v>
      </c>
      <c r="S14" s="30">
        <f>TI_NRG_FC_IND_NE!S14+FC_TRA_NE!S14+FC_OTH_NE!S14</f>
        <v>0</v>
      </c>
      <c r="T14" s="30">
        <f>TI_NRG_FC_IND_NE!T14+FC_TRA_NE!T14+FC_OTH_NE!T14</f>
        <v>0</v>
      </c>
      <c r="U14" s="30">
        <f>TI_NRG_FC_IND_NE!U14+FC_TRA_NE!U14+FC_OTH_NE!U14</f>
        <v>0</v>
      </c>
      <c r="V14" s="30">
        <f>TI_NRG_FC_IND_NE!V14+FC_TRA_NE!V14+FC_OTH_NE!V14</f>
        <v>0</v>
      </c>
      <c r="W14" s="30">
        <f>TI_NRG_FC_IND_NE!W14+FC_TRA_NE!W14+FC_OTH_NE!W14</f>
        <v>0</v>
      </c>
      <c r="X14" s="30">
        <f>TI_NRG_FC_IND_NE!X14+FC_TRA_NE!X14+FC_OTH_NE!X14</f>
        <v>0</v>
      </c>
    </row>
    <row r="15" spans="1:24" ht="11.25" customHeight="1" x14ac:dyDescent="0.2">
      <c r="A15" s="39" t="s">
        <v>21</v>
      </c>
      <c r="B15" s="23" t="s">
        <v>22</v>
      </c>
      <c r="C15" s="30">
        <f>TI_NRG_FC_IND_NE!C15+FC_TRA_NE!C15+FC_OTH_NE!C15</f>
        <v>359.84935511607915</v>
      </c>
      <c r="D15" s="30">
        <f>TI_NRG_FC_IND_NE!D15+FC_TRA_NE!D15+FC_OTH_NE!D15</f>
        <v>367.90240756663798</v>
      </c>
      <c r="E15" s="30">
        <f>TI_NRG_FC_IND_NE!E15+FC_TRA_NE!E15+FC_OTH_NE!E15</f>
        <v>643.54419604471184</v>
      </c>
      <c r="F15" s="30">
        <f>TI_NRG_FC_IND_NE!F15+FC_TRA_NE!F15+FC_OTH_NE!F15</f>
        <v>684.64032674118653</v>
      </c>
      <c r="G15" s="30">
        <f>TI_NRG_FC_IND_NE!G15+FC_TRA_NE!G15+FC_OTH_NE!G15</f>
        <v>853.57454858125527</v>
      </c>
      <c r="H15" s="30">
        <f>TI_NRG_FC_IND_NE!H15+FC_TRA_NE!H15+FC_OTH_NE!H15</f>
        <v>734.63465176268255</v>
      </c>
      <c r="I15" s="30">
        <f>TI_NRG_FC_IND_NE!I15+FC_TRA_NE!I15+FC_OTH_NE!I15</f>
        <v>879.33869303525364</v>
      </c>
      <c r="J15" s="30">
        <f>TI_NRG_FC_IND_NE!J15+FC_TRA_NE!J15+FC_OTH_NE!J15</f>
        <v>864.58366294067048</v>
      </c>
      <c r="K15" s="30">
        <f>TI_NRG_FC_IND_NE!K15+FC_TRA_NE!K15+FC_OTH_NE!K15</f>
        <v>852.27566638005146</v>
      </c>
      <c r="L15" s="30">
        <f>TI_NRG_FC_IND_NE!L15+FC_TRA_NE!L15+FC_OTH_NE!L15</f>
        <v>554.98220120378335</v>
      </c>
      <c r="M15" s="30">
        <f>TI_NRG_FC_IND_NE!M15+FC_TRA_NE!M15+FC_OTH_NE!M15</f>
        <v>677.69389509888208</v>
      </c>
      <c r="N15" s="30">
        <f>TI_NRG_FC_IND_NE!N15+FC_TRA_NE!N15+FC_OTH_NE!N15</f>
        <v>689.64213241616483</v>
      </c>
      <c r="O15" s="30">
        <f>TI_NRG_FC_IND_NE!O15+FC_TRA_NE!O15+FC_OTH_NE!O15</f>
        <v>726.14127257093708</v>
      </c>
      <c r="P15" s="30">
        <f>TI_NRG_FC_IND_NE!P15+FC_TRA_NE!P15+FC_OTH_NE!P15</f>
        <v>783.79260533104036</v>
      </c>
      <c r="Q15" s="30">
        <f>TI_NRG_FC_IND_NE!Q15+FC_TRA_NE!Q15+FC_OTH_NE!Q15</f>
        <v>798.73456577815978</v>
      </c>
      <c r="R15" s="30">
        <f>TI_NRG_FC_IND_NE!R15+FC_TRA_NE!R15+FC_OTH_NE!R15</f>
        <v>820.98400687876165</v>
      </c>
      <c r="S15" s="30">
        <f>TI_NRG_FC_IND_NE!S15+FC_TRA_NE!S15+FC_OTH_NE!S15</f>
        <v>831.04084264832341</v>
      </c>
      <c r="T15" s="30">
        <f>TI_NRG_FC_IND_NE!T15+FC_TRA_NE!T15+FC_OTH_NE!T15</f>
        <v>808.79432502149609</v>
      </c>
      <c r="U15" s="30">
        <f>TI_NRG_FC_IND_NE!U15+FC_TRA_NE!U15+FC_OTH_NE!U15</f>
        <v>846.17558039552875</v>
      </c>
      <c r="V15" s="30">
        <f>TI_NRG_FC_IND_NE!V15+FC_TRA_NE!V15+FC_OTH_NE!V15</f>
        <v>834.91410146173689</v>
      </c>
      <c r="W15" s="30">
        <f>TI_NRG_FC_IND_NE!W15+FC_TRA_NE!W15+FC_OTH_NE!W15</f>
        <v>702.74058469475506</v>
      </c>
      <c r="X15" s="30">
        <f>TI_NRG_FC_IND_NE!X15+FC_TRA_NE!X15+FC_OTH_NE!X15</f>
        <v>704.96577815993112</v>
      </c>
    </row>
    <row r="16" spans="1:24" ht="11.25" customHeight="1" x14ac:dyDescent="0.2">
      <c r="A16" s="39" t="s">
        <v>23</v>
      </c>
      <c r="B16" s="23" t="s">
        <v>24</v>
      </c>
      <c r="C16" s="30">
        <f>TI_NRG_FC_IND_NE!C16+FC_TRA_NE!C16+FC_OTH_NE!C16</f>
        <v>84.712037833190024</v>
      </c>
      <c r="D16" s="30">
        <f>TI_NRG_FC_IND_NE!D16+FC_TRA_NE!D16+FC_OTH_NE!D16</f>
        <v>101.4004299226139</v>
      </c>
      <c r="E16" s="30">
        <f>TI_NRG_FC_IND_NE!E16+FC_TRA_NE!E16+FC_OTH_NE!E16</f>
        <v>104.3267411865864</v>
      </c>
      <c r="F16" s="30">
        <f>TI_NRG_FC_IND_NE!F16+FC_TRA_NE!F16+FC_OTH_NE!F16</f>
        <v>96.394239036973346</v>
      </c>
      <c r="G16" s="30">
        <f>TI_NRG_FC_IND_NE!G16+FC_TRA_NE!G16+FC_OTH_NE!G16</f>
        <v>98.425881341358547</v>
      </c>
      <c r="H16" s="30">
        <f>TI_NRG_FC_IND_NE!H16+FC_TRA_NE!H16+FC_OTH_NE!H16</f>
        <v>122.237747205503</v>
      </c>
      <c r="I16" s="30">
        <f>TI_NRG_FC_IND_NE!I16+FC_TRA_NE!I16+FC_OTH_NE!I16</f>
        <v>173.47626827171109</v>
      </c>
      <c r="J16" s="30">
        <f>TI_NRG_FC_IND_NE!J16+FC_TRA_NE!J16+FC_OTH_NE!J16</f>
        <v>220.03018056749781</v>
      </c>
      <c r="K16" s="30">
        <f>TI_NRG_FC_IND_NE!K16+FC_TRA_NE!K16+FC_OTH_NE!K16</f>
        <v>243.54952708512457</v>
      </c>
      <c r="L16" s="30">
        <f>TI_NRG_FC_IND_NE!L16+FC_TRA_NE!L16+FC_OTH_NE!L16</f>
        <v>270.07790197764399</v>
      </c>
      <c r="M16" s="30">
        <f>TI_NRG_FC_IND_NE!M16+FC_TRA_NE!M16+FC_OTH_NE!M16</f>
        <v>259.90111779879618</v>
      </c>
      <c r="N16" s="30">
        <f>TI_NRG_FC_IND_NE!N16+FC_TRA_NE!N16+FC_OTH_NE!N16</f>
        <v>289.13095442820298</v>
      </c>
      <c r="O16" s="30">
        <f>TI_NRG_FC_IND_NE!O16+FC_TRA_NE!O16+FC_OTH_NE!O16</f>
        <v>257.72029234737738</v>
      </c>
      <c r="P16" s="30">
        <f>TI_NRG_FC_IND_NE!P16+FC_TRA_NE!P16+FC_OTH_NE!P16</f>
        <v>276.81917454858132</v>
      </c>
      <c r="Q16" s="30">
        <f>TI_NRG_FC_IND_NE!Q16+FC_TRA_NE!Q16+FC_OTH_NE!Q16</f>
        <v>266.1601031814273</v>
      </c>
      <c r="R16" s="30">
        <f>TI_NRG_FC_IND_NE!R16+FC_TRA_NE!R16+FC_OTH_NE!R16</f>
        <v>274.01521926053312</v>
      </c>
      <c r="S16" s="30">
        <f>TI_NRG_FC_IND_NE!S16+FC_TRA_NE!S16+FC_OTH_NE!S16</f>
        <v>282.55803955288047</v>
      </c>
      <c r="T16" s="30">
        <f>TI_NRG_FC_IND_NE!T16+FC_TRA_NE!T16+FC_OTH_NE!T16</f>
        <v>303.99518486672389</v>
      </c>
      <c r="U16" s="30">
        <f>TI_NRG_FC_IND_NE!U16+FC_TRA_NE!U16+FC_OTH_NE!U16</f>
        <v>297.43516766981941</v>
      </c>
      <c r="V16" s="30">
        <f>TI_NRG_FC_IND_NE!V16+FC_TRA_NE!V16+FC_OTH_NE!V16</f>
        <v>298.87042132416161</v>
      </c>
      <c r="W16" s="30">
        <f>TI_NRG_FC_IND_NE!W16+FC_TRA_NE!W16+FC_OTH_NE!W16</f>
        <v>288.6796216680998</v>
      </c>
      <c r="X16" s="30">
        <f>TI_NRG_FC_IND_NE!X16+FC_TRA_NE!X16+FC_OTH_NE!X16</f>
        <v>288.34780739466896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:W17" si="10">SUM(C18:C21)</f>
        <v>0</v>
      </c>
      <c r="D17" s="31">
        <f t="shared" si="10"/>
        <v>0</v>
      </c>
      <c r="E17" s="31">
        <f t="shared" si="10"/>
        <v>0</v>
      </c>
      <c r="F17" s="31">
        <f t="shared" si="10"/>
        <v>0</v>
      </c>
      <c r="G17" s="31">
        <f t="shared" si="10"/>
        <v>0</v>
      </c>
      <c r="H17" s="31">
        <f t="shared" si="10"/>
        <v>0</v>
      </c>
      <c r="I17" s="31">
        <f t="shared" si="10"/>
        <v>0</v>
      </c>
      <c r="J17" s="31">
        <f t="shared" si="10"/>
        <v>9.9598452278589846</v>
      </c>
      <c r="K17" s="31">
        <f t="shared" si="10"/>
        <v>0</v>
      </c>
      <c r="L17" s="31">
        <f t="shared" si="10"/>
        <v>0</v>
      </c>
      <c r="M17" s="31">
        <f t="shared" si="10"/>
        <v>15.166723989681859</v>
      </c>
      <c r="N17" s="31">
        <f t="shared" si="10"/>
        <v>17.101375752364579</v>
      </c>
      <c r="O17" s="31">
        <f t="shared" si="10"/>
        <v>14.78452278589854</v>
      </c>
      <c r="P17" s="31">
        <f t="shared" si="10"/>
        <v>17.101375752364579</v>
      </c>
      <c r="Q17" s="31">
        <f t="shared" si="10"/>
        <v>18.91659501289768</v>
      </c>
      <c r="R17" s="31">
        <f t="shared" si="10"/>
        <v>17.220808254514189</v>
      </c>
      <c r="S17" s="31">
        <f t="shared" si="10"/>
        <v>17.865692175408419</v>
      </c>
      <c r="T17" s="31">
        <f t="shared" si="10"/>
        <v>17.487876182287181</v>
      </c>
      <c r="U17" s="31">
        <f t="shared" si="10"/>
        <v>18.92760103181427</v>
      </c>
      <c r="V17" s="31">
        <f t="shared" si="10"/>
        <v>23.705846947549439</v>
      </c>
      <c r="W17" s="31">
        <f t="shared" si="10"/>
        <v>14.13791917454858</v>
      </c>
      <c r="X17" s="31">
        <f t="shared" ref="X17" si="11">SUM(X18:X21)</f>
        <v>17.307222699914011</v>
      </c>
    </row>
    <row r="18" spans="1:24" ht="11.25" customHeight="1" x14ac:dyDescent="0.2">
      <c r="A18" s="22" t="s">
        <v>27</v>
      </c>
      <c r="B18" s="23" t="s">
        <v>28</v>
      </c>
      <c r="C18" s="30">
        <f>TI_NRG_FC_IND_NE!C18+FC_TRA_NE!C18+FC_OTH_NE!C18</f>
        <v>0</v>
      </c>
      <c r="D18" s="30">
        <f>TI_NRG_FC_IND_NE!D18+FC_TRA_NE!D18+FC_OTH_NE!D18</f>
        <v>0</v>
      </c>
      <c r="E18" s="30">
        <f>TI_NRG_FC_IND_NE!E18+FC_TRA_NE!E18+FC_OTH_NE!E18</f>
        <v>0</v>
      </c>
      <c r="F18" s="30">
        <f>TI_NRG_FC_IND_NE!F18+FC_TRA_NE!F18+FC_OTH_NE!F18</f>
        <v>0</v>
      </c>
      <c r="G18" s="30">
        <f>TI_NRG_FC_IND_NE!G18+FC_TRA_NE!G18+FC_OTH_NE!G18</f>
        <v>0</v>
      </c>
      <c r="H18" s="30">
        <f>TI_NRG_FC_IND_NE!H18+FC_TRA_NE!H18+FC_OTH_NE!H18</f>
        <v>0</v>
      </c>
      <c r="I18" s="30">
        <f>TI_NRG_FC_IND_NE!I18+FC_TRA_NE!I18+FC_OTH_NE!I18</f>
        <v>0</v>
      </c>
      <c r="J18" s="30">
        <f>TI_NRG_FC_IND_NE!J18+FC_TRA_NE!J18+FC_OTH_NE!J18</f>
        <v>0</v>
      </c>
      <c r="K18" s="30">
        <f>TI_NRG_FC_IND_NE!K18+FC_TRA_NE!K18+FC_OTH_NE!K18</f>
        <v>0</v>
      </c>
      <c r="L18" s="30">
        <f>TI_NRG_FC_IND_NE!L18+FC_TRA_NE!L18+FC_OTH_NE!L18</f>
        <v>0</v>
      </c>
      <c r="M18" s="30">
        <f>TI_NRG_FC_IND_NE!M18+FC_TRA_NE!M18+FC_OTH_NE!M18</f>
        <v>0</v>
      </c>
      <c r="N18" s="30">
        <f>TI_NRG_FC_IND_NE!N18+FC_TRA_NE!N18+FC_OTH_NE!N18</f>
        <v>0</v>
      </c>
      <c r="O18" s="30">
        <f>TI_NRG_FC_IND_NE!O18+FC_TRA_NE!O18+FC_OTH_NE!O18</f>
        <v>0</v>
      </c>
      <c r="P18" s="30">
        <f>TI_NRG_FC_IND_NE!P18+FC_TRA_NE!P18+FC_OTH_NE!P18</f>
        <v>0</v>
      </c>
      <c r="Q18" s="30">
        <f>TI_NRG_FC_IND_NE!Q18+FC_TRA_NE!Q18+FC_OTH_NE!Q18</f>
        <v>0</v>
      </c>
      <c r="R18" s="30">
        <f>TI_NRG_FC_IND_NE!R18+FC_TRA_NE!R18+FC_OTH_NE!R18</f>
        <v>0</v>
      </c>
      <c r="S18" s="30">
        <f>TI_NRG_FC_IND_NE!S18+FC_TRA_NE!S18+FC_OTH_NE!S18</f>
        <v>0</v>
      </c>
      <c r="T18" s="30">
        <f>TI_NRG_FC_IND_NE!T18+FC_TRA_NE!T18+FC_OTH_NE!T18</f>
        <v>0</v>
      </c>
      <c r="U18" s="30">
        <f>TI_NRG_FC_IND_NE!U18+FC_TRA_NE!U18+FC_OTH_NE!U18</f>
        <v>0</v>
      </c>
      <c r="V18" s="30">
        <f>TI_NRG_FC_IND_NE!V18+FC_TRA_NE!V18+FC_OTH_NE!V18</f>
        <v>0</v>
      </c>
      <c r="W18" s="30">
        <f>TI_NRG_FC_IND_NE!W18+FC_TRA_NE!W18+FC_OTH_NE!W18</f>
        <v>0</v>
      </c>
      <c r="X18" s="30">
        <f>TI_NRG_FC_IND_NE!X18+FC_TRA_NE!X18+FC_OTH_NE!X18</f>
        <v>0</v>
      </c>
    </row>
    <row r="19" spans="1:24" ht="11.25" customHeight="1" x14ac:dyDescent="0.2">
      <c r="A19" s="22" t="s">
        <v>29</v>
      </c>
      <c r="B19" s="23" t="s">
        <v>30</v>
      </c>
      <c r="C19" s="30">
        <f>TI_NRG_FC_IND_NE!C19+FC_TRA_NE!C19+FC_OTH_NE!C19</f>
        <v>0</v>
      </c>
      <c r="D19" s="30">
        <f>TI_NRG_FC_IND_NE!D19+FC_TRA_NE!D19+FC_OTH_NE!D19</f>
        <v>0</v>
      </c>
      <c r="E19" s="30">
        <f>TI_NRG_FC_IND_NE!E19+FC_TRA_NE!E19+FC_OTH_NE!E19</f>
        <v>0</v>
      </c>
      <c r="F19" s="30">
        <f>TI_NRG_FC_IND_NE!F19+FC_TRA_NE!F19+FC_OTH_NE!F19</f>
        <v>0</v>
      </c>
      <c r="G19" s="30">
        <f>TI_NRG_FC_IND_NE!G19+FC_TRA_NE!G19+FC_OTH_NE!G19</f>
        <v>0</v>
      </c>
      <c r="H19" s="30">
        <f>TI_NRG_FC_IND_NE!H19+FC_TRA_NE!H19+FC_OTH_NE!H19</f>
        <v>0</v>
      </c>
      <c r="I19" s="30">
        <f>TI_NRG_FC_IND_NE!I19+FC_TRA_NE!I19+FC_OTH_NE!I19</f>
        <v>0</v>
      </c>
      <c r="J19" s="30">
        <f>TI_NRG_FC_IND_NE!J19+FC_TRA_NE!J19+FC_OTH_NE!J19</f>
        <v>0</v>
      </c>
      <c r="K19" s="30">
        <f>TI_NRG_FC_IND_NE!K19+FC_TRA_NE!K19+FC_OTH_NE!K19</f>
        <v>0</v>
      </c>
      <c r="L19" s="30">
        <f>TI_NRG_FC_IND_NE!L19+FC_TRA_NE!L19+FC_OTH_NE!L19</f>
        <v>0</v>
      </c>
      <c r="M19" s="30">
        <f>TI_NRG_FC_IND_NE!M19+FC_TRA_NE!M19+FC_OTH_NE!M19</f>
        <v>0</v>
      </c>
      <c r="N19" s="30">
        <f>TI_NRG_FC_IND_NE!N19+FC_TRA_NE!N19+FC_OTH_NE!N19</f>
        <v>0</v>
      </c>
      <c r="O19" s="30">
        <f>TI_NRG_FC_IND_NE!O19+FC_TRA_NE!O19+FC_OTH_NE!O19</f>
        <v>0</v>
      </c>
      <c r="P19" s="30">
        <f>TI_NRG_FC_IND_NE!P19+FC_TRA_NE!P19+FC_OTH_NE!P19</f>
        <v>0</v>
      </c>
      <c r="Q19" s="30">
        <f>TI_NRG_FC_IND_NE!Q19+FC_TRA_NE!Q19+FC_OTH_NE!Q19</f>
        <v>0</v>
      </c>
      <c r="R19" s="30">
        <f>TI_NRG_FC_IND_NE!R19+FC_TRA_NE!R19+FC_OTH_NE!R19</f>
        <v>0</v>
      </c>
      <c r="S19" s="30">
        <f>TI_NRG_FC_IND_NE!S19+FC_TRA_NE!S19+FC_OTH_NE!S19</f>
        <v>0</v>
      </c>
      <c r="T19" s="30">
        <f>TI_NRG_FC_IND_NE!T19+FC_TRA_NE!T19+FC_OTH_NE!T19</f>
        <v>0</v>
      </c>
      <c r="U19" s="30">
        <f>TI_NRG_FC_IND_NE!U19+FC_TRA_NE!U19+FC_OTH_NE!U19</f>
        <v>0</v>
      </c>
      <c r="V19" s="30">
        <f>TI_NRG_FC_IND_NE!V19+FC_TRA_NE!V19+FC_OTH_NE!V19</f>
        <v>0</v>
      </c>
      <c r="W19" s="30">
        <f>TI_NRG_FC_IND_NE!W19+FC_TRA_NE!W19+FC_OTH_NE!W19</f>
        <v>0</v>
      </c>
      <c r="X19" s="30">
        <f>TI_NRG_FC_IND_NE!X19+FC_TRA_NE!X19+FC_OTH_NE!X19</f>
        <v>0</v>
      </c>
    </row>
    <row r="20" spans="1:24" ht="11.25" customHeight="1" x14ac:dyDescent="0.2">
      <c r="A20" s="22" t="s">
        <v>31</v>
      </c>
      <c r="B20" s="23" t="s">
        <v>32</v>
      </c>
      <c r="C20" s="30">
        <f>TI_NRG_FC_IND_NE!C20+FC_TRA_NE!C20+FC_OTH_NE!C20</f>
        <v>0</v>
      </c>
      <c r="D20" s="30">
        <f>TI_NRG_FC_IND_NE!D20+FC_TRA_NE!D20+FC_OTH_NE!D20</f>
        <v>0</v>
      </c>
      <c r="E20" s="30">
        <f>TI_NRG_FC_IND_NE!E20+FC_TRA_NE!E20+FC_OTH_NE!E20</f>
        <v>0</v>
      </c>
      <c r="F20" s="30">
        <f>TI_NRG_FC_IND_NE!F20+FC_TRA_NE!F20+FC_OTH_NE!F20</f>
        <v>0</v>
      </c>
      <c r="G20" s="30">
        <f>TI_NRG_FC_IND_NE!G20+FC_TRA_NE!G20+FC_OTH_NE!G20</f>
        <v>0</v>
      </c>
      <c r="H20" s="30">
        <f>TI_NRG_FC_IND_NE!H20+FC_TRA_NE!H20+FC_OTH_NE!H20</f>
        <v>0</v>
      </c>
      <c r="I20" s="30">
        <f>TI_NRG_FC_IND_NE!I20+FC_TRA_NE!I20+FC_OTH_NE!I20</f>
        <v>0</v>
      </c>
      <c r="J20" s="30">
        <f>TI_NRG_FC_IND_NE!J20+FC_TRA_NE!J20+FC_OTH_NE!J20</f>
        <v>9.9598452278589846</v>
      </c>
      <c r="K20" s="30">
        <f>TI_NRG_FC_IND_NE!K20+FC_TRA_NE!K20+FC_OTH_NE!K20</f>
        <v>0</v>
      </c>
      <c r="L20" s="30">
        <f>TI_NRG_FC_IND_NE!L20+FC_TRA_NE!L20+FC_OTH_NE!L20</f>
        <v>0</v>
      </c>
      <c r="M20" s="30">
        <f>TI_NRG_FC_IND_NE!M20+FC_TRA_NE!M20+FC_OTH_NE!M20</f>
        <v>0</v>
      </c>
      <c r="N20" s="30">
        <f>TI_NRG_FC_IND_NE!N20+FC_TRA_NE!N20+FC_OTH_NE!N20</f>
        <v>0</v>
      </c>
      <c r="O20" s="30">
        <f>TI_NRG_FC_IND_NE!O20+FC_TRA_NE!O20+FC_OTH_NE!O20</f>
        <v>0</v>
      </c>
      <c r="P20" s="30">
        <f>TI_NRG_FC_IND_NE!P20+FC_TRA_NE!P20+FC_OTH_NE!P20</f>
        <v>0</v>
      </c>
      <c r="Q20" s="30">
        <f>TI_NRG_FC_IND_NE!Q20+FC_TRA_NE!Q20+FC_OTH_NE!Q20</f>
        <v>0</v>
      </c>
      <c r="R20" s="30">
        <f>TI_NRG_FC_IND_NE!R20+FC_TRA_NE!R20+FC_OTH_NE!R20</f>
        <v>0</v>
      </c>
      <c r="S20" s="30">
        <f>TI_NRG_FC_IND_NE!S20+FC_TRA_NE!S20+FC_OTH_NE!S20</f>
        <v>0</v>
      </c>
      <c r="T20" s="30">
        <f>TI_NRG_FC_IND_NE!T20+FC_TRA_NE!T20+FC_OTH_NE!T20</f>
        <v>0</v>
      </c>
      <c r="U20" s="30">
        <f>TI_NRG_FC_IND_NE!U20+FC_TRA_NE!U20+FC_OTH_NE!U20</f>
        <v>0</v>
      </c>
      <c r="V20" s="30">
        <f>TI_NRG_FC_IND_NE!V20+FC_TRA_NE!V20+FC_OTH_NE!V20</f>
        <v>0</v>
      </c>
      <c r="W20" s="30">
        <f>TI_NRG_FC_IND_NE!W20+FC_TRA_NE!W20+FC_OTH_NE!W20</f>
        <v>0</v>
      </c>
      <c r="X20" s="30">
        <f>TI_NRG_FC_IND_NE!X20+FC_TRA_NE!X20+FC_OTH_NE!X20</f>
        <v>0</v>
      </c>
    </row>
    <row r="21" spans="1:24" ht="11.25" customHeight="1" x14ac:dyDescent="0.2">
      <c r="A21" s="22" t="s">
        <v>33</v>
      </c>
      <c r="B21" s="23" t="s">
        <v>34</v>
      </c>
      <c r="C21" s="30">
        <f>TI_NRG_FC_IND_NE!C21+FC_TRA_NE!C21+FC_OTH_NE!C21</f>
        <v>0</v>
      </c>
      <c r="D21" s="30">
        <f>TI_NRG_FC_IND_NE!D21+FC_TRA_NE!D21+FC_OTH_NE!D21</f>
        <v>0</v>
      </c>
      <c r="E21" s="30">
        <f>TI_NRG_FC_IND_NE!E21+FC_TRA_NE!E21+FC_OTH_NE!E21</f>
        <v>0</v>
      </c>
      <c r="F21" s="30">
        <f>TI_NRG_FC_IND_NE!F21+FC_TRA_NE!F21+FC_OTH_NE!F21</f>
        <v>0</v>
      </c>
      <c r="G21" s="30">
        <f>TI_NRG_FC_IND_NE!G21+FC_TRA_NE!G21+FC_OTH_NE!G21</f>
        <v>0</v>
      </c>
      <c r="H21" s="30">
        <f>TI_NRG_FC_IND_NE!H21+FC_TRA_NE!H21+FC_OTH_NE!H21</f>
        <v>0</v>
      </c>
      <c r="I21" s="30">
        <f>TI_NRG_FC_IND_NE!I21+FC_TRA_NE!I21+FC_OTH_NE!I21</f>
        <v>0</v>
      </c>
      <c r="J21" s="30">
        <f>TI_NRG_FC_IND_NE!J21+FC_TRA_NE!J21+FC_OTH_NE!J21</f>
        <v>0</v>
      </c>
      <c r="K21" s="30">
        <f>TI_NRG_FC_IND_NE!K21+FC_TRA_NE!K21+FC_OTH_NE!K21</f>
        <v>0</v>
      </c>
      <c r="L21" s="30">
        <f>TI_NRG_FC_IND_NE!L21+FC_TRA_NE!L21+FC_OTH_NE!L21</f>
        <v>0</v>
      </c>
      <c r="M21" s="30">
        <f>TI_NRG_FC_IND_NE!M21+FC_TRA_NE!M21+FC_OTH_NE!M21</f>
        <v>15.166723989681859</v>
      </c>
      <c r="N21" s="30">
        <f>TI_NRG_FC_IND_NE!N21+FC_TRA_NE!N21+FC_OTH_NE!N21</f>
        <v>17.101375752364579</v>
      </c>
      <c r="O21" s="30">
        <f>TI_NRG_FC_IND_NE!O21+FC_TRA_NE!O21+FC_OTH_NE!O21</f>
        <v>14.78452278589854</v>
      </c>
      <c r="P21" s="30">
        <f>TI_NRG_FC_IND_NE!P21+FC_TRA_NE!P21+FC_OTH_NE!P21</f>
        <v>17.101375752364579</v>
      </c>
      <c r="Q21" s="30">
        <f>TI_NRG_FC_IND_NE!Q21+FC_TRA_NE!Q21+FC_OTH_NE!Q21</f>
        <v>18.91659501289768</v>
      </c>
      <c r="R21" s="30">
        <f>TI_NRG_FC_IND_NE!R21+FC_TRA_NE!R21+FC_OTH_NE!R21</f>
        <v>17.220808254514189</v>
      </c>
      <c r="S21" s="30">
        <f>TI_NRG_FC_IND_NE!S21+FC_TRA_NE!S21+FC_OTH_NE!S21</f>
        <v>17.865692175408419</v>
      </c>
      <c r="T21" s="30">
        <f>TI_NRG_FC_IND_NE!T21+FC_TRA_NE!T21+FC_OTH_NE!T21</f>
        <v>17.487876182287181</v>
      </c>
      <c r="U21" s="30">
        <f>TI_NRG_FC_IND_NE!U21+FC_TRA_NE!U21+FC_OTH_NE!U21</f>
        <v>18.92760103181427</v>
      </c>
      <c r="V21" s="30">
        <f>TI_NRG_FC_IND_NE!V21+FC_TRA_NE!V21+FC_OTH_NE!V21</f>
        <v>23.705846947549439</v>
      </c>
      <c r="W21" s="30">
        <f>TI_NRG_FC_IND_NE!W21+FC_TRA_NE!W21+FC_OTH_NE!W21</f>
        <v>14.13791917454858</v>
      </c>
      <c r="X21" s="30">
        <f>TI_NRG_FC_IND_NE!X21+FC_TRA_NE!X21+FC_OTH_NE!X21</f>
        <v>17.307222699914011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:W22" si="12">SUM(C23:C24)</f>
        <v>0</v>
      </c>
      <c r="D22" s="31">
        <f t="shared" si="12"/>
        <v>0</v>
      </c>
      <c r="E22" s="31">
        <f t="shared" si="12"/>
        <v>0</v>
      </c>
      <c r="F22" s="31">
        <f t="shared" si="12"/>
        <v>0</v>
      </c>
      <c r="G22" s="31">
        <f t="shared" si="12"/>
        <v>0</v>
      </c>
      <c r="H22" s="31">
        <f t="shared" si="12"/>
        <v>0</v>
      </c>
      <c r="I22" s="31">
        <f t="shared" si="12"/>
        <v>0</v>
      </c>
      <c r="J22" s="31">
        <f t="shared" si="12"/>
        <v>0</v>
      </c>
      <c r="K22" s="31">
        <f t="shared" si="12"/>
        <v>0</v>
      </c>
      <c r="L22" s="31">
        <f t="shared" si="12"/>
        <v>0</v>
      </c>
      <c r="M22" s="31">
        <f t="shared" si="12"/>
        <v>0</v>
      </c>
      <c r="N22" s="31">
        <f t="shared" si="12"/>
        <v>0</v>
      </c>
      <c r="O22" s="31">
        <f t="shared" si="12"/>
        <v>0</v>
      </c>
      <c r="P22" s="31">
        <f t="shared" si="12"/>
        <v>0</v>
      </c>
      <c r="Q22" s="31">
        <f t="shared" si="12"/>
        <v>0</v>
      </c>
      <c r="R22" s="31">
        <f t="shared" si="12"/>
        <v>0</v>
      </c>
      <c r="S22" s="31">
        <f t="shared" si="12"/>
        <v>0</v>
      </c>
      <c r="T22" s="31">
        <f t="shared" si="12"/>
        <v>0</v>
      </c>
      <c r="U22" s="31">
        <f t="shared" si="12"/>
        <v>0</v>
      </c>
      <c r="V22" s="31">
        <f t="shared" si="12"/>
        <v>0</v>
      </c>
      <c r="W22" s="31">
        <f t="shared" si="12"/>
        <v>0</v>
      </c>
      <c r="X22" s="31">
        <f t="shared" ref="X22" si="13">SUM(X23:X24)</f>
        <v>0</v>
      </c>
    </row>
    <row r="23" spans="1:24" ht="11.25" customHeight="1" x14ac:dyDescent="0.2">
      <c r="A23" s="22" t="s">
        <v>37</v>
      </c>
      <c r="B23" s="23" t="s">
        <v>38</v>
      </c>
      <c r="C23" s="30">
        <f>TI_NRG_FC_IND_NE!C23+FC_TRA_NE!C23+FC_OTH_NE!C23</f>
        <v>0</v>
      </c>
      <c r="D23" s="30">
        <f>TI_NRG_FC_IND_NE!D23+FC_TRA_NE!D23+FC_OTH_NE!D23</f>
        <v>0</v>
      </c>
      <c r="E23" s="30">
        <f>TI_NRG_FC_IND_NE!E23+FC_TRA_NE!E23+FC_OTH_NE!E23</f>
        <v>0</v>
      </c>
      <c r="F23" s="30">
        <f>TI_NRG_FC_IND_NE!F23+FC_TRA_NE!F23+FC_OTH_NE!F23</f>
        <v>0</v>
      </c>
      <c r="G23" s="30">
        <f>TI_NRG_FC_IND_NE!G23+FC_TRA_NE!G23+FC_OTH_NE!G23</f>
        <v>0</v>
      </c>
      <c r="H23" s="30">
        <f>TI_NRG_FC_IND_NE!H23+FC_TRA_NE!H23+FC_OTH_NE!H23</f>
        <v>0</v>
      </c>
      <c r="I23" s="30">
        <f>TI_NRG_FC_IND_NE!I23+FC_TRA_NE!I23+FC_OTH_NE!I23</f>
        <v>0</v>
      </c>
      <c r="J23" s="30">
        <f>TI_NRG_FC_IND_NE!J23+FC_TRA_NE!J23+FC_OTH_NE!J23</f>
        <v>0</v>
      </c>
      <c r="K23" s="30">
        <f>TI_NRG_FC_IND_NE!K23+FC_TRA_NE!K23+FC_OTH_NE!K23</f>
        <v>0</v>
      </c>
      <c r="L23" s="30">
        <f>TI_NRG_FC_IND_NE!L23+FC_TRA_NE!L23+FC_OTH_NE!L23</f>
        <v>0</v>
      </c>
      <c r="M23" s="30">
        <f>TI_NRG_FC_IND_NE!M23+FC_TRA_NE!M23+FC_OTH_NE!M23</f>
        <v>0</v>
      </c>
      <c r="N23" s="30">
        <f>TI_NRG_FC_IND_NE!N23+FC_TRA_NE!N23+FC_OTH_NE!N23</f>
        <v>0</v>
      </c>
      <c r="O23" s="30">
        <f>TI_NRG_FC_IND_NE!O23+FC_TRA_NE!O23+FC_OTH_NE!O23</f>
        <v>0</v>
      </c>
      <c r="P23" s="30">
        <f>TI_NRG_FC_IND_NE!P23+FC_TRA_NE!P23+FC_OTH_NE!P23</f>
        <v>0</v>
      </c>
      <c r="Q23" s="30">
        <f>TI_NRG_FC_IND_NE!Q23+FC_TRA_NE!Q23+FC_OTH_NE!Q23</f>
        <v>0</v>
      </c>
      <c r="R23" s="30">
        <f>TI_NRG_FC_IND_NE!R23+FC_TRA_NE!R23+FC_OTH_NE!R23</f>
        <v>0</v>
      </c>
      <c r="S23" s="30">
        <f>TI_NRG_FC_IND_NE!S23+FC_TRA_NE!S23+FC_OTH_NE!S23</f>
        <v>0</v>
      </c>
      <c r="T23" s="30">
        <f>TI_NRG_FC_IND_NE!T23+FC_TRA_NE!T23+FC_OTH_NE!T23</f>
        <v>0</v>
      </c>
      <c r="U23" s="30">
        <f>TI_NRG_FC_IND_NE!U23+FC_TRA_NE!U23+FC_OTH_NE!U23</f>
        <v>0</v>
      </c>
      <c r="V23" s="30">
        <f>TI_NRG_FC_IND_NE!V23+FC_TRA_NE!V23+FC_OTH_NE!V23</f>
        <v>0</v>
      </c>
      <c r="W23" s="30">
        <f>TI_NRG_FC_IND_NE!W23+FC_TRA_NE!W23+FC_OTH_NE!W23</f>
        <v>0</v>
      </c>
      <c r="X23" s="30">
        <f>TI_NRG_FC_IND_NE!X23+FC_TRA_NE!X23+FC_OTH_NE!X23</f>
        <v>0</v>
      </c>
    </row>
    <row r="24" spans="1:24" ht="11.25" customHeight="1" x14ac:dyDescent="0.2">
      <c r="A24" s="22" t="s">
        <v>39</v>
      </c>
      <c r="B24" s="23" t="s">
        <v>40</v>
      </c>
      <c r="C24" s="30">
        <f>TI_NRG_FC_IND_NE!C24+FC_TRA_NE!C24+FC_OTH_NE!C24</f>
        <v>0</v>
      </c>
      <c r="D24" s="30">
        <f>TI_NRG_FC_IND_NE!D24+FC_TRA_NE!D24+FC_OTH_NE!D24</f>
        <v>0</v>
      </c>
      <c r="E24" s="30">
        <f>TI_NRG_FC_IND_NE!E24+FC_TRA_NE!E24+FC_OTH_NE!E24</f>
        <v>0</v>
      </c>
      <c r="F24" s="30">
        <f>TI_NRG_FC_IND_NE!F24+FC_TRA_NE!F24+FC_OTH_NE!F24</f>
        <v>0</v>
      </c>
      <c r="G24" s="30">
        <f>TI_NRG_FC_IND_NE!G24+FC_TRA_NE!G24+FC_OTH_NE!G24</f>
        <v>0</v>
      </c>
      <c r="H24" s="30">
        <f>TI_NRG_FC_IND_NE!H24+FC_TRA_NE!H24+FC_OTH_NE!H24</f>
        <v>0</v>
      </c>
      <c r="I24" s="30">
        <f>TI_NRG_FC_IND_NE!I24+FC_TRA_NE!I24+FC_OTH_NE!I24</f>
        <v>0</v>
      </c>
      <c r="J24" s="30">
        <f>TI_NRG_FC_IND_NE!J24+FC_TRA_NE!J24+FC_OTH_NE!J24</f>
        <v>0</v>
      </c>
      <c r="K24" s="30">
        <f>TI_NRG_FC_IND_NE!K24+FC_TRA_NE!K24+FC_OTH_NE!K24</f>
        <v>0</v>
      </c>
      <c r="L24" s="30">
        <f>TI_NRG_FC_IND_NE!L24+FC_TRA_NE!L24+FC_OTH_NE!L24</f>
        <v>0</v>
      </c>
      <c r="M24" s="30">
        <f>TI_NRG_FC_IND_NE!M24+FC_TRA_NE!M24+FC_OTH_NE!M24</f>
        <v>0</v>
      </c>
      <c r="N24" s="30">
        <f>TI_NRG_FC_IND_NE!N24+FC_TRA_NE!N24+FC_OTH_NE!N24</f>
        <v>0</v>
      </c>
      <c r="O24" s="30">
        <f>TI_NRG_FC_IND_NE!O24+FC_TRA_NE!O24+FC_OTH_NE!O24</f>
        <v>0</v>
      </c>
      <c r="P24" s="30">
        <f>TI_NRG_FC_IND_NE!P24+FC_TRA_NE!P24+FC_OTH_NE!P24</f>
        <v>0</v>
      </c>
      <c r="Q24" s="30">
        <f>TI_NRG_FC_IND_NE!Q24+FC_TRA_NE!Q24+FC_OTH_NE!Q24</f>
        <v>0</v>
      </c>
      <c r="R24" s="30">
        <f>TI_NRG_FC_IND_NE!R24+FC_TRA_NE!R24+FC_OTH_NE!R24</f>
        <v>0</v>
      </c>
      <c r="S24" s="30">
        <f>TI_NRG_FC_IND_NE!S24+FC_TRA_NE!S24+FC_OTH_NE!S24</f>
        <v>0</v>
      </c>
      <c r="T24" s="30">
        <f>TI_NRG_FC_IND_NE!T24+FC_TRA_NE!T24+FC_OTH_NE!T24</f>
        <v>0</v>
      </c>
      <c r="U24" s="30">
        <f>TI_NRG_FC_IND_NE!U24+FC_TRA_NE!U24+FC_OTH_NE!U24</f>
        <v>0</v>
      </c>
      <c r="V24" s="30">
        <f>TI_NRG_FC_IND_NE!V24+FC_TRA_NE!V24+FC_OTH_NE!V24</f>
        <v>0</v>
      </c>
      <c r="W24" s="30">
        <f>TI_NRG_FC_IND_NE!W24+FC_TRA_NE!W24+FC_OTH_NE!W24</f>
        <v>0</v>
      </c>
      <c r="X24" s="30">
        <f>TI_NRG_FC_IND_NE!X24+FC_TRA_NE!X24+FC_OTH_NE!X24</f>
        <v>0</v>
      </c>
    </row>
    <row r="25" spans="1:24" ht="11.25" customHeight="1" x14ac:dyDescent="0.2">
      <c r="A25" s="24" t="s">
        <v>41</v>
      </c>
      <c r="B25" s="25" t="s">
        <v>42</v>
      </c>
      <c r="C25" s="31">
        <f>TI_NRG_FC_IND_NE!C25+FC_TRA_NE!C25+FC_OTH_NE!C25</f>
        <v>6.3906276870163357</v>
      </c>
      <c r="D25" s="31">
        <f>TI_NRG_FC_IND_NE!D25+FC_TRA_NE!D25+FC_OTH_NE!D25</f>
        <v>7.7677558039552874</v>
      </c>
      <c r="E25" s="31">
        <f>TI_NRG_FC_IND_NE!E25+FC_TRA_NE!E25+FC_OTH_NE!E25</f>
        <v>7.7253654342218399</v>
      </c>
      <c r="F25" s="31">
        <f>TI_NRG_FC_IND_NE!F25+FC_TRA_NE!F25+FC_OTH_NE!F25</f>
        <v>8.099828030954427</v>
      </c>
      <c r="G25" s="31">
        <f>TI_NRG_FC_IND_NE!G25+FC_TRA_NE!G25+FC_OTH_NE!G25</f>
        <v>8.7477214101461733</v>
      </c>
      <c r="H25" s="31">
        <f>TI_NRG_FC_IND_NE!H25+FC_TRA_NE!H25+FC_OTH_NE!H25</f>
        <v>9.1843508168529659</v>
      </c>
      <c r="I25" s="31">
        <f>TI_NRG_FC_IND_NE!I25+FC_TRA_NE!I25+FC_OTH_NE!I25</f>
        <v>9.3916595012897659</v>
      </c>
      <c r="J25" s="31">
        <f>TI_NRG_FC_IND_NE!J25+FC_TRA_NE!J25+FC_OTH_NE!J25</f>
        <v>9.0707652622527934</v>
      </c>
      <c r="K25" s="31">
        <f>TI_NRG_FC_IND_NE!K25+FC_TRA_NE!K25+FC_OTH_NE!K25</f>
        <v>11.34462596732588</v>
      </c>
      <c r="L25" s="31">
        <f>TI_NRG_FC_IND_NE!L25+FC_TRA_NE!L25+FC_OTH_NE!L25</f>
        <v>13.30352536543422</v>
      </c>
      <c r="M25" s="31">
        <f>TI_NRG_FC_IND_NE!M25+FC_TRA_NE!M25+FC_OTH_NE!M25</f>
        <v>15.563112639724849</v>
      </c>
      <c r="N25" s="31">
        <f>TI_NRG_FC_IND_NE!N25+FC_TRA_NE!N25+FC_OTH_NE!N25</f>
        <v>15.311865864144449</v>
      </c>
      <c r="O25" s="31">
        <f>TI_NRG_FC_IND_NE!O25+FC_TRA_NE!O25+FC_OTH_NE!O25</f>
        <v>17.006018916595011</v>
      </c>
      <c r="P25" s="31">
        <f>TI_NRG_FC_IND_NE!P25+FC_TRA_NE!P25+FC_OTH_NE!P25</f>
        <v>15.91358555460017</v>
      </c>
      <c r="Q25" s="31">
        <f>TI_NRG_FC_IND_NE!Q25+FC_TRA_NE!Q25+FC_OTH_NE!Q25</f>
        <v>18.569475494411009</v>
      </c>
      <c r="R25" s="31">
        <f>TI_NRG_FC_IND_NE!R25+FC_TRA_NE!R25+FC_OTH_NE!R25</f>
        <v>22.506276870163369</v>
      </c>
      <c r="S25" s="31">
        <f>TI_NRG_FC_IND_NE!S25+FC_TRA_NE!S25+FC_OTH_NE!S25</f>
        <v>20.47128116938951</v>
      </c>
      <c r="T25" s="31">
        <f>TI_NRG_FC_IND_NE!T25+FC_TRA_NE!T25+FC_OTH_NE!T25</f>
        <v>70.107996560619085</v>
      </c>
      <c r="U25" s="31">
        <f>TI_NRG_FC_IND_NE!U25+FC_TRA_NE!U25+FC_OTH_NE!U25</f>
        <v>66.297592433361999</v>
      </c>
      <c r="V25" s="31">
        <f>TI_NRG_FC_IND_NE!V25+FC_TRA_NE!V25+FC_OTH_NE!V25</f>
        <v>64.128116938950981</v>
      </c>
      <c r="W25" s="31">
        <f>TI_NRG_FC_IND_NE!W25+FC_TRA_NE!W25+FC_OTH_NE!W25</f>
        <v>69.018572656921748</v>
      </c>
      <c r="X25" s="31">
        <f>TI_NRG_FC_IND_NE!X25+FC_TRA_NE!X25+FC_OTH_NE!X25</f>
        <v>63.535253654342213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:W26" si="14">SUM(C27,C33)</f>
        <v>87361.349871023209</v>
      </c>
      <c r="D26" s="31">
        <f t="shared" si="14"/>
        <v>87742.903525365444</v>
      </c>
      <c r="E26" s="31">
        <f t="shared" si="14"/>
        <v>88409.240842648316</v>
      </c>
      <c r="F26" s="31">
        <f t="shared" si="14"/>
        <v>86596.529062768706</v>
      </c>
      <c r="G26" s="31">
        <f t="shared" si="14"/>
        <v>87790.669733447983</v>
      </c>
      <c r="H26" s="31">
        <f t="shared" si="14"/>
        <v>89553.408082545138</v>
      </c>
      <c r="I26" s="31">
        <f t="shared" si="14"/>
        <v>90499.222355975915</v>
      </c>
      <c r="J26" s="31">
        <f t="shared" si="14"/>
        <v>89445.301375752359</v>
      </c>
      <c r="K26" s="31">
        <f t="shared" si="14"/>
        <v>86861.613929492683</v>
      </c>
      <c r="L26" s="31">
        <f t="shared" si="14"/>
        <v>79799.025279449692</v>
      </c>
      <c r="M26" s="31">
        <f t="shared" si="14"/>
        <v>83244.187876182274</v>
      </c>
      <c r="N26" s="31">
        <f t="shared" si="14"/>
        <v>80456.215133276011</v>
      </c>
      <c r="O26" s="31">
        <f t="shared" si="14"/>
        <v>76911.536113499562</v>
      </c>
      <c r="P26" s="31">
        <f t="shared" si="14"/>
        <v>73885.015563198627</v>
      </c>
      <c r="Q26" s="31">
        <f t="shared" si="14"/>
        <v>75273.659415305243</v>
      </c>
      <c r="R26" s="31">
        <f t="shared" si="14"/>
        <v>72844.878589853848</v>
      </c>
      <c r="S26" s="31">
        <f t="shared" si="14"/>
        <v>72824.160705073067</v>
      </c>
      <c r="T26" s="31">
        <f t="shared" si="14"/>
        <v>78357.901547721412</v>
      </c>
      <c r="U26" s="31">
        <f t="shared" si="14"/>
        <v>74856.349441100596</v>
      </c>
      <c r="V26" s="31">
        <f t="shared" si="14"/>
        <v>73725.057265692158</v>
      </c>
      <c r="W26" s="31">
        <f t="shared" si="14"/>
        <v>73665.854772141014</v>
      </c>
      <c r="X26" s="31">
        <f t="shared" ref="X26" si="15">SUM(X27,X33)</f>
        <v>76040.834135855563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:W27" si="16">SUM(C28:C32)</f>
        <v>2787.2362854686162</v>
      </c>
      <c r="D27" s="42">
        <f t="shared" si="16"/>
        <v>2802.0866723989684</v>
      </c>
      <c r="E27" s="42">
        <f t="shared" si="16"/>
        <v>3445.1362854686158</v>
      </c>
      <c r="F27" s="42">
        <f t="shared" si="16"/>
        <v>3079.1118658641449</v>
      </c>
      <c r="G27" s="42">
        <f t="shared" si="16"/>
        <v>3033.0369733447978</v>
      </c>
      <c r="H27" s="42">
        <f t="shared" si="16"/>
        <v>3358.8422184006877</v>
      </c>
      <c r="I27" s="42">
        <f t="shared" si="16"/>
        <v>3659.3102321582105</v>
      </c>
      <c r="J27" s="42">
        <f t="shared" si="16"/>
        <v>3013.9121238177131</v>
      </c>
      <c r="K27" s="42">
        <f t="shared" si="16"/>
        <v>2933.0036973344795</v>
      </c>
      <c r="L27" s="42">
        <f t="shared" si="16"/>
        <v>2836.7970765262257</v>
      </c>
      <c r="M27" s="42">
        <f t="shared" si="16"/>
        <v>2796.814187446259</v>
      </c>
      <c r="N27" s="42">
        <f t="shared" si="16"/>
        <v>2885.5687016337051</v>
      </c>
      <c r="O27" s="42">
        <f t="shared" si="16"/>
        <v>2579.846087704213</v>
      </c>
      <c r="P27" s="42">
        <f t="shared" si="16"/>
        <v>2669.7482373172829</v>
      </c>
      <c r="Q27" s="42">
        <f t="shared" si="16"/>
        <v>2718.4721410146171</v>
      </c>
      <c r="R27" s="42">
        <f t="shared" si="16"/>
        <v>2205.9370593293211</v>
      </c>
      <c r="S27" s="42">
        <f t="shared" si="16"/>
        <v>2304.3441960447117</v>
      </c>
      <c r="T27" s="42">
        <f t="shared" si="16"/>
        <v>2165.577042132416</v>
      </c>
      <c r="U27" s="42">
        <f t="shared" si="16"/>
        <v>1747.5969045571801</v>
      </c>
      <c r="V27" s="42">
        <f t="shared" si="16"/>
        <v>1468.4280309544281</v>
      </c>
      <c r="W27" s="42">
        <f t="shared" si="16"/>
        <v>1626.267067927773</v>
      </c>
      <c r="X27" s="42">
        <f t="shared" ref="X27" si="17">SUM(X28:X32)</f>
        <v>1433.622269991401</v>
      </c>
    </row>
    <row r="28" spans="1:24" ht="11.25" customHeight="1" x14ac:dyDescent="0.2">
      <c r="A28" s="39" t="s">
        <v>45</v>
      </c>
      <c r="B28" s="23" t="s">
        <v>46</v>
      </c>
      <c r="C28" s="30">
        <f>TI_NRG_FC_IND_NE!C28+FC_TRA_NE!C28+FC_OTH_NE!C28</f>
        <v>0</v>
      </c>
      <c r="D28" s="30">
        <f>TI_NRG_FC_IND_NE!D28+FC_TRA_NE!D28+FC_OTH_NE!D28</f>
        <v>0</v>
      </c>
      <c r="E28" s="30">
        <f>TI_NRG_FC_IND_NE!E28+FC_TRA_NE!E28+FC_OTH_NE!E28</f>
        <v>0</v>
      </c>
      <c r="F28" s="30">
        <f>TI_NRG_FC_IND_NE!F28+FC_TRA_NE!F28+FC_OTH_NE!F28</f>
        <v>0</v>
      </c>
      <c r="G28" s="30">
        <f>TI_NRG_FC_IND_NE!G28+FC_TRA_NE!G28+FC_OTH_NE!G28</f>
        <v>0</v>
      </c>
      <c r="H28" s="30">
        <f>TI_NRG_FC_IND_NE!H28+FC_TRA_NE!H28+FC_OTH_NE!H28</f>
        <v>0</v>
      </c>
      <c r="I28" s="30">
        <f>TI_NRG_FC_IND_NE!I28+FC_TRA_NE!I28+FC_OTH_NE!I28</f>
        <v>0</v>
      </c>
      <c r="J28" s="30">
        <f>TI_NRG_FC_IND_NE!J28+FC_TRA_NE!J28+FC_OTH_NE!J28</f>
        <v>0</v>
      </c>
      <c r="K28" s="30">
        <f>TI_NRG_FC_IND_NE!K28+FC_TRA_NE!K28+FC_OTH_NE!K28</f>
        <v>0</v>
      </c>
      <c r="L28" s="30">
        <f>TI_NRG_FC_IND_NE!L28+FC_TRA_NE!L28+FC_OTH_NE!L28</f>
        <v>0</v>
      </c>
      <c r="M28" s="30">
        <f>TI_NRG_FC_IND_NE!M28+FC_TRA_NE!M28+FC_OTH_NE!M28</f>
        <v>0</v>
      </c>
      <c r="N28" s="30">
        <f>TI_NRG_FC_IND_NE!N28+FC_TRA_NE!N28+FC_OTH_NE!N28</f>
        <v>0</v>
      </c>
      <c r="O28" s="30">
        <f>TI_NRG_FC_IND_NE!O28+FC_TRA_NE!O28+FC_OTH_NE!O28</f>
        <v>0</v>
      </c>
      <c r="P28" s="30">
        <f>TI_NRG_FC_IND_NE!P28+FC_TRA_NE!P28+FC_OTH_NE!P28</f>
        <v>0</v>
      </c>
      <c r="Q28" s="30">
        <f>TI_NRG_FC_IND_NE!Q28+FC_TRA_NE!Q28+FC_OTH_NE!Q28</f>
        <v>0</v>
      </c>
      <c r="R28" s="30">
        <f>TI_NRG_FC_IND_NE!R28+FC_TRA_NE!R28+FC_OTH_NE!R28</f>
        <v>0</v>
      </c>
      <c r="S28" s="30">
        <f>TI_NRG_FC_IND_NE!S28+FC_TRA_NE!S28+FC_OTH_NE!S28</f>
        <v>0</v>
      </c>
      <c r="T28" s="30">
        <f>TI_NRG_FC_IND_NE!T28+FC_TRA_NE!T28+FC_OTH_NE!T28</f>
        <v>0</v>
      </c>
      <c r="U28" s="30">
        <f>TI_NRG_FC_IND_NE!U28+FC_TRA_NE!U28+FC_OTH_NE!U28</f>
        <v>0</v>
      </c>
      <c r="V28" s="30">
        <f>TI_NRG_FC_IND_NE!V28+FC_TRA_NE!V28+FC_OTH_NE!V28</f>
        <v>0</v>
      </c>
      <c r="W28" s="30">
        <f>TI_NRG_FC_IND_NE!W28+FC_TRA_NE!W28+FC_OTH_NE!W28</f>
        <v>0</v>
      </c>
      <c r="X28" s="30">
        <f>TI_NRG_FC_IND_NE!X28+FC_TRA_NE!X28+FC_OTH_NE!X28</f>
        <v>0</v>
      </c>
    </row>
    <row r="29" spans="1:24" ht="11.25" customHeight="1" x14ac:dyDescent="0.2">
      <c r="A29" s="39" t="s">
        <v>47</v>
      </c>
      <c r="B29" s="23" t="s">
        <v>48</v>
      </c>
      <c r="C29" s="30">
        <f>TI_NRG_FC_IND_NE!C29+FC_TRA_NE!C29+FC_OTH_NE!C29</f>
        <v>2787.2362854686162</v>
      </c>
      <c r="D29" s="30">
        <f>TI_NRG_FC_IND_NE!D29+FC_TRA_NE!D29+FC_OTH_NE!D29</f>
        <v>2802.0866723989684</v>
      </c>
      <c r="E29" s="30">
        <f>TI_NRG_FC_IND_NE!E29+FC_TRA_NE!E29+FC_OTH_NE!E29</f>
        <v>3445.1362854686158</v>
      </c>
      <c r="F29" s="30">
        <f>TI_NRG_FC_IND_NE!F29+FC_TRA_NE!F29+FC_OTH_NE!F29</f>
        <v>3079.1118658641449</v>
      </c>
      <c r="G29" s="30">
        <f>TI_NRG_FC_IND_NE!G29+FC_TRA_NE!G29+FC_OTH_NE!G29</f>
        <v>3033.0369733447978</v>
      </c>
      <c r="H29" s="30">
        <f>TI_NRG_FC_IND_NE!H29+FC_TRA_NE!H29+FC_OTH_NE!H29</f>
        <v>3358.8422184006877</v>
      </c>
      <c r="I29" s="30">
        <f>TI_NRG_FC_IND_NE!I29+FC_TRA_NE!I29+FC_OTH_NE!I29</f>
        <v>3659.3102321582105</v>
      </c>
      <c r="J29" s="30">
        <f>TI_NRG_FC_IND_NE!J29+FC_TRA_NE!J29+FC_OTH_NE!J29</f>
        <v>3013.9121238177131</v>
      </c>
      <c r="K29" s="30">
        <f>TI_NRG_FC_IND_NE!K29+FC_TRA_NE!K29+FC_OTH_NE!K29</f>
        <v>2933.0036973344795</v>
      </c>
      <c r="L29" s="30">
        <f>TI_NRG_FC_IND_NE!L29+FC_TRA_NE!L29+FC_OTH_NE!L29</f>
        <v>2836.7970765262257</v>
      </c>
      <c r="M29" s="30">
        <f>TI_NRG_FC_IND_NE!M29+FC_TRA_NE!M29+FC_OTH_NE!M29</f>
        <v>2796.814187446259</v>
      </c>
      <c r="N29" s="30">
        <f>TI_NRG_FC_IND_NE!N29+FC_TRA_NE!N29+FC_OTH_NE!N29</f>
        <v>2885.5687016337051</v>
      </c>
      <c r="O29" s="30">
        <f>TI_NRG_FC_IND_NE!O29+FC_TRA_NE!O29+FC_OTH_NE!O29</f>
        <v>2579.846087704213</v>
      </c>
      <c r="P29" s="30">
        <f>TI_NRG_FC_IND_NE!P29+FC_TRA_NE!P29+FC_OTH_NE!P29</f>
        <v>2669.7482373172829</v>
      </c>
      <c r="Q29" s="30">
        <f>TI_NRG_FC_IND_NE!Q29+FC_TRA_NE!Q29+FC_OTH_NE!Q29</f>
        <v>2718.4721410146171</v>
      </c>
      <c r="R29" s="30">
        <f>TI_NRG_FC_IND_NE!R29+FC_TRA_NE!R29+FC_OTH_NE!R29</f>
        <v>2205.9370593293211</v>
      </c>
      <c r="S29" s="30">
        <f>TI_NRG_FC_IND_NE!S29+FC_TRA_NE!S29+FC_OTH_NE!S29</f>
        <v>2304.3441960447117</v>
      </c>
      <c r="T29" s="30">
        <f>TI_NRG_FC_IND_NE!T29+FC_TRA_NE!T29+FC_OTH_NE!T29</f>
        <v>2165.577042132416</v>
      </c>
      <c r="U29" s="30">
        <f>TI_NRG_FC_IND_NE!U29+FC_TRA_NE!U29+FC_OTH_NE!U29</f>
        <v>1747.5969045571801</v>
      </c>
      <c r="V29" s="30">
        <f>TI_NRG_FC_IND_NE!V29+FC_TRA_NE!V29+FC_OTH_NE!V29</f>
        <v>1468.4280309544281</v>
      </c>
      <c r="W29" s="30">
        <f>TI_NRG_FC_IND_NE!W29+FC_TRA_NE!W29+FC_OTH_NE!W29</f>
        <v>1626.267067927773</v>
      </c>
      <c r="X29" s="30">
        <f>TI_NRG_FC_IND_NE!X29+FC_TRA_NE!X29+FC_OTH_NE!X29</f>
        <v>1433.622269991401</v>
      </c>
    </row>
    <row r="30" spans="1:24" ht="11.25" customHeight="1" x14ac:dyDescent="0.2">
      <c r="A30" s="39" t="s">
        <v>49</v>
      </c>
      <c r="B30" s="23" t="s">
        <v>50</v>
      </c>
      <c r="C30" s="30">
        <f>TI_NRG_FC_IND_NE!C30+FC_TRA_NE!C30+FC_OTH_NE!C30</f>
        <v>0</v>
      </c>
      <c r="D30" s="30">
        <f>TI_NRG_FC_IND_NE!D30+FC_TRA_NE!D30+FC_OTH_NE!D30</f>
        <v>0</v>
      </c>
      <c r="E30" s="30">
        <f>TI_NRG_FC_IND_NE!E30+FC_TRA_NE!E30+FC_OTH_NE!E30</f>
        <v>0</v>
      </c>
      <c r="F30" s="30">
        <f>TI_NRG_FC_IND_NE!F30+FC_TRA_NE!F30+FC_OTH_NE!F30</f>
        <v>0</v>
      </c>
      <c r="G30" s="30">
        <f>TI_NRG_FC_IND_NE!G30+FC_TRA_NE!G30+FC_OTH_NE!G30</f>
        <v>0</v>
      </c>
      <c r="H30" s="30">
        <f>TI_NRG_FC_IND_NE!H30+FC_TRA_NE!H30+FC_OTH_NE!H30</f>
        <v>0</v>
      </c>
      <c r="I30" s="30">
        <f>TI_NRG_FC_IND_NE!I30+FC_TRA_NE!I30+FC_OTH_NE!I30</f>
        <v>0</v>
      </c>
      <c r="J30" s="30">
        <f>TI_NRG_FC_IND_NE!J30+FC_TRA_NE!J30+FC_OTH_NE!J30</f>
        <v>0</v>
      </c>
      <c r="K30" s="30">
        <f>TI_NRG_FC_IND_NE!K30+FC_TRA_NE!K30+FC_OTH_NE!K30</f>
        <v>0</v>
      </c>
      <c r="L30" s="30">
        <f>TI_NRG_FC_IND_NE!L30+FC_TRA_NE!L30+FC_OTH_NE!L30</f>
        <v>0</v>
      </c>
      <c r="M30" s="30">
        <f>TI_NRG_FC_IND_NE!M30+FC_TRA_NE!M30+FC_OTH_NE!M30</f>
        <v>0</v>
      </c>
      <c r="N30" s="30">
        <f>TI_NRG_FC_IND_NE!N30+FC_TRA_NE!N30+FC_OTH_NE!N30</f>
        <v>0</v>
      </c>
      <c r="O30" s="30">
        <f>TI_NRG_FC_IND_NE!O30+FC_TRA_NE!O30+FC_OTH_NE!O30</f>
        <v>0</v>
      </c>
      <c r="P30" s="30">
        <f>TI_NRG_FC_IND_NE!P30+FC_TRA_NE!P30+FC_OTH_NE!P30</f>
        <v>0</v>
      </c>
      <c r="Q30" s="30">
        <f>TI_NRG_FC_IND_NE!Q30+FC_TRA_NE!Q30+FC_OTH_NE!Q30</f>
        <v>0</v>
      </c>
      <c r="R30" s="30">
        <f>TI_NRG_FC_IND_NE!R30+FC_TRA_NE!R30+FC_OTH_NE!R30</f>
        <v>0</v>
      </c>
      <c r="S30" s="30">
        <f>TI_NRG_FC_IND_NE!S30+FC_TRA_NE!S30+FC_OTH_NE!S30</f>
        <v>0</v>
      </c>
      <c r="T30" s="30">
        <f>TI_NRG_FC_IND_NE!T30+FC_TRA_NE!T30+FC_OTH_NE!T30</f>
        <v>0</v>
      </c>
      <c r="U30" s="30">
        <f>TI_NRG_FC_IND_NE!U30+FC_TRA_NE!U30+FC_OTH_NE!U30</f>
        <v>0</v>
      </c>
      <c r="V30" s="30">
        <f>TI_NRG_FC_IND_NE!V30+FC_TRA_NE!V30+FC_OTH_NE!V30</f>
        <v>0</v>
      </c>
      <c r="W30" s="30">
        <f>TI_NRG_FC_IND_NE!W30+FC_TRA_NE!W30+FC_OTH_NE!W30</f>
        <v>0</v>
      </c>
      <c r="X30" s="30">
        <f>TI_NRG_FC_IND_NE!X30+FC_TRA_NE!X30+FC_OTH_NE!X30</f>
        <v>0</v>
      </c>
    </row>
    <row r="31" spans="1:24" ht="11.25" customHeight="1" x14ac:dyDescent="0.2">
      <c r="A31" s="39" t="s">
        <v>51</v>
      </c>
      <c r="B31" s="23" t="s">
        <v>52</v>
      </c>
      <c r="C31" s="30">
        <f>TI_NRG_FC_IND_NE!C31+FC_TRA_NE!C31+FC_OTH_NE!C31</f>
        <v>0</v>
      </c>
      <c r="D31" s="30">
        <f>TI_NRG_FC_IND_NE!D31+FC_TRA_NE!D31+FC_OTH_NE!D31</f>
        <v>0</v>
      </c>
      <c r="E31" s="30">
        <f>TI_NRG_FC_IND_NE!E31+FC_TRA_NE!E31+FC_OTH_NE!E31</f>
        <v>0</v>
      </c>
      <c r="F31" s="30">
        <f>TI_NRG_FC_IND_NE!F31+FC_TRA_NE!F31+FC_OTH_NE!F31</f>
        <v>0</v>
      </c>
      <c r="G31" s="30">
        <f>TI_NRG_FC_IND_NE!G31+FC_TRA_NE!G31+FC_OTH_NE!G31</f>
        <v>0</v>
      </c>
      <c r="H31" s="30">
        <f>TI_NRG_FC_IND_NE!H31+FC_TRA_NE!H31+FC_OTH_NE!H31</f>
        <v>0</v>
      </c>
      <c r="I31" s="30">
        <f>TI_NRG_FC_IND_NE!I31+FC_TRA_NE!I31+FC_OTH_NE!I31</f>
        <v>0</v>
      </c>
      <c r="J31" s="30">
        <f>TI_NRG_FC_IND_NE!J31+FC_TRA_NE!J31+FC_OTH_NE!J31</f>
        <v>0</v>
      </c>
      <c r="K31" s="30">
        <f>TI_NRG_FC_IND_NE!K31+FC_TRA_NE!K31+FC_OTH_NE!K31</f>
        <v>0</v>
      </c>
      <c r="L31" s="30">
        <f>TI_NRG_FC_IND_NE!L31+FC_TRA_NE!L31+FC_OTH_NE!L31</f>
        <v>0</v>
      </c>
      <c r="M31" s="30">
        <f>TI_NRG_FC_IND_NE!M31+FC_TRA_NE!M31+FC_OTH_NE!M31</f>
        <v>0</v>
      </c>
      <c r="N31" s="30">
        <f>TI_NRG_FC_IND_NE!N31+FC_TRA_NE!N31+FC_OTH_NE!N31</f>
        <v>0</v>
      </c>
      <c r="O31" s="30">
        <f>TI_NRG_FC_IND_NE!O31+FC_TRA_NE!O31+FC_OTH_NE!O31</f>
        <v>0</v>
      </c>
      <c r="P31" s="30">
        <f>TI_NRG_FC_IND_NE!P31+FC_TRA_NE!P31+FC_OTH_NE!P31</f>
        <v>0</v>
      </c>
      <c r="Q31" s="30">
        <f>TI_NRG_FC_IND_NE!Q31+FC_TRA_NE!Q31+FC_OTH_NE!Q31</f>
        <v>0</v>
      </c>
      <c r="R31" s="30">
        <f>TI_NRG_FC_IND_NE!R31+FC_TRA_NE!R31+FC_OTH_NE!R31</f>
        <v>0</v>
      </c>
      <c r="S31" s="30">
        <f>TI_NRG_FC_IND_NE!S31+FC_TRA_NE!S31+FC_OTH_NE!S31</f>
        <v>0</v>
      </c>
      <c r="T31" s="30">
        <f>TI_NRG_FC_IND_NE!T31+FC_TRA_NE!T31+FC_OTH_NE!T31</f>
        <v>0</v>
      </c>
      <c r="U31" s="30">
        <f>TI_NRG_FC_IND_NE!U31+FC_TRA_NE!U31+FC_OTH_NE!U31</f>
        <v>0</v>
      </c>
      <c r="V31" s="30">
        <f>TI_NRG_FC_IND_NE!V31+FC_TRA_NE!V31+FC_OTH_NE!V31</f>
        <v>0</v>
      </c>
      <c r="W31" s="30">
        <f>TI_NRG_FC_IND_NE!W31+FC_TRA_NE!W31+FC_OTH_NE!W31</f>
        <v>0</v>
      </c>
      <c r="X31" s="30">
        <f>TI_NRG_FC_IND_NE!X31+FC_TRA_NE!X31+FC_OTH_NE!X31</f>
        <v>0</v>
      </c>
    </row>
    <row r="32" spans="1:24" ht="11.25" customHeight="1" x14ac:dyDescent="0.2">
      <c r="A32" s="39" t="s">
        <v>53</v>
      </c>
      <c r="B32" s="23" t="s">
        <v>54</v>
      </c>
      <c r="C32" s="30">
        <f>TI_NRG_FC_IND_NE!C32+FC_TRA_NE!C32+FC_OTH_NE!C32</f>
        <v>0</v>
      </c>
      <c r="D32" s="30">
        <f>TI_NRG_FC_IND_NE!D32+FC_TRA_NE!D32+FC_OTH_NE!D32</f>
        <v>0</v>
      </c>
      <c r="E32" s="30">
        <f>TI_NRG_FC_IND_NE!E32+FC_TRA_NE!E32+FC_OTH_NE!E32</f>
        <v>0</v>
      </c>
      <c r="F32" s="30">
        <f>TI_NRG_FC_IND_NE!F32+FC_TRA_NE!F32+FC_OTH_NE!F32</f>
        <v>0</v>
      </c>
      <c r="G32" s="30">
        <f>TI_NRG_FC_IND_NE!G32+FC_TRA_NE!G32+FC_OTH_NE!G32</f>
        <v>0</v>
      </c>
      <c r="H32" s="30">
        <f>TI_NRG_FC_IND_NE!H32+FC_TRA_NE!H32+FC_OTH_NE!H32</f>
        <v>0</v>
      </c>
      <c r="I32" s="30">
        <f>TI_NRG_FC_IND_NE!I32+FC_TRA_NE!I32+FC_OTH_NE!I32</f>
        <v>0</v>
      </c>
      <c r="J32" s="30">
        <f>TI_NRG_FC_IND_NE!J32+FC_TRA_NE!J32+FC_OTH_NE!J32</f>
        <v>0</v>
      </c>
      <c r="K32" s="30">
        <f>TI_NRG_FC_IND_NE!K32+FC_TRA_NE!K32+FC_OTH_NE!K32</f>
        <v>0</v>
      </c>
      <c r="L32" s="30">
        <f>TI_NRG_FC_IND_NE!L32+FC_TRA_NE!L32+FC_OTH_NE!L32</f>
        <v>0</v>
      </c>
      <c r="M32" s="30">
        <f>TI_NRG_FC_IND_NE!M32+FC_TRA_NE!M32+FC_OTH_NE!M32</f>
        <v>0</v>
      </c>
      <c r="N32" s="30">
        <f>TI_NRG_FC_IND_NE!N32+FC_TRA_NE!N32+FC_OTH_NE!N32</f>
        <v>0</v>
      </c>
      <c r="O32" s="30">
        <f>TI_NRG_FC_IND_NE!O32+FC_TRA_NE!O32+FC_OTH_NE!O32</f>
        <v>0</v>
      </c>
      <c r="P32" s="30">
        <f>TI_NRG_FC_IND_NE!P32+FC_TRA_NE!P32+FC_OTH_NE!P32</f>
        <v>0</v>
      </c>
      <c r="Q32" s="30">
        <f>TI_NRG_FC_IND_NE!Q32+FC_TRA_NE!Q32+FC_OTH_NE!Q32</f>
        <v>0</v>
      </c>
      <c r="R32" s="30">
        <f>TI_NRG_FC_IND_NE!R32+FC_TRA_NE!R32+FC_OTH_NE!R32</f>
        <v>0</v>
      </c>
      <c r="S32" s="30">
        <f>TI_NRG_FC_IND_NE!S32+FC_TRA_NE!S32+FC_OTH_NE!S32</f>
        <v>0</v>
      </c>
      <c r="T32" s="30">
        <f>TI_NRG_FC_IND_NE!T32+FC_TRA_NE!T32+FC_OTH_NE!T32</f>
        <v>0</v>
      </c>
      <c r="U32" s="30">
        <f>TI_NRG_FC_IND_NE!U32+FC_TRA_NE!U32+FC_OTH_NE!U32</f>
        <v>0</v>
      </c>
      <c r="V32" s="30">
        <f>TI_NRG_FC_IND_NE!V32+FC_TRA_NE!V32+FC_OTH_NE!V32</f>
        <v>0</v>
      </c>
      <c r="W32" s="30">
        <f>TI_NRG_FC_IND_NE!W32+FC_TRA_NE!W32+FC_OTH_NE!W32</f>
        <v>0</v>
      </c>
      <c r="X32" s="30">
        <f>TI_NRG_FC_IND_NE!X32+FC_TRA_NE!X32+FC_OTH_NE!X32</f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:W33" si="18">SUM(C34:C50)</f>
        <v>84574.113585554587</v>
      </c>
      <c r="D33" s="42">
        <f t="shared" si="18"/>
        <v>84940.816852966469</v>
      </c>
      <c r="E33" s="42">
        <f t="shared" si="18"/>
        <v>84964.1045571797</v>
      </c>
      <c r="F33" s="42">
        <f t="shared" si="18"/>
        <v>83517.417196904556</v>
      </c>
      <c r="G33" s="42">
        <f t="shared" si="18"/>
        <v>84757.632760103181</v>
      </c>
      <c r="H33" s="42">
        <f t="shared" si="18"/>
        <v>86194.565864144446</v>
      </c>
      <c r="I33" s="42">
        <f t="shared" si="18"/>
        <v>86839.912123817703</v>
      </c>
      <c r="J33" s="42">
        <f t="shared" si="18"/>
        <v>86431.389251934641</v>
      </c>
      <c r="K33" s="42">
        <f t="shared" si="18"/>
        <v>83928.6102321582</v>
      </c>
      <c r="L33" s="42">
        <f t="shared" si="18"/>
        <v>76962.228202923463</v>
      </c>
      <c r="M33" s="42">
        <f t="shared" si="18"/>
        <v>80447.373688736014</v>
      </c>
      <c r="N33" s="42">
        <f t="shared" si="18"/>
        <v>77570.646431642308</v>
      </c>
      <c r="O33" s="42">
        <f t="shared" si="18"/>
        <v>74331.690025795353</v>
      </c>
      <c r="P33" s="42">
        <f t="shared" si="18"/>
        <v>71215.267325881345</v>
      </c>
      <c r="Q33" s="42">
        <f t="shared" si="18"/>
        <v>72555.187274290627</v>
      </c>
      <c r="R33" s="42">
        <f t="shared" si="18"/>
        <v>70638.94153052452</v>
      </c>
      <c r="S33" s="42">
        <f t="shared" si="18"/>
        <v>70519.816509028358</v>
      </c>
      <c r="T33" s="42">
        <f t="shared" si="18"/>
        <v>76192.324505589</v>
      </c>
      <c r="U33" s="42">
        <f t="shared" si="18"/>
        <v>73108.752536543412</v>
      </c>
      <c r="V33" s="42">
        <f t="shared" si="18"/>
        <v>72256.629234737731</v>
      </c>
      <c r="W33" s="42">
        <f t="shared" si="18"/>
        <v>72039.587704213234</v>
      </c>
      <c r="X33" s="42">
        <f t="shared" ref="X33" si="19">SUM(X34:X50)</f>
        <v>74607.211865864156</v>
      </c>
    </row>
    <row r="34" spans="1:24" ht="11.25" customHeight="1" x14ac:dyDescent="0.2">
      <c r="A34" s="39" t="s">
        <v>55</v>
      </c>
      <c r="B34" s="23" t="s">
        <v>56</v>
      </c>
      <c r="C34" s="30">
        <f>TI_NRG_FC_IND_NE!C34+FC_TRA_NE!C34+FC_OTH_NE!C34</f>
        <v>612.35838349097162</v>
      </c>
      <c r="D34" s="30">
        <f>TI_NRG_FC_IND_NE!D34+FC_TRA_NE!D34+FC_OTH_NE!D34</f>
        <v>1002.8528804815131</v>
      </c>
      <c r="E34" s="30">
        <f>TI_NRG_FC_IND_NE!E34+FC_TRA_NE!E34+FC_OTH_NE!E34</f>
        <v>971.47919174548565</v>
      </c>
      <c r="F34" s="30">
        <f>TI_NRG_FC_IND_NE!F34+FC_TRA_NE!F34+FC_OTH_NE!F34</f>
        <v>387.57325881341353</v>
      </c>
      <c r="G34" s="30">
        <f>TI_NRG_FC_IND_NE!G34+FC_TRA_NE!G34+FC_OTH_NE!G34</f>
        <v>335.23215821152189</v>
      </c>
      <c r="H34" s="30">
        <f>TI_NRG_FC_IND_NE!H34+FC_TRA_NE!H34+FC_OTH_NE!H34</f>
        <v>470.5380911435941</v>
      </c>
      <c r="I34" s="30">
        <f>TI_NRG_FC_IND_NE!I34+FC_TRA_NE!I34+FC_OTH_NE!I34</f>
        <v>728.58280309544273</v>
      </c>
      <c r="J34" s="30">
        <f>TI_NRG_FC_IND_NE!J34+FC_TRA_NE!J34+FC_OTH_NE!J34</f>
        <v>908.01745485812557</v>
      </c>
      <c r="K34" s="30">
        <f>TI_NRG_FC_IND_NE!K34+FC_TRA_NE!K34+FC_OTH_NE!K34</f>
        <v>784.3516766981943</v>
      </c>
      <c r="L34" s="30">
        <f>TI_NRG_FC_IND_NE!L34+FC_TRA_NE!L34+FC_OTH_NE!L34</f>
        <v>286.66104901117797</v>
      </c>
      <c r="M34" s="30">
        <f>TI_NRG_FC_IND_NE!M34+FC_TRA_NE!M34+FC_OTH_NE!M34</f>
        <v>147.19329320722269</v>
      </c>
      <c r="N34" s="30">
        <f>TI_NRG_FC_IND_NE!N34+FC_TRA_NE!N34+FC_OTH_NE!N34</f>
        <v>394.84299226139296</v>
      </c>
      <c r="O34" s="30">
        <f>TI_NRG_FC_IND_NE!O34+FC_TRA_NE!O34+FC_OTH_NE!O34</f>
        <v>382.00627687016345</v>
      </c>
      <c r="P34" s="30">
        <f>TI_NRG_FC_IND_NE!P34+FC_TRA_NE!P34+FC_OTH_NE!P34</f>
        <v>356.07987962166806</v>
      </c>
      <c r="Q34" s="30">
        <f>TI_NRG_FC_IND_NE!Q34+FC_TRA_NE!Q34+FC_OTH_NE!Q34</f>
        <v>347.42527944969896</v>
      </c>
      <c r="R34" s="30">
        <f>TI_NRG_FC_IND_NE!R34+FC_TRA_NE!R34+FC_OTH_NE!R34</f>
        <v>375.99914015477214</v>
      </c>
      <c r="S34" s="30">
        <f>TI_NRG_FC_IND_NE!S34+FC_TRA_NE!S34+FC_OTH_NE!S34</f>
        <v>253.20361134995699</v>
      </c>
      <c r="T34" s="30">
        <f>TI_NRG_FC_IND_NE!T34+FC_TRA_NE!T34+FC_OTH_NE!T34</f>
        <v>223.43009458297502</v>
      </c>
      <c r="U34" s="30">
        <f>TI_NRG_FC_IND_NE!U34+FC_TRA_NE!U34+FC_OTH_NE!U34</f>
        <v>234.1912295786758</v>
      </c>
      <c r="V34" s="30">
        <f>TI_NRG_FC_IND_NE!V34+FC_TRA_NE!V34+FC_OTH_NE!V34</f>
        <v>173.88847807394666</v>
      </c>
      <c r="W34" s="30">
        <f>TI_NRG_FC_IND_NE!W34+FC_TRA_NE!W34+FC_OTH_NE!W34</f>
        <v>231.0064488392089</v>
      </c>
      <c r="X34" s="30">
        <f>TI_NRG_FC_IND_NE!X34+FC_TRA_NE!X34+FC_OTH_NE!X34</f>
        <v>87.621840068787606</v>
      </c>
    </row>
    <row r="35" spans="1:24" ht="11.25" customHeight="1" x14ac:dyDescent="0.2">
      <c r="A35" s="39" t="s">
        <v>57</v>
      </c>
      <c r="B35" s="23" t="s">
        <v>58</v>
      </c>
      <c r="C35" s="30">
        <f>TI_NRG_FC_IND_NE!C35+FC_TRA_NE!C35+FC_OTH_NE!C35</f>
        <v>178.33654342218401</v>
      </c>
      <c r="D35" s="30">
        <f>TI_NRG_FC_IND_NE!D35+FC_TRA_NE!D35+FC_OTH_NE!D35</f>
        <v>380.77162510748065</v>
      </c>
      <c r="E35" s="30">
        <f>TI_NRG_FC_IND_NE!E35+FC_TRA_NE!E35+FC_OTH_NE!E35</f>
        <v>469.54840928632842</v>
      </c>
      <c r="F35" s="30">
        <f>TI_NRG_FC_IND_NE!F35+FC_TRA_NE!F35+FC_OTH_NE!F35</f>
        <v>432.60687876182283</v>
      </c>
      <c r="G35" s="30">
        <f>TI_NRG_FC_IND_NE!G35+FC_TRA_NE!G35+FC_OTH_NE!G35</f>
        <v>416.99088564058462</v>
      </c>
      <c r="H35" s="30">
        <f>TI_NRG_FC_IND_NE!H35+FC_TRA_NE!H35+FC_OTH_NE!H35</f>
        <v>497.90412725709371</v>
      </c>
      <c r="I35" s="30">
        <f>TI_NRG_FC_IND_NE!I35+FC_TRA_NE!I35+FC_OTH_NE!I35</f>
        <v>480.73774720550296</v>
      </c>
      <c r="J35" s="30">
        <f>TI_NRG_FC_IND_NE!J35+FC_TRA_NE!J35+FC_OTH_NE!J35</f>
        <v>490.65442820292344</v>
      </c>
      <c r="K35" s="30">
        <f>TI_NRG_FC_IND_NE!K35+FC_TRA_NE!K35+FC_OTH_NE!K35</f>
        <v>451.35769561478929</v>
      </c>
      <c r="L35" s="30">
        <f>TI_NRG_FC_IND_NE!L35+FC_TRA_NE!L35+FC_OTH_NE!L35</f>
        <v>395.61934651762687</v>
      </c>
      <c r="M35" s="30">
        <f>TI_NRG_FC_IND_NE!M35+FC_TRA_NE!M35+FC_OTH_NE!M35</f>
        <v>442.12141014617373</v>
      </c>
      <c r="N35" s="30">
        <f>TI_NRG_FC_IND_NE!N35+FC_TRA_NE!N35+FC_OTH_NE!N35</f>
        <v>451.31384350816842</v>
      </c>
      <c r="O35" s="30">
        <f>TI_NRG_FC_IND_NE!O35+FC_TRA_NE!O35+FC_OTH_NE!O35</f>
        <v>387.22192605331043</v>
      </c>
      <c r="P35" s="30">
        <f>TI_NRG_FC_IND_NE!P35+FC_TRA_NE!P35+FC_OTH_NE!P35</f>
        <v>361.3646603611349</v>
      </c>
      <c r="Q35" s="30">
        <f>TI_NRG_FC_IND_NE!Q35+FC_TRA_NE!Q35+FC_OTH_NE!Q35</f>
        <v>390.84290627687011</v>
      </c>
      <c r="R35" s="30">
        <f>TI_NRG_FC_IND_NE!R35+FC_TRA_NE!R35+FC_OTH_NE!R35</f>
        <v>293.83310404127252</v>
      </c>
      <c r="S35" s="30">
        <f>TI_NRG_FC_IND_NE!S35+FC_TRA_NE!S35+FC_OTH_NE!S35</f>
        <v>417.29260533104036</v>
      </c>
      <c r="T35" s="30">
        <f>TI_NRG_FC_IND_NE!T35+FC_TRA_NE!T35+FC_OTH_NE!T35</f>
        <v>527.71926053310403</v>
      </c>
      <c r="U35" s="30">
        <f>TI_NRG_FC_IND_NE!U35+FC_TRA_NE!U35+FC_OTH_NE!U35</f>
        <v>493.6553740326741</v>
      </c>
      <c r="V35" s="30">
        <f>TI_NRG_FC_IND_NE!V35+FC_TRA_NE!V35+FC_OTH_NE!V35</f>
        <v>496.99828030954433</v>
      </c>
      <c r="W35" s="30">
        <f>TI_NRG_FC_IND_NE!W35+FC_TRA_NE!W35+FC_OTH_NE!W35</f>
        <v>174.30782459157354</v>
      </c>
      <c r="X35" s="30">
        <f>TI_NRG_FC_IND_NE!X35+FC_TRA_NE!X35+FC_OTH_NE!X35</f>
        <v>443.69088564058472</v>
      </c>
    </row>
    <row r="36" spans="1:24" ht="11.25" customHeight="1" x14ac:dyDescent="0.2">
      <c r="A36" s="39" t="s">
        <v>59</v>
      </c>
      <c r="B36" s="23" t="s">
        <v>60</v>
      </c>
      <c r="C36" s="30">
        <f>TI_NRG_FC_IND_NE!C36+FC_TRA_NE!C36+FC_OTH_NE!C36</f>
        <v>2843.253912295786</v>
      </c>
      <c r="D36" s="30">
        <f>TI_NRG_FC_IND_NE!D36+FC_TRA_NE!D36+FC_OTH_NE!D36</f>
        <v>3403.8380911435934</v>
      </c>
      <c r="E36" s="30">
        <f>TI_NRG_FC_IND_NE!E36+FC_TRA_NE!E36+FC_OTH_NE!E36</f>
        <v>3543.6628546861566</v>
      </c>
      <c r="F36" s="30">
        <f>TI_NRG_FC_IND_NE!F36+FC_TRA_NE!F36+FC_OTH_NE!F36</f>
        <v>3229.9532244196043</v>
      </c>
      <c r="G36" s="30">
        <f>TI_NRG_FC_IND_NE!G36+FC_TRA_NE!G36+FC_OTH_NE!G36</f>
        <v>3682.7002579535683</v>
      </c>
      <c r="H36" s="30">
        <f>TI_NRG_FC_IND_NE!H36+FC_TRA_NE!H36+FC_OTH_NE!H36</f>
        <v>4076.3671539122943</v>
      </c>
      <c r="I36" s="30">
        <f>TI_NRG_FC_IND_NE!I36+FC_TRA_NE!I36+FC_OTH_NE!I36</f>
        <v>5143.2824591573517</v>
      </c>
      <c r="J36" s="30">
        <f>TI_NRG_FC_IND_NE!J36+FC_TRA_NE!J36+FC_OTH_NE!J36</f>
        <v>5590.2232158211509</v>
      </c>
      <c r="K36" s="30">
        <f>TI_NRG_FC_IND_NE!K36+FC_TRA_NE!K36+FC_OTH_NE!K36</f>
        <v>5678.1146173688721</v>
      </c>
      <c r="L36" s="30">
        <f>TI_NRG_FC_IND_NE!L36+FC_TRA_NE!L36+FC_OTH_NE!L36</f>
        <v>5767.2502149613083</v>
      </c>
      <c r="M36" s="30">
        <f>TI_NRG_FC_IND_NE!M36+FC_TRA_NE!M36+FC_OTH_NE!M36</f>
        <v>5739.4980223559751</v>
      </c>
      <c r="N36" s="30">
        <f>TI_NRG_FC_IND_NE!N36+FC_TRA_NE!N36+FC_OTH_NE!N36</f>
        <v>6297.1770421324163</v>
      </c>
      <c r="O36" s="30">
        <f>TI_NRG_FC_IND_NE!O36+FC_TRA_NE!O36+FC_OTH_NE!O36</f>
        <v>5920.1582115219253</v>
      </c>
      <c r="P36" s="30">
        <f>TI_NRG_FC_IND_NE!P36+FC_TRA_NE!P36+FC_OTH_NE!P36</f>
        <v>8622.0096302665497</v>
      </c>
      <c r="Q36" s="30">
        <f>TI_NRG_FC_IND_NE!Q36+FC_TRA_NE!Q36+FC_OTH_NE!Q36</f>
        <v>10228.633447979364</v>
      </c>
      <c r="R36" s="30">
        <f>TI_NRG_FC_IND_NE!R36+FC_TRA_NE!R36+FC_OTH_NE!R36</f>
        <v>10657.29226139295</v>
      </c>
      <c r="S36" s="30">
        <f>TI_NRG_FC_IND_NE!S36+FC_TRA_NE!S36+FC_OTH_NE!S36</f>
        <v>10177.184522785899</v>
      </c>
      <c r="T36" s="30">
        <f>TI_NRG_FC_IND_NE!T36+FC_TRA_NE!T36+FC_OTH_NE!T36</f>
        <v>10919.019604471196</v>
      </c>
      <c r="U36" s="30">
        <f>TI_NRG_FC_IND_NE!U36+FC_TRA_NE!U36+FC_OTH_NE!U36</f>
        <v>11343.468873602755</v>
      </c>
      <c r="V36" s="30">
        <f>TI_NRG_FC_IND_NE!V36+FC_TRA_NE!V36+FC_OTH_NE!V36</f>
        <v>12030.60773860705</v>
      </c>
      <c r="W36" s="30">
        <f>TI_NRG_FC_IND_NE!W36+FC_TRA_NE!W36+FC_OTH_NE!W36</f>
        <v>10857.895958727431</v>
      </c>
      <c r="X36" s="30">
        <f>TI_NRG_FC_IND_NE!X36+FC_TRA_NE!X36+FC_OTH_NE!X36</f>
        <v>10418.533705932932</v>
      </c>
    </row>
    <row r="37" spans="1:24" ht="11.25" customHeight="1" x14ac:dyDescent="0.2">
      <c r="A37" s="39" t="s">
        <v>61</v>
      </c>
      <c r="B37" s="23" t="s">
        <v>62</v>
      </c>
      <c r="C37" s="30">
        <f>TI_NRG_FC_IND_NE!C37+FC_TRA_NE!C37+FC_OTH_NE!C37</f>
        <v>69.360877042132415</v>
      </c>
      <c r="D37" s="30">
        <f>TI_NRG_FC_IND_NE!D37+FC_TRA_NE!D37+FC_OTH_NE!D37</f>
        <v>615.84024075666377</v>
      </c>
      <c r="E37" s="30">
        <f>TI_NRG_FC_IND_NE!E37+FC_TRA_NE!E37+FC_OTH_NE!E37</f>
        <v>241.71203783319001</v>
      </c>
      <c r="F37" s="30">
        <f>TI_NRG_FC_IND_NE!F37+FC_TRA_NE!F37+FC_OTH_NE!F37</f>
        <v>132.42338779019778</v>
      </c>
      <c r="G37" s="30">
        <f>TI_NRG_FC_IND_NE!G37+FC_TRA_NE!G37+FC_OTH_NE!G37</f>
        <v>137.67076526225279</v>
      </c>
      <c r="H37" s="30">
        <f>TI_NRG_FC_IND_NE!H37+FC_TRA_NE!H37+FC_OTH_NE!H37</f>
        <v>150.2818572656922</v>
      </c>
      <c r="I37" s="30">
        <f>TI_NRG_FC_IND_NE!I37+FC_TRA_NE!I37+FC_OTH_NE!I37</f>
        <v>258.3790197764402</v>
      </c>
      <c r="J37" s="30">
        <f>TI_NRG_FC_IND_NE!J37+FC_TRA_NE!J37+FC_OTH_NE!J37</f>
        <v>136.61986242476351</v>
      </c>
      <c r="K37" s="30">
        <f>TI_NRG_FC_IND_NE!K37+FC_TRA_NE!K37+FC_OTH_NE!K37</f>
        <v>155.5364574376612</v>
      </c>
      <c r="L37" s="30">
        <f>TI_NRG_FC_IND_NE!L37+FC_TRA_NE!L37+FC_OTH_NE!L37</f>
        <v>130.0288048151333</v>
      </c>
      <c r="M37" s="30">
        <f>TI_NRG_FC_IND_NE!M37+FC_TRA_NE!M37+FC_OTH_NE!M37</f>
        <v>166.81573516766983</v>
      </c>
      <c r="N37" s="30">
        <f>TI_NRG_FC_IND_NE!N37+FC_TRA_NE!N37+FC_OTH_NE!N37</f>
        <v>917.38469475494401</v>
      </c>
      <c r="O37" s="30">
        <f>TI_NRG_FC_IND_NE!O37+FC_TRA_NE!O37+FC_OTH_NE!O37</f>
        <v>375.17910576096301</v>
      </c>
      <c r="P37" s="30">
        <f>TI_NRG_FC_IND_NE!P37+FC_TRA_NE!P37+FC_OTH_NE!P37</f>
        <v>267.98512467755802</v>
      </c>
      <c r="Q37" s="30">
        <f>TI_NRG_FC_IND_NE!Q37+FC_TRA_NE!Q37+FC_OTH_NE!Q37</f>
        <v>404.6049871023215</v>
      </c>
      <c r="R37" s="30">
        <f>TI_NRG_FC_IND_NE!R37+FC_TRA_NE!R37+FC_OTH_NE!R37</f>
        <v>22.069389509888222</v>
      </c>
      <c r="S37" s="30">
        <f>TI_NRG_FC_IND_NE!S37+FC_TRA_NE!S37+FC_OTH_NE!S37</f>
        <v>21.018400687876181</v>
      </c>
      <c r="T37" s="30">
        <f>TI_NRG_FC_IND_NE!T37+FC_TRA_NE!T37+FC_OTH_NE!T37</f>
        <v>36.782287188306107</v>
      </c>
      <c r="U37" s="30">
        <f>TI_NRG_FC_IND_NE!U37+FC_TRA_NE!U37+FC_OTH_NE!U37</f>
        <v>2776.8560619088566</v>
      </c>
      <c r="V37" s="30">
        <f>TI_NRG_FC_IND_NE!V37+FC_TRA_NE!V37+FC_OTH_NE!V37</f>
        <v>2786.1091143594153</v>
      </c>
      <c r="W37" s="30">
        <f>TI_NRG_FC_IND_NE!W37+FC_TRA_NE!W37+FC_OTH_NE!W37</f>
        <v>2943.6068787618224</v>
      </c>
      <c r="X37" s="30">
        <f>TI_NRG_FC_IND_NE!X37+FC_TRA_NE!X37+FC_OTH_NE!X37</f>
        <v>2926.2560619088558</v>
      </c>
    </row>
    <row r="38" spans="1:24" ht="11.25" customHeight="1" x14ac:dyDescent="0.2">
      <c r="A38" s="39" t="s">
        <v>63</v>
      </c>
      <c r="B38" s="23" t="s">
        <v>64</v>
      </c>
      <c r="C38" s="30">
        <f>TI_NRG_FC_IND_NE!C38+FC_TRA_NE!C38+FC_OTH_NE!C38</f>
        <v>0</v>
      </c>
      <c r="D38" s="30">
        <f>TI_NRG_FC_IND_NE!D38+FC_TRA_NE!D38+FC_OTH_NE!D38</f>
        <v>0</v>
      </c>
      <c r="E38" s="30">
        <f>TI_NRG_FC_IND_NE!E38+FC_TRA_NE!E38+FC_OTH_NE!E38</f>
        <v>0</v>
      </c>
      <c r="F38" s="30">
        <f>TI_NRG_FC_IND_NE!F38+FC_TRA_NE!F38+FC_OTH_NE!F38</f>
        <v>0</v>
      </c>
      <c r="G38" s="30">
        <f>TI_NRG_FC_IND_NE!G38+FC_TRA_NE!G38+FC_OTH_NE!G38</f>
        <v>0</v>
      </c>
      <c r="H38" s="30">
        <f>TI_NRG_FC_IND_NE!H38+FC_TRA_NE!H38+FC_OTH_NE!H38</f>
        <v>0</v>
      </c>
      <c r="I38" s="30">
        <f>TI_NRG_FC_IND_NE!I38+FC_TRA_NE!I38+FC_OTH_NE!I38</f>
        <v>0</v>
      </c>
      <c r="J38" s="30">
        <f>TI_NRG_FC_IND_NE!J38+FC_TRA_NE!J38+FC_OTH_NE!J38</f>
        <v>0</v>
      </c>
      <c r="K38" s="30">
        <f>TI_NRG_FC_IND_NE!K38+FC_TRA_NE!K38+FC_OTH_NE!K38</f>
        <v>0</v>
      </c>
      <c r="L38" s="30">
        <f>TI_NRG_FC_IND_NE!L38+FC_TRA_NE!L38+FC_OTH_NE!L38</f>
        <v>0</v>
      </c>
      <c r="M38" s="30">
        <f>TI_NRG_FC_IND_NE!M38+FC_TRA_NE!M38+FC_OTH_NE!M38</f>
        <v>0</v>
      </c>
      <c r="N38" s="30">
        <f>TI_NRG_FC_IND_NE!N38+FC_TRA_NE!N38+FC_OTH_NE!N38</f>
        <v>0</v>
      </c>
      <c r="O38" s="30">
        <f>TI_NRG_FC_IND_NE!O38+FC_TRA_NE!O38+FC_OTH_NE!O38</f>
        <v>0</v>
      </c>
      <c r="P38" s="30">
        <f>TI_NRG_FC_IND_NE!P38+FC_TRA_NE!P38+FC_OTH_NE!P38</f>
        <v>0</v>
      </c>
      <c r="Q38" s="30">
        <f>TI_NRG_FC_IND_NE!Q38+FC_TRA_NE!Q38+FC_OTH_NE!Q38</f>
        <v>0</v>
      </c>
      <c r="R38" s="30">
        <f>TI_NRG_FC_IND_NE!R38+FC_TRA_NE!R38+FC_OTH_NE!R38</f>
        <v>0</v>
      </c>
      <c r="S38" s="30">
        <f>TI_NRG_FC_IND_NE!S38+FC_TRA_NE!S38+FC_OTH_NE!S38</f>
        <v>0</v>
      </c>
      <c r="T38" s="30">
        <f>TI_NRG_FC_IND_NE!T38+FC_TRA_NE!T38+FC_OTH_NE!T38</f>
        <v>0</v>
      </c>
      <c r="U38" s="30">
        <f>TI_NRG_FC_IND_NE!U38+FC_TRA_NE!U38+FC_OTH_NE!U38</f>
        <v>0</v>
      </c>
      <c r="V38" s="30">
        <f>TI_NRG_FC_IND_NE!V38+FC_TRA_NE!V38+FC_OTH_NE!V38</f>
        <v>0</v>
      </c>
      <c r="W38" s="30">
        <f>TI_NRG_FC_IND_NE!W38+FC_TRA_NE!W38+FC_OTH_NE!W38</f>
        <v>0</v>
      </c>
      <c r="X38" s="30">
        <f>TI_NRG_FC_IND_NE!X38+FC_TRA_NE!X38+FC_OTH_NE!X38</f>
        <v>0</v>
      </c>
    </row>
    <row r="39" spans="1:24" ht="11.25" customHeight="1" x14ac:dyDescent="0.2">
      <c r="A39" s="39" t="s">
        <v>65</v>
      </c>
      <c r="B39" s="23" t="s">
        <v>66</v>
      </c>
      <c r="C39" s="30">
        <f>TI_NRG_FC_IND_NE!C39+FC_TRA_NE!C39+FC_OTH_NE!C39</f>
        <v>0</v>
      </c>
      <c r="D39" s="30">
        <f>TI_NRG_FC_IND_NE!D39+FC_TRA_NE!D39+FC_OTH_NE!D39</f>
        <v>0</v>
      </c>
      <c r="E39" s="30">
        <f>TI_NRG_FC_IND_NE!E39+FC_TRA_NE!E39+FC_OTH_NE!E39</f>
        <v>0</v>
      </c>
      <c r="F39" s="30">
        <f>TI_NRG_FC_IND_NE!F39+FC_TRA_NE!F39+FC_OTH_NE!F39</f>
        <v>0</v>
      </c>
      <c r="G39" s="30">
        <f>TI_NRG_FC_IND_NE!G39+FC_TRA_NE!G39+FC_OTH_NE!G39</f>
        <v>0</v>
      </c>
      <c r="H39" s="30">
        <f>TI_NRG_FC_IND_NE!H39+FC_TRA_NE!H39+FC_OTH_NE!H39</f>
        <v>0</v>
      </c>
      <c r="I39" s="30">
        <f>TI_NRG_FC_IND_NE!I39+FC_TRA_NE!I39+FC_OTH_NE!I39</f>
        <v>0</v>
      </c>
      <c r="J39" s="30">
        <f>TI_NRG_FC_IND_NE!J39+FC_TRA_NE!J39+FC_OTH_NE!J39</f>
        <v>0</v>
      </c>
      <c r="K39" s="30">
        <f>TI_NRG_FC_IND_NE!K39+FC_TRA_NE!K39+FC_OTH_NE!K39</f>
        <v>0</v>
      </c>
      <c r="L39" s="30">
        <f>TI_NRG_FC_IND_NE!L39+FC_TRA_NE!L39+FC_OTH_NE!L39</f>
        <v>0</v>
      </c>
      <c r="M39" s="30">
        <f>TI_NRG_FC_IND_NE!M39+FC_TRA_NE!M39+FC_OTH_NE!M39</f>
        <v>0</v>
      </c>
      <c r="N39" s="30">
        <f>TI_NRG_FC_IND_NE!N39+FC_TRA_NE!N39+FC_OTH_NE!N39</f>
        <v>0</v>
      </c>
      <c r="O39" s="30">
        <f>TI_NRG_FC_IND_NE!O39+FC_TRA_NE!O39+FC_OTH_NE!O39</f>
        <v>0</v>
      </c>
      <c r="P39" s="30">
        <f>TI_NRG_FC_IND_NE!P39+FC_TRA_NE!P39+FC_OTH_NE!P39</f>
        <v>0</v>
      </c>
      <c r="Q39" s="30">
        <f>TI_NRG_FC_IND_NE!Q39+FC_TRA_NE!Q39+FC_OTH_NE!Q39</f>
        <v>0</v>
      </c>
      <c r="R39" s="30">
        <f>TI_NRG_FC_IND_NE!R39+FC_TRA_NE!R39+FC_OTH_NE!R39</f>
        <v>0</v>
      </c>
      <c r="S39" s="30">
        <f>TI_NRG_FC_IND_NE!S39+FC_TRA_NE!S39+FC_OTH_NE!S39</f>
        <v>0</v>
      </c>
      <c r="T39" s="30">
        <f>TI_NRG_FC_IND_NE!T39+FC_TRA_NE!T39+FC_OTH_NE!T39</f>
        <v>0</v>
      </c>
      <c r="U39" s="30">
        <f>TI_NRG_FC_IND_NE!U39+FC_TRA_NE!U39+FC_OTH_NE!U39</f>
        <v>0</v>
      </c>
      <c r="V39" s="30">
        <f>TI_NRG_FC_IND_NE!V39+FC_TRA_NE!V39+FC_OTH_NE!V39</f>
        <v>0</v>
      </c>
      <c r="W39" s="30">
        <f>TI_NRG_FC_IND_NE!W39+FC_TRA_NE!W39+FC_OTH_NE!W39</f>
        <v>0</v>
      </c>
      <c r="X39" s="30">
        <f>TI_NRG_FC_IND_NE!X39+FC_TRA_NE!X39+FC_OTH_NE!X39</f>
        <v>0</v>
      </c>
    </row>
    <row r="40" spans="1:24" ht="11.25" customHeight="1" x14ac:dyDescent="0.2">
      <c r="A40" s="39" t="s">
        <v>67</v>
      </c>
      <c r="B40" s="23" t="s">
        <v>68</v>
      </c>
      <c r="C40" s="30">
        <f>TI_NRG_FC_IND_NE!C40+FC_TRA_NE!C40+FC_OTH_NE!C40</f>
        <v>0</v>
      </c>
      <c r="D40" s="30">
        <f>TI_NRG_FC_IND_NE!D40+FC_TRA_NE!D40+FC_OTH_NE!D40</f>
        <v>0</v>
      </c>
      <c r="E40" s="30">
        <f>TI_NRG_FC_IND_NE!E40+FC_TRA_NE!E40+FC_OTH_NE!E40</f>
        <v>0</v>
      </c>
      <c r="F40" s="30">
        <f>TI_NRG_FC_IND_NE!F40+FC_TRA_NE!F40+FC_OTH_NE!F40</f>
        <v>0</v>
      </c>
      <c r="G40" s="30">
        <f>TI_NRG_FC_IND_NE!G40+FC_TRA_NE!G40+FC_OTH_NE!G40</f>
        <v>0</v>
      </c>
      <c r="H40" s="30">
        <f>TI_NRG_FC_IND_NE!H40+FC_TRA_NE!H40+FC_OTH_NE!H40</f>
        <v>0</v>
      </c>
      <c r="I40" s="30">
        <f>TI_NRG_FC_IND_NE!I40+FC_TRA_NE!I40+FC_OTH_NE!I40</f>
        <v>0</v>
      </c>
      <c r="J40" s="30">
        <f>TI_NRG_FC_IND_NE!J40+FC_TRA_NE!J40+FC_OTH_NE!J40</f>
        <v>0</v>
      </c>
      <c r="K40" s="30">
        <f>TI_NRG_FC_IND_NE!K40+FC_TRA_NE!K40+FC_OTH_NE!K40</f>
        <v>0</v>
      </c>
      <c r="L40" s="30">
        <f>TI_NRG_FC_IND_NE!L40+FC_TRA_NE!L40+FC_OTH_NE!L40</f>
        <v>15.34333619948409</v>
      </c>
      <c r="M40" s="30">
        <f>TI_NRG_FC_IND_NE!M40+FC_TRA_NE!M40+FC_OTH_NE!M40</f>
        <v>15.32037833190026</v>
      </c>
      <c r="N40" s="30">
        <f>TI_NRG_FC_IND_NE!N40+FC_TRA_NE!N40+FC_OTH_NE!N40</f>
        <v>4.6122957867583834</v>
      </c>
      <c r="O40" s="30">
        <f>TI_NRG_FC_IND_NE!O40+FC_TRA_NE!O40+FC_OTH_NE!O40</f>
        <v>0</v>
      </c>
      <c r="P40" s="30">
        <f>TI_NRG_FC_IND_NE!P40+FC_TRA_NE!P40+FC_OTH_NE!P40</f>
        <v>0</v>
      </c>
      <c r="Q40" s="30">
        <f>TI_NRG_FC_IND_NE!Q40+FC_TRA_NE!Q40+FC_OTH_NE!Q40</f>
        <v>0</v>
      </c>
      <c r="R40" s="30">
        <f>TI_NRG_FC_IND_NE!R40+FC_TRA_NE!R40+FC_OTH_NE!R40</f>
        <v>0</v>
      </c>
      <c r="S40" s="30">
        <f>TI_NRG_FC_IND_NE!S40+FC_TRA_NE!S40+FC_OTH_NE!S40</f>
        <v>0</v>
      </c>
      <c r="T40" s="30">
        <f>TI_NRG_FC_IND_NE!T40+FC_TRA_NE!T40+FC_OTH_NE!T40</f>
        <v>0</v>
      </c>
      <c r="U40" s="30">
        <f>TI_NRG_FC_IND_NE!U40+FC_TRA_NE!U40+FC_OTH_NE!U40</f>
        <v>0</v>
      </c>
      <c r="V40" s="30">
        <f>TI_NRG_FC_IND_NE!V40+FC_TRA_NE!V40+FC_OTH_NE!V40</f>
        <v>0</v>
      </c>
      <c r="W40" s="30">
        <f>TI_NRG_FC_IND_NE!W40+FC_TRA_NE!W40+FC_OTH_NE!W40</f>
        <v>0</v>
      </c>
      <c r="X40" s="30">
        <f>TI_NRG_FC_IND_NE!X40+FC_TRA_NE!X40+FC_OTH_NE!X40</f>
        <v>0</v>
      </c>
    </row>
    <row r="41" spans="1:24" ht="11.25" customHeight="1" x14ac:dyDescent="0.2">
      <c r="A41" s="39" t="s">
        <v>69</v>
      </c>
      <c r="B41" s="23" t="s">
        <v>70</v>
      </c>
      <c r="C41" s="30">
        <f>TI_NRG_FC_IND_NE!C41+FC_TRA_NE!C41+FC_OTH_NE!C41</f>
        <v>360.87231298366288</v>
      </c>
      <c r="D41" s="30">
        <f>TI_NRG_FC_IND_NE!D41+FC_TRA_NE!D41+FC_OTH_NE!D41</f>
        <v>395.96354256233883</v>
      </c>
      <c r="E41" s="30">
        <f>TI_NRG_FC_IND_NE!E41+FC_TRA_NE!E41+FC_OTH_NE!E41</f>
        <v>301.44746345657779</v>
      </c>
      <c r="F41" s="30">
        <f>TI_NRG_FC_IND_NE!F41+FC_TRA_NE!F41+FC_OTH_NE!F41</f>
        <v>312.48693035253655</v>
      </c>
      <c r="G41" s="30">
        <f>TI_NRG_FC_IND_NE!G41+FC_TRA_NE!G41+FC_OTH_NE!G41</f>
        <v>324.73963886500428</v>
      </c>
      <c r="H41" s="30">
        <f>TI_NRG_FC_IND_NE!H41+FC_TRA_NE!H41+FC_OTH_NE!H41</f>
        <v>352.62123817712808</v>
      </c>
      <c r="I41" s="30">
        <f>TI_NRG_FC_IND_NE!I41+FC_TRA_NE!I41+FC_OTH_NE!I41</f>
        <v>319.92312983662941</v>
      </c>
      <c r="J41" s="30">
        <f>TI_NRG_FC_IND_NE!J41+FC_TRA_NE!J41+FC_OTH_NE!J41</f>
        <v>293.49105760963027</v>
      </c>
      <c r="K41" s="30">
        <f>TI_NRG_FC_IND_NE!K41+FC_TRA_NE!K41+FC_OTH_NE!K41</f>
        <v>330.83576956147897</v>
      </c>
      <c r="L41" s="30">
        <f>TI_NRG_FC_IND_NE!L41+FC_TRA_NE!L41+FC_OTH_NE!L41</f>
        <v>412.78890799656062</v>
      </c>
      <c r="M41" s="30">
        <f>TI_NRG_FC_IND_NE!M41+FC_TRA_NE!M41+FC_OTH_NE!M41</f>
        <v>371.2429062768702</v>
      </c>
      <c r="N41" s="30">
        <f>TI_NRG_FC_IND_NE!N41+FC_TRA_NE!N41+FC_OTH_NE!N41</f>
        <v>656.64875322441958</v>
      </c>
      <c r="O41" s="30">
        <f>TI_NRG_FC_IND_NE!O41+FC_TRA_NE!O41+FC_OTH_NE!O41</f>
        <v>346.35984522785907</v>
      </c>
      <c r="P41" s="30">
        <f>TI_NRG_FC_IND_NE!P41+FC_TRA_NE!P41+FC_OTH_NE!P41</f>
        <v>341.01255374032667</v>
      </c>
      <c r="Q41" s="30">
        <f>TI_NRG_FC_IND_NE!Q41+FC_TRA_NE!Q41+FC_OTH_NE!Q41</f>
        <v>673.70765262252792</v>
      </c>
      <c r="R41" s="30">
        <f>TI_NRG_FC_IND_NE!R41+FC_TRA_NE!R41+FC_OTH_NE!R41</f>
        <v>219.00696474634566</v>
      </c>
      <c r="S41" s="30">
        <f>TI_NRG_FC_IND_NE!S41+FC_TRA_NE!S41+FC_OTH_NE!S41</f>
        <v>292.70352536543419</v>
      </c>
      <c r="T41" s="30">
        <f>TI_NRG_FC_IND_NE!T41+FC_TRA_NE!T41+FC_OTH_NE!T41</f>
        <v>277.38727429062772</v>
      </c>
      <c r="U41" s="30">
        <f>TI_NRG_FC_IND_NE!U41+FC_TRA_NE!U41+FC_OTH_NE!U41</f>
        <v>249.18185726569209</v>
      </c>
      <c r="V41" s="30">
        <f>TI_NRG_FC_IND_NE!V41+FC_TRA_NE!V41+FC_OTH_NE!V41</f>
        <v>233.01023215821155</v>
      </c>
      <c r="W41" s="30">
        <f>TI_NRG_FC_IND_NE!W41+FC_TRA_NE!W41+FC_OTH_NE!W41</f>
        <v>110.87841788478075</v>
      </c>
      <c r="X41" s="30">
        <f>TI_NRG_FC_IND_NE!X41+FC_TRA_NE!X41+FC_OTH_NE!X41</f>
        <v>192.12347377472048</v>
      </c>
    </row>
    <row r="42" spans="1:24" ht="11.25" customHeight="1" x14ac:dyDescent="0.2">
      <c r="A42" s="39" t="s">
        <v>71</v>
      </c>
      <c r="B42" s="23" t="s">
        <v>72</v>
      </c>
      <c r="C42" s="30">
        <f>TI_NRG_FC_IND_NE!C42+FC_TRA_NE!C42+FC_OTH_NE!C42</f>
        <v>43467.659157351671</v>
      </c>
      <c r="D42" s="30">
        <f>TI_NRG_FC_IND_NE!D42+FC_TRA_NE!D42+FC_OTH_NE!D42</f>
        <v>42313.421410146184</v>
      </c>
      <c r="E42" s="30">
        <f>TI_NRG_FC_IND_NE!E42+FC_TRA_NE!E42+FC_OTH_NE!E42</f>
        <v>42664.248839208936</v>
      </c>
      <c r="F42" s="30">
        <f>TI_NRG_FC_IND_NE!F42+FC_TRA_NE!F42+FC_OTH_NE!F42</f>
        <v>43742.778847807385</v>
      </c>
      <c r="G42" s="30">
        <f>TI_NRG_FC_IND_NE!G42+FC_TRA_NE!G42+FC_OTH_NE!G42</f>
        <v>43152.68770421324</v>
      </c>
      <c r="H42" s="30">
        <f>TI_NRG_FC_IND_NE!H42+FC_TRA_NE!H42+FC_OTH_NE!H42</f>
        <v>43141.881771281165</v>
      </c>
      <c r="I42" s="30">
        <f>TI_NRG_FC_IND_NE!I42+FC_TRA_NE!I42+FC_OTH_NE!I42</f>
        <v>41176.698366294062</v>
      </c>
      <c r="J42" s="30">
        <f>TI_NRG_FC_IND_NE!J42+FC_TRA_NE!J42+FC_OTH_NE!J42</f>
        <v>41751.885468615641</v>
      </c>
      <c r="K42" s="30">
        <f>TI_NRG_FC_IND_NE!K42+FC_TRA_NE!K42+FC_OTH_NE!K42</f>
        <v>39841.856921754079</v>
      </c>
      <c r="L42" s="30">
        <f>TI_NRG_FC_IND_NE!L42+FC_TRA_NE!L42+FC_OTH_NE!L42</f>
        <v>36092.104471195176</v>
      </c>
      <c r="M42" s="30">
        <f>TI_NRG_FC_IND_NE!M42+FC_TRA_NE!M42+FC_OTH_NE!M42</f>
        <v>38550.004471195185</v>
      </c>
      <c r="N42" s="30">
        <f>TI_NRG_FC_IND_NE!N42+FC_TRA_NE!N42+FC_OTH_NE!N42</f>
        <v>35205.606964746345</v>
      </c>
      <c r="O42" s="30">
        <f>TI_NRG_FC_IND_NE!O42+FC_TRA_NE!O42+FC_OTH_NE!O42</f>
        <v>36031.186242476346</v>
      </c>
      <c r="P42" s="30">
        <f>TI_NRG_FC_IND_NE!P42+FC_TRA_NE!P42+FC_OTH_NE!P42</f>
        <v>33611.871367153908</v>
      </c>
      <c r="Q42" s="30">
        <f>TI_NRG_FC_IND_NE!Q42+FC_TRA_NE!Q42+FC_OTH_NE!Q42</f>
        <v>34693.879793637141</v>
      </c>
      <c r="R42" s="30">
        <f>TI_NRG_FC_IND_NE!R42+FC_TRA_NE!R42+FC_OTH_NE!R42</f>
        <v>32526.776698194328</v>
      </c>
      <c r="S42" s="30">
        <f>TI_NRG_FC_IND_NE!S42+FC_TRA_NE!S42+FC_OTH_NE!S42</f>
        <v>31980.557695614785</v>
      </c>
      <c r="T42" s="30">
        <f>TI_NRG_FC_IND_NE!T42+FC_TRA_NE!T42+FC_OTH_NE!T42</f>
        <v>36193.873172828899</v>
      </c>
      <c r="U42" s="30">
        <f>TI_NRG_FC_IND_NE!U42+FC_TRA_NE!U42+FC_OTH_NE!U42</f>
        <v>31118.357007738603</v>
      </c>
      <c r="V42" s="30">
        <f>TI_NRG_FC_IND_NE!V42+FC_TRA_NE!V42+FC_OTH_NE!V42</f>
        <v>30242.460361134988</v>
      </c>
      <c r="W42" s="30">
        <f>TI_NRG_FC_IND_NE!W42+FC_TRA_NE!W42+FC_OTH_NE!W42</f>
        <v>31776.276784178845</v>
      </c>
      <c r="X42" s="30">
        <f>TI_NRG_FC_IND_NE!X42+FC_TRA_NE!X42+FC_OTH_NE!X42</f>
        <v>34408.099570077378</v>
      </c>
    </row>
    <row r="43" spans="1:24" ht="11.25" customHeight="1" x14ac:dyDescent="0.2">
      <c r="A43" s="39" t="s">
        <v>73</v>
      </c>
      <c r="B43" s="23" t="s">
        <v>74</v>
      </c>
      <c r="C43" s="30">
        <f>TI_NRG_FC_IND_NE!C43+FC_TRA_NE!C43+FC_OTH_NE!C43</f>
        <v>3737.4300945829746</v>
      </c>
      <c r="D43" s="30">
        <f>TI_NRG_FC_IND_NE!D43+FC_TRA_NE!D43+FC_OTH_NE!D43</f>
        <v>3264.3603611349959</v>
      </c>
      <c r="E43" s="30">
        <f>TI_NRG_FC_IND_NE!E43+FC_TRA_NE!E43+FC_OTH_NE!E43</f>
        <v>3192.9123817712803</v>
      </c>
      <c r="F43" s="30">
        <f>TI_NRG_FC_IND_NE!F43+FC_TRA_NE!F43+FC_OTH_NE!F43</f>
        <v>2998.894239036973</v>
      </c>
      <c r="G43" s="30">
        <f>TI_NRG_FC_IND_NE!G43+FC_TRA_NE!G43+FC_OTH_NE!G43</f>
        <v>3153.7650902837486</v>
      </c>
      <c r="H43" s="30">
        <f>TI_NRG_FC_IND_NE!H43+FC_TRA_NE!H43+FC_OTH_NE!H43</f>
        <v>3355.7601891659497</v>
      </c>
      <c r="I43" s="30">
        <f>TI_NRG_FC_IND_NE!I43+FC_TRA_NE!I43+FC_OTH_NE!I43</f>
        <v>3164.98271711092</v>
      </c>
      <c r="J43" s="30">
        <f>TI_NRG_FC_IND_NE!J43+FC_TRA_NE!J43+FC_OTH_NE!J43</f>
        <v>3355.7110920034384</v>
      </c>
      <c r="K43" s="30">
        <f>TI_NRG_FC_IND_NE!K43+FC_TRA_NE!K43+FC_OTH_NE!K43</f>
        <v>3063.7591573516765</v>
      </c>
      <c r="L43" s="30">
        <f>TI_NRG_FC_IND_NE!L43+FC_TRA_NE!L43+FC_OTH_NE!L43</f>
        <v>2749.3546001719692</v>
      </c>
      <c r="M43" s="30">
        <f>TI_NRG_FC_IND_NE!M43+FC_TRA_NE!M43+FC_OTH_NE!M43</f>
        <v>3562.7698194325021</v>
      </c>
      <c r="N43" s="30">
        <f>TI_NRG_FC_IND_NE!N43+FC_TRA_NE!N43+FC_OTH_NE!N43</f>
        <v>2863.1252794496986</v>
      </c>
      <c r="O43" s="30">
        <f>TI_NRG_FC_IND_NE!O43+FC_TRA_NE!O43+FC_OTH_NE!O43</f>
        <v>2442.7082545141875</v>
      </c>
      <c r="P43" s="30">
        <f>TI_NRG_FC_IND_NE!P43+FC_TRA_NE!P43+FC_OTH_NE!P43</f>
        <v>2029.4097162510752</v>
      </c>
      <c r="Q43" s="30">
        <f>TI_NRG_FC_IND_NE!Q43+FC_TRA_NE!Q43+FC_OTH_NE!Q43</f>
        <v>1648.2330180567494</v>
      </c>
      <c r="R43" s="30">
        <f>TI_NRG_FC_IND_NE!R43+FC_TRA_NE!R43+FC_OTH_NE!R43</f>
        <v>1551.2434221840069</v>
      </c>
      <c r="S43" s="30">
        <f>TI_NRG_FC_IND_NE!S43+FC_TRA_NE!S43+FC_OTH_NE!S43</f>
        <v>1731.011263972485</v>
      </c>
      <c r="T43" s="30">
        <f>TI_NRG_FC_IND_NE!T43+FC_TRA_NE!T43+FC_OTH_NE!T43</f>
        <v>1754.7188306104902</v>
      </c>
      <c r="U43" s="30">
        <f>TI_NRG_FC_IND_NE!U43+FC_TRA_NE!U43+FC_OTH_NE!U43</f>
        <v>1585.5383490971622</v>
      </c>
      <c r="V43" s="30">
        <f>TI_NRG_FC_IND_NE!V43+FC_TRA_NE!V43+FC_OTH_NE!V43</f>
        <v>1250.7993121238178</v>
      </c>
      <c r="W43" s="30">
        <f>TI_NRG_FC_IND_NE!W43+FC_TRA_NE!W43+FC_OTH_NE!W43</f>
        <v>1496.2778159931211</v>
      </c>
      <c r="X43" s="30">
        <f>TI_NRG_FC_IND_NE!X43+FC_TRA_NE!X43+FC_OTH_NE!X43</f>
        <v>1573.0828890799653</v>
      </c>
    </row>
    <row r="44" spans="1:24" ht="11.25" customHeight="1" x14ac:dyDescent="0.2">
      <c r="A44" s="39" t="s">
        <v>75</v>
      </c>
      <c r="B44" s="23" t="s">
        <v>76</v>
      </c>
      <c r="C44" s="30">
        <f>TI_NRG_FC_IND_NE!C44+FC_TRA_NE!C44+FC_OTH_NE!C44</f>
        <v>3081.1670679277727</v>
      </c>
      <c r="D44" s="30">
        <f>TI_NRG_FC_IND_NE!D44+FC_TRA_NE!D44+FC_OTH_NE!D44</f>
        <v>3234.7949269131545</v>
      </c>
      <c r="E44" s="30">
        <f>TI_NRG_FC_IND_NE!E44+FC_TRA_NE!E44+FC_OTH_NE!E44</f>
        <v>3417.5885640584693</v>
      </c>
      <c r="F44" s="30">
        <f>TI_NRG_FC_IND_NE!F44+FC_TRA_NE!F44+FC_OTH_NE!F44</f>
        <v>2267.1408426483235</v>
      </c>
      <c r="G44" s="30">
        <f>TI_NRG_FC_IND_NE!G44+FC_TRA_NE!G44+FC_OTH_NE!G44</f>
        <v>1987.7706792777301</v>
      </c>
      <c r="H44" s="30">
        <f>TI_NRG_FC_IND_NE!H44+FC_TRA_NE!H44+FC_OTH_NE!H44</f>
        <v>2092.5616509028378</v>
      </c>
      <c r="I44" s="30">
        <f>TI_NRG_FC_IND_NE!I44+FC_TRA_NE!I44+FC_OTH_NE!I44</f>
        <v>2229.3297506448839</v>
      </c>
      <c r="J44" s="30">
        <f>TI_NRG_FC_IND_NE!J44+FC_TRA_NE!J44+FC_OTH_NE!J44</f>
        <v>2085.5172828890804</v>
      </c>
      <c r="K44" s="30">
        <f>TI_NRG_FC_IND_NE!K44+FC_TRA_NE!K44+FC_OTH_NE!K44</f>
        <v>2204.5430782459152</v>
      </c>
      <c r="L44" s="30">
        <f>TI_NRG_FC_IND_NE!L44+FC_TRA_NE!L44+FC_OTH_NE!L44</f>
        <v>2117.653138435081</v>
      </c>
      <c r="M44" s="30">
        <f>TI_NRG_FC_IND_NE!M44+FC_TRA_NE!M44+FC_OTH_NE!M44</f>
        <v>2008.9125537403265</v>
      </c>
      <c r="N44" s="30">
        <f>TI_NRG_FC_IND_NE!N44+FC_TRA_NE!N44+FC_OTH_NE!N44</f>
        <v>2061.5218400687872</v>
      </c>
      <c r="O44" s="30">
        <f>TI_NRG_FC_IND_NE!O44+FC_TRA_NE!O44+FC_OTH_NE!O44</f>
        <v>2096.3980223559761</v>
      </c>
      <c r="P44" s="30">
        <f>TI_NRG_FC_IND_NE!P44+FC_TRA_NE!P44+FC_OTH_NE!P44</f>
        <v>1589.0141014617366</v>
      </c>
      <c r="Q44" s="30">
        <f>TI_NRG_FC_IND_NE!Q44+FC_TRA_NE!Q44+FC_OTH_NE!Q44</f>
        <v>1565.7431642304387</v>
      </c>
      <c r="R44" s="30">
        <f>TI_NRG_FC_IND_NE!R44+FC_TRA_NE!R44+FC_OTH_NE!R44</f>
        <v>1634.1937231298359</v>
      </c>
      <c r="S44" s="30">
        <f>TI_NRG_FC_IND_NE!S44+FC_TRA_NE!S44+FC_OTH_NE!S44</f>
        <v>1003.6564918314705</v>
      </c>
      <c r="T44" s="30">
        <f>TI_NRG_FC_IND_NE!T44+FC_TRA_NE!T44+FC_OTH_NE!T44</f>
        <v>960.19019776440234</v>
      </c>
      <c r="U44" s="30">
        <f>TI_NRG_FC_IND_NE!U44+FC_TRA_NE!U44+FC_OTH_NE!U44</f>
        <v>977.83774720550286</v>
      </c>
      <c r="V44" s="30">
        <f>TI_NRG_FC_IND_NE!V44+FC_TRA_NE!V44+FC_OTH_NE!V44</f>
        <v>828.69054170249353</v>
      </c>
      <c r="W44" s="30">
        <f>TI_NRG_FC_IND_NE!W44+FC_TRA_NE!W44+FC_OTH_NE!W44</f>
        <v>707.35683576956148</v>
      </c>
      <c r="X44" s="30">
        <f>TI_NRG_FC_IND_NE!X44+FC_TRA_NE!X44+FC_OTH_NE!X44</f>
        <v>526.20748065348232</v>
      </c>
    </row>
    <row r="45" spans="1:24" ht="11.25" customHeight="1" x14ac:dyDescent="0.2">
      <c r="A45" s="39" t="s">
        <v>77</v>
      </c>
      <c r="B45" s="23" t="s">
        <v>78</v>
      </c>
      <c r="C45" s="30">
        <f>TI_NRG_FC_IND_NE!C45+FC_TRA_NE!C45+FC_OTH_NE!C45</f>
        <v>946.97850386930338</v>
      </c>
      <c r="D45" s="30">
        <f>TI_NRG_FC_IND_NE!D45+FC_TRA_NE!D45+FC_OTH_NE!D45</f>
        <v>912.24471195184844</v>
      </c>
      <c r="E45" s="30">
        <f>TI_NRG_FC_IND_NE!E45+FC_TRA_NE!E45+FC_OTH_NE!E45</f>
        <v>996.44987102321579</v>
      </c>
      <c r="F45" s="30">
        <f>TI_NRG_FC_IND_NE!F45+FC_TRA_NE!F45+FC_OTH_NE!F45</f>
        <v>893.01977644024078</v>
      </c>
      <c r="G45" s="30">
        <f>TI_NRG_FC_IND_NE!G45+FC_TRA_NE!G45+FC_OTH_NE!G45</f>
        <v>911.65313843508159</v>
      </c>
      <c r="H45" s="30">
        <f>TI_NRG_FC_IND_NE!H45+FC_TRA_NE!H45+FC_OTH_NE!H45</f>
        <v>1017.7298366294066</v>
      </c>
      <c r="I45" s="30">
        <f>TI_NRG_FC_IND_NE!I45+FC_TRA_NE!I45+FC_OTH_NE!I45</f>
        <v>876.23912295786772</v>
      </c>
      <c r="J45" s="30">
        <f>TI_NRG_FC_IND_NE!J45+FC_TRA_NE!J45+FC_OTH_NE!J45</f>
        <v>838.57704213241618</v>
      </c>
      <c r="K45" s="30">
        <f>TI_NRG_FC_IND_NE!K45+FC_TRA_NE!K45+FC_OTH_NE!K45</f>
        <v>814.89647463456583</v>
      </c>
      <c r="L45" s="30">
        <f>TI_NRG_FC_IND_NE!L45+FC_TRA_NE!L45+FC_OTH_NE!L45</f>
        <v>880.14978503869281</v>
      </c>
      <c r="M45" s="30">
        <f>TI_NRG_FC_IND_NE!M45+FC_TRA_NE!M45+FC_OTH_NE!M45</f>
        <v>790.15030094582983</v>
      </c>
      <c r="N45" s="30">
        <f>TI_NRG_FC_IND_NE!N45+FC_TRA_NE!N45+FC_OTH_NE!N45</f>
        <v>687.68890799656049</v>
      </c>
      <c r="O45" s="30">
        <f>TI_NRG_FC_IND_NE!O45+FC_TRA_NE!O45+FC_OTH_NE!O45</f>
        <v>581.48151332760096</v>
      </c>
      <c r="P45" s="30">
        <f>TI_NRG_FC_IND_NE!P45+FC_TRA_NE!P45+FC_OTH_NE!P45</f>
        <v>606.58039552880484</v>
      </c>
      <c r="Q45" s="30">
        <f>TI_NRG_FC_IND_NE!Q45+FC_TRA_NE!Q45+FC_OTH_NE!Q45</f>
        <v>621.57274290627686</v>
      </c>
      <c r="R45" s="30">
        <f>TI_NRG_FC_IND_NE!R45+FC_TRA_NE!R45+FC_OTH_NE!R45</f>
        <v>476.85150472914864</v>
      </c>
      <c r="S45" s="30">
        <f>TI_NRG_FC_IND_NE!S45+FC_TRA_NE!S45+FC_OTH_NE!S45</f>
        <v>719.07833190025792</v>
      </c>
      <c r="T45" s="30">
        <f>TI_NRG_FC_IND_NE!T45+FC_TRA_NE!T45+FC_OTH_NE!T45</f>
        <v>706.61762682717131</v>
      </c>
      <c r="U45" s="30">
        <f>TI_NRG_FC_IND_NE!U45+FC_TRA_NE!U45+FC_OTH_NE!U45</f>
        <v>749.27996560619067</v>
      </c>
      <c r="V45" s="30">
        <f>TI_NRG_FC_IND_NE!V45+FC_TRA_NE!V45+FC_OTH_NE!V45</f>
        <v>688.48813413585549</v>
      </c>
      <c r="W45" s="30">
        <f>TI_NRG_FC_IND_NE!W45+FC_TRA_NE!W45+FC_OTH_NE!W45</f>
        <v>629.75245055889945</v>
      </c>
      <c r="X45" s="30">
        <f>TI_NRG_FC_IND_NE!X45+FC_TRA_NE!X45+FC_OTH_NE!X45</f>
        <v>837.67858985382645</v>
      </c>
    </row>
    <row r="46" spans="1:24" ht="11.25" customHeight="1" x14ac:dyDescent="0.2">
      <c r="A46" s="39" t="s">
        <v>79</v>
      </c>
      <c r="B46" s="23" t="s">
        <v>80</v>
      </c>
      <c r="C46" s="30">
        <f>TI_NRG_FC_IND_NE!C46+FC_TRA_NE!C46+FC_OTH_NE!C46</f>
        <v>5518.6845227858976</v>
      </c>
      <c r="D46" s="30">
        <f>TI_NRG_FC_IND_NE!D46+FC_TRA_NE!D46+FC_OTH_NE!D46</f>
        <v>5009.9932932072225</v>
      </c>
      <c r="E46" s="30">
        <f>TI_NRG_FC_IND_NE!E46+FC_TRA_NE!E46+FC_OTH_NE!E46</f>
        <v>4892.3530524505586</v>
      </c>
      <c r="F46" s="30">
        <f>TI_NRG_FC_IND_NE!F46+FC_TRA_NE!F46+FC_OTH_NE!F46</f>
        <v>4675.4934651762669</v>
      </c>
      <c r="G46" s="30">
        <f>TI_NRG_FC_IND_NE!G46+FC_TRA_NE!G46+FC_OTH_NE!G46</f>
        <v>4943.7053310404117</v>
      </c>
      <c r="H46" s="30">
        <f>TI_NRG_FC_IND_NE!H46+FC_TRA_NE!H46+FC_OTH_NE!H46</f>
        <v>4979.4852106620801</v>
      </c>
      <c r="I46" s="30">
        <f>TI_NRG_FC_IND_NE!I46+FC_TRA_NE!I46+FC_OTH_NE!I46</f>
        <v>5006.7457437661224</v>
      </c>
      <c r="J46" s="30">
        <f>TI_NRG_FC_IND_NE!J46+FC_TRA_NE!J46+FC_OTH_NE!J46</f>
        <v>4994.9384350816854</v>
      </c>
      <c r="K46" s="30">
        <f>TI_NRG_FC_IND_NE!K46+FC_TRA_NE!K46+FC_OTH_NE!K46</f>
        <v>4582.8572656921751</v>
      </c>
      <c r="L46" s="30">
        <f>TI_NRG_FC_IND_NE!L46+FC_TRA_NE!L46+FC_OTH_NE!L46</f>
        <v>3548.5025795356828</v>
      </c>
      <c r="M46" s="30">
        <f>TI_NRG_FC_IND_NE!M46+FC_TRA_NE!M46+FC_OTH_NE!M46</f>
        <v>3874.691229578676</v>
      </c>
      <c r="N46" s="30">
        <f>TI_NRG_FC_IND_NE!N46+FC_TRA_NE!N46+FC_OTH_NE!N46</f>
        <v>3845.9110920034391</v>
      </c>
      <c r="O46" s="30">
        <f>TI_NRG_FC_IND_NE!O46+FC_TRA_NE!O46+FC_OTH_NE!O46</f>
        <v>3782.3199484092861</v>
      </c>
      <c r="P46" s="30">
        <f>TI_NRG_FC_IND_NE!P46+FC_TRA_NE!P46+FC_OTH_NE!P46</f>
        <v>3677.3718830610487</v>
      </c>
      <c r="Q46" s="30">
        <f>TI_NRG_FC_IND_NE!Q46+FC_TRA_NE!Q46+FC_OTH_NE!Q46</f>
        <v>3749.4095442820294</v>
      </c>
      <c r="R46" s="30">
        <f>TI_NRG_FC_IND_NE!R46+FC_TRA_NE!R46+FC_OTH_NE!R46</f>
        <v>3848.7402407566638</v>
      </c>
      <c r="S46" s="30">
        <f>TI_NRG_FC_IND_NE!S46+FC_TRA_NE!S46+FC_OTH_NE!S46</f>
        <v>3868.331986242476</v>
      </c>
      <c r="T46" s="30">
        <f>TI_NRG_FC_IND_NE!T46+FC_TRA_NE!T46+FC_OTH_NE!T46</f>
        <v>4063.1581255374031</v>
      </c>
      <c r="U46" s="30">
        <f>TI_NRG_FC_IND_NE!U46+FC_TRA_NE!U46+FC_OTH_NE!U46</f>
        <v>3866.1345657781599</v>
      </c>
      <c r="V46" s="30">
        <f>TI_NRG_FC_IND_NE!V46+FC_TRA_NE!V46+FC_OTH_NE!V46</f>
        <v>3775.2422184006878</v>
      </c>
      <c r="W46" s="30">
        <f>TI_NRG_FC_IND_NE!W46+FC_TRA_NE!W46+FC_OTH_NE!W46</f>
        <v>3476.4644883920892</v>
      </c>
      <c r="X46" s="30">
        <f>TI_NRG_FC_IND_NE!X46+FC_TRA_NE!X46+FC_OTH_NE!X46</f>
        <v>3701.8617368873606</v>
      </c>
    </row>
    <row r="47" spans="1:24" ht="11.25" customHeight="1" x14ac:dyDescent="0.2">
      <c r="A47" s="39" t="s">
        <v>81</v>
      </c>
      <c r="B47" s="23" t="s">
        <v>82</v>
      </c>
      <c r="C47" s="30">
        <f>TI_NRG_FC_IND_NE!C47+FC_TRA_NE!C47+FC_OTH_NE!C47</f>
        <v>16492.57910576096</v>
      </c>
      <c r="D47" s="30">
        <f>TI_NRG_FC_IND_NE!D47+FC_TRA_NE!D47+FC_OTH_NE!D47</f>
        <v>15966.083404987101</v>
      </c>
      <c r="E47" s="30">
        <f>TI_NRG_FC_IND_NE!E47+FC_TRA_NE!E47+FC_OTH_NE!E47</f>
        <v>16182.134307824588</v>
      </c>
      <c r="F47" s="30">
        <f>TI_NRG_FC_IND_NE!F47+FC_TRA_NE!F47+FC_OTH_NE!F47</f>
        <v>15863.534479793636</v>
      </c>
      <c r="G47" s="30">
        <f>TI_NRG_FC_IND_NE!G47+FC_TRA_NE!G47+FC_OTH_NE!G47</f>
        <v>16885.666552020633</v>
      </c>
      <c r="H47" s="30">
        <f>TI_NRG_FC_IND_NE!H47+FC_TRA_NE!H47+FC_OTH_NE!H47</f>
        <v>17593.596474634567</v>
      </c>
      <c r="I47" s="30">
        <f>TI_NRG_FC_IND_NE!I47+FC_TRA_NE!I47+FC_OTH_NE!I47</f>
        <v>18118.505245055883</v>
      </c>
      <c r="J47" s="30">
        <f>TI_NRG_FC_IND_NE!J47+FC_TRA_NE!J47+FC_OTH_NE!J47</f>
        <v>17362.006878761826</v>
      </c>
      <c r="K47" s="30">
        <f>TI_NRG_FC_IND_NE!K47+FC_TRA_NE!K47+FC_OTH_NE!K47</f>
        <v>17062.795184866725</v>
      </c>
      <c r="L47" s="30">
        <f>TI_NRG_FC_IND_NE!L47+FC_TRA_NE!L47+FC_OTH_NE!L47</f>
        <v>16357.592863284612</v>
      </c>
      <c r="M47" s="30">
        <f>TI_NRG_FC_IND_NE!M47+FC_TRA_NE!M47+FC_OTH_NE!M47</f>
        <v>16001.984866723988</v>
      </c>
      <c r="N47" s="30">
        <f>TI_NRG_FC_IND_NE!N47+FC_TRA_NE!N47+FC_OTH_NE!N47</f>
        <v>15508.959071367151</v>
      </c>
      <c r="O47" s="30">
        <f>TI_NRG_FC_IND_NE!O47+FC_TRA_NE!O47+FC_OTH_NE!O47</f>
        <v>13209.609372312985</v>
      </c>
      <c r="P47" s="30">
        <f>TI_NRG_FC_IND_NE!P47+FC_TRA_NE!P47+FC_OTH_NE!P47</f>
        <v>12490.586500429921</v>
      </c>
      <c r="Q47" s="30">
        <f>TI_NRG_FC_IND_NE!Q47+FC_TRA_NE!Q47+FC_OTH_NE!Q47</f>
        <v>11367.333877901976</v>
      </c>
      <c r="R47" s="30">
        <f>TI_NRG_FC_IND_NE!R47+FC_TRA_NE!R47+FC_OTH_NE!R47</f>
        <v>11932.420378331901</v>
      </c>
      <c r="S47" s="30">
        <f>TI_NRG_FC_IND_NE!S47+FC_TRA_NE!S47+FC_OTH_NE!S47</f>
        <v>11691.711865864139</v>
      </c>
      <c r="T47" s="30">
        <f>TI_NRG_FC_IND_NE!T47+FC_TRA_NE!T47+FC_OTH_NE!T47</f>
        <v>11695.2301805675</v>
      </c>
      <c r="U47" s="30">
        <f>TI_NRG_FC_IND_NE!U47+FC_TRA_NE!U47+FC_OTH_NE!U47</f>
        <v>11817.939638865002</v>
      </c>
      <c r="V47" s="30">
        <f>TI_NRG_FC_IND_NE!V47+FC_TRA_NE!V47+FC_OTH_NE!V47</f>
        <v>12085.955889939809</v>
      </c>
      <c r="W47" s="30">
        <f>TI_NRG_FC_IND_NE!W47+FC_TRA_NE!W47+FC_OTH_NE!W47</f>
        <v>12162.489509888217</v>
      </c>
      <c r="X47" s="30">
        <f>TI_NRG_FC_IND_NE!X47+FC_TRA_NE!X47+FC_OTH_NE!X47</f>
        <v>12422.512897678418</v>
      </c>
    </row>
    <row r="48" spans="1:24" ht="11.25" customHeight="1" x14ac:dyDescent="0.2">
      <c r="A48" s="39" t="s">
        <v>83</v>
      </c>
      <c r="B48" s="23" t="s">
        <v>84</v>
      </c>
      <c r="C48" s="30">
        <f>TI_NRG_FC_IND_NE!C48+FC_TRA_NE!C48+FC_OTH_NE!C48</f>
        <v>1319.6699914015476</v>
      </c>
      <c r="D48" s="30">
        <f>TI_NRG_FC_IND_NE!D48+FC_TRA_NE!D48+FC_OTH_NE!D48</f>
        <v>1574.7558899398105</v>
      </c>
      <c r="E48" s="30">
        <f>TI_NRG_FC_IND_NE!E48+FC_TRA_NE!E48+FC_OTH_NE!E48</f>
        <v>1694.3398968185727</v>
      </c>
      <c r="F48" s="30">
        <f>TI_NRG_FC_IND_NE!F48+FC_TRA_NE!F48+FC_OTH_NE!F48</f>
        <v>1560.8542562338775</v>
      </c>
      <c r="G48" s="30">
        <f>TI_NRG_FC_IND_NE!G48+FC_TRA_NE!G48+FC_OTH_NE!G48</f>
        <v>1763.0610490111778</v>
      </c>
      <c r="H48" s="30">
        <f>TI_NRG_FC_IND_NE!H48+FC_TRA_NE!H48+FC_OTH_NE!H48</f>
        <v>1768.3922613929494</v>
      </c>
      <c r="I48" s="30">
        <f>TI_NRG_FC_IND_NE!I48+FC_TRA_NE!I48+FC_OTH_NE!I48</f>
        <v>1881.0493551160789</v>
      </c>
      <c r="J48" s="30">
        <f>TI_NRG_FC_IND_NE!J48+FC_TRA_NE!J48+FC_OTH_NE!J48</f>
        <v>1751.8493551160793</v>
      </c>
      <c r="K48" s="30">
        <f>TI_NRG_FC_IND_NE!K48+FC_TRA_NE!K48+FC_OTH_NE!K48</f>
        <v>1616.6411006018916</v>
      </c>
      <c r="L48" s="30">
        <f>TI_NRG_FC_IND_NE!L48+FC_TRA_NE!L48+FC_OTH_NE!L48</f>
        <v>1248.9104901117798</v>
      </c>
      <c r="M48" s="30">
        <f>TI_NRG_FC_IND_NE!M48+FC_TRA_NE!M48+FC_OTH_NE!M48</f>
        <v>1534.7121238177126</v>
      </c>
      <c r="N48" s="30">
        <f>TI_NRG_FC_IND_NE!N48+FC_TRA_NE!N48+FC_OTH_NE!N48</f>
        <v>1411.1322441960447</v>
      </c>
      <c r="O48" s="30">
        <f>TI_NRG_FC_IND_NE!O48+FC_TRA_NE!O48+FC_OTH_NE!O48</f>
        <v>1230.8467755803954</v>
      </c>
      <c r="P48" s="30">
        <f>TI_NRG_FC_IND_NE!P48+FC_TRA_NE!P48+FC_OTH_NE!P48</f>
        <v>1080.2965606190883</v>
      </c>
      <c r="Q48" s="30">
        <f>TI_NRG_FC_IND_NE!Q48+FC_TRA_NE!Q48+FC_OTH_NE!Q48</f>
        <v>690.96182287188299</v>
      </c>
      <c r="R48" s="30">
        <f>TI_NRG_FC_IND_NE!R48+FC_TRA_NE!R48+FC_OTH_NE!R48</f>
        <v>1159.4511607910574</v>
      </c>
      <c r="S48" s="30">
        <f>TI_NRG_FC_IND_NE!S48+FC_TRA_NE!S48+FC_OTH_NE!S48</f>
        <v>1273.9595872742907</v>
      </c>
      <c r="T48" s="30">
        <f>TI_NRG_FC_IND_NE!T48+FC_TRA_NE!T48+FC_OTH_NE!T48</f>
        <v>1359.4207222699911</v>
      </c>
      <c r="U48" s="30">
        <f>TI_NRG_FC_IND_NE!U48+FC_TRA_NE!U48+FC_OTH_NE!U48</f>
        <v>1271.0708512467756</v>
      </c>
      <c r="V48" s="30">
        <f>TI_NRG_FC_IND_NE!V48+FC_TRA_NE!V48+FC_OTH_NE!V48</f>
        <v>1171.5001719690454</v>
      </c>
      <c r="W48" s="30">
        <f>TI_NRG_FC_IND_NE!W48+FC_TRA_NE!W48+FC_OTH_NE!W48</f>
        <v>1066.8137575236456</v>
      </c>
      <c r="X48" s="30">
        <f>TI_NRG_FC_IND_NE!X48+FC_TRA_NE!X48+FC_OTH_NE!X48</f>
        <v>1139.5208082545143</v>
      </c>
    </row>
    <row r="49" spans="1:24" ht="11.25" customHeight="1" x14ac:dyDescent="0.2">
      <c r="A49" s="39" t="s">
        <v>85</v>
      </c>
      <c r="B49" s="23" t="s">
        <v>86</v>
      </c>
      <c r="C49" s="30">
        <f>TI_NRG_FC_IND_NE!C49+FC_TRA_NE!C49+FC_OTH_NE!C49</f>
        <v>1059.539380911436</v>
      </c>
      <c r="D49" s="30">
        <f>TI_NRG_FC_IND_NE!D49+FC_TRA_NE!D49+FC_OTH_NE!D49</f>
        <v>978.76913155631996</v>
      </c>
      <c r="E49" s="30">
        <f>TI_NRG_FC_IND_NE!E49+FC_TRA_NE!E49+FC_OTH_NE!E49</f>
        <v>769.23929492691309</v>
      </c>
      <c r="F49" s="30">
        <f>TI_NRG_FC_IND_NE!F49+FC_TRA_NE!F49+FC_OTH_NE!F49</f>
        <v>764.58194325021509</v>
      </c>
      <c r="G49" s="30">
        <f>TI_NRG_FC_IND_NE!G49+FC_TRA_NE!G49+FC_OTH_NE!G49</f>
        <v>861.05829750644875</v>
      </c>
      <c r="H49" s="30">
        <f>TI_NRG_FC_IND_NE!H49+FC_TRA_NE!H49+FC_OTH_NE!H49</f>
        <v>940.74264832330186</v>
      </c>
      <c r="I49" s="30">
        <f>TI_NRG_FC_IND_NE!I49+FC_TRA_NE!I49+FC_OTH_NE!I49</f>
        <v>1009.1595012897676</v>
      </c>
      <c r="J49" s="30">
        <f>TI_NRG_FC_IND_NE!J49+FC_TRA_NE!J49+FC_OTH_NE!J49</f>
        <v>955.97489251934633</v>
      </c>
      <c r="K49" s="30">
        <f>TI_NRG_FC_IND_NE!K49+FC_TRA_NE!K49+FC_OTH_NE!K49</f>
        <v>900.09785038693053</v>
      </c>
      <c r="L49" s="30">
        <f>TI_NRG_FC_IND_NE!L49+FC_TRA_NE!L49+FC_OTH_NE!L49</f>
        <v>715.84875322441974</v>
      </c>
      <c r="M49" s="30">
        <f>TI_NRG_FC_IND_NE!M49+FC_TRA_NE!M49+FC_OTH_NE!M49</f>
        <v>1147.4900257953566</v>
      </c>
      <c r="N49" s="30">
        <f>TI_NRG_FC_IND_NE!N49+FC_TRA_NE!N49+FC_OTH_NE!N49</f>
        <v>1114.3320722269991</v>
      </c>
      <c r="O49" s="30">
        <f>TI_NRG_FC_IND_NE!O49+FC_TRA_NE!O49+FC_OTH_NE!O49</f>
        <v>812.00077386070507</v>
      </c>
      <c r="P49" s="30">
        <f>TI_NRG_FC_IND_NE!P49+FC_TRA_NE!P49+FC_OTH_NE!P49</f>
        <v>849.38331900257958</v>
      </c>
      <c r="Q49" s="30">
        <f>TI_NRG_FC_IND_NE!Q49+FC_TRA_NE!Q49+FC_OTH_NE!Q49</f>
        <v>1006.4317282889079</v>
      </c>
      <c r="R49" s="30">
        <f>TI_NRG_FC_IND_NE!R49+FC_TRA_NE!R49+FC_OTH_NE!R49</f>
        <v>803.41719690455716</v>
      </c>
      <c r="S49" s="30">
        <f>TI_NRG_FC_IND_NE!S49+FC_TRA_NE!S49+FC_OTH_NE!S49</f>
        <v>734.36414445399816</v>
      </c>
      <c r="T49" s="30">
        <f>TI_NRG_FC_IND_NE!T49+FC_TRA_NE!T49+FC_OTH_NE!T49</f>
        <v>792.96190885640567</v>
      </c>
      <c r="U49" s="30">
        <f>TI_NRG_FC_IND_NE!U49+FC_TRA_NE!U49+FC_OTH_NE!U49</f>
        <v>741.181943250215</v>
      </c>
      <c r="V49" s="30">
        <f>TI_NRG_FC_IND_NE!V49+FC_TRA_NE!V49+FC_OTH_NE!V49</f>
        <v>630.8063628546862</v>
      </c>
      <c r="W49" s="30">
        <f>TI_NRG_FC_IND_NE!W49+FC_TRA_NE!W49+FC_OTH_NE!W49</f>
        <v>646.05417024935502</v>
      </c>
      <c r="X49" s="30">
        <f>TI_NRG_FC_IND_NE!X49+FC_TRA_NE!X49+FC_OTH_NE!X49</f>
        <v>816.10524505588978</v>
      </c>
    </row>
    <row r="50" spans="1:24" ht="11.25" customHeight="1" x14ac:dyDescent="0.2">
      <c r="A50" s="39" t="s">
        <v>87</v>
      </c>
      <c r="B50" s="23" t="s">
        <v>88</v>
      </c>
      <c r="C50" s="30">
        <f>TI_NRG_FC_IND_NE!C50+FC_TRA_NE!C50+FC_OTH_NE!C50</f>
        <v>4886.2237317282897</v>
      </c>
      <c r="D50" s="30">
        <f>TI_NRG_FC_IND_NE!D50+FC_TRA_NE!D50+FC_OTH_NE!D50</f>
        <v>5887.1273430782467</v>
      </c>
      <c r="E50" s="30">
        <f>TI_NRG_FC_IND_NE!E50+FC_TRA_NE!E50+FC_OTH_NE!E50</f>
        <v>5626.9883920894235</v>
      </c>
      <c r="F50" s="30">
        <f>TI_NRG_FC_IND_NE!F50+FC_TRA_NE!F50+FC_OTH_NE!F50</f>
        <v>6256.0756663800521</v>
      </c>
      <c r="G50" s="30">
        <f>TI_NRG_FC_IND_NE!G50+FC_TRA_NE!G50+FC_OTH_NE!G50</f>
        <v>6200.9312123817726</v>
      </c>
      <c r="H50" s="30">
        <f>TI_NRG_FC_IND_NE!H50+FC_TRA_NE!H50+FC_OTH_NE!H50</f>
        <v>5756.7033533963877</v>
      </c>
      <c r="I50" s="30">
        <f>TI_NRG_FC_IND_NE!I50+FC_TRA_NE!I50+FC_OTH_NE!I50</f>
        <v>6446.2971625107475</v>
      </c>
      <c r="J50" s="30">
        <f>TI_NRG_FC_IND_NE!J50+FC_TRA_NE!J50+FC_OTH_NE!J50</f>
        <v>5915.9227858985387</v>
      </c>
      <c r="K50" s="30">
        <f>TI_NRG_FC_IND_NE!K50+FC_TRA_NE!K50+FC_OTH_NE!K50</f>
        <v>6440.9669819432502</v>
      </c>
      <c r="L50" s="30">
        <f>TI_NRG_FC_IND_NE!L50+FC_TRA_NE!L50+FC_OTH_NE!L50</f>
        <v>6244.4198624247638</v>
      </c>
      <c r="M50" s="30">
        <f>TI_NRG_FC_IND_NE!M50+FC_TRA_NE!M50+FC_OTH_NE!M50</f>
        <v>6094.4665520206381</v>
      </c>
      <c r="N50" s="30">
        <f>TI_NRG_FC_IND_NE!N50+FC_TRA_NE!N50+FC_OTH_NE!N50</f>
        <v>6150.3893379191759</v>
      </c>
      <c r="O50" s="30">
        <f>TI_NRG_FC_IND_NE!O50+FC_TRA_NE!O50+FC_OTH_NE!O50</f>
        <v>6734.2137575236447</v>
      </c>
      <c r="P50" s="30">
        <f>TI_NRG_FC_IND_NE!P50+FC_TRA_NE!P50+FC_OTH_NE!P50</f>
        <v>5332.3016337059316</v>
      </c>
      <c r="Q50" s="30">
        <f>TI_NRG_FC_IND_NE!Q50+FC_TRA_NE!Q50+FC_OTH_NE!Q50</f>
        <v>5166.4073086844355</v>
      </c>
      <c r="R50" s="30">
        <f>TI_NRG_FC_IND_NE!R50+FC_TRA_NE!R50+FC_OTH_NE!R50</f>
        <v>5137.6463456577821</v>
      </c>
      <c r="S50" s="30">
        <f>TI_NRG_FC_IND_NE!S50+FC_TRA_NE!S50+FC_OTH_NE!S50</f>
        <v>6355.7424763542567</v>
      </c>
      <c r="T50" s="30">
        <f>TI_NRG_FC_IND_NE!T50+FC_TRA_NE!T50+FC_OTH_NE!T50</f>
        <v>6681.815219260533</v>
      </c>
      <c r="U50" s="30">
        <f>TI_NRG_FC_IND_NE!U50+FC_TRA_NE!U50+FC_OTH_NE!U50</f>
        <v>5884.0590713671518</v>
      </c>
      <c r="V50" s="30">
        <f>TI_NRG_FC_IND_NE!V50+FC_TRA_NE!V50+FC_OTH_NE!V50</f>
        <v>5862.0723989681837</v>
      </c>
      <c r="W50" s="30">
        <f>TI_NRG_FC_IND_NE!W50+FC_TRA_NE!W50+FC_OTH_NE!W50</f>
        <v>5760.4063628546846</v>
      </c>
      <c r="X50" s="30">
        <f>TI_NRG_FC_IND_NE!X50+FC_TRA_NE!X50+FC_OTH_NE!X50</f>
        <v>5113.9166809974204</v>
      </c>
    </row>
    <row r="51" spans="1:24" ht="11.25" customHeight="1" x14ac:dyDescent="0.2">
      <c r="A51" s="24" t="s">
        <v>89</v>
      </c>
      <c r="B51" s="25" t="s">
        <v>90</v>
      </c>
      <c r="C51" s="31">
        <f>TI_NRG_FC_IND_NE!C51+FC_TRA_NE!C51+FC_OTH_NE!C51</f>
        <v>14499.375838349095</v>
      </c>
      <c r="D51" s="31">
        <f>TI_NRG_FC_IND_NE!D51+FC_TRA_NE!D51+FC_OTH_NE!D51</f>
        <v>13913.742820292346</v>
      </c>
      <c r="E51" s="31">
        <f>TI_NRG_FC_IND_NE!E51+FC_TRA_NE!E51+FC_OTH_NE!E51</f>
        <v>12501.528030954425</v>
      </c>
      <c r="F51" s="31">
        <f>TI_NRG_FC_IND_NE!F51+FC_TRA_NE!F51+FC_OTH_NE!F51</f>
        <v>12999.342734307822</v>
      </c>
      <c r="G51" s="31">
        <f>TI_NRG_FC_IND_NE!G51+FC_TRA_NE!G51+FC_OTH_NE!G51</f>
        <v>13614.571625107477</v>
      </c>
      <c r="H51" s="31">
        <f>TI_NRG_FC_IND_NE!H51+FC_TRA_NE!H51+FC_OTH_NE!H51</f>
        <v>14092.286242476353</v>
      </c>
      <c r="I51" s="31">
        <f>TI_NRG_FC_IND_NE!I51+FC_TRA_NE!I51+FC_OTH_NE!I51</f>
        <v>12837.82785898538</v>
      </c>
      <c r="J51" s="31">
        <f>TI_NRG_FC_IND_NE!J51+FC_TRA_NE!J51+FC_OTH_NE!J51</f>
        <v>13801.129492691316</v>
      </c>
      <c r="K51" s="31">
        <f>TI_NRG_FC_IND_NE!K51+FC_TRA_NE!K51+FC_OTH_NE!K51</f>
        <v>13330.951160791057</v>
      </c>
      <c r="L51" s="31">
        <f>TI_NRG_FC_IND_NE!L51+FC_TRA_NE!L51+FC_OTH_NE!L51</f>
        <v>12016.449269131557</v>
      </c>
      <c r="M51" s="31">
        <f>TI_NRG_FC_IND_NE!M51+FC_TRA_NE!M51+FC_OTH_NE!M51</f>
        <v>13647.039466895956</v>
      </c>
      <c r="N51" s="31">
        <f>TI_NRG_FC_IND_NE!N51+FC_TRA_NE!N51+FC_OTH_NE!N51</f>
        <v>14344.708856405849</v>
      </c>
      <c r="O51" s="31">
        <f>TI_NRG_FC_IND_NE!O51+FC_TRA_NE!O51+FC_OTH_NE!O51</f>
        <v>13959.697764402408</v>
      </c>
      <c r="P51" s="31">
        <f>TI_NRG_FC_IND_NE!P51+FC_TRA_NE!P51+FC_OTH_NE!P51</f>
        <v>13679.958211521925</v>
      </c>
      <c r="Q51" s="31">
        <f>TI_NRG_FC_IND_NE!Q51+FC_TRA_NE!Q51+FC_OTH_NE!Q51</f>
        <v>14299.746517626827</v>
      </c>
      <c r="R51" s="31">
        <f>TI_NRG_FC_IND_NE!R51+FC_TRA_NE!R51+FC_OTH_NE!R51</f>
        <v>13691.651848667239</v>
      </c>
      <c r="S51" s="31">
        <f>TI_NRG_FC_IND_NE!S51+FC_TRA_NE!S51+FC_OTH_NE!S51</f>
        <v>13540.01014617369</v>
      </c>
      <c r="T51" s="31">
        <f>TI_NRG_FC_IND_NE!T51+FC_TRA_NE!T51+FC_OTH_NE!T51</f>
        <v>14872.816766981945</v>
      </c>
      <c r="U51" s="31">
        <f>TI_NRG_FC_IND_NE!U51+FC_TRA_NE!U51+FC_OTH_NE!U51</f>
        <v>14606.874204643163</v>
      </c>
      <c r="V51" s="31">
        <f>TI_NRG_FC_IND_NE!V51+FC_TRA_NE!V51+FC_OTH_NE!V51</f>
        <v>15192.776698194322</v>
      </c>
      <c r="W51" s="31">
        <f>TI_NRG_FC_IND_NE!W51+FC_TRA_NE!W51+FC_OTH_NE!W51</f>
        <v>14731.29845227859</v>
      </c>
      <c r="X51" s="31">
        <f>TI_NRG_FC_IND_NE!X51+FC_TRA_NE!X51+FC_OTH_NE!X51</f>
        <v>14336.55408426483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:W52" si="20">SUM(C53:C70)</f>
        <v>0</v>
      </c>
      <c r="D52" s="31">
        <f t="shared" si="20"/>
        <v>0</v>
      </c>
      <c r="E52" s="31">
        <f t="shared" si="20"/>
        <v>0</v>
      </c>
      <c r="F52" s="31">
        <f t="shared" si="20"/>
        <v>0</v>
      </c>
      <c r="G52" s="31">
        <f t="shared" si="20"/>
        <v>0</v>
      </c>
      <c r="H52" s="31">
        <f t="shared" si="20"/>
        <v>0</v>
      </c>
      <c r="I52" s="31">
        <f t="shared" si="20"/>
        <v>0</v>
      </c>
      <c r="J52" s="31">
        <f t="shared" si="20"/>
        <v>0</v>
      </c>
      <c r="K52" s="31">
        <f t="shared" si="20"/>
        <v>0</v>
      </c>
      <c r="L52" s="31">
        <f t="shared" si="20"/>
        <v>0</v>
      </c>
      <c r="M52" s="31">
        <f t="shared" si="20"/>
        <v>0</v>
      </c>
      <c r="N52" s="31">
        <f t="shared" si="20"/>
        <v>0</v>
      </c>
      <c r="O52" s="31">
        <f t="shared" si="20"/>
        <v>0</v>
      </c>
      <c r="P52" s="31">
        <f t="shared" si="20"/>
        <v>0</v>
      </c>
      <c r="Q52" s="31">
        <f t="shared" si="20"/>
        <v>0</v>
      </c>
      <c r="R52" s="31">
        <f t="shared" si="20"/>
        <v>0</v>
      </c>
      <c r="S52" s="31">
        <f t="shared" si="20"/>
        <v>0</v>
      </c>
      <c r="T52" s="31">
        <f t="shared" si="20"/>
        <v>0</v>
      </c>
      <c r="U52" s="31">
        <f t="shared" si="20"/>
        <v>0</v>
      </c>
      <c r="V52" s="31">
        <f t="shared" si="20"/>
        <v>0</v>
      </c>
      <c r="W52" s="31">
        <f t="shared" si="20"/>
        <v>0</v>
      </c>
      <c r="X52" s="31">
        <f t="shared" ref="X52" si="21">SUM(X53:X70)</f>
        <v>0</v>
      </c>
    </row>
    <row r="53" spans="1:24" ht="11.25" customHeight="1" x14ac:dyDescent="0.2">
      <c r="A53" s="22" t="s">
        <v>93</v>
      </c>
      <c r="B53" s="23" t="s">
        <v>94</v>
      </c>
      <c r="C53" s="30">
        <f>TI_NRG_FC_IND_NE!C53+FC_TRA_NE!C53+FC_OTH_NE!C53</f>
        <v>0</v>
      </c>
      <c r="D53" s="30">
        <f>TI_NRG_FC_IND_NE!D53+FC_TRA_NE!D53+FC_OTH_NE!D53</f>
        <v>0</v>
      </c>
      <c r="E53" s="30">
        <f>TI_NRG_FC_IND_NE!E53+FC_TRA_NE!E53+FC_OTH_NE!E53</f>
        <v>0</v>
      </c>
      <c r="F53" s="30">
        <f>TI_NRG_FC_IND_NE!F53+FC_TRA_NE!F53+FC_OTH_NE!F53</f>
        <v>0</v>
      </c>
      <c r="G53" s="30">
        <f>TI_NRG_FC_IND_NE!G53+FC_TRA_NE!G53+FC_OTH_NE!G53</f>
        <v>0</v>
      </c>
      <c r="H53" s="30">
        <f>TI_NRG_FC_IND_NE!H53+FC_TRA_NE!H53+FC_OTH_NE!H53</f>
        <v>0</v>
      </c>
      <c r="I53" s="30">
        <f>TI_NRG_FC_IND_NE!I53+FC_TRA_NE!I53+FC_OTH_NE!I53</f>
        <v>0</v>
      </c>
      <c r="J53" s="30">
        <f>TI_NRG_FC_IND_NE!J53+FC_TRA_NE!J53+FC_OTH_NE!J53</f>
        <v>0</v>
      </c>
      <c r="K53" s="30">
        <f>TI_NRG_FC_IND_NE!K53+FC_TRA_NE!K53+FC_OTH_NE!K53</f>
        <v>0</v>
      </c>
      <c r="L53" s="30">
        <f>TI_NRG_FC_IND_NE!L53+FC_TRA_NE!L53+FC_OTH_NE!L53</f>
        <v>0</v>
      </c>
      <c r="M53" s="30">
        <f>TI_NRG_FC_IND_NE!M53+FC_TRA_NE!M53+FC_OTH_NE!M53</f>
        <v>0</v>
      </c>
      <c r="N53" s="30">
        <f>TI_NRG_FC_IND_NE!N53+FC_TRA_NE!N53+FC_OTH_NE!N53</f>
        <v>0</v>
      </c>
      <c r="O53" s="30">
        <f>TI_NRG_FC_IND_NE!O53+FC_TRA_NE!O53+FC_OTH_NE!O53</f>
        <v>0</v>
      </c>
      <c r="P53" s="30">
        <f>TI_NRG_FC_IND_NE!P53+FC_TRA_NE!P53+FC_OTH_NE!P53</f>
        <v>0</v>
      </c>
      <c r="Q53" s="30">
        <f>TI_NRG_FC_IND_NE!Q53+FC_TRA_NE!Q53+FC_OTH_NE!Q53</f>
        <v>0</v>
      </c>
      <c r="R53" s="30">
        <f>TI_NRG_FC_IND_NE!R53+FC_TRA_NE!R53+FC_OTH_NE!R53</f>
        <v>0</v>
      </c>
      <c r="S53" s="30">
        <f>TI_NRG_FC_IND_NE!S53+FC_TRA_NE!S53+FC_OTH_NE!S53</f>
        <v>0</v>
      </c>
      <c r="T53" s="30">
        <f>TI_NRG_FC_IND_NE!T53+FC_TRA_NE!T53+FC_OTH_NE!T53</f>
        <v>0</v>
      </c>
      <c r="U53" s="30">
        <f>TI_NRG_FC_IND_NE!U53+FC_TRA_NE!U53+FC_OTH_NE!U53</f>
        <v>0</v>
      </c>
      <c r="V53" s="30">
        <f>TI_NRG_FC_IND_NE!V53+FC_TRA_NE!V53+FC_OTH_NE!V53</f>
        <v>0</v>
      </c>
      <c r="W53" s="30">
        <f>TI_NRG_FC_IND_NE!W53+FC_TRA_NE!W53+FC_OTH_NE!W53</f>
        <v>0</v>
      </c>
      <c r="X53" s="30">
        <f>TI_NRG_FC_IND_NE!X53+FC_TRA_NE!X53+FC_OTH_NE!X53</f>
        <v>0</v>
      </c>
    </row>
    <row r="54" spans="1:24" ht="11.25" customHeight="1" x14ac:dyDescent="0.2">
      <c r="A54" s="22" t="s">
        <v>95</v>
      </c>
      <c r="B54" s="23" t="s">
        <v>96</v>
      </c>
      <c r="C54" s="30">
        <f>TI_NRG_FC_IND_NE!C54+FC_TRA_NE!C54+FC_OTH_NE!C54</f>
        <v>0</v>
      </c>
      <c r="D54" s="30">
        <f>TI_NRG_FC_IND_NE!D54+FC_TRA_NE!D54+FC_OTH_NE!D54</f>
        <v>0</v>
      </c>
      <c r="E54" s="30">
        <f>TI_NRG_FC_IND_NE!E54+FC_TRA_NE!E54+FC_OTH_NE!E54</f>
        <v>0</v>
      </c>
      <c r="F54" s="30">
        <f>TI_NRG_FC_IND_NE!F54+FC_TRA_NE!F54+FC_OTH_NE!F54</f>
        <v>0</v>
      </c>
      <c r="G54" s="30">
        <f>TI_NRG_FC_IND_NE!G54+FC_TRA_NE!G54+FC_OTH_NE!G54</f>
        <v>0</v>
      </c>
      <c r="H54" s="30">
        <f>TI_NRG_FC_IND_NE!H54+FC_TRA_NE!H54+FC_OTH_NE!H54</f>
        <v>0</v>
      </c>
      <c r="I54" s="30">
        <f>TI_NRG_FC_IND_NE!I54+FC_TRA_NE!I54+FC_OTH_NE!I54</f>
        <v>0</v>
      </c>
      <c r="J54" s="30">
        <f>TI_NRG_FC_IND_NE!J54+FC_TRA_NE!J54+FC_OTH_NE!J54</f>
        <v>0</v>
      </c>
      <c r="K54" s="30">
        <f>TI_NRG_FC_IND_NE!K54+FC_TRA_NE!K54+FC_OTH_NE!K54</f>
        <v>0</v>
      </c>
      <c r="L54" s="30">
        <f>TI_NRG_FC_IND_NE!L54+FC_TRA_NE!L54+FC_OTH_NE!L54</f>
        <v>0</v>
      </c>
      <c r="M54" s="30">
        <f>TI_NRG_FC_IND_NE!M54+FC_TRA_NE!M54+FC_OTH_NE!M54</f>
        <v>0</v>
      </c>
      <c r="N54" s="30">
        <f>TI_NRG_FC_IND_NE!N54+FC_TRA_NE!N54+FC_OTH_NE!N54</f>
        <v>0</v>
      </c>
      <c r="O54" s="30">
        <f>TI_NRG_FC_IND_NE!O54+FC_TRA_NE!O54+FC_OTH_NE!O54</f>
        <v>0</v>
      </c>
      <c r="P54" s="30">
        <f>TI_NRG_FC_IND_NE!P54+FC_TRA_NE!P54+FC_OTH_NE!P54</f>
        <v>0</v>
      </c>
      <c r="Q54" s="30">
        <f>TI_NRG_FC_IND_NE!Q54+FC_TRA_NE!Q54+FC_OTH_NE!Q54</f>
        <v>0</v>
      </c>
      <c r="R54" s="30">
        <f>TI_NRG_FC_IND_NE!R54+FC_TRA_NE!R54+FC_OTH_NE!R54</f>
        <v>0</v>
      </c>
      <c r="S54" s="30">
        <f>TI_NRG_FC_IND_NE!S54+FC_TRA_NE!S54+FC_OTH_NE!S54</f>
        <v>0</v>
      </c>
      <c r="T54" s="30">
        <f>TI_NRG_FC_IND_NE!T54+FC_TRA_NE!T54+FC_OTH_NE!T54</f>
        <v>0</v>
      </c>
      <c r="U54" s="30">
        <f>TI_NRG_FC_IND_NE!U54+FC_TRA_NE!U54+FC_OTH_NE!U54</f>
        <v>0</v>
      </c>
      <c r="V54" s="30">
        <f>TI_NRG_FC_IND_NE!V54+FC_TRA_NE!V54+FC_OTH_NE!V54</f>
        <v>0</v>
      </c>
      <c r="W54" s="30">
        <f>TI_NRG_FC_IND_NE!W54+FC_TRA_NE!W54+FC_OTH_NE!W54</f>
        <v>0</v>
      </c>
      <c r="X54" s="30">
        <f>TI_NRG_FC_IND_NE!X54+FC_TRA_NE!X54+FC_OTH_NE!X54</f>
        <v>0</v>
      </c>
    </row>
    <row r="55" spans="1:24" ht="11.25" customHeight="1" x14ac:dyDescent="0.2">
      <c r="A55" s="22" t="s">
        <v>97</v>
      </c>
      <c r="B55" s="23" t="s">
        <v>98</v>
      </c>
      <c r="C55" s="30">
        <f>TI_NRG_FC_IND_NE!C55+FC_TRA_NE!C55+FC_OTH_NE!C55</f>
        <v>0</v>
      </c>
      <c r="D55" s="30">
        <f>TI_NRG_FC_IND_NE!D55+FC_TRA_NE!D55+FC_OTH_NE!D55</f>
        <v>0</v>
      </c>
      <c r="E55" s="30">
        <f>TI_NRG_FC_IND_NE!E55+FC_TRA_NE!E55+FC_OTH_NE!E55</f>
        <v>0</v>
      </c>
      <c r="F55" s="30">
        <f>TI_NRG_FC_IND_NE!F55+FC_TRA_NE!F55+FC_OTH_NE!F55</f>
        <v>0</v>
      </c>
      <c r="G55" s="30">
        <f>TI_NRG_FC_IND_NE!G55+FC_TRA_NE!G55+FC_OTH_NE!G55</f>
        <v>0</v>
      </c>
      <c r="H55" s="30">
        <f>TI_NRG_FC_IND_NE!H55+FC_TRA_NE!H55+FC_OTH_NE!H55</f>
        <v>0</v>
      </c>
      <c r="I55" s="30">
        <f>TI_NRG_FC_IND_NE!I55+FC_TRA_NE!I55+FC_OTH_NE!I55</f>
        <v>0</v>
      </c>
      <c r="J55" s="30">
        <f>TI_NRG_FC_IND_NE!J55+FC_TRA_NE!J55+FC_OTH_NE!J55</f>
        <v>0</v>
      </c>
      <c r="K55" s="30">
        <f>TI_NRG_FC_IND_NE!K55+FC_TRA_NE!K55+FC_OTH_NE!K55</f>
        <v>0</v>
      </c>
      <c r="L55" s="30">
        <f>TI_NRG_FC_IND_NE!L55+FC_TRA_NE!L55+FC_OTH_NE!L55</f>
        <v>0</v>
      </c>
      <c r="M55" s="30">
        <f>TI_NRG_FC_IND_NE!M55+FC_TRA_NE!M55+FC_OTH_NE!M55</f>
        <v>0</v>
      </c>
      <c r="N55" s="30">
        <f>TI_NRG_FC_IND_NE!N55+FC_TRA_NE!N55+FC_OTH_NE!N55</f>
        <v>0</v>
      </c>
      <c r="O55" s="30">
        <f>TI_NRG_FC_IND_NE!O55+FC_TRA_NE!O55+FC_OTH_NE!O55</f>
        <v>0</v>
      </c>
      <c r="P55" s="30">
        <f>TI_NRG_FC_IND_NE!P55+FC_TRA_NE!P55+FC_OTH_NE!P55</f>
        <v>0</v>
      </c>
      <c r="Q55" s="30">
        <f>TI_NRG_FC_IND_NE!Q55+FC_TRA_NE!Q55+FC_OTH_NE!Q55</f>
        <v>0</v>
      </c>
      <c r="R55" s="30">
        <f>TI_NRG_FC_IND_NE!R55+FC_TRA_NE!R55+FC_OTH_NE!R55</f>
        <v>0</v>
      </c>
      <c r="S55" s="30">
        <f>TI_NRG_FC_IND_NE!S55+FC_TRA_NE!S55+FC_OTH_NE!S55</f>
        <v>0</v>
      </c>
      <c r="T55" s="30">
        <f>TI_NRG_FC_IND_NE!T55+FC_TRA_NE!T55+FC_OTH_NE!T55</f>
        <v>0</v>
      </c>
      <c r="U55" s="30">
        <f>TI_NRG_FC_IND_NE!U55+FC_TRA_NE!U55+FC_OTH_NE!U55</f>
        <v>0</v>
      </c>
      <c r="V55" s="30">
        <f>TI_NRG_FC_IND_NE!V55+FC_TRA_NE!V55+FC_OTH_NE!V55</f>
        <v>0</v>
      </c>
      <c r="W55" s="30">
        <f>TI_NRG_FC_IND_NE!W55+FC_TRA_NE!W55+FC_OTH_NE!W55</f>
        <v>0</v>
      </c>
      <c r="X55" s="30">
        <f>TI_NRG_FC_IND_NE!X55+FC_TRA_NE!X55+FC_OTH_NE!X55</f>
        <v>0</v>
      </c>
    </row>
    <row r="56" spans="1:24" ht="11.25" customHeight="1" x14ac:dyDescent="0.2">
      <c r="A56" s="22" t="s">
        <v>99</v>
      </c>
      <c r="B56" s="23" t="s">
        <v>100</v>
      </c>
      <c r="C56" s="30">
        <f>TI_NRG_FC_IND_NE!C56+FC_TRA_NE!C56+FC_OTH_NE!C56</f>
        <v>0</v>
      </c>
      <c r="D56" s="30">
        <f>TI_NRG_FC_IND_NE!D56+FC_TRA_NE!D56+FC_OTH_NE!D56</f>
        <v>0</v>
      </c>
      <c r="E56" s="30">
        <f>TI_NRG_FC_IND_NE!E56+FC_TRA_NE!E56+FC_OTH_NE!E56</f>
        <v>0</v>
      </c>
      <c r="F56" s="30">
        <f>TI_NRG_FC_IND_NE!F56+FC_TRA_NE!F56+FC_OTH_NE!F56</f>
        <v>0</v>
      </c>
      <c r="G56" s="30">
        <f>TI_NRG_FC_IND_NE!G56+FC_TRA_NE!G56+FC_OTH_NE!G56</f>
        <v>0</v>
      </c>
      <c r="H56" s="30">
        <f>TI_NRG_FC_IND_NE!H56+FC_TRA_NE!H56+FC_OTH_NE!H56</f>
        <v>0</v>
      </c>
      <c r="I56" s="30">
        <f>TI_NRG_FC_IND_NE!I56+FC_TRA_NE!I56+FC_OTH_NE!I56</f>
        <v>0</v>
      </c>
      <c r="J56" s="30">
        <f>TI_NRG_FC_IND_NE!J56+FC_TRA_NE!J56+FC_OTH_NE!J56</f>
        <v>0</v>
      </c>
      <c r="K56" s="30">
        <f>TI_NRG_FC_IND_NE!K56+FC_TRA_NE!K56+FC_OTH_NE!K56</f>
        <v>0</v>
      </c>
      <c r="L56" s="30">
        <f>TI_NRG_FC_IND_NE!L56+FC_TRA_NE!L56+FC_OTH_NE!L56</f>
        <v>0</v>
      </c>
      <c r="M56" s="30">
        <f>TI_NRG_FC_IND_NE!M56+FC_TRA_NE!M56+FC_OTH_NE!M56</f>
        <v>0</v>
      </c>
      <c r="N56" s="30">
        <f>TI_NRG_FC_IND_NE!N56+FC_TRA_NE!N56+FC_OTH_NE!N56</f>
        <v>0</v>
      </c>
      <c r="O56" s="30">
        <f>TI_NRG_FC_IND_NE!O56+FC_TRA_NE!O56+FC_OTH_NE!O56</f>
        <v>0</v>
      </c>
      <c r="P56" s="30">
        <f>TI_NRG_FC_IND_NE!P56+FC_TRA_NE!P56+FC_OTH_NE!P56</f>
        <v>0</v>
      </c>
      <c r="Q56" s="30">
        <f>TI_NRG_FC_IND_NE!Q56+FC_TRA_NE!Q56+FC_OTH_NE!Q56</f>
        <v>0</v>
      </c>
      <c r="R56" s="30">
        <f>TI_NRG_FC_IND_NE!R56+FC_TRA_NE!R56+FC_OTH_NE!R56</f>
        <v>0</v>
      </c>
      <c r="S56" s="30">
        <f>TI_NRG_FC_IND_NE!S56+FC_TRA_NE!S56+FC_OTH_NE!S56</f>
        <v>0</v>
      </c>
      <c r="T56" s="30">
        <f>TI_NRG_FC_IND_NE!T56+FC_TRA_NE!T56+FC_OTH_NE!T56</f>
        <v>0</v>
      </c>
      <c r="U56" s="30">
        <f>TI_NRG_FC_IND_NE!U56+FC_TRA_NE!U56+FC_OTH_NE!U56</f>
        <v>0</v>
      </c>
      <c r="V56" s="30">
        <f>TI_NRG_FC_IND_NE!V56+FC_TRA_NE!V56+FC_OTH_NE!V56</f>
        <v>0</v>
      </c>
      <c r="W56" s="30">
        <f>TI_NRG_FC_IND_NE!W56+FC_TRA_NE!W56+FC_OTH_NE!W56</f>
        <v>0</v>
      </c>
      <c r="X56" s="30">
        <f>TI_NRG_FC_IND_NE!X56+FC_TRA_NE!X56+FC_OTH_NE!X56</f>
        <v>0</v>
      </c>
    </row>
    <row r="57" spans="1:24" ht="11.25" customHeight="1" x14ac:dyDescent="0.2">
      <c r="A57" s="22" t="s">
        <v>101</v>
      </c>
      <c r="B57" s="23" t="s">
        <v>102</v>
      </c>
      <c r="C57" s="30">
        <f>TI_NRG_FC_IND_NE!C57+FC_TRA_NE!C57+FC_OTH_NE!C57</f>
        <v>0</v>
      </c>
      <c r="D57" s="30">
        <f>TI_NRG_FC_IND_NE!D57+FC_TRA_NE!D57+FC_OTH_NE!D57</f>
        <v>0</v>
      </c>
      <c r="E57" s="30">
        <f>TI_NRG_FC_IND_NE!E57+FC_TRA_NE!E57+FC_OTH_NE!E57</f>
        <v>0</v>
      </c>
      <c r="F57" s="30">
        <f>TI_NRG_FC_IND_NE!F57+FC_TRA_NE!F57+FC_OTH_NE!F57</f>
        <v>0</v>
      </c>
      <c r="G57" s="30">
        <f>TI_NRG_FC_IND_NE!G57+FC_TRA_NE!G57+FC_OTH_NE!G57</f>
        <v>0</v>
      </c>
      <c r="H57" s="30">
        <f>TI_NRG_FC_IND_NE!H57+FC_TRA_NE!H57+FC_OTH_NE!H57</f>
        <v>0</v>
      </c>
      <c r="I57" s="30">
        <f>TI_NRG_FC_IND_NE!I57+FC_TRA_NE!I57+FC_OTH_NE!I57</f>
        <v>0</v>
      </c>
      <c r="J57" s="30">
        <f>TI_NRG_FC_IND_NE!J57+FC_TRA_NE!J57+FC_OTH_NE!J57</f>
        <v>0</v>
      </c>
      <c r="K57" s="30">
        <f>TI_NRG_FC_IND_NE!K57+FC_TRA_NE!K57+FC_OTH_NE!K57</f>
        <v>0</v>
      </c>
      <c r="L57" s="30">
        <f>TI_NRG_FC_IND_NE!L57+FC_TRA_NE!L57+FC_OTH_NE!L57</f>
        <v>0</v>
      </c>
      <c r="M57" s="30">
        <f>TI_NRG_FC_IND_NE!M57+FC_TRA_NE!M57+FC_OTH_NE!M57</f>
        <v>0</v>
      </c>
      <c r="N57" s="30">
        <f>TI_NRG_FC_IND_NE!N57+FC_TRA_NE!N57+FC_OTH_NE!N57</f>
        <v>0</v>
      </c>
      <c r="O57" s="30">
        <f>TI_NRG_FC_IND_NE!O57+FC_TRA_NE!O57+FC_OTH_NE!O57</f>
        <v>0</v>
      </c>
      <c r="P57" s="30">
        <f>TI_NRG_FC_IND_NE!P57+FC_TRA_NE!P57+FC_OTH_NE!P57</f>
        <v>0</v>
      </c>
      <c r="Q57" s="30">
        <f>TI_NRG_FC_IND_NE!Q57+FC_TRA_NE!Q57+FC_OTH_NE!Q57</f>
        <v>0</v>
      </c>
      <c r="R57" s="30">
        <f>TI_NRG_FC_IND_NE!R57+FC_TRA_NE!R57+FC_OTH_NE!R57</f>
        <v>0</v>
      </c>
      <c r="S57" s="30">
        <f>TI_NRG_FC_IND_NE!S57+FC_TRA_NE!S57+FC_OTH_NE!S57</f>
        <v>0</v>
      </c>
      <c r="T57" s="30">
        <f>TI_NRG_FC_IND_NE!T57+FC_TRA_NE!T57+FC_OTH_NE!T57</f>
        <v>0</v>
      </c>
      <c r="U57" s="30">
        <f>TI_NRG_FC_IND_NE!U57+FC_TRA_NE!U57+FC_OTH_NE!U57</f>
        <v>0</v>
      </c>
      <c r="V57" s="30">
        <f>TI_NRG_FC_IND_NE!V57+FC_TRA_NE!V57+FC_OTH_NE!V57</f>
        <v>0</v>
      </c>
      <c r="W57" s="30">
        <f>TI_NRG_FC_IND_NE!W57+FC_TRA_NE!W57+FC_OTH_NE!W57</f>
        <v>0</v>
      </c>
      <c r="X57" s="30">
        <f>TI_NRG_FC_IND_NE!X57+FC_TRA_NE!X57+FC_OTH_NE!X57</f>
        <v>0</v>
      </c>
    </row>
    <row r="58" spans="1:24" ht="11.25" customHeight="1" x14ac:dyDescent="0.2">
      <c r="A58" s="22" t="s">
        <v>103</v>
      </c>
      <c r="B58" s="23" t="s">
        <v>104</v>
      </c>
      <c r="C58" s="30">
        <f>TI_NRG_FC_IND_NE!C58+FC_TRA_NE!C58+FC_OTH_NE!C58</f>
        <v>0</v>
      </c>
      <c r="D58" s="30">
        <f>TI_NRG_FC_IND_NE!D58+FC_TRA_NE!D58+FC_OTH_NE!D58</f>
        <v>0</v>
      </c>
      <c r="E58" s="30">
        <f>TI_NRG_FC_IND_NE!E58+FC_TRA_NE!E58+FC_OTH_NE!E58</f>
        <v>0</v>
      </c>
      <c r="F58" s="30">
        <f>TI_NRG_FC_IND_NE!F58+FC_TRA_NE!F58+FC_OTH_NE!F58</f>
        <v>0</v>
      </c>
      <c r="G58" s="30">
        <f>TI_NRG_FC_IND_NE!G58+FC_TRA_NE!G58+FC_OTH_NE!G58</f>
        <v>0</v>
      </c>
      <c r="H58" s="30">
        <f>TI_NRG_FC_IND_NE!H58+FC_TRA_NE!H58+FC_OTH_NE!H58</f>
        <v>0</v>
      </c>
      <c r="I58" s="30">
        <f>TI_NRG_FC_IND_NE!I58+FC_TRA_NE!I58+FC_OTH_NE!I58</f>
        <v>0</v>
      </c>
      <c r="J58" s="30">
        <f>TI_NRG_FC_IND_NE!J58+FC_TRA_NE!J58+FC_OTH_NE!J58</f>
        <v>0</v>
      </c>
      <c r="K58" s="30">
        <f>TI_NRG_FC_IND_NE!K58+FC_TRA_NE!K58+FC_OTH_NE!K58</f>
        <v>0</v>
      </c>
      <c r="L58" s="30">
        <f>TI_NRG_FC_IND_NE!L58+FC_TRA_NE!L58+FC_OTH_NE!L58</f>
        <v>0</v>
      </c>
      <c r="M58" s="30">
        <f>TI_NRG_FC_IND_NE!M58+FC_TRA_NE!M58+FC_OTH_NE!M58</f>
        <v>0</v>
      </c>
      <c r="N58" s="30">
        <f>TI_NRG_FC_IND_NE!N58+FC_TRA_NE!N58+FC_OTH_NE!N58</f>
        <v>0</v>
      </c>
      <c r="O58" s="30">
        <f>TI_NRG_FC_IND_NE!O58+FC_TRA_NE!O58+FC_OTH_NE!O58</f>
        <v>0</v>
      </c>
      <c r="P58" s="30">
        <f>TI_NRG_FC_IND_NE!P58+FC_TRA_NE!P58+FC_OTH_NE!P58</f>
        <v>0</v>
      </c>
      <c r="Q58" s="30">
        <f>TI_NRG_FC_IND_NE!Q58+FC_TRA_NE!Q58+FC_OTH_NE!Q58</f>
        <v>0</v>
      </c>
      <c r="R58" s="30">
        <f>TI_NRG_FC_IND_NE!R58+FC_TRA_NE!R58+FC_OTH_NE!R58</f>
        <v>0</v>
      </c>
      <c r="S58" s="30">
        <f>TI_NRG_FC_IND_NE!S58+FC_TRA_NE!S58+FC_OTH_NE!S58</f>
        <v>0</v>
      </c>
      <c r="T58" s="30">
        <f>TI_NRG_FC_IND_NE!T58+FC_TRA_NE!T58+FC_OTH_NE!T58</f>
        <v>0</v>
      </c>
      <c r="U58" s="30">
        <f>TI_NRG_FC_IND_NE!U58+FC_TRA_NE!U58+FC_OTH_NE!U58</f>
        <v>0</v>
      </c>
      <c r="V58" s="30">
        <f>TI_NRG_FC_IND_NE!V58+FC_TRA_NE!V58+FC_OTH_NE!V58</f>
        <v>0</v>
      </c>
      <c r="W58" s="30">
        <f>TI_NRG_FC_IND_NE!W58+FC_TRA_NE!W58+FC_OTH_NE!W58</f>
        <v>0</v>
      </c>
      <c r="X58" s="30">
        <f>TI_NRG_FC_IND_NE!X58+FC_TRA_NE!X58+FC_OTH_NE!X58</f>
        <v>0</v>
      </c>
    </row>
    <row r="59" spans="1:24" ht="11.25" customHeight="1" x14ac:dyDescent="0.2">
      <c r="A59" s="22" t="s">
        <v>105</v>
      </c>
      <c r="B59" s="23" t="s">
        <v>106</v>
      </c>
      <c r="C59" s="30">
        <f>TI_NRG_FC_IND_NE!C59+FC_TRA_NE!C59+FC_OTH_NE!C59</f>
        <v>0</v>
      </c>
      <c r="D59" s="30">
        <f>TI_NRG_FC_IND_NE!D59+FC_TRA_NE!D59+FC_OTH_NE!D59</f>
        <v>0</v>
      </c>
      <c r="E59" s="30">
        <f>TI_NRG_FC_IND_NE!E59+FC_TRA_NE!E59+FC_OTH_NE!E59</f>
        <v>0</v>
      </c>
      <c r="F59" s="30">
        <f>TI_NRG_FC_IND_NE!F59+FC_TRA_NE!F59+FC_OTH_NE!F59</f>
        <v>0</v>
      </c>
      <c r="G59" s="30">
        <f>TI_NRG_FC_IND_NE!G59+FC_TRA_NE!G59+FC_OTH_NE!G59</f>
        <v>0</v>
      </c>
      <c r="H59" s="30">
        <f>TI_NRG_FC_IND_NE!H59+FC_TRA_NE!H59+FC_OTH_NE!H59</f>
        <v>0</v>
      </c>
      <c r="I59" s="30">
        <f>TI_NRG_FC_IND_NE!I59+FC_TRA_NE!I59+FC_OTH_NE!I59</f>
        <v>0</v>
      </c>
      <c r="J59" s="30">
        <f>TI_NRG_FC_IND_NE!J59+FC_TRA_NE!J59+FC_OTH_NE!J59</f>
        <v>0</v>
      </c>
      <c r="K59" s="30">
        <f>TI_NRG_FC_IND_NE!K59+FC_TRA_NE!K59+FC_OTH_NE!K59</f>
        <v>0</v>
      </c>
      <c r="L59" s="30">
        <f>TI_NRG_FC_IND_NE!L59+FC_TRA_NE!L59+FC_OTH_NE!L59</f>
        <v>0</v>
      </c>
      <c r="M59" s="30">
        <f>TI_NRG_FC_IND_NE!M59+FC_TRA_NE!M59+FC_OTH_NE!M59</f>
        <v>0</v>
      </c>
      <c r="N59" s="30">
        <f>TI_NRG_FC_IND_NE!N59+FC_TRA_NE!N59+FC_OTH_NE!N59</f>
        <v>0</v>
      </c>
      <c r="O59" s="30">
        <f>TI_NRG_FC_IND_NE!O59+FC_TRA_NE!O59+FC_OTH_NE!O59</f>
        <v>0</v>
      </c>
      <c r="P59" s="30">
        <f>TI_NRG_FC_IND_NE!P59+FC_TRA_NE!P59+FC_OTH_NE!P59</f>
        <v>0</v>
      </c>
      <c r="Q59" s="30">
        <f>TI_NRG_FC_IND_NE!Q59+FC_TRA_NE!Q59+FC_OTH_NE!Q59</f>
        <v>0</v>
      </c>
      <c r="R59" s="30">
        <f>TI_NRG_FC_IND_NE!R59+FC_TRA_NE!R59+FC_OTH_NE!R59</f>
        <v>0</v>
      </c>
      <c r="S59" s="30">
        <f>TI_NRG_FC_IND_NE!S59+FC_TRA_NE!S59+FC_OTH_NE!S59</f>
        <v>0</v>
      </c>
      <c r="T59" s="30">
        <f>TI_NRG_FC_IND_NE!T59+FC_TRA_NE!T59+FC_OTH_NE!T59</f>
        <v>0</v>
      </c>
      <c r="U59" s="30">
        <f>TI_NRG_FC_IND_NE!U59+FC_TRA_NE!U59+FC_OTH_NE!U59</f>
        <v>0</v>
      </c>
      <c r="V59" s="30">
        <f>TI_NRG_FC_IND_NE!V59+FC_TRA_NE!V59+FC_OTH_NE!V59</f>
        <v>0</v>
      </c>
      <c r="W59" s="30">
        <f>TI_NRG_FC_IND_NE!W59+FC_TRA_NE!W59+FC_OTH_NE!W59</f>
        <v>0</v>
      </c>
      <c r="X59" s="30">
        <f>TI_NRG_FC_IND_NE!X59+FC_TRA_NE!X59+FC_OTH_NE!X59</f>
        <v>0</v>
      </c>
    </row>
    <row r="60" spans="1:24" ht="11.25" customHeight="1" x14ac:dyDescent="0.2">
      <c r="A60" s="22" t="s">
        <v>107</v>
      </c>
      <c r="B60" s="23" t="s">
        <v>108</v>
      </c>
      <c r="C60" s="30">
        <f>TI_NRG_FC_IND_NE!C60+FC_TRA_NE!C60+FC_OTH_NE!C60</f>
        <v>0</v>
      </c>
      <c r="D60" s="30">
        <f>TI_NRG_FC_IND_NE!D60+FC_TRA_NE!D60+FC_OTH_NE!D60</f>
        <v>0</v>
      </c>
      <c r="E60" s="30">
        <f>TI_NRG_FC_IND_NE!E60+FC_TRA_NE!E60+FC_OTH_NE!E60</f>
        <v>0</v>
      </c>
      <c r="F60" s="30">
        <f>TI_NRG_FC_IND_NE!F60+FC_TRA_NE!F60+FC_OTH_NE!F60</f>
        <v>0</v>
      </c>
      <c r="G60" s="30">
        <f>TI_NRG_FC_IND_NE!G60+FC_TRA_NE!G60+FC_OTH_NE!G60</f>
        <v>0</v>
      </c>
      <c r="H60" s="30">
        <f>TI_NRG_FC_IND_NE!H60+FC_TRA_NE!H60+FC_OTH_NE!H60</f>
        <v>0</v>
      </c>
      <c r="I60" s="30">
        <f>TI_NRG_FC_IND_NE!I60+FC_TRA_NE!I60+FC_OTH_NE!I60</f>
        <v>0</v>
      </c>
      <c r="J60" s="30">
        <f>TI_NRG_FC_IND_NE!J60+FC_TRA_NE!J60+FC_OTH_NE!J60</f>
        <v>0</v>
      </c>
      <c r="K60" s="30">
        <f>TI_NRG_FC_IND_NE!K60+FC_TRA_NE!K60+FC_OTH_NE!K60</f>
        <v>0</v>
      </c>
      <c r="L60" s="30">
        <f>TI_NRG_FC_IND_NE!L60+FC_TRA_NE!L60+FC_OTH_NE!L60</f>
        <v>0</v>
      </c>
      <c r="M60" s="30">
        <f>TI_NRG_FC_IND_NE!M60+FC_TRA_NE!M60+FC_OTH_NE!M60</f>
        <v>0</v>
      </c>
      <c r="N60" s="30">
        <f>TI_NRG_FC_IND_NE!N60+FC_TRA_NE!N60+FC_OTH_NE!N60</f>
        <v>0</v>
      </c>
      <c r="O60" s="30">
        <f>TI_NRG_FC_IND_NE!O60+FC_TRA_NE!O60+FC_OTH_NE!O60</f>
        <v>0</v>
      </c>
      <c r="P60" s="30">
        <f>TI_NRG_FC_IND_NE!P60+FC_TRA_NE!P60+FC_OTH_NE!P60</f>
        <v>0</v>
      </c>
      <c r="Q60" s="30">
        <f>TI_NRG_FC_IND_NE!Q60+FC_TRA_NE!Q60+FC_OTH_NE!Q60</f>
        <v>0</v>
      </c>
      <c r="R60" s="30">
        <f>TI_NRG_FC_IND_NE!R60+FC_TRA_NE!R60+FC_OTH_NE!R60</f>
        <v>0</v>
      </c>
      <c r="S60" s="30">
        <f>TI_NRG_FC_IND_NE!S60+FC_TRA_NE!S60+FC_OTH_NE!S60</f>
        <v>0</v>
      </c>
      <c r="T60" s="30">
        <f>TI_NRG_FC_IND_NE!T60+FC_TRA_NE!T60+FC_OTH_NE!T60</f>
        <v>0</v>
      </c>
      <c r="U60" s="30">
        <f>TI_NRG_FC_IND_NE!U60+FC_TRA_NE!U60+FC_OTH_NE!U60</f>
        <v>0</v>
      </c>
      <c r="V60" s="30">
        <f>TI_NRG_FC_IND_NE!V60+FC_TRA_NE!V60+FC_OTH_NE!V60</f>
        <v>0</v>
      </c>
      <c r="W60" s="30">
        <f>TI_NRG_FC_IND_NE!W60+FC_TRA_NE!W60+FC_OTH_NE!W60</f>
        <v>0</v>
      </c>
      <c r="X60" s="30">
        <f>TI_NRG_FC_IND_NE!X60+FC_TRA_NE!X60+FC_OTH_NE!X60</f>
        <v>0</v>
      </c>
    </row>
    <row r="61" spans="1:24" ht="11.25" customHeight="1" x14ac:dyDescent="0.2">
      <c r="A61" s="22" t="s">
        <v>109</v>
      </c>
      <c r="B61" s="23" t="s">
        <v>110</v>
      </c>
      <c r="C61" s="30">
        <f>TI_NRG_FC_IND_NE!C61+FC_TRA_NE!C61+FC_OTH_NE!C61</f>
        <v>0</v>
      </c>
      <c r="D61" s="30">
        <f>TI_NRG_FC_IND_NE!D61+FC_TRA_NE!D61+FC_OTH_NE!D61</f>
        <v>0</v>
      </c>
      <c r="E61" s="30">
        <f>TI_NRG_FC_IND_NE!E61+FC_TRA_NE!E61+FC_OTH_NE!E61</f>
        <v>0</v>
      </c>
      <c r="F61" s="30">
        <f>TI_NRG_FC_IND_NE!F61+FC_TRA_NE!F61+FC_OTH_NE!F61</f>
        <v>0</v>
      </c>
      <c r="G61" s="30">
        <f>TI_NRG_FC_IND_NE!G61+FC_TRA_NE!G61+FC_OTH_NE!G61</f>
        <v>0</v>
      </c>
      <c r="H61" s="30">
        <f>TI_NRG_FC_IND_NE!H61+FC_TRA_NE!H61+FC_OTH_NE!H61</f>
        <v>0</v>
      </c>
      <c r="I61" s="30">
        <f>TI_NRG_FC_IND_NE!I61+FC_TRA_NE!I61+FC_OTH_NE!I61</f>
        <v>0</v>
      </c>
      <c r="J61" s="30">
        <f>TI_NRG_FC_IND_NE!J61+FC_TRA_NE!J61+FC_OTH_NE!J61</f>
        <v>0</v>
      </c>
      <c r="K61" s="30">
        <f>TI_NRG_FC_IND_NE!K61+FC_TRA_NE!K61+FC_OTH_NE!K61</f>
        <v>0</v>
      </c>
      <c r="L61" s="30">
        <f>TI_NRG_FC_IND_NE!L61+FC_TRA_NE!L61+FC_OTH_NE!L61</f>
        <v>0</v>
      </c>
      <c r="M61" s="30">
        <f>TI_NRG_FC_IND_NE!M61+FC_TRA_NE!M61+FC_OTH_NE!M61</f>
        <v>0</v>
      </c>
      <c r="N61" s="30">
        <f>TI_NRG_FC_IND_NE!N61+FC_TRA_NE!N61+FC_OTH_NE!N61</f>
        <v>0</v>
      </c>
      <c r="O61" s="30">
        <f>TI_NRG_FC_IND_NE!O61+FC_TRA_NE!O61+FC_OTH_NE!O61</f>
        <v>0</v>
      </c>
      <c r="P61" s="30">
        <f>TI_NRG_FC_IND_NE!P61+FC_TRA_NE!P61+FC_OTH_NE!P61</f>
        <v>0</v>
      </c>
      <c r="Q61" s="30">
        <f>TI_NRG_FC_IND_NE!Q61+FC_TRA_NE!Q61+FC_OTH_NE!Q61</f>
        <v>0</v>
      </c>
      <c r="R61" s="30">
        <f>TI_NRG_FC_IND_NE!R61+FC_TRA_NE!R61+FC_OTH_NE!R61</f>
        <v>0</v>
      </c>
      <c r="S61" s="30">
        <f>TI_NRG_FC_IND_NE!S61+FC_TRA_NE!S61+FC_OTH_NE!S61</f>
        <v>0</v>
      </c>
      <c r="T61" s="30">
        <f>TI_NRG_FC_IND_NE!T61+FC_TRA_NE!T61+FC_OTH_NE!T61</f>
        <v>0</v>
      </c>
      <c r="U61" s="30">
        <f>TI_NRG_FC_IND_NE!U61+FC_TRA_NE!U61+FC_OTH_NE!U61</f>
        <v>0</v>
      </c>
      <c r="V61" s="30">
        <f>TI_NRG_FC_IND_NE!V61+FC_TRA_NE!V61+FC_OTH_NE!V61</f>
        <v>0</v>
      </c>
      <c r="W61" s="30">
        <f>TI_NRG_FC_IND_NE!W61+FC_TRA_NE!W61+FC_OTH_NE!W61</f>
        <v>0</v>
      </c>
      <c r="X61" s="30">
        <f>TI_NRG_FC_IND_NE!X61+FC_TRA_NE!X61+FC_OTH_NE!X61</f>
        <v>0</v>
      </c>
    </row>
    <row r="62" spans="1:24" ht="11.25" customHeight="1" x14ac:dyDescent="0.2">
      <c r="A62" s="22" t="s">
        <v>111</v>
      </c>
      <c r="B62" s="23" t="s">
        <v>112</v>
      </c>
      <c r="C62" s="30">
        <f>TI_NRG_FC_IND_NE!C62+FC_TRA_NE!C62+FC_OTH_NE!C62</f>
        <v>0</v>
      </c>
      <c r="D62" s="30">
        <f>TI_NRG_FC_IND_NE!D62+FC_TRA_NE!D62+FC_OTH_NE!D62</f>
        <v>0</v>
      </c>
      <c r="E62" s="30">
        <f>TI_NRG_FC_IND_NE!E62+FC_TRA_NE!E62+FC_OTH_NE!E62</f>
        <v>0</v>
      </c>
      <c r="F62" s="30">
        <f>TI_NRG_FC_IND_NE!F62+FC_TRA_NE!F62+FC_OTH_NE!F62</f>
        <v>0</v>
      </c>
      <c r="G62" s="30">
        <f>TI_NRG_FC_IND_NE!G62+FC_TRA_NE!G62+FC_OTH_NE!G62</f>
        <v>0</v>
      </c>
      <c r="H62" s="30">
        <f>TI_NRG_FC_IND_NE!H62+FC_TRA_NE!H62+FC_OTH_NE!H62</f>
        <v>0</v>
      </c>
      <c r="I62" s="30">
        <f>TI_NRG_FC_IND_NE!I62+FC_TRA_NE!I62+FC_OTH_NE!I62</f>
        <v>0</v>
      </c>
      <c r="J62" s="30">
        <f>TI_NRG_FC_IND_NE!J62+FC_TRA_NE!J62+FC_OTH_NE!J62</f>
        <v>0</v>
      </c>
      <c r="K62" s="30">
        <f>TI_NRG_FC_IND_NE!K62+FC_TRA_NE!K62+FC_OTH_NE!K62</f>
        <v>0</v>
      </c>
      <c r="L62" s="30">
        <f>TI_NRG_FC_IND_NE!L62+FC_TRA_NE!L62+FC_OTH_NE!L62</f>
        <v>0</v>
      </c>
      <c r="M62" s="30">
        <f>TI_NRG_FC_IND_NE!M62+FC_TRA_NE!M62+FC_OTH_NE!M62</f>
        <v>0</v>
      </c>
      <c r="N62" s="30">
        <f>TI_NRG_FC_IND_NE!N62+FC_TRA_NE!N62+FC_OTH_NE!N62</f>
        <v>0</v>
      </c>
      <c r="O62" s="30">
        <f>TI_NRG_FC_IND_NE!O62+FC_TRA_NE!O62+FC_OTH_NE!O62</f>
        <v>0</v>
      </c>
      <c r="P62" s="30">
        <f>TI_NRG_FC_IND_NE!P62+FC_TRA_NE!P62+FC_OTH_NE!P62</f>
        <v>0</v>
      </c>
      <c r="Q62" s="30">
        <f>TI_NRG_FC_IND_NE!Q62+FC_TRA_NE!Q62+FC_OTH_NE!Q62</f>
        <v>0</v>
      </c>
      <c r="R62" s="30">
        <f>TI_NRG_FC_IND_NE!R62+FC_TRA_NE!R62+FC_OTH_NE!R62</f>
        <v>0</v>
      </c>
      <c r="S62" s="30">
        <f>TI_NRG_FC_IND_NE!S62+FC_TRA_NE!S62+FC_OTH_NE!S62</f>
        <v>0</v>
      </c>
      <c r="T62" s="30">
        <f>TI_NRG_FC_IND_NE!T62+FC_TRA_NE!T62+FC_OTH_NE!T62</f>
        <v>0</v>
      </c>
      <c r="U62" s="30">
        <f>TI_NRG_FC_IND_NE!U62+FC_TRA_NE!U62+FC_OTH_NE!U62</f>
        <v>0</v>
      </c>
      <c r="V62" s="30">
        <f>TI_NRG_FC_IND_NE!V62+FC_TRA_NE!V62+FC_OTH_NE!V62</f>
        <v>0</v>
      </c>
      <c r="W62" s="30">
        <f>TI_NRG_FC_IND_NE!W62+FC_TRA_NE!W62+FC_OTH_NE!W62</f>
        <v>0</v>
      </c>
      <c r="X62" s="30">
        <f>TI_NRG_FC_IND_NE!X62+FC_TRA_NE!X62+FC_OTH_NE!X62</f>
        <v>0</v>
      </c>
    </row>
    <row r="63" spans="1:24" ht="11.25" customHeight="1" x14ac:dyDescent="0.2">
      <c r="A63" s="22" t="s">
        <v>113</v>
      </c>
      <c r="B63" s="23" t="s">
        <v>114</v>
      </c>
      <c r="C63" s="30">
        <f>TI_NRG_FC_IND_NE!C63+FC_TRA_NE!C63+FC_OTH_NE!C63</f>
        <v>0</v>
      </c>
      <c r="D63" s="30">
        <f>TI_NRG_FC_IND_NE!D63+FC_TRA_NE!D63+FC_OTH_NE!D63</f>
        <v>0</v>
      </c>
      <c r="E63" s="30">
        <f>TI_NRG_FC_IND_NE!E63+FC_TRA_NE!E63+FC_OTH_NE!E63</f>
        <v>0</v>
      </c>
      <c r="F63" s="30">
        <f>TI_NRG_FC_IND_NE!F63+FC_TRA_NE!F63+FC_OTH_NE!F63</f>
        <v>0</v>
      </c>
      <c r="G63" s="30">
        <f>TI_NRG_FC_IND_NE!G63+FC_TRA_NE!G63+FC_OTH_NE!G63</f>
        <v>0</v>
      </c>
      <c r="H63" s="30">
        <f>TI_NRG_FC_IND_NE!H63+FC_TRA_NE!H63+FC_OTH_NE!H63</f>
        <v>0</v>
      </c>
      <c r="I63" s="30">
        <f>TI_NRG_FC_IND_NE!I63+FC_TRA_NE!I63+FC_OTH_NE!I63</f>
        <v>0</v>
      </c>
      <c r="J63" s="30">
        <f>TI_NRG_FC_IND_NE!J63+FC_TRA_NE!J63+FC_OTH_NE!J63</f>
        <v>0</v>
      </c>
      <c r="K63" s="30">
        <f>TI_NRG_FC_IND_NE!K63+FC_TRA_NE!K63+FC_OTH_NE!K63</f>
        <v>0</v>
      </c>
      <c r="L63" s="30">
        <f>TI_NRG_FC_IND_NE!L63+FC_TRA_NE!L63+FC_OTH_NE!L63</f>
        <v>0</v>
      </c>
      <c r="M63" s="30">
        <f>TI_NRG_FC_IND_NE!M63+FC_TRA_NE!M63+FC_OTH_NE!M63</f>
        <v>0</v>
      </c>
      <c r="N63" s="30">
        <f>TI_NRG_FC_IND_NE!N63+FC_TRA_NE!N63+FC_OTH_NE!N63</f>
        <v>0</v>
      </c>
      <c r="O63" s="30">
        <f>TI_NRG_FC_IND_NE!O63+FC_TRA_NE!O63+FC_OTH_NE!O63</f>
        <v>0</v>
      </c>
      <c r="P63" s="30">
        <f>TI_NRG_FC_IND_NE!P63+FC_TRA_NE!P63+FC_OTH_NE!P63</f>
        <v>0</v>
      </c>
      <c r="Q63" s="30">
        <f>TI_NRG_FC_IND_NE!Q63+FC_TRA_NE!Q63+FC_OTH_NE!Q63</f>
        <v>0</v>
      </c>
      <c r="R63" s="30">
        <f>TI_NRG_FC_IND_NE!R63+FC_TRA_NE!R63+FC_OTH_NE!R63</f>
        <v>0</v>
      </c>
      <c r="S63" s="30">
        <f>TI_NRG_FC_IND_NE!S63+FC_TRA_NE!S63+FC_OTH_NE!S63</f>
        <v>0</v>
      </c>
      <c r="T63" s="30">
        <f>TI_NRG_FC_IND_NE!T63+FC_TRA_NE!T63+FC_OTH_NE!T63</f>
        <v>0</v>
      </c>
      <c r="U63" s="30">
        <f>TI_NRG_FC_IND_NE!U63+FC_TRA_NE!U63+FC_OTH_NE!U63</f>
        <v>0</v>
      </c>
      <c r="V63" s="30">
        <f>TI_NRG_FC_IND_NE!V63+FC_TRA_NE!V63+FC_OTH_NE!V63</f>
        <v>0</v>
      </c>
      <c r="W63" s="30">
        <f>TI_NRG_FC_IND_NE!W63+FC_TRA_NE!W63+FC_OTH_NE!W63</f>
        <v>0</v>
      </c>
      <c r="X63" s="30">
        <f>TI_NRG_FC_IND_NE!X63+FC_TRA_NE!X63+FC_OTH_NE!X63</f>
        <v>0</v>
      </c>
    </row>
    <row r="64" spans="1:24" ht="11.25" customHeight="1" x14ac:dyDescent="0.2">
      <c r="A64" s="22" t="s">
        <v>115</v>
      </c>
      <c r="B64" s="23" t="s">
        <v>116</v>
      </c>
      <c r="C64" s="30">
        <f>TI_NRG_FC_IND_NE!C64+FC_TRA_NE!C64+FC_OTH_NE!C64</f>
        <v>0</v>
      </c>
      <c r="D64" s="30">
        <f>TI_NRG_FC_IND_NE!D64+FC_TRA_NE!D64+FC_OTH_NE!D64</f>
        <v>0</v>
      </c>
      <c r="E64" s="30">
        <f>TI_NRG_FC_IND_NE!E64+FC_TRA_NE!E64+FC_OTH_NE!E64</f>
        <v>0</v>
      </c>
      <c r="F64" s="30">
        <f>TI_NRG_FC_IND_NE!F64+FC_TRA_NE!F64+FC_OTH_NE!F64</f>
        <v>0</v>
      </c>
      <c r="G64" s="30">
        <f>TI_NRG_FC_IND_NE!G64+FC_TRA_NE!G64+FC_OTH_NE!G64</f>
        <v>0</v>
      </c>
      <c r="H64" s="30">
        <f>TI_NRG_FC_IND_NE!H64+FC_TRA_NE!H64+FC_OTH_NE!H64</f>
        <v>0</v>
      </c>
      <c r="I64" s="30">
        <f>TI_NRG_FC_IND_NE!I64+FC_TRA_NE!I64+FC_OTH_NE!I64</f>
        <v>0</v>
      </c>
      <c r="J64" s="30">
        <f>TI_NRG_FC_IND_NE!J64+FC_TRA_NE!J64+FC_OTH_NE!J64</f>
        <v>0</v>
      </c>
      <c r="K64" s="30">
        <f>TI_NRG_FC_IND_NE!K64+FC_TRA_NE!K64+FC_OTH_NE!K64</f>
        <v>0</v>
      </c>
      <c r="L64" s="30">
        <f>TI_NRG_FC_IND_NE!L64+FC_TRA_NE!L64+FC_OTH_NE!L64</f>
        <v>0</v>
      </c>
      <c r="M64" s="30">
        <f>TI_NRG_FC_IND_NE!M64+FC_TRA_NE!M64+FC_OTH_NE!M64</f>
        <v>0</v>
      </c>
      <c r="N64" s="30">
        <f>TI_NRG_FC_IND_NE!N64+FC_TRA_NE!N64+FC_OTH_NE!N64</f>
        <v>0</v>
      </c>
      <c r="O64" s="30">
        <f>TI_NRG_FC_IND_NE!O64+FC_TRA_NE!O64+FC_OTH_NE!O64</f>
        <v>0</v>
      </c>
      <c r="P64" s="30">
        <f>TI_NRG_FC_IND_NE!P64+FC_TRA_NE!P64+FC_OTH_NE!P64</f>
        <v>0</v>
      </c>
      <c r="Q64" s="30">
        <f>TI_NRG_FC_IND_NE!Q64+FC_TRA_NE!Q64+FC_OTH_NE!Q64</f>
        <v>0</v>
      </c>
      <c r="R64" s="30">
        <f>TI_NRG_FC_IND_NE!R64+FC_TRA_NE!R64+FC_OTH_NE!R64</f>
        <v>0</v>
      </c>
      <c r="S64" s="30">
        <f>TI_NRG_FC_IND_NE!S64+FC_TRA_NE!S64+FC_OTH_NE!S64</f>
        <v>0</v>
      </c>
      <c r="T64" s="30">
        <f>TI_NRG_FC_IND_NE!T64+FC_TRA_NE!T64+FC_OTH_NE!T64</f>
        <v>0</v>
      </c>
      <c r="U64" s="30">
        <f>TI_NRG_FC_IND_NE!U64+FC_TRA_NE!U64+FC_OTH_NE!U64</f>
        <v>0</v>
      </c>
      <c r="V64" s="30">
        <f>TI_NRG_FC_IND_NE!V64+FC_TRA_NE!V64+FC_OTH_NE!V64</f>
        <v>0</v>
      </c>
      <c r="W64" s="30">
        <f>TI_NRG_FC_IND_NE!W64+FC_TRA_NE!W64+FC_OTH_NE!W64</f>
        <v>0</v>
      </c>
      <c r="X64" s="30">
        <f>TI_NRG_FC_IND_NE!X64+FC_TRA_NE!X64+FC_OTH_NE!X64</f>
        <v>0</v>
      </c>
    </row>
    <row r="65" spans="1:24" ht="11.25" customHeight="1" x14ac:dyDescent="0.2">
      <c r="A65" s="22" t="s">
        <v>117</v>
      </c>
      <c r="B65" s="23" t="s">
        <v>118</v>
      </c>
      <c r="C65" s="30">
        <f>TI_NRG_FC_IND_NE!C65+FC_TRA_NE!C65+FC_OTH_NE!C65</f>
        <v>0</v>
      </c>
      <c r="D65" s="30">
        <f>TI_NRG_FC_IND_NE!D65+FC_TRA_NE!D65+FC_OTH_NE!D65</f>
        <v>0</v>
      </c>
      <c r="E65" s="30">
        <f>TI_NRG_FC_IND_NE!E65+FC_TRA_NE!E65+FC_OTH_NE!E65</f>
        <v>0</v>
      </c>
      <c r="F65" s="30">
        <f>TI_NRG_FC_IND_NE!F65+FC_TRA_NE!F65+FC_OTH_NE!F65</f>
        <v>0</v>
      </c>
      <c r="G65" s="30">
        <f>TI_NRG_FC_IND_NE!G65+FC_TRA_NE!G65+FC_OTH_NE!G65</f>
        <v>0</v>
      </c>
      <c r="H65" s="30">
        <f>TI_NRG_FC_IND_NE!H65+FC_TRA_NE!H65+FC_OTH_NE!H65</f>
        <v>0</v>
      </c>
      <c r="I65" s="30">
        <f>TI_NRG_FC_IND_NE!I65+FC_TRA_NE!I65+FC_OTH_NE!I65</f>
        <v>0</v>
      </c>
      <c r="J65" s="30">
        <f>TI_NRG_FC_IND_NE!J65+FC_TRA_NE!J65+FC_OTH_NE!J65</f>
        <v>0</v>
      </c>
      <c r="K65" s="30">
        <f>TI_NRG_FC_IND_NE!K65+FC_TRA_NE!K65+FC_OTH_NE!K65</f>
        <v>0</v>
      </c>
      <c r="L65" s="30">
        <f>TI_NRG_FC_IND_NE!L65+FC_TRA_NE!L65+FC_OTH_NE!L65</f>
        <v>0</v>
      </c>
      <c r="M65" s="30">
        <f>TI_NRG_FC_IND_NE!M65+FC_TRA_NE!M65+FC_OTH_NE!M65</f>
        <v>0</v>
      </c>
      <c r="N65" s="30">
        <f>TI_NRG_FC_IND_NE!N65+FC_TRA_NE!N65+FC_OTH_NE!N65</f>
        <v>0</v>
      </c>
      <c r="O65" s="30">
        <f>TI_NRG_FC_IND_NE!O65+FC_TRA_NE!O65+FC_OTH_NE!O65</f>
        <v>0</v>
      </c>
      <c r="P65" s="30">
        <f>TI_NRG_FC_IND_NE!P65+FC_TRA_NE!P65+FC_OTH_NE!P65</f>
        <v>0</v>
      </c>
      <c r="Q65" s="30">
        <f>TI_NRG_FC_IND_NE!Q65+FC_TRA_NE!Q65+FC_OTH_NE!Q65</f>
        <v>0</v>
      </c>
      <c r="R65" s="30">
        <f>TI_NRG_FC_IND_NE!R65+FC_TRA_NE!R65+FC_OTH_NE!R65</f>
        <v>0</v>
      </c>
      <c r="S65" s="30">
        <f>TI_NRG_FC_IND_NE!S65+FC_TRA_NE!S65+FC_OTH_NE!S65</f>
        <v>0</v>
      </c>
      <c r="T65" s="30">
        <f>TI_NRG_FC_IND_NE!T65+FC_TRA_NE!T65+FC_OTH_NE!T65</f>
        <v>0</v>
      </c>
      <c r="U65" s="30">
        <f>TI_NRG_FC_IND_NE!U65+FC_TRA_NE!U65+FC_OTH_NE!U65</f>
        <v>0</v>
      </c>
      <c r="V65" s="30">
        <f>TI_NRG_FC_IND_NE!V65+FC_TRA_NE!V65+FC_OTH_NE!V65</f>
        <v>0</v>
      </c>
      <c r="W65" s="30">
        <f>TI_NRG_FC_IND_NE!W65+FC_TRA_NE!W65+FC_OTH_NE!W65</f>
        <v>0</v>
      </c>
      <c r="X65" s="30">
        <f>TI_NRG_FC_IND_NE!X65+FC_TRA_NE!X65+FC_OTH_NE!X65</f>
        <v>0</v>
      </c>
    </row>
    <row r="66" spans="1:24" ht="11.25" customHeight="1" x14ac:dyDescent="0.2">
      <c r="A66" s="22" t="s">
        <v>119</v>
      </c>
      <c r="B66" s="23" t="s">
        <v>120</v>
      </c>
      <c r="C66" s="30">
        <f>TI_NRG_FC_IND_NE!C66+FC_TRA_NE!C66+FC_OTH_NE!C66</f>
        <v>0</v>
      </c>
      <c r="D66" s="30">
        <f>TI_NRG_FC_IND_NE!D66+FC_TRA_NE!D66+FC_OTH_NE!D66</f>
        <v>0</v>
      </c>
      <c r="E66" s="30">
        <f>TI_NRG_FC_IND_NE!E66+FC_TRA_NE!E66+FC_OTH_NE!E66</f>
        <v>0</v>
      </c>
      <c r="F66" s="30">
        <f>TI_NRG_FC_IND_NE!F66+FC_TRA_NE!F66+FC_OTH_NE!F66</f>
        <v>0</v>
      </c>
      <c r="G66" s="30">
        <f>TI_NRG_FC_IND_NE!G66+FC_TRA_NE!G66+FC_OTH_NE!G66</f>
        <v>0</v>
      </c>
      <c r="H66" s="30">
        <f>TI_NRG_FC_IND_NE!H66+FC_TRA_NE!H66+FC_OTH_NE!H66</f>
        <v>0</v>
      </c>
      <c r="I66" s="30">
        <f>TI_NRG_FC_IND_NE!I66+FC_TRA_NE!I66+FC_OTH_NE!I66</f>
        <v>0</v>
      </c>
      <c r="J66" s="30">
        <f>TI_NRG_FC_IND_NE!J66+FC_TRA_NE!J66+FC_OTH_NE!J66</f>
        <v>0</v>
      </c>
      <c r="K66" s="30">
        <f>TI_NRG_FC_IND_NE!K66+FC_TRA_NE!K66+FC_OTH_NE!K66</f>
        <v>0</v>
      </c>
      <c r="L66" s="30">
        <f>TI_NRG_FC_IND_NE!L66+FC_TRA_NE!L66+FC_OTH_NE!L66</f>
        <v>0</v>
      </c>
      <c r="M66" s="30">
        <f>TI_NRG_FC_IND_NE!M66+FC_TRA_NE!M66+FC_OTH_NE!M66</f>
        <v>0</v>
      </c>
      <c r="N66" s="30">
        <f>TI_NRG_FC_IND_NE!N66+FC_TRA_NE!N66+FC_OTH_NE!N66</f>
        <v>0</v>
      </c>
      <c r="O66" s="30">
        <f>TI_NRG_FC_IND_NE!O66+FC_TRA_NE!O66+FC_OTH_NE!O66</f>
        <v>0</v>
      </c>
      <c r="P66" s="30">
        <f>TI_NRG_FC_IND_NE!P66+FC_TRA_NE!P66+FC_OTH_NE!P66</f>
        <v>0</v>
      </c>
      <c r="Q66" s="30">
        <f>TI_NRG_FC_IND_NE!Q66+FC_TRA_NE!Q66+FC_OTH_NE!Q66</f>
        <v>0</v>
      </c>
      <c r="R66" s="30">
        <f>TI_NRG_FC_IND_NE!R66+FC_TRA_NE!R66+FC_OTH_NE!R66</f>
        <v>0</v>
      </c>
      <c r="S66" s="30">
        <f>TI_NRG_FC_IND_NE!S66+FC_TRA_NE!S66+FC_OTH_NE!S66</f>
        <v>0</v>
      </c>
      <c r="T66" s="30">
        <f>TI_NRG_FC_IND_NE!T66+FC_TRA_NE!T66+FC_OTH_NE!T66</f>
        <v>0</v>
      </c>
      <c r="U66" s="30">
        <f>TI_NRG_FC_IND_NE!U66+FC_TRA_NE!U66+FC_OTH_NE!U66</f>
        <v>0</v>
      </c>
      <c r="V66" s="30">
        <f>TI_NRG_FC_IND_NE!V66+FC_TRA_NE!V66+FC_OTH_NE!V66</f>
        <v>0</v>
      </c>
      <c r="W66" s="30">
        <f>TI_NRG_FC_IND_NE!W66+FC_TRA_NE!W66+FC_OTH_NE!W66</f>
        <v>0</v>
      </c>
      <c r="X66" s="30">
        <f>TI_NRG_FC_IND_NE!X66+FC_TRA_NE!X66+FC_OTH_NE!X66</f>
        <v>0</v>
      </c>
    </row>
    <row r="67" spans="1:24" ht="11.25" customHeight="1" x14ac:dyDescent="0.2">
      <c r="A67" s="22" t="s">
        <v>121</v>
      </c>
      <c r="B67" s="23" t="s">
        <v>122</v>
      </c>
      <c r="C67" s="30">
        <f>TI_NRG_FC_IND_NE!C67+FC_TRA_NE!C67+FC_OTH_NE!C67</f>
        <v>0</v>
      </c>
      <c r="D67" s="30">
        <f>TI_NRG_FC_IND_NE!D67+FC_TRA_NE!D67+FC_OTH_NE!D67</f>
        <v>0</v>
      </c>
      <c r="E67" s="30">
        <f>TI_NRG_FC_IND_NE!E67+FC_TRA_NE!E67+FC_OTH_NE!E67</f>
        <v>0</v>
      </c>
      <c r="F67" s="30">
        <f>TI_NRG_FC_IND_NE!F67+FC_TRA_NE!F67+FC_OTH_NE!F67</f>
        <v>0</v>
      </c>
      <c r="G67" s="30">
        <f>TI_NRG_FC_IND_NE!G67+FC_TRA_NE!G67+FC_OTH_NE!G67</f>
        <v>0</v>
      </c>
      <c r="H67" s="30">
        <f>TI_NRG_FC_IND_NE!H67+FC_TRA_NE!H67+FC_OTH_NE!H67</f>
        <v>0</v>
      </c>
      <c r="I67" s="30">
        <f>TI_NRG_FC_IND_NE!I67+FC_TRA_NE!I67+FC_OTH_NE!I67</f>
        <v>0</v>
      </c>
      <c r="J67" s="30">
        <f>TI_NRG_FC_IND_NE!J67+FC_TRA_NE!J67+FC_OTH_NE!J67</f>
        <v>0</v>
      </c>
      <c r="K67" s="30">
        <f>TI_NRG_FC_IND_NE!K67+FC_TRA_NE!K67+FC_OTH_NE!K67</f>
        <v>0</v>
      </c>
      <c r="L67" s="30">
        <f>TI_NRG_FC_IND_NE!L67+FC_TRA_NE!L67+FC_OTH_NE!L67</f>
        <v>0</v>
      </c>
      <c r="M67" s="30">
        <f>TI_NRG_FC_IND_NE!M67+FC_TRA_NE!M67+FC_OTH_NE!M67</f>
        <v>0</v>
      </c>
      <c r="N67" s="30">
        <f>TI_NRG_FC_IND_NE!N67+FC_TRA_NE!N67+FC_OTH_NE!N67</f>
        <v>0</v>
      </c>
      <c r="O67" s="30">
        <f>TI_NRG_FC_IND_NE!O67+FC_TRA_NE!O67+FC_OTH_NE!O67</f>
        <v>0</v>
      </c>
      <c r="P67" s="30">
        <f>TI_NRG_FC_IND_NE!P67+FC_TRA_NE!P67+FC_OTH_NE!P67</f>
        <v>0</v>
      </c>
      <c r="Q67" s="30">
        <f>TI_NRG_FC_IND_NE!Q67+FC_TRA_NE!Q67+FC_OTH_NE!Q67</f>
        <v>0</v>
      </c>
      <c r="R67" s="30">
        <f>TI_NRG_FC_IND_NE!R67+FC_TRA_NE!R67+FC_OTH_NE!R67</f>
        <v>0</v>
      </c>
      <c r="S67" s="30">
        <f>TI_NRG_FC_IND_NE!S67+FC_TRA_NE!S67+FC_OTH_NE!S67</f>
        <v>0</v>
      </c>
      <c r="T67" s="30">
        <f>TI_NRG_FC_IND_NE!T67+FC_TRA_NE!T67+FC_OTH_NE!T67</f>
        <v>0</v>
      </c>
      <c r="U67" s="30">
        <f>TI_NRG_FC_IND_NE!U67+FC_TRA_NE!U67+FC_OTH_NE!U67</f>
        <v>0</v>
      </c>
      <c r="V67" s="30">
        <f>TI_NRG_FC_IND_NE!V67+FC_TRA_NE!V67+FC_OTH_NE!V67</f>
        <v>0</v>
      </c>
      <c r="W67" s="30">
        <f>TI_NRG_FC_IND_NE!W67+FC_TRA_NE!W67+FC_OTH_NE!W67</f>
        <v>0</v>
      </c>
      <c r="X67" s="30">
        <f>TI_NRG_FC_IND_NE!X67+FC_TRA_NE!X67+FC_OTH_NE!X67</f>
        <v>0</v>
      </c>
    </row>
    <row r="68" spans="1:24" ht="11.25" customHeight="1" x14ac:dyDescent="0.2">
      <c r="A68" s="22" t="s">
        <v>123</v>
      </c>
      <c r="B68" s="23" t="s">
        <v>124</v>
      </c>
      <c r="C68" s="30">
        <f>TI_NRG_FC_IND_NE!C68+FC_TRA_NE!C68+FC_OTH_NE!C68</f>
        <v>0</v>
      </c>
      <c r="D68" s="30">
        <f>TI_NRG_FC_IND_NE!D68+FC_TRA_NE!D68+FC_OTH_NE!D68</f>
        <v>0</v>
      </c>
      <c r="E68" s="30">
        <f>TI_NRG_FC_IND_NE!E68+FC_TRA_NE!E68+FC_OTH_NE!E68</f>
        <v>0</v>
      </c>
      <c r="F68" s="30">
        <f>TI_NRG_FC_IND_NE!F68+FC_TRA_NE!F68+FC_OTH_NE!F68</f>
        <v>0</v>
      </c>
      <c r="G68" s="30">
        <f>TI_NRG_FC_IND_NE!G68+FC_TRA_NE!G68+FC_OTH_NE!G68</f>
        <v>0</v>
      </c>
      <c r="H68" s="30">
        <f>TI_NRG_FC_IND_NE!H68+FC_TRA_NE!H68+FC_OTH_NE!H68</f>
        <v>0</v>
      </c>
      <c r="I68" s="30">
        <f>TI_NRG_FC_IND_NE!I68+FC_TRA_NE!I68+FC_OTH_NE!I68</f>
        <v>0</v>
      </c>
      <c r="J68" s="30">
        <f>TI_NRG_FC_IND_NE!J68+FC_TRA_NE!J68+FC_OTH_NE!J68</f>
        <v>0</v>
      </c>
      <c r="K68" s="30">
        <f>TI_NRG_FC_IND_NE!K68+FC_TRA_NE!K68+FC_OTH_NE!K68</f>
        <v>0</v>
      </c>
      <c r="L68" s="30">
        <f>TI_NRG_FC_IND_NE!L68+FC_TRA_NE!L68+FC_OTH_NE!L68</f>
        <v>0</v>
      </c>
      <c r="M68" s="30">
        <f>TI_NRG_FC_IND_NE!M68+FC_TRA_NE!M68+FC_OTH_NE!M68</f>
        <v>0</v>
      </c>
      <c r="N68" s="30">
        <f>TI_NRG_FC_IND_NE!N68+FC_TRA_NE!N68+FC_OTH_NE!N68</f>
        <v>0</v>
      </c>
      <c r="O68" s="30">
        <f>TI_NRG_FC_IND_NE!O68+FC_TRA_NE!O68+FC_OTH_NE!O68</f>
        <v>0</v>
      </c>
      <c r="P68" s="30">
        <f>TI_NRG_FC_IND_NE!P68+FC_TRA_NE!P68+FC_OTH_NE!P68</f>
        <v>0</v>
      </c>
      <c r="Q68" s="30">
        <f>TI_NRG_FC_IND_NE!Q68+FC_TRA_NE!Q68+FC_OTH_NE!Q68</f>
        <v>0</v>
      </c>
      <c r="R68" s="30">
        <f>TI_NRG_FC_IND_NE!R68+FC_TRA_NE!R68+FC_OTH_NE!R68</f>
        <v>0</v>
      </c>
      <c r="S68" s="30">
        <f>TI_NRG_FC_IND_NE!S68+FC_TRA_NE!S68+FC_OTH_NE!S68</f>
        <v>0</v>
      </c>
      <c r="T68" s="30">
        <f>TI_NRG_FC_IND_NE!T68+FC_TRA_NE!T68+FC_OTH_NE!T68</f>
        <v>0</v>
      </c>
      <c r="U68" s="30">
        <f>TI_NRG_FC_IND_NE!U68+FC_TRA_NE!U68+FC_OTH_NE!U68</f>
        <v>0</v>
      </c>
      <c r="V68" s="30">
        <f>TI_NRG_FC_IND_NE!V68+FC_TRA_NE!V68+FC_OTH_NE!V68</f>
        <v>0</v>
      </c>
      <c r="W68" s="30">
        <f>TI_NRG_FC_IND_NE!W68+FC_TRA_NE!W68+FC_OTH_NE!W68</f>
        <v>0</v>
      </c>
      <c r="X68" s="30">
        <f>TI_NRG_FC_IND_NE!X68+FC_TRA_NE!X68+FC_OTH_NE!X68</f>
        <v>0</v>
      </c>
    </row>
    <row r="69" spans="1:24" ht="11.25" customHeight="1" x14ac:dyDescent="0.2">
      <c r="A69" s="22" t="s">
        <v>125</v>
      </c>
      <c r="B69" s="23" t="s">
        <v>126</v>
      </c>
      <c r="C69" s="30">
        <f>TI_NRG_FC_IND_NE!C69+FC_TRA_NE!C69+FC_OTH_NE!C69</f>
        <v>0</v>
      </c>
      <c r="D69" s="30">
        <f>TI_NRG_FC_IND_NE!D69+FC_TRA_NE!D69+FC_OTH_NE!D69</f>
        <v>0</v>
      </c>
      <c r="E69" s="30">
        <f>TI_NRG_FC_IND_NE!E69+FC_TRA_NE!E69+FC_OTH_NE!E69</f>
        <v>0</v>
      </c>
      <c r="F69" s="30">
        <f>TI_NRG_FC_IND_NE!F69+FC_TRA_NE!F69+FC_OTH_NE!F69</f>
        <v>0</v>
      </c>
      <c r="G69" s="30">
        <f>TI_NRG_FC_IND_NE!G69+FC_TRA_NE!G69+FC_OTH_NE!G69</f>
        <v>0</v>
      </c>
      <c r="H69" s="30">
        <f>TI_NRG_FC_IND_NE!H69+FC_TRA_NE!H69+FC_OTH_NE!H69</f>
        <v>0</v>
      </c>
      <c r="I69" s="30">
        <f>TI_NRG_FC_IND_NE!I69+FC_TRA_NE!I69+FC_OTH_NE!I69</f>
        <v>0</v>
      </c>
      <c r="J69" s="30">
        <f>TI_NRG_FC_IND_NE!J69+FC_TRA_NE!J69+FC_OTH_NE!J69</f>
        <v>0</v>
      </c>
      <c r="K69" s="30">
        <f>TI_NRG_FC_IND_NE!K69+FC_TRA_NE!K69+FC_OTH_NE!K69</f>
        <v>0</v>
      </c>
      <c r="L69" s="30">
        <f>TI_NRG_FC_IND_NE!L69+FC_TRA_NE!L69+FC_OTH_NE!L69</f>
        <v>0</v>
      </c>
      <c r="M69" s="30">
        <f>TI_NRG_FC_IND_NE!M69+FC_TRA_NE!M69+FC_OTH_NE!M69</f>
        <v>0</v>
      </c>
      <c r="N69" s="30">
        <f>TI_NRG_FC_IND_NE!N69+FC_TRA_NE!N69+FC_OTH_NE!N69</f>
        <v>0</v>
      </c>
      <c r="O69" s="30">
        <f>TI_NRG_FC_IND_NE!O69+FC_TRA_NE!O69+FC_OTH_NE!O69</f>
        <v>0</v>
      </c>
      <c r="P69" s="30">
        <f>TI_NRG_FC_IND_NE!P69+FC_TRA_NE!P69+FC_OTH_NE!P69</f>
        <v>0</v>
      </c>
      <c r="Q69" s="30">
        <f>TI_NRG_FC_IND_NE!Q69+FC_TRA_NE!Q69+FC_OTH_NE!Q69</f>
        <v>0</v>
      </c>
      <c r="R69" s="30">
        <f>TI_NRG_FC_IND_NE!R69+FC_TRA_NE!R69+FC_OTH_NE!R69</f>
        <v>0</v>
      </c>
      <c r="S69" s="30">
        <f>TI_NRG_FC_IND_NE!S69+FC_TRA_NE!S69+FC_OTH_NE!S69</f>
        <v>0</v>
      </c>
      <c r="T69" s="30">
        <f>TI_NRG_FC_IND_NE!T69+FC_TRA_NE!T69+FC_OTH_NE!T69</f>
        <v>0</v>
      </c>
      <c r="U69" s="30">
        <f>TI_NRG_FC_IND_NE!U69+FC_TRA_NE!U69+FC_OTH_NE!U69</f>
        <v>0</v>
      </c>
      <c r="V69" s="30">
        <f>TI_NRG_FC_IND_NE!V69+FC_TRA_NE!V69+FC_OTH_NE!V69</f>
        <v>0</v>
      </c>
      <c r="W69" s="30">
        <f>TI_NRG_FC_IND_NE!W69+FC_TRA_NE!W69+FC_OTH_NE!W69</f>
        <v>0</v>
      </c>
      <c r="X69" s="30">
        <f>TI_NRG_FC_IND_NE!X69+FC_TRA_NE!X69+FC_OTH_NE!X69</f>
        <v>0</v>
      </c>
    </row>
    <row r="70" spans="1:24" ht="11.25" customHeight="1" x14ac:dyDescent="0.2">
      <c r="A70" s="22" t="s">
        <v>127</v>
      </c>
      <c r="B70" s="23" t="s">
        <v>128</v>
      </c>
      <c r="C70" s="30">
        <f>TI_NRG_FC_IND_NE!C70+FC_TRA_NE!C70+FC_OTH_NE!C70</f>
        <v>0</v>
      </c>
      <c r="D70" s="30">
        <f>TI_NRG_FC_IND_NE!D70+FC_TRA_NE!D70+FC_OTH_NE!D70</f>
        <v>0</v>
      </c>
      <c r="E70" s="30">
        <f>TI_NRG_FC_IND_NE!E70+FC_TRA_NE!E70+FC_OTH_NE!E70</f>
        <v>0</v>
      </c>
      <c r="F70" s="30">
        <f>TI_NRG_FC_IND_NE!F70+FC_TRA_NE!F70+FC_OTH_NE!F70</f>
        <v>0</v>
      </c>
      <c r="G70" s="30">
        <f>TI_NRG_FC_IND_NE!G70+FC_TRA_NE!G70+FC_OTH_NE!G70</f>
        <v>0</v>
      </c>
      <c r="H70" s="30">
        <f>TI_NRG_FC_IND_NE!H70+FC_TRA_NE!H70+FC_OTH_NE!H70</f>
        <v>0</v>
      </c>
      <c r="I70" s="30">
        <f>TI_NRG_FC_IND_NE!I70+FC_TRA_NE!I70+FC_OTH_NE!I70</f>
        <v>0</v>
      </c>
      <c r="J70" s="30">
        <f>TI_NRG_FC_IND_NE!J70+FC_TRA_NE!J70+FC_OTH_NE!J70</f>
        <v>0</v>
      </c>
      <c r="K70" s="30">
        <f>TI_NRG_FC_IND_NE!K70+FC_TRA_NE!K70+FC_OTH_NE!K70</f>
        <v>0</v>
      </c>
      <c r="L70" s="30">
        <f>TI_NRG_FC_IND_NE!L70+FC_TRA_NE!L70+FC_OTH_NE!L70</f>
        <v>0</v>
      </c>
      <c r="M70" s="30">
        <f>TI_NRG_FC_IND_NE!M70+FC_TRA_NE!M70+FC_OTH_NE!M70</f>
        <v>0</v>
      </c>
      <c r="N70" s="30">
        <f>TI_NRG_FC_IND_NE!N70+FC_TRA_NE!N70+FC_OTH_NE!N70</f>
        <v>0</v>
      </c>
      <c r="O70" s="30">
        <f>TI_NRG_FC_IND_NE!O70+FC_TRA_NE!O70+FC_OTH_NE!O70</f>
        <v>0</v>
      </c>
      <c r="P70" s="30">
        <f>TI_NRG_FC_IND_NE!P70+FC_TRA_NE!P70+FC_OTH_NE!P70</f>
        <v>0</v>
      </c>
      <c r="Q70" s="30">
        <f>TI_NRG_FC_IND_NE!Q70+FC_TRA_NE!Q70+FC_OTH_NE!Q70</f>
        <v>0</v>
      </c>
      <c r="R70" s="30">
        <f>TI_NRG_FC_IND_NE!R70+FC_TRA_NE!R70+FC_OTH_NE!R70</f>
        <v>0</v>
      </c>
      <c r="S70" s="30">
        <f>TI_NRG_FC_IND_NE!S70+FC_TRA_NE!S70+FC_OTH_NE!S70</f>
        <v>0</v>
      </c>
      <c r="T70" s="30">
        <f>TI_NRG_FC_IND_NE!T70+FC_TRA_NE!T70+FC_OTH_NE!T70</f>
        <v>0</v>
      </c>
      <c r="U70" s="30">
        <f>TI_NRG_FC_IND_NE!U70+FC_TRA_NE!U70+FC_OTH_NE!U70</f>
        <v>0</v>
      </c>
      <c r="V70" s="30">
        <f>TI_NRG_FC_IND_NE!V70+FC_TRA_NE!V70+FC_OTH_NE!V70</f>
        <v>0</v>
      </c>
      <c r="W70" s="30">
        <f>TI_NRG_FC_IND_NE!W70+FC_TRA_NE!W70+FC_OTH_NE!W70</f>
        <v>0</v>
      </c>
      <c r="X70" s="30">
        <f>TI_NRG_FC_IND_NE!X70+FC_TRA_NE!X70+FC_OTH_NE!X70</f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:W71" si="22">SUM(C72:C73)</f>
        <v>0</v>
      </c>
      <c r="D71" s="31">
        <f t="shared" si="22"/>
        <v>0</v>
      </c>
      <c r="E71" s="31">
        <f t="shared" si="22"/>
        <v>0</v>
      </c>
      <c r="F71" s="31">
        <f t="shared" si="22"/>
        <v>0</v>
      </c>
      <c r="G71" s="31">
        <f t="shared" si="22"/>
        <v>0</v>
      </c>
      <c r="H71" s="31">
        <f t="shared" si="22"/>
        <v>0</v>
      </c>
      <c r="I71" s="31">
        <f t="shared" si="22"/>
        <v>0</v>
      </c>
      <c r="J71" s="31">
        <f t="shared" si="22"/>
        <v>0</v>
      </c>
      <c r="K71" s="31">
        <f t="shared" si="22"/>
        <v>0</v>
      </c>
      <c r="L71" s="31">
        <f t="shared" si="22"/>
        <v>0</v>
      </c>
      <c r="M71" s="31">
        <f t="shared" si="22"/>
        <v>0</v>
      </c>
      <c r="N71" s="31">
        <f t="shared" si="22"/>
        <v>0</v>
      </c>
      <c r="O71" s="31">
        <f t="shared" si="22"/>
        <v>0</v>
      </c>
      <c r="P71" s="31">
        <f t="shared" si="22"/>
        <v>0</v>
      </c>
      <c r="Q71" s="31">
        <f t="shared" si="22"/>
        <v>0</v>
      </c>
      <c r="R71" s="31">
        <f t="shared" si="22"/>
        <v>0</v>
      </c>
      <c r="S71" s="31">
        <f t="shared" si="22"/>
        <v>0</v>
      </c>
      <c r="T71" s="31">
        <f t="shared" si="22"/>
        <v>0</v>
      </c>
      <c r="U71" s="31">
        <f t="shared" si="22"/>
        <v>0</v>
      </c>
      <c r="V71" s="31">
        <f t="shared" si="22"/>
        <v>0</v>
      </c>
      <c r="W71" s="31">
        <f t="shared" si="22"/>
        <v>0</v>
      </c>
      <c r="X71" s="31">
        <f t="shared" ref="X71" si="23">SUM(X72:X73)</f>
        <v>0</v>
      </c>
    </row>
    <row r="72" spans="1:24" ht="11.25" customHeight="1" x14ac:dyDescent="0.2">
      <c r="A72" s="22" t="s">
        <v>131</v>
      </c>
      <c r="B72" s="23" t="s">
        <v>132</v>
      </c>
      <c r="C72" s="30">
        <f>TI_NRG_FC_IND_NE!C72+FC_TRA_NE!C72+FC_OTH_NE!C72</f>
        <v>0</v>
      </c>
      <c r="D72" s="30">
        <f>TI_NRG_FC_IND_NE!D72+FC_TRA_NE!D72+FC_OTH_NE!D72</f>
        <v>0</v>
      </c>
      <c r="E72" s="30">
        <f>TI_NRG_FC_IND_NE!E72+FC_TRA_NE!E72+FC_OTH_NE!E72</f>
        <v>0</v>
      </c>
      <c r="F72" s="30">
        <f>TI_NRG_FC_IND_NE!F72+FC_TRA_NE!F72+FC_OTH_NE!F72</f>
        <v>0</v>
      </c>
      <c r="G72" s="30">
        <f>TI_NRG_FC_IND_NE!G72+FC_TRA_NE!G72+FC_OTH_NE!G72</f>
        <v>0</v>
      </c>
      <c r="H72" s="30">
        <f>TI_NRG_FC_IND_NE!H72+FC_TRA_NE!H72+FC_OTH_NE!H72</f>
        <v>0</v>
      </c>
      <c r="I72" s="30">
        <f>TI_NRG_FC_IND_NE!I72+FC_TRA_NE!I72+FC_OTH_NE!I72</f>
        <v>0</v>
      </c>
      <c r="J72" s="30">
        <f>TI_NRG_FC_IND_NE!J72+FC_TRA_NE!J72+FC_OTH_NE!J72</f>
        <v>0</v>
      </c>
      <c r="K72" s="30">
        <f>TI_NRG_FC_IND_NE!K72+FC_TRA_NE!K72+FC_OTH_NE!K72</f>
        <v>0</v>
      </c>
      <c r="L72" s="30">
        <f>TI_NRG_FC_IND_NE!L72+FC_TRA_NE!L72+FC_OTH_NE!L72</f>
        <v>0</v>
      </c>
      <c r="M72" s="30">
        <f>TI_NRG_FC_IND_NE!M72+FC_TRA_NE!M72+FC_OTH_NE!M72</f>
        <v>0</v>
      </c>
      <c r="N72" s="30">
        <f>TI_NRG_FC_IND_NE!N72+FC_TRA_NE!N72+FC_OTH_NE!N72</f>
        <v>0</v>
      </c>
      <c r="O72" s="30">
        <f>TI_NRG_FC_IND_NE!O72+FC_TRA_NE!O72+FC_OTH_NE!O72</f>
        <v>0</v>
      </c>
      <c r="P72" s="30">
        <f>TI_NRG_FC_IND_NE!P72+FC_TRA_NE!P72+FC_OTH_NE!P72</f>
        <v>0</v>
      </c>
      <c r="Q72" s="30">
        <f>TI_NRG_FC_IND_NE!Q72+FC_TRA_NE!Q72+FC_OTH_NE!Q72</f>
        <v>0</v>
      </c>
      <c r="R72" s="30">
        <f>TI_NRG_FC_IND_NE!R72+FC_TRA_NE!R72+FC_OTH_NE!R72</f>
        <v>0</v>
      </c>
      <c r="S72" s="30">
        <f>TI_NRG_FC_IND_NE!S72+FC_TRA_NE!S72+FC_OTH_NE!S72</f>
        <v>0</v>
      </c>
      <c r="T72" s="30">
        <f>TI_NRG_FC_IND_NE!T72+FC_TRA_NE!T72+FC_OTH_NE!T72</f>
        <v>0</v>
      </c>
      <c r="U72" s="30">
        <f>TI_NRG_FC_IND_NE!U72+FC_TRA_NE!U72+FC_OTH_NE!U72</f>
        <v>0</v>
      </c>
      <c r="V72" s="30">
        <f>TI_NRG_FC_IND_NE!V72+FC_TRA_NE!V72+FC_OTH_NE!V72</f>
        <v>0</v>
      </c>
      <c r="W72" s="30">
        <f>TI_NRG_FC_IND_NE!W72+FC_TRA_NE!W72+FC_OTH_NE!W72</f>
        <v>0</v>
      </c>
      <c r="X72" s="30">
        <f>TI_NRG_FC_IND_NE!X72+FC_TRA_NE!X72+FC_OTH_NE!X72</f>
        <v>0</v>
      </c>
    </row>
    <row r="73" spans="1:24" ht="11.25" customHeight="1" x14ac:dyDescent="0.2">
      <c r="A73" s="22" t="s">
        <v>133</v>
      </c>
      <c r="B73" s="23" t="s">
        <v>134</v>
      </c>
      <c r="C73" s="30">
        <f>TI_NRG_FC_IND_NE!C73+FC_TRA_NE!C73+FC_OTH_NE!C73</f>
        <v>0</v>
      </c>
      <c r="D73" s="30">
        <f>TI_NRG_FC_IND_NE!D73+FC_TRA_NE!D73+FC_OTH_NE!D73</f>
        <v>0</v>
      </c>
      <c r="E73" s="30">
        <f>TI_NRG_FC_IND_NE!E73+FC_TRA_NE!E73+FC_OTH_NE!E73</f>
        <v>0</v>
      </c>
      <c r="F73" s="30">
        <f>TI_NRG_FC_IND_NE!F73+FC_TRA_NE!F73+FC_OTH_NE!F73</f>
        <v>0</v>
      </c>
      <c r="G73" s="30">
        <f>TI_NRG_FC_IND_NE!G73+FC_TRA_NE!G73+FC_OTH_NE!G73</f>
        <v>0</v>
      </c>
      <c r="H73" s="30">
        <f>TI_NRG_FC_IND_NE!H73+FC_TRA_NE!H73+FC_OTH_NE!H73</f>
        <v>0</v>
      </c>
      <c r="I73" s="30">
        <f>TI_NRG_FC_IND_NE!I73+FC_TRA_NE!I73+FC_OTH_NE!I73</f>
        <v>0</v>
      </c>
      <c r="J73" s="30">
        <f>TI_NRG_FC_IND_NE!J73+FC_TRA_NE!J73+FC_OTH_NE!J73</f>
        <v>0</v>
      </c>
      <c r="K73" s="30">
        <f>TI_NRG_FC_IND_NE!K73+FC_TRA_NE!K73+FC_OTH_NE!K73</f>
        <v>0</v>
      </c>
      <c r="L73" s="30">
        <f>TI_NRG_FC_IND_NE!L73+FC_TRA_NE!L73+FC_OTH_NE!L73</f>
        <v>0</v>
      </c>
      <c r="M73" s="30">
        <f>TI_NRG_FC_IND_NE!M73+FC_TRA_NE!M73+FC_OTH_NE!M73</f>
        <v>0</v>
      </c>
      <c r="N73" s="30">
        <f>TI_NRG_FC_IND_NE!N73+FC_TRA_NE!N73+FC_OTH_NE!N73</f>
        <v>0</v>
      </c>
      <c r="O73" s="30">
        <f>TI_NRG_FC_IND_NE!O73+FC_TRA_NE!O73+FC_OTH_NE!O73</f>
        <v>0</v>
      </c>
      <c r="P73" s="30">
        <f>TI_NRG_FC_IND_NE!P73+FC_TRA_NE!P73+FC_OTH_NE!P73</f>
        <v>0</v>
      </c>
      <c r="Q73" s="30">
        <f>TI_NRG_FC_IND_NE!Q73+FC_TRA_NE!Q73+FC_OTH_NE!Q73</f>
        <v>0</v>
      </c>
      <c r="R73" s="30">
        <f>TI_NRG_FC_IND_NE!R73+FC_TRA_NE!R73+FC_OTH_NE!R73</f>
        <v>0</v>
      </c>
      <c r="S73" s="30">
        <f>TI_NRG_FC_IND_NE!S73+FC_TRA_NE!S73+FC_OTH_NE!S73</f>
        <v>0</v>
      </c>
      <c r="T73" s="30">
        <f>TI_NRG_FC_IND_NE!T73+FC_TRA_NE!T73+FC_OTH_NE!T73</f>
        <v>0</v>
      </c>
      <c r="U73" s="30">
        <f>TI_NRG_FC_IND_NE!U73+FC_TRA_NE!U73+FC_OTH_NE!U73</f>
        <v>0</v>
      </c>
      <c r="V73" s="30">
        <f>TI_NRG_FC_IND_NE!V73+FC_TRA_NE!V73+FC_OTH_NE!V73</f>
        <v>0</v>
      </c>
      <c r="W73" s="30">
        <f>TI_NRG_FC_IND_NE!W73+FC_TRA_NE!W73+FC_OTH_NE!W73</f>
        <v>0</v>
      </c>
      <c r="X73" s="30">
        <f>TI_NRG_FC_IND_NE!X73+FC_TRA_NE!X73+FC_OTH_NE!X73</f>
        <v>0</v>
      </c>
    </row>
    <row r="74" spans="1:24" ht="11.25" customHeight="1" x14ac:dyDescent="0.2">
      <c r="A74" s="24" t="s">
        <v>135</v>
      </c>
      <c r="B74" s="25" t="s">
        <v>136</v>
      </c>
      <c r="C74" s="31">
        <f>TI_NRG_FC_IND_NE!C74+FC_TRA_NE!C74+FC_OTH_NE!C74</f>
        <v>0</v>
      </c>
      <c r="D74" s="31">
        <f>TI_NRG_FC_IND_NE!D74+FC_TRA_NE!D74+FC_OTH_NE!D74</f>
        <v>0</v>
      </c>
      <c r="E74" s="31">
        <f>TI_NRG_FC_IND_NE!E74+FC_TRA_NE!E74+FC_OTH_NE!E74</f>
        <v>0</v>
      </c>
      <c r="F74" s="31">
        <f>TI_NRG_FC_IND_NE!F74+FC_TRA_NE!F74+FC_OTH_NE!F74</f>
        <v>0</v>
      </c>
      <c r="G74" s="31">
        <f>TI_NRG_FC_IND_NE!G74+FC_TRA_NE!G74+FC_OTH_NE!G74</f>
        <v>0</v>
      </c>
      <c r="H74" s="31">
        <f>TI_NRG_FC_IND_NE!H74+FC_TRA_NE!H74+FC_OTH_NE!H74</f>
        <v>0</v>
      </c>
      <c r="I74" s="31">
        <f>TI_NRG_FC_IND_NE!I74+FC_TRA_NE!I74+FC_OTH_NE!I74</f>
        <v>0</v>
      </c>
      <c r="J74" s="31">
        <f>TI_NRG_FC_IND_NE!J74+FC_TRA_NE!J74+FC_OTH_NE!J74</f>
        <v>0</v>
      </c>
      <c r="K74" s="31">
        <f>TI_NRG_FC_IND_NE!K74+FC_TRA_NE!K74+FC_OTH_NE!K74</f>
        <v>0</v>
      </c>
      <c r="L74" s="31">
        <f>TI_NRG_FC_IND_NE!L74+FC_TRA_NE!L74+FC_OTH_NE!L74</f>
        <v>0</v>
      </c>
      <c r="M74" s="31">
        <f>TI_NRG_FC_IND_NE!M74+FC_TRA_NE!M74+FC_OTH_NE!M74</f>
        <v>0</v>
      </c>
      <c r="N74" s="31">
        <f>TI_NRG_FC_IND_NE!N74+FC_TRA_NE!N74+FC_OTH_NE!N74</f>
        <v>0</v>
      </c>
      <c r="O74" s="31">
        <f>TI_NRG_FC_IND_NE!O74+FC_TRA_NE!O74+FC_OTH_NE!O74</f>
        <v>0</v>
      </c>
      <c r="P74" s="31">
        <f>TI_NRG_FC_IND_NE!P74+FC_TRA_NE!P74+FC_OTH_NE!P74</f>
        <v>0</v>
      </c>
      <c r="Q74" s="31">
        <f>TI_NRG_FC_IND_NE!Q74+FC_TRA_NE!Q74+FC_OTH_NE!Q74</f>
        <v>0</v>
      </c>
      <c r="R74" s="31">
        <f>TI_NRG_FC_IND_NE!R74+FC_TRA_NE!R74+FC_OTH_NE!R74</f>
        <v>0</v>
      </c>
      <c r="S74" s="31">
        <f>TI_NRG_FC_IND_NE!S74+FC_TRA_NE!S74+FC_OTH_NE!S74</f>
        <v>0</v>
      </c>
      <c r="T74" s="31">
        <f>TI_NRG_FC_IND_NE!T74+FC_TRA_NE!T74+FC_OTH_NE!T74</f>
        <v>0</v>
      </c>
      <c r="U74" s="31">
        <f>TI_NRG_FC_IND_NE!U74+FC_TRA_NE!U74+FC_OTH_NE!U74</f>
        <v>0</v>
      </c>
      <c r="V74" s="31">
        <f>TI_NRG_FC_IND_NE!V74+FC_TRA_NE!V74+FC_OTH_NE!V74</f>
        <v>0</v>
      </c>
      <c r="W74" s="31">
        <f>TI_NRG_FC_IND_NE!W74+FC_TRA_NE!W74+FC_OTH_NE!W74</f>
        <v>0</v>
      </c>
      <c r="X74" s="31">
        <f>TI_NRG_FC_IND_NE!X74+FC_TRA_NE!X74+FC_OTH_NE!X74</f>
        <v>0</v>
      </c>
    </row>
    <row r="75" spans="1:24" ht="11.25" customHeight="1" x14ac:dyDescent="0.2">
      <c r="A75" s="24" t="s">
        <v>137</v>
      </c>
      <c r="B75" s="25" t="s">
        <v>138</v>
      </c>
      <c r="C75" s="31">
        <f>TI_NRG_FC_IND_NE!C75+FC_TRA_NE!C75+FC_OTH_NE!C75</f>
        <v>0</v>
      </c>
      <c r="D75" s="31">
        <f>TI_NRG_FC_IND_NE!D75+FC_TRA_NE!D75+FC_OTH_NE!D75</f>
        <v>0</v>
      </c>
      <c r="E75" s="31">
        <f>TI_NRG_FC_IND_NE!E75+FC_TRA_NE!E75+FC_OTH_NE!E75</f>
        <v>0</v>
      </c>
      <c r="F75" s="31">
        <f>TI_NRG_FC_IND_NE!F75+FC_TRA_NE!F75+FC_OTH_NE!F75</f>
        <v>0</v>
      </c>
      <c r="G75" s="31">
        <f>TI_NRG_FC_IND_NE!G75+FC_TRA_NE!G75+FC_OTH_NE!G75</f>
        <v>0</v>
      </c>
      <c r="H75" s="31">
        <f>TI_NRG_FC_IND_NE!H75+FC_TRA_NE!H75+FC_OTH_NE!H75</f>
        <v>0</v>
      </c>
      <c r="I75" s="31">
        <f>TI_NRG_FC_IND_NE!I75+FC_TRA_NE!I75+FC_OTH_NE!I75</f>
        <v>0</v>
      </c>
      <c r="J75" s="31">
        <f>TI_NRG_FC_IND_NE!J75+FC_TRA_NE!J75+FC_OTH_NE!J75</f>
        <v>0</v>
      </c>
      <c r="K75" s="31">
        <f>TI_NRG_FC_IND_NE!K75+FC_TRA_NE!K75+FC_OTH_NE!K75</f>
        <v>0</v>
      </c>
      <c r="L75" s="31">
        <f>TI_NRG_FC_IND_NE!L75+FC_TRA_NE!L75+FC_OTH_NE!L75</f>
        <v>0</v>
      </c>
      <c r="M75" s="31">
        <f>TI_NRG_FC_IND_NE!M75+FC_TRA_NE!M75+FC_OTH_NE!M75</f>
        <v>0</v>
      </c>
      <c r="N75" s="31">
        <f>TI_NRG_FC_IND_NE!N75+FC_TRA_NE!N75+FC_OTH_NE!N75</f>
        <v>0</v>
      </c>
      <c r="O75" s="31">
        <f>TI_NRG_FC_IND_NE!O75+FC_TRA_NE!O75+FC_OTH_NE!O75</f>
        <v>0</v>
      </c>
      <c r="P75" s="31">
        <f>TI_NRG_FC_IND_NE!P75+FC_TRA_NE!P75+FC_OTH_NE!P75</f>
        <v>0</v>
      </c>
      <c r="Q75" s="31">
        <f>TI_NRG_FC_IND_NE!Q75+FC_TRA_NE!Q75+FC_OTH_NE!Q75</f>
        <v>0</v>
      </c>
      <c r="R75" s="31">
        <f>TI_NRG_FC_IND_NE!R75+FC_TRA_NE!R75+FC_OTH_NE!R75</f>
        <v>0</v>
      </c>
      <c r="S75" s="31">
        <f>TI_NRG_FC_IND_NE!S75+FC_TRA_NE!S75+FC_OTH_NE!S75</f>
        <v>0</v>
      </c>
      <c r="T75" s="31">
        <f>TI_NRG_FC_IND_NE!T75+FC_TRA_NE!T75+FC_OTH_NE!T75</f>
        <v>0</v>
      </c>
      <c r="U75" s="31">
        <f>TI_NRG_FC_IND_NE!U75+FC_TRA_NE!U75+FC_OTH_NE!U75</f>
        <v>0</v>
      </c>
      <c r="V75" s="31">
        <f>TI_NRG_FC_IND_NE!V75+FC_TRA_NE!V75+FC_OTH_NE!V75</f>
        <v>0</v>
      </c>
      <c r="W75" s="31">
        <f>TI_NRG_FC_IND_NE!W75+FC_TRA_NE!W75+FC_OTH_NE!W75</f>
        <v>0</v>
      </c>
      <c r="X75" s="31">
        <f>TI_NRG_FC_IND_NE!X75+FC_TRA_NE!X75+FC_OTH_NE!X75</f>
        <v>0</v>
      </c>
    </row>
    <row r="76" spans="1:24" ht="11.25" customHeight="1" x14ac:dyDescent="0.2">
      <c r="A76" s="26" t="s">
        <v>139</v>
      </c>
      <c r="B76" s="27" t="s">
        <v>140</v>
      </c>
      <c r="C76" s="32">
        <f>TI_NRG_FC_IND_NE!C76+FC_TRA_NE!C76+FC_OTH_NE!C76</f>
        <v>0</v>
      </c>
      <c r="D76" s="32">
        <f>TI_NRG_FC_IND_NE!D76+FC_TRA_NE!D76+FC_OTH_NE!D76</f>
        <v>0</v>
      </c>
      <c r="E76" s="32">
        <f>TI_NRG_FC_IND_NE!E76+FC_TRA_NE!E76+FC_OTH_NE!E76</f>
        <v>0</v>
      </c>
      <c r="F76" s="32">
        <f>TI_NRG_FC_IND_NE!F76+FC_TRA_NE!F76+FC_OTH_NE!F76</f>
        <v>0</v>
      </c>
      <c r="G76" s="32">
        <f>TI_NRG_FC_IND_NE!G76+FC_TRA_NE!G76+FC_OTH_NE!G76</f>
        <v>0</v>
      </c>
      <c r="H76" s="32">
        <f>TI_NRG_FC_IND_NE!H76+FC_TRA_NE!H76+FC_OTH_NE!H76</f>
        <v>0</v>
      </c>
      <c r="I76" s="32">
        <f>TI_NRG_FC_IND_NE!I76+FC_TRA_NE!I76+FC_OTH_NE!I76</f>
        <v>0</v>
      </c>
      <c r="J76" s="32">
        <f>TI_NRG_FC_IND_NE!J76+FC_TRA_NE!J76+FC_OTH_NE!J76</f>
        <v>0</v>
      </c>
      <c r="K76" s="32">
        <f>TI_NRG_FC_IND_NE!K76+FC_TRA_NE!K76+FC_OTH_NE!K76</f>
        <v>0</v>
      </c>
      <c r="L76" s="32">
        <f>TI_NRG_FC_IND_NE!L76+FC_TRA_NE!L76+FC_OTH_NE!L76</f>
        <v>0</v>
      </c>
      <c r="M76" s="32">
        <f>TI_NRG_FC_IND_NE!M76+FC_TRA_NE!M76+FC_OTH_NE!M76</f>
        <v>0</v>
      </c>
      <c r="N76" s="32">
        <f>TI_NRG_FC_IND_NE!N76+FC_TRA_NE!N76+FC_OTH_NE!N76</f>
        <v>0</v>
      </c>
      <c r="O76" s="32">
        <f>TI_NRG_FC_IND_NE!O76+FC_TRA_NE!O76+FC_OTH_NE!O76</f>
        <v>0</v>
      </c>
      <c r="P76" s="32">
        <f>TI_NRG_FC_IND_NE!P76+FC_TRA_NE!P76+FC_OTH_NE!P76</f>
        <v>0</v>
      </c>
      <c r="Q76" s="32">
        <f>TI_NRG_FC_IND_NE!Q76+FC_TRA_NE!Q76+FC_OTH_NE!Q76</f>
        <v>0</v>
      </c>
      <c r="R76" s="32">
        <f>TI_NRG_FC_IND_NE!R76+FC_TRA_NE!R76+FC_OTH_NE!R76</f>
        <v>0</v>
      </c>
      <c r="S76" s="32">
        <f>TI_NRG_FC_IND_NE!S76+FC_TRA_NE!S76+FC_OTH_NE!S76</f>
        <v>0</v>
      </c>
      <c r="T76" s="32">
        <f>TI_NRG_FC_IND_NE!T76+FC_TRA_NE!T76+FC_OTH_NE!T76</f>
        <v>0</v>
      </c>
      <c r="U76" s="32">
        <f>TI_NRG_FC_IND_NE!U76+FC_TRA_NE!U76+FC_OTH_NE!U76</f>
        <v>0</v>
      </c>
      <c r="V76" s="32">
        <f>TI_NRG_FC_IND_NE!V76+FC_TRA_NE!V76+FC_OTH_NE!V76</f>
        <v>0</v>
      </c>
      <c r="W76" s="32">
        <f>TI_NRG_FC_IND_NE!W76+FC_TRA_NE!W76+FC_OTH_NE!W76</f>
        <v>0</v>
      </c>
      <c r="X76" s="32">
        <f>TI_NRG_FC_IND_NE!X76+FC_TRA_NE!X76+FC_OTH_NE!X76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5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175</v>
      </c>
      <c r="B1" s="7" t="s">
        <v>260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99359.169647463452</v>
      </c>
      <c r="D2" s="28">
        <f t="shared" ref="D2" si="1">SUM(D3,D17,D22,D25,D26,D51,D52,D71,D74,D75,D76)</f>
        <v>99453.771281169407</v>
      </c>
      <c r="E2" s="28">
        <f t="shared" ref="E2" si="2">SUM(E3,E17,E22,E25,E26,E51,E52,E71,E74,E75,E76)</f>
        <v>99055.82502149613</v>
      </c>
      <c r="F2" s="28">
        <f t="shared" ref="F2" si="3">SUM(F3,F17,F22,F25,F26,F51,F52,F71,F74,F75,F76)</f>
        <v>97790.273946689587</v>
      </c>
      <c r="G2" s="28">
        <f t="shared" ref="G2" si="4">SUM(G3,G17,G22,G25,G26,G51,G52,G71,G74,G75,G76)</f>
        <v>99497.237317282867</v>
      </c>
      <c r="H2" s="28">
        <f t="shared" ref="H2" si="5">SUM(H3,H17,H22,H25,H26,H51,H52,H71,H74,H75,H76)</f>
        <v>101543.07850386931</v>
      </c>
      <c r="I2" s="28">
        <f t="shared" ref="I2" si="6">SUM(I3,I17,I22,I25,I26,I51,I52,I71,I74,I75,I76)</f>
        <v>101637.94591573515</v>
      </c>
      <c r="J2" s="28">
        <f t="shared" ref="J2" si="7">SUM(J3,J17,J22,J25,J26,J51,J52,J71,J74,J75,J76)</f>
        <v>101551.41134995699</v>
      </c>
      <c r="K2" s="28">
        <f t="shared" ref="K2" si="8">SUM(K3,K17,K22,K25,K26,K51,K52,K71,K74,K75,K76)</f>
        <v>99014.810146173666</v>
      </c>
      <c r="L2" s="28">
        <f t="shared" ref="L2" si="9">SUM(L3,L17,L22,L25,L26,L51,L52,L71,L74,L75,L76)</f>
        <v>90223.144024075678</v>
      </c>
      <c r="M2" s="28">
        <f t="shared" ref="M2" si="10">SUM(M3,M17,M22,M25,M26,M51,M52,M71,M74,M75,M76)</f>
        <v>95138.701719690449</v>
      </c>
      <c r="N2" s="28">
        <f t="shared" ref="N2" si="11">SUM(N3,N17,N22,N25,N26,N51,N52,N71,N74,N75,N76)</f>
        <v>93368.359071367144</v>
      </c>
      <c r="O2" s="28">
        <f t="shared" ref="O2" si="12">SUM(O3,O17,O22,O25,O26,O51,O52,O71,O74,O75,O76)</f>
        <v>89460.548323301802</v>
      </c>
      <c r="P2" s="28">
        <f t="shared" ref="P2" si="13">SUM(P3,P17,P22,P25,P26,P51,P52,P71,P74,P75,P76)</f>
        <v>86807.68142734305</v>
      </c>
      <c r="Q2" s="28">
        <f t="shared" ref="Q2" si="14">SUM(Q3,Q17,Q22,Q25,Q26,Q51,Q52,Q71,Q74,Q75,Q76)</f>
        <v>88771.024505588983</v>
      </c>
      <c r="R2" s="28">
        <f t="shared" ref="R2" si="15">SUM(R3,R17,R22,R25,R26,R51,R52,R71,R74,R75,R76)</f>
        <v>86040.698194325028</v>
      </c>
      <c r="S2" s="28">
        <f t="shared" ref="S2" si="16">SUM(S3,S17,S22,S25,S26,S51,S52,S71,S74,S75,S76)</f>
        <v>85803.26835769559</v>
      </c>
      <c r="T2" s="28">
        <f t="shared" ref="T2" si="17">SUM(T3,T17,T22,T25,T26,T51,T52,T71,T74,T75,T76)</f>
        <v>92506.559931212381</v>
      </c>
      <c r="U2" s="28">
        <f t="shared" ref="U2" si="18">SUM(U3,U17,U22,U25,U26,U51,U52,U71,U74,U75,U76)</f>
        <v>88954.903439380912</v>
      </c>
      <c r="V2" s="28">
        <f t="shared" ref="V2" si="19">SUM(V3,V17,V22,V25,V26,V51,V52,V71,V74,V75,V76)</f>
        <v>88433.758555460008</v>
      </c>
      <c r="W2" s="28">
        <f t="shared" ref="W2:X2" si="20">SUM(W3,W17,W22,W25,W26,W51,W52,W71,W74,W75,W76)</f>
        <v>87892.306964746342</v>
      </c>
      <c r="X2" s="28">
        <f t="shared" si="20"/>
        <v>89500.924419604475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21">SUM(C4,C8,C11)</f>
        <v>706.00971625107479</v>
      </c>
      <c r="D3" s="29">
        <f t="shared" ref="D3" si="22">SUM(D4,D8,D11)</f>
        <v>722.82717110920021</v>
      </c>
      <c r="E3" s="29">
        <f t="shared" ref="E3" si="23">SUM(E4,E8,E11)</f>
        <v>1001.3317282889078</v>
      </c>
      <c r="F3" s="29">
        <f t="shared" ref="F3" si="24">SUM(F4,F8,F11)</f>
        <v>982.64892519346495</v>
      </c>
      <c r="G3" s="29">
        <f t="shared" ref="G3" si="25">SUM(G4,G8,G11)</f>
        <v>1164.6499570077383</v>
      </c>
      <c r="H3" s="29">
        <f t="shared" ref="H3" si="26">SUM(H4,H8,H11)</f>
        <v>1126.9805674978502</v>
      </c>
      <c r="I3" s="29">
        <f t="shared" ref="I3" si="27">SUM(I4,I8,I11)</f>
        <v>1257.4741186586414</v>
      </c>
      <c r="J3" s="29">
        <f t="shared" ref="J3" si="28">SUM(J4,J8,J11)</f>
        <v>1337.7426483233016</v>
      </c>
      <c r="K3" s="29">
        <f t="shared" ref="K3" si="29">SUM(K4,K8,K11)</f>
        <v>1403.8644883920892</v>
      </c>
      <c r="L3" s="29">
        <f t="shared" ref="L3" si="30">SUM(L4,L8,L11)</f>
        <v>1046.3652622527943</v>
      </c>
      <c r="M3" s="29">
        <f t="shared" ref="M3" si="31">SUM(M4,M8,M11)</f>
        <v>1209.5102321582112</v>
      </c>
      <c r="N3" s="29">
        <f t="shared" ref="N3" si="32">SUM(N4,N8,N11)</f>
        <v>1503.9708512467753</v>
      </c>
      <c r="O3" s="29">
        <f t="shared" ref="O3" si="33">SUM(O4,O8,O11)</f>
        <v>1477.5478933791915</v>
      </c>
      <c r="P3" s="29">
        <f t="shared" ref="P3" si="34">SUM(P4,P8,P11)</f>
        <v>1558.4283748925193</v>
      </c>
      <c r="Q3" s="29">
        <f t="shared" ref="Q3" si="35">SUM(Q4,Q8,Q11)</f>
        <v>1585.9169389509887</v>
      </c>
      <c r="R3" s="29">
        <f t="shared" ref="R3" si="36">SUM(R4,R8,R11)</f>
        <v>1614.7516766981942</v>
      </c>
      <c r="S3" s="29">
        <f t="shared" ref="S3" si="37">SUM(S4,S8,S11)</f>
        <v>1644.9947549441101</v>
      </c>
      <c r="T3" s="29">
        <f t="shared" ref="T3" si="38">SUM(T4,T8,T11)</f>
        <v>1663.0674118658642</v>
      </c>
      <c r="U3" s="29">
        <f t="shared" ref="U3" si="39">SUM(U4,U8,U11)</f>
        <v>1690.1821152192606</v>
      </c>
      <c r="V3" s="29">
        <f t="shared" ref="V3" si="40">SUM(V4,V8,V11)</f>
        <v>1570.3449699054172</v>
      </c>
      <c r="W3" s="29">
        <f t="shared" ref="W3:X3" si="41">SUM(W4,W8,W11)</f>
        <v>1454.0668959587274</v>
      </c>
      <c r="X3" s="29">
        <f t="shared" si="41"/>
        <v>1526.686242476354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42">SUM(C5:C7)</f>
        <v>12.489939810834048</v>
      </c>
      <c r="D4" s="42">
        <f t="shared" ref="D4" si="43">SUM(D5:D7)</f>
        <v>9.4490971625107463</v>
      </c>
      <c r="E4" s="42">
        <f t="shared" ref="E4" si="44">SUM(E5:E7)</f>
        <v>13.926569217540841</v>
      </c>
      <c r="F4" s="42">
        <f t="shared" ref="F4" si="45">SUM(F5:F7)</f>
        <v>20.437145313843509</v>
      </c>
      <c r="G4" s="42">
        <f t="shared" ref="G4" si="46">SUM(G5:G7)</f>
        <v>79.601203783319008</v>
      </c>
      <c r="H4" s="42">
        <f t="shared" ref="H4" si="47">SUM(H5:H7)</f>
        <v>106.35477214101461</v>
      </c>
      <c r="I4" s="42">
        <f t="shared" ref="I4" si="48">SUM(I5:I7)</f>
        <v>64.291143594153056</v>
      </c>
      <c r="J4" s="42">
        <f t="shared" ref="J4" si="49">SUM(J5:J7)</f>
        <v>137.99002579535681</v>
      </c>
      <c r="K4" s="42">
        <f t="shared" ref="K4" si="50">SUM(K5:K7)</f>
        <v>156.42510748065348</v>
      </c>
      <c r="L4" s="42">
        <f t="shared" ref="L4" si="51">SUM(L5:L7)</f>
        <v>73.578589853826315</v>
      </c>
      <c r="M4" s="42">
        <f t="shared" ref="M4" si="52">SUM(M5:M7)</f>
        <v>121.6895958727429</v>
      </c>
      <c r="N4" s="42">
        <f t="shared" ref="N4" si="53">SUM(N5:N7)</f>
        <v>294.00799656061906</v>
      </c>
      <c r="O4" s="42">
        <f t="shared" ref="O4" si="54">SUM(O5:O7)</f>
        <v>278.67953568357694</v>
      </c>
      <c r="P4" s="42">
        <f t="shared" ref="P4" si="55">SUM(P5:P7)</f>
        <v>283.42347377472049</v>
      </c>
      <c r="Q4" s="42">
        <f t="shared" ref="Q4" si="56">SUM(Q5:Q7)</f>
        <v>269.40584694754943</v>
      </c>
      <c r="R4" s="42">
        <f t="shared" ref="R4" si="57">SUM(R5:R7)</f>
        <v>266.1817712811694</v>
      </c>
      <c r="S4" s="42">
        <f t="shared" ref="S4" si="58">SUM(S5:S7)</f>
        <v>321.92166809974202</v>
      </c>
      <c r="T4" s="42">
        <f t="shared" ref="T4" si="59">SUM(T5:T7)</f>
        <v>300.41779879621674</v>
      </c>
      <c r="U4" s="42">
        <f t="shared" ref="U4" si="60">SUM(U5:U7)</f>
        <v>304.57067927772994</v>
      </c>
      <c r="V4" s="42">
        <f t="shared" ref="V4" si="61">SUM(V5:V7)</f>
        <v>186.88125537403266</v>
      </c>
      <c r="W4" s="42">
        <f t="shared" ref="W4:X4" si="62">SUM(W5:W7)</f>
        <v>225.73387790197759</v>
      </c>
      <c r="X4" s="42">
        <f t="shared" si="62"/>
        <v>247.00300945829747</v>
      </c>
    </row>
    <row r="5" spans="1:24" ht="11.25" customHeight="1" x14ac:dyDescent="0.2">
      <c r="A5" s="39" t="s">
        <v>5</v>
      </c>
      <c r="B5" s="23" t="s">
        <v>6</v>
      </c>
      <c r="C5" s="30">
        <v>0.66741186586414436</v>
      </c>
      <c r="D5" s="30">
        <v>0.66852966466036112</v>
      </c>
      <c r="E5" s="30">
        <v>1.9308684436801378</v>
      </c>
      <c r="F5" s="30">
        <v>1.3136715391229581</v>
      </c>
      <c r="G5" s="30">
        <v>4.2876182287188307</v>
      </c>
      <c r="H5" s="30">
        <v>46.109200343938092</v>
      </c>
      <c r="I5" s="30">
        <v>44.122098022355978</v>
      </c>
      <c r="J5" s="30">
        <v>68.023903697334475</v>
      </c>
      <c r="K5" s="30">
        <v>82.91392949269131</v>
      </c>
      <c r="L5" s="30">
        <v>36.929836629406708</v>
      </c>
      <c r="M5" s="30">
        <v>47.298366294067073</v>
      </c>
      <c r="N5" s="30">
        <v>125.65150472914875</v>
      </c>
      <c r="O5" s="30">
        <v>124.26156491831469</v>
      </c>
      <c r="P5" s="30">
        <v>145.90490111779877</v>
      </c>
      <c r="Q5" s="30">
        <v>103.77850386930352</v>
      </c>
      <c r="R5" s="30">
        <v>92.260275150472921</v>
      </c>
      <c r="S5" s="30">
        <v>86.391573516766982</v>
      </c>
      <c r="T5" s="30">
        <v>74.331126397248497</v>
      </c>
      <c r="U5" s="30">
        <v>101.61117798796218</v>
      </c>
      <c r="V5" s="30">
        <v>82.169561478933787</v>
      </c>
      <c r="W5" s="30">
        <v>64.03516766981943</v>
      </c>
      <c r="X5" s="30">
        <v>76.938349097162515</v>
      </c>
    </row>
    <row r="6" spans="1:24" ht="11.25" customHeight="1" x14ac:dyDescent="0.2">
      <c r="A6" s="39" t="s">
        <v>7</v>
      </c>
      <c r="B6" s="23" t="s">
        <v>8</v>
      </c>
      <c r="C6" s="30">
        <v>5.4783319002579534</v>
      </c>
      <c r="D6" s="30">
        <v>4.1087704213241611</v>
      </c>
      <c r="E6" s="30">
        <v>4.1087704213241611</v>
      </c>
      <c r="F6" s="30">
        <v>3.423989681857265</v>
      </c>
      <c r="G6" s="30">
        <v>2.0544282029234742</v>
      </c>
      <c r="H6" s="30">
        <v>2.0544282029234742</v>
      </c>
      <c r="I6" s="30">
        <v>1.369561478933792</v>
      </c>
      <c r="J6" s="30">
        <v>2.0544282029234742</v>
      </c>
      <c r="K6" s="30">
        <v>2.0544282029234742</v>
      </c>
      <c r="L6" s="30">
        <v>0.68478073946689599</v>
      </c>
      <c r="M6" s="30">
        <v>2.0544282029234742</v>
      </c>
      <c r="N6" s="30">
        <v>1.369561478933792</v>
      </c>
      <c r="O6" s="30">
        <v>1.369561478933792</v>
      </c>
      <c r="P6" s="30">
        <v>2.7392089423903689</v>
      </c>
      <c r="Q6" s="30">
        <v>4.1087704213241611</v>
      </c>
      <c r="R6" s="30">
        <v>1.407996560619089</v>
      </c>
      <c r="S6" s="30">
        <v>1.382029234737747</v>
      </c>
      <c r="T6" s="30">
        <v>0</v>
      </c>
      <c r="U6" s="30">
        <v>0</v>
      </c>
      <c r="V6" s="30">
        <v>0</v>
      </c>
      <c r="W6" s="30">
        <v>0.20584694754944111</v>
      </c>
      <c r="X6" s="30">
        <v>0.20928632846087711</v>
      </c>
    </row>
    <row r="7" spans="1:24" ht="11.25" customHeight="1" x14ac:dyDescent="0.2">
      <c r="A7" s="39" t="s">
        <v>9</v>
      </c>
      <c r="B7" s="23" t="s">
        <v>10</v>
      </c>
      <c r="C7" s="30">
        <v>6.3441960447119516</v>
      </c>
      <c r="D7" s="30">
        <v>4.6717970765262251</v>
      </c>
      <c r="E7" s="30">
        <v>7.8869303525365426</v>
      </c>
      <c r="F7" s="30">
        <v>15.699484092863283</v>
      </c>
      <c r="G7" s="30">
        <v>73.259157351676706</v>
      </c>
      <c r="H7" s="30">
        <v>58.19114359415304</v>
      </c>
      <c r="I7" s="30">
        <v>18.799484092863281</v>
      </c>
      <c r="J7" s="30">
        <v>67.911693895098878</v>
      </c>
      <c r="K7" s="30">
        <v>71.456749785038696</v>
      </c>
      <c r="L7" s="30">
        <v>35.963972484952713</v>
      </c>
      <c r="M7" s="30">
        <v>72.336801375752358</v>
      </c>
      <c r="N7" s="30">
        <v>166.98693035253655</v>
      </c>
      <c r="O7" s="30">
        <v>153.04840928632848</v>
      </c>
      <c r="P7" s="30">
        <v>134.77936371453137</v>
      </c>
      <c r="Q7" s="30">
        <v>161.51857265692172</v>
      </c>
      <c r="R7" s="30">
        <v>172.51349957007739</v>
      </c>
      <c r="S7" s="30">
        <v>234.14806534823728</v>
      </c>
      <c r="T7" s="30">
        <v>226.08667239896823</v>
      </c>
      <c r="U7" s="30">
        <v>202.95950128976779</v>
      </c>
      <c r="V7" s="30">
        <v>104.71169389509888</v>
      </c>
      <c r="W7" s="30">
        <v>161.49286328460872</v>
      </c>
      <c r="X7" s="30">
        <v>169.85537403267406</v>
      </c>
    </row>
    <row r="8" spans="1:24" ht="11.25" customHeight="1" x14ac:dyDescent="0.2">
      <c r="A8" s="40" t="s">
        <v>343</v>
      </c>
      <c r="B8" s="41" t="s">
        <v>344</v>
      </c>
      <c r="C8" s="42">
        <f t="shared" ref="C8" si="63">SUM(C9:C10)</f>
        <v>5.8927773000859842</v>
      </c>
      <c r="D8" s="42">
        <f t="shared" ref="D8" si="64">SUM(D9:D10)</f>
        <v>5.8847807394668949</v>
      </c>
      <c r="E8" s="42">
        <f t="shared" ref="E8" si="65">SUM(E9:E10)</f>
        <v>7.36603611349957</v>
      </c>
      <c r="F8" s="42">
        <f t="shared" ref="F8" si="66">SUM(F9:F10)</f>
        <v>7.2036113499570078</v>
      </c>
      <c r="G8" s="42">
        <f t="shared" ref="G8" si="67">SUM(G9:G10)</f>
        <v>8.5535683576956139</v>
      </c>
      <c r="H8" s="42">
        <f t="shared" ref="H8" si="68">SUM(H9:H10)</f>
        <v>10.29234737747205</v>
      </c>
      <c r="I8" s="42">
        <f t="shared" ref="I8" si="69">SUM(I9:I10)</f>
        <v>10.500429922613931</v>
      </c>
      <c r="J8" s="42">
        <f t="shared" ref="J8" si="70">SUM(J9:J10)</f>
        <v>9.7532244196044715</v>
      </c>
      <c r="K8" s="42">
        <f t="shared" ref="K8" si="71">SUM(K9:K10)</f>
        <v>8.7269991401547724</v>
      </c>
      <c r="L8" s="42">
        <f t="shared" ref="L8" si="72">SUM(L9:L10)</f>
        <v>8.3552880481513316</v>
      </c>
      <c r="M8" s="42">
        <f t="shared" ref="M8" si="73">SUM(M9:M10)</f>
        <v>7.0889079965606188</v>
      </c>
      <c r="N8" s="42">
        <f t="shared" ref="N8" si="74">SUM(N9:N10)</f>
        <v>13.302149613069645</v>
      </c>
      <c r="O8" s="42">
        <f t="shared" ref="O8" si="75">SUM(O9:O10)</f>
        <v>7.8017196904557178</v>
      </c>
      <c r="P8" s="42">
        <f t="shared" ref="P8" si="76">SUM(P9:P10)</f>
        <v>6.979965606190885</v>
      </c>
      <c r="Q8" s="42">
        <f t="shared" ref="Q8" si="77">SUM(Q9:Q10)</f>
        <v>5.7620808254514184</v>
      </c>
      <c r="R8" s="42">
        <f t="shared" ref="R8" si="78">SUM(R9:R10)</f>
        <v>6.1060189165950129</v>
      </c>
      <c r="S8" s="42">
        <f t="shared" ref="S8" si="79">SUM(S9:S10)</f>
        <v>6.8693035253654342</v>
      </c>
      <c r="T8" s="42">
        <f t="shared" ref="T8" si="80">SUM(T9:T10)</f>
        <v>6.7737747205503007</v>
      </c>
      <c r="U8" s="42">
        <f t="shared" ref="U8" si="81">SUM(U9:U10)</f>
        <v>7.3116938950988821</v>
      </c>
      <c r="V8" s="42">
        <f t="shared" ref="V8" si="82">SUM(V9:V10)</f>
        <v>7.3408426483233011</v>
      </c>
      <c r="W8" s="42">
        <f t="shared" ref="W8:X8" si="83">SUM(W9:W10)</f>
        <v>7.5621668099742045</v>
      </c>
      <c r="X8" s="42">
        <f t="shared" si="83"/>
        <v>7.7641444539982789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0.58822012037833182</v>
      </c>
      <c r="X9" s="30">
        <v>0.25580395528804822</v>
      </c>
    </row>
    <row r="10" spans="1:24" ht="11.25" customHeight="1" x14ac:dyDescent="0.2">
      <c r="A10" s="39" t="s">
        <v>13</v>
      </c>
      <c r="B10" s="23" t="s">
        <v>14</v>
      </c>
      <c r="C10" s="30">
        <v>5.8927773000859842</v>
      </c>
      <c r="D10" s="30">
        <v>5.8847807394668949</v>
      </c>
      <c r="E10" s="30">
        <v>7.36603611349957</v>
      </c>
      <c r="F10" s="30">
        <v>7.2036113499570078</v>
      </c>
      <c r="G10" s="30">
        <v>8.5535683576956139</v>
      </c>
      <c r="H10" s="30">
        <v>10.29234737747205</v>
      </c>
      <c r="I10" s="30">
        <v>10.500429922613931</v>
      </c>
      <c r="J10" s="30">
        <v>9.7532244196044715</v>
      </c>
      <c r="K10" s="30">
        <v>8.7269991401547724</v>
      </c>
      <c r="L10" s="30">
        <v>8.3552880481513316</v>
      </c>
      <c r="M10" s="30">
        <v>7.0889079965606188</v>
      </c>
      <c r="N10" s="30">
        <v>13.302149613069645</v>
      </c>
      <c r="O10" s="30">
        <v>7.8017196904557178</v>
      </c>
      <c r="P10" s="30">
        <v>6.979965606190885</v>
      </c>
      <c r="Q10" s="30">
        <v>5.7620808254514184</v>
      </c>
      <c r="R10" s="30">
        <v>6.1060189165950129</v>
      </c>
      <c r="S10" s="30">
        <v>6.8693035253654342</v>
      </c>
      <c r="T10" s="30">
        <v>6.7737747205503007</v>
      </c>
      <c r="U10" s="30">
        <v>7.3116938950988821</v>
      </c>
      <c r="V10" s="30">
        <v>7.3408426483233011</v>
      </c>
      <c r="W10" s="30">
        <v>6.9739466895958726</v>
      </c>
      <c r="X10" s="30">
        <v>7.5083404987102309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" si="84">SUM(C12:C16)</f>
        <v>687.62699914015479</v>
      </c>
      <c r="D11" s="42">
        <f t="shared" ref="D11" si="85">SUM(D12:D16)</f>
        <v>707.49329320722256</v>
      </c>
      <c r="E11" s="42">
        <f t="shared" ref="E11" si="86">SUM(E12:E16)</f>
        <v>980.03912295786745</v>
      </c>
      <c r="F11" s="42">
        <f t="shared" ref="F11" si="87">SUM(F12:F16)</f>
        <v>955.00816852966443</v>
      </c>
      <c r="G11" s="42">
        <f t="shared" ref="G11" si="88">SUM(G12:G16)</f>
        <v>1076.4951848667238</v>
      </c>
      <c r="H11" s="42">
        <f t="shared" ref="H11" si="89">SUM(H12:H16)</f>
        <v>1010.3334479793635</v>
      </c>
      <c r="I11" s="42">
        <f t="shared" ref="I11" si="90">SUM(I12:I16)</f>
        <v>1182.6825451418745</v>
      </c>
      <c r="J11" s="42">
        <f t="shared" ref="J11" si="91">SUM(J12:J16)</f>
        <v>1189.9993981083403</v>
      </c>
      <c r="K11" s="42">
        <f t="shared" ref="K11" si="92">SUM(K12:K16)</f>
        <v>1238.7123817712809</v>
      </c>
      <c r="L11" s="42">
        <f t="shared" ref="L11" si="93">SUM(L12:L16)</f>
        <v>964.43138435081664</v>
      </c>
      <c r="M11" s="42">
        <f t="shared" ref="M11" si="94">SUM(M12:M16)</f>
        <v>1080.7317282889078</v>
      </c>
      <c r="N11" s="42">
        <f t="shared" ref="N11" si="95">SUM(N12:N16)</f>
        <v>1196.6607050730865</v>
      </c>
      <c r="O11" s="42">
        <f t="shared" ref="O11" si="96">SUM(O12:O16)</f>
        <v>1191.0666380051589</v>
      </c>
      <c r="P11" s="42">
        <f t="shared" ref="P11" si="97">SUM(P12:P16)</f>
        <v>1268.024935511608</v>
      </c>
      <c r="Q11" s="42">
        <f t="shared" ref="Q11" si="98">SUM(Q12:Q16)</f>
        <v>1310.7490111779878</v>
      </c>
      <c r="R11" s="42">
        <f t="shared" ref="R11" si="99">SUM(R12:R16)</f>
        <v>1342.4638865004297</v>
      </c>
      <c r="S11" s="42">
        <f t="shared" ref="S11" si="100">SUM(S12:S16)</f>
        <v>1316.2037833190027</v>
      </c>
      <c r="T11" s="42">
        <f t="shared" ref="T11" si="101">SUM(T12:T16)</f>
        <v>1355.8758383490972</v>
      </c>
      <c r="U11" s="42">
        <f t="shared" ref="U11" si="102">SUM(U12:U16)</f>
        <v>1378.2997420464317</v>
      </c>
      <c r="V11" s="42">
        <f t="shared" ref="V11" si="103">SUM(V12:V16)</f>
        <v>1376.1228718830612</v>
      </c>
      <c r="W11" s="42">
        <f t="shared" ref="W11:X11" si="104">SUM(W12:W16)</f>
        <v>1220.7708512467757</v>
      </c>
      <c r="X11" s="42">
        <f t="shared" si="104"/>
        <v>1271.9190885640583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0.76431642304385194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</row>
    <row r="13" spans="1:24" ht="11.25" customHeight="1" x14ac:dyDescent="0.2">
      <c r="A13" s="39" t="s">
        <v>17</v>
      </c>
      <c r="B13" s="23" t="s">
        <v>18</v>
      </c>
      <c r="C13" s="30">
        <v>354.7499570077386</v>
      </c>
      <c r="D13" s="30">
        <v>350.54359415305248</v>
      </c>
      <c r="E13" s="30">
        <v>338.502407566638</v>
      </c>
      <c r="F13" s="30">
        <v>292.3456577815993</v>
      </c>
      <c r="G13" s="30">
        <v>232.83525365434218</v>
      </c>
      <c r="H13" s="30">
        <v>243.07601031814269</v>
      </c>
      <c r="I13" s="30">
        <v>224.16397248495275</v>
      </c>
      <c r="J13" s="30">
        <v>189.65038693035251</v>
      </c>
      <c r="K13" s="30">
        <v>213.77661220980221</v>
      </c>
      <c r="L13" s="30">
        <v>185.51633705932926</v>
      </c>
      <c r="M13" s="30">
        <v>188.61298366294065</v>
      </c>
      <c r="N13" s="30">
        <v>217.12330180567494</v>
      </c>
      <c r="O13" s="30">
        <v>207.20507308684435</v>
      </c>
      <c r="P13" s="30">
        <v>207.41315563198623</v>
      </c>
      <c r="Q13" s="30">
        <v>245.85434221840069</v>
      </c>
      <c r="R13" s="30">
        <v>247.46466036113503</v>
      </c>
      <c r="S13" s="30">
        <v>202.60490111779876</v>
      </c>
      <c r="T13" s="30">
        <v>243.10705073086845</v>
      </c>
      <c r="U13" s="30">
        <v>235.1835769561479</v>
      </c>
      <c r="V13" s="30">
        <v>242.91134995700773</v>
      </c>
      <c r="W13" s="30">
        <v>232.25339638865006</v>
      </c>
      <c r="X13" s="30">
        <v>278.60550300945829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248.16500429922615</v>
      </c>
      <c r="D15" s="30">
        <v>255.54926913155629</v>
      </c>
      <c r="E15" s="30">
        <v>537.209974204643</v>
      </c>
      <c r="F15" s="30">
        <v>566.26827171109187</v>
      </c>
      <c r="G15" s="30">
        <v>745.2340498710231</v>
      </c>
      <c r="H15" s="30">
        <v>645.01969045571786</v>
      </c>
      <c r="I15" s="30">
        <v>785.04230438521063</v>
      </c>
      <c r="J15" s="30">
        <v>780.31883061048995</v>
      </c>
      <c r="K15" s="30">
        <v>781.38624247635414</v>
      </c>
      <c r="L15" s="30">
        <v>508.83714531384351</v>
      </c>
      <c r="M15" s="30">
        <v>632.21762682717099</v>
      </c>
      <c r="N15" s="30">
        <v>689.64213241616483</v>
      </c>
      <c r="O15" s="30">
        <v>726.14127257093708</v>
      </c>
      <c r="P15" s="30">
        <v>783.79260533104036</v>
      </c>
      <c r="Q15" s="30">
        <v>798.73456577815978</v>
      </c>
      <c r="R15" s="30">
        <v>820.98400687876165</v>
      </c>
      <c r="S15" s="30">
        <v>831.04084264832341</v>
      </c>
      <c r="T15" s="30">
        <v>808.77360275150465</v>
      </c>
      <c r="U15" s="30">
        <v>845.68099742046422</v>
      </c>
      <c r="V15" s="30">
        <v>834.34110060189164</v>
      </c>
      <c r="W15" s="30">
        <v>699.83783319002589</v>
      </c>
      <c r="X15" s="30">
        <v>704.96577815993112</v>
      </c>
    </row>
    <row r="16" spans="1:24" ht="11.25" customHeight="1" x14ac:dyDescent="0.2">
      <c r="A16" s="39" t="s">
        <v>23</v>
      </c>
      <c r="B16" s="23" t="s">
        <v>24</v>
      </c>
      <c r="C16" s="30">
        <v>84.712037833190024</v>
      </c>
      <c r="D16" s="30">
        <v>101.4004299226139</v>
      </c>
      <c r="E16" s="30">
        <v>104.3267411865864</v>
      </c>
      <c r="F16" s="30">
        <v>96.394239036973346</v>
      </c>
      <c r="G16" s="30">
        <v>98.425881341358547</v>
      </c>
      <c r="H16" s="30">
        <v>122.237747205503</v>
      </c>
      <c r="I16" s="30">
        <v>173.47626827171109</v>
      </c>
      <c r="J16" s="30">
        <v>220.03018056749781</v>
      </c>
      <c r="K16" s="30">
        <v>243.54952708512457</v>
      </c>
      <c r="L16" s="30">
        <v>270.07790197764399</v>
      </c>
      <c r="M16" s="30">
        <v>259.90111779879618</v>
      </c>
      <c r="N16" s="30">
        <v>289.13095442820298</v>
      </c>
      <c r="O16" s="30">
        <v>257.72029234737738</v>
      </c>
      <c r="P16" s="30">
        <v>276.81917454858132</v>
      </c>
      <c r="Q16" s="30">
        <v>266.1601031814273</v>
      </c>
      <c r="R16" s="30">
        <v>274.01521926053312</v>
      </c>
      <c r="S16" s="30">
        <v>282.55803955288047</v>
      </c>
      <c r="T16" s="30">
        <v>303.99518486672389</v>
      </c>
      <c r="U16" s="30">
        <v>297.43516766981941</v>
      </c>
      <c r="V16" s="30">
        <v>298.87042132416161</v>
      </c>
      <c r="W16" s="30">
        <v>288.6796216680998</v>
      </c>
      <c r="X16" s="30">
        <v>288.34780739466896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" si="105">SUM(C18:C21)</f>
        <v>0</v>
      </c>
      <c r="D17" s="31">
        <f t="shared" ref="D17" si="106">SUM(D18:D21)</f>
        <v>0</v>
      </c>
      <c r="E17" s="31">
        <f t="shared" ref="E17" si="107">SUM(E18:E21)</f>
        <v>0</v>
      </c>
      <c r="F17" s="31">
        <f t="shared" ref="F17" si="108">SUM(F18:F21)</f>
        <v>0</v>
      </c>
      <c r="G17" s="31">
        <f t="shared" ref="G17" si="109">SUM(G18:G21)</f>
        <v>0</v>
      </c>
      <c r="H17" s="31">
        <f t="shared" ref="H17" si="110">SUM(H18:H21)</f>
        <v>0</v>
      </c>
      <c r="I17" s="31">
        <f t="shared" ref="I17" si="111">SUM(I18:I21)</f>
        <v>0</v>
      </c>
      <c r="J17" s="31">
        <f t="shared" ref="J17" si="112">SUM(J18:J21)</f>
        <v>9.9598452278589846</v>
      </c>
      <c r="K17" s="31">
        <f t="shared" ref="K17" si="113">SUM(K18:K21)</f>
        <v>0</v>
      </c>
      <c r="L17" s="31">
        <f t="shared" ref="L17" si="114">SUM(L18:L21)</f>
        <v>0</v>
      </c>
      <c r="M17" s="31">
        <f t="shared" ref="M17" si="115">SUM(M18:M21)</f>
        <v>15.166723989681859</v>
      </c>
      <c r="N17" s="31">
        <f t="shared" ref="N17" si="116">SUM(N18:N21)</f>
        <v>17.101375752364579</v>
      </c>
      <c r="O17" s="31">
        <f t="shared" ref="O17" si="117">SUM(O18:O21)</f>
        <v>14.78452278589854</v>
      </c>
      <c r="P17" s="31">
        <f t="shared" ref="P17" si="118">SUM(P18:P21)</f>
        <v>17.101375752364579</v>
      </c>
      <c r="Q17" s="31">
        <f t="shared" ref="Q17" si="119">SUM(Q18:Q21)</f>
        <v>18.91659501289768</v>
      </c>
      <c r="R17" s="31">
        <f t="shared" ref="R17" si="120">SUM(R18:R21)</f>
        <v>17.220808254514189</v>
      </c>
      <c r="S17" s="31">
        <f t="shared" ref="S17" si="121">SUM(S18:S21)</f>
        <v>17.865692175408419</v>
      </c>
      <c r="T17" s="31">
        <f t="shared" ref="T17" si="122">SUM(T18:T21)</f>
        <v>17.487876182287181</v>
      </c>
      <c r="U17" s="31">
        <f t="shared" ref="U17" si="123">SUM(U18:U21)</f>
        <v>18.92760103181427</v>
      </c>
      <c r="V17" s="31">
        <f t="shared" ref="V17" si="124">SUM(V18:V21)</f>
        <v>23.705846947549439</v>
      </c>
      <c r="W17" s="31">
        <f t="shared" ref="W17:X17" si="125">SUM(W18:W21)</f>
        <v>14.13791917454858</v>
      </c>
      <c r="X17" s="31">
        <f t="shared" si="125"/>
        <v>17.307222699914011</v>
      </c>
    </row>
    <row r="18" spans="1:24" ht="11.25" customHeight="1" x14ac:dyDescent="0.2">
      <c r="A18" s="22" t="s">
        <v>27</v>
      </c>
      <c r="B18" s="23" t="s">
        <v>28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9.9598452278589846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15.166723989681859</v>
      </c>
      <c r="N21" s="30">
        <v>17.101375752364579</v>
      </c>
      <c r="O21" s="30">
        <v>14.78452278589854</v>
      </c>
      <c r="P21" s="30">
        <v>17.101375752364579</v>
      </c>
      <c r="Q21" s="30">
        <v>18.91659501289768</v>
      </c>
      <c r="R21" s="30">
        <v>17.220808254514189</v>
      </c>
      <c r="S21" s="30">
        <v>17.865692175408419</v>
      </c>
      <c r="T21" s="30">
        <v>17.487876182287181</v>
      </c>
      <c r="U21" s="30">
        <v>18.92760103181427</v>
      </c>
      <c r="V21" s="30">
        <v>23.705846947549439</v>
      </c>
      <c r="W21" s="30">
        <v>14.13791917454858</v>
      </c>
      <c r="X21" s="30">
        <v>17.307222699914011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" si="126">SUM(C23:C24)</f>
        <v>0</v>
      </c>
      <c r="D22" s="31">
        <f t="shared" ref="D22" si="127">SUM(D23:D24)</f>
        <v>0</v>
      </c>
      <c r="E22" s="31">
        <f t="shared" ref="E22" si="128">SUM(E23:E24)</f>
        <v>0</v>
      </c>
      <c r="F22" s="31">
        <f t="shared" ref="F22" si="129">SUM(F23:F24)</f>
        <v>0</v>
      </c>
      <c r="G22" s="31">
        <f t="shared" ref="G22" si="130">SUM(G23:G24)</f>
        <v>0</v>
      </c>
      <c r="H22" s="31">
        <f t="shared" ref="H22" si="131">SUM(H23:H24)</f>
        <v>0</v>
      </c>
      <c r="I22" s="31">
        <f t="shared" ref="I22" si="132">SUM(I23:I24)</f>
        <v>0</v>
      </c>
      <c r="J22" s="31">
        <f t="shared" ref="J22" si="133">SUM(J23:J24)</f>
        <v>0</v>
      </c>
      <c r="K22" s="31">
        <f t="shared" ref="K22" si="134">SUM(K23:K24)</f>
        <v>0</v>
      </c>
      <c r="L22" s="31">
        <f t="shared" ref="L22" si="135">SUM(L23:L24)</f>
        <v>0</v>
      </c>
      <c r="M22" s="31">
        <f t="shared" ref="M22" si="136">SUM(M23:M24)</f>
        <v>0</v>
      </c>
      <c r="N22" s="31">
        <f t="shared" ref="N22" si="137">SUM(N23:N24)</f>
        <v>0</v>
      </c>
      <c r="O22" s="31">
        <f t="shared" ref="O22" si="138">SUM(O23:O24)</f>
        <v>0</v>
      </c>
      <c r="P22" s="31">
        <f t="shared" ref="P22" si="139">SUM(P23:P24)</f>
        <v>0</v>
      </c>
      <c r="Q22" s="31">
        <f t="shared" ref="Q22" si="140">SUM(Q23:Q24)</f>
        <v>0</v>
      </c>
      <c r="R22" s="31">
        <f t="shared" ref="R22" si="141">SUM(R23:R24)</f>
        <v>0</v>
      </c>
      <c r="S22" s="31">
        <f t="shared" ref="S22" si="142">SUM(S23:S24)</f>
        <v>0</v>
      </c>
      <c r="T22" s="31">
        <f t="shared" ref="T22" si="143">SUM(T23:T24)</f>
        <v>0</v>
      </c>
      <c r="U22" s="31">
        <f t="shared" ref="U22" si="144">SUM(U23:U24)</f>
        <v>0</v>
      </c>
      <c r="V22" s="31">
        <f t="shared" ref="V22" si="145">SUM(V23:V24)</f>
        <v>0</v>
      </c>
      <c r="W22" s="31">
        <f t="shared" ref="W22:X22" si="146">SUM(W23:W24)</f>
        <v>0</v>
      </c>
      <c r="X22" s="31">
        <f t="shared" si="146"/>
        <v>0</v>
      </c>
    </row>
    <row r="23" spans="1:24" ht="11.25" customHeight="1" x14ac:dyDescent="0.2">
      <c r="A23" s="22" t="s">
        <v>37</v>
      </c>
      <c r="B23" s="23" t="s">
        <v>38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6.3906276870163357</v>
      </c>
      <c r="D25" s="31">
        <v>7.7677558039552874</v>
      </c>
      <c r="E25" s="31">
        <v>7.7253654342218399</v>
      </c>
      <c r="F25" s="31">
        <v>8.099828030954427</v>
      </c>
      <c r="G25" s="31">
        <v>8.7477214101461733</v>
      </c>
      <c r="H25" s="31">
        <v>9.1843508168529659</v>
      </c>
      <c r="I25" s="31">
        <v>9.3916595012897659</v>
      </c>
      <c r="J25" s="31">
        <v>9.0707652622527934</v>
      </c>
      <c r="K25" s="31">
        <v>11.34462596732588</v>
      </c>
      <c r="L25" s="31">
        <v>13.30352536543422</v>
      </c>
      <c r="M25" s="31">
        <v>15.563112639724849</v>
      </c>
      <c r="N25" s="31">
        <v>15.311865864144449</v>
      </c>
      <c r="O25" s="31">
        <v>17.006018916595011</v>
      </c>
      <c r="P25" s="31">
        <v>15.91358555460017</v>
      </c>
      <c r="Q25" s="31">
        <v>18.569475494411009</v>
      </c>
      <c r="R25" s="31">
        <v>22.506276870163369</v>
      </c>
      <c r="S25" s="31">
        <v>20.47128116938951</v>
      </c>
      <c r="T25" s="31">
        <v>70.107996560619085</v>
      </c>
      <c r="U25" s="31">
        <v>66.297592433361999</v>
      </c>
      <c r="V25" s="31">
        <v>64.128116938950981</v>
      </c>
      <c r="W25" s="31">
        <v>69.018572656921748</v>
      </c>
      <c r="X25" s="31">
        <v>63.535253654342213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47">SUM(C27,C33)</f>
        <v>84147.393465176268</v>
      </c>
      <c r="D26" s="31">
        <f t="shared" ref="D26" si="148">SUM(D27,D33)</f>
        <v>84809.433533963907</v>
      </c>
      <c r="E26" s="31">
        <f t="shared" ref="E26" si="149">SUM(E27,E33)</f>
        <v>85545.239896818573</v>
      </c>
      <c r="F26" s="31">
        <f t="shared" ref="F26" si="150">SUM(F27,F33)</f>
        <v>83800.182459157353</v>
      </c>
      <c r="G26" s="31">
        <f t="shared" ref="G26" si="151">SUM(G27,G33)</f>
        <v>84709.268013757508</v>
      </c>
      <c r="H26" s="31">
        <f t="shared" ref="H26" si="152">SUM(H27,H33)</f>
        <v>86314.627343078246</v>
      </c>
      <c r="I26" s="31">
        <f t="shared" ref="I26" si="153">SUM(I27,I33)</f>
        <v>87533.252278589847</v>
      </c>
      <c r="J26" s="31">
        <f t="shared" ref="J26" si="154">SUM(J27,J33)</f>
        <v>86484.2649183147</v>
      </c>
      <c r="K26" s="31">
        <f t="shared" ref="K26" si="155">SUM(K27,K33)</f>
        <v>84294.918056749768</v>
      </c>
      <c r="L26" s="31">
        <f t="shared" ref="L26" si="156">SUM(L27,L33)</f>
        <v>77672.475666380065</v>
      </c>
      <c r="M26" s="31">
        <f t="shared" ref="M26" si="157">SUM(M27,M33)</f>
        <v>81139.918830610477</v>
      </c>
      <c r="N26" s="31">
        <f t="shared" ref="N26" si="158">SUM(N27,N33)</f>
        <v>78359.060275150463</v>
      </c>
      <c r="O26" s="31">
        <f t="shared" ref="O26" si="159">SUM(O27,O33)</f>
        <v>74762.984178847808</v>
      </c>
      <c r="P26" s="31">
        <f t="shared" ref="P26" si="160">SUM(P27,P33)</f>
        <v>71799.004729148728</v>
      </c>
      <c r="Q26" s="31">
        <f t="shared" ref="Q26" si="161">SUM(Q27,Q33)</f>
        <v>73210.921926053299</v>
      </c>
      <c r="R26" s="31">
        <f t="shared" ref="R26" si="162">SUM(R27,R33)</f>
        <v>70694.567583834913</v>
      </c>
      <c r="S26" s="31">
        <f t="shared" ref="S26" si="163">SUM(S27,S33)</f>
        <v>70579.926483232994</v>
      </c>
      <c r="T26" s="31">
        <f t="shared" ref="T26" si="164">SUM(T27,T33)</f>
        <v>76012.770163370587</v>
      </c>
      <c r="U26" s="31">
        <f t="shared" ref="U26" si="165">SUM(U27,U33)</f>
        <v>72572.621926053311</v>
      </c>
      <c r="V26" s="31">
        <f t="shared" ref="V26" si="166">SUM(V27,V33)</f>
        <v>71582.802923473762</v>
      </c>
      <c r="W26" s="31">
        <f t="shared" ref="W26:X26" si="167">SUM(W27,W33)</f>
        <v>71623.785124677554</v>
      </c>
      <c r="X26" s="31">
        <f t="shared" si="167"/>
        <v>73887.83912295787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" si="168">SUM(C28:C32)</f>
        <v>2787.2362854686162</v>
      </c>
      <c r="D27" s="42">
        <f t="shared" ref="D27" si="169">SUM(D28:D32)</f>
        <v>2802.0866723989684</v>
      </c>
      <c r="E27" s="42">
        <f t="shared" ref="E27" si="170">SUM(E28:E32)</f>
        <v>3445.1362854686158</v>
      </c>
      <c r="F27" s="42">
        <f t="shared" ref="F27" si="171">SUM(F28:F32)</f>
        <v>3079.1118658641449</v>
      </c>
      <c r="G27" s="42">
        <f t="shared" ref="G27" si="172">SUM(G28:G32)</f>
        <v>3033.0369733447978</v>
      </c>
      <c r="H27" s="42">
        <f t="shared" ref="H27" si="173">SUM(H28:H32)</f>
        <v>3358.8422184006877</v>
      </c>
      <c r="I27" s="42">
        <f t="shared" ref="I27" si="174">SUM(I28:I32)</f>
        <v>3659.3102321582105</v>
      </c>
      <c r="J27" s="42">
        <f t="shared" ref="J27" si="175">SUM(J28:J32)</f>
        <v>3013.9121238177131</v>
      </c>
      <c r="K27" s="42">
        <f t="shared" ref="K27" si="176">SUM(K28:K32)</f>
        <v>2933.0036973344795</v>
      </c>
      <c r="L27" s="42">
        <f t="shared" ref="L27" si="177">SUM(L28:L32)</f>
        <v>2836.7970765262257</v>
      </c>
      <c r="M27" s="42">
        <f t="shared" ref="M27" si="178">SUM(M28:M32)</f>
        <v>2796.814187446259</v>
      </c>
      <c r="N27" s="42">
        <f t="shared" ref="N27" si="179">SUM(N28:N32)</f>
        <v>2885.5687016337051</v>
      </c>
      <c r="O27" s="42">
        <f t="shared" ref="O27" si="180">SUM(O28:O32)</f>
        <v>2579.846087704213</v>
      </c>
      <c r="P27" s="42">
        <f t="shared" ref="P27" si="181">SUM(P28:P32)</f>
        <v>2669.7482373172829</v>
      </c>
      <c r="Q27" s="42">
        <f t="shared" ref="Q27" si="182">SUM(Q28:Q32)</f>
        <v>2718.4721410146171</v>
      </c>
      <c r="R27" s="42">
        <f t="shared" ref="R27" si="183">SUM(R28:R32)</f>
        <v>2205.9370593293211</v>
      </c>
      <c r="S27" s="42">
        <f t="shared" ref="S27" si="184">SUM(S28:S32)</f>
        <v>2304.3441960447117</v>
      </c>
      <c r="T27" s="42">
        <f t="shared" ref="T27" si="185">SUM(T28:T32)</f>
        <v>2165.577042132416</v>
      </c>
      <c r="U27" s="42">
        <f t="shared" ref="U27" si="186">SUM(U28:U32)</f>
        <v>1747.5969045571801</v>
      </c>
      <c r="V27" s="42">
        <f t="shared" ref="V27" si="187">SUM(V28:V32)</f>
        <v>1468.4280309544281</v>
      </c>
      <c r="W27" s="42">
        <f t="shared" ref="W27:X27" si="188">SUM(W28:W32)</f>
        <v>1626.267067927773</v>
      </c>
      <c r="X27" s="42">
        <f t="shared" si="188"/>
        <v>1433.622269991401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2787.2362854686162</v>
      </c>
      <c r="D29" s="30">
        <v>2802.0866723989684</v>
      </c>
      <c r="E29" s="30">
        <v>3445.1362854686158</v>
      </c>
      <c r="F29" s="30">
        <v>3079.1118658641449</v>
      </c>
      <c r="G29" s="30">
        <v>3033.0369733447978</v>
      </c>
      <c r="H29" s="30">
        <v>3358.8422184006877</v>
      </c>
      <c r="I29" s="30">
        <v>3659.3102321582105</v>
      </c>
      <c r="J29" s="30">
        <v>3013.9121238177131</v>
      </c>
      <c r="K29" s="30">
        <v>2933.0036973344795</v>
      </c>
      <c r="L29" s="30">
        <v>2836.7970765262257</v>
      </c>
      <c r="M29" s="30">
        <v>2796.814187446259</v>
      </c>
      <c r="N29" s="30">
        <v>2885.5687016337051</v>
      </c>
      <c r="O29" s="30">
        <v>2579.846087704213</v>
      </c>
      <c r="P29" s="30">
        <v>2669.7482373172829</v>
      </c>
      <c r="Q29" s="30">
        <v>2718.4721410146171</v>
      </c>
      <c r="R29" s="30">
        <v>2205.9370593293211</v>
      </c>
      <c r="S29" s="30">
        <v>2304.3441960447117</v>
      </c>
      <c r="T29" s="30">
        <v>2165.577042132416</v>
      </c>
      <c r="U29" s="30">
        <v>1747.5969045571801</v>
      </c>
      <c r="V29" s="30">
        <v>1468.4280309544281</v>
      </c>
      <c r="W29" s="30">
        <v>1626.267067927773</v>
      </c>
      <c r="X29" s="30">
        <v>1433.622269991401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" si="189">SUM(C34:C50)</f>
        <v>81360.157179707647</v>
      </c>
      <c r="D33" s="42">
        <f t="shared" ref="D33" si="190">SUM(D34:D50)</f>
        <v>82007.346861564933</v>
      </c>
      <c r="E33" s="42">
        <f t="shared" ref="E33" si="191">SUM(E34:E50)</f>
        <v>82100.103611349958</v>
      </c>
      <c r="F33" s="42">
        <f t="shared" ref="F33" si="192">SUM(F34:F50)</f>
        <v>80721.070593293203</v>
      </c>
      <c r="G33" s="42">
        <f t="shared" ref="G33" si="193">SUM(G34:G50)</f>
        <v>81676.231040412706</v>
      </c>
      <c r="H33" s="42">
        <f t="shared" ref="H33" si="194">SUM(H34:H50)</f>
        <v>82955.785124677554</v>
      </c>
      <c r="I33" s="42">
        <f t="shared" ref="I33" si="195">SUM(I34:I50)</f>
        <v>83873.942046431635</v>
      </c>
      <c r="J33" s="42">
        <f t="shared" ref="J33" si="196">SUM(J34:J50)</f>
        <v>83470.352794496983</v>
      </c>
      <c r="K33" s="42">
        <f t="shared" ref="K33" si="197">SUM(K34:K50)</f>
        <v>81361.914359415285</v>
      </c>
      <c r="L33" s="42">
        <f t="shared" ref="L33" si="198">SUM(L34:L50)</f>
        <v>74835.678589853836</v>
      </c>
      <c r="M33" s="42">
        <f t="shared" ref="M33" si="199">SUM(M34:M50)</f>
        <v>78343.104643164217</v>
      </c>
      <c r="N33" s="42">
        <f t="shared" ref="N33" si="200">SUM(N34:N50)</f>
        <v>75473.49157351676</v>
      </c>
      <c r="O33" s="42">
        <f t="shared" ref="O33" si="201">SUM(O34:O50)</f>
        <v>72183.138091143599</v>
      </c>
      <c r="P33" s="42">
        <f t="shared" ref="P33" si="202">SUM(P34:P50)</f>
        <v>69129.256491831446</v>
      </c>
      <c r="Q33" s="42">
        <f t="shared" ref="Q33" si="203">SUM(Q34:Q50)</f>
        <v>70492.449785038683</v>
      </c>
      <c r="R33" s="42">
        <f t="shared" ref="R33" si="204">SUM(R34:R50)</f>
        <v>68488.630524505585</v>
      </c>
      <c r="S33" s="42">
        <f t="shared" ref="S33" si="205">SUM(S34:S50)</f>
        <v>68275.582287188285</v>
      </c>
      <c r="T33" s="42">
        <f t="shared" ref="T33" si="206">SUM(T34:T50)</f>
        <v>73847.193121238175</v>
      </c>
      <c r="U33" s="42">
        <f t="shared" ref="U33" si="207">SUM(U34:U50)</f>
        <v>70825.025021496127</v>
      </c>
      <c r="V33" s="42">
        <f t="shared" ref="V33" si="208">SUM(V34:V50)</f>
        <v>70114.374892519336</v>
      </c>
      <c r="W33" s="42">
        <f t="shared" ref="W33:X33" si="209">SUM(W34:W50)</f>
        <v>69997.518056749774</v>
      </c>
      <c r="X33" s="42">
        <f t="shared" si="209"/>
        <v>72454.216852966463</v>
      </c>
    </row>
    <row r="34" spans="1:24" ht="11.25" customHeight="1" x14ac:dyDescent="0.2">
      <c r="A34" s="39" t="s">
        <v>55</v>
      </c>
      <c r="B34" s="23" t="s">
        <v>56</v>
      </c>
      <c r="C34" s="30">
        <v>612.35838349097162</v>
      </c>
      <c r="D34" s="30">
        <v>1002.8528804815131</v>
      </c>
      <c r="E34" s="30">
        <v>971.47919174548565</v>
      </c>
      <c r="F34" s="30">
        <v>387.57325881341353</v>
      </c>
      <c r="G34" s="30">
        <v>335.23215821152189</v>
      </c>
      <c r="H34" s="30">
        <v>470.5380911435941</v>
      </c>
      <c r="I34" s="30">
        <v>728.58280309544273</v>
      </c>
      <c r="J34" s="30">
        <v>908.01745485812557</v>
      </c>
      <c r="K34" s="30">
        <v>784.3516766981943</v>
      </c>
      <c r="L34" s="30">
        <v>286.66104901117797</v>
      </c>
      <c r="M34" s="30">
        <v>147.19329320722269</v>
      </c>
      <c r="N34" s="30">
        <v>394.84299226139296</v>
      </c>
      <c r="O34" s="30">
        <v>382.00627687016345</v>
      </c>
      <c r="P34" s="30">
        <v>356.07987962166806</v>
      </c>
      <c r="Q34" s="30">
        <v>347.42527944969896</v>
      </c>
      <c r="R34" s="30">
        <v>375.99914015477214</v>
      </c>
      <c r="S34" s="30">
        <v>253.20361134995699</v>
      </c>
      <c r="T34" s="30">
        <v>223.43009458297502</v>
      </c>
      <c r="U34" s="30">
        <v>234.1912295786758</v>
      </c>
      <c r="V34" s="30">
        <v>173.88847807394666</v>
      </c>
      <c r="W34" s="30">
        <v>231.0064488392089</v>
      </c>
      <c r="X34" s="30">
        <v>87.621840068787606</v>
      </c>
    </row>
    <row r="35" spans="1:24" ht="11.25" customHeight="1" x14ac:dyDescent="0.2">
      <c r="A35" s="39" t="s">
        <v>57</v>
      </c>
      <c r="B35" s="23" t="s">
        <v>58</v>
      </c>
      <c r="C35" s="30">
        <v>178.33654342218401</v>
      </c>
      <c r="D35" s="30">
        <v>380.77162510748065</v>
      </c>
      <c r="E35" s="30">
        <v>469.54840928632842</v>
      </c>
      <c r="F35" s="30">
        <v>432.60687876182283</v>
      </c>
      <c r="G35" s="30">
        <v>416.99088564058462</v>
      </c>
      <c r="H35" s="30">
        <v>497.90412725709371</v>
      </c>
      <c r="I35" s="30">
        <v>480.73774720550296</v>
      </c>
      <c r="J35" s="30">
        <v>490.65442820292344</v>
      </c>
      <c r="K35" s="30">
        <v>451.35769561478929</v>
      </c>
      <c r="L35" s="30">
        <v>395.61934651762687</v>
      </c>
      <c r="M35" s="30">
        <v>442.12141014617373</v>
      </c>
      <c r="N35" s="30">
        <v>451.31384350816842</v>
      </c>
      <c r="O35" s="30">
        <v>387.22192605331043</v>
      </c>
      <c r="P35" s="30">
        <v>361.3646603611349</v>
      </c>
      <c r="Q35" s="30">
        <v>390.84290627687011</v>
      </c>
      <c r="R35" s="30">
        <v>293.83310404127252</v>
      </c>
      <c r="S35" s="30">
        <v>417.29260533104036</v>
      </c>
      <c r="T35" s="30">
        <v>527.71926053310403</v>
      </c>
      <c r="U35" s="30">
        <v>493.6553740326741</v>
      </c>
      <c r="V35" s="30">
        <v>496.99828030954433</v>
      </c>
      <c r="W35" s="30">
        <v>174.30782459157354</v>
      </c>
      <c r="X35" s="30">
        <v>443.69088564058472</v>
      </c>
    </row>
    <row r="36" spans="1:24" ht="11.25" customHeight="1" x14ac:dyDescent="0.2">
      <c r="A36" s="39" t="s">
        <v>59</v>
      </c>
      <c r="B36" s="23" t="s">
        <v>60</v>
      </c>
      <c r="C36" s="30">
        <v>2843.253912295786</v>
      </c>
      <c r="D36" s="30">
        <v>3403.8380911435934</v>
      </c>
      <c r="E36" s="30">
        <v>3543.6628546861566</v>
      </c>
      <c r="F36" s="30">
        <v>3229.9532244196043</v>
      </c>
      <c r="G36" s="30">
        <v>3682.7002579535683</v>
      </c>
      <c r="H36" s="30">
        <v>4076.3671539122943</v>
      </c>
      <c r="I36" s="30">
        <v>5143.2824591573517</v>
      </c>
      <c r="J36" s="30">
        <v>5590.2232158211509</v>
      </c>
      <c r="K36" s="30">
        <v>5678.1146173688721</v>
      </c>
      <c r="L36" s="30">
        <v>5767.2502149613083</v>
      </c>
      <c r="M36" s="30">
        <v>5739.4980223559751</v>
      </c>
      <c r="N36" s="30">
        <v>6297.1770421324163</v>
      </c>
      <c r="O36" s="30">
        <v>5920.1582115219253</v>
      </c>
      <c r="P36" s="30">
        <v>8622.0096302665497</v>
      </c>
      <c r="Q36" s="30">
        <v>10228.633447979364</v>
      </c>
      <c r="R36" s="30">
        <v>10657.29226139295</v>
      </c>
      <c r="S36" s="30">
        <v>10177.184522785899</v>
      </c>
      <c r="T36" s="30">
        <v>10919.019604471196</v>
      </c>
      <c r="U36" s="30">
        <v>11343.468873602755</v>
      </c>
      <c r="V36" s="30">
        <v>12030.60773860705</v>
      </c>
      <c r="W36" s="30">
        <v>10857.895958727431</v>
      </c>
      <c r="X36" s="30">
        <v>10418.533705932932</v>
      </c>
    </row>
    <row r="37" spans="1:24" ht="11.25" customHeight="1" x14ac:dyDescent="0.2">
      <c r="A37" s="39" t="s">
        <v>61</v>
      </c>
      <c r="B37" s="23" t="s">
        <v>62</v>
      </c>
      <c r="C37" s="30">
        <v>69.360877042132415</v>
      </c>
      <c r="D37" s="30">
        <v>615.84024075666377</v>
      </c>
      <c r="E37" s="30">
        <v>241.71203783319001</v>
      </c>
      <c r="F37" s="30">
        <v>132.42338779019778</v>
      </c>
      <c r="G37" s="30">
        <v>137.67076526225279</v>
      </c>
      <c r="H37" s="30">
        <v>150.2818572656922</v>
      </c>
      <c r="I37" s="30">
        <v>258.3790197764402</v>
      </c>
      <c r="J37" s="30">
        <v>136.61986242476351</v>
      </c>
      <c r="K37" s="30">
        <v>155.5364574376612</v>
      </c>
      <c r="L37" s="30">
        <v>130.0288048151333</v>
      </c>
      <c r="M37" s="30">
        <v>166.81573516766983</v>
      </c>
      <c r="N37" s="30">
        <v>917.38469475494401</v>
      </c>
      <c r="O37" s="30">
        <v>375.17910576096301</v>
      </c>
      <c r="P37" s="30">
        <v>267.98512467755802</v>
      </c>
      <c r="Q37" s="30">
        <v>404.6049871023215</v>
      </c>
      <c r="R37" s="30">
        <v>22.069389509888222</v>
      </c>
      <c r="S37" s="30">
        <v>21.018400687876181</v>
      </c>
      <c r="T37" s="30">
        <v>36.782287188306107</v>
      </c>
      <c r="U37" s="30">
        <v>2776.8560619088566</v>
      </c>
      <c r="V37" s="30">
        <v>2786.1091143594153</v>
      </c>
      <c r="W37" s="30">
        <v>2943.6068787618224</v>
      </c>
      <c r="X37" s="30">
        <v>2926.2560619088558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15.34333619948409</v>
      </c>
      <c r="M40" s="30">
        <v>15.32037833190026</v>
      </c>
      <c r="N40" s="30">
        <v>4.6122957867583834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</row>
    <row r="41" spans="1:24" ht="11.25" customHeight="1" x14ac:dyDescent="0.2">
      <c r="A41" s="39" t="s">
        <v>69</v>
      </c>
      <c r="B41" s="23" t="s">
        <v>70</v>
      </c>
      <c r="C41" s="30">
        <v>360.87231298366288</v>
      </c>
      <c r="D41" s="30">
        <v>395.96354256233883</v>
      </c>
      <c r="E41" s="30">
        <v>301.44746345657779</v>
      </c>
      <c r="F41" s="30">
        <v>312.48693035253655</v>
      </c>
      <c r="G41" s="30">
        <v>324.73963886500428</v>
      </c>
      <c r="H41" s="30">
        <v>352.62123817712808</v>
      </c>
      <c r="I41" s="30">
        <v>319.92312983662941</v>
      </c>
      <c r="J41" s="30">
        <v>293.49105760963027</v>
      </c>
      <c r="K41" s="30">
        <v>330.83576956147897</v>
      </c>
      <c r="L41" s="30">
        <v>412.78890799656062</v>
      </c>
      <c r="M41" s="30">
        <v>371.2429062768702</v>
      </c>
      <c r="N41" s="30">
        <v>656.64875322441958</v>
      </c>
      <c r="O41" s="30">
        <v>346.35984522785907</v>
      </c>
      <c r="P41" s="30">
        <v>341.01255374032667</v>
      </c>
      <c r="Q41" s="30">
        <v>673.70765262252792</v>
      </c>
      <c r="R41" s="30">
        <v>215.21040412725711</v>
      </c>
      <c r="S41" s="30">
        <v>290.68684436801374</v>
      </c>
      <c r="T41" s="30">
        <v>275.18228718830613</v>
      </c>
      <c r="U41" s="30">
        <v>247.47824591573507</v>
      </c>
      <c r="V41" s="30">
        <v>231.14187446259675</v>
      </c>
      <c r="W41" s="30">
        <v>109.17979363714531</v>
      </c>
      <c r="X41" s="30">
        <v>191.19492691315557</v>
      </c>
    </row>
    <row r="42" spans="1:24" ht="11.25" customHeight="1" x14ac:dyDescent="0.2">
      <c r="A42" s="39" t="s">
        <v>71</v>
      </c>
      <c r="B42" s="23" t="s">
        <v>72</v>
      </c>
      <c r="C42" s="30">
        <v>43467.659157351671</v>
      </c>
      <c r="D42" s="30">
        <v>42313.421410146184</v>
      </c>
      <c r="E42" s="30">
        <v>42664.248839208936</v>
      </c>
      <c r="F42" s="30">
        <v>43742.778847807385</v>
      </c>
      <c r="G42" s="30">
        <v>43152.68770421324</v>
      </c>
      <c r="H42" s="30">
        <v>43141.881771281165</v>
      </c>
      <c r="I42" s="30">
        <v>41176.698366294062</v>
      </c>
      <c r="J42" s="30">
        <v>41751.885468615641</v>
      </c>
      <c r="K42" s="30">
        <v>39841.856921754079</v>
      </c>
      <c r="L42" s="30">
        <v>36092.104471195176</v>
      </c>
      <c r="M42" s="30">
        <v>38550.004471195185</v>
      </c>
      <c r="N42" s="30">
        <v>35205.606964746345</v>
      </c>
      <c r="O42" s="30">
        <v>36031.186242476346</v>
      </c>
      <c r="P42" s="30">
        <v>33611.871367153908</v>
      </c>
      <c r="Q42" s="30">
        <v>34693.879793637141</v>
      </c>
      <c r="R42" s="30">
        <v>32526.776698194328</v>
      </c>
      <c r="S42" s="30">
        <v>31980.557695614785</v>
      </c>
      <c r="T42" s="30">
        <v>36193.873172828899</v>
      </c>
      <c r="U42" s="30">
        <v>31118.357007738603</v>
      </c>
      <c r="V42" s="30">
        <v>30242.460361134988</v>
      </c>
      <c r="W42" s="30">
        <v>31776.276784178845</v>
      </c>
      <c r="X42" s="30">
        <v>34408.099570077378</v>
      </c>
    </row>
    <row r="43" spans="1:24" ht="11.25" customHeight="1" x14ac:dyDescent="0.2">
      <c r="A43" s="39" t="s">
        <v>73</v>
      </c>
      <c r="B43" s="23" t="s">
        <v>74</v>
      </c>
      <c r="C43" s="30">
        <v>3737.4300945829746</v>
      </c>
      <c r="D43" s="30">
        <v>3227.3870163370593</v>
      </c>
      <c r="E43" s="30">
        <v>3192.9123817712803</v>
      </c>
      <c r="F43" s="30">
        <v>2998.894239036973</v>
      </c>
      <c r="G43" s="30">
        <v>3153.7650902837486</v>
      </c>
      <c r="H43" s="30">
        <v>3355.7601891659497</v>
      </c>
      <c r="I43" s="30">
        <v>3164.98271711092</v>
      </c>
      <c r="J43" s="30">
        <v>3354.6840928632837</v>
      </c>
      <c r="K43" s="30">
        <v>3044.2454858125534</v>
      </c>
      <c r="L43" s="30">
        <v>2726.7597592433362</v>
      </c>
      <c r="M43" s="30">
        <v>3554.5534823731728</v>
      </c>
      <c r="N43" s="30">
        <v>2863.1252794496986</v>
      </c>
      <c r="O43" s="30">
        <v>2442.7082545141875</v>
      </c>
      <c r="P43" s="30">
        <v>2029.4097162510752</v>
      </c>
      <c r="Q43" s="30">
        <v>1648.2330180567494</v>
      </c>
      <c r="R43" s="30">
        <v>1551.2434221840069</v>
      </c>
      <c r="S43" s="30">
        <v>1731.011263972485</v>
      </c>
      <c r="T43" s="30">
        <v>1753.7104041272571</v>
      </c>
      <c r="U43" s="30">
        <v>1585.4633705932929</v>
      </c>
      <c r="V43" s="30">
        <v>1250.6461736887361</v>
      </c>
      <c r="W43" s="30">
        <v>1495.8954428202924</v>
      </c>
      <c r="X43" s="30">
        <v>1572.4337059329318</v>
      </c>
    </row>
    <row r="44" spans="1:24" ht="11.25" customHeight="1" x14ac:dyDescent="0.2">
      <c r="A44" s="39" t="s">
        <v>75</v>
      </c>
      <c r="B44" s="23" t="s">
        <v>76</v>
      </c>
      <c r="C44" s="30">
        <v>3081.1670679277727</v>
      </c>
      <c r="D44" s="30">
        <v>3234.7949269131545</v>
      </c>
      <c r="E44" s="30">
        <v>3417.5885640584693</v>
      </c>
      <c r="F44" s="30">
        <v>2267.1408426483235</v>
      </c>
      <c r="G44" s="30">
        <v>1987.7706792777301</v>
      </c>
      <c r="H44" s="30">
        <v>2092.5616509028378</v>
      </c>
      <c r="I44" s="30">
        <v>2229.3297506448839</v>
      </c>
      <c r="J44" s="30">
        <v>2085.5172828890804</v>
      </c>
      <c r="K44" s="30">
        <v>2204.5430782459152</v>
      </c>
      <c r="L44" s="30">
        <v>2117.653138435081</v>
      </c>
      <c r="M44" s="30">
        <v>2008.9125537403265</v>
      </c>
      <c r="N44" s="30">
        <v>2061.5218400687872</v>
      </c>
      <c r="O44" s="30">
        <v>2096.3980223559761</v>
      </c>
      <c r="P44" s="30">
        <v>1589.0141014617366</v>
      </c>
      <c r="Q44" s="30">
        <v>1565.7431642304387</v>
      </c>
      <c r="R44" s="30">
        <v>1634.1937231298359</v>
      </c>
      <c r="S44" s="30">
        <v>1003.6564918314705</v>
      </c>
      <c r="T44" s="30">
        <v>960.19019776440234</v>
      </c>
      <c r="U44" s="30">
        <v>977.83774720550286</v>
      </c>
      <c r="V44" s="30">
        <v>828.69054170249353</v>
      </c>
      <c r="W44" s="30">
        <v>707.35683576956148</v>
      </c>
      <c r="X44" s="30">
        <v>526.20748065348232</v>
      </c>
    </row>
    <row r="45" spans="1:24" ht="11.25" customHeight="1" x14ac:dyDescent="0.2">
      <c r="A45" s="39" t="s">
        <v>77</v>
      </c>
      <c r="B45" s="23" t="s">
        <v>78</v>
      </c>
      <c r="C45" s="30">
        <v>867.98245915735151</v>
      </c>
      <c r="D45" s="30">
        <v>855.33250214961288</v>
      </c>
      <c r="E45" s="30">
        <v>923.21478933791911</v>
      </c>
      <c r="F45" s="30">
        <v>856.41349957007742</v>
      </c>
      <c r="G45" s="30">
        <v>822.63018056749775</v>
      </c>
      <c r="H45" s="30">
        <v>899.13284608770414</v>
      </c>
      <c r="I45" s="30">
        <v>749.93920894239056</v>
      </c>
      <c r="J45" s="30">
        <v>796.38727429062772</v>
      </c>
      <c r="K45" s="30">
        <v>767.01728288907998</v>
      </c>
      <c r="L45" s="30">
        <v>839.50756663800496</v>
      </c>
      <c r="M45" s="30">
        <v>754.72459157351682</v>
      </c>
      <c r="N45" s="30">
        <v>648.26027515047281</v>
      </c>
      <c r="O45" s="30">
        <v>546.06534823731727</v>
      </c>
      <c r="P45" s="30">
        <v>572.46835769561483</v>
      </c>
      <c r="Q45" s="30">
        <v>582.16792777300088</v>
      </c>
      <c r="R45" s="30">
        <v>431.18409286328449</v>
      </c>
      <c r="S45" s="30">
        <v>650.64411006018918</v>
      </c>
      <c r="T45" s="30">
        <v>635.54127257093739</v>
      </c>
      <c r="U45" s="30">
        <v>668.61281169389486</v>
      </c>
      <c r="V45" s="30">
        <v>606.93009458297502</v>
      </c>
      <c r="W45" s="30">
        <v>533.11943250214972</v>
      </c>
      <c r="X45" s="30">
        <v>740.2875322441962</v>
      </c>
    </row>
    <row r="46" spans="1:24" ht="11.25" customHeight="1" x14ac:dyDescent="0.2">
      <c r="A46" s="39" t="s">
        <v>79</v>
      </c>
      <c r="B46" s="23" t="s">
        <v>80</v>
      </c>
      <c r="C46" s="30">
        <v>2534.4502149613072</v>
      </c>
      <c r="D46" s="30">
        <v>2308.6718830610484</v>
      </c>
      <c r="E46" s="30">
        <v>2290.6385210662083</v>
      </c>
      <c r="F46" s="30">
        <v>2098.759071367153</v>
      </c>
      <c r="G46" s="30">
        <v>2161.3909716251069</v>
      </c>
      <c r="H46" s="30">
        <v>2097.072828890799</v>
      </c>
      <c r="I46" s="30">
        <v>2314.3339638865004</v>
      </c>
      <c r="J46" s="30">
        <v>2217.8491831470333</v>
      </c>
      <c r="K46" s="30">
        <v>2240.8278589853826</v>
      </c>
      <c r="L46" s="30">
        <v>1646.2208942390369</v>
      </c>
      <c r="M46" s="30">
        <v>1926.1510748065352</v>
      </c>
      <c r="N46" s="30">
        <v>1899.4325021496129</v>
      </c>
      <c r="O46" s="30">
        <v>1860.2682717110922</v>
      </c>
      <c r="P46" s="30">
        <v>1740.7172828890796</v>
      </c>
      <c r="Q46" s="30">
        <v>1812.3671539122959</v>
      </c>
      <c r="R46" s="30">
        <v>1852.8220980223562</v>
      </c>
      <c r="S46" s="30">
        <v>1810.1023215821149</v>
      </c>
      <c r="T46" s="30">
        <v>1908.5002579535681</v>
      </c>
      <c r="U46" s="30">
        <v>1779.8560619088566</v>
      </c>
      <c r="V46" s="30">
        <v>1841.538177128117</v>
      </c>
      <c r="W46" s="30">
        <v>1661.1955288048148</v>
      </c>
      <c r="X46" s="30">
        <v>1766.9222699914017</v>
      </c>
    </row>
    <row r="47" spans="1:24" ht="11.25" customHeight="1" x14ac:dyDescent="0.2">
      <c r="A47" s="39" t="s">
        <v>81</v>
      </c>
      <c r="B47" s="23" t="s">
        <v>82</v>
      </c>
      <c r="C47" s="30">
        <v>16420.567067927772</v>
      </c>
      <c r="D47" s="30">
        <v>15887.350300945829</v>
      </c>
      <c r="E47" s="30">
        <v>16070.755717970762</v>
      </c>
      <c r="F47" s="30">
        <v>15763.677730008598</v>
      </c>
      <c r="G47" s="30">
        <v>16738.972742906273</v>
      </c>
      <c r="H47" s="30">
        <v>17399.562166809974</v>
      </c>
      <c r="I47" s="30">
        <v>18026.721066208076</v>
      </c>
      <c r="J47" s="30">
        <v>17295.959243336201</v>
      </c>
      <c r="K47" s="30">
        <v>17001.330610490113</v>
      </c>
      <c r="L47" s="30">
        <v>16307.386500429926</v>
      </c>
      <c r="M47" s="30">
        <v>15974.724935511606</v>
      </c>
      <c r="N47" s="30">
        <v>15481.785210662078</v>
      </c>
      <c r="O47" s="30">
        <v>13107.465520206364</v>
      </c>
      <c r="P47" s="30">
        <v>12471.836113499568</v>
      </c>
      <c r="Q47" s="30">
        <v>11360.340498710231</v>
      </c>
      <c r="R47" s="30">
        <v>11929.717540842648</v>
      </c>
      <c r="S47" s="30">
        <v>11689.848839208937</v>
      </c>
      <c r="T47" s="30">
        <v>11693.05425623388</v>
      </c>
      <c r="U47" s="30">
        <v>11815.455374032672</v>
      </c>
      <c r="V47" s="30">
        <v>12084.295012897677</v>
      </c>
      <c r="W47" s="30">
        <v>12159.2241616509</v>
      </c>
      <c r="X47" s="30">
        <v>12421.382115219261</v>
      </c>
    </row>
    <row r="48" spans="1:24" ht="11.25" customHeight="1" x14ac:dyDescent="0.2">
      <c r="A48" s="39" t="s">
        <v>83</v>
      </c>
      <c r="B48" s="23" t="s">
        <v>84</v>
      </c>
      <c r="C48" s="30">
        <v>1319.6699914015476</v>
      </c>
      <c r="D48" s="30">
        <v>1574.7558899398105</v>
      </c>
      <c r="E48" s="30">
        <v>1694.3398968185727</v>
      </c>
      <c r="F48" s="30">
        <v>1560.8542562338775</v>
      </c>
      <c r="G48" s="30">
        <v>1763.0610490111778</v>
      </c>
      <c r="H48" s="30">
        <v>1768.3922613929494</v>
      </c>
      <c r="I48" s="30">
        <v>1881.0493551160789</v>
      </c>
      <c r="J48" s="30">
        <v>1751.8493551160793</v>
      </c>
      <c r="K48" s="30">
        <v>1616.6411006018916</v>
      </c>
      <c r="L48" s="30">
        <v>1248.9104901117798</v>
      </c>
      <c r="M48" s="30">
        <v>1534.7121238177126</v>
      </c>
      <c r="N48" s="30">
        <v>1411.1322441960447</v>
      </c>
      <c r="O48" s="30">
        <v>1230.8467755803954</v>
      </c>
      <c r="P48" s="30">
        <v>1080.2965606190883</v>
      </c>
      <c r="Q48" s="30">
        <v>690.96182287188299</v>
      </c>
      <c r="R48" s="30">
        <v>1159.4511607910574</v>
      </c>
      <c r="S48" s="30">
        <v>1273.9595872742907</v>
      </c>
      <c r="T48" s="30">
        <v>1359.4207222699911</v>
      </c>
      <c r="U48" s="30">
        <v>1271.0708512467756</v>
      </c>
      <c r="V48" s="30">
        <v>1171.5001719690454</v>
      </c>
      <c r="W48" s="30">
        <v>1066.8137575236456</v>
      </c>
      <c r="X48" s="30">
        <v>1139.5208082545143</v>
      </c>
    </row>
    <row r="49" spans="1:24" ht="11.25" customHeight="1" x14ac:dyDescent="0.2">
      <c r="A49" s="39" t="s">
        <v>85</v>
      </c>
      <c r="B49" s="23" t="s">
        <v>86</v>
      </c>
      <c r="C49" s="30">
        <v>984.64686156491837</v>
      </c>
      <c r="D49" s="30">
        <v>919.23920894239052</v>
      </c>
      <c r="E49" s="30">
        <v>711.62966466036107</v>
      </c>
      <c r="F49" s="30">
        <v>705.05202063628565</v>
      </c>
      <c r="G49" s="30">
        <v>797.68770421324155</v>
      </c>
      <c r="H49" s="30">
        <v>897.00558899398118</v>
      </c>
      <c r="I49" s="30">
        <v>953.68529664660343</v>
      </c>
      <c r="J49" s="30">
        <v>881.29208942390346</v>
      </c>
      <c r="K49" s="30">
        <v>804.28882201203794</v>
      </c>
      <c r="L49" s="30">
        <v>620.31040412725724</v>
      </c>
      <c r="M49" s="30">
        <v>1067.440068787618</v>
      </c>
      <c r="N49" s="30">
        <v>1035.0352536543421</v>
      </c>
      <c r="O49" s="30">
        <v>730.79320722269995</v>
      </c>
      <c r="P49" s="30">
        <v>758.62184006878761</v>
      </c>
      <c r="Q49" s="30">
        <v>932.86715391229575</v>
      </c>
      <c r="R49" s="30">
        <v>705.96809974204643</v>
      </c>
      <c r="S49" s="30">
        <v>624.49501289767829</v>
      </c>
      <c r="T49" s="30">
        <v>682.77558039552866</v>
      </c>
      <c r="U49" s="30">
        <v>628.6629406706794</v>
      </c>
      <c r="V49" s="30">
        <v>507.49647463456586</v>
      </c>
      <c r="W49" s="30">
        <v>521.23284608770416</v>
      </c>
      <c r="X49" s="30">
        <v>698.14926913155625</v>
      </c>
    </row>
    <row r="50" spans="1:24" ht="11.25" customHeight="1" x14ac:dyDescent="0.2">
      <c r="A50" s="39" t="s">
        <v>87</v>
      </c>
      <c r="B50" s="23" t="s">
        <v>88</v>
      </c>
      <c r="C50" s="30">
        <v>4882.4022355975931</v>
      </c>
      <c r="D50" s="30">
        <v>5887.1273430782467</v>
      </c>
      <c r="E50" s="30">
        <v>5606.9252794496988</v>
      </c>
      <c r="F50" s="30">
        <v>6232.4564058469477</v>
      </c>
      <c r="G50" s="30">
        <v>6200.9312123817726</v>
      </c>
      <c r="H50" s="30">
        <v>5756.7033533963877</v>
      </c>
      <c r="I50" s="30">
        <v>6446.2971625107475</v>
      </c>
      <c r="J50" s="30">
        <v>5915.9227858985387</v>
      </c>
      <c r="K50" s="30">
        <v>6440.9669819432502</v>
      </c>
      <c r="L50" s="30">
        <v>6229.1337059329326</v>
      </c>
      <c r="M50" s="30">
        <v>6089.6895958727446</v>
      </c>
      <c r="N50" s="30">
        <v>6145.6123817712823</v>
      </c>
      <c r="O50" s="30">
        <v>6726.4810834049858</v>
      </c>
      <c r="P50" s="30">
        <v>5326.5693035253644</v>
      </c>
      <c r="Q50" s="30">
        <v>5160.6749785038683</v>
      </c>
      <c r="R50" s="30">
        <v>5132.8693895098886</v>
      </c>
      <c r="S50" s="30">
        <v>6351.92098022356</v>
      </c>
      <c r="T50" s="30">
        <v>6677.9937231298363</v>
      </c>
      <c r="U50" s="30">
        <v>5884.0590713671518</v>
      </c>
      <c r="V50" s="30">
        <v>5862.0723989681837</v>
      </c>
      <c r="W50" s="30">
        <v>5760.4063628546846</v>
      </c>
      <c r="X50" s="30">
        <v>5113.9166809974204</v>
      </c>
    </row>
    <row r="51" spans="1:24" ht="11.25" customHeight="1" x14ac:dyDescent="0.2">
      <c r="A51" s="24" t="s">
        <v>89</v>
      </c>
      <c r="B51" s="25" t="s">
        <v>90</v>
      </c>
      <c r="C51" s="31">
        <v>14499.375838349095</v>
      </c>
      <c r="D51" s="31">
        <v>13913.742820292346</v>
      </c>
      <c r="E51" s="31">
        <v>12501.528030954425</v>
      </c>
      <c r="F51" s="31">
        <v>12999.342734307822</v>
      </c>
      <c r="G51" s="31">
        <v>13614.571625107477</v>
      </c>
      <c r="H51" s="31">
        <v>14092.286242476353</v>
      </c>
      <c r="I51" s="31">
        <v>12837.82785898538</v>
      </c>
      <c r="J51" s="31">
        <v>13710.373172828891</v>
      </c>
      <c r="K51" s="31">
        <v>13304.682975064488</v>
      </c>
      <c r="L51" s="31">
        <v>11490.999570077387</v>
      </c>
      <c r="M51" s="31">
        <v>12758.542820292345</v>
      </c>
      <c r="N51" s="31">
        <v>13472.914703353397</v>
      </c>
      <c r="O51" s="31">
        <v>13188.225709372313</v>
      </c>
      <c r="P51" s="31">
        <v>13417.23336199484</v>
      </c>
      <c r="Q51" s="31">
        <v>13936.699570077386</v>
      </c>
      <c r="R51" s="31">
        <v>13691.651848667239</v>
      </c>
      <c r="S51" s="31">
        <v>13540.01014617369</v>
      </c>
      <c r="T51" s="31">
        <v>14743.12648323302</v>
      </c>
      <c r="U51" s="31">
        <v>14606.874204643163</v>
      </c>
      <c r="V51" s="31">
        <v>15192.776698194322</v>
      </c>
      <c r="W51" s="31">
        <v>14731.29845227859</v>
      </c>
      <c r="X51" s="31">
        <v>14005.556577815991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" si="210">SUM(C53:C70)</f>
        <v>0</v>
      </c>
      <c r="D52" s="31">
        <f t="shared" ref="D52" si="211">SUM(D53:D70)</f>
        <v>0</v>
      </c>
      <c r="E52" s="31">
        <f t="shared" ref="E52" si="212">SUM(E53:E70)</f>
        <v>0</v>
      </c>
      <c r="F52" s="31">
        <f t="shared" ref="F52" si="213">SUM(F53:F70)</f>
        <v>0</v>
      </c>
      <c r="G52" s="31">
        <f t="shared" ref="G52" si="214">SUM(G53:G70)</f>
        <v>0</v>
      </c>
      <c r="H52" s="31">
        <f t="shared" ref="H52" si="215">SUM(H53:H70)</f>
        <v>0</v>
      </c>
      <c r="I52" s="31">
        <f t="shared" ref="I52" si="216">SUM(I53:I70)</f>
        <v>0</v>
      </c>
      <c r="J52" s="31">
        <f t="shared" ref="J52" si="217">SUM(J53:J70)</f>
        <v>0</v>
      </c>
      <c r="K52" s="31">
        <f t="shared" ref="K52" si="218">SUM(K53:K70)</f>
        <v>0</v>
      </c>
      <c r="L52" s="31">
        <f t="shared" ref="L52" si="219">SUM(L53:L70)</f>
        <v>0</v>
      </c>
      <c r="M52" s="31">
        <f t="shared" ref="M52" si="220">SUM(M53:M70)</f>
        <v>0</v>
      </c>
      <c r="N52" s="31">
        <f t="shared" ref="N52" si="221">SUM(N53:N70)</f>
        <v>0</v>
      </c>
      <c r="O52" s="31">
        <f t="shared" ref="O52" si="222">SUM(O53:O70)</f>
        <v>0</v>
      </c>
      <c r="P52" s="31">
        <f t="shared" ref="P52" si="223">SUM(P53:P70)</f>
        <v>0</v>
      </c>
      <c r="Q52" s="31">
        <f t="shared" ref="Q52" si="224">SUM(Q53:Q70)</f>
        <v>0</v>
      </c>
      <c r="R52" s="31">
        <f t="shared" ref="R52" si="225">SUM(R53:R70)</f>
        <v>0</v>
      </c>
      <c r="S52" s="31">
        <f t="shared" ref="S52" si="226">SUM(S53:S70)</f>
        <v>0</v>
      </c>
      <c r="T52" s="31">
        <f t="shared" ref="T52" si="227">SUM(T53:T70)</f>
        <v>0</v>
      </c>
      <c r="U52" s="31">
        <f t="shared" ref="U52" si="228">SUM(U53:U70)</f>
        <v>0</v>
      </c>
      <c r="V52" s="31">
        <f t="shared" ref="V52" si="229">SUM(V53:V70)</f>
        <v>0</v>
      </c>
      <c r="W52" s="31">
        <f t="shared" ref="W52:X52" si="230">SUM(W53:W70)</f>
        <v>0</v>
      </c>
      <c r="X52" s="31">
        <f t="shared" si="230"/>
        <v>0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</row>
    <row r="70" spans="1:24" ht="11.25" customHeight="1" x14ac:dyDescent="0.2">
      <c r="A70" s="22" t="s">
        <v>127</v>
      </c>
      <c r="B70" s="23" t="s">
        <v>128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" si="231">SUM(C72:C73)</f>
        <v>0</v>
      </c>
      <c r="D71" s="31">
        <f t="shared" ref="D71" si="232">SUM(D72:D73)</f>
        <v>0</v>
      </c>
      <c r="E71" s="31">
        <f t="shared" ref="E71" si="233">SUM(E72:E73)</f>
        <v>0</v>
      </c>
      <c r="F71" s="31">
        <f t="shared" ref="F71" si="234">SUM(F72:F73)</f>
        <v>0</v>
      </c>
      <c r="G71" s="31">
        <f t="shared" ref="G71" si="235">SUM(G72:G73)</f>
        <v>0</v>
      </c>
      <c r="H71" s="31">
        <f t="shared" ref="H71" si="236">SUM(H72:H73)</f>
        <v>0</v>
      </c>
      <c r="I71" s="31">
        <f t="shared" ref="I71" si="237">SUM(I72:I73)</f>
        <v>0</v>
      </c>
      <c r="J71" s="31">
        <f t="shared" ref="J71" si="238">SUM(J72:J73)</f>
        <v>0</v>
      </c>
      <c r="K71" s="31">
        <f t="shared" ref="K71" si="239">SUM(K72:K73)</f>
        <v>0</v>
      </c>
      <c r="L71" s="31">
        <f t="shared" ref="L71" si="240">SUM(L72:L73)</f>
        <v>0</v>
      </c>
      <c r="M71" s="31">
        <f t="shared" ref="M71" si="241">SUM(M72:M73)</f>
        <v>0</v>
      </c>
      <c r="N71" s="31">
        <f t="shared" ref="N71" si="242">SUM(N72:N73)</f>
        <v>0</v>
      </c>
      <c r="O71" s="31">
        <f t="shared" ref="O71" si="243">SUM(O72:O73)</f>
        <v>0</v>
      </c>
      <c r="P71" s="31">
        <f t="shared" ref="P71" si="244">SUM(P72:P73)</f>
        <v>0</v>
      </c>
      <c r="Q71" s="31">
        <f t="shared" ref="Q71" si="245">SUM(Q72:Q73)</f>
        <v>0</v>
      </c>
      <c r="R71" s="31">
        <f t="shared" ref="R71" si="246">SUM(R72:R73)</f>
        <v>0</v>
      </c>
      <c r="S71" s="31">
        <f t="shared" ref="S71" si="247">SUM(S72:S73)</f>
        <v>0</v>
      </c>
      <c r="T71" s="31">
        <f t="shared" ref="T71" si="248">SUM(T72:T73)</f>
        <v>0</v>
      </c>
      <c r="U71" s="31">
        <f t="shared" ref="U71" si="249">SUM(U72:U73)</f>
        <v>0</v>
      </c>
      <c r="V71" s="31">
        <f t="shared" ref="V71" si="250">SUM(V72:V73)</f>
        <v>0</v>
      </c>
      <c r="W71" s="31">
        <f t="shared" ref="W71:X71" si="251">SUM(W72:W73)</f>
        <v>0</v>
      </c>
      <c r="X71" s="31">
        <f t="shared" si="251"/>
        <v>0</v>
      </c>
    </row>
    <row r="72" spans="1:24" ht="11.25" customHeight="1" x14ac:dyDescent="0.2">
      <c r="A72" s="22" t="s">
        <v>131</v>
      </c>
      <c r="B72" s="23" t="s">
        <v>132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0</v>
      </c>
      <c r="D75" s="31">
        <v>0</v>
      </c>
      <c r="E75" s="31">
        <v>0</v>
      </c>
      <c r="F75" s="31">
        <v>0</v>
      </c>
      <c r="G75" s="31">
        <v>0</v>
      </c>
      <c r="H75" s="31">
        <v>0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</row>
    <row r="76" spans="1:24" ht="11.25" customHeight="1" x14ac:dyDescent="0.2">
      <c r="A76" s="26" t="s">
        <v>139</v>
      </c>
      <c r="B76" s="27" t="s">
        <v>140</v>
      </c>
      <c r="C76" s="32">
        <v>0</v>
      </c>
      <c r="D76" s="32">
        <v>0</v>
      </c>
      <c r="E76" s="32">
        <v>0</v>
      </c>
      <c r="F76" s="32">
        <v>0</v>
      </c>
      <c r="G76" s="32">
        <v>0</v>
      </c>
      <c r="H76" s="32">
        <v>0</v>
      </c>
      <c r="I76" s="32">
        <v>0</v>
      </c>
      <c r="J76" s="32">
        <v>0</v>
      </c>
      <c r="K76" s="32">
        <v>0</v>
      </c>
      <c r="L76" s="32">
        <v>0</v>
      </c>
      <c r="M76" s="32">
        <v>0</v>
      </c>
      <c r="N76" s="32">
        <v>0</v>
      </c>
      <c r="O76" s="32">
        <v>0</v>
      </c>
      <c r="P76" s="32">
        <v>0</v>
      </c>
      <c r="Q76" s="32">
        <v>0</v>
      </c>
      <c r="R76" s="32">
        <v>0</v>
      </c>
      <c r="S76" s="32">
        <v>0</v>
      </c>
      <c r="T76" s="32">
        <v>0</v>
      </c>
      <c r="U76" s="32">
        <v>0</v>
      </c>
      <c r="V76" s="32">
        <v>0</v>
      </c>
      <c r="W76" s="32">
        <v>0</v>
      </c>
      <c r="X76" s="32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6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176</v>
      </c>
      <c r="B1" s="7" t="s">
        <v>259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55.653396388650037</v>
      </c>
      <c r="D2" s="28">
        <f t="shared" ref="D2" si="1">SUM(D3,D17,D22,D25,D26,D51,D52,D71,D74,D75,D76)</f>
        <v>36.909544282029231</v>
      </c>
      <c r="E2" s="28">
        <f t="shared" ref="E2" si="2">SUM(E3,E17,E22,E25,E26,E51,E52,E71,E74,E75,E76)</f>
        <v>8.2306104901117791</v>
      </c>
      <c r="F2" s="28">
        <f t="shared" ref="F2" si="3">SUM(F3,F17,F22,F25,F26,F51,F52,F71,F74,F75,F76)</f>
        <v>24.768787618228718</v>
      </c>
      <c r="G2" s="28">
        <f t="shared" ref="G2" si="4">SUM(G3,G17,G22,G25,G26,G51,G52,G71,G74,G75,G76)</f>
        <v>19.965090283748925</v>
      </c>
      <c r="H2" s="28">
        <f t="shared" ref="H2" si="5">SUM(H3,H17,H22,H25,H26,H51,H52,H71,H74,H75,H76)</f>
        <v>226.83121238177128</v>
      </c>
      <c r="I2" s="28">
        <f t="shared" ref="I2" si="6">SUM(I3,I17,I22,I25,I26,I51,I52,I71,I74,I75,I76)</f>
        <v>323.72381771281164</v>
      </c>
      <c r="J2" s="28">
        <f t="shared" ref="J2" si="7">SUM(J3,J17,J22,J25,J26,J51,J52,J71,J74,J75,J76)</f>
        <v>54.874204643164227</v>
      </c>
      <c r="K2" s="28">
        <f t="shared" ref="K2" si="8">SUM(K3,K17,K22,K25,K26,K51,K52,K71,K74,K75,K76)</f>
        <v>72.608426483233018</v>
      </c>
      <c r="L2" s="28">
        <f t="shared" ref="L2" si="9">SUM(L3,L17,L22,L25,L26,L51,L52,L71,L74,L75,L76)</f>
        <v>576.82493551160792</v>
      </c>
      <c r="M2" s="28">
        <f t="shared" ref="M2" si="10">SUM(M3,M17,M22,M25,M26,M51,M52,M71,M74,M75,M76)</f>
        <v>658.90318142734316</v>
      </c>
      <c r="N2" s="28">
        <f t="shared" ref="N2" si="11">SUM(N3,N17,N22,N25,N26,N51,N52,N71,N74,N75,N76)</f>
        <v>555.2488392089424</v>
      </c>
      <c r="O2" s="28">
        <f t="shared" ref="O2" si="12">SUM(O3,O17,O22,O25,O26,O51,O52,O71,O74,O75,O76)</f>
        <v>66.622785898538254</v>
      </c>
      <c r="P2" s="28">
        <f t="shared" ref="P2" si="13">SUM(P3,P17,P22,P25,P26,P51,P52,P71,P74,P75,P76)</f>
        <v>74.067669819432496</v>
      </c>
      <c r="Q2" s="28">
        <f t="shared" ref="Q2" si="14">SUM(Q3,Q17,Q22,Q25,Q26,Q51,Q52,Q71,Q74,Q75,Q76)</f>
        <v>87.997076526225271</v>
      </c>
      <c r="R2" s="28">
        <f t="shared" ref="R2" si="15">SUM(R3,R17,R22,R25,R26,R51,R52,R71,R74,R75,R76)</f>
        <v>77.094239036973349</v>
      </c>
      <c r="S2" s="28">
        <f t="shared" ref="S2" si="16">SUM(S3,S17,S22,S25,S26,S51,S52,S71,S74,S75,S76)</f>
        <v>47.907308684436799</v>
      </c>
      <c r="T2" s="28">
        <f t="shared" ref="T2" si="17">SUM(T3,T17,T22,T25,T26,T51,T52,T71,T74,T75,T76)</f>
        <v>76.847033533963881</v>
      </c>
      <c r="U2" s="28">
        <f t="shared" ref="U2" si="18">SUM(U3,U17,U22,U25,U26,U51,U52,U71,U74,U75,U76)</f>
        <v>72.882029234737743</v>
      </c>
      <c r="V2" s="28">
        <f t="shared" ref="V2" si="19">SUM(V3,V17,V22,V25,V26,V51,V52,V71,V74,V75,V76)</f>
        <v>54.958469475494418</v>
      </c>
      <c r="W2" s="28">
        <f t="shared" ref="W2:X2" si="20">SUM(W3,W17,W22,W25,W26,W51,W52,W71,W74,W75,W76)</f>
        <v>114.03963886500425</v>
      </c>
      <c r="X2" s="28">
        <f t="shared" si="20"/>
        <v>130.67153912295785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21">SUM(C4,C8,C11)</f>
        <v>0</v>
      </c>
      <c r="D3" s="29">
        <f t="shared" ref="D3" si="22">SUM(D4,D8,D11)</f>
        <v>0</v>
      </c>
      <c r="E3" s="29">
        <f t="shared" ref="E3" si="23">SUM(E4,E8,E11)</f>
        <v>0</v>
      </c>
      <c r="F3" s="29">
        <f t="shared" ref="F3" si="24">SUM(F4,F8,F11)</f>
        <v>0</v>
      </c>
      <c r="G3" s="29">
        <f t="shared" ref="G3" si="25">SUM(G4,G8,G11)</f>
        <v>0</v>
      </c>
      <c r="H3" s="29">
        <f t="shared" ref="H3" si="26">SUM(H4,H8,H11)</f>
        <v>0</v>
      </c>
      <c r="I3" s="29">
        <f t="shared" ref="I3" si="27">SUM(I4,I8,I11)</f>
        <v>0</v>
      </c>
      <c r="J3" s="29">
        <f t="shared" ref="J3" si="28">SUM(J4,J8,J11)</f>
        <v>0</v>
      </c>
      <c r="K3" s="29">
        <f t="shared" ref="K3" si="29">SUM(K4,K8,K11)</f>
        <v>0</v>
      </c>
      <c r="L3" s="29">
        <f t="shared" ref="L3" si="30">SUM(L4,L8,L11)</f>
        <v>0</v>
      </c>
      <c r="M3" s="29">
        <f t="shared" ref="M3" si="31">SUM(M4,M8,M11)</f>
        <v>0</v>
      </c>
      <c r="N3" s="29">
        <f t="shared" ref="N3" si="32">SUM(N4,N8,N11)</f>
        <v>0</v>
      </c>
      <c r="O3" s="29">
        <f t="shared" ref="O3" si="33">SUM(O4,O8,O11)</f>
        <v>0</v>
      </c>
      <c r="P3" s="29">
        <f t="shared" ref="P3" si="34">SUM(P4,P8,P11)</f>
        <v>0</v>
      </c>
      <c r="Q3" s="29">
        <f t="shared" ref="Q3" si="35">SUM(Q4,Q8,Q11)</f>
        <v>0</v>
      </c>
      <c r="R3" s="29">
        <f t="shared" ref="R3" si="36">SUM(R4,R8,R11)</f>
        <v>0</v>
      </c>
      <c r="S3" s="29">
        <f t="shared" ref="S3" si="37">SUM(S4,S8,S11)</f>
        <v>0</v>
      </c>
      <c r="T3" s="29">
        <f t="shared" ref="T3" si="38">SUM(T4,T8,T11)</f>
        <v>0</v>
      </c>
      <c r="U3" s="29">
        <f t="shared" ref="U3" si="39">SUM(U4,U8,U11)</f>
        <v>0</v>
      </c>
      <c r="V3" s="29">
        <f t="shared" ref="V3" si="40">SUM(V4,V8,V11)</f>
        <v>0</v>
      </c>
      <c r="W3" s="29">
        <f t="shared" ref="W3:X3" si="41">SUM(W4,W8,W11)</f>
        <v>0</v>
      </c>
      <c r="X3" s="29">
        <f t="shared" si="41"/>
        <v>0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42">SUM(C5:C7)</f>
        <v>0</v>
      </c>
      <c r="D4" s="42">
        <f t="shared" ref="D4" si="43">SUM(D5:D7)</f>
        <v>0</v>
      </c>
      <c r="E4" s="42">
        <f t="shared" ref="E4" si="44">SUM(E5:E7)</f>
        <v>0</v>
      </c>
      <c r="F4" s="42">
        <f t="shared" ref="F4" si="45">SUM(F5:F7)</f>
        <v>0</v>
      </c>
      <c r="G4" s="42">
        <f t="shared" ref="G4" si="46">SUM(G5:G7)</f>
        <v>0</v>
      </c>
      <c r="H4" s="42">
        <f t="shared" ref="H4" si="47">SUM(H5:H7)</f>
        <v>0</v>
      </c>
      <c r="I4" s="42">
        <f t="shared" ref="I4" si="48">SUM(I5:I7)</f>
        <v>0</v>
      </c>
      <c r="J4" s="42">
        <f t="shared" ref="J4" si="49">SUM(J5:J7)</f>
        <v>0</v>
      </c>
      <c r="K4" s="42">
        <f t="shared" ref="K4" si="50">SUM(K5:K7)</f>
        <v>0</v>
      </c>
      <c r="L4" s="42">
        <f t="shared" ref="L4" si="51">SUM(L5:L7)</f>
        <v>0</v>
      </c>
      <c r="M4" s="42">
        <f t="shared" ref="M4" si="52">SUM(M5:M7)</f>
        <v>0</v>
      </c>
      <c r="N4" s="42">
        <f t="shared" ref="N4" si="53">SUM(N5:N7)</f>
        <v>0</v>
      </c>
      <c r="O4" s="42">
        <f t="shared" ref="O4" si="54">SUM(O5:O7)</f>
        <v>0</v>
      </c>
      <c r="P4" s="42">
        <f t="shared" ref="P4" si="55">SUM(P5:P7)</f>
        <v>0</v>
      </c>
      <c r="Q4" s="42">
        <f t="shared" ref="Q4" si="56">SUM(Q5:Q7)</f>
        <v>0</v>
      </c>
      <c r="R4" s="42">
        <f t="shared" ref="R4" si="57">SUM(R5:R7)</f>
        <v>0</v>
      </c>
      <c r="S4" s="42">
        <f t="shared" ref="S4" si="58">SUM(S5:S7)</f>
        <v>0</v>
      </c>
      <c r="T4" s="42">
        <f t="shared" ref="T4" si="59">SUM(T5:T7)</f>
        <v>0</v>
      </c>
      <c r="U4" s="42">
        <f t="shared" ref="U4" si="60">SUM(U5:U7)</f>
        <v>0</v>
      </c>
      <c r="V4" s="42">
        <f t="shared" ref="V4" si="61">SUM(V5:V7)</f>
        <v>0</v>
      </c>
      <c r="W4" s="42">
        <f t="shared" ref="W4:X4" si="62">SUM(W5:W7)</f>
        <v>0</v>
      </c>
      <c r="X4" s="42">
        <f t="shared" si="62"/>
        <v>0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>
        <v>0</v>
      </c>
      <c r="W5" s="30">
        <v>0</v>
      </c>
      <c r="X5" s="30">
        <v>0</v>
      </c>
    </row>
    <row r="6" spans="1:24" ht="11.25" customHeight="1" x14ac:dyDescent="0.2">
      <c r="A6" s="39" t="s">
        <v>7</v>
      </c>
      <c r="B6" s="23" t="s">
        <v>8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</row>
    <row r="7" spans="1:24" ht="11.25" customHeight="1" x14ac:dyDescent="0.2">
      <c r="A7" s="39" t="s">
        <v>9</v>
      </c>
      <c r="B7" s="23" t="s">
        <v>10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</row>
    <row r="8" spans="1:24" ht="11.25" customHeight="1" x14ac:dyDescent="0.2">
      <c r="A8" s="40" t="s">
        <v>343</v>
      </c>
      <c r="B8" s="41" t="s">
        <v>344</v>
      </c>
      <c r="C8" s="42">
        <f t="shared" ref="C8" si="63">SUM(C9:C10)</f>
        <v>0</v>
      </c>
      <c r="D8" s="42">
        <f t="shared" ref="D8" si="64">SUM(D9:D10)</f>
        <v>0</v>
      </c>
      <c r="E8" s="42">
        <f t="shared" ref="E8" si="65">SUM(E9:E10)</f>
        <v>0</v>
      </c>
      <c r="F8" s="42">
        <f t="shared" ref="F8" si="66">SUM(F9:F10)</f>
        <v>0</v>
      </c>
      <c r="G8" s="42">
        <f t="shared" ref="G8" si="67">SUM(G9:G10)</f>
        <v>0</v>
      </c>
      <c r="H8" s="42">
        <f t="shared" ref="H8" si="68">SUM(H9:H10)</f>
        <v>0</v>
      </c>
      <c r="I8" s="42">
        <f t="shared" ref="I8" si="69">SUM(I9:I10)</f>
        <v>0</v>
      </c>
      <c r="J8" s="42">
        <f t="shared" ref="J8" si="70">SUM(J9:J10)</f>
        <v>0</v>
      </c>
      <c r="K8" s="42">
        <f t="shared" ref="K8" si="71">SUM(K9:K10)</f>
        <v>0</v>
      </c>
      <c r="L8" s="42">
        <f t="shared" ref="L8" si="72">SUM(L9:L10)</f>
        <v>0</v>
      </c>
      <c r="M8" s="42">
        <f t="shared" ref="M8" si="73">SUM(M9:M10)</f>
        <v>0</v>
      </c>
      <c r="N8" s="42">
        <f t="shared" ref="N8" si="74">SUM(N9:N10)</f>
        <v>0</v>
      </c>
      <c r="O8" s="42">
        <f t="shared" ref="O8" si="75">SUM(O9:O10)</f>
        <v>0</v>
      </c>
      <c r="P8" s="42">
        <f t="shared" ref="P8" si="76">SUM(P9:P10)</f>
        <v>0</v>
      </c>
      <c r="Q8" s="42">
        <f t="shared" ref="Q8" si="77">SUM(Q9:Q10)</f>
        <v>0</v>
      </c>
      <c r="R8" s="42">
        <f t="shared" ref="R8" si="78">SUM(R9:R10)</f>
        <v>0</v>
      </c>
      <c r="S8" s="42">
        <f t="shared" ref="S8" si="79">SUM(S9:S10)</f>
        <v>0</v>
      </c>
      <c r="T8" s="42">
        <f t="shared" ref="T8" si="80">SUM(T9:T10)</f>
        <v>0</v>
      </c>
      <c r="U8" s="42">
        <f t="shared" ref="U8" si="81">SUM(U9:U10)</f>
        <v>0</v>
      </c>
      <c r="V8" s="42">
        <f t="shared" ref="V8" si="82">SUM(V9:V10)</f>
        <v>0</v>
      </c>
      <c r="W8" s="42">
        <f t="shared" ref="W8:X8" si="83">SUM(W9:W10)</f>
        <v>0</v>
      </c>
      <c r="X8" s="42">
        <f t="shared" si="83"/>
        <v>0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" si="84">SUM(C12:C16)</f>
        <v>0</v>
      </c>
      <c r="D11" s="42">
        <f t="shared" ref="D11" si="85">SUM(D12:D16)</f>
        <v>0</v>
      </c>
      <c r="E11" s="42">
        <f t="shared" ref="E11" si="86">SUM(E12:E16)</f>
        <v>0</v>
      </c>
      <c r="F11" s="42">
        <f t="shared" ref="F11" si="87">SUM(F12:F16)</f>
        <v>0</v>
      </c>
      <c r="G11" s="42">
        <f t="shared" ref="G11" si="88">SUM(G12:G16)</f>
        <v>0</v>
      </c>
      <c r="H11" s="42">
        <f t="shared" ref="H11" si="89">SUM(H12:H16)</f>
        <v>0</v>
      </c>
      <c r="I11" s="42">
        <f t="shared" ref="I11" si="90">SUM(I12:I16)</f>
        <v>0</v>
      </c>
      <c r="J11" s="42">
        <f t="shared" ref="J11" si="91">SUM(J12:J16)</f>
        <v>0</v>
      </c>
      <c r="K11" s="42">
        <f t="shared" ref="K11" si="92">SUM(K12:K16)</f>
        <v>0</v>
      </c>
      <c r="L11" s="42">
        <f t="shared" ref="L11" si="93">SUM(L12:L16)</f>
        <v>0</v>
      </c>
      <c r="M11" s="42">
        <f t="shared" ref="M11" si="94">SUM(M12:M16)</f>
        <v>0</v>
      </c>
      <c r="N11" s="42">
        <f t="shared" ref="N11" si="95">SUM(N12:N16)</f>
        <v>0</v>
      </c>
      <c r="O11" s="42">
        <f t="shared" ref="O11" si="96">SUM(O12:O16)</f>
        <v>0</v>
      </c>
      <c r="P11" s="42">
        <f t="shared" ref="P11" si="97">SUM(P12:P16)</f>
        <v>0</v>
      </c>
      <c r="Q11" s="42">
        <f t="shared" ref="Q11" si="98">SUM(Q12:Q16)</f>
        <v>0</v>
      </c>
      <c r="R11" s="42">
        <f t="shared" ref="R11" si="99">SUM(R12:R16)</f>
        <v>0</v>
      </c>
      <c r="S11" s="42">
        <f t="shared" ref="S11" si="100">SUM(S12:S16)</f>
        <v>0</v>
      </c>
      <c r="T11" s="42">
        <f t="shared" ref="T11" si="101">SUM(T12:T16)</f>
        <v>0</v>
      </c>
      <c r="U11" s="42">
        <f t="shared" ref="U11" si="102">SUM(U12:U16)</f>
        <v>0</v>
      </c>
      <c r="V11" s="42">
        <f t="shared" ref="V11" si="103">SUM(V12:V16)</f>
        <v>0</v>
      </c>
      <c r="W11" s="42">
        <f t="shared" ref="W11:X11" si="104">SUM(W12:W16)</f>
        <v>0</v>
      </c>
      <c r="X11" s="42">
        <f t="shared" si="104"/>
        <v>0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</row>
    <row r="13" spans="1:24" ht="11.25" customHeight="1" x14ac:dyDescent="0.2">
      <c r="A13" s="39" t="s">
        <v>17</v>
      </c>
      <c r="B13" s="23" t="s">
        <v>18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" si="105">SUM(C18:C21)</f>
        <v>0</v>
      </c>
      <c r="D17" s="31">
        <f t="shared" ref="D17" si="106">SUM(D18:D21)</f>
        <v>0</v>
      </c>
      <c r="E17" s="31">
        <f t="shared" ref="E17" si="107">SUM(E18:E21)</f>
        <v>0</v>
      </c>
      <c r="F17" s="31">
        <f t="shared" ref="F17" si="108">SUM(F18:F21)</f>
        <v>0</v>
      </c>
      <c r="G17" s="31">
        <f t="shared" ref="G17" si="109">SUM(G18:G21)</f>
        <v>0</v>
      </c>
      <c r="H17" s="31">
        <f t="shared" ref="H17" si="110">SUM(H18:H21)</f>
        <v>0</v>
      </c>
      <c r="I17" s="31">
        <f t="shared" ref="I17" si="111">SUM(I18:I21)</f>
        <v>0</v>
      </c>
      <c r="J17" s="31">
        <f t="shared" ref="J17" si="112">SUM(J18:J21)</f>
        <v>0</v>
      </c>
      <c r="K17" s="31">
        <f t="shared" ref="K17" si="113">SUM(K18:K21)</f>
        <v>0</v>
      </c>
      <c r="L17" s="31">
        <f t="shared" ref="L17" si="114">SUM(L18:L21)</f>
        <v>0</v>
      </c>
      <c r="M17" s="31">
        <f t="shared" ref="M17" si="115">SUM(M18:M21)</f>
        <v>0</v>
      </c>
      <c r="N17" s="31">
        <f t="shared" ref="N17" si="116">SUM(N18:N21)</f>
        <v>0</v>
      </c>
      <c r="O17" s="31">
        <f t="shared" ref="O17" si="117">SUM(O18:O21)</f>
        <v>0</v>
      </c>
      <c r="P17" s="31">
        <f t="shared" ref="P17" si="118">SUM(P18:P21)</f>
        <v>0</v>
      </c>
      <c r="Q17" s="31">
        <f t="shared" ref="Q17" si="119">SUM(Q18:Q21)</f>
        <v>0</v>
      </c>
      <c r="R17" s="31">
        <f t="shared" ref="R17" si="120">SUM(R18:R21)</f>
        <v>0</v>
      </c>
      <c r="S17" s="31">
        <f t="shared" ref="S17" si="121">SUM(S18:S21)</f>
        <v>0</v>
      </c>
      <c r="T17" s="31">
        <f t="shared" ref="T17" si="122">SUM(T18:T21)</f>
        <v>0</v>
      </c>
      <c r="U17" s="31">
        <f t="shared" ref="U17" si="123">SUM(U18:U21)</f>
        <v>0</v>
      </c>
      <c r="V17" s="31">
        <f t="shared" ref="V17" si="124">SUM(V18:V21)</f>
        <v>0</v>
      </c>
      <c r="W17" s="31">
        <f t="shared" ref="W17:X17" si="125">SUM(W18:W21)</f>
        <v>0</v>
      </c>
      <c r="X17" s="31">
        <f t="shared" si="125"/>
        <v>0</v>
      </c>
    </row>
    <row r="18" spans="1:24" ht="11.25" customHeight="1" x14ac:dyDescent="0.2">
      <c r="A18" s="22" t="s">
        <v>27</v>
      </c>
      <c r="B18" s="23" t="s">
        <v>28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" si="126">SUM(C23:C24)</f>
        <v>0</v>
      </c>
      <c r="D22" s="31">
        <f t="shared" ref="D22" si="127">SUM(D23:D24)</f>
        <v>0</v>
      </c>
      <c r="E22" s="31">
        <f t="shared" ref="E22" si="128">SUM(E23:E24)</f>
        <v>0</v>
      </c>
      <c r="F22" s="31">
        <f t="shared" ref="F22" si="129">SUM(F23:F24)</f>
        <v>0</v>
      </c>
      <c r="G22" s="31">
        <f t="shared" ref="G22" si="130">SUM(G23:G24)</f>
        <v>0</v>
      </c>
      <c r="H22" s="31">
        <f t="shared" ref="H22" si="131">SUM(H23:H24)</f>
        <v>0</v>
      </c>
      <c r="I22" s="31">
        <f t="shared" ref="I22" si="132">SUM(I23:I24)</f>
        <v>0</v>
      </c>
      <c r="J22" s="31">
        <f t="shared" ref="J22" si="133">SUM(J23:J24)</f>
        <v>0</v>
      </c>
      <c r="K22" s="31">
        <f t="shared" ref="K22" si="134">SUM(K23:K24)</f>
        <v>0</v>
      </c>
      <c r="L22" s="31">
        <f t="shared" ref="L22" si="135">SUM(L23:L24)</f>
        <v>0</v>
      </c>
      <c r="M22" s="31">
        <f t="shared" ref="M22" si="136">SUM(M23:M24)</f>
        <v>0</v>
      </c>
      <c r="N22" s="31">
        <f t="shared" ref="N22" si="137">SUM(N23:N24)</f>
        <v>0</v>
      </c>
      <c r="O22" s="31">
        <f t="shared" ref="O22" si="138">SUM(O23:O24)</f>
        <v>0</v>
      </c>
      <c r="P22" s="31">
        <f t="shared" ref="P22" si="139">SUM(P23:P24)</f>
        <v>0</v>
      </c>
      <c r="Q22" s="31">
        <f t="shared" ref="Q22" si="140">SUM(Q23:Q24)</f>
        <v>0</v>
      </c>
      <c r="R22" s="31">
        <f t="shared" ref="R22" si="141">SUM(R23:R24)</f>
        <v>0</v>
      </c>
      <c r="S22" s="31">
        <f t="shared" ref="S22" si="142">SUM(S23:S24)</f>
        <v>0</v>
      </c>
      <c r="T22" s="31">
        <f t="shared" ref="T22" si="143">SUM(T23:T24)</f>
        <v>0</v>
      </c>
      <c r="U22" s="31">
        <f t="shared" ref="U22" si="144">SUM(U23:U24)</f>
        <v>0</v>
      </c>
      <c r="V22" s="31">
        <f t="shared" ref="V22" si="145">SUM(V23:V24)</f>
        <v>0</v>
      </c>
      <c r="W22" s="31">
        <f t="shared" ref="W22:X22" si="146">SUM(W23:W24)</f>
        <v>0</v>
      </c>
      <c r="X22" s="31">
        <f t="shared" si="146"/>
        <v>0</v>
      </c>
    </row>
    <row r="23" spans="1:24" ht="11.25" customHeight="1" x14ac:dyDescent="0.2">
      <c r="A23" s="22" t="s">
        <v>37</v>
      </c>
      <c r="B23" s="23" t="s">
        <v>38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47">SUM(C27,C33)</f>
        <v>55.653396388650037</v>
      </c>
      <c r="D26" s="31">
        <f t="shared" ref="D26" si="148">SUM(D27,D33)</f>
        <v>36.909544282029231</v>
      </c>
      <c r="E26" s="31">
        <f t="shared" ref="E26" si="149">SUM(E27,E33)</f>
        <v>8.2306104901117791</v>
      </c>
      <c r="F26" s="31">
        <f t="shared" ref="F26" si="150">SUM(F27,F33)</f>
        <v>24.768787618228718</v>
      </c>
      <c r="G26" s="31">
        <f t="shared" ref="G26" si="151">SUM(G27,G33)</f>
        <v>19.965090283748925</v>
      </c>
      <c r="H26" s="31">
        <f t="shared" ref="H26" si="152">SUM(H27,H33)</f>
        <v>226.83121238177128</v>
      </c>
      <c r="I26" s="31">
        <f t="shared" ref="I26" si="153">SUM(I27,I33)</f>
        <v>323.72381771281164</v>
      </c>
      <c r="J26" s="31">
        <f t="shared" ref="J26" si="154">SUM(J27,J33)</f>
        <v>54.874204643164227</v>
      </c>
      <c r="K26" s="31">
        <f t="shared" ref="K26" si="155">SUM(K27,K33)</f>
        <v>72.608426483233018</v>
      </c>
      <c r="L26" s="31">
        <f t="shared" ref="L26" si="156">SUM(L27,L33)</f>
        <v>576.82493551160792</v>
      </c>
      <c r="M26" s="31">
        <f t="shared" ref="M26" si="157">SUM(M27,M33)</f>
        <v>658.90318142734316</v>
      </c>
      <c r="N26" s="31">
        <f t="shared" ref="N26" si="158">SUM(N27,N33)</f>
        <v>555.2488392089424</v>
      </c>
      <c r="O26" s="31">
        <f t="shared" ref="O26" si="159">SUM(O27,O33)</f>
        <v>66.622785898538254</v>
      </c>
      <c r="P26" s="31">
        <f t="shared" ref="P26" si="160">SUM(P27,P33)</f>
        <v>74.067669819432496</v>
      </c>
      <c r="Q26" s="31">
        <f t="shared" ref="Q26" si="161">SUM(Q27,Q33)</f>
        <v>87.997076526225271</v>
      </c>
      <c r="R26" s="31">
        <f t="shared" ref="R26" si="162">SUM(R27,R33)</f>
        <v>77.094239036973349</v>
      </c>
      <c r="S26" s="31">
        <f t="shared" ref="S26" si="163">SUM(S27,S33)</f>
        <v>47.907308684436799</v>
      </c>
      <c r="T26" s="31">
        <f t="shared" ref="T26" si="164">SUM(T27,T33)</f>
        <v>76.847033533963881</v>
      </c>
      <c r="U26" s="31">
        <f t="shared" ref="U26" si="165">SUM(U27,U33)</f>
        <v>72.882029234737743</v>
      </c>
      <c r="V26" s="31">
        <f t="shared" ref="V26" si="166">SUM(V27,V33)</f>
        <v>54.958469475494418</v>
      </c>
      <c r="W26" s="31">
        <f t="shared" ref="W26:X26" si="167">SUM(W27,W33)</f>
        <v>114.03963886500425</v>
      </c>
      <c r="X26" s="31">
        <f t="shared" si="167"/>
        <v>130.67153912295785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" si="168">SUM(C28:C32)</f>
        <v>0</v>
      </c>
      <c r="D27" s="42">
        <f t="shared" ref="D27" si="169">SUM(D28:D32)</f>
        <v>0</v>
      </c>
      <c r="E27" s="42">
        <f t="shared" ref="E27" si="170">SUM(E28:E32)</f>
        <v>0</v>
      </c>
      <c r="F27" s="42">
        <f t="shared" ref="F27" si="171">SUM(F28:F32)</f>
        <v>0</v>
      </c>
      <c r="G27" s="42">
        <f t="shared" ref="G27" si="172">SUM(G28:G32)</f>
        <v>0</v>
      </c>
      <c r="H27" s="42">
        <f t="shared" ref="H27" si="173">SUM(H28:H32)</f>
        <v>0</v>
      </c>
      <c r="I27" s="42">
        <f t="shared" ref="I27" si="174">SUM(I28:I32)</f>
        <v>0</v>
      </c>
      <c r="J27" s="42">
        <f t="shared" ref="J27" si="175">SUM(J28:J32)</f>
        <v>0</v>
      </c>
      <c r="K27" s="42">
        <f t="shared" ref="K27" si="176">SUM(K28:K32)</f>
        <v>0</v>
      </c>
      <c r="L27" s="42">
        <f t="shared" ref="L27" si="177">SUM(L28:L32)</f>
        <v>0</v>
      </c>
      <c r="M27" s="42">
        <f t="shared" ref="M27" si="178">SUM(M28:M32)</f>
        <v>0</v>
      </c>
      <c r="N27" s="42">
        <f t="shared" ref="N27" si="179">SUM(N28:N32)</f>
        <v>0</v>
      </c>
      <c r="O27" s="42">
        <f t="shared" ref="O27" si="180">SUM(O28:O32)</f>
        <v>0</v>
      </c>
      <c r="P27" s="42">
        <f t="shared" ref="P27" si="181">SUM(P28:P32)</f>
        <v>0</v>
      </c>
      <c r="Q27" s="42">
        <f t="shared" ref="Q27" si="182">SUM(Q28:Q32)</f>
        <v>0</v>
      </c>
      <c r="R27" s="42">
        <f t="shared" ref="R27" si="183">SUM(R28:R32)</f>
        <v>0</v>
      </c>
      <c r="S27" s="42">
        <f t="shared" ref="S27" si="184">SUM(S28:S32)</f>
        <v>0</v>
      </c>
      <c r="T27" s="42">
        <f t="shared" ref="T27" si="185">SUM(T28:T32)</f>
        <v>0</v>
      </c>
      <c r="U27" s="42">
        <f t="shared" ref="U27" si="186">SUM(U28:U32)</f>
        <v>0</v>
      </c>
      <c r="V27" s="42">
        <f t="shared" ref="V27" si="187">SUM(V28:V32)</f>
        <v>0</v>
      </c>
      <c r="W27" s="42">
        <f t="shared" ref="W27:X27" si="188">SUM(W28:W32)</f>
        <v>0</v>
      </c>
      <c r="X27" s="42">
        <f t="shared" si="188"/>
        <v>0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" si="189">SUM(C34:C50)</f>
        <v>55.653396388650037</v>
      </c>
      <c r="D33" s="42">
        <f t="shared" ref="D33" si="190">SUM(D34:D50)</f>
        <v>36.909544282029231</v>
      </c>
      <c r="E33" s="42">
        <f t="shared" ref="E33" si="191">SUM(E34:E50)</f>
        <v>8.2306104901117791</v>
      </c>
      <c r="F33" s="42">
        <f t="shared" ref="F33" si="192">SUM(F34:F50)</f>
        <v>24.768787618228718</v>
      </c>
      <c r="G33" s="42">
        <f t="shared" ref="G33" si="193">SUM(G34:G50)</f>
        <v>19.965090283748925</v>
      </c>
      <c r="H33" s="42">
        <f t="shared" ref="H33" si="194">SUM(H34:H50)</f>
        <v>226.83121238177128</v>
      </c>
      <c r="I33" s="42">
        <f t="shared" ref="I33" si="195">SUM(I34:I50)</f>
        <v>323.72381771281164</v>
      </c>
      <c r="J33" s="42">
        <f t="shared" ref="J33" si="196">SUM(J34:J50)</f>
        <v>54.874204643164227</v>
      </c>
      <c r="K33" s="42">
        <f t="shared" ref="K33" si="197">SUM(K34:K50)</f>
        <v>72.608426483233018</v>
      </c>
      <c r="L33" s="42">
        <f t="shared" ref="L33" si="198">SUM(L34:L50)</f>
        <v>576.82493551160792</v>
      </c>
      <c r="M33" s="42">
        <f t="shared" ref="M33" si="199">SUM(M34:M50)</f>
        <v>658.90318142734316</v>
      </c>
      <c r="N33" s="42">
        <f t="shared" ref="N33" si="200">SUM(N34:N50)</f>
        <v>555.2488392089424</v>
      </c>
      <c r="O33" s="42">
        <f t="shared" ref="O33" si="201">SUM(O34:O50)</f>
        <v>66.622785898538254</v>
      </c>
      <c r="P33" s="42">
        <f t="shared" ref="P33" si="202">SUM(P34:P50)</f>
        <v>74.067669819432496</v>
      </c>
      <c r="Q33" s="42">
        <f t="shared" ref="Q33" si="203">SUM(Q34:Q50)</f>
        <v>87.997076526225271</v>
      </c>
      <c r="R33" s="42">
        <f t="shared" ref="R33" si="204">SUM(R34:R50)</f>
        <v>77.094239036973349</v>
      </c>
      <c r="S33" s="42">
        <f t="shared" ref="S33" si="205">SUM(S34:S50)</f>
        <v>47.907308684436799</v>
      </c>
      <c r="T33" s="42">
        <f t="shared" ref="T33" si="206">SUM(T34:T50)</f>
        <v>76.847033533963881</v>
      </c>
      <c r="U33" s="42">
        <f t="shared" ref="U33" si="207">SUM(U34:U50)</f>
        <v>72.882029234737743</v>
      </c>
      <c r="V33" s="42">
        <f t="shared" ref="V33" si="208">SUM(V34:V50)</f>
        <v>54.958469475494418</v>
      </c>
      <c r="W33" s="42">
        <f t="shared" ref="W33:X33" si="209">SUM(W34:W50)</f>
        <v>114.03963886500425</v>
      </c>
      <c r="X33" s="42">
        <f t="shared" si="209"/>
        <v>130.67153912295785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11.49802235597592</v>
      </c>
      <c r="J36" s="30">
        <v>0</v>
      </c>
      <c r="K36" s="30">
        <v>0</v>
      </c>
      <c r="L36" s="30">
        <v>27.596990541702489</v>
      </c>
      <c r="M36" s="30">
        <v>31.042132416165089</v>
      </c>
      <c r="N36" s="30">
        <v>35.640928632846077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</row>
    <row r="37" spans="1:24" ht="11.25" customHeight="1" x14ac:dyDescent="0.2">
      <c r="A37" s="39" t="s">
        <v>61</v>
      </c>
      <c r="B37" s="23" t="s">
        <v>62</v>
      </c>
      <c r="C37" s="30">
        <v>0</v>
      </c>
      <c r="D37" s="30">
        <v>0</v>
      </c>
      <c r="E37" s="30">
        <v>0</v>
      </c>
      <c r="F37" s="30">
        <v>0</v>
      </c>
      <c r="G37" s="30">
        <v>0</v>
      </c>
      <c r="H37" s="30">
        <v>0</v>
      </c>
      <c r="I37" s="30">
        <v>109.1480653482373</v>
      </c>
      <c r="J37" s="30">
        <v>0</v>
      </c>
      <c r="K37" s="30">
        <v>0</v>
      </c>
      <c r="L37" s="30">
        <v>24.936629406706789</v>
      </c>
      <c r="M37" s="30">
        <v>24.94127257093723</v>
      </c>
      <c r="N37" s="30">
        <v>6.2353396388650033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15.34333619948409</v>
      </c>
      <c r="M40" s="30">
        <v>15.32037833190026</v>
      </c>
      <c r="N40" s="30">
        <v>4.6122957867583834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</row>
    <row r="41" spans="1:24" ht="11.25" customHeight="1" x14ac:dyDescent="0.2">
      <c r="A41" s="39" t="s">
        <v>69</v>
      </c>
      <c r="B41" s="23" t="s">
        <v>70</v>
      </c>
      <c r="C41" s="30">
        <v>0</v>
      </c>
      <c r="D41" s="30">
        <v>0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21.553740326741181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</row>
    <row r="42" spans="1:24" ht="11.25" customHeight="1" x14ac:dyDescent="0.2">
      <c r="A42" s="39" t="s">
        <v>71</v>
      </c>
      <c r="B42" s="23" t="s">
        <v>72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239.3379191745486</v>
      </c>
      <c r="M42" s="30">
        <v>256.13353396388652</v>
      </c>
      <c r="N42" s="30">
        <v>212.04496990541699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0">
        <v>48.270765262252787</v>
      </c>
      <c r="J43" s="30">
        <v>0</v>
      </c>
      <c r="K43" s="30">
        <v>0</v>
      </c>
      <c r="L43" s="30">
        <v>38.000343938091142</v>
      </c>
      <c r="M43" s="30">
        <v>148.92037833190031</v>
      </c>
      <c r="N43" s="30">
        <v>115.0282029234738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</row>
    <row r="44" spans="1:24" ht="11.25" customHeight="1" x14ac:dyDescent="0.2">
      <c r="A44" s="39" t="s">
        <v>75</v>
      </c>
      <c r="B44" s="23" t="s">
        <v>76</v>
      </c>
      <c r="C44" s="30">
        <v>0</v>
      </c>
      <c r="D44" s="30">
        <v>0</v>
      </c>
      <c r="E44" s="30">
        <v>0</v>
      </c>
      <c r="F44" s="30">
        <v>0</v>
      </c>
      <c r="G44" s="30">
        <v>0</v>
      </c>
      <c r="H44" s="30">
        <v>0</v>
      </c>
      <c r="I44" s="30">
        <v>27.98314703353396</v>
      </c>
      <c r="J44" s="30">
        <v>0</v>
      </c>
      <c r="K44" s="30">
        <v>0</v>
      </c>
      <c r="L44" s="30">
        <v>83.949527085124672</v>
      </c>
      <c r="M44" s="30">
        <v>64.850214961306961</v>
      </c>
      <c r="N44" s="30">
        <v>96.493723129836624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0.25417024935511612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3.0094582975064479</v>
      </c>
      <c r="P46" s="30">
        <v>4.0125537403267399</v>
      </c>
      <c r="Q46" s="30">
        <v>6.0189165950128967</v>
      </c>
      <c r="R46" s="30">
        <v>13.040928632846091</v>
      </c>
      <c r="S46" s="30">
        <v>2.0063628546861558</v>
      </c>
      <c r="T46" s="30">
        <v>3.8119518486672401</v>
      </c>
      <c r="U46" s="30">
        <v>3.017798796216681</v>
      </c>
      <c r="V46" s="30">
        <v>5.221926053310403</v>
      </c>
      <c r="W46" s="30">
        <v>2.896044711951848</v>
      </c>
      <c r="X46" s="30">
        <v>6.2997420464316409</v>
      </c>
    </row>
    <row r="47" spans="1:24" ht="11.25" customHeight="1" x14ac:dyDescent="0.2">
      <c r="A47" s="39" t="s">
        <v>81</v>
      </c>
      <c r="B47" s="23" t="s">
        <v>82</v>
      </c>
      <c r="C47" s="30">
        <v>6.7211521926053308</v>
      </c>
      <c r="D47" s="30">
        <v>5.7609630266552019</v>
      </c>
      <c r="E47" s="30">
        <v>2.8804815133276009</v>
      </c>
      <c r="F47" s="30">
        <v>1.920292347377472</v>
      </c>
      <c r="G47" s="30">
        <v>1.519088564058469</v>
      </c>
      <c r="H47" s="30">
        <v>1.519088564058469</v>
      </c>
      <c r="I47" s="30">
        <v>1.9107480653482369</v>
      </c>
      <c r="J47" s="30">
        <v>0.95468615649183142</v>
      </c>
      <c r="K47" s="30">
        <v>0.95468615649183142</v>
      </c>
      <c r="L47" s="30">
        <v>0.90068787618228707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0</v>
      </c>
      <c r="D48" s="30">
        <v>0</v>
      </c>
      <c r="E48" s="30">
        <v>5.3501289767841786</v>
      </c>
      <c r="F48" s="30">
        <v>16.050472914875321</v>
      </c>
      <c r="G48" s="30">
        <v>3.8214961306964752</v>
      </c>
      <c r="H48" s="30">
        <v>3.0572656921754078</v>
      </c>
      <c r="I48" s="30">
        <v>3.0572656921754078</v>
      </c>
      <c r="J48" s="30">
        <v>2.2929492691315558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48.932244196044707</v>
      </c>
      <c r="D50" s="30">
        <v>31.14858125537403</v>
      </c>
      <c r="E50" s="30">
        <v>0</v>
      </c>
      <c r="F50" s="30">
        <v>6.7980223559759247</v>
      </c>
      <c r="G50" s="30">
        <v>14.62450558899398</v>
      </c>
      <c r="H50" s="30">
        <v>222.2548581255374</v>
      </c>
      <c r="I50" s="30">
        <v>121.85580395528804</v>
      </c>
      <c r="J50" s="30">
        <v>51.62656921754084</v>
      </c>
      <c r="K50" s="30">
        <v>71.653740326741186</v>
      </c>
      <c r="L50" s="30">
        <v>146.75950128976785</v>
      </c>
      <c r="M50" s="30">
        <v>117.69527085124676</v>
      </c>
      <c r="N50" s="30">
        <v>63.639638865004294</v>
      </c>
      <c r="O50" s="30">
        <v>63.613327601031813</v>
      </c>
      <c r="P50" s="30">
        <v>70.055116079105758</v>
      </c>
      <c r="Q50" s="30">
        <v>81.978159931212375</v>
      </c>
      <c r="R50" s="30">
        <v>64.053310404127259</v>
      </c>
      <c r="S50" s="30">
        <v>45.90094582975064</v>
      </c>
      <c r="T50" s="30">
        <v>73.035081685296646</v>
      </c>
      <c r="U50" s="30">
        <v>69.864230438521062</v>
      </c>
      <c r="V50" s="30">
        <v>49.736543422184013</v>
      </c>
      <c r="W50" s="30">
        <v>111.1435941530524</v>
      </c>
      <c r="X50" s="30">
        <v>124.11762682717109</v>
      </c>
    </row>
    <row r="51" spans="1:24" ht="11.25" customHeight="1" x14ac:dyDescent="0.2">
      <c r="A51" s="24" t="s">
        <v>89</v>
      </c>
      <c r="B51" s="25" t="s">
        <v>90</v>
      </c>
      <c r="C51" s="31">
        <v>0</v>
      </c>
      <c r="D51" s="31">
        <v>0</v>
      </c>
      <c r="E51" s="31">
        <v>0</v>
      </c>
      <c r="F51" s="31">
        <v>0</v>
      </c>
      <c r="G51" s="31">
        <v>0</v>
      </c>
      <c r="H51" s="31">
        <v>0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" si="210">SUM(C53:C70)</f>
        <v>0</v>
      </c>
      <c r="D52" s="31">
        <f t="shared" ref="D52" si="211">SUM(D53:D70)</f>
        <v>0</v>
      </c>
      <c r="E52" s="31">
        <f t="shared" ref="E52" si="212">SUM(E53:E70)</f>
        <v>0</v>
      </c>
      <c r="F52" s="31">
        <f t="shared" ref="F52" si="213">SUM(F53:F70)</f>
        <v>0</v>
      </c>
      <c r="G52" s="31">
        <f t="shared" ref="G52" si="214">SUM(G53:G70)</f>
        <v>0</v>
      </c>
      <c r="H52" s="31">
        <f t="shared" ref="H52" si="215">SUM(H53:H70)</f>
        <v>0</v>
      </c>
      <c r="I52" s="31">
        <f t="shared" ref="I52" si="216">SUM(I53:I70)</f>
        <v>0</v>
      </c>
      <c r="J52" s="31">
        <f t="shared" ref="J52" si="217">SUM(J53:J70)</f>
        <v>0</v>
      </c>
      <c r="K52" s="31">
        <f t="shared" ref="K52" si="218">SUM(K53:K70)</f>
        <v>0</v>
      </c>
      <c r="L52" s="31">
        <f t="shared" ref="L52" si="219">SUM(L53:L70)</f>
        <v>0</v>
      </c>
      <c r="M52" s="31">
        <f t="shared" ref="M52" si="220">SUM(M53:M70)</f>
        <v>0</v>
      </c>
      <c r="N52" s="31">
        <f t="shared" ref="N52" si="221">SUM(N53:N70)</f>
        <v>0</v>
      </c>
      <c r="O52" s="31">
        <f t="shared" ref="O52" si="222">SUM(O53:O70)</f>
        <v>0</v>
      </c>
      <c r="P52" s="31">
        <f t="shared" ref="P52" si="223">SUM(P53:P70)</f>
        <v>0</v>
      </c>
      <c r="Q52" s="31">
        <f t="shared" ref="Q52" si="224">SUM(Q53:Q70)</f>
        <v>0</v>
      </c>
      <c r="R52" s="31">
        <f t="shared" ref="R52" si="225">SUM(R53:R70)</f>
        <v>0</v>
      </c>
      <c r="S52" s="31">
        <f t="shared" ref="S52" si="226">SUM(S53:S70)</f>
        <v>0</v>
      </c>
      <c r="T52" s="31">
        <f t="shared" ref="T52" si="227">SUM(T53:T70)</f>
        <v>0</v>
      </c>
      <c r="U52" s="31">
        <f t="shared" ref="U52" si="228">SUM(U53:U70)</f>
        <v>0</v>
      </c>
      <c r="V52" s="31">
        <f t="shared" ref="V52" si="229">SUM(V53:V70)</f>
        <v>0</v>
      </c>
      <c r="W52" s="31">
        <f t="shared" ref="W52:X52" si="230">SUM(W53:W70)</f>
        <v>0</v>
      </c>
      <c r="X52" s="31">
        <f t="shared" si="230"/>
        <v>0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</row>
    <row r="70" spans="1:24" ht="11.25" customHeight="1" x14ac:dyDescent="0.2">
      <c r="A70" s="22" t="s">
        <v>127</v>
      </c>
      <c r="B70" s="23" t="s">
        <v>128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" si="231">SUM(C72:C73)</f>
        <v>0</v>
      </c>
      <c r="D71" s="31">
        <f t="shared" ref="D71" si="232">SUM(D72:D73)</f>
        <v>0</v>
      </c>
      <c r="E71" s="31">
        <f t="shared" ref="E71" si="233">SUM(E72:E73)</f>
        <v>0</v>
      </c>
      <c r="F71" s="31">
        <f t="shared" ref="F71" si="234">SUM(F72:F73)</f>
        <v>0</v>
      </c>
      <c r="G71" s="31">
        <f t="shared" ref="G71" si="235">SUM(G72:G73)</f>
        <v>0</v>
      </c>
      <c r="H71" s="31">
        <f t="shared" ref="H71" si="236">SUM(H72:H73)</f>
        <v>0</v>
      </c>
      <c r="I71" s="31">
        <f t="shared" ref="I71" si="237">SUM(I72:I73)</f>
        <v>0</v>
      </c>
      <c r="J71" s="31">
        <f t="shared" ref="J71" si="238">SUM(J72:J73)</f>
        <v>0</v>
      </c>
      <c r="K71" s="31">
        <f t="shared" ref="K71" si="239">SUM(K72:K73)</f>
        <v>0</v>
      </c>
      <c r="L71" s="31">
        <f t="shared" ref="L71" si="240">SUM(L72:L73)</f>
        <v>0</v>
      </c>
      <c r="M71" s="31">
        <f t="shared" ref="M71" si="241">SUM(M72:M73)</f>
        <v>0</v>
      </c>
      <c r="N71" s="31">
        <f t="shared" ref="N71" si="242">SUM(N72:N73)</f>
        <v>0</v>
      </c>
      <c r="O71" s="31">
        <f t="shared" ref="O71" si="243">SUM(O72:O73)</f>
        <v>0</v>
      </c>
      <c r="P71" s="31">
        <f t="shared" ref="P71" si="244">SUM(P72:P73)</f>
        <v>0</v>
      </c>
      <c r="Q71" s="31">
        <f t="shared" ref="Q71" si="245">SUM(Q72:Q73)</f>
        <v>0</v>
      </c>
      <c r="R71" s="31">
        <f t="shared" ref="R71" si="246">SUM(R72:R73)</f>
        <v>0</v>
      </c>
      <c r="S71" s="31">
        <f t="shared" ref="S71" si="247">SUM(S72:S73)</f>
        <v>0</v>
      </c>
      <c r="T71" s="31">
        <f t="shared" ref="T71" si="248">SUM(T72:T73)</f>
        <v>0</v>
      </c>
      <c r="U71" s="31">
        <f t="shared" ref="U71" si="249">SUM(U72:U73)</f>
        <v>0</v>
      </c>
      <c r="V71" s="31">
        <f t="shared" ref="V71" si="250">SUM(V72:V73)</f>
        <v>0</v>
      </c>
      <c r="W71" s="31">
        <f t="shared" ref="W71:X71" si="251">SUM(W72:W73)</f>
        <v>0</v>
      </c>
      <c r="X71" s="31">
        <f t="shared" si="251"/>
        <v>0</v>
      </c>
    </row>
    <row r="72" spans="1:24" ht="11.25" customHeight="1" x14ac:dyDescent="0.2">
      <c r="A72" s="22" t="s">
        <v>131</v>
      </c>
      <c r="B72" s="23" t="s">
        <v>132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0</v>
      </c>
      <c r="D75" s="31">
        <v>0</v>
      </c>
      <c r="E75" s="31">
        <v>0</v>
      </c>
      <c r="F75" s="31">
        <v>0</v>
      </c>
      <c r="G75" s="31">
        <v>0</v>
      </c>
      <c r="H75" s="31">
        <v>0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</row>
    <row r="76" spans="1:24" ht="11.25" customHeight="1" x14ac:dyDescent="0.2">
      <c r="A76" s="26" t="s">
        <v>139</v>
      </c>
      <c r="B76" s="27" t="s">
        <v>140</v>
      </c>
      <c r="C76" s="32">
        <v>0</v>
      </c>
      <c r="D76" s="32">
        <v>0</v>
      </c>
      <c r="E76" s="32">
        <v>0</v>
      </c>
      <c r="F76" s="32">
        <v>0</v>
      </c>
      <c r="G76" s="32">
        <v>0</v>
      </c>
      <c r="H76" s="32">
        <v>0</v>
      </c>
      <c r="I76" s="32">
        <v>0</v>
      </c>
      <c r="J76" s="32">
        <v>0</v>
      </c>
      <c r="K76" s="32">
        <v>0</v>
      </c>
      <c r="L76" s="32">
        <v>0</v>
      </c>
      <c r="M76" s="32">
        <v>0</v>
      </c>
      <c r="N76" s="32">
        <v>0</v>
      </c>
      <c r="O76" s="32">
        <v>0</v>
      </c>
      <c r="P76" s="32">
        <v>0</v>
      </c>
      <c r="Q76" s="32">
        <v>0</v>
      </c>
      <c r="R76" s="32">
        <v>0</v>
      </c>
      <c r="S76" s="32">
        <v>0</v>
      </c>
      <c r="T76" s="32">
        <v>0</v>
      </c>
      <c r="U76" s="32">
        <v>0</v>
      </c>
      <c r="V76" s="32">
        <v>0</v>
      </c>
      <c r="W76" s="32">
        <v>0</v>
      </c>
      <c r="X76" s="32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7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177</v>
      </c>
      <c r="B1" s="7" t="s">
        <v>258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34.064144453998274</v>
      </c>
      <c r="D2" s="28">
        <f t="shared" ref="D2" si="1">SUM(D3,D17,D22,D25,D26,D51,D52,D71,D74,D75,D76)</f>
        <v>40.369647463456573</v>
      </c>
      <c r="E2" s="28">
        <f t="shared" ref="E2" si="2">SUM(E3,E17,E22,E25,E26,E51,E52,E71,E74,E75,E76)</f>
        <v>32.067411865864131</v>
      </c>
      <c r="F2" s="28">
        <f t="shared" ref="F2" si="3">SUM(F3,F17,F22,F25,F26,F51,F52,F71,F74,F75,F76)</f>
        <v>19.585382631126397</v>
      </c>
      <c r="G2" s="28">
        <f t="shared" ref="G2" si="4">SUM(G3,G17,G22,G25,G26,G51,G52,G71,G74,G75,G76)</f>
        <v>17.58865004299226</v>
      </c>
      <c r="H2" s="28">
        <f t="shared" ref="H2" si="5">SUM(H3,H17,H22,H25,H26,H51,H52,H71,H74,H75,H76)</f>
        <v>20.461908856405849</v>
      </c>
      <c r="I2" s="28">
        <f t="shared" ref="I2" si="6">SUM(I3,I17,I22,I25,I26,I51,I52,I71,I74,I75,I76)</f>
        <v>19.342992261392947</v>
      </c>
      <c r="J2" s="28">
        <f t="shared" ref="J2" si="7">SUM(J3,J17,J22,J25,J26,J51,J52,J71,J74,J75,J76)</f>
        <v>20.716938950988823</v>
      </c>
      <c r="K2" s="28">
        <f t="shared" ref="K2" si="8">SUM(K3,K17,K22,K25,K26,K51,K52,K71,K74,K75,K76)</f>
        <v>18.51315563198624</v>
      </c>
      <c r="L2" s="28">
        <f t="shared" ref="L2" si="9">SUM(L3,L17,L22,L25,L26,L51,L52,L71,L74,L75,L76)</f>
        <v>17.145313843508166</v>
      </c>
      <c r="M2" s="28">
        <f t="shared" ref="M2" si="10">SUM(M3,M17,M22,M25,M26,M51,M52,M71,M74,M75,M76)</f>
        <v>24.989079965606187</v>
      </c>
      <c r="N2" s="28">
        <f t="shared" ref="N2" si="11">SUM(N3,N17,N22,N25,N26,N51,N52,N71,N74,N75,N76)</f>
        <v>26.557265692175406</v>
      </c>
      <c r="O2" s="28">
        <f t="shared" ref="O2" si="12">SUM(O3,O17,O22,O25,O26,O51,O52,O71,O74,O75,O76)</f>
        <v>24.463628546861564</v>
      </c>
      <c r="P2" s="28">
        <f t="shared" ref="P2" si="13">SUM(P3,P17,P22,P25,P26,P51,P52,P71,P74,P75,P76)</f>
        <v>21.493121238177132</v>
      </c>
      <c r="Q2" s="28">
        <f t="shared" ref="Q2" si="14">SUM(Q3,Q17,Q22,Q25,Q26,Q51,Q52,Q71,Q74,Q75,Q76)</f>
        <v>26.043250214961311</v>
      </c>
      <c r="R2" s="28">
        <f t="shared" ref="R2" si="15">SUM(R3,R17,R22,R25,R26,R51,R52,R71,R74,R75,R76)</f>
        <v>31.818572656921745</v>
      </c>
      <c r="S2" s="28">
        <f t="shared" ref="S2" si="16">SUM(S3,S17,S22,S25,S26,S51,S52,S71,S74,S75,S76)</f>
        <v>41.395012897678413</v>
      </c>
      <c r="T2" s="28">
        <f t="shared" ref="T2" si="17">SUM(T3,T17,T22,T25,T26,T51,T52,T71,T74,T75,T76)</f>
        <v>47.811263972484952</v>
      </c>
      <c r="U2" s="28">
        <f t="shared" ref="U2" si="18">SUM(U3,U17,U22,U25,U26,U51,U52,U71,U74,U75,U76)</f>
        <v>55.496388650042988</v>
      </c>
      <c r="V2" s="28">
        <f t="shared" ref="V2" si="19">SUM(V3,V17,V22,V25,V26,V51,V52,V71,V74,V75,V76)</f>
        <v>73.661478933791898</v>
      </c>
      <c r="W2" s="28">
        <f t="shared" ref="W2:X2" si="20">SUM(W3,W17,W22,W25,W26,W51,W52,W71,W74,W75,W76)</f>
        <v>61.220550300945838</v>
      </c>
      <c r="X2" s="28">
        <f t="shared" si="20"/>
        <v>50.990111779879619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21">SUM(C4,C8,C11)</f>
        <v>0</v>
      </c>
      <c r="D3" s="29">
        <f t="shared" ref="D3" si="22">SUM(D4,D8,D11)</f>
        <v>0</v>
      </c>
      <c r="E3" s="29">
        <f t="shared" ref="E3" si="23">SUM(E4,E8,E11)</f>
        <v>0</v>
      </c>
      <c r="F3" s="29">
        <f t="shared" ref="F3" si="24">SUM(F4,F8,F11)</f>
        <v>0</v>
      </c>
      <c r="G3" s="29">
        <f t="shared" ref="G3" si="25">SUM(G4,G8,G11)</f>
        <v>0</v>
      </c>
      <c r="H3" s="29">
        <f t="shared" ref="H3" si="26">SUM(H4,H8,H11)</f>
        <v>0</v>
      </c>
      <c r="I3" s="29">
        <f t="shared" ref="I3" si="27">SUM(I4,I8,I11)</f>
        <v>0</v>
      </c>
      <c r="J3" s="29">
        <f t="shared" ref="J3" si="28">SUM(J4,J8,J11)</f>
        <v>0</v>
      </c>
      <c r="K3" s="29">
        <f t="shared" ref="K3" si="29">SUM(K4,K8,K11)</f>
        <v>0</v>
      </c>
      <c r="L3" s="29">
        <f t="shared" ref="L3" si="30">SUM(L4,L8,L11)</f>
        <v>0</v>
      </c>
      <c r="M3" s="29">
        <f t="shared" ref="M3" si="31">SUM(M4,M8,M11)</f>
        <v>0</v>
      </c>
      <c r="N3" s="29">
        <f t="shared" ref="N3" si="32">SUM(N4,N8,N11)</f>
        <v>0</v>
      </c>
      <c r="O3" s="29">
        <f t="shared" ref="O3" si="33">SUM(O4,O8,O11)</f>
        <v>0</v>
      </c>
      <c r="P3" s="29">
        <f t="shared" ref="P3" si="34">SUM(P4,P8,P11)</f>
        <v>0</v>
      </c>
      <c r="Q3" s="29">
        <f t="shared" ref="Q3" si="35">SUM(Q4,Q8,Q11)</f>
        <v>0</v>
      </c>
      <c r="R3" s="29">
        <f t="shared" ref="R3" si="36">SUM(R4,R8,R11)</f>
        <v>0</v>
      </c>
      <c r="S3" s="29">
        <f t="shared" ref="S3" si="37">SUM(S4,S8,S11)</f>
        <v>0</v>
      </c>
      <c r="T3" s="29">
        <f t="shared" ref="T3" si="38">SUM(T4,T8,T11)</f>
        <v>0</v>
      </c>
      <c r="U3" s="29">
        <f t="shared" ref="U3" si="39">SUM(U4,U8,U11)</f>
        <v>0</v>
      </c>
      <c r="V3" s="29">
        <f t="shared" ref="V3" si="40">SUM(V4,V8,V11)</f>
        <v>0</v>
      </c>
      <c r="W3" s="29">
        <f t="shared" ref="W3:X3" si="41">SUM(W4,W8,W11)</f>
        <v>0</v>
      </c>
      <c r="X3" s="29">
        <f t="shared" si="41"/>
        <v>0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42">SUM(C5:C7)</f>
        <v>0</v>
      </c>
      <c r="D4" s="42">
        <f t="shared" ref="D4" si="43">SUM(D5:D7)</f>
        <v>0</v>
      </c>
      <c r="E4" s="42">
        <f t="shared" ref="E4" si="44">SUM(E5:E7)</f>
        <v>0</v>
      </c>
      <c r="F4" s="42">
        <f t="shared" ref="F4" si="45">SUM(F5:F7)</f>
        <v>0</v>
      </c>
      <c r="G4" s="42">
        <f t="shared" ref="G4" si="46">SUM(G5:G7)</f>
        <v>0</v>
      </c>
      <c r="H4" s="42">
        <f t="shared" ref="H4" si="47">SUM(H5:H7)</f>
        <v>0</v>
      </c>
      <c r="I4" s="42">
        <f t="shared" ref="I4" si="48">SUM(I5:I7)</f>
        <v>0</v>
      </c>
      <c r="J4" s="42">
        <f t="shared" ref="J4" si="49">SUM(J5:J7)</f>
        <v>0</v>
      </c>
      <c r="K4" s="42">
        <f t="shared" ref="K4" si="50">SUM(K5:K7)</f>
        <v>0</v>
      </c>
      <c r="L4" s="42">
        <f t="shared" ref="L4" si="51">SUM(L5:L7)</f>
        <v>0</v>
      </c>
      <c r="M4" s="42">
        <f t="shared" ref="M4" si="52">SUM(M5:M7)</f>
        <v>0</v>
      </c>
      <c r="N4" s="42">
        <f t="shared" ref="N4" si="53">SUM(N5:N7)</f>
        <v>0</v>
      </c>
      <c r="O4" s="42">
        <f t="shared" ref="O4" si="54">SUM(O5:O7)</f>
        <v>0</v>
      </c>
      <c r="P4" s="42">
        <f t="shared" ref="P4" si="55">SUM(P5:P7)</f>
        <v>0</v>
      </c>
      <c r="Q4" s="42">
        <f t="shared" ref="Q4" si="56">SUM(Q5:Q7)</f>
        <v>0</v>
      </c>
      <c r="R4" s="42">
        <f t="shared" ref="R4" si="57">SUM(R5:R7)</f>
        <v>0</v>
      </c>
      <c r="S4" s="42">
        <f t="shared" ref="S4" si="58">SUM(S5:S7)</f>
        <v>0</v>
      </c>
      <c r="T4" s="42">
        <f t="shared" ref="T4" si="59">SUM(T5:T7)</f>
        <v>0</v>
      </c>
      <c r="U4" s="42">
        <f t="shared" ref="U4" si="60">SUM(U5:U7)</f>
        <v>0</v>
      </c>
      <c r="V4" s="42">
        <f t="shared" ref="V4" si="61">SUM(V5:V7)</f>
        <v>0</v>
      </c>
      <c r="W4" s="42">
        <f t="shared" ref="W4:X4" si="62">SUM(W5:W7)</f>
        <v>0</v>
      </c>
      <c r="X4" s="42">
        <f t="shared" si="62"/>
        <v>0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>
        <v>0</v>
      </c>
      <c r="W5" s="30">
        <v>0</v>
      </c>
      <c r="X5" s="30">
        <v>0</v>
      </c>
    </row>
    <row r="6" spans="1:24" ht="11.25" customHeight="1" x14ac:dyDescent="0.2">
      <c r="A6" s="39" t="s">
        <v>7</v>
      </c>
      <c r="B6" s="23" t="s">
        <v>8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</row>
    <row r="7" spans="1:24" ht="11.25" customHeight="1" x14ac:dyDescent="0.2">
      <c r="A7" s="39" t="s">
        <v>9</v>
      </c>
      <c r="B7" s="23" t="s">
        <v>10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</row>
    <row r="8" spans="1:24" ht="11.25" customHeight="1" x14ac:dyDescent="0.2">
      <c r="A8" s="40" t="s">
        <v>343</v>
      </c>
      <c r="B8" s="41" t="s">
        <v>344</v>
      </c>
      <c r="C8" s="42">
        <f t="shared" ref="C8" si="63">SUM(C9:C10)</f>
        <v>0</v>
      </c>
      <c r="D8" s="42">
        <f t="shared" ref="D8" si="64">SUM(D9:D10)</f>
        <v>0</v>
      </c>
      <c r="E8" s="42">
        <f t="shared" ref="E8" si="65">SUM(E9:E10)</f>
        <v>0</v>
      </c>
      <c r="F8" s="42">
        <f t="shared" ref="F8" si="66">SUM(F9:F10)</f>
        <v>0</v>
      </c>
      <c r="G8" s="42">
        <f t="shared" ref="G8" si="67">SUM(G9:G10)</f>
        <v>0</v>
      </c>
      <c r="H8" s="42">
        <f t="shared" ref="H8" si="68">SUM(H9:H10)</f>
        <v>0</v>
      </c>
      <c r="I8" s="42">
        <f t="shared" ref="I8" si="69">SUM(I9:I10)</f>
        <v>0</v>
      </c>
      <c r="J8" s="42">
        <f t="shared" ref="J8" si="70">SUM(J9:J10)</f>
        <v>0</v>
      </c>
      <c r="K8" s="42">
        <f t="shared" ref="K8" si="71">SUM(K9:K10)</f>
        <v>0</v>
      </c>
      <c r="L8" s="42">
        <f t="shared" ref="L8" si="72">SUM(L9:L10)</f>
        <v>0</v>
      </c>
      <c r="M8" s="42">
        <f t="shared" ref="M8" si="73">SUM(M9:M10)</f>
        <v>0</v>
      </c>
      <c r="N8" s="42">
        <f t="shared" ref="N8" si="74">SUM(N9:N10)</f>
        <v>0</v>
      </c>
      <c r="O8" s="42">
        <f t="shared" ref="O8" si="75">SUM(O9:O10)</f>
        <v>0</v>
      </c>
      <c r="P8" s="42">
        <f t="shared" ref="P8" si="76">SUM(P9:P10)</f>
        <v>0</v>
      </c>
      <c r="Q8" s="42">
        <f t="shared" ref="Q8" si="77">SUM(Q9:Q10)</f>
        <v>0</v>
      </c>
      <c r="R8" s="42">
        <f t="shared" ref="R8" si="78">SUM(R9:R10)</f>
        <v>0</v>
      </c>
      <c r="S8" s="42">
        <f t="shared" ref="S8" si="79">SUM(S9:S10)</f>
        <v>0</v>
      </c>
      <c r="T8" s="42">
        <f t="shared" ref="T8" si="80">SUM(T9:T10)</f>
        <v>0</v>
      </c>
      <c r="U8" s="42">
        <f t="shared" ref="U8" si="81">SUM(U9:U10)</f>
        <v>0</v>
      </c>
      <c r="V8" s="42">
        <f t="shared" ref="V8" si="82">SUM(V9:V10)</f>
        <v>0</v>
      </c>
      <c r="W8" s="42">
        <f t="shared" ref="W8:X8" si="83">SUM(W9:W10)</f>
        <v>0</v>
      </c>
      <c r="X8" s="42">
        <f t="shared" si="83"/>
        <v>0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" si="84">SUM(C12:C16)</f>
        <v>0</v>
      </c>
      <c r="D11" s="42">
        <f t="shared" ref="D11" si="85">SUM(D12:D16)</f>
        <v>0</v>
      </c>
      <c r="E11" s="42">
        <f t="shared" ref="E11" si="86">SUM(E12:E16)</f>
        <v>0</v>
      </c>
      <c r="F11" s="42">
        <f t="shared" ref="F11" si="87">SUM(F12:F16)</f>
        <v>0</v>
      </c>
      <c r="G11" s="42">
        <f t="shared" ref="G11" si="88">SUM(G12:G16)</f>
        <v>0</v>
      </c>
      <c r="H11" s="42">
        <f t="shared" ref="H11" si="89">SUM(H12:H16)</f>
        <v>0</v>
      </c>
      <c r="I11" s="42">
        <f t="shared" ref="I11" si="90">SUM(I12:I16)</f>
        <v>0</v>
      </c>
      <c r="J11" s="42">
        <f t="shared" ref="J11" si="91">SUM(J12:J16)</f>
        <v>0</v>
      </c>
      <c r="K11" s="42">
        <f t="shared" ref="K11" si="92">SUM(K12:K16)</f>
        <v>0</v>
      </c>
      <c r="L11" s="42">
        <f t="shared" ref="L11" si="93">SUM(L12:L16)</f>
        <v>0</v>
      </c>
      <c r="M11" s="42">
        <f t="shared" ref="M11" si="94">SUM(M12:M16)</f>
        <v>0</v>
      </c>
      <c r="N11" s="42">
        <f t="shared" ref="N11" si="95">SUM(N12:N16)</f>
        <v>0</v>
      </c>
      <c r="O11" s="42">
        <f t="shared" ref="O11" si="96">SUM(O12:O16)</f>
        <v>0</v>
      </c>
      <c r="P11" s="42">
        <f t="shared" ref="P11" si="97">SUM(P12:P16)</f>
        <v>0</v>
      </c>
      <c r="Q11" s="42">
        <f t="shared" ref="Q11" si="98">SUM(Q12:Q16)</f>
        <v>0</v>
      </c>
      <c r="R11" s="42">
        <f t="shared" ref="R11" si="99">SUM(R12:R16)</f>
        <v>0</v>
      </c>
      <c r="S11" s="42">
        <f t="shared" ref="S11" si="100">SUM(S12:S16)</f>
        <v>0</v>
      </c>
      <c r="T11" s="42">
        <f t="shared" ref="T11" si="101">SUM(T12:T16)</f>
        <v>0</v>
      </c>
      <c r="U11" s="42">
        <f t="shared" ref="U11" si="102">SUM(U12:U16)</f>
        <v>0</v>
      </c>
      <c r="V11" s="42">
        <f t="shared" ref="V11" si="103">SUM(V12:V16)</f>
        <v>0</v>
      </c>
      <c r="W11" s="42">
        <f t="shared" ref="W11:X11" si="104">SUM(W12:W16)</f>
        <v>0</v>
      </c>
      <c r="X11" s="42">
        <f t="shared" si="104"/>
        <v>0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</row>
    <row r="13" spans="1:24" ht="11.25" customHeight="1" x14ac:dyDescent="0.2">
      <c r="A13" s="39" t="s">
        <v>17</v>
      </c>
      <c r="B13" s="23" t="s">
        <v>18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" si="105">SUM(C18:C21)</f>
        <v>0</v>
      </c>
      <c r="D17" s="31">
        <f t="shared" ref="D17" si="106">SUM(D18:D21)</f>
        <v>0</v>
      </c>
      <c r="E17" s="31">
        <f t="shared" ref="E17" si="107">SUM(E18:E21)</f>
        <v>0</v>
      </c>
      <c r="F17" s="31">
        <f t="shared" ref="F17" si="108">SUM(F18:F21)</f>
        <v>0</v>
      </c>
      <c r="G17" s="31">
        <f t="shared" ref="G17" si="109">SUM(G18:G21)</f>
        <v>0</v>
      </c>
      <c r="H17" s="31">
        <f t="shared" ref="H17" si="110">SUM(H18:H21)</f>
        <v>0</v>
      </c>
      <c r="I17" s="31">
        <f t="shared" ref="I17" si="111">SUM(I18:I21)</f>
        <v>0</v>
      </c>
      <c r="J17" s="31">
        <f t="shared" ref="J17" si="112">SUM(J18:J21)</f>
        <v>0</v>
      </c>
      <c r="K17" s="31">
        <f t="shared" ref="K17" si="113">SUM(K18:K21)</f>
        <v>0</v>
      </c>
      <c r="L17" s="31">
        <f t="shared" ref="L17" si="114">SUM(L18:L21)</f>
        <v>0</v>
      </c>
      <c r="M17" s="31">
        <f t="shared" ref="M17" si="115">SUM(M18:M21)</f>
        <v>0</v>
      </c>
      <c r="N17" s="31">
        <f t="shared" ref="N17" si="116">SUM(N18:N21)</f>
        <v>0</v>
      </c>
      <c r="O17" s="31">
        <f t="shared" ref="O17" si="117">SUM(O18:O21)</f>
        <v>0</v>
      </c>
      <c r="P17" s="31">
        <f t="shared" ref="P17" si="118">SUM(P18:P21)</f>
        <v>0</v>
      </c>
      <c r="Q17" s="31">
        <f t="shared" ref="Q17" si="119">SUM(Q18:Q21)</f>
        <v>0</v>
      </c>
      <c r="R17" s="31">
        <f t="shared" ref="R17" si="120">SUM(R18:R21)</f>
        <v>0</v>
      </c>
      <c r="S17" s="31">
        <f t="shared" ref="S17" si="121">SUM(S18:S21)</f>
        <v>0</v>
      </c>
      <c r="T17" s="31">
        <f t="shared" ref="T17" si="122">SUM(T18:T21)</f>
        <v>0</v>
      </c>
      <c r="U17" s="31">
        <f t="shared" ref="U17" si="123">SUM(U18:U21)</f>
        <v>0</v>
      </c>
      <c r="V17" s="31">
        <f t="shared" ref="V17" si="124">SUM(V18:V21)</f>
        <v>0</v>
      </c>
      <c r="W17" s="31">
        <f t="shared" ref="W17:X17" si="125">SUM(W18:W21)</f>
        <v>0</v>
      </c>
      <c r="X17" s="31">
        <f t="shared" si="125"/>
        <v>0</v>
      </c>
    </row>
    <row r="18" spans="1:24" ht="11.25" customHeight="1" x14ac:dyDescent="0.2">
      <c r="A18" s="22" t="s">
        <v>27</v>
      </c>
      <c r="B18" s="23" t="s">
        <v>28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" si="126">SUM(C23:C24)</f>
        <v>0</v>
      </c>
      <c r="D22" s="31">
        <f t="shared" ref="D22" si="127">SUM(D23:D24)</f>
        <v>0</v>
      </c>
      <c r="E22" s="31">
        <f t="shared" ref="E22" si="128">SUM(E23:E24)</f>
        <v>0</v>
      </c>
      <c r="F22" s="31">
        <f t="shared" ref="F22" si="129">SUM(F23:F24)</f>
        <v>0</v>
      </c>
      <c r="G22" s="31">
        <f t="shared" ref="G22" si="130">SUM(G23:G24)</f>
        <v>0</v>
      </c>
      <c r="H22" s="31">
        <f t="shared" ref="H22" si="131">SUM(H23:H24)</f>
        <v>0</v>
      </c>
      <c r="I22" s="31">
        <f t="shared" ref="I22" si="132">SUM(I23:I24)</f>
        <v>0</v>
      </c>
      <c r="J22" s="31">
        <f t="shared" ref="J22" si="133">SUM(J23:J24)</f>
        <v>0</v>
      </c>
      <c r="K22" s="31">
        <f t="shared" ref="K22" si="134">SUM(K23:K24)</f>
        <v>0</v>
      </c>
      <c r="L22" s="31">
        <f t="shared" ref="L22" si="135">SUM(L23:L24)</f>
        <v>0</v>
      </c>
      <c r="M22" s="31">
        <f t="shared" ref="M22" si="136">SUM(M23:M24)</f>
        <v>0</v>
      </c>
      <c r="N22" s="31">
        <f t="shared" ref="N22" si="137">SUM(N23:N24)</f>
        <v>0</v>
      </c>
      <c r="O22" s="31">
        <f t="shared" ref="O22" si="138">SUM(O23:O24)</f>
        <v>0</v>
      </c>
      <c r="P22" s="31">
        <f t="shared" ref="P22" si="139">SUM(P23:P24)</f>
        <v>0</v>
      </c>
      <c r="Q22" s="31">
        <f t="shared" ref="Q22" si="140">SUM(Q23:Q24)</f>
        <v>0</v>
      </c>
      <c r="R22" s="31">
        <f t="shared" ref="R22" si="141">SUM(R23:R24)</f>
        <v>0</v>
      </c>
      <c r="S22" s="31">
        <f t="shared" ref="S22" si="142">SUM(S23:S24)</f>
        <v>0</v>
      </c>
      <c r="T22" s="31">
        <f t="shared" ref="T22" si="143">SUM(T23:T24)</f>
        <v>0</v>
      </c>
      <c r="U22" s="31">
        <f t="shared" ref="U22" si="144">SUM(U23:U24)</f>
        <v>0</v>
      </c>
      <c r="V22" s="31">
        <f t="shared" ref="V22" si="145">SUM(V23:V24)</f>
        <v>0</v>
      </c>
      <c r="W22" s="31">
        <f t="shared" ref="W22:X22" si="146">SUM(W23:W24)</f>
        <v>0</v>
      </c>
      <c r="X22" s="31">
        <f t="shared" si="146"/>
        <v>0</v>
      </c>
    </row>
    <row r="23" spans="1:24" ht="11.25" customHeight="1" x14ac:dyDescent="0.2">
      <c r="A23" s="22" t="s">
        <v>37</v>
      </c>
      <c r="B23" s="23" t="s">
        <v>38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47">SUM(C27,C33)</f>
        <v>34.064144453998274</v>
      </c>
      <c r="D26" s="31">
        <f t="shared" ref="D26" si="148">SUM(D27,D33)</f>
        <v>40.369647463456573</v>
      </c>
      <c r="E26" s="31">
        <f t="shared" ref="E26" si="149">SUM(E27,E33)</f>
        <v>32.067411865864131</v>
      </c>
      <c r="F26" s="31">
        <f t="shared" ref="F26" si="150">SUM(F27,F33)</f>
        <v>19.585382631126397</v>
      </c>
      <c r="G26" s="31">
        <f t="shared" ref="G26" si="151">SUM(G27,G33)</f>
        <v>17.58865004299226</v>
      </c>
      <c r="H26" s="31">
        <f t="shared" ref="H26" si="152">SUM(H27,H33)</f>
        <v>20.461908856405849</v>
      </c>
      <c r="I26" s="31">
        <f t="shared" ref="I26" si="153">SUM(I27,I33)</f>
        <v>19.342992261392947</v>
      </c>
      <c r="J26" s="31">
        <f t="shared" ref="J26" si="154">SUM(J27,J33)</f>
        <v>20.716938950988823</v>
      </c>
      <c r="K26" s="31">
        <f t="shared" ref="K26" si="155">SUM(K27,K33)</f>
        <v>18.51315563198624</v>
      </c>
      <c r="L26" s="31">
        <f t="shared" ref="L26" si="156">SUM(L27,L33)</f>
        <v>17.145313843508166</v>
      </c>
      <c r="M26" s="31">
        <f t="shared" ref="M26" si="157">SUM(M27,M33)</f>
        <v>24.989079965606187</v>
      </c>
      <c r="N26" s="31">
        <f t="shared" ref="N26" si="158">SUM(N27,N33)</f>
        <v>26.557265692175406</v>
      </c>
      <c r="O26" s="31">
        <f t="shared" ref="O26" si="159">SUM(O27,O33)</f>
        <v>24.463628546861564</v>
      </c>
      <c r="P26" s="31">
        <f t="shared" ref="P26" si="160">SUM(P27,P33)</f>
        <v>21.493121238177132</v>
      </c>
      <c r="Q26" s="31">
        <f t="shared" ref="Q26" si="161">SUM(Q27,Q33)</f>
        <v>26.043250214961311</v>
      </c>
      <c r="R26" s="31">
        <f t="shared" ref="R26" si="162">SUM(R27,R33)</f>
        <v>31.818572656921745</v>
      </c>
      <c r="S26" s="31">
        <f t="shared" ref="S26" si="163">SUM(S27,S33)</f>
        <v>41.395012897678413</v>
      </c>
      <c r="T26" s="31">
        <f t="shared" ref="T26" si="164">SUM(T27,T33)</f>
        <v>47.811263972484952</v>
      </c>
      <c r="U26" s="31">
        <f t="shared" ref="U26" si="165">SUM(U27,U33)</f>
        <v>55.496388650042988</v>
      </c>
      <c r="V26" s="31">
        <f t="shared" ref="V26" si="166">SUM(V27,V33)</f>
        <v>73.661478933791898</v>
      </c>
      <c r="W26" s="31">
        <f t="shared" ref="W26:X26" si="167">SUM(W27,W33)</f>
        <v>61.220550300945838</v>
      </c>
      <c r="X26" s="31">
        <f t="shared" si="167"/>
        <v>50.990111779879619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" si="168">SUM(C28:C32)</f>
        <v>0</v>
      </c>
      <c r="D27" s="42">
        <f t="shared" ref="D27" si="169">SUM(D28:D32)</f>
        <v>0</v>
      </c>
      <c r="E27" s="42">
        <f t="shared" ref="E27" si="170">SUM(E28:E32)</f>
        <v>0</v>
      </c>
      <c r="F27" s="42">
        <f t="shared" ref="F27" si="171">SUM(F28:F32)</f>
        <v>0</v>
      </c>
      <c r="G27" s="42">
        <f t="shared" ref="G27" si="172">SUM(G28:G32)</f>
        <v>0</v>
      </c>
      <c r="H27" s="42">
        <f t="shared" ref="H27" si="173">SUM(H28:H32)</f>
        <v>0</v>
      </c>
      <c r="I27" s="42">
        <f t="shared" ref="I27" si="174">SUM(I28:I32)</f>
        <v>0</v>
      </c>
      <c r="J27" s="42">
        <f t="shared" ref="J27" si="175">SUM(J28:J32)</f>
        <v>0</v>
      </c>
      <c r="K27" s="42">
        <f t="shared" ref="K27" si="176">SUM(K28:K32)</f>
        <v>0</v>
      </c>
      <c r="L27" s="42">
        <f t="shared" ref="L27" si="177">SUM(L28:L32)</f>
        <v>0</v>
      </c>
      <c r="M27" s="42">
        <f t="shared" ref="M27" si="178">SUM(M28:M32)</f>
        <v>0</v>
      </c>
      <c r="N27" s="42">
        <f t="shared" ref="N27" si="179">SUM(N28:N32)</f>
        <v>0</v>
      </c>
      <c r="O27" s="42">
        <f t="shared" ref="O27" si="180">SUM(O28:O32)</f>
        <v>0</v>
      </c>
      <c r="P27" s="42">
        <f t="shared" ref="P27" si="181">SUM(P28:P32)</f>
        <v>0</v>
      </c>
      <c r="Q27" s="42">
        <f t="shared" ref="Q27" si="182">SUM(Q28:Q32)</f>
        <v>0</v>
      </c>
      <c r="R27" s="42">
        <f t="shared" ref="R27" si="183">SUM(R28:R32)</f>
        <v>0</v>
      </c>
      <c r="S27" s="42">
        <f t="shared" ref="S27" si="184">SUM(S28:S32)</f>
        <v>0</v>
      </c>
      <c r="T27" s="42">
        <f t="shared" ref="T27" si="185">SUM(T28:T32)</f>
        <v>0</v>
      </c>
      <c r="U27" s="42">
        <f t="shared" ref="U27" si="186">SUM(U28:U32)</f>
        <v>0</v>
      </c>
      <c r="V27" s="42">
        <f t="shared" ref="V27" si="187">SUM(V28:V32)</f>
        <v>0</v>
      </c>
      <c r="W27" s="42">
        <f t="shared" ref="W27:X27" si="188">SUM(W28:W32)</f>
        <v>0</v>
      </c>
      <c r="X27" s="42">
        <f t="shared" si="188"/>
        <v>0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" si="189">SUM(C34:C50)</f>
        <v>34.064144453998274</v>
      </c>
      <c r="D33" s="42">
        <f t="shared" ref="D33" si="190">SUM(D34:D50)</f>
        <v>40.369647463456573</v>
      </c>
      <c r="E33" s="42">
        <f t="shared" ref="E33" si="191">SUM(E34:E50)</f>
        <v>32.067411865864131</v>
      </c>
      <c r="F33" s="42">
        <f t="shared" ref="F33" si="192">SUM(F34:F50)</f>
        <v>19.585382631126397</v>
      </c>
      <c r="G33" s="42">
        <f t="shared" ref="G33" si="193">SUM(G34:G50)</f>
        <v>17.58865004299226</v>
      </c>
      <c r="H33" s="42">
        <f t="shared" ref="H33" si="194">SUM(H34:H50)</f>
        <v>20.461908856405849</v>
      </c>
      <c r="I33" s="42">
        <f t="shared" ref="I33" si="195">SUM(I34:I50)</f>
        <v>19.342992261392947</v>
      </c>
      <c r="J33" s="42">
        <f t="shared" ref="J33" si="196">SUM(J34:J50)</f>
        <v>20.716938950988823</v>
      </c>
      <c r="K33" s="42">
        <f t="shared" ref="K33" si="197">SUM(K34:K50)</f>
        <v>18.51315563198624</v>
      </c>
      <c r="L33" s="42">
        <f t="shared" ref="L33" si="198">SUM(L34:L50)</f>
        <v>17.145313843508166</v>
      </c>
      <c r="M33" s="42">
        <f t="shared" ref="M33" si="199">SUM(M34:M50)</f>
        <v>24.989079965606187</v>
      </c>
      <c r="N33" s="42">
        <f t="shared" ref="N33" si="200">SUM(N34:N50)</f>
        <v>26.557265692175406</v>
      </c>
      <c r="O33" s="42">
        <f t="shared" ref="O33" si="201">SUM(O34:O50)</f>
        <v>24.463628546861564</v>
      </c>
      <c r="P33" s="42">
        <f t="shared" ref="P33" si="202">SUM(P34:P50)</f>
        <v>21.493121238177132</v>
      </c>
      <c r="Q33" s="42">
        <f t="shared" ref="Q33" si="203">SUM(Q34:Q50)</f>
        <v>26.043250214961311</v>
      </c>
      <c r="R33" s="42">
        <f t="shared" ref="R33" si="204">SUM(R34:R50)</f>
        <v>31.818572656921745</v>
      </c>
      <c r="S33" s="42">
        <f t="shared" ref="S33" si="205">SUM(S34:S50)</f>
        <v>41.395012897678413</v>
      </c>
      <c r="T33" s="42">
        <f t="shared" ref="T33" si="206">SUM(T34:T50)</f>
        <v>47.811263972484952</v>
      </c>
      <c r="U33" s="42">
        <f t="shared" ref="U33" si="207">SUM(U34:U50)</f>
        <v>55.496388650042988</v>
      </c>
      <c r="V33" s="42">
        <f t="shared" ref="V33" si="208">SUM(V34:V50)</f>
        <v>73.661478933791898</v>
      </c>
      <c r="W33" s="42">
        <f t="shared" ref="W33:X33" si="209">SUM(W34:W50)</f>
        <v>61.220550300945838</v>
      </c>
      <c r="X33" s="42">
        <f t="shared" si="209"/>
        <v>50.990111779879619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</row>
    <row r="37" spans="1:24" ht="11.25" customHeight="1" x14ac:dyDescent="0.2">
      <c r="A37" s="39" t="s">
        <v>61</v>
      </c>
      <c r="B37" s="23" t="s">
        <v>62</v>
      </c>
      <c r="C37" s="30">
        <v>0</v>
      </c>
      <c r="D37" s="30">
        <v>0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</row>
    <row r="41" spans="1:24" ht="11.25" customHeight="1" x14ac:dyDescent="0.2">
      <c r="A41" s="39" t="s">
        <v>69</v>
      </c>
      <c r="B41" s="23" t="s">
        <v>70</v>
      </c>
      <c r="C41" s="30">
        <v>0</v>
      </c>
      <c r="D41" s="30">
        <v>0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</row>
    <row r="42" spans="1:24" ht="11.25" customHeight="1" x14ac:dyDescent="0.2">
      <c r="A42" s="39" t="s">
        <v>71</v>
      </c>
      <c r="B42" s="23" t="s">
        <v>72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0</v>
      </c>
      <c r="D43" s="30">
        <v>8.2163370593293195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</row>
    <row r="44" spans="1:24" ht="11.25" customHeight="1" x14ac:dyDescent="0.2">
      <c r="A44" s="39" t="s">
        <v>75</v>
      </c>
      <c r="B44" s="23" t="s">
        <v>76</v>
      </c>
      <c r="C44" s="30">
        <v>0</v>
      </c>
      <c r="D44" s="30">
        <v>1.9298366294067071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4.3766122098022352E-2</v>
      </c>
      <c r="U45" s="30">
        <v>2.91487532244196E-2</v>
      </c>
      <c r="V45" s="30">
        <v>2.811693895098882E-2</v>
      </c>
      <c r="W45" s="30">
        <v>2.3989681857265691E-2</v>
      </c>
      <c r="X45" s="30">
        <v>2.708512467755804E-2</v>
      </c>
    </row>
    <row r="46" spans="1:24" ht="11.25" customHeight="1" x14ac:dyDescent="0.2">
      <c r="A46" s="39" t="s">
        <v>79</v>
      </c>
      <c r="B46" s="23" t="s">
        <v>80</v>
      </c>
      <c r="C46" s="30">
        <v>34.064144453998274</v>
      </c>
      <c r="D46" s="30">
        <v>30.223473774720546</v>
      </c>
      <c r="E46" s="30">
        <v>31.107222699914004</v>
      </c>
      <c r="F46" s="30">
        <v>19.585382631126397</v>
      </c>
      <c r="G46" s="30">
        <v>17.58865004299226</v>
      </c>
      <c r="H46" s="30">
        <v>20.461908856405849</v>
      </c>
      <c r="I46" s="30">
        <v>19.342992261392947</v>
      </c>
      <c r="J46" s="30">
        <v>20.716938950988823</v>
      </c>
      <c r="K46" s="30">
        <v>18.51315563198624</v>
      </c>
      <c r="L46" s="30">
        <v>17.145313843508166</v>
      </c>
      <c r="M46" s="30">
        <v>24.989079965606187</v>
      </c>
      <c r="N46" s="30">
        <v>25.625795356835766</v>
      </c>
      <c r="O46" s="30">
        <v>24.463628546861564</v>
      </c>
      <c r="P46" s="30">
        <v>20.561650902837492</v>
      </c>
      <c r="Q46" s="30">
        <v>26.043250214961311</v>
      </c>
      <c r="R46" s="30">
        <v>31.818572656921745</v>
      </c>
      <c r="S46" s="30">
        <v>41.395012897678413</v>
      </c>
      <c r="T46" s="30">
        <v>47.757007738607051</v>
      </c>
      <c r="U46" s="30">
        <v>55.467239896818569</v>
      </c>
      <c r="V46" s="30">
        <v>73.617282889079945</v>
      </c>
      <c r="W46" s="30">
        <v>61.180481513327607</v>
      </c>
      <c r="X46" s="30">
        <v>50.961994840928632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0.96018916595012893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0.93147033533963886</v>
      </c>
      <c r="O47" s="30">
        <v>0</v>
      </c>
      <c r="P47" s="30">
        <v>0.93147033533963886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1.0490111779879621E-2</v>
      </c>
      <c r="U49" s="30">
        <v>0</v>
      </c>
      <c r="V49" s="30">
        <v>1.6079105760963028E-2</v>
      </c>
      <c r="W49" s="30">
        <v>1.6079105760963028E-2</v>
      </c>
      <c r="X49" s="30">
        <v>1.031814273430782E-3</v>
      </c>
    </row>
    <row r="50" spans="1:24" ht="11.25" customHeight="1" x14ac:dyDescent="0.2">
      <c r="A50" s="39" t="s">
        <v>87</v>
      </c>
      <c r="B50" s="23" t="s">
        <v>88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</row>
    <row r="51" spans="1:24" ht="11.25" customHeight="1" x14ac:dyDescent="0.2">
      <c r="A51" s="24" t="s">
        <v>89</v>
      </c>
      <c r="B51" s="25" t="s">
        <v>90</v>
      </c>
      <c r="C51" s="31">
        <v>0</v>
      </c>
      <c r="D51" s="31">
        <v>0</v>
      </c>
      <c r="E51" s="31">
        <v>0</v>
      </c>
      <c r="F51" s="31">
        <v>0</v>
      </c>
      <c r="G51" s="31">
        <v>0</v>
      </c>
      <c r="H51" s="31">
        <v>0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" si="210">SUM(C53:C70)</f>
        <v>0</v>
      </c>
      <c r="D52" s="31">
        <f t="shared" ref="D52" si="211">SUM(D53:D70)</f>
        <v>0</v>
      </c>
      <c r="E52" s="31">
        <f t="shared" ref="E52" si="212">SUM(E53:E70)</f>
        <v>0</v>
      </c>
      <c r="F52" s="31">
        <f t="shared" ref="F52" si="213">SUM(F53:F70)</f>
        <v>0</v>
      </c>
      <c r="G52" s="31">
        <f t="shared" ref="G52" si="214">SUM(G53:G70)</f>
        <v>0</v>
      </c>
      <c r="H52" s="31">
        <f t="shared" ref="H52" si="215">SUM(H53:H70)</f>
        <v>0</v>
      </c>
      <c r="I52" s="31">
        <f t="shared" ref="I52" si="216">SUM(I53:I70)</f>
        <v>0</v>
      </c>
      <c r="J52" s="31">
        <f t="shared" ref="J52" si="217">SUM(J53:J70)</f>
        <v>0</v>
      </c>
      <c r="K52" s="31">
        <f t="shared" ref="K52" si="218">SUM(K53:K70)</f>
        <v>0</v>
      </c>
      <c r="L52" s="31">
        <f t="shared" ref="L52" si="219">SUM(L53:L70)</f>
        <v>0</v>
      </c>
      <c r="M52" s="31">
        <f t="shared" ref="M52" si="220">SUM(M53:M70)</f>
        <v>0</v>
      </c>
      <c r="N52" s="31">
        <f t="shared" ref="N52" si="221">SUM(N53:N70)</f>
        <v>0</v>
      </c>
      <c r="O52" s="31">
        <f t="shared" ref="O52" si="222">SUM(O53:O70)</f>
        <v>0</v>
      </c>
      <c r="P52" s="31">
        <f t="shared" ref="P52" si="223">SUM(P53:P70)</f>
        <v>0</v>
      </c>
      <c r="Q52" s="31">
        <f t="shared" ref="Q52" si="224">SUM(Q53:Q70)</f>
        <v>0</v>
      </c>
      <c r="R52" s="31">
        <f t="shared" ref="R52" si="225">SUM(R53:R70)</f>
        <v>0</v>
      </c>
      <c r="S52" s="31">
        <f t="shared" ref="S52" si="226">SUM(S53:S70)</f>
        <v>0</v>
      </c>
      <c r="T52" s="31">
        <f t="shared" ref="T52" si="227">SUM(T53:T70)</f>
        <v>0</v>
      </c>
      <c r="U52" s="31">
        <f t="shared" ref="U52" si="228">SUM(U53:U70)</f>
        <v>0</v>
      </c>
      <c r="V52" s="31">
        <f t="shared" ref="V52" si="229">SUM(V53:V70)</f>
        <v>0</v>
      </c>
      <c r="W52" s="31">
        <f t="shared" ref="W52:X52" si="230">SUM(W53:W70)</f>
        <v>0</v>
      </c>
      <c r="X52" s="31">
        <f t="shared" si="230"/>
        <v>0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</row>
    <row r="70" spans="1:24" ht="11.25" customHeight="1" x14ac:dyDescent="0.2">
      <c r="A70" s="22" t="s">
        <v>127</v>
      </c>
      <c r="B70" s="23" t="s">
        <v>128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" si="231">SUM(C72:C73)</f>
        <v>0</v>
      </c>
      <c r="D71" s="31">
        <f t="shared" ref="D71" si="232">SUM(D72:D73)</f>
        <v>0</v>
      </c>
      <c r="E71" s="31">
        <f t="shared" ref="E71" si="233">SUM(E72:E73)</f>
        <v>0</v>
      </c>
      <c r="F71" s="31">
        <f t="shared" ref="F71" si="234">SUM(F72:F73)</f>
        <v>0</v>
      </c>
      <c r="G71" s="31">
        <f t="shared" ref="G71" si="235">SUM(G72:G73)</f>
        <v>0</v>
      </c>
      <c r="H71" s="31">
        <f t="shared" ref="H71" si="236">SUM(H72:H73)</f>
        <v>0</v>
      </c>
      <c r="I71" s="31">
        <f t="shared" ref="I71" si="237">SUM(I72:I73)</f>
        <v>0</v>
      </c>
      <c r="J71" s="31">
        <f t="shared" ref="J71" si="238">SUM(J72:J73)</f>
        <v>0</v>
      </c>
      <c r="K71" s="31">
        <f t="shared" ref="K71" si="239">SUM(K72:K73)</f>
        <v>0</v>
      </c>
      <c r="L71" s="31">
        <f t="shared" ref="L71" si="240">SUM(L72:L73)</f>
        <v>0</v>
      </c>
      <c r="M71" s="31">
        <f t="shared" ref="M71" si="241">SUM(M72:M73)</f>
        <v>0</v>
      </c>
      <c r="N71" s="31">
        <f t="shared" ref="N71" si="242">SUM(N72:N73)</f>
        <v>0</v>
      </c>
      <c r="O71" s="31">
        <f t="shared" ref="O71" si="243">SUM(O72:O73)</f>
        <v>0</v>
      </c>
      <c r="P71" s="31">
        <f t="shared" ref="P71" si="244">SUM(P72:P73)</f>
        <v>0</v>
      </c>
      <c r="Q71" s="31">
        <f t="shared" ref="Q71" si="245">SUM(Q72:Q73)</f>
        <v>0</v>
      </c>
      <c r="R71" s="31">
        <f t="shared" ref="R71" si="246">SUM(R72:R73)</f>
        <v>0</v>
      </c>
      <c r="S71" s="31">
        <f t="shared" ref="S71" si="247">SUM(S72:S73)</f>
        <v>0</v>
      </c>
      <c r="T71" s="31">
        <f t="shared" ref="T71" si="248">SUM(T72:T73)</f>
        <v>0</v>
      </c>
      <c r="U71" s="31">
        <f t="shared" ref="U71" si="249">SUM(U72:U73)</f>
        <v>0</v>
      </c>
      <c r="V71" s="31">
        <f t="shared" ref="V71" si="250">SUM(V72:V73)</f>
        <v>0</v>
      </c>
      <c r="W71" s="31">
        <f t="shared" ref="W71:X71" si="251">SUM(W72:W73)</f>
        <v>0</v>
      </c>
      <c r="X71" s="31">
        <f t="shared" si="251"/>
        <v>0</v>
      </c>
    </row>
    <row r="72" spans="1:24" ht="11.25" customHeight="1" x14ac:dyDescent="0.2">
      <c r="A72" s="22" t="s">
        <v>131</v>
      </c>
      <c r="B72" s="23" t="s">
        <v>132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0</v>
      </c>
      <c r="D75" s="31">
        <v>0</v>
      </c>
      <c r="E75" s="31">
        <v>0</v>
      </c>
      <c r="F75" s="31">
        <v>0</v>
      </c>
      <c r="G75" s="31">
        <v>0</v>
      </c>
      <c r="H75" s="31">
        <v>0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</row>
    <row r="76" spans="1:24" ht="11.25" customHeight="1" x14ac:dyDescent="0.2">
      <c r="A76" s="26" t="s">
        <v>139</v>
      </c>
      <c r="B76" s="27" t="s">
        <v>140</v>
      </c>
      <c r="C76" s="32">
        <v>0</v>
      </c>
      <c r="D76" s="32">
        <v>0</v>
      </c>
      <c r="E76" s="32">
        <v>0</v>
      </c>
      <c r="F76" s="32">
        <v>0</v>
      </c>
      <c r="G76" s="32">
        <v>0</v>
      </c>
      <c r="H76" s="32">
        <v>0</v>
      </c>
      <c r="I76" s="32">
        <v>0</v>
      </c>
      <c r="J76" s="32">
        <v>0</v>
      </c>
      <c r="K76" s="32">
        <v>0</v>
      </c>
      <c r="L76" s="32">
        <v>0</v>
      </c>
      <c r="M76" s="32">
        <v>0</v>
      </c>
      <c r="N76" s="32">
        <v>0</v>
      </c>
      <c r="O76" s="32">
        <v>0</v>
      </c>
      <c r="P76" s="32">
        <v>0</v>
      </c>
      <c r="Q76" s="32">
        <v>0</v>
      </c>
      <c r="R76" s="32">
        <v>0</v>
      </c>
      <c r="S76" s="32">
        <v>0</v>
      </c>
      <c r="T76" s="32">
        <v>0</v>
      </c>
      <c r="U76" s="32">
        <v>0</v>
      </c>
      <c r="V76" s="32">
        <v>0</v>
      </c>
      <c r="W76" s="32">
        <v>0</v>
      </c>
      <c r="X76" s="32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8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178</v>
      </c>
      <c r="B1" s="7" t="s">
        <v>257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98557.05176268272</v>
      </c>
      <c r="D2" s="28">
        <f t="shared" ref="D2" si="1">SUM(D3,D17,D22,D25,D26,D51,D52,D71,D74,D75,D76)</f>
        <v>98645.897076526249</v>
      </c>
      <c r="E2" s="28">
        <f t="shared" ref="E2" si="2">SUM(E3,E17,E22,E25,E26,E51,E52,E71,E74,E75,E76)</f>
        <v>98006.469733447972</v>
      </c>
      <c r="F2" s="28">
        <f t="shared" ref="F2" si="3">SUM(F3,F17,F22,F25,F26,F51,F52,F71,F74,F75,F76)</f>
        <v>96755.171023215808</v>
      </c>
      <c r="G2" s="28">
        <f t="shared" ref="G2" si="4">SUM(G3,G17,G22,G25,G26,G51,G52,G71,G74,G75,G76)</f>
        <v>98286.285898538248</v>
      </c>
      <c r="H2" s="28">
        <f t="shared" ref="H2" si="5">SUM(H3,H17,H22,H25,H26,H51,H52,H71,H74,H75,H76)</f>
        <v>100159.62055030094</v>
      </c>
      <c r="I2" s="28">
        <f t="shared" ref="I2" si="6">SUM(I3,I17,I22,I25,I26,I51,I52,I71,I74,I75,I76)</f>
        <v>100028.01332760105</v>
      </c>
      <c r="J2" s="28">
        <f t="shared" ref="J2" si="7">SUM(J3,J17,J22,J25,J26,J51,J52,J71,J74,J75,J76)</f>
        <v>100119.04711951848</v>
      </c>
      <c r="K2" s="28">
        <f t="shared" ref="K2" si="8">SUM(K3,K17,K22,K25,K26,K51,K52,K71,K74,K75,K76)</f>
        <v>97508.479621668084</v>
      </c>
      <c r="L2" s="28">
        <f t="shared" ref="L2" si="9">SUM(L3,L17,L22,L25,L26,L51,L52,L71,L74,L75,L76)</f>
        <v>88569.504901117805</v>
      </c>
      <c r="M2" s="28">
        <f t="shared" ref="M2" si="10">SUM(M3,M17,M22,M25,M26,M51,M52,M71,M74,M75,M76)</f>
        <v>93214.569389509881</v>
      </c>
      <c r="N2" s="28">
        <f t="shared" ref="N2" si="11">SUM(N3,N17,N22,N25,N26,N51,N52,N71,N74,N75,N76)</f>
        <v>91250.169045571805</v>
      </c>
      <c r="O2" s="28">
        <f t="shared" ref="O2" si="12">SUM(O3,O17,O22,O25,O26,O51,O52,O71,O74,O75,O76)</f>
        <v>87860.123473774715</v>
      </c>
      <c r="P2" s="28">
        <f t="shared" ref="P2" si="13">SUM(P3,P17,P22,P25,P26,P51,P52,P71,P74,P75,P76)</f>
        <v>85120.677386070514</v>
      </c>
      <c r="Q2" s="28">
        <f t="shared" ref="Q2" si="14">SUM(Q3,Q17,Q22,Q25,Q26,Q51,Q52,Q71,Q74,Q75,Q76)</f>
        <v>87033.581255374025</v>
      </c>
      <c r="R2" s="28">
        <f t="shared" ref="R2" si="15">SUM(R3,R17,R22,R25,R26,R51,R52,R71,R74,R75,R76)</f>
        <v>84277.30662080826</v>
      </c>
      <c r="S2" s="28">
        <f t="shared" ref="S2" si="16">SUM(S3,S17,S22,S25,S26,S51,S52,S71,S74,S75,S76)</f>
        <v>84030.634393809101</v>
      </c>
      <c r="T2" s="28">
        <f t="shared" ref="T2" si="17">SUM(T3,T17,T22,T25,T26,T51,T52,T71,T74,T75,T76)</f>
        <v>90631.23834909717</v>
      </c>
      <c r="U2" s="28">
        <f t="shared" ref="U2" si="18">SUM(U3,U17,U22,U25,U26,U51,U52,U71,U74,U75,U76)</f>
        <v>87051.117970765248</v>
      </c>
      <c r="V2" s="28">
        <f t="shared" ref="V2" si="19">SUM(V3,V17,V22,V25,V26,V51,V52,V71,V74,V75,V76)</f>
        <v>86646.959587274279</v>
      </c>
      <c r="W2" s="28">
        <f t="shared" ref="W2:X2" si="20">SUM(W3,W17,W22,W25,W26,W51,W52,W71,W74,W75,W76)</f>
        <v>86179.823559759228</v>
      </c>
      <c r="X2" s="28">
        <f t="shared" si="20"/>
        <v>87711.73430782459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21">SUM(C4,C8,C11)</f>
        <v>0</v>
      </c>
      <c r="D3" s="29">
        <f t="shared" ref="D3" si="22">SUM(D4,D8,D11)</f>
        <v>0</v>
      </c>
      <c r="E3" s="29">
        <f t="shared" ref="E3" si="23">SUM(E4,E8,E11)</f>
        <v>0</v>
      </c>
      <c r="F3" s="29">
        <f t="shared" ref="F3" si="24">SUM(F4,F8,F11)</f>
        <v>0</v>
      </c>
      <c r="G3" s="29">
        <f t="shared" ref="G3" si="25">SUM(G4,G8,G11)</f>
        <v>0</v>
      </c>
      <c r="H3" s="29">
        <f t="shared" ref="H3" si="26">SUM(H4,H8,H11)</f>
        <v>0</v>
      </c>
      <c r="I3" s="29">
        <f t="shared" ref="I3" si="27">SUM(I4,I8,I11)</f>
        <v>0</v>
      </c>
      <c r="J3" s="29">
        <f t="shared" ref="J3" si="28">SUM(J4,J8,J11)</f>
        <v>0</v>
      </c>
      <c r="K3" s="29">
        <f t="shared" ref="K3" si="29">SUM(K4,K8,K11)</f>
        <v>0</v>
      </c>
      <c r="L3" s="29">
        <f t="shared" ref="L3" si="30">SUM(L4,L8,L11)</f>
        <v>0</v>
      </c>
      <c r="M3" s="29">
        <f t="shared" ref="M3" si="31">SUM(M4,M8,M11)</f>
        <v>0</v>
      </c>
      <c r="N3" s="29">
        <f t="shared" ref="N3" si="32">SUM(N4,N8,N11)</f>
        <v>0</v>
      </c>
      <c r="O3" s="29">
        <f t="shared" ref="O3" si="33">SUM(O4,O8,O11)</f>
        <v>0</v>
      </c>
      <c r="P3" s="29">
        <f t="shared" ref="P3" si="34">SUM(P4,P8,P11)</f>
        <v>0</v>
      </c>
      <c r="Q3" s="29">
        <f t="shared" ref="Q3" si="35">SUM(Q4,Q8,Q11)</f>
        <v>0</v>
      </c>
      <c r="R3" s="29">
        <f t="shared" ref="R3" si="36">SUM(R4,R8,R11)</f>
        <v>0</v>
      </c>
      <c r="S3" s="29">
        <f t="shared" ref="S3" si="37">SUM(S4,S8,S11)</f>
        <v>0</v>
      </c>
      <c r="T3" s="29">
        <f t="shared" ref="T3" si="38">SUM(T4,T8,T11)</f>
        <v>0</v>
      </c>
      <c r="U3" s="29">
        <f t="shared" ref="U3" si="39">SUM(U4,U8,U11)</f>
        <v>0</v>
      </c>
      <c r="V3" s="29">
        <f t="shared" ref="V3" si="40">SUM(V4,V8,V11)</f>
        <v>0</v>
      </c>
      <c r="W3" s="29">
        <f t="shared" ref="W3:X3" si="41">SUM(W4,W8,W11)</f>
        <v>0</v>
      </c>
      <c r="X3" s="29">
        <f t="shared" si="41"/>
        <v>0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42">SUM(C5:C7)</f>
        <v>0</v>
      </c>
      <c r="D4" s="42">
        <f t="shared" ref="D4" si="43">SUM(D5:D7)</f>
        <v>0</v>
      </c>
      <c r="E4" s="42">
        <f t="shared" ref="E4" si="44">SUM(E5:E7)</f>
        <v>0</v>
      </c>
      <c r="F4" s="42">
        <f t="shared" ref="F4" si="45">SUM(F5:F7)</f>
        <v>0</v>
      </c>
      <c r="G4" s="42">
        <f t="shared" ref="G4" si="46">SUM(G5:G7)</f>
        <v>0</v>
      </c>
      <c r="H4" s="42">
        <f t="shared" ref="H4" si="47">SUM(H5:H7)</f>
        <v>0</v>
      </c>
      <c r="I4" s="42">
        <f t="shared" ref="I4" si="48">SUM(I5:I7)</f>
        <v>0</v>
      </c>
      <c r="J4" s="42">
        <f t="shared" ref="J4" si="49">SUM(J5:J7)</f>
        <v>0</v>
      </c>
      <c r="K4" s="42">
        <f t="shared" ref="K4" si="50">SUM(K5:K7)</f>
        <v>0</v>
      </c>
      <c r="L4" s="42">
        <f t="shared" ref="L4" si="51">SUM(L5:L7)</f>
        <v>0</v>
      </c>
      <c r="M4" s="42">
        <f t="shared" ref="M4" si="52">SUM(M5:M7)</f>
        <v>0</v>
      </c>
      <c r="N4" s="42">
        <f t="shared" ref="N4" si="53">SUM(N5:N7)</f>
        <v>0</v>
      </c>
      <c r="O4" s="42">
        <f t="shared" ref="O4" si="54">SUM(O5:O7)</f>
        <v>0</v>
      </c>
      <c r="P4" s="42">
        <f t="shared" ref="P4" si="55">SUM(P5:P7)</f>
        <v>0</v>
      </c>
      <c r="Q4" s="42">
        <f t="shared" ref="Q4" si="56">SUM(Q5:Q7)</f>
        <v>0</v>
      </c>
      <c r="R4" s="42">
        <f t="shared" ref="R4" si="57">SUM(R5:R7)</f>
        <v>0</v>
      </c>
      <c r="S4" s="42">
        <f t="shared" ref="S4" si="58">SUM(S5:S7)</f>
        <v>0</v>
      </c>
      <c r="T4" s="42">
        <f t="shared" ref="T4" si="59">SUM(T5:T7)</f>
        <v>0</v>
      </c>
      <c r="U4" s="42">
        <f t="shared" ref="U4" si="60">SUM(U5:U7)</f>
        <v>0</v>
      </c>
      <c r="V4" s="42">
        <f t="shared" ref="V4" si="61">SUM(V5:V7)</f>
        <v>0</v>
      </c>
      <c r="W4" s="42">
        <f t="shared" ref="W4:X4" si="62">SUM(W5:W7)</f>
        <v>0</v>
      </c>
      <c r="X4" s="42">
        <f t="shared" si="62"/>
        <v>0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>
        <v>0</v>
      </c>
      <c r="W5" s="30">
        <v>0</v>
      </c>
      <c r="X5" s="30">
        <v>0</v>
      </c>
    </row>
    <row r="6" spans="1:24" ht="11.25" customHeight="1" x14ac:dyDescent="0.2">
      <c r="A6" s="39" t="s">
        <v>7</v>
      </c>
      <c r="B6" s="23" t="s">
        <v>8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</row>
    <row r="7" spans="1:24" ht="11.25" customHeight="1" x14ac:dyDescent="0.2">
      <c r="A7" s="39" t="s">
        <v>9</v>
      </c>
      <c r="B7" s="23" t="s">
        <v>10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</row>
    <row r="8" spans="1:24" ht="11.25" customHeight="1" x14ac:dyDescent="0.2">
      <c r="A8" s="40" t="s">
        <v>343</v>
      </c>
      <c r="B8" s="41" t="s">
        <v>344</v>
      </c>
      <c r="C8" s="42">
        <f t="shared" ref="C8" si="63">SUM(C9:C10)</f>
        <v>0</v>
      </c>
      <c r="D8" s="42">
        <f t="shared" ref="D8" si="64">SUM(D9:D10)</f>
        <v>0</v>
      </c>
      <c r="E8" s="42">
        <f t="shared" ref="E8" si="65">SUM(E9:E10)</f>
        <v>0</v>
      </c>
      <c r="F8" s="42">
        <f t="shared" ref="F8" si="66">SUM(F9:F10)</f>
        <v>0</v>
      </c>
      <c r="G8" s="42">
        <f t="shared" ref="G8" si="67">SUM(G9:G10)</f>
        <v>0</v>
      </c>
      <c r="H8" s="42">
        <f t="shared" ref="H8" si="68">SUM(H9:H10)</f>
        <v>0</v>
      </c>
      <c r="I8" s="42">
        <f t="shared" ref="I8" si="69">SUM(I9:I10)</f>
        <v>0</v>
      </c>
      <c r="J8" s="42">
        <f t="shared" ref="J8" si="70">SUM(J9:J10)</f>
        <v>0</v>
      </c>
      <c r="K8" s="42">
        <f t="shared" ref="K8" si="71">SUM(K9:K10)</f>
        <v>0</v>
      </c>
      <c r="L8" s="42">
        <f t="shared" ref="L8" si="72">SUM(L9:L10)</f>
        <v>0</v>
      </c>
      <c r="M8" s="42">
        <f t="shared" ref="M8" si="73">SUM(M9:M10)</f>
        <v>0</v>
      </c>
      <c r="N8" s="42">
        <f t="shared" ref="N8" si="74">SUM(N9:N10)</f>
        <v>0</v>
      </c>
      <c r="O8" s="42">
        <f t="shared" ref="O8" si="75">SUM(O9:O10)</f>
        <v>0</v>
      </c>
      <c r="P8" s="42">
        <f t="shared" ref="P8" si="76">SUM(P9:P10)</f>
        <v>0</v>
      </c>
      <c r="Q8" s="42">
        <f t="shared" ref="Q8" si="77">SUM(Q9:Q10)</f>
        <v>0</v>
      </c>
      <c r="R8" s="42">
        <f t="shared" ref="R8" si="78">SUM(R9:R10)</f>
        <v>0</v>
      </c>
      <c r="S8" s="42">
        <f t="shared" ref="S8" si="79">SUM(S9:S10)</f>
        <v>0</v>
      </c>
      <c r="T8" s="42">
        <f t="shared" ref="T8" si="80">SUM(T9:T10)</f>
        <v>0</v>
      </c>
      <c r="U8" s="42">
        <f t="shared" ref="U8" si="81">SUM(U9:U10)</f>
        <v>0</v>
      </c>
      <c r="V8" s="42">
        <f t="shared" ref="V8" si="82">SUM(V9:V10)</f>
        <v>0</v>
      </c>
      <c r="W8" s="42">
        <f t="shared" ref="W8:X8" si="83">SUM(W9:W10)</f>
        <v>0</v>
      </c>
      <c r="X8" s="42">
        <f t="shared" si="83"/>
        <v>0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" si="84">SUM(C12:C16)</f>
        <v>0</v>
      </c>
      <c r="D11" s="42">
        <f t="shared" ref="D11" si="85">SUM(D12:D16)</f>
        <v>0</v>
      </c>
      <c r="E11" s="42">
        <f t="shared" ref="E11" si="86">SUM(E12:E16)</f>
        <v>0</v>
      </c>
      <c r="F11" s="42">
        <f t="shared" ref="F11" si="87">SUM(F12:F16)</f>
        <v>0</v>
      </c>
      <c r="G11" s="42">
        <f t="shared" ref="G11" si="88">SUM(G12:G16)</f>
        <v>0</v>
      </c>
      <c r="H11" s="42">
        <f t="shared" ref="H11" si="89">SUM(H12:H16)</f>
        <v>0</v>
      </c>
      <c r="I11" s="42">
        <f t="shared" ref="I11" si="90">SUM(I12:I16)</f>
        <v>0</v>
      </c>
      <c r="J11" s="42">
        <f t="shared" ref="J11" si="91">SUM(J12:J16)</f>
        <v>0</v>
      </c>
      <c r="K11" s="42">
        <f t="shared" ref="K11" si="92">SUM(K12:K16)</f>
        <v>0</v>
      </c>
      <c r="L11" s="42">
        <f t="shared" ref="L11" si="93">SUM(L12:L16)</f>
        <v>0</v>
      </c>
      <c r="M11" s="42">
        <f t="shared" ref="M11" si="94">SUM(M12:M16)</f>
        <v>0</v>
      </c>
      <c r="N11" s="42">
        <f t="shared" ref="N11" si="95">SUM(N12:N16)</f>
        <v>0</v>
      </c>
      <c r="O11" s="42">
        <f t="shared" ref="O11" si="96">SUM(O12:O16)</f>
        <v>0</v>
      </c>
      <c r="P11" s="42">
        <f t="shared" ref="P11" si="97">SUM(P12:P16)</f>
        <v>0</v>
      </c>
      <c r="Q11" s="42">
        <f t="shared" ref="Q11" si="98">SUM(Q12:Q16)</f>
        <v>0</v>
      </c>
      <c r="R11" s="42">
        <f t="shared" ref="R11" si="99">SUM(R12:R16)</f>
        <v>0</v>
      </c>
      <c r="S11" s="42">
        <f t="shared" ref="S11" si="100">SUM(S12:S16)</f>
        <v>0</v>
      </c>
      <c r="T11" s="42">
        <f t="shared" ref="T11" si="101">SUM(T12:T16)</f>
        <v>0</v>
      </c>
      <c r="U11" s="42">
        <f t="shared" ref="U11" si="102">SUM(U12:U16)</f>
        <v>0</v>
      </c>
      <c r="V11" s="42">
        <f t="shared" ref="V11" si="103">SUM(V12:V16)</f>
        <v>0</v>
      </c>
      <c r="W11" s="42">
        <f t="shared" ref="W11:X11" si="104">SUM(W12:W16)</f>
        <v>0</v>
      </c>
      <c r="X11" s="42">
        <f t="shared" si="104"/>
        <v>0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</row>
    <row r="13" spans="1:24" ht="11.25" customHeight="1" x14ac:dyDescent="0.2">
      <c r="A13" s="39" t="s">
        <v>17</v>
      </c>
      <c r="B13" s="23" t="s">
        <v>18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" si="105">SUM(C18:C21)</f>
        <v>0</v>
      </c>
      <c r="D17" s="31">
        <f t="shared" ref="D17" si="106">SUM(D18:D21)</f>
        <v>0</v>
      </c>
      <c r="E17" s="31">
        <f t="shared" ref="E17" si="107">SUM(E18:E21)</f>
        <v>0</v>
      </c>
      <c r="F17" s="31">
        <f t="shared" ref="F17" si="108">SUM(F18:F21)</f>
        <v>0</v>
      </c>
      <c r="G17" s="31">
        <f t="shared" ref="G17" si="109">SUM(G18:G21)</f>
        <v>0</v>
      </c>
      <c r="H17" s="31">
        <f t="shared" ref="H17" si="110">SUM(H18:H21)</f>
        <v>0</v>
      </c>
      <c r="I17" s="31">
        <f t="shared" ref="I17" si="111">SUM(I18:I21)</f>
        <v>0</v>
      </c>
      <c r="J17" s="31">
        <f t="shared" ref="J17" si="112">SUM(J18:J21)</f>
        <v>0</v>
      </c>
      <c r="K17" s="31">
        <f t="shared" ref="K17" si="113">SUM(K18:K21)</f>
        <v>0</v>
      </c>
      <c r="L17" s="31">
        <f t="shared" ref="L17" si="114">SUM(L18:L21)</f>
        <v>0</v>
      </c>
      <c r="M17" s="31">
        <f t="shared" ref="M17" si="115">SUM(M18:M21)</f>
        <v>0</v>
      </c>
      <c r="N17" s="31">
        <f t="shared" ref="N17" si="116">SUM(N18:N21)</f>
        <v>0</v>
      </c>
      <c r="O17" s="31">
        <f t="shared" ref="O17" si="117">SUM(O18:O21)</f>
        <v>0</v>
      </c>
      <c r="P17" s="31">
        <f t="shared" ref="P17" si="118">SUM(P18:P21)</f>
        <v>0</v>
      </c>
      <c r="Q17" s="31">
        <f t="shared" ref="Q17" si="119">SUM(Q18:Q21)</f>
        <v>0</v>
      </c>
      <c r="R17" s="31">
        <f t="shared" ref="R17" si="120">SUM(R18:R21)</f>
        <v>0</v>
      </c>
      <c r="S17" s="31">
        <f t="shared" ref="S17" si="121">SUM(S18:S21)</f>
        <v>0</v>
      </c>
      <c r="T17" s="31">
        <f t="shared" ref="T17" si="122">SUM(T18:T21)</f>
        <v>0</v>
      </c>
      <c r="U17" s="31">
        <f t="shared" ref="U17" si="123">SUM(U18:U21)</f>
        <v>0</v>
      </c>
      <c r="V17" s="31">
        <f t="shared" ref="V17" si="124">SUM(V18:V21)</f>
        <v>0</v>
      </c>
      <c r="W17" s="31">
        <f t="shared" ref="W17:X17" si="125">SUM(W18:W21)</f>
        <v>0</v>
      </c>
      <c r="X17" s="31">
        <f t="shared" si="125"/>
        <v>0</v>
      </c>
    </row>
    <row r="18" spans="1:24" ht="11.25" customHeight="1" x14ac:dyDescent="0.2">
      <c r="A18" s="22" t="s">
        <v>27</v>
      </c>
      <c r="B18" s="23" t="s">
        <v>28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" si="126">SUM(C23:C24)</f>
        <v>0</v>
      </c>
      <c r="D22" s="31">
        <f t="shared" ref="D22" si="127">SUM(D23:D24)</f>
        <v>0</v>
      </c>
      <c r="E22" s="31">
        <f t="shared" ref="E22" si="128">SUM(E23:E24)</f>
        <v>0</v>
      </c>
      <c r="F22" s="31">
        <f t="shared" ref="F22" si="129">SUM(F23:F24)</f>
        <v>0</v>
      </c>
      <c r="G22" s="31">
        <f t="shared" ref="G22" si="130">SUM(G23:G24)</f>
        <v>0</v>
      </c>
      <c r="H22" s="31">
        <f t="shared" ref="H22" si="131">SUM(H23:H24)</f>
        <v>0</v>
      </c>
      <c r="I22" s="31">
        <f t="shared" ref="I22" si="132">SUM(I23:I24)</f>
        <v>0</v>
      </c>
      <c r="J22" s="31">
        <f t="shared" ref="J22" si="133">SUM(J23:J24)</f>
        <v>0</v>
      </c>
      <c r="K22" s="31">
        <f t="shared" ref="K22" si="134">SUM(K23:K24)</f>
        <v>0</v>
      </c>
      <c r="L22" s="31">
        <f t="shared" ref="L22" si="135">SUM(L23:L24)</f>
        <v>0</v>
      </c>
      <c r="M22" s="31">
        <f t="shared" ref="M22" si="136">SUM(M23:M24)</f>
        <v>0</v>
      </c>
      <c r="N22" s="31">
        <f t="shared" ref="N22" si="137">SUM(N23:N24)</f>
        <v>0</v>
      </c>
      <c r="O22" s="31">
        <f t="shared" ref="O22" si="138">SUM(O23:O24)</f>
        <v>0</v>
      </c>
      <c r="P22" s="31">
        <f t="shared" ref="P22" si="139">SUM(P23:P24)</f>
        <v>0</v>
      </c>
      <c r="Q22" s="31">
        <f t="shared" ref="Q22" si="140">SUM(Q23:Q24)</f>
        <v>0</v>
      </c>
      <c r="R22" s="31">
        <f t="shared" ref="R22" si="141">SUM(R23:R24)</f>
        <v>0</v>
      </c>
      <c r="S22" s="31">
        <f t="shared" ref="S22" si="142">SUM(S23:S24)</f>
        <v>0</v>
      </c>
      <c r="T22" s="31">
        <f t="shared" ref="T22" si="143">SUM(T23:T24)</f>
        <v>0</v>
      </c>
      <c r="U22" s="31">
        <f t="shared" ref="U22" si="144">SUM(U23:U24)</f>
        <v>0</v>
      </c>
      <c r="V22" s="31">
        <f t="shared" ref="V22" si="145">SUM(V23:V24)</f>
        <v>0</v>
      </c>
      <c r="W22" s="31">
        <f t="shared" ref="W22:X22" si="146">SUM(W23:W24)</f>
        <v>0</v>
      </c>
      <c r="X22" s="31">
        <f t="shared" si="146"/>
        <v>0</v>
      </c>
    </row>
    <row r="23" spans="1:24" ht="11.25" customHeight="1" x14ac:dyDescent="0.2">
      <c r="A23" s="22" t="s">
        <v>37</v>
      </c>
      <c r="B23" s="23" t="s">
        <v>38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47">SUM(C27,C33)</f>
        <v>84057.675924333627</v>
      </c>
      <c r="D26" s="31">
        <f t="shared" ref="D26" si="148">SUM(D27,D33)</f>
        <v>84732.154256233902</v>
      </c>
      <c r="E26" s="31">
        <f t="shared" ref="E26" si="149">SUM(E27,E33)</f>
        <v>85504.941702493554</v>
      </c>
      <c r="F26" s="31">
        <f t="shared" ref="F26" si="150">SUM(F27,F33)</f>
        <v>83755.828288907986</v>
      </c>
      <c r="G26" s="31">
        <f t="shared" ref="G26" si="151">SUM(G27,G33)</f>
        <v>84671.714273430771</v>
      </c>
      <c r="H26" s="31">
        <f t="shared" ref="H26" si="152">SUM(H27,H33)</f>
        <v>86067.334307824582</v>
      </c>
      <c r="I26" s="31">
        <f t="shared" ref="I26" si="153">SUM(I27,I33)</f>
        <v>87190.185468615658</v>
      </c>
      <c r="J26" s="31">
        <f t="shared" ref="J26" si="154">SUM(J27,J33)</f>
        <v>86408.673946689581</v>
      </c>
      <c r="K26" s="31">
        <f t="shared" ref="K26" si="155">SUM(K27,K33)</f>
        <v>84203.796646603601</v>
      </c>
      <c r="L26" s="31">
        <f t="shared" ref="L26" si="156">SUM(L27,L33)</f>
        <v>77078.505331040418</v>
      </c>
      <c r="M26" s="31">
        <f t="shared" ref="M26" si="157">SUM(M27,M33)</f>
        <v>80456.026569217531</v>
      </c>
      <c r="N26" s="31">
        <f t="shared" ref="N26" si="158">SUM(N27,N33)</f>
        <v>77777.25434221841</v>
      </c>
      <c r="O26" s="31">
        <f t="shared" ref="O26" si="159">SUM(O27,O33)</f>
        <v>74671.897764402398</v>
      </c>
      <c r="P26" s="31">
        <f t="shared" ref="P26" si="160">SUM(P27,P33)</f>
        <v>71703.444024075667</v>
      </c>
      <c r="Q26" s="31">
        <f t="shared" ref="Q26" si="161">SUM(Q27,Q33)</f>
        <v>73096.881685296641</v>
      </c>
      <c r="R26" s="31">
        <f t="shared" ref="R26" si="162">SUM(R27,R33)</f>
        <v>70585.654772141017</v>
      </c>
      <c r="S26" s="31">
        <f t="shared" ref="S26" si="163">SUM(S27,S33)</f>
        <v>70490.624247635409</v>
      </c>
      <c r="T26" s="31">
        <f t="shared" ref="T26" si="164">SUM(T27,T33)</f>
        <v>75888.11186586415</v>
      </c>
      <c r="U26" s="31">
        <f t="shared" ref="U26" si="165">SUM(U27,U33)</f>
        <v>72444.24376612209</v>
      </c>
      <c r="V26" s="31">
        <f t="shared" ref="V26" si="166">SUM(V27,V33)</f>
        <v>71454.182889079952</v>
      </c>
      <c r="W26" s="31">
        <f t="shared" ref="W26:X26" si="167">SUM(W27,W33)</f>
        <v>71448.525107480644</v>
      </c>
      <c r="X26" s="31">
        <f t="shared" si="167"/>
        <v>73706.177730008596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" si="168">SUM(C28:C32)</f>
        <v>2787.2362854686162</v>
      </c>
      <c r="D27" s="42">
        <f t="shared" ref="D27" si="169">SUM(D28:D32)</f>
        <v>2802.0866723989684</v>
      </c>
      <c r="E27" s="42">
        <f t="shared" ref="E27" si="170">SUM(E28:E32)</f>
        <v>3445.1362854686158</v>
      </c>
      <c r="F27" s="42">
        <f t="shared" ref="F27" si="171">SUM(F28:F32)</f>
        <v>3079.1118658641449</v>
      </c>
      <c r="G27" s="42">
        <f t="shared" ref="G27" si="172">SUM(G28:G32)</f>
        <v>3033.0369733447978</v>
      </c>
      <c r="H27" s="42">
        <f t="shared" ref="H27" si="173">SUM(H28:H32)</f>
        <v>3358.8422184006877</v>
      </c>
      <c r="I27" s="42">
        <f t="shared" ref="I27" si="174">SUM(I28:I32)</f>
        <v>3659.3102321582105</v>
      </c>
      <c r="J27" s="42">
        <f t="shared" ref="J27" si="175">SUM(J28:J32)</f>
        <v>3013.9121238177131</v>
      </c>
      <c r="K27" s="42">
        <f t="shared" ref="K27" si="176">SUM(K28:K32)</f>
        <v>2933.0036973344795</v>
      </c>
      <c r="L27" s="42">
        <f t="shared" ref="L27" si="177">SUM(L28:L32)</f>
        <v>2836.7970765262257</v>
      </c>
      <c r="M27" s="42">
        <f t="shared" ref="M27" si="178">SUM(M28:M32)</f>
        <v>2796.814187446259</v>
      </c>
      <c r="N27" s="42">
        <f t="shared" ref="N27" si="179">SUM(N28:N32)</f>
        <v>2885.5687016337051</v>
      </c>
      <c r="O27" s="42">
        <f t="shared" ref="O27" si="180">SUM(O28:O32)</f>
        <v>2579.846087704213</v>
      </c>
      <c r="P27" s="42">
        <f t="shared" ref="P27" si="181">SUM(P28:P32)</f>
        <v>2669.7482373172829</v>
      </c>
      <c r="Q27" s="42">
        <f t="shared" ref="Q27" si="182">SUM(Q28:Q32)</f>
        <v>2718.4721410146171</v>
      </c>
      <c r="R27" s="42">
        <f t="shared" ref="R27" si="183">SUM(R28:R32)</f>
        <v>2205.9370593293211</v>
      </c>
      <c r="S27" s="42">
        <f t="shared" ref="S27" si="184">SUM(S28:S32)</f>
        <v>2304.3441960447117</v>
      </c>
      <c r="T27" s="42">
        <f t="shared" ref="T27" si="185">SUM(T28:T32)</f>
        <v>2165.577042132416</v>
      </c>
      <c r="U27" s="42">
        <f t="shared" ref="U27" si="186">SUM(U28:U32)</f>
        <v>1747.5969045571801</v>
      </c>
      <c r="V27" s="42">
        <f t="shared" ref="V27" si="187">SUM(V28:V32)</f>
        <v>1468.4280309544281</v>
      </c>
      <c r="W27" s="42">
        <f t="shared" ref="W27:X27" si="188">SUM(W28:W32)</f>
        <v>1626.267067927773</v>
      </c>
      <c r="X27" s="42">
        <f t="shared" si="188"/>
        <v>1433.622269991401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2787.2362854686162</v>
      </c>
      <c r="D29" s="30">
        <v>2802.0866723989684</v>
      </c>
      <c r="E29" s="30">
        <v>3445.1362854686158</v>
      </c>
      <c r="F29" s="30">
        <v>3079.1118658641449</v>
      </c>
      <c r="G29" s="30">
        <v>3033.0369733447978</v>
      </c>
      <c r="H29" s="30">
        <v>3358.8422184006877</v>
      </c>
      <c r="I29" s="30">
        <v>3659.3102321582105</v>
      </c>
      <c r="J29" s="30">
        <v>3013.9121238177131</v>
      </c>
      <c r="K29" s="30">
        <v>2933.0036973344795</v>
      </c>
      <c r="L29" s="30">
        <v>2836.7970765262257</v>
      </c>
      <c r="M29" s="30">
        <v>2796.814187446259</v>
      </c>
      <c r="N29" s="30">
        <v>2885.5687016337051</v>
      </c>
      <c r="O29" s="30">
        <v>2579.846087704213</v>
      </c>
      <c r="P29" s="30">
        <v>2669.7482373172829</v>
      </c>
      <c r="Q29" s="30">
        <v>2718.4721410146171</v>
      </c>
      <c r="R29" s="30">
        <v>2205.9370593293211</v>
      </c>
      <c r="S29" s="30">
        <v>2304.3441960447117</v>
      </c>
      <c r="T29" s="30">
        <v>2165.577042132416</v>
      </c>
      <c r="U29" s="30">
        <v>1747.5969045571801</v>
      </c>
      <c r="V29" s="30">
        <v>1468.4280309544281</v>
      </c>
      <c r="W29" s="30">
        <v>1626.267067927773</v>
      </c>
      <c r="X29" s="30">
        <v>1433.622269991401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" si="189">SUM(C34:C50)</f>
        <v>81270.439638865006</v>
      </c>
      <c r="D33" s="42">
        <f t="shared" ref="D33" si="190">SUM(D34:D50)</f>
        <v>81930.067583834927</v>
      </c>
      <c r="E33" s="42">
        <f t="shared" ref="E33" si="191">SUM(E34:E50)</f>
        <v>82059.805417024938</v>
      </c>
      <c r="F33" s="42">
        <f t="shared" ref="F33" si="192">SUM(F34:F50)</f>
        <v>80676.716423043836</v>
      </c>
      <c r="G33" s="42">
        <f t="shared" ref="G33" si="193">SUM(G34:G50)</f>
        <v>81638.677300085968</v>
      </c>
      <c r="H33" s="42">
        <f t="shared" ref="H33" si="194">SUM(H34:H50)</f>
        <v>82708.492089423889</v>
      </c>
      <c r="I33" s="42">
        <f t="shared" ref="I33" si="195">SUM(I34:I50)</f>
        <v>83530.875236457447</v>
      </c>
      <c r="J33" s="42">
        <f t="shared" ref="J33" si="196">SUM(J34:J50)</f>
        <v>83394.761822871864</v>
      </c>
      <c r="K33" s="42">
        <f t="shared" ref="K33" si="197">SUM(K34:K50)</f>
        <v>81270.792949269118</v>
      </c>
      <c r="L33" s="42">
        <f t="shared" ref="L33" si="198">SUM(L34:L50)</f>
        <v>74241.708254514189</v>
      </c>
      <c r="M33" s="42">
        <f t="shared" ref="M33" si="199">SUM(M34:M50)</f>
        <v>77659.212381771271</v>
      </c>
      <c r="N33" s="42">
        <f t="shared" ref="N33" si="200">SUM(N34:N50)</f>
        <v>74891.685640584707</v>
      </c>
      <c r="O33" s="42">
        <f t="shared" ref="O33" si="201">SUM(O34:O50)</f>
        <v>72092.051676698189</v>
      </c>
      <c r="P33" s="42">
        <f t="shared" ref="P33" si="202">SUM(P34:P50)</f>
        <v>69033.695786758384</v>
      </c>
      <c r="Q33" s="42">
        <f t="shared" ref="Q33" si="203">SUM(Q34:Q50)</f>
        <v>70378.409544282025</v>
      </c>
      <c r="R33" s="42">
        <f t="shared" ref="R33" si="204">SUM(R34:R50)</f>
        <v>68379.717712811689</v>
      </c>
      <c r="S33" s="42">
        <f t="shared" ref="S33" si="205">SUM(S34:S50)</f>
        <v>68186.2800515907</v>
      </c>
      <c r="T33" s="42">
        <f t="shared" ref="T33" si="206">SUM(T34:T50)</f>
        <v>73722.534823731738</v>
      </c>
      <c r="U33" s="42">
        <f t="shared" ref="U33" si="207">SUM(U34:U50)</f>
        <v>70696.646861564906</v>
      </c>
      <c r="V33" s="42">
        <f t="shared" ref="V33" si="208">SUM(V34:V50)</f>
        <v>69985.754858125525</v>
      </c>
      <c r="W33" s="42">
        <f t="shared" ref="W33:X33" si="209">SUM(W34:W50)</f>
        <v>69822.258039552864</v>
      </c>
      <c r="X33" s="42">
        <f t="shared" si="209"/>
        <v>72272.555460017189</v>
      </c>
    </row>
    <row r="34" spans="1:24" ht="11.25" customHeight="1" x14ac:dyDescent="0.2">
      <c r="A34" s="39" t="s">
        <v>55</v>
      </c>
      <c r="B34" s="23" t="s">
        <v>56</v>
      </c>
      <c r="C34" s="30">
        <v>612.35838349097162</v>
      </c>
      <c r="D34" s="30">
        <v>1002.8528804815131</v>
      </c>
      <c r="E34" s="30">
        <v>971.47919174548565</v>
      </c>
      <c r="F34" s="30">
        <v>387.57325881341353</v>
      </c>
      <c r="G34" s="30">
        <v>335.23215821152189</v>
      </c>
      <c r="H34" s="30">
        <v>470.5380911435941</v>
      </c>
      <c r="I34" s="30">
        <v>728.58280309544273</v>
      </c>
      <c r="J34" s="30">
        <v>908.01745485812557</v>
      </c>
      <c r="K34" s="30">
        <v>784.3516766981943</v>
      </c>
      <c r="L34" s="30">
        <v>286.66104901117797</v>
      </c>
      <c r="M34" s="30">
        <v>147.19329320722269</v>
      </c>
      <c r="N34" s="30">
        <v>394.84299226139296</v>
      </c>
      <c r="O34" s="30">
        <v>382.00627687016345</v>
      </c>
      <c r="P34" s="30">
        <v>356.07987962166806</v>
      </c>
      <c r="Q34" s="30">
        <v>347.42527944969896</v>
      </c>
      <c r="R34" s="30">
        <v>375.99914015477214</v>
      </c>
      <c r="S34" s="30">
        <v>253.20361134995699</v>
      </c>
      <c r="T34" s="30">
        <v>223.43009458297502</v>
      </c>
      <c r="U34" s="30">
        <v>234.1912295786758</v>
      </c>
      <c r="V34" s="30">
        <v>173.88847807394666</v>
      </c>
      <c r="W34" s="30">
        <v>231.0064488392089</v>
      </c>
      <c r="X34" s="30">
        <v>87.621840068787606</v>
      </c>
    </row>
    <row r="35" spans="1:24" ht="11.25" customHeight="1" x14ac:dyDescent="0.2">
      <c r="A35" s="39" t="s">
        <v>57</v>
      </c>
      <c r="B35" s="23" t="s">
        <v>58</v>
      </c>
      <c r="C35" s="30">
        <v>178.33654342218401</v>
      </c>
      <c r="D35" s="30">
        <v>380.77162510748065</v>
      </c>
      <c r="E35" s="30">
        <v>469.54840928632842</v>
      </c>
      <c r="F35" s="30">
        <v>432.60687876182283</v>
      </c>
      <c r="G35" s="30">
        <v>416.99088564058462</v>
      </c>
      <c r="H35" s="30">
        <v>497.90412725709371</v>
      </c>
      <c r="I35" s="30">
        <v>480.73774720550296</v>
      </c>
      <c r="J35" s="30">
        <v>490.65442820292344</v>
      </c>
      <c r="K35" s="30">
        <v>451.35769561478929</v>
      </c>
      <c r="L35" s="30">
        <v>395.61934651762687</v>
      </c>
      <c r="M35" s="30">
        <v>442.12141014617373</v>
      </c>
      <c r="N35" s="30">
        <v>451.31384350816842</v>
      </c>
      <c r="O35" s="30">
        <v>387.22192605331043</v>
      </c>
      <c r="P35" s="30">
        <v>361.3646603611349</v>
      </c>
      <c r="Q35" s="30">
        <v>390.84290627687011</v>
      </c>
      <c r="R35" s="30">
        <v>293.83310404127252</v>
      </c>
      <c r="S35" s="30">
        <v>417.29260533104036</v>
      </c>
      <c r="T35" s="30">
        <v>527.71926053310403</v>
      </c>
      <c r="U35" s="30">
        <v>493.6553740326741</v>
      </c>
      <c r="V35" s="30">
        <v>496.99828030954433</v>
      </c>
      <c r="W35" s="30">
        <v>174.30782459157354</v>
      </c>
      <c r="X35" s="30">
        <v>443.69088564058472</v>
      </c>
    </row>
    <row r="36" spans="1:24" ht="11.25" customHeight="1" x14ac:dyDescent="0.2">
      <c r="A36" s="39" t="s">
        <v>59</v>
      </c>
      <c r="B36" s="23" t="s">
        <v>60</v>
      </c>
      <c r="C36" s="30">
        <v>2843.253912295786</v>
      </c>
      <c r="D36" s="30">
        <v>3403.8380911435934</v>
      </c>
      <c r="E36" s="30">
        <v>3543.6628546861566</v>
      </c>
      <c r="F36" s="30">
        <v>3229.9532244196043</v>
      </c>
      <c r="G36" s="30">
        <v>3682.7002579535683</v>
      </c>
      <c r="H36" s="30">
        <v>4076.3671539122943</v>
      </c>
      <c r="I36" s="30">
        <v>5131.7844368013757</v>
      </c>
      <c r="J36" s="30">
        <v>5590.2232158211509</v>
      </c>
      <c r="K36" s="30">
        <v>5678.1146173688721</v>
      </c>
      <c r="L36" s="30">
        <v>5739.653224419606</v>
      </c>
      <c r="M36" s="30">
        <v>5708.4558899398098</v>
      </c>
      <c r="N36" s="30">
        <v>6261.5361134995701</v>
      </c>
      <c r="O36" s="30">
        <v>5920.1582115219253</v>
      </c>
      <c r="P36" s="30">
        <v>8622.0096302665497</v>
      </c>
      <c r="Q36" s="30">
        <v>10228.633447979364</v>
      </c>
      <c r="R36" s="30">
        <v>10657.29226139295</v>
      </c>
      <c r="S36" s="30">
        <v>10177.184522785899</v>
      </c>
      <c r="T36" s="30">
        <v>10919.019604471196</v>
      </c>
      <c r="U36" s="30">
        <v>11343.468873602755</v>
      </c>
      <c r="V36" s="30">
        <v>12030.60773860705</v>
      </c>
      <c r="W36" s="30">
        <v>10857.895958727431</v>
      </c>
      <c r="X36" s="30">
        <v>10418.533705932932</v>
      </c>
    </row>
    <row r="37" spans="1:24" ht="11.25" customHeight="1" x14ac:dyDescent="0.2">
      <c r="A37" s="39" t="s">
        <v>61</v>
      </c>
      <c r="B37" s="23" t="s">
        <v>62</v>
      </c>
      <c r="C37" s="30">
        <v>69.360877042132415</v>
      </c>
      <c r="D37" s="30">
        <v>615.84024075666377</v>
      </c>
      <c r="E37" s="30">
        <v>241.71203783319001</v>
      </c>
      <c r="F37" s="30">
        <v>132.42338779019778</v>
      </c>
      <c r="G37" s="30">
        <v>137.67076526225279</v>
      </c>
      <c r="H37" s="30">
        <v>150.2818572656922</v>
      </c>
      <c r="I37" s="30">
        <v>149.23095442820289</v>
      </c>
      <c r="J37" s="30">
        <v>136.61986242476351</v>
      </c>
      <c r="K37" s="30">
        <v>155.5364574376612</v>
      </c>
      <c r="L37" s="30">
        <v>105.0921754084265</v>
      </c>
      <c r="M37" s="30">
        <v>141.8744625967326</v>
      </c>
      <c r="N37" s="30">
        <v>911.14935511607905</v>
      </c>
      <c r="O37" s="30">
        <v>375.17910576096301</v>
      </c>
      <c r="P37" s="30">
        <v>267.98512467755802</v>
      </c>
      <c r="Q37" s="30">
        <v>404.6049871023215</v>
      </c>
      <c r="R37" s="30">
        <v>22.069389509888222</v>
      </c>
      <c r="S37" s="30">
        <v>21.018400687876181</v>
      </c>
      <c r="T37" s="30">
        <v>36.782287188306107</v>
      </c>
      <c r="U37" s="30">
        <v>2776.8560619088566</v>
      </c>
      <c r="V37" s="30">
        <v>2786.1091143594153</v>
      </c>
      <c r="W37" s="30">
        <v>2943.6068787618224</v>
      </c>
      <c r="X37" s="30">
        <v>2926.2560619088558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</row>
    <row r="41" spans="1:24" ht="11.25" customHeight="1" x14ac:dyDescent="0.2">
      <c r="A41" s="39" t="s">
        <v>69</v>
      </c>
      <c r="B41" s="23" t="s">
        <v>70</v>
      </c>
      <c r="C41" s="30">
        <v>360.87231298366288</v>
      </c>
      <c r="D41" s="30">
        <v>395.96354256233883</v>
      </c>
      <c r="E41" s="30">
        <v>301.44746345657779</v>
      </c>
      <c r="F41" s="30">
        <v>312.48693035253655</v>
      </c>
      <c r="G41" s="30">
        <v>324.73963886500428</v>
      </c>
      <c r="H41" s="30">
        <v>352.62123817712808</v>
      </c>
      <c r="I41" s="30">
        <v>319.92312983662941</v>
      </c>
      <c r="J41" s="30">
        <v>293.49105760963027</v>
      </c>
      <c r="K41" s="30">
        <v>330.83576956147897</v>
      </c>
      <c r="L41" s="30">
        <v>412.78890799656062</v>
      </c>
      <c r="M41" s="30">
        <v>371.2429062768702</v>
      </c>
      <c r="N41" s="30">
        <v>635.09501289767843</v>
      </c>
      <c r="O41" s="30">
        <v>346.35984522785907</v>
      </c>
      <c r="P41" s="30">
        <v>341.01255374032667</v>
      </c>
      <c r="Q41" s="30">
        <v>673.70765262252792</v>
      </c>
      <c r="R41" s="30">
        <v>215.21040412725711</v>
      </c>
      <c r="S41" s="30">
        <v>290.68684436801374</v>
      </c>
      <c r="T41" s="30">
        <v>275.18228718830613</v>
      </c>
      <c r="U41" s="30">
        <v>247.47824591573507</v>
      </c>
      <c r="V41" s="30">
        <v>231.14187446259675</v>
      </c>
      <c r="W41" s="30">
        <v>109.17979363714531</v>
      </c>
      <c r="X41" s="30">
        <v>191.19492691315557</v>
      </c>
    </row>
    <row r="42" spans="1:24" ht="11.25" customHeight="1" x14ac:dyDescent="0.2">
      <c r="A42" s="39" t="s">
        <v>71</v>
      </c>
      <c r="B42" s="23" t="s">
        <v>72</v>
      </c>
      <c r="C42" s="30">
        <v>43467.659157351671</v>
      </c>
      <c r="D42" s="30">
        <v>42313.421410146184</v>
      </c>
      <c r="E42" s="30">
        <v>42664.248839208936</v>
      </c>
      <c r="F42" s="30">
        <v>43742.778847807385</v>
      </c>
      <c r="G42" s="30">
        <v>43152.68770421324</v>
      </c>
      <c r="H42" s="30">
        <v>43141.881771281165</v>
      </c>
      <c r="I42" s="30">
        <v>41176.698366294062</v>
      </c>
      <c r="J42" s="30">
        <v>41751.885468615641</v>
      </c>
      <c r="K42" s="30">
        <v>39841.856921754079</v>
      </c>
      <c r="L42" s="30">
        <v>35852.766552020628</v>
      </c>
      <c r="M42" s="30">
        <v>38293.870937231302</v>
      </c>
      <c r="N42" s="30">
        <v>34993.561994840929</v>
      </c>
      <c r="O42" s="30">
        <v>36031.186242476346</v>
      </c>
      <c r="P42" s="30">
        <v>33611.871367153908</v>
      </c>
      <c r="Q42" s="30">
        <v>34693.879793637141</v>
      </c>
      <c r="R42" s="30">
        <v>32526.776698194328</v>
      </c>
      <c r="S42" s="30">
        <v>31980.557695614785</v>
      </c>
      <c r="T42" s="30">
        <v>36193.873172828899</v>
      </c>
      <c r="U42" s="30">
        <v>31118.357007738603</v>
      </c>
      <c r="V42" s="30">
        <v>30242.460361134988</v>
      </c>
      <c r="W42" s="30">
        <v>31776.276784178845</v>
      </c>
      <c r="X42" s="30">
        <v>34408.099570077378</v>
      </c>
    </row>
    <row r="43" spans="1:24" ht="11.25" customHeight="1" x14ac:dyDescent="0.2">
      <c r="A43" s="39" t="s">
        <v>73</v>
      </c>
      <c r="B43" s="23" t="s">
        <v>74</v>
      </c>
      <c r="C43" s="30">
        <v>3737.4300945829746</v>
      </c>
      <c r="D43" s="30">
        <v>3219.17067927773</v>
      </c>
      <c r="E43" s="30">
        <v>3192.9123817712803</v>
      </c>
      <c r="F43" s="30">
        <v>2998.894239036973</v>
      </c>
      <c r="G43" s="30">
        <v>3153.7650902837486</v>
      </c>
      <c r="H43" s="30">
        <v>3355.7601891659497</v>
      </c>
      <c r="I43" s="30">
        <v>3116.711951848667</v>
      </c>
      <c r="J43" s="30">
        <v>3354.6840928632837</v>
      </c>
      <c r="K43" s="30">
        <v>3044.2454858125534</v>
      </c>
      <c r="L43" s="30">
        <v>2688.7593293207224</v>
      </c>
      <c r="M43" s="30">
        <v>3405.6331040412724</v>
      </c>
      <c r="N43" s="30">
        <v>2748.0970765262246</v>
      </c>
      <c r="O43" s="30">
        <v>2442.7082545141875</v>
      </c>
      <c r="P43" s="30">
        <v>2029.4097162510752</v>
      </c>
      <c r="Q43" s="30">
        <v>1648.2330180567494</v>
      </c>
      <c r="R43" s="30">
        <v>1551.2434221840069</v>
      </c>
      <c r="S43" s="30">
        <v>1731.011263972485</v>
      </c>
      <c r="T43" s="30">
        <v>1753.7104041272571</v>
      </c>
      <c r="U43" s="30">
        <v>1585.4633705932929</v>
      </c>
      <c r="V43" s="30">
        <v>1250.6461736887361</v>
      </c>
      <c r="W43" s="30">
        <v>1495.8954428202924</v>
      </c>
      <c r="X43" s="30">
        <v>1572.4337059329318</v>
      </c>
    </row>
    <row r="44" spans="1:24" ht="11.25" customHeight="1" x14ac:dyDescent="0.2">
      <c r="A44" s="39" t="s">
        <v>75</v>
      </c>
      <c r="B44" s="23" t="s">
        <v>76</v>
      </c>
      <c r="C44" s="30">
        <v>3081.1670679277727</v>
      </c>
      <c r="D44" s="30">
        <v>3232.865090283748</v>
      </c>
      <c r="E44" s="30">
        <v>3417.5885640584693</v>
      </c>
      <c r="F44" s="30">
        <v>2267.1408426483235</v>
      </c>
      <c r="G44" s="30">
        <v>1987.7706792777301</v>
      </c>
      <c r="H44" s="30">
        <v>2092.5616509028378</v>
      </c>
      <c r="I44" s="30">
        <v>2201.3465176268273</v>
      </c>
      <c r="J44" s="30">
        <v>2085.5172828890804</v>
      </c>
      <c r="K44" s="30">
        <v>2204.5430782459152</v>
      </c>
      <c r="L44" s="30">
        <v>2033.7036113499564</v>
      </c>
      <c r="M44" s="30">
        <v>1944.0623387790197</v>
      </c>
      <c r="N44" s="30">
        <v>1965.0281169389505</v>
      </c>
      <c r="O44" s="30">
        <v>2096.3980223559761</v>
      </c>
      <c r="P44" s="30">
        <v>1589.0141014617366</v>
      </c>
      <c r="Q44" s="30">
        <v>1565.7431642304387</v>
      </c>
      <c r="R44" s="30">
        <v>1634.1937231298359</v>
      </c>
      <c r="S44" s="30">
        <v>1003.6564918314705</v>
      </c>
      <c r="T44" s="30">
        <v>960.19019776440234</v>
      </c>
      <c r="U44" s="30">
        <v>977.83774720550286</v>
      </c>
      <c r="V44" s="30">
        <v>828.69054170249353</v>
      </c>
      <c r="W44" s="30">
        <v>707.35683576956148</v>
      </c>
      <c r="X44" s="30">
        <v>525.95339638865005</v>
      </c>
    </row>
    <row r="45" spans="1:24" ht="11.25" customHeight="1" x14ac:dyDescent="0.2">
      <c r="A45" s="39" t="s">
        <v>77</v>
      </c>
      <c r="B45" s="23" t="s">
        <v>78</v>
      </c>
      <c r="C45" s="30">
        <v>867.98245915735151</v>
      </c>
      <c r="D45" s="30">
        <v>855.33250214961288</v>
      </c>
      <c r="E45" s="30">
        <v>923.21478933791911</v>
      </c>
      <c r="F45" s="30">
        <v>856.41349957007742</v>
      </c>
      <c r="G45" s="30">
        <v>822.63018056749775</v>
      </c>
      <c r="H45" s="30">
        <v>899.13284608770414</v>
      </c>
      <c r="I45" s="30">
        <v>749.93920894239056</v>
      </c>
      <c r="J45" s="30">
        <v>796.38727429062772</v>
      </c>
      <c r="K45" s="30">
        <v>767.01728288907998</v>
      </c>
      <c r="L45" s="30">
        <v>839.50756663800496</v>
      </c>
      <c r="M45" s="30">
        <v>754.72459157351682</v>
      </c>
      <c r="N45" s="30">
        <v>648.26027515047281</v>
      </c>
      <c r="O45" s="30">
        <v>546.06534823731727</v>
      </c>
      <c r="P45" s="30">
        <v>572.46835769561483</v>
      </c>
      <c r="Q45" s="30">
        <v>582.16792777300088</v>
      </c>
      <c r="R45" s="30">
        <v>431.18409286328449</v>
      </c>
      <c r="S45" s="30">
        <v>650.64411006018918</v>
      </c>
      <c r="T45" s="30">
        <v>635.49750644883932</v>
      </c>
      <c r="U45" s="30">
        <v>668.58366294067048</v>
      </c>
      <c r="V45" s="30">
        <v>606.9019776440241</v>
      </c>
      <c r="W45" s="30">
        <v>533.09544282029242</v>
      </c>
      <c r="X45" s="30">
        <v>740.26044711951863</v>
      </c>
    </row>
    <row r="46" spans="1:24" ht="11.25" customHeight="1" x14ac:dyDescent="0.2">
      <c r="A46" s="39" t="s">
        <v>79</v>
      </c>
      <c r="B46" s="23" t="s">
        <v>80</v>
      </c>
      <c r="C46" s="30">
        <v>2500.3860705073093</v>
      </c>
      <c r="D46" s="30">
        <v>2278.448323301805</v>
      </c>
      <c r="E46" s="30">
        <v>2259.5311263972485</v>
      </c>
      <c r="F46" s="30">
        <v>2079.1736887360271</v>
      </c>
      <c r="G46" s="30">
        <v>2143.8023215821145</v>
      </c>
      <c r="H46" s="30">
        <v>2076.6110060189158</v>
      </c>
      <c r="I46" s="30">
        <v>2294.9909716251072</v>
      </c>
      <c r="J46" s="30">
        <v>2197.1323301805674</v>
      </c>
      <c r="K46" s="30">
        <v>2222.3148753224414</v>
      </c>
      <c r="L46" s="30">
        <v>1629.0755803955287</v>
      </c>
      <c r="M46" s="30">
        <v>1901.1620808254518</v>
      </c>
      <c r="N46" s="30">
        <v>1873.8067927772995</v>
      </c>
      <c r="O46" s="30">
        <v>1832.7951848667242</v>
      </c>
      <c r="P46" s="30">
        <v>1716.1431642304385</v>
      </c>
      <c r="Q46" s="30">
        <v>1780.3049871023215</v>
      </c>
      <c r="R46" s="30">
        <v>1807.9625967325881</v>
      </c>
      <c r="S46" s="30">
        <v>1766.7010318142732</v>
      </c>
      <c r="T46" s="30">
        <v>1856.9313843508169</v>
      </c>
      <c r="U46" s="30">
        <v>1721.3711951848668</v>
      </c>
      <c r="V46" s="30">
        <v>1762.6987962166809</v>
      </c>
      <c r="W46" s="30">
        <v>1597.1190885640581</v>
      </c>
      <c r="X46" s="30">
        <v>1709.6606190885641</v>
      </c>
    </row>
    <row r="47" spans="1:24" ht="11.25" customHeight="1" x14ac:dyDescent="0.2">
      <c r="A47" s="39" t="s">
        <v>81</v>
      </c>
      <c r="B47" s="23" t="s">
        <v>82</v>
      </c>
      <c r="C47" s="30">
        <v>16413.845915735168</v>
      </c>
      <c r="D47" s="30">
        <v>15881.589337919175</v>
      </c>
      <c r="E47" s="30">
        <v>16066.915047291486</v>
      </c>
      <c r="F47" s="30">
        <v>15761.757437661219</v>
      </c>
      <c r="G47" s="30">
        <v>16737.453654342215</v>
      </c>
      <c r="H47" s="30">
        <v>17398.043078245915</v>
      </c>
      <c r="I47" s="30">
        <v>18024.810318142729</v>
      </c>
      <c r="J47" s="30">
        <v>17295.004557179709</v>
      </c>
      <c r="K47" s="30">
        <v>17000.375924333621</v>
      </c>
      <c r="L47" s="30">
        <v>16306.485812553743</v>
      </c>
      <c r="M47" s="30">
        <v>15974.724935511606</v>
      </c>
      <c r="N47" s="30">
        <v>15480.853740326736</v>
      </c>
      <c r="O47" s="30">
        <v>13107.465520206364</v>
      </c>
      <c r="P47" s="30">
        <v>12470.904643164229</v>
      </c>
      <c r="Q47" s="30">
        <v>11360.340498710231</v>
      </c>
      <c r="R47" s="30">
        <v>11929.717540842648</v>
      </c>
      <c r="S47" s="30">
        <v>11689.848839208937</v>
      </c>
      <c r="T47" s="30">
        <v>11693.05425623388</v>
      </c>
      <c r="U47" s="30">
        <v>11815.455374032672</v>
      </c>
      <c r="V47" s="30">
        <v>12084.295012897677</v>
      </c>
      <c r="W47" s="30">
        <v>12159.2241616509</v>
      </c>
      <c r="X47" s="30">
        <v>12421.382115219261</v>
      </c>
    </row>
    <row r="48" spans="1:24" ht="11.25" customHeight="1" x14ac:dyDescent="0.2">
      <c r="A48" s="39" t="s">
        <v>83</v>
      </c>
      <c r="B48" s="23" t="s">
        <v>84</v>
      </c>
      <c r="C48" s="30">
        <v>1319.6699914015476</v>
      </c>
      <c r="D48" s="30">
        <v>1574.7558899398105</v>
      </c>
      <c r="E48" s="30">
        <v>1688.9897678417885</v>
      </c>
      <c r="F48" s="30">
        <v>1544.8037833190024</v>
      </c>
      <c r="G48" s="30">
        <v>1759.2395528804811</v>
      </c>
      <c r="H48" s="30">
        <v>1765.334995700774</v>
      </c>
      <c r="I48" s="30">
        <v>1877.9920894239035</v>
      </c>
      <c r="J48" s="30">
        <v>1749.5564058469474</v>
      </c>
      <c r="K48" s="30">
        <v>1616.6411006018916</v>
      </c>
      <c r="L48" s="30">
        <v>1248.9104901117798</v>
      </c>
      <c r="M48" s="30">
        <v>1534.7121238177126</v>
      </c>
      <c r="N48" s="30">
        <v>1411.1322441960447</v>
      </c>
      <c r="O48" s="30">
        <v>1230.8467755803954</v>
      </c>
      <c r="P48" s="30">
        <v>1080.2965606190883</v>
      </c>
      <c r="Q48" s="30">
        <v>690.96182287188299</v>
      </c>
      <c r="R48" s="30">
        <v>1159.4511607910574</v>
      </c>
      <c r="S48" s="30">
        <v>1273.9595872742907</v>
      </c>
      <c r="T48" s="30">
        <v>1359.4207222699911</v>
      </c>
      <c r="U48" s="30">
        <v>1271.0708512467756</v>
      </c>
      <c r="V48" s="30">
        <v>1171.5001719690454</v>
      </c>
      <c r="W48" s="30">
        <v>1066.8137575236456</v>
      </c>
      <c r="X48" s="30">
        <v>1139.5208082545143</v>
      </c>
    </row>
    <row r="49" spans="1:24" ht="11.25" customHeight="1" x14ac:dyDescent="0.2">
      <c r="A49" s="39" t="s">
        <v>85</v>
      </c>
      <c r="B49" s="23" t="s">
        <v>86</v>
      </c>
      <c r="C49" s="30">
        <v>984.64686156491837</v>
      </c>
      <c r="D49" s="30">
        <v>919.23920894239052</v>
      </c>
      <c r="E49" s="30">
        <v>711.62966466036107</v>
      </c>
      <c r="F49" s="30">
        <v>705.05202063628565</v>
      </c>
      <c r="G49" s="30">
        <v>797.68770421324155</v>
      </c>
      <c r="H49" s="30">
        <v>897.00558899398118</v>
      </c>
      <c r="I49" s="30">
        <v>953.68529664660343</v>
      </c>
      <c r="J49" s="30">
        <v>881.29208942390346</v>
      </c>
      <c r="K49" s="30">
        <v>804.28882201203794</v>
      </c>
      <c r="L49" s="30">
        <v>620.31040412725724</v>
      </c>
      <c r="M49" s="30">
        <v>1067.440068787618</v>
      </c>
      <c r="N49" s="30">
        <v>1035.0352536543421</v>
      </c>
      <c r="O49" s="30">
        <v>730.79320722269995</v>
      </c>
      <c r="P49" s="30">
        <v>758.62184006878761</v>
      </c>
      <c r="Q49" s="30">
        <v>932.86715391229575</v>
      </c>
      <c r="R49" s="30">
        <v>705.96809974204643</v>
      </c>
      <c r="S49" s="30">
        <v>624.49501289767829</v>
      </c>
      <c r="T49" s="30">
        <v>682.76500429922601</v>
      </c>
      <c r="U49" s="30">
        <v>628.6629406706794</v>
      </c>
      <c r="V49" s="30">
        <v>507.48048151332767</v>
      </c>
      <c r="W49" s="30">
        <v>521.21685296646604</v>
      </c>
      <c r="X49" s="30">
        <v>698.14832330180559</v>
      </c>
    </row>
    <row r="50" spans="1:24" ht="11.25" customHeight="1" x14ac:dyDescent="0.2">
      <c r="A50" s="39" t="s">
        <v>87</v>
      </c>
      <c r="B50" s="23" t="s">
        <v>88</v>
      </c>
      <c r="C50" s="30">
        <v>4833.4699914015482</v>
      </c>
      <c r="D50" s="30">
        <v>5855.9787618228729</v>
      </c>
      <c r="E50" s="30">
        <v>5606.9252794496988</v>
      </c>
      <c r="F50" s="30">
        <v>6225.6583834909716</v>
      </c>
      <c r="G50" s="30">
        <v>6186.3067067927786</v>
      </c>
      <c r="H50" s="30">
        <v>5534.4484952708508</v>
      </c>
      <c r="I50" s="30">
        <v>6324.4414445399816</v>
      </c>
      <c r="J50" s="30">
        <v>5864.2963026655207</v>
      </c>
      <c r="K50" s="30">
        <v>6369.313241616509</v>
      </c>
      <c r="L50" s="30">
        <v>6082.3742046431635</v>
      </c>
      <c r="M50" s="30">
        <v>5971.9942390369752</v>
      </c>
      <c r="N50" s="30">
        <v>6081.9728288908009</v>
      </c>
      <c r="O50" s="30">
        <v>6662.8677558039535</v>
      </c>
      <c r="P50" s="30">
        <v>5256.5141874462588</v>
      </c>
      <c r="Q50" s="30">
        <v>5078.6969045571786</v>
      </c>
      <c r="R50" s="30">
        <v>5068.8160791057617</v>
      </c>
      <c r="S50" s="30">
        <v>6306.0200343938095</v>
      </c>
      <c r="T50" s="30">
        <v>6604.9586414445394</v>
      </c>
      <c r="U50" s="30">
        <v>5814.1949269131528</v>
      </c>
      <c r="V50" s="30">
        <v>5812.3358555459999</v>
      </c>
      <c r="W50" s="30">
        <v>5649.262768701632</v>
      </c>
      <c r="X50" s="30">
        <v>4989.7990541702493</v>
      </c>
    </row>
    <row r="51" spans="1:24" ht="11.25" customHeight="1" x14ac:dyDescent="0.2">
      <c r="A51" s="24" t="s">
        <v>89</v>
      </c>
      <c r="B51" s="25" t="s">
        <v>90</v>
      </c>
      <c r="C51" s="31">
        <v>14499.375838349095</v>
      </c>
      <c r="D51" s="31">
        <v>13913.742820292346</v>
      </c>
      <c r="E51" s="31">
        <v>12501.528030954425</v>
      </c>
      <c r="F51" s="31">
        <v>12999.342734307822</v>
      </c>
      <c r="G51" s="31">
        <v>13614.571625107477</v>
      </c>
      <c r="H51" s="31">
        <v>14092.286242476353</v>
      </c>
      <c r="I51" s="31">
        <v>12837.82785898538</v>
      </c>
      <c r="J51" s="31">
        <v>13710.373172828891</v>
      </c>
      <c r="K51" s="31">
        <v>13304.682975064488</v>
      </c>
      <c r="L51" s="31">
        <v>11490.999570077387</v>
      </c>
      <c r="M51" s="31">
        <v>12758.542820292345</v>
      </c>
      <c r="N51" s="31">
        <v>13472.914703353397</v>
      </c>
      <c r="O51" s="31">
        <v>13188.225709372313</v>
      </c>
      <c r="P51" s="31">
        <v>13417.23336199484</v>
      </c>
      <c r="Q51" s="31">
        <v>13936.699570077386</v>
      </c>
      <c r="R51" s="31">
        <v>13691.651848667239</v>
      </c>
      <c r="S51" s="31">
        <v>13540.01014617369</v>
      </c>
      <c r="T51" s="31">
        <v>14743.12648323302</v>
      </c>
      <c r="U51" s="31">
        <v>14606.874204643163</v>
      </c>
      <c r="V51" s="31">
        <v>15192.776698194322</v>
      </c>
      <c r="W51" s="31">
        <v>14731.29845227859</v>
      </c>
      <c r="X51" s="31">
        <v>14005.556577815991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" si="210">SUM(C53:C70)</f>
        <v>0</v>
      </c>
      <c r="D52" s="31">
        <f t="shared" ref="D52" si="211">SUM(D53:D70)</f>
        <v>0</v>
      </c>
      <c r="E52" s="31">
        <f t="shared" ref="E52" si="212">SUM(E53:E70)</f>
        <v>0</v>
      </c>
      <c r="F52" s="31">
        <f t="shared" ref="F52" si="213">SUM(F53:F70)</f>
        <v>0</v>
      </c>
      <c r="G52" s="31">
        <f t="shared" ref="G52" si="214">SUM(G53:G70)</f>
        <v>0</v>
      </c>
      <c r="H52" s="31">
        <f t="shared" ref="H52" si="215">SUM(H53:H70)</f>
        <v>0</v>
      </c>
      <c r="I52" s="31">
        <f t="shared" ref="I52" si="216">SUM(I53:I70)</f>
        <v>0</v>
      </c>
      <c r="J52" s="31">
        <f t="shared" ref="J52" si="217">SUM(J53:J70)</f>
        <v>0</v>
      </c>
      <c r="K52" s="31">
        <f t="shared" ref="K52" si="218">SUM(K53:K70)</f>
        <v>0</v>
      </c>
      <c r="L52" s="31">
        <f t="shared" ref="L52" si="219">SUM(L53:L70)</f>
        <v>0</v>
      </c>
      <c r="M52" s="31">
        <f t="shared" ref="M52" si="220">SUM(M53:M70)</f>
        <v>0</v>
      </c>
      <c r="N52" s="31">
        <f t="shared" ref="N52" si="221">SUM(N53:N70)</f>
        <v>0</v>
      </c>
      <c r="O52" s="31">
        <f t="shared" ref="O52" si="222">SUM(O53:O70)</f>
        <v>0</v>
      </c>
      <c r="P52" s="31">
        <f t="shared" ref="P52" si="223">SUM(P53:P70)</f>
        <v>0</v>
      </c>
      <c r="Q52" s="31">
        <f t="shared" ref="Q52" si="224">SUM(Q53:Q70)</f>
        <v>0</v>
      </c>
      <c r="R52" s="31">
        <f t="shared" ref="R52" si="225">SUM(R53:R70)</f>
        <v>0</v>
      </c>
      <c r="S52" s="31">
        <f t="shared" ref="S52" si="226">SUM(S53:S70)</f>
        <v>0</v>
      </c>
      <c r="T52" s="31">
        <f t="shared" ref="T52" si="227">SUM(T53:T70)</f>
        <v>0</v>
      </c>
      <c r="U52" s="31">
        <f t="shared" ref="U52" si="228">SUM(U53:U70)</f>
        <v>0</v>
      </c>
      <c r="V52" s="31">
        <f t="shared" ref="V52" si="229">SUM(V53:V70)</f>
        <v>0</v>
      </c>
      <c r="W52" s="31">
        <f t="shared" ref="W52:X52" si="230">SUM(W53:W70)</f>
        <v>0</v>
      </c>
      <c r="X52" s="31">
        <f t="shared" si="230"/>
        <v>0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</row>
    <row r="70" spans="1:24" ht="11.25" customHeight="1" x14ac:dyDescent="0.2">
      <c r="A70" s="22" t="s">
        <v>127</v>
      </c>
      <c r="B70" s="23" t="s">
        <v>128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" si="231">SUM(C72:C73)</f>
        <v>0</v>
      </c>
      <c r="D71" s="31">
        <f t="shared" ref="D71" si="232">SUM(D72:D73)</f>
        <v>0</v>
      </c>
      <c r="E71" s="31">
        <f t="shared" ref="E71" si="233">SUM(E72:E73)</f>
        <v>0</v>
      </c>
      <c r="F71" s="31">
        <f t="shared" ref="F71" si="234">SUM(F72:F73)</f>
        <v>0</v>
      </c>
      <c r="G71" s="31">
        <f t="shared" ref="G71" si="235">SUM(G72:G73)</f>
        <v>0</v>
      </c>
      <c r="H71" s="31">
        <f t="shared" ref="H71" si="236">SUM(H72:H73)</f>
        <v>0</v>
      </c>
      <c r="I71" s="31">
        <f t="shared" ref="I71" si="237">SUM(I72:I73)</f>
        <v>0</v>
      </c>
      <c r="J71" s="31">
        <f t="shared" ref="J71" si="238">SUM(J72:J73)</f>
        <v>0</v>
      </c>
      <c r="K71" s="31">
        <f t="shared" ref="K71" si="239">SUM(K72:K73)</f>
        <v>0</v>
      </c>
      <c r="L71" s="31">
        <f t="shared" ref="L71" si="240">SUM(L72:L73)</f>
        <v>0</v>
      </c>
      <c r="M71" s="31">
        <f t="shared" ref="M71" si="241">SUM(M72:M73)</f>
        <v>0</v>
      </c>
      <c r="N71" s="31">
        <f t="shared" ref="N71" si="242">SUM(N72:N73)</f>
        <v>0</v>
      </c>
      <c r="O71" s="31">
        <f t="shared" ref="O71" si="243">SUM(O72:O73)</f>
        <v>0</v>
      </c>
      <c r="P71" s="31">
        <f t="shared" ref="P71" si="244">SUM(P72:P73)</f>
        <v>0</v>
      </c>
      <c r="Q71" s="31">
        <f t="shared" ref="Q71" si="245">SUM(Q72:Q73)</f>
        <v>0</v>
      </c>
      <c r="R71" s="31">
        <f t="shared" ref="R71" si="246">SUM(R72:R73)</f>
        <v>0</v>
      </c>
      <c r="S71" s="31">
        <f t="shared" ref="S71" si="247">SUM(S72:S73)</f>
        <v>0</v>
      </c>
      <c r="T71" s="31">
        <f t="shared" ref="T71" si="248">SUM(T72:T73)</f>
        <v>0</v>
      </c>
      <c r="U71" s="31">
        <f t="shared" ref="U71" si="249">SUM(U72:U73)</f>
        <v>0</v>
      </c>
      <c r="V71" s="31">
        <f t="shared" ref="V71" si="250">SUM(V72:V73)</f>
        <v>0</v>
      </c>
      <c r="W71" s="31">
        <f t="shared" ref="W71:X71" si="251">SUM(W72:W73)</f>
        <v>0</v>
      </c>
      <c r="X71" s="31">
        <f t="shared" si="251"/>
        <v>0</v>
      </c>
    </row>
    <row r="72" spans="1:24" ht="11.25" customHeight="1" x14ac:dyDescent="0.2">
      <c r="A72" s="22" t="s">
        <v>131</v>
      </c>
      <c r="B72" s="23" t="s">
        <v>132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0</v>
      </c>
      <c r="D75" s="31">
        <v>0</v>
      </c>
      <c r="E75" s="31">
        <v>0</v>
      </c>
      <c r="F75" s="31">
        <v>0</v>
      </c>
      <c r="G75" s="31">
        <v>0</v>
      </c>
      <c r="H75" s="31">
        <v>0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</row>
    <row r="76" spans="1:24" ht="11.25" customHeight="1" x14ac:dyDescent="0.2">
      <c r="A76" s="26" t="s">
        <v>139</v>
      </c>
      <c r="B76" s="27" t="s">
        <v>140</v>
      </c>
      <c r="C76" s="32">
        <v>0</v>
      </c>
      <c r="D76" s="32">
        <v>0</v>
      </c>
      <c r="E76" s="32">
        <v>0</v>
      </c>
      <c r="F76" s="32">
        <v>0</v>
      </c>
      <c r="G76" s="32">
        <v>0</v>
      </c>
      <c r="H76" s="32">
        <v>0</v>
      </c>
      <c r="I76" s="32">
        <v>0</v>
      </c>
      <c r="J76" s="32">
        <v>0</v>
      </c>
      <c r="K76" s="32">
        <v>0</v>
      </c>
      <c r="L76" s="32">
        <v>0</v>
      </c>
      <c r="M76" s="32">
        <v>0</v>
      </c>
      <c r="N76" s="32">
        <v>0</v>
      </c>
      <c r="O76" s="32">
        <v>0</v>
      </c>
      <c r="P76" s="32">
        <v>0</v>
      </c>
      <c r="Q76" s="32">
        <v>0</v>
      </c>
      <c r="R76" s="32">
        <v>0</v>
      </c>
      <c r="S76" s="32">
        <v>0</v>
      </c>
      <c r="T76" s="32">
        <v>0</v>
      </c>
      <c r="U76" s="32">
        <v>0</v>
      </c>
      <c r="V76" s="32">
        <v>0</v>
      </c>
      <c r="W76" s="32">
        <v>0</v>
      </c>
      <c r="X76" s="32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7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425</v>
      </c>
      <c r="B1" s="7" t="s">
        <v>426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76239.28709696373</v>
      </c>
      <c r="D2" s="28">
        <f t="shared" ref="D2:W2" si="1">SUM(D3,D17,D22,D25,D26,D51,D52,D71,D74,D75,D76)</f>
        <v>76594.247751351329</v>
      </c>
      <c r="E2" s="28">
        <f t="shared" si="1"/>
        <v>75853.251250571571</v>
      </c>
      <c r="F2" s="28">
        <f t="shared" si="1"/>
        <v>75729.977654837887</v>
      </c>
      <c r="G2" s="28">
        <f t="shared" si="1"/>
        <v>76710.206790145952</v>
      </c>
      <c r="H2" s="28">
        <f t="shared" si="1"/>
        <v>77972.239985124164</v>
      </c>
      <c r="I2" s="28">
        <f t="shared" si="1"/>
        <v>77057.807288896947</v>
      </c>
      <c r="J2" s="28">
        <f t="shared" si="1"/>
        <v>78083.764481033693</v>
      </c>
      <c r="K2" s="28">
        <f t="shared" si="1"/>
        <v>75827.561701238534</v>
      </c>
      <c r="L2" s="28">
        <f t="shared" si="1"/>
        <v>68132.160573993344</v>
      </c>
      <c r="M2" s="28">
        <f t="shared" si="1"/>
        <v>72693.256902036548</v>
      </c>
      <c r="N2" s="28">
        <f t="shared" si="1"/>
        <v>71202.080829141123</v>
      </c>
      <c r="O2" s="28">
        <f t="shared" si="1"/>
        <v>70379.176787939039</v>
      </c>
      <c r="P2" s="28">
        <f t="shared" si="1"/>
        <v>69197.853305542696</v>
      </c>
      <c r="Q2" s="28">
        <f t="shared" si="1"/>
        <v>72448.882888599313</v>
      </c>
      <c r="R2" s="28">
        <f t="shared" si="1"/>
        <v>69109.574303970076</v>
      </c>
      <c r="S2" s="28">
        <f t="shared" si="1"/>
        <v>69167.982226182008</v>
      </c>
      <c r="T2" s="28">
        <f t="shared" si="1"/>
        <v>75756.250646900386</v>
      </c>
      <c r="U2" s="28">
        <f t="shared" si="1"/>
        <v>72319.575295113507</v>
      </c>
      <c r="V2" s="28">
        <f t="shared" si="1"/>
        <v>71629.818553216857</v>
      </c>
      <c r="W2" s="28">
        <f t="shared" si="1"/>
        <v>71097.670386347585</v>
      </c>
      <c r="X2" s="28">
        <f t="shared" ref="X2" si="2">SUM(X3,X17,X22,X25,X26,X51,X52,X71,X74,X75,X76)</f>
        <v>72031.899736361403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3">SUM(C4,C8,C11)</f>
        <v>261.91696515818228</v>
      </c>
      <c r="D3" s="29">
        <f t="shared" ref="D3:W3" si="4">SUM(D4,D8,D11)</f>
        <v>269.68033979175277</v>
      </c>
      <c r="E3" s="29">
        <f t="shared" si="4"/>
        <v>257.49101351120123</v>
      </c>
      <c r="F3" s="29">
        <f t="shared" si="4"/>
        <v>278.13320225856808</v>
      </c>
      <c r="G3" s="29">
        <f t="shared" si="4"/>
        <v>305.64940889544221</v>
      </c>
      <c r="H3" s="29">
        <f t="shared" si="4"/>
        <v>334.88415013864051</v>
      </c>
      <c r="I3" s="29">
        <f t="shared" si="4"/>
        <v>386.46524726691769</v>
      </c>
      <c r="J3" s="29">
        <f t="shared" si="4"/>
        <v>407.41564721008632</v>
      </c>
      <c r="K3" s="29">
        <f t="shared" si="4"/>
        <v>417.88413476038357</v>
      </c>
      <c r="L3" s="29">
        <f t="shared" si="4"/>
        <v>287.23678492689078</v>
      </c>
      <c r="M3" s="29">
        <f t="shared" si="4"/>
        <v>638.33500479166537</v>
      </c>
      <c r="N3" s="29">
        <f t="shared" si="4"/>
        <v>613.46045243414846</v>
      </c>
      <c r="O3" s="29">
        <f t="shared" si="4"/>
        <v>650.23430981826175</v>
      </c>
      <c r="P3" s="29">
        <f t="shared" si="4"/>
        <v>661.72043873064229</v>
      </c>
      <c r="Q3" s="29">
        <f t="shared" si="4"/>
        <v>636.36310023047542</v>
      </c>
      <c r="R3" s="29">
        <f t="shared" si="4"/>
        <v>694.9485286235755</v>
      </c>
      <c r="S3" s="29">
        <f t="shared" si="4"/>
        <v>706.65419723846367</v>
      </c>
      <c r="T3" s="29">
        <f t="shared" si="4"/>
        <v>702.30841391390254</v>
      </c>
      <c r="U3" s="29">
        <f t="shared" si="4"/>
        <v>685.55447699263357</v>
      </c>
      <c r="V3" s="29">
        <f t="shared" si="4"/>
        <v>679.56351317623182</v>
      </c>
      <c r="W3" s="29">
        <f t="shared" si="4"/>
        <v>591.7408222392171</v>
      </c>
      <c r="X3" s="29">
        <f t="shared" ref="X3" si="5">SUM(X4,X8,X11)</f>
        <v>625.85026314312381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6">SUM(C5:C7)</f>
        <v>1.3522033533963884</v>
      </c>
      <c r="D4" s="42">
        <f t="shared" ref="D4:W4" si="7">SUM(D5:D7)</f>
        <v>0.66852966466036112</v>
      </c>
      <c r="E4" s="42">
        <f t="shared" si="7"/>
        <v>1.9308684436801378</v>
      </c>
      <c r="F4" s="42">
        <f t="shared" si="7"/>
        <v>9.3754944110060201</v>
      </c>
      <c r="G4" s="42">
        <f t="shared" si="7"/>
        <v>12.841874462596733</v>
      </c>
      <c r="H4" s="42">
        <f t="shared" si="7"/>
        <v>37.058558535095855</v>
      </c>
      <c r="I4" s="42">
        <f t="shared" si="7"/>
        <v>44.073774720550304</v>
      </c>
      <c r="J4" s="42">
        <f t="shared" si="7"/>
        <v>61.903535466138159</v>
      </c>
      <c r="K4" s="42">
        <f t="shared" si="7"/>
        <v>63.697248495270848</v>
      </c>
      <c r="L4" s="42">
        <f t="shared" si="7"/>
        <v>23.261736887360275</v>
      </c>
      <c r="M4" s="42">
        <f t="shared" si="7"/>
        <v>43.277386070507305</v>
      </c>
      <c r="N4" s="42">
        <f t="shared" si="7"/>
        <v>39.187688031740997</v>
      </c>
      <c r="O4" s="42">
        <f t="shared" si="7"/>
        <v>34.966575238654073</v>
      </c>
      <c r="P4" s="42">
        <f t="shared" si="7"/>
        <v>32.8431691128824</v>
      </c>
      <c r="Q4" s="42">
        <f t="shared" si="7"/>
        <v>24.386402036150411</v>
      </c>
      <c r="R4" s="42">
        <f t="shared" si="7"/>
        <v>23.30871778952574</v>
      </c>
      <c r="S4" s="42">
        <f t="shared" si="7"/>
        <v>24.82565037689864</v>
      </c>
      <c r="T4" s="42">
        <f t="shared" si="7"/>
        <v>22.861842067514683</v>
      </c>
      <c r="U4" s="42">
        <f t="shared" si="7"/>
        <v>20.680652149911829</v>
      </c>
      <c r="V4" s="42">
        <f t="shared" si="7"/>
        <v>20.455545109848778</v>
      </c>
      <c r="W4" s="42">
        <f t="shared" si="7"/>
        <v>26.212518064193929</v>
      </c>
      <c r="X4" s="42">
        <f t="shared" ref="X4" si="8">SUM(X5:X7)</f>
        <v>23.706703046400939</v>
      </c>
    </row>
    <row r="5" spans="1:24" ht="11.25" customHeight="1" x14ac:dyDescent="0.2">
      <c r="A5" s="39" t="s">
        <v>5</v>
      </c>
      <c r="B5" s="23" t="s">
        <v>6</v>
      </c>
      <c r="C5" s="30">
        <v>0.66741186586414436</v>
      </c>
      <c r="D5" s="30">
        <v>0.66852966466036112</v>
      </c>
      <c r="E5" s="30">
        <v>1.9308684436801378</v>
      </c>
      <c r="F5" s="30">
        <v>1.3136715391229581</v>
      </c>
      <c r="G5" s="30">
        <v>4.2876182287188307</v>
      </c>
      <c r="H5" s="30">
        <v>31.207311759515463</v>
      </c>
      <c r="I5" s="30">
        <v>38.463714531384355</v>
      </c>
      <c r="J5" s="30">
        <v>58.303697334479793</v>
      </c>
      <c r="K5" s="30">
        <v>63.697248495270848</v>
      </c>
      <c r="L5" s="30">
        <v>23.261736887360275</v>
      </c>
      <c r="M5" s="30">
        <v>26.214789337919179</v>
      </c>
      <c r="N5" s="30">
        <v>30.513241616509031</v>
      </c>
      <c r="O5" s="30">
        <v>26.229062768701631</v>
      </c>
      <c r="P5" s="30">
        <v>25.52020636285469</v>
      </c>
      <c r="Q5" s="30">
        <v>21.281169389509891</v>
      </c>
      <c r="R5" s="30">
        <v>17.734307824591571</v>
      </c>
      <c r="S5" s="30">
        <v>19.86242476354256</v>
      </c>
      <c r="T5" s="30">
        <v>18.443680137575239</v>
      </c>
      <c r="U5" s="30">
        <v>18.443680137575239</v>
      </c>
      <c r="V5" s="30">
        <v>17.274634565778161</v>
      </c>
      <c r="W5" s="30">
        <v>13.749097162510751</v>
      </c>
      <c r="X5" s="30">
        <v>10.62708512467756</v>
      </c>
    </row>
    <row r="6" spans="1:24" ht="11.25" customHeight="1" x14ac:dyDescent="0.2">
      <c r="A6" s="39" t="s">
        <v>7</v>
      </c>
      <c r="B6" s="23" t="s">
        <v>8</v>
      </c>
      <c r="C6" s="30">
        <v>0.68479148753224417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</row>
    <row r="7" spans="1:24" ht="11.25" customHeight="1" x14ac:dyDescent="0.2">
      <c r="A7" s="39" t="s">
        <v>9</v>
      </c>
      <c r="B7" s="23" t="s">
        <v>10</v>
      </c>
      <c r="C7" s="30">
        <v>0</v>
      </c>
      <c r="D7" s="30">
        <v>0</v>
      </c>
      <c r="E7" s="30">
        <v>0</v>
      </c>
      <c r="F7" s="30">
        <v>8.0618228718830611</v>
      </c>
      <c r="G7" s="30">
        <v>8.5542562338779025</v>
      </c>
      <c r="H7" s="30">
        <v>5.8512467755803952</v>
      </c>
      <c r="I7" s="30">
        <v>5.6100601891659503</v>
      </c>
      <c r="J7" s="30">
        <v>3.599838131658363</v>
      </c>
      <c r="K7" s="30">
        <v>0</v>
      </c>
      <c r="L7" s="30">
        <v>0</v>
      </c>
      <c r="M7" s="30">
        <v>17.06259673258813</v>
      </c>
      <c r="N7" s="30">
        <v>8.6744464152319658</v>
      </c>
      <c r="O7" s="30">
        <v>8.737512469952442</v>
      </c>
      <c r="P7" s="30">
        <v>7.3229627500277079</v>
      </c>
      <c r="Q7" s="30">
        <v>3.1052326466405211</v>
      </c>
      <c r="R7" s="30">
        <v>5.5744099649341692</v>
      </c>
      <c r="S7" s="30">
        <v>4.963225613356081</v>
      </c>
      <c r="T7" s="30">
        <v>4.4181619299394432</v>
      </c>
      <c r="U7" s="30">
        <v>2.2369720123365902</v>
      </c>
      <c r="V7" s="30">
        <v>3.1809105440706174</v>
      </c>
      <c r="W7" s="30">
        <v>12.463420901683177</v>
      </c>
      <c r="X7" s="30">
        <v>13.079617921723379</v>
      </c>
    </row>
    <row r="8" spans="1:24" ht="11.25" customHeight="1" x14ac:dyDescent="0.2">
      <c r="A8" s="40" t="s">
        <v>343</v>
      </c>
      <c r="B8" s="41" t="s">
        <v>344</v>
      </c>
      <c r="C8" s="42">
        <f t="shared" ref="C8:W8" si="9">SUM(C9:C10)</f>
        <v>0</v>
      </c>
      <c r="D8" s="42">
        <f t="shared" si="9"/>
        <v>0</v>
      </c>
      <c r="E8" s="42">
        <f t="shared" si="9"/>
        <v>0</v>
      </c>
      <c r="F8" s="42">
        <f t="shared" si="9"/>
        <v>0</v>
      </c>
      <c r="G8" s="42">
        <f t="shared" si="9"/>
        <v>0</v>
      </c>
      <c r="H8" s="42">
        <f t="shared" si="9"/>
        <v>0</v>
      </c>
      <c r="I8" s="42">
        <f t="shared" si="9"/>
        <v>0</v>
      </c>
      <c r="J8" s="42">
        <f t="shared" si="9"/>
        <v>0</v>
      </c>
      <c r="K8" s="42">
        <f t="shared" si="9"/>
        <v>0</v>
      </c>
      <c r="L8" s="42">
        <f t="shared" si="9"/>
        <v>0</v>
      </c>
      <c r="M8" s="42">
        <f t="shared" si="9"/>
        <v>0</v>
      </c>
      <c r="N8" s="42">
        <f t="shared" si="9"/>
        <v>0</v>
      </c>
      <c r="O8" s="42">
        <f t="shared" si="9"/>
        <v>0</v>
      </c>
      <c r="P8" s="42">
        <f t="shared" si="9"/>
        <v>0</v>
      </c>
      <c r="Q8" s="42">
        <f t="shared" si="9"/>
        <v>0</v>
      </c>
      <c r="R8" s="42">
        <f t="shared" si="9"/>
        <v>0</v>
      </c>
      <c r="S8" s="42">
        <f t="shared" si="9"/>
        <v>0</v>
      </c>
      <c r="T8" s="42">
        <f t="shared" si="9"/>
        <v>0.12347377472055029</v>
      </c>
      <c r="U8" s="42">
        <f t="shared" si="9"/>
        <v>0</v>
      </c>
      <c r="V8" s="42">
        <f t="shared" si="9"/>
        <v>0</v>
      </c>
      <c r="W8" s="42">
        <f t="shared" si="9"/>
        <v>0</v>
      </c>
      <c r="X8" s="42">
        <f t="shared" ref="X8" si="10">SUM(X9:X10)</f>
        <v>0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0.12347377472055029</v>
      </c>
      <c r="U10" s="30">
        <v>0</v>
      </c>
      <c r="V10" s="30">
        <v>0</v>
      </c>
      <c r="W10" s="30">
        <v>0</v>
      </c>
      <c r="X10" s="30">
        <v>0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:W11" si="11">SUM(C12:C16)</f>
        <v>260.56476180478592</v>
      </c>
      <c r="D11" s="42">
        <f t="shared" si="11"/>
        <v>269.01181012709242</v>
      </c>
      <c r="E11" s="42">
        <f t="shared" si="11"/>
        <v>255.56014506752109</v>
      </c>
      <c r="F11" s="42">
        <f t="shared" si="11"/>
        <v>268.75770784756207</v>
      </c>
      <c r="G11" s="42">
        <f t="shared" si="11"/>
        <v>292.8075344328455</v>
      </c>
      <c r="H11" s="42">
        <f t="shared" si="11"/>
        <v>297.82559160354464</v>
      </c>
      <c r="I11" s="42">
        <f t="shared" si="11"/>
        <v>342.39147254636737</v>
      </c>
      <c r="J11" s="42">
        <f t="shared" si="11"/>
        <v>345.51211174394814</v>
      </c>
      <c r="K11" s="42">
        <f t="shared" si="11"/>
        <v>354.18688626511272</v>
      </c>
      <c r="L11" s="42">
        <f t="shared" si="11"/>
        <v>263.97504803953052</v>
      </c>
      <c r="M11" s="42">
        <f t="shared" si="11"/>
        <v>595.05761872115806</v>
      </c>
      <c r="N11" s="42">
        <f t="shared" si="11"/>
        <v>574.27276440240746</v>
      </c>
      <c r="O11" s="42">
        <f t="shared" si="11"/>
        <v>615.26773457960769</v>
      </c>
      <c r="P11" s="42">
        <f t="shared" si="11"/>
        <v>628.87726961775991</v>
      </c>
      <c r="Q11" s="42">
        <f t="shared" si="11"/>
        <v>611.97669819432497</v>
      </c>
      <c r="R11" s="42">
        <f t="shared" si="11"/>
        <v>671.63981083404974</v>
      </c>
      <c r="S11" s="42">
        <f t="shared" si="11"/>
        <v>681.82854686156497</v>
      </c>
      <c r="T11" s="42">
        <f t="shared" si="11"/>
        <v>679.32309807166735</v>
      </c>
      <c r="U11" s="42">
        <f t="shared" si="11"/>
        <v>664.87382484272177</v>
      </c>
      <c r="V11" s="42">
        <f t="shared" si="11"/>
        <v>659.10796806638302</v>
      </c>
      <c r="W11" s="42">
        <f t="shared" si="11"/>
        <v>565.52830417502321</v>
      </c>
      <c r="X11" s="42">
        <f t="shared" ref="X11" si="12">SUM(X12:X16)</f>
        <v>602.14356009672292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</row>
    <row r="13" spans="1:24" ht="11.25" customHeight="1" x14ac:dyDescent="0.2">
      <c r="A13" s="39" t="s">
        <v>17</v>
      </c>
      <c r="B13" s="23" t="s">
        <v>18</v>
      </c>
      <c r="C13" s="30">
        <v>50.428764815125113</v>
      </c>
      <c r="D13" s="30">
        <v>52.492335630103724</v>
      </c>
      <c r="E13" s="30">
        <v>60.029958893814936</v>
      </c>
      <c r="F13" s="30">
        <v>67.412502261278277</v>
      </c>
      <c r="G13" s="30">
        <v>74.780189858647049</v>
      </c>
      <c r="H13" s="30">
        <v>72.438377997194564</v>
      </c>
      <c r="I13" s="30">
        <v>71.142371377907438</v>
      </c>
      <c r="J13" s="30">
        <v>71.293154392701382</v>
      </c>
      <c r="K13" s="30">
        <v>60.821050367098103</v>
      </c>
      <c r="L13" s="30">
        <v>34.533689484070507</v>
      </c>
      <c r="M13" s="30">
        <v>30.122623020384207</v>
      </c>
      <c r="N13" s="30">
        <v>38.234415305245051</v>
      </c>
      <c r="O13" s="30">
        <v>32.055610761894904</v>
      </c>
      <c r="P13" s="30">
        <v>18.385124677558039</v>
      </c>
      <c r="Q13" s="30">
        <v>16.606706792777299</v>
      </c>
      <c r="R13" s="30">
        <v>19.48306104901118</v>
      </c>
      <c r="S13" s="30">
        <v>12.583576956147891</v>
      </c>
      <c r="T13" s="30">
        <v>35.598796216681002</v>
      </c>
      <c r="U13" s="30">
        <v>22.982889079965609</v>
      </c>
      <c r="V13" s="30">
        <v>21.414789337919171</v>
      </c>
      <c r="W13" s="30">
        <v>20.877730008598451</v>
      </c>
      <c r="X13" s="30">
        <v>37.018658641444539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210.13599698966081</v>
      </c>
      <c r="D15" s="30">
        <v>216.51947449698869</v>
      </c>
      <c r="E15" s="30">
        <v>195.53018617370614</v>
      </c>
      <c r="F15" s="30">
        <v>201.34520558628378</v>
      </c>
      <c r="G15" s="30">
        <v>218.02734457419845</v>
      </c>
      <c r="H15" s="30">
        <v>225.38721360635009</v>
      </c>
      <c r="I15" s="30">
        <v>271.24910116845996</v>
      </c>
      <c r="J15" s="30">
        <v>274.21895735124673</v>
      </c>
      <c r="K15" s="30">
        <v>293.36583589801461</v>
      </c>
      <c r="L15" s="30">
        <v>229.44135855546</v>
      </c>
      <c r="M15" s="30">
        <v>564.93499570077381</v>
      </c>
      <c r="N15" s="30">
        <v>536.03834909716238</v>
      </c>
      <c r="O15" s="30">
        <v>583.21212381771284</v>
      </c>
      <c r="P15" s="30">
        <v>610.49214494020191</v>
      </c>
      <c r="Q15" s="30">
        <v>595.36999140154762</v>
      </c>
      <c r="R15" s="30">
        <v>652.15674978503853</v>
      </c>
      <c r="S15" s="30">
        <v>669.24496990541707</v>
      </c>
      <c r="T15" s="30">
        <v>643.72430185498638</v>
      </c>
      <c r="U15" s="30">
        <v>641.89093576275616</v>
      </c>
      <c r="V15" s="30">
        <v>637.69317872846386</v>
      </c>
      <c r="W15" s="30">
        <v>544.6505741664248</v>
      </c>
      <c r="X15" s="30">
        <v>565.1249014552784</v>
      </c>
    </row>
    <row r="16" spans="1:24" ht="11.25" customHeight="1" x14ac:dyDescent="0.2">
      <c r="A16" s="39" t="s">
        <v>23</v>
      </c>
      <c r="B16" s="23" t="s">
        <v>24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:W17" si="13">SUM(C18:C21)</f>
        <v>0</v>
      </c>
      <c r="D17" s="31">
        <f t="shared" si="13"/>
        <v>0</v>
      </c>
      <c r="E17" s="31">
        <f t="shared" si="13"/>
        <v>0</v>
      </c>
      <c r="F17" s="31">
        <f t="shared" si="13"/>
        <v>0</v>
      </c>
      <c r="G17" s="31">
        <f t="shared" si="13"/>
        <v>0</v>
      </c>
      <c r="H17" s="31">
        <f t="shared" si="13"/>
        <v>0</v>
      </c>
      <c r="I17" s="31">
        <f t="shared" si="13"/>
        <v>0</v>
      </c>
      <c r="J17" s="31">
        <f t="shared" si="13"/>
        <v>0</v>
      </c>
      <c r="K17" s="31">
        <f t="shared" si="13"/>
        <v>0</v>
      </c>
      <c r="L17" s="31">
        <f t="shared" si="13"/>
        <v>0</v>
      </c>
      <c r="M17" s="31">
        <f t="shared" si="13"/>
        <v>0</v>
      </c>
      <c r="N17" s="31">
        <f t="shared" si="13"/>
        <v>0</v>
      </c>
      <c r="O17" s="31">
        <f t="shared" si="13"/>
        <v>0</v>
      </c>
      <c r="P17" s="31">
        <f t="shared" si="13"/>
        <v>0</v>
      </c>
      <c r="Q17" s="31">
        <f t="shared" si="13"/>
        <v>0</v>
      </c>
      <c r="R17" s="31">
        <f t="shared" si="13"/>
        <v>0</v>
      </c>
      <c r="S17" s="31">
        <f t="shared" si="13"/>
        <v>0</v>
      </c>
      <c r="T17" s="31">
        <f t="shared" si="13"/>
        <v>0</v>
      </c>
      <c r="U17" s="31">
        <f t="shared" si="13"/>
        <v>0</v>
      </c>
      <c r="V17" s="31">
        <f t="shared" si="13"/>
        <v>0</v>
      </c>
      <c r="W17" s="31">
        <f t="shared" si="13"/>
        <v>0</v>
      </c>
      <c r="X17" s="31">
        <f t="shared" ref="X17" si="14">SUM(X18:X21)</f>
        <v>0</v>
      </c>
    </row>
    <row r="18" spans="1:24" ht="11.25" customHeight="1" x14ac:dyDescent="0.2">
      <c r="A18" s="22" t="s">
        <v>27</v>
      </c>
      <c r="B18" s="23" t="s">
        <v>28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:W22" si="15">SUM(C23:C24)</f>
        <v>0</v>
      </c>
      <c r="D22" s="31">
        <f t="shared" si="15"/>
        <v>0</v>
      </c>
      <c r="E22" s="31">
        <f t="shared" si="15"/>
        <v>0</v>
      </c>
      <c r="F22" s="31">
        <f t="shared" si="15"/>
        <v>0</v>
      </c>
      <c r="G22" s="31">
        <f t="shared" si="15"/>
        <v>0</v>
      </c>
      <c r="H22" s="31">
        <f t="shared" si="15"/>
        <v>0</v>
      </c>
      <c r="I22" s="31">
        <f t="shared" si="15"/>
        <v>0</v>
      </c>
      <c r="J22" s="31">
        <f t="shared" si="15"/>
        <v>0</v>
      </c>
      <c r="K22" s="31">
        <f t="shared" si="15"/>
        <v>0</v>
      </c>
      <c r="L22" s="31">
        <f t="shared" si="15"/>
        <v>0</v>
      </c>
      <c r="M22" s="31">
        <f t="shared" si="15"/>
        <v>0</v>
      </c>
      <c r="N22" s="31">
        <f t="shared" si="15"/>
        <v>0</v>
      </c>
      <c r="O22" s="31">
        <f t="shared" si="15"/>
        <v>0</v>
      </c>
      <c r="P22" s="31">
        <f t="shared" si="15"/>
        <v>0</v>
      </c>
      <c r="Q22" s="31">
        <f t="shared" si="15"/>
        <v>0</v>
      </c>
      <c r="R22" s="31">
        <f t="shared" si="15"/>
        <v>0</v>
      </c>
      <c r="S22" s="31">
        <f t="shared" si="15"/>
        <v>0</v>
      </c>
      <c r="T22" s="31">
        <f t="shared" si="15"/>
        <v>0</v>
      </c>
      <c r="U22" s="31">
        <f t="shared" si="15"/>
        <v>0</v>
      </c>
      <c r="V22" s="31">
        <f t="shared" si="15"/>
        <v>0</v>
      </c>
      <c r="W22" s="31">
        <f t="shared" si="15"/>
        <v>0</v>
      </c>
      <c r="X22" s="31">
        <f t="shared" ref="X22" si="16">SUM(X23:X24)</f>
        <v>0</v>
      </c>
    </row>
    <row r="23" spans="1:24" ht="11.25" customHeight="1" x14ac:dyDescent="0.2">
      <c r="A23" s="22" t="s">
        <v>37</v>
      </c>
      <c r="B23" s="23" t="s">
        <v>38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7">SUM(C27,C33)</f>
        <v>61860.711404376489</v>
      </c>
      <c r="D26" s="31">
        <f t="shared" ref="D26:W26" si="18">SUM(D27,D33)</f>
        <v>62862.157351370406</v>
      </c>
      <c r="E26" s="31">
        <f t="shared" si="18"/>
        <v>63445.779927516087</v>
      </c>
      <c r="F26" s="31">
        <f t="shared" si="18"/>
        <v>62452.630695055668</v>
      </c>
      <c r="G26" s="31">
        <f t="shared" si="18"/>
        <v>62789.98575614304</v>
      </c>
      <c r="H26" s="31">
        <f t="shared" si="18"/>
        <v>63545.091092509057</v>
      </c>
      <c r="I26" s="31">
        <f t="shared" si="18"/>
        <v>63845.014582920056</v>
      </c>
      <c r="J26" s="31">
        <f t="shared" si="18"/>
        <v>63975.820861143671</v>
      </c>
      <c r="K26" s="31">
        <f t="shared" si="18"/>
        <v>62119.289491761243</v>
      </c>
      <c r="L26" s="31">
        <f t="shared" si="18"/>
        <v>56361.834818761774</v>
      </c>
      <c r="M26" s="31">
        <f t="shared" si="18"/>
        <v>59302.376477102458</v>
      </c>
      <c r="N26" s="31">
        <f t="shared" si="18"/>
        <v>57121.015273214798</v>
      </c>
      <c r="O26" s="31">
        <f t="shared" si="18"/>
        <v>56545.230868845385</v>
      </c>
      <c r="P26" s="31">
        <f t="shared" si="18"/>
        <v>55122.876204833367</v>
      </c>
      <c r="Q26" s="31">
        <f t="shared" si="18"/>
        <v>57881.581214344478</v>
      </c>
      <c r="R26" s="31">
        <f t="shared" si="18"/>
        <v>54726.467465483154</v>
      </c>
      <c r="S26" s="31">
        <f t="shared" si="18"/>
        <v>54922.457182702725</v>
      </c>
      <c r="T26" s="31">
        <f t="shared" si="18"/>
        <v>60311.998049786125</v>
      </c>
      <c r="U26" s="31">
        <f t="shared" si="18"/>
        <v>57028.049413545217</v>
      </c>
      <c r="V26" s="31">
        <f t="shared" si="18"/>
        <v>55758.46714191643</v>
      </c>
      <c r="W26" s="31">
        <f t="shared" si="18"/>
        <v>55831.85453860477</v>
      </c>
      <c r="X26" s="31">
        <f t="shared" ref="X26" si="19">SUM(X27,X33)</f>
        <v>57457.688591200014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:W27" si="20">SUM(C28:C32)</f>
        <v>2787.2362854686162</v>
      </c>
      <c r="D27" s="42">
        <f t="shared" si="20"/>
        <v>2802.0866723989684</v>
      </c>
      <c r="E27" s="42">
        <f t="shared" si="20"/>
        <v>3445.1362854686158</v>
      </c>
      <c r="F27" s="42">
        <f t="shared" si="20"/>
        <v>3079.1118658641449</v>
      </c>
      <c r="G27" s="42">
        <f t="shared" si="20"/>
        <v>3033.0369733447978</v>
      </c>
      <c r="H27" s="42">
        <f t="shared" si="20"/>
        <v>3358.8422184006877</v>
      </c>
      <c r="I27" s="42">
        <f t="shared" si="20"/>
        <v>3659.3102321582105</v>
      </c>
      <c r="J27" s="42">
        <f t="shared" si="20"/>
        <v>3013.9121238177131</v>
      </c>
      <c r="K27" s="42">
        <f t="shared" si="20"/>
        <v>2933.0036973344795</v>
      </c>
      <c r="L27" s="42">
        <f t="shared" si="20"/>
        <v>2836.7970765262257</v>
      </c>
      <c r="M27" s="42">
        <f t="shared" si="20"/>
        <v>2796.814187446259</v>
      </c>
      <c r="N27" s="42">
        <f t="shared" si="20"/>
        <v>2885.5687016337051</v>
      </c>
      <c r="O27" s="42">
        <f t="shared" si="20"/>
        <v>2579.846087704213</v>
      </c>
      <c r="P27" s="42">
        <f t="shared" si="20"/>
        <v>2669.7482373172829</v>
      </c>
      <c r="Q27" s="42">
        <f t="shared" si="20"/>
        <v>2718.4721410146171</v>
      </c>
      <c r="R27" s="42">
        <f t="shared" si="20"/>
        <v>2205.9370593293211</v>
      </c>
      <c r="S27" s="42">
        <f t="shared" si="20"/>
        <v>2304.3441960447117</v>
      </c>
      <c r="T27" s="42">
        <f t="shared" si="20"/>
        <v>2165.577042132416</v>
      </c>
      <c r="U27" s="42">
        <f t="shared" si="20"/>
        <v>1747.5969045571801</v>
      </c>
      <c r="V27" s="42">
        <f t="shared" si="20"/>
        <v>1468.4280309544281</v>
      </c>
      <c r="W27" s="42">
        <f t="shared" si="20"/>
        <v>1626.267067927773</v>
      </c>
      <c r="X27" s="42">
        <f t="shared" ref="X27" si="21">SUM(X28:X32)</f>
        <v>1433.622269991401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2787.2362854686162</v>
      </c>
      <c r="D29" s="30">
        <v>2802.0866723989684</v>
      </c>
      <c r="E29" s="30">
        <v>3445.1362854686158</v>
      </c>
      <c r="F29" s="30">
        <v>3079.1118658641449</v>
      </c>
      <c r="G29" s="30">
        <v>3033.0369733447978</v>
      </c>
      <c r="H29" s="30">
        <v>3358.8422184006877</v>
      </c>
      <c r="I29" s="30">
        <v>3659.3102321582105</v>
      </c>
      <c r="J29" s="30">
        <v>3013.9121238177131</v>
      </c>
      <c r="K29" s="30">
        <v>2933.0036973344795</v>
      </c>
      <c r="L29" s="30">
        <v>2836.7970765262257</v>
      </c>
      <c r="M29" s="30">
        <v>2796.814187446259</v>
      </c>
      <c r="N29" s="30">
        <v>2885.5687016337051</v>
      </c>
      <c r="O29" s="30">
        <v>2579.846087704213</v>
      </c>
      <c r="P29" s="30">
        <v>2669.7482373172829</v>
      </c>
      <c r="Q29" s="30">
        <v>2718.4721410146171</v>
      </c>
      <c r="R29" s="30">
        <v>2205.9370593293211</v>
      </c>
      <c r="S29" s="30">
        <v>2304.3441960447117</v>
      </c>
      <c r="T29" s="30">
        <v>2165.577042132416</v>
      </c>
      <c r="U29" s="30">
        <v>1747.5969045571801</v>
      </c>
      <c r="V29" s="30">
        <v>1468.4280309544281</v>
      </c>
      <c r="W29" s="30">
        <v>1626.267067927773</v>
      </c>
      <c r="X29" s="30">
        <v>1433.622269991401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:W33" si="22">SUM(C34:C50)</f>
        <v>59073.475118907874</v>
      </c>
      <c r="D33" s="42">
        <f t="shared" si="22"/>
        <v>60060.070678971439</v>
      </c>
      <c r="E33" s="42">
        <f t="shared" si="22"/>
        <v>60000.643642047471</v>
      </c>
      <c r="F33" s="42">
        <f t="shared" si="22"/>
        <v>59373.518829191526</v>
      </c>
      <c r="G33" s="42">
        <f t="shared" si="22"/>
        <v>59756.948782798245</v>
      </c>
      <c r="H33" s="42">
        <f t="shared" si="22"/>
        <v>60186.248874108373</v>
      </c>
      <c r="I33" s="42">
        <f t="shared" si="22"/>
        <v>60185.704350761844</v>
      </c>
      <c r="J33" s="42">
        <f t="shared" si="22"/>
        <v>60961.908737325961</v>
      </c>
      <c r="K33" s="42">
        <f t="shared" si="22"/>
        <v>59186.285794426767</v>
      </c>
      <c r="L33" s="42">
        <f t="shared" si="22"/>
        <v>53525.037742235545</v>
      </c>
      <c r="M33" s="42">
        <f t="shared" si="22"/>
        <v>56505.562289656198</v>
      </c>
      <c r="N33" s="42">
        <f t="shared" si="22"/>
        <v>54235.446571581095</v>
      </c>
      <c r="O33" s="42">
        <f t="shared" si="22"/>
        <v>53965.384781141169</v>
      </c>
      <c r="P33" s="42">
        <f t="shared" si="22"/>
        <v>52453.127967516084</v>
      </c>
      <c r="Q33" s="42">
        <f t="shared" si="22"/>
        <v>55163.109073329862</v>
      </c>
      <c r="R33" s="42">
        <f t="shared" si="22"/>
        <v>52520.530406153834</v>
      </c>
      <c r="S33" s="42">
        <f t="shared" si="22"/>
        <v>52618.112986658016</v>
      </c>
      <c r="T33" s="42">
        <f t="shared" si="22"/>
        <v>58146.421007653706</v>
      </c>
      <c r="U33" s="42">
        <f t="shared" si="22"/>
        <v>55280.452508988034</v>
      </c>
      <c r="V33" s="42">
        <f t="shared" si="22"/>
        <v>54290.039110962003</v>
      </c>
      <c r="W33" s="42">
        <f t="shared" si="22"/>
        <v>54205.587470676997</v>
      </c>
      <c r="X33" s="42">
        <f t="shared" ref="X33" si="23">SUM(X34:X50)</f>
        <v>56024.066321208615</v>
      </c>
    </row>
    <row r="34" spans="1:24" ht="11.25" customHeight="1" x14ac:dyDescent="0.2">
      <c r="A34" s="39" t="s">
        <v>55</v>
      </c>
      <c r="B34" s="23" t="s">
        <v>56</v>
      </c>
      <c r="C34" s="30">
        <v>612.35838349097162</v>
      </c>
      <c r="D34" s="30">
        <v>1002.8528804815131</v>
      </c>
      <c r="E34" s="30">
        <v>971.47919174548565</v>
      </c>
      <c r="F34" s="30">
        <v>387.57325881341353</v>
      </c>
      <c r="G34" s="30">
        <v>335.23215821152189</v>
      </c>
      <c r="H34" s="30">
        <v>470.5380911435941</v>
      </c>
      <c r="I34" s="30">
        <v>728.58280309544273</v>
      </c>
      <c r="J34" s="30">
        <v>908.01745485812557</v>
      </c>
      <c r="K34" s="30">
        <v>784.3516766981943</v>
      </c>
      <c r="L34" s="30">
        <v>286.66104901117797</v>
      </c>
      <c r="M34" s="30">
        <v>147.19329320722269</v>
      </c>
      <c r="N34" s="30">
        <v>394.84299226139296</v>
      </c>
      <c r="O34" s="30">
        <v>382.00627687016345</v>
      </c>
      <c r="P34" s="30">
        <v>356.07987962166806</v>
      </c>
      <c r="Q34" s="30">
        <v>347.42527944969896</v>
      </c>
      <c r="R34" s="30">
        <v>375.99914015477214</v>
      </c>
      <c r="S34" s="30">
        <v>253.20361134995699</v>
      </c>
      <c r="T34" s="30">
        <v>223.43009458297502</v>
      </c>
      <c r="U34" s="30">
        <v>234.1912295786758</v>
      </c>
      <c r="V34" s="30">
        <v>173.88847807394666</v>
      </c>
      <c r="W34" s="30">
        <v>231.0064488392089</v>
      </c>
      <c r="X34" s="30">
        <v>87.621840068787606</v>
      </c>
    </row>
    <row r="35" spans="1:24" ht="11.25" customHeight="1" x14ac:dyDescent="0.2">
      <c r="A35" s="39" t="s">
        <v>57</v>
      </c>
      <c r="B35" s="23" t="s">
        <v>58</v>
      </c>
      <c r="C35" s="30">
        <v>178.33654342218401</v>
      </c>
      <c r="D35" s="30">
        <v>380.77162510748065</v>
      </c>
      <c r="E35" s="30">
        <v>469.54840928632842</v>
      </c>
      <c r="F35" s="30">
        <v>432.60687876182283</v>
      </c>
      <c r="G35" s="30">
        <v>416.99088564058462</v>
      </c>
      <c r="H35" s="30">
        <v>497.90412725709371</v>
      </c>
      <c r="I35" s="30">
        <v>480.73774720550296</v>
      </c>
      <c r="J35" s="30">
        <v>490.65442820292344</v>
      </c>
      <c r="K35" s="30">
        <v>451.35769561478929</v>
      </c>
      <c r="L35" s="30">
        <v>395.61934651762687</v>
      </c>
      <c r="M35" s="30">
        <v>442.12141014617373</v>
      </c>
      <c r="N35" s="30">
        <v>451.31384350816842</v>
      </c>
      <c r="O35" s="30">
        <v>387.22192605331043</v>
      </c>
      <c r="P35" s="30">
        <v>361.3646603611349</v>
      </c>
      <c r="Q35" s="30">
        <v>390.84290627687011</v>
      </c>
      <c r="R35" s="30">
        <v>293.83310404127252</v>
      </c>
      <c r="S35" s="30">
        <v>417.29260533104036</v>
      </c>
      <c r="T35" s="30">
        <v>527.71926053310403</v>
      </c>
      <c r="U35" s="30">
        <v>493.6553740326741</v>
      </c>
      <c r="V35" s="30">
        <v>496.99828030954433</v>
      </c>
      <c r="W35" s="30">
        <v>174.30782459157354</v>
      </c>
      <c r="X35" s="30">
        <v>443.69088564058472</v>
      </c>
    </row>
    <row r="36" spans="1:24" ht="11.25" customHeight="1" x14ac:dyDescent="0.2">
      <c r="A36" s="39" t="s">
        <v>59</v>
      </c>
      <c r="B36" s="23" t="s">
        <v>60</v>
      </c>
      <c r="C36" s="30">
        <v>2843.253912295786</v>
      </c>
      <c r="D36" s="30">
        <v>3403.8380911435934</v>
      </c>
      <c r="E36" s="30">
        <v>3543.6628546861566</v>
      </c>
      <c r="F36" s="30">
        <v>3229.9532244196043</v>
      </c>
      <c r="G36" s="30">
        <v>3682.7002579535683</v>
      </c>
      <c r="H36" s="30">
        <v>4076.3671539122943</v>
      </c>
      <c r="I36" s="30">
        <v>5131.7844368013757</v>
      </c>
      <c r="J36" s="30">
        <v>5590.2232158211509</v>
      </c>
      <c r="K36" s="30">
        <v>5678.1146173688721</v>
      </c>
      <c r="L36" s="30">
        <v>5739.653224419606</v>
      </c>
      <c r="M36" s="30">
        <v>5708.4558899398098</v>
      </c>
      <c r="N36" s="30">
        <v>6261.5361134995701</v>
      </c>
      <c r="O36" s="30">
        <v>5920.1582115219253</v>
      </c>
      <c r="P36" s="30">
        <v>8620.9101898059398</v>
      </c>
      <c r="Q36" s="30">
        <v>10227.535249640094</v>
      </c>
      <c r="R36" s="30">
        <v>10513.091215647124</v>
      </c>
      <c r="S36" s="30">
        <v>10167.308786346166</v>
      </c>
      <c r="T36" s="30">
        <v>10903.227431640682</v>
      </c>
      <c r="U36" s="30">
        <v>11324.020453007128</v>
      </c>
      <c r="V36" s="30">
        <v>12014.581327862043</v>
      </c>
      <c r="W36" s="30">
        <v>10841.333369491194</v>
      </c>
      <c r="X36" s="30">
        <v>10403.470022661188</v>
      </c>
    </row>
    <row r="37" spans="1:24" ht="11.25" customHeight="1" x14ac:dyDescent="0.2">
      <c r="A37" s="39" t="s">
        <v>61</v>
      </c>
      <c r="B37" s="23" t="s">
        <v>62</v>
      </c>
      <c r="C37" s="30">
        <v>69.360877042132415</v>
      </c>
      <c r="D37" s="30">
        <v>615.84024075666377</v>
      </c>
      <c r="E37" s="30">
        <v>241.71203783319001</v>
      </c>
      <c r="F37" s="30">
        <v>132.42338779019778</v>
      </c>
      <c r="G37" s="30">
        <v>137.67076526225279</v>
      </c>
      <c r="H37" s="30">
        <v>150.2818572656922</v>
      </c>
      <c r="I37" s="30">
        <v>149.23095442820289</v>
      </c>
      <c r="J37" s="30">
        <v>136.61986242476351</v>
      </c>
      <c r="K37" s="30">
        <v>155.5364574376612</v>
      </c>
      <c r="L37" s="30">
        <v>105.0921754084265</v>
      </c>
      <c r="M37" s="30">
        <v>141.8744625967326</v>
      </c>
      <c r="N37" s="30">
        <v>911.14935511607905</v>
      </c>
      <c r="O37" s="30">
        <v>375.17910576096301</v>
      </c>
      <c r="P37" s="30">
        <v>267.98512467755802</v>
      </c>
      <c r="Q37" s="30">
        <v>404.6049871023215</v>
      </c>
      <c r="R37" s="30">
        <v>22.069389509888222</v>
      </c>
      <c r="S37" s="30">
        <v>21.018400687876181</v>
      </c>
      <c r="T37" s="30">
        <v>36.782287188306107</v>
      </c>
      <c r="U37" s="30">
        <v>2683.9485613372876</v>
      </c>
      <c r="V37" s="30">
        <v>2677.0438318700653</v>
      </c>
      <c r="W37" s="30">
        <v>2828.2831000226624</v>
      </c>
      <c r="X37" s="30">
        <v>2811.4903653784086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</row>
    <row r="41" spans="1:24" ht="11.25" customHeight="1" x14ac:dyDescent="0.2">
      <c r="A41" s="39" t="s">
        <v>69</v>
      </c>
      <c r="B41" s="23" t="s">
        <v>70</v>
      </c>
      <c r="C41" s="30">
        <v>344.2844704802082</v>
      </c>
      <c r="D41" s="30">
        <v>366.93898783933184</v>
      </c>
      <c r="E41" s="30">
        <v>274.48178244427083</v>
      </c>
      <c r="F41" s="30">
        <v>291.94145354773752</v>
      </c>
      <c r="G41" s="30">
        <v>300.11221070825292</v>
      </c>
      <c r="H41" s="30">
        <v>325.82639116826351</v>
      </c>
      <c r="I41" s="30">
        <v>297.02152215691376</v>
      </c>
      <c r="J41" s="30">
        <v>276.45455865413766</v>
      </c>
      <c r="K41" s="30">
        <v>314.46934482094878</v>
      </c>
      <c r="L41" s="30">
        <v>392.59824678740529</v>
      </c>
      <c r="M41" s="30">
        <v>348.35913436735763</v>
      </c>
      <c r="N41" s="30">
        <v>616.33950299049548</v>
      </c>
      <c r="O41" s="30">
        <v>333.96624941171149</v>
      </c>
      <c r="P41" s="30">
        <v>330.88275916186478</v>
      </c>
      <c r="Q41" s="30">
        <v>665.69696441207361</v>
      </c>
      <c r="R41" s="30">
        <v>208.22166809974206</v>
      </c>
      <c r="S41" s="30">
        <v>275.76225279449699</v>
      </c>
      <c r="T41" s="30">
        <v>260.83379191745485</v>
      </c>
      <c r="U41" s="30">
        <v>232.2306104901117</v>
      </c>
      <c r="V41" s="30">
        <v>217.04806534823734</v>
      </c>
      <c r="W41" s="30">
        <v>96.368099742046425</v>
      </c>
      <c r="X41" s="30">
        <v>173.14247635425616</v>
      </c>
    </row>
    <row r="42" spans="1:24" ht="11.25" customHeight="1" x14ac:dyDescent="0.2">
      <c r="A42" s="39" t="s">
        <v>71</v>
      </c>
      <c r="B42" s="23" t="s">
        <v>72</v>
      </c>
      <c r="C42" s="30">
        <v>43467.659157351671</v>
      </c>
      <c r="D42" s="30">
        <v>42313.421410146184</v>
      </c>
      <c r="E42" s="30">
        <v>42664.248839208936</v>
      </c>
      <c r="F42" s="30">
        <v>43742.778847807385</v>
      </c>
      <c r="G42" s="30">
        <v>43152.68770421324</v>
      </c>
      <c r="H42" s="30">
        <v>43140.832071098455</v>
      </c>
      <c r="I42" s="30">
        <v>41171.384006878754</v>
      </c>
      <c r="J42" s="30">
        <v>41751.885468615641</v>
      </c>
      <c r="K42" s="30">
        <v>39841.856921754079</v>
      </c>
      <c r="L42" s="30">
        <v>35852.766552020628</v>
      </c>
      <c r="M42" s="30">
        <v>38293.870937231302</v>
      </c>
      <c r="N42" s="30">
        <v>34993.561994840929</v>
      </c>
      <c r="O42" s="30">
        <v>36031.186242476346</v>
      </c>
      <c r="P42" s="30">
        <v>33611.871367153908</v>
      </c>
      <c r="Q42" s="30">
        <v>34693.879793637141</v>
      </c>
      <c r="R42" s="30">
        <v>32526.776698194328</v>
      </c>
      <c r="S42" s="30">
        <v>31980.557695614785</v>
      </c>
      <c r="T42" s="30">
        <v>36193.340883472985</v>
      </c>
      <c r="U42" s="30">
        <v>31117.752311784418</v>
      </c>
      <c r="V42" s="30">
        <v>30241.894474025492</v>
      </c>
      <c r="W42" s="30">
        <v>31775.965484526721</v>
      </c>
      <c r="X42" s="30">
        <v>34407.716559466309</v>
      </c>
    </row>
    <row r="43" spans="1:24" ht="11.25" customHeight="1" x14ac:dyDescent="0.2">
      <c r="A43" s="39" t="s">
        <v>73</v>
      </c>
      <c r="B43" s="23" t="s">
        <v>74</v>
      </c>
      <c r="C43" s="30">
        <v>3737.4300945829746</v>
      </c>
      <c r="D43" s="30">
        <v>3219.17067927773</v>
      </c>
      <c r="E43" s="30">
        <v>3192.9123817712803</v>
      </c>
      <c r="F43" s="30">
        <v>2998.894239036973</v>
      </c>
      <c r="G43" s="30">
        <v>3153.7650902837486</v>
      </c>
      <c r="H43" s="30">
        <v>3355.7601891659497</v>
      </c>
      <c r="I43" s="30">
        <v>3114.6769561478932</v>
      </c>
      <c r="J43" s="30">
        <v>3353.6666380051583</v>
      </c>
      <c r="K43" s="30">
        <v>3044.2454858125534</v>
      </c>
      <c r="L43" s="30">
        <v>2683.6432502149614</v>
      </c>
      <c r="M43" s="30">
        <v>3403.57901977644</v>
      </c>
      <c r="N43" s="30">
        <v>2743.9889079965601</v>
      </c>
      <c r="O43" s="30">
        <v>2436.5606490316191</v>
      </c>
      <c r="P43" s="30">
        <v>2028.3850986903535</v>
      </c>
      <c r="Q43" s="30">
        <v>1648.2330180567494</v>
      </c>
      <c r="R43" s="30">
        <v>1551.2434221840069</v>
      </c>
      <c r="S43" s="30">
        <v>1731.011263972485</v>
      </c>
      <c r="T43" s="30">
        <v>1753.4719505762505</v>
      </c>
      <c r="U43" s="30">
        <v>1584.7934145728264</v>
      </c>
      <c r="V43" s="30">
        <v>1250.478698628101</v>
      </c>
      <c r="W43" s="30">
        <v>1468.92488618886</v>
      </c>
      <c r="X43" s="30">
        <v>1549.7757773562346</v>
      </c>
    </row>
    <row r="44" spans="1:24" ht="11.25" customHeight="1" x14ac:dyDescent="0.2">
      <c r="A44" s="39" t="s">
        <v>75</v>
      </c>
      <c r="B44" s="23" t="s">
        <v>76</v>
      </c>
      <c r="C44" s="30">
        <v>3078.2293289797722</v>
      </c>
      <c r="D44" s="30">
        <v>3232.865090283748</v>
      </c>
      <c r="E44" s="30">
        <v>3417.5885640584693</v>
      </c>
      <c r="F44" s="30">
        <v>2267.1408426483235</v>
      </c>
      <c r="G44" s="30">
        <v>1986.7914015477215</v>
      </c>
      <c r="H44" s="30">
        <v>2092.5616509028378</v>
      </c>
      <c r="I44" s="30">
        <v>2201.3465176268273</v>
      </c>
      <c r="J44" s="30">
        <v>2085.5172828890804</v>
      </c>
      <c r="K44" s="30">
        <v>2204.5430782459152</v>
      </c>
      <c r="L44" s="30">
        <v>2029.7865934922861</v>
      </c>
      <c r="M44" s="30">
        <v>1944.0623387790197</v>
      </c>
      <c r="N44" s="30">
        <v>1965.0281169389505</v>
      </c>
      <c r="O44" s="30">
        <v>2096.3980223559761</v>
      </c>
      <c r="P44" s="30">
        <v>1587.0556418952795</v>
      </c>
      <c r="Q44" s="30">
        <v>1564.7638865004301</v>
      </c>
      <c r="R44" s="30">
        <v>1634.1937231298359</v>
      </c>
      <c r="S44" s="30">
        <v>1003.6564918314705</v>
      </c>
      <c r="T44" s="30">
        <v>960.19019776440234</v>
      </c>
      <c r="U44" s="30">
        <v>968.20192281212076</v>
      </c>
      <c r="V44" s="30">
        <v>824.83627214488217</v>
      </c>
      <c r="W44" s="30">
        <v>704.20017171901395</v>
      </c>
      <c r="X44" s="30">
        <v>523.25017563237816</v>
      </c>
    </row>
    <row r="45" spans="1:24" ht="11.25" customHeight="1" x14ac:dyDescent="0.2">
      <c r="A45" s="39" t="s">
        <v>77</v>
      </c>
      <c r="B45" s="23" t="s">
        <v>78</v>
      </c>
      <c r="C45" s="30">
        <v>246.10124433408706</v>
      </c>
      <c r="D45" s="30">
        <v>285.71735537926975</v>
      </c>
      <c r="E45" s="30">
        <v>269.3116222891062</v>
      </c>
      <c r="F45" s="30">
        <v>310.74230159703473</v>
      </c>
      <c r="G45" s="30">
        <v>258.65614351109764</v>
      </c>
      <c r="H45" s="30">
        <v>287.06217092227092</v>
      </c>
      <c r="I45" s="30">
        <v>274.56687045645441</v>
      </c>
      <c r="J45" s="30">
        <v>287.57024709941368</v>
      </c>
      <c r="K45" s="30">
        <v>264.93533140143143</v>
      </c>
      <c r="L45" s="30">
        <v>247.3839858528533</v>
      </c>
      <c r="M45" s="30">
        <v>252.58001833025651</v>
      </c>
      <c r="N45" s="30">
        <v>90.134462505557281</v>
      </c>
      <c r="O45" s="30">
        <v>98.960358487652229</v>
      </c>
      <c r="P45" s="30">
        <v>154.20569781132303</v>
      </c>
      <c r="Q45" s="30">
        <v>174.20105433500999</v>
      </c>
      <c r="R45" s="30">
        <v>151.29195647782171</v>
      </c>
      <c r="S45" s="30">
        <v>138.29789366720914</v>
      </c>
      <c r="T45" s="30">
        <v>159.0065435392338</v>
      </c>
      <c r="U45" s="30">
        <v>231.8986921022549</v>
      </c>
      <c r="V45" s="30">
        <v>204.4687686414176</v>
      </c>
      <c r="W45" s="30">
        <v>192.44607011324919</v>
      </c>
      <c r="X45" s="30">
        <v>222.3630049632408</v>
      </c>
    </row>
    <row r="46" spans="1:24" ht="11.25" customHeight="1" x14ac:dyDescent="0.2">
      <c r="A46" s="39" t="s">
        <v>79</v>
      </c>
      <c r="B46" s="23" t="s">
        <v>80</v>
      </c>
      <c r="C46" s="30">
        <v>270.43088463060866</v>
      </c>
      <c r="D46" s="30">
        <v>162.72095594851731</v>
      </c>
      <c r="E46" s="30">
        <v>104.24201012101233</v>
      </c>
      <c r="F46" s="30">
        <v>25.374986305986866</v>
      </c>
      <c r="G46" s="30">
        <v>16.694455341738237</v>
      </c>
      <c r="H46" s="30">
        <v>69.201388142596628</v>
      </c>
      <c r="I46" s="30">
        <v>120.80447527322512</v>
      </c>
      <c r="J46" s="30">
        <v>101.46954516314901</v>
      </c>
      <c r="K46" s="30">
        <v>87.380835709925861</v>
      </c>
      <c r="L46" s="30">
        <v>78.76483433085815</v>
      </c>
      <c r="M46" s="30">
        <v>125.76139168054048</v>
      </c>
      <c r="N46" s="30">
        <v>93.678203819649752</v>
      </c>
      <c r="O46" s="30">
        <v>78.986250649899731</v>
      </c>
      <c r="P46" s="30">
        <v>88.222899707501099</v>
      </c>
      <c r="Q46" s="30">
        <v>82.728163754077286</v>
      </c>
      <c r="R46" s="30">
        <v>70.596478998894199</v>
      </c>
      <c r="S46" s="30">
        <v>83.74346870850863</v>
      </c>
      <c r="T46" s="30">
        <v>92.7748346162156</v>
      </c>
      <c r="U46" s="30">
        <v>62.679059856837739</v>
      </c>
      <c r="V46" s="30">
        <v>55.034656078985911</v>
      </c>
      <c r="W46" s="30">
        <v>45.390897844963838</v>
      </c>
      <c r="X46" s="30">
        <v>48.576190170645233</v>
      </c>
    </row>
    <row r="47" spans="1:24" ht="11.25" customHeight="1" x14ac:dyDescent="0.2">
      <c r="A47" s="39" t="s">
        <v>81</v>
      </c>
      <c r="B47" s="23" t="s">
        <v>82</v>
      </c>
      <c r="C47" s="30">
        <v>6.7211310361167529</v>
      </c>
      <c r="D47" s="30">
        <v>3.811984358330748</v>
      </c>
      <c r="E47" s="30">
        <v>3.8406463885233242</v>
      </c>
      <c r="F47" s="30">
        <v>8.6414539052170465</v>
      </c>
      <c r="G47" s="30">
        <v>23.970121585431475</v>
      </c>
      <c r="H47" s="30">
        <v>29.643909922020217</v>
      </c>
      <c r="I47" s="30">
        <v>22.981300499356692</v>
      </c>
      <c r="J47" s="30">
        <v>15.83549722864999</v>
      </c>
      <c r="K47" s="30">
        <v>5.5889994605349305</v>
      </c>
      <c r="L47" s="30">
        <v>2.7944999487330198</v>
      </c>
      <c r="M47" s="30">
        <v>0.9315000517861961</v>
      </c>
      <c r="N47" s="30">
        <v>4.6574989745071464</v>
      </c>
      <c r="O47" s="30">
        <v>8.3834990033792618</v>
      </c>
      <c r="P47" s="30">
        <v>33.347697284627507</v>
      </c>
      <c r="Q47" s="30">
        <v>12.128606963340637</v>
      </c>
      <c r="R47" s="30">
        <v>12.099946714862057</v>
      </c>
      <c r="S47" s="30">
        <v>5.6176612155345849</v>
      </c>
      <c r="T47" s="30">
        <v>2.2968614827811327</v>
      </c>
      <c r="U47" s="30">
        <v>98.002670082520325</v>
      </c>
      <c r="V47" s="30">
        <v>47.79627324668671</v>
      </c>
      <c r="W47" s="30">
        <v>49.131120098257384</v>
      </c>
      <c r="X47" s="30">
        <v>50.251937229699635</v>
      </c>
    </row>
    <row r="48" spans="1:24" ht="11.25" customHeight="1" x14ac:dyDescent="0.2">
      <c r="A48" s="39" t="s">
        <v>83</v>
      </c>
      <c r="B48" s="23" t="s">
        <v>84</v>
      </c>
      <c r="C48" s="30">
        <v>58.347130681600973</v>
      </c>
      <c r="D48" s="30">
        <v>71.707339337009188</v>
      </c>
      <c r="E48" s="30">
        <v>83.630969660882272</v>
      </c>
      <c r="F48" s="30">
        <v>124.51339165818675</v>
      </c>
      <c r="G48" s="30">
        <v>140.16524952414517</v>
      </c>
      <c r="H48" s="30">
        <v>130.96256556303462</v>
      </c>
      <c r="I48" s="30">
        <v>157.93127552580881</v>
      </c>
      <c r="J48" s="30">
        <v>110.19938223736625</v>
      </c>
      <c r="K48" s="30">
        <v>116.88033312819837</v>
      </c>
      <c r="L48" s="30">
        <v>109.71023861882038</v>
      </c>
      <c r="M48" s="30">
        <v>130.32218454021452</v>
      </c>
      <c r="N48" s="30">
        <v>124.7321844211546</v>
      </c>
      <c r="O48" s="30">
        <v>108.48291998208519</v>
      </c>
      <c r="P48" s="30">
        <v>116.75408353970522</v>
      </c>
      <c r="Q48" s="30">
        <v>111.9600626133994</v>
      </c>
      <c r="R48" s="30">
        <v>554.52973956421499</v>
      </c>
      <c r="S48" s="30">
        <v>589.3799133951502</v>
      </c>
      <c r="T48" s="30">
        <v>652.37268688380345</v>
      </c>
      <c r="U48" s="30">
        <v>406.23266625548916</v>
      </c>
      <c r="V48" s="30">
        <v>310.48027304622622</v>
      </c>
      <c r="W48" s="30">
        <v>302.87419818053826</v>
      </c>
      <c r="X48" s="30">
        <v>298.07763982097094</v>
      </c>
    </row>
    <row r="49" spans="1:24" ht="11.25" customHeight="1" x14ac:dyDescent="0.2">
      <c r="A49" s="39" t="s">
        <v>85</v>
      </c>
      <c r="B49" s="23" t="s">
        <v>86</v>
      </c>
      <c r="C49" s="30">
        <v>84.302657826657651</v>
      </c>
      <c r="D49" s="30">
        <v>62.651473934803342</v>
      </c>
      <c r="E49" s="30">
        <v>65.398227669631211</v>
      </c>
      <c r="F49" s="30">
        <v>61.636342766863457</v>
      </c>
      <c r="G49" s="30">
        <v>97.201824556497982</v>
      </c>
      <c r="H49" s="30">
        <v>82.590201025551394</v>
      </c>
      <c r="I49" s="30">
        <v>104.19221859467505</v>
      </c>
      <c r="J49" s="30">
        <v>85.473284338149611</v>
      </c>
      <c r="K49" s="30">
        <v>87.343328599163598</v>
      </c>
      <c r="L49" s="30">
        <v>161.06079992084437</v>
      </c>
      <c r="M49" s="30">
        <v>444.09077840797573</v>
      </c>
      <c r="N49" s="30">
        <v>293.99035450629248</v>
      </c>
      <c r="O49" s="30">
        <v>198.47827340932156</v>
      </c>
      <c r="P49" s="30">
        <v>252.00116507663387</v>
      </c>
      <c r="Q49" s="30">
        <v>306.84500688723955</v>
      </c>
      <c r="R49" s="30">
        <v>86.029840455101166</v>
      </c>
      <c r="S49" s="30">
        <v>83.72926493861091</v>
      </c>
      <c r="T49" s="30">
        <v>132.18514191503996</v>
      </c>
      <c r="U49" s="30">
        <v>199.37812360147296</v>
      </c>
      <c r="V49" s="30">
        <v>92.390571264505724</v>
      </c>
      <c r="W49" s="30">
        <v>81.733518451654703</v>
      </c>
      <c r="X49" s="30">
        <v>190.33846847768052</v>
      </c>
    </row>
    <row r="50" spans="1:24" ht="11.25" customHeight="1" x14ac:dyDescent="0.2">
      <c r="A50" s="39" t="s">
        <v>87</v>
      </c>
      <c r="B50" s="23" t="s">
        <v>88</v>
      </c>
      <c r="C50" s="30">
        <v>4076.6593027531048</v>
      </c>
      <c r="D50" s="30">
        <v>4937.7625649772499</v>
      </c>
      <c r="E50" s="30">
        <v>4698.5861048841898</v>
      </c>
      <c r="F50" s="30">
        <v>5359.2982201327795</v>
      </c>
      <c r="G50" s="30">
        <v>6054.3105144584406</v>
      </c>
      <c r="H50" s="30">
        <v>5476.7171066187157</v>
      </c>
      <c r="I50" s="30">
        <v>6230.4632660714142</v>
      </c>
      <c r="J50" s="30">
        <v>5768.3218717882501</v>
      </c>
      <c r="K50" s="30">
        <v>6149.6816883745059</v>
      </c>
      <c r="L50" s="30">
        <v>5439.5029456913207</v>
      </c>
      <c r="M50" s="30">
        <v>5122.3599306013602</v>
      </c>
      <c r="N50" s="30">
        <v>5290.4930402017972</v>
      </c>
      <c r="O50" s="30">
        <v>5509.4167961268104</v>
      </c>
      <c r="P50" s="30">
        <v>4644.0617027285825</v>
      </c>
      <c r="Q50" s="30">
        <v>4532.2640937014139</v>
      </c>
      <c r="R50" s="30">
        <v>4520.5540829819702</v>
      </c>
      <c r="S50" s="30">
        <v>5867.5336768047346</v>
      </c>
      <c r="T50" s="30">
        <v>6248.7890415404663</v>
      </c>
      <c r="U50" s="30">
        <v>5643.4674194742138</v>
      </c>
      <c r="V50" s="30">
        <v>5683.0991404218703</v>
      </c>
      <c r="W50" s="30">
        <v>5413.6222808670491</v>
      </c>
      <c r="X50" s="30">
        <v>4814.3009779882332</v>
      </c>
    </row>
    <row r="51" spans="1:24" ht="11.25" customHeight="1" x14ac:dyDescent="0.2">
      <c r="A51" s="24" t="s">
        <v>89</v>
      </c>
      <c r="B51" s="25" t="s">
        <v>90</v>
      </c>
      <c r="C51" s="31">
        <v>14116.658727429061</v>
      </c>
      <c r="D51" s="31">
        <v>13462.410060189164</v>
      </c>
      <c r="E51" s="31">
        <v>12149.980309544278</v>
      </c>
      <c r="F51" s="31">
        <v>12999.213757523643</v>
      </c>
      <c r="G51" s="31">
        <v>13614.571625107477</v>
      </c>
      <c r="H51" s="31">
        <v>14092.264742476469</v>
      </c>
      <c r="I51" s="31">
        <v>12826.327458709979</v>
      </c>
      <c r="J51" s="31">
        <v>13700.527972679929</v>
      </c>
      <c r="K51" s="31">
        <v>13290.388074716904</v>
      </c>
      <c r="L51" s="31">
        <v>11483.088970304671</v>
      </c>
      <c r="M51" s="31">
        <v>12752.545420142429</v>
      </c>
      <c r="N51" s="31">
        <v>13467.60510349218</v>
      </c>
      <c r="O51" s="31">
        <v>13183.711609275395</v>
      </c>
      <c r="P51" s="31">
        <v>13413.256661978692</v>
      </c>
      <c r="Q51" s="31">
        <v>13930.938574024358</v>
      </c>
      <c r="R51" s="31">
        <v>13688.158309863353</v>
      </c>
      <c r="S51" s="31">
        <v>13538.870846240823</v>
      </c>
      <c r="T51" s="31">
        <v>14741.944183200358</v>
      </c>
      <c r="U51" s="31">
        <v>14605.971404575661</v>
      </c>
      <c r="V51" s="31">
        <v>15191.787898124201</v>
      </c>
      <c r="W51" s="31">
        <v>14674.075025503595</v>
      </c>
      <c r="X51" s="31">
        <v>13948.360882018256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:W52" si="24">SUM(C53:C70)</f>
        <v>0</v>
      </c>
      <c r="D52" s="31">
        <f t="shared" si="24"/>
        <v>0</v>
      </c>
      <c r="E52" s="31">
        <f t="shared" si="24"/>
        <v>0</v>
      </c>
      <c r="F52" s="31">
        <f t="shared" si="24"/>
        <v>0</v>
      </c>
      <c r="G52" s="31">
        <f t="shared" si="24"/>
        <v>0</v>
      </c>
      <c r="H52" s="31">
        <f t="shared" si="24"/>
        <v>0</v>
      </c>
      <c r="I52" s="31">
        <f t="shared" si="24"/>
        <v>0</v>
      </c>
      <c r="J52" s="31">
        <f t="shared" si="24"/>
        <v>0</v>
      </c>
      <c r="K52" s="31">
        <f t="shared" si="24"/>
        <v>0</v>
      </c>
      <c r="L52" s="31">
        <f t="shared" si="24"/>
        <v>0</v>
      </c>
      <c r="M52" s="31">
        <f t="shared" si="24"/>
        <v>0</v>
      </c>
      <c r="N52" s="31">
        <f t="shared" si="24"/>
        <v>0</v>
      </c>
      <c r="O52" s="31">
        <f t="shared" si="24"/>
        <v>0</v>
      </c>
      <c r="P52" s="31">
        <f t="shared" si="24"/>
        <v>0</v>
      </c>
      <c r="Q52" s="31">
        <f t="shared" si="24"/>
        <v>0</v>
      </c>
      <c r="R52" s="31">
        <f t="shared" si="24"/>
        <v>0</v>
      </c>
      <c r="S52" s="31">
        <f t="shared" si="24"/>
        <v>0</v>
      </c>
      <c r="T52" s="31">
        <f t="shared" si="24"/>
        <v>0</v>
      </c>
      <c r="U52" s="31">
        <f t="shared" si="24"/>
        <v>0</v>
      </c>
      <c r="V52" s="31">
        <f t="shared" si="24"/>
        <v>0</v>
      </c>
      <c r="W52" s="31">
        <f t="shared" si="24"/>
        <v>0</v>
      </c>
      <c r="X52" s="31">
        <f t="shared" ref="X52" si="25">SUM(X53:X70)</f>
        <v>0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</row>
    <row r="70" spans="1:24" ht="11.25" customHeight="1" x14ac:dyDescent="0.2">
      <c r="A70" s="22" t="s">
        <v>127</v>
      </c>
      <c r="B70" s="23" t="s">
        <v>128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:W71" si="26">SUM(C72:C73)</f>
        <v>0</v>
      </c>
      <c r="D71" s="31">
        <f t="shared" si="26"/>
        <v>0</v>
      </c>
      <c r="E71" s="31">
        <f t="shared" si="26"/>
        <v>0</v>
      </c>
      <c r="F71" s="31">
        <f t="shared" si="26"/>
        <v>0</v>
      </c>
      <c r="G71" s="31">
        <f t="shared" si="26"/>
        <v>0</v>
      </c>
      <c r="H71" s="31">
        <f t="shared" si="26"/>
        <v>0</v>
      </c>
      <c r="I71" s="31">
        <f t="shared" si="26"/>
        <v>0</v>
      </c>
      <c r="J71" s="31">
        <f t="shared" si="26"/>
        <v>0</v>
      </c>
      <c r="K71" s="31">
        <f t="shared" si="26"/>
        <v>0</v>
      </c>
      <c r="L71" s="31">
        <f t="shared" si="26"/>
        <v>0</v>
      </c>
      <c r="M71" s="31">
        <f t="shared" si="26"/>
        <v>0</v>
      </c>
      <c r="N71" s="31">
        <f t="shared" si="26"/>
        <v>0</v>
      </c>
      <c r="O71" s="31">
        <f t="shared" si="26"/>
        <v>0</v>
      </c>
      <c r="P71" s="31">
        <f t="shared" si="26"/>
        <v>0</v>
      </c>
      <c r="Q71" s="31">
        <f t="shared" si="26"/>
        <v>0</v>
      </c>
      <c r="R71" s="31">
        <f t="shared" si="26"/>
        <v>0</v>
      </c>
      <c r="S71" s="31">
        <f t="shared" si="26"/>
        <v>0</v>
      </c>
      <c r="T71" s="31">
        <f t="shared" si="26"/>
        <v>0</v>
      </c>
      <c r="U71" s="31">
        <f t="shared" si="26"/>
        <v>0</v>
      </c>
      <c r="V71" s="31">
        <f t="shared" si="26"/>
        <v>0</v>
      </c>
      <c r="W71" s="31">
        <f t="shared" si="26"/>
        <v>0</v>
      </c>
      <c r="X71" s="31">
        <f t="shared" ref="X71" si="27">SUM(X72:X73)</f>
        <v>0</v>
      </c>
    </row>
    <row r="72" spans="1:24" ht="11.25" customHeight="1" x14ac:dyDescent="0.2">
      <c r="A72" s="22" t="s">
        <v>131</v>
      </c>
      <c r="B72" s="23" t="s">
        <v>132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0</v>
      </c>
      <c r="D75" s="31">
        <v>0</v>
      </c>
      <c r="E75" s="31">
        <v>0</v>
      </c>
      <c r="F75" s="31">
        <v>0</v>
      </c>
      <c r="G75" s="31">
        <v>0</v>
      </c>
      <c r="H75" s="31">
        <v>0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</row>
    <row r="76" spans="1:24" ht="11.25" customHeight="1" x14ac:dyDescent="0.2">
      <c r="A76" s="26" t="s">
        <v>139</v>
      </c>
      <c r="B76" s="27" t="s">
        <v>140</v>
      </c>
      <c r="C76" s="32">
        <v>0</v>
      </c>
      <c r="D76" s="32">
        <v>0</v>
      </c>
      <c r="E76" s="32">
        <v>0</v>
      </c>
      <c r="F76" s="32">
        <v>0</v>
      </c>
      <c r="G76" s="32">
        <v>0</v>
      </c>
      <c r="H76" s="32">
        <v>0</v>
      </c>
      <c r="I76" s="32">
        <v>0</v>
      </c>
      <c r="J76" s="32">
        <v>0</v>
      </c>
      <c r="K76" s="32">
        <v>0</v>
      </c>
      <c r="L76" s="32">
        <v>0</v>
      </c>
      <c r="M76" s="32">
        <v>0</v>
      </c>
      <c r="N76" s="32">
        <v>0</v>
      </c>
      <c r="O76" s="32">
        <v>0</v>
      </c>
      <c r="P76" s="32">
        <v>0</v>
      </c>
      <c r="Q76" s="32">
        <v>0</v>
      </c>
      <c r="R76" s="32">
        <v>0</v>
      </c>
      <c r="S76" s="32">
        <v>0</v>
      </c>
      <c r="T76" s="32">
        <v>0</v>
      </c>
      <c r="U76" s="32">
        <v>0</v>
      </c>
      <c r="V76" s="32">
        <v>0</v>
      </c>
      <c r="W76" s="32">
        <v>0</v>
      </c>
      <c r="X76" s="32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9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179</v>
      </c>
      <c r="B1" s="7" t="s">
        <v>256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2665.6665520206357</v>
      </c>
      <c r="D2" s="28">
        <f t="shared" ref="D2" si="1">SUM(D3,D17,D22,D25,D26,D51,D52,D71,D74,D75,D76)</f>
        <v>2427.9240756663803</v>
      </c>
      <c r="E2" s="28">
        <f t="shared" ref="E2" si="2">SUM(E3,E17,E22,E25,E26,E51,E52,E71,E74,E75,E76)</f>
        <v>2304.6644024075667</v>
      </c>
      <c r="F2" s="28">
        <f t="shared" ref="F2" si="3">SUM(F3,F17,F22,F25,F26,F51,F52,F71,F74,F75,F76)</f>
        <v>2296.2186586414441</v>
      </c>
      <c r="G2" s="28">
        <f t="shared" ref="G2" si="4">SUM(G3,G17,G22,G25,G26,G51,G52,G71,G74,G75,G76)</f>
        <v>2459.974548581255</v>
      </c>
      <c r="H2" s="28">
        <f t="shared" ref="H2" si="5">SUM(H3,H17,H22,H25,H26,H51,H52,H71,H74,H75,H76)</f>
        <v>2585.9694754944112</v>
      </c>
      <c r="I2" s="28">
        <f t="shared" ref="I2" si="6">SUM(I3,I17,I22,I25,I26,I51,I52,I71,I74,I75,I76)</f>
        <v>2385.8158211521923</v>
      </c>
      <c r="J2" s="28">
        <f t="shared" ref="J2" si="7">SUM(J3,J17,J22,J25,J26,J51,J52,J71,J74,J75,J76)</f>
        <v>2425.3886500429921</v>
      </c>
      <c r="K2" s="28">
        <f t="shared" ref="K2" si="8">SUM(K3,K17,K22,K25,K26,K51,K52,K71,K74,K75,K76)</f>
        <v>2040.0889079965602</v>
      </c>
      <c r="L2" s="28">
        <f t="shared" ref="L2" si="9">SUM(L3,L17,L22,L25,L26,L51,L52,L71,L74,L75,L76)</f>
        <v>1663.8110920034387</v>
      </c>
      <c r="M2" s="28">
        <f t="shared" ref="M2" si="10">SUM(M3,M17,M22,M25,M26,M51,M52,M71,M74,M75,M76)</f>
        <v>1697.8172828890795</v>
      </c>
      <c r="N2" s="28">
        <f t="shared" ref="N2" si="11">SUM(N3,N17,N22,N25,N26,N51,N52,N71,N74,N75,N76)</f>
        <v>1650.5590713671538</v>
      </c>
      <c r="O2" s="28">
        <f t="shared" ref="O2" si="12">SUM(O3,O17,O22,O25,O26,O51,O52,O71,O74,O75,O76)</f>
        <v>1680.1482373172826</v>
      </c>
      <c r="P2" s="28">
        <f t="shared" ref="P2" si="13">SUM(P3,P17,P22,P25,P26,P51,P52,P71,P74,P75,P76)</f>
        <v>1620.4215821152193</v>
      </c>
      <c r="Q2" s="28">
        <f t="shared" ref="Q2" si="14">SUM(Q3,Q17,Q22,Q25,Q26,Q51,Q52,Q71,Q74,Q75,Q76)</f>
        <v>1640.622871883061</v>
      </c>
      <c r="R2" s="28">
        <f t="shared" ref="R2" si="15">SUM(R3,R17,R22,R25,R26,R51,R52,R71,R74,R75,R76)</f>
        <v>1692.7588134135856</v>
      </c>
      <c r="S2" s="28">
        <f t="shared" ref="S2" si="16">SUM(S3,S17,S22,S25,S26,S51,S52,S71,S74,S75,S76)</f>
        <v>1750.8238177128114</v>
      </c>
      <c r="T2" s="28">
        <f t="shared" ref="T2" si="17">SUM(T3,T17,T22,T25,T26,T51,T52,T71,T74,T75,T76)</f>
        <v>1848.5954428202922</v>
      </c>
      <c r="U2" s="28">
        <f t="shared" ref="U2" si="18">SUM(U3,U17,U22,U25,U26,U51,U52,U71,U74,U75,U76)</f>
        <v>1770.4164230438519</v>
      </c>
      <c r="V2" s="28">
        <f t="shared" ref="V2" si="19">SUM(V3,V17,V22,V25,V26,V51,V52,V71,V74,V75,V76)</f>
        <v>1633.441702493551</v>
      </c>
      <c r="W2" s="28">
        <f t="shared" ref="W2:X2" si="20">SUM(W3,W17,W22,W25,W26,W51,W52,W71,W74,W75,W76)</f>
        <v>1508.9879621668099</v>
      </c>
      <c r="X2" s="28">
        <f t="shared" si="20"/>
        <v>1618.9547721410149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21">SUM(C4,C8,C11)</f>
        <v>0</v>
      </c>
      <c r="D3" s="29">
        <f t="shared" ref="D3" si="22">SUM(D4,D8,D11)</f>
        <v>0</v>
      </c>
      <c r="E3" s="29">
        <f t="shared" ref="E3" si="23">SUM(E4,E8,E11)</f>
        <v>0</v>
      </c>
      <c r="F3" s="29">
        <f t="shared" ref="F3" si="24">SUM(F4,F8,F11)</f>
        <v>0</v>
      </c>
      <c r="G3" s="29">
        <f t="shared" ref="G3" si="25">SUM(G4,G8,G11)</f>
        <v>0</v>
      </c>
      <c r="H3" s="29">
        <f t="shared" ref="H3" si="26">SUM(H4,H8,H11)</f>
        <v>0</v>
      </c>
      <c r="I3" s="29">
        <f t="shared" ref="I3" si="27">SUM(I4,I8,I11)</f>
        <v>0</v>
      </c>
      <c r="J3" s="29">
        <f t="shared" ref="J3" si="28">SUM(J4,J8,J11)</f>
        <v>0</v>
      </c>
      <c r="K3" s="29">
        <f t="shared" ref="K3" si="29">SUM(K4,K8,K11)</f>
        <v>0</v>
      </c>
      <c r="L3" s="29">
        <f t="shared" ref="L3" si="30">SUM(L4,L8,L11)</f>
        <v>0</v>
      </c>
      <c r="M3" s="29">
        <f t="shared" ref="M3" si="31">SUM(M4,M8,M11)</f>
        <v>0</v>
      </c>
      <c r="N3" s="29">
        <f t="shared" ref="N3" si="32">SUM(N4,N8,N11)</f>
        <v>0</v>
      </c>
      <c r="O3" s="29">
        <f t="shared" ref="O3" si="33">SUM(O4,O8,O11)</f>
        <v>0</v>
      </c>
      <c r="P3" s="29">
        <f t="shared" ref="P3" si="34">SUM(P4,P8,P11)</f>
        <v>0</v>
      </c>
      <c r="Q3" s="29">
        <f t="shared" ref="Q3" si="35">SUM(Q4,Q8,Q11)</f>
        <v>0</v>
      </c>
      <c r="R3" s="29">
        <f t="shared" ref="R3" si="36">SUM(R4,R8,R11)</f>
        <v>0</v>
      </c>
      <c r="S3" s="29">
        <f t="shared" ref="S3" si="37">SUM(S4,S8,S11)</f>
        <v>0</v>
      </c>
      <c r="T3" s="29">
        <f t="shared" ref="T3" si="38">SUM(T4,T8,T11)</f>
        <v>0</v>
      </c>
      <c r="U3" s="29">
        <f t="shared" ref="U3" si="39">SUM(U4,U8,U11)</f>
        <v>0</v>
      </c>
      <c r="V3" s="29">
        <f t="shared" ref="V3" si="40">SUM(V4,V8,V11)</f>
        <v>0</v>
      </c>
      <c r="W3" s="29">
        <f t="shared" ref="W3:X3" si="41">SUM(W4,W8,W11)</f>
        <v>0</v>
      </c>
      <c r="X3" s="29">
        <f t="shared" si="41"/>
        <v>0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42">SUM(C5:C7)</f>
        <v>0</v>
      </c>
      <c r="D4" s="42">
        <f t="shared" ref="D4" si="43">SUM(D5:D7)</f>
        <v>0</v>
      </c>
      <c r="E4" s="42">
        <f t="shared" ref="E4" si="44">SUM(E5:E7)</f>
        <v>0</v>
      </c>
      <c r="F4" s="42">
        <f t="shared" ref="F4" si="45">SUM(F5:F7)</f>
        <v>0</v>
      </c>
      <c r="G4" s="42">
        <f t="shared" ref="G4" si="46">SUM(G5:G7)</f>
        <v>0</v>
      </c>
      <c r="H4" s="42">
        <f t="shared" ref="H4" si="47">SUM(H5:H7)</f>
        <v>0</v>
      </c>
      <c r="I4" s="42">
        <f t="shared" ref="I4" si="48">SUM(I5:I7)</f>
        <v>0</v>
      </c>
      <c r="J4" s="42">
        <f t="shared" ref="J4" si="49">SUM(J5:J7)</f>
        <v>0</v>
      </c>
      <c r="K4" s="42">
        <f t="shared" ref="K4" si="50">SUM(K5:K7)</f>
        <v>0</v>
      </c>
      <c r="L4" s="42">
        <f t="shared" ref="L4" si="51">SUM(L5:L7)</f>
        <v>0</v>
      </c>
      <c r="M4" s="42">
        <f t="shared" ref="M4" si="52">SUM(M5:M7)</f>
        <v>0</v>
      </c>
      <c r="N4" s="42">
        <f t="shared" ref="N4" si="53">SUM(N5:N7)</f>
        <v>0</v>
      </c>
      <c r="O4" s="42">
        <f t="shared" ref="O4" si="54">SUM(O5:O7)</f>
        <v>0</v>
      </c>
      <c r="P4" s="42">
        <f t="shared" ref="P4" si="55">SUM(P5:P7)</f>
        <v>0</v>
      </c>
      <c r="Q4" s="42">
        <f t="shared" ref="Q4" si="56">SUM(Q5:Q7)</f>
        <v>0</v>
      </c>
      <c r="R4" s="42">
        <f t="shared" ref="R4" si="57">SUM(R5:R7)</f>
        <v>0</v>
      </c>
      <c r="S4" s="42">
        <f t="shared" ref="S4" si="58">SUM(S5:S7)</f>
        <v>0</v>
      </c>
      <c r="T4" s="42">
        <f t="shared" ref="T4" si="59">SUM(T5:T7)</f>
        <v>0</v>
      </c>
      <c r="U4" s="42">
        <f t="shared" ref="U4" si="60">SUM(U5:U7)</f>
        <v>0</v>
      </c>
      <c r="V4" s="42">
        <f t="shared" ref="V4" si="61">SUM(V5:V7)</f>
        <v>0</v>
      </c>
      <c r="W4" s="42">
        <f t="shared" ref="W4:X4" si="62">SUM(W5:W7)</f>
        <v>0</v>
      </c>
      <c r="X4" s="42">
        <f t="shared" si="62"/>
        <v>0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>
        <v>0</v>
      </c>
      <c r="W5" s="30">
        <v>0</v>
      </c>
      <c r="X5" s="30">
        <v>0</v>
      </c>
    </row>
    <row r="6" spans="1:24" ht="11.25" customHeight="1" x14ac:dyDescent="0.2">
      <c r="A6" s="39" t="s">
        <v>7</v>
      </c>
      <c r="B6" s="23" t="s">
        <v>8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</row>
    <row r="7" spans="1:24" ht="11.25" customHeight="1" x14ac:dyDescent="0.2">
      <c r="A7" s="39" t="s">
        <v>9</v>
      </c>
      <c r="B7" s="23" t="s">
        <v>10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</row>
    <row r="8" spans="1:24" ht="11.25" customHeight="1" x14ac:dyDescent="0.2">
      <c r="A8" s="40" t="s">
        <v>343</v>
      </c>
      <c r="B8" s="41" t="s">
        <v>344</v>
      </c>
      <c r="C8" s="42">
        <f t="shared" ref="C8" si="63">SUM(C9:C10)</f>
        <v>0</v>
      </c>
      <c r="D8" s="42">
        <f t="shared" ref="D8" si="64">SUM(D9:D10)</f>
        <v>0</v>
      </c>
      <c r="E8" s="42">
        <f t="shared" ref="E8" si="65">SUM(E9:E10)</f>
        <v>0</v>
      </c>
      <c r="F8" s="42">
        <f t="shared" ref="F8" si="66">SUM(F9:F10)</f>
        <v>0</v>
      </c>
      <c r="G8" s="42">
        <f t="shared" ref="G8" si="67">SUM(G9:G10)</f>
        <v>0</v>
      </c>
      <c r="H8" s="42">
        <f t="shared" ref="H8" si="68">SUM(H9:H10)</f>
        <v>0</v>
      </c>
      <c r="I8" s="42">
        <f t="shared" ref="I8" si="69">SUM(I9:I10)</f>
        <v>0</v>
      </c>
      <c r="J8" s="42">
        <f t="shared" ref="J8" si="70">SUM(J9:J10)</f>
        <v>0</v>
      </c>
      <c r="K8" s="42">
        <f t="shared" ref="K8" si="71">SUM(K9:K10)</f>
        <v>0</v>
      </c>
      <c r="L8" s="42">
        <f t="shared" ref="L8" si="72">SUM(L9:L10)</f>
        <v>0</v>
      </c>
      <c r="M8" s="42">
        <f t="shared" ref="M8" si="73">SUM(M9:M10)</f>
        <v>0</v>
      </c>
      <c r="N8" s="42">
        <f t="shared" ref="N8" si="74">SUM(N9:N10)</f>
        <v>0</v>
      </c>
      <c r="O8" s="42">
        <f t="shared" ref="O8" si="75">SUM(O9:O10)</f>
        <v>0</v>
      </c>
      <c r="P8" s="42">
        <f t="shared" ref="P8" si="76">SUM(P9:P10)</f>
        <v>0</v>
      </c>
      <c r="Q8" s="42">
        <f t="shared" ref="Q8" si="77">SUM(Q9:Q10)</f>
        <v>0</v>
      </c>
      <c r="R8" s="42">
        <f t="shared" ref="R8" si="78">SUM(R9:R10)</f>
        <v>0</v>
      </c>
      <c r="S8" s="42">
        <f t="shared" ref="S8" si="79">SUM(S9:S10)</f>
        <v>0</v>
      </c>
      <c r="T8" s="42">
        <f t="shared" ref="T8" si="80">SUM(T9:T10)</f>
        <v>0</v>
      </c>
      <c r="U8" s="42">
        <f t="shared" ref="U8" si="81">SUM(U9:U10)</f>
        <v>0</v>
      </c>
      <c r="V8" s="42">
        <f t="shared" ref="V8" si="82">SUM(V9:V10)</f>
        <v>0</v>
      </c>
      <c r="W8" s="42">
        <f t="shared" ref="W8:X8" si="83">SUM(W9:W10)</f>
        <v>0</v>
      </c>
      <c r="X8" s="42">
        <f t="shared" si="83"/>
        <v>0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" si="84">SUM(C12:C16)</f>
        <v>0</v>
      </c>
      <c r="D11" s="42">
        <f t="shared" ref="D11" si="85">SUM(D12:D16)</f>
        <v>0</v>
      </c>
      <c r="E11" s="42">
        <f t="shared" ref="E11" si="86">SUM(E12:E16)</f>
        <v>0</v>
      </c>
      <c r="F11" s="42">
        <f t="shared" ref="F11" si="87">SUM(F12:F16)</f>
        <v>0</v>
      </c>
      <c r="G11" s="42">
        <f t="shared" ref="G11" si="88">SUM(G12:G16)</f>
        <v>0</v>
      </c>
      <c r="H11" s="42">
        <f t="shared" ref="H11" si="89">SUM(H12:H16)</f>
        <v>0</v>
      </c>
      <c r="I11" s="42">
        <f t="shared" ref="I11" si="90">SUM(I12:I16)</f>
        <v>0</v>
      </c>
      <c r="J11" s="42">
        <f t="shared" ref="J11" si="91">SUM(J12:J16)</f>
        <v>0</v>
      </c>
      <c r="K11" s="42">
        <f t="shared" ref="K11" si="92">SUM(K12:K16)</f>
        <v>0</v>
      </c>
      <c r="L11" s="42">
        <f t="shared" ref="L11" si="93">SUM(L12:L16)</f>
        <v>0</v>
      </c>
      <c r="M11" s="42">
        <f t="shared" ref="M11" si="94">SUM(M12:M16)</f>
        <v>0</v>
      </c>
      <c r="N11" s="42">
        <f t="shared" ref="N11" si="95">SUM(N12:N16)</f>
        <v>0</v>
      </c>
      <c r="O11" s="42">
        <f t="shared" ref="O11" si="96">SUM(O12:O16)</f>
        <v>0</v>
      </c>
      <c r="P11" s="42">
        <f t="shared" ref="P11" si="97">SUM(P12:P16)</f>
        <v>0</v>
      </c>
      <c r="Q11" s="42">
        <f t="shared" ref="Q11" si="98">SUM(Q12:Q16)</f>
        <v>0</v>
      </c>
      <c r="R11" s="42">
        <f t="shared" ref="R11" si="99">SUM(R12:R16)</f>
        <v>0</v>
      </c>
      <c r="S11" s="42">
        <f t="shared" ref="S11" si="100">SUM(S12:S16)</f>
        <v>0</v>
      </c>
      <c r="T11" s="42">
        <f t="shared" ref="T11" si="101">SUM(T12:T16)</f>
        <v>0</v>
      </c>
      <c r="U11" s="42">
        <f t="shared" ref="U11" si="102">SUM(U12:U16)</f>
        <v>0</v>
      </c>
      <c r="V11" s="42">
        <f t="shared" ref="V11" si="103">SUM(V12:V16)</f>
        <v>0</v>
      </c>
      <c r="W11" s="42">
        <f t="shared" ref="W11:X11" si="104">SUM(W12:W16)</f>
        <v>0</v>
      </c>
      <c r="X11" s="42">
        <f t="shared" si="104"/>
        <v>0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</row>
    <row r="13" spans="1:24" ht="11.25" customHeight="1" x14ac:dyDescent="0.2">
      <c r="A13" s="39" t="s">
        <v>17</v>
      </c>
      <c r="B13" s="23" t="s">
        <v>18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" si="105">SUM(C18:C21)</f>
        <v>0</v>
      </c>
      <c r="D17" s="31">
        <f t="shared" ref="D17" si="106">SUM(D18:D21)</f>
        <v>0</v>
      </c>
      <c r="E17" s="31">
        <f t="shared" ref="E17" si="107">SUM(E18:E21)</f>
        <v>0</v>
      </c>
      <c r="F17" s="31">
        <f t="shared" ref="F17" si="108">SUM(F18:F21)</f>
        <v>0</v>
      </c>
      <c r="G17" s="31">
        <f t="shared" ref="G17" si="109">SUM(G18:G21)</f>
        <v>0</v>
      </c>
      <c r="H17" s="31">
        <f t="shared" ref="H17" si="110">SUM(H18:H21)</f>
        <v>0</v>
      </c>
      <c r="I17" s="31">
        <f t="shared" ref="I17" si="111">SUM(I18:I21)</f>
        <v>0</v>
      </c>
      <c r="J17" s="31">
        <f t="shared" ref="J17" si="112">SUM(J18:J21)</f>
        <v>0</v>
      </c>
      <c r="K17" s="31">
        <f t="shared" ref="K17" si="113">SUM(K18:K21)</f>
        <v>0</v>
      </c>
      <c r="L17" s="31">
        <f t="shared" ref="L17" si="114">SUM(L18:L21)</f>
        <v>0</v>
      </c>
      <c r="M17" s="31">
        <f t="shared" ref="M17" si="115">SUM(M18:M21)</f>
        <v>0</v>
      </c>
      <c r="N17" s="31">
        <f t="shared" ref="N17" si="116">SUM(N18:N21)</f>
        <v>0</v>
      </c>
      <c r="O17" s="31">
        <f t="shared" ref="O17" si="117">SUM(O18:O21)</f>
        <v>0</v>
      </c>
      <c r="P17" s="31">
        <f t="shared" ref="P17" si="118">SUM(P18:P21)</f>
        <v>0</v>
      </c>
      <c r="Q17" s="31">
        <f t="shared" ref="Q17" si="119">SUM(Q18:Q21)</f>
        <v>0</v>
      </c>
      <c r="R17" s="31">
        <f t="shared" ref="R17" si="120">SUM(R18:R21)</f>
        <v>0</v>
      </c>
      <c r="S17" s="31">
        <f t="shared" ref="S17" si="121">SUM(S18:S21)</f>
        <v>0</v>
      </c>
      <c r="T17" s="31">
        <f t="shared" ref="T17" si="122">SUM(T18:T21)</f>
        <v>0</v>
      </c>
      <c r="U17" s="31">
        <f t="shared" ref="U17" si="123">SUM(U18:U21)</f>
        <v>0</v>
      </c>
      <c r="V17" s="31">
        <f t="shared" ref="V17" si="124">SUM(V18:V21)</f>
        <v>0</v>
      </c>
      <c r="W17" s="31">
        <f t="shared" ref="W17:X17" si="125">SUM(W18:W21)</f>
        <v>0</v>
      </c>
      <c r="X17" s="31">
        <f t="shared" si="125"/>
        <v>0</v>
      </c>
    </row>
    <row r="18" spans="1:24" ht="11.25" customHeight="1" x14ac:dyDescent="0.2">
      <c r="A18" s="22" t="s">
        <v>27</v>
      </c>
      <c r="B18" s="23" t="s">
        <v>28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" si="126">SUM(C23:C24)</f>
        <v>0</v>
      </c>
      <c r="D22" s="31">
        <f t="shared" ref="D22" si="127">SUM(D23:D24)</f>
        <v>0</v>
      </c>
      <c r="E22" s="31">
        <f t="shared" ref="E22" si="128">SUM(E23:E24)</f>
        <v>0</v>
      </c>
      <c r="F22" s="31">
        <f t="shared" ref="F22" si="129">SUM(F23:F24)</f>
        <v>0</v>
      </c>
      <c r="G22" s="31">
        <f t="shared" ref="G22" si="130">SUM(G23:G24)</f>
        <v>0</v>
      </c>
      <c r="H22" s="31">
        <f t="shared" ref="H22" si="131">SUM(H23:H24)</f>
        <v>0</v>
      </c>
      <c r="I22" s="31">
        <f t="shared" ref="I22" si="132">SUM(I23:I24)</f>
        <v>0</v>
      </c>
      <c r="J22" s="31">
        <f t="shared" ref="J22" si="133">SUM(J23:J24)</f>
        <v>0</v>
      </c>
      <c r="K22" s="31">
        <f t="shared" ref="K22" si="134">SUM(K23:K24)</f>
        <v>0</v>
      </c>
      <c r="L22" s="31">
        <f t="shared" ref="L22" si="135">SUM(L23:L24)</f>
        <v>0</v>
      </c>
      <c r="M22" s="31">
        <f t="shared" ref="M22" si="136">SUM(M23:M24)</f>
        <v>0</v>
      </c>
      <c r="N22" s="31">
        <f t="shared" ref="N22" si="137">SUM(N23:N24)</f>
        <v>0</v>
      </c>
      <c r="O22" s="31">
        <f t="shared" ref="O22" si="138">SUM(O23:O24)</f>
        <v>0</v>
      </c>
      <c r="P22" s="31">
        <f t="shared" ref="P22" si="139">SUM(P23:P24)</f>
        <v>0</v>
      </c>
      <c r="Q22" s="31">
        <f t="shared" ref="Q22" si="140">SUM(Q23:Q24)</f>
        <v>0</v>
      </c>
      <c r="R22" s="31">
        <f t="shared" ref="R22" si="141">SUM(R23:R24)</f>
        <v>0</v>
      </c>
      <c r="S22" s="31">
        <f t="shared" ref="S22" si="142">SUM(S23:S24)</f>
        <v>0</v>
      </c>
      <c r="T22" s="31">
        <f t="shared" ref="T22" si="143">SUM(T23:T24)</f>
        <v>0</v>
      </c>
      <c r="U22" s="31">
        <f t="shared" ref="U22" si="144">SUM(U23:U24)</f>
        <v>0</v>
      </c>
      <c r="V22" s="31">
        <f t="shared" ref="V22" si="145">SUM(V23:V24)</f>
        <v>0</v>
      </c>
      <c r="W22" s="31">
        <f t="shared" ref="W22:X22" si="146">SUM(W23:W24)</f>
        <v>0</v>
      </c>
      <c r="X22" s="31">
        <f t="shared" si="146"/>
        <v>0</v>
      </c>
    </row>
    <row r="23" spans="1:24" ht="11.25" customHeight="1" x14ac:dyDescent="0.2">
      <c r="A23" s="22" t="s">
        <v>37</v>
      </c>
      <c r="B23" s="23" t="s">
        <v>38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47">SUM(C27,C33)</f>
        <v>2665.6665520206357</v>
      </c>
      <c r="D26" s="31">
        <f t="shared" ref="D26" si="148">SUM(D27,D33)</f>
        <v>2427.9240756663803</v>
      </c>
      <c r="E26" s="31">
        <f t="shared" ref="E26" si="149">SUM(E27,E33)</f>
        <v>2304.6644024075667</v>
      </c>
      <c r="F26" s="31">
        <f t="shared" ref="F26" si="150">SUM(F27,F33)</f>
        <v>2296.2186586414441</v>
      </c>
      <c r="G26" s="31">
        <f t="shared" ref="G26" si="151">SUM(G27,G33)</f>
        <v>2459.974548581255</v>
      </c>
      <c r="H26" s="31">
        <f t="shared" ref="H26" si="152">SUM(H27,H33)</f>
        <v>2585.9694754944112</v>
      </c>
      <c r="I26" s="31">
        <f t="shared" ref="I26" si="153">SUM(I27,I33)</f>
        <v>2385.8158211521923</v>
      </c>
      <c r="J26" s="31">
        <f t="shared" ref="J26" si="154">SUM(J27,J33)</f>
        <v>2425.3886500429921</v>
      </c>
      <c r="K26" s="31">
        <f t="shared" ref="K26" si="155">SUM(K27,K33)</f>
        <v>2040.0889079965602</v>
      </c>
      <c r="L26" s="31">
        <f t="shared" ref="L26" si="156">SUM(L27,L33)</f>
        <v>1663.8110920034387</v>
      </c>
      <c r="M26" s="31">
        <f t="shared" ref="M26" si="157">SUM(M27,M33)</f>
        <v>1697.8172828890795</v>
      </c>
      <c r="N26" s="31">
        <f t="shared" ref="N26" si="158">SUM(N27,N33)</f>
        <v>1650.5590713671538</v>
      </c>
      <c r="O26" s="31">
        <f t="shared" ref="O26" si="159">SUM(O27,O33)</f>
        <v>1680.1482373172826</v>
      </c>
      <c r="P26" s="31">
        <f t="shared" ref="P26" si="160">SUM(P27,P33)</f>
        <v>1620.4215821152193</v>
      </c>
      <c r="Q26" s="31">
        <f t="shared" ref="Q26" si="161">SUM(Q27,Q33)</f>
        <v>1640.622871883061</v>
      </c>
      <c r="R26" s="31">
        <f t="shared" ref="R26" si="162">SUM(R27,R33)</f>
        <v>1692.7588134135856</v>
      </c>
      <c r="S26" s="31">
        <f t="shared" ref="S26" si="163">SUM(S27,S33)</f>
        <v>1750.8238177128114</v>
      </c>
      <c r="T26" s="31">
        <f t="shared" ref="T26" si="164">SUM(T27,T33)</f>
        <v>1848.5954428202922</v>
      </c>
      <c r="U26" s="31">
        <f t="shared" ref="U26" si="165">SUM(U27,U33)</f>
        <v>1770.4164230438519</v>
      </c>
      <c r="V26" s="31">
        <f t="shared" ref="V26" si="166">SUM(V27,V33)</f>
        <v>1633.441702493551</v>
      </c>
      <c r="W26" s="31">
        <f t="shared" ref="W26:X26" si="167">SUM(W27,W33)</f>
        <v>1508.9879621668099</v>
      </c>
      <c r="X26" s="31">
        <f t="shared" si="167"/>
        <v>1618.9547721410149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" si="168">SUM(C28:C32)</f>
        <v>0</v>
      </c>
      <c r="D27" s="42">
        <f t="shared" ref="D27" si="169">SUM(D28:D32)</f>
        <v>0</v>
      </c>
      <c r="E27" s="42">
        <f t="shared" ref="E27" si="170">SUM(E28:E32)</f>
        <v>0</v>
      </c>
      <c r="F27" s="42">
        <f t="shared" ref="F27" si="171">SUM(F28:F32)</f>
        <v>0</v>
      </c>
      <c r="G27" s="42">
        <f t="shared" ref="G27" si="172">SUM(G28:G32)</f>
        <v>0</v>
      </c>
      <c r="H27" s="42">
        <f t="shared" ref="H27" si="173">SUM(H28:H32)</f>
        <v>0</v>
      </c>
      <c r="I27" s="42">
        <f t="shared" ref="I27" si="174">SUM(I28:I32)</f>
        <v>0</v>
      </c>
      <c r="J27" s="42">
        <f t="shared" ref="J27" si="175">SUM(J28:J32)</f>
        <v>0</v>
      </c>
      <c r="K27" s="42">
        <f t="shared" ref="K27" si="176">SUM(K28:K32)</f>
        <v>0</v>
      </c>
      <c r="L27" s="42">
        <f t="shared" ref="L27" si="177">SUM(L28:L32)</f>
        <v>0</v>
      </c>
      <c r="M27" s="42">
        <f t="shared" ref="M27" si="178">SUM(M28:M32)</f>
        <v>0</v>
      </c>
      <c r="N27" s="42">
        <f t="shared" ref="N27" si="179">SUM(N28:N32)</f>
        <v>0</v>
      </c>
      <c r="O27" s="42">
        <f t="shared" ref="O27" si="180">SUM(O28:O32)</f>
        <v>0</v>
      </c>
      <c r="P27" s="42">
        <f t="shared" ref="P27" si="181">SUM(P28:P32)</f>
        <v>0</v>
      </c>
      <c r="Q27" s="42">
        <f t="shared" ref="Q27" si="182">SUM(Q28:Q32)</f>
        <v>0</v>
      </c>
      <c r="R27" s="42">
        <f t="shared" ref="R27" si="183">SUM(R28:R32)</f>
        <v>0</v>
      </c>
      <c r="S27" s="42">
        <f t="shared" ref="S27" si="184">SUM(S28:S32)</f>
        <v>0</v>
      </c>
      <c r="T27" s="42">
        <f t="shared" ref="T27" si="185">SUM(T28:T32)</f>
        <v>0</v>
      </c>
      <c r="U27" s="42">
        <f t="shared" ref="U27" si="186">SUM(U28:U32)</f>
        <v>0</v>
      </c>
      <c r="V27" s="42">
        <f t="shared" ref="V27" si="187">SUM(V28:V32)</f>
        <v>0</v>
      </c>
      <c r="W27" s="42">
        <f t="shared" ref="W27:X27" si="188">SUM(W28:W32)</f>
        <v>0</v>
      </c>
      <c r="X27" s="42">
        <f t="shared" si="188"/>
        <v>0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" si="189">SUM(C34:C50)</f>
        <v>2665.6665520206357</v>
      </c>
      <c r="D33" s="42">
        <f t="shared" ref="D33" si="190">SUM(D34:D50)</f>
        <v>2427.9240756663803</v>
      </c>
      <c r="E33" s="42">
        <f t="shared" ref="E33" si="191">SUM(E34:E50)</f>
        <v>2304.6644024075667</v>
      </c>
      <c r="F33" s="42">
        <f t="shared" ref="F33" si="192">SUM(F34:F50)</f>
        <v>2296.2186586414441</v>
      </c>
      <c r="G33" s="42">
        <f t="shared" ref="G33" si="193">SUM(G34:G50)</f>
        <v>2459.974548581255</v>
      </c>
      <c r="H33" s="42">
        <f t="shared" ref="H33" si="194">SUM(H34:H50)</f>
        <v>2585.9694754944112</v>
      </c>
      <c r="I33" s="42">
        <f t="shared" ref="I33" si="195">SUM(I34:I50)</f>
        <v>2385.8158211521923</v>
      </c>
      <c r="J33" s="42">
        <f t="shared" ref="J33" si="196">SUM(J34:J50)</f>
        <v>2425.3886500429921</v>
      </c>
      <c r="K33" s="42">
        <f t="shared" ref="K33" si="197">SUM(K34:K50)</f>
        <v>2040.0889079965602</v>
      </c>
      <c r="L33" s="42">
        <f t="shared" ref="L33" si="198">SUM(L34:L50)</f>
        <v>1663.8110920034387</v>
      </c>
      <c r="M33" s="42">
        <f t="shared" ref="M33" si="199">SUM(M34:M50)</f>
        <v>1697.8172828890795</v>
      </c>
      <c r="N33" s="42">
        <f t="shared" ref="N33" si="200">SUM(N34:N50)</f>
        <v>1650.5590713671538</v>
      </c>
      <c r="O33" s="42">
        <f t="shared" ref="O33" si="201">SUM(O34:O50)</f>
        <v>1680.1482373172826</v>
      </c>
      <c r="P33" s="42">
        <f t="shared" ref="P33" si="202">SUM(P34:P50)</f>
        <v>1620.4215821152193</v>
      </c>
      <c r="Q33" s="42">
        <f t="shared" ref="Q33" si="203">SUM(Q34:Q50)</f>
        <v>1640.622871883061</v>
      </c>
      <c r="R33" s="42">
        <f t="shared" ref="R33" si="204">SUM(R34:R50)</f>
        <v>1692.7588134135856</v>
      </c>
      <c r="S33" s="42">
        <f t="shared" ref="S33" si="205">SUM(S34:S50)</f>
        <v>1750.8238177128114</v>
      </c>
      <c r="T33" s="42">
        <f t="shared" ref="T33" si="206">SUM(T34:T50)</f>
        <v>1848.5954428202922</v>
      </c>
      <c r="U33" s="42">
        <f t="shared" ref="U33" si="207">SUM(U34:U50)</f>
        <v>1770.4164230438519</v>
      </c>
      <c r="V33" s="42">
        <f t="shared" ref="V33" si="208">SUM(V34:V50)</f>
        <v>1633.441702493551</v>
      </c>
      <c r="W33" s="42">
        <f t="shared" ref="W33:X33" si="209">SUM(W34:W50)</f>
        <v>1508.9879621668099</v>
      </c>
      <c r="X33" s="42">
        <f t="shared" si="209"/>
        <v>1618.9547721410149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</row>
    <row r="37" spans="1:24" ht="11.25" customHeight="1" x14ac:dyDescent="0.2">
      <c r="A37" s="39" t="s">
        <v>61</v>
      </c>
      <c r="B37" s="23" t="s">
        <v>62</v>
      </c>
      <c r="C37" s="30">
        <v>0</v>
      </c>
      <c r="D37" s="30">
        <v>0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</row>
    <row r="41" spans="1:24" ht="11.25" customHeight="1" x14ac:dyDescent="0.2">
      <c r="A41" s="39" t="s">
        <v>69</v>
      </c>
      <c r="B41" s="23" t="s">
        <v>70</v>
      </c>
      <c r="C41" s="30">
        <v>0</v>
      </c>
      <c r="D41" s="30">
        <v>0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8.4350816852966456E-2</v>
      </c>
      <c r="U41" s="30">
        <v>7.9191745485812551E-2</v>
      </c>
      <c r="V41" s="30">
        <v>7.9191745485812551E-2</v>
      </c>
      <c r="W41" s="30">
        <v>8.4436801375752352E-2</v>
      </c>
      <c r="X41" s="30">
        <v>9.2691315563198623E-2</v>
      </c>
    </row>
    <row r="42" spans="1:24" ht="11.25" customHeight="1" x14ac:dyDescent="0.2">
      <c r="A42" s="39" t="s">
        <v>71</v>
      </c>
      <c r="B42" s="23" t="s">
        <v>72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0</v>
      </c>
      <c r="D43" s="30">
        <v>36.97334479793637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1.026999140154772</v>
      </c>
      <c r="K43" s="30">
        <v>19.51367153912296</v>
      </c>
      <c r="L43" s="30">
        <v>22.594840928632841</v>
      </c>
      <c r="M43" s="30">
        <v>8.2163370593293195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0.98615649183147025</v>
      </c>
      <c r="U43" s="30">
        <v>6.0791057609630259E-2</v>
      </c>
      <c r="V43" s="30">
        <v>0.14806534823731729</v>
      </c>
      <c r="W43" s="30">
        <v>8.9251934651762677E-2</v>
      </c>
      <c r="X43" s="30">
        <v>5.9845227858985377E-2</v>
      </c>
    </row>
    <row r="44" spans="1:24" ht="11.25" customHeight="1" x14ac:dyDescent="0.2">
      <c r="A44" s="39" t="s">
        <v>75</v>
      </c>
      <c r="B44" s="23" t="s">
        <v>76</v>
      </c>
      <c r="C44" s="30">
        <v>0</v>
      </c>
      <c r="D44" s="30">
        <v>0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</row>
    <row r="46" spans="1:24" ht="11.25" customHeight="1" x14ac:dyDescent="0.2">
      <c r="A46" s="39" t="s">
        <v>79</v>
      </c>
      <c r="B46" s="23" t="s">
        <v>80</v>
      </c>
      <c r="C46" s="30">
        <v>2665.6665520206357</v>
      </c>
      <c r="D46" s="30">
        <v>2390.9507308684438</v>
      </c>
      <c r="E46" s="30">
        <v>2299.8874462596732</v>
      </c>
      <c r="F46" s="30">
        <v>2288.3655202063624</v>
      </c>
      <c r="G46" s="30">
        <v>2459.974548581255</v>
      </c>
      <c r="H46" s="30">
        <v>2583.4501289767845</v>
      </c>
      <c r="I46" s="30">
        <v>2385.8158211521923</v>
      </c>
      <c r="J46" s="30">
        <v>2421.0918314703354</v>
      </c>
      <c r="K46" s="30">
        <v>2015.6232158211519</v>
      </c>
      <c r="L46" s="30">
        <v>1620.4834049871017</v>
      </c>
      <c r="M46" s="30">
        <v>1682.3913155631983</v>
      </c>
      <c r="N46" s="30">
        <v>1645.7821152192605</v>
      </c>
      <c r="O46" s="30">
        <v>1605.2891659501286</v>
      </c>
      <c r="P46" s="30">
        <v>1614.6892519346518</v>
      </c>
      <c r="Q46" s="30">
        <v>1634.8905417024935</v>
      </c>
      <c r="R46" s="30">
        <v>1687.9818572656923</v>
      </c>
      <c r="S46" s="30">
        <v>1747.002321582115</v>
      </c>
      <c r="T46" s="30">
        <v>1836.946517626827</v>
      </c>
      <c r="U46" s="30">
        <v>1765.4167669819431</v>
      </c>
      <c r="V46" s="30">
        <v>1625.7974204643162</v>
      </c>
      <c r="W46" s="30">
        <v>1502.2876182287187</v>
      </c>
      <c r="X46" s="30">
        <v>1615.6715391229582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2.5193465176268268</v>
      </c>
      <c r="I47" s="30">
        <v>0</v>
      </c>
      <c r="J47" s="30">
        <v>2.5193465176268268</v>
      </c>
      <c r="K47" s="30">
        <v>4.1988822012037827</v>
      </c>
      <c r="L47" s="30">
        <v>15.955889939810829</v>
      </c>
      <c r="M47" s="30">
        <v>1.6795356835769559</v>
      </c>
      <c r="N47" s="30">
        <v>0</v>
      </c>
      <c r="O47" s="30">
        <v>68.171367153912286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0.17979363714531391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0.75047291487532242</v>
      </c>
      <c r="K49" s="30">
        <v>0.75313843508168532</v>
      </c>
      <c r="L49" s="30">
        <v>0</v>
      </c>
      <c r="M49" s="30">
        <v>0.75313843508168532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6.7569217540842654</v>
      </c>
      <c r="U49" s="30">
        <v>4.8596732588134133</v>
      </c>
      <c r="V49" s="30">
        <v>7.4170249355116082</v>
      </c>
      <c r="W49" s="30">
        <v>6.3468615649183144</v>
      </c>
      <c r="X49" s="30">
        <v>3.1306964746345649</v>
      </c>
    </row>
    <row r="50" spans="1:24" ht="11.25" customHeight="1" x14ac:dyDescent="0.2">
      <c r="A50" s="39" t="s">
        <v>87</v>
      </c>
      <c r="B50" s="23" t="s">
        <v>88</v>
      </c>
      <c r="C50" s="30">
        <v>0</v>
      </c>
      <c r="D50" s="30">
        <v>0</v>
      </c>
      <c r="E50" s="30">
        <v>4.7769561478933786</v>
      </c>
      <c r="F50" s="30">
        <v>7.8531384350816857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4.7769561478933786</v>
      </c>
      <c r="M50" s="30">
        <v>4.7769561478933786</v>
      </c>
      <c r="N50" s="30">
        <v>4.7769561478933786</v>
      </c>
      <c r="O50" s="30">
        <v>6.6877042132416156</v>
      </c>
      <c r="P50" s="30">
        <v>5.732330180567498</v>
      </c>
      <c r="Q50" s="30">
        <v>5.732330180567498</v>
      </c>
      <c r="R50" s="30">
        <v>4.7769561478933786</v>
      </c>
      <c r="S50" s="30">
        <v>3.8214961306964752</v>
      </c>
      <c r="T50" s="30">
        <v>3.8214961306964752</v>
      </c>
      <c r="U50" s="30">
        <v>0</v>
      </c>
      <c r="V50" s="30">
        <v>0</v>
      </c>
      <c r="W50" s="30">
        <v>0</v>
      </c>
      <c r="X50" s="30">
        <v>0</v>
      </c>
    </row>
    <row r="51" spans="1:24" ht="11.25" customHeight="1" x14ac:dyDescent="0.2">
      <c r="A51" s="24" t="s">
        <v>89</v>
      </c>
      <c r="B51" s="25" t="s">
        <v>90</v>
      </c>
      <c r="C51" s="31">
        <v>0</v>
      </c>
      <c r="D51" s="31">
        <v>0</v>
      </c>
      <c r="E51" s="31">
        <v>0</v>
      </c>
      <c r="F51" s="31">
        <v>0</v>
      </c>
      <c r="G51" s="31">
        <v>0</v>
      </c>
      <c r="H51" s="31">
        <v>0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" si="210">SUM(C53:C70)</f>
        <v>0</v>
      </c>
      <c r="D52" s="31">
        <f t="shared" ref="D52" si="211">SUM(D53:D70)</f>
        <v>0</v>
      </c>
      <c r="E52" s="31">
        <f t="shared" ref="E52" si="212">SUM(E53:E70)</f>
        <v>0</v>
      </c>
      <c r="F52" s="31">
        <f t="shared" ref="F52" si="213">SUM(F53:F70)</f>
        <v>0</v>
      </c>
      <c r="G52" s="31">
        <f t="shared" ref="G52" si="214">SUM(G53:G70)</f>
        <v>0</v>
      </c>
      <c r="H52" s="31">
        <f t="shared" ref="H52" si="215">SUM(H53:H70)</f>
        <v>0</v>
      </c>
      <c r="I52" s="31">
        <f t="shared" ref="I52" si="216">SUM(I53:I70)</f>
        <v>0</v>
      </c>
      <c r="J52" s="31">
        <f t="shared" ref="J52" si="217">SUM(J53:J70)</f>
        <v>0</v>
      </c>
      <c r="K52" s="31">
        <f t="shared" ref="K52" si="218">SUM(K53:K70)</f>
        <v>0</v>
      </c>
      <c r="L52" s="31">
        <f t="shared" ref="L52" si="219">SUM(L53:L70)</f>
        <v>0</v>
      </c>
      <c r="M52" s="31">
        <f t="shared" ref="M52" si="220">SUM(M53:M70)</f>
        <v>0</v>
      </c>
      <c r="N52" s="31">
        <f t="shared" ref="N52" si="221">SUM(N53:N70)</f>
        <v>0</v>
      </c>
      <c r="O52" s="31">
        <f t="shared" ref="O52" si="222">SUM(O53:O70)</f>
        <v>0</v>
      </c>
      <c r="P52" s="31">
        <f t="shared" ref="P52" si="223">SUM(P53:P70)</f>
        <v>0</v>
      </c>
      <c r="Q52" s="31">
        <f t="shared" ref="Q52" si="224">SUM(Q53:Q70)</f>
        <v>0</v>
      </c>
      <c r="R52" s="31">
        <f t="shared" ref="R52" si="225">SUM(R53:R70)</f>
        <v>0</v>
      </c>
      <c r="S52" s="31">
        <f t="shared" ref="S52" si="226">SUM(S53:S70)</f>
        <v>0</v>
      </c>
      <c r="T52" s="31">
        <f t="shared" ref="T52" si="227">SUM(T53:T70)</f>
        <v>0</v>
      </c>
      <c r="U52" s="31">
        <f t="shared" ref="U52" si="228">SUM(U53:U70)</f>
        <v>0</v>
      </c>
      <c r="V52" s="31">
        <f t="shared" ref="V52" si="229">SUM(V53:V70)</f>
        <v>0</v>
      </c>
      <c r="W52" s="31">
        <f t="shared" ref="W52:X52" si="230">SUM(W53:W70)</f>
        <v>0</v>
      </c>
      <c r="X52" s="31">
        <f t="shared" si="230"/>
        <v>0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</row>
    <row r="70" spans="1:24" ht="11.25" customHeight="1" x14ac:dyDescent="0.2">
      <c r="A70" s="22" t="s">
        <v>127</v>
      </c>
      <c r="B70" s="23" t="s">
        <v>128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" si="231">SUM(C72:C73)</f>
        <v>0</v>
      </c>
      <c r="D71" s="31">
        <f t="shared" ref="D71" si="232">SUM(D72:D73)</f>
        <v>0</v>
      </c>
      <c r="E71" s="31">
        <f t="shared" ref="E71" si="233">SUM(E72:E73)</f>
        <v>0</v>
      </c>
      <c r="F71" s="31">
        <f t="shared" ref="F71" si="234">SUM(F72:F73)</f>
        <v>0</v>
      </c>
      <c r="G71" s="31">
        <f t="shared" ref="G71" si="235">SUM(G72:G73)</f>
        <v>0</v>
      </c>
      <c r="H71" s="31">
        <f t="shared" ref="H71" si="236">SUM(H72:H73)</f>
        <v>0</v>
      </c>
      <c r="I71" s="31">
        <f t="shared" ref="I71" si="237">SUM(I72:I73)</f>
        <v>0</v>
      </c>
      <c r="J71" s="31">
        <f t="shared" ref="J71" si="238">SUM(J72:J73)</f>
        <v>0</v>
      </c>
      <c r="K71" s="31">
        <f t="shared" ref="K71" si="239">SUM(K72:K73)</f>
        <v>0</v>
      </c>
      <c r="L71" s="31">
        <f t="shared" ref="L71" si="240">SUM(L72:L73)</f>
        <v>0</v>
      </c>
      <c r="M71" s="31">
        <f t="shared" ref="M71" si="241">SUM(M72:M73)</f>
        <v>0</v>
      </c>
      <c r="N71" s="31">
        <f t="shared" ref="N71" si="242">SUM(N72:N73)</f>
        <v>0</v>
      </c>
      <c r="O71" s="31">
        <f t="shared" ref="O71" si="243">SUM(O72:O73)</f>
        <v>0</v>
      </c>
      <c r="P71" s="31">
        <f t="shared" ref="P71" si="244">SUM(P72:P73)</f>
        <v>0</v>
      </c>
      <c r="Q71" s="31">
        <f t="shared" ref="Q71" si="245">SUM(Q72:Q73)</f>
        <v>0</v>
      </c>
      <c r="R71" s="31">
        <f t="shared" ref="R71" si="246">SUM(R72:R73)</f>
        <v>0</v>
      </c>
      <c r="S71" s="31">
        <f t="shared" ref="S71" si="247">SUM(S72:S73)</f>
        <v>0</v>
      </c>
      <c r="T71" s="31">
        <f t="shared" ref="T71" si="248">SUM(T72:T73)</f>
        <v>0</v>
      </c>
      <c r="U71" s="31">
        <f t="shared" ref="U71" si="249">SUM(U72:U73)</f>
        <v>0</v>
      </c>
      <c r="V71" s="31">
        <f t="shared" ref="V71" si="250">SUM(V72:V73)</f>
        <v>0</v>
      </c>
      <c r="W71" s="31">
        <f t="shared" ref="W71:X71" si="251">SUM(W72:W73)</f>
        <v>0</v>
      </c>
      <c r="X71" s="31">
        <f t="shared" si="251"/>
        <v>0</v>
      </c>
    </row>
    <row r="72" spans="1:24" ht="11.25" customHeight="1" x14ac:dyDescent="0.2">
      <c r="A72" s="22" t="s">
        <v>131</v>
      </c>
      <c r="B72" s="23" t="s">
        <v>132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0</v>
      </c>
      <c r="D75" s="31">
        <v>0</v>
      </c>
      <c r="E75" s="31">
        <v>0</v>
      </c>
      <c r="F75" s="31">
        <v>0</v>
      </c>
      <c r="G75" s="31">
        <v>0</v>
      </c>
      <c r="H75" s="31">
        <v>0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</row>
    <row r="76" spans="1:24" ht="11.25" customHeight="1" x14ac:dyDescent="0.2">
      <c r="A76" s="26" t="s">
        <v>139</v>
      </c>
      <c r="B76" s="27" t="s">
        <v>140</v>
      </c>
      <c r="C76" s="32">
        <v>0</v>
      </c>
      <c r="D76" s="32">
        <v>0</v>
      </c>
      <c r="E76" s="32">
        <v>0</v>
      </c>
      <c r="F76" s="32">
        <v>0</v>
      </c>
      <c r="G76" s="32">
        <v>0</v>
      </c>
      <c r="H76" s="32">
        <v>0</v>
      </c>
      <c r="I76" s="32">
        <v>0</v>
      </c>
      <c r="J76" s="32">
        <v>0</v>
      </c>
      <c r="K76" s="32">
        <v>0</v>
      </c>
      <c r="L76" s="32">
        <v>0</v>
      </c>
      <c r="M76" s="32">
        <v>0</v>
      </c>
      <c r="N76" s="32">
        <v>0</v>
      </c>
      <c r="O76" s="32">
        <v>0</v>
      </c>
      <c r="P76" s="32">
        <v>0</v>
      </c>
      <c r="Q76" s="32">
        <v>0</v>
      </c>
      <c r="R76" s="32">
        <v>0</v>
      </c>
      <c r="S76" s="32">
        <v>0</v>
      </c>
      <c r="T76" s="32">
        <v>0</v>
      </c>
      <c r="U76" s="32">
        <v>0</v>
      </c>
      <c r="V76" s="32">
        <v>0</v>
      </c>
      <c r="W76" s="32">
        <v>0</v>
      </c>
      <c r="X76" s="32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0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180</v>
      </c>
      <c r="B1" s="7" t="s">
        <v>255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826.48323301805681</v>
      </c>
      <c r="D2" s="28">
        <f t="shared" ref="D2" si="1">SUM(D3,D17,D22,D25,D26,D51,D52,D71,D74,D75,D76)</f>
        <v>778.4877901977643</v>
      </c>
      <c r="E2" s="28">
        <f t="shared" ref="E2" si="2">SUM(E3,E17,E22,E25,E26,E51,E52,E71,E74,E75,E76)</f>
        <v>792.21762682717099</v>
      </c>
      <c r="F2" s="28">
        <f t="shared" ref="F2" si="3">SUM(F3,F17,F22,F25,F26,F51,F52,F71,F74,F75,F76)</f>
        <v>749.48710232158214</v>
      </c>
      <c r="G2" s="28">
        <f t="shared" ref="G2" si="4">SUM(G3,G17,G22,G25,G26,G51,G52,G71,G74,G75,G76)</f>
        <v>871.85537403267415</v>
      </c>
      <c r="H2" s="28">
        <f t="shared" ref="H2" si="5">SUM(H3,H17,H22,H25,H26,H51,H52,H71,H74,H75,H76)</f>
        <v>905.97506448839204</v>
      </c>
      <c r="I2" s="28">
        <f t="shared" ref="I2" si="6">SUM(I3,I17,I22,I25,I26,I51,I52,I71,I74,I75,I76)</f>
        <v>842.43972484952701</v>
      </c>
      <c r="J2" s="28">
        <f t="shared" ref="J2" si="7">SUM(J3,J17,J22,J25,J26,J51,J52,J71,J74,J75,J76)</f>
        <v>877.91805674978491</v>
      </c>
      <c r="K2" s="28">
        <f t="shared" ref="K2" si="8">SUM(K3,K17,K22,K25,K26,K51,K52,K71,K74,K75,K76)</f>
        <v>786.57343078245913</v>
      </c>
      <c r="L2" s="28">
        <f t="shared" ref="L2" si="9">SUM(L3,L17,L22,L25,L26,L51,L52,L71,L74,L75,L76)</f>
        <v>1135.7187446259672</v>
      </c>
      <c r="M2" s="28">
        <f t="shared" ref="M2" si="10">SUM(M3,M17,M22,M25,M26,M51,M52,M71,M74,M75,M76)</f>
        <v>1470.6717110920035</v>
      </c>
      <c r="N2" s="28">
        <f t="shared" ref="N2" si="11">SUM(N3,N17,N22,N25,N26,N51,N52,N71,N74,N75,N76)</f>
        <v>1481.1987962166809</v>
      </c>
      <c r="O2" s="28">
        <f t="shared" ref="O2" si="12">SUM(O3,O17,O22,O25,O26,O51,O52,O71,O74,O75,O76)</f>
        <v>1380.4834049871022</v>
      </c>
      <c r="P2" s="28">
        <f t="shared" ref="P2" si="13">SUM(P3,P17,P22,P25,P26,P51,P52,P71,P74,P75,P76)</f>
        <v>880.80429922613916</v>
      </c>
      <c r="Q2" s="28">
        <f t="shared" ref="Q2" si="14">SUM(Q3,Q17,Q22,Q25,Q26,Q51,Q52,Q71,Q74,Q75,Q76)</f>
        <v>908.81435941530503</v>
      </c>
      <c r="R2" s="28">
        <f t="shared" ref="R2" si="15">SUM(R3,R17,R22,R25,R26,R51,R52,R71,R74,R75,R76)</f>
        <v>557.75021496130694</v>
      </c>
      <c r="S2" s="28">
        <f t="shared" ref="S2" si="16">SUM(S3,S17,S22,S25,S26,S51,S52,S71,S74,S75,S76)</f>
        <v>523.18968185726578</v>
      </c>
      <c r="T2" s="28">
        <f t="shared" ref="T2" si="17">SUM(T3,T17,T22,T25,T26,T51,T52,T71,T74,T75,T76)</f>
        <v>626.24694754944096</v>
      </c>
      <c r="U2" s="28">
        <f t="shared" ref="U2" si="18">SUM(U3,U17,U22,U25,U26,U51,U52,U71,U74,U75,U76)</f>
        <v>513.80567497850393</v>
      </c>
      <c r="V2" s="28">
        <f t="shared" ref="V2" si="19">SUM(V3,V17,V22,V25,V26,V51,V52,V71,V74,V75,V76)</f>
        <v>509.38564058469478</v>
      </c>
      <c r="W2" s="28">
        <f t="shared" ref="W2:X2" si="20">SUM(W3,W17,W22,W25,W26,W51,W52,W71,W74,W75,W76)</f>
        <v>535.98443680137575</v>
      </c>
      <c r="X2" s="28">
        <f t="shared" si="20"/>
        <v>865.03774720550291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21">SUM(C4,C8,C11)</f>
        <v>278.19337919174552</v>
      </c>
      <c r="D3" s="29">
        <f t="shared" ref="D3" si="22">SUM(D4,D8,D11)</f>
        <v>272.94187446259673</v>
      </c>
      <c r="E3" s="29">
        <f t="shared" ref="E3" si="23">SUM(E4,E8,E11)</f>
        <v>232.88108340498712</v>
      </c>
      <c r="F3" s="29">
        <f t="shared" ref="F3" si="24">SUM(F4,F8,F11)</f>
        <v>249.35915735167671</v>
      </c>
      <c r="G3" s="29">
        <f t="shared" ref="G3" si="25">SUM(G4,G8,G11)</f>
        <v>250.4282029234738</v>
      </c>
      <c r="H3" s="29">
        <f t="shared" ref="H3" si="26">SUM(H4,H8,H11)</f>
        <v>253.16380051590716</v>
      </c>
      <c r="I3" s="29">
        <f t="shared" ref="I3" si="27">SUM(I4,I8,I11)</f>
        <v>262.28546861564917</v>
      </c>
      <c r="J3" s="29">
        <f t="shared" ref="J3" si="28">SUM(J4,J8,J11)</f>
        <v>251.51392949269126</v>
      </c>
      <c r="K3" s="29">
        <f t="shared" ref="K3" si="29">SUM(K4,K8,K11)</f>
        <v>233.69828030954423</v>
      </c>
      <c r="L3" s="29">
        <f t="shared" ref="L3" si="30">SUM(L4,L8,L11)</f>
        <v>147.53052450558903</v>
      </c>
      <c r="M3" s="29">
        <f t="shared" ref="M3" si="31">SUM(M4,M8,M11)</f>
        <v>175.72330180567499</v>
      </c>
      <c r="N3" s="29">
        <f t="shared" ref="N3" si="32">SUM(N4,N8,N11)</f>
        <v>162.80885640584691</v>
      </c>
      <c r="O3" s="29">
        <f t="shared" ref="O3" si="33">SUM(O4,O8,O11)</f>
        <v>140.60765262252801</v>
      </c>
      <c r="P3" s="29">
        <f t="shared" ref="P3" si="34">SUM(P4,P8,P11)</f>
        <v>152.49019776440235</v>
      </c>
      <c r="Q3" s="29">
        <f t="shared" ref="Q3" si="35">SUM(Q4,Q8,Q11)</f>
        <v>123.65279449699054</v>
      </c>
      <c r="R3" s="29">
        <f t="shared" ref="R3" si="36">SUM(R4,R8,R11)</f>
        <v>100.19802235597592</v>
      </c>
      <c r="S3" s="29">
        <f t="shared" ref="S3" si="37">SUM(S4,S8,S11)</f>
        <v>29.779277730008602</v>
      </c>
      <c r="T3" s="29">
        <f t="shared" ref="T3" si="38">SUM(T4,T8,T11)</f>
        <v>2.0722269991401549E-2</v>
      </c>
      <c r="U3" s="29">
        <f t="shared" ref="U3" si="39">SUM(U4,U8,U11)</f>
        <v>0.49458297506448828</v>
      </c>
      <c r="V3" s="29">
        <f t="shared" ref="V3" si="40">SUM(V4,V8,V11)</f>
        <v>0.57300085984522775</v>
      </c>
      <c r="W3" s="29">
        <f t="shared" ref="W3:X3" si="41">SUM(W4,W8,W11)</f>
        <v>2.902751504729149</v>
      </c>
      <c r="X3" s="29">
        <f t="shared" si="41"/>
        <v>0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42">SUM(C5:C7)</f>
        <v>166.50902837489249</v>
      </c>
      <c r="D4" s="42">
        <f t="shared" ref="D4" si="43">SUM(D5:D7)</f>
        <v>160.58873602751501</v>
      </c>
      <c r="E4" s="42">
        <f t="shared" ref="E4" si="44">SUM(E5:E7)</f>
        <v>126.5468615649183</v>
      </c>
      <c r="F4" s="42">
        <f t="shared" ref="F4" si="45">SUM(F5:F7)</f>
        <v>130.98710232158211</v>
      </c>
      <c r="G4" s="42">
        <f t="shared" ref="G4" si="46">SUM(G5:G7)</f>
        <v>142.08770421324161</v>
      </c>
      <c r="H4" s="42">
        <f t="shared" ref="H4" si="47">SUM(H5:H7)</f>
        <v>163.54883920894241</v>
      </c>
      <c r="I4" s="42">
        <f t="shared" ref="I4" si="48">SUM(I5:I7)</f>
        <v>167.98907996560621</v>
      </c>
      <c r="J4" s="42">
        <f t="shared" ref="J4" si="49">SUM(J5:J7)</f>
        <v>167.24909716251071</v>
      </c>
      <c r="K4" s="42">
        <f t="shared" ref="K4" si="50">SUM(K5:K7)</f>
        <v>162.80885640584691</v>
      </c>
      <c r="L4" s="42">
        <f t="shared" ref="L4" si="51">SUM(L5:L7)</f>
        <v>101.3854686156492</v>
      </c>
      <c r="M4" s="42">
        <f t="shared" ref="M4" si="52">SUM(M5:M7)</f>
        <v>130.2470335339639</v>
      </c>
      <c r="N4" s="42">
        <f t="shared" ref="N4" si="53">SUM(N5:N7)</f>
        <v>162.80885640584691</v>
      </c>
      <c r="O4" s="42">
        <f t="shared" ref="O4" si="54">SUM(O5:O7)</f>
        <v>140.60765262252801</v>
      </c>
      <c r="P4" s="42">
        <f t="shared" ref="P4" si="55">SUM(P5:P7)</f>
        <v>152.49019776440235</v>
      </c>
      <c r="Q4" s="42">
        <f t="shared" ref="Q4" si="56">SUM(Q5:Q7)</f>
        <v>122.3152192605331</v>
      </c>
      <c r="R4" s="42">
        <f t="shared" ref="R4" si="57">SUM(R5:R7)</f>
        <v>98.191745485812547</v>
      </c>
      <c r="S4" s="42">
        <f t="shared" ref="S4" si="58">SUM(S5:S7)</f>
        <v>29.779277730008602</v>
      </c>
      <c r="T4" s="42">
        <f t="shared" ref="T4" si="59">SUM(T5:T7)</f>
        <v>0</v>
      </c>
      <c r="U4" s="42">
        <f t="shared" ref="U4" si="60">SUM(U5:U7)</f>
        <v>0</v>
      </c>
      <c r="V4" s="42">
        <f t="shared" ref="V4" si="61">SUM(V5:V7)</f>
        <v>0</v>
      </c>
      <c r="W4" s="42">
        <f t="shared" ref="W4:X4" si="62">SUM(W5:W7)</f>
        <v>0</v>
      </c>
      <c r="X4" s="42">
        <f t="shared" si="62"/>
        <v>0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>
        <v>0</v>
      </c>
      <c r="W5" s="30">
        <v>0</v>
      </c>
      <c r="X5" s="30">
        <v>0</v>
      </c>
    </row>
    <row r="6" spans="1:24" ht="11.25" customHeight="1" x14ac:dyDescent="0.2">
      <c r="A6" s="39" t="s">
        <v>7</v>
      </c>
      <c r="B6" s="23" t="s">
        <v>8</v>
      </c>
      <c r="C6" s="30">
        <v>166.50902837489249</v>
      </c>
      <c r="D6" s="30">
        <v>160.58873602751501</v>
      </c>
      <c r="E6" s="30">
        <v>126.5468615649183</v>
      </c>
      <c r="F6" s="30">
        <v>130.98710232158211</v>
      </c>
      <c r="G6" s="30">
        <v>142.08770421324161</v>
      </c>
      <c r="H6" s="30">
        <v>163.54883920894241</v>
      </c>
      <c r="I6" s="30">
        <v>167.98907996560621</v>
      </c>
      <c r="J6" s="30">
        <v>167.24909716251071</v>
      </c>
      <c r="K6" s="30">
        <v>162.80885640584691</v>
      </c>
      <c r="L6" s="30">
        <v>101.3854686156492</v>
      </c>
      <c r="M6" s="30">
        <v>130.2470335339639</v>
      </c>
      <c r="N6" s="30">
        <v>162.80885640584691</v>
      </c>
      <c r="O6" s="30">
        <v>140.60765262252801</v>
      </c>
      <c r="P6" s="30">
        <v>129.5070507308684</v>
      </c>
      <c r="Q6" s="30">
        <v>92.504987102321579</v>
      </c>
      <c r="R6" s="30">
        <v>66.603611349957006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</row>
    <row r="7" spans="1:24" ht="11.25" customHeight="1" x14ac:dyDescent="0.2">
      <c r="A7" s="39" t="s">
        <v>9</v>
      </c>
      <c r="B7" s="23" t="s">
        <v>10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22.98314703353396</v>
      </c>
      <c r="Q7" s="30">
        <v>29.81023215821152</v>
      </c>
      <c r="R7" s="30">
        <v>31.58813413585554</v>
      </c>
      <c r="S7" s="30">
        <v>29.779277730008602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</row>
    <row r="8" spans="1:24" ht="11.25" customHeight="1" x14ac:dyDescent="0.2">
      <c r="A8" s="40" t="s">
        <v>343</v>
      </c>
      <c r="B8" s="41" t="s">
        <v>344</v>
      </c>
      <c r="C8" s="42">
        <f t="shared" ref="C8" si="63">SUM(C9:C10)</f>
        <v>0</v>
      </c>
      <c r="D8" s="42">
        <f t="shared" ref="D8" si="64">SUM(D9:D10)</f>
        <v>0</v>
      </c>
      <c r="E8" s="42">
        <f t="shared" ref="E8" si="65">SUM(E9:E10)</f>
        <v>0</v>
      </c>
      <c r="F8" s="42">
        <f t="shared" ref="F8" si="66">SUM(F9:F10)</f>
        <v>0</v>
      </c>
      <c r="G8" s="42">
        <f t="shared" ref="G8" si="67">SUM(G9:G10)</f>
        <v>0</v>
      </c>
      <c r="H8" s="42">
        <f t="shared" ref="H8" si="68">SUM(H9:H10)</f>
        <v>0</v>
      </c>
      <c r="I8" s="42">
        <f t="shared" ref="I8" si="69">SUM(I9:I10)</f>
        <v>0</v>
      </c>
      <c r="J8" s="42">
        <f t="shared" ref="J8" si="70">SUM(J9:J10)</f>
        <v>0</v>
      </c>
      <c r="K8" s="42">
        <f t="shared" ref="K8" si="71">SUM(K9:K10)</f>
        <v>0</v>
      </c>
      <c r="L8" s="42">
        <f t="shared" ref="L8" si="72">SUM(L9:L10)</f>
        <v>0</v>
      </c>
      <c r="M8" s="42">
        <f t="shared" ref="M8" si="73">SUM(M9:M10)</f>
        <v>0</v>
      </c>
      <c r="N8" s="42">
        <f t="shared" ref="N8" si="74">SUM(N9:N10)</f>
        <v>0</v>
      </c>
      <c r="O8" s="42">
        <f t="shared" ref="O8" si="75">SUM(O9:O10)</f>
        <v>0</v>
      </c>
      <c r="P8" s="42">
        <f t="shared" ref="P8" si="76">SUM(P9:P10)</f>
        <v>0</v>
      </c>
      <c r="Q8" s="42">
        <f t="shared" ref="Q8" si="77">SUM(Q9:Q10)</f>
        <v>0</v>
      </c>
      <c r="R8" s="42">
        <f t="shared" ref="R8" si="78">SUM(R9:R10)</f>
        <v>0</v>
      </c>
      <c r="S8" s="42">
        <f t="shared" ref="S8" si="79">SUM(S9:S10)</f>
        <v>0</v>
      </c>
      <c r="T8" s="42">
        <f t="shared" ref="T8" si="80">SUM(T9:T10)</f>
        <v>0</v>
      </c>
      <c r="U8" s="42">
        <f t="shared" ref="U8" si="81">SUM(U9:U10)</f>
        <v>0</v>
      </c>
      <c r="V8" s="42">
        <f t="shared" ref="V8" si="82">SUM(V9:V10)</f>
        <v>0</v>
      </c>
      <c r="W8" s="42">
        <f t="shared" ref="W8:X8" si="83">SUM(W9:W10)</f>
        <v>0</v>
      </c>
      <c r="X8" s="42">
        <f t="shared" si="83"/>
        <v>0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" si="84">SUM(C12:C16)</f>
        <v>111.684350816853</v>
      </c>
      <c r="D11" s="42">
        <f t="shared" ref="D11" si="85">SUM(D12:D16)</f>
        <v>112.3531384350817</v>
      </c>
      <c r="E11" s="42">
        <f t="shared" ref="E11" si="86">SUM(E12:E16)</f>
        <v>106.33422184006881</v>
      </c>
      <c r="F11" s="42">
        <f t="shared" ref="F11" si="87">SUM(F12:F16)</f>
        <v>118.3720550300946</v>
      </c>
      <c r="G11" s="42">
        <f t="shared" ref="G11" si="88">SUM(G12:G16)</f>
        <v>108.3404987102322</v>
      </c>
      <c r="H11" s="42">
        <f t="shared" ref="H11" si="89">SUM(H12:H16)</f>
        <v>89.614961306964744</v>
      </c>
      <c r="I11" s="42">
        <f t="shared" ref="I11" si="90">SUM(I12:I16)</f>
        <v>94.296388650042985</v>
      </c>
      <c r="J11" s="42">
        <f t="shared" ref="J11" si="91">SUM(J12:J16)</f>
        <v>84.264832330180568</v>
      </c>
      <c r="K11" s="42">
        <f t="shared" ref="K11" si="92">SUM(K12:K16)</f>
        <v>70.88942390369732</v>
      </c>
      <c r="L11" s="42">
        <f t="shared" ref="L11" si="93">SUM(L12:L16)</f>
        <v>46.145055889939812</v>
      </c>
      <c r="M11" s="42">
        <f t="shared" ref="M11" si="94">SUM(M12:M16)</f>
        <v>45.476268271711092</v>
      </c>
      <c r="N11" s="42">
        <f t="shared" ref="N11" si="95">SUM(N12:N16)</f>
        <v>0</v>
      </c>
      <c r="O11" s="42">
        <f t="shared" ref="O11" si="96">SUM(O12:O16)</f>
        <v>0</v>
      </c>
      <c r="P11" s="42">
        <f t="shared" ref="P11" si="97">SUM(P12:P16)</f>
        <v>0</v>
      </c>
      <c r="Q11" s="42">
        <f t="shared" ref="Q11" si="98">SUM(Q12:Q16)</f>
        <v>1.337575236457438</v>
      </c>
      <c r="R11" s="42">
        <f t="shared" ref="R11" si="99">SUM(R12:R16)</f>
        <v>2.00627687016337</v>
      </c>
      <c r="S11" s="42">
        <f t="shared" ref="S11" si="100">SUM(S12:S16)</f>
        <v>0</v>
      </c>
      <c r="T11" s="42">
        <f t="shared" ref="T11" si="101">SUM(T12:T16)</f>
        <v>2.0722269991401549E-2</v>
      </c>
      <c r="U11" s="42">
        <f t="shared" ref="U11" si="102">SUM(U12:U16)</f>
        <v>0.49458297506448828</v>
      </c>
      <c r="V11" s="42">
        <f t="shared" ref="V11" si="103">SUM(V12:V16)</f>
        <v>0.57300085984522775</v>
      </c>
      <c r="W11" s="42">
        <f t="shared" ref="W11:X11" si="104">SUM(W12:W16)</f>
        <v>2.902751504729149</v>
      </c>
      <c r="X11" s="42">
        <f t="shared" si="104"/>
        <v>0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</row>
    <row r="13" spans="1:24" ht="11.25" customHeight="1" x14ac:dyDescent="0.2">
      <c r="A13" s="39" t="s">
        <v>17</v>
      </c>
      <c r="B13" s="23" t="s">
        <v>18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1.337575236457438</v>
      </c>
      <c r="R13" s="30">
        <v>2.00627687016337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111.684350816853</v>
      </c>
      <c r="D15" s="30">
        <v>112.3531384350817</v>
      </c>
      <c r="E15" s="30">
        <v>106.33422184006881</v>
      </c>
      <c r="F15" s="30">
        <v>118.3720550300946</v>
      </c>
      <c r="G15" s="30">
        <v>108.3404987102322</v>
      </c>
      <c r="H15" s="30">
        <v>89.614961306964744</v>
      </c>
      <c r="I15" s="30">
        <v>94.296388650042985</v>
      </c>
      <c r="J15" s="30">
        <v>84.264832330180568</v>
      </c>
      <c r="K15" s="30">
        <v>70.88942390369732</v>
      </c>
      <c r="L15" s="30">
        <v>46.145055889939812</v>
      </c>
      <c r="M15" s="30">
        <v>45.476268271711092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2.0722269991401549E-2</v>
      </c>
      <c r="U15" s="30">
        <v>0.49458297506448828</v>
      </c>
      <c r="V15" s="30">
        <v>0.57300085984522775</v>
      </c>
      <c r="W15" s="30">
        <v>2.902751504729149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" si="105">SUM(C18:C21)</f>
        <v>0</v>
      </c>
      <c r="D17" s="31">
        <f t="shared" ref="D17" si="106">SUM(D18:D21)</f>
        <v>0</v>
      </c>
      <c r="E17" s="31">
        <f t="shared" ref="E17" si="107">SUM(E18:E21)</f>
        <v>0</v>
      </c>
      <c r="F17" s="31">
        <f t="shared" ref="F17" si="108">SUM(F18:F21)</f>
        <v>0</v>
      </c>
      <c r="G17" s="31">
        <f t="shared" ref="G17" si="109">SUM(G18:G21)</f>
        <v>0</v>
      </c>
      <c r="H17" s="31">
        <f t="shared" ref="H17" si="110">SUM(H18:H21)</f>
        <v>0</v>
      </c>
      <c r="I17" s="31">
        <f t="shared" ref="I17" si="111">SUM(I18:I21)</f>
        <v>0</v>
      </c>
      <c r="J17" s="31">
        <f t="shared" ref="J17" si="112">SUM(J18:J21)</f>
        <v>0</v>
      </c>
      <c r="K17" s="31">
        <f t="shared" ref="K17" si="113">SUM(K18:K21)</f>
        <v>0</v>
      </c>
      <c r="L17" s="31">
        <f t="shared" ref="L17" si="114">SUM(L18:L21)</f>
        <v>0</v>
      </c>
      <c r="M17" s="31">
        <f t="shared" ref="M17" si="115">SUM(M18:M21)</f>
        <v>0</v>
      </c>
      <c r="N17" s="31">
        <f t="shared" ref="N17" si="116">SUM(N18:N21)</f>
        <v>0</v>
      </c>
      <c r="O17" s="31">
        <f t="shared" ref="O17" si="117">SUM(O18:O21)</f>
        <v>0</v>
      </c>
      <c r="P17" s="31">
        <f t="shared" ref="P17" si="118">SUM(P18:P21)</f>
        <v>0</v>
      </c>
      <c r="Q17" s="31">
        <f t="shared" ref="Q17" si="119">SUM(Q18:Q21)</f>
        <v>0</v>
      </c>
      <c r="R17" s="31">
        <f t="shared" ref="R17" si="120">SUM(R18:R21)</f>
        <v>0</v>
      </c>
      <c r="S17" s="31">
        <f t="shared" ref="S17" si="121">SUM(S18:S21)</f>
        <v>0</v>
      </c>
      <c r="T17" s="31">
        <f t="shared" ref="T17" si="122">SUM(T18:T21)</f>
        <v>0</v>
      </c>
      <c r="U17" s="31">
        <f t="shared" ref="U17" si="123">SUM(U18:U21)</f>
        <v>0</v>
      </c>
      <c r="V17" s="31">
        <f t="shared" ref="V17" si="124">SUM(V18:V21)</f>
        <v>0</v>
      </c>
      <c r="W17" s="31">
        <f t="shared" ref="W17:X17" si="125">SUM(W18:W21)</f>
        <v>0</v>
      </c>
      <c r="X17" s="31">
        <f t="shared" si="125"/>
        <v>0</v>
      </c>
    </row>
    <row r="18" spans="1:24" ht="11.25" customHeight="1" x14ac:dyDescent="0.2">
      <c r="A18" s="22" t="s">
        <v>27</v>
      </c>
      <c r="B18" s="23" t="s">
        <v>28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" si="126">SUM(C23:C24)</f>
        <v>0</v>
      </c>
      <c r="D22" s="31">
        <f t="shared" ref="D22" si="127">SUM(D23:D24)</f>
        <v>0</v>
      </c>
      <c r="E22" s="31">
        <f t="shared" ref="E22" si="128">SUM(E23:E24)</f>
        <v>0</v>
      </c>
      <c r="F22" s="31">
        <f t="shared" ref="F22" si="129">SUM(F23:F24)</f>
        <v>0</v>
      </c>
      <c r="G22" s="31">
        <f t="shared" ref="G22" si="130">SUM(G23:G24)</f>
        <v>0</v>
      </c>
      <c r="H22" s="31">
        <f t="shared" ref="H22" si="131">SUM(H23:H24)</f>
        <v>0</v>
      </c>
      <c r="I22" s="31">
        <f t="shared" ref="I22" si="132">SUM(I23:I24)</f>
        <v>0</v>
      </c>
      <c r="J22" s="31">
        <f t="shared" ref="J22" si="133">SUM(J23:J24)</f>
        <v>0</v>
      </c>
      <c r="K22" s="31">
        <f t="shared" ref="K22" si="134">SUM(K23:K24)</f>
        <v>0</v>
      </c>
      <c r="L22" s="31">
        <f t="shared" ref="L22" si="135">SUM(L23:L24)</f>
        <v>0</v>
      </c>
      <c r="M22" s="31">
        <f t="shared" ref="M22" si="136">SUM(M23:M24)</f>
        <v>0</v>
      </c>
      <c r="N22" s="31">
        <f t="shared" ref="N22" si="137">SUM(N23:N24)</f>
        <v>0</v>
      </c>
      <c r="O22" s="31">
        <f t="shared" ref="O22" si="138">SUM(O23:O24)</f>
        <v>0</v>
      </c>
      <c r="P22" s="31">
        <f t="shared" ref="P22" si="139">SUM(P23:P24)</f>
        <v>0</v>
      </c>
      <c r="Q22" s="31">
        <f t="shared" ref="Q22" si="140">SUM(Q23:Q24)</f>
        <v>0</v>
      </c>
      <c r="R22" s="31">
        <f t="shared" ref="R22" si="141">SUM(R23:R24)</f>
        <v>0</v>
      </c>
      <c r="S22" s="31">
        <f t="shared" ref="S22" si="142">SUM(S23:S24)</f>
        <v>0</v>
      </c>
      <c r="T22" s="31">
        <f t="shared" ref="T22" si="143">SUM(T23:T24)</f>
        <v>0</v>
      </c>
      <c r="U22" s="31">
        <f t="shared" ref="U22" si="144">SUM(U23:U24)</f>
        <v>0</v>
      </c>
      <c r="V22" s="31">
        <f t="shared" ref="V22" si="145">SUM(V23:V24)</f>
        <v>0</v>
      </c>
      <c r="W22" s="31">
        <f t="shared" ref="W22:X22" si="146">SUM(W23:W24)</f>
        <v>0</v>
      </c>
      <c r="X22" s="31">
        <f t="shared" si="146"/>
        <v>0</v>
      </c>
    </row>
    <row r="23" spans="1:24" ht="11.25" customHeight="1" x14ac:dyDescent="0.2">
      <c r="A23" s="22" t="s">
        <v>37</v>
      </c>
      <c r="B23" s="23" t="s">
        <v>38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47">SUM(C27,C33)</f>
        <v>548.28985382631129</v>
      </c>
      <c r="D26" s="31">
        <f t="shared" ref="D26" si="148">SUM(D27,D33)</f>
        <v>505.54591573516757</v>
      </c>
      <c r="E26" s="31">
        <f t="shared" ref="E26" si="149">SUM(E27,E33)</f>
        <v>559.33654342218392</v>
      </c>
      <c r="F26" s="31">
        <f t="shared" ref="F26" si="150">SUM(F27,F33)</f>
        <v>500.1279449699054</v>
      </c>
      <c r="G26" s="31">
        <f t="shared" ref="G26" si="151">SUM(G27,G33)</f>
        <v>621.42717110920034</v>
      </c>
      <c r="H26" s="31">
        <f t="shared" ref="H26" si="152">SUM(H27,H33)</f>
        <v>652.81126397248488</v>
      </c>
      <c r="I26" s="31">
        <f t="shared" ref="I26" si="153">SUM(I27,I33)</f>
        <v>580.15425623387785</v>
      </c>
      <c r="J26" s="31">
        <f t="shared" ref="J26" si="154">SUM(J27,J33)</f>
        <v>535.64780739466892</v>
      </c>
      <c r="K26" s="31">
        <f t="shared" ref="K26" si="155">SUM(K27,K33)</f>
        <v>526.60696474634574</v>
      </c>
      <c r="L26" s="31">
        <f t="shared" ref="L26" si="156">SUM(L27,L33)</f>
        <v>462.73852106620814</v>
      </c>
      <c r="M26" s="31">
        <f t="shared" ref="M26" si="157">SUM(M27,M33)</f>
        <v>406.45176268271712</v>
      </c>
      <c r="N26" s="31">
        <f t="shared" ref="N26" si="158">SUM(N27,N33)</f>
        <v>446.5957867583835</v>
      </c>
      <c r="O26" s="31">
        <f t="shared" ref="O26" si="159">SUM(O27,O33)</f>
        <v>468.40369733447972</v>
      </c>
      <c r="P26" s="31">
        <f t="shared" ref="P26" si="160">SUM(P27,P33)</f>
        <v>465.58925193465177</v>
      </c>
      <c r="Q26" s="31">
        <f t="shared" ref="Q26" si="161">SUM(Q27,Q33)</f>
        <v>422.1146173688735</v>
      </c>
      <c r="R26" s="31">
        <f t="shared" ref="R26" si="162">SUM(R27,R33)</f>
        <v>457.55219260533102</v>
      </c>
      <c r="S26" s="31">
        <f t="shared" ref="S26" si="163">SUM(S27,S33)</f>
        <v>493.41040412725715</v>
      </c>
      <c r="T26" s="31">
        <f t="shared" ref="T26" si="164">SUM(T27,T33)</f>
        <v>496.53594153052438</v>
      </c>
      <c r="U26" s="31">
        <f t="shared" ref="U26" si="165">SUM(U27,U33)</f>
        <v>513.3110920034394</v>
      </c>
      <c r="V26" s="31">
        <f t="shared" ref="V26" si="166">SUM(V27,V33)</f>
        <v>508.81263972484953</v>
      </c>
      <c r="W26" s="31">
        <f t="shared" ref="W26:X26" si="167">SUM(W27,W33)</f>
        <v>533.08168529664658</v>
      </c>
      <c r="X26" s="31">
        <f t="shared" si="167"/>
        <v>534.04024075666371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" si="168">SUM(C28:C32)</f>
        <v>0</v>
      </c>
      <c r="D27" s="42">
        <f t="shared" ref="D27" si="169">SUM(D28:D32)</f>
        <v>0</v>
      </c>
      <c r="E27" s="42">
        <f t="shared" ref="E27" si="170">SUM(E28:E32)</f>
        <v>0</v>
      </c>
      <c r="F27" s="42">
        <f t="shared" ref="F27" si="171">SUM(F28:F32)</f>
        <v>0</v>
      </c>
      <c r="G27" s="42">
        <f t="shared" ref="G27" si="172">SUM(G28:G32)</f>
        <v>0</v>
      </c>
      <c r="H27" s="42">
        <f t="shared" ref="H27" si="173">SUM(H28:H32)</f>
        <v>0</v>
      </c>
      <c r="I27" s="42">
        <f t="shared" ref="I27" si="174">SUM(I28:I32)</f>
        <v>0</v>
      </c>
      <c r="J27" s="42">
        <f t="shared" ref="J27" si="175">SUM(J28:J32)</f>
        <v>0</v>
      </c>
      <c r="K27" s="42">
        <f t="shared" ref="K27" si="176">SUM(K28:K32)</f>
        <v>0</v>
      </c>
      <c r="L27" s="42">
        <f t="shared" ref="L27" si="177">SUM(L28:L32)</f>
        <v>0</v>
      </c>
      <c r="M27" s="42">
        <f t="shared" ref="M27" si="178">SUM(M28:M32)</f>
        <v>0</v>
      </c>
      <c r="N27" s="42">
        <f t="shared" ref="N27" si="179">SUM(N28:N32)</f>
        <v>0</v>
      </c>
      <c r="O27" s="42">
        <f t="shared" ref="O27" si="180">SUM(O28:O32)</f>
        <v>0</v>
      </c>
      <c r="P27" s="42">
        <f t="shared" ref="P27" si="181">SUM(P28:P32)</f>
        <v>0</v>
      </c>
      <c r="Q27" s="42">
        <f t="shared" ref="Q27" si="182">SUM(Q28:Q32)</f>
        <v>0</v>
      </c>
      <c r="R27" s="42">
        <f t="shared" ref="R27" si="183">SUM(R28:R32)</f>
        <v>0</v>
      </c>
      <c r="S27" s="42">
        <f t="shared" ref="S27" si="184">SUM(S28:S32)</f>
        <v>0</v>
      </c>
      <c r="T27" s="42">
        <f t="shared" ref="T27" si="185">SUM(T28:T32)</f>
        <v>0</v>
      </c>
      <c r="U27" s="42">
        <f t="shared" ref="U27" si="186">SUM(U28:U32)</f>
        <v>0</v>
      </c>
      <c r="V27" s="42">
        <f t="shared" ref="V27" si="187">SUM(V28:V32)</f>
        <v>0</v>
      </c>
      <c r="W27" s="42">
        <f t="shared" ref="W27:X27" si="188">SUM(W28:W32)</f>
        <v>0</v>
      </c>
      <c r="X27" s="42">
        <f t="shared" si="188"/>
        <v>0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" si="189">SUM(C34:C50)</f>
        <v>548.28985382631129</v>
      </c>
      <c r="D33" s="42">
        <f t="shared" ref="D33" si="190">SUM(D34:D50)</f>
        <v>505.54591573516757</v>
      </c>
      <c r="E33" s="42">
        <f t="shared" ref="E33" si="191">SUM(E34:E50)</f>
        <v>559.33654342218392</v>
      </c>
      <c r="F33" s="42">
        <f t="shared" ref="F33" si="192">SUM(F34:F50)</f>
        <v>500.1279449699054</v>
      </c>
      <c r="G33" s="42">
        <f t="shared" ref="G33" si="193">SUM(G34:G50)</f>
        <v>621.42717110920034</v>
      </c>
      <c r="H33" s="42">
        <f t="shared" ref="H33" si="194">SUM(H34:H50)</f>
        <v>652.81126397248488</v>
      </c>
      <c r="I33" s="42">
        <f t="shared" ref="I33" si="195">SUM(I34:I50)</f>
        <v>580.15425623387785</v>
      </c>
      <c r="J33" s="42">
        <f t="shared" ref="J33" si="196">SUM(J34:J50)</f>
        <v>535.64780739466892</v>
      </c>
      <c r="K33" s="42">
        <f t="shared" ref="K33" si="197">SUM(K34:K50)</f>
        <v>526.60696474634574</v>
      </c>
      <c r="L33" s="42">
        <f t="shared" ref="L33" si="198">SUM(L34:L50)</f>
        <v>462.73852106620814</v>
      </c>
      <c r="M33" s="42">
        <f t="shared" ref="M33" si="199">SUM(M34:M50)</f>
        <v>406.45176268271712</v>
      </c>
      <c r="N33" s="42">
        <f t="shared" ref="N33" si="200">SUM(N34:N50)</f>
        <v>446.5957867583835</v>
      </c>
      <c r="O33" s="42">
        <f t="shared" ref="O33" si="201">SUM(O34:O50)</f>
        <v>468.40369733447972</v>
      </c>
      <c r="P33" s="42">
        <f t="shared" ref="P33" si="202">SUM(P34:P50)</f>
        <v>465.58925193465177</v>
      </c>
      <c r="Q33" s="42">
        <f t="shared" ref="Q33" si="203">SUM(Q34:Q50)</f>
        <v>422.1146173688735</v>
      </c>
      <c r="R33" s="42">
        <f t="shared" ref="R33" si="204">SUM(R34:R50)</f>
        <v>457.55219260533102</v>
      </c>
      <c r="S33" s="42">
        <f t="shared" ref="S33" si="205">SUM(S34:S50)</f>
        <v>493.41040412725715</v>
      </c>
      <c r="T33" s="42">
        <f t="shared" ref="T33" si="206">SUM(T34:T50)</f>
        <v>496.53594153052438</v>
      </c>
      <c r="U33" s="42">
        <f t="shared" ref="U33" si="207">SUM(U34:U50)</f>
        <v>513.3110920034394</v>
      </c>
      <c r="V33" s="42">
        <f t="shared" ref="V33" si="208">SUM(V34:V50)</f>
        <v>508.81263972484953</v>
      </c>
      <c r="W33" s="42">
        <f t="shared" ref="W33:X33" si="209">SUM(W34:W50)</f>
        <v>533.08168529664658</v>
      </c>
      <c r="X33" s="42">
        <f t="shared" si="209"/>
        <v>534.04024075666371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</row>
    <row r="37" spans="1:24" ht="11.25" customHeight="1" x14ac:dyDescent="0.2">
      <c r="A37" s="39" t="s">
        <v>61</v>
      </c>
      <c r="B37" s="23" t="s">
        <v>62</v>
      </c>
      <c r="C37" s="30">
        <v>0</v>
      </c>
      <c r="D37" s="30">
        <v>0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</row>
    <row r="41" spans="1:24" ht="11.25" customHeight="1" x14ac:dyDescent="0.2">
      <c r="A41" s="39" t="s">
        <v>69</v>
      </c>
      <c r="B41" s="23" t="s">
        <v>70</v>
      </c>
      <c r="C41" s="30">
        <v>0</v>
      </c>
      <c r="D41" s="30">
        <v>0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3.7965606190885639</v>
      </c>
      <c r="S41" s="30">
        <v>2.016680997420464</v>
      </c>
      <c r="T41" s="30">
        <v>2.120636285468616</v>
      </c>
      <c r="U41" s="30">
        <v>1.6244196044711949</v>
      </c>
      <c r="V41" s="30">
        <v>1.7891659501289769</v>
      </c>
      <c r="W41" s="30">
        <v>1.6141874462596726</v>
      </c>
      <c r="X41" s="30">
        <v>0.83585554600171963</v>
      </c>
    </row>
    <row r="42" spans="1:24" ht="11.25" customHeight="1" x14ac:dyDescent="0.2">
      <c r="A42" s="39" t="s">
        <v>71</v>
      </c>
      <c r="B42" s="23" t="s">
        <v>72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2.2269991401547722E-2</v>
      </c>
      <c r="U43" s="30">
        <v>1.418744625967326E-2</v>
      </c>
      <c r="V43" s="30">
        <v>5.0730868443680131E-3</v>
      </c>
      <c r="W43" s="30">
        <v>0.2931212381771281</v>
      </c>
      <c r="X43" s="30">
        <v>0.58933791917454859</v>
      </c>
    </row>
    <row r="44" spans="1:24" ht="11.25" customHeight="1" x14ac:dyDescent="0.2">
      <c r="A44" s="39" t="s">
        <v>75</v>
      </c>
      <c r="B44" s="23" t="s">
        <v>76</v>
      </c>
      <c r="C44" s="30">
        <v>0</v>
      </c>
      <c r="D44" s="30">
        <v>0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</row>
    <row r="45" spans="1:24" ht="11.25" customHeight="1" x14ac:dyDescent="0.2">
      <c r="A45" s="39" t="s">
        <v>77</v>
      </c>
      <c r="B45" s="23" t="s">
        <v>78</v>
      </c>
      <c r="C45" s="30">
        <v>78.996044711951853</v>
      </c>
      <c r="D45" s="30">
        <v>56.912209802235587</v>
      </c>
      <c r="E45" s="30">
        <v>73.235081685296649</v>
      </c>
      <c r="F45" s="30">
        <v>36.60627687016337</v>
      </c>
      <c r="G45" s="30">
        <v>89.022957867583827</v>
      </c>
      <c r="H45" s="30">
        <v>118.59699054170247</v>
      </c>
      <c r="I45" s="30">
        <v>126.2999140154772</v>
      </c>
      <c r="J45" s="30">
        <v>42.18976784178848</v>
      </c>
      <c r="K45" s="30">
        <v>47.879191745485805</v>
      </c>
      <c r="L45" s="30">
        <v>40.642218400687874</v>
      </c>
      <c r="M45" s="30">
        <v>35.42570937231298</v>
      </c>
      <c r="N45" s="30">
        <v>39.428632846087702</v>
      </c>
      <c r="O45" s="30">
        <v>35.416165090283748</v>
      </c>
      <c r="P45" s="30">
        <v>34.112037833190023</v>
      </c>
      <c r="Q45" s="30">
        <v>39.404815133275996</v>
      </c>
      <c r="R45" s="30">
        <v>45.667411865864139</v>
      </c>
      <c r="S45" s="30">
        <v>68.434221840068787</v>
      </c>
      <c r="T45" s="30">
        <v>71.076354256233856</v>
      </c>
      <c r="U45" s="30">
        <v>80.667153912295788</v>
      </c>
      <c r="V45" s="30">
        <v>81.558039552880487</v>
      </c>
      <c r="W45" s="30">
        <v>96.633018056749776</v>
      </c>
      <c r="X45" s="30">
        <v>97.391057609630266</v>
      </c>
    </row>
    <row r="46" spans="1:24" ht="11.25" customHeight="1" x14ac:dyDescent="0.2">
      <c r="A46" s="39" t="s">
        <v>79</v>
      </c>
      <c r="B46" s="23" t="s">
        <v>80</v>
      </c>
      <c r="C46" s="30">
        <v>318.56775580395532</v>
      </c>
      <c r="D46" s="30">
        <v>310.37067927772995</v>
      </c>
      <c r="E46" s="30">
        <v>301.82708512467752</v>
      </c>
      <c r="F46" s="30">
        <v>288.36887360275148</v>
      </c>
      <c r="G46" s="30">
        <v>322.33981083404984</v>
      </c>
      <c r="H46" s="30">
        <v>298.96225279449698</v>
      </c>
      <c r="I46" s="30">
        <v>306.59595872742904</v>
      </c>
      <c r="J46" s="30">
        <v>355.99742046431641</v>
      </c>
      <c r="K46" s="30">
        <v>326.40619088564063</v>
      </c>
      <c r="L46" s="30">
        <v>281.79828030954434</v>
      </c>
      <c r="M46" s="30">
        <v>266.14883920894238</v>
      </c>
      <c r="N46" s="30">
        <v>300.69647463456579</v>
      </c>
      <c r="O46" s="30">
        <v>316.76251074806532</v>
      </c>
      <c r="P46" s="30">
        <v>321.9653482373173</v>
      </c>
      <c r="Q46" s="30">
        <v>302.15184866723985</v>
      </c>
      <c r="R46" s="30">
        <v>307.93628546861567</v>
      </c>
      <c r="S46" s="30">
        <v>311.22734307824589</v>
      </c>
      <c r="T46" s="30">
        <v>317.71134995700766</v>
      </c>
      <c r="U46" s="30">
        <v>320.86173688736028</v>
      </c>
      <c r="V46" s="30">
        <v>307.9066208082545</v>
      </c>
      <c r="W46" s="30">
        <v>312.98134135855548</v>
      </c>
      <c r="X46" s="30">
        <v>319.26792777300085</v>
      </c>
    </row>
    <row r="47" spans="1:24" ht="11.25" customHeight="1" x14ac:dyDescent="0.2">
      <c r="A47" s="39" t="s">
        <v>81</v>
      </c>
      <c r="B47" s="23" t="s">
        <v>82</v>
      </c>
      <c r="C47" s="30">
        <v>72.012037833190021</v>
      </c>
      <c r="D47" s="30">
        <v>78.733104041272554</v>
      </c>
      <c r="E47" s="30">
        <v>111.37858985382634</v>
      </c>
      <c r="F47" s="30">
        <v>99.856749785038673</v>
      </c>
      <c r="G47" s="30">
        <v>146.69380911435942</v>
      </c>
      <c r="H47" s="30">
        <v>191.51496130696472</v>
      </c>
      <c r="I47" s="30">
        <v>91.784178847807397</v>
      </c>
      <c r="J47" s="30">
        <v>63.528288907996561</v>
      </c>
      <c r="K47" s="30">
        <v>57.265692175408425</v>
      </c>
      <c r="L47" s="30">
        <v>34.250472914875317</v>
      </c>
      <c r="M47" s="30">
        <v>25.580395528804811</v>
      </c>
      <c r="N47" s="30">
        <v>27.173860705073082</v>
      </c>
      <c r="O47" s="30">
        <v>33.972484952708513</v>
      </c>
      <c r="P47" s="30">
        <v>18.750386930352533</v>
      </c>
      <c r="Q47" s="30">
        <v>6.9933791917454862</v>
      </c>
      <c r="R47" s="30">
        <v>2.7028374892519347</v>
      </c>
      <c r="S47" s="30">
        <v>1.863026655202064</v>
      </c>
      <c r="T47" s="30">
        <v>2.1759243336199487</v>
      </c>
      <c r="U47" s="30">
        <v>2.4842648323301799</v>
      </c>
      <c r="V47" s="30">
        <v>1.6608770421324159</v>
      </c>
      <c r="W47" s="30">
        <v>3.0855546001719687</v>
      </c>
      <c r="X47" s="30">
        <v>1.1307824591573516</v>
      </c>
    </row>
    <row r="48" spans="1:24" ht="11.25" customHeight="1" x14ac:dyDescent="0.2">
      <c r="A48" s="39" t="s">
        <v>83</v>
      </c>
      <c r="B48" s="23" t="s">
        <v>84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</row>
    <row r="49" spans="1:24" ht="11.25" customHeight="1" x14ac:dyDescent="0.2">
      <c r="A49" s="39" t="s">
        <v>85</v>
      </c>
      <c r="B49" s="23" t="s">
        <v>86</v>
      </c>
      <c r="C49" s="30">
        <v>74.892519346517616</v>
      </c>
      <c r="D49" s="30">
        <v>59.529922613929493</v>
      </c>
      <c r="E49" s="30">
        <v>57.609630266552017</v>
      </c>
      <c r="F49" s="30">
        <v>59.529922613929493</v>
      </c>
      <c r="G49" s="30">
        <v>63.370593293207222</v>
      </c>
      <c r="H49" s="30">
        <v>43.737059329320722</v>
      </c>
      <c r="I49" s="30">
        <v>55.474204643164221</v>
      </c>
      <c r="J49" s="30">
        <v>73.93233018056749</v>
      </c>
      <c r="K49" s="30">
        <v>95.055889939810825</v>
      </c>
      <c r="L49" s="30">
        <v>95.538349097162509</v>
      </c>
      <c r="M49" s="30">
        <v>79.296818572656917</v>
      </c>
      <c r="N49" s="30">
        <v>79.296818572656917</v>
      </c>
      <c r="O49" s="30">
        <v>81.207566638005147</v>
      </c>
      <c r="P49" s="30">
        <v>90.761478933791921</v>
      </c>
      <c r="Q49" s="30">
        <v>73.564574376612214</v>
      </c>
      <c r="R49" s="30">
        <v>97.449097162510753</v>
      </c>
      <c r="S49" s="30">
        <v>109.8691315563199</v>
      </c>
      <c r="T49" s="30">
        <v>103.42940670679275</v>
      </c>
      <c r="U49" s="30">
        <v>107.65932932072226</v>
      </c>
      <c r="V49" s="30">
        <v>115.89286328460881</v>
      </c>
      <c r="W49" s="30">
        <v>118.47446259673261</v>
      </c>
      <c r="X49" s="30">
        <v>114.825279449699</v>
      </c>
    </row>
    <row r="50" spans="1:24" ht="11.25" customHeight="1" x14ac:dyDescent="0.2">
      <c r="A50" s="39" t="s">
        <v>87</v>
      </c>
      <c r="B50" s="23" t="s">
        <v>88</v>
      </c>
      <c r="C50" s="30">
        <v>3.8214961306964752</v>
      </c>
      <c r="D50" s="30">
        <v>0</v>
      </c>
      <c r="E50" s="30">
        <v>15.28615649183147</v>
      </c>
      <c r="F50" s="30">
        <v>15.766122098022356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10.50920034393809</v>
      </c>
      <c r="M50" s="30">
        <v>0</v>
      </c>
      <c r="N50" s="30">
        <v>0</v>
      </c>
      <c r="O50" s="30">
        <v>1.0449699054170249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</row>
    <row r="51" spans="1:24" ht="11.25" customHeight="1" x14ac:dyDescent="0.2">
      <c r="A51" s="24" t="s">
        <v>89</v>
      </c>
      <c r="B51" s="25" t="s">
        <v>90</v>
      </c>
      <c r="C51" s="31">
        <v>0</v>
      </c>
      <c r="D51" s="31">
        <v>0</v>
      </c>
      <c r="E51" s="31">
        <v>0</v>
      </c>
      <c r="F51" s="31">
        <v>0</v>
      </c>
      <c r="G51" s="31">
        <v>0</v>
      </c>
      <c r="H51" s="31">
        <v>0</v>
      </c>
      <c r="I51" s="31">
        <v>0</v>
      </c>
      <c r="J51" s="31">
        <v>90.75631986242476</v>
      </c>
      <c r="K51" s="31">
        <v>26.268185726569222</v>
      </c>
      <c r="L51" s="31">
        <v>525.4496990541702</v>
      </c>
      <c r="M51" s="31">
        <v>888.49664660361134</v>
      </c>
      <c r="N51" s="31">
        <v>871.7941530524505</v>
      </c>
      <c r="O51" s="31">
        <v>771.47205503009445</v>
      </c>
      <c r="P51" s="31">
        <v>262.7248495270851</v>
      </c>
      <c r="Q51" s="31">
        <v>363.04694754944109</v>
      </c>
      <c r="R51" s="31">
        <v>0</v>
      </c>
      <c r="S51" s="31">
        <v>0</v>
      </c>
      <c r="T51" s="31">
        <v>129.6902837489252</v>
      </c>
      <c r="U51" s="31">
        <v>0</v>
      </c>
      <c r="V51" s="31">
        <v>0</v>
      </c>
      <c r="W51" s="31">
        <v>0</v>
      </c>
      <c r="X51" s="31">
        <v>330.9975064488392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" si="210">SUM(C53:C70)</f>
        <v>0</v>
      </c>
      <c r="D52" s="31">
        <f t="shared" ref="D52" si="211">SUM(D53:D70)</f>
        <v>0</v>
      </c>
      <c r="E52" s="31">
        <f t="shared" ref="E52" si="212">SUM(E53:E70)</f>
        <v>0</v>
      </c>
      <c r="F52" s="31">
        <f t="shared" ref="F52" si="213">SUM(F53:F70)</f>
        <v>0</v>
      </c>
      <c r="G52" s="31">
        <f t="shared" ref="G52" si="214">SUM(G53:G70)</f>
        <v>0</v>
      </c>
      <c r="H52" s="31">
        <f t="shared" ref="H52" si="215">SUM(H53:H70)</f>
        <v>0</v>
      </c>
      <c r="I52" s="31">
        <f t="shared" ref="I52" si="216">SUM(I53:I70)</f>
        <v>0</v>
      </c>
      <c r="J52" s="31">
        <f t="shared" ref="J52" si="217">SUM(J53:J70)</f>
        <v>0</v>
      </c>
      <c r="K52" s="31">
        <f t="shared" ref="K52" si="218">SUM(K53:K70)</f>
        <v>0</v>
      </c>
      <c r="L52" s="31">
        <f t="shared" ref="L52" si="219">SUM(L53:L70)</f>
        <v>0</v>
      </c>
      <c r="M52" s="31">
        <f t="shared" ref="M52" si="220">SUM(M53:M70)</f>
        <v>0</v>
      </c>
      <c r="N52" s="31">
        <f t="shared" ref="N52" si="221">SUM(N53:N70)</f>
        <v>0</v>
      </c>
      <c r="O52" s="31">
        <f t="shared" ref="O52" si="222">SUM(O53:O70)</f>
        <v>0</v>
      </c>
      <c r="P52" s="31">
        <f t="shared" ref="P52" si="223">SUM(P53:P70)</f>
        <v>0</v>
      </c>
      <c r="Q52" s="31">
        <f t="shared" ref="Q52" si="224">SUM(Q53:Q70)</f>
        <v>0</v>
      </c>
      <c r="R52" s="31">
        <f t="shared" ref="R52" si="225">SUM(R53:R70)</f>
        <v>0</v>
      </c>
      <c r="S52" s="31">
        <f t="shared" ref="S52" si="226">SUM(S53:S70)</f>
        <v>0</v>
      </c>
      <c r="T52" s="31">
        <f t="shared" ref="T52" si="227">SUM(T53:T70)</f>
        <v>0</v>
      </c>
      <c r="U52" s="31">
        <f t="shared" ref="U52" si="228">SUM(U53:U70)</f>
        <v>0</v>
      </c>
      <c r="V52" s="31">
        <f t="shared" ref="V52" si="229">SUM(V53:V70)</f>
        <v>0</v>
      </c>
      <c r="W52" s="31">
        <f t="shared" ref="W52:X52" si="230">SUM(W53:W70)</f>
        <v>0</v>
      </c>
      <c r="X52" s="31">
        <f t="shared" si="230"/>
        <v>0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</row>
    <row r="70" spans="1:24" ht="11.25" customHeight="1" x14ac:dyDescent="0.2">
      <c r="A70" s="22" t="s">
        <v>127</v>
      </c>
      <c r="B70" s="23" t="s">
        <v>128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" si="231">SUM(C72:C73)</f>
        <v>0</v>
      </c>
      <c r="D71" s="31">
        <f t="shared" ref="D71" si="232">SUM(D72:D73)</f>
        <v>0</v>
      </c>
      <c r="E71" s="31">
        <f t="shared" ref="E71" si="233">SUM(E72:E73)</f>
        <v>0</v>
      </c>
      <c r="F71" s="31">
        <f t="shared" ref="F71" si="234">SUM(F72:F73)</f>
        <v>0</v>
      </c>
      <c r="G71" s="31">
        <f t="shared" ref="G71" si="235">SUM(G72:G73)</f>
        <v>0</v>
      </c>
      <c r="H71" s="31">
        <f t="shared" ref="H71" si="236">SUM(H72:H73)</f>
        <v>0</v>
      </c>
      <c r="I71" s="31">
        <f t="shared" ref="I71" si="237">SUM(I72:I73)</f>
        <v>0</v>
      </c>
      <c r="J71" s="31">
        <f t="shared" ref="J71" si="238">SUM(J72:J73)</f>
        <v>0</v>
      </c>
      <c r="K71" s="31">
        <f t="shared" ref="K71" si="239">SUM(K72:K73)</f>
        <v>0</v>
      </c>
      <c r="L71" s="31">
        <f t="shared" ref="L71" si="240">SUM(L72:L73)</f>
        <v>0</v>
      </c>
      <c r="M71" s="31">
        <f t="shared" ref="M71" si="241">SUM(M72:M73)</f>
        <v>0</v>
      </c>
      <c r="N71" s="31">
        <f t="shared" ref="N71" si="242">SUM(N72:N73)</f>
        <v>0</v>
      </c>
      <c r="O71" s="31">
        <f t="shared" ref="O71" si="243">SUM(O72:O73)</f>
        <v>0</v>
      </c>
      <c r="P71" s="31">
        <f t="shared" ref="P71" si="244">SUM(P72:P73)</f>
        <v>0</v>
      </c>
      <c r="Q71" s="31">
        <f t="shared" ref="Q71" si="245">SUM(Q72:Q73)</f>
        <v>0</v>
      </c>
      <c r="R71" s="31">
        <f t="shared" ref="R71" si="246">SUM(R72:R73)</f>
        <v>0</v>
      </c>
      <c r="S71" s="31">
        <f t="shared" ref="S71" si="247">SUM(S72:S73)</f>
        <v>0</v>
      </c>
      <c r="T71" s="31">
        <f t="shared" ref="T71" si="248">SUM(T72:T73)</f>
        <v>0</v>
      </c>
      <c r="U71" s="31">
        <f t="shared" ref="U71" si="249">SUM(U72:U73)</f>
        <v>0</v>
      </c>
      <c r="V71" s="31">
        <f t="shared" ref="V71" si="250">SUM(V72:V73)</f>
        <v>0</v>
      </c>
      <c r="W71" s="31">
        <f t="shared" ref="W71:X71" si="251">SUM(W72:W73)</f>
        <v>0</v>
      </c>
      <c r="X71" s="31">
        <f t="shared" si="251"/>
        <v>0</v>
      </c>
    </row>
    <row r="72" spans="1:24" ht="11.25" customHeight="1" x14ac:dyDescent="0.2">
      <c r="A72" s="22" t="s">
        <v>131</v>
      </c>
      <c r="B72" s="23" t="s">
        <v>132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0</v>
      </c>
      <c r="D75" s="31">
        <v>0</v>
      </c>
      <c r="E75" s="31">
        <v>0</v>
      </c>
      <c r="F75" s="31">
        <v>0</v>
      </c>
      <c r="G75" s="31">
        <v>0</v>
      </c>
      <c r="H75" s="31">
        <v>0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</row>
    <row r="76" spans="1:24" ht="11.25" customHeight="1" x14ac:dyDescent="0.2">
      <c r="A76" s="26" t="s">
        <v>139</v>
      </c>
      <c r="B76" s="27" t="s">
        <v>140</v>
      </c>
      <c r="C76" s="32">
        <v>0</v>
      </c>
      <c r="D76" s="32">
        <v>0</v>
      </c>
      <c r="E76" s="32">
        <v>0</v>
      </c>
      <c r="F76" s="32">
        <v>0</v>
      </c>
      <c r="G76" s="32">
        <v>0</v>
      </c>
      <c r="H76" s="32">
        <v>0</v>
      </c>
      <c r="I76" s="32">
        <v>0</v>
      </c>
      <c r="J76" s="32">
        <v>0</v>
      </c>
      <c r="K76" s="32">
        <v>0</v>
      </c>
      <c r="L76" s="32">
        <v>0</v>
      </c>
      <c r="M76" s="32">
        <v>0</v>
      </c>
      <c r="N76" s="32">
        <v>0</v>
      </c>
      <c r="O76" s="32">
        <v>0</v>
      </c>
      <c r="P76" s="32">
        <v>0</v>
      </c>
      <c r="Q76" s="32">
        <v>0</v>
      </c>
      <c r="R76" s="32">
        <v>0</v>
      </c>
      <c r="S76" s="32">
        <v>0</v>
      </c>
      <c r="T76" s="32">
        <v>0</v>
      </c>
      <c r="U76" s="32">
        <v>0</v>
      </c>
      <c r="V76" s="32">
        <v>0</v>
      </c>
      <c r="W76" s="32">
        <v>0</v>
      </c>
      <c r="X76" s="32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1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181</v>
      </c>
      <c r="B1" s="7" t="s">
        <v>254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:W2" si="0">SUM(C3,C17,C22,C25,C26,C51,C52,C71,C74,C75,C76)</f>
        <v>924682.01169389521</v>
      </c>
      <c r="D2" s="28">
        <f t="shared" si="0"/>
        <v>948548.9058899401</v>
      </c>
      <c r="E2" s="28">
        <f t="shared" si="0"/>
        <v>943741.79174548632</v>
      </c>
      <c r="F2" s="28">
        <f t="shared" si="0"/>
        <v>972660.86388650036</v>
      </c>
      <c r="G2" s="28">
        <f t="shared" si="0"/>
        <v>981092.64694754989</v>
      </c>
      <c r="H2" s="28">
        <f t="shared" si="0"/>
        <v>986515.70722270058</v>
      </c>
      <c r="I2" s="28">
        <f t="shared" si="0"/>
        <v>989936.512639725</v>
      </c>
      <c r="J2" s="28">
        <f t="shared" si="0"/>
        <v>971306.38538263156</v>
      </c>
      <c r="K2" s="28">
        <f t="shared" si="0"/>
        <v>980647.24024075712</v>
      </c>
      <c r="L2" s="28">
        <f t="shared" si="0"/>
        <v>935213.71263972565</v>
      </c>
      <c r="M2" s="28">
        <f t="shared" si="0"/>
        <v>973974.47179707675</v>
      </c>
      <c r="N2" s="28">
        <f t="shared" si="0"/>
        <v>934596.21487532288</v>
      </c>
      <c r="O2" s="28">
        <f t="shared" si="0"/>
        <v>933967.04496990563</v>
      </c>
      <c r="P2" s="28">
        <f t="shared" si="0"/>
        <v>932248.34411006037</v>
      </c>
      <c r="Q2" s="28">
        <f t="shared" si="0"/>
        <v>890547.89699054207</v>
      </c>
      <c r="R2" s="28">
        <f t="shared" si="0"/>
        <v>909913.44737747242</v>
      </c>
      <c r="S2" s="28">
        <f t="shared" si="0"/>
        <v>928199.35356835823</v>
      </c>
      <c r="T2" s="28">
        <f t="shared" si="0"/>
        <v>941207.52097718243</v>
      </c>
      <c r="U2" s="28">
        <f t="shared" si="0"/>
        <v>942941.01427343115</v>
      </c>
      <c r="V2" s="28">
        <f t="shared" si="0"/>
        <v>937993.9865004305</v>
      </c>
      <c r="W2" s="28">
        <f t="shared" si="0"/>
        <v>885133.00825451443</v>
      </c>
      <c r="X2" s="28">
        <f t="shared" ref="X2" si="1">SUM(X3,X17,X22,X25,X26,X51,X52,X71,X74,X75,X76)</f>
        <v>938829.39183147065</v>
      </c>
    </row>
    <row r="3" spans="1:24" ht="11.25" customHeight="1" x14ac:dyDescent="0.2">
      <c r="A3" s="20" t="s">
        <v>3</v>
      </c>
      <c r="B3" s="21" t="s">
        <v>4</v>
      </c>
      <c r="C3" s="29">
        <f t="shared" ref="C3:W3" si="2">SUM(C4,C8,C11)</f>
        <v>33453.50980223564</v>
      </c>
      <c r="D3" s="29">
        <f t="shared" si="2"/>
        <v>31021.312424763826</v>
      </c>
      <c r="E3" s="29">
        <f t="shared" si="2"/>
        <v>30098.849785039238</v>
      </c>
      <c r="F3" s="29">
        <f t="shared" si="2"/>
        <v>30503.906190885838</v>
      </c>
      <c r="G3" s="29">
        <f t="shared" si="2"/>
        <v>29480.773086844856</v>
      </c>
      <c r="H3" s="29">
        <f t="shared" si="2"/>
        <v>28537.155116079761</v>
      </c>
      <c r="I3" s="29">
        <f t="shared" si="2"/>
        <v>29834.967755804268</v>
      </c>
      <c r="J3" s="29">
        <f t="shared" si="2"/>
        <v>29168.042562339146</v>
      </c>
      <c r="K3" s="29">
        <f t="shared" si="2"/>
        <v>28552.086672399579</v>
      </c>
      <c r="L3" s="29">
        <f t="shared" si="2"/>
        <v>25517.35743766198</v>
      </c>
      <c r="M3" s="29">
        <f t="shared" si="2"/>
        <v>27217.029320722573</v>
      </c>
      <c r="N3" s="29">
        <f t="shared" si="2"/>
        <v>26913.816423044271</v>
      </c>
      <c r="O3" s="29">
        <f t="shared" si="2"/>
        <v>25964.722184007267</v>
      </c>
      <c r="P3" s="29">
        <f t="shared" si="2"/>
        <v>24807.944539983131</v>
      </c>
      <c r="Q3" s="29">
        <f t="shared" si="2"/>
        <v>23239.16956147935</v>
      </c>
      <c r="R3" s="29">
        <f t="shared" si="2"/>
        <v>23502.592261393314</v>
      </c>
      <c r="S3" s="29">
        <f t="shared" si="2"/>
        <v>23743.683233018688</v>
      </c>
      <c r="T3" s="29">
        <f t="shared" si="2"/>
        <v>23920.309544282522</v>
      </c>
      <c r="U3" s="29">
        <f t="shared" si="2"/>
        <v>22631.889079966051</v>
      </c>
      <c r="V3" s="29">
        <f t="shared" si="2"/>
        <v>19811.525795357367</v>
      </c>
      <c r="W3" s="29">
        <f t="shared" si="2"/>
        <v>19141.382459157699</v>
      </c>
      <c r="X3" s="29">
        <f t="shared" ref="X3" si="3">SUM(X4,X8,X11)</f>
        <v>18842.85288048198</v>
      </c>
    </row>
    <row r="4" spans="1:24" ht="11.25" customHeight="1" x14ac:dyDescent="0.2">
      <c r="A4" s="40" t="s">
        <v>341</v>
      </c>
      <c r="B4" s="41" t="s">
        <v>342</v>
      </c>
      <c r="C4" s="42">
        <f t="shared" ref="C4:W4" si="4">SUM(C5:C7)</f>
        <v>19561.488564058469</v>
      </c>
      <c r="D4" s="42">
        <f t="shared" si="4"/>
        <v>19435.089423903697</v>
      </c>
      <c r="E4" s="42">
        <f t="shared" si="4"/>
        <v>18644.568701633703</v>
      </c>
      <c r="F4" s="42">
        <f t="shared" si="4"/>
        <v>18053.017196904559</v>
      </c>
      <c r="G4" s="42">
        <f t="shared" si="4"/>
        <v>18781.748065348234</v>
      </c>
      <c r="H4" s="42">
        <f t="shared" si="4"/>
        <v>19035.15760963026</v>
      </c>
      <c r="I4" s="42">
        <f t="shared" si="4"/>
        <v>19415.06689595872</v>
      </c>
      <c r="J4" s="42">
        <f t="shared" si="4"/>
        <v>20359.87635425623</v>
      </c>
      <c r="K4" s="42">
        <f t="shared" si="4"/>
        <v>20131.215907136717</v>
      </c>
      <c r="L4" s="42">
        <f t="shared" si="4"/>
        <v>18088.884694754939</v>
      </c>
      <c r="M4" s="42">
        <f t="shared" si="4"/>
        <v>19665.500000000007</v>
      </c>
      <c r="N4" s="42">
        <f t="shared" si="4"/>
        <v>18911.044969905412</v>
      </c>
      <c r="O4" s="42">
        <f t="shared" si="4"/>
        <v>18593.066380051587</v>
      </c>
      <c r="P4" s="42">
        <f t="shared" si="4"/>
        <v>17518.047893379189</v>
      </c>
      <c r="Q4" s="42">
        <f t="shared" si="4"/>
        <v>16618.591057609628</v>
      </c>
      <c r="R4" s="42">
        <f t="shared" si="4"/>
        <v>16670.613155631978</v>
      </c>
      <c r="S4" s="42">
        <f t="shared" si="4"/>
        <v>16989.95348237317</v>
      </c>
      <c r="T4" s="42">
        <f t="shared" si="4"/>
        <v>17170.214015477221</v>
      </c>
      <c r="U4" s="42">
        <f t="shared" si="4"/>
        <v>16112.151848667238</v>
      </c>
      <c r="V4" s="42">
        <f t="shared" si="4"/>
        <v>13999.304557179703</v>
      </c>
      <c r="W4" s="42">
        <f t="shared" si="4"/>
        <v>13500.486586414445</v>
      </c>
      <c r="X4" s="42">
        <f t="shared" ref="X4" si="5">SUM(X5:X7)</f>
        <v>13266.415047291488</v>
      </c>
    </row>
    <row r="5" spans="1:24" ht="11.25" customHeight="1" x14ac:dyDescent="0.2">
      <c r="A5" s="39" t="s">
        <v>5</v>
      </c>
      <c r="B5" s="23" t="s">
        <v>6</v>
      </c>
      <c r="C5" s="30">
        <f>FC_IND_E!C5+FC_TRA_E!C5+FC_OTH_E!C5</f>
        <v>95.393895098882183</v>
      </c>
      <c r="D5" s="30">
        <f>FC_IND_E!D5+FC_TRA_E!D5+FC_OTH_E!D5</f>
        <v>96.119174548581242</v>
      </c>
      <c r="E5" s="30">
        <f>FC_IND_E!E5+FC_TRA_E!E5+FC_OTH_E!E5</f>
        <v>359.47583834909716</v>
      </c>
      <c r="F5" s="30">
        <f>FC_IND_E!F5+FC_TRA_E!F5+FC_OTH_E!F5</f>
        <v>1149.4372312983664</v>
      </c>
      <c r="G5" s="30">
        <f>FC_IND_E!G5+FC_TRA_E!G5+FC_OTH_E!G5</f>
        <v>826.93215821152171</v>
      </c>
      <c r="H5" s="30">
        <f>FC_IND_E!H5+FC_TRA_E!H5+FC_OTH_E!H5</f>
        <v>1009.3932072226999</v>
      </c>
      <c r="I5" s="30">
        <f>FC_IND_E!I5+FC_TRA_E!I5+FC_OTH_E!I5</f>
        <v>1065.4802235597595</v>
      </c>
      <c r="J5" s="30">
        <f>FC_IND_E!J5+FC_TRA_E!J5+FC_OTH_E!J5</f>
        <v>1110.3721410146172</v>
      </c>
      <c r="K5" s="30">
        <f>FC_IND_E!K5+FC_TRA_E!K5+FC_OTH_E!K5</f>
        <v>1165.7700773860702</v>
      </c>
      <c r="L5" s="30">
        <f>FC_IND_E!L5+FC_TRA_E!L5+FC_OTH_E!L5</f>
        <v>917.095098882201</v>
      </c>
      <c r="M5" s="30">
        <f>FC_IND_E!M5+FC_TRA_E!M5+FC_OTH_E!M5</f>
        <v>1184.784694754944</v>
      </c>
      <c r="N5" s="30">
        <f>FC_IND_E!N5+FC_TRA_E!N5+FC_OTH_E!N5</f>
        <v>1857.3896818572648</v>
      </c>
      <c r="O5" s="30">
        <f>FC_IND_E!O5+FC_TRA_E!O5+FC_OTH_E!O5</f>
        <v>1862.3319002579533</v>
      </c>
      <c r="P5" s="30">
        <f>FC_IND_E!P5+FC_TRA_E!P5+FC_OTH_E!P5</f>
        <v>1984.923903697334</v>
      </c>
      <c r="Q5" s="30">
        <f>FC_IND_E!Q5+FC_TRA_E!Q5+FC_OTH_E!Q5</f>
        <v>1560.7874462596731</v>
      </c>
      <c r="R5" s="30">
        <f>FC_IND_E!R5+FC_TRA_E!R5+FC_OTH_E!R5</f>
        <v>1674.2162510748067</v>
      </c>
      <c r="S5" s="30">
        <f>FC_IND_E!S5+FC_TRA_E!S5+FC_OTH_E!S5</f>
        <v>1629.6712811693892</v>
      </c>
      <c r="T5" s="30">
        <f>FC_IND_E!T5+FC_TRA_E!T5+FC_OTH_E!T5</f>
        <v>1624.3245055889938</v>
      </c>
      <c r="U5" s="30">
        <f>FC_IND_E!U5+FC_TRA_E!U5+FC_OTH_E!U5</f>
        <v>1483.9256233877904</v>
      </c>
      <c r="V5" s="30">
        <f>FC_IND_E!V5+FC_TRA_E!V5+FC_OTH_E!V5</f>
        <v>1294.5776440240752</v>
      </c>
      <c r="W5" s="30">
        <f>FC_IND_E!W5+FC_TRA_E!W5+FC_OTH_E!W5</f>
        <v>1014.382287188306</v>
      </c>
      <c r="X5" s="30">
        <f>FC_IND_E!X5+FC_TRA_E!X5+FC_OTH_E!X5</f>
        <v>1284.8449699054165</v>
      </c>
    </row>
    <row r="6" spans="1:24" ht="11.25" customHeight="1" x14ac:dyDescent="0.2">
      <c r="A6" s="39" t="s">
        <v>7</v>
      </c>
      <c r="B6" s="23" t="s">
        <v>8</v>
      </c>
      <c r="C6" s="30">
        <f>FC_IND_E!C6+FC_TRA_E!C6+FC_OTH_E!C6</f>
        <v>40.647291487532236</v>
      </c>
      <c r="D6" s="30">
        <f>FC_IND_E!D6+FC_TRA_E!D6+FC_OTH_E!D6</f>
        <v>77.974204643164214</v>
      </c>
      <c r="E6" s="30">
        <f>FC_IND_E!E6+FC_TRA_E!E6+FC_OTH_E!E6</f>
        <v>10.118830610490111</v>
      </c>
      <c r="F6" s="30">
        <f>FC_IND_E!F6+FC_TRA_E!F6+FC_OTH_E!F6</f>
        <v>0.67016337059329312</v>
      </c>
      <c r="G6" s="30">
        <f>FC_IND_E!G6+FC_TRA_E!G6+FC_OTH_E!G6</f>
        <v>175.3725709372313</v>
      </c>
      <c r="H6" s="30">
        <f>FC_IND_E!H6+FC_TRA_E!H6+FC_OTH_E!H6</f>
        <v>199.67515047291491</v>
      </c>
      <c r="I6" s="30">
        <f>FC_IND_E!I6+FC_TRA_E!I6+FC_OTH_E!I6</f>
        <v>88.101031814273426</v>
      </c>
      <c r="J6" s="30">
        <f>FC_IND_E!J6+FC_TRA_E!J6+FC_OTH_E!J6</f>
        <v>80.863198624247644</v>
      </c>
      <c r="K6" s="30">
        <f>FC_IND_E!K6+FC_TRA_E!K6+FC_OTH_E!K6</f>
        <v>34.426225279449696</v>
      </c>
      <c r="L6" s="30">
        <f>FC_IND_E!L6+FC_TRA_E!L6+FC_OTH_E!L6</f>
        <v>45.757351676698185</v>
      </c>
      <c r="M6" s="30">
        <f>FC_IND_E!M6+FC_TRA_E!M6+FC_OTH_E!M6</f>
        <v>44.600429922613934</v>
      </c>
      <c r="N6" s="30">
        <f>FC_IND_E!N6+FC_TRA_E!N6+FC_OTH_E!N6</f>
        <v>88.402149613069639</v>
      </c>
      <c r="O6" s="30">
        <f>FC_IND_E!O6+FC_TRA_E!O6+FC_OTH_E!O6</f>
        <v>86.78830610490111</v>
      </c>
      <c r="P6" s="30">
        <f>FC_IND_E!P6+FC_TRA_E!P6+FC_OTH_E!P6</f>
        <v>41.51685296646604</v>
      </c>
      <c r="Q6" s="30">
        <f>FC_IND_E!Q6+FC_TRA_E!Q6+FC_OTH_E!Q6</f>
        <v>17.085124677558042</v>
      </c>
      <c r="R6" s="30">
        <f>FC_IND_E!R6+FC_TRA_E!R6+FC_OTH_E!R6</f>
        <v>10.81169389509888</v>
      </c>
      <c r="S6" s="30">
        <f>FC_IND_E!S6+FC_TRA_E!S6+FC_OTH_E!S6</f>
        <v>15.259845227858984</v>
      </c>
      <c r="T6" s="30">
        <f>FC_IND_E!T6+FC_TRA_E!T6+FC_OTH_E!T6</f>
        <v>21.733963886500419</v>
      </c>
      <c r="U6" s="30">
        <f>FC_IND_E!U6+FC_TRA_E!U6+FC_OTH_E!U6</f>
        <v>25.125881341358557</v>
      </c>
      <c r="V6" s="30">
        <f>FC_IND_E!V6+FC_TRA_E!V6+FC_OTH_E!V6</f>
        <v>10.890025795356834</v>
      </c>
      <c r="W6" s="30">
        <f>FC_IND_E!W6+FC_TRA_E!W6+FC_OTH_E!W6</f>
        <v>21.978159931212378</v>
      </c>
      <c r="X6" s="30">
        <f>FC_IND_E!X6+FC_TRA_E!X6+FC_OTH_E!X6</f>
        <v>28.424591573516768</v>
      </c>
    </row>
    <row r="7" spans="1:24" ht="11.25" customHeight="1" x14ac:dyDescent="0.2">
      <c r="A7" s="39" t="s">
        <v>9</v>
      </c>
      <c r="B7" s="23" t="s">
        <v>10</v>
      </c>
      <c r="C7" s="30">
        <f>FC_IND_E!C7+FC_TRA_E!C7+FC_OTH_E!C7</f>
        <v>19425.447377472054</v>
      </c>
      <c r="D7" s="30">
        <f>FC_IND_E!D7+FC_TRA_E!D7+FC_OTH_E!D7</f>
        <v>19260.996044711952</v>
      </c>
      <c r="E7" s="30">
        <f>FC_IND_E!E7+FC_TRA_E!E7+FC_OTH_E!E7</f>
        <v>18274.974032674116</v>
      </c>
      <c r="F7" s="30">
        <f>FC_IND_E!F7+FC_TRA_E!F7+FC_OTH_E!F7</f>
        <v>16902.909802235597</v>
      </c>
      <c r="G7" s="30">
        <f>FC_IND_E!G7+FC_TRA_E!G7+FC_OTH_E!G7</f>
        <v>17779.443336199482</v>
      </c>
      <c r="H7" s="30">
        <f>FC_IND_E!H7+FC_TRA_E!H7+FC_OTH_E!H7</f>
        <v>17826.089251934645</v>
      </c>
      <c r="I7" s="30">
        <f>FC_IND_E!I7+FC_TRA_E!I7+FC_OTH_E!I7</f>
        <v>18261.485640584688</v>
      </c>
      <c r="J7" s="30">
        <f>FC_IND_E!J7+FC_TRA_E!J7+FC_OTH_E!J7</f>
        <v>19168.641014617366</v>
      </c>
      <c r="K7" s="30">
        <f>FC_IND_E!K7+FC_TRA_E!K7+FC_OTH_E!K7</f>
        <v>18931.019604471196</v>
      </c>
      <c r="L7" s="30">
        <f>FC_IND_E!L7+FC_TRA_E!L7+FC_OTH_E!L7</f>
        <v>17126.032244196042</v>
      </c>
      <c r="M7" s="30">
        <f>FC_IND_E!M7+FC_TRA_E!M7+FC_OTH_E!M7</f>
        <v>18436.114875322448</v>
      </c>
      <c r="N7" s="30">
        <f>FC_IND_E!N7+FC_TRA_E!N7+FC_OTH_E!N7</f>
        <v>16965.253138435077</v>
      </c>
      <c r="O7" s="30">
        <f>FC_IND_E!O7+FC_TRA_E!O7+FC_OTH_E!O7</f>
        <v>16643.946173688732</v>
      </c>
      <c r="P7" s="30">
        <f>FC_IND_E!P7+FC_TRA_E!P7+FC_OTH_E!P7</f>
        <v>15491.607136715389</v>
      </c>
      <c r="Q7" s="30">
        <f>FC_IND_E!Q7+FC_TRA_E!Q7+FC_OTH_E!Q7</f>
        <v>15040.718486672396</v>
      </c>
      <c r="R7" s="30">
        <f>FC_IND_E!R7+FC_TRA_E!R7+FC_OTH_E!R7</f>
        <v>14985.585210662073</v>
      </c>
      <c r="S7" s="30">
        <f>FC_IND_E!S7+FC_TRA_E!S7+FC_OTH_E!S7</f>
        <v>15345.022355975922</v>
      </c>
      <c r="T7" s="30">
        <f>FC_IND_E!T7+FC_TRA_E!T7+FC_OTH_E!T7</f>
        <v>15524.155546001724</v>
      </c>
      <c r="U7" s="30">
        <f>FC_IND_E!U7+FC_TRA_E!U7+FC_OTH_E!U7</f>
        <v>14603.100343938089</v>
      </c>
      <c r="V7" s="30">
        <f>FC_IND_E!V7+FC_TRA_E!V7+FC_OTH_E!V7</f>
        <v>12693.83688736027</v>
      </c>
      <c r="W7" s="30">
        <f>FC_IND_E!W7+FC_TRA_E!W7+FC_OTH_E!W7</f>
        <v>12464.126139294927</v>
      </c>
      <c r="X7" s="30">
        <f>FC_IND_E!X7+FC_TRA_E!X7+FC_OTH_E!X7</f>
        <v>11953.145485812554</v>
      </c>
    </row>
    <row r="8" spans="1:24" ht="11.25" customHeight="1" x14ac:dyDescent="0.2">
      <c r="A8" s="40" t="s">
        <v>343</v>
      </c>
      <c r="B8" s="41" t="s">
        <v>344</v>
      </c>
      <c r="C8" s="42">
        <f t="shared" ref="C8:W8" si="6">SUM(C9:C10)</f>
        <v>4017.8822012037826</v>
      </c>
      <c r="D8" s="42">
        <f t="shared" si="6"/>
        <v>2785.6986242476351</v>
      </c>
      <c r="E8" s="42">
        <f t="shared" si="6"/>
        <v>2888.1912295786756</v>
      </c>
      <c r="F8" s="42">
        <f t="shared" si="6"/>
        <v>3296.0864144453994</v>
      </c>
      <c r="G8" s="42">
        <f t="shared" si="6"/>
        <v>3163.89475494411</v>
      </c>
      <c r="H8" s="42">
        <f t="shared" si="6"/>
        <v>2752.5880481513318</v>
      </c>
      <c r="I8" s="42">
        <f t="shared" si="6"/>
        <v>3098.8541702493544</v>
      </c>
      <c r="J8" s="42">
        <f t="shared" si="6"/>
        <v>2300.4255374032673</v>
      </c>
      <c r="K8" s="42">
        <f t="shared" si="6"/>
        <v>2430.7110920034388</v>
      </c>
      <c r="L8" s="42">
        <f t="shared" si="6"/>
        <v>2341.0154772141013</v>
      </c>
      <c r="M8" s="42">
        <f t="shared" si="6"/>
        <v>2026.3569217540839</v>
      </c>
      <c r="N8" s="42">
        <f t="shared" si="6"/>
        <v>1923.7896818572658</v>
      </c>
      <c r="O8" s="42">
        <f t="shared" si="6"/>
        <v>2033.0731728288902</v>
      </c>
      <c r="P8" s="42">
        <f t="shared" si="6"/>
        <v>2004.6613069647465</v>
      </c>
      <c r="Q8" s="42">
        <f t="shared" si="6"/>
        <v>1850.0747205503008</v>
      </c>
      <c r="R8" s="42">
        <f t="shared" si="6"/>
        <v>1870.375494411006</v>
      </c>
      <c r="S8" s="42">
        <f t="shared" si="6"/>
        <v>1804.6141014617374</v>
      </c>
      <c r="T8" s="42">
        <f t="shared" si="6"/>
        <v>1786.8109200343936</v>
      </c>
      <c r="U8" s="42">
        <f t="shared" si="6"/>
        <v>1671.78675838349</v>
      </c>
      <c r="V8" s="42">
        <f t="shared" si="6"/>
        <v>1549.911521926053</v>
      </c>
      <c r="W8" s="42">
        <f t="shared" si="6"/>
        <v>1437.7823731728286</v>
      </c>
      <c r="X8" s="42">
        <f t="shared" ref="X8" si="7">SUM(X9:X10)</f>
        <v>1473.4406706792779</v>
      </c>
    </row>
    <row r="9" spans="1:24" ht="11.25" customHeight="1" x14ac:dyDescent="0.2">
      <c r="A9" s="39" t="s">
        <v>11</v>
      </c>
      <c r="B9" s="23" t="s">
        <v>12</v>
      </c>
      <c r="C9" s="30">
        <f>FC_IND_E!C9+FC_TRA_E!C9+FC_OTH_E!C9</f>
        <v>321.33018056749779</v>
      </c>
      <c r="D9" s="30">
        <f>FC_IND_E!D9+FC_TRA_E!D9+FC_OTH_E!D9</f>
        <v>293.47558039552871</v>
      </c>
      <c r="E9" s="30">
        <f>FC_IND_E!E9+FC_TRA_E!E9+FC_OTH_E!E9</f>
        <v>294.00318142734307</v>
      </c>
      <c r="F9" s="30">
        <f>FC_IND_E!F9+FC_TRA_E!F9+FC_OTH_E!F9</f>
        <v>305.21805674978498</v>
      </c>
      <c r="G9" s="30">
        <f>FC_IND_E!G9+FC_TRA_E!G9+FC_OTH_E!G9</f>
        <v>326.05941530524501</v>
      </c>
      <c r="H9" s="30">
        <f>FC_IND_E!H9+FC_TRA_E!H9+FC_OTH_E!H9</f>
        <v>488.79604471195171</v>
      </c>
      <c r="I9" s="30">
        <f>FC_IND_E!I9+FC_TRA_E!I9+FC_OTH_E!I9</f>
        <v>583.95382631126392</v>
      </c>
      <c r="J9" s="30">
        <f>FC_IND_E!J9+FC_TRA_E!J9+FC_OTH_E!J9</f>
        <v>506.11143594153054</v>
      </c>
      <c r="K9" s="30">
        <f>FC_IND_E!K9+FC_TRA_E!K9+FC_OTH_E!K9</f>
        <v>469.26672398968185</v>
      </c>
      <c r="L9" s="30">
        <f>FC_IND_E!L9+FC_TRA_E!L9+FC_OTH_E!L9</f>
        <v>281.00705073086846</v>
      </c>
      <c r="M9" s="30">
        <f>FC_IND_E!M9+FC_TRA_E!M9+FC_OTH_E!M9</f>
        <v>336.86165090283748</v>
      </c>
      <c r="N9" s="30">
        <f>FC_IND_E!N9+FC_TRA_E!N9+FC_OTH_E!N9</f>
        <v>246.3712811693895</v>
      </c>
      <c r="O9" s="30">
        <f>FC_IND_E!O9+FC_TRA_E!O9+FC_OTH_E!O9</f>
        <v>339.23576956147883</v>
      </c>
      <c r="P9" s="30">
        <f>FC_IND_E!P9+FC_TRA_E!P9+FC_OTH_E!P9</f>
        <v>335.1174548581256</v>
      </c>
      <c r="Q9" s="30">
        <f>FC_IND_E!Q9+FC_TRA_E!Q9+FC_OTH_E!Q9</f>
        <v>350.21177987962164</v>
      </c>
      <c r="R9" s="30">
        <f>FC_IND_E!R9+FC_TRA_E!R9+FC_OTH_E!R9</f>
        <v>401.98357695614789</v>
      </c>
      <c r="S9" s="30">
        <f>FC_IND_E!S9+FC_TRA_E!S9+FC_OTH_E!S9</f>
        <v>424.55571797076522</v>
      </c>
      <c r="T9" s="30">
        <f>FC_IND_E!T9+FC_TRA_E!T9+FC_OTH_E!T9</f>
        <v>317.53757523645737</v>
      </c>
      <c r="U9" s="30">
        <f>FC_IND_E!U9+FC_TRA_E!U9+FC_OTH_E!U9</f>
        <v>313.40404127257085</v>
      </c>
      <c r="V9" s="30">
        <f>FC_IND_E!V9+FC_TRA_E!V9+FC_OTH_E!V9</f>
        <v>343.86629406706783</v>
      </c>
      <c r="W9" s="30">
        <f>FC_IND_E!W9+FC_TRA_E!W9+FC_OTH_E!W9</f>
        <v>309.23086844368015</v>
      </c>
      <c r="X9" s="30">
        <f>FC_IND_E!X9+FC_TRA_E!X9+FC_OTH_E!X9</f>
        <v>360.57566638005159</v>
      </c>
    </row>
    <row r="10" spans="1:24" ht="11.25" customHeight="1" x14ac:dyDescent="0.2">
      <c r="A10" s="39" t="s">
        <v>13</v>
      </c>
      <c r="B10" s="23" t="s">
        <v>14</v>
      </c>
      <c r="C10" s="30">
        <f>FC_IND_E!C10+FC_TRA_E!C10+FC_OTH_E!C10</f>
        <v>3696.5520206362849</v>
      </c>
      <c r="D10" s="30">
        <f>FC_IND_E!D10+FC_TRA_E!D10+FC_OTH_E!D10</f>
        <v>2492.2230438521065</v>
      </c>
      <c r="E10" s="30">
        <f>FC_IND_E!E10+FC_TRA_E!E10+FC_OTH_E!E10</f>
        <v>2594.1880481513326</v>
      </c>
      <c r="F10" s="30">
        <f>FC_IND_E!F10+FC_TRA_E!F10+FC_OTH_E!F10</f>
        <v>2990.8683576956146</v>
      </c>
      <c r="G10" s="30">
        <f>FC_IND_E!G10+FC_TRA_E!G10+FC_OTH_E!G10</f>
        <v>2837.8353396388652</v>
      </c>
      <c r="H10" s="30">
        <f>FC_IND_E!H10+FC_TRA_E!H10+FC_OTH_E!H10</f>
        <v>2263.7920034393801</v>
      </c>
      <c r="I10" s="30">
        <f>FC_IND_E!I10+FC_TRA_E!I10+FC_OTH_E!I10</f>
        <v>2514.9003439380904</v>
      </c>
      <c r="J10" s="30">
        <f>FC_IND_E!J10+FC_TRA_E!J10+FC_OTH_E!J10</f>
        <v>1794.3141014617368</v>
      </c>
      <c r="K10" s="30">
        <f>FC_IND_E!K10+FC_TRA_E!K10+FC_OTH_E!K10</f>
        <v>1961.444368013757</v>
      </c>
      <c r="L10" s="30">
        <f>FC_IND_E!L10+FC_TRA_E!L10+FC_OTH_E!L10</f>
        <v>2060.0084264832331</v>
      </c>
      <c r="M10" s="30">
        <f>FC_IND_E!M10+FC_TRA_E!M10+FC_OTH_E!M10</f>
        <v>1689.4952708512465</v>
      </c>
      <c r="N10" s="30">
        <f>FC_IND_E!N10+FC_TRA_E!N10+FC_OTH_E!N10</f>
        <v>1677.4184006878763</v>
      </c>
      <c r="O10" s="30">
        <f>FC_IND_E!O10+FC_TRA_E!O10+FC_OTH_E!O10</f>
        <v>1693.8374032674114</v>
      </c>
      <c r="P10" s="30">
        <f>FC_IND_E!P10+FC_TRA_E!P10+FC_OTH_E!P10</f>
        <v>1669.5438521066208</v>
      </c>
      <c r="Q10" s="30">
        <f>FC_IND_E!Q10+FC_TRA_E!Q10+FC_OTH_E!Q10</f>
        <v>1499.8629406706791</v>
      </c>
      <c r="R10" s="30">
        <f>FC_IND_E!R10+FC_TRA_E!R10+FC_OTH_E!R10</f>
        <v>1468.3919174548582</v>
      </c>
      <c r="S10" s="30">
        <f>FC_IND_E!S10+FC_TRA_E!S10+FC_OTH_E!S10</f>
        <v>1380.0583834909721</v>
      </c>
      <c r="T10" s="30">
        <f>FC_IND_E!T10+FC_TRA_E!T10+FC_OTH_E!T10</f>
        <v>1469.2733447979363</v>
      </c>
      <c r="U10" s="30">
        <f>FC_IND_E!U10+FC_TRA_E!U10+FC_OTH_E!U10</f>
        <v>1358.3827171109192</v>
      </c>
      <c r="V10" s="30">
        <f>FC_IND_E!V10+FC_TRA_E!V10+FC_OTH_E!V10</f>
        <v>1206.0452278589851</v>
      </c>
      <c r="W10" s="30">
        <f>FC_IND_E!W10+FC_TRA_E!W10+FC_OTH_E!W10</f>
        <v>1128.5515047291485</v>
      </c>
      <c r="X10" s="30">
        <f>FC_IND_E!X10+FC_TRA_E!X10+FC_OTH_E!X10</f>
        <v>1112.8650042992263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:W11" si="8">SUM(C12:C16)</f>
        <v>9874.139036973389</v>
      </c>
      <c r="D11" s="42">
        <f t="shared" si="8"/>
        <v>8800.5243766124968</v>
      </c>
      <c r="E11" s="42">
        <f t="shared" si="8"/>
        <v>8566.0898538268593</v>
      </c>
      <c r="F11" s="42">
        <f t="shared" si="8"/>
        <v>9154.8025795358808</v>
      </c>
      <c r="G11" s="42">
        <f t="shared" si="8"/>
        <v>7535.13026655251</v>
      </c>
      <c r="H11" s="42">
        <f t="shared" si="8"/>
        <v>6749.4094582981725</v>
      </c>
      <c r="I11" s="42">
        <f t="shared" si="8"/>
        <v>7321.0466895961927</v>
      </c>
      <c r="J11" s="42">
        <f t="shared" si="8"/>
        <v>6507.7406706796492</v>
      </c>
      <c r="K11" s="42">
        <f t="shared" si="8"/>
        <v>5990.1596732594244</v>
      </c>
      <c r="L11" s="42">
        <f t="shared" si="8"/>
        <v>5087.4572656929358</v>
      </c>
      <c r="M11" s="42">
        <f t="shared" si="8"/>
        <v>5525.1723989684824</v>
      </c>
      <c r="N11" s="42">
        <f t="shared" si="8"/>
        <v>6078.9817712815948</v>
      </c>
      <c r="O11" s="42">
        <f t="shared" si="8"/>
        <v>5338.5826311267901</v>
      </c>
      <c r="P11" s="42">
        <f t="shared" si="8"/>
        <v>5285.2353396391945</v>
      </c>
      <c r="Q11" s="42">
        <f t="shared" si="8"/>
        <v>4770.5037833194219</v>
      </c>
      <c r="R11" s="42">
        <f t="shared" si="8"/>
        <v>4961.6036113503287</v>
      </c>
      <c r="S11" s="42">
        <f t="shared" si="8"/>
        <v>4949.115649183781</v>
      </c>
      <c r="T11" s="42">
        <f t="shared" si="8"/>
        <v>4963.2846087709095</v>
      </c>
      <c r="U11" s="42">
        <f t="shared" si="8"/>
        <v>4847.9504729153214</v>
      </c>
      <c r="V11" s="42">
        <f t="shared" si="8"/>
        <v>4262.3097162516133</v>
      </c>
      <c r="W11" s="42">
        <f t="shared" si="8"/>
        <v>4203.1134995704278</v>
      </c>
      <c r="X11" s="42">
        <f t="shared" ref="X11" si="9">SUM(X12:X16)</f>
        <v>4102.9971625112148</v>
      </c>
    </row>
    <row r="12" spans="1:24" ht="11.25" customHeight="1" x14ac:dyDescent="0.2">
      <c r="A12" s="39" t="s">
        <v>15</v>
      </c>
      <c r="B12" s="23" t="s">
        <v>16</v>
      </c>
      <c r="C12" s="30">
        <f>FC_IND_E!C12+FC_TRA_E!C12+FC_OTH_E!C12</f>
        <v>280.3539982803095</v>
      </c>
      <c r="D12" s="30">
        <f>FC_IND_E!D12+FC_TRA_E!D12+FC_OTH_E!D12</f>
        <v>210.47171109200343</v>
      </c>
      <c r="E12" s="30">
        <f>FC_IND_E!E12+FC_TRA_E!E12+FC_OTH_E!E12</f>
        <v>217.26190885640588</v>
      </c>
      <c r="F12" s="30">
        <f>FC_IND_E!F12+FC_TRA_E!F12+FC_OTH_E!F12</f>
        <v>185.27910576096303</v>
      </c>
      <c r="G12" s="30">
        <f>FC_IND_E!G12+FC_TRA_E!G12+FC_OTH_E!G12</f>
        <v>156.83138435081685</v>
      </c>
      <c r="H12" s="30">
        <f>FC_IND_E!H12+FC_TRA_E!H12+FC_OTH_E!H12</f>
        <v>178.23740326741182</v>
      </c>
      <c r="I12" s="30">
        <f>FC_IND_E!I12+FC_TRA_E!I12+FC_OTH_E!I12</f>
        <v>172.410834049871</v>
      </c>
      <c r="J12" s="30">
        <f>FC_IND_E!J12+FC_TRA_E!J12+FC_OTH_E!J12</f>
        <v>161.66251074806536</v>
      </c>
      <c r="K12" s="30">
        <f>FC_IND_E!K12+FC_TRA_E!K12+FC_OTH_E!K12</f>
        <v>151.0291487532244</v>
      </c>
      <c r="L12" s="30">
        <f>FC_IND_E!L12+FC_TRA_E!L12+FC_OTH_E!L12</f>
        <v>146.90111779879615</v>
      </c>
      <c r="M12" s="30">
        <f>FC_IND_E!M12+FC_TRA_E!M12+FC_OTH_E!M12</f>
        <v>354.42510748065331</v>
      </c>
      <c r="N12" s="30">
        <f>FC_IND_E!N12+FC_TRA_E!N12+FC_OTH_E!N12</f>
        <v>245.45967325881344</v>
      </c>
      <c r="O12" s="30">
        <f>FC_IND_E!O12+FC_TRA_E!O12+FC_OTH_E!O12</f>
        <v>185.99346517626819</v>
      </c>
      <c r="P12" s="30">
        <f>FC_IND_E!P12+FC_TRA_E!P12+FC_OTH_E!P12</f>
        <v>168.54832330180562</v>
      </c>
      <c r="Q12" s="30">
        <f>FC_IND_E!Q12+FC_TRA_E!Q12+FC_OTH_E!Q12</f>
        <v>117.20068787618226</v>
      </c>
      <c r="R12" s="30">
        <f>FC_IND_E!R12+FC_TRA_E!R12+FC_OTH_E!R12</f>
        <v>151.28073946689597</v>
      </c>
      <c r="S12" s="30">
        <f>FC_IND_E!S12+FC_TRA_E!S12+FC_OTH_E!S12</f>
        <v>141.98202923473767</v>
      </c>
      <c r="T12" s="30">
        <f>FC_IND_E!T12+FC_TRA_E!T12+FC_OTH_E!T12</f>
        <v>124.42777300085986</v>
      </c>
      <c r="U12" s="30">
        <f>FC_IND_E!U12+FC_TRA_E!U12+FC_OTH_E!U12</f>
        <v>125.9910576096302</v>
      </c>
      <c r="V12" s="30">
        <f>FC_IND_E!V12+FC_TRA_E!V12+FC_OTH_E!V12</f>
        <v>74.129406706792722</v>
      </c>
      <c r="W12" s="30">
        <f>FC_IND_E!W12+FC_TRA_E!W12+FC_OTH_E!W12</f>
        <v>59.952966466036145</v>
      </c>
      <c r="X12" s="30">
        <f>FC_IND_E!X12+FC_TRA_E!X12+FC_OTH_E!X12</f>
        <v>64.70627687016335</v>
      </c>
    </row>
    <row r="13" spans="1:24" ht="11.25" customHeight="1" x14ac:dyDescent="0.2">
      <c r="A13" s="39" t="s">
        <v>17</v>
      </c>
      <c r="B13" s="23" t="s">
        <v>18</v>
      </c>
      <c r="C13" s="30">
        <f>FC_IND_E!C13+FC_TRA_E!C13+FC_OTH_E!C13</f>
        <v>7106.6618228719281</v>
      </c>
      <c r="D13" s="30">
        <f>FC_IND_E!D13+FC_TRA_E!D13+FC_OTH_E!D13</f>
        <v>6303.6314273433645</v>
      </c>
      <c r="E13" s="30">
        <f>FC_IND_E!E13+FC_TRA_E!E13+FC_OTH_E!E13</f>
        <v>6129.0394668965064</v>
      </c>
      <c r="F13" s="30">
        <f>FC_IND_E!F13+FC_TRA_E!F13+FC_OTH_E!F13</f>
        <v>6469.4479793639121</v>
      </c>
      <c r="G13" s="30">
        <f>FC_IND_E!G13+FC_TRA_E!G13+FC_OTH_E!G13</f>
        <v>4924.0324161655799</v>
      </c>
      <c r="H13" s="30">
        <f>FC_IND_E!H13+FC_TRA_E!H13+FC_OTH_E!H13</f>
        <v>4283.4674118665307</v>
      </c>
      <c r="I13" s="30">
        <f>FC_IND_E!I13+FC_TRA_E!I13+FC_OTH_E!I13</f>
        <v>4852.742476354576</v>
      </c>
      <c r="J13" s="30">
        <f>FC_IND_E!J13+FC_TRA_E!J13+FC_OTH_E!J13</f>
        <v>4179.0082545145588</v>
      </c>
      <c r="K13" s="30">
        <f>FC_IND_E!K13+FC_TRA_E!K13+FC_OTH_E!K13</f>
        <v>3493.753568358306</v>
      </c>
      <c r="L13" s="30">
        <f>FC_IND_E!L13+FC_TRA_E!L13+FC_OTH_E!L13</f>
        <v>2777.3839208949994</v>
      </c>
      <c r="M13" s="30">
        <f>FC_IND_E!M13+FC_TRA_E!M13+FC_OTH_E!M13</f>
        <v>2887.9324161653872</v>
      </c>
      <c r="N13" s="30">
        <f>FC_IND_E!N13+FC_TRA_E!N13+FC_OTH_E!N13</f>
        <v>3352.960619088989</v>
      </c>
      <c r="O13" s="30">
        <f>FC_IND_E!O13+FC_TRA_E!O13+FC_OTH_E!O13</f>
        <v>2677.8081685300576</v>
      </c>
      <c r="P13" s="30">
        <f>FC_IND_E!P13+FC_TRA_E!P13+FC_OTH_E!P13</f>
        <v>2519.6209802238891</v>
      </c>
      <c r="Q13" s="30">
        <f>FC_IND_E!Q13+FC_TRA_E!Q13+FC_OTH_E!Q13</f>
        <v>2325.062166810394</v>
      </c>
      <c r="R13" s="30">
        <f>FC_IND_E!R13+FC_TRA_E!R13+FC_OTH_E!R13</f>
        <v>2545.7526225283164</v>
      </c>
      <c r="S13" s="30">
        <f>FC_IND_E!S13+FC_TRA_E!S13+FC_OTH_E!S13</f>
        <v>2466.0000000006344</v>
      </c>
      <c r="T13" s="30">
        <f>FC_IND_E!T13+FC_TRA_E!T13+FC_OTH_E!T13</f>
        <v>2484.9577815998009</v>
      </c>
      <c r="U13" s="30">
        <f>FC_IND_E!U13+FC_TRA_E!U13+FC_OTH_E!U13</f>
        <v>2413.997936371899</v>
      </c>
      <c r="V13" s="30">
        <f>FC_IND_E!V13+FC_TRA_E!V13+FC_OTH_E!V13</f>
        <v>2097.4122098027747</v>
      </c>
      <c r="W13" s="30">
        <f>FC_IND_E!W13+FC_TRA_E!W13+FC_OTH_E!W13</f>
        <v>1870.1197764405917</v>
      </c>
      <c r="X13" s="30">
        <f>FC_IND_E!X13+FC_TRA_E!X13+FC_OTH_E!X13</f>
        <v>1931.1812553745003</v>
      </c>
    </row>
    <row r="14" spans="1:24" ht="11.25" customHeight="1" x14ac:dyDescent="0.2">
      <c r="A14" s="39" t="s">
        <v>19</v>
      </c>
      <c r="B14" s="23" t="s">
        <v>20</v>
      </c>
      <c r="C14" s="30">
        <f>FC_IND_E!C14+FC_TRA_E!C14+FC_OTH_E!C14</f>
        <v>0</v>
      </c>
      <c r="D14" s="30">
        <f>FC_IND_E!D14+FC_TRA_E!D14+FC_OTH_E!D14</f>
        <v>0</v>
      </c>
      <c r="E14" s="30">
        <f>FC_IND_E!E14+FC_TRA_E!E14+FC_OTH_E!E14</f>
        <v>0</v>
      </c>
      <c r="F14" s="30">
        <f>FC_IND_E!F14+FC_TRA_E!F14+FC_OTH_E!F14</f>
        <v>0</v>
      </c>
      <c r="G14" s="30">
        <f>FC_IND_E!G14+FC_TRA_E!G14+FC_OTH_E!G14</f>
        <v>0</v>
      </c>
      <c r="H14" s="30">
        <f>FC_IND_E!H14+FC_TRA_E!H14+FC_OTH_E!H14</f>
        <v>0</v>
      </c>
      <c r="I14" s="30">
        <f>FC_IND_E!I14+FC_TRA_E!I14+FC_OTH_E!I14</f>
        <v>0</v>
      </c>
      <c r="J14" s="30">
        <f>FC_IND_E!J14+FC_TRA_E!J14+FC_OTH_E!J14</f>
        <v>0</v>
      </c>
      <c r="K14" s="30">
        <f>FC_IND_E!K14+FC_TRA_E!K14+FC_OTH_E!K14</f>
        <v>0</v>
      </c>
      <c r="L14" s="30">
        <f>FC_IND_E!L14+FC_TRA_E!L14+FC_OTH_E!L14</f>
        <v>0</v>
      </c>
      <c r="M14" s="30">
        <f>FC_IND_E!M14+FC_TRA_E!M14+FC_OTH_E!M14</f>
        <v>0</v>
      </c>
      <c r="N14" s="30">
        <f>FC_IND_E!N14+FC_TRA_E!N14+FC_OTH_E!N14</f>
        <v>0</v>
      </c>
      <c r="O14" s="30">
        <f>FC_IND_E!O14+FC_TRA_E!O14+FC_OTH_E!O14</f>
        <v>0</v>
      </c>
      <c r="P14" s="30">
        <f>FC_IND_E!P14+FC_TRA_E!P14+FC_OTH_E!P14</f>
        <v>0</v>
      </c>
      <c r="Q14" s="30">
        <f>FC_IND_E!Q14+FC_TRA_E!Q14+FC_OTH_E!Q14</f>
        <v>0</v>
      </c>
      <c r="R14" s="30">
        <f>FC_IND_E!R14+FC_TRA_E!R14+FC_OTH_E!R14</f>
        <v>0</v>
      </c>
      <c r="S14" s="30">
        <f>FC_IND_E!S14+FC_TRA_E!S14+FC_OTH_E!S14</f>
        <v>0</v>
      </c>
      <c r="T14" s="30">
        <f>FC_IND_E!T14+FC_TRA_E!T14+FC_OTH_E!T14</f>
        <v>0</v>
      </c>
      <c r="U14" s="30">
        <f>FC_IND_E!U14+FC_TRA_E!U14+FC_OTH_E!U14</f>
        <v>0</v>
      </c>
      <c r="V14" s="30">
        <f>FC_IND_E!V14+FC_TRA_E!V14+FC_OTH_E!V14</f>
        <v>0</v>
      </c>
      <c r="W14" s="30">
        <f>FC_IND_E!W14+FC_TRA_E!W14+FC_OTH_E!W14</f>
        <v>0</v>
      </c>
      <c r="X14" s="30">
        <f>FC_IND_E!X14+FC_TRA_E!X14+FC_OTH_E!X14</f>
        <v>0</v>
      </c>
    </row>
    <row r="15" spans="1:24" ht="11.25" customHeight="1" x14ac:dyDescent="0.2">
      <c r="A15" s="39" t="s">
        <v>21</v>
      </c>
      <c r="B15" s="23" t="s">
        <v>22</v>
      </c>
      <c r="C15" s="30">
        <f>FC_IND_E!C15+FC_TRA_E!C15+FC_OTH_E!C15</f>
        <v>22.873860705073088</v>
      </c>
      <c r="D15" s="30">
        <f>FC_IND_E!D15+FC_TRA_E!D15+FC_OTH_E!D15</f>
        <v>21.911779879621669</v>
      </c>
      <c r="E15" s="30">
        <f>FC_IND_E!E15+FC_TRA_E!E15+FC_OTH_E!E15</f>
        <v>71.967067927773002</v>
      </c>
      <c r="F15" s="30">
        <f>FC_IND_E!F15+FC_TRA_E!F15+FC_OTH_E!F15</f>
        <v>73.472141014617364</v>
      </c>
      <c r="G15" s="30">
        <f>FC_IND_E!G15+FC_TRA_E!G15+FC_OTH_E!G15</f>
        <v>85.721668099742033</v>
      </c>
      <c r="H15" s="30">
        <f>FC_IND_E!H15+FC_TRA_E!H15+FC_OTH_E!H15</f>
        <v>81.301461736887347</v>
      </c>
      <c r="I15" s="30">
        <f>FC_IND_E!I15+FC_TRA_E!I15+FC_OTH_E!I15</f>
        <v>45.96835769561477</v>
      </c>
      <c r="J15" s="30">
        <f>FC_IND_E!J15+FC_TRA_E!J15+FC_OTH_E!J15</f>
        <v>53.281771281169391</v>
      </c>
      <c r="K15" s="30">
        <f>FC_IND_E!K15+FC_TRA_E!K15+FC_OTH_E!K15</f>
        <v>64.264402407566635</v>
      </c>
      <c r="L15" s="30">
        <f>FC_IND_E!L15+FC_TRA_E!L15+FC_OTH_E!L15</f>
        <v>112.25941530524504</v>
      </c>
      <c r="M15" s="30">
        <f>FC_IND_E!M15+FC_TRA_E!M15+FC_OTH_E!M15</f>
        <v>6.2039552880481503</v>
      </c>
      <c r="N15" s="30">
        <f>FC_IND_E!N15+FC_TRA_E!N15+FC_OTH_E!N15</f>
        <v>60.47334479793637</v>
      </c>
      <c r="O15" s="30">
        <f>FC_IND_E!O15+FC_TRA_E!O15+FC_OTH_E!O15</f>
        <v>57.736715391229595</v>
      </c>
      <c r="P15" s="30">
        <f>FC_IND_E!P15+FC_TRA_E!P15+FC_OTH_E!P15</f>
        <v>56.634479793637155</v>
      </c>
      <c r="Q15" s="30">
        <f>FC_IND_E!Q15+FC_TRA_E!Q15+FC_OTH_E!Q15</f>
        <v>53.620292347377486</v>
      </c>
      <c r="R15" s="30">
        <f>FC_IND_E!R15+FC_TRA_E!R15+FC_OTH_E!R15</f>
        <v>54.533877901977633</v>
      </c>
      <c r="S15" s="30">
        <f>FC_IND_E!S15+FC_TRA_E!S15+FC_OTH_E!S15</f>
        <v>75.504127257093714</v>
      </c>
      <c r="T15" s="30">
        <f>FC_IND_E!T15+FC_TRA_E!T15+FC_OTH_E!T15</f>
        <v>14.857007738607052</v>
      </c>
      <c r="U15" s="30">
        <f>FC_IND_E!U15+FC_TRA_E!U15+FC_OTH_E!U15</f>
        <v>20.932416165090288</v>
      </c>
      <c r="V15" s="30">
        <f>FC_IND_E!V15+FC_TRA_E!V15+FC_OTH_E!V15</f>
        <v>14.642562338779021</v>
      </c>
      <c r="W15" s="30">
        <f>FC_IND_E!W15+FC_TRA_E!W15+FC_OTH_E!W15</f>
        <v>4.0249355116079109</v>
      </c>
      <c r="X15" s="30">
        <f>FC_IND_E!X15+FC_TRA_E!X15+FC_OTH_E!X15</f>
        <v>1.348667239896818</v>
      </c>
    </row>
    <row r="16" spans="1:24" ht="11.25" customHeight="1" x14ac:dyDescent="0.2">
      <c r="A16" s="39" t="s">
        <v>23</v>
      </c>
      <c r="B16" s="23" t="s">
        <v>24</v>
      </c>
      <c r="C16" s="30">
        <f>FC_IND_E!C16+FC_TRA_E!C16+FC_OTH_E!C16</f>
        <v>2464.2493551160787</v>
      </c>
      <c r="D16" s="30">
        <f>FC_IND_E!D16+FC_TRA_E!D16+FC_OTH_E!D16</f>
        <v>2264.5094582975066</v>
      </c>
      <c r="E16" s="30">
        <f>FC_IND_E!E16+FC_TRA_E!E16+FC_OTH_E!E16</f>
        <v>2147.8214101461735</v>
      </c>
      <c r="F16" s="30">
        <f>FC_IND_E!F16+FC_TRA_E!F16+FC_OTH_E!F16</f>
        <v>2426.6033533963882</v>
      </c>
      <c r="G16" s="30">
        <f>FC_IND_E!G16+FC_TRA_E!G16+FC_OTH_E!G16</f>
        <v>2368.5447979363717</v>
      </c>
      <c r="H16" s="30">
        <f>FC_IND_E!H16+FC_TRA_E!H16+FC_OTH_E!H16</f>
        <v>2206.4031814273426</v>
      </c>
      <c r="I16" s="30">
        <f>FC_IND_E!I16+FC_TRA_E!I16+FC_OTH_E!I16</f>
        <v>2249.9250214961307</v>
      </c>
      <c r="J16" s="30">
        <f>FC_IND_E!J16+FC_TRA_E!J16+FC_OTH_E!J16</f>
        <v>2113.7881341358561</v>
      </c>
      <c r="K16" s="30">
        <f>FC_IND_E!K16+FC_TRA_E!K16+FC_OTH_E!K16</f>
        <v>2281.1125537403268</v>
      </c>
      <c r="L16" s="30">
        <f>FC_IND_E!L16+FC_TRA_E!L16+FC_OTH_E!L16</f>
        <v>2050.9128116938946</v>
      </c>
      <c r="M16" s="30">
        <f>FC_IND_E!M16+FC_TRA_E!M16+FC_OTH_E!M16</f>
        <v>2276.6109200343935</v>
      </c>
      <c r="N16" s="30">
        <f>FC_IND_E!N16+FC_TRA_E!N16+FC_OTH_E!N16</f>
        <v>2420.0881341358559</v>
      </c>
      <c r="O16" s="30">
        <f>FC_IND_E!O16+FC_TRA_E!O16+FC_OTH_E!O16</f>
        <v>2417.0442820292342</v>
      </c>
      <c r="P16" s="30">
        <f>FC_IND_E!P16+FC_TRA_E!P16+FC_OTH_E!P16</f>
        <v>2540.4315563198625</v>
      </c>
      <c r="Q16" s="30">
        <f>FC_IND_E!Q16+FC_TRA_E!Q16+FC_OTH_E!Q16</f>
        <v>2274.6206362854682</v>
      </c>
      <c r="R16" s="30">
        <f>FC_IND_E!R16+FC_TRA_E!R16+FC_OTH_E!R16</f>
        <v>2210.0363714531386</v>
      </c>
      <c r="S16" s="30">
        <f>FC_IND_E!S16+FC_TRA_E!S16+FC_OTH_E!S16</f>
        <v>2265.6294926913156</v>
      </c>
      <c r="T16" s="30">
        <f>FC_IND_E!T16+FC_TRA_E!T16+FC_OTH_E!T16</f>
        <v>2339.0420464316421</v>
      </c>
      <c r="U16" s="30">
        <f>FC_IND_E!U16+FC_TRA_E!U16+FC_OTH_E!U16</f>
        <v>2287.0290627687014</v>
      </c>
      <c r="V16" s="30">
        <f>FC_IND_E!V16+FC_TRA_E!V16+FC_OTH_E!V16</f>
        <v>2076.1255374032671</v>
      </c>
      <c r="W16" s="30">
        <f>FC_IND_E!W16+FC_TRA_E!W16+FC_OTH_E!W16</f>
        <v>2269.0158211521921</v>
      </c>
      <c r="X16" s="30">
        <f>FC_IND_E!X16+FC_TRA_E!X16+FC_OTH_E!X16</f>
        <v>2105.7609630266547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:W17" si="10">SUM(C18:C21)</f>
        <v>8069.8512467755809</v>
      </c>
      <c r="D17" s="31">
        <f t="shared" si="10"/>
        <v>7319.0122957867607</v>
      </c>
      <c r="E17" s="31">
        <f t="shared" si="10"/>
        <v>7017.0693035253653</v>
      </c>
      <c r="F17" s="31">
        <f t="shared" si="10"/>
        <v>6722.4959587274261</v>
      </c>
      <c r="G17" s="31">
        <f t="shared" si="10"/>
        <v>6911.9036973344791</v>
      </c>
      <c r="H17" s="31">
        <f t="shared" si="10"/>
        <v>6443.2635425623375</v>
      </c>
      <c r="I17" s="31">
        <f t="shared" si="10"/>
        <v>6525.6240756663801</v>
      </c>
      <c r="J17" s="31">
        <f t="shared" si="10"/>
        <v>6225.3585554600159</v>
      </c>
      <c r="K17" s="31">
        <f t="shared" si="10"/>
        <v>5878.7430782459151</v>
      </c>
      <c r="L17" s="31">
        <f t="shared" si="10"/>
        <v>4174.4561478933792</v>
      </c>
      <c r="M17" s="31">
        <f t="shared" si="10"/>
        <v>5124.5788478073955</v>
      </c>
      <c r="N17" s="31">
        <f t="shared" si="10"/>
        <v>5118.6932932072223</v>
      </c>
      <c r="O17" s="31">
        <f t="shared" si="10"/>
        <v>5227.0315563198619</v>
      </c>
      <c r="P17" s="31">
        <f t="shared" si="10"/>
        <v>4940.8987102321571</v>
      </c>
      <c r="Q17" s="31">
        <f t="shared" si="10"/>
        <v>5004.5981083404977</v>
      </c>
      <c r="R17" s="31">
        <f t="shared" si="10"/>
        <v>4943.6866723989669</v>
      </c>
      <c r="S17" s="31">
        <f t="shared" si="10"/>
        <v>4761.9134995700779</v>
      </c>
      <c r="T17" s="31">
        <f t="shared" si="10"/>
        <v>4666.0910576096294</v>
      </c>
      <c r="U17" s="31">
        <f t="shared" si="10"/>
        <v>4899.2975064488392</v>
      </c>
      <c r="V17" s="31">
        <f t="shared" si="10"/>
        <v>4484.0397248495274</v>
      </c>
      <c r="W17" s="31">
        <f t="shared" si="10"/>
        <v>4116.2570937231285</v>
      </c>
      <c r="X17" s="31">
        <f t="shared" ref="X17" si="11">SUM(X18:X21)</f>
        <v>4470.9443680137574</v>
      </c>
    </row>
    <row r="18" spans="1:24" ht="11.25" customHeight="1" x14ac:dyDescent="0.2">
      <c r="A18" s="22" t="s">
        <v>27</v>
      </c>
      <c r="B18" s="23" t="s">
        <v>28</v>
      </c>
      <c r="C18" s="30">
        <f>FC_IND_E!C18+FC_TRA_E!C18+FC_OTH_E!C18</f>
        <v>203.39638865004298</v>
      </c>
      <c r="D18" s="30">
        <f>FC_IND_E!D18+FC_TRA_E!D18+FC_OTH_E!D18</f>
        <v>106.12639724849527</v>
      </c>
      <c r="E18" s="30">
        <f>FC_IND_E!E18+FC_TRA_E!E18+FC_OTH_E!E18</f>
        <v>103.15993121238179</v>
      </c>
      <c r="F18" s="30">
        <f>FC_IND_E!F18+FC_TRA_E!F18+FC_OTH_E!F18</f>
        <v>91.584264832330206</v>
      </c>
      <c r="G18" s="30">
        <f>FC_IND_E!G18+FC_TRA_E!G18+FC_OTH_E!G18</f>
        <v>88.069647463456562</v>
      </c>
      <c r="H18" s="30">
        <f>FC_IND_E!H18+FC_TRA_E!H18+FC_OTH_E!H18</f>
        <v>90.176268271711095</v>
      </c>
      <c r="I18" s="30">
        <f>FC_IND_E!I18+FC_TRA_E!I18+FC_OTH_E!I18</f>
        <v>85.40412725709372</v>
      </c>
      <c r="J18" s="30">
        <f>FC_IND_E!J18+FC_TRA_E!J18+FC_OTH_E!J18</f>
        <v>71.646603611349946</v>
      </c>
      <c r="K18" s="30">
        <f>FC_IND_E!K18+FC_TRA_E!K18+FC_OTH_E!K18</f>
        <v>71.091659501289755</v>
      </c>
      <c r="L18" s="30">
        <f>FC_IND_E!L18+FC_TRA_E!L18+FC_OTH_E!L18</f>
        <v>60.396474634565777</v>
      </c>
      <c r="M18" s="30">
        <f>FC_IND_E!M18+FC_TRA_E!M18+FC_OTH_E!M18</f>
        <v>50.859845227858969</v>
      </c>
      <c r="N18" s="30">
        <f>FC_IND_E!N18+FC_TRA_E!N18+FC_OTH_E!N18</f>
        <v>8.1255374032674101</v>
      </c>
      <c r="O18" s="30">
        <f>FC_IND_E!O18+FC_TRA_E!O18+FC_OTH_E!O18</f>
        <v>5.2911435941530529</v>
      </c>
      <c r="P18" s="30">
        <f>FC_IND_E!P18+FC_TRA_E!P18+FC_OTH_E!P18</f>
        <v>3.5038693035253665</v>
      </c>
      <c r="Q18" s="30">
        <f>FC_IND_E!Q18+FC_TRA_E!Q18+FC_OTH_E!Q18</f>
        <v>2.1066208082545139</v>
      </c>
      <c r="R18" s="30">
        <f>FC_IND_E!R18+FC_TRA_E!R18+FC_OTH_E!R18</f>
        <v>0.51590713671539135</v>
      </c>
      <c r="S18" s="30">
        <f>FC_IND_E!S18+FC_TRA_E!S18+FC_OTH_E!S18</f>
        <v>0.30094582975064504</v>
      </c>
      <c r="T18" s="30">
        <f>FC_IND_E!T18+FC_TRA_E!T18+FC_OTH_E!T18</f>
        <v>0</v>
      </c>
      <c r="U18" s="30">
        <f>FC_IND_E!U18+FC_TRA_E!U18+FC_OTH_E!U18</f>
        <v>0</v>
      </c>
      <c r="V18" s="30">
        <f>FC_IND_E!V18+FC_TRA_E!V18+FC_OTH_E!V18</f>
        <v>0</v>
      </c>
      <c r="W18" s="30">
        <f>FC_IND_E!W18+FC_TRA_E!W18+FC_OTH_E!W18</f>
        <v>0</v>
      </c>
      <c r="X18" s="30">
        <f>FC_IND_E!X18+FC_TRA_E!X18+FC_OTH_E!X18</f>
        <v>0</v>
      </c>
    </row>
    <row r="19" spans="1:24" ht="11.25" customHeight="1" x14ac:dyDescent="0.2">
      <c r="A19" s="22" t="s">
        <v>29</v>
      </c>
      <c r="B19" s="23" t="s">
        <v>30</v>
      </c>
      <c r="C19" s="30">
        <f>FC_IND_E!C19+FC_TRA_E!C19+FC_OTH_E!C19</f>
        <v>3083.2452278589853</v>
      </c>
      <c r="D19" s="30">
        <f>FC_IND_E!D19+FC_TRA_E!D19+FC_OTH_E!D19</f>
        <v>2771.7378331900263</v>
      </c>
      <c r="E19" s="30">
        <f>FC_IND_E!E19+FC_TRA_E!E19+FC_OTH_E!E19</f>
        <v>2585.1732588134132</v>
      </c>
      <c r="F19" s="30">
        <f>FC_IND_E!F19+FC_TRA_E!F19+FC_OTH_E!F19</f>
        <v>2370.8068787618222</v>
      </c>
      <c r="G19" s="30">
        <f>FC_IND_E!G19+FC_TRA_E!G19+FC_OTH_E!G19</f>
        <v>2444.2872742906275</v>
      </c>
      <c r="H19" s="30">
        <f>FC_IND_E!H19+FC_TRA_E!H19+FC_OTH_E!H19</f>
        <v>2317.9435081685288</v>
      </c>
      <c r="I19" s="30">
        <f>FC_IND_E!I19+FC_TRA_E!I19+FC_OTH_E!I19</f>
        <v>2400.5288048151333</v>
      </c>
      <c r="J19" s="30">
        <f>FC_IND_E!J19+FC_TRA_E!J19+FC_OTH_E!J19</f>
        <v>2309.4200343938096</v>
      </c>
      <c r="K19" s="30">
        <f>FC_IND_E!K19+FC_TRA_E!K19+FC_OTH_E!K19</f>
        <v>2183.2499570077384</v>
      </c>
      <c r="L19" s="30">
        <f>FC_IND_E!L19+FC_TRA_E!L19+FC_OTH_E!L19</f>
        <v>1570.5058469475496</v>
      </c>
      <c r="M19" s="30">
        <f>FC_IND_E!M19+FC_TRA_E!M19+FC_OTH_E!M19</f>
        <v>1996.5479793637148</v>
      </c>
      <c r="N19" s="30">
        <f>FC_IND_E!N19+FC_TRA_E!N19+FC_OTH_E!N19</f>
        <v>2159.8939810834049</v>
      </c>
      <c r="O19" s="30">
        <f>FC_IND_E!O19+FC_TRA_E!O19+FC_OTH_E!O19</f>
        <v>2314.6157351676693</v>
      </c>
      <c r="P19" s="30">
        <f>FC_IND_E!P19+FC_TRA_E!P19+FC_OTH_E!P19</f>
        <v>2109.0827171109195</v>
      </c>
      <c r="Q19" s="30">
        <f>FC_IND_E!Q19+FC_TRA_E!Q19+FC_OTH_E!Q19</f>
        <v>2074.6003439380911</v>
      </c>
      <c r="R19" s="30">
        <f>FC_IND_E!R19+FC_TRA_E!R19+FC_OTH_E!R19</f>
        <v>1995.9331900257951</v>
      </c>
      <c r="S19" s="30">
        <f>FC_IND_E!S19+FC_TRA_E!S19+FC_OTH_E!S19</f>
        <v>1987.9380051590715</v>
      </c>
      <c r="T19" s="30">
        <f>FC_IND_E!T19+FC_TRA_E!T19+FC_OTH_E!T19</f>
        <v>1849.6322441960447</v>
      </c>
      <c r="U19" s="30">
        <f>FC_IND_E!U19+FC_TRA_E!U19+FC_OTH_E!U19</f>
        <v>1763.5242476354254</v>
      </c>
      <c r="V19" s="30">
        <f>FC_IND_E!V19+FC_TRA_E!V19+FC_OTH_E!V19</f>
        <v>1694.1484952708511</v>
      </c>
      <c r="W19" s="30">
        <f>FC_IND_E!W19+FC_TRA_E!W19+FC_OTH_E!W19</f>
        <v>1618.348925193465</v>
      </c>
      <c r="X19" s="30">
        <f>FC_IND_E!X19+FC_TRA_E!X19+FC_OTH_E!X19</f>
        <v>1799.121410146174</v>
      </c>
    </row>
    <row r="20" spans="1:24" ht="11.25" customHeight="1" x14ac:dyDescent="0.2">
      <c r="A20" s="22" t="s">
        <v>31</v>
      </c>
      <c r="B20" s="23" t="s">
        <v>32</v>
      </c>
      <c r="C20" s="30">
        <f>FC_IND_E!C20+FC_TRA_E!C20+FC_OTH_E!C20</f>
        <v>4458.1882201203789</v>
      </c>
      <c r="D20" s="30">
        <f>FC_IND_E!D20+FC_TRA_E!D20+FC_OTH_E!D20</f>
        <v>4106.5489251934659</v>
      </c>
      <c r="E20" s="30">
        <f>FC_IND_E!E20+FC_TRA_E!E20+FC_OTH_E!E20</f>
        <v>3983.3889079965606</v>
      </c>
      <c r="F20" s="30">
        <f>FC_IND_E!F20+FC_TRA_E!F20+FC_OTH_E!F20</f>
        <v>3891.6851246775568</v>
      </c>
      <c r="G20" s="30">
        <f>FC_IND_E!G20+FC_TRA_E!G20+FC_OTH_E!G20</f>
        <v>4010.2432502149613</v>
      </c>
      <c r="H20" s="30">
        <f>FC_IND_E!H20+FC_TRA_E!H20+FC_OTH_E!H20</f>
        <v>3739.7361134995695</v>
      </c>
      <c r="I20" s="30">
        <f>FC_IND_E!I20+FC_TRA_E!I20+FC_OTH_E!I20</f>
        <v>3726.1011177987962</v>
      </c>
      <c r="J20" s="30">
        <f>FC_IND_E!J20+FC_TRA_E!J20+FC_OTH_E!J20</f>
        <v>3510.6617368873594</v>
      </c>
      <c r="K20" s="30">
        <f>FC_IND_E!K20+FC_TRA_E!K20+FC_OTH_E!K20</f>
        <v>3307.068615649182</v>
      </c>
      <c r="L20" s="30">
        <f>FC_IND_E!L20+FC_TRA_E!L20+FC_OTH_E!L20</f>
        <v>2304.7771281169389</v>
      </c>
      <c r="M20" s="30">
        <f>FC_IND_E!M20+FC_TRA_E!M20+FC_OTH_E!M20</f>
        <v>2738.3662080825457</v>
      </c>
      <c r="N20" s="30">
        <f>FC_IND_E!N20+FC_TRA_E!N20+FC_OTH_E!N20</f>
        <v>2591.0493551160785</v>
      </c>
      <c r="O20" s="30">
        <f>FC_IND_E!O20+FC_TRA_E!O20+FC_OTH_E!O20</f>
        <v>2536.3301805674969</v>
      </c>
      <c r="P20" s="30">
        <f>FC_IND_E!P20+FC_TRA_E!P20+FC_OTH_E!P20</f>
        <v>2427.113155631986</v>
      </c>
      <c r="Q20" s="30">
        <f>FC_IND_E!Q20+FC_TRA_E!Q20+FC_OTH_E!Q20</f>
        <v>2398.8451418744617</v>
      </c>
      <c r="R20" s="30">
        <f>FC_IND_E!R20+FC_TRA_E!R20+FC_OTH_E!R20</f>
        <v>2425.9566638005153</v>
      </c>
      <c r="S20" s="30">
        <f>FC_IND_E!S20+FC_TRA_E!S20+FC_OTH_E!S20</f>
        <v>2209.8626827171111</v>
      </c>
      <c r="T20" s="30">
        <f>FC_IND_E!T20+FC_TRA_E!T20+FC_OTH_E!T20</f>
        <v>2323.0794496990529</v>
      </c>
      <c r="U20" s="30">
        <f>FC_IND_E!U20+FC_TRA_E!U20+FC_OTH_E!U20</f>
        <v>2658.9475494411004</v>
      </c>
      <c r="V20" s="30">
        <f>FC_IND_E!V20+FC_TRA_E!V20+FC_OTH_E!V20</f>
        <v>2346.7920034393815</v>
      </c>
      <c r="W20" s="30">
        <f>FC_IND_E!W20+FC_TRA_E!W20+FC_OTH_E!W20</f>
        <v>2105.3733447979353</v>
      </c>
      <c r="X20" s="30">
        <f>FC_IND_E!X20+FC_TRA_E!X20+FC_OTH_E!X20</f>
        <v>2233.764574376612</v>
      </c>
    </row>
    <row r="21" spans="1:24" ht="11.25" customHeight="1" x14ac:dyDescent="0.2">
      <c r="A21" s="22" t="s">
        <v>33</v>
      </c>
      <c r="B21" s="23" t="s">
        <v>34</v>
      </c>
      <c r="C21" s="30">
        <f>FC_IND_E!C21+FC_TRA_E!C21+FC_OTH_E!C21</f>
        <v>325.02141014617371</v>
      </c>
      <c r="D21" s="30">
        <f>FC_IND_E!D21+FC_TRA_E!D21+FC_OTH_E!D21</f>
        <v>334.59914015477221</v>
      </c>
      <c r="E21" s="30">
        <f>FC_IND_E!E21+FC_TRA_E!E21+FC_OTH_E!E21</f>
        <v>345.34720550300949</v>
      </c>
      <c r="F21" s="30">
        <f>FC_IND_E!F21+FC_TRA_E!F21+FC_OTH_E!F21</f>
        <v>368.41969045571796</v>
      </c>
      <c r="G21" s="30">
        <f>FC_IND_E!G21+FC_TRA_E!G21+FC_OTH_E!G21</f>
        <v>369.30352536543427</v>
      </c>
      <c r="H21" s="30">
        <f>FC_IND_E!H21+FC_TRA_E!H21+FC_OTH_E!H21</f>
        <v>295.40765262252796</v>
      </c>
      <c r="I21" s="30">
        <f>FC_IND_E!I21+FC_TRA_E!I21+FC_OTH_E!I21</f>
        <v>313.59002579535684</v>
      </c>
      <c r="J21" s="30">
        <f>FC_IND_E!J21+FC_TRA_E!J21+FC_OTH_E!J21</f>
        <v>333.63018056749786</v>
      </c>
      <c r="K21" s="30">
        <f>FC_IND_E!K21+FC_TRA_E!K21+FC_OTH_E!K21</f>
        <v>317.33284608770424</v>
      </c>
      <c r="L21" s="30">
        <f>FC_IND_E!L21+FC_TRA_E!L21+FC_OTH_E!L21</f>
        <v>238.77669819432492</v>
      </c>
      <c r="M21" s="30">
        <f>FC_IND_E!M21+FC_TRA_E!M21+FC_OTH_E!M21</f>
        <v>338.80481513327612</v>
      </c>
      <c r="N21" s="30">
        <f>FC_IND_E!N21+FC_TRA_E!N21+FC_OTH_E!N21</f>
        <v>359.62441960447114</v>
      </c>
      <c r="O21" s="30">
        <f>FC_IND_E!O21+FC_TRA_E!O21+FC_OTH_E!O21</f>
        <v>370.79449699054169</v>
      </c>
      <c r="P21" s="30">
        <f>FC_IND_E!P21+FC_TRA_E!P21+FC_OTH_E!P21</f>
        <v>401.19896818572647</v>
      </c>
      <c r="Q21" s="30">
        <f>FC_IND_E!Q21+FC_TRA_E!Q21+FC_OTH_E!Q21</f>
        <v>529.04600171969037</v>
      </c>
      <c r="R21" s="30">
        <f>FC_IND_E!R21+FC_TRA_E!R21+FC_OTH_E!R21</f>
        <v>521.28091143594145</v>
      </c>
      <c r="S21" s="30">
        <f>FC_IND_E!S21+FC_TRA_E!S21+FC_OTH_E!S21</f>
        <v>563.81186586414435</v>
      </c>
      <c r="T21" s="30">
        <f>FC_IND_E!T21+FC_TRA_E!T21+FC_OTH_E!T21</f>
        <v>493.37936371453139</v>
      </c>
      <c r="U21" s="30">
        <f>FC_IND_E!U21+FC_TRA_E!U21+FC_OTH_E!U21</f>
        <v>476.82570937231304</v>
      </c>
      <c r="V21" s="30">
        <f>FC_IND_E!V21+FC_TRA_E!V21+FC_OTH_E!V21</f>
        <v>443.0992261392949</v>
      </c>
      <c r="W21" s="30">
        <f>FC_IND_E!W21+FC_TRA_E!W21+FC_OTH_E!W21</f>
        <v>392.53482373172824</v>
      </c>
      <c r="X21" s="30">
        <f>FC_IND_E!X21+FC_TRA_E!X21+FC_OTH_E!X21</f>
        <v>438.05838349097166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:W22" si="12">SUM(C23:C24)</f>
        <v>659.42596732588129</v>
      </c>
      <c r="D22" s="31">
        <f t="shared" si="12"/>
        <v>668.20103181427339</v>
      </c>
      <c r="E22" s="31">
        <f t="shared" si="12"/>
        <v>643.80902837489248</v>
      </c>
      <c r="F22" s="31">
        <f t="shared" si="12"/>
        <v>630.15640584694734</v>
      </c>
      <c r="G22" s="31">
        <f t="shared" si="12"/>
        <v>570.77540842648318</v>
      </c>
      <c r="H22" s="31">
        <f t="shared" si="12"/>
        <v>571.80128976784181</v>
      </c>
      <c r="I22" s="31">
        <f t="shared" si="12"/>
        <v>647.26182287188306</v>
      </c>
      <c r="J22" s="31">
        <f t="shared" si="12"/>
        <v>645.93585554600168</v>
      </c>
      <c r="K22" s="31">
        <f t="shared" si="12"/>
        <v>645.40971625107477</v>
      </c>
      <c r="L22" s="31">
        <f t="shared" si="12"/>
        <v>572.71616509028365</v>
      </c>
      <c r="M22" s="31">
        <f t="shared" si="12"/>
        <v>603.29269131556327</v>
      </c>
      <c r="N22" s="31">
        <f t="shared" si="12"/>
        <v>575.22502149613069</v>
      </c>
      <c r="O22" s="31">
        <f t="shared" si="12"/>
        <v>511.37119518486656</v>
      </c>
      <c r="P22" s="31">
        <f t="shared" si="12"/>
        <v>490.80670679277728</v>
      </c>
      <c r="Q22" s="31">
        <f t="shared" si="12"/>
        <v>483.66457437661222</v>
      </c>
      <c r="R22" s="31">
        <f t="shared" si="12"/>
        <v>459.34591573516764</v>
      </c>
      <c r="S22" s="31">
        <f t="shared" si="12"/>
        <v>446.17884780739467</v>
      </c>
      <c r="T22" s="31">
        <f t="shared" si="12"/>
        <v>432.65872742906276</v>
      </c>
      <c r="U22" s="31">
        <f t="shared" si="12"/>
        <v>462.11229578675835</v>
      </c>
      <c r="V22" s="31">
        <f t="shared" si="12"/>
        <v>435.33069647463441</v>
      </c>
      <c r="W22" s="31">
        <f t="shared" si="12"/>
        <v>379.12682717110914</v>
      </c>
      <c r="X22" s="31">
        <f t="shared" ref="X22" si="13">SUM(X23:X24)</f>
        <v>357.68641444539986</v>
      </c>
    </row>
    <row r="23" spans="1:24" ht="11.25" customHeight="1" x14ac:dyDescent="0.2">
      <c r="A23" s="22" t="s">
        <v>37</v>
      </c>
      <c r="B23" s="23" t="s">
        <v>38</v>
      </c>
      <c r="C23" s="30">
        <f>FC_IND_E!C23+FC_TRA_E!C23+FC_OTH_E!C23</f>
        <v>520.38701633705932</v>
      </c>
      <c r="D23" s="30">
        <f>FC_IND_E!D23+FC_TRA_E!D23+FC_OTH_E!D23</f>
        <v>545.51049011177997</v>
      </c>
      <c r="E23" s="30">
        <f>FC_IND_E!E23+FC_TRA_E!E23+FC_OTH_E!E23</f>
        <v>517.81289767841781</v>
      </c>
      <c r="F23" s="30">
        <f>FC_IND_E!F23+FC_TRA_E!F23+FC_OTH_E!F23</f>
        <v>523.83602751504714</v>
      </c>
      <c r="G23" s="30">
        <f>FC_IND_E!G23+FC_TRA_E!G23+FC_OTH_E!G23</f>
        <v>469.46079105760964</v>
      </c>
      <c r="H23" s="30">
        <f>FC_IND_E!H23+FC_TRA_E!H23+FC_OTH_E!H23</f>
        <v>470.36242476354255</v>
      </c>
      <c r="I23" s="30">
        <f>FC_IND_E!I23+FC_TRA_E!I23+FC_OTH_E!I23</f>
        <v>545.86070507308682</v>
      </c>
      <c r="J23" s="30">
        <f>FC_IND_E!J23+FC_TRA_E!J23+FC_OTH_E!J23</f>
        <v>544.60696474634562</v>
      </c>
      <c r="K23" s="30">
        <f>FC_IND_E!K23+FC_TRA_E!K23+FC_OTH_E!K23</f>
        <v>517.51883061049011</v>
      </c>
      <c r="L23" s="30">
        <f>FC_IND_E!L23+FC_TRA_E!L23+FC_OTH_E!L23</f>
        <v>449.96276870163365</v>
      </c>
      <c r="M23" s="30">
        <f>FC_IND_E!M23+FC_TRA_E!M23+FC_OTH_E!M23</f>
        <v>493.91315563198634</v>
      </c>
      <c r="N23" s="30">
        <f>FC_IND_E!N23+FC_TRA_E!N23+FC_OTH_E!N23</f>
        <v>472.2750644883921</v>
      </c>
      <c r="O23" s="30">
        <f>FC_IND_E!O23+FC_TRA_E!O23+FC_OTH_E!O23</f>
        <v>396.63422184006868</v>
      </c>
      <c r="P23" s="30">
        <f>FC_IND_E!P23+FC_TRA_E!P23+FC_OTH_E!P23</f>
        <v>371.74505588993981</v>
      </c>
      <c r="Q23" s="30">
        <f>FC_IND_E!Q23+FC_TRA_E!Q23+FC_OTH_E!Q23</f>
        <v>386.39518486672398</v>
      </c>
      <c r="R23" s="30">
        <f>FC_IND_E!R23+FC_TRA_E!R23+FC_OTH_E!R23</f>
        <v>367.61513327601028</v>
      </c>
      <c r="S23" s="30">
        <f>FC_IND_E!S23+FC_TRA_E!S23+FC_OTH_E!S23</f>
        <v>357.5287188306105</v>
      </c>
      <c r="T23" s="30">
        <f>FC_IND_E!T23+FC_TRA_E!T23+FC_OTH_E!T23</f>
        <v>351.21986242476351</v>
      </c>
      <c r="U23" s="30">
        <f>FC_IND_E!U23+FC_TRA_E!U23+FC_OTH_E!U23</f>
        <v>369.15236457437658</v>
      </c>
      <c r="V23" s="30">
        <f>FC_IND_E!V23+FC_TRA_E!V23+FC_OTH_E!V23</f>
        <v>359.97489251934638</v>
      </c>
      <c r="W23" s="30">
        <f>FC_IND_E!W23+FC_TRA_E!W23+FC_OTH_E!W23</f>
        <v>303.70825451418739</v>
      </c>
      <c r="X23" s="30">
        <f>FC_IND_E!X23+FC_TRA_E!X23+FC_OTH_E!X23</f>
        <v>288.63895098882205</v>
      </c>
    </row>
    <row r="24" spans="1:24" ht="11.25" customHeight="1" x14ac:dyDescent="0.2">
      <c r="A24" s="22" t="s">
        <v>39</v>
      </c>
      <c r="B24" s="23" t="s">
        <v>40</v>
      </c>
      <c r="C24" s="30">
        <f>FC_IND_E!C24+FC_TRA_E!C24+FC_OTH_E!C24</f>
        <v>139.03895098882199</v>
      </c>
      <c r="D24" s="30">
        <f>FC_IND_E!D24+FC_TRA_E!D24+FC_OTH_E!D24</f>
        <v>122.69054170249348</v>
      </c>
      <c r="E24" s="30">
        <f>FC_IND_E!E24+FC_TRA_E!E24+FC_OTH_E!E24</f>
        <v>125.99613069647462</v>
      </c>
      <c r="F24" s="30">
        <f>FC_IND_E!F24+FC_TRA_E!F24+FC_OTH_E!F24</f>
        <v>106.32037833190023</v>
      </c>
      <c r="G24" s="30">
        <f>FC_IND_E!G24+FC_TRA_E!G24+FC_OTH_E!G24</f>
        <v>101.3146173688736</v>
      </c>
      <c r="H24" s="30">
        <f>FC_IND_E!H24+FC_TRA_E!H24+FC_OTH_E!H24</f>
        <v>101.43886500429922</v>
      </c>
      <c r="I24" s="30">
        <f>FC_IND_E!I24+FC_TRA_E!I24+FC_OTH_E!I24</f>
        <v>101.40111779879624</v>
      </c>
      <c r="J24" s="30">
        <f>FC_IND_E!J24+FC_TRA_E!J24+FC_OTH_E!J24</f>
        <v>101.32889079965604</v>
      </c>
      <c r="K24" s="30">
        <f>FC_IND_E!K24+FC_TRA_E!K24+FC_OTH_E!K24</f>
        <v>127.89088564058467</v>
      </c>
      <c r="L24" s="30">
        <f>FC_IND_E!L24+FC_TRA_E!L24+FC_OTH_E!L24</f>
        <v>122.75339638864996</v>
      </c>
      <c r="M24" s="30">
        <f>FC_IND_E!M24+FC_TRA_E!M24+FC_OTH_E!M24</f>
        <v>109.37953568357696</v>
      </c>
      <c r="N24" s="30">
        <f>FC_IND_E!N24+FC_TRA_E!N24+FC_OTH_E!N24</f>
        <v>102.94995700773856</v>
      </c>
      <c r="O24" s="30">
        <f>FC_IND_E!O24+FC_TRA_E!O24+FC_OTH_E!O24</f>
        <v>114.73697334479792</v>
      </c>
      <c r="P24" s="30">
        <f>FC_IND_E!P24+FC_TRA_E!P24+FC_OTH_E!P24</f>
        <v>119.06165090283747</v>
      </c>
      <c r="Q24" s="30">
        <f>FC_IND_E!Q24+FC_TRA_E!Q24+FC_OTH_E!Q24</f>
        <v>97.269389509888228</v>
      </c>
      <c r="R24" s="30">
        <f>FC_IND_E!R24+FC_TRA_E!R24+FC_OTH_E!R24</f>
        <v>91.730782459157354</v>
      </c>
      <c r="S24" s="30">
        <f>FC_IND_E!S24+FC_TRA_E!S24+FC_OTH_E!S24</f>
        <v>88.650128976784188</v>
      </c>
      <c r="T24" s="30">
        <f>FC_IND_E!T24+FC_TRA_E!T24+FC_OTH_E!T24</f>
        <v>81.438865004299231</v>
      </c>
      <c r="U24" s="30">
        <f>FC_IND_E!U24+FC_TRA_E!U24+FC_OTH_E!U24</f>
        <v>92.95993121238179</v>
      </c>
      <c r="V24" s="30">
        <f>FC_IND_E!V24+FC_TRA_E!V24+FC_OTH_E!V24</f>
        <v>75.35580395528801</v>
      </c>
      <c r="W24" s="30">
        <f>FC_IND_E!W24+FC_TRA_E!W24+FC_OTH_E!W24</f>
        <v>75.418572656921754</v>
      </c>
      <c r="X24" s="30">
        <f>FC_IND_E!X24+FC_TRA_E!X24+FC_OTH_E!X24</f>
        <v>69.04746345657783</v>
      </c>
    </row>
    <row r="25" spans="1:24" ht="11.25" customHeight="1" x14ac:dyDescent="0.2">
      <c r="A25" s="24" t="s">
        <v>41</v>
      </c>
      <c r="B25" s="25" t="s">
        <v>42</v>
      </c>
      <c r="C25" s="31">
        <f>FC_IND_E!C25+FC_TRA_E!C25+FC_OTH_E!C25</f>
        <v>60.30911435941529</v>
      </c>
      <c r="D25" s="31">
        <f>FC_IND_E!D25+FC_TRA_E!D25+FC_OTH_E!D25</f>
        <v>59.030868443680113</v>
      </c>
      <c r="E25" s="31">
        <f>FC_IND_E!E25+FC_TRA_E!E25+FC_OTH_E!E25</f>
        <v>50.598194325021517</v>
      </c>
      <c r="F25" s="31">
        <f>FC_IND_E!F25+FC_TRA_E!F25+FC_OTH_E!F25</f>
        <v>43.72760103181426</v>
      </c>
      <c r="G25" s="31">
        <f>FC_IND_E!G25+FC_TRA_E!G25+FC_OTH_E!G25</f>
        <v>47.030610490111776</v>
      </c>
      <c r="H25" s="31">
        <f>FC_IND_E!H25+FC_TRA_E!H25+FC_OTH_E!H25</f>
        <v>67.215391229578685</v>
      </c>
      <c r="I25" s="31">
        <f>FC_IND_E!I25+FC_TRA_E!I25+FC_OTH_E!I25</f>
        <v>52.05141874462597</v>
      </c>
      <c r="J25" s="31">
        <f>FC_IND_E!J25+FC_TRA_E!J25+FC_OTH_E!J25</f>
        <v>74.462596732588111</v>
      </c>
      <c r="K25" s="31">
        <f>FC_IND_E!K25+FC_TRA_E!K25+FC_OTH_E!K25</f>
        <v>70.110404127257084</v>
      </c>
      <c r="L25" s="31">
        <f>FC_IND_E!L25+FC_TRA_E!L25+FC_OTH_E!L25</f>
        <v>32.443336199484087</v>
      </c>
      <c r="M25" s="31">
        <f>FC_IND_E!M25+FC_TRA_E!M25+FC_OTH_E!M25</f>
        <v>44.063198624247626</v>
      </c>
      <c r="N25" s="31">
        <f>FC_IND_E!N25+FC_TRA_E!N25+FC_OTH_E!N25</f>
        <v>52.219088564058467</v>
      </c>
      <c r="O25" s="31">
        <f>FC_IND_E!O25+FC_TRA_E!O25+FC_OTH_E!O25</f>
        <v>41.520636285468612</v>
      </c>
      <c r="P25" s="31">
        <f>FC_IND_E!P25+FC_TRA_E!P25+FC_OTH_E!P25</f>
        <v>36.2737747205503</v>
      </c>
      <c r="Q25" s="31">
        <f>FC_IND_E!Q25+FC_TRA_E!Q25+FC_OTH_E!Q25</f>
        <v>33.910834049871021</v>
      </c>
      <c r="R25" s="31">
        <f>FC_IND_E!R25+FC_TRA_E!R25+FC_OTH_E!R25</f>
        <v>14.961392949269129</v>
      </c>
      <c r="S25" s="31">
        <f>FC_IND_E!S25+FC_TRA_E!S25+FC_OTH_E!S25</f>
        <v>9.7381771281169378</v>
      </c>
      <c r="T25" s="31">
        <f>FC_IND_E!T25+FC_TRA_E!T25+FC_OTH_E!T25</f>
        <v>19.980739466895958</v>
      </c>
      <c r="U25" s="31">
        <f>FC_IND_E!U25+FC_TRA_E!U25+FC_OTH_E!U25</f>
        <v>22.422613929492691</v>
      </c>
      <c r="V25" s="31">
        <f>FC_IND_E!V25+FC_TRA_E!V25+FC_OTH_E!V25</f>
        <v>19.881169389509889</v>
      </c>
      <c r="W25" s="31">
        <f>FC_IND_E!W25+FC_TRA_E!W25+FC_OTH_E!W25</f>
        <v>1.3795356835769561</v>
      </c>
      <c r="X25" s="31">
        <f>FC_IND_E!X25+FC_TRA_E!X25+FC_OTH_E!X25</f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:W26" si="14">SUM(C27,C33)</f>
        <v>395645.65202063625</v>
      </c>
      <c r="D26" s="31">
        <f t="shared" si="14"/>
        <v>406344.12725709373</v>
      </c>
      <c r="E26" s="31">
        <f t="shared" si="14"/>
        <v>401906.92321582109</v>
      </c>
      <c r="F26" s="31">
        <f t="shared" si="14"/>
        <v>407474.88589853817</v>
      </c>
      <c r="G26" s="31">
        <f t="shared" si="14"/>
        <v>408376.02811693901</v>
      </c>
      <c r="H26" s="31">
        <f t="shared" si="14"/>
        <v>405366.67368873605</v>
      </c>
      <c r="I26" s="31">
        <f t="shared" si="14"/>
        <v>404043.50593293196</v>
      </c>
      <c r="J26" s="31">
        <f t="shared" si="14"/>
        <v>390723.8317282889</v>
      </c>
      <c r="K26" s="31">
        <f t="shared" si="14"/>
        <v>390359.83551160787</v>
      </c>
      <c r="L26" s="31">
        <f t="shared" si="14"/>
        <v>371066.53602751502</v>
      </c>
      <c r="M26" s="31">
        <f t="shared" si="14"/>
        <v>366558.49320722261</v>
      </c>
      <c r="N26" s="31">
        <f t="shared" si="14"/>
        <v>355235.44067067938</v>
      </c>
      <c r="O26" s="31">
        <f t="shared" si="14"/>
        <v>342083.42089423892</v>
      </c>
      <c r="P26" s="31">
        <f t="shared" si="14"/>
        <v>338148.72760103183</v>
      </c>
      <c r="Q26" s="31">
        <f t="shared" si="14"/>
        <v>333212.82304385217</v>
      </c>
      <c r="R26" s="31">
        <f t="shared" si="14"/>
        <v>338552.94015477214</v>
      </c>
      <c r="S26" s="31">
        <f t="shared" si="14"/>
        <v>342731.08392089419</v>
      </c>
      <c r="T26" s="31">
        <f t="shared" si="14"/>
        <v>345621.96339724847</v>
      </c>
      <c r="U26" s="31">
        <f t="shared" si="14"/>
        <v>344089.05975924333</v>
      </c>
      <c r="V26" s="31">
        <f t="shared" si="14"/>
        <v>345700.5599312124</v>
      </c>
      <c r="W26" s="31">
        <f t="shared" si="14"/>
        <v>309668.08830610488</v>
      </c>
      <c r="X26" s="31">
        <f t="shared" ref="X26" si="15">SUM(X27,X33)</f>
        <v>324781.568271711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:W27" si="16">SUM(C28:C32)</f>
        <v>13.134135855545995</v>
      </c>
      <c r="D27" s="42">
        <f t="shared" si="16"/>
        <v>17.363972484952704</v>
      </c>
      <c r="E27" s="42">
        <f t="shared" si="16"/>
        <v>18.324677558039546</v>
      </c>
      <c r="F27" s="42">
        <f t="shared" si="16"/>
        <v>15.154772141014615</v>
      </c>
      <c r="G27" s="42">
        <f t="shared" si="16"/>
        <v>16.187790197764397</v>
      </c>
      <c r="H27" s="42">
        <f t="shared" si="16"/>
        <v>14.155803955288043</v>
      </c>
      <c r="I27" s="42">
        <f t="shared" si="16"/>
        <v>13.139810834049866</v>
      </c>
      <c r="J27" s="42">
        <f t="shared" si="16"/>
        <v>60.840240756663789</v>
      </c>
      <c r="K27" s="42">
        <f t="shared" si="16"/>
        <v>12.12381771281169</v>
      </c>
      <c r="L27" s="42">
        <f t="shared" si="16"/>
        <v>27.4804815133276</v>
      </c>
      <c r="M27" s="42">
        <f t="shared" si="16"/>
        <v>13.305073086844365</v>
      </c>
      <c r="N27" s="42">
        <f t="shared" si="16"/>
        <v>12.123817712811688</v>
      </c>
      <c r="O27" s="42">
        <f t="shared" si="16"/>
        <v>14.486414445399822</v>
      </c>
      <c r="P27" s="42">
        <f t="shared" si="16"/>
        <v>15.667669819432501</v>
      </c>
      <c r="Q27" s="42">
        <f t="shared" si="16"/>
        <v>11.797334479793637</v>
      </c>
      <c r="R27" s="42">
        <f t="shared" si="16"/>
        <v>7.0877042132416159</v>
      </c>
      <c r="S27" s="42">
        <f t="shared" si="16"/>
        <v>7.0877042132416168</v>
      </c>
      <c r="T27" s="42">
        <f t="shared" si="16"/>
        <v>6.7168529664660372</v>
      </c>
      <c r="U27" s="42">
        <f t="shared" si="16"/>
        <v>13.245829750644878</v>
      </c>
      <c r="V27" s="42">
        <f t="shared" si="16"/>
        <v>25.129664660361129</v>
      </c>
      <c r="W27" s="42">
        <f t="shared" si="16"/>
        <v>31.609114359415297</v>
      </c>
      <c r="X27" s="42">
        <f t="shared" ref="X27" si="17">SUM(X28:X32)</f>
        <v>53.244797936371441</v>
      </c>
    </row>
    <row r="28" spans="1:24" ht="11.25" customHeight="1" x14ac:dyDescent="0.2">
      <c r="A28" s="39" t="s">
        <v>45</v>
      </c>
      <c r="B28" s="23" t="s">
        <v>46</v>
      </c>
      <c r="C28" s="30">
        <f>FC_IND_E!C28+FC_TRA_E!C28+FC_OTH_E!C28</f>
        <v>13.134135855545995</v>
      </c>
      <c r="D28" s="30">
        <f>FC_IND_E!D28+FC_TRA_E!D28+FC_OTH_E!D28</f>
        <v>17.363972484952704</v>
      </c>
      <c r="E28" s="30">
        <f>FC_IND_E!E28+FC_TRA_E!E28+FC_OTH_E!E28</f>
        <v>18.324677558039546</v>
      </c>
      <c r="F28" s="30">
        <f>FC_IND_E!F28+FC_TRA_E!F28+FC_OTH_E!F28</f>
        <v>15.154772141014615</v>
      </c>
      <c r="G28" s="30">
        <f>FC_IND_E!G28+FC_TRA_E!G28+FC_OTH_E!G28</f>
        <v>16.187790197764397</v>
      </c>
      <c r="H28" s="30">
        <f>FC_IND_E!H28+FC_TRA_E!H28+FC_OTH_E!H28</f>
        <v>14.155803955288043</v>
      </c>
      <c r="I28" s="30">
        <f>FC_IND_E!I28+FC_TRA_E!I28+FC_OTH_E!I28</f>
        <v>13.139810834049866</v>
      </c>
      <c r="J28" s="30">
        <f>FC_IND_E!J28+FC_TRA_E!J28+FC_OTH_E!J28</f>
        <v>13.139810834049866</v>
      </c>
      <c r="K28" s="30">
        <f>FC_IND_E!K28+FC_TRA_E!K28+FC_OTH_E!K28</f>
        <v>12.12381771281169</v>
      </c>
      <c r="L28" s="30">
        <f>FC_IND_E!L28+FC_TRA_E!L28+FC_OTH_E!L28</f>
        <v>12.12381771281169</v>
      </c>
      <c r="M28" s="30">
        <f>FC_IND_E!M28+FC_TRA_E!M28+FC_OTH_E!M28</f>
        <v>12.123817712811691</v>
      </c>
      <c r="N28" s="30">
        <f>FC_IND_E!N28+FC_TRA_E!N28+FC_OTH_E!N28</f>
        <v>12.123817712811688</v>
      </c>
      <c r="O28" s="30">
        <f>FC_IND_E!O28+FC_TRA_E!O28+FC_OTH_E!O28</f>
        <v>12.123817712811688</v>
      </c>
      <c r="P28" s="30">
        <f>FC_IND_E!P28+FC_TRA_E!P28+FC_OTH_E!P28</f>
        <v>12.123817712811693</v>
      </c>
      <c r="Q28" s="30">
        <f>FC_IND_E!Q28+FC_TRA_E!Q28+FC_OTH_E!Q28</f>
        <v>7.0722269991401534</v>
      </c>
      <c r="R28" s="30">
        <f>FC_IND_E!R28+FC_TRA_E!R28+FC_OTH_E!R28</f>
        <v>0</v>
      </c>
      <c r="S28" s="30">
        <f>FC_IND_E!S28+FC_TRA_E!S28+FC_OTH_E!S28</f>
        <v>0</v>
      </c>
      <c r="T28" s="30">
        <f>FC_IND_E!T28+FC_TRA_E!T28+FC_OTH_E!T28</f>
        <v>0</v>
      </c>
      <c r="U28" s="30">
        <f>FC_IND_E!U28+FC_TRA_E!U28+FC_OTH_E!U28</f>
        <v>0</v>
      </c>
      <c r="V28" s="30">
        <f>FC_IND_E!V28+FC_TRA_E!V28+FC_OTH_E!V28</f>
        <v>0</v>
      </c>
      <c r="W28" s="30">
        <f>FC_IND_E!W28+FC_TRA_E!W28+FC_OTH_E!W28</f>
        <v>0</v>
      </c>
      <c r="X28" s="30">
        <f>FC_IND_E!X28+FC_TRA_E!X28+FC_OTH_E!X28</f>
        <v>0</v>
      </c>
    </row>
    <row r="29" spans="1:24" ht="11.25" customHeight="1" x14ac:dyDescent="0.2">
      <c r="A29" s="39" t="s">
        <v>47</v>
      </c>
      <c r="B29" s="23" t="s">
        <v>48</v>
      </c>
      <c r="C29" s="30">
        <f>FC_IND_E!C29+FC_TRA_E!C29+FC_OTH_E!C29</f>
        <v>0</v>
      </c>
      <c r="D29" s="30">
        <f>FC_IND_E!D29+FC_TRA_E!D29+FC_OTH_E!D29</f>
        <v>0</v>
      </c>
      <c r="E29" s="30">
        <f>FC_IND_E!E29+FC_TRA_E!E29+FC_OTH_E!E29</f>
        <v>0</v>
      </c>
      <c r="F29" s="30">
        <f>FC_IND_E!F29+FC_TRA_E!F29+FC_OTH_E!F29</f>
        <v>0</v>
      </c>
      <c r="G29" s="30">
        <f>FC_IND_E!G29+FC_TRA_E!G29+FC_OTH_E!G29</f>
        <v>0</v>
      </c>
      <c r="H29" s="30">
        <f>FC_IND_E!H29+FC_TRA_E!H29+FC_OTH_E!H29</f>
        <v>0</v>
      </c>
      <c r="I29" s="30">
        <f>FC_IND_E!I29+FC_TRA_E!I29+FC_OTH_E!I29</f>
        <v>0</v>
      </c>
      <c r="J29" s="30">
        <f>FC_IND_E!J29+FC_TRA_E!J29+FC_OTH_E!J29</f>
        <v>47.700429922613921</v>
      </c>
      <c r="K29" s="30">
        <f>FC_IND_E!K29+FC_TRA_E!K29+FC_OTH_E!K29</f>
        <v>0</v>
      </c>
      <c r="L29" s="30">
        <f>FC_IND_E!L29+FC_TRA_E!L29+FC_OTH_E!L29</f>
        <v>15.356663800515911</v>
      </c>
      <c r="M29" s="30">
        <f>FC_IND_E!M29+FC_TRA_E!M29+FC_OTH_E!M29</f>
        <v>1.1812553740326741</v>
      </c>
      <c r="N29" s="30">
        <f>FC_IND_E!N29+FC_TRA_E!N29+FC_OTH_E!N29</f>
        <v>0</v>
      </c>
      <c r="O29" s="30">
        <f>FC_IND_E!O29+FC_TRA_E!O29+FC_OTH_E!O29</f>
        <v>2.3625967325881336</v>
      </c>
      <c r="P29" s="30">
        <f>FC_IND_E!P29+FC_TRA_E!P29+FC_OTH_E!P29</f>
        <v>3.5438521066208084</v>
      </c>
      <c r="Q29" s="30">
        <f>FC_IND_E!Q29+FC_TRA_E!Q29+FC_OTH_E!Q29</f>
        <v>4.7251074806534827</v>
      </c>
      <c r="R29" s="30">
        <f>FC_IND_E!R29+FC_TRA_E!R29+FC_OTH_E!R29</f>
        <v>7.0877042132416159</v>
      </c>
      <c r="S29" s="30">
        <f>FC_IND_E!S29+FC_TRA_E!S29+FC_OTH_E!S29</f>
        <v>7.0877042132416168</v>
      </c>
      <c r="T29" s="30">
        <f>FC_IND_E!T29+FC_TRA_E!T29+FC_OTH_E!T29</f>
        <v>6.7168529664660372</v>
      </c>
      <c r="U29" s="30">
        <f>FC_IND_E!U29+FC_TRA_E!U29+FC_OTH_E!U29</f>
        <v>13.245829750644878</v>
      </c>
      <c r="V29" s="30">
        <f>FC_IND_E!V29+FC_TRA_E!V29+FC_OTH_E!V29</f>
        <v>25.129664660361129</v>
      </c>
      <c r="W29" s="30">
        <f>FC_IND_E!W29+FC_TRA_E!W29+FC_OTH_E!W29</f>
        <v>31.609114359415297</v>
      </c>
      <c r="X29" s="30">
        <f>FC_IND_E!X29+FC_TRA_E!X29+FC_OTH_E!X29</f>
        <v>53.244797936371441</v>
      </c>
    </row>
    <row r="30" spans="1:24" ht="11.25" customHeight="1" x14ac:dyDescent="0.2">
      <c r="A30" s="39" t="s">
        <v>49</v>
      </c>
      <c r="B30" s="23" t="s">
        <v>50</v>
      </c>
      <c r="C30" s="30">
        <f>FC_IND_E!C30+FC_TRA_E!C30+FC_OTH_E!C30</f>
        <v>0</v>
      </c>
      <c r="D30" s="30">
        <f>FC_IND_E!D30+FC_TRA_E!D30+FC_OTH_E!D30</f>
        <v>0</v>
      </c>
      <c r="E30" s="30">
        <f>FC_IND_E!E30+FC_TRA_E!E30+FC_OTH_E!E30</f>
        <v>0</v>
      </c>
      <c r="F30" s="30">
        <f>FC_IND_E!F30+FC_TRA_E!F30+FC_OTH_E!F30</f>
        <v>0</v>
      </c>
      <c r="G30" s="30">
        <f>FC_IND_E!G30+FC_TRA_E!G30+FC_OTH_E!G30</f>
        <v>0</v>
      </c>
      <c r="H30" s="30">
        <f>FC_IND_E!H30+FC_TRA_E!H30+FC_OTH_E!H30</f>
        <v>0</v>
      </c>
      <c r="I30" s="30">
        <f>FC_IND_E!I30+FC_TRA_E!I30+FC_OTH_E!I30</f>
        <v>0</v>
      </c>
      <c r="J30" s="30">
        <f>FC_IND_E!J30+FC_TRA_E!J30+FC_OTH_E!J30</f>
        <v>0</v>
      </c>
      <c r="K30" s="30">
        <f>FC_IND_E!K30+FC_TRA_E!K30+FC_OTH_E!K30</f>
        <v>0</v>
      </c>
      <c r="L30" s="30">
        <f>FC_IND_E!L30+FC_TRA_E!L30+FC_OTH_E!L30</f>
        <v>0</v>
      </c>
      <c r="M30" s="30">
        <f>FC_IND_E!M30+FC_TRA_E!M30+FC_OTH_E!M30</f>
        <v>0</v>
      </c>
      <c r="N30" s="30">
        <f>FC_IND_E!N30+FC_TRA_E!N30+FC_OTH_E!N30</f>
        <v>0</v>
      </c>
      <c r="O30" s="30">
        <f>FC_IND_E!O30+FC_TRA_E!O30+FC_OTH_E!O30</f>
        <v>0</v>
      </c>
      <c r="P30" s="30">
        <f>FC_IND_E!P30+FC_TRA_E!P30+FC_OTH_E!P30</f>
        <v>0</v>
      </c>
      <c r="Q30" s="30">
        <f>FC_IND_E!Q30+FC_TRA_E!Q30+FC_OTH_E!Q30</f>
        <v>0</v>
      </c>
      <c r="R30" s="30">
        <f>FC_IND_E!R30+FC_TRA_E!R30+FC_OTH_E!R30</f>
        <v>0</v>
      </c>
      <c r="S30" s="30">
        <f>FC_IND_E!S30+FC_TRA_E!S30+FC_OTH_E!S30</f>
        <v>0</v>
      </c>
      <c r="T30" s="30">
        <f>FC_IND_E!T30+FC_TRA_E!T30+FC_OTH_E!T30</f>
        <v>0</v>
      </c>
      <c r="U30" s="30">
        <f>FC_IND_E!U30+FC_TRA_E!U30+FC_OTH_E!U30</f>
        <v>0</v>
      </c>
      <c r="V30" s="30">
        <f>FC_IND_E!V30+FC_TRA_E!V30+FC_OTH_E!V30</f>
        <v>0</v>
      </c>
      <c r="W30" s="30">
        <f>FC_IND_E!W30+FC_TRA_E!W30+FC_OTH_E!W30</f>
        <v>0</v>
      </c>
      <c r="X30" s="30">
        <f>FC_IND_E!X30+FC_TRA_E!X30+FC_OTH_E!X30</f>
        <v>0</v>
      </c>
    </row>
    <row r="31" spans="1:24" ht="11.25" customHeight="1" x14ac:dyDescent="0.2">
      <c r="A31" s="39" t="s">
        <v>51</v>
      </c>
      <c r="B31" s="23" t="s">
        <v>52</v>
      </c>
      <c r="C31" s="30">
        <f>FC_IND_E!C31+FC_TRA_E!C31+FC_OTH_E!C31</f>
        <v>0</v>
      </c>
      <c r="D31" s="30">
        <f>FC_IND_E!D31+FC_TRA_E!D31+FC_OTH_E!D31</f>
        <v>0</v>
      </c>
      <c r="E31" s="30">
        <f>FC_IND_E!E31+FC_TRA_E!E31+FC_OTH_E!E31</f>
        <v>0</v>
      </c>
      <c r="F31" s="30">
        <f>FC_IND_E!F31+FC_TRA_E!F31+FC_OTH_E!F31</f>
        <v>0</v>
      </c>
      <c r="G31" s="30">
        <f>FC_IND_E!G31+FC_TRA_E!G31+FC_OTH_E!G31</f>
        <v>0</v>
      </c>
      <c r="H31" s="30">
        <f>FC_IND_E!H31+FC_TRA_E!H31+FC_OTH_E!H31</f>
        <v>0</v>
      </c>
      <c r="I31" s="30">
        <f>FC_IND_E!I31+FC_TRA_E!I31+FC_OTH_E!I31</f>
        <v>0</v>
      </c>
      <c r="J31" s="30">
        <f>FC_IND_E!J31+FC_TRA_E!J31+FC_OTH_E!J31</f>
        <v>0</v>
      </c>
      <c r="K31" s="30">
        <f>FC_IND_E!K31+FC_TRA_E!K31+FC_OTH_E!K31</f>
        <v>0</v>
      </c>
      <c r="L31" s="30">
        <f>FC_IND_E!L31+FC_TRA_E!L31+FC_OTH_E!L31</f>
        <v>0</v>
      </c>
      <c r="M31" s="30">
        <f>FC_IND_E!M31+FC_TRA_E!M31+FC_OTH_E!M31</f>
        <v>0</v>
      </c>
      <c r="N31" s="30">
        <f>FC_IND_E!N31+FC_TRA_E!N31+FC_OTH_E!N31</f>
        <v>0</v>
      </c>
      <c r="O31" s="30">
        <f>FC_IND_E!O31+FC_TRA_E!O31+FC_OTH_E!O31</f>
        <v>0</v>
      </c>
      <c r="P31" s="30">
        <f>FC_IND_E!P31+FC_TRA_E!P31+FC_OTH_E!P31</f>
        <v>0</v>
      </c>
      <c r="Q31" s="30">
        <f>FC_IND_E!Q31+FC_TRA_E!Q31+FC_OTH_E!Q31</f>
        <v>0</v>
      </c>
      <c r="R31" s="30">
        <f>FC_IND_E!R31+FC_TRA_E!R31+FC_OTH_E!R31</f>
        <v>0</v>
      </c>
      <c r="S31" s="30">
        <f>FC_IND_E!S31+FC_TRA_E!S31+FC_OTH_E!S31</f>
        <v>0</v>
      </c>
      <c r="T31" s="30">
        <f>FC_IND_E!T31+FC_TRA_E!T31+FC_OTH_E!T31</f>
        <v>0</v>
      </c>
      <c r="U31" s="30">
        <f>FC_IND_E!U31+FC_TRA_E!U31+FC_OTH_E!U31</f>
        <v>0</v>
      </c>
      <c r="V31" s="30">
        <f>FC_IND_E!V31+FC_TRA_E!V31+FC_OTH_E!V31</f>
        <v>0</v>
      </c>
      <c r="W31" s="30">
        <f>FC_IND_E!W31+FC_TRA_E!W31+FC_OTH_E!W31</f>
        <v>0</v>
      </c>
      <c r="X31" s="30">
        <f>FC_IND_E!X31+FC_TRA_E!X31+FC_OTH_E!X31</f>
        <v>0</v>
      </c>
    </row>
    <row r="32" spans="1:24" ht="11.25" customHeight="1" x14ac:dyDescent="0.2">
      <c r="A32" s="39" t="s">
        <v>53</v>
      </c>
      <c r="B32" s="23" t="s">
        <v>54</v>
      </c>
      <c r="C32" s="30">
        <f>FC_IND_E!C32+FC_TRA_E!C32+FC_OTH_E!C32</f>
        <v>0</v>
      </c>
      <c r="D32" s="30">
        <f>FC_IND_E!D32+FC_TRA_E!D32+FC_OTH_E!D32</f>
        <v>0</v>
      </c>
      <c r="E32" s="30">
        <f>FC_IND_E!E32+FC_TRA_E!E32+FC_OTH_E!E32</f>
        <v>0</v>
      </c>
      <c r="F32" s="30">
        <f>FC_IND_E!F32+FC_TRA_E!F32+FC_OTH_E!F32</f>
        <v>0</v>
      </c>
      <c r="G32" s="30">
        <f>FC_IND_E!G32+FC_TRA_E!G32+FC_OTH_E!G32</f>
        <v>0</v>
      </c>
      <c r="H32" s="30">
        <f>FC_IND_E!H32+FC_TRA_E!H32+FC_OTH_E!H32</f>
        <v>0</v>
      </c>
      <c r="I32" s="30">
        <f>FC_IND_E!I32+FC_TRA_E!I32+FC_OTH_E!I32</f>
        <v>0</v>
      </c>
      <c r="J32" s="30">
        <f>FC_IND_E!J32+FC_TRA_E!J32+FC_OTH_E!J32</f>
        <v>0</v>
      </c>
      <c r="K32" s="30">
        <f>FC_IND_E!K32+FC_TRA_E!K32+FC_OTH_E!K32</f>
        <v>0</v>
      </c>
      <c r="L32" s="30">
        <f>FC_IND_E!L32+FC_TRA_E!L32+FC_OTH_E!L32</f>
        <v>0</v>
      </c>
      <c r="M32" s="30">
        <f>FC_IND_E!M32+FC_TRA_E!M32+FC_OTH_E!M32</f>
        <v>0</v>
      </c>
      <c r="N32" s="30">
        <f>FC_IND_E!N32+FC_TRA_E!N32+FC_OTH_E!N32</f>
        <v>0</v>
      </c>
      <c r="O32" s="30">
        <f>FC_IND_E!O32+FC_TRA_E!O32+FC_OTH_E!O32</f>
        <v>0</v>
      </c>
      <c r="P32" s="30">
        <f>FC_IND_E!P32+FC_TRA_E!P32+FC_OTH_E!P32</f>
        <v>0</v>
      </c>
      <c r="Q32" s="30">
        <f>FC_IND_E!Q32+FC_TRA_E!Q32+FC_OTH_E!Q32</f>
        <v>0</v>
      </c>
      <c r="R32" s="30">
        <f>FC_IND_E!R32+FC_TRA_E!R32+FC_OTH_E!R32</f>
        <v>0</v>
      </c>
      <c r="S32" s="30">
        <f>FC_IND_E!S32+FC_TRA_E!S32+FC_OTH_E!S32</f>
        <v>0</v>
      </c>
      <c r="T32" s="30">
        <f>FC_IND_E!T32+FC_TRA_E!T32+FC_OTH_E!T32</f>
        <v>0</v>
      </c>
      <c r="U32" s="30">
        <f>FC_IND_E!U32+FC_TRA_E!U32+FC_OTH_E!U32</f>
        <v>0</v>
      </c>
      <c r="V32" s="30">
        <f>FC_IND_E!V32+FC_TRA_E!V32+FC_OTH_E!V32</f>
        <v>0</v>
      </c>
      <c r="W32" s="30">
        <f>FC_IND_E!W32+FC_TRA_E!W32+FC_OTH_E!W32</f>
        <v>0</v>
      </c>
      <c r="X32" s="30">
        <f>FC_IND_E!X32+FC_TRA_E!X32+FC_OTH_E!X32</f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:W33" si="18">SUM(C34:C50)</f>
        <v>395632.51788478071</v>
      </c>
      <c r="D33" s="42">
        <f t="shared" si="18"/>
        <v>406326.76328460878</v>
      </c>
      <c r="E33" s="42">
        <f t="shared" si="18"/>
        <v>401888.59853826306</v>
      </c>
      <c r="F33" s="42">
        <f t="shared" si="18"/>
        <v>407459.73112639715</v>
      </c>
      <c r="G33" s="42">
        <f t="shared" si="18"/>
        <v>408359.84032674122</v>
      </c>
      <c r="H33" s="42">
        <f t="shared" si="18"/>
        <v>405352.51788478077</v>
      </c>
      <c r="I33" s="42">
        <f t="shared" si="18"/>
        <v>404030.36612209794</v>
      </c>
      <c r="J33" s="42">
        <f t="shared" si="18"/>
        <v>390662.99148753221</v>
      </c>
      <c r="K33" s="42">
        <f t="shared" si="18"/>
        <v>390347.71169389505</v>
      </c>
      <c r="L33" s="42">
        <f t="shared" si="18"/>
        <v>371039.05554600171</v>
      </c>
      <c r="M33" s="42">
        <f t="shared" si="18"/>
        <v>366545.18813413574</v>
      </c>
      <c r="N33" s="42">
        <f t="shared" si="18"/>
        <v>355223.31685296656</v>
      </c>
      <c r="O33" s="42">
        <f t="shared" si="18"/>
        <v>342068.93447979353</v>
      </c>
      <c r="P33" s="42">
        <f t="shared" si="18"/>
        <v>338133.0599312124</v>
      </c>
      <c r="Q33" s="42">
        <f t="shared" si="18"/>
        <v>333201.02570937236</v>
      </c>
      <c r="R33" s="42">
        <f t="shared" si="18"/>
        <v>338545.85245055892</v>
      </c>
      <c r="S33" s="42">
        <f t="shared" si="18"/>
        <v>342723.99621668097</v>
      </c>
      <c r="T33" s="42">
        <f t="shared" si="18"/>
        <v>345615.24654428201</v>
      </c>
      <c r="U33" s="42">
        <f t="shared" si="18"/>
        <v>344075.81392949267</v>
      </c>
      <c r="V33" s="42">
        <f t="shared" si="18"/>
        <v>345675.43026655202</v>
      </c>
      <c r="W33" s="42">
        <f t="shared" si="18"/>
        <v>309636.47919174546</v>
      </c>
      <c r="X33" s="42">
        <f t="shared" ref="X33" si="19">SUM(X34:X50)</f>
        <v>324728.32347377465</v>
      </c>
    </row>
    <row r="34" spans="1:24" ht="11.25" customHeight="1" x14ac:dyDescent="0.2">
      <c r="A34" s="39" t="s">
        <v>55</v>
      </c>
      <c r="B34" s="23" t="s">
        <v>56</v>
      </c>
      <c r="C34" s="30">
        <f>FC_IND_E!C34+FC_TRA_E!C34+FC_OTH_E!C34</f>
        <v>2910.6894239036974</v>
      </c>
      <c r="D34" s="30">
        <f>FC_IND_E!D34+FC_TRA_E!D34+FC_OTH_E!D34</f>
        <v>3195.0584694754943</v>
      </c>
      <c r="E34" s="30">
        <f>FC_IND_E!E34+FC_TRA_E!E34+FC_OTH_E!E34</f>
        <v>3476.74600171969</v>
      </c>
      <c r="F34" s="30">
        <f>FC_IND_E!F34+FC_TRA_E!F34+FC_OTH_E!F34</f>
        <v>4164.415477214101</v>
      </c>
      <c r="G34" s="30">
        <f>FC_IND_E!G34+FC_TRA_E!G34+FC_OTH_E!G34</f>
        <v>3791.5028374892513</v>
      </c>
      <c r="H34" s="30">
        <f>FC_IND_E!H34+FC_TRA_E!H34+FC_OTH_E!H34</f>
        <v>3439.4783319002568</v>
      </c>
      <c r="I34" s="30">
        <f>FC_IND_E!I34+FC_TRA_E!I34+FC_OTH_E!I34</f>
        <v>3950.3944969905419</v>
      </c>
      <c r="J34" s="30">
        <f>FC_IND_E!J34+FC_TRA_E!J34+FC_OTH_E!J34</f>
        <v>4674.2453998280316</v>
      </c>
      <c r="K34" s="30">
        <f>FC_IND_E!K34+FC_TRA_E!K34+FC_OTH_E!K34</f>
        <v>4111.0895958727415</v>
      </c>
      <c r="L34" s="30">
        <f>FC_IND_E!L34+FC_TRA_E!L34+FC_OTH_E!L34</f>
        <v>3698.2026655202067</v>
      </c>
      <c r="M34" s="30">
        <f>FC_IND_E!M34+FC_TRA_E!M34+FC_OTH_E!M34</f>
        <v>3857.7894239036973</v>
      </c>
      <c r="N34" s="30">
        <f>FC_IND_E!N34+FC_TRA_E!N34+FC_OTH_E!N34</f>
        <v>3397.9732588134143</v>
      </c>
      <c r="O34" s="30">
        <f>FC_IND_E!O34+FC_TRA_E!O34+FC_OTH_E!O34</f>
        <v>3579.8631126397245</v>
      </c>
      <c r="P34" s="30">
        <f>FC_IND_E!P34+FC_TRA_E!P34+FC_OTH_E!P34</f>
        <v>3271.8024075666376</v>
      </c>
      <c r="Q34" s="30">
        <f>FC_IND_E!Q34+FC_TRA_E!Q34+FC_OTH_E!Q34</f>
        <v>3369.1484952708511</v>
      </c>
      <c r="R34" s="30">
        <f>FC_IND_E!R34+FC_TRA_E!R34+FC_OTH_E!R34</f>
        <v>3454.9402407566645</v>
      </c>
      <c r="S34" s="30">
        <f>FC_IND_E!S34+FC_TRA_E!S34+FC_OTH_E!S34</f>
        <v>3705.3574376612205</v>
      </c>
      <c r="T34" s="30">
        <f>FC_IND_E!T34+FC_TRA_E!T34+FC_OTH_E!T34</f>
        <v>3687.7312123817705</v>
      </c>
      <c r="U34" s="30">
        <f>FC_IND_E!U34+FC_TRA_E!U34+FC_OTH_E!U34</f>
        <v>3779.1299226139286</v>
      </c>
      <c r="V34" s="30">
        <f>FC_IND_E!V34+FC_TRA_E!V34+FC_OTH_E!V34</f>
        <v>3880.3743766122102</v>
      </c>
      <c r="W34" s="30">
        <f>FC_IND_E!W34+FC_TRA_E!W34+FC_OTH_E!W34</f>
        <v>4123.5051590713656</v>
      </c>
      <c r="X34" s="30">
        <f>FC_IND_E!X34+FC_TRA_E!X34+FC_OTH_E!X34</f>
        <v>3958.4227858985378</v>
      </c>
    </row>
    <row r="35" spans="1:24" ht="11.25" customHeight="1" x14ac:dyDescent="0.2">
      <c r="A35" s="39" t="s">
        <v>57</v>
      </c>
      <c r="B35" s="23" t="s">
        <v>58</v>
      </c>
      <c r="C35" s="30">
        <f>FC_IND_E!C35+FC_TRA_E!C35+FC_OTH_E!C35</f>
        <v>0</v>
      </c>
      <c r="D35" s="30">
        <f>FC_IND_E!D35+FC_TRA_E!D35+FC_OTH_E!D35</f>
        <v>0</v>
      </c>
      <c r="E35" s="30">
        <f>FC_IND_E!E35+FC_TRA_E!E35+FC_OTH_E!E35</f>
        <v>0</v>
      </c>
      <c r="F35" s="30">
        <f>FC_IND_E!F35+FC_TRA_E!F35+FC_OTH_E!F35</f>
        <v>0</v>
      </c>
      <c r="G35" s="30">
        <f>FC_IND_E!G35+FC_TRA_E!G35+FC_OTH_E!G35</f>
        <v>14.407222699914019</v>
      </c>
      <c r="H35" s="30">
        <f>FC_IND_E!H35+FC_TRA_E!H35+FC_OTH_E!H35</f>
        <v>15.51539122957867</v>
      </c>
      <c r="I35" s="30">
        <f>FC_IND_E!I35+FC_TRA_E!I35+FC_OTH_E!I35</f>
        <v>4.4330180567497841</v>
      </c>
      <c r="J35" s="30">
        <f>FC_IND_E!J35+FC_TRA_E!J35+FC_OTH_E!J35</f>
        <v>7.9249355116079103</v>
      </c>
      <c r="K35" s="30">
        <f>FC_IND_E!K35+FC_TRA_E!K35+FC_OTH_E!K35</f>
        <v>10.189165950128981</v>
      </c>
      <c r="L35" s="30">
        <f>FC_IND_E!L35+FC_TRA_E!L35+FC_OTH_E!L35</f>
        <v>0</v>
      </c>
      <c r="M35" s="30">
        <f>FC_IND_E!M35+FC_TRA_E!M35+FC_OTH_E!M35</f>
        <v>0</v>
      </c>
      <c r="N35" s="30">
        <f>FC_IND_E!N35+FC_TRA_E!N35+FC_OTH_E!N35</f>
        <v>0</v>
      </c>
      <c r="O35" s="30">
        <f>FC_IND_E!O35+FC_TRA_E!O35+FC_OTH_E!O35</f>
        <v>0</v>
      </c>
      <c r="P35" s="30">
        <f>FC_IND_E!P35+FC_TRA_E!P35+FC_OTH_E!P35</f>
        <v>0</v>
      </c>
      <c r="Q35" s="30">
        <f>FC_IND_E!Q35+FC_TRA_E!Q35+FC_OTH_E!Q35</f>
        <v>0</v>
      </c>
      <c r="R35" s="30">
        <f>FC_IND_E!R35+FC_TRA_E!R35+FC_OTH_E!R35</f>
        <v>0</v>
      </c>
      <c r="S35" s="30">
        <f>FC_IND_E!S35+FC_TRA_E!S35+FC_OTH_E!S35</f>
        <v>0</v>
      </c>
      <c r="T35" s="30">
        <f>FC_IND_E!T35+FC_TRA_E!T35+FC_OTH_E!T35</f>
        <v>0</v>
      </c>
      <c r="U35" s="30">
        <f>FC_IND_E!U35+FC_TRA_E!U35+FC_OTH_E!U35</f>
        <v>0</v>
      </c>
      <c r="V35" s="30">
        <f>FC_IND_E!V35+FC_TRA_E!V35+FC_OTH_E!V35</f>
        <v>0</v>
      </c>
      <c r="W35" s="30">
        <f>FC_IND_E!W35+FC_TRA_E!W35+FC_OTH_E!W35</f>
        <v>0.34462596732588135</v>
      </c>
      <c r="X35" s="30">
        <f>FC_IND_E!X35+FC_TRA_E!X35+FC_OTH_E!X35</f>
        <v>0.43559759243336194</v>
      </c>
    </row>
    <row r="36" spans="1:24" ht="11.25" customHeight="1" x14ac:dyDescent="0.2">
      <c r="A36" s="39" t="s">
        <v>59</v>
      </c>
      <c r="B36" s="23" t="s">
        <v>60</v>
      </c>
      <c r="C36" s="30">
        <f>FC_IND_E!C36+FC_TRA_E!C36+FC_OTH_E!C36</f>
        <v>19465.250472914879</v>
      </c>
      <c r="D36" s="30">
        <f>FC_IND_E!D36+FC_TRA_E!D36+FC_OTH_E!D36</f>
        <v>19344.26388650043</v>
      </c>
      <c r="E36" s="30">
        <f>FC_IND_E!E36+FC_TRA_E!E36+FC_OTH_E!E36</f>
        <v>19100.444711951845</v>
      </c>
      <c r="F36" s="30">
        <f>FC_IND_E!F36+FC_TRA_E!F36+FC_OTH_E!F36</f>
        <v>19092.003955288048</v>
      </c>
      <c r="G36" s="30">
        <f>FC_IND_E!G36+FC_TRA_E!G36+FC_OTH_E!G36</f>
        <v>19156.630008598448</v>
      </c>
      <c r="H36" s="30">
        <f>FC_IND_E!H36+FC_TRA_E!H36+FC_OTH_E!H36</f>
        <v>19408.655803955287</v>
      </c>
      <c r="I36" s="30">
        <f>FC_IND_E!I36+FC_TRA_E!I36+FC_OTH_E!I36</f>
        <v>18771.571453138433</v>
      </c>
      <c r="J36" s="30">
        <f>FC_IND_E!J36+FC_TRA_E!J36+FC_OTH_E!J36</f>
        <v>18181.288134135855</v>
      </c>
      <c r="K36" s="30">
        <f>FC_IND_E!K36+FC_TRA_E!K36+FC_OTH_E!K36</f>
        <v>18069.919776440242</v>
      </c>
      <c r="L36" s="30">
        <f>FC_IND_E!L36+FC_TRA_E!L36+FC_OTH_E!L36</f>
        <v>17680.297420464318</v>
      </c>
      <c r="M36" s="30">
        <f>FC_IND_E!M36+FC_TRA_E!M36+FC_OTH_E!M36</f>
        <v>18039.439638865002</v>
      </c>
      <c r="N36" s="30">
        <f>FC_IND_E!N36+FC_TRA_E!N36+FC_OTH_E!N36</f>
        <v>17159.307738607051</v>
      </c>
      <c r="O36" s="30">
        <f>FC_IND_E!O36+FC_TRA_E!O36+FC_OTH_E!O36</f>
        <v>16750.778331900259</v>
      </c>
      <c r="P36" s="30">
        <f>FC_IND_E!P36+FC_TRA_E!P36+FC_OTH_E!P36</f>
        <v>16862.033018056747</v>
      </c>
      <c r="Q36" s="30">
        <f>FC_IND_E!Q36+FC_TRA_E!Q36+FC_OTH_E!Q36</f>
        <v>16178.871023215819</v>
      </c>
      <c r="R36" s="30">
        <f>FC_IND_E!R36+FC_TRA_E!R36+FC_OTH_E!R36</f>
        <v>16218.669647463452</v>
      </c>
      <c r="S36" s="30">
        <f>FC_IND_E!S36+FC_TRA_E!S36+FC_OTH_E!S36</f>
        <v>16605.867669819432</v>
      </c>
      <c r="T36" s="30">
        <f>FC_IND_E!T36+FC_TRA_E!T36+FC_OTH_E!T36</f>
        <v>16352.210430782457</v>
      </c>
      <c r="U36" s="30">
        <f>FC_IND_E!U36+FC_TRA_E!U36+FC_OTH_E!U36</f>
        <v>16864.567411865861</v>
      </c>
      <c r="V36" s="30">
        <f>FC_IND_E!V36+FC_TRA_E!V36+FC_OTH_E!V36</f>
        <v>16607.361392949271</v>
      </c>
      <c r="W36" s="30">
        <f>FC_IND_E!W36+FC_TRA_E!W36+FC_OTH_E!W36</f>
        <v>15189.044110060186</v>
      </c>
      <c r="X36" s="30">
        <f>FC_IND_E!X36+FC_TRA_E!X36+FC_OTH_E!X36</f>
        <v>15646.707136715391</v>
      </c>
    </row>
    <row r="37" spans="1:24" ht="11.25" customHeight="1" x14ac:dyDescent="0.2">
      <c r="A37" s="39" t="s">
        <v>61</v>
      </c>
      <c r="B37" s="23" t="s">
        <v>62</v>
      </c>
      <c r="C37" s="30">
        <f>FC_IND_E!C37+FC_TRA_E!C37+FC_OTH_E!C37</f>
        <v>110381.28581255375</v>
      </c>
      <c r="D37" s="30">
        <f>FC_IND_E!D37+FC_TRA_E!D37+FC_OTH_E!D37</f>
        <v>108744.47128116936</v>
      </c>
      <c r="E37" s="30">
        <f>FC_IND_E!E37+FC_TRA_E!E37+FC_OTH_E!E37</f>
        <v>107019.19991401545</v>
      </c>
      <c r="F37" s="30">
        <f>FC_IND_E!F37+FC_TRA_E!F37+FC_OTH_E!F37</f>
        <v>103481.55425623387</v>
      </c>
      <c r="G37" s="30">
        <f>FC_IND_E!G37+FC_TRA_E!G37+FC_OTH_E!G37</f>
        <v>100229.79690455714</v>
      </c>
      <c r="H37" s="30">
        <f>FC_IND_E!H37+FC_TRA_E!H37+FC_OTH_E!H37</f>
        <v>95745.517454858113</v>
      </c>
      <c r="I37" s="30">
        <f>FC_IND_E!I37+FC_TRA_E!I37+FC_OTH_E!I37</f>
        <v>92404.249613069638</v>
      </c>
      <c r="J37" s="30">
        <f>FC_IND_E!J37+FC_TRA_E!J37+FC_OTH_E!J37</f>
        <v>89352.137833190005</v>
      </c>
      <c r="K37" s="30">
        <f>FC_IND_E!K37+FC_TRA_E!K37+FC_OTH_E!K37</f>
        <v>84682.90601891659</v>
      </c>
      <c r="L37" s="30">
        <f>FC_IND_E!L37+FC_TRA_E!L37+FC_OTH_E!L37</f>
        <v>81473.958211521938</v>
      </c>
      <c r="M37" s="30">
        <f>FC_IND_E!M37+FC_TRA_E!M37+FC_OTH_E!M37</f>
        <v>76821.454514187441</v>
      </c>
      <c r="N37" s="30">
        <f>FC_IND_E!N37+FC_TRA_E!N37+FC_OTH_E!N37</f>
        <v>73876.555030094562</v>
      </c>
      <c r="O37" s="30">
        <f>FC_IND_E!O37+FC_TRA_E!O37+FC_OTH_E!O37</f>
        <v>69291.780223559748</v>
      </c>
      <c r="P37" s="30">
        <f>FC_IND_E!P37+FC_TRA_E!P37+FC_OTH_E!P37</f>
        <v>66879.8226139295</v>
      </c>
      <c r="Q37" s="30">
        <f>FC_IND_E!Q37+FC_TRA_E!Q37+FC_OTH_E!Q37</f>
        <v>66590.55554600172</v>
      </c>
      <c r="R37" s="30">
        <f>FC_IND_E!R37+FC_TRA_E!R37+FC_OTH_E!R37</f>
        <v>65320.883748925204</v>
      </c>
      <c r="S37" s="30">
        <f>FC_IND_E!S37+FC_TRA_E!S37+FC_OTH_E!S37</f>
        <v>65665.105503009458</v>
      </c>
      <c r="T37" s="30">
        <f>FC_IND_E!T37+FC_TRA_E!T37+FC_OTH_E!T37</f>
        <v>66092.370937231288</v>
      </c>
      <c r="U37" s="30">
        <f>FC_IND_E!U37+FC_TRA_E!U37+FC_OTH_E!U37</f>
        <v>66230.786758383503</v>
      </c>
      <c r="V37" s="30">
        <f>FC_IND_E!V37+FC_TRA_E!V37+FC_OTH_E!V37</f>
        <v>67665.163026655195</v>
      </c>
      <c r="W37" s="30">
        <f>FC_IND_E!W37+FC_TRA_E!W37+FC_OTH_E!W37</f>
        <v>58208.209286328456</v>
      </c>
      <c r="X37" s="30">
        <f>FC_IND_E!X37+FC_TRA_E!X37+FC_OTH_E!X37</f>
        <v>63541.913929492694</v>
      </c>
    </row>
    <row r="38" spans="1:24" ht="11.25" customHeight="1" x14ac:dyDescent="0.2">
      <c r="A38" s="39" t="s">
        <v>63</v>
      </c>
      <c r="B38" s="23" t="s">
        <v>64</v>
      </c>
      <c r="C38" s="30">
        <f>FC_IND_E!C38+FC_TRA_E!C38+FC_OTH_E!C38</f>
        <v>110.29380911435941</v>
      </c>
      <c r="D38" s="30">
        <f>FC_IND_E!D38+FC_TRA_E!D38+FC_OTH_E!D38</f>
        <v>110.20352536543419</v>
      </c>
      <c r="E38" s="30">
        <f>FC_IND_E!E38+FC_TRA_E!E38+FC_OTH_E!E38</f>
        <v>110.04221840068789</v>
      </c>
      <c r="F38" s="30">
        <f>FC_IND_E!F38+FC_TRA_E!F38+FC_OTH_E!F38</f>
        <v>106.17463456577815</v>
      </c>
      <c r="G38" s="30">
        <f>FC_IND_E!G38+FC_TRA_E!G38+FC_OTH_E!G38</f>
        <v>104.9675838349097</v>
      </c>
      <c r="H38" s="30">
        <f>FC_IND_E!H38+FC_TRA_E!H38+FC_OTH_E!H38</f>
        <v>122.47910576096302</v>
      </c>
      <c r="I38" s="30">
        <f>FC_IND_E!I38+FC_TRA_E!I38+FC_OTH_E!I38</f>
        <v>102.43456577815992</v>
      </c>
      <c r="J38" s="30">
        <f>FC_IND_E!J38+FC_TRA_E!J38+FC_OTH_E!J38</f>
        <v>96.007050730868428</v>
      </c>
      <c r="K38" s="30">
        <f>FC_IND_E!K38+FC_TRA_E!K38+FC_OTH_E!K38</f>
        <v>90.77549441100598</v>
      </c>
      <c r="L38" s="30">
        <f>FC_IND_E!L38+FC_TRA_E!L38+FC_OTH_E!L38</f>
        <v>107.01969045571796</v>
      </c>
      <c r="M38" s="30">
        <f>FC_IND_E!M38+FC_TRA_E!M38+FC_OTH_E!M38</f>
        <v>99.168615649183138</v>
      </c>
      <c r="N38" s="30">
        <f>FC_IND_E!N38+FC_TRA_E!N38+FC_OTH_E!N38</f>
        <v>90.390541702493536</v>
      </c>
      <c r="O38" s="30">
        <f>FC_IND_E!O38+FC_TRA_E!O38+FC_OTH_E!O38</f>
        <v>75.049183147033517</v>
      </c>
      <c r="P38" s="30">
        <f>FC_IND_E!P38+FC_TRA_E!P38+FC_OTH_E!P38</f>
        <v>68.385898538263092</v>
      </c>
      <c r="Q38" s="30">
        <f>FC_IND_E!Q38+FC_TRA_E!Q38+FC_OTH_E!Q38</f>
        <v>61.847807394668962</v>
      </c>
      <c r="R38" s="30">
        <f>FC_IND_E!R38+FC_TRA_E!R38+FC_OTH_E!R38</f>
        <v>63.246689595872731</v>
      </c>
      <c r="S38" s="30">
        <f>FC_IND_E!S38+FC_TRA_E!S38+FC_OTH_E!S38</f>
        <v>58.444539982803086</v>
      </c>
      <c r="T38" s="30">
        <f>FC_IND_E!T38+FC_TRA_E!T38+FC_OTH_E!T38</f>
        <v>57.113327601031799</v>
      </c>
      <c r="U38" s="30">
        <f>FC_IND_E!U38+FC_TRA_E!U38+FC_OTH_E!U38</f>
        <v>60.436285468615651</v>
      </c>
      <c r="V38" s="30">
        <f>FC_IND_E!V38+FC_TRA_E!V38+FC_OTH_E!V38</f>
        <v>58.054084264832333</v>
      </c>
      <c r="W38" s="30">
        <f>FC_IND_E!W38+FC_TRA_E!W38+FC_OTH_E!W38</f>
        <v>48.710146173688742</v>
      </c>
      <c r="X38" s="30">
        <f>FC_IND_E!X38+FC_TRA_E!X38+FC_OTH_E!X38</f>
        <v>58.240326741186593</v>
      </c>
    </row>
    <row r="39" spans="1:24" ht="11.25" customHeight="1" x14ac:dyDescent="0.2">
      <c r="A39" s="39" t="s">
        <v>65</v>
      </c>
      <c r="B39" s="23" t="s">
        <v>66</v>
      </c>
      <c r="C39" s="30">
        <f>FC_IND_E!C39+FC_TRA_E!C39+FC_OTH_E!C39</f>
        <v>123.79621668099746</v>
      </c>
      <c r="D39" s="30">
        <f>FC_IND_E!D39+FC_TRA_E!D39+FC_OTH_E!D39</f>
        <v>84.616509028374892</v>
      </c>
      <c r="E39" s="30">
        <f>FC_IND_E!E39+FC_TRA_E!E39+FC_OTH_E!E39</f>
        <v>19.04557179707653</v>
      </c>
      <c r="F39" s="30">
        <f>FC_IND_E!F39+FC_TRA_E!F39+FC_OTH_E!F39</f>
        <v>21.16173688736027</v>
      </c>
      <c r="G39" s="30">
        <f>FC_IND_E!G39+FC_TRA_E!G39+FC_OTH_E!G39</f>
        <v>24.320722269991396</v>
      </c>
      <c r="H39" s="30">
        <f>FC_IND_E!H39+FC_TRA_E!H39+FC_OTH_E!H39</f>
        <v>14.81324161650903</v>
      </c>
      <c r="I39" s="30">
        <f>FC_IND_E!I39+FC_TRA_E!I39+FC_OTH_E!I39</f>
        <v>15.87128116938951</v>
      </c>
      <c r="J39" s="30">
        <f>FC_IND_E!J39+FC_TRA_E!J39+FC_OTH_E!J39</f>
        <v>3.1742906276870162</v>
      </c>
      <c r="K39" s="30">
        <f>FC_IND_E!K39+FC_TRA_E!K39+FC_OTH_E!K39</f>
        <v>1.058125537403267</v>
      </c>
      <c r="L39" s="30">
        <f>FC_IND_E!L39+FC_TRA_E!L39+FC_OTH_E!L39</f>
        <v>0</v>
      </c>
      <c r="M39" s="30">
        <f>FC_IND_E!M39+FC_TRA_E!M39+FC_OTH_E!M39</f>
        <v>0</v>
      </c>
      <c r="N39" s="30">
        <f>FC_IND_E!N39+FC_TRA_E!N39+FC_OTH_E!N39</f>
        <v>0</v>
      </c>
      <c r="O39" s="30">
        <f>FC_IND_E!O39+FC_TRA_E!O39+FC_OTH_E!O39</f>
        <v>0</v>
      </c>
      <c r="P39" s="30">
        <f>FC_IND_E!P39+FC_TRA_E!P39+FC_OTH_E!P39</f>
        <v>0</v>
      </c>
      <c r="Q39" s="30">
        <f>FC_IND_E!Q39+FC_TRA_E!Q39+FC_OTH_E!Q39</f>
        <v>0</v>
      </c>
      <c r="R39" s="30">
        <f>FC_IND_E!R39+FC_TRA_E!R39+FC_OTH_E!R39</f>
        <v>0</v>
      </c>
      <c r="S39" s="30">
        <f>FC_IND_E!S39+FC_TRA_E!S39+FC_OTH_E!S39</f>
        <v>0</v>
      </c>
      <c r="T39" s="30">
        <f>FC_IND_E!T39+FC_TRA_E!T39+FC_OTH_E!T39</f>
        <v>0</v>
      </c>
      <c r="U39" s="30">
        <f>FC_IND_E!U39+FC_TRA_E!U39+FC_OTH_E!U39</f>
        <v>0</v>
      </c>
      <c r="V39" s="30">
        <f>FC_IND_E!V39+FC_TRA_E!V39+FC_OTH_E!V39</f>
        <v>0</v>
      </c>
      <c r="W39" s="30">
        <f>FC_IND_E!W39+FC_TRA_E!W39+FC_OTH_E!W39</f>
        <v>0</v>
      </c>
      <c r="X39" s="30">
        <f>FC_IND_E!X39+FC_TRA_E!X39+FC_OTH_E!X39</f>
        <v>0</v>
      </c>
    </row>
    <row r="40" spans="1:24" ht="11.25" customHeight="1" x14ac:dyDescent="0.2">
      <c r="A40" s="39" t="s">
        <v>67</v>
      </c>
      <c r="B40" s="23" t="s">
        <v>68</v>
      </c>
      <c r="C40" s="30">
        <f>FC_IND_E!C40+FC_TRA_E!C40+FC_OTH_E!C40</f>
        <v>6522.520808254515</v>
      </c>
      <c r="D40" s="30">
        <f>FC_IND_E!D40+FC_TRA_E!D40+FC_OTH_E!D40</f>
        <v>6243.9574376612218</v>
      </c>
      <c r="E40" s="30">
        <f>FC_IND_E!E40+FC_TRA_E!E40+FC_OTH_E!E40</f>
        <v>5918.0279449699055</v>
      </c>
      <c r="F40" s="30">
        <f>FC_IND_E!F40+FC_TRA_E!F40+FC_OTH_E!F40</f>
        <v>6047.7404127257087</v>
      </c>
      <c r="G40" s="30">
        <f>FC_IND_E!G40+FC_TRA_E!G40+FC_OTH_E!G40</f>
        <v>6238.3678417884776</v>
      </c>
      <c r="H40" s="30">
        <f>FC_IND_E!H40+FC_TRA_E!H40+FC_OTH_E!H40</f>
        <v>6650.1208942390349</v>
      </c>
      <c r="I40" s="30">
        <f>FC_IND_E!I40+FC_TRA_E!I40+FC_OTH_E!I40</f>
        <v>6728.4472055030092</v>
      </c>
      <c r="J40" s="30">
        <f>FC_IND_E!J40+FC_TRA_E!J40+FC_OTH_E!J40</f>
        <v>6992.8411865864127</v>
      </c>
      <c r="K40" s="30">
        <f>FC_IND_E!K40+FC_TRA_E!K40+FC_OTH_E!K40</f>
        <v>6781.1907136715381</v>
      </c>
      <c r="L40" s="30">
        <f>FC_IND_E!L40+FC_TRA_E!L40+FC_OTH_E!L40</f>
        <v>6178.8935511607906</v>
      </c>
      <c r="M40" s="30">
        <f>FC_IND_E!M40+FC_TRA_E!M40+FC_OTH_E!M40</f>
        <v>6364.9463456577805</v>
      </c>
      <c r="N40" s="30">
        <f>FC_IND_E!N40+FC_TRA_E!N40+FC_OTH_E!N40</f>
        <v>6781.868615649184</v>
      </c>
      <c r="O40" s="30">
        <f>FC_IND_E!O40+FC_TRA_E!O40+FC_OTH_E!O40</f>
        <v>6380.0739466895975</v>
      </c>
      <c r="P40" s="30">
        <f>FC_IND_E!P40+FC_TRA_E!P40+FC_OTH_E!P40</f>
        <v>6152.7657781599301</v>
      </c>
      <c r="Q40" s="30">
        <f>FC_IND_E!Q40+FC_TRA_E!Q40+FC_OTH_E!Q40</f>
        <v>6141.0165090283735</v>
      </c>
      <c r="R40" s="30">
        <f>FC_IND_E!R40+FC_TRA_E!R40+FC_OTH_E!R40</f>
        <v>6249.1484092863284</v>
      </c>
      <c r="S40" s="30">
        <f>FC_IND_E!S40+FC_TRA_E!S40+FC_OTH_E!S40</f>
        <v>6444.0475494411003</v>
      </c>
      <c r="T40" s="30">
        <f>FC_IND_E!T40+FC_TRA_E!T40+FC_OTH_E!T40</f>
        <v>6649.1920894239038</v>
      </c>
      <c r="U40" s="30">
        <f>FC_IND_E!U40+FC_TRA_E!U40+FC_OTH_E!U40</f>
        <v>6925.4889939810846</v>
      </c>
      <c r="V40" s="30">
        <f>FC_IND_E!V40+FC_TRA_E!V40+FC_OTH_E!V40</f>
        <v>7151.5874462596721</v>
      </c>
      <c r="W40" s="30">
        <f>FC_IND_E!W40+FC_TRA_E!W40+FC_OTH_E!W40</f>
        <v>3667.0557179707657</v>
      </c>
      <c r="X40" s="30">
        <f>FC_IND_E!X40+FC_TRA_E!X40+FC_OTH_E!X40</f>
        <v>5049.6785898538274</v>
      </c>
    </row>
    <row r="41" spans="1:24" ht="11.25" customHeight="1" x14ac:dyDescent="0.2">
      <c r="A41" s="39" t="s">
        <v>69</v>
      </c>
      <c r="B41" s="23" t="s">
        <v>70</v>
      </c>
      <c r="C41" s="30">
        <f>FC_IND_E!C41+FC_TRA_E!C41+FC_OTH_E!C41</f>
        <v>1145.7013757523644</v>
      </c>
      <c r="D41" s="30">
        <f>FC_IND_E!D41+FC_TRA_E!D41+FC_OTH_E!D41</f>
        <v>1198.581513327601</v>
      </c>
      <c r="E41" s="30">
        <f>FC_IND_E!E41+FC_TRA_E!E41+FC_OTH_E!E41</f>
        <v>1227.8045571797077</v>
      </c>
      <c r="F41" s="30">
        <f>FC_IND_E!F41+FC_TRA_E!F41+FC_OTH_E!F41</f>
        <v>1271.4152192605331</v>
      </c>
      <c r="G41" s="30">
        <f>FC_IND_E!G41+FC_TRA_E!G41+FC_OTH_E!G41</f>
        <v>1295.4898538263119</v>
      </c>
      <c r="H41" s="30">
        <f>FC_IND_E!H41+FC_TRA_E!H41+FC_OTH_E!H41</f>
        <v>1311.5293207222699</v>
      </c>
      <c r="I41" s="30">
        <f>FC_IND_E!I41+FC_TRA_E!I41+FC_OTH_E!I41</f>
        <v>1282.7314703353393</v>
      </c>
      <c r="J41" s="30">
        <f>FC_IND_E!J41+FC_TRA_E!J41+FC_OTH_E!J41</f>
        <v>1214.5000859845229</v>
      </c>
      <c r="K41" s="30">
        <f>FC_IND_E!K41+FC_TRA_E!K41+FC_OTH_E!K41</f>
        <v>1352.084436801375</v>
      </c>
      <c r="L41" s="30">
        <f>FC_IND_E!L41+FC_TRA_E!L41+FC_OTH_E!L41</f>
        <v>1486.9113499570069</v>
      </c>
      <c r="M41" s="30">
        <f>FC_IND_E!M41+FC_TRA_E!M41+FC_OTH_E!M41</f>
        <v>1495.6291487532246</v>
      </c>
      <c r="N41" s="30">
        <f>FC_IND_E!N41+FC_TRA_E!N41+FC_OTH_E!N41</f>
        <v>1211.2441960447122</v>
      </c>
      <c r="O41" s="30">
        <f>FC_IND_E!O41+FC_TRA_E!O41+FC_OTH_E!O41</f>
        <v>1066.7625107480651</v>
      </c>
      <c r="P41" s="30">
        <f>FC_IND_E!P41+FC_TRA_E!P41+FC_OTH_E!P41</f>
        <v>1081.5010318142727</v>
      </c>
      <c r="Q41" s="30">
        <f>FC_IND_E!Q41+FC_TRA_E!Q41+FC_OTH_E!Q41</f>
        <v>973.28607050730852</v>
      </c>
      <c r="R41" s="30">
        <f>FC_IND_E!R41+FC_TRA_E!R41+FC_OTH_E!R41</f>
        <v>1125.6082545141874</v>
      </c>
      <c r="S41" s="30">
        <f>FC_IND_E!S41+FC_TRA_E!S41+FC_OTH_E!S41</f>
        <v>1180.8899398108329</v>
      </c>
      <c r="T41" s="30">
        <f>FC_IND_E!T41+FC_TRA_E!T41+FC_OTH_E!T41</f>
        <v>1130.8530524505584</v>
      </c>
      <c r="U41" s="30">
        <f>FC_IND_E!U41+FC_TRA_E!U41+FC_OTH_E!U41</f>
        <v>1199.8007738607041</v>
      </c>
      <c r="V41" s="30">
        <f>FC_IND_E!V41+FC_TRA_E!V41+FC_OTH_E!V41</f>
        <v>1182.1890799656064</v>
      </c>
      <c r="W41" s="30">
        <f>FC_IND_E!W41+FC_TRA_E!W41+FC_OTH_E!W41</f>
        <v>1319.786242476355</v>
      </c>
      <c r="X41" s="30">
        <f>FC_IND_E!X41+FC_TRA_E!X41+FC_OTH_E!X41</f>
        <v>1218.6805674978511</v>
      </c>
    </row>
    <row r="42" spans="1:24" ht="11.25" customHeight="1" x14ac:dyDescent="0.2">
      <c r="A42" s="39" t="s">
        <v>71</v>
      </c>
      <c r="B42" s="23" t="s">
        <v>72</v>
      </c>
      <c r="C42" s="30">
        <f>FC_IND_E!C42+FC_TRA_E!C42+FC_OTH_E!C42</f>
        <v>594.88151332760106</v>
      </c>
      <c r="D42" s="30">
        <f>FC_IND_E!D42+FC_TRA_E!D42+FC_OTH_E!D42</f>
        <v>5.3142734307824586</v>
      </c>
      <c r="E42" s="30">
        <f>FC_IND_E!E42+FC_TRA_E!E42+FC_OTH_E!E42</f>
        <v>3.188564058469475</v>
      </c>
      <c r="F42" s="30">
        <f>FC_IND_E!F42+FC_TRA_E!F42+FC_OTH_E!F42</f>
        <v>5.3142734307824604</v>
      </c>
      <c r="G42" s="30">
        <f>FC_IND_E!G42+FC_TRA_E!G42+FC_OTH_E!G42</f>
        <v>14.880137575236464</v>
      </c>
      <c r="H42" s="30">
        <f>FC_IND_E!H42+FC_TRA_E!H42+FC_OTH_E!H42</f>
        <v>43.038779019776442</v>
      </c>
      <c r="I42" s="30">
        <f>FC_IND_E!I42+FC_TRA_E!I42+FC_OTH_E!I42</f>
        <v>2.099484092863285</v>
      </c>
      <c r="J42" s="30">
        <f>FC_IND_E!J42+FC_TRA_E!J42+FC_OTH_E!J42</f>
        <v>9.4481513327600997</v>
      </c>
      <c r="K42" s="30">
        <f>FC_IND_E!K42+FC_TRA_E!K42+FC_OTH_E!K42</f>
        <v>3.1493551160791049</v>
      </c>
      <c r="L42" s="30">
        <f>FC_IND_E!L42+FC_TRA_E!L42+FC_OTH_E!L42</f>
        <v>938.47205503009445</v>
      </c>
      <c r="M42" s="30">
        <f>FC_IND_E!M42+FC_TRA_E!M42+FC_OTH_E!M42</f>
        <v>1058.2772141014614</v>
      </c>
      <c r="N42" s="30">
        <f>FC_IND_E!N42+FC_TRA_E!N42+FC_OTH_E!N42</f>
        <v>1166.8577815993119</v>
      </c>
      <c r="O42" s="30">
        <f>FC_IND_E!O42+FC_TRA_E!O42+FC_OTH_E!O42</f>
        <v>1201.9203783319001</v>
      </c>
      <c r="P42" s="30">
        <f>FC_IND_E!P42+FC_TRA_E!P42+FC_OTH_E!P42</f>
        <v>1453.6829750644886</v>
      </c>
      <c r="Q42" s="30">
        <f>FC_IND_E!Q42+FC_TRA_E!Q42+FC_OTH_E!Q42</f>
        <v>1483.3739466895954</v>
      </c>
      <c r="R42" s="30">
        <f>FC_IND_E!R42+FC_TRA_E!R42+FC_OTH_E!R42</f>
        <v>1507.4567497850389</v>
      </c>
      <c r="S42" s="30">
        <f>FC_IND_E!S42+FC_TRA_E!S42+FC_OTH_E!S42</f>
        <v>1560.6883061049014</v>
      </c>
      <c r="T42" s="30">
        <f>FC_IND_E!T42+FC_TRA_E!T42+FC_OTH_E!T42</f>
        <v>1279.5189165950128</v>
      </c>
      <c r="U42" s="30">
        <f>FC_IND_E!U42+FC_TRA_E!U42+FC_OTH_E!U42</f>
        <v>1285.387360275151</v>
      </c>
      <c r="V42" s="30">
        <f>FC_IND_E!V42+FC_TRA_E!V42+FC_OTH_E!V42</f>
        <v>1033.2688736027515</v>
      </c>
      <c r="W42" s="30">
        <f>FC_IND_E!W42+FC_TRA_E!W42+FC_OTH_E!W42</f>
        <v>1152.3453998280313</v>
      </c>
      <c r="X42" s="30">
        <f>FC_IND_E!X42+FC_TRA_E!X42+FC_OTH_E!X42</f>
        <v>1245.7616509028376</v>
      </c>
    </row>
    <row r="43" spans="1:24" ht="11.25" customHeight="1" x14ac:dyDescent="0.2">
      <c r="A43" s="39" t="s">
        <v>73</v>
      </c>
      <c r="B43" s="23" t="s">
        <v>74</v>
      </c>
      <c r="C43" s="30">
        <f>FC_IND_E!C43+FC_TRA_E!C43+FC_OTH_E!C43</f>
        <v>225418.80429922612</v>
      </c>
      <c r="D43" s="30">
        <f>FC_IND_E!D43+FC_TRA_E!D43+FC_OTH_E!D43</f>
        <v>238526.00670679277</v>
      </c>
      <c r="E43" s="30">
        <f>FC_IND_E!E43+FC_TRA_E!E43+FC_OTH_E!E43</f>
        <v>237013.38134135856</v>
      </c>
      <c r="F43" s="30">
        <f>FC_IND_E!F43+FC_TRA_E!F43+FC_OTH_E!F43</f>
        <v>244094.25124677556</v>
      </c>
      <c r="G43" s="30">
        <f>FC_IND_E!G43+FC_TRA_E!G43+FC_OTH_E!G43</f>
        <v>249891.69432502153</v>
      </c>
      <c r="H43" s="30">
        <f>FC_IND_E!H43+FC_TRA_E!H43+FC_OTH_E!H43</f>
        <v>252774.9252794497</v>
      </c>
      <c r="I43" s="30">
        <f>FC_IND_E!I43+FC_TRA_E!I43+FC_OTH_E!I43</f>
        <v>254731.55021496123</v>
      </c>
      <c r="J43" s="30">
        <f>FC_IND_E!J43+FC_TRA_E!J43+FC_OTH_E!J43</f>
        <v>246193.39389509888</v>
      </c>
      <c r="K43" s="30">
        <f>FC_IND_E!K43+FC_TRA_E!K43+FC_OTH_E!K43</f>
        <v>252547.04428202921</v>
      </c>
      <c r="L43" s="30">
        <f>FC_IND_E!L43+FC_TRA_E!L43+FC_OTH_E!L43</f>
        <v>240649.29518486667</v>
      </c>
      <c r="M43" s="30">
        <f>FC_IND_E!M43+FC_TRA_E!M43+FC_OTH_E!M43</f>
        <v>242205.55864144448</v>
      </c>
      <c r="N43" s="30">
        <f>FC_IND_E!N43+FC_TRA_E!N43+FC_OTH_E!N43</f>
        <v>236621.77695614792</v>
      </c>
      <c r="O43" s="30">
        <f>FC_IND_E!O43+FC_TRA_E!O43+FC_OTH_E!O43</f>
        <v>230689.19802235594</v>
      </c>
      <c r="P43" s="30">
        <f>FC_IND_E!P43+FC_TRA_E!P43+FC_OTH_E!P43</f>
        <v>230914.11367153909</v>
      </c>
      <c r="Q43" s="30">
        <f>FC_IND_E!Q43+FC_TRA_E!Q43+FC_OTH_E!Q43</f>
        <v>227808.29613069649</v>
      </c>
      <c r="R43" s="30">
        <f>FC_IND_E!R43+FC_TRA_E!R43+FC_OTH_E!R43</f>
        <v>233320.18013757523</v>
      </c>
      <c r="S43" s="30">
        <f>FC_IND_E!S43+FC_TRA_E!S43+FC_OTH_E!S43</f>
        <v>236954.57635425622</v>
      </c>
      <c r="T43" s="30">
        <f>FC_IND_E!T43+FC_TRA_E!T43+FC_OTH_E!T43</f>
        <v>240739.74557179702</v>
      </c>
      <c r="U43" s="30">
        <f>FC_IND_E!U43+FC_TRA_E!U43+FC_OTH_E!U43</f>
        <v>238148.31986242477</v>
      </c>
      <c r="V43" s="30">
        <f>FC_IND_E!V43+FC_TRA_E!V43+FC_OTH_E!V43</f>
        <v>238903.11926053313</v>
      </c>
      <c r="W43" s="30">
        <f>FC_IND_E!W43+FC_TRA_E!W43+FC_OTH_E!W43</f>
        <v>217489.08349097159</v>
      </c>
      <c r="X43" s="30">
        <f>FC_IND_E!X43+FC_TRA_E!X43+FC_OTH_E!X43</f>
        <v>225511.1869303525</v>
      </c>
    </row>
    <row r="44" spans="1:24" ht="11.25" customHeight="1" x14ac:dyDescent="0.2">
      <c r="A44" s="39" t="s">
        <v>75</v>
      </c>
      <c r="B44" s="23" t="s">
        <v>76</v>
      </c>
      <c r="C44" s="30">
        <f>FC_IND_E!C44+FC_TRA_E!C44+FC_OTH_E!C44</f>
        <v>21054.600515907136</v>
      </c>
      <c r="D44" s="30">
        <f>FC_IND_E!D44+FC_TRA_E!D44+FC_OTH_E!D44</f>
        <v>20470.702579535682</v>
      </c>
      <c r="E44" s="30">
        <f>FC_IND_E!E44+FC_TRA_E!E44+FC_OTH_E!E44</f>
        <v>19351.714359415302</v>
      </c>
      <c r="F44" s="30">
        <f>FC_IND_E!F44+FC_TRA_E!F44+FC_OTH_E!F44</f>
        <v>19668.833276010315</v>
      </c>
      <c r="G44" s="30">
        <f>FC_IND_E!G44+FC_TRA_E!G44+FC_OTH_E!G44</f>
        <v>17134.906276870166</v>
      </c>
      <c r="H44" s="30">
        <f>FC_IND_E!H44+FC_TRA_E!H44+FC_OTH_E!H44</f>
        <v>15322.045313843508</v>
      </c>
      <c r="I44" s="30">
        <f>FC_IND_E!I44+FC_TRA_E!I44+FC_OTH_E!I44</f>
        <v>15855.193379191747</v>
      </c>
      <c r="J44" s="30">
        <f>FC_IND_E!J44+FC_TRA_E!J44+FC_OTH_E!J44</f>
        <v>14204.349183147035</v>
      </c>
      <c r="K44" s="30">
        <f>FC_IND_E!K44+FC_TRA_E!K44+FC_OTH_E!K44</f>
        <v>13169.73404987102</v>
      </c>
      <c r="L44" s="30">
        <f>FC_IND_E!L44+FC_TRA_E!L44+FC_OTH_E!L44</f>
        <v>11010.427858985382</v>
      </c>
      <c r="M44" s="30">
        <f>FC_IND_E!M44+FC_TRA_E!M44+FC_OTH_E!M44</f>
        <v>8849.4394668959576</v>
      </c>
      <c r="N44" s="30">
        <f>FC_IND_E!N44+FC_TRA_E!N44+FC_OTH_E!N44</f>
        <v>7781.3196044711949</v>
      </c>
      <c r="O44" s="30">
        <f>FC_IND_E!O44+FC_TRA_E!O44+FC_OTH_E!O44</f>
        <v>6584.8625967325888</v>
      </c>
      <c r="P44" s="30">
        <f>FC_IND_E!P44+FC_TRA_E!P44+FC_OTH_E!P44</f>
        <v>5904.9185726569194</v>
      </c>
      <c r="Q44" s="30">
        <f>FC_IND_E!Q44+FC_TRA_E!Q44+FC_OTH_E!Q44</f>
        <v>5236.992089423904</v>
      </c>
      <c r="R44" s="30">
        <f>FC_IND_E!R44+FC_TRA_E!R44+FC_OTH_E!R44</f>
        <v>5431.1840068787606</v>
      </c>
      <c r="S44" s="30">
        <f>FC_IND_E!S44+FC_TRA_E!S44+FC_OTH_E!S44</f>
        <v>5141.1122098022361</v>
      </c>
      <c r="T44" s="30">
        <f>FC_IND_E!T44+FC_TRA_E!T44+FC_OTH_E!T44</f>
        <v>4749.3079105760953</v>
      </c>
      <c r="U44" s="30">
        <f>FC_IND_E!U44+FC_TRA_E!U44+FC_OTH_E!U44</f>
        <v>4567.1457437661229</v>
      </c>
      <c r="V44" s="30">
        <f>FC_IND_E!V44+FC_TRA_E!V44+FC_OTH_E!V44</f>
        <v>4180.202579535684</v>
      </c>
      <c r="W44" s="30">
        <f>FC_IND_E!W44+FC_TRA_E!W44+FC_OTH_E!W44</f>
        <v>3760.7251934651767</v>
      </c>
      <c r="X44" s="30">
        <f>FC_IND_E!X44+FC_TRA_E!X44+FC_OTH_E!X44</f>
        <v>3668.4149613069644</v>
      </c>
    </row>
    <row r="45" spans="1:24" ht="11.25" customHeight="1" x14ac:dyDescent="0.2">
      <c r="A45" s="39" t="s">
        <v>77</v>
      </c>
      <c r="B45" s="23" t="s">
        <v>78</v>
      </c>
      <c r="C45" s="30">
        <f>FC_IND_E!C45+FC_TRA_E!C45+FC_OTH_E!C45</f>
        <v>2.1066208082545139</v>
      </c>
      <c r="D45" s="30">
        <f>FC_IND_E!D45+FC_TRA_E!D45+FC_OTH_E!D45</f>
        <v>3.1599312123817711</v>
      </c>
      <c r="E45" s="30">
        <f>FC_IND_E!E45+FC_TRA_E!E45+FC_OTH_E!E45</f>
        <v>5.2665520206362846</v>
      </c>
      <c r="F45" s="30">
        <f>FC_IND_E!F45+FC_TRA_E!F45+FC_OTH_E!F45</f>
        <v>4.2132416165090278</v>
      </c>
      <c r="G45" s="30">
        <f>FC_IND_E!G45+FC_TRA_E!G45+FC_OTH_E!G45</f>
        <v>6.3198624247635422</v>
      </c>
      <c r="H45" s="30">
        <f>FC_IND_E!H45+FC_TRA_E!H45+FC_OTH_E!H45</f>
        <v>7.5871883061048999</v>
      </c>
      <c r="I45" s="30">
        <f>FC_IND_E!I45+FC_TRA_E!I45+FC_OTH_E!I45</f>
        <v>8.7668099742046426</v>
      </c>
      <c r="J45" s="30">
        <f>FC_IND_E!J45+FC_TRA_E!J45+FC_OTH_E!J45</f>
        <v>8.2855546001719684</v>
      </c>
      <c r="K45" s="30">
        <f>FC_IND_E!K45+FC_TRA_E!K45+FC_OTH_E!K45</f>
        <v>20.533361994840927</v>
      </c>
      <c r="L45" s="30">
        <f>FC_IND_E!L45+FC_TRA_E!L45+FC_OTH_E!L45</f>
        <v>9.4123817712811686</v>
      </c>
      <c r="M45" s="30">
        <f>FC_IND_E!M45+FC_TRA_E!M45+FC_OTH_E!M45</f>
        <v>12.893723129836628</v>
      </c>
      <c r="N45" s="30">
        <f>FC_IND_E!N45+FC_TRA_E!N45+FC_OTH_E!N45</f>
        <v>10.933447979363715</v>
      </c>
      <c r="O45" s="30">
        <f>FC_IND_E!O45+FC_TRA_E!O45+FC_OTH_E!O45</f>
        <v>11.995184866723989</v>
      </c>
      <c r="P45" s="30">
        <f>FC_IND_E!P45+FC_TRA_E!P45+FC_OTH_E!P45</f>
        <v>12.302751504729152</v>
      </c>
      <c r="Q45" s="30">
        <f>FC_IND_E!Q45+FC_TRA_E!Q45+FC_OTH_E!Q45</f>
        <v>15.925967325881345</v>
      </c>
      <c r="R45" s="30">
        <f>FC_IND_E!R45+FC_TRA_E!R45+FC_OTH_E!R45</f>
        <v>16.621324161650907</v>
      </c>
      <c r="S45" s="30">
        <f>FC_IND_E!S45+FC_TRA_E!S45+FC_OTH_E!S45</f>
        <v>19.579965606190882</v>
      </c>
      <c r="T45" s="30">
        <f>FC_IND_E!T45+FC_TRA_E!T45+FC_OTH_E!T45</f>
        <v>17.95571797076526</v>
      </c>
      <c r="U45" s="30">
        <f>FC_IND_E!U45+FC_TRA_E!U45+FC_OTH_E!U45</f>
        <v>17.734479793637146</v>
      </c>
      <c r="V45" s="30">
        <f>FC_IND_E!V45+FC_TRA_E!V45+FC_OTH_E!V45</f>
        <v>21.973258813413583</v>
      </c>
      <c r="W45" s="30">
        <f>FC_IND_E!W45+FC_TRA_E!W45+FC_OTH_E!W45</f>
        <v>17.170937231298364</v>
      </c>
      <c r="X45" s="30">
        <f>FC_IND_E!X45+FC_TRA_E!X45+FC_OTH_E!X45</f>
        <v>238.30988822012034</v>
      </c>
    </row>
    <row r="46" spans="1:24" ht="11.25" customHeight="1" x14ac:dyDescent="0.2">
      <c r="A46" s="39" t="s">
        <v>79</v>
      </c>
      <c r="B46" s="23" t="s">
        <v>80</v>
      </c>
      <c r="C46" s="30">
        <f>FC_IND_E!C46+FC_TRA_E!C46+FC_OTH_E!C46</f>
        <v>0</v>
      </c>
      <c r="D46" s="30">
        <f>FC_IND_E!D46+FC_TRA_E!D46+FC_OTH_E!D46</f>
        <v>0</v>
      </c>
      <c r="E46" s="30">
        <f>FC_IND_E!E46+FC_TRA_E!E46+FC_OTH_E!E46</f>
        <v>0</v>
      </c>
      <c r="F46" s="30">
        <f>FC_IND_E!F46+FC_TRA_E!F46+FC_OTH_E!F46</f>
        <v>0</v>
      </c>
      <c r="G46" s="30">
        <f>FC_IND_E!G46+FC_TRA_E!G46+FC_OTH_E!G46</f>
        <v>0</v>
      </c>
      <c r="H46" s="30">
        <f>FC_IND_E!H46+FC_TRA_E!H46+FC_OTH_E!H46</f>
        <v>0</v>
      </c>
      <c r="I46" s="30">
        <f>FC_IND_E!I46+FC_TRA_E!I46+FC_OTH_E!I46</f>
        <v>0</v>
      </c>
      <c r="J46" s="30">
        <f>FC_IND_E!J46+FC_TRA_E!J46+FC_OTH_E!J46</f>
        <v>0</v>
      </c>
      <c r="K46" s="30">
        <f>FC_IND_E!K46+FC_TRA_E!K46+FC_OTH_E!K46</f>
        <v>0</v>
      </c>
      <c r="L46" s="30">
        <f>FC_IND_E!L46+FC_TRA_E!L46+FC_OTH_E!L46</f>
        <v>0</v>
      </c>
      <c r="M46" s="30">
        <f>FC_IND_E!M46+FC_TRA_E!M46+FC_OTH_E!M46</f>
        <v>0</v>
      </c>
      <c r="N46" s="30">
        <f>FC_IND_E!N46+FC_TRA_E!N46+FC_OTH_E!N46</f>
        <v>0</v>
      </c>
      <c r="O46" s="30">
        <f>FC_IND_E!O46+FC_TRA_E!O46+FC_OTH_E!O46</f>
        <v>0</v>
      </c>
      <c r="P46" s="30">
        <f>FC_IND_E!P46+FC_TRA_E!P46+FC_OTH_E!P46</f>
        <v>0</v>
      </c>
      <c r="Q46" s="30">
        <f>FC_IND_E!Q46+FC_TRA_E!Q46+FC_OTH_E!Q46</f>
        <v>0</v>
      </c>
      <c r="R46" s="30">
        <f>FC_IND_E!R46+FC_TRA_E!R46+FC_OTH_E!R46</f>
        <v>0</v>
      </c>
      <c r="S46" s="30">
        <f>FC_IND_E!S46+FC_TRA_E!S46+FC_OTH_E!S46</f>
        <v>0</v>
      </c>
      <c r="T46" s="30">
        <f>FC_IND_E!T46+FC_TRA_E!T46+FC_OTH_E!T46</f>
        <v>0</v>
      </c>
      <c r="U46" s="30">
        <f>FC_IND_E!U46+FC_TRA_E!U46+FC_OTH_E!U46</f>
        <v>0</v>
      </c>
      <c r="V46" s="30">
        <f>FC_IND_E!V46+FC_TRA_E!V46+FC_OTH_E!V46</f>
        <v>0</v>
      </c>
      <c r="W46" s="30">
        <f>FC_IND_E!W46+FC_TRA_E!W46+FC_OTH_E!W46</f>
        <v>0</v>
      </c>
      <c r="X46" s="30">
        <f>FC_IND_E!X46+FC_TRA_E!X46+FC_OTH_E!X46</f>
        <v>0</v>
      </c>
    </row>
    <row r="47" spans="1:24" ht="11.25" customHeight="1" x14ac:dyDescent="0.2">
      <c r="A47" s="39" t="s">
        <v>81</v>
      </c>
      <c r="B47" s="23" t="s">
        <v>82</v>
      </c>
      <c r="C47" s="30">
        <f>FC_IND_E!C47+FC_TRA_E!C47+FC_OTH_E!C47</f>
        <v>0</v>
      </c>
      <c r="D47" s="30">
        <f>FC_IND_E!D47+FC_TRA_E!D47+FC_OTH_E!D47</f>
        <v>2.8799656061908849</v>
      </c>
      <c r="E47" s="30">
        <f>FC_IND_E!E47+FC_TRA_E!E47+FC_OTH_E!E47</f>
        <v>3.839982803095443</v>
      </c>
      <c r="F47" s="30">
        <f>FC_IND_E!F47+FC_TRA_E!F47+FC_OTH_E!F47</f>
        <v>1.9199484092863279</v>
      </c>
      <c r="G47" s="30">
        <f>FC_IND_E!G47+FC_TRA_E!G47+FC_OTH_E!G47</f>
        <v>6.7199484092863289</v>
      </c>
      <c r="H47" s="30">
        <f>FC_IND_E!H47+FC_TRA_E!H47+FC_OTH_E!H47</f>
        <v>6.7199484092863289</v>
      </c>
      <c r="I47" s="30">
        <f>FC_IND_E!I47+FC_TRA_E!I47+FC_OTH_E!I47</f>
        <v>5.7599312123817707</v>
      </c>
      <c r="J47" s="30">
        <f>FC_IND_E!J47+FC_TRA_E!J47+FC_OTH_E!J47</f>
        <v>4.8</v>
      </c>
      <c r="K47" s="30">
        <f>FC_IND_E!K47+FC_TRA_E!K47+FC_OTH_E!K47</f>
        <v>4.8</v>
      </c>
      <c r="L47" s="30">
        <f>FC_IND_E!L47+FC_TRA_E!L47+FC_OTH_E!L47</f>
        <v>1.9199484092863279</v>
      </c>
      <c r="M47" s="30">
        <f>FC_IND_E!M47+FC_TRA_E!M47+FC_OTH_E!M47</f>
        <v>1.9199484092863279</v>
      </c>
      <c r="N47" s="30">
        <f>FC_IND_E!N47+FC_TRA_E!N47+FC_OTH_E!N47</f>
        <v>2.8799656061908849</v>
      </c>
      <c r="O47" s="30">
        <f>FC_IND_E!O47+FC_TRA_E!O47+FC_OTH_E!O47</f>
        <v>1.9199484092863279</v>
      </c>
      <c r="P47" s="30">
        <f>FC_IND_E!P47+FC_TRA_E!P47+FC_OTH_E!P47</f>
        <v>1.9199484092863279</v>
      </c>
      <c r="Q47" s="30">
        <f>FC_IND_E!Q47+FC_TRA_E!Q47+FC_OTH_E!Q47</f>
        <v>1.9199484092863279</v>
      </c>
      <c r="R47" s="30">
        <f>FC_IND_E!R47+FC_TRA_E!R47+FC_OTH_E!R47</f>
        <v>1.9199484092863279</v>
      </c>
      <c r="S47" s="30">
        <f>FC_IND_E!S47+FC_TRA_E!S47+FC_OTH_E!S47</f>
        <v>0.960017196904557</v>
      </c>
      <c r="T47" s="30">
        <f>FC_IND_E!T47+FC_TRA_E!T47+FC_OTH_E!T47</f>
        <v>0.960017196904557</v>
      </c>
      <c r="U47" s="30">
        <f>FC_IND_E!U47+FC_TRA_E!U47+FC_OTH_E!U47</f>
        <v>0</v>
      </c>
      <c r="V47" s="30">
        <f>FC_IND_E!V47+FC_TRA_E!V47+FC_OTH_E!V47</f>
        <v>0.1000859845227859</v>
      </c>
      <c r="W47" s="30">
        <f>FC_IND_E!W47+FC_TRA_E!W47+FC_OTH_E!W47</f>
        <v>6.4058469475494401E-2</v>
      </c>
      <c r="X47" s="30">
        <f>FC_IND_E!X47+FC_TRA_E!X47+FC_OTH_E!X47</f>
        <v>0</v>
      </c>
    </row>
    <row r="48" spans="1:24" ht="11.25" customHeight="1" x14ac:dyDescent="0.2">
      <c r="A48" s="39" t="s">
        <v>83</v>
      </c>
      <c r="B48" s="23" t="s">
        <v>84</v>
      </c>
      <c r="C48" s="30">
        <f>FC_IND_E!C48+FC_TRA_E!C48+FC_OTH_E!C48</f>
        <v>7576.5743766122077</v>
      </c>
      <c r="D48" s="30">
        <f>FC_IND_E!D48+FC_TRA_E!D48+FC_OTH_E!D48</f>
        <v>7679.3073086844361</v>
      </c>
      <c r="E48" s="30">
        <f>FC_IND_E!E48+FC_TRA_E!E48+FC_OTH_E!E48</f>
        <v>7807.169905417024</v>
      </c>
      <c r="F48" s="30">
        <f>FC_IND_E!F48+FC_TRA_E!F48+FC_OTH_E!F48</f>
        <v>8551.957523645744</v>
      </c>
      <c r="G48" s="30">
        <f>FC_IND_E!G48+FC_TRA_E!G48+FC_OTH_E!G48</f>
        <v>9064.5242476354215</v>
      </c>
      <c r="H48" s="30">
        <f>FC_IND_E!H48+FC_TRA_E!H48+FC_OTH_E!H48</f>
        <v>9542.8196044711949</v>
      </c>
      <c r="I48" s="30">
        <f>FC_IND_E!I48+FC_TRA_E!I48+FC_OTH_E!I48</f>
        <v>9199.423903697334</v>
      </c>
      <c r="J48" s="30">
        <f>FC_IND_E!J48+FC_TRA_E!J48+FC_OTH_E!J48</f>
        <v>8812.79845227859</v>
      </c>
      <c r="K48" s="30">
        <f>FC_IND_E!K48+FC_TRA_E!K48+FC_OTH_E!K48</f>
        <v>8598.7803095442832</v>
      </c>
      <c r="L48" s="30">
        <f>FC_IND_E!L48+FC_TRA_E!L48+FC_OTH_E!L48</f>
        <v>7495.1800515907107</v>
      </c>
      <c r="M48" s="30">
        <f>FC_IND_E!M48+FC_TRA_E!M48+FC_OTH_E!M48</f>
        <v>7347.9680997420446</v>
      </c>
      <c r="N48" s="30">
        <f>FC_IND_E!N48+FC_TRA_E!N48+FC_OTH_E!N48</f>
        <v>6725.3693035253646</v>
      </c>
      <c r="O48" s="30">
        <f>FC_IND_E!O48+FC_TRA_E!O48+FC_OTH_E!O48</f>
        <v>6011.5835769561481</v>
      </c>
      <c r="P48" s="30">
        <f>FC_IND_E!P48+FC_TRA_E!P48+FC_OTH_E!P48</f>
        <v>5206.0967325881347</v>
      </c>
      <c r="Q48" s="30">
        <f>FC_IND_E!Q48+FC_TRA_E!Q48+FC_OTH_E!Q48</f>
        <v>4856.2805674978499</v>
      </c>
      <c r="R48" s="30">
        <f>FC_IND_E!R48+FC_TRA_E!R48+FC_OTH_E!R48</f>
        <v>5366.4398968185733</v>
      </c>
      <c r="S48" s="30">
        <f>FC_IND_E!S48+FC_TRA_E!S48+FC_OTH_E!S48</f>
        <v>5062.4495270851257</v>
      </c>
      <c r="T48" s="30">
        <f>FC_IND_E!T48+FC_TRA_E!T48+FC_OTH_E!T48</f>
        <v>4667.343422184008</v>
      </c>
      <c r="U48" s="30">
        <f>FC_IND_E!U48+FC_TRA_E!U48+FC_OTH_E!U48</f>
        <v>4682.2070507308672</v>
      </c>
      <c r="V48" s="30">
        <f>FC_IND_E!V48+FC_TRA_E!V48+FC_OTH_E!V48</f>
        <v>4614.2357695614792</v>
      </c>
      <c r="W48" s="30">
        <f>FC_IND_E!W48+FC_TRA_E!W48+FC_OTH_E!W48</f>
        <v>4318.5748065348253</v>
      </c>
      <c r="X48" s="30">
        <f>FC_IND_E!X48+FC_TRA_E!X48+FC_OTH_E!X48</f>
        <v>4158.496990541702</v>
      </c>
    </row>
    <row r="49" spans="1:24" ht="11.25" customHeight="1" x14ac:dyDescent="0.2">
      <c r="A49" s="39" t="s">
        <v>85</v>
      </c>
      <c r="B49" s="23" t="s">
        <v>86</v>
      </c>
      <c r="C49" s="30">
        <f>FC_IND_E!C49+FC_TRA_E!C49+FC_OTH_E!C49</f>
        <v>0</v>
      </c>
      <c r="D49" s="30">
        <f>FC_IND_E!D49+FC_TRA_E!D49+FC_OTH_E!D49</f>
        <v>0</v>
      </c>
      <c r="E49" s="30">
        <f>FC_IND_E!E49+FC_TRA_E!E49+FC_OTH_E!E49</f>
        <v>0</v>
      </c>
      <c r="F49" s="30">
        <f>FC_IND_E!F49+FC_TRA_E!F49+FC_OTH_E!F49</f>
        <v>0</v>
      </c>
      <c r="G49" s="30">
        <f>FC_IND_E!G49+FC_TRA_E!G49+FC_OTH_E!G49</f>
        <v>0</v>
      </c>
      <c r="H49" s="30">
        <f>FC_IND_E!H49+FC_TRA_E!H49+FC_OTH_E!H49</f>
        <v>0</v>
      </c>
      <c r="I49" s="30">
        <f>FC_IND_E!I49+FC_TRA_E!I49+FC_OTH_E!I49</f>
        <v>44.874376612209801</v>
      </c>
      <c r="J49" s="30">
        <f>FC_IND_E!J49+FC_TRA_E!J49+FC_OTH_E!J49</f>
        <v>0</v>
      </c>
      <c r="K49" s="30">
        <f>FC_IND_E!K49+FC_TRA_E!K49+FC_OTH_E!K49</f>
        <v>11.218572656921751</v>
      </c>
      <c r="L49" s="30">
        <f>FC_IND_E!L49+FC_TRA_E!L49+FC_OTH_E!L49</f>
        <v>0</v>
      </c>
      <c r="M49" s="30">
        <f>FC_IND_E!M49+FC_TRA_E!M49+FC_OTH_E!M49</f>
        <v>0</v>
      </c>
      <c r="N49" s="30">
        <f>FC_IND_E!N49+FC_TRA_E!N49+FC_OTH_E!N49</f>
        <v>0</v>
      </c>
      <c r="O49" s="30">
        <f>FC_IND_E!O49+FC_TRA_E!O49+FC_OTH_E!O49</f>
        <v>0</v>
      </c>
      <c r="P49" s="30">
        <f>FC_IND_E!P49+FC_TRA_E!P49+FC_OTH_E!P49</f>
        <v>0</v>
      </c>
      <c r="Q49" s="30">
        <f>FC_IND_E!Q49+FC_TRA_E!Q49+FC_OTH_E!Q49</f>
        <v>0</v>
      </c>
      <c r="R49" s="30">
        <f>FC_IND_E!R49+FC_TRA_E!R49+FC_OTH_E!R49</f>
        <v>0</v>
      </c>
      <c r="S49" s="30">
        <f>FC_IND_E!S49+FC_TRA_E!S49+FC_OTH_E!S49</f>
        <v>0</v>
      </c>
      <c r="T49" s="30">
        <f>FC_IND_E!T49+FC_TRA_E!T49+FC_OTH_E!T49</f>
        <v>0</v>
      </c>
      <c r="U49" s="30">
        <f>FC_IND_E!U49+FC_TRA_E!U49+FC_OTH_E!U49</f>
        <v>0</v>
      </c>
      <c r="V49" s="30">
        <f>FC_IND_E!V49+FC_TRA_E!V49+FC_OTH_E!V49</f>
        <v>0</v>
      </c>
      <c r="W49" s="30">
        <f>FC_IND_E!W49+FC_TRA_E!W49+FC_OTH_E!W49</f>
        <v>0</v>
      </c>
      <c r="X49" s="30">
        <f>FC_IND_E!X49+FC_TRA_E!X49+FC_OTH_E!X49</f>
        <v>0</v>
      </c>
    </row>
    <row r="50" spans="1:24" ht="11.25" customHeight="1" x14ac:dyDescent="0.2">
      <c r="A50" s="39" t="s">
        <v>87</v>
      </c>
      <c r="B50" s="23" t="s">
        <v>88</v>
      </c>
      <c r="C50" s="30">
        <f>FC_IND_E!C50+FC_TRA_E!C50+FC_OTH_E!C50</f>
        <v>326.01263972484952</v>
      </c>
      <c r="D50" s="30">
        <f>FC_IND_E!D50+FC_TRA_E!D50+FC_OTH_E!D50</f>
        <v>718.23989681857256</v>
      </c>
      <c r="E50" s="30">
        <f>FC_IND_E!E50+FC_TRA_E!E50+FC_OTH_E!E50</f>
        <v>832.72691315563191</v>
      </c>
      <c r="F50" s="30">
        <f>FC_IND_E!F50+FC_TRA_E!F50+FC_OTH_E!F50</f>
        <v>948.77592433361997</v>
      </c>
      <c r="G50" s="30">
        <f>FC_IND_E!G50+FC_TRA_E!G50+FC_OTH_E!G50</f>
        <v>1385.3125537403271</v>
      </c>
      <c r="H50" s="30">
        <f>FC_IND_E!H50+FC_TRA_E!H50+FC_OTH_E!H50</f>
        <v>947.27222699914</v>
      </c>
      <c r="I50" s="30">
        <f>FC_IND_E!I50+FC_TRA_E!I50+FC_OTH_E!I50</f>
        <v>922.56491831470316</v>
      </c>
      <c r="J50" s="30">
        <f>FC_IND_E!J50+FC_TRA_E!J50+FC_OTH_E!J50</f>
        <v>907.79733447979345</v>
      </c>
      <c r="K50" s="30">
        <f>FC_IND_E!K50+FC_TRA_E!K50+FC_OTH_E!K50</f>
        <v>893.23843508168511</v>
      </c>
      <c r="L50" s="30">
        <f>FC_IND_E!L50+FC_TRA_E!L50+FC_OTH_E!L50</f>
        <v>309.06517626827156</v>
      </c>
      <c r="M50" s="30">
        <f>FC_IND_E!M50+FC_TRA_E!M50+FC_OTH_E!M50</f>
        <v>390.70335339638871</v>
      </c>
      <c r="N50" s="30">
        <f>FC_IND_E!N50+FC_TRA_E!N50+FC_OTH_E!N50</f>
        <v>396.84041272570948</v>
      </c>
      <c r="O50" s="30">
        <f>FC_IND_E!O50+FC_TRA_E!O50+FC_OTH_E!O50</f>
        <v>423.14746345657784</v>
      </c>
      <c r="P50" s="30">
        <f>FC_IND_E!P50+FC_TRA_E!P50+FC_OTH_E!P50</f>
        <v>323.71453138435089</v>
      </c>
      <c r="Q50" s="30">
        <f>FC_IND_E!Q50+FC_TRA_E!Q50+FC_OTH_E!Q50</f>
        <v>483.51160791057612</v>
      </c>
      <c r="R50" s="30">
        <f>FC_IND_E!R50+FC_TRA_E!R50+FC_OTH_E!R50</f>
        <v>469.55339638865013</v>
      </c>
      <c r="S50" s="30">
        <f>FC_IND_E!S50+FC_TRA_E!S50+FC_OTH_E!S50</f>
        <v>324.91719690455722</v>
      </c>
      <c r="T50" s="30">
        <f>FC_IND_E!T50+FC_TRA_E!T50+FC_OTH_E!T50</f>
        <v>190.94393809114359</v>
      </c>
      <c r="U50" s="30">
        <f>FC_IND_E!U50+FC_TRA_E!U50+FC_OTH_E!U50</f>
        <v>314.80928632846093</v>
      </c>
      <c r="V50" s="30">
        <f>FC_IND_E!V50+FC_TRA_E!V50+FC_OTH_E!V50</f>
        <v>377.80103181427347</v>
      </c>
      <c r="W50" s="30">
        <f>FC_IND_E!W50+FC_TRA_E!W50+FC_OTH_E!W50</f>
        <v>341.86001719690444</v>
      </c>
      <c r="X50" s="30">
        <f>FC_IND_E!X50+FC_TRA_E!X50+FC_OTH_E!X50</f>
        <v>432.07411865864157</v>
      </c>
    </row>
    <row r="51" spans="1:24" ht="11.25" customHeight="1" x14ac:dyDescent="0.2">
      <c r="A51" s="24" t="s">
        <v>89</v>
      </c>
      <c r="B51" s="25" t="s">
        <v>90</v>
      </c>
      <c r="C51" s="31">
        <f>FC_IND_E!C51+FC_TRA_E!C51+FC_OTH_E!C51</f>
        <v>205105.41582115219</v>
      </c>
      <c r="D51" s="31">
        <f>FC_IND_E!D51+FC_TRA_E!D51+FC_OTH_E!D51</f>
        <v>213041.11633705936</v>
      </c>
      <c r="E51" s="31">
        <f>FC_IND_E!E51+FC_TRA_E!E51+FC_OTH_E!E51</f>
        <v>211177.27644024073</v>
      </c>
      <c r="F51" s="31">
        <f>FC_IND_E!F51+FC_TRA_E!F51+FC_OTH_E!F51</f>
        <v>219342.85219260532</v>
      </c>
      <c r="G51" s="31">
        <f>FC_IND_E!G51+FC_TRA_E!G51+FC_OTH_E!G51</f>
        <v>219425.66809974203</v>
      </c>
      <c r="H51" s="31">
        <f>FC_IND_E!H51+FC_TRA_E!H51+FC_OTH_E!H51</f>
        <v>222766.51160791056</v>
      </c>
      <c r="I51" s="31">
        <f>FC_IND_E!I51+FC_TRA_E!I51+FC_OTH_E!I51</f>
        <v>217840.33035253652</v>
      </c>
      <c r="J51" s="31">
        <f>FC_IND_E!J51+FC_TRA_E!J51+FC_OTH_E!J51</f>
        <v>207795.90042992262</v>
      </c>
      <c r="K51" s="31">
        <f>FC_IND_E!K51+FC_TRA_E!K51+FC_OTH_E!K51</f>
        <v>211564.37128116935</v>
      </c>
      <c r="L51" s="31">
        <f>FC_IND_E!L51+FC_TRA_E!L51+FC_OTH_E!L51</f>
        <v>199267.70550300949</v>
      </c>
      <c r="M51" s="31">
        <f>FC_IND_E!M51+FC_TRA_E!M51+FC_OTH_E!M51</f>
        <v>217715.46895958728</v>
      </c>
      <c r="N51" s="31">
        <f>FC_IND_E!N51+FC_TRA_E!N51+FC_OTH_E!N51</f>
        <v>200008.44350816851</v>
      </c>
      <c r="O51" s="31">
        <f>FC_IND_E!O51+FC_TRA_E!O51+FC_OTH_E!O51</f>
        <v>204927.96079105762</v>
      </c>
      <c r="P51" s="31">
        <f>FC_IND_E!P51+FC_TRA_E!P51+FC_OTH_E!P51</f>
        <v>209709.49570077384</v>
      </c>
      <c r="Q51" s="31">
        <f>FC_IND_E!Q51+FC_TRA_E!Q51+FC_OTH_E!Q51</f>
        <v>186291.95081685291</v>
      </c>
      <c r="R51" s="31">
        <f>FC_IND_E!R51+FC_TRA_E!R51+FC_OTH_E!R51</f>
        <v>192383.41160791056</v>
      </c>
      <c r="S51" s="31">
        <f>FC_IND_E!S51+FC_TRA_E!S51+FC_OTH_E!S51</f>
        <v>200186.34815133276</v>
      </c>
      <c r="T51" s="31">
        <f>FC_IND_E!T51+FC_TRA_E!T51+FC_OTH_E!T51</f>
        <v>201750.40928632847</v>
      </c>
      <c r="U51" s="31">
        <f>FC_IND_E!U51+FC_TRA_E!U51+FC_OTH_E!U51</f>
        <v>201760.55795356835</v>
      </c>
      <c r="V51" s="31">
        <f>FC_IND_E!V51+FC_TRA_E!V51+FC_OTH_E!V51</f>
        <v>199197.66792777297</v>
      </c>
      <c r="W51" s="31">
        <f>FC_IND_E!W51+FC_TRA_E!W51+FC_OTH_E!W51</f>
        <v>194162.0194325021</v>
      </c>
      <c r="X51" s="31">
        <f>FC_IND_E!X51+FC_TRA_E!X51+FC_OTH_E!X51</f>
        <v>212917.12992261391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:W52" si="20">SUM(C53:C70)</f>
        <v>48805.600859845239</v>
      </c>
      <c r="D52" s="31">
        <f t="shared" si="20"/>
        <v>48966.466981943246</v>
      </c>
      <c r="E52" s="31">
        <f t="shared" si="20"/>
        <v>50121.187790197764</v>
      </c>
      <c r="F52" s="31">
        <f t="shared" si="20"/>
        <v>55567.661392949267</v>
      </c>
      <c r="G52" s="31">
        <f t="shared" si="20"/>
        <v>56428.801633705931</v>
      </c>
      <c r="H52" s="31">
        <f t="shared" si="20"/>
        <v>60683.224161650884</v>
      </c>
      <c r="I52" s="31">
        <f t="shared" si="20"/>
        <v>65261.74969905414</v>
      </c>
      <c r="J52" s="31">
        <f t="shared" si="20"/>
        <v>71517.205417024932</v>
      </c>
      <c r="K52" s="31">
        <f t="shared" si="20"/>
        <v>76411.878331900269</v>
      </c>
      <c r="L52" s="31">
        <f t="shared" si="20"/>
        <v>79052.370679277752</v>
      </c>
      <c r="M52" s="31">
        <f t="shared" si="20"/>
        <v>86466.75374032672</v>
      </c>
      <c r="N52" s="31">
        <f t="shared" si="20"/>
        <v>83526.551590713658</v>
      </c>
      <c r="O52" s="31">
        <f t="shared" si="20"/>
        <v>90107.253740326749</v>
      </c>
      <c r="P52" s="31">
        <f t="shared" si="20"/>
        <v>90652.85803955287</v>
      </c>
      <c r="Q52" s="31">
        <f t="shared" si="20"/>
        <v>86974.664918314709</v>
      </c>
      <c r="R52" s="31">
        <f t="shared" si="20"/>
        <v>90580.557179707655</v>
      </c>
      <c r="S52" s="31">
        <f t="shared" si="20"/>
        <v>91947.486328460873</v>
      </c>
      <c r="T52" s="31">
        <f t="shared" si="20"/>
        <v>98080.77996560614</v>
      </c>
      <c r="U52" s="31">
        <f t="shared" si="20"/>
        <v>102986.85073086843</v>
      </c>
      <c r="V52" s="31">
        <f t="shared" si="20"/>
        <v>104536.94041272573</v>
      </c>
      <c r="W52" s="31">
        <f t="shared" si="20"/>
        <v>103864.32450558899</v>
      </c>
      <c r="X52" s="31">
        <f t="shared" ref="X52" si="21">SUM(X53:X70)</f>
        <v>111077.26603611348</v>
      </c>
    </row>
    <row r="53" spans="1:24" ht="11.25" customHeight="1" x14ac:dyDescent="0.2">
      <c r="A53" s="22" t="s">
        <v>93</v>
      </c>
      <c r="B53" s="23" t="s">
        <v>94</v>
      </c>
      <c r="C53" s="30">
        <f>FC_IND_E!C53+FC_TRA_E!C53+FC_OTH_E!C53</f>
        <v>0</v>
      </c>
      <c r="D53" s="30">
        <f>FC_IND_E!D53+FC_TRA_E!D53+FC_OTH_E!D53</f>
        <v>0</v>
      </c>
      <c r="E53" s="30">
        <f>FC_IND_E!E53+FC_TRA_E!E53+FC_OTH_E!E53</f>
        <v>0</v>
      </c>
      <c r="F53" s="30">
        <f>FC_IND_E!F53+FC_TRA_E!F53+FC_OTH_E!F53</f>
        <v>0</v>
      </c>
      <c r="G53" s="30">
        <f>FC_IND_E!G53+FC_TRA_E!G53+FC_OTH_E!G53</f>
        <v>0</v>
      </c>
      <c r="H53" s="30">
        <f>FC_IND_E!H53+FC_TRA_E!H53+FC_OTH_E!H53</f>
        <v>0</v>
      </c>
      <c r="I53" s="30">
        <f>FC_IND_E!I53+FC_TRA_E!I53+FC_OTH_E!I53</f>
        <v>0</v>
      </c>
      <c r="J53" s="30">
        <f>FC_IND_E!J53+FC_TRA_E!J53+FC_OTH_E!J53</f>
        <v>0</v>
      </c>
      <c r="K53" s="30">
        <f>FC_IND_E!K53+FC_TRA_E!K53+FC_OTH_E!K53</f>
        <v>0</v>
      </c>
      <c r="L53" s="30">
        <f>FC_IND_E!L53+FC_TRA_E!L53+FC_OTH_E!L53</f>
        <v>0</v>
      </c>
      <c r="M53" s="30">
        <f>FC_IND_E!M53+FC_TRA_E!M53+FC_OTH_E!M53</f>
        <v>0</v>
      </c>
      <c r="N53" s="30">
        <f>FC_IND_E!N53+FC_TRA_E!N53+FC_OTH_E!N53</f>
        <v>0</v>
      </c>
      <c r="O53" s="30">
        <f>FC_IND_E!O53+FC_TRA_E!O53+FC_OTH_E!O53</f>
        <v>0</v>
      </c>
      <c r="P53" s="30">
        <f>FC_IND_E!P53+FC_TRA_E!P53+FC_OTH_E!P53</f>
        <v>0</v>
      </c>
      <c r="Q53" s="30">
        <f>FC_IND_E!Q53+FC_TRA_E!Q53+FC_OTH_E!Q53</f>
        <v>0</v>
      </c>
      <c r="R53" s="30">
        <f>FC_IND_E!R53+FC_TRA_E!R53+FC_OTH_E!R53</f>
        <v>0</v>
      </c>
      <c r="S53" s="30">
        <f>FC_IND_E!S53+FC_TRA_E!S53+FC_OTH_E!S53</f>
        <v>0</v>
      </c>
      <c r="T53" s="30">
        <f>FC_IND_E!T53+FC_TRA_E!T53+FC_OTH_E!T53</f>
        <v>0</v>
      </c>
      <c r="U53" s="30">
        <f>FC_IND_E!U53+FC_TRA_E!U53+FC_OTH_E!U53</f>
        <v>0</v>
      </c>
      <c r="V53" s="30">
        <f>FC_IND_E!V53+FC_TRA_E!V53+FC_OTH_E!V53</f>
        <v>0</v>
      </c>
      <c r="W53" s="30">
        <f>FC_IND_E!W53+FC_TRA_E!W53+FC_OTH_E!W53</f>
        <v>0</v>
      </c>
      <c r="X53" s="30">
        <f>FC_IND_E!X53+FC_TRA_E!X53+FC_OTH_E!X53</f>
        <v>0</v>
      </c>
    </row>
    <row r="54" spans="1:24" ht="11.25" customHeight="1" x14ac:dyDescent="0.2">
      <c r="A54" s="22" t="s">
        <v>95</v>
      </c>
      <c r="B54" s="23" t="s">
        <v>96</v>
      </c>
      <c r="C54" s="30">
        <f>FC_IND_E!C54+FC_TRA_E!C54+FC_OTH_E!C54</f>
        <v>0</v>
      </c>
      <c r="D54" s="30">
        <f>FC_IND_E!D54+FC_TRA_E!D54+FC_OTH_E!D54</f>
        <v>0</v>
      </c>
      <c r="E54" s="30">
        <f>FC_IND_E!E54+FC_TRA_E!E54+FC_OTH_E!E54</f>
        <v>0</v>
      </c>
      <c r="F54" s="30">
        <f>FC_IND_E!F54+FC_TRA_E!F54+FC_OTH_E!F54</f>
        <v>0</v>
      </c>
      <c r="G54" s="30">
        <f>FC_IND_E!G54+FC_TRA_E!G54+FC_OTH_E!G54</f>
        <v>0</v>
      </c>
      <c r="H54" s="30">
        <f>FC_IND_E!H54+FC_TRA_E!H54+FC_OTH_E!H54</f>
        <v>0</v>
      </c>
      <c r="I54" s="30">
        <f>FC_IND_E!I54+FC_TRA_E!I54+FC_OTH_E!I54</f>
        <v>0</v>
      </c>
      <c r="J54" s="30">
        <f>FC_IND_E!J54+FC_TRA_E!J54+FC_OTH_E!J54</f>
        <v>0</v>
      </c>
      <c r="K54" s="30">
        <f>FC_IND_E!K54+FC_TRA_E!K54+FC_OTH_E!K54</f>
        <v>0</v>
      </c>
      <c r="L54" s="30">
        <f>FC_IND_E!L54+FC_TRA_E!L54+FC_OTH_E!L54</f>
        <v>0</v>
      </c>
      <c r="M54" s="30">
        <f>FC_IND_E!M54+FC_TRA_E!M54+FC_OTH_E!M54</f>
        <v>0</v>
      </c>
      <c r="N54" s="30">
        <f>FC_IND_E!N54+FC_TRA_E!N54+FC_OTH_E!N54</f>
        <v>0</v>
      </c>
      <c r="O54" s="30">
        <f>FC_IND_E!O54+FC_TRA_E!O54+FC_OTH_E!O54</f>
        <v>0</v>
      </c>
      <c r="P54" s="30">
        <f>FC_IND_E!P54+FC_TRA_E!P54+FC_OTH_E!P54</f>
        <v>0</v>
      </c>
      <c r="Q54" s="30">
        <f>FC_IND_E!Q54+FC_TRA_E!Q54+FC_OTH_E!Q54</f>
        <v>0</v>
      </c>
      <c r="R54" s="30">
        <f>FC_IND_E!R54+FC_TRA_E!R54+FC_OTH_E!R54</f>
        <v>0</v>
      </c>
      <c r="S54" s="30">
        <f>FC_IND_E!S54+FC_TRA_E!S54+FC_OTH_E!S54</f>
        <v>0</v>
      </c>
      <c r="T54" s="30">
        <f>FC_IND_E!T54+FC_TRA_E!T54+FC_OTH_E!T54</f>
        <v>0</v>
      </c>
      <c r="U54" s="30">
        <f>FC_IND_E!U54+FC_TRA_E!U54+FC_OTH_E!U54</f>
        <v>0</v>
      </c>
      <c r="V54" s="30">
        <f>FC_IND_E!V54+FC_TRA_E!V54+FC_OTH_E!V54</f>
        <v>0</v>
      </c>
      <c r="W54" s="30">
        <f>FC_IND_E!W54+FC_TRA_E!W54+FC_OTH_E!W54</f>
        <v>0</v>
      </c>
      <c r="X54" s="30">
        <f>FC_IND_E!X54+FC_TRA_E!X54+FC_OTH_E!X54</f>
        <v>0</v>
      </c>
    </row>
    <row r="55" spans="1:24" ht="11.25" customHeight="1" x14ac:dyDescent="0.2">
      <c r="A55" s="22" t="s">
        <v>97</v>
      </c>
      <c r="B55" s="23" t="s">
        <v>98</v>
      </c>
      <c r="C55" s="30">
        <f>FC_IND_E!C55+FC_TRA_E!C55+FC_OTH_E!C55</f>
        <v>0</v>
      </c>
      <c r="D55" s="30">
        <f>FC_IND_E!D55+FC_TRA_E!D55+FC_OTH_E!D55</f>
        <v>0</v>
      </c>
      <c r="E55" s="30">
        <f>FC_IND_E!E55+FC_TRA_E!E55+FC_OTH_E!E55</f>
        <v>0</v>
      </c>
      <c r="F55" s="30">
        <f>FC_IND_E!F55+FC_TRA_E!F55+FC_OTH_E!F55</f>
        <v>0</v>
      </c>
      <c r="G55" s="30">
        <f>FC_IND_E!G55+FC_TRA_E!G55+FC_OTH_E!G55</f>
        <v>0</v>
      </c>
      <c r="H55" s="30">
        <f>FC_IND_E!H55+FC_TRA_E!H55+FC_OTH_E!H55</f>
        <v>0</v>
      </c>
      <c r="I55" s="30">
        <f>FC_IND_E!I55+FC_TRA_E!I55+FC_OTH_E!I55</f>
        <v>0</v>
      </c>
      <c r="J55" s="30">
        <f>FC_IND_E!J55+FC_TRA_E!J55+FC_OTH_E!J55</f>
        <v>0</v>
      </c>
      <c r="K55" s="30">
        <f>FC_IND_E!K55+FC_TRA_E!K55+FC_OTH_E!K55</f>
        <v>0</v>
      </c>
      <c r="L55" s="30">
        <f>FC_IND_E!L55+FC_TRA_E!L55+FC_OTH_E!L55</f>
        <v>0</v>
      </c>
      <c r="M55" s="30">
        <f>FC_IND_E!M55+FC_TRA_E!M55+FC_OTH_E!M55</f>
        <v>0</v>
      </c>
      <c r="N55" s="30">
        <f>FC_IND_E!N55+FC_TRA_E!N55+FC_OTH_E!N55</f>
        <v>0</v>
      </c>
      <c r="O55" s="30">
        <f>FC_IND_E!O55+FC_TRA_E!O55+FC_OTH_E!O55</f>
        <v>0</v>
      </c>
      <c r="P55" s="30">
        <f>FC_IND_E!P55+FC_TRA_E!P55+FC_OTH_E!P55</f>
        <v>0</v>
      </c>
      <c r="Q55" s="30">
        <f>FC_IND_E!Q55+FC_TRA_E!Q55+FC_OTH_E!Q55</f>
        <v>0</v>
      </c>
      <c r="R55" s="30">
        <f>FC_IND_E!R55+FC_TRA_E!R55+FC_OTH_E!R55</f>
        <v>0</v>
      </c>
      <c r="S55" s="30">
        <f>FC_IND_E!S55+FC_TRA_E!S55+FC_OTH_E!S55</f>
        <v>0</v>
      </c>
      <c r="T55" s="30">
        <f>FC_IND_E!T55+FC_TRA_E!T55+FC_OTH_E!T55</f>
        <v>0</v>
      </c>
      <c r="U55" s="30">
        <f>FC_IND_E!U55+FC_TRA_E!U55+FC_OTH_E!U55</f>
        <v>0</v>
      </c>
      <c r="V55" s="30">
        <f>FC_IND_E!V55+FC_TRA_E!V55+FC_OTH_E!V55</f>
        <v>0</v>
      </c>
      <c r="W55" s="30">
        <f>FC_IND_E!W55+FC_TRA_E!W55+FC_OTH_E!W55</f>
        <v>0</v>
      </c>
      <c r="X55" s="30">
        <f>FC_IND_E!X55+FC_TRA_E!X55+FC_OTH_E!X55</f>
        <v>0</v>
      </c>
    </row>
    <row r="56" spans="1:24" ht="11.25" customHeight="1" x14ac:dyDescent="0.2">
      <c r="A56" s="22" t="s">
        <v>99</v>
      </c>
      <c r="B56" s="23" t="s">
        <v>100</v>
      </c>
      <c r="C56" s="30">
        <f>FC_IND_E!C56+FC_TRA_E!C56+FC_OTH_E!C56</f>
        <v>0</v>
      </c>
      <c r="D56" s="30">
        <f>FC_IND_E!D56+FC_TRA_E!D56+FC_OTH_E!D56</f>
        <v>0</v>
      </c>
      <c r="E56" s="30">
        <f>FC_IND_E!E56+FC_TRA_E!E56+FC_OTH_E!E56</f>
        <v>0</v>
      </c>
      <c r="F56" s="30">
        <f>FC_IND_E!F56+FC_TRA_E!F56+FC_OTH_E!F56</f>
        <v>0</v>
      </c>
      <c r="G56" s="30">
        <f>FC_IND_E!G56+FC_TRA_E!G56+FC_OTH_E!G56</f>
        <v>0</v>
      </c>
      <c r="H56" s="30">
        <f>FC_IND_E!H56+FC_TRA_E!H56+FC_OTH_E!H56</f>
        <v>0</v>
      </c>
      <c r="I56" s="30">
        <f>FC_IND_E!I56+FC_TRA_E!I56+FC_OTH_E!I56</f>
        <v>0</v>
      </c>
      <c r="J56" s="30">
        <f>FC_IND_E!J56+FC_TRA_E!J56+FC_OTH_E!J56</f>
        <v>0</v>
      </c>
      <c r="K56" s="30">
        <f>FC_IND_E!K56+FC_TRA_E!K56+FC_OTH_E!K56</f>
        <v>0</v>
      </c>
      <c r="L56" s="30">
        <f>FC_IND_E!L56+FC_TRA_E!L56+FC_OTH_E!L56</f>
        <v>0</v>
      </c>
      <c r="M56" s="30">
        <f>FC_IND_E!M56+FC_TRA_E!M56+FC_OTH_E!M56</f>
        <v>0</v>
      </c>
      <c r="N56" s="30">
        <f>FC_IND_E!N56+FC_TRA_E!N56+FC_OTH_E!N56</f>
        <v>0</v>
      </c>
      <c r="O56" s="30">
        <f>FC_IND_E!O56+FC_TRA_E!O56+FC_OTH_E!O56</f>
        <v>0</v>
      </c>
      <c r="P56" s="30">
        <f>FC_IND_E!P56+FC_TRA_E!P56+FC_OTH_E!P56</f>
        <v>0</v>
      </c>
      <c r="Q56" s="30">
        <f>FC_IND_E!Q56+FC_TRA_E!Q56+FC_OTH_E!Q56</f>
        <v>0</v>
      </c>
      <c r="R56" s="30">
        <f>FC_IND_E!R56+FC_TRA_E!R56+FC_OTH_E!R56</f>
        <v>0</v>
      </c>
      <c r="S56" s="30">
        <f>FC_IND_E!S56+FC_TRA_E!S56+FC_OTH_E!S56</f>
        <v>0</v>
      </c>
      <c r="T56" s="30">
        <f>FC_IND_E!T56+FC_TRA_E!T56+FC_OTH_E!T56</f>
        <v>0</v>
      </c>
      <c r="U56" s="30">
        <f>FC_IND_E!U56+FC_TRA_E!U56+FC_OTH_E!U56</f>
        <v>0</v>
      </c>
      <c r="V56" s="30">
        <f>FC_IND_E!V56+FC_TRA_E!V56+FC_OTH_E!V56</f>
        <v>0</v>
      </c>
      <c r="W56" s="30">
        <f>FC_IND_E!W56+FC_TRA_E!W56+FC_OTH_E!W56</f>
        <v>0</v>
      </c>
      <c r="X56" s="30">
        <f>FC_IND_E!X56+FC_TRA_E!X56+FC_OTH_E!X56</f>
        <v>0</v>
      </c>
    </row>
    <row r="57" spans="1:24" ht="11.25" customHeight="1" x14ac:dyDescent="0.2">
      <c r="A57" s="22" t="s">
        <v>101</v>
      </c>
      <c r="B57" s="23" t="s">
        <v>102</v>
      </c>
      <c r="C57" s="30">
        <f>FC_IND_E!C57+FC_TRA_E!C57+FC_OTH_E!C57</f>
        <v>477.27953568357691</v>
      </c>
      <c r="D57" s="30">
        <f>FC_IND_E!D57+FC_TRA_E!D57+FC_OTH_E!D57</f>
        <v>518.93086844367997</v>
      </c>
      <c r="E57" s="30">
        <f>FC_IND_E!E57+FC_TRA_E!E57+FC_OTH_E!E57</f>
        <v>560.5570937231297</v>
      </c>
      <c r="F57" s="30">
        <f>FC_IND_E!F57+FC_TRA_E!F57+FC_OTH_E!F57</f>
        <v>643.69389509888219</v>
      </c>
      <c r="G57" s="30">
        <f>FC_IND_E!G57+FC_TRA_E!G57+FC_OTH_E!G57</f>
        <v>674.78495270851249</v>
      </c>
      <c r="H57" s="30">
        <f>FC_IND_E!H57+FC_TRA_E!H57+FC_OTH_E!H57</f>
        <v>734.14651762682718</v>
      </c>
      <c r="I57" s="30">
        <f>FC_IND_E!I57+FC_TRA_E!I57+FC_OTH_E!I57</f>
        <v>834.3685296646604</v>
      </c>
      <c r="J57" s="30">
        <f>FC_IND_E!J57+FC_TRA_E!J57+FC_OTH_E!J57</f>
        <v>953.20189165950126</v>
      </c>
      <c r="K57" s="30">
        <f>FC_IND_E!K57+FC_TRA_E!K57+FC_OTH_E!K57</f>
        <v>1113.5882201203779</v>
      </c>
      <c r="L57" s="30">
        <f>FC_IND_E!L57+FC_TRA_E!L57+FC_OTH_E!L57</f>
        <v>1293.9937231298363</v>
      </c>
      <c r="M57" s="30">
        <f>FC_IND_E!M57+FC_TRA_E!M57+FC_OTH_E!M57</f>
        <v>1493.3337919174548</v>
      </c>
      <c r="N57" s="30">
        <f>FC_IND_E!N57+FC_TRA_E!N57+FC_OTH_E!N57</f>
        <v>1661.7185726569219</v>
      </c>
      <c r="O57" s="30">
        <f>FC_IND_E!O57+FC_TRA_E!O57+FC_OTH_E!O57</f>
        <v>1761.1088564058466</v>
      </c>
      <c r="P57" s="30">
        <f>FC_IND_E!P57+FC_TRA_E!P57+FC_OTH_E!P57</f>
        <v>1843.8331900257947</v>
      </c>
      <c r="Q57" s="30">
        <f>FC_IND_E!Q57+FC_TRA_E!Q57+FC_OTH_E!Q57</f>
        <v>1962.1982803095443</v>
      </c>
      <c r="R57" s="30">
        <f>FC_IND_E!R57+FC_TRA_E!R57+FC_OTH_E!R57</f>
        <v>2073.9010318142737</v>
      </c>
      <c r="S57" s="30">
        <f>FC_IND_E!S57+FC_TRA_E!S57+FC_OTH_E!S57</f>
        <v>2130.0362854686159</v>
      </c>
      <c r="T57" s="30">
        <f>FC_IND_E!T57+FC_TRA_E!T57+FC_OTH_E!T57</f>
        <v>2194.5312123817707</v>
      </c>
      <c r="U57" s="30">
        <f>FC_IND_E!U57+FC_TRA_E!U57+FC_OTH_E!U57</f>
        <v>2345.5849527085124</v>
      </c>
      <c r="V57" s="30">
        <f>FC_IND_E!V57+FC_TRA_E!V57+FC_OTH_E!V57</f>
        <v>2377.4196044711953</v>
      </c>
      <c r="W57" s="30">
        <f>FC_IND_E!W57+FC_TRA_E!W57+FC_OTH_E!W57</f>
        <v>2472.8337059329319</v>
      </c>
      <c r="X57" s="30">
        <f>FC_IND_E!X57+FC_TRA_E!X57+FC_OTH_E!X57</f>
        <v>2488.7488392089422</v>
      </c>
    </row>
    <row r="58" spans="1:24" ht="11.25" customHeight="1" x14ac:dyDescent="0.2">
      <c r="A58" s="22" t="s">
        <v>103</v>
      </c>
      <c r="B58" s="23" t="s">
        <v>104</v>
      </c>
      <c r="C58" s="30">
        <f>FC_IND_E!C58+FC_TRA_E!C58+FC_OTH_E!C58</f>
        <v>440.41934651762682</v>
      </c>
      <c r="D58" s="30">
        <f>FC_IND_E!D58+FC_TRA_E!D58+FC_OTH_E!D58</f>
        <v>445.26818572656919</v>
      </c>
      <c r="E58" s="30">
        <f>FC_IND_E!E58+FC_TRA_E!E58+FC_OTH_E!E58</f>
        <v>459.82785898538265</v>
      </c>
      <c r="F58" s="30">
        <f>FC_IND_E!F58+FC_TRA_E!F58+FC_OTH_E!F58</f>
        <v>498.68065348237326</v>
      </c>
      <c r="G58" s="30">
        <f>FC_IND_E!G58+FC_TRA_E!G58+FC_OTH_E!G58</f>
        <v>502.38443680137573</v>
      </c>
      <c r="H58" s="30">
        <f>FC_IND_E!H58+FC_TRA_E!H58+FC_OTH_E!H58</f>
        <v>440.37558039552869</v>
      </c>
      <c r="I58" s="30">
        <f>FC_IND_E!I58+FC_TRA_E!I58+FC_OTH_E!I58</f>
        <v>438.22441960447111</v>
      </c>
      <c r="J58" s="30">
        <f>FC_IND_E!J58+FC_TRA_E!J58+FC_OTH_E!J58</f>
        <v>439.59260533104032</v>
      </c>
      <c r="K58" s="30">
        <f>FC_IND_E!K58+FC_TRA_E!K58+FC_OTH_E!K58</f>
        <v>462.51100601891653</v>
      </c>
      <c r="L58" s="30">
        <f>FC_IND_E!L58+FC_TRA_E!L58+FC_OTH_E!L58</f>
        <v>476.88220120378321</v>
      </c>
      <c r="M58" s="30">
        <f>FC_IND_E!M58+FC_TRA_E!M58+FC_OTH_E!M58</f>
        <v>419.94772141014613</v>
      </c>
      <c r="N58" s="30">
        <f>FC_IND_E!N58+FC_TRA_E!N58+FC_OTH_E!N58</f>
        <v>441.88813413585547</v>
      </c>
      <c r="O58" s="30">
        <f>FC_IND_E!O58+FC_TRA_E!O58+FC_OTH_E!O58</f>
        <v>451.31564918314706</v>
      </c>
      <c r="P58" s="30">
        <f>FC_IND_E!P58+FC_TRA_E!P58+FC_OTH_E!P58</f>
        <v>471.47291487532243</v>
      </c>
      <c r="Q58" s="30">
        <f>FC_IND_E!Q58+FC_TRA_E!Q58+FC_OTH_E!Q58</f>
        <v>446.22957867583835</v>
      </c>
      <c r="R58" s="30">
        <f>FC_IND_E!R58+FC_TRA_E!R58+FC_OTH_E!R58</f>
        <v>449.62364574376613</v>
      </c>
      <c r="S58" s="30">
        <f>FC_IND_E!S58+FC_TRA_E!S58+FC_OTH_E!S58</f>
        <v>486.47179707652617</v>
      </c>
      <c r="T58" s="30">
        <f>FC_IND_E!T58+FC_TRA_E!T58+FC_OTH_E!T58</f>
        <v>520.51255374032689</v>
      </c>
      <c r="U58" s="30">
        <f>FC_IND_E!U58+FC_TRA_E!U58+FC_OTH_E!U58</f>
        <v>536.58761822871884</v>
      </c>
      <c r="V58" s="30">
        <f>FC_IND_E!V58+FC_TRA_E!V58+FC_OTH_E!V58</f>
        <v>583.69561478933781</v>
      </c>
      <c r="W58" s="30">
        <f>FC_IND_E!W58+FC_TRA_E!W58+FC_OTH_E!W58</f>
        <v>556.30481513327595</v>
      </c>
      <c r="X58" s="30">
        <f>FC_IND_E!X58+FC_TRA_E!X58+FC_OTH_E!X58</f>
        <v>575.87188306104895</v>
      </c>
    </row>
    <row r="59" spans="1:24" ht="11.25" customHeight="1" x14ac:dyDescent="0.2">
      <c r="A59" s="22" t="s">
        <v>105</v>
      </c>
      <c r="B59" s="23" t="s">
        <v>106</v>
      </c>
      <c r="C59" s="30">
        <f>FC_IND_E!C59+FC_TRA_E!C59+FC_OTH_E!C59</f>
        <v>46410.278331900263</v>
      </c>
      <c r="D59" s="30">
        <f>FC_IND_E!D59+FC_TRA_E!D59+FC_OTH_E!D59</f>
        <v>46148.103869303523</v>
      </c>
      <c r="E59" s="30">
        <f>FC_IND_E!E59+FC_TRA_E!E59+FC_OTH_E!E59</f>
        <v>46822.524333619942</v>
      </c>
      <c r="F59" s="30">
        <f>FC_IND_E!F59+FC_TRA_E!F59+FC_OTH_E!F59</f>
        <v>51484.390369733446</v>
      </c>
      <c r="G59" s="30">
        <f>FC_IND_E!G59+FC_TRA_E!G59+FC_OTH_E!G59</f>
        <v>51531.629836629407</v>
      </c>
      <c r="H59" s="30">
        <f>FC_IND_E!H59+FC_TRA_E!H59+FC_OTH_E!H59</f>
        <v>54393.882545141867</v>
      </c>
      <c r="I59" s="30">
        <f>FC_IND_E!I59+FC_TRA_E!I59+FC_OTH_E!I59</f>
        <v>56343.624677558022</v>
      </c>
      <c r="J59" s="30">
        <f>FC_IND_E!J59+FC_TRA_E!J59+FC_OTH_E!J59</f>
        <v>59537.764660361136</v>
      </c>
      <c r="K59" s="30">
        <f>FC_IND_E!K59+FC_TRA_E!K59+FC_OTH_E!K59</f>
        <v>62473.80292347377</v>
      </c>
      <c r="L59" s="30">
        <f>FC_IND_E!L59+FC_TRA_E!L59+FC_OTH_E!L59</f>
        <v>62521.781083404996</v>
      </c>
      <c r="M59" s="30">
        <f>FC_IND_E!M59+FC_TRA_E!M59+FC_OTH_E!M59</f>
        <v>67598.198108340483</v>
      </c>
      <c r="N59" s="30">
        <f>FC_IND_E!N59+FC_TRA_E!N59+FC_OTH_E!N59</f>
        <v>62493.917798796203</v>
      </c>
      <c r="O59" s="30">
        <f>FC_IND_E!O59+FC_TRA_E!O59+FC_OTH_E!O59</f>
        <v>67378.478159931212</v>
      </c>
      <c r="P59" s="30">
        <f>FC_IND_E!P59+FC_TRA_E!P59+FC_OTH_E!P59</f>
        <v>68379.383404987093</v>
      </c>
      <c r="Q59" s="30">
        <f>FC_IND_E!Q59+FC_TRA_E!Q59+FC_OTH_E!Q59</f>
        <v>62568.361392949271</v>
      </c>
      <c r="R59" s="30">
        <f>FC_IND_E!R59+FC_TRA_E!R59+FC_OTH_E!R59</f>
        <v>65326.840584694743</v>
      </c>
      <c r="S59" s="30">
        <f>FC_IND_E!S59+FC_TRA_E!S59+FC_OTH_E!S59</f>
        <v>65681.04763542561</v>
      </c>
      <c r="T59" s="30">
        <f>FC_IND_E!T59+FC_TRA_E!T59+FC_OTH_E!T59</f>
        <v>66250.232330180545</v>
      </c>
      <c r="U59" s="30">
        <f>FC_IND_E!U59+FC_TRA_E!U59+FC_OTH_E!U59</f>
        <v>68554.732674118655</v>
      </c>
      <c r="V59" s="30">
        <f>FC_IND_E!V59+FC_TRA_E!V59+FC_OTH_E!V59</f>
        <v>68603.158125537419</v>
      </c>
      <c r="W59" s="30">
        <f>FC_IND_E!W59+FC_TRA_E!W59+FC_OTH_E!W59</f>
        <v>66793.223387790189</v>
      </c>
      <c r="X59" s="30">
        <f>FC_IND_E!X59+FC_TRA_E!X59+FC_OTH_E!X59</f>
        <v>71489.428718830604</v>
      </c>
    </row>
    <row r="60" spans="1:24" ht="11.25" customHeight="1" x14ac:dyDescent="0.2">
      <c r="A60" s="22" t="s">
        <v>107</v>
      </c>
      <c r="B60" s="23" t="s">
        <v>108</v>
      </c>
      <c r="C60" s="30">
        <f>FC_IND_E!C60+FC_TRA_E!C60+FC_OTH_E!C60</f>
        <v>103.44651762682716</v>
      </c>
      <c r="D60" s="30">
        <f>FC_IND_E!D60+FC_TRA_E!D60+FC_OTH_E!D60</f>
        <v>96.094754944110065</v>
      </c>
      <c r="E60" s="30">
        <f>FC_IND_E!E60+FC_TRA_E!E60+FC_OTH_E!E60</f>
        <v>87.940756663800499</v>
      </c>
      <c r="F60" s="30">
        <f>FC_IND_E!F60+FC_TRA_E!F60+FC_OTH_E!F60</f>
        <v>208.93998280309543</v>
      </c>
      <c r="G60" s="30">
        <f>FC_IND_E!G60+FC_TRA_E!G60+FC_OTH_E!G60</f>
        <v>217.2243336199484</v>
      </c>
      <c r="H60" s="30">
        <f>FC_IND_E!H60+FC_TRA_E!H60+FC_OTH_E!H60</f>
        <v>228.73172828890799</v>
      </c>
      <c r="I60" s="30">
        <f>FC_IND_E!I60+FC_TRA_E!I60+FC_OTH_E!I60</f>
        <v>229.21040412725702</v>
      </c>
      <c r="J60" s="30">
        <f>FC_IND_E!J60+FC_TRA_E!J60+FC_OTH_E!J60</f>
        <v>288.0969905417025</v>
      </c>
      <c r="K60" s="30">
        <f>FC_IND_E!K60+FC_TRA_E!K60+FC_OTH_E!K60</f>
        <v>296.63086844368013</v>
      </c>
      <c r="L60" s="30">
        <f>FC_IND_E!L60+FC_TRA_E!L60+FC_OTH_E!L60</f>
        <v>367.4460877042132</v>
      </c>
      <c r="M60" s="30">
        <f>FC_IND_E!M60+FC_TRA_E!M60+FC_OTH_E!M60</f>
        <v>352.77119518486666</v>
      </c>
      <c r="N60" s="30">
        <f>FC_IND_E!N60+FC_TRA_E!N60+FC_OTH_E!N60</f>
        <v>443.99217540842642</v>
      </c>
      <c r="O60" s="30">
        <f>FC_IND_E!O60+FC_TRA_E!O60+FC_OTH_E!O60</f>
        <v>481.91418744625958</v>
      </c>
      <c r="P60" s="30">
        <f>FC_IND_E!P60+FC_TRA_E!P60+FC_OTH_E!P60</f>
        <v>470.1051590713671</v>
      </c>
      <c r="Q60" s="30">
        <f>FC_IND_E!Q60+FC_TRA_E!Q60+FC_OTH_E!Q60</f>
        <v>470.07188306104882</v>
      </c>
      <c r="R60" s="30">
        <f>FC_IND_E!R60+FC_TRA_E!R60+FC_OTH_E!R60</f>
        <v>495.30662080825465</v>
      </c>
      <c r="S60" s="30">
        <f>FC_IND_E!S60+FC_TRA_E!S60+FC_OTH_E!S60</f>
        <v>462.27730008598434</v>
      </c>
      <c r="T60" s="30">
        <f>FC_IND_E!T60+FC_TRA_E!T60+FC_OTH_E!T60</f>
        <v>463.46758383490959</v>
      </c>
      <c r="U60" s="30">
        <f>FC_IND_E!U60+FC_TRA_E!U60+FC_OTH_E!U60</f>
        <v>495.60214961306957</v>
      </c>
      <c r="V60" s="30">
        <f>FC_IND_E!V60+FC_TRA_E!V60+FC_OTH_E!V60</f>
        <v>446.11874462596728</v>
      </c>
      <c r="W60" s="30">
        <f>FC_IND_E!W60+FC_TRA_E!W60+FC_OTH_E!W60</f>
        <v>415.25984522785893</v>
      </c>
      <c r="X60" s="30">
        <f>FC_IND_E!X60+FC_TRA_E!X60+FC_OTH_E!X60</f>
        <v>393.06534823731732</v>
      </c>
    </row>
    <row r="61" spans="1:24" ht="11.25" customHeight="1" x14ac:dyDescent="0.2">
      <c r="A61" s="22" t="s">
        <v>109</v>
      </c>
      <c r="B61" s="23" t="s">
        <v>110</v>
      </c>
      <c r="C61" s="30">
        <f>FC_IND_E!C61+FC_TRA_E!C61+FC_OTH_E!C61</f>
        <v>344.74591573516761</v>
      </c>
      <c r="D61" s="30">
        <f>FC_IND_E!D61+FC_TRA_E!D61+FC_OTH_E!D61</f>
        <v>543.16371453138436</v>
      </c>
      <c r="E61" s="30">
        <f>FC_IND_E!E61+FC_TRA_E!E61+FC_OTH_E!E61</f>
        <v>672.12889079965601</v>
      </c>
      <c r="F61" s="30">
        <f>FC_IND_E!F61+FC_TRA_E!F61+FC_OTH_E!F61</f>
        <v>460.71272570937231</v>
      </c>
      <c r="G61" s="30">
        <f>FC_IND_E!G61+FC_TRA_E!G61+FC_OTH_E!G61</f>
        <v>514.48340498710218</v>
      </c>
      <c r="H61" s="30">
        <f>FC_IND_E!H61+FC_TRA_E!H61+FC_OTH_E!H61</f>
        <v>537.99002579535681</v>
      </c>
      <c r="I61" s="30">
        <f>FC_IND_E!I61+FC_TRA_E!I61+FC_OTH_E!I61</f>
        <v>613.43138435081676</v>
      </c>
      <c r="J61" s="30">
        <f>FC_IND_E!J61+FC_TRA_E!J61+FC_OTH_E!J61</f>
        <v>805.57893379191728</v>
      </c>
      <c r="K61" s="30">
        <f>FC_IND_E!K61+FC_TRA_E!K61+FC_OTH_E!K61</f>
        <v>866.30343938091119</v>
      </c>
      <c r="L61" s="30">
        <f>FC_IND_E!L61+FC_TRA_E!L61+FC_OTH_E!L61</f>
        <v>1067.573516766982</v>
      </c>
      <c r="M61" s="30">
        <f>FC_IND_E!M61+FC_TRA_E!M61+FC_OTH_E!M61</f>
        <v>1378.1153052450559</v>
      </c>
      <c r="N61" s="30">
        <f>FC_IND_E!N61+FC_TRA_E!N61+FC_OTH_E!N61</f>
        <v>1570.0876182287188</v>
      </c>
      <c r="O61" s="30">
        <f>FC_IND_E!O61+FC_TRA_E!O61+FC_OTH_E!O61</f>
        <v>1721.7657781599314</v>
      </c>
      <c r="P61" s="30">
        <f>FC_IND_E!P61+FC_TRA_E!P61+FC_OTH_E!P61</f>
        <v>1984.8944110060193</v>
      </c>
      <c r="Q61" s="30">
        <f>FC_IND_E!Q61+FC_TRA_E!Q61+FC_OTH_E!Q61</f>
        <v>2163.789767841788</v>
      </c>
      <c r="R61" s="30">
        <f>FC_IND_E!R61+FC_TRA_E!R61+FC_OTH_E!R61</f>
        <v>2272.2448839208937</v>
      </c>
      <c r="S61" s="30">
        <f>FC_IND_E!S61+FC_TRA_E!S61+FC_OTH_E!S61</f>
        <v>2492.5889939810831</v>
      </c>
      <c r="T61" s="30">
        <f>FC_IND_E!T61+FC_TRA_E!T61+FC_OTH_E!T61</f>
        <v>2597.6704213241619</v>
      </c>
      <c r="U61" s="30">
        <f>FC_IND_E!U61+FC_TRA_E!U61+FC_OTH_E!U61</f>
        <v>2557.4251934651766</v>
      </c>
      <c r="V61" s="30">
        <f>FC_IND_E!V61+FC_TRA_E!V61+FC_OTH_E!V61</f>
        <v>2622.7205503009454</v>
      </c>
      <c r="W61" s="30">
        <f>FC_IND_E!W61+FC_TRA_E!W61+FC_OTH_E!W61</f>
        <v>2687.5962166809977</v>
      </c>
      <c r="X61" s="30">
        <f>FC_IND_E!X61+FC_TRA_E!X61+FC_OTH_E!X61</f>
        <v>2554.4907136715392</v>
      </c>
    </row>
    <row r="62" spans="1:24" ht="11.25" customHeight="1" x14ac:dyDescent="0.2">
      <c r="A62" s="22" t="s">
        <v>111</v>
      </c>
      <c r="B62" s="23" t="s">
        <v>112</v>
      </c>
      <c r="C62" s="30">
        <f>FC_IND_E!C62+FC_TRA_E!C62+FC_OTH_E!C62</f>
        <v>231.39398108340504</v>
      </c>
      <c r="D62" s="30">
        <f>FC_IND_E!D62+FC_TRA_E!D62+FC_OTH_E!D62</f>
        <v>285.70748065348232</v>
      </c>
      <c r="E62" s="30">
        <f>FC_IND_E!E62+FC_TRA_E!E62+FC_OTH_E!E62</f>
        <v>309.37712811693888</v>
      </c>
      <c r="F62" s="30">
        <f>FC_IND_E!F62+FC_TRA_E!F62+FC_OTH_E!F62</f>
        <v>558.82794496990539</v>
      </c>
      <c r="G62" s="30">
        <f>FC_IND_E!G62+FC_TRA_E!G62+FC_OTH_E!G62</f>
        <v>604.97282889079952</v>
      </c>
      <c r="H62" s="30">
        <f>FC_IND_E!H62+FC_TRA_E!H62+FC_OTH_E!H62</f>
        <v>446.80911435941528</v>
      </c>
      <c r="I62" s="30">
        <f>FC_IND_E!I62+FC_TRA_E!I62+FC_OTH_E!I62</f>
        <v>478.16981943250209</v>
      </c>
      <c r="J62" s="30">
        <f>FC_IND_E!J62+FC_TRA_E!J62+FC_OTH_E!J62</f>
        <v>701.86010318142735</v>
      </c>
      <c r="K62" s="30">
        <f>FC_IND_E!K62+FC_TRA_E!K62+FC_OTH_E!K62</f>
        <v>326.53439380911442</v>
      </c>
      <c r="L62" s="30">
        <f>FC_IND_E!L62+FC_TRA_E!L62+FC_OTH_E!L62</f>
        <v>369.14995700773875</v>
      </c>
      <c r="M62" s="30">
        <f>FC_IND_E!M62+FC_TRA_E!M62+FC_OTH_E!M62</f>
        <v>405.98942390369717</v>
      </c>
      <c r="N62" s="30">
        <f>FC_IND_E!N62+FC_TRA_E!N62+FC_OTH_E!N62</f>
        <v>439.53490971625104</v>
      </c>
      <c r="O62" s="30">
        <f>FC_IND_E!O62+FC_TRA_E!O62+FC_OTH_E!O62</f>
        <v>482.36595012897686</v>
      </c>
      <c r="P62" s="30">
        <f>FC_IND_E!P62+FC_TRA_E!P62+FC_OTH_E!P62</f>
        <v>675.71616509028377</v>
      </c>
      <c r="Q62" s="30">
        <f>FC_IND_E!Q62+FC_TRA_E!Q62+FC_OTH_E!Q62</f>
        <v>657.72820292347376</v>
      </c>
      <c r="R62" s="30">
        <f>FC_IND_E!R62+FC_TRA_E!R62+FC_OTH_E!R62</f>
        <v>676.19604471195157</v>
      </c>
      <c r="S62" s="30">
        <f>FC_IND_E!S62+FC_TRA_E!S62+FC_OTH_E!S62</f>
        <v>709.98331900257961</v>
      </c>
      <c r="T62" s="30">
        <f>FC_IND_E!T62+FC_TRA_E!T62+FC_OTH_E!T62</f>
        <v>845.35881341358538</v>
      </c>
      <c r="U62" s="30">
        <f>FC_IND_E!U62+FC_TRA_E!U62+FC_OTH_E!U62</f>
        <v>957.59681857265696</v>
      </c>
      <c r="V62" s="30">
        <f>FC_IND_E!V62+FC_TRA_E!V62+FC_OTH_E!V62</f>
        <v>989.48245915735197</v>
      </c>
      <c r="W62" s="30">
        <f>FC_IND_E!W62+FC_TRA_E!W62+FC_OTH_E!W62</f>
        <v>1027.3803095442818</v>
      </c>
      <c r="X62" s="30">
        <f>FC_IND_E!X62+FC_TRA_E!X62+FC_OTH_E!X62</f>
        <v>1019.3477214101461</v>
      </c>
    </row>
    <row r="63" spans="1:24" ht="11.25" customHeight="1" x14ac:dyDescent="0.2">
      <c r="A63" s="22" t="s">
        <v>113</v>
      </c>
      <c r="B63" s="23" t="s">
        <v>114</v>
      </c>
      <c r="C63" s="30">
        <f>FC_IND_E!C63+FC_TRA_E!C63+FC_OTH_E!C63</f>
        <v>0</v>
      </c>
      <c r="D63" s="30">
        <f>FC_IND_E!D63+FC_TRA_E!D63+FC_OTH_E!D63</f>
        <v>0</v>
      </c>
      <c r="E63" s="30">
        <f>FC_IND_E!E63+FC_TRA_E!E63+FC_OTH_E!E63</f>
        <v>0</v>
      </c>
      <c r="F63" s="30">
        <f>FC_IND_E!F63+FC_TRA_E!F63+FC_OTH_E!F63</f>
        <v>0</v>
      </c>
      <c r="G63" s="30">
        <f>FC_IND_E!G63+FC_TRA_E!G63+FC_OTH_E!G63</f>
        <v>13.50094582975064</v>
      </c>
      <c r="H63" s="30">
        <f>FC_IND_E!H63+FC_TRA_E!H63+FC_OTH_E!H63</f>
        <v>7.9242476354256217</v>
      </c>
      <c r="I63" s="30">
        <f>FC_IND_E!I63+FC_TRA_E!I63+FC_OTH_E!I63</f>
        <v>9.1719690455717942</v>
      </c>
      <c r="J63" s="30">
        <f>FC_IND_E!J63+FC_TRA_E!J63+FC_OTH_E!J63</f>
        <v>14.341272570937226</v>
      </c>
      <c r="K63" s="30">
        <f>FC_IND_E!K63+FC_TRA_E!K63+FC_OTH_E!K63</f>
        <v>16.250644883920891</v>
      </c>
      <c r="L63" s="30">
        <f>FC_IND_E!L63+FC_TRA_E!L63+FC_OTH_E!L63</f>
        <v>16.194067067927769</v>
      </c>
      <c r="M63" s="30">
        <f>FC_IND_E!M63+FC_TRA_E!M63+FC_OTH_E!M63</f>
        <v>22.887446259673261</v>
      </c>
      <c r="N63" s="30">
        <f>FC_IND_E!N63+FC_TRA_E!N63+FC_OTH_E!N63</f>
        <v>27.815047291487531</v>
      </c>
      <c r="O63" s="30">
        <f>FC_IND_E!O63+FC_TRA_E!O63+FC_OTH_E!O63</f>
        <v>29.983662940670676</v>
      </c>
      <c r="P63" s="30">
        <f>FC_IND_E!P63+FC_TRA_E!P63+FC_OTH_E!P63</f>
        <v>26.222613929492685</v>
      </c>
      <c r="Q63" s="30">
        <f>FC_IND_E!Q63+FC_TRA_E!Q63+FC_OTH_E!Q63</f>
        <v>22.945485812553731</v>
      </c>
      <c r="R63" s="30">
        <f>FC_IND_E!R63+FC_TRA_E!R63+FC_OTH_E!R63</f>
        <v>22.477644024075673</v>
      </c>
      <c r="S63" s="30">
        <f>FC_IND_E!S63+FC_TRA_E!S63+FC_OTH_E!S63</f>
        <v>10.632244196044709</v>
      </c>
      <c r="T63" s="30">
        <f>FC_IND_E!T63+FC_TRA_E!T63+FC_OTH_E!T63</f>
        <v>7.6145313843508156</v>
      </c>
      <c r="U63" s="30">
        <f>FC_IND_E!U63+FC_TRA_E!U63+FC_OTH_E!U63</f>
        <v>5.985640584694754</v>
      </c>
      <c r="V63" s="30">
        <f>FC_IND_E!V63+FC_TRA_E!V63+FC_OTH_E!V63</f>
        <v>3.7319002579535674</v>
      </c>
      <c r="W63" s="30">
        <f>FC_IND_E!W63+FC_TRA_E!W63+FC_OTH_E!W63</f>
        <v>3.4571797076526223</v>
      </c>
      <c r="X63" s="30">
        <f>FC_IND_E!X63+FC_TRA_E!X63+FC_OTH_E!X63</f>
        <v>2.5484952708512467</v>
      </c>
    </row>
    <row r="64" spans="1:24" ht="11.25" customHeight="1" x14ac:dyDescent="0.2">
      <c r="A64" s="22" t="s">
        <v>115</v>
      </c>
      <c r="B64" s="23" t="s">
        <v>116</v>
      </c>
      <c r="C64" s="30">
        <f>FC_IND_E!C64+FC_TRA_E!C64+FC_OTH_E!C64</f>
        <v>58.684436801375753</v>
      </c>
      <c r="D64" s="30">
        <f>FC_IND_E!D64+FC_TRA_E!D64+FC_OTH_E!D64</f>
        <v>65.778159931212372</v>
      </c>
      <c r="E64" s="30">
        <f>FC_IND_E!E64+FC_TRA_E!E64+FC_OTH_E!E64</f>
        <v>159.29939810834048</v>
      </c>
      <c r="F64" s="30">
        <f>FC_IND_E!F64+FC_TRA_E!F64+FC_OTH_E!F64</f>
        <v>242.55485812553741</v>
      </c>
      <c r="G64" s="30">
        <f>FC_IND_E!G64+FC_TRA_E!G64+FC_OTH_E!G64</f>
        <v>292.78177128116943</v>
      </c>
      <c r="H64" s="30">
        <f>FC_IND_E!H64+FC_TRA_E!H64+FC_OTH_E!H64</f>
        <v>541.93207222699925</v>
      </c>
      <c r="I64" s="30">
        <f>FC_IND_E!I64+FC_TRA_E!I64+FC_OTH_E!I64</f>
        <v>839.77695614789343</v>
      </c>
      <c r="J64" s="30">
        <f>FC_IND_E!J64+FC_TRA_E!J64+FC_OTH_E!J64</f>
        <v>1085.8807394668959</v>
      </c>
      <c r="K64" s="30">
        <f>FC_IND_E!K64+FC_TRA_E!K64+FC_OTH_E!K64</f>
        <v>1690.8720550300943</v>
      </c>
      <c r="L64" s="30">
        <f>FC_IND_E!L64+FC_TRA_E!L64+FC_OTH_E!L64</f>
        <v>2067.8844368013761</v>
      </c>
      <c r="M64" s="30">
        <f>FC_IND_E!M64+FC_TRA_E!M64+FC_OTH_E!M64</f>
        <v>2472.6246775580398</v>
      </c>
      <c r="N64" s="30">
        <f>FC_IND_E!N64+FC_TRA_E!N64+FC_OTH_E!N64</f>
        <v>2524.6392949269134</v>
      </c>
      <c r="O64" s="30">
        <f>FC_IND_E!O64+FC_TRA_E!O64+FC_OTH_E!O64</f>
        <v>2461.0371453138437</v>
      </c>
      <c r="P64" s="30">
        <f>FC_IND_E!P64+FC_TRA_E!P64+FC_OTH_E!P64</f>
        <v>2287.6370593293204</v>
      </c>
      <c r="Q64" s="30">
        <f>FC_IND_E!Q64+FC_TRA_E!Q64+FC_OTH_E!Q64</f>
        <v>2280.33026655202</v>
      </c>
      <c r="R64" s="30">
        <f>FC_IND_E!R64+FC_TRA_E!R64+FC_OTH_E!R64</f>
        <v>2322.0867583834911</v>
      </c>
      <c r="S64" s="30">
        <f>FC_IND_E!S64+FC_TRA_E!S64+FC_OTH_E!S64</f>
        <v>2295.5458297506448</v>
      </c>
      <c r="T64" s="30">
        <f>FC_IND_E!T64+FC_TRA_E!T64+FC_OTH_E!T64</f>
        <v>2429.0390369733445</v>
      </c>
      <c r="U64" s="30">
        <f>FC_IND_E!U64+FC_TRA_E!U64+FC_OTH_E!U64</f>
        <v>2616.6522785898542</v>
      </c>
      <c r="V64" s="30">
        <f>FC_IND_E!V64+FC_TRA_E!V64+FC_OTH_E!V64</f>
        <v>2721.2447119518488</v>
      </c>
      <c r="W64" s="30">
        <f>FC_IND_E!W64+FC_TRA_E!W64+FC_OTH_E!W64</f>
        <v>2685.3803955288049</v>
      </c>
      <c r="X64" s="30">
        <f>FC_IND_E!X64+FC_TRA_E!X64+FC_OTH_E!X64</f>
        <v>3053.5070507308678</v>
      </c>
    </row>
    <row r="65" spans="1:24" ht="11.25" customHeight="1" x14ac:dyDescent="0.2">
      <c r="A65" s="22" t="s">
        <v>117</v>
      </c>
      <c r="B65" s="23" t="s">
        <v>118</v>
      </c>
      <c r="C65" s="30">
        <f>FC_IND_E!C65+FC_TRA_E!C65+FC_OTH_E!C65</f>
        <v>239.31822871883057</v>
      </c>
      <c r="D65" s="30">
        <f>FC_IND_E!D65+FC_TRA_E!D65+FC_OTH_E!D65</f>
        <v>329.88839208942392</v>
      </c>
      <c r="E65" s="30">
        <f>FC_IND_E!E65+FC_TRA_E!E65+FC_OTH_E!E65</f>
        <v>508.645743766122</v>
      </c>
      <c r="F65" s="30">
        <f>FC_IND_E!F65+FC_TRA_E!F65+FC_OTH_E!F65</f>
        <v>730.1316423043852</v>
      </c>
      <c r="G65" s="30">
        <f>FC_IND_E!G65+FC_TRA_E!G65+FC_OTH_E!G65</f>
        <v>670.89699054170251</v>
      </c>
      <c r="H65" s="30">
        <f>FC_IND_E!H65+FC_TRA_E!H65+FC_OTH_E!H65</f>
        <v>999.45219260533099</v>
      </c>
      <c r="I65" s="30">
        <f>FC_IND_E!I65+FC_TRA_E!I65+FC_OTH_E!I65</f>
        <v>1717.1059329320717</v>
      </c>
      <c r="J65" s="30">
        <f>FC_IND_E!J65+FC_TRA_E!J65+FC_OTH_E!J65</f>
        <v>1748.5827171109204</v>
      </c>
      <c r="K65" s="30">
        <f>FC_IND_E!K65+FC_TRA_E!K65+FC_OTH_E!K65</f>
        <v>1127.7298366294062</v>
      </c>
      <c r="L65" s="30">
        <f>FC_IND_E!L65+FC_TRA_E!L65+FC_OTH_E!L65</f>
        <v>545.54436801375755</v>
      </c>
      <c r="M65" s="30">
        <f>FC_IND_E!M65+FC_TRA_E!M65+FC_OTH_E!M65</f>
        <v>578.77480653482371</v>
      </c>
      <c r="N65" s="30">
        <f>FC_IND_E!N65+FC_TRA_E!N65+FC_OTH_E!N65</f>
        <v>430.59974204643174</v>
      </c>
      <c r="O65" s="30">
        <f>FC_IND_E!O65+FC_TRA_E!O65+FC_OTH_E!O65</f>
        <v>319.15159071367145</v>
      </c>
      <c r="P65" s="30">
        <f>FC_IND_E!P65+FC_TRA_E!P65+FC_OTH_E!P65</f>
        <v>214.48297506448833</v>
      </c>
      <c r="Q65" s="30">
        <f>FC_IND_E!Q65+FC_TRA_E!Q65+FC_OTH_E!Q65</f>
        <v>388.45047291487526</v>
      </c>
      <c r="R65" s="30">
        <f>FC_IND_E!R65+FC_TRA_E!R65+FC_OTH_E!R65</f>
        <v>447.68288907996555</v>
      </c>
      <c r="S65" s="30">
        <f>FC_IND_E!S65+FC_TRA_E!S65+FC_OTH_E!S65</f>
        <v>371.35133276010311</v>
      </c>
      <c r="T65" s="30">
        <f>FC_IND_E!T65+FC_TRA_E!T65+FC_OTH_E!T65</f>
        <v>590.11564918314696</v>
      </c>
      <c r="U65" s="30">
        <f>FC_IND_E!U65+FC_TRA_E!U65+FC_OTH_E!U65</f>
        <v>576.87953568357705</v>
      </c>
      <c r="V65" s="30">
        <f>FC_IND_E!V65+FC_TRA_E!V65+FC_OTH_E!V65</f>
        <v>528.41779879621674</v>
      </c>
      <c r="W65" s="30">
        <f>FC_IND_E!W65+FC_TRA_E!W65+FC_OTH_E!W65</f>
        <v>501.61263972484943</v>
      </c>
      <c r="X65" s="30">
        <f>FC_IND_E!X65+FC_TRA_E!X65+FC_OTH_E!X65</f>
        <v>522.36878761822868</v>
      </c>
    </row>
    <row r="66" spans="1:24" ht="11.25" customHeight="1" x14ac:dyDescent="0.2">
      <c r="A66" s="22" t="s">
        <v>119</v>
      </c>
      <c r="B66" s="23" t="s">
        <v>120</v>
      </c>
      <c r="C66" s="30">
        <f>FC_IND_E!C66+FC_TRA_E!C66+FC_OTH_E!C66</f>
        <v>400.32957867583832</v>
      </c>
      <c r="D66" s="30">
        <f>FC_IND_E!D66+FC_TRA_E!D66+FC_OTH_E!D66</f>
        <v>425.92467755803955</v>
      </c>
      <c r="E66" s="30">
        <f>FC_IND_E!E66+FC_TRA_E!E66+FC_OTH_E!E66</f>
        <v>423.74600171969053</v>
      </c>
      <c r="F66" s="30">
        <f>FC_IND_E!F66+FC_TRA_E!F66+FC_OTH_E!F66</f>
        <v>429.61908856405853</v>
      </c>
      <c r="G66" s="30">
        <f>FC_IND_E!G66+FC_TRA_E!G66+FC_OTH_E!G66</f>
        <v>942.40601891659492</v>
      </c>
      <c r="H66" s="30">
        <f>FC_IND_E!H66+FC_TRA_E!H66+FC_OTH_E!H66</f>
        <v>1532.7598452278589</v>
      </c>
      <c r="I66" s="30">
        <f>FC_IND_E!I66+FC_TRA_E!I66+FC_OTH_E!I66</f>
        <v>2191.5769561478933</v>
      </c>
      <c r="J66" s="30">
        <f>FC_IND_E!J66+FC_TRA_E!J66+FC_OTH_E!J66</f>
        <v>3971.821152192606</v>
      </c>
      <c r="K66" s="30">
        <f>FC_IND_E!K66+FC_TRA_E!K66+FC_OTH_E!K66</f>
        <v>6054.8066208082528</v>
      </c>
      <c r="L66" s="30">
        <f>FC_IND_E!L66+FC_TRA_E!L66+FC_OTH_E!L66</f>
        <v>8135.9135855545983</v>
      </c>
      <c r="M66" s="30">
        <f>FC_IND_E!M66+FC_TRA_E!M66+FC_OTH_E!M66</f>
        <v>9121.8902837489277</v>
      </c>
      <c r="N66" s="30">
        <f>FC_IND_E!N66+FC_TRA_E!N66+FC_OTH_E!N66</f>
        <v>9872.2668099742041</v>
      </c>
      <c r="O66" s="30">
        <f>FC_IND_E!O66+FC_TRA_E!O66+FC_OTH_E!O66</f>
        <v>10935.449871023216</v>
      </c>
      <c r="P66" s="30">
        <f>FC_IND_E!P66+FC_TRA_E!P66+FC_OTH_E!P66</f>
        <v>9716.7489251934639</v>
      </c>
      <c r="Q66" s="30">
        <f>FC_IND_E!Q66+FC_TRA_E!Q66+FC_OTH_E!Q66</f>
        <v>10558.699226139293</v>
      </c>
      <c r="R66" s="30">
        <f>FC_IND_E!R66+FC_TRA_E!R66+FC_OTH_E!R66</f>
        <v>10477.014015477213</v>
      </c>
      <c r="S66" s="30">
        <f>FC_IND_E!S66+FC_TRA_E!S66+FC_OTH_E!S66</f>
        <v>10436.004213241617</v>
      </c>
      <c r="T66" s="30">
        <f>FC_IND_E!T66+FC_TRA_E!T66+FC_OTH_E!T66</f>
        <v>11350.404299226138</v>
      </c>
      <c r="U66" s="30">
        <f>FC_IND_E!U66+FC_TRA_E!U66+FC_OTH_E!U66</f>
        <v>12755.33404987102</v>
      </c>
      <c r="V66" s="30">
        <f>FC_IND_E!V66+FC_TRA_E!V66+FC_OTH_E!V66</f>
        <v>13255.568959587272</v>
      </c>
      <c r="W66" s="30">
        <f>FC_IND_E!W66+FC_TRA_E!W66+FC_OTH_E!W66</f>
        <v>13528.656749785034</v>
      </c>
      <c r="X66" s="30">
        <f>FC_IND_E!X66+FC_TRA_E!X66+FC_OTH_E!X66</f>
        <v>13959.300687876177</v>
      </c>
    </row>
    <row r="67" spans="1:24" ht="11.25" customHeight="1" x14ac:dyDescent="0.2">
      <c r="A67" s="22" t="s">
        <v>121</v>
      </c>
      <c r="B67" s="23" t="s">
        <v>122</v>
      </c>
      <c r="C67" s="30">
        <f>FC_IND_E!C67+FC_TRA_E!C67+FC_OTH_E!C67</f>
        <v>0</v>
      </c>
      <c r="D67" s="30">
        <f>FC_IND_E!D67+FC_TRA_E!D67+FC_OTH_E!D67</f>
        <v>0</v>
      </c>
      <c r="E67" s="30">
        <f>FC_IND_E!E67+FC_TRA_E!E67+FC_OTH_E!E67</f>
        <v>0</v>
      </c>
      <c r="F67" s="30">
        <f>FC_IND_E!F67+FC_TRA_E!F67+FC_OTH_E!F67</f>
        <v>0</v>
      </c>
      <c r="G67" s="30">
        <f>FC_IND_E!G67+FC_TRA_E!G67+FC_OTH_E!G67</f>
        <v>0</v>
      </c>
      <c r="H67" s="30">
        <f>FC_IND_E!H67+FC_TRA_E!H67+FC_OTH_E!H67</f>
        <v>0</v>
      </c>
      <c r="I67" s="30">
        <f>FC_IND_E!I67+FC_TRA_E!I67+FC_OTH_E!I67</f>
        <v>0</v>
      </c>
      <c r="J67" s="30">
        <f>FC_IND_E!J67+FC_TRA_E!J67+FC_OTH_E!J67</f>
        <v>0</v>
      </c>
      <c r="K67" s="30">
        <f>FC_IND_E!K67+FC_TRA_E!K67+FC_OTH_E!K67</f>
        <v>0</v>
      </c>
      <c r="L67" s="30">
        <f>FC_IND_E!L67+FC_TRA_E!L67+FC_OTH_E!L67</f>
        <v>0</v>
      </c>
      <c r="M67" s="30">
        <f>FC_IND_E!M67+FC_TRA_E!M67+FC_OTH_E!M67</f>
        <v>0</v>
      </c>
      <c r="N67" s="30">
        <f>FC_IND_E!N67+FC_TRA_E!N67+FC_OTH_E!N67</f>
        <v>0</v>
      </c>
      <c r="O67" s="30">
        <f>FC_IND_E!O67+FC_TRA_E!O67+FC_OTH_E!O67</f>
        <v>0</v>
      </c>
      <c r="P67" s="30">
        <f>FC_IND_E!P67+FC_TRA_E!P67+FC_OTH_E!P67</f>
        <v>0</v>
      </c>
      <c r="Q67" s="30">
        <f>FC_IND_E!Q67+FC_TRA_E!Q67+FC_OTH_E!Q67</f>
        <v>0</v>
      </c>
      <c r="R67" s="30">
        <f>FC_IND_E!R67+FC_TRA_E!R67+FC_OTH_E!R67</f>
        <v>0</v>
      </c>
      <c r="S67" s="30">
        <f>FC_IND_E!S67+FC_TRA_E!S67+FC_OTH_E!S67</f>
        <v>0</v>
      </c>
      <c r="T67" s="30">
        <f>FC_IND_E!T67+FC_TRA_E!T67+FC_OTH_E!T67</f>
        <v>0</v>
      </c>
      <c r="U67" s="30">
        <f>FC_IND_E!U67+FC_TRA_E!U67+FC_OTH_E!U67</f>
        <v>0</v>
      </c>
      <c r="V67" s="30">
        <f>FC_IND_E!V67+FC_TRA_E!V67+FC_OTH_E!V67</f>
        <v>0</v>
      </c>
      <c r="W67" s="30">
        <f>FC_IND_E!W67+FC_TRA_E!W67+FC_OTH_E!W67</f>
        <v>0</v>
      </c>
      <c r="X67" s="30">
        <f>FC_IND_E!X67+FC_TRA_E!X67+FC_OTH_E!X67</f>
        <v>0</v>
      </c>
    </row>
    <row r="68" spans="1:24" ht="11.25" customHeight="1" x14ac:dyDescent="0.2">
      <c r="A68" s="22" t="s">
        <v>123</v>
      </c>
      <c r="B68" s="23" t="s">
        <v>124</v>
      </c>
      <c r="C68" s="30">
        <f>FC_IND_E!C68+FC_TRA_E!C68+FC_OTH_E!C68</f>
        <v>0</v>
      </c>
      <c r="D68" s="30">
        <f>FC_IND_E!D68+FC_TRA_E!D68+FC_OTH_E!D68</f>
        <v>0</v>
      </c>
      <c r="E68" s="30">
        <f>FC_IND_E!E68+FC_TRA_E!E68+FC_OTH_E!E68</f>
        <v>0</v>
      </c>
      <c r="F68" s="30">
        <f>FC_IND_E!F68+FC_TRA_E!F68+FC_OTH_E!F68</f>
        <v>0</v>
      </c>
      <c r="G68" s="30">
        <f>FC_IND_E!G68+FC_TRA_E!G68+FC_OTH_E!G68</f>
        <v>0</v>
      </c>
      <c r="H68" s="30">
        <f>FC_IND_E!H68+FC_TRA_E!H68+FC_OTH_E!H68</f>
        <v>0</v>
      </c>
      <c r="I68" s="30">
        <f>FC_IND_E!I68+FC_TRA_E!I68+FC_OTH_E!I68</f>
        <v>0</v>
      </c>
      <c r="J68" s="30">
        <f>FC_IND_E!J68+FC_TRA_E!J68+FC_OTH_E!J68</f>
        <v>0</v>
      </c>
      <c r="K68" s="30">
        <f>FC_IND_E!K68+FC_TRA_E!K68+FC_OTH_E!K68</f>
        <v>0</v>
      </c>
      <c r="L68" s="30">
        <f>FC_IND_E!L68+FC_TRA_E!L68+FC_OTH_E!L68</f>
        <v>0</v>
      </c>
      <c r="M68" s="30">
        <f>FC_IND_E!M68+FC_TRA_E!M68+FC_OTH_E!M68</f>
        <v>0</v>
      </c>
      <c r="N68" s="30">
        <f>FC_IND_E!N68+FC_TRA_E!N68+FC_OTH_E!N68</f>
        <v>0</v>
      </c>
      <c r="O68" s="30">
        <f>FC_IND_E!O68+FC_TRA_E!O68+FC_OTH_E!O68</f>
        <v>0</v>
      </c>
      <c r="P68" s="30">
        <f>FC_IND_E!P68+FC_TRA_E!P68+FC_OTH_E!P68</f>
        <v>0</v>
      </c>
      <c r="Q68" s="30">
        <f>FC_IND_E!Q68+FC_TRA_E!Q68+FC_OTH_E!Q68</f>
        <v>0</v>
      </c>
      <c r="R68" s="30">
        <f>FC_IND_E!R68+FC_TRA_E!R68+FC_OTH_E!R68</f>
        <v>0</v>
      </c>
      <c r="S68" s="30">
        <f>FC_IND_E!S68+FC_TRA_E!S68+FC_OTH_E!S68</f>
        <v>0</v>
      </c>
      <c r="T68" s="30">
        <f>FC_IND_E!T68+FC_TRA_E!T68+FC_OTH_E!T68</f>
        <v>0</v>
      </c>
      <c r="U68" s="30">
        <f>FC_IND_E!U68+FC_TRA_E!U68+FC_OTH_E!U68</f>
        <v>0</v>
      </c>
      <c r="V68" s="30">
        <f>FC_IND_E!V68+FC_TRA_E!V68+FC_OTH_E!V68</f>
        <v>0</v>
      </c>
      <c r="W68" s="30">
        <f>FC_IND_E!W68+FC_TRA_E!W68+FC_OTH_E!W68</f>
        <v>0</v>
      </c>
      <c r="X68" s="30">
        <f>FC_IND_E!X68+FC_TRA_E!X68+FC_OTH_E!X68</f>
        <v>0</v>
      </c>
    </row>
    <row r="69" spans="1:24" ht="11.25" customHeight="1" x14ac:dyDescent="0.2">
      <c r="A69" s="22" t="s">
        <v>125</v>
      </c>
      <c r="B69" s="23" t="s">
        <v>126</v>
      </c>
      <c r="C69" s="30">
        <f>FC_IND_E!C69+FC_TRA_E!C69+FC_OTH_E!C69</f>
        <v>14.368959587274292</v>
      </c>
      <c r="D69" s="30">
        <f>FC_IND_E!D69+FC_TRA_E!D69+FC_OTH_E!D69</f>
        <v>17.961220980223562</v>
      </c>
      <c r="E69" s="30">
        <f>FC_IND_E!E69+FC_TRA_E!E69+FC_OTH_E!E69</f>
        <v>21.553482373172827</v>
      </c>
      <c r="F69" s="30">
        <f>FC_IND_E!F69+FC_TRA_E!F69+FC_OTH_E!F69</f>
        <v>30.400429922613931</v>
      </c>
      <c r="G69" s="30">
        <f>FC_IND_E!G69+FC_TRA_E!G69+FC_OTH_E!G69</f>
        <v>43.733619948409284</v>
      </c>
      <c r="H69" s="30">
        <f>FC_IND_E!H69+FC_TRA_E!H69+FC_OTH_E!H69</f>
        <v>188.18237317282887</v>
      </c>
      <c r="I69" s="30">
        <f>FC_IND_E!I69+FC_TRA_E!I69+FC_OTH_E!I69</f>
        <v>707.8656061908855</v>
      </c>
      <c r="J69" s="30">
        <f>FC_IND_E!J69+FC_TRA_E!J69+FC_OTH_E!J69</f>
        <v>835.89957007738587</v>
      </c>
      <c r="K69" s="30">
        <f>FC_IND_E!K69+FC_TRA_E!K69+FC_OTH_E!K69</f>
        <v>465.77841788478077</v>
      </c>
      <c r="L69" s="30">
        <f>FC_IND_E!L69+FC_TRA_E!L69+FC_OTH_E!L69</f>
        <v>283.16474634565776</v>
      </c>
      <c r="M69" s="30">
        <f>FC_IND_E!M69+FC_TRA_E!M69+FC_OTH_E!M69</f>
        <v>245.98890799656067</v>
      </c>
      <c r="N69" s="30">
        <f>FC_IND_E!N69+FC_TRA_E!N69+FC_OTH_E!N69</f>
        <v>111.2644883920894</v>
      </c>
      <c r="O69" s="30">
        <f>FC_IND_E!O69+FC_TRA_E!O69+FC_OTH_E!O69</f>
        <v>49.931556319862423</v>
      </c>
      <c r="P69" s="30">
        <f>FC_IND_E!P69+FC_TRA_E!P69+FC_OTH_E!P69</f>
        <v>47.18314703353397</v>
      </c>
      <c r="Q69" s="30">
        <f>FC_IND_E!Q69+FC_TRA_E!Q69+FC_OTH_E!Q69</f>
        <v>68.278331900257925</v>
      </c>
      <c r="R69" s="30">
        <f>FC_IND_E!R69+FC_TRA_E!R69+FC_OTH_E!R69</f>
        <v>57.524247635425652</v>
      </c>
      <c r="S69" s="30">
        <f>FC_IND_E!S69+FC_TRA_E!S69+FC_OTH_E!S69</f>
        <v>69.26491831470338</v>
      </c>
      <c r="T69" s="30">
        <f>FC_IND_E!T69+FC_TRA_E!T69+FC_OTH_E!T69</f>
        <v>58.986156491831451</v>
      </c>
      <c r="U69" s="30">
        <f>FC_IND_E!U69+FC_TRA_E!U69+FC_OTH_E!U69</f>
        <v>117.20438521066211</v>
      </c>
      <c r="V69" s="30">
        <f>FC_IND_E!V69+FC_TRA_E!V69+FC_OTH_E!V69</f>
        <v>126.57308684436802</v>
      </c>
      <c r="W69" s="30">
        <f>FC_IND_E!W69+FC_TRA_E!W69+FC_OTH_E!W69</f>
        <v>178.25210662080821</v>
      </c>
      <c r="X69" s="30">
        <f>FC_IND_E!X69+FC_TRA_E!X69+FC_OTH_E!X69</f>
        <v>149.47308684436803</v>
      </c>
    </row>
    <row r="70" spans="1:24" ht="11.25" customHeight="1" x14ac:dyDescent="0.2">
      <c r="A70" s="22" t="s">
        <v>127</v>
      </c>
      <c r="B70" s="23" t="s">
        <v>128</v>
      </c>
      <c r="C70" s="30">
        <f>FC_IND_E!C70+FC_TRA_E!C70+FC_OTH_E!C70</f>
        <v>85.336027515047277</v>
      </c>
      <c r="D70" s="30">
        <f>FC_IND_E!D70+FC_TRA_E!D70+FC_OTH_E!D70</f>
        <v>89.645657781599311</v>
      </c>
      <c r="E70" s="30">
        <f>FC_IND_E!E70+FC_TRA_E!E70+FC_OTH_E!E70</f>
        <v>95.587102321582108</v>
      </c>
      <c r="F70" s="30">
        <f>FC_IND_E!F70+FC_TRA_E!F70+FC_OTH_E!F70</f>
        <v>279.70980223559758</v>
      </c>
      <c r="G70" s="30">
        <f>FC_IND_E!G70+FC_TRA_E!G70+FC_OTH_E!G70</f>
        <v>420.00249355116068</v>
      </c>
      <c r="H70" s="30">
        <f>FC_IND_E!H70+FC_TRA_E!H70+FC_OTH_E!H70</f>
        <v>631.03791917454851</v>
      </c>
      <c r="I70" s="30">
        <f>FC_IND_E!I70+FC_TRA_E!I70+FC_OTH_E!I70</f>
        <v>859.22304385210646</v>
      </c>
      <c r="J70" s="30">
        <f>FC_IND_E!J70+FC_TRA_E!J70+FC_OTH_E!J70</f>
        <v>1134.5847807394669</v>
      </c>
      <c r="K70" s="30">
        <f>FC_IND_E!K70+FC_TRA_E!K70+FC_OTH_E!K70</f>
        <v>1517.0699054170245</v>
      </c>
      <c r="L70" s="30">
        <f>FC_IND_E!L70+FC_TRA_E!L70+FC_OTH_E!L70</f>
        <v>1906.8429062768698</v>
      </c>
      <c r="M70" s="30">
        <f>FC_IND_E!M70+FC_TRA_E!M70+FC_OTH_E!M70</f>
        <v>2376.2320722269992</v>
      </c>
      <c r="N70" s="30">
        <f>FC_IND_E!N70+FC_TRA_E!N70+FC_OTH_E!N70</f>
        <v>3508.8269991401544</v>
      </c>
      <c r="O70" s="30">
        <f>FC_IND_E!O70+FC_TRA_E!O70+FC_OTH_E!O70</f>
        <v>4034.7513327601027</v>
      </c>
      <c r="P70" s="30">
        <f>FC_IND_E!P70+FC_TRA_E!P70+FC_OTH_E!P70</f>
        <v>4535.1780739466894</v>
      </c>
      <c r="Q70" s="30">
        <f>FC_IND_E!Q70+FC_TRA_E!Q70+FC_OTH_E!Q70</f>
        <v>5387.5820292347362</v>
      </c>
      <c r="R70" s="30">
        <f>FC_IND_E!R70+FC_TRA_E!R70+FC_OTH_E!R70</f>
        <v>5959.6588134135864</v>
      </c>
      <c r="S70" s="30">
        <f>FC_IND_E!S70+FC_TRA_E!S70+FC_OTH_E!S70</f>
        <v>6802.2824591573508</v>
      </c>
      <c r="T70" s="30">
        <f>FC_IND_E!T70+FC_TRA_E!T70+FC_OTH_E!T70</f>
        <v>10772.847377472053</v>
      </c>
      <c r="U70" s="30">
        <f>FC_IND_E!U70+FC_TRA_E!U70+FC_OTH_E!U70</f>
        <v>11467.265434221839</v>
      </c>
      <c r="V70" s="30">
        <f>FC_IND_E!V70+FC_TRA_E!V70+FC_OTH_E!V70</f>
        <v>12278.808856405845</v>
      </c>
      <c r="W70" s="30">
        <f>FC_IND_E!W70+FC_TRA_E!W70+FC_OTH_E!W70</f>
        <v>13014.367153912297</v>
      </c>
      <c r="X70" s="30">
        <f>FC_IND_E!X70+FC_TRA_E!X70+FC_OTH_E!X70</f>
        <v>14869.114703353396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:W71" si="22">SUM(C72:C73)</f>
        <v>994.23061049011176</v>
      </c>
      <c r="D71" s="31">
        <f t="shared" si="22"/>
        <v>959.4613069647462</v>
      </c>
      <c r="E71" s="31">
        <f t="shared" si="22"/>
        <v>1007.849871023216</v>
      </c>
      <c r="F71" s="31">
        <f t="shared" si="22"/>
        <v>1364.250988822012</v>
      </c>
      <c r="G71" s="31">
        <f t="shared" si="22"/>
        <v>1514.0536543422181</v>
      </c>
      <c r="H71" s="31">
        <f t="shared" si="22"/>
        <v>1320.4800515907136</v>
      </c>
      <c r="I71" s="31">
        <f t="shared" si="22"/>
        <v>1491.8758383490972</v>
      </c>
      <c r="J71" s="31">
        <f t="shared" si="22"/>
        <v>1633.7257093723128</v>
      </c>
      <c r="K71" s="31">
        <f t="shared" si="22"/>
        <v>2061.1527944969907</v>
      </c>
      <c r="L71" s="31">
        <f t="shared" si="22"/>
        <v>2401.976010318142</v>
      </c>
      <c r="M71" s="31">
        <f t="shared" si="22"/>
        <v>2754.9356835769559</v>
      </c>
      <c r="N71" s="31">
        <f t="shared" si="22"/>
        <v>3165.7603611349941</v>
      </c>
      <c r="O71" s="31">
        <f t="shared" si="22"/>
        <v>3112.5411006018912</v>
      </c>
      <c r="P71" s="31">
        <f t="shared" si="22"/>
        <v>3462.9674118658631</v>
      </c>
      <c r="Q71" s="31">
        <f t="shared" si="22"/>
        <v>3655.2406706792781</v>
      </c>
      <c r="R71" s="31">
        <f t="shared" si="22"/>
        <v>3714.0924333619942</v>
      </c>
      <c r="S71" s="31">
        <f t="shared" si="22"/>
        <v>4157.5813413585556</v>
      </c>
      <c r="T71" s="31">
        <f t="shared" si="22"/>
        <v>4170.8153052450552</v>
      </c>
      <c r="U71" s="31">
        <f t="shared" si="22"/>
        <v>4606.550386930352</v>
      </c>
      <c r="V71" s="31">
        <f t="shared" si="22"/>
        <v>4741.31668099742</v>
      </c>
      <c r="W71" s="31">
        <f t="shared" si="22"/>
        <v>4945.0568357695611</v>
      </c>
      <c r="X71" s="31">
        <f t="shared" ref="X71" si="23">SUM(X72:X73)</f>
        <v>5005.4667239896808</v>
      </c>
    </row>
    <row r="72" spans="1:24" ht="11.25" customHeight="1" x14ac:dyDescent="0.2">
      <c r="A72" s="22" t="s">
        <v>131</v>
      </c>
      <c r="B72" s="23" t="s">
        <v>132</v>
      </c>
      <c r="C72" s="30">
        <f>FC_IND_E!C72+FC_TRA_E!C72+FC_OTH_E!C72</f>
        <v>781.84892519346511</v>
      </c>
      <c r="D72" s="30">
        <f>FC_IND_E!D72+FC_TRA_E!D72+FC_OTH_E!D72</f>
        <v>695.77540842648307</v>
      </c>
      <c r="E72" s="30">
        <f>FC_IND_E!E72+FC_TRA_E!E72+FC_OTH_E!E72</f>
        <v>718.34462596732601</v>
      </c>
      <c r="F72" s="30">
        <f>FC_IND_E!F72+FC_TRA_E!F72+FC_OTH_E!F72</f>
        <v>823.50361134995694</v>
      </c>
      <c r="G72" s="30">
        <f>FC_IND_E!G72+FC_TRA_E!G72+FC_OTH_E!G72</f>
        <v>925.75219260533095</v>
      </c>
      <c r="H72" s="30">
        <f>FC_IND_E!H72+FC_TRA_E!H72+FC_OTH_E!H72</f>
        <v>873.21711092003443</v>
      </c>
      <c r="I72" s="30">
        <f>FC_IND_E!I72+FC_TRA_E!I72+FC_OTH_E!I72</f>
        <v>993.1415305245057</v>
      </c>
      <c r="J72" s="30">
        <f>FC_IND_E!J72+FC_TRA_E!J72+FC_OTH_E!J72</f>
        <v>906.83473774720539</v>
      </c>
      <c r="K72" s="30">
        <f>FC_IND_E!K72+FC_TRA_E!K72+FC_OTH_E!K72</f>
        <v>1749.0207222699914</v>
      </c>
      <c r="L72" s="30">
        <f>FC_IND_E!L72+FC_TRA_E!L72+FC_OTH_E!L72</f>
        <v>1934.1147033533955</v>
      </c>
      <c r="M72" s="30">
        <f>FC_IND_E!M72+FC_TRA_E!M72+FC_OTH_E!M72</f>
        <v>2245.1552880481509</v>
      </c>
      <c r="N72" s="30">
        <f>FC_IND_E!N72+FC_TRA_E!N72+FC_OTH_E!N72</f>
        <v>2630.9130696474622</v>
      </c>
      <c r="O72" s="30">
        <f>FC_IND_E!O72+FC_TRA_E!O72+FC_OTH_E!O72</f>
        <v>2563.8557179707645</v>
      </c>
      <c r="P72" s="30">
        <f>FC_IND_E!P72+FC_TRA_E!P72+FC_OTH_E!P72</f>
        <v>2673.2521066208074</v>
      </c>
      <c r="Q72" s="30">
        <f>FC_IND_E!Q72+FC_TRA_E!Q72+FC_OTH_E!Q72</f>
        <v>2865.8641444539985</v>
      </c>
      <c r="R72" s="30">
        <f>FC_IND_E!R72+FC_TRA_E!R72+FC_OTH_E!R72</f>
        <v>2950.81668099742</v>
      </c>
      <c r="S72" s="30">
        <f>FC_IND_E!S72+FC_TRA_E!S72+FC_OTH_E!S72</f>
        <v>3316.5672398968186</v>
      </c>
      <c r="T72" s="30">
        <f>FC_IND_E!T72+FC_TRA_E!T72+FC_OTH_E!T72</f>
        <v>3221.7803955288045</v>
      </c>
      <c r="U72" s="30">
        <f>FC_IND_E!U72+FC_TRA_E!U72+FC_OTH_E!U72</f>
        <v>3603.5538263112639</v>
      </c>
      <c r="V72" s="30">
        <f>FC_IND_E!V72+FC_TRA_E!V72+FC_OTH_E!V72</f>
        <v>3684.859157351676</v>
      </c>
      <c r="W72" s="30">
        <f>FC_IND_E!W72+FC_TRA_E!W72+FC_OTH_E!W72</f>
        <v>3849.3282029234733</v>
      </c>
      <c r="X72" s="30">
        <f>FC_IND_E!X72+FC_TRA_E!X72+FC_OTH_E!X72</f>
        <v>3916.0273430782449</v>
      </c>
    </row>
    <row r="73" spans="1:24" ht="11.25" customHeight="1" x14ac:dyDescent="0.2">
      <c r="A73" s="22" t="s">
        <v>133</v>
      </c>
      <c r="B73" s="23" t="s">
        <v>134</v>
      </c>
      <c r="C73" s="30">
        <f>FC_IND_E!C73+FC_TRA_E!C73+FC_OTH_E!C73</f>
        <v>212.38168529664665</v>
      </c>
      <c r="D73" s="30">
        <f>FC_IND_E!D73+FC_TRA_E!D73+FC_OTH_E!D73</f>
        <v>263.68589853826313</v>
      </c>
      <c r="E73" s="30">
        <f>FC_IND_E!E73+FC_TRA_E!E73+FC_OTH_E!E73</f>
        <v>289.50524505588999</v>
      </c>
      <c r="F73" s="30">
        <f>FC_IND_E!F73+FC_TRA_E!F73+FC_OTH_E!F73</f>
        <v>540.74737747205495</v>
      </c>
      <c r="G73" s="30">
        <f>FC_IND_E!G73+FC_TRA_E!G73+FC_OTH_E!G73</f>
        <v>588.30146173688729</v>
      </c>
      <c r="H73" s="30">
        <f>FC_IND_E!H73+FC_TRA_E!H73+FC_OTH_E!H73</f>
        <v>447.26294067067931</v>
      </c>
      <c r="I73" s="30">
        <f>FC_IND_E!I73+FC_TRA_E!I73+FC_OTH_E!I73</f>
        <v>498.7343078245915</v>
      </c>
      <c r="J73" s="30">
        <f>FC_IND_E!J73+FC_TRA_E!J73+FC_OTH_E!J73</f>
        <v>726.89097162510734</v>
      </c>
      <c r="K73" s="30">
        <f>FC_IND_E!K73+FC_TRA_E!K73+FC_OTH_E!K73</f>
        <v>312.13207222699918</v>
      </c>
      <c r="L73" s="30">
        <f>FC_IND_E!L73+FC_TRA_E!L73+FC_OTH_E!L73</f>
        <v>467.86130696474652</v>
      </c>
      <c r="M73" s="30">
        <f>FC_IND_E!M73+FC_TRA_E!M73+FC_OTH_E!M73</f>
        <v>509.78039552880477</v>
      </c>
      <c r="N73" s="30">
        <f>FC_IND_E!N73+FC_TRA_E!N73+FC_OTH_E!N73</f>
        <v>534.84729148753217</v>
      </c>
      <c r="O73" s="30">
        <f>FC_IND_E!O73+FC_TRA_E!O73+FC_OTH_E!O73</f>
        <v>548.68538263112657</v>
      </c>
      <c r="P73" s="30">
        <f>FC_IND_E!P73+FC_TRA_E!P73+FC_OTH_E!P73</f>
        <v>789.7153052450559</v>
      </c>
      <c r="Q73" s="30">
        <f>FC_IND_E!Q73+FC_TRA_E!Q73+FC_OTH_E!Q73</f>
        <v>789.37652622527946</v>
      </c>
      <c r="R73" s="30">
        <f>FC_IND_E!R73+FC_TRA_E!R73+FC_OTH_E!R73</f>
        <v>763.27575236457415</v>
      </c>
      <c r="S73" s="30">
        <f>FC_IND_E!S73+FC_TRA_E!S73+FC_OTH_E!S73</f>
        <v>841.01410146173703</v>
      </c>
      <c r="T73" s="30">
        <f>FC_IND_E!T73+FC_TRA_E!T73+FC_OTH_E!T73</f>
        <v>949.03490971625092</v>
      </c>
      <c r="U73" s="30">
        <f>FC_IND_E!U73+FC_TRA_E!U73+FC_OTH_E!U73</f>
        <v>1002.9965606190884</v>
      </c>
      <c r="V73" s="30">
        <f>FC_IND_E!V73+FC_TRA_E!V73+FC_OTH_E!V73</f>
        <v>1056.457523645744</v>
      </c>
      <c r="W73" s="30">
        <f>FC_IND_E!W73+FC_TRA_E!W73+FC_OTH_E!W73</f>
        <v>1095.7286328460875</v>
      </c>
      <c r="X73" s="30">
        <f>FC_IND_E!X73+FC_TRA_E!X73+FC_OTH_E!X73</f>
        <v>1089.4393809114358</v>
      </c>
    </row>
    <row r="74" spans="1:24" ht="11.25" customHeight="1" x14ac:dyDescent="0.2">
      <c r="A74" s="24" t="s">
        <v>135</v>
      </c>
      <c r="B74" s="25" t="s">
        <v>136</v>
      </c>
      <c r="C74" s="31">
        <f>FC_IND_E!C74+FC_TRA_E!C74+FC_OTH_E!C74</f>
        <v>0</v>
      </c>
      <c r="D74" s="31">
        <f>FC_IND_E!D74+FC_TRA_E!D74+FC_OTH_E!D74</f>
        <v>0</v>
      </c>
      <c r="E74" s="31">
        <f>FC_IND_E!E74+FC_TRA_E!E74+FC_OTH_E!E74</f>
        <v>0</v>
      </c>
      <c r="F74" s="31">
        <f>FC_IND_E!F74+FC_TRA_E!F74+FC_OTH_E!F74</f>
        <v>0</v>
      </c>
      <c r="G74" s="31">
        <f>FC_IND_E!G74+FC_TRA_E!G74+FC_OTH_E!G74</f>
        <v>0</v>
      </c>
      <c r="H74" s="31">
        <f>FC_IND_E!H74+FC_TRA_E!H74+FC_OTH_E!H74</f>
        <v>0</v>
      </c>
      <c r="I74" s="31">
        <f>FC_IND_E!I74+FC_TRA_E!I74+FC_OTH_E!I74</f>
        <v>0</v>
      </c>
      <c r="J74" s="31">
        <f>FC_IND_E!J74+FC_TRA_E!J74+FC_OTH_E!J74</f>
        <v>0</v>
      </c>
      <c r="K74" s="31">
        <f>FC_IND_E!K74+FC_TRA_E!K74+FC_OTH_E!K74</f>
        <v>0</v>
      </c>
      <c r="L74" s="31">
        <f>FC_IND_E!L74+FC_TRA_E!L74+FC_OTH_E!L74</f>
        <v>0</v>
      </c>
      <c r="M74" s="31">
        <f>FC_IND_E!M74+FC_TRA_E!M74+FC_OTH_E!M74</f>
        <v>0</v>
      </c>
      <c r="N74" s="31">
        <f>FC_IND_E!N74+FC_TRA_E!N74+FC_OTH_E!N74</f>
        <v>0</v>
      </c>
      <c r="O74" s="31">
        <f>FC_IND_E!O74+FC_TRA_E!O74+FC_OTH_E!O74</f>
        <v>0</v>
      </c>
      <c r="P74" s="31">
        <f>FC_IND_E!P74+FC_TRA_E!P74+FC_OTH_E!P74</f>
        <v>0</v>
      </c>
      <c r="Q74" s="31">
        <f>FC_IND_E!Q74+FC_TRA_E!Q74+FC_OTH_E!Q74</f>
        <v>0</v>
      </c>
      <c r="R74" s="31">
        <f>FC_IND_E!R74+FC_TRA_E!R74+FC_OTH_E!R74</f>
        <v>0</v>
      </c>
      <c r="S74" s="31">
        <f>FC_IND_E!S74+FC_TRA_E!S74+FC_OTH_E!S74</f>
        <v>0</v>
      </c>
      <c r="T74" s="31">
        <f>FC_IND_E!T74+FC_TRA_E!T74+FC_OTH_E!T74</f>
        <v>0</v>
      </c>
      <c r="U74" s="31">
        <f>FC_IND_E!U74+FC_TRA_E!U74+FC_OTH_E!U74</f>
        <v>0</v>
      </c>
      <c r="V74" s="31">
        <f>FC_IND_E!V74+FC_TRA_E!V74+FC_OTH_E!V74</f>
        <v>0</v>
      </c>
      <c r="W74" s="31">
        <f>FC_IND_E!W74+FC_TRA_E!W74+FC_OTH_E!W74</f>
        <v>0</v>
      </c>
      <c r="X74" s="31">
        <f>FC_IND_E!X74+FC_TRA_E!X74+FC_OTH_E!X74</f>
        <v>0</v>
      </c>
    </row>
    <row r="75" spans="1:24" ht="11.25" customHeight="1" x14ac:dyDescent="0.2">
      <c r="A75" s="24" t="s">
        <v>137</v>
      </c>
      <c r="B75" s="25" t="s">
        <v>138</v>
      </c>
      <c r="C75" s="31">
        <f>FC_IND_E!C75+FC_TRA_E!C75+FC_OTH_E!C75</f>
        <v>42894.260103181419</v>
      </c>
      <c r="D75" s="31">
        <f>FC_IND_E!D75+FC_TRA_E!D75+FC_OTH_E!D75</f>
        <v>45870.98349097163</v>
      </c>
      <c r="E75" s="31">
        <f>FC_IND_E!E75+FC_TRA_E!E75+FC_OTH_E!E75</f>
        <v>44992.154084264832</v>
      </c>
      <c r="F75" s="31">
        <f>FC_IND_E!F75+FC_TRA_E!F75+FC_OTH_E!F75</f>
        <v>48929.387876182271</v>
      </c>
      <c r="G75" s="31">
        <f>FC_IND_E!G75+FC_TRA_E!G75+FC_OTH_E!G75</f>
        <v>51487.351762682709</v>
      </c>
      <c r="H75" s="31">
        <f>FC_IND_E!H75+FC_TRA_E!H75+FC_OTH_E!H75</f>
        <v>51329.141272570938</v>
      </c>
      <c r="I75" s="31">
        <f>FC_IND_E!I75+FC_TRA_E!I75+FC_OTH_E!I75</f>
        <v>50312.638865004294</v>
      </c>
      <c r="J75" s="31">
        <f>FC_IND_E!J75+FC_TRA_E!J75+FC_OTH_E!J75</f>
        <v>47907.001117798791</v>
      </c>
      <c r="K75" s="31">
        <f>FC_IND_E!K75+FC_TRA_E!K75+FC_OTH_E!K75</f>
        <v>48332.571711091994</v>
      </c>
      <c r="L75" s="31">
        <f>FC_IND_E!L75+FC_TRA_E!L75+FC_OTH_E!L75</f>
        <v>47381.582029234734</v>
      </c>
      <c r="M75" s="31">
        <f>FC_IND_E!M75+FC_TRA_E!M75+FC_OTH_E!M75</f>
        <v>51612.355803955288</v>
      </c>
      <c r="N75" s="31">
        <f>FC_IND_E!N75+FC_TRA_E!N75+FC_OTH_E!N75</f>
        <v>47149.332330180565</v>
      </c>
      <c r="O75" s="31">
        <f>FC_IND_E!O75+FC_TRA_E!O75+FC_OTH_E!O75</f>
        <v>48401.311092003431</v>
      </c>
      <c r="P75" s="31">
        <f>FC_IND_E!P75+FC_TRA_E!P75+FC_OTH_E!P75</f>
        <v>48366.71685296647</v>
      </c>
      <c r="Q75" s="31">
        <f>FC_IND_E!Q75+FC_TRA_E!Q75+FC_OTH_E!Q75</f>
        <v>44496.579535683573</v>
      </c>
      <c r="R75" s="31">
        <f>FC_IND_E!R75+FC_TRA_E!R75+FC_OTH_E!R75</f>
        <v>45107.177558039555</v>
      </c>
      <c r="S75" s="31">
        <f>FC_IND_E!S75+FC_TRA_E!S75+FC_OTH_E!S75</f>
        <v>46876.892433361987</v>
      </c>
      <c r="T75" s="31">
        <f>FC_IND_E!T75+FC_TRA_E!T75+FC_OTH_E!T75</f>
        <v>47097.620004696975</v>
      </c>
      <c r="U75" s="31">
        <f>FC_IND_E!U75+FC_TRA_E!U75+FC_OTH_E!U75</f>
        <v>46021.817282889082</v>
      </c>
      <c r="V75" s="31">
        <f>FC_IND_E!V75+FC_TRA_E!V75+FC_OTH_E!V75</f>
        <v>45945.237833190025</v>
      </c>
      <c r="W75" s="31">
        <f>FC_IND_E!W75+FC_TRA_E!W75+FC_OTH_E!W75</f>
        <v>43888.34247635425</v>
      </c>
      <c r="X75" s="31">
        <f>FC_IND_E!X75+FC_TRA_E!X75+FC_OTH_E!X75</f>
        <v>47189.059071367155</v>
      </c>
    </row>
    <row r="76" spans="1:24" ht="11.25" customHeight="1" x14ac:dyDescent="0.2">
      <c r="A76" s="26" t="s">
        <v>139</v>
      </c>
      <c r="B76" s="27" t="s">
        <v>140</v>
      </c>
      <c r="C76" s="32">
        <f>FC_IND_E!C76+FC_TRA_E!C76+FC_OTH_E!C76</f>
        <v>188993.75614789338</v>
      </c>
      <c r="D76" s="32">
        <f>FC_IND_E!D76+FC_TRA_E!D76+FC_OTH_E!D76</f>
        <v>194299.19389509887</v>
      </c>
      <c r="E76" s="32">
        <f>FC_IND_E!E76+FC_TRA_E!E76+FC_OTH_E!E76</f>
        <v>196726.07403267411</v>
      </c>
      <c r="F76" s="32">
        <f>FC_IND_E!F76+FC_TRA_E!F76+FC_OTH_E!F76</f>
        <v>202081.53938091142</v>
      </c>
      <c r="G76" s="32">
        <f>FC_IND_E!G76+FC_TRA_E!G76+FC_OTH_E!G76</f>
        <v>206850.26087704214</v>
      </c>
      <c r="H76" s="32">
        <f>FC_IND_E!H76+FC_TRA_E!H76+FC_OTH_E!H76</f>
        <v>209430.24110060188</v>
      </c>
      <c r="I76" s="32">
        <f>FC_IND_E!I76+FC_TRA_E!I76+FC_OTH_E!I76</f>
        <v>213926.50687876181</v>
      </c>
      <c r="J76" s="32">
        <f>FC_IND_E!J76+FC_TRA_E!J76+FC_OTH_E!J76</f>
        <v>215614.92141014617</v>
      </c>
      <c r="K76" s="32">
        <f>FC_IND_E!K76+FC_TRA_E!K76+FC_OTH_E!K76</f>
        <v>216771.08073946688</v>
      </c>
      <c r="L76" s="32">
        <f>FC_IND_E!L76+FC_TRA_E!L76+FC_OTH_E!L76</f>
        <v>205746.56930352535</v>
      </c>
      <c r="M76" s="32">
        <f>FC_IND_E!M76+FC_TRA_E!M76+FC_OTH_E!M76</f>
        <v>215877.5003439381</v>
      </c>
      <c r="N76" s="32">
        <f>FC_IND_E!N76+FC_TRA_E!N76+FC_OTH_E!N76</f>
        <v>212850.73258813412</v>
      </c>
      <c r="O76" s="32">
        <f>FC_IND_E!O76+FC_TRA_E!O76+FC_OTH_E!O76</f>
        <v>213589.91177987959</v>
      </c>
      <c r="P76" s="32">
        <f>FC_IND_E!P76+FC_TRA_E!P76+FC_OTH_E!P76</f>
        <v>211631.65477214102</v>
      </c>
      <c r="Q76" s="32">
        <f>FC_IND_E!Q76+FC_TRA_E!Q76+FC_OTH_E!Q76</f>
        <v>207155.29492691316</v>
      </c>
      <c r="R76" s="32">
        <f>FC_IND_E!R76+FC_TRA_E!R76+FC_OTH_E!R76</f>
        <v>210654.68220120372</v>
      </c>
      <c r="S76" s="32">
        <f>FC_IND_E!S76+FC_TRA_E!S76+FC_OTH_E!S76</f>
        <v>213338.44763542563</v>
      </c>
      <c r="T76" s="32">
        <f>FC_IND_E!T76+FC_TRA_E!T76+FC_OTH_E!T76</f>
        <v>215446.89294926915</v>
      </c>
      <c r="U76" s="32">
        <f>FC_IND_E!U76+FC_TRA_E!U76+FC_OTH_E!U76</f>
        <v>215460.45666380052</v>
      </c>
      <c r="V76" s="32">
        <f>FC_IND_E!V76+FC_TRA_E!V76+FC_OTH_E!V76</f>
        <v>213121.48632846086</v>
      </c>
      <c r="W76" s="32">
        <f>FC_IND_E!W76+FC_TRA_E!W76+FC_OTH_E!W76</f>
        <v>204967.03078245919</v>
      </c>
      <c r="X76" s="32">
        <f>FC_IND_E!X76+FC_TRA_E!X76+FC_OTH_E!X76</f>
        <v>214187.41814273427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182</v>
      </c>
      <c r="B1" s="7" t="s">
        <v>253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:W2" si="0">SUM(C3,C17,C22,C25,C26,C51,C52,C71,C74,C75,C76)</f>
        <v>269384.1220419007</v>
      </c>
      <c r="D2" s="28">
        <f t="shared" si="0"/>
        <v>268427.73490774393</v>
      </c>
      <c r="E2" s="28">
        <f t="shared" si="0"/>
        <v>268305.00206002162</v>
      </c>
      <c r="F2" s="28">
        <f t="shared" si="0"/>
        <v>275070.63350893382</v>
      </c>
      <c r="G2" s="28">
        <f t="shared" si="0"/>
        <v>274409.77516739798</v>
      </c>
      <c r="H2" s="28">
        <f t="shared" si="0"/>
        <v>274930.28112086223</v>
      </c>
      <c r="I2" s="28">
        <f t="shared" si="0"/>
        <v>269540.86558459135</v>
      </c>
      <c r="J2" s="28">
        <f t="shared" si="0"/>
        <v>274240.64951933885</v>
      </c>
      <c r="K2" s="28">
        <f t="shared" si="0"/>
        <v>265072.24574376672</v>
      </c>
      <c r="L2" s="28">
        <f t="shared" si="0"/>
        <v>229181.37420464389</v>
      </c>
      <c r="M2" s="28">
        <f t="shared" si="0"/>
        <v>243878.3684436804</v>
      </c>
      <c r="N2" s="28">
        <f t="shared" si="0"/>
        <v>244386.22132416206</v>
      </c>
      <c r="O2" s="28">
        <f t="shared" si="0"/>
        <v>239836.10679277766</v>
      </c>
      <c r="P2" s="28">
        <f t="shared" si="0"/>
        <v>236914.08761822904</v>
      </c>
      <c r="Q2" s="28">
        <f t="shared" si="0"/>
        <v>233441.63912295824</v>
      </c>
      <c r="R2" s="28">
        <f t="shared" si="0"/>
        <v>233475.93740326777</v>
      </c>
      <c r="S2" s="28">
        <f t="shared" si="0"/>
        <v>237760.30068787682</v>
      </c>
      <c r="T2" s="28">
        <f t="shared" si="0"/>
        <v>239973.73955288096</v>
      </c>
      <c r="U2" s="28">
        <f t="shared" si="0"/>
        <v>241772.61891659547</v>
      </c>
      <c r="V2" s="28">
        <f t="shared" si="0"/>
        <v>238971.386586415</v>
      </c>
      <c r="W2" s="28">
        <f t="shared" si="0"/>
        <v>230303.27162510785</v>
      </c>
      <c r="X2" s="28">
        <f t="shared" ref="X2" si="1">SUM(X3,X17,X22,X25,X26,X51,X52,X71,X74,X75,X76)</f>
        <v>243631.82459157397</v>
      </c>
    </row>
    <row r="3" spans="1:24" ht="11.25" customHeight="1" x14ac:dyDescent="0.2">
      <c r="A3" s="20" t="s">
        <v>3</v>
      </c>
      <c r="B3" s="21" t="s">
        <v>4</v>
      </c>
      <c r="C3" s="29">
        <f t="shared" ref="C3:W3" si="2">SUM(C4,C8,C11)</f>
        <v>22447.237747205549</v>
      </c>
      <c r="D3" s="29">
        <f t="shared" si="2"/>
        <v>19983.592992261678</v>
      </c>
      <c r="E3" s="29">
        <f t="shared" si="2"/>
        <v>18765.139982803641</v>
      </c>
      <c r="F3" s="29">
        <f t="shared" si="2"/>
        <v>19402.410490111979</v>
      </c>
      <c r="G3" s="29">
        <f t="shared" si="2"/>
        <v>18210.276182287678</v>
      </c>
      <c r="H3" s="29">
        <f t="shared" si="2"/>
        <v>17369.193895099543</v>
      </c>
      <c r="I3" s="29">
        <f t="shared" si="2"/>
        <v>17268.556061909174</v>
      </c>
      <c r="J3" s="29">
        <f t="shared" si="2"/>
        <v>17843.558383491341</v>
      </c>
      <c r="K3" s="29">
        <f t="shared" si="2"/>
        <v>16476.637403268025</v>
      </c>
      <c r="L3" s="29">
        <f t="shared" si="2"/>
        <v>13099.613671539881</v>
      </c>
      <c r="M3" s="29">
        <f t="shared" si="2"/>
        <v>13190.409114359714</v>
      </c>
      <c r="N3" s="29">
        <f t="shared" si="2"/>
        <v>14710.766981943674</v>
      </c>
      <c r="O3" s="29">
        <f t="shared" si="2"/>
        <v>13681.669045572185</v>
      </c>
      <c r="P3" s="29">
        <f t="shared" si="2"/>
        <v>12935.561650903166</v>
      </c>
      <c r="Q3" s="29">
        <f t="shared" si="2"/>
        <v>12603.220292347796</v>
      </c>
      <c r="R3" s="29">
        <f t="shared" si="2"/>
        <v>12961.598452278962</v>
      </c>
      <c r="S3" s="29">
        <f t="shared" si="2"/>
        <v>12988.979363715165</v>
      </c>
      <c r="T3" s="29">
        <f t="shared" si="2"/>
        <v>13191.945141874952</v>
      </c>
      <c r="U3" s="29">
        <f t="shared" si="2"/>
        <v>12580.554944110507</v>
      </c>
      <c r="V3" s="29">
        <f t="shared" si="2"/>
        <v>11666.67781599366</v>
      </c>
      <c r="W3" s="29">
        <f t="shared" si="2"/>
        <v>10904.059501290118</v>
      </c>
      <c r="X3" s="29">
        <f t="shared" ref="X3" si="3">SUM(X4,X8,X11)</f>
        <v>10876.206706793244</v>
      </c>
    </row>
    <row r="4" spans="1:24" ht="11.25" customHeight="1" x14ac:dyDescent="0.2">
      <c r="A4" s="40" t="s">
        <v>341</v>
      </c>
      <c r="B4" s="41" t="s">
        <v>342</v>
      </c>
      <c r="C4" s="42">
        <f t="shared" ref="C4:W4" si="4">SUM(C5:C7)</f>
        <v>12907.528804815134</v>
      </c>
      <c r="D4" s="42">
        <f t="shared" si="4"/>
        <v>12093.46638005159</v>
      </c>
      <c r="E4" s="42">
        <f t="shared" si="4"/>
        <v>10931.685984522785</v>
      </c>
      <c r="F4" s="42">
        <f t="shared" si="4"/>
        <v>10327.341874462598</v>
      </c>
      <c r="G4" s="42">
        <f t="shared" si="4"/>
        <v>10628.505245055891</v>
      </c>
      <c r="H4" s="42">
        <f t="shared" si="4"/>
        <v>10109.027858985379</v>
      </c>
      <c r="I4" s="42">
        <f t="shared" si="4"/>
        <v>9395.9085984522753</v>
      </c>
      <c r="J4" s="42">
        <f t="shared" si="4"/>
        <v>10934.453740326739</v>
      </c>
      <c r="K4" s="42">
        <f t="shared" si="4"/>
        <v>10159.140326741188</v>
      </c>
      <c r="L4" s="42">
        <f t="shared" si="4"/>
        <v>7827.0664660361126</v>
      </c>
      <c r="M4" s="42">
        <f t="shared" si="4"/>
        <v>8218.2976784178863</v>
      </c>
      <c r="N4" s="42">
        <f t="shared" si="4"/>
        <v>9087.2224419604463</v>
      </c>
      <c r="O4" s="42">
        <f t="shared" si="4"/>
        <v>8350.5355975924303</v>
      </c>
      <c r="P4" s="42">
        <f t="shared" si="4"/>
        <v>7758.2923473774708</v>
      </c>
      <c r="Q4" s="42">
        <f t="shared" si="4"/>
        <v>7708.2397248495254</v>
      </c>
      <c r="R4" s="42">
        <f t="shared" si="4"/>
        <v>7835.8682717110942</v>
      </c>
      <c r="S4" s="42">
        <f t="shared" si="4"/>
        <v>7879.8142734307812</v>
      </c>
      <c r="T4" s="42">
        <f t="shared" si="4"/>
        <v>8136.5556319862426</v>
      </c>
      <c r="U4" s="42">
        <f t="shared" si="4"/>
        <v>7627.6682717110925</v>
      </c>
      <c r="V4" s="42">
        <f t="shared" si="4"/>
        <v>7147.6247635425616</v>
      </c>
      <c r="W4" s="42">
        <f t="shared" si="4"/>
        <v>6437.889337919175</v>
      </c>
      <c r="X4" s="42">
        <f t="shared" ref="X4" si="5">SUM(X5:X7)</f>
        <v>6535.3407566637998</v>
      </c>
    </row>
    <row r="5" spans="1:24" ht="11.25" customHeight="1" x14ac:dyDescent="0.2">
      <c r="A5" s="39" t="s">
        <v>5</v>
      </c>
      <c r="B5" s="23" t="s">
        <v>6</v>
      </c>
      <c r="C5" s="30">
        <f>FC_IND_IS_E!C5+FC_IND_NFM_E!C5+FC_IND_CPC_E!C5+FC_IND_NMM_E!C5+FC_IND_PPP_E!C5+FC_IND_FBT_E!C5+FC_IND_TE_E!C5+FC_IND_MAC_E!C5+FC_IND_TL_E!C5+FC_IND_WP_E!C5+FC_IND_MQ_E!C5+FC_IND_CON_E!C5+FC_IND_NSP_E!C5</f>
        <v>57.082459157351671</v>
      </c>
      <c r="D5" s="30">
        <f>FC_IND_IS_E!D5+FC_IND_NFM_E!D5+FC_IND_CPC_E!D5+FC_IND_NMM_E!D5+FC_IND_PPP_E!D5+FC_IND_FBT_E!D5+FC_IND_TE_E!D5+FC_IND_MAC_E!D5+FC_IND_TL_E!D5+FC_IND_WP_E!D5+FC_IND_MQ_E!D5+FC_IND_CON_E!D5+FC_IND_NSP_E!D5</f>
        <v>55.01633705932931</v>
      </c>
      <c r="E5" s="30">
        <f>FC_IND_IS_E!E5+FC_IND_NFM_E!E5+FC_IND_CPC_E!E5+FC_IND_NMM_E!E5+FC_IND_PPP_E!E5+FC_IND_FBT_E!E5+FC_IND_TE_E!E5+FC_IND_MAC_E!E5+FC_IND_TL_E!E5+FC_IND_WP_E!E5+FC_IND_MQ_E!E5+FC_IND_CON_E!E5+FC_IND_NSP_E!E5</f>
        <v>136.40851246775577</v>
      </c>
      <c r="F5" s="30">
        <f>FC_IND_IS_E!F5+FC_IND_NFM_E!F5+FC_IND_CPC_E!F5+FC_IND_NMM_E!F5+FC_IND_PPP_E!F5+FC_IND_FBT_E!F5+FC_IND_TE_E!F5+FC_IND_MAC_E!F5+FC_IND_TL_E!F5+FC_IND_WP_E!F5+FC_IND_MQ_E!F5+FC_IND_CON_E!F5+FC_IND_NSP_E!F5</f>
        <v>880.35073086844375</v>
      </c>
      <c r="G5" s="30">
        <f>FC_IND_IS_E!G5+FC_IND_NFM_E!G5+FC_IND_CPC_E!G5+FC_IND_NMM_E!G5+FC_IND_PPP_E!G5+FC_IND_FBT_E!G5+FC_IND_TE_E!G5+FC_IND_MAC_E!G5+FC_IND_TL_E!G5+FC_IND_WP_E!G5+FC_IND_MQ_E!G5+FC_IND_CON_E!G5+FC_IND_NSP_E!G5</f>
        <v>442.11143594153049</v>
      </c>
      <c r="H5" s="30">
        <f>FC_IND_IS_E!H5+FC_IND_NFM_E!H5+FC_IND_CPC_E!H5+FC_IND_NMM_E!H5+FC_IND_PPP_E!H5+FC_IND_FBT_E!H5+FC_IND_TE_E!H5+FC_IND_MAC_E!H5+FC_IND_TL_E!H5+FC_IND_WP_E!H5+FC_IND_MQ_E!H5+FC_IND_CON_E!H5+FC_IND_NSP_E!H5</f>
        <v>617.33181427343072</v>
      </c>
      <c r="I5" s="30">
        <f>FC_IND_IS_E!I5+FC_IND_NFM_E!I5+FC_IND_CPC_E!I5+FC_IND_NMM_E!I5+FC_IND_PPP_E!I5+FC_IND_FBT_E!I5+FC_IND_TE_E!I5+FC_IND_MAC_E!I5+FC_IND_TL_E!I5+FC_IND_WP_E!I5+FC_IND_MQ_E!I5+FC_IND_CON_E!I5+FC_IND_NSP_E!I5</f>
        <v>630.41453138435099</v>
      </c>
      <c r="J5" s="30">
        <f>FC_IND_IS_E!J5+FC_IND_NFM_E!J5+FC_IND_CPC_E!J5+FC_IND_NMM_E!J5+FC_IND_PPP_E!J5+FC_IND_FBT_E!J5+FC_IND_TE_E!J5+FC_IND_MAC_E!J5+FC_IND_TL_E!J5+FC_IND_WP_E!J5+FC_IND_MQ_E!J5+FC_IND_CON_E!J5+FC_IND_NSP_E!J5</f>
        <v>687.53447979363716</v>
      </c>
      <c r="K5" s="30">
        <f>FC_IND_IS_E!K5+FC_IND_NFM_E!K5+FC_IND_CPC_E!K5+FC_IND_NMM_E!K5+FC_IND_PPP_E!K5+FC_IND_FBT_E!K5+FC_IND_TE_E!K5+FC_IND_MAC_E!K5+FC_IND_TL_E!K5+FC_IND_WP_E!K5+FC_IND_MQ_E!K5+FC_IND_CON_E!K5+FC_IND_NSP_E!K5</f>
        <v>689.11263972484937</v>
      </c>
      <c r="L5" s="30">
        <f>FC_IND_IS_E!L5+FC_IND_NFM_E!L5+FC_IND_CPC_E!L5+FC_IND_NMM_E!L5+FC_IND_PPP_E!L5+FC_IND_FBT_E!L5+FC_IND_TE_E!L5+FC_IND_MAC_E!L5+FC_IND_TL_E!L5+FC_IND_WP_E!L5+FC_IND_MQ_E!L5+FC_IND_CON_E!L5+FC_IND_NSP_E!L5</f>
        <v>461.96010318142726</v>
      </c>
      <c r="M5" s="30">
        <f>FC_IND_IS_E!M5+FC_IND_NFM_E!M5+FC_IND_CPC_E!M5+FC_IND_NMM_E!M5+FC_IND_PPP_E!M5+FC_IND_FBT_E!M5+FC_IND_TE_E!M5+FC_IND_MAC_E!M5+FC_IND_TL_E!M5+FC_IND_WP_E!M5+FC_IND_MQ_E!M5+FC_IND_CON_E!M5+FC_IND_NSP_E!M5</f>
        <v>753.63697334479787</v>
      </c>
      <c r="N5" s="30">
        <f>FC_IND_IS_E!N5+FC_IND_NFM_E!N5+FC_IND_CPC_E!N5+FC_IND_NMM_E!N5+FC_IND_PPP_E!N5+FC_IND_FBT_E!N5+FC_IND_TE_E!N5+FC_IND_MAC_E!N5+FC_IND_TL_E!N5+FC_IND_WP_E!N5+FC_IND_MQ_E!N5+FC_IND_CON_E!N5+FC_IND_NSP_E!N5</f>
        <v>1483.6665520206357</v>
      </c>
      <c r="O5" s="30">
        <f>FC_IND_IS_E!O5+FC_IND_NFM_E!O5+FC_IND_CPC_E!O5+FC_IND_NMM_E!O5+FC_IND_PPP_E!O5+FC_IND_FBT_E!O5+FC_IND_TE_E!O5+FC_IND_MAC_E!O5+FC_IND_TL_E!O5+FC_IND_WP_E!O5+FC_IND_MQ_E!O5+FC_IND_CON_E!O5+FC_IND_NSP_E!O5</f>
        <v>1495.1009458297503</v>
      </c>
      <c r="P5" s="30">
        <f>FC_IND_IS_E!P5+FC_IND_NFM_E!P5+FC_IND_CPC_E!P5+FC_IND_NMM_E!P5+FC_IND_PPP_E!P5+FC_IND_FBT_E!P5+FC_IND_TE_E!P5+FC_IND_MAC_E!P5+FC_IND_TL_E!P5+FC_IND_WP_E!P5+FC_IND_MQ_E!P5+FC_IND_CON_E!P5+FC_IND_NSP_E!P5</f>
        <v>1587.2279449699051</v>
      </c>
      <c r="Q5" s="30">
        <f>FC_IND_IS_E!Q5+FC_IND_NFM_E!Q5+FC_IND_CPC_E!Q5+FC_IND_NMM_E!Q5+FC_IND_PPP_E!Q5+FC_IND_FBT_E!Q5+FC_IND_TE_E!Q5+FC_IND_MAC_E!Q5+FC_IND_TL_E!Q5+FC_IND_WP_E!Q5+FC_IND_MQ_E!Q5+FC_IND_CON_E!Q5+FC_IND_NSP_E!Q5</f>
        <v>1234.6996560619089</v>
      </c>
      <c r="R5" s="30">
        <f>FC_IND_IS_E!R5+FC_IND_NFM_E!R5+FC_IND_CPC_E!R5+FC_IND_NMM_E!R5+FC_IND_PPP_E!R5+FC_IND_FBT_E!R5+FC_IND_TE_E!R5+FC_IND_MAC_E!R5+FC_IND_TL_E!R5+FC_IND_WP_E!R5+FC_IND_MQ_E!R5+FC_IND_CON_E!R5+FC_IND_NSP_E!R5</f>
        <v>1336.8243336199484</v>
      </c>
      <c r="S5" s="30">
        <f>FC_IND_IS_E!S5+FC_IND_NFM_E!S5+FC_IND_CPC_E!S5+FC_IND_NMM_E!S5+FC_IND_PPP_E!S5+FC_IND_FBT_E!S5+FC_IND_TE_E!S5+FC_IND_MAC_E!S5+FC_IND_TL_E!S5+FC_IND_WP_E!S5+FC_IND_MQ_E!S5+FC_IND_CON_E!S5+FC_IND_NSP_E!S5</f>
        <v>1308.4764402407566</v>
      </c>
      <c r="T5" s="30">
        <f>FC_IND_IS_E!T5+FC_IND_NFM_E!T5+FC_IND_CPC_E!T5+FC_IND_NMM_E!T5+FC_IND_PPP_E!T5+FC_IND_FBT_E!T5+FC_IND_TE_E!T5+FC_IND_MAC_E!T5+FC_IND_TL_E!T5+FC_IND_WP_E!T5+FC_IND_MQ_E!T5+FC_IND_CON_E!T5+FC_IND_NSP_E!T5</f>
        <v>1345.6574376612209</v>
      </c>
      <c r="U5" s="30">
        <f>FC_IND_IS_E!U5+FC_IND_NFM_E!U5+FC_IND_CPC_E!U5+FC_IND_NMM_E!U5+FC_IND_PPP_E!U5+FC_IND_FBT_E!U5+FC_IND_TE_E!U5+FC_IND_MAC_E!U5+FC_IND_TL_E!U5+FC_IND_WP_E!U5+FC_IND_MQ_E!U5+FC_IND_CON_E!U5+FC_IND_NSP_E!U5</f>
        <v>1224.5196904557181</v>
      </c>
      <c r="V5" s="30">
        <f>FC_IND_IS_E!V5+FC_IND_NFM_E!V5+FC_IND_CPC_E!V5+FC_IND_NMM_E!V5+FC_IND_PPP_E!V5+FC_IND_FBT_E!V5+FC_IND_TE_E!V5+FC_IND_MAC_E!V5+FC_IND_TL_E!V5+FC_IND_WP_E!V5+FC_IND_MQ_E!V5+FC_IND_CON_E!V5+FC_IND_NSP_E!V5</f>
        <v>1101.7652622527942</v>
      </c>
      <c r="W5" s="30">
        <f>FC_IND_IS_E!W5+FC_IND_NFM_E!W5+FC_IND_CPC_E!W5+FC_IND_NMM_E!W5+FC_IND_PPP_E!W5+FC_IND_FBT_E!W5+FC_IND_TE_E!W5+FC_IND_MAC_E!W5+FC_IND_TL_E!W5+FC_IND_WP_E!W5+FC_IND_MQ_E!W5+FC_IND_CON_E!W5+FC_IND_NSP_E!W5</f>
        <v>859.39122957867573</v>
      </c>
      <c r="X5" s="30">
        <f>FC_IND_IS_E!X5+FC_IND_NFM_E!X5+FC_IND_CPC_E!X5+FC_IND_NMM_E!X5+FC_IND_PPP_E!X5+FC_IND_FBT_E!X5+FC_IND_TE_E!X5+FC_IND_MAC_E!X5+FC_IND_TL_E!X5+FC_IND_WP_E!X5+FC_IND_MQ_E!X5+FC_IND_CON_E!X5+FC_IND_NSP_E!X5</f>
        <v>1135.652020636285</v>
      </c>
    </row>
    <row r="6" spans="1:24" ht="11.25" customHeight="1" x14ac:dyDescent="0.2">
      <c r="A6" s="39" t="s">
        <v>7</v>
      </c>
      <c r="B6" s="23" t="s">
        <v>8</v>
      </c>
      <c r="C6" s="30">
        <f>FC_IND_IS_E!C6+FC_IND_NFM_E!C6+FC_IND_CPC_E!C6+FC_IND_NMM_E!C6+FC_IND_PPP_E!C6+FC_IND_FBT_E!C6+FC_IND_TE_E!C6+FC_IND_MAC_E!C6+FC_IND_TL_E!C6+FC_IND_WP_E!C6+FC_IND_MQ_E!C6+FC_IND_CON_E!C6+FC_IND_NSP_E!C6</f>
        <v>39.248495270851237</v>
      </c>
      <c r="D6" s="30">
        <f>FC_IND_IS_E!D6+FC_IND_NFM_E!D6+FC_IND_CPC_E!D6+FC_IND_NMM_E!D6+FC_IND_PPP_E!D6+FC_IND_FBT_E!D6+FC_IND_TE_E!D6+FC_IND_MAC_E!D6+FC_IND_TL_E!D6+FC_IND_WP_E!D6+FC_IND_MQ_E!D6+FC_IND_CON_E!D6+FC_IND_NSP_E!D6</f>
        <v>76.569561478933778</v>
      </c>
      <c r="E6" s="30">
        <f>FC_IND_IS_E!E6+FC_IND_NFM_E!E6+FC_IND_CPC_E!E6+FC_IND_NMM_E!E6+FC_IND_PPP_E!E6+FC_IND_FBT_E!E6+FC_IND_TE_E!E6+FC_IND_MAC_E!E6+FC_IND_TL_E!E6+FC_IND_WP_E!E6+FC_IND_MQ_E!E6+FC_IND_CON_E!E6+FC_IND_NSP_E!E6</f>
        <v>6.7488392089423899</v>
      </c>
      <c r="F6" s="30">
        <f>FC_IND_IS_E!F6+FC_IND_NFM_E!F6+FC_IND_CPC_E!F6+FC_IND_NMM_E!F6+FC_IND_PPP_E!F6+FC_IND_FBT_E!F6+FC_IND_TE_E!F6+FC_IND_MAC_E!F6+FC_IND_TL_E!F6+FC_IND_WP_E!F6+FC_IND_MQ_E!F6+FC_IND_CON_E!F6+FC_IND_NSP_E!F6</f>
        <v>0.67016337059329312</v>
      </c>
      <c r="G6" s="30">
        <f>FC_IND_IS_E!G6+FC_IND_NFM_E!G6+FC_IND_CPC_E!G6+FC_IND_NMM_E!G6+FC_IND_PPP_E!G6+FC_IND_FBT_E!G6+FC_IND_TE_E!G6+FC_IND_MAC_E!G6+FC_IND_TL_E!G6+FC_IND_WP_E!G6+FC_IND_MQ_E!G6+FC_IND_CON_E!G6+FC_IND_NSP_E!G6</f>
        <v>175.3725709372313</v>
      </c>
      <c r="H6" s="30">
        <f>FC_IND_IS_E!H6+FC_IND_NFM_E!H6+FC_IND_CPC_E!H6+FC_IND_NMM_E!H6+FC_IND_PPP_E!H6+FC_IND_FBT_E!H6+FC_IND_TE_E!H6+FC_IND_MAC_E!H6+FC_IND_TL_E!H6+FC_IND_WP_E!H6+FC_IND_MQ_E!H6+FC_IND_CON_E!H6+FC_IND_NSP_E!H6</f>
        <v>199.67515047291491</v>
      </c>
      <c r="I6" s="30">
        <f>FC_IND_IS_E!I6+FC_IND_NFM_E!I6+FC_IND_CPC_E!I6+FC_IND_NMM_E!I6+FC_IND_PPP_E!I6+FC_IND_FBT_E!I6+FC_IND_TE_E!I6+FC_IND_MAC_E!I6+FC_IND_TL_E!I6+FC_IND_WP_E!I6+FC_IND_MQ_E!I6+FC_IND_CON_E!I6+FC_IND_NSP_E!I6</f>
        <v>88.101031814273426</v>
      </c>
      <c r="J6" s="30">
        <f>FC_IND_IS_E!J6+FC_IND_NFM_E!J6+FC_IND_CPC_E!J6+FC_IND_NMM_E!J6+FC_IND_PPP_E!J6+FC_IND_FBT_E!J6+FC_IND_TE_E!J6+FC_IND_MAC_E!J6+FC_IND_TL_E!J6+FC_IND_WP_E!J6+FC_IND_MQ_E!J6+FC_IND_CON_E!J6+FC_IND_NSP_E!J6</f>
        <v>80.863198624247644</v>
      </c>
      <c r="K6" s="30">
        <f>FC_IND_IS_E!K6+FC_IND_NFM_E!K6+FC_IND_CPC_E!K6+FC_IND_NMM_E!K6+FC_IND_PPP_E!K6+FC_IND_FBT_E!K6+FC_IND_TE_E!K6+FC_IND_MAC_E!K6+FC_IND_TL_E!K6+FC_IND_WP_E!K6+FC_IND_MQ_E!K6+FC_IND_CON_E!K6+FC_IND_NSP_E!K6</f>
        <v>33.058125537403264</v>
      </c>
      <c r="L6" s="30">
        <f>FC_IND_IS_E!L6+FC_IND_NFM_E!L6+FC_IND_CPC_E!L6+FC_IND_NMM_E!L6+FC_IND_PPP_E!L6+FC_IND_FBT_E!L6+FC_IND_TE_E!L6+FC_IND_MAC_E!L6+FC_IND_TL_E!L6+FC_IND_WP_E!L6+FC_IND_MQ_E!L6+FC_IND_CON_E!L6+FC_IND_NSP_E!L6</f>
        <v>44.376268271711083</v>
      </c>
      <c r="M6" s="30">
        <f>FC_IND_IS_E!M6+FC_IND_NFM_E!M6+FC_IND_CPC_E!M6+FC_IND_NMM_E!M6+FC_IND_PPP_E!M6+FC_IND_FBT_E!M6+FC_IND_TE_E!M6+FC_IND_MAC_E!M6+FC_IND_TL_E!M6+FC_IND_WP_E!M6+FC_IND_MQ_E!M6+FC_IND_CON_E!M6+FC_IND_NSP_E!M6</f>
        <v>43.900343938091147</v>
      </c>
      <c r="N6" s="30">
        <f>FC_IND_IS_E!N6+FC_IND_NFM_E!N6+FC_IND_CPC_E!N6+FC_IND_NMM_E!N6+FC_IND_PPP_E!N6+FC_IND_FBT_E!N6+FC_IND_TE_E!N6+FC_IND_MAC_E!N6+FC_IND_TL_E!N6+FC_IND_WP_E!N6+FC_IND_MQ_E!N6+FC_IND_CON_E!N6+FC_IND_NSP_E!N6</f>
        <v>87.715907136715387</v>
      </c>
      <c r="O6" s="30">
        <f>FC_IND_IS_E!O6+FC_IND_NFM_E!O6+FC_IND_CPC_E!O6+FC_IND_NMM_E!O6+FC_IND_PPP_E!O6+FC_IND_FBT_E!O6+FC_IND_TE_E!O6+FC_IND_MAC_E!O6+FC_IND_TL_E!O6+FC_IND_WP_E!O6+FC_IND_MQ_E!O6+FC_IND_CON_E!O6+FC_IND_NSP_E!O6</f>
        <v>86.08873602751504</v>
      </c>
      <c r="P6" s="30">
        <f>FC_IND_IS_E!P6+FC_IND_NFM_E!P6+FC_IND_CPC_E!P6+FC_IND_NMM_E!P6+FC_IND_PPP_E!P6+FC_IND_FBT_E!P6+FC_IND_TE_E!P6+FC_IND_MAC_E!P6+FC_IND_TL_E!P6+FC_IND_WP_E!P6+FC_IND_MQ_E!P6+FC_IND_CON_E!P6+FC_IND_NSP_E!P6</f>
        <v>41.51685296646604</v>
      </c>
      <c r="Q6" s="30">
        <f>FC_IND_IS_E!Q6+FC_IND_NFM_E!Q6+FC_IND_CPC_E!Q6+FC_IND_NMM_E!Q6+FC_IND_PPP_E!Q6+FC_IND_FBT_E!Q6+FC_IND_TE_E!Q6+FC_IND_MAC_E!Q6+FC_IND_TL_E!Q6+FC_IND_WP_E!Q6+FC_IND_MQ_E!Q6+FC_IND_CON_E!Q6+FC_IND_NSP_E!Q6</f>
        <v>17.085124677558042</v>
      </c>
      <c r="R6" s="30">
        <f>FC_IND_IS_E!R6+FC_IND_NFM_E!R6+FC_IND_CPC_E!R6+FC_IND_NMM_E!R6+FC_IND_PPP_E!R6+FC_IND_FBT_E!R6+FC_IND_TE_E!R6+FC_IND_MAC_E!R6+FC_IND_TL_E!R6+FC_IND_WP_E!R6+FC_IND_MQ_E!R6+FC_IND_CON_E!R6+FC_IND_NSP_E!R6</f>
        <v>10.81169389509888</v>
      </c>
      <c r="S6" s="30">
        <f>FC_IND_IS_E!S6+FC_IND_NFM_E!S6+FC_IND_CPC_E!S6+FC_IND_NMM_E!S6+FC_IND_PPP_E!S6+FC_IND_FBT_E!S6+FC_IND_TE_E!S6+FC_IND_MAC_E!S6+FC_IND_TL_E!S6+FC_IND_WP_E!S6+FC_IND_MQ_E!S6+FC_IND_CON_E!S6+FC_IND_NSP_E!S6</f>
        <v>15.259845227858984</v>
      </c>
      <c r="T6" s="30">
        <f>FC_IND_IS_E!T6+FC_IND_NFM_E!T6+FC_IND_CPC_E!T6+FC_IND_NMM_E!T6+FC_IND_PPP_E!T6+FC_IND_FBT_E!T6+FC_IND_TE_E!T6+FC_IND_MAC_E!T6+FC_IND_TL_E!T6+FC_IND_WP_E!T6+FC_IND_MQ_E!T6+FC_IND_CON_E!T6+FC_IND_NSP_E!T6</f>
        <v>21.733963886500419</v>
      </c>
      <c r="U6" s="30">
        <f>FC_IND_IS_E!U6+FC_IND_NFM_E!U6+FC_IND_CPC_E!U6+FC_IND_NMM_E!U6+FC_IND_PPP_E!U6+FC_IND_FBT_E!U6+FC_IND_TE_E!U6+FC_IND_MAC_E!U6+FC_IND_TL_E!U6+FC_IND_WP_E!U6+FC_IND_MQ_E!U6+FC_IND_CON_E!U6+FC_IND_NSP_E!U6</f>
        <v>25.125881341358557</v>
      </c>
      <c r="V6" s="30">
        <f>FC_IND_IS_E!V6+FC_IND_NFM_E!V6+FC_IND_CPC_E!V6+FC_IND_NMM_E!V6+FC_IND_PPP_E!V6+FC_IND_FBT_E!V6+FC_IND_TE_E!V6+FC_IND_MAC_E!V6+FC_IND_TL_E!V6+FC_IND_WP_E!V6+FC_IND_MQ_E!V6+FC_IND_CON_E!V6+FC_IND_NSP_E!V6</f>
        <v>10.821238177128116</v>
      </c>
      <c r="W6" s="30">
        <f>FC_IND_IS_E!W6+FC_IND_NFM_E!W6+FC_IND_CPC_E!W6+FC_IND_NMM_E!W6+FC_IND_PPP_E!W6+FC_IND_FBT_E!W6+FC_IND_TE_E!W6+FC_IND_MAC_E!W6+FC_IND_TL_E!W6+FC_IND_WP_E!W6+FC_IND_MQ_E!W6+FC_IND_CON_E!W6+FC_IND_NSP_E!W6</f>
        <v>21.975322441960444</v>
      </c>
      <c r="X6" s="30">
        <f>FC_IND_IS_E!X6+FC_IND_NFM_E!X6+FC_IND_CPC_E!X6+FC_IND_NMM_E!X6+FC_IND_PPP_E!X6+FC_IND_FBT_E!X6+FC_IND_TE_E!X6+FC_IND_MAC_E!X6+FC_IND_TL_E!X6+FC_IND_WP_E!X6+FC_IND_MQ_E!X6+FC_IND_CON_E!X6+FC_IND_NSP_E!X6</f>
        <v>27.931986242476356</v>
      </c>
    </row>
    <row r="7" spans="1:24" ht="11.25" customHeight="1" x14ac:dyDescent="0.2">
      <c r="A7" s="39" t="s">
        <v>9</v>
      </c>
      <c r="B7" s="23" t="s">
        <v>10</v>
      </c>
      <c r="C7" s="30">
        <f>FC_IND_IS_E!C7+FC_IND_NFM_E!C7+FC_IND_CPC_E!C7+FC_IND_NMM_E!C7+FC_IND_PPP_E!C7+FC_IND_FBT_E!C7+FC_IND_TE_E!C7+FC_IND_MAC_E!C7+FC_IND_TL_E!C7+FC_IND_WP_E!C7+FC_IND_MQ_E!C7+FC_IND_CON_E!C7+FC_IND_NSP_E!C7</f>
        <v>12811.19785038693</v>
      </c>
      <c r="D7" s="30">
        <f>FC_IND_IS_E!D7+FC_IND_NFM_E!D7+FC_IND_CPC_E!D7+FC_IND_NMM_E!D7+FC_IND_PPP_E!D7+FC_IND_FBT_E!D7+FC_IND_TE_E!D7+FC_IND_MAC_E!D7+FC_IND_TL_E!D7+FC_IND_WP_E!D7+FC_IND_MQ_E!D7+FC_IND_CON_E!D7+FC_IND_NSP_E!D7</f>
        <v>11961.880481513326</v>
      </c>
      <c r="E7" s="30">
        <f>FC_IND_IS_E!E7+FC_IND_NFM_E!E7+FC_IND_CPC_E!E7+FC_IND_NMM_E!E7+FC_IND_PPP_E!E7+FC_IND_FBT_E!E7+FC_IND_TE_E!E7+FC_IND_MAC_E!E7+FC_IND_TL_E!E7+FC_IND_WP_E!E7+FC_IND_MQ_E!E7+FC_IND_CON_E!E7+FC_IND_NSP_E!E7</f>
        <v>10788.528632846086</v>
      </c>
      <c r="F7" s="30">
        <f>FC_IND_IS_E!F7+FC_IND_NFM_E!F7+FC_IND_CPC_E!F7+FC_IND_NMM_E!F7+FC_IND_PPP_E!F7+FC_IND_FBT_E!F7+FC_IND_TE_E!F7+FC_IND_MAC_E!F7+FC_IND_TL_E!F7+FC_IND_WP_E!F7+FC_IND_MQ_E!F7+FC_IND_CON_E!F7+FC_IND_NSP_E!F7</f>
        <v>9446.3209802235615</v>
      </c>
      <c r="G7" s="30">
        <f>FC_IND_IS_E!G7+FC_IND_NFM_E!G7+FC_IND_CPC_E!G7+FC_IND_NMM_E!G7+FC_IND_PPP_E!G7+FC_IND_FBT_E!G7+FC_IND_TE_E!G7+FC_IND_MAC_E!G7+FC_IND_TL_E!G7+FC_IND_WP_E!G7+FC_IND_MQ_E!G7+FC_IND_CON_E!G7+FC_IND_NSP_E!G7</f>
        <v>10011.021238177129</v>
      </c>
      <c r="H7" s="30">
        <f>FC_IND_IS_E!H7+FC_IND_NFM_E!H7+FC_IND_CPC_E!H7+FC_IND_NMM_E!H7+FC_IND_PPP_E!H7+FC_IND_FBT_E!H7+FC_IND_TE_E!H7+FC_IND_MAC_E!H7+FC_IND_TL_E!H7+FC_IND_WP_E!H7+FC_IND_MQ_E!H7+FC_IND_CON_E!H7+FC_IND_NSP_E!H7</f>
        <v>9292.0208942390327</v>
      </c>
      <c r="I7" s="30">
        <f>FC_IND_IS_E!I7+FC_IND_NFM_E!I7+FC_IND_CPC_E!I7+FC_IND_NMM_E!I7+FC_IND_PPP_E!I7+FC_IND_FBT_E!I7+FC_IND_TE_E!I7+FC_IND_MAC_E!I7+FC_IND_TL_E!I7+FC_IND_WP_E!I7+FC_IND_MQ_E!I7+FC_IND_CON_E!I7+FC_IND_NSP_E!I7</f>
        <v>8677.3930352536499</v>
      </c>
      <c r="J7" s="30">
        <f>FC_IND_IS_E!J7+FC_IND_NFM_E!J7+FC_IND_CPC_E!J7+FC_IND_NMM_E!J7+FC_IND_PPP_E!J7+FC_IND_FBT_E!J7+FC_IND_TE_E!J7+FC_IND_MAC_E!J7+FC_IND_TL_E!J7+FC_IND_WP_E!J7+FC_IND_MQ_E!J7+FC_IND_CON_E!J7+FC_IND_NSP_E!J7</f>
        <v>10166.056061908854</v>
      </c>
      <c r="K7" s="30">
        <f>FC_IND_IS_E!K7+FC_IND_NFM_E!K7+FC_IND_CPC_E!K7+FC_IND_NMM_E!K7+FC_IND_PPP_E!K7+FC_IND_FBT_E!K7+FC_IND_TE_E!K7+FC_IND_MAC_E!K7+FC_IND_TL_E!K7+FC_IND_WP_E!K7+FC_IND_MQ_E!K7+FC_IND_CON_E!K7+FC_IND_NSP_E!K7</f>
        <v>9436.9695614789343</v>
      </c>
      <c r="L7" s="30">
        <f>FC_IND_IS_E!L7+FC_IND_NFM_E!L7+FC_IND_CPC_E!L7+FC_IND_NMM_E!L7+FC_IND_PPP_E!L7+FC_IND_FBT_E!L7+FC_IND_TE_E!L7+FC_IND_MAC_E!L7+FC_IND_TL_E!L7+FC_IND_WP_E!L7+FC_IND_MQ_E!L7+FC_IND_CON_E!L7+FC_IND_NSP_E!L7</f>
        <v>7320.7300945829738</v>
      </c>
      <c r="M7" s="30">
        <f>FC_IND_IS_E!M7+FC_IND_NFM_E!M7+FC_IND_CPC_E!M7+FC_IND_NMM_E!M7+FC_IND_PPP_E!M7+FC_IND_FBT_E!M7+FC_IND_TE_E!M7+FC_IND_MAC_E!M7+FC_IND_TL_E!M7+FC_IND_WP_E!M7+FC_IND_MQ_E!M7+FC_IND_CON_E!M7+FC_IND_NSP_E!M7</f>
        <v>7420.7603611349978</v>
      </c>
      <c r="N7" s="30">
        <f>FC_IND_IS_E!N7+FC_IND_NFM_E!N7+FC_IND_CPC_E!N7+FC_IND_NMM_E!N7+FC_IND_PPP_E!N7+FC_IND_FBT_E!N7+FC_IND_TE_E!N7+FC_IND_MAC_E!N7+FC_IND_TL_E!N7+FC_IND_WP_E!N7+FC_IND_MQ_E!N7+FC_IND_CON_E!N7+FC_IND_NSP_E!N7</f>
        <v>7515.8399828030952</v>
      </c>
      <c r="O7" s="30">
        <f>FC_IND_IS_E!O7+FC_IND_NFM_E!O7+FC_IND_CPC_E!O7+FC_IND_NMM_E!O7+FC_IND_PPP_E!O7+FC_IND_FBT_E!O7+FC_IND_TE_E!O7+FC_IND_MAC_E!O7+FC_IND_TL_E!O7+FC_IND_WP_E!O7+FC_IND_MQ_E!O7+FC_IND_CON_E!O7+FC_IND_NSP_E!O7</f>
        <v>6769.3459157351654</v>
      </c>
      <c r="P7" s="30">
        <f>FC_IND_IS_E!P7+FC_IND_NFM_E!P7+FC_IND_CPC_E!P7+FC_IND_NMM_E!P7+FC_IND_PPP_E!P7+FC_IND_FBT_E!P7+FC_IND_TE_E!P7+FC_IND_MAC_E!P7+FC_IND_TL_E!P7+FC_IND_WP_E!P7+FC_IND_MQ_E!P7+FC_IND_CON_E!P7+FC_IND_NSP_E!P7</f>
        <v>6129.5475494410994</v>
      </c>
      <c r="Q7" s="30">
        <f>FC_IND_IS_E!Q7+FC_IND_NFM_E!Q7+FC_IND_CPC_E!Q7+FC_IND_NMM_E!Q7+FC_IND_PPP_E!Q7+FC_IND_FBT_E!Q7+FC_IND_TE_E!Q7+FC_IND_MAC_E!Q7+FC_IND_TL_E!Q7+FC_IND_WP_E!Q7+FC_IND_MQ_E!Q7+FC_IND_CON_E!Q7+FC_IND_NSP_E!Q7</f>
        <v>6456.4549441100589</v>
      </c>
      <c r="R7" s="30">
        <f>FC_IND_IS_E!R7+FC_IND_NFM_E!R7+FC_IND_CPC_E!R7+FC_IND_NMM_E!R7+FC_IND_PPP_E!R7+FC_IND_FBT_E!R7+FC_IND_TE_E!R7+FC_IND_MAC_E!R7+FC_IND_TL_E!R7+FC_IND_WP_E!R7+FC_IND_MQ_E!R7+FC_IND_CON_E!R7+FC_IND_NSP_E!R7</f>
        <v>6488.2322441960468</v>
      </c>
      <c r="S7" s="30">
        <f>FC_IND_IS_E!S7+FC_IND_NFM_E!S7+FC_IND_CPC_E!S7+FC_IND_NMM_E!S7+FC_IND_PPP_E!S7+FC_IND_FBT_E!S7+FC_IND_TE_E!S7+FC_IND_MAC_E!S7+FC_IND_TL_E!S7+FC_IND_WP_E!S7+FC_IND_MQ_E!S7+FC_IND_CON_E!S7+FC_IND_NSP_E!S7</f>
        <v>6556.0779879621659</v>
      </c>
      <c r="T7" s="30">
        <f>FC_IND_IS_E!T7+FC_IND_NFM_E!T7+FC_IND_CPC_E!T7+FC_IND_NMM_E!T7+FC_IND_PPP_E!T7+FC_IND_FBT_E!T7+FC_IND_TE_E!T7+FC_IND_MAC_E!T7+FC_IND_TL_E!T7+FC_IND_WP_E!T7+FC_IND_MQ_E!T7+FC_IND_CON_E!T7+FC_IND_NSP_E!T7</f>
        <v>6769.1642304385214</v>
      </c>
      <c r="U7" s="30">
        <f>FC_IND_IS_E!U7+FC_IND_NFM_E!U7+FC_IND_CPC_E!U7+FC_IND_NMM_E!U7+FC_IND_PPP_E!U7+FC_IND_FBT_E!U7+FC_IND_TE_E!U7+FC_IND_MAC_E!U7+FC_IND_TL_E!U7+FC_IND_WP_E!U7+FC_IND_MQ_E!U7+FC_IND_CON_E!U7+FC_IND_NSP_E!U7</f>
        <v>6378.0226999140159</v>
      </c>
      <c r="V7" s="30">
        <f>FC_IND_IS_E!V7+FC_IND_NFM_E!V7+FC_IND_CPC_E!V7+FC_IND_NMM_E!V7+FC_IND_PPP_E!V7+FC_IND_FBT_E!V7+FC_IND_TE_E!V7+FC_IND_MAC_E!V7+FC_IND_TL_E!V7+FC_IND_WP_E!V7+FC_IND_MQ_E!V7+FC_IND_CON_E!V7+FC_IND_NSP_E!V7</f>
        <v>6035.0382631126395</v>
      </c>
      <c r="W7" s="30">
        <f>FC_IND_IS_E!W7+FC_IND_NFM_E!W7+FC_IND_CPC_E!W7+FC_IND_NMM_E!W7+FC_IND_PPP_E!W7+FC_IND_FBT_E!W7+FC_IND_TE_E!W7+FC_IND_MAC_E!W7+FC_IND_TL_E!W7+FC_IND_WP_E!W7+FC_IND_MQ_E!W7+FC_IND_CON_E!W7+FC_IND_NSP_E!W7</f>
        <v>5556.522785898539</v>
      </c>
      <c r="X7" s="30">
        <f>FC_IND_IS_E!X7+FC_IND_NFM_E!X7+FC_IND_CPC_E!X7+FC_IND_NMM_E!X7+FC_IND_PPP_E!X7+FC_IND_FBT_E!X7+FC_IND_TE_E!X7+FC_IND_MAC_E!X7+FC_IND_TL_E!X7+FC_IND_WP_E!X7+FC_IND_MQ_E!X7+FC_IND_CON_E!X7+FC_IND_NSP_E!X7</f>
        <v>5371.7567497850387</v>
      </c>
    </row>
    <row r="8" spans="1:24" ht="11.25" customHeight="1" x14ac:dyDescent="0.2">
      <c r="A8" s="40" t="s">
        <v>343</v>
      </c>
      <c r="B8" s="41" t="s">
        <v>344</v>
      </c>
      <c r="C8" s="42">
        <f t="shared" ref="C8:W8" si="6">SUM(C9:C10)</f>
        <v>2228.9852966466033</v>
      </c>
      <c r="D8" s="42">
        <f t="shared" si="6"/>
        <v>1386.2860705073085</v>
      </c>
      <c r="E8" s="42">
        <f t="shared" si="6"/>
        <v>1347.4857265692174</v>
      </c>
      <c r="F8" s="42">
        <f t="shared" si="6"/>
        <v>1733.9580395528801</v>
      </c>
      <c r="G8" s="42">
        <f t="shared" si="6"/>
        <v>1492.8631126397249</v>
      </c>
      <c r="H8" s="42">
        <f t="shared" si="6"/>
        <v>1676.0658641444541</v>
      </c>
      <c r="I8" s="42">
        <f t="shared" si="6"/>
        <v>1787.0773000859842</v>
      </c>
      <c r="J8" s="42">
        <f t="shared" si="6"/>
        <v>1369.2846087704215</v>
      </c>
      <c r="K8" s="42">
        <f t="shared" si="6"/>
        <v>1372.5709372312981</v>
      </c>
      <c r="L8" s="42">
        <f t="shared" si="6"/>
        <v>1407.067325881341</v>
      </c>
      <c r="M8" s="42">
        <f t="shared" si="6"/>
        <v>910.4418744625965</v>
      </c>
      <c r="N8" s="42">
        <f t="shared" si="6"/>
        <v>875.56878761822873</v>
      </c>
      <c r="O8" s="42">
        <f t="shared" si="6"/>
        <v>1031.3672398968183</v>
      </c>
      <c r="P8" s="42">
        <f t="shared" si="6"/>
        <v>977.66878761822875</v>
      </c>
      <c r="Q8" s="42">
        <f t="shared" si="6"/>
        <v>955.39484092863268</v>
      </c>
      <c r="R8" s="42">
        <f t="shared" si="6"/>
        <v>993.69776440240753</v>
      </c>
      <c r="S8" s="42">
        <f t="shared" si="6"/>
        <v>926.9688736027515</v>
      </c>
      <c r="T8" s="42">
        <f t="shared" si="6"/>
        <v>949.37231298366282</v>
      </c>
      <c r="U8" s="42">
        <f t="shared" si="6"/>
        <v>956.24170249355097</v>
      </c>
      <c r="V8" s="42">
        <f t="shared" si="6"/>
        <v>919.2370593293208</v>
      </c>
      <c r="W8" s="42">
        <f t="shared" si="6"/>
        <v>873.1883061049009</v>
      </c>
      <c r="X8" s="42">
        <f t="shared" ref="X8" si="7">SUM(X9:X10)</f>
        <v>930.45657781599311</v>
      </c>
    </row>
    <row r="9" spans="1:24" ht="11.25" customHeight="1" x14ac:dyDescent="0.2">
      <c r="A9" s="39" t="s">
        <v>11</v>
      </c>
      <c r="B9" s="23" t="s">
        <v>12</v>
      </c>
      <c r="C9" s="30">
        <f>FC_IND_IS_E!C9+FC_IND_NFM_E!C9+FC_IND_CPC_E!C9+FC_IND_NMM_E!C9+FC_IND_PPP_E!C9+FC_IND_FBT_E!C9+FC_IND_TE_E!C9+FC_IND_MAC_E!C9+FC_IND_TL_E!C9+FC_IND_WP_E!C9+FC_IND_MQ_E!C9+FC_IND_CON_E!C9+FC_IND_NSP_E!C9</f>
        <v>144.45193465176266</v>
      </c>
      <c r="D9" s="30">
        <f>FC_IND_IS_E!D9+FC_IND_NFM_E!D9+FC_IND_CPC_E!D9+FC_IND_NMM_E!D9+FC_IND_PPP_E!D9+FC_IND_FBT_E!D9+FC_IND_TE_E!D9+FC_IND_MAC_E!D9+FC_IND_TL_E!D9+FC_IND_WP_E!D9+FC_IND_MQ_E!D9+FC_IND_CON_E!D9+FC_IND_NSP_E!D9</f>
        <v>142.0392949269131</v>
      </c>
      <c r="E9" s="30">
        <f>FC_IND_IS_E!E9+FC_IND_NFM_E!E9+FC_IND_CPC_E!E9+FC_IND_NMM_E!E9+FC_IND_PPP_E!E9+FC_IND_FBT_E!E9+FC_IND_TE_E!E9+FC_IND_MAC_E!E9+FC_IND_TL_E!E9+FC_IND_WP_E!E9+FC_IND_MQ_E!E9+FC_IND_CON_E!E9+FC_IND_NSP_E!E9</f>
        <v>122.42708512467752</v>
      </c>
      <c r="F9" s="30">
        <f>FC_IND_IS_E!F9+FC_IND_NFM_E!F9+FC_IND_CPC_E!F9+FC_IND_NMM_E!F9+FC_IND_PPP_E!F9+FC_IND_FBT_E!F9+FC_IND_TE_E!F9+FC_IND_MAC_E!F9+FC_IND_TL_E!F9+FC_IND_WP_E!F9+FC_IND_MQ_E!F9+FC_IND_CON_E!F9+FC_IND_NSP_E!F9</f>
        <v>119.45279449699052</v>
      </c>
      <c r="G9" s="30">
        <f>FC_IND_IS_E!G9+FC_IND_NFM_E!G9+FC_IND_CPC_E!G9+FC_IND_NMM_E!G9+FC_IND_PPP_E!G9+FC_IND_FBT_E!G9+FC_IND_TE_E!G9+FC_IND_MAC_E!G9+FC_IND_TL_E!G9+FC_IND_WP_E!G9+FC_IND_MQ_E!G9+FC_IND_CON_E!G9+FC_IND_NSP_E!G9</f>
        <v>145.10206362854683</v>
      </c>
      <c r="H9" s="30">
        <f>FC_IND_IS_E!H9+FC_IND_NFM_E!H9+FC_IND_CPC_E!H9+FC_IND_NMM_E!H9+FC_IND_PPP_E!H9+FC_IND_FBT_E!H9+FC_IND_TE_E!H9+FC_IND_MAC_E!H9+FC_IND_TL_E!H9+FC_IND_WP_E!H9+FC_IND_MQ_E!H9+FC_IND_CON_E!H9+FC_IND_NSP_E!H9</f>
        <v>278.03843508168529</v>
      </c>
      <c r="I9" s="30">
        <f>FC_IND_IS_E!I9+FC_IND_NFM_E!I9+FC_IND_CPC_E!I9+FC_IND_NMM_E!I9+FC_IND_PPP_E!I9+FC_IND_FBT_E!I9+FC_IND_TE_E!I9+FC_IND_MAC_E!I9+FC_IND_TL_E!I9+FC_IND_WP_E!I9+FC_IND_MQ_E!I9+FC_IND_CON_E!I9+FC_IND_NSP_E!I9</f>
        <v>355.6912295786758</v>
      </c>
      <c r="J9" s="30">
        <f>FC_IND_IS_E!J9+FC_IND_NFM_E!J9+FC_IND_CPC_E!J9+FC_IND_NMM_E!J9+FC_IND_PPP_E!J9+FC_IND_FBT_E!J9+FC_IND_TE_E!J9+FC_IND_MAC_E!J9+FC_IND_TL_E!J9+FC_IND_WP_E!J9+FC_IND_MQ_E!J9+FC_IND_CON_E!J9+FC_IND_NSP_E!J9</f>
        <v>339.66087704213248</v>
      </c>
      <c r="K9" s="30">
        <f>FC_IND_IS_E!K9+FC_IND_NFM_E!K9+FC_IND_CPC_E!K9+FC_IND_NMM_E!K9+FC_IND_PPP_E!K9+FC_IND_FBT_E!K9+FC_IND_TE_E!K9+FC_IND_MAC_E!K9+FC_IND_TL_E!K9+FC_IND_WP_E!K9+FC_IND_MQ_E!K9+FC_IND_CON_E!K9+FC_IND_NSP_E!K9</f>
        <v>258.95580395528816</v>
      </c>
      <c r="L9" s="30">
        <f>FC_IND_IS_E!L9+FC_IND_NFM_E!L9+FC_IND_CPC_E!L9+FC_IND_NMM_E!L9+FC_IND_PPP_E!L9+FC_IND_FBT_E!L9+FC_IND_TE_E!L9+FC_IND_MAC_E!L9+FC_IND_TL_E!L9+FC_IND_WP_E!L9+FC_IND_MQ_E!L9+FC_IND_CON_E!L9+FC_IND_NSP_E!L9</f>
        <v>151.90687876182287</v>
      </c>
      <c r="M9" s="30">
        <f>FC_IND_IS_E!M9+FC_IND_NFM_E!M9+FC_IND_CPC_E!M9+FC_IND_NMM_E!M9+FC_IND_PPP_E!M9+FC_IND_FBT_E!M9+FC_IND_TE_E!M9+FC_IND_MAC_E!M9+FC_IND_TL_E!M9+FC_IND_WP_E!M9+FC_IND_MQ_E!M9+FC_IND_CON_E!M9+FC_IND_NSP_E!M9</f>
        <v>191.15692175408427</v>
      </c>
      <c r="N9" s="30">
        <f>FC_IND_IS_E!N9+FC_IND_NFM_E!N9+FC_IND_CPC_E!N9+FC_IND_NMM_E!N9+FC_IND_PPP_E!N9+FC_IND_FBT_E!N9+FC_IND_TE_E!N9+FC_IND_MAC_E!N9+FC_IND_TL_E!N9+FC_IND_WP_E!N9+FC_IND_MQ_E!N9+FC_IND_CON_E!N9+FC_IND_NSP_E!N9</f>
        <v>169.95528804815132</v>
      </c>
      <c r="O9" s="30">
        <f>FC_IND_IS_E!O9+FC_IND_NFM_E!O9+FC_IND_CPC_E!O9+FC_IND_NMM_E!O9+FC_IND_PPP_E!O9+FC_IND_FBT_E!O9+FC_IND_TE_E!O9+FC_IND_MAC_E!O9+FC_IND_TL_E!O9+FC_IND_WP_E!O9+FC_IND_MQ_E!O9+FC_IND_CON_E!O9+FC_IND_NSP_E!O9</f>
        <v>279.29458297506437</v>
      </c>
      <c r="P9" s="30">
        <f>FC_IND_IS_E!P9+FC_IND_NFM_E!P9+FC_IND_CPC_E!P9+FC_IND_NMM_E!P9+FC_IND_PPP_E!P9+FC_IND_FBT_E!P9+FC_IND_TE_E!P9+FC_IND_MAC_E!P9+FC_IND_TL_E!P9+FC_IND_WP_E!P9+FC_IND_MQ_E!P9+FC_IND_CON_E!P9+FC_IND_NSP_E!P9</f>
        <v>298.04522785898541</v>
      </c>
      <c r="Q9" s="30">
        <f>FC_IND_IS_E!Q9+FC_IND_NFM_E!Q9+FC_IND_CPC_E!Q9+FC_IND_NMM_E!Q9+FC_IND_PPP_E!Q9+FC_IND_FBT_E!Q9+FC_IND_TE_E!Q9+FC_IND_MAC_E!Q9+FC_IND_TL_E!Q9+FC_IND_WP_E!Q9+FC_IND_MQ_E!Q9+FC_IND_CON_E!Q9+FC_IND_NSP_E!Q9</f>
        <v>297.02545141874458</v>
      </c>
      <c r="R9" s="30">
        <f>FC_IND_IS_E!R9+FC_IND_NFM_E!R9+FC_IND_CPC_E!R9+FC_IND_NMM_E!R9+FC_IND_PPP_E!R9+FC_IND_FBT_E!R9+FC_IND_TE_E!R9+FC_IND_MAC_E!R9+FC_IND_TL_E!R9+FC_IND_WP_E!R9+FC_IND_MQ_E!R9+FC_IND_CON_E!R9+FC_IND_NSP_E!R9</f>
        <v>352.88564058469473</v>
      </c>
      <c r="S9" s="30">
        <f>FC_IND_IS_E!S9+FC_IND_NFM_E!S9+FC_IND_CPC_E!S9+FC_IND_NMM_E!S9+FC_IND_PPP_E!S9+FC_IND_FBT_E!S9+FC_IND_TE_E!S9+FC_IND_MAC_E!S9+FC_IND_TL_E!S9+FC_IND_WP_E!S9+FC_IND_MQ_E!S9+FC_IND_CON_E!S9+FC_IND_NSP_E!S9</f>
        <v>361.33190025795352</v>
      </c>
      <c r="T9" s="30">
        <f>FC_IND_IS_E!T9+FC_IND_NFM_E!T9+FC_IND_CPC_E!T9+FC_IND_NMM_E!T9+FC_IND_PPP_E!T9+FC_IND_FBT_E!T9+FC_IND_TE_E!T9+FC_IND_MAC_E!T9+FC_IND_TL_E!T9+FC_IND_WP_E!T9+FC_IND_MQ_E!T9+FC_IND_CON_E!T9+FC_IND_NSP_E!T9</f>
        <v>316.951762682717</v>
      </c>
      <c r="U9" s="30">
        <f>FC_IND_IS_E!U9+FC_IND_NFM_E!U9+FC_IND_CPC_E!U9+FC_IND_NMM_E!U9+FC_IND_PPP_E!U9+FC_IND_FBT_E!U9+FC_IND_TE_E!U9+FC_IND_MAC_E!U9+FC_IND_TL_E!U9+FC_IND_WP_E!U9+FC_IND_MQ_E!U9+FC_IND_CON_E!U9+FC_IND_NSP_E!U9</f>
        <v>313.0128976784178</v>
      </c>
      <c r="V9" s="30">
        <f>FC_IND_IS_E!V9+FC_IND_NFM_E!V9+FC_IND_CPC_E!V9+FC_IND_NMM_E!V9+FC_IND_PPP_E!V9+FC_IND_FBT_E!V9+FC_IND_TE_E!V9+FC_IND_MAC_E!V9+FC_IND_TL_E!V9+FC_IND_WP_E!V9+FC_IND_MQ_E!V9+FC_IND_CON_E!V9+FC_IND_NSP_E!V9</f>
        <v>343.32123817712807</v>
      </c>
      <c r="W9" s="30">
        <f>FC_IND_IS_E!W9+FC_IND_NFM_E!W9+FC_IND_CPC_E!W9+FC_IND_NMM_E!W9+FC_IND_PPP_E!W9+FC_IND_FBT_E!W9+FC_IND_TE_E!W9+FC_IND_MAC_E!W9+FC_IND_TL_E!W9+FC_IND_WP_E!W9+FC_IND_MQ_E!W9+FC_IND_CON_E!W9+FC_IND_NSP_E!W9</f>
        <v>308.931728288908</v>
      </c>
      <c r="X9" s="30">
        <f>FC_IND_IS_E!X9+FC_IND_NFM_E!X9+FC_IND_CPC_E!X9+FC_IND_NMM_E!X9+FC_IND_PPP_E!X9+FC_IND_FBT_E!X9+FC_IND_TE_E!X9+FC_IND_MAC_E!X9+FC_IND_TL_E!X9+FC_IND_WP_E!X9+FC_IND_MQ_E!X9+FC_IND_CON_E!X9+FC_IND_NSP_E!X9</f>
        <v>360.43697334479793</v>
      </c>
    </row>
    <row r="10" spans="1:24" ht="11.25" customHeight="1" x14ac:dyDescent="0.2">
      <c r="A10" s="39" t="s">
        <v>13</v>
      </c>
      <c r="B10" s="23" t="s">
        <v>14</v>
      </c>
      <c r="C10" s="30">
        <f>FC_IND_IS_E!C10+FC_IND_NFM_E!C10+FC_IND_CPC_E!C10+FC_IND_NMM_E!C10+FC_IND_PPP_E!C10+FC_IND_FBT_E!C10+FC_IND_TE_E!C10+FC_IND_MAC_E!C10+FC_IND_TL_E!C10+FC_IND_WP_E!C10+FC_IND_MQ_E!C10+FC_IND_CON_E!C10+FC_IND_NSP_E!C10</f>
        <v>2084.5333619948406</v>
      </c>
      <c r="D10" s="30">
        <f>FC_IND_IS_E!D10+FC_IND_NFM_E!D10+FC_IND_CPC_E!D10+FC_IND_NMM_E!D10+FC_IND_PPP_E!D10+FC_IND_FBT_E!D10+FC_IND_TE_E!D10+FC_IND_MAC_E!D10+FC_IND_TL_E!D10+FC_IND_WP_E!D10+FC_IND_MQ_E!D10+FC_IND_CON_E!D10+FC_IND_NSP_E!D10</f>
        <v>1244.2467755803955</v>
      </c>
      <c r="E10" s="30">
        <f>FC_IND_IS_E!E10+FC_IND_NFM_E!E10+FC_IND_CPC_E!E10+FC_IND_NMM_E!E10+FC_IND_PPP_E!E10+FC_IND_FBT_E!E10+FC_IND_TE_E!E10+FC_IND_MAC_E!E10+FC_IND_TL_E!E10+FC_IND_WP_E!E10+FC_IND_MQ_E!E10+FC_IND_CON_E!E10+FC_IND_NSP_E!E10</f>
        <v>1225.0586414445399</v>
      </c>
      <c r="F10" s="30">
        <f>FC_IND_IS_E!F10+FC_IND_NFM_E!F10+FC_IND_CPC_E!F10+FC_IND_NMM_E!F10+FC_IND_PPP_E!F10+FC_IND_FBT_E!F10+FC_IND_TE_E!F10+FC_IND_MAC_E!F10+FC_IND_TL_E!F10+FC_IND_WP_E!F10+FC_IND_MQ_E!F10+FC_IND_CON_E!F10+FC_IND_NSP_E!F10</f>
        <v>1614.5052450558896</v>
      </c>
      <c r="G10" s="30">
        <f>FC_IND_IS_E!G10+FC_IND_NFM_E!G10+FC_IND_CPC_E!G10+FC_IND_NMM_E!G10+FC_IND_PPP_E!G10+FC_IND_FBT_E!G10+FC_IND_TE_E!G10+FC_IND_MAC_E!G10+FC_IND_TL_E!G10+FC_IND_WP_E!G10+FC_IND_MQ_E!G10+FC_IND_CON_E!G10+FC_IND_NSP_E!G10</f>
        <v>1347.7610490111781</v>
      </c>
      <c r="H10" s="30">
        <f>FC_IND_IS_E!H10+FC_IND_NFM_E!H10+FC_IND_CPC_E!H10+FC_IND_NMM_E!H10+FC_IND_PPP_E!H10+FC_IND_FBT_E!H10+FC_IND_TE_E!H10+FC_IND_MAC_E!H10+FC_IND_TL_E!H10+FC_IND_WP_E!H10+FC_IND_MQ_E!H10+FC_IND_CON_E!H10+FC_IND_NSP_E!H10</f>
        <v>1398.0274290627688</v>
      </c>
      <c r="I10" s="30">
        <f>FC_IND_IS_E!I10+FC_IND_NFM_E!I10+FC_IND_CPC_E!I10+FC_IND_NMM_E!I10+FC_IND_PPP_E!I10+FC_IND_FBT_E!I10+FC_IND_TE_E!I10+FC_IND_MAC_E!I10+FC_IND_TL_E!I10+FC_IND_WP_E!I10+FC_IND_MQ_E!I10+FC_IND_CON_E!I10+FC_IND_NSP_E!I10</f>
        <v>1431.3860705073084</v>
      </c>
      <c r="J10" s="30">
        <f>FC_IND_IS_E!J10+FC_IND_NFM_E!J10+FC_IND_CPC_E!J10+FC_IND_NMM_E!J10+FC_IND_PPP_E!J10+FC_IND_FBT_E!J10+FC_IND_TE_E!J10+FC_IND_MAC_E!J10+FC_IND_TL_E!J10+FC_IND_WP_E!J10+FC_IND_MQ_E!J10+FC_IND_CON_E!J10+FC_IND_NSP_E!J10</f>
        <v>1029.6237317282889</v>
      </c>
      <c r="K10" s="30">
        <f>FC_IND_IS_E!K10+FC_IND_NFM_E!K10+FC_IND_CPC_E!K10+FC_IND_NMM_E!K10+FC_IND_PPP_E!K10+FC_IND_FBT_E!K10+FC_IND_TE_E!K10+FC_IND_MAC_E!K10+FC_IND_TL_E!K10+FC_IND_WP_E!K10+FC_IND_MQ_E!K10+FC_IND_CON_E!K10+FC_IND_NSP_E!K10</f>
        <v>1113.6151332760101</v>
      </c>
      <c r="L10" s="30">
        <f>FC_IND_IS_E!L10+FC_IND_NFM_E!L10+FC_IND_CPC_E!L10+FC_IND_NMM_E!L10+FC_IND_PPP_E!L10+FC_IND_FBT_E!L10+FC_IND_TE_E!L10+FC_IND_MAC_E!L10+FC_IND_TL_E!L10+FC_IND_WP_E!L10+FC_IND_MQ_E!L10+FC_IND_CON_E!L10+FC_IND_NSP_E!L10</f>
        <v>1255.1604471195183</v>
      </c>
      <c r="M10" s="30">
        <f>FC_IND_IS_E!M10+FC_IND_NFM_E!M10+FC_IND_CPC_E!M10+FC_IND_NMM_E!M10+FC_IND_PPP_E!M10+FC_IND_FBT_E!M10+FC_IND_TE_E!M10+FC_IND_MAC_E!M10+FC_IND_TL_E!M10+FC_IND_WP_E!M10+FC_IND_MQ_E!M10+FC_IND_CON_E!M10+FC_IND_NSP_E!M10</f>
        <v>719.28495270851226</v>
      </c>
      <c r="N10" s="30">
        <f>FC_IND_IS_E!N10+FC_IND_NFM_E!N10+FC_IND_CPC_E!N10+FC_IND_NMM_E!N10+FC_IND_PPP_E!N10+FC_IND_FBT_E!N10+FC_IND_TE_E!N10+FC_IND_MAC_E!N10+FC_IND_TL_E!N10+FC_IND_WP_E!N10+FC_IND_MQ_E!N10+FC_IND_CON_E!N10+FC_IND_NSP_E!N10</f>
        <v>705.61349957007735</v>
      </c>
      <c r="O10" s="30">
        <f>FC_IND_IS_E!O10+FC_IND_NFM_E!O10+FC_IND_CPC_E!O10+FC_IND_NMM_E!O10+FC_IND_PPP_E!O10+FC_IND_FBT_E!O10+FC_IND_TE_E!O10+FC_IND_MAC_E!O10+FC_IND_TL_E!O10+FC_IND_WP_E!O10+FC_IND_MQ_E!O10+FC_IND_CON_E!O10+FC_IND_NSP_E!O10</f>
        <v>752.07265692175406</v>
      </c>
      <c r="P10" s="30">
        <f>FC_IND_IS_E!P10+FC_IND_NFM_E!P10+FC_IND_CPC_E!P10+FC_IND_NMM_E!P10+FC_IND_PPP_E!P10+FC_IND_FBT_E!P10+FC_IND_TE_E!P10+FC_IND_MAC_E!P10+FC_IND_TL_E!P10+FC_IND_WP_E!P10+FC_IND_MQ_E!P10+FC_IND_CON_E!P10+FC_IND_NSP_E!P10</f>
        <v>679.62355975924334</v>
      </c>
      <c r="Q10" s="30">
        <f>FC_IND_IS_E!Q10+FC_IND_NFM_E!Q10+FC_IND_CPC_E!Q10+FC_IND_NMM_E!Q10+FC_IND_PPP_E!Q10+FC_IND_FBT_E!Q10+FC_IND_TE_E!Q10+FC_IND_MAC_E!Q10+FC_IND_TL_E!Q10+FC_IND_WP_E!Q10+FC_IND_MQ_E!Q10+FC_IND_CON_E!Q10+FC_IND_NSP_E!Q10</f>
        <v>658.36938950988815</v>
      </c>
      <c r="R10" s="30">
        <f>FC_IND_IS_E!R10+FC_IND_NFM_E!R10+FC_IND_CPC_E!R10+FC_IND_NMM_E!R10+FC_IND_PPP_E!R10+FC_IND_FBT_E!R10+FC_IND_TE_E!R10+FC_IND_MAC_E!R10+FC_IND_TL_E!R10+FC_IND_WP_E!R10+FC_IND_MQ_E!R10+FC_IND_CON_E!R10+FC_IND_NSP_E!R10</f>
        <v>640.81212381771286</v>
      </c>
      <c r="S10" s="30">
        <f>FC_IND_IS_E!S10+FC_IND_NFM_E!S10+FC_IND_CPC_E!S10+FC_IND_NMM_E!S10+FC_IND_PPP_E!S10+FC_IND_FBT_E!S10+FC_IND_TE_E!S10+FC_IND_MAC_E!S10+FC_IND_TL_E!S10+FC_IND_WP_E!S10+FC_IND_MQ_E!S10+FC_IND_CON_E!S10+FC_IND_NSP_E!S10</f>
        <v>565.63697334479798</v>
      </c>
      <c r="T10" s="30">
        <f>FC_IND_IS_E!T10+FC_IND_NFM_E!T10+FC_IND_CPC_E!T10+FC_IND_NMM_E!T10+FC_IND_PPP_E!T10+FC_IND_FBT_E!T10+FC_IND_TE_E!T10+FC_IND_MAC_E!T10+FC_IND_TL_E!T10+FC_IND_WP_E!T10+FC_IND_MQ_E!T10+FC_IND_CON_E!T10+FC_IND_NSP_E!T10</f>
        <v>632.42055030094582</v>
      </c>
      <c r="U10" s="30">
        <f>FC_IND_IS_E!U10+FC_IND_NFM_E!U10+FC_IND_CPC_E!U10+FC_IND_NMM_E!U10+FC_IND_PPP_E!U10+FC_IND_FBT_E!U10+FC_IND_TE_E!U10+FC_IND_MAC_E!U10+FC_IND_TL_E!U10+FC_IND_WP_E!U10+FC_IND_MQ_E!U10+FC_IND_CON_E!U10+FC_IND_NSP_E!U10</f>
        <v>643.22880481513312</v>
      </c>
      <c r="V10" s="30">
        <f>FC_IND_IS_E!V10+FC_IND_NFM_E!V10+FC_IND_CPC_E!V10+FC_IND_NMM_E!V10+FC_IND_PPP_E!V10+FC_IND_FBT_E!V10+FC_IND_TE_E!V10+FC_IND_MAC_E!V10+FC_IND_TL_E!V10+FC_IND_WP_E!V10+FC_IND_MQ_E!V10+FC_IND_CON_E!V10+FC_IND_NSP_E!V10</f>
        <v>575.91582115219273</v>
      </c>
      <c r="W10" s="30">
        <f>FC_IND_IS_E!W10+FC_IND_NFM_E!W10+FC_IND_CPC_E!W10+FC_IND_NMM_E!W10+FC_IND_PPP_E!W10+FC_IND_FBT_E!W10+FC_IND_TE_E!W10+FC_IND_MAC_E!W10+FC_IND_TL_E!W10+FC_IND_WP_E!W10+FC_IND_MQ_E!W10+FC_IND_CON_E!W10+FC_IND_NSP_E!W10</f>
        <v>564.25657781599296</v>
      </c>
      <c r="X10" s="30">
        <f>FC_IND_IS_E!X10+FC_IND_NFM_E!X10+FC_IND_CPC_E!X10+FC_IND_NMM_E!X10+FC_IND_PPP_E!X10+FC_IND_FBT_E!X10+FC_IND_TE_E!X10+FC_IND_MAC_E!X10+FC_IND_TL_E!X10+FC_IND_WP_E!X10+FC_IND_MQ_E!X10+FC_IND_CON_E!X10+FC_IND_NSP_E!X10</f>
        <v>570.01960447119518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:W11" si="8">SUM(C12:C16)</f>
        <v>7310.7236457438112</v>
      </c>
      <c r="D11" s="42">
        <f t="shared" si="8"/>
        <v>6503.8405417027798</v>
      </c>
      <c r="E11" s="42">
        <f t="shared" si="8"/>
        <v>6485.9682717116393</v>
      </c>
      <c r="F11" s="42">
        <f t="shared" si="8"/>
        <v>7341.1105760965002</v>
      </c>
      <c r="G11" s="42">
        <f t="shared" si="8"/>
        <v>6088.9078245920628</v>
      </c>
      <c r="H11" s="42">
        <f t="shared" si="8"/>
        <v>5584.1001719697115</v>
      </c>
      <c r="I11" s="42">
        <f t="shared" si="8"/>
        <v>6085.5701633709132</v>
      </c>
      <c r="J11" s="42">
        <f t="shared" si="8"/>
        <v>5539.8200343941808</v>
      </c>
      <c r="K11" s="42">
        <f t="shared" si="8"/>
        <v>4944.9261392955377</v>
      </c>
      <c r="L11" s="42">
        <f t="shared" si="8"/>
        <v>3865.4798796224277</v>
      </c>
      <c r="M11" s="42">
        <f t="shared" si="8"/>
        <v>4061.6695614792307</v>
      </c>
      <c r="N11" s="42">
        <f t="shared" si="8"/>
        <v>4747.9757523649996</v>
      </c>
      <c r="O11" s="42">
        <f t="shared" si="8"/>
        <v>4299.7662080829377</v>
      </c>
      <c r="P11" s="42">
        <f t="shared" si="8"/>
        <v>4199.6005159074666</v>
      </c>
      <c r="Q11" s="42">
        <f t="shared" si="8"/>
        <v>3939.5857265696372</v>
      </c>
      <c r="R11" s="42">
        <f t="shared" si="8"/>
        <v>4132.0324161654617</v>
      </c>
      <c r="S11" s="42">
        <f t="shared" si="8"/>
        <v>4182.196216681632</v>
      </c>
      <c r="T11" s="42">
        <f t="shared" si="8"/>
        <v>4106.0171969050461</v>
      </c>
      <c r="U11" s="42">
        <f t="shared" si="8"/>
        <v>3996.644969905863</v>
      </c>
      <c r="V11" s="42">
        <f t="shared" si="8"/>
        <v>3599.8159931217779</v>
      </c>
      <c r="W11" s="42">
        <f t="shared" si="8"/>
        <v>3592.9818572660424</v>
      </c>
      <c r="X11" s="42">
        <f t="shared" ref="X11" si="9">SUM(X12:X16)</f>
        <v>3410.4093723134511</v>
      </c>
    </row>
    <row r="12" spans="1:24" ht="11.25" customHeight="1" x14ac:dyDescent="0.2">
      <c r="A12" s="39" t="s">
        <v>15</v>
      </c>
      <c r="B12" s="23" t="s">
        <v>16</v>
      </c>
      <c r="C12" s="30">
        <f>FC_IND_IS_E!C12+FC_IND_NFM_E!C12+FC_IND_CPC_E!C12+FC_IND_NMM_E!C12+FC_IND_PPP_E!C12+FC_IND_FBT_E!C12+FC_IND_TE_E!C12+FC_IND_MAC_E!C12+FC_IND_TL_E!C12+FC_IND_WP_E!C12+FC_IND_MQ_E!C12+FC_IND_CON_E!C12+FC_IND_NSP_E!C12</f>
        <v>1.1004299226139294</v>
      </c>
      <c r="D12" s="30">
        <f>FC_IND_IS_E!D12+FC_IND_NFM_E!D12+FC_IND_CPC_E!D12+FC_IND_NMM_E!D12+FC_IND_PPP_E!D12+FC_IND_FBT_E!D12+FC_IND_TE_E!D12+FC_IND_MAC_E!D12+FC_IND_TL_E!D12+FC_IND_WP_E!D12+FC_IND_MQ_E!D12+FC_IND_CON_E!D12+FC_IND_NSP_E!D12</f>
        <v>0.55812553740326731</v>
      </c>
      <c r="E12" s="30">
        <f>FC_IND_IS_E!E12+FC_IND_NFM_E!E12+FC_IND_CPC_E!E12+FC_IND_NMM_E!E12+FC_IND_PPP_E!E12+FC_IND_FBT_E!E12+FC_IND_TE_E!E12+FC_IND_MAC_E!E12+FC_IND_TL_E!E12+FC_IND_WP_E!E12+FC_IND_MQ_E!E12+FC_IND_CON_E!E12+FC_IND_NSP_E!E12</f>
        <v>1.9396388650042991</v>
      </c>
      <c r="F12" s="30">
        <f>FC_IND_IS_E!F12+FC_IND_NFM_E!F12+FC_IND_CPC_E!F12+FC_IND_NMM_E!F12+FC_IND_PPP_E!F12+FC_IND_FBT_E!F12+FC_IND_TE_E!F12+FC_IND_MAC_E!F12+FC_IND_TL_E!F12+FC_IND_WP_E!F12+FC_IND_MQ_E!F12+FC_IND_CON_E!F12+FC_IND_NSP_E!F12</f>
        <v>35.049355116079099</v>
      </c>
      <c r="G12" s="30">
        <f>FC_IND_IS_E!G12+FC_IND_NFM_E!G12+FC_IND_CPC_E!G12+FC_IND_NMM_E!G12+FC_IND_PPP_E!G12+FC_IND_FBT_E!G12+FC_IND_TE_E!G12+FC_IND_MAC_E!G12+FC_IND_TL_E!G12+FC_IND_WP_E!G12+FC_IND_MQ_E!G12+FC_IND_CON_E!G12+FC_IND_NSP_E!G12</f>
        <v>38.248753224419602</v>
      </c>
      <c r="H12" s="30">
        <f>FC_IND_IS_E!H12+FC_IND_NFM_E!H12+FC_IND_CPC_E!H12+FC_IND_NMM_E!H12+FC_IND_PPP_E!H12+FC_IND_FBT_E!H12+FC_IND_TE_E!H12+FC_IND_MAC_E!H12+FC_IND_TL_E!H12+FC_IND_WP_E!H12+FC_IND_MQ_E!H12+FC_IND_CON_E!H12+FC_IND_NSP_E!H12</f>
        <v>7.499742046431642</v>
      </c>
      <c r="I12" s="30">
        <f>FC_IND_IS_E!I12+FC_IND_NFM_E!I12+FC_IND_CPC_E!I12+FC_IND_NMM_E!I12+FC_IND_PPP_E!I12+FC_IND_FBT_E!I12+FC_IND_TE_E!I12+FC_IND_MAC_E!I12+FC_IND_TL_E!I12+FC_IND_WP_E!I12+FC_IND_MQ_E!I12+FC_IND_CON_E!I12+FC_IND_NSP_E!I12</f>
        <v>3.5536543422184002</v>
      </c>
      <c r="J12" s="30">
        <f>FC_IND_IS_E!J12+FC_IND_NFM_E!J12+FC_IND_CPC_E!J12+FC_IND_NMM_E!J12+FC_IND_PPP_E!J12+FC_IND_FBT_E!J12+FC_IND_TE_E!J12+FC_IND_MAC_E!J12+FC_IND_TL_E!J12+FC_IND_WP_E!J12+FC_IND_MQ_E!J12+FC_IND_CON_E!J12+FC_IND_NSP_E!J12</f>
        <v>0</v>
      </c>
      <c r="K12" s="30">
        <f>FC_IND_IS_E!K12+FC_IND_NFM_E!K12+FC_IND_CPC_E!K12+FC_IND_NMM_E!K12+FC_IND_PPP_E!K12+FC_IND_FBT_E!K12+FC_IND_TE_E!K12+FC_IND_MAC_E!K12+FC_IND_TL_E!K12+FC_IND_WP_E!K12+FC_IND_MQ_E!K12+FC_IND_CON_E!K12+FC_IND_NSP_E!K12</f>
        <v>0.74995700773860696</v>
      </c>
      <c r="L12" s="30">
        <f>FC_IND_IS_E!L12+FC_IND_NFM_E!L12+FC_IND_CPC_E!L12+FC_IND_NMM_E!L12+FC_IND_PPP_E!L12+FC_IND_FBT_E!L12+FC_IND_TE_E!L12+FC_IND_MAC_E!L12+FC_IND_TL_E!L12+FC_IND_WP_E!L12+FC_IND_MQ_E!L12+FC_IND_CON_E!L12+FC_IND_NSP_E!L12</f>
        <v>2.1672398968185722</v>
      </c>
      <c r="M12" s="30">
        <f>FC_IND_IS_E!M12+FC_IND_NFM_E!M12+FC_IND_CPC_E!M12+FC_IND_NMM_E!M12+FC_IND_PPP_E!M12+FC_IND_FBT_E!M12+FC_IND_TE_E!M12+FC_IND_MAC_E!M12+FC_IND_TL_E!M12+FC_IND_WP_E!M12+FC_IND_MQ_E!M12+FC_IND_CON_E!M12+FC_IND_NSP_E!M12</f>
        <v>0</v>
      </c>
      <c r="N12" s="30">
        <f>FC_IND_IS_E!N12+FC_IND_NFM_E!N12+FC_IND_CPC_E!N12+FC_IND_NMM_E!N12+FC_IND_PPP_E!N12+FC_IND_FBT_E!N12+FC_IND_TE_E!N12+FC_IND_MAC_E!N12+FC_IND_TL_E!N12+FC_IND_WP_E!N12+FC_IND_MQ_E!N12+FC_IND_CON_E!N12+FC_IND_NSP_E!N12</f>
        <v>5.1451418744625972</v>
      </c>
      <c r="O12" s="30">
        <f>FC_IND_IS_E!O12+FC_IND_NFM_E!O12+FC_IND_CPC_E!O12+FC_IND_NMM_E!O12+FC_IND_PPP_E!O12+FC_IND_FBT_E!O12+FC_IND_TE_E!O12+FC_IND_MAC_E!O12+FC_IND_TL_E!O12+FC_IND_WP_E!O12+FC_IND_MQ_E!O12+FC_IND_CON_E!O12+FC_IND_NSP_E!O12</f>
        <v>41.833018056749779</v>
      </c>
      <c r="P12" s="30">
        <f>FC_IND_IS_E!P12+FC_IND_NFM_E!P12+FC_IND_CPC_E!P12+FC_IND_NMM_E!P12+FC_IND_PPP_E!P12+FC_IND_FBT_E!P12+FC_IND_TE_E!P12+FC_IND_MAC_E!P12+FC_IND_TL_E!P12+FC_IND_WP_E!P12+FC_IND_MQ_E!P12+FC_IND_CON_E!P12+FC_IND_NSP_E!P12</f>
        <v>17.385812553740323</v>
      </c>
      <c r="Q12" s="30">
        <f>FC_IND_IS_E!Q12+FC_IND_NFM_E!Q12+FC_IND_CPC_E!Q12+FC_IND_NMM_E!Q12+FC_IND_PPP_E!Q12+FC_IND_FBT_E!Q12+FC_IND_TE_E!Q12+FC_IND_MAC_E!Q12+FC_IND_TL_E!Q12+FC_IND_WP_E!Q12+FC_IND_MQ_E!Q12+FC_IND_CON_E!Q12+FC_IND_NSP_E!Q12</f>
        <v>0</v>
      </c>
      <c r="R12" s="30">
        <f>FC_IND_IS_E!R12+FC_IND_NFM_E!R12+FC_IND_CPC_E!R12+FC_IND_NMM_E!R12+FC_IND_PPP_E!R12+FC_IND_FBT_E!R12+FC_IND_TE_E!R12+FC_IND_MAC_E!R12+FC_IND_TL_E!R12+FC_IND_WP_E!R12+FC_IND_MQ_E!R12+FC_IND_CON_E!R12+FC_IND_NSP_E!R12</f>
        <v>0</v>
      </c>
      <c r="S12" s="30">
        <f>FC_IND_IS_E!S12+FC_IND_NFM_E!S12+FC_IND_CPC_E!S12+FC_IND_NMM_E!S12+FC_IND_PPP_E!S12+FC_IND_FBT_E!S12+FC_IND_TE_E!S12+FC_IND_MAC_E!S12+FC_IND_TL_E!S12+FC_IND_WP_E!S12+FC_IND_MQ_E!S12+FC_IND_CON_E!S12+FC_IND_NSP_E!S12</f>
        <v>0</v>
      </c>
      <c r="T12" s="30">
        <f>FC_IND_IS_E!T12+FC_IND_NFM_E!T12+FC_IND_CPC_E!T12+FC_IND_NMM_E!T12+FC_IND_PPP_E!T12+FC_IND_FBT_E!T12+FC_IND_TE_E!T12+FC_IND_MAC_E!T12+FC_IND_TL_E!T12+FC_IND_WP_E!T12+FC_IND_MQ_E!T12+FC_IND_CON_E!T12+FC_IND_NSP_E!T12</f>
        <v>0.14307824591573517</v>
      </c>
      <c r="U12" s="30">
        <f>FC_IND_IS_E!U12+FC_IND_NFM_E!U12+FC_IND_CPC_E!U12+FC_IND_NMM_E!U12+FC_IND_PPP_E!U12+FC_IND_FBT_E!U12+FC_IND_TE_E!U12+FC_IND_MAC_E!U12+FC_IND_TL_E!U12+FC_IND_WP_E!U12+FC_IND_MQ_E!U12+FC_IND_CON_E!U12+FC_IND_NSP_E!U12</f>
        <v>19.858899398108335</v>
      </c>
      <c r="V12" s="30">
        <f>FC_IND_IS_E!V12+FC_IND_NFM_E!V12+FC_IND_CPC_E!V12+FC_IND_NMM_E!V12+FC_IND_PPP_E!V12+FC_IND_FBT_E!V12+FC_IND_TE_E!V12+FC_IND_MAC_E!V12+FC_IND_TL_E!V12+FC_IND_WP_E!V12+FC_IND_MQ_E!V12+FC_IND_CON_E!V12+FC_IND_NSP_E!V12</f>
        <v>0.50318142734307825</v>
      </c>
      <c r="W12" s="30">
        <f>FC_IND_IS_E!W12+FC_IND_NFM_E!W12+FC_IND_CPC_E!W12+FC_IND_NMM_E!W12+FC_IND_PPP_E!W12+FC_IND_FBT_E!W12+FC_IND_TE_E!W12+FC_IND_MAC_E!W12+FC_IND_TL_E!W12+FC_IND_WP_E!W12+FC_IND_MQ_E!W12+FC_IND_CON_E!W12+FC_IND_NSP_E!W12</f>
        <v>0.69931212381771291</v>
      </c>
      <c r="X12" s="30">
        <f>FC_IND_IS_E!X12+FC_IND_NFM_E!X12+FC_IND_CPC_E!X12+FC_IND_NMM_E!X12+FC_IND_PPP_E!X12+FC_IND_FBT_E!X12+FC_IND_TE_E!X12+FC_IND_MAC_E!X12+FC_IND_TL_E!X12+FC_IND_WP_E!X12+FC_IND_MQ_E!X12+FC_IND_CON_E!X12+FC_IND_NSP_E!X12</f>
        <v>0.31547721410146173</v>
      </c>
    </row>
    <row r="13" spans="1:24" ht="11.25" customHeight="1" x14ac:dyDescent="0.2">
      <c r="A13" s="39" t="s">
        <v>17</v>
      </c>
      <c r="B13" s="23" t="s">
        <v>18</v>
      </c>
      <c r="C13" s="30">
        <f>FC_IND_IS_E!C13+FC_IND_NFM_E!C13+FC_IND_CPC_E!C13+FC_IND_NMM_E!C13+FC_IND_PPP_E!C13+FC_IND_FBT_E!C13+FC_IND_TE_E!C13+FC_IND_MAC_E!C13+FC_IND_TL_E!C13+FC_IND_WP_E!C13+FC_IND_MQ_E!C13+FC_IND_CON_E!C13+FC_IND_NSP_E!C13</f>
        <v>5926.9048151333209</v>
      </c>
      <c r="D13" s="30">
        <f>FC_IND_IS_E!D13+FC_IND_NFM_E!D13+FC_IND_CPC_E!D13+FC_IND_NMM_E!D13+FC_IND_PPP_E!D13+FC_IND_FBT_E!D13+FC_IND_TE_E!D13+FC_IND_MAC_E!D13+FC_IND_TL_E!D13+FC_IND_WP_E!D13+FC_IND_MQ_E!D13+FC_IND_CON_E!D13+FC_IND_NSP_E!D13</f>
        <v>5232.7722699916876</v>
      </c>
      <c r="E13" s="30">
        <f>FC_IND_IS_E!E13+FC_IND_NFM_E!E13+FC_IND_CPC_E!E13+FC_IND_NMM_E!E13+FC_IND_PPP_E!E13+FC_IND_FBT_E!E13+FC_IND_TE_E!E13+FC_IND_MAC_E!E13+FC_IND_TL_E!E13+FC_IND_WP_E!E13+FC_IND_MQ_E!E13+FC_IND_CON_E!E13+FC_IND_NSP_E!E13</f>
        <v>5256.7986242481829</v>
      </c>
      <c r="F13" s="30">
        <f>FC_IND_IS_E!F13+FC_IND_NFM_E!F13+FC_IND_CPC_E!F13+FC_IND_NMM_E!F13+FC_IND_PPP_E!F13+FC_IND_FBT_E!F13+FC_IND_TE_E!F13+FC_IND_MAC_E!F13+FC_IND_TL_E!F13+FC_IND_WP_E!F13+FC_IND_MQ_E!F13+FC_IND_CON_E!F13+FC_IND_NSP_E!F13</f>
        <v>5667.0785038695012</v>
      </c>
      <c r="G13" s="30">
        <f>FC_IND_IS_E!G13+FC_IND_NFM_E!G13+FC_IND_CPC_E!G13+FC_IND_NMM_E!G13+FC_IND_PPP_E!G13+FC_IND_FBT_E!G13+FC_IND_TE_E!G13+FC_IND_MAC_E!G13+FC_IND_TL_E!G13+FC_IND_WP_E!G13+FC_IND_MQ_E!G13+FC_IND_CON_E!G13+FC_IND_NSP_E!G13</f>
        <v>4288.6116938955884</v>
      </c>
      <c r="H13" s="30">
        <f>FC_IND_IS_E!H13+FC_IND_NFM_E!H13+FC_IND_CPC_E!H13+FC_IND_NMM_E!H13+FC_IND_PPP_E!H13+FC_IND_FBT_E!H13+FC_IND_TE_E!H13+FC_IND_MAC_E!H13+FC_IND_TL_E!H13+FC_IND_WP_E!H13+FC_IND_MQ_E!H13+FC_IND_CON_E!H13+FC_IND_NSP_E!H13</f>
        <v>3950.9595872749569</v>
      </c>
      <c r="I13" s="30">
        <f>FC_IND_IS_E!I13+FC_IND_NFM_E!I13+FC_IND_CPC_E!I13+FC_IND_NMM_E!I13+FC_IND_PPP_E!I13+FC_IND_FBT_E!I13+FC_IND_TE_E!I13+FC_IND_MAC_E!I13+FC_IND_TL_E!I13+FC_IND_WP_E!I13+FC_IND_MQ_E!I13+FC_IND_CON_E!I13+FC_IND_NSP_E!I13</f>
        <v>4532.8968185729764</v>
      </c>
      <c r="J13" s="30">
        <f>FC_IND_IS_E!J13+FC_IND_NFM_E!J13+FC_IND_CPC_E!J13+FC_IND_NMM_E!J13+FC_IND_PPP_E!J13+FC_IND_FBT_E!J13+FC_IND_TE_E!J13+FC_IND_MAC_E!J13+FC_IND_TL_E!J13+FC_IND_WP_E!J13+FC_IND_MQ_E!J13+FC_IND_CON_E!J13+FC_IND_NSP_E!J13</f>
        <v>3917.5124677561753</v>
      </c>
      <c r="K13" s="30">
        <f>FC_IND_IS_E!K13+FC_IND_NFM_E!K13+FC_IND_CPC_E!K13+FC_IND_NMM_E!K13+FC_IND_PPP_E!K13+FC_IND_FBT_E!K13+FC_IND_TE_E!K13+FC_IND_MAC_E!K13+FC_IND_TL_E!K13+FC_IND_WP_E!K13+FC_IND_MQ_E!K13+FC_IND_CON_E!K13+FC_IND_NSP_E!K13</f>
        <v>3283.3488392095528</v>
      </c>
      <c r="L13" s="30">
        <f>FC_IND_IS_E!L13+FC_IND_NFM_E!L13+FC_IND_CPC_E!L13+FC_IND_NMM_E!L13+FC_IND_PPP_E!L13+FC_IND_FBT_E!L13+FC_IND_TE_E!L13+FC_IND_MAC_E!L13+FC_IND_TL_E!L13+FC_IND_WP_E!L13+FC_IND_MQ_E!L13+FC_IND_CON_E!L13+FC_IND_NSP_E!L13</f>
        <v>2400.1583834917319</v>
      </c>
      <c r="M13" s="30">
        <f>FC_IND_IS_E!M13+FC_IND_NFM_E!M13+FC_IND_CPC_E!M13+FC_IND_NMM_E!M13+FC_IND_PPP_E!M13+FC_IND_FBT_E!M13+FC_IND_TE_E!M13+FC_IND_MAC_E!M13+FC_IND_TL_E!M13+FC_IND_WP_E!M13+FC_IND_MQ_E!M13+FC_IND_CON_E!M13+FC_IND_NSP_E!M13</f>
        <v>2555.0614789340889</v>
      </c>
      <c r="N13" s="30">
        <f>FC_IND_IS_E!N13+FC_IND_NFM_E!N13+FC_IND_CPC_E!N13+FC_IND_NMM_E!N13+FC_IND_PPP_E!N13+FC_IND_FBT_E!N13+FC_IND_TE_E!N13+FC_IND_MAC_E!N13+FC_IND_TL_E!N13+FC_IND_WP_E!N13+FC_IND_MQ_E!N13+FC_IND_CON_E!N13+FC_IND_NSP_E!N13</f>
        <v>2926.3827171113448</v>
      </c>
      <c r="O13" s="30">
        <f>FC_IND_IS_E!O13+FC_IND_NFM_E!O13+FC_IND_CPC_E!O13+FC_IND_NMM_E!O13+FC_IND_PPP_E!O13+FC_IND_FBT_E!O13+FC_IND_TE_E!O13+FC_IND_MAC_E!O13+FC_IND_TL_E!O13+FC_IND_WP_E!O13+FC_IND_MQ_E!O13+FC_IND_CON_E!O13+FC_IND_NSP_E!O13</f>
        <v>2436.9477214105391</v>
      </c>
      <c r="P13" s="30">
        <f>FC_IND_IS_E!P13+FC_IND_NFM_E!P13+FC_IND_CPC_E!P13+FC_IND_NMM_E!P13+FC_IND_PPP_E!P13+FC_IND_FBT_E!P13+FC_IND_TE_E!P13+FC_IND_MAC_E!P13+FC_IND_TL_E!P13+FC_IND_WP_E!P13+FC_IND_MQ_E!P13+FC_IND_CON_E!P13+FC_IND_NSP_E!P13</f>
        <v>2282.6263112643019</v>
      </c>
      <c r="Q13" s="30">
        <f>FC_IND_IS_E!Q13+FC_IND_NFM_E!Q13+FC_IND_CPC_E!Q13+FC_IND_NMM_E!Q13+FC_IND_PPP_E!Q13+FC_IND_FBT_E!Q13+FC_IND_TE_E!Q13+FC_IND_MAC_E!Q13+FC_IND_TL_E!Q13+FC_IND_WP_E!Q13+FC_IND_MQ_E!Q13+FC_IND_CON_E!Q13+FC_IND_NSP_E!Q13</f>
        <v>2099.8906276874363</v>
      </c>
      <c r="R13" s="30">
        <f>FC_IND_IS_E!R13+FC_IND_NFM_E!R13+FC_IND_CPC_E!R13+FC_IND_NMM_E!R13+FC_IND_PPP_E!R13+FC_IND_FBT_E!R13+FC_IND_TE_E!R13+FC_IND_MAC_E!R13+FC_IND_TL_E!R13+FC_IND_WP_E!R13+FC_IND_MQ_E!R13+FC_IND_CON_E!R13+FC_IND_NSP_E!R13</f>
        <v>2335.6019776443954</v>
      </c>
      <c r="S13" s="30">
        <f>FC_IND_IS_E!S13+FC_IND_NFM_E!S13+FC_IND_CPC_E!S13+FC_IND_NMM_E!S13+FC_IND_PPP_E!S13+FC_IND_FBT_E!S13+FC_IND_TE_E!S13+FC_IND_MAC_E!S13+FC_IND_TL_E!S13+FC_IND_WP_E!S13+FC_IND_MQ_E!S13+FC_IND_CON_E!S13+FC_IND_NSP_E!S13</f>
        <v>2291.1577815999467</v>
      </c>
      <c r="T13" s="30">
        <f>FC_IND_IS_E!T13+FC_IND_NFM_E!T13+FC_IND_CPC_E!T13+FC_IND_NMM_E!T13+FC_IND_PPP_E!T13+FC_IND_FBT_E!T13+FC_IND_TE_E!T13+FC_IND_MAC_E!T13+FC_IND_TL_E!T13+FC_IND_WP_E!T13+FC_IND_MQ_E!T13+FC_IND_CON_E!T13+FC_IND_NSP_E!T13</f>
        <v>2242.9134995705663</v>
      </c>
      <c r="U13" s="30">
        <f>FC_IND_IS_E!U13+FC_IND_NFM_E!U13+FC_IND_CPC_E!U13+FC_IND_NMM_E!U13+FC_IND_PPP_E!U13+FC_IND_FBT_E!U13+FC_IND_TE_E!U13+FC_IND_MAC_E!U13+FC_IND_TL_E!U13+FC_IND_WP_E!U13+FC_IND_MQ_E!U13+FC_IND_CON_E!U13+FC_IND_NSP_E!U13</f>
        <v>2159.5644883925352</v>
      </c>
      <c r="V13" s="30">
        <f>FC_IND_IS_E!V13+FC_IND_NFM_E!V13+FC_IND_CPC_E!V13+FC_IND_NMM_E!V13+FC_IND_PPP_E!V13+FC_IND_FBT_E!V13+FC_IND_TE_E!V13+FC_IND_MAC_E!V13+FC_IND_TL_E!V13+FC_IND_WP_E!V13+FC_IND_MQ_E!V13+FC_IND_CON_E!V13+FC_IND_NSP_E!V13</f>
        <v>1946.7904557185102</v>
      </c>
      <c r="W13" s="30">
        <f>FC_IND_IS_E!W13+FC_IND_NFM_E!W13+FC_IND_CPC_E!W13+FC_IND_NMM_E!W13+FC_IND_PPP_E!W13+FC_IND_FBT_E!W13+FC_IND_TE_E!W13+FC_IND_MAC_E!W13+FC_IND_TL_E!W13+FC_IND_WP_E!W13+FC_IND_MQ_E!W13+FC_IND_CON_E!W13+FC_IND_NSP_E!W13</f>
        <v>1718.642992261744</v>
      </c>
      <c r="X13" s="30">
        <f>FC_IND_IS_E!X13+FC_IND_NFM_E!X13+FC_IND_CPC_E!X13+FC_IND_NMM_E!X13+FC_IND_PPP_E!X13+FC_IND_FBT_E!X13+FC_IND_TE_E!X13+FC_IND_MAC_E!X13+FC_IND_TL_E!X13+FC_IND_WP_E!X13+FC_IND_MQ_E!X13+FC_IND_CON_E!X13+FC_IND_NSP_E!X13</f>
        <v>1781.6146173693414</v>
      </c>
    </row>
    <row r="14" spans="1:24" ht="11.25" customHeight="1" x14ac:dyDescent="0.2">
      <c r="A14" s="39" t="s">
        <v>19</v>
      </c>
      <c r="B14" s="23" t="s">
        <v>20</v>
      </c>
      <c r="C14" s="30">
        <f>FC_IND_IS_E!C14+FC_IND_NFM_E!C14+FC_IND_CPC_E!C14+FC_IND_NMM_E!C14+FC_IND_PPP_E!C14+FC_IND_FBT_E!C14+FC_IND_TE_E!C14+FC_IND_MAC_E!C14+FC_IND_TL_E!C14+FC_IND_WP_E!C14+FC_IND_MQ_E!C14+FC_IND_CON_E!C14+FC_IND_NSP_E!C14</f>
        <v>0</v>
      </c>
      <c r="D14" s="30">
        <f>FC_IND_IS_E!D14+FC_IND_NFM_E!D14+FC_IND_CPC_E!D14+FC_IND_NMM_E!D14+FC_IND_PPP_E!D14+FC_IND_FBT_E!D14+FC_IND_TE_E!D14+FC_IND_MAC_E!D14+FC_IND_TL_E!D14+FC_IND_WP_E!D14+FC_IND_MQ_E!D14+FC_IND_CON_E!D14+FC_IND_NSP_E!D14</f>
        <v>0</v>
      </c>
      <c r="E14" s="30">
        <f>FC_IND_IS_E!E14+FC_IND_NFM_E!E14+FC_IND_CPC_E!E14+FC_IND_NMM_E!E14+FC_IND_PPP_E!E14+FC_IND_FBT_E!E14+FC_IND_TE_E!E14+FC_IND_MAC_E!E14+FC_IND_TL_E!E14+FC_IND_WP_E!E14+FC_IND_MQ_E!E14+FC_IND_CON_E!E14+FC_IND_NSP_E!E14</f>
        <v>0</v>
      </c>
      <c r="F14" s="30">
        <f>FC_IND_IS_E!F14+FC_IND_NFM_E!F14+FC_IND_CPC_E!F14+FC_IND_NMM_E!F14+FC_IND_PPP_E!F14+FC_IND_FBT_E!F14+FC_IND_TE_E!F14+FC_IND_MAC_E!F14+FC_IND_TL_E!F14+FC_IND_WP_E!F14+FC_IND_MQ_E!F14+FC_IND_CON_E!F14+FC_IND_NSP_E!F14</f>
        <v>0</v>
      </c>
      <c r="G14" s="30">
        <f>FC_IND_IS_E!G14+FC_IND_NFM_E!G14+FC_IND_CPC_E!G14+FC_IND_NMM_E!G14+FC_IND_PPP_E!G14+FC_IND_FBT_E!G14+FC_IND_TE_E!G14+FC_IND_MAC_E!G14+FC_IND_TL_E!G14+FC_IND_WP_E!G14+FC_IND_MQ_E!G14+FC_IND_CON_E!G14+FC_IND_NSP_E!G14</f>
        <v>0</v>
      </c>
      <c r="H14" s="30">
        <f>FC_IND_IS_E!H14+FC_IND_NFM_E!H14+FC_IND_CPC_E!H14+FC_IND_NMM_E!H14+FC_IND_PPP_E!H14+FC_IND_FBT_E!H14+FC_IND_TE_E!H14+FC_IND_MAC_E!H14+FC_IND_TL_E!H14+FC_IND_WP_E!H14+FC_IND_MQ_E!H14+FC_IND_CON_E!H14+FC_IND_NSP_E!H14</f>
        <v>0</v>
      </c>
      <c r="I14" s="30">
        <f>FC_IND_IS_E!I14+FC_IND_NFM_E!I14+FC_IND_CPC_E!I14+FC_IND_NMM_E!I14+FC_IND_PPP_E!I14+FC_IND_FBT_E!I14+FC_IND_TE_E!I14+FC_IND_MAC_E!I14+FC_IND_TL_E!I14+FC_IND_WP_E!I14+FC_IND_MQ_E!I14+FC_IND_CON_E!I14+FC_IND_NSP_E!I14</f>
        <v>0</v>
      </c>
      <c r="J14" s="30">
        <f>FC_IND_IS_E!J14+FC_IND_NFM_E!J14+FC_IND_CPC_E!J14+FC_IND_NMM_E!J14+FC_IND_PPP_E!J14+FC_IND_FBT_E!J14+FC_IND_TE_E!J14+FC_IND_MAC_E!J14+FC_IND_TL_E!J14+FC_IND_WP_E!J14+FC_IND_MQ_E!J14+FC_IND_CON_E!J14+FC_IND_NSP_E!J14</f>
        <v>0</v>
      </c>
      <c r="K14" s="30">
        <f>FC_IND_IS_E!K14+FC_IND_NFM_E!K14+FC_IND_CPC_E!K14+FC_IND_NMM_E!K14+FC_IND_PPP_E!K14+FC_IND_FBT_E!K14+FC_IND_TE_E!K14+FC_IND_MAC_E!K14+FC_IND_TL_E!K14+FC_IND_WP_E!K14+FC_IND_MQ_E!K14+FC_IND_CON_E!K14+FC_IND_NSP_E!K14</f>
        <v>0</v>
      </c>
      <c r="L14" s="30">
        <f>FC_IND_IS_E!L14+FC_IND_NFM_E!L14+FC_IND_CPC_E!L14+FC_IND_NMM_E!L14+FC_IND_PPP_E!L14+FC_IND_FBT_E!L14+FC_IND_TE_E!L14+FC_IND_MAC_E!L14+FC_IND_TL_E!L14+FC_IND_WP_E!L14+FC_IND_MQ_E!L14+FC_IND_CON_E!L14+FC_IND_NSP_E!L14</f>
        <v>0</v>
      </c>
      <c r="M14" s="30">
        <f>FC_IND_IS_E!M14+FC_IND_NFM_E!M14+FC_IND_CPC_E!M14+FC_IND_NMM_E!M14+FC_IND_PPP_E!M14+FC_IND_FBT_E!M14+FC_IND_TE_E!M14+FC_IND_MAC_E!M14+FC_IND_TL_E!M14+FC_IND_WP_E!M14+FC_IND_MQ_E!M14+FC_IND_CON_E!M14+FC_IND_NSP_E!M14</f>
        <v>0</v>
      </c>
      <c r="N14" s="30">
        <f>FC_IND_IS_E!N14+FC_IND_NFM_E!N14+FC_IND_CPC_E!N14+FC_IND_NMM_E!N14+FC_IND_PPP_E!N14+FC_IND_FBT_E!N14+FC_IND_TE_E!N14+FC_IND_MAC_E!N14+FC_IND_TL_E!N14+FC_IND_WP_E!N14+FC_IND_MQ_E!N14+FC_IND_CON_E!N14+FC_IND_NSP_E!N14</f>
        <v>0</v>
      </c>
      <c r="O14" s="30">
        <f>FC_IND_IS_E!O14+FC_IND_NFM_E!O14+FC_IND_CPC_E!O14+FC_IND_NMM_E!O14+FC_IND_PPP_E!O14+FC_IND_FBT_E!O14+FC_IND_TE_E!O14+FC_IND_MAC_E!O14+FC_IND_TL_E!O14+FC_IND_WP_E!O14+FC_IND_MQ_E!O14+FC_IND_CON_E!O14+FC_IND_NSP_E!O14</f>
        <v>0</v>
      </c>
      <c r="P14" s="30">
        <f>FC_IND_IS_E!P14+FC_IND_NFM_E!P14+FC_IND_CPC_E!P14+FC_IND_NMM_E!P14+FC_IND_PPP_E!P14+FC_IND_FBT_E!P14+FC_IND_TE_E!P14+FC_IND_MAC_E!P14+FC_IND_TL_E!P14+FC_IND_WP_E!P14+FC_IND_MQ_E!P14+FC_IND_CON_E!P14+FC_IND_NSP_E!P14</f>
        <v>0</v>
      </c>
      <c r="Q14" s="30">
        <f>FC_IND_IS_E!Q14+FC_IND_NFM_E!Q14+FC_IND_CPC_E!Q14+FC_IND_NMM_E!Q14+FC_IND_PPP_E!Q14+FC_IND_FBT_E!Q14+FC_IND_TE_E!Q14+FC_IND_MAC_E!Q14+FC_IND_TL_E!Q14+FC_IND_WP_E!Q14+FC_IND_MQ_E!Q14+FC_IND_CON_E!Q14+FC_IND_NSP_E!Q14</f>
        <v>0</v>
      </c>
      <c r="R14" s="30">
        <f>FC_IND_IS_E!R14+FC_IND_NFM_E!R14+FC_IND_CPC_E!R14+FC_IND_NMM_E!R14+FC_IND_PPP_E!R14+FC_IND_FBT_E!R14+FC_IND_TE_E!R14+FC_IND_MAC_E!R14+FC_IND_TL_E!R14+FC_IND_WP_E!R14+FC_IND_MQ_E!R14+FC_IND_CON_E!R14+FC_IND_NSP_E!R14</f>
        <v>0</v>
      </c>
      <c r="S14" s="30">
        <f>FC_IND_IS_E!S14+FC_IND_NFM_E!S14+FC_IND_CPC_E!S14+FC_IND_NMM_E!S14+FC_IND_PPP_E!S14+FC_IND_FBT_E!S14+FC_IND_TE_E!S14+FC_IND_MAC_E!S14+FC_IND_TL_E!S14+FC_IND_WP_E!S14+FC_IND_MQ_E!S14+FC_IND_CON_E!S14+FC_IND_NSP_E!S14</f>
        <v>0</v>
      </c>
      <c r="T14" s="30">
        <f>FC_IND_IS_E!T14+FC_IND_NFM_E!T14+FC_IND_CPC_E!T14+FC_IND_NMM_E!T14+FC_IND_PPP_E!T14+FC_IND_FBT_E!T14+FC_IND_TE_E!T14+FC_IND_MAC_E!T14+FC_IND_TL_E!T14+FC_IND_WP_E!T14+FC_IND_MQ_E!T14+FC_IND_CON_E!T14+FC_IND_NSP_E!T14</f>
        <v>0</v>
      </c>
      <c r="U14" s="30">
        <f>FC_IND_IS_E!U14+FC_IND_NFM_E!U14+FC_IND_CPC_E!U14+FC_IND_NMM_E!U14+FC_IND_PPP_E!U14+FC_IND_FBT_E!U14+FC_IND_TE_E!U14+FC_IND_MAC_E!U14+FC_IND_TL_E!U14+FC_IND_WP_E!U14+FC_IND_MQ_E!U14+FC_IND_CON_E!U14+FC_IND_NSP_E!U14</f>
        <v>0</v>
      </c>
      <c r="V14" s="30">
        <f>FC_IND_IS_E!V14+FC_IND_NFM_E!V14+FC_IND_CPC_E!V14+FC_IND_NMM_E!V14+FC_IND_PPP_E!V14+FC_IND_FBT_E!V14+FC_IND_TE_E!V14+FC_IND_MAC_E!V14+FC_IND_TL_E!V14+FC_IND_WP_E!V14+FC_IND_MQ_E!V14+FC_IND_CON_E!V14+FC_IND_NSP_E!V14</f>
        <v>0</v>
      </c>
      <c r="W14" s="30">
        <f>FC_IND_IS_E!W14+FC_IND_NFM_E!W14+FC_IND_CPC_E!W14+FC_IND_NMM_E!W14+FC_IND_PPP_E!W14+FC_IND_FBT_E!W14+FC_IND_TE_E!W14+FC_IND_MAC_E!W14+FC_IND_TL_E!W14+FC_IND_WP_E!W14+FC_IND_MQ_E!W14+FC_IND_CON_E!W14+FC_IND_NSP_E!W14</f>
        <v>0</v>
      </c>
      <c r="X14" s="30">
        <f>FC_IND_IS_E!X14+FC_IND_NFM_E!X14+FC_IND_CPC_E!X14+FC_IND_NMM_E!X14+FC_IND_PPP_E!X14+FC_IND_FBT_E!X14+FC_IND_TE_E!X14+FC_IND_MAC_E!X14+FC_IND_TL_E!X14+FC_IND_WP_E!X14+FC_IND_MQ_E!X14+FC_IND_CON_E!X14+FC_IND_NSP_E!X14</f>
        <v>0</v>
      </c>
    </row>
    <row r="15" spans="1:24" ht="11.25" customHeight="1" x14ac:dyDescent="0.2">
      <c r="A15" s="39" t="s">
        <v>21</v>
      </c>
      <c r="B15" s="23" t="s">
        <v>22</v>
      </c>
      <c r="C15" s="30">
        <f>FC_IND_IS_E!C15+FC_IND_NFM_E!C15+FC_IND_CPC_E!C15+FC_IND_NMM_E!C15+FC_IND_PPP_E!C15+FC_IND_FBT_E!C15+FC_IND_TE_E!C15+FC_IND_MAC_E!C15+FC_IND_TL_E!C15+FC_IND_WP_E!C15+FC_IND_MQ_E!C15+FC_IND_CON_E!C15+FC_IND_NSP_E!C15</f>
        <v>22.873860705073088</v>
      </c>
      <c r="D15" s="30">
        <f>FC_IND_IS_E!D15+FC_IND_NFM_E!D15+FC_IND_CPC_E!D15+FC_IND_NMM_E!D15+FC_IND_PPP_E!D15+FC_IND_FBT_E!D15+FC_IND_TE_E!D15+FC_IND_MAC_E!D15+FC_IND_TL_E!D15+FC_IND_WP_E!D15+FC_IND_MQ_E!D15+FC_IND_CON_E!D15+FC_IND_NSP_E!D15</f>
        <v>21.911779879621669</v>
      </c>
      <c r="E15" s="30">
        <f>FC_IND_IS_E!E15+FC_IND_NFM_E!E15+FC_IND_CPC_E!E15+FC_IND_NMM_E!E15+FC_IND_PPP_E!E15+FC_IND_FBT_E!E15+FC_IND_TE_E!E15+FC_IND_MAC_E!E15+FC_IND_TL_E!E15+FC_IND_WP_E!E15+FC_IND_MQ_E!E15+FC_IND_CON_E!E15+FC_IND_NSP_E!E15</f>
        <v>71.967067927773002</v>
      </c>
      <c r="F15" s="30">
        <f>FC_IND_IS_E!F15+FC_IND_NFM_E!F15+FC_IND_CPC_E!F15+FC_IND_NMM_E!F15+FC_IND_PPP_E!F15+FC_IND_FBT_E!F15+FC_IND_TE_E!F15+FC_IND_MAC_E!F15+FC_IND_TL_E!F15+FC_IND_WP_E!F15+FC_IND_MQ_E!F15+FC_IND_CON_E!F15+FC_IND_NSP_E!F15</f>
        <v>73.472141014617364</v>
      </c>
      <c r="G15" s="30">
        <f>FC_IND_IS_E!G15+FC_IND_NFM_E!G15+FC_IND_CPC_E!G15+FC_IND_NMM_E!G15+FC_IND_PPP_E!G15+FC_IND_FBT_E!G15+FC_IND_TE_E!G15+FC_IND_MAC_E!G15+FC_IND_TL_E!G15+FC_IND_WP_E!G15+FC_IND_MQ_E!G15+FC_IND_CON_E!G15+FC_IND_NSP_E!G15</f>
        <v>85.721668099742033</v>
      </c>
      <c r="H15" s="30">
        <f>FC_IND_IS_E!H15+FC_IND_NFM_E!H15+FC_IND_CPC_E!H15+FC_IND_NMM_E!H15+FC_IND_PPP_E!H15+FC_IND_FBT_E!H15+FC_IND_TE_E!H15+FC_IND_MAC_E!H15+FC_IND_TL_E!H15+FC_IND_WP_E!H15+FC_IND_MQ_E!H15+FC_IND_CON_E!H15+FC_IND_NSP_E!H15</f>
        <v>81.301461736887347</v>
      </c>
      <c r="I15" s="30">
        <f>FC_IND_IS_E!I15+FC_IND_NFM_E!I15+FC_IND_CPC_E!I15+FC_IND_NMM_E!I15+FC_IND_PPP_E!I15+FC_IND_FBT_E!I15+FC_IND_TE_E!I15+FC_IND_MAC_E!I15+FC_IND_TL_E!I15+FC_IND_WP_E!I15+FC_IND_MQ_E!I15+FC_IND_CON_E!I15+FC_IND_NSP_E!I15</f>
        <v>45.96835769561477</v>
      </c>
      <c r="J15" s="30">
        <f>FC_IND_IS_E!J15+FC_IND_NFM_E!J15+FC_IND_CPC_E!J15+FC_IND_NMM_E!J15+FC_IND_PPP_E!J15+FC_IND_FBT_E!J15+FC_IND_TE_E!J15+FC_IND_MAC_E!J15+FC_IND_TL_E!J15+FC_IND_WP_E!J15+FC_IND_MQ_E!J15+FC_IND_CON_E!J15+FC_IND_NSP_E!J15</f>
        <v>53.281771281169391</v>
      </c>
      <c r="K15" s="30">
        <f>FC_IND_IS_E!K15+FC_IND_NFM_E!K15+FC_IND_CPC_E!K15+FC_IND_NMM_E!K15+FC_IND_PPP_E!K15+FC_IND_FBT_E!K15+FC_IND_TE_E!K15+FC_IND_MAC_E!K15+FC_IND_TL_E!K15+FC_IND_WP_E!K15+FC_IND_MQ_E!K15+FC_IND_CON_E!K15+FC_IND_NSP_E!K15</f>
        <v>64.264402407566635</v>
      </c>
      <c r="L15" s="30">
        <f>FC_IND_IS_E!L15+FC_IND_NFM_E!L15+FC_IND_CPC_E!L15+FC_IND_NMM_E!L15+FC_IND_PPP_E!L15+FC_IND_FBT_E!L15+FC_IND_TE_E!L15+FC_IND_MAC_E!L15+FC_IND_TL_E!L15+FC_IND_WP_E!L15+FC_IND_MQ_E!L15+FC_IND_CON_E!L15+FC_IND_NSP_E!L15</f>
        <v>112.25941530524504</v>
      </c>
      <c r="M15" s="30">
        <f>FC_IND_IS_E!M15+FC_IND_NFM_E!M15+FC_IND_CPC_E!M15+FC_IND_NMM_E!M15+FC_IND_PPP_E!M15+FC_IND_FBT_E!M15+FC_IND_TE_E!M15+FC_IND_MAC_E!M15+FC_IND_TL_E!M15+FC_IND_WP_E!M15+FC_IND_MQ_E!M15+FC_IND_CON_E!M15+FC_IND_NSP_E!M15</f>
        <v>6.2039552880481503</v>
      </c>
      <c r="N15" s="30">
        <f>FC_IND_IS_E!N15+FC_IND_NFM_E!N15+FC_IND_CPC_E!N15+FC_IND_NMM_E!N15+FC_IND_PPP_E!N15+FC_IND_FBT_E!N15+FC_IND_TE_E!N15+FC_IND_MAC_E!N15+FC_IND_TL_E!N15+FC_IND_WP_E!N15+FC_IND_MQ_E!N15+FC_IND_CON_E!N15+FC_IND_NSP_E!N15</f>
        <v>60.47334479793637</v>
      </c>
      <c r="O15" s="30">
        <f>FC_IND_IS_E!O15+FC_IND_NFM_E!O15+FC_IND_CPC_E!O15+FC_IND_NMM_E!O15+FC_IND_PPP_E!O15+FC_IND_FBT_E!O15+FC_IND_TE_E!O15+FC_IND_MAC_E!O15+FC_IND_TL_E!O15+FC_IND_WP_E!O15+FC_IND_MQ_E!O15+FC_IND_CON_E!O15+FC_IND_NSP_E!O15</f>
        <v>57.736715391229595</v>
      </c>
      <c r="P15" s="30">
        <f>FC_IND_IS_E!P15+FC_IND_NFM_E!P15+FC_IND_CPC_E!P15+FC_IND_NMM_E!P15+FC_IND_PPP_E!P15+FC_IND_FBT_E!P15+FC_IND_TE_E!P15+FC_IND_MAC_E!P15+FC_IND_TL_E!P15+FC_IND_WP_E!P15+FC_IND_MQ_E!P15+FC_IND_CON_E!P15+FC_IND_NSP_E!P15</f>
        <v>56.634479793637155</v>
      </c>
      <c r="Q15" s="30">
        <f>FC_IND_IS_E!Q15+FC_IND_NFM_E!Q15+FC_IND_CPC_E!Q15+FC_IND_NMM_E!Q15+FC_IND_PPP_E!Q15+FC_IND_FBT_E!Q15+FC_IND_TE_E!Q15+FC_IND_MAC_E!Q15+FC_IND_TL_E!Q15+FC_IND_WP_E!Q15+FC_IND_MQ_E!Q15+FC_IND_CON_E!Q15+FC_IND_NSP_E!Q15</f>
        <v>53.620292347377486</v>
      </c>
      <c r="R15" s="30">
        <f>FC_IND_IS_E!R15+FC_IND_NFM_E!R15+FC_IND_CPC_E!R15+FC_IND_NMM_E!R15+FC_IND_PPP_E!R15+FC_IND_FBT_E!R15+FC_IND_TE_E!R15+FC_IND_MAC_E!R15+FC_IND_TL_E!R15+FC_IND_WP_E!R15+FC_IND_MQ_E!R15+FC_IND_CON_E!R15+FC_IND_NSP_E!R15</f>
        <v>54.533877901977633</v>
      </c>
      <c r="S15" s="30">
        <f>FC_IND_IS_E!S15+FC_IND_NFM_E!S15+FC_IND_CPC_E!S15+FC_IND_NMM_E!S15+FC_IND_PPP_E!S15+FC_IND_FBT_E!S15+FC_IND_TE_E!S15+FC_IND_MAC_E!S15+FC_IND_TL_E!S15+FC_IND_WP_E!S15+FC_IND_MQ_E!S15+FC_IND_CON_E!S15+FC_IND_NSP_E!S15</f>
        <v>75.504127257093714</v>
      </c>
      <c r="T15" s="30">
        <f>FC_IND_IS_E!T15+FC_IND_NFM_E!T15+FC_IND_CPC_E!T15+FC_IND_NMM_E!T15+FC_IND_PPP_E!T15+FC_IND_FBT_E!T15+FC_IND_TE_E!T15+FC_IND_MAC_E!T15+FC_IND_TL_E!T15+FC_IND_WP_E!T15+FC_IND_MQ_E!T15+FC_IND_CON_E!T15+FC_IND_NSP_E!T15</f>
        <v>14.857007738607052</v>
      </c>
      <c r="U15" s="30">
        <f>FC_IND_IS_E!U15+FC_IND_NFM_E!U15+FC_IND_CPC_E!U15+FC_IND_NMM_E!U15+FC_IND_PPP_E!U15+FC_IND_FBT_E!U15+FC_IND_TE_E!U15+FC_IND_MAC_E!U15+FC_IND_TL_E!U15+FC_IND_WP_E!U15+FC_IND_MQ_E!U15+FC_IND_CON_E!U15+FC_IND_NSP_E!U15</f>
        <v>20.932416165090288</v>
      </c>
      <c r="V15" s="30">
        <f>FC_IND_IS_E!V15+FC_IND_NFM_E!V15+FC_IND_CPC_E!V15+FC_IND_NMM_E!V15+FC_IND_PPP_E!V15+FC_IND_FBT_E!V15+FC_IND_TE_E!V15+FC_IND_MAC_E!V15+FC_IND_TL_E!V15+FC_IND_WP_E!V15+FC_IND_MQ_E!V15+FC_IND_CON_E!V15+FC_IND_NSP_E!V15</f>
        <v>14.642562338779021</v>
      </c>
      <c r="W15" s="30">
        <f>FC_IND_IS_E!W15+FC_IND_NFM_E!W15+FC_IND_CPC_E!W15+FC_IND_NMM_E!W15+FC_IND_PPP_E!W15+FC_IND_FBT_E!W15+FC_IND_TE_E!W15+FC_IND_MAC_E!W15+FC_IND_TL_E!W15+FC_IND_WP_E!W15+FC_IND_MQ_E!W15+FC_IND_CON_E!W15+FC_IND_NSP_E!W15</f>
        <v>4.0249355116079109</v>
      </c>
      <c r="X15" s="30">
        <f>FC_IND_IS_E!X15+FC_IND_NFM_E!X15+FC_IND_CPC_E!X15+FC_IND_NMM_E!X15+FC_IND_PPP_E!X15+FC_IND_FBT_E!X15+FC_IND_TE_E!X15+FC_IND_MAC_E!X15+FC_IND_TL_E!X15+FC_IND_WP_E!X15+FC_IND_MQ_E!X15+FC_IND_CON_E!X15+FC_IND_NSP_E!X15</f>
        <v>1.348667239896818</v>
      </c>
    </row>
    <row r="16" spans="1:24" ht="11.25" customHeight="1" x14ac:dyDescent="0.2">
      <c r="A16" s="39" t="s">
        <v>23</v>
      </c>
      <c r="B16" s="23" t="s">
        <v>24</v>
      </c>
      <c r="C16" s="30">
        <f>FC_IND_IS_E!C16+FC_IND_NFM_E!C16+FC_IND_CPC_E!C16+FC_IND_NMM_E!C16+FC_IND_PPP_E!C16+FC_IND_FBT_E!C16+FC_IND_TE_E!C16+FC_IND_MAC_E!C16+FC_IND_TL_E!C16+FC_IND_WP_E!C16+FC_IND_MQ_E!C16+FC_IND_CON_E!C16+FC_IND_NSP_E!C16</f>
        <v>1359.8445399828031</v>
      </c>
      <c r="D16" s="30">
        <f>FC_IND_IS_E!D16+FC_IND_NFM_E!D16+FC_IND_CPC_E!D16+FC_IND_NMM_E!D16+FC_IND_PPP_E!D16+FC_IND_FBT_E!D16+FC_IND_TE_E!D16+FC_IND_MAC_E!D16+FC_IND_TL_E!D16+FC_IND_WP_E!D16+FC_IND_MQ_E!D16+FC_IND_CON_E!D16+FC_IND_NSP_E!D16</f>
        <v>1248.5983662940671</v>
      </c>
      <c r="E16" s="30">
        <f>FC_IND_IS_E!E16+FC_IND_NFM_E!E16+FC_IND_CPC_E!E16+FC_IND_NMM_E!E16+FC_IND_PPP_E!E16+FC_IND_FBT_E!E16+FC_IND_TE_E!E16+FC_IND_MAC_E!E16+FC_IND_TL_E!E16+FC_IND_WP_E!E16+FC_IND_MQ_E!E16+FC_IND_CON_E!E16+FC_IND_NSP_E!E16</f>
        <v>1155.2629406706792</v>
      </c>
      <c r="F16" s="30">
        <f>FC_IND_IS_E!F16+FC_IND_NFM_E!F16+FC_IND_CPC_E!F16+FC_IND_NMM_E!F16+FC_IND_PPP_E!F16+FC_IND_FBT_E!F16+FC_IND_TE_E!F16+FC_IND_MAC_E!F16+FC_IND_TL_E!F16+FC_IND_WP_E!F16+FC_IND_MQ_E!F16+FC_IND_CON_E!F16+FC_IND_NSP_E!F16</f>
        <v>1565.5105760963022</v>
      </c>
      <c r="G16" s="30">
        <f>FC_IND_IS_E!G16+FC_IND_NFM_E!G16+FC_IND_CPC_E!G16+FC_IND_NMM_E!G16+FC_IND_PPP_E!G16+FC_IND_FBT_E!G16+FC_IND_TE_E!G16+FC_IND_MAC_E!G16+FC_IND_TL_E!G16+FC_IND_WP_E!G16+FC_IND_MQ_E!G16+FC_IND_CON_E!G16+FC_IND_NSP_E!G16</f>
        <v>1676.3257093723134</v>
      </c>
      <c r="H16" s="30">
        <f>FC_IND_IS_E!H16+FC_IND_NFM_E!H16+FC_IND_CPC_E!H16+FC_IND_NMM_E!H16+FC_IND_PPP_E!H16+FC_IND_FBT_E!H16+FC_IND_TE_E!H16+FC_IND_MAC_E!H16+FC_IND_TL_E!H16+FC_IND_WP_E!H16+FC_IND_MQ_E!H16+FC_IND_CON_E!H16+FC_IND_NSP_E!H16</f>
        <v>1544.3393809114357</v>
      </c>
      <c r="I16" s="30">
        <f>FC_IND_IS_E!I16+FC_IND_NFM_E!I16+FC_IND_CPC_E!I16+FC_IND_NMM_E!I16+FC_IND_PPP_E!I16+FC_IND_FBT_E!I16+FC_IND_TE_E!I16+FC_IND_MAC_E!I16+FC_IND_TL_E!I16+FC_IND_WP_E!I16+FC_IND_MQ_E!I16+FC_IND_CON_E!I16+FC_IND_NSP_E!I16</f>
        <v>1503.1513327601033</v>
      </c>
      <c r="J16" s="30">
        <f>FC_IND_IS_E!J16+FC_IND_NFM_E!J16+FC_IND_CPC_E!J16+FC_IND_NMM_E!J16+FC_IND_PPP_E!J16+FC_IND_FBT_E!J16+FC_IND_TE_E!J16+FC_IND_MAC_E!J16+FC_IND_TL_E!J16+FC_IND_WP_E!J16+FC_IND_MQ_E!J16+FC_IND_CON_E!J16+FC_IND_NSP_E!J16</f>
        <v>1569.0257953568362</v>
      </c>
      <c r="K16" s="30">
        <f>FC_IND_IS_E!K16+FC_IND_NFM_E!K16+FC_IND_CPC_E!K16+FC_IND_NMM_E!K16+FC_IND_PPP_E!K16+FC_IND_FBT_E!K16+FC_IND_TE_E!K16+FC_IND_MAC_E!K16+FC_IND_TL_E!K16+FC_IND_WP_E!K16+FC_IND_MQ_E!K16+FC_IND_CON_E!K16+FC_IND_NSP_E!K16</f>
        <v>1596.5629406706796</v>
      </c>
      <c r="L16" s="30">
        <f>FC_IND_IS_E!L16+FC_IND_NFM_E!L16+FC_IND_CPC_E!L16+FC_IND_NMM_E!L16+FC_IND_PPP_E!L16+FC_IND_FBT_E!L16+FC_IND_TE_E!L16+FC_IND_MAC_E!L16+FC_IND_TL_E!L16+FC_IND_WP_E!L16+FC_IND_MQ_E!L16+FC_IND_CON_E!L16+FC_IND_NSP_E!L16</f>
        <v>1350.8948409286324</v>
      </c>
      <c r="M16" s="30">
        <f>FC_IND_IS_E!M16+FC_IND_NFM_E!M16+FC_IND_CPC_E!M16+FC_IND_NMM_E!M16+FC_IND_PPP_E!M16+FC_IND_FBT_E!M16+FC_IND_TE_E!M16+FC_IND_MAC_E!M16+FC_IND_TL_E!M16+FC_IND_WP_E!M16+FC_IND_MQ_E!M16+FC_IND_CON_E!M16+FC_IND_NSP_E!M16</f>
        <v>1500.4041272570935</v>
      </c>
      <c r="N16" s="30">
        <f>FC_IND_IS_E!N16+FC_IND_NFM_E!N16+FC_IND_CPC_E!N16+FC_IND_NMM_E!N16+FC_IND_PPP_E!N16+FC_IND_FBT_E!N16+FC_IND_TE_E!N16+FC_IND_MAC_E!N16+FC_IND_TL_E!N16+FC_IND_WP_E!N16+FC_IND_MQ_E!N16+FC_IND_CON_E!N16+FC_IND_NSP_E!N16</f>
        <v>1755.9745485812557</v>
      </c>
      <c r="O16" s="30">
        <f>FC_IND_IS_E!O16+FC_IND_NFM_E!O16+FC_IND_CPC_E!O16+FC_IND_NMM_E!O16+FC_IND_PPP_E!O16+FC_IND_FBT_E!O16+FC_IND_TE_E!O16+FC_IND_MAC_E!O16+FC_IND_TL_E!O16+FC_IND_WP_E!O16+FC_IND_MQ_E!O16+FC_IND_CON_E!O16+FC_IND_NSP_E!O16</f>
        <v>1763.2487532244193</v>
      </c>
      <c r="P16" s="30">
        <f>FC_IND_IS_E!P16+FC_IND_NFM_E!P16+FC_IND_CPC_E!P16+FC_IND_NMM_E!P16+FC_IND_PPP_E!P16+FC_IND_FBT_E!P16+FC_IND_TE_E!P16+FC_IND_MAC_E!P16+FC_IND_TL_E!P16+FC_IND_WP_E!P16+FC_IND_MQ_E!P16+FC_IND_CON_E!P16+FC_IND_NSP_E!P16</f>
        <v>1842.9539122957867</v>
      </c>
      <c r="Q16" s="30">
        <f>FC_IND_IS_E!Q16+FC_IND_NFM_E!Q16+FC_IND_CPC_E!Q16+FC_IND_NMM_E!Q16+FC_IND_PPP_E!Q16+FC_IND_FBT_E!Q16+FC_IND_TE_E!Q16+FC_IND_MAC_E!Q16+FC_IND_TL_E!Q16+FC_IND_WP_E!Q16+FC_IND_MQ_E!Q16+FC_IND_CON_E!Q16+FC_IND_NSP_E!Q16</f>
        <v>1786.0748065348234</v>
      </c>
      <c r="R16" s="30">
        <f>FC_IND_IS_E!R16+FC_IND_NFM_E!R16+FC_IND_CPC_E!R16+FC_IND_NMM_E!R16+FC_IND_PPP_E!R16+FC_IND_FBT_E!R16+FC_IND_TE_E!R16+FC_IND_MAC_E!R16+FC_IND_TL_E!R16+FC_IND_WP_E!R16+FC_IND_MQ_E!R16+FC_IND_CON_E!R16+FC_IND_NSP_E!R16</f>
        <v>1741.8965606190886</v>
      </c>
      <c r="S16" s="30">
        <f>FC_IND_IS_E!S16+FC_IND_NFM_E!S16+FC_IND_CPC_E!S16+FC_IND_NMM_E!S16+FC_IND_PPP_E!S16+FC_IND_FBT_E!S16+FC_IND_TE_E!S16+FC_IND_MAC_E!S16+FC_IND_TL_E!S16+FC_IND_WP_E!S16+FC_IND_MQ_E!S16+FC_IND_CON_E!S16+FC_IND_NSP_E!S16</f>
        <v>1815.5343078245917</v>
      </c>
      <c r="T16" s="30">
        <f>FC_IND_IS_E!T16+FC_IND_NFM_E!T16+FC_IND_CPC_E!T16+FC_IND_NMM_E!T16+FC_IND_PPP_E!T16+FC_IND_FBT_E!T16+FC_IND_TE_E!T16+FC_IND_MAC_E!T16+FC_IND_TL_E!T16+FC_IND_WP_E!T16+FC_IND_MQ_E!T16+FC_IND_CON_E!T16+FC_IND_NSP_E!T16</f>
        <v>1848.1036113499567</v>
      </c>
      <c r="U16" s="30">
        <f>FC_IND_IS_E!U16+FC_IND_NFM_E!U16+FC_IND_CPC_E!U16+FC_IND_NMM_E!U16+FC_IND_PPP_E!U16+FC_IND_FBT_E!U16+FC_IND_TE_E!U16+FC_IND_MAC_E!U16+FC_IND_TL_E!U16+FC_IND_WP_E!U16+FC_IND_MQ_E!U16+FC_IND_CON_E!U16+FC_IND_NSP_E!U16</f>
        <v>1796.289165950129</v>
      </c>
      <c r="V16" s="30">
        <f>FC_IND_IS_E!V16+FC_IND_NFM_E!V16+FC_IND_CPC_E!V16+FC_IND_NMM_E!V16+FC_IND_PPP_E!V16+FC_IND_FBT_E!V16+FC_IND_TE_E!V16+FC_IND_MAC_E!V16+FC_IND_TL_E!V16+FC_IND_WP_E!V16+FC_IND_MQ_E!V16+FC_IND_CON_E!V16+FC_IND_NSP_E!V16</f>
        <v>1637.8797936371457</v>
      </c>
      <c r="W16" s="30">
        <f>FC_IND_IS_E!W16+FC_IND_NFM_E!W16+FC_IND_CPC_E!W16+FC_IND_NMM_E!W16+FC_IND_PPP_E!W16+FC_IND_FBT_E!W16+FC_IND_TE_E!W16+FC_IND_MAC_E!W16+FC_IND_TL_E!W16+FC_IND_WP_E!W16+FC_IND_MQ_E!W16+FC_IND_CON_E!W16+FC_IND_NSP_E!W16</f>
        <v>1869.614617368873</v>
      </c>
      <c r="X16" s="30">
        <f>FC_IND_IS_E!X16+FC_IND_NFM_E!X16+FC_IND_CPC_E!X16+FC_IND_NMM_E!X16+FC_IND_PPP_E!X16+FC_IND_FBT_E!X16+FC_IND_TE_E!X16+FC_IND_MAC_E!X16+FC_IND_TL_E!X16+FC_IND_WP_E!X16+FC_IND_MQ_E!X16+FC_IND_CON_E!X16+FC_IND_NSP_E!X16</f>
        <v>1627.1306104901114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:W17" si="10">SUM(C18:C21)</f>
        <v>7884.1676698194333</v>
      </c>
      <c r="D17" s="31">
        <f t="shared" si="10"/>
        <v>7227.61074806535</v>
      </c>
      <c r="E17" s="31">
        <f t="shared" si="10"/>
        <v>6931.4932072226993</v>
      </c>
      <c r="F17" s="31">
        <f t="shared" si="10"/>
        <v>6643.0247635425603</v>
      </c>
      <c r="G17" s="31">
        <f t="shared" si="10"/>
        <v>6832.6904557179705</v>
      </c>
      <c r="H17" s="31">
        <f t="shared" si="10"/>
        <v>6358.2678417884772</v>
      </c>
      <c r="I17" s="31">
        <f t="shared" si="10"/>
        <v>6444.5406706792774</v>
      </c>
      <c r="J17" s="31">
        <f t="shared" si="10"/>
        <v>6155.2596732588127</v>
      </c>
      <c r="K17" s="31">
        <f t="shared" si="10"/>
        <v>5812.2770421324158</v>
      </c>
      <c r="L17" s="31">
        <f t="shared" si="10"/>
        <v>4114.6109200343935</v>
      </c>
      <c r="M17" s="31">
        <f t="shared" si="10"/>
        <v>5074.0629406706803</v>
      </c>
      <c r="N17" s="31">
        <f t="shared" si="10"/>
        <v>5110.5462596732577</v>
      </c>
      <c r="O17" s="31">
        <f t="shared" si="10"/>
        <v>5221.8939810834036</v>
      </c>
      <c r="P17" s="31">
        <f t="shared" si="10"/>
        <v>4937.4593293207217</v>
      </c>
      <c r="Q17" s="31">
        <f t="shared" si="10"/>
        <v>5002.4699914015464</v>
      </c>
      <c r="R17" s="31">
        <f t="shared" si="10"/>
        <v>4943.1707652622517</v>
      </c>
      <c r="S17" s="31">
        <f t="shared" si="10"/>
        <v>4761.6125537403268</v>
      </c>
      <c r="T17" s="31">
        <f t="shared" si="10"/>
        <v>4666.0910576096294</v>
      </c>
      <c r="U17" s="31">
        <f t="shared" si="10"/>
        <v>4899.2975064488392</v>
      </c>
      <c r="V17" s="31">
        <f t="shared" si="10"/>
        <v>4484.0397248495274</v>
      </c>
      <c r="W17" s="31">
        <f t="shared" si="10"/>
        <v>4102.3333619948398</v>
      </c>
      <c r="X17" s="31">
        <f t="shared" ref="X17" si="11">SUM(X18:X21)</f>
        <v>4461.7570077386072</v>
      </c>
    </row>
    <row r="18" spans="1:24" ht="11.25" customHeight="1" x14ac:dyDescent="0.2">
      <c r="A18" s="22" t="s">
        <v>27</v>
      </c>
      <c r="B18" s="23" t="s">
        <v>28</v>
      </c>
      <c r="C18" s="30">
        <f>FC_IND_IS_E!C18+FC_IND_NFM_E!C18+FC_IND_CPC_E!C18+FC_IND_NMM_E!C18+FC_IND_PPP_E!C18+FC_IND_FBT_E!C18+FC_IND_TE_E!C18+FC_IND_MAC_E!C18+FC_IND_TL_E!C18+FC_IND_WP_E!C18+FC_IND_MQ_E!C18+FC_IND_CON_E!C18+FC_IND_NSP_E!C18</f>
        <v>17.712811693895098</v>
      </c>
      <c r="D18" s="30">
        <f>FC_IND_IS_E!D18+FC_IND_NFM_E!D18+FC_IND_CPC_E!D18+FC_IND_NMM_E!D18+FC_IND_PPP_E!D18+FC_IND_FBT_E!D18+FC_IND_TE_E!D18+FC_IND_MAC_E!D18+FC_IND_TL_E!D18+FC_IND_WP_E!D18+FC_IND_MQ_E!D18+FC_IND_CON_E!D18+FC_IND_NSP_E!D18</f>
        <v>14.724849527085119</v>
      </c>
      <c r="E18" s="30">
        <f>FC_IND_IS_E!E18+FC_IND_NFM_E!E18+FC_IND_CPC_E!E18+FC_IND_NMM_E!E18+FC_IND_PPP_E!E18+FC_IND_FBT_E!E18+FC_IND_TE_E!E18+FC_IND_MAC_E!E18+FC_IND_TL_E!E18+FC_IND_WP_E!E18+FC_IND_MQ_E!E18+FC_IND_CON_E!E18+FC_IND_NSP_E!E18</f>
        <v>17.583834909716252</v>
      </c>
      <c r="F18" s="30">
        <f>FC_IND_IS_E!F18+FC_IND_NFM_E!F18+FC_IND_CPC_E!F18+FC_IND_NMM_E!F18+FC_IND_PPP_E!F18+FC_IND_FBT_E!F18+FC_IND_TE_E!F18+FC_IND_MAC_E!F18+FC_IND_TL_E!F18+FC_IND_WP_E!F18+FC_IND_MQ_E!F18+FC_IND_CON_E!F18+FC_IND_NSP_E!F18</f>
        <v>12.113069647463455</v>
      </c>
      <c r="G18" s="30">
        <f>FC_IND_IS_E!G18+FC_IND_NFM_E!G18+FC_IND_CPC_E!G18+FC_IND_NMM_E!G18+FC_IND_PPP_E!G18+FC_IND_FBT_E!G18+FC_IND_TE_E!G18+FC_IND_MAC_E!G18+FC_IND_TL_E!G18+FC_IND_WP_E!G18+FC_IND_MQ_E!G18+FC_IND_CON_E!G18+FC_IND_NSP_E!G18</f>
        <v>8.8564058469475491</v>
      </c>
      <c r="H18" s="30">
        <f>FC_IND_IS_E!H18+FC_IND_NFM_E!H18+FC_IND_CPC_E!H18+FC_IND_NMM_E!H18+FC_IND_PPP_E!H18+FC_IND_FBT_E!H18+FC_IND_TE_E!H18+FC_IND_MAC_E!H18+FC_IND_TL_E!H18+FC_IND_WP_E!H18+FC_IND_MQ_E!H18+FC_IND_CON_E!H18+FC_IND_NSP_E!H18</f>
        <v>5.1805674978503866</v>
      </c>
      <c r="I18" s="30">
        <f>FC_IND_IS_E!I18+FC_IND_NFM_E!I18+FC_IND_CPC_E!I18+FC_IND_NMM_E!I18+FC_IND_PPP_E!I18+FC_IND_FBT_E!I18+FC_IND_TE_E!I18+FC_IND_MAC_E!I18+FC_IND_TL_E!I18+FC_IND_WP_E!I18+FC_IND_MQ_E!I18+FC_IND_CON_E!I18+FC_IND_NSP_E!I18</f>
        <v>4.3422184006878748</v>
      </c>
      <c r="J18" s="30">
        <f>FC_IND_IS_E!J18+FC_IND_NFM_E!J18+FC_IND_CPC_E!J18+FC_IND_NMM_E!J18+FC_IND_PPP_E!J18+FC_IND_FBT_E!J18+FC_IND_TE_E!J18+FC_IND_MAC_E!J18+FC_IND_TL_E!J18+FC_IND_WP_E!J18+FC_IND_MQ_E!J18+FC_IND_CON_E!J18+FC_IND_NSP_E!J18</f>
        <v>1.8486672398968182</v>
      </c>
      <c r="K18" s="30">
        <f>FC_IND_IS_E!K18+FC_IND_NFM_E!K18+FC_IND_CPC_E!K18+FC_IND_NMM_E!K18+FC_IND_PPP_E!K18+FC_IND_FBT_E!K18+FC_IND_TE_E!K18+FC_IND_MAC_E!K18+FC_IND_TL_E!K18+FC_IND_WP_E!K18+FC_IND_MQ_E!K18+FC_IND_CON_E!K18+FC_IND_NSP_E!K18</f>
        <v>4.6471195184866723</v>
      </c>
      <c r="L18" s="30">
        <f>FC_IND_IS_E!L18+FC_IND_NFM_E!L18+FC_IND_CPC_E!L18+FC_IND_NMM_E!L18+FC_IND_PPP_E!L18+FC_IND_FBT_E!L18+FC_IND_TE_E!L18+FC_IND_MAC_E!L18+FC_IND_TL_E!L18+FC_IND_WP_E!L18+FC_IND_MQ_E!L18+FC_IND_CON_E!L18+FC_IND_NSP_E!L18</f>
        <v>0.59423903697334468</v>
      </c>
      <c r="M18" s="30">
        <f>FC_IND_IS_E!M18+FC_IND_NFM_E!M18+FC_IND_CPC_E!M18+FC_IND_NMM_E!M18+FC_IND_PPP_E!M18+FC_IND_FBT_E!M18+FC_IND_TE_E!M18+FC_IND_MAC_E!M18+FC_IND_TL_E!M18+FC_IND_WP_E!M18+FC_IND_MQ_E!M18+FC_IND_CON_E!M18+FC_IND_NSP_E!M18</f>
        <v>0.36543422184006868</v>
      </c>
      <c r="N18" s="30">
        <f>FC_IND_IS_E!N18+FC_IND_NFM_E!N18+FC_IND_CPC_E!N18+FC_IND_NMM_E!N18+FC_IND_PPP_E!N18+FC_IND_FBT_E!N18+FC_IND_TE_E!N18+FC_IND_MAC_E!N18+FC_IND_TL_E!N18+FC_IND_WP_E!N18+FC_IND_MQ_E!N18+FC_IND_CON_E!N18+FC_IND_NSP_E!N18</f>
        <v>0</v>
      </c>
      <c r="O18" s="30">
        <f>FC_IND_IS_E!O18+FC_IND_NFM_E!O18+FC_IND_CPC_E!O18+FC_IND_NMM_E!O18+FC_IND_PPP_E!O18+FC_IND_FBT_E!O18+FC_IND_TE_E!O18+FC_IND_MAC_E!O18+FC_IND_TL_E!O18+FC_IND_WP_E!O18+FC_IND_MQ_E!O18+FC_IND_CON_E!O18+FC_IND_NSP_E!O18</f>
        <v>0.17506448839208938</v>
      </c>
      <c r="P18" s="30">
        <f>FC_IND_IS_E!P18+FC_IND_NFM_E!P18+FC_IND_CPC_E!P18+FC_IND_NMM_E!P18+FC_IND_PPP_E!P18+FC_IND_FBT_E!P18+FC_IND_TE_E!P18+FC_IND_MAC_E!P18+FC_IND_TL_E!P18+FC_IND_WP_E!P18+FC_IND_MQ_E!P18+FC_IND_CON_E!P18+FC_IND_NSP_E!P18</f>
        <v>6.448839208942389E-2</v>
      </c>
      <c r="Q18" s="30">
        <f>FC_IND_IS_E!Q18+FC_IND_NFM_E!Q18+FC_IND_CPC_E!Q18+FC_IND_NMM_E!Q18+FC_IND_PPP_E!Q18+FC_IND_FBT_E!Q18+FC_IND_TE_E!Q18+FC_IND_MAC_E!Q18+FC_IND_TL_E!Q18+FC_IND_WP_E!Q18+FC_IND_MQ_E!Q18+FC_IND_CON_E!Q18+FC_IND_NSP_E!Q18</f>
        <v>0</v>
      </c>
      <c r="R18" s="30">
        <f>FC_IND_IS_E!R18+FC_IND_NFM_E!R18+FC_IND_CPC_E!R18+FC_IND_NMM_E!R18+FC_IND_PPP_E!R18+FC_IND_FBT_E!R18+FC_IND_TE_E!R18+FC_IND_MAC_E!R18+FC_IND_TL_E!R18+FC_IND_WP_E!R18+FC_IND_MQ_E!R18+FC_IND_CON_E!R18+FC_IND_NSP_E!R18</f>
        <v>0</v>
      </c>
      <c r="S18" s="30">
        <f>FC_IND_IS_E!S18+FC_IND_NFM_E!S18+FC_IND_CPC_E!S18+FC_IND_NMM_E!S18+FC_IND_PPP_E!S18+FC_IND_FBT_E!S18+FC_IND_TE_E!S18+FC_IND_MAC_E!S18+FC_IND_TL_E!S18+FC_IND_WP_E!S18+FC_IND_MQ_E!S18+FC_IND_CON_E!S18+FC_IND_NSP_E!S18</f>
        <v>0</v>
      </c>
      <c r="T18" s="30">
        <f>FC_IND_IS_E!T18+FC_IND_NFM_E!T18+FC_IND_CPC_E!T18+FC_IND_NMM_E!T18+FC_IND_PPP_E!T18+FC_IND_FBT_E!T18+FC_IND_TE_E!T18+FC_IND_MAC_E!T18+FC_IND_TL_E!T18+FC_IND_WP_E!T18+FC_IND_MQ_E!T18+FC_IND_CON_E!T18+FC_IND_NSP_E!T18</f>
        <v>0</v>
      </c>
      <c r="U18" s="30">
        <f>FC_IND_IS_E!U18+FC_IND_NFM_E!U18+FC_IND_CPC_E!U18+FC_IND_NMM_E!U18+FC_IND_PPP_E!U18+FC_IND_FBT_E!U18+FC_IND_TE_E!U18+FC_IND_MAC_E!U18+FC_IND_TL_E!U18+FC_IND_WP_E!U18+FC_IND_MQ_E!U18+FC_IND_CON_E!U18+FC_IND_NSP_E!U18</f>
        <v>0</v>
      </c>
      <c r="V18" s="30">
        <f>FC_IND_IS_E!V18+FC_IND_NFM_E!V18+FC_IND_CPC_E!V18+FC_IND_NMM_E!V18+FC_IND_PPP_E!V18+FC_IND_FBT_E!V18+FC_IND_TE_E!V18+FC_IND_MAC_E!V18+FC_IND_TL_E!V18+FC_IND_WP_E!V18+FC_IND_MQ_E!V18+FC_IND_CON_E!V18+FC_IND_NSP_E!V18</f>
        <v>0</v>
      </c>
      <c r="W18" s="30">
        <f>FC_IND_IS_E!W18+FC_IND_NFM_E!W18+FC_IND_CPC_E!W18+FC_IND_NMM_E!W18+FC_IND_PPP_E!W18+FC_IND_FBT_E!W18+FC_IND_TE_E!W18+FC_IND_MAC_E!W18+FC_IND_TL_E!W18+FC_IND_WP_E!W18+FC_IND_MQ_E!W18+FC_IND_CON_E!W18+FC_IND_NSP_E!W18</f>
        <v>0</v>
      </c>
      <c r="X18" s="30">
        <f>FC_IND_IS_E!X18+FC_IND_NFM_E!X18+FC_IND_CPC_E!X18+FC_IND_NMM_E!X18+FC_IND_PPP_E!X18+FC_IND_FBT_E!X18+FC_IND_TE_E!X18+FC_IND_MAC_E!X18+FC_IND_TL_E!X18+FC_IND_WP_E!X18+FC_IND_MQ_E!X18+FC_IND_CON_E!X18+FC_IND_NSP_E!X18</f>
        <v>0</v>
      </c>
    </row>
    <row r="19" spans="1:24" ht="11.25" customHeight="1" x14ac:dyDescent="0.2">
      <c r="A19" s="22" t="s">
        <v>29</v>
      </c>
      <c r="B19" s="23" t="s">
        <v>30</v>
      </c>
      <c r="C19" s="30">
        <f>FC_IND_IS_E!C19+FC_IND_NFM_E!C19+FC_IND_CPC_E!C19+FC_IND_NMM_E!C19+FC_IND_PPP_E!C19+FC_IND_FBT_E!C19+FC_IND_TE_E!C19+FC_IND_MAC_E!C19+FC_IND_TL_E!C19+FC_IND_WP_E!C19+FC_IND_MQ_E!C19+FC_IND_CON_E!C19+FC_IND_NSP_E!C19</f>
        <v>3083.2452278589853</v>
      </c>
      <c r="D19" s="30">
        <f>FC_IND_IS_E!D19+FC_IND_NFM_E!D19+FC_IND_CPC_E!D19+FC_IND_NMM_E!D19+FC_IND_PPP_E!D19+FC_IND_FBT_E!D19+FC_IND_TE_E!D19+FC_IND_MAC_E!D19+FC_IND_TL_E!D19+FC_IND_WP_E!D19+FC_IND_MQ_E!D19+FC_IND_CON_E!D19+FC_IND_NSP_E!D19</f>
        <v>2771.7378331900263</v>
      </c>
      <c r="E19" s="30">
        <f>FC_IND_IS_E!E19+FC_IND_NFM_E!E19+FC_IND_CPC_E!E19+FC_IND_NMM_E!E19+FC_IND_PPP_E!E19+FC_IND_FBT_E!E19+FC_IND_TE_E!E19+FC_IND_MAC_E!E19+FC_IND_TL_E!E19+FC_IND_WP_E!E19+FC_IND_MQ_E!E19+FC_IND_CON_E!E19+FC_IND_NSP_E!E19</f>
        <v>2585.1732588134132</v>
      </c>
      <c r="F19" s="30">
        <f>FC_IND_IS_E!F19+FC_IND_NFM_E!F19+FC_IND_CPC_E!F19+FC_IND_NMM_E!F19+FC_IND_PPP_E!F19+FC_IND_FBT_E!F19+FC_IND_TE_E!F19+FC_IND_MAC_E!F19+FC_IND_TL_E!F19+FC_IND_WP_E!F19+FC_IND_MQ_E!F19+FC_IND_CON_E!F19+FC_IND_NSP_E!F19</f>
        <v>2370.8068787618222</v>
      </c>
      <c r="G19" s="30">
        <f>FC_IND_IS_E!G19+FC_IND_NFM_E!G19+FC_IND_CPC_E!G19+FC_IND_NMM_E!G19+FC_IND_PPP_E!G19+FC_IND_FBT_E!G19+FC_IND_TE_E!G19+FC_IND_MAC_E!G19+FC_IND_TL_E!G19+FC_IND_WP_E!G19+FC_IND_MQ_E!G19+FC_IND_CON_E!G19+FC_IND_NSP_E!G19</f>
        <v>2444.2872742906275</v>
      </c>
      <c r="H19" s="30">
        <f>FC_IND_IS_E!H19+FC_IND_NFM_E!H19+FC_IND_CPC_E!H19+FC_IND_NMM_E!H19+FC_IND_PPP_E!H19+FC_IND_FBT_E!H19+FC_IND_TE_E!H19+FC_IND_MAC_E!H19+FC_IND_TL_E!H19+FC_IND_WP_E!H19+FC_IND_MQ_E!H19+FC_IND_CON_E!H19+FC_IND_NSP_E!H19</f>
        <v>2317.9435081685288</v>
      </c>
      <c r="I19" s="30">
        <f>FC_IND_IS_E!I19+FC_IND_NFM_E!I19+FC_IND_CPC_E!I19+FC_IND_NMM_E!I19+FC_IND_PPP_E!I19+FC_IND_FBT_E!I19+FC_IND_TE_E!I19+FC_IND_MAC_E!I19+FC_IND_TL_E!I19+FC_IND_WP_E!I19+FC_IND_MQ_E!I19+FC_IND_CON_E!I19+FC_IND_NSP_E!I19</f>
        <v>2400.5073086844368</v>
      </c>
      <c r="J19" s="30">
        <f>FC_IND_IS_E!J19+FC_IND_NFM_E!J19+FC_IND_CPC_E!J19+FC_IND_NMM_E!J19+FC_IND_PPP_E!J19+FC_IND_FBT_E!J19+FC_IND_TE_E!J19+FC_IND_MAC_E!J19+FC_IND_TL_E!J19+FC_IND_WP_E!J19+FC_IND_MQ_E!J19+FC_IND_CON_E!J19+FC_IND_NSP_E!J19</f>
        <v>2309.119088564059</v>
      </c>
      <c r="K19" s="30">
        <f>FC_IND_IS_E!K19+FC_IND_NFM_E!K19+FC_IND_CPC_E!K19+FC_IND_NMM_E!K19+FC_IND_PPP_E!K19+FC_IND_FBT_E!K19+FC_IND_TE_E!K19+FC_IND_MAC_E!K19+FC_IND_TL_E!K19+FC_IND_WP_E!K19+FC_IND_MQ_E!K19+FC_IND_CON_E!K19+FC_IND_NSP_E!K19</f>
        <v>2183.2284608770419</v>
      </c>
      <c r="L19" s="30">
        <f>FC_IND_IS_E!L19+FC_IND_NFM_E!L19+FC_IND_CPC_E!L19+FC_IND_NMM_E!L19+FC_IND_PPP_E!L19+FC_IND_FBT_E!L19+FC_IND_TE_E!L19+FC_IND_MAC_E!L19+FC_IND_TL_E!L19+FC_IND_WP_E!L19+FC_IND_MQ_E!L19+FC_IND_CON_E!L19+FC_IND_NSP_E!L19</f>
        <v>1570.4628546861566</v>
      </c>
      <c r="M19" s="30">
        <f>FC_IND_IS_E!M19+FC_IND_NFM_E!M19+FC_IND_CPC_E!M19+FC_IND_NMM_E!M19+FC_IND_PPP_E!M19+FC_IND_FBT_E!M19+FC_IND_TE_E!M19+FC_IND_MAC_E!M19+FC_IND_TL_E!M19+FC_IND_WP_E!M19+FC_IND_MQ_E!M19+FC_IND_CON_E!M19+FC_IND_NSP_E!M19</f>
        <v>1996.5264832330183</v>
      </c>
      <c r="N19" s="30">
        <f>FC_IND_IS_E!N19+FC_IND_NFM_E!N19+FC_IND_CPC_E!N19+FC_IND_NMM_E!N19+FC_IND_PPP_E!N19+FC_IND_FBT_E!N19+FC_IND_TE_E!N19+FC_IND_MAC_E!N19+FC_IND_TL_E!N19+FC_IND_WP_E!N19+FC_IND_MQ_E!N19+FC_IND_CON_E!N19+FC_IND_NSP_E!N19</f>
        <v>2159.8724849527084</v>
      </c>
      <c r="O19" s="30">
        <f>FC_IND_IS_E!O19+FC_IND_NFM_E!O19+FC_IND_CPC_E!O19+FC_IND_NMM_E!O19+FC_IND_PPP_E!O19+FC_IND_FBT_E!O19+FC_IND_TE_E!O19+FC_IND_MAC_E!O19+FC_IND_TL_E!O19+FC_IND_WP_E!O19+FC_IND_MQ_E!O19+FC_IND_CON_E!O19+FC_IND_NSP_E!O19</f>
        <v>2314.5942390369728</v>
      </c>
      <c r="P19" s="30">
        <f>FC_IND_IS_E!P19+FC_IND_NFM_E!P19+FC_IND_CPC_E!P19+FC_IND_NMM_E!P19+FC_IND_PPP_E!P19+FC_IND_FBT_E!P19+FC_IND_TE_E!P19+FC_IND_MAC_E!P19+FC_IND_TL_E!P19+FC_IND_WP_E!P19+FC_IND_MQ_E!P19+FC_IND_CON_E!P19+FC_IND_NSP_E!P19</f>
        <v>2109.0827171109195</v>
      </c>
      <c r="Q19" s="30">
        <f>FC_IND_IS_E!Q19+FC_IND_NFM_E!Q19+FC_IND_CPC_E!Q19+FC_IND_NMM_E!Q19+FC_IND_PPP_E!Q19+FC_IND_FBT_E!Q19+FC_IND_TE_E!Q19+FC_IND_MAC_E!Q19+FC_IND_TL_E!Q19+FC_IND_WP_E!Q19+FC_IND_MQ_E!Q19+FC_IND_CON_E!Q19+FC_IND_NSP_E!Q19</f>
        <v>2074.5788478073946</v>
      </c>
      <c r="R19" s="30">
        <f>FC_IND_IS_E!R19+FC_IND_NFM_E!R19+FC_IND_CPC_E!R19+FC_IND_NMM_E!R19+FC_IND_PPP_E!R19+FC_IND_FBT_E!R19+FC_IND_TE_E!R19+FC_IND_MAC_E!R19+FC_IND_TL_E!R19+FC_IND_WP_E!R19+FC_IND_MQ_E!R19+FC_IND_CON_E!R19+FC_IND_NSP_E!R19</f>
        <v>1995.9331900257951</v>
      </c>
      <c r="S19" s="30">
        <f>FC_IND_IS_E!S19+FC_IND_NFM_E!S19+FC_IND_CPC_E!S19+FC_IND_NMM_E!S19+FC_IND_PPP_E!S19+FC_IND_FBT_E!S19+FC_IND_TE_E!S19+FC_IND_MAC_E!S19+FC_IND_TL_E!S19+FC_IND_WP_E!S19+FC_IND_MQ_E!S19+FC_IND_CON_E!S19+FC_IND_NSP_E!S19</f>
        <v>1987.9380051590715</v>
      </c>
      <c r="T19" s="30">
        <f>FC_IND_IS_E!T19+FC_IND_NFM_E!T19+FC_IND_CPC_E!T19+FC_IND_NMM_E!T19+FC_IND_PPP_E!T19+FC_IND_FBT_E!T19+FC_IND_TE_E!T19+FC_IND_MAC_E!T19+FC_IND_TL_E!T19+FC_IND_WP_E!T19+FC_IND_MQ_E!T19+FC_IND_CON_E!T19+FC_IND_NSP_E!T19</f>
        <v>1849.6322441960447</v>
      </c>
      <c r="U19" s="30">
        <f>FC_IND_IS_E!U19+FC_IND_NFM_E!U19+FC_IND_CPC_E!U19+FC_IND_NMM_E!U19+FC_IND_PPP_E!U19+FC_IND_FBT_E!U19+FC_IND_TE_E!U19+FC_IND_MAC_E!U19+FC_IND_TL_E!U19+FC_IND_WP_E!U19+FC_IND_MQ_E!U19+FC_IND_CON_E!U19+FC_IND_NSP_E!U19</f>
        <v>1763.5242476354254</v>
      </c>
      <c r="V19" s="30">
        <f>FC_IND_IS_E!V19+FC_IND_NFM_E!V19+FC_IND_CPC_E!V19+FC_IND_NMM_E!V19+FC_IND_PPP_E!V19+FC_IND_FBT_E!V19+FC_IND_TE_E!V19+FC_IND_MAC_E!V19+FC_IND_TL_E!V19+FC_IND_WP_E!V19+FC_IND_MQ_E!V19+FC_IND_CON_E!V19+FC_IND_NSP_E!V19</f>
        <v>1694.1484952708511</v>
      </c>
      <c r="W19" s="30">
        <f>FC_IND_IS_E!W19+FC_IND_NFM_E!W19+FC_IND_CPC_E!W19+FC_IND_NMM_E!W19+FC_IND_PPP_E!W19+FC_IND_FBT_E!W19+FC_IND_TE_E!W19+FC_IND_MAC_E!W19+FC_IND_TL_E!W19+FC_IND_WP_E!W19+FC_IND_MQ_E!W19+FC_IND_CON_E!W19+FC_IND_NSP_E!W19</f>
        <v>1604.4251934651761</v>
      </c>
      <c r="X19" s="30">
        <f>FC_IND_IS_E!X19+FC_IND_NFM_E!X19+FC_IND_CPC_E!X19+FC_IND_NMM_E!X19+FC_IND_PPP_E!X19+FC_IND_FBT_E!X19+FC_IND_TE_E!X19+FC_IND_MAC_E!X19+FC_IND_TL_E!X19+FC_IND_WP_E!X19+FC_IND_MQ_E!X19+FC_IND_CON_E!X19+FC_IND_NSP_E!X19</f>
        <v>1789.9340498710235</v>
      </c>
    </row>
    <row r="20" spans="1:24" ht="11.25" customHeight="1" x14ac:dyDescent="0.2">
      <c r="A20" s="22" t="s">
        <v>31</v>
      </c>
      <c r="B20" s="23" t="s">
        <v>32</v>
      </c>
      <c r="C20" s="30">
        <f>FC_IND_IS_E!C20+FC_IND_NFM_E!C20+FC_IND_CPC_E!C20+FC_IND_NMM_E!C20+FC_IND_PPP_E!C20+FC_IND_FBT_E!C20+FC_IND_TE_E!C20+FC_IND_MAC_E!C20+FC_IND_TL_E!C20+FC_IND_WP_E!C20+FC_IND_MQ_E!C20+FC_IND_CON_E!C20+FC_IND_NSP_E!C20</f>
        <v>4458.1882201203789</v>
      </c>
      <c r="D20" s="30">
        <f>FC_IND_IS_E!D20+FC_IND_NFM_E!D20+FC_IND_CPC_E!D20+FC_IND_NMM_E!D20+FC_IND_PPP_E!D20+FC_IND_FBT_E!D20+FC_IND_TE_E!D20+FC_IND_MAC_E!D20+FC_IND_TL_E!D20+FC_IND_WP_E!D20+FC_IND_MQ_E!D20+FC_IND_CON_E!D20+FC_IND_NSP_E!D20</f>
        <v>4106.5489251934659</v>
      </c>
      <c r="E20" s="30">
        <f>FC_IND_IS_E!E20+FC_IND_NFM_E!E20+FC_IND_CPC_E!E20+FC_IND_NMM_E!E20+FC_IND_PPP_E!E20+FC_IND_FBT_E!E20+FC_IND_TE_E!E20+FC_IND_MAC_E!E20+FC_IND_TL_E!E20+FC_IND_WP_E!E20+FC_IND_MQ_E!E20+FC_IND_CON_E!E20+FC_IND_NSP_E!E20</f>
        <v>3983.3889079965606</v>
      </c>
      <c r="F20" s="30">
        <f>FC_IND_IS_E!F20+FC_IND_NFM_E!F20+FC_IND_CPC_E!F20+FC_IND_NMM_E!F20+FC_IND_PPP_E!F20+FC_IND_FBT_E!F20+FC_IND_TE_E!F20+FC_IND_MAC_E!F20+FC_IND_TL_E!F20+FC_IND_WP_E!F20+FC_IND_MQ_E!F20+FC_IND_CON_E!F20+FC_IND_NSP_E!F20</f>
        <v>3891.6851246775568</v>
      </c>
      <c r="G20" s="30">
        <f>FC_IND_IS_E!G20+FC_IND_NFM_E!G20+FC_IND_CPC_E!G20+FC_IND_NMM_E!G20+FC_IND_PPP_E!G20+FC_IND_FBT_E!G20+FC_IND_TE_E!G20+FC_IND_MAC_E!G20+FC_IND_TL_E!G20+FC_IND_WP_E!G20+FC_IND_MQ_E!G20+FC_IND_CON_E!G20+FC_IND_NSP_E!G20</f>
        <v>4010.2432502149613</v>
      </c>
      <c r="H20" s="30">
        <f>FC_IND_IS_E!H20+FC_IND_NFM_E!H20+FC_IND_CPC_E!H20+FC_IND_NMM_E!H20+FC_IND_PPP_E!H20+FC_IND_FBT_E!H20+FC_IND_TE_E!H20+FC_IND_MAC_E!H20+FC_IND_TL_E!H20+FC_IND_WP_E!H20+FC_IND_MQ_E!H20+FC_IND_CON_E!H20+FC_IND_NSP_E!H20</f>
        <v>3739.7361134995695</v>
      </c>
      <c r="I20" s="30">
        <f>FC_IND_IS_E!I20+FC_IND_NFM_E!I20+FC_IND_CPC_E!I20+FC_IND_NMM_E!I20+FC_IND_PPP_E!I20+FC_IND_FBT_E!I20+FC_IND_TE_E!I20+FC_IND_MAC_E!I20+FC_IND_TL_E!I20+FC_IND_WP_E!I20+FC_IND_MQ_E!I20+FC_IND_CON_E!I20+FC_IND_NSP_E!I20</f>
        <v>3726.1011177987962</v>
      </c>
      <c r="J20" s="30">
        <f>FC_IND_IS_E!J20+FC_IND_NFM_E!J20+FC_IND_CPC_E!J20+FC_IND_NMM_E!J20+FC_IND_PPP_E!J20+FC_IND_FBT_E!J20+FC_IND_TE_E!J20+FC_IND_MAC_E!J20+FC_IND_TL_E!J20+FC_IND_WP_E!J20+FC_IND_MQ_E!J20+FC_IND_CON_E!J20+FC_IND_NSP_E!J20</f>
        <v>3510.6617368873594</v>
      </c>
      <c r="K20" s="30">
        <f>FC_IND_IS_E!K20+FC_IND_NFM_E!K20+FC_IND_CPC_E!K20+FC_IND_NMM_E!K20+FC_IND_PPP_E!K20+FC_IND_FBT_E!K20+FC_IND_TE_E!K20+FC_IND_MAC_E!K20+FC_IND_TL_E!K20+FC_IND_WP_E!K20+FC_IND_MQ_E!K20+FC_IND_CON_E!K20+FC_IND_NSP_E!K20</f>
        <v>3307.068615649182</v>
      </c>
      <c r="L20" s="30">
        <f>FC_IND_IS_E!L20+FC_IND_NFM_E!L20+FC_IND_CPC_E!L20+FC_IND_NMM_E!L20+FC_IND_PPP_E!L20+FC_IND_FBT_E!L20+FC_IND_TE_E!L20+FC_IND_MAC_E!L20+FC_IND_TL_E!L20+FC_IND_WP_E!L20+FC_IND_MQ_E!L20+FC_IND_CON_E!L20+FC_IND_NSP_E!L20</f>
        <v>2304.7771281169389</v>
      </c>
      <c r="M20" s="30">
        <f>FC_IND_IS_E!M20+FC_IND_NFM_E!M20+FC_IND_CPC_E!M20+FC_IND_NMM_E!M20+FC_IND_PPP_E!M20+FC_IND_FBT_E!M20+FC_IND_TE_E!M20+FC_IND_MAC_E!M20+FC_IND_TL_E!M20+FC_IND_WP_E!M20+FC_IND_MQ_E!M20+FC_IND_CON_E!M20+FC_IND_NSP_E!M20</f>
        <v>2738.3662080825457</v>
      </c>
      <c r="N20" s="30">
        <f>FC_IND_IS_E!N20+FC_IND_NFM_E!N20+FC_IND_CPC_E!N20+FC_IND_NMM_E!N20+FC_IND_PPP_E!N20+FC_IND_FBT_E!N20+FC_IND_TE_E!N20+FC_IND_MAC_E!N20+FC_IND_TL_E!N20+FC_IND_WP_E!N20+FC_IND_MQ_E!N20+FC_IND_CON_E!N20+FC_IND_NSP_E!N20</f>
        <v>2591.0493551160785</v>
      </c>
      <c r="O20" s="30">
        <f>FC_IND_IS_E!O20+FC_IND_NFM_E!O20+FC_IND_CPC_E!O20+FC_IND_NMM_E!O20+FC_IND_PPP_E!O20+FC_IND_FBT_E!O20+FC_IND_TE_E!O20+FC_IND_MAC_E!O20+FC_IND_TL_E!O20+FC_IND_WP_E!O20+FC_IND_MQ_E!O20+FC_IND_CON_E!O20+FC_IND_NSP_E!O20</f>
        <v>2536.3301805674969</v>
      </c>
      <c r="P20" s="30">
        <f>FC_IND_IS_E!P20+FC_IND_NFM_E!P20+FC_IND_CPC_E!P20+FC_IND_NMM_E!P20+FC_IND_PPP_E!P20+FC_IND_FBT_E!P20+FC_IND_TE_E!P20+FC_IND_MAC_E!P20+FC_IND_TL_E!P20+FC_IND_WP_E!P20+FC_IND_MQ_E!P20+FC_IND_CON_E!P20+FC_IND_NSP_E!P20</f>
        <v>2427.113155631986</v>
      </c>
      <c r="Q20" s="30">
        <f>FC_IND_IS_E!Q20+FC_IND_NFM_E!Q20+FC_IND_CPC_E!Q20+FC_IND_NMM_E!Q20+FC_IND_PPP_E!Q20+FC_IND_FBT_E!Q20+FC_IND_TE_E!Q20+FC_IND_MAC_E!Q20+FC_IND_TL_E!Q20+FC_IND_WP_E!Q20+FC_IND_MQ_E!Q20+FC_IND_CON_E!Q20+FC_IND_NSP_E!Q20</f>
        <v>2398.8451418744617</v>
      </c>
      <c r="R20" s="30">
        <f>FC_IND_IS_E!R20+FC_IND_NFM_E!R20+FC_IND_CPC_E!R20+FC_IND_NMM_E!R20+FC_IND_PPP_E!R20+FC_IND_FBT_E!R20+FC_IND_TE_E!R20+FC_IND_MAC_E!R20+FC_IND_TL_E!R20+FC_IND_WP_E!R20+FC_IND_MQ_E!R20+FC_IND_CON_E!R20+FC_IND_NSP_E!R20</f>
        <v>2425.9566638005153</v>
      </c>
      <c r="S20" s="30">
        <f>FC_IND_IS_E!S20+FC_IND_NFM_E!S20+FC_IND_CPC_E!S20+FC_IND_NMM_E!S20+FC_IND_PPP_E!S20+FC_IND_FBT_E!S20+FC_IND_TE_E!S20+FC_IND_MAC_E!S20+FC_IND_TL_E!S20+FC_IND_WP_E!S20+FC_IND_MQ_E!S20+FC_IND_CON_E!S20+FC_IND_NSP_E!S20</f>
        <v>2209.8626827171111</v>
      </c>
      <c r="T20" s="30">
        <f>FC_IND_IS_E!T20+FC_IND_NFM_E!T20+FC_IND_CPC_E!T20+FC_IND_NMM_E!T20+FC_IND_PPP_E!T20+FC_IND_FBT_E!T20+FC_IND_TE_E!T20+FC_IND_MAC_E!T20+FC_IND_TL_E!T20+FC_IND_WP_E!T20+FC_IND_MQ_E!T20+FC_IND_CON_E!T20+FC_IND_NSP_E!T20</f>
        <v>2323.0794496990529</v>
      </c>
      <c r="U20" s="30">
        <f>FC_IND_IS_E!U20+FC_IND_NFM_E!U20+FC_IND_CPC_E!U20+FC_IND_NMM_E!U20+FC_IND_PPP_E!U20+FC_IND_FBT_E!U20+FC_IND_TE_E!U20+FC_IND_MAC_E!U20+FC_IND_TL_E!U20+FC_IND_WP_E!U20+FC_IND_MQ_E!U20+FC_IND_CON_E!U20+FC_IND_NSP_E!U20</f>
        <v>2658.9475494411004</v>
      </c>
      <c r="V20" s="30">
        <f>FC_IND_IS_E!V20+FC_IND_NFM_E!V20+FC_IND_CPC_E!V20+FC_IND_NMM_E!V20+FC_IND_PPP_E!V20+FC_IND_FBT_E!V20+FC_IND_TE_E!V20+FC_IND_MAC_E!V20+FC_IND_TL_E!V20+FC_IND_WP_E!V20+FC_IND_MQ_E!V20+FC_IND_CON_E!V20+FC_IND_NSP_E!V20</f>
        <v>2346.7920034393815</v>
      </c>
      <c r="W20" s="30">
        <f>FC_IND_IS_E!W20+FC_IND_NFM_E!W20+FC_IND_CPC_E!W20+FC_IND_NMM_E!W20+FC_IND_PPP_E!W20+FC_IND_FBT_E!W20+FC_IND_TE_E!W20+FC_IND_MAC_E!W20+FC_IND_TL_E!W20+FC_IND_WP_E!W20+FC_IND_MQ_E!W20+FC_IND_CON_E!W20+FC_IND_NSP_E!W20</f>
        <v>2105.3733447979353</v>
      </c>
      <c r="X20" s="30">
        <f>FC_IND_IS_E!X20+FC_IND_NFM_E!X20+FC_IND_CPC_E!X20+FC_IND_NMM_E!X20+FC_IND_PPP_E!X20+FC_IND_FBT_E!X20+FC_IND_TE_E!X20+FC_IND_MAC_E!X20+FC_IND_TL_E!X20+FC_IND_WP_E!X20+FC_IND_MQ_E!X20+FC_IND_CON_E!X20+FC_IND_NSP_E!X20</f>
        <v>2233.764574376612</v>
      </c>
    </row>
    <row r="21" spans="1:24" ht="11.25" customHeight="1" x14ac:dyDescent="0.2">
      <c r="A21" s="22" t="s">
        <v>33</v>
      </c>
      <c r="B21" s="23" t="s">
        <v>34</v>
      </c>
      <c r="C21" s="30">
        <f>FC_IND_IS_E!C21+FC_IND_NFM_E!C21+FC_IND_CPC_E!C21+FC_IND_NMM_E!C21+FC_IND_PPP_E!C21+FC_IND_FBT_E!C21+FC_IND_TE_E!C21+FC_IND_MAC_E!C21+FC_IND_TL_E!C21+FC_IND_WP_E!C21+FC_IND_MQ_E!C21+FC_IND_CON_E!C21+FC_IND_NSP_E!C21</f>
        <v>325.02141014617371</v>
      </c>
      <c r="D21" s="30">
        <f>FC_IND_IS_E!D21+FC_IND_NFM_E!D21+FC_IND_CPC_E!D21+FC_IND_NMM_E!D21+FC_IND_PPP_E!D21+FC_IND_FBT_E!D21+FC_IND_TE_E!D21+FC_IND_MAC_E!D21+FC_IND_TL_E!D21+FC_IND_WP_E!D21+FC_IND_MQ_E!D21+FC_IND_CON_E!D21+FC_IND_NSP_E!D21</f>
        <v>334.59914015477221</v>
      </c>
      <c r="E21" s="30">
        <f>FC_IND_IS_E!E21+FC_IND_NFM_E!E21+FC_IND_CPC_E!E21+FC_IND_NMM_E!E21+FC_IND_PPP_E!E21+FC_IND_FBT_E!E21+FC_IND_TE_E!E21+FC_IND_MAC_E!E21+FC_IND_TL_E!E21+FC_IND_WP_E!E21+FC_IND_MQ_E!E21+FC_IND_CON_E!E21+FC_IND_NSP_E!E21</f>
        <v>345.34720550300949</v>
      </c>
      <c r="F21" s="30">
        <f>FC_IND_IS_E!F21+FC_IND_NFM_E!F21+FC_IND_CPC_E!F21+FC_IND_NMM_E!F21+FC_IND_PPP_E!F21+FC_IND_FBT_E!F21+FC_IND_TE_E!F21+FC_IND_MAC_E!F21+FC_IND_TL_E!F21+FC_IND_WP_E!F21+FC_IND_MQ_E!F21+FC_IND_CON_E!F21+FC_IND_NSP_E!F21</f>
        <v>368.41969045571796</v>
      </c>
      <c r="G21" s="30">
        <f>FC_IND_IS_E!G21+FC_IND_NFM_E!G21+FC_IND_CPC_E!G21+FC_IND_NMM_E!G21+FC_IND_PPP_E!G21+FC_IND_FBT_E!G21+FC_IND_TE_E!G21+FC_IND_MAC_E!G21+FC_IND_TL_E!G21+FC_IND_WP_E!G21+FC_IND_MQ_E!G21+FC_IND_CON_E!G21+FC_IND_NSP_E!G21</f>
        <v>369.30352536543427</v>
      </c>
      <c r="H21" s="30">
        <f>FC_IND_IS_E!H21+FC_IND_NFM_E!H21+FC_IND_CPC_E!H21+FC_IND_NMM_E!H21+FC_IND_PPP_E!H21+FC_IND_FBT_E!H21+FC_IND_TE_E!H21+FC_IND_MAC_E!H21+FC_IND_TL_E!H21+FC_IND_WP_E!H21+FC_IND_MQ_E!H21+FC_IND_CON_E!H21+FC_IND_NSP_E!H21</f>
        <v>295.40765262252796</v>
      </c>
      <c r="I21" s="30">
        <f>FC_IND_IS_E!I21+FC_IND_NFM_E!I21+FC_IND_CPC_E!I21+FC_IND_NMM_E!I21+FC_IND_PPP_E!I21+FC_IND_FBT_E!I21+FC_IND_TE_E!I21+FC_IND_MAC_E!I21+FC_IND_TL_E!I21+FC_IND_WP_E!I21+FC_IND_MQ_E!I21+FC_IND_CON_E!I21+FC_IND_NSP_E!I21</f>
        <v>313.59002579535684</v>
      </c>
      <c r="J21" s="30">
        <f>FC_IND_IS_E!J21+FC_IND_NFM_E!J21+FC_IND_CPC_E!J21+FC_IND_NMM_E!J21+FC_IND_PPP_E!J21+FC_IND_FBT_E!J21+FC_IND_TE_E!J21+FC_IND_MAC_E!J21+FC_IND_TL_E!J21+FC_IND_WP_E!J21+FC_IND_MQ_E!J21+FC_IND_CON_E!J21+FC_IND_NSP_E!J21</f>
        <v>333.63018056749786</v>
      </c>
      <c r="K21" s="30">
        <f>FC_IND_IS_E!K21+FC_IND_NFM_E!K21+FC_IND_CPC_E!K21+FC_IND_NMM_E!K21+FC_IND_PPP_E!K21+FC_IND_FBT_E!K21+FC_IND_TE_E!K21+FC_IND_MAC_E!K21+FC_IND_TL_E!K21+FC_IND_WP_E!K21+FC_IND_MQ_E!K21+FC_IND_CON_E!K21+FC_IND_NSP_E!K21</f>
        <v>317.33284608770424</v>
      </c>
      <c r="L21" s="30">
        <f>FC_IND_IS_E!L21+FC_IND_NFM_E!L21+FC_IND_CPC_E!L21+FC_IND_NMM_E!L21+FC_IND_PPP_E!L21+FC_IND_FBT_E!L21+FC_IND_TE_E!L21+FC_IND_MAC_E!L21+FC_IND_TL_E!L21+FC_IND_WP_E!L21+FC_IND_MQ_E!L21+FC_IND_CON_E!L21+FC_IND_NSP_E!L21</f>
        <v>238.77669819432492</v>
      </c>
      <c r="M21" s="30">
        <f>FC_IND_IS_E!M21+FC_IND_NFM_E!M21+FC_IND_CPC_E!M21+FC_IND_NMM_E!M21+FC_IND_PPP_E!M21+FC_IND_FBT_E!M21+FC_IND_TE_E!M21+FC_IND_MAC_E!M21+FC_IND_TL_E!M21+FC_IND_WP_E!M21+FC_IND_MQ_E!M21+FC_IND_CON_E!M21+FC_IND_NSP_E!M21</f>
        <v>338.80481513327612</v>
      </c>
      <c r="N21" s="30">
        <f>FC_IND_IS_E!N21+FC_IND_NFM_E!N21+FC_IND_CPC_E!N21+FC_IND_NMM_E!N21+FC_IND_PPP_E!N21+FC_IND_FBT_E!N21+FC_IND_TE_E!N21+FC_IND_MAC_E!N21+FC_IND_TL_E!N21+FC_IND_WP_E!N21+FC_IND_MQ_E!N21+FC_IND_CON_E!N21+FC_IND_NSP_E!N21</f>
        <v>359.62441960447114</v>
      </c>
      <c r="O21" s="30">
        <f>FC_IND_IS_E!O21+FC_IND_NFM_E!O21+FC_IND_CPC_E!O21+FC_IND_NMM_E!O21+FC_IND_PPP_E!O21+FC_IND_FBT_E!O21+FC_IND_TE_E!O21+FC_IND_MAC_E!O21+FC_IND_TL_E!O21+FC_IND_WP_E!O21+FC_IND_MQ_E!O21+FC_IND_CON_E!O21+FC_IND_NSP_E!O21</f>
        <v>370.79449699054169</v>
      </c>
      <c r="P21" s="30">
        <f>FC_IND_IS_E!P21+FC_IND_NFM_E!P21+FC_IND_CPC_E!P21+FC_IND_NMM_E!P21+FC_IND_PPP_E!P21+FC_IND_FBT_E!P21+FC_IND_TE_E!P21+FC_IND_MAC_E!P21+FC_IND_TL_E!P21+FC_IND_WP_E!P21+FC_IND_MQ_E!P21+FC_IND_CON_E!P21+FC_IND_NSP_E!P21</f>
        <v>401.19896818572647</v>
      </c>
      <c r="Q21" s="30">
        <f>FC_IND_IS_E!Q21+FC_IND_NFM_E!Q21+FC_IND_CPC_E!Q21+FC_IND_NMM_E!Q21+FC_IND_PPP_E!Q21+FC_IND_FBT_E!Q21+FC_IND_TE_E!Q21+FC_IND_MAC_E!Q21+FC_IND_TL_E!Q21+FC_IND_WP_E!Q21+FC_IND_MQ_E!Q21+FC_IND_CON_E!Q21+FC_IND_NSP_E!Q21</f>
        <v>529.04600171969037</v>
      </c>
      <c r="R21" s="30">
        <f>FC_IND_IS_E!R21+FC_IND_NFM_E!R21+FC_IND_CPC_E!R21+FC_IND_NMM_E!R21+FC_IND_PPP_E!R21+FC_IND_FBT_E!R21+FC_IND_TE_E!R21+FC_IND_MAC_E!R21+FC_IND_TL_E!R21+FC_IND_WP_E!R21+FC_IND_MQ_E!R21+FC_IND_CON_E!R21+FC_IND_NSP_E!R21</f>
        <v>521.28091143594145</v>
      </c>
      <c r="S21" s="30">
        <f>FC_IND_IS_E!S21+FC_IND_NFM_E!S21+FC_IND_CPC_E!S21+FC_IND_NMM_E!S21+FC_IND_PPP_E!S21+FC_IND_FBT_E!S21+FC_IND_TE_E!S21+FC_IND_MAC_E!S21+FC_IND_TL_E!S21+FC_IND_WP_E!S21+FC_IND_MQ_E!S21+FC_IND_CON_E!S21+FC_IND_NSP_E!S21</f>
        <v>563.81186586414435</v>
      </c>
      <c r="T21" s="30">
        <f>FC_IND_IS_E!T21+FC_IND_NFM_E!T21+FC_IND_CPC_E!T21+FC_IND_NMM_E!T21+FC_IND_PPP_E!T21+FC_IND_FBT_E!T21+FC_IND_TE_E!T21+FC_IND_MAC_E!T21+FC_IND_TL_E!T21+FC_IND_WP_E!T21+FC_IND_MQ_E!T21+FC_IND_CON_E!T21+FC_IND_NSP_E!T21</f>
        <v>493.37936371453139</v>
      </c>
      <c r="U21" s="30">
        <f>FC_IND_IS_E!U21+FC_IND_NFM_E!U21+FC_IND_CPC_E!U21+FC_IND_NMM_E!U21+FC_IND_PPP_E!U21+FC_IND_FBT_E!U21+FC_IND_TE_E!U21+FC_IND_MAC_E!U21+FC_IND_TL_E!U21+FC_IND_WP_E!U21+FC_IND_MQ_E!U21+FC_IND_CON_E!U21+FC_IND_NSP_E!U21</f>
        <v>476.82570937231304</v>
      </c>
      <c r="V21" s="30">
        <f>FC_IND_IS_E!V21+FC_IND_NFM_E!V21+FC_IND_CPC_E!V21+FC_IND_NMM_E!V21+FC_IND_PPP_E!V21+FC_IND_FBT_E!V21+FC_IND_TE_E!V21+FC_IND_MAC_E!V21+FC_IND_TL_E!V21+FC_IND_WP_E!V21+FC_IND_MQ_E!V21+FC_IND_CON_E!V21+FC_IND_NSP_E!V21</f>
        <v>443.0992261392949</v>
      </c>
      <c r="W21" s="30">
        <f>FC_IND_IS_E!W21+FC_IND_NFM_E!W21+FC_IND_CPC_E!W21+FC_IND_NMM_E!W21+FC_IND_PPP_E!W21+FC_IND_FBT_E!W21+FC_IND_TE_E!W21+FC_IND_MAC_E!W21+FC_IND_TL_E!W21+FC_IND_WP_E!W21+FC_IND_MQ_E!W21+FC_IND_CON_E!W21+FC_IND_NSP_E!W21</f>
        <v>392.53482373172824</v>
      </c>
      <c r="X21" s="30">
        <f>FC_IND_IS_E!X21+FC_IND_NFM_E!X21+FC_IND_CPC_E!X21+FC_IND_NMM_E!X21+FC_IND_PPP_E!X21+FC_IND_FBT_E!X21+FC_IND_TE_E!X21+FC_IND_MAC_E!X21+FC_IND_TL_E!X21+FC_IND_WP_E!X21+FC_IND_MQ_E!X21+FC_IND_CON_E!X21+FC_IND_NSP_E!X21</f>
        <v>438.05838349097166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:W22" si="12">SUM(C23:C24)</f>
        <v>302.92244196044709</v>
      </c>
      <c r="D22" s="31">
        <f t="shared" si="12"/>
        <v>323.04419604471195</v>
      </c>
      <c r="E22" s="31">
        <f t="shared" si="12"/>
        <v>293.03267411865863</v>
      </c>
      <c r="F22" s="31">
        <f t="shared" si="12"/>
        <v>297.17265692175403</v>
      </c>
      <c r="G22" s="31">
        <f t="shared" si="12"/>
        <v>242.61229578675841</v>
      </c>
      <c r="H22" s="31">
        <f t="shared" si="12"/>
        <v>237.02029234737751</v>
      </c>
      <c r="I22" s="31">
        <f t="shared" si="12"/>
        <v>300.19561478933787</v>
      </c>
      <c r="J22" s="31">
        <f t="shared" si="12"/>
        <v>308.13972484952711</v>
      </c>
      <c r="K22" s="31">
        <f t="shared" si="12"/>
        <v>288.4666380051591</v>
      </c>
      <c r="L22" s="31">
        <f t="shared" si="12"/>
        <v>219.68194325021494</v>
      </c>
      <c r="M22" s="31">
        <f t="shared" si="12"/>
        <v>255.79638865004301</v>
      </c>
      <c r="N22" s="31">
        <f t="shared" si="12"/>
        <v>248.17884780739465</v>
      </c>
      <c r="O22" s="31">
        <f t="shared" si="12"/>
        <v>208.11702493551158</v>
      </c>
      <c r="P22" s="31">
        <f t="shared" si="12"/>
        <v>181.72639724849529</v>
      </c>
      <c r="Q22" s="31">
        <f t="shared" si="12"/>
        <v>200.20249355116084</v>
      </c>
      <c r="R22" s="31">
        <f t="shared" si="12"/>
        <v>181.10309544282026</v>
      </c>
      <c r="S22" s="31">
        <f t="shared" si="12"/>
        <v>162.57962166809972</v>
      </c>
      <c r="T22" s="31">
        <f t="shared" si="12"/>
        <v>153.94969905417022</v>
      </c>
      <c r="U22" s="31">
        <f t="shared" si="12"/>
        <v>168.40816852966461</v>
      </c>
      <c r="V22" s="31">
        <f t="shared" si="12"/>
        <v>160.84703353396387</v>
      </c>
      <c r="W22" s="31">
        <f t="shared" si="12"/>
        <v>122.00619088564058</v>
      </c>
      <c r="X22" s="31">
        <f t="shared" ref="X22" si="13">SUM(X23:X24)</f>
        <v>107.2245915735168</v>
      </c>
    </row>
    <row r="23" spans="1:24" ht="11.25" customHeight="1" x14ac:dyDescent="0.2">
      <c r="A23" s="22" t="s">
        <v>37</v>
      </c>
      <c r="B23" s="23" t="s">
        <v>38</v>
      </c>
      <c r="C23" s="30">
        <f>FC_IND_IS_E!C23+FC_IND_NFM_E!C23+FC_IND_CPC_E!C23+FC_IND_NMM_E!C23+FC_IND_PPP_E!C23+FC_IND_FBT_E!C23+FC_IND_TE_E!C23+FC_IND_MAC_E!C23+FC_IND_TL_E!C23+FC_IND_WP_E!C23+FC_IND_MQ_E!C23+FC_IND_CON_E!C23+FC_IND_NSP_E!C23</f>
        <v>302.54032674118656</v>
      </c>
      <c r="D23" s="30">
        <f>FC_IND_IS_E!D23+FC_IND_NFM_E!D23+FC_IND_CPC_E!D23+FC_IND_NMM_E!D23+FC_IND_PPP_E!D23+FC_IND_FBT_E!D23+FC_IND_TE_E!D23+FC_IND_MAC_E!D23+FC_IND_TL_E!D23+FC_IND_WP_E!D23+FC_IND_MQ_E!D23+FC_IND_CON_E!D23+FC_IND_NSP_E!D23</f>
        <v>322.66208082545143</v>
      </c>
      <c r="E23" s="30">
        <f>FC_IND_IS_E!E23+FC_IND_NFM_E!E23+FC_IND_CPC_E!E23+FC_IND_NMM_E!E23+FC_IND_PPP_E!E23+FC_IND_FBT_E!E23+FC_IND_TE_E!E23+FC_IND_MAC_E!E23+FC_IND_TL_E!E23+FC_IND_WP_E!E23+FC_IND_MQ_E!E23+FC_IND_CON_E!E23+FC_IND_NSP_E!E23</f>
        <v>293.03267411865863</v>
      </c>
      <c r="F23" s="30">
        <f>FC_IND_IS_E!F23+FC_IND_NFM_E!F23+FC_IND_CPC_E!F23+FC_IND_NMM_E!F23+FC_IND_PPP_E!F23+FC_IND_FBT_E!F23+FC_IND_TE_E!F23+FC_IND_MAC_E!F23+FC_IND_TL_E!F23+FC_IND_WP_E!F23+FC_IND_MQ_E!F23+FC_IND_CON_E!F23+FC_IND_NSP_E!F23</f>
        <v>296.7905417024935</v>
      </c>
      <c r="G23" s="30">
        <f>FC_IND_IS_E!G23+FC_IND_NFM_E!G23+FC_IND_CPC_E!G23+FC_IND_NMM_E!G23+FC_IND_PPP_E!G23+FC_IND_FBT_E!G23+FC_IND_TE_E!G23+FC_IND_MAC_E!G23+FC_IND_TL_E!G23+FC_IND_WP_E!G23+FC_IND_MQ_E!G23+FC_IND_CON_E!G23+FC_IND_NSP_E!G23</f>
        <v>242.29466895958731</v>
      </c>
      <c r="H23" s="30">
        <f>FC_IND_IS_E!H23+FC_IND_NFM_E!H23+FC_IND_CPC_E!H23+FC_IND_NMM_E!H23+FC_IND_PPP_E!H23+FC_IND_FBT_E!H23+FC_IND_TE_E!H23+FC_IND_MAC_E!H23+FC_IND_TL_E!H23+FC_IND_WP_E!H23+FC_IND_MQ_E!H23+FC_IND_CON_E!H23+FC_IND_NSP_E!H23</f>
        <v>236.70266552020641</v>
      </c>
      <c r="I23" s="30">
        <f>FC_IND_IS_E!I23+FC_IND_NFM_E!I23+FC_IND_CPC_E!I23+FC_IND_NMM_E!I23+FC_IND_PPP_E!I23+FC_IND_FBT_E!I23+FC_IND_TE_E!I23+FC_IND_MAC_E!I23+FC_IND_TL_E!I23+FC_IND_WP_E!I23+FC_IND_MQ_E!I23+FC_IND_CON_E!I23+FC_IND_NSP_E!I23</f>
        <v>299.87798796216674</v>
      </c>
      <c r="J23" s="30">
        <f>FC_IND_IS_E!J23+FC_IND_NFM_E!J23+FC_IND_CPC_E!J23+FC_IND_NMM_E!J23+FC_IND_PPP_E!J23+FC_IND_FBT_E!J23+FC_IND_TE_E!J23+FC_IND_MAC_E!J23+FC_IND_TL_E!J23+FC_IND_WP_E!J23+FC_IND_MQ_E!J23+FC_IND_CON_E!J23+FC_IND_NSP_E!J23</f>
        <v>307.82209802235599</v>
      </c>
      <c r="K23" s="30">
        <f>FC_IND_IS_E!K23+FC_IND_NFM_E!K23+FC_IND_CPC_E!K23+FC_IND_NMM_E!K23+FC_IND_PPP_E!K23+FC_IND_FBT_E!K23+FC_IND_TE_E!K23+FC_IND_MAC_E!K23+FC_IND_TL_E!K23+FC_IND_WP_E!K23+FC_IND_MQ_E!K23+FC_IND_CON_E!K23+FC_IND_NSP_E!K23</f>
        <v>288.14901117798797</v>
      </c>
      <c r="L23" s="30">
        <f>FC_IND_IS_E!L23+FC_IND_NFM_E!L23+FC_IND_CPC_E!L23+FC_IND_NMM_E!L23+FC_IND_PPP_E!L23+FC_IND_FBT_E!L23+FC_IND_TE_E!L23+FC_IND_MAC_E!L23+FC_IND_TL_E!L23+FC_IND_WP_E!L23+FC_IND_MQ_E!L23+FC_IND_CON_E!L23+FC_IND_NSP_E!L23</f>
        <v>219.36431642304385</v>
      </c>
      <c r="M23" s="30">
        <f>FC_IND_IS_E!M23+FC_IND_NFM_E!M23+FC_IND_CPC_E!M23+FC_IND_NMM_E!M23+FC_IND_PPP_E!M23+FC_IND_FBT_E!M23+FC_IND_TE_E!M23+FC_IND_MAC_E!M23+FC_IND_TL_E!M23+FC_IND_WP_E!M23+FC_IND_MQ_E!M23+FC_IND_CON_E!M23+FC_IND_NSP_E!M23</f>
        <v>255.16113499570079</v>
      </c>
      <c r="N23" s="30">
        <f>FC_IND_IS_E!N23+FC_IND_NFM_E!N23+FC_IND_CPC_E!N23+FC_IND_NMM_E!N23+FC_IND_PPP_E!N23+FC_IND_FBT_E!N23+FC_IND_TE_E!N23+FC_IND_MAC_E!N23+FC_IND_TL_E!N23+FC_IND_WP_E!N23+FC_IND_MQ_E!N23+FC_IND_CON_E!N23+FC_IND_NSP_E!N23</f>
        <v>247.1614789337919</v>
      </c>
      <c r="O23" s="30">
        <f>FC_IND_IS_E!O23+FC_IND_NFM_E!O23+FC_IND_CPC_E!O23+FC_IND_NMM_E!O23+FC_IND_PPP_E!O23+FC_IND_FBT_E!O23+FC_IND_TE_E!O23+FC_IND_MAC_E!O23+FC_IND_TL_E!O23+FC_IND_WP_E!O23+FC_IND_MQ_E!O23+FC_IND_CON_E!O23+FC_IND_NSP_E!O23</f>
        <v>207.16414445399826</v>
      </c>
      <c r="P23" s="30">
        <f>FC_IND_IS_E!P23+FC_IND_NFM_E!P23+FC_IND_CPC_E!P23+FC_IND_NMM_E!P23+FC_IND_PPP_E!P23+FC_IND_FBT_E!P23+FC_IND_TE_E!P23+FC_IND_MAC_E!P23+FC_IND_TL_E!P23+FC_IND_WP_E!P23+FC_IND_MQ_E!P23+FC_IND_CON_E!P23+FC_IND_NSP_E!P23</f>
        <v>181.09114359415307</v>
      </c>
      <c r="Q23" s="30">
        <f>FC_IND_IS_E!Q23+FC_IND_NFM_E!Q23+FC_IND_CPC_E!Q23+FC_IND_NMM_E!Q23+FC_IND_PPP_E!Q23+FC_IND_FBT_E!Q23+FC_IND_TE_E!Q23+FC_IND_MAC_E!Q23+FC_IND_TL_E!Q23+FC_IND_WP_E!Q23+FC_IND_MQ_E!Q23+FC_IND_CON_E!Q23+FC_IND_NSP_E!Q23</f>
        <v>199.56723989681862</v>
      </c>
      <c r="R23" s="30">
        <f>FC_IND_IS_E!R23+FC_IND_NFM_E!R23+FC_IND_CPC_E!R23+FC_IND_NMM_E!R23+FC_IND_PPP_E!R23+FC_IND_FBT_E!R23+FC_IND_TE_E!R23+FC_IND_MAC_E!R23+FC_IND_TL_E!R23+FC_IND_WP_E!R23+FC_IND_MQ_E!R23+FC_IND_CON_E!R23+FC_IND_NSP_E!R23</f>
        <v>180.78546861564917</v>
      </c>
      <c r="S23" s="30">
        <f>FC_IND_IS_E!S23+FC_IND_NFM_E!S23+FC_IND_CPC_E!S23+FC_IND_NMM_E!S23+FC_IND_PPP_E!S23+FC_IND_FBT_E!S23+FC_IND_TE_E!S23+FC_IND_MAC_E!S23+FC_IND_TL_E!S23+FC_IND_WP_E!S23+FC_IND_MQ_E!S23+FC_IND_CON_E!S23+FC_IND_NSP_E!S23</f>
        <v>161.9443680137575</v>
      </c>
      <c r="T23" s="30">
        <f>FC_IND_IS_E!T23+FC_IND_NFM_E!T23+FC_IND_CPC_E!T23+FC_IND_NMM_E!T23+FC_IND_PPP_E!T23+FC_IND_FBT_E!T23+FC_IND_TE_E!T23+FC_IND_MAC_E!T23+FC_IND_TL_E!T23+FC_IND_WP_E!T23+FC_IND_MQ_E!T23+FC_IND_CON_E!T23+FC_IND_NSP_E!T23</f>
        <v>153.40232158211521</v>
      </c>
      <c r="U23" s="30">
        <f>FC_IND_IS_E!U23+FC_IND_NFM_E!U23+FC_IND_CPC_E!U23+FC_IND_NMM_E!U23+FC_IND_PPP_E!U23+FC_IND_FBT_E!U23+FC_IND_TE_E!U23+FC_IND_MAC_E!U23+FC_IND_TL_E!U23+FC_IND_WP_E!U23+FC_IND_MQ_E!U23+FC_IND_CON_E!U23+FC_IND_NSP_E!U23</f>
        <v>167.73938091143589</v>
      </c>
      <c r="V23" s="30">
        <f>FC_IND_IS_E!V23+FC_IND_NFM_E!V23+FC_IND_CPC_E!V23+FC_IND_NMM_E!V23+FC_IND_PPP_E!V23+FC_IND_FBT_E!V23+FC_IND_TE_E!V23+FC_IND_MAC_E!V23+FC_IND_TL_E!V23+FC_IND_WP_E!V23+FC_IND_MQ_E!V23+FC_IND_CON_E!V23+FC_IND_NSP_E!V23</f>
        <v>160.02459157351674</v>
      </c>
      <c r="W23" s="30">
        <f>FC_IND_IS_E!W23+FC_IND_NFM_E!W23+FC_IND_CPC_E!W23+FC_IND_NMM_E!W23+FC_IND_PPP_E!W23+FC_IND_FBT_E!W23+FC_IND_TE_E!W23+FC_IND_MAC_E!W23+FC_IND_TL_E!W23+FC_IND_WP_E!W23+FC_IND_MQ_E!W23+FC_IND_CON_E!W23+FC_IND_NSP_E!W23</f>
        <v>121.85760963026655</v>
      </c>
      <c r="X23" s="30">
        <f>FC_IND_IS_E!X23+FC_IND_NFM_E!X23+FC_IND_CPC_E!X23+FC_IND_NMM_E!X23+FC_IND_PPP_E!X23+FC_IND_FBT_E!X23+FC_IND_TE_E!X23+FC_IND_MAC_E!X23+FC_IND_TL_E!X23+FC_IND_WP_E!X23+FC_IND_MQ_E!X23+FC_IND_CON_E!X23+FC_IND_NSP_E!X23</f>
        <v>107.16104901117802</v>
      </c>
    </row>
    <row r="24" spans="1:24" ht="11.25" customHeight="1" x14ac:dyDescent="0.2">
      <c r="A24" s="22" t="s">
        <v>39</v>
      </c>
      <c r="B24" s="23" t="s">
        <v>40</v>
      </c>
      <c r="C24" s="30">
        <f>FC_IND_IS_E!C24+FC_IND_NFM_E!C24+FC_IND_CPC_E!C24+FC_IND_NMM_E!C24+FC_IND_PPP_E!C24+FC_IND_FBT_E!C24+FC_IND_TE_E!C24+FC_IND_MAC_E!C24+FC_IND_TL_E!C24+FC_IND_WP_E!C24+FC_IND_MQ_E!C24+FC_IND_CON_E!C24+FC_IND_NSP_E!C24</f>
        <v>0.3821152192605331</v>
      </c>
      <c r="D24" s="30">
        <f>FC_IND_IS_E!D24+FC_IND_NFM_E!D24+FC_IND_CPC_E!D24+FC_IND_NMM_E!D24+FC_IND_PPP_E!D24+FC_IND_FBT_E!D24+FC_IND_TE_E!D24+FC_IND_MAC_E!D24+FC_IND_TL_E!D24+FC_IND_WP_E!D24+FC_IND_MQ_E!D24+FC_IND_CON_E!D24+FC_IND_NSP_E!D24</f>
        <v>0.3821152192605331</v>
      </c>
      <c r="E24" s="30">
        <f>FC_IND_IS_E!E24+FC_IND_NFM_E!E24+FC_IND_CPC_E!E24+FC_IND_NMM_E!E24+FC_IND_PPP_E!E24+FC_IND_FBT_E!E24+FC_IND_TE_E!E24+FC_IND_MAC_E!E24+FC_IND_TL_E!E24+FC_IND_WP_E!E24+FC_IND_MQ_E!E24+FC_IND_CON_E!E24+FC_IND_NSP_E!E24</f>
        <v>0</v>
      </c>
      <c r="F24" s="30">
        <f>FC_IND_IS_E!F24+FC_IND_NFM_E!F24+FC_IND_CPC_E!F24+FC_IND_NMM_E!F24+FC_IND_PPP_E!F24+FC_IND_FBT_E!F24+FC_IND_TE_E!F24+FC_IND_MAC_E!F24+FC_IND_TL_E!F24+FC_IND_WP_E!F24+FC_IND_MQ_E!F24+FC_IND_CON_E!F24+FC_IND_NSP_E!F24</f>
        <v>0.3821152192605331</v>
      </c>
      <c r="G24" s="30">
        <f>FC_IND_IS_E!G24+FC_IND_NFM_E!G24+FC_IND_CPC_E!G24+FC_IND_NMM_E!G24+FC_IND_PPP_E!G24+FC_IND_FBT_E!G24+FC_IND_TE_E!G24+FC_IND_MAC_E!G24+FC_IND_TL_E!G24+FC_IND_WP_E!G24+FC_IND_MQ_E!G24+FC_IND_CON_E!G24+FC_IND_NSP_E!G24</f>
        <v>0.31762682717110918</v>
      </c>
      <c r="H24" s="30">
        <f>FC_IND_IS_E!H24+FC_IND_NFM_E!H24+FC_IND_CPC_E!H24+FC_IND_NMM_E!H24+FC_IND_PPP_E!H24+FC_IND_FBT_E!H24+FC_IND_TE_E!H24+FC_IND_MAC_E!H24+FC_IND_TL_E!H24+FC_IND_WP_E!H24+FC_IND_MQ_E!H24+FC_IND_CON_E!H24+FC_IND_NSP_E!H24</f>
        <v>0.31762682717110918</v>
      </c>
      <c r="I24" s="30">
        <f>FC_IND_IS_E!I24+FC_IND_NFM_E!I24+FC_IND_CPC_E!I24+FC_IND_NMM_E!I24+FC_IND_PPP_E!I24+FC_IND_FBT_E!I24+FC_IND_TE_E!I24+FC_IND_MAC_E!I24+FC_IND_TL_E!I24+FC_IND_WP_E!I24+FC_IND_MQ_E!I24+FC_IND_CON_E!I24+FC_IND_NSP_E!I24</f>
        <v>0.31762682717110918</v>
      </c>
      <c r="J24" s="30">
        <f>FC_IND_IS_E!J24+FC_IND_NFM_E!J24+FC_IND_CPC_E!J24+FC_IND_NMM_E!J24+FC_IND_PPP_E!J24+FC_IND_FBT_E!J24+FC_IND_TE_E!J24+FC_IND_MAC_E!J24+FC_IND_TL_E!J24+FC_IND_WP_E!J24+FC_IND_MQ_E!J24+FC_IND_CON_E!J24+FC_IND_NSP_E!J24</f>
        <v>0.31762682717110918</v>
      </c>
      <c r="K24" s="30">
        <f>FC_IND_IS_E!K24+FC_IND_NFM_E!K24+FC_IND_CPC_E!K24+FC_IND_NMM_E!K24+FC_IND_PPP_E!K24+FC_IND_FBT_E!K24+FC_IND_TE_E!K24+FC_IND_MAC_E!K24+FC_IND_TL_E!K24+FC_IND_WP_E!K24+FC_IND_MQ_E!K24+FC_IND_CON_E!K24+FC_IND_NSP_E!K24</f>
        <v>0.31762682717110918</v>
      </c>
      <c r="L24" s="30">
        <f>FC_IND_IS_E!L24+FC_IND_NFM_E!L24+FC_IND_CPC_E!L24+FC_IND_NMM_E!L24+FC_IND_PPP_E!L24+FC_IND_FBT_E!L24+FC_IND_TE_E!L24+FC_IND_MAC_E!L24+FC_IND_TL_E!L24+FC_IND_WP_E!L24+FC_IND_MQ_E!L24+FC_IND_CON_E!L24+FC_IND_NSP_E!L24</f>
        <v>0.31762682717110918</v>
      </c>
      <c r="M24" s="30">
        <f>FC_IND_IS_E!M24+FC_IND_NFM_E!M24+FC_IND_CPC_E!M24+FC_IND_NMM_E!M24+FC_IND_PPP_E!M24+FC_IND_FBT_E!M24+FC_IND_TE_E!M24+FC_IND_MAC_E!M24+FC_IND_TL_E!M24+FC_IND_WP_E!M24+FC_IND_MQ_E!M24+FC_IND_CON_E!M24+FC_IND_NSP_E!M24</f>
        <v>0.63525365434221837</v>
      </c>
      <c r="N24" s="30">
        <f>FC_IND_IS_E!N24+FC_IND_NFM_E!N24+FC_IND_CPC_E!N24+FC_IND_NMM_E!N24+FC_IND_PPP_E!N24+FC_IND_FBT_E!N24+FC_IND_TE_E!N24+FC_IND_MAC_E!N24+FC_IND_TL_E!N24+FC_IND_WP_E!N24+FC_IND_MQ_E!N24+FC_IND_CON_E!N24+FC_IND_NSP_E!N24</f>
        <v>1.0173688736027515</v>
      </c>
      <c r="O24" s="30">
        <f>FC_IND_IS_E!O24+FC_IND_NFM_E!O24+FC_IND_CPC_E!O24+FC_IND_NMM_E!O24+FC_IND_PPP_E!O24+FC_IND_FBT_E!O24+FC_IND_TE_E!O24+FC_IND_MAC_E!O24+FC_IND_TL_E!O24+FC_IND_WP_E!O24+FC_IND_MQ_E!O24+FC_IND_CON_E!O24+FC_IND_NSP_E!O24</f>
        <v>0.9528804815133276</v>
      </c>
      <c r="P24" s="30">
        <f>FC_IND_IS_E!P24+FC_IND_NFM_E!P24+FC_IND_CPC_E!P24+FC_IND_NMM_E!P24+FC_IND_PPP_E!P24+FC_IND_FBT_E!P24+FC_IND_TE_E!P24+FC_IND_MAC_E!P24+FC_IND_TL_E!P24+FC_IND_WP_E!P24+FC_IND_MQ_E!P24+FC_IND_CON_E!P24+FC_IND_NSP_E!P24</f>
        <v>0.63525365434221837</v>
      </c>
      <c r="Q24" s="30">
        <f>FC_IND_IS_E!Q24+FC_IND_NFM_E!Q24+FC_IND_CPC_E!Q24+FC_IND_NMM_E!Q24+FC_IND_PPP_E!Q24+FC_IND_FBT_E!Q24+FC_IND_TE_E!Q24+FC_IND_MAC_E!Q24+FC_IND_TL_E!Q24+FC_IND_WP_E!Q24+FC_IND_MQ_E!Q24+FC_IND_CON_E!Q24+FC_IND_NSP_E!Q24</f>
        <v>0.63525365434221837</v>
      </c>
      <c r="R24" s="30">
        <f>FC_IND_IS_E!R24+FC_IND_NFM_E!R24+FC_IND_CPC_E!R24+FC_IND_NMM_E!R24+FC_IND_PPP_E!R24+FC_IND_FBT_E!R24+FC_IND_TE_E!R24+FC_IND_MAC_E!R24+FC_IND_TL_E!R24+FC_IND_WP_E!R24+FC_IND_MQ_E!R24+FC_IND_CON_E!R24+FC_IND_NSP_E!R24</f>
        <v>0.31762682717110918</v>
      </c>
      <c r="S24" s="30">
        <f>FC_IND_IS_E!S24+FC_IND_NFM_E!S24+FC_IND_CPC_E!S24+FC_IND_NMM_E!S24+FC_IND_PPP_E!S24+FC_IND_FBT_E!S24+FC_IND_TE_E!S24+FC_IND_MAC_E!S24+FC_IND_TL_E!S24+FC_IND_WP_E!S24+FC_IND_MQ_E!S24+FC_IND_CON_E!S24+FC_IND_NSP_E!S24</f>
        <v>0.63525365434221837</v>
      </c>
      <c r="T24" s="30">
        <f>FC_IND_IS_E!T24+FC_IND_NFM_E!T24+FC_IND_CPC_E!T24+FC_IND_NMM_E!T24+FC_IND_PPP_E!T24+FC_IND_FBT_E!T24+FC_IND_TE_E!T24+FC_IND_MAC_E!T24+FC_IND_TL_E!T24+FC_IND_WP_E!T24+FC_IND_MQ_E!T24+FC_IND_CON_E!T24+FC_IND_NSP_E!T24</f>
        <v>0.54737747205503007</v>
      </c>
      <c r="U24" s="30">
        <f>FC_IND_IS_E!U24+FC_IND_NFM_E!U24+FC_IND_CPC_E!U24+FC_IND_NMM_E!U24+FC_IND_PPP_E!U24+FC_IND_FBT_E!U24+FC_IND_TE_E!U24+FC_IND_MAC_E!U24+FC_IND_TL_E!U24+FC_IND_WP_E!U24+FC_IND_MQ_E!U24+FC_IND_CON_E!U24+FC_IND_NSP_E!U24</f>
        <v>0.66878761822871891</v>
      </c>
      <c r="V24" s="30">
        <f>FC_IND_IS_E!V24+FC_IND_NFM_E!V24+FC_IND_CPC_E!V24+FC_IND_NMM_E!V24+FC_IND_PPP_E!V24+FC_IND_FBT_E!V24+FC_IND_TE_E!V24+FC_IND_MAC_E!V24+FC_IND_TL_E!V24+FC_IND_WP_E!V24+FC_IND_MQ_E!V24+FC_IND_CON_E!V24+FC_IND_NSP_E!V24</f>
        <v>0.82244196044711937</v>
      </c>
      <c r="W24" s="30">
        <f>FC_IND_IS_E!W24+FC_IND_NFM_E!W24+FC_IND_CPC_E!W24+FC_IND_NMM_E!W24+FC_IND_PPP_E!W24+FC_IND_FBT_E!W24+FC_IND_TE_E!W24+FC_IND_MAC_E!W24+FC_IND_TL_E!W24+FC_IND_WP_E!W24+FC_IND_MQ_E!W24+FC_IND_CON_E!W24+FC_IND_NSP_E!W24</f>
        <v>0.14858125537403266</v>
      </c>
      <c r="X24" s="30">
        <f>FC_IND_IS_E!X24+FC_IND_NFM_E!X24+FC_IND_CPC_E!X24+FC_IND_NMM_E!X24+FC_IND_PPP_E!X24+FC_IND_FBT_E!X24+FC_IND_TE_E!X24+FC_IND_MAC_E!X24+FC_IND_TL_E!X24+FC_IND_WP_E!X24+FC_IND_MQ_E!X24+FC_IND_CON_E!X24+FC_IND_NSP_E!X24</f>
        <v>6.3542562338779016E-2</v>
      </c>
    </row>
    <row r="25" spans="1:24" ht="11.25" customHeight="1" x14ac:dyDescent="0.2">
      <c r="A25" s="24" t="s">
        <v>41</v>
      </c>
      <c r="B25" s="25" t="s">
        <v>42</v>
      </c>
      <c r="C25" s="31">
        <f>FC_IND_IS_E!C25+FC_IND_NFM_E!C25+FC_IND_CPC_E!C25+FC_IND_NMM_E!C25+FC_IND_PPP_E!C25+FC_IND_FBT_E!C25+FC_IND_TE_E!C25+FC_IND_MAC_E!C25+FC_IND_TL_E!C25+FC_IND_WP_E!C25+FC_IND_MQ_E!C25+FC_IND_CON_E!C25+FC_IND_NSP_E!C25</f>
        <v>60.30911435941529</v>
      </c>
      <c r="D25" s="31">
        <f>FC_IND_IS_E!D25+FC_IND_NFM_E!D25+FC_IND_CPC_E!D25+FC_IND_NMM_E!D25+FC_IND_PPP_E!D25+FC_IND_FBT_E!D25+FC_IND_TE_E!D25+FC_IND_MAC_E!D25+FC_IND_TL_E!D25+FC_IND_WP_E!D25+FC_IND_MQ_E!D25+FC_IND_CON_E!D25+FC_IND_NSP_E!D25</f>
        <v>59.030868443680113</v>
      </c>
      <c r="E25" s="31">
        <f>FC_IND_IS_E!E25+FC_IND_NFM_E!E25+FC_IND_CPC_E!E25+FC_IND_NMM_E!E25+FC_IND_PPP_E!E25+FC_IND_FBT_E!E25+FC_IND_TE_E!E25+FC_IND_MAC_E!E25+FC_IND_TL_E!E25+FC_IND_WP_E!E25+FC_IND_MQ_E!E25+FC_IND_CON_E!E25+FC_IND_NSP_E!E25</f>
        <v>50.598194325021517</v>
      </c>
      <c r="F25" s="31">
        <f>FC_IND_IS_E!F25+FC_IND_NFM_E!F25+FC_IND_CPC_E!F25+FC_IND_NMM_E!F25+FC_IND_PPP_E!F25+FC_IND_FBT_E!F25+FC_IND_TE_E!F25+FC_IND_MAC_E!F25+FC_IND_TL_E!F25+FC_IND_WP_E!F25+FC_IND_MQ_E!F25+FC_IND_CON_E!F25+FC_IND_NSP_E!F25</f>
        <v>43.72760103181426</v>
      </c>
      <c r="G25" s="31">
        <f>FC_IND_IS_E!G25+FC_IND_NFM_E!G25+FC_IND_CPC_E!G25+FC_IND_NMM_E!G25+FC_IND_PPP_E!G25+FC_IND_FBT_E!G25+FC_IND_TE_E!G25+FC_IND_MAC_E!G25+FC_IND_TL_E!G25+FC_IND_WP_E!G25+FC_IND_MQ_E!G25+FC_IND_CON_E!G25+FC_IND_NSP_E!G25</f>
        <v>47.030610490111776</v>
      </c>
      <c r="H25" s="31">
        <f>FC_IND_IS_E!H25+FC_IND_NFM_E!H25+FC_IND_CPC_E!H25+FC_IND_NMM_E!H25+FC_IND_PPP_E!H25+FC_IND_FBT_E!H25+FC_IND_TE_E!H25+FC_IND_MAC_E!H25+FC_IND_TL_E!H25+FC_IND_WP_E!H25+FC_IND_MQ_E!H25+FC_IND_CON_E!H25+FC_IND_NSP_E!H25</f>
        <v>67.215391229578685</v>
      </c>
      <c r="I25" s="31">
        <f>FC_IND_IS_E!I25+FC_IND_NFM_E!I25+FC_IND_CPC_E!I25+FC_IND_NMM_E!I25+FC_IND_PPP_E!I25+FC_IND_FBT_E!I25+FC_IND_TE_E!I25+FC_IND_MAC_E!I25+FC_IND_TL_E!I25+FC_IND_WP_E!I25+FC_IND_MQ_E!I25+FC_IND_CON_E!I25+FC_IND_NSP_E!I25</f>
        <v>52.05141874462597</v>
      </c>
      <c r="J25" s="31">
        <f>FC_IND_IS_E!J25+FC_IND_NFM_E!J25+FC_IND_CPC_E!J25+FC_IND_NMM_E!J25+FC_IND_PPP_E!J25+FC_IND_FBT_E!J25+FC_IND_TE_E!J25+FC_IND_MAC_E!J25+FC_IND_TL_E!J25+FC_IND_WP_E!J25+FC_IND_MQ_E!J25+FC_IND_CON_E!J25+FC_IND_NSP_E!J25</f>
        <v>74.462596732588111</v>
      </c>
      <c r="K25" s="31">
        <f>FC_IND_IS_E!K25+FC_IND_NFM_E!K25+FC_IND_CPC_E!K25+FC_IND_NMM_E!K25+FC_IND_PPP_E!K25+FC_IND_FBT_E!K25+FC_IND_TE_E!K25+FC_IND_MAC_E!K25+FC_IND_TL_E!K25+FC_IND_WP_E!K25+FC_IND_MQ_E!K25+FC_IND_CON_E!K25+FC_IND_NSP_E!K25</f>
        <v>70.110404127257084</v>
      </c>
      <c r="L25" s="31">
        <f>FC_IND_IS_E!L25+FC_IND_NFM_E!L25+FC_IND_CPC_E!L25+FC_IND_NMM_E!L25+FC_IND_PPP_E!L25+FC_IND_FBT_E!L25+FC_IND_TE_E!L25+FC_IND_MAC_E!L25+FC_IND_TL_E!L25+FC_IND_WP_E!L25+FC_IND_MQ_E!L25+FC_IND_CON_E!L25+FC_IND_NSP_E!L25</f>
        <v>32.443336199484087</v>
      </c>
      <c r="M25" s="31">
        <f>FC_IND_IS_E!M25+FC_IND_NFM_E!M25+FC_IND_CPC_E!M25+FC_IND_NMM_E!M25+FC_IND_PPP_E!M25+FC_IND_FBT_E!M25+FC_IND_TE_E!M25+FC_IND_MAC_E!M25+FC_IND_TL_E!M25+FC_IND_WP_E!M25+FC_IND_MQ_E!M25+FC_IND_CON_E!M25+FC_IND_NSP_E!M25</f>
        <v>44.063198624247626</v>
      </c>
      <c r="N25" s="31">
        <f>FC_IND_IS_E!N25+FC_IND_NFM_E!N25+FC_IND_CPC_E!N25+FC_IND_NMM_E!N25+FC_IND_PPP_E!N25+FC_IND_FBT_E!N25+FC_IND_TE_E!N25+FC_IND_MAC_E!N25+FC_IND_TL_E!N25+FC_IND_WP_E!N25+FC_IND_MQ_E!N25+FC_IND_CON_E!N25+FC_IND_NSP_E!N25</f>
        <v>52.219088564058467</v>
      </c>
      <c r="O25" s="31">
        <f>FC_IND_IS_E!O25+FC_IND_NFM_E!O25+FC_IND_CPC_E!O25+FC_IND_NMM_E!O25+FC_IND_PPP_E!O25+FC_IND_FBT_E!O25+FC_IND_TE_E!O25+FC_IND_MAC_E!O25+FC_IND_TL_E!O25+FC_IND_WP_E!O25+FC_IND_MQ_E!O25+FC_IND_CON_E!O25+FC_IND_NSP_E!O25</f>
        <v>41.520636285468612</v>
      </c>
      <c r="P25" s="31">
        <f>FC_IND_IS_E!P25+FC_IND_NFM_E!P25+FC_IND_CPC_E!P25+FC_IND_NMM_E!P25+FC_IND_PPP_E!P25+FC_IND_FBT_E!P25+FC_IND_TE_E!P25+FC_IND_MAC_E!P25+FC_IND_TL_E!P25+FC_IND_WP_E!P25+FC_IND_MQ_E!P25+FC_IND_CON_E!P25+FC_IND_NSP_E!P25</f>
        <v>36.2737747205503</v>
      </c>
      <c r="Q25" s="31">
        <f>FC_IND_IS_E!Q25+FC_IND_NFM_E!Q25+FC_IND_CPC_E!Q25+FC_IND_NMM_E!Q25+FC_IND_PPP_E!Q25+FC_IND_FBT_E!Q25+FC_IND_TE_E!Q25+FC_IND_MAC_E!Q25+FC_IND_TL_E!Q25+FC_IND_WP_E!Q25+FC_IND_MQ_E!Q25+FC_IND_CON_E!Q25+FC_IND_NSP_E!Q25</f>
        <v>33.910834049871021</v>
      </c>
      <c r="R25" s="31">
        <f>FC_IND_IS_E!R25+FC_IND_NFM_E!R25+FC_IND_CPC_E!R25+FC_IND_NMM_E!R25+FC_IND_PPP_E!R25+FC_IND_FBT_E!R25+FC_IND_TE_E!R25+FC_IND_MAC_E!R25+FC_IND_TL_E!R25+FC_IND_WP_E!R25+FC_IND_MQ_E!R25+FC_IND_CON_E!R25+FC_IND_NSP_E!R25</f>
        <v>14.961392949269129</v>
      </c>
      <c r="S25" s="31">
        <f>FC_IND_IS_E!S25+FC_IND_NFM_E!S25+FC_IND_CPC_E!S25+FC_IND_NMM_E!S25+FC_IND_PPP_E!S25+FC_IND_FBT_E!S25+FC_IND_TE_E!S25+FC_IND_MAC_E!S25+FC_IND_TL_E!S25+FC_IND_WP_E!S25+FC_IND_MQ_E!S25+FC_IND_CON_E!S25+FC_IND_NSP_E!S25</f>
        <v>9.7381771281169378</v>
      </c>
      <c r="T25" s="31">
        <f>FC_IND_IS_E!T25+FC_IND_NFM_E!T25+FC_IND_CPC_E!T25+FC_IND_NMM_E!T25+FC_IND_PPP_E!T25+FC_IND_FBT_E!T25+FC_IND_TE_E!T25+FC_IND_MAC_E!T25+FC_IND_TL_E!T25+FC_IND_WP_E!T25+FC_IND_MQ_E!T25+FC_IND_CON_E!T25+FC_IND_NSP_E!T25</f>
        <v>19.980739466895958</v>
      </c>
      <c r="U25" s="31">
        <f>FC_IND_IS_E!U25+FC_IND_NFM_E!U25+FC_IND_CPC_E!U25+FC_IND_NMM_E!U25+FC_IND_PPP_E!U25+FC_IND_FBT_E!U25+FC_IND_TE_E!U25+FC_IND_MAC_E!U25+FC_IND_TL_E!U25+FC_IND_WP_E!U25+FC_IND_MQ_E!U25+FC_IND_CON_E!U25+FC_IND_NSP_E!U25</f>
        <v>22.422613929492691</v>
      </c>
      <c r="V25" s="31">
        <f>FC_IND_IS_E!V25+FC_IND_NFM_E!V25+FC_IND_CPC_E!V25+FC_IND_NMM_E!V25+FC_IND_PPP_E!V25+FC_IND_FBT_E!V25+FC_IND_TE_E!V25+FC_IND_MAC_E!V25+FC_IND_TL_E!V25+FC_IND_WP_E!V25+FC_IND_MQ_E!V25+FC_IND_CON_E!V25+FC_IND_NSP_E!V25</f>
        <v>19.881169389509889</v>
      </c>
      <c r="W25" s="31">
        <f>FC_IND_IS_E!W25+FC_IND_NFM_E!W25+FC_IND_CPC_E!W25+FC_IND_NMM_E!W25+FC_IND_PPP_E!W25+FC_IND_FBT_E!W25+FC_IND_TE_E!W25+FC_IND_MAC_E!W25+FC_IND_TL_E!W25+FC_IND_WP_E!W25+FC_IND_MQ_E!W25+FC_IND_CON_E!W25+FC_IND_NSP_E!W25</f>
        <v>1.3795356835769561</v>
      </c>
      <c r="X25" s="31">
        <f>FC_IND_IS_E!X25+FC_IND_NFM_E!X25+FC_IND_CPC_E!X25+FC_IND_NMM_E!X25+FC_IND_PPP_E!X25+FC_IND_FBT_E!X25+FC_IND_TE_E!X25+FC_IND_MAC_E!X25+FC_IND_TL_E!X25+FC_IND_WP_E!X25+FC_IND_MQ_E!X25+FC_IND_CON_E!X25+FC_IND_NSP_E!X25</f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:W26" si="14">SUM(C27,C33)</f>
        <v>43589.913873371013</v>
      </c>
      <c r="D26" s="31">
        <f t="shared" si="14"/>
        <v>43791.521107227731</v>
      </c>
      <c r="E26" s="31">
        <f t="shared" si="14"/>
        <v>43188.051243168105</v>
      </c>
      <c r="F26" s="31">
        <f t="shared" si="14"/>
        <v>43838.796621573354</v>
      </c>
      <c r="G26" s="31">
        <f t="shared" si="14"/>
        <v>41617.817729736242</v>
      </c>
      <c r="H26" s="31">
        <f t="shared" si="14"/>
        <v>40045.484818196041</v>
      </c>
      <c r="I26" s="31">
        <f t="shared" si="14"/>
        <v>39689.498344694213</v>
      </c>
      <c r="J26" s="31">
        <f t="shared" si="14"/>
        <v>39132.054506440822</v>
      </c>
      <c r="K26" s="31">
        <f t="shared" si="14"/>
        <v>36688.676182287178</v>
      </c>
      <c r="L26" s="31">
        <f t="shared" si="14"/>
        <v>32065.335597592431</v>
      </c>
      <c r="M26" s="31">
        <f t="shared" si="14"/>
        <v>30903.236285468611</v>
      </c>
      <c r="N26" s="31">
        <f t="shared" si="14"/>
        <v>28978.725279449696</v>
      </c>
      <c r="O26" s="31">
        <f t="shared" si="14"/>
        <v>27344.126655202061</v>
      </c>
      <c r="P26" s="31">
        <f t="shared" si="14"/>
        <v>24968.568529664655</v>
      </c>
      <c r="Q26" s="31">
        <f t="shared" si="14"/>
        <v>24083.418916595012</v>
      </c>
      <c r="R26" s="31">
        <f t="shared" si="14"/>
        <v>24600.788048151335</v>
      </c>
      <c r="S26" s="31">
        <f t="shared" si="14"/>
        <v>24041.39939810834</v>
      </c>
      <c r="T26" s="31">
        <f t="shared" si="14"/>
        <v>22686.580137575234</v>
      </c>
      <c r="U26" s="31">
        <f t="shared" si="14"/>
        <v>24416.729234737748</v>
      </c>
      <c r="V26" s="31">
        <f t="shared" si="14"/>
        <v>23579.801289767838</v>
      </c>
      <c r="W26" s="31">
        <f t="shared" si="14"/>
        <v>23107.479191745486</v>
      </c>
      <c r="X26" s="31">
        <f t="shared" ref="X26" si="15">SUM(X27,X33)</f>
        <v>23482.60438521066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:W27" si="16">SUM(C28:C32)</f>
        <v>13.134135855545995</v>
      </c>
      <c r="D27" s="42">
        <f t="shared" si="16"/>
        <v>17.363972484952704</v>
      </c>
      <c r="E27" s="42">
        <f t="shared" si="16"/>
        <v>18.324677558039546</v>
      </c>
      <c r="F27" s="42">
        <f t="shared" si="16"/>
        <v>15.154772141014615</v>
      </c>
      <c r="G27" s="42">
        <f t="shared" si="16"/>
        <v>16.187790197764397</v>
      </c>
      <c r="H27" s="42">
        <f t="shared" si="16"/>
        <v>14.155803955288043</v>
      </c>
      <c r="I27" s="42">
        <f t="shared" si="16"/>
        <v>13.139810834049866</v>
      </c>
      <c r="J27" s="42">
        <f t="shared" si="16"/>
        <v>60.840240756663789</v>
      </c>
      <c r="K27" s="42">
        <f t="shared" si="16"/>
        <v>12.12381771281169</v>
      </c>
      <c r="L27" s="42">
        <f t="shared" si="16"/>
        <v>27.4804815133276</v>
      </c>
      <c r="M27" s="42">
        <f t="shared" si="16"/>
        <v>13.305073086844365</v>
      </c>
      <c r="N27" s="42">
        <f t="shared" si="16"/>
        <v>12.123817712811688</v>
      </c>
      <c r="O27" s="42">
        <f t="shared" si="16"/>
        <v>14.486414445399822</v>
      </c>
      <c r="P27" s="42">
        <f t="shared" si="16"/>
        <v>15.667669819432501</v>
      </c>
      <c r="Q27" s="42">
        <f t="shared" si="16"/>
        <v>11.797334479793637</v>
      </c>
      <c r="R27" s="42">
        <f t="shared" si="16"/>
        <v>7.0877042132416159</v>
      </c>
      <c r="S27" s="42">
        <f t="shared" si="16"/>
        <v>7.0877042132416168</v>
      </c>
      <c r="T27" s="42">
        <f t="shared" si="16"/>
        <v>6.7168529664660372</v>
      </c>
      <c r="U27" s="42">
        <f t="shared" si="16"/>
        <v>13.245829750644878</v>
      </c>
      <c r="V27" s="42">
        <f t="shared" si="16"/>
        <v>25.129664660361129</v>
      </c>
      <c r="W27" s="42">
        <f t="shared" si="16"/>
        <v>31.609114359415297</v>
      </c>
      <c r="X27" s="42">
        <f t="shared" ref="X27" si="17">SUM(X28:X32)</f>
        <v>53.244797936371441</v>
      </c>
    </row>
    <row r="28" spans="1:24" ht="11.25" customHeight="1" x14ac:dyDescent="0.2">
      <c r="A28" s="39" t="s">
        <v>45</v>
      </c>
      <c r="B28" s="23" t="s">
        <v>46</v>
      </c>
      <c r="C28" s="30">
        <f>FC_IND_IS_E!C28+FC_IND_NFM_E!C28+FC_IND_CPC_E!C28+FC_IND_NMM_E!C28+FC_IND_PPP_E!C28+FC_IND_FBT_E!C28+FC_IND_TE_E!C28+FC_IND_MAC_E!C28+FC_IND_TL_E!C28+FC_IND_WP_E!C28+FC_IND_MQ_E!C28+FC_IND_CON_E!C28+FC_IND_NSP_E!C28</f>
        <v>13.134135855545995</v>
      </c>
      <c r="D28" s="30">
        <f>FC_IND_IS_E!D28+FC_IND_NFM_E!D28+FC_IND_CPC_E!D28+FC_IND_NMM_E!D28+FC_IND_PPP_E!D28+FC_IND_FBT_E!D28+FC_IND_TE_E!D28+FC_IND_MAC_E!D28+FC_IND_TL_E!D28+FC_IND_WP_E!D28+FC_IND_MQ_E!D28+FC_IND_CON_E!D28+FC_IND_NSP_E!D28</f>
        <v>17.363972484952704</v>
      </c>
      <c r="E28" s="30">
        <f>FC_IND_IS_E!E28+FC_IND_NFM_E!E28+FC_IND_CPC_E!E28+FC_IND_NMM_E!E28+FC_IND_PPP_E!E28+FC_IND_FBT_E!E28+FC_IND_TE_E!E28+FC_IND_MAC_E!E28+FC_IND_TL_E!E28+FC_IND_WP_E!E28+FC_IND_MQ_E!E28+FC_IND_CON_E!E28+FC_IND_NSP_E!E28</f>
        <v>18.324677558039546</v>
      </c>
      <c r="F28" s="30">
        <f>FC_IND_IS_E!F28+FC_IND_NFM_E!F28+FC_IND_CPC_E!F28+FC_IND_NMM_E!F28+FC_IND_PPP_E!F28+FC_IND_FBT_E!F28+FC_IND_TE_E!F28+FC_IND_MAC_E!F28+FC_IND_TL_E!F28+FC_IND_WP_E!F28+FC_IND_MQ_E!F28+FC_IND_CON_E!F28+FC_IND_NSP_E!F28</f>
        <v>15.154772141014615</v>
      </c>
      <c r="G28" s="30">
        <f>FC_IND_IS_E!G28+FC_IND_NFM_E!G28+FC_IND_CPC_E!G28+FC_IND_NMM_E!G28+FC_IND_PPP_E!G28+FC_IND_FBT_E!G28+FC_IND_TE_E!G28+FC_IND_MAC_E!G28+FC_IND_TL_E!G28+FC_IND_WP_E!G28+FC_IND_MQ_E!G28+FC_IND_CON_E!G28+FC_IND_NSP_E!G28</f>
        <v>16.187790197764397</v>
      </c>
      <c r="H28" s="30">
        <f>FC_IND_IS_E!H28+FC_IND_NFM_E!H28+FC_IND_CPC_E!H28+FC_IND_NMM_E!H28+FC_IND_PPP_E!H28+FC_IND_FBT_E!H28+FC_IND_TE_E!H28+FC_IND_MAC_E!H28+FC_IND_TL_E!H28+FC_IND_WP_E!H28+FC_IND_MQ_E!H28+FC_IND_CON_E!H28+FC_IND_NSP_E!H28</f>
        <v>14.155803955288043</v>
      </c>
      <c r="I28" s="30">
        <f>FC_IND_IS_E!I28+FC_IND_NFM_E!I28+FC_IND_CPC_E!I28+FC_IND_NMM_E!I28+FC_IND_PPP_E!I28+FC_IND_FBT_E!I28+FC_IND_TE_E!I28+FC_IND_MAC_E!I28+FC_IND_TL_E!I28+FC_IND_WP_E!I28+FC_IND_MQ_E!I28+FC_IND_CON_E!I28+FC_IND_NSP_E!I28</f>
        <v>13.139810834049866</v>
      </c>
      <c r="J28" s="30">
        <f>FC_IND_IS_E!J28+FC_IND_NFM_E!J28+FC_IND_CPC_E!J28+FC_IND_NMM_E!J28+FC_IND_PPP_E!J28+FC_IND_FBT_E!J28+FC_IND_TE_E!J28+FC_IND_MAC_E!J28+FC_IND_TL_E!J28+FC_IND_WP_E!J28+FC_IND_MQ_E!J28+FC_IND_CON_E!J28+FC_IND_NSP_E!J28</f>
        <v>13.139810834049866</v>
      </c>
      <c r="K28" s="30">
        <f>FC_IND_IS_E!K28+FC_IND_NFM_E!K28+FC_IND_CPC_E!K28+FC_IND_NMM_E!K28+FC_IND_PPP_E!K28+FC_IND_FBT_E!K28+FC_IND_TE_E!K28+FC_IND_MAC_E!K28+FC_IND_TL_E!K28+FC_IND_WP_E!K28+FC_IND_MQ_E!K28+FC_IND_CON_E!K28+FC_IND_NSP_E!K28</f>
        <v>12.12381771281169</v>
      </c>
      <c r="L28" s="30">
        <f>FC_IND_IS_E!L28+FC_IND_NFM_E!L28+FC_IND_CPC_E!L28+FC_IND_NMM_E!L28+FC_IND_PPP_E!L28+FC_IND_FBT_E!L28+FC_IND_TE_E!L28+FC_IND_MAC_E!L28+FC_IND_TL_E!L28+FC_IND_WP_E!L28+FC_IND_MQ_E!L28+FC_IND_CON_E!L28+FC_IND_NSP_E!L28</f>
        <v>12.12381771281169</v>
      </c>
      <c r="M28" s="30">
        <f>FC_IND_IS_E!M28+FC_IND_NFM_E!M28+FC_IND_CPC_E!M28+FC_IND_NMM_E!M28+FC_IND_PPP_E!M28+FC_IND_FBT_E!M28+FC_IND_TE_E!M28+FC_IND_MAC_E!M28+FC_IND_TL_E!M28+FC_IND_WP_E!M28+FC_IND_MQ_E!M28+FC_IND_CON_E!M28+FC_IND_NSP_E!M28</f>
        <v>12.123817712811691</v>
      </c>
      <c r="N28" s="30">
        <f>FC_IND_IS_E!N28+FC_IND_NFM_E!N28+FC_IND_CPC_E!N28+FC_IND_NMM_E!N28+FC_IND_PPP_E!N28+FC_IND_FBT_E!N28+FC_IND_TE_E!N28+FC_IND_MAC_E!N28+FC_IND_TL_E!N28+FC_IND_WP_E!N28+FC_IND_MQ_E!N28+FC_IND_CON_E!N28+FC_IND_NSP_E!N28</f>
        <v>12.123817712811688</v>
      </c>
      <c r="O28" s="30">
        <f>FC_IND_IS_E!O28+FC_IND_NFM_E!O28+FC_IND_CPC_E!O28+FC_IND_NMM_E!O28+FC_IND_PPP_E!O28+FC_IND_FBT_E!O28+FC_IND_TE_E!O28+FC_IND_MAC_E!O28+FC_IND_TL_E!O28+FC_IND_WP_E!O28+FC_IND_MQ_E!O28+FC_IND_CON_E!O28+FC_IND_NSP_E!O28</f>
        <v>12.123817712811688</v>
      </c>
      <c r="P28" s="30">
        <f>FC_IND_IS_E!P28+FC_IND_NFM_E!P28+FC_IND_CPC_E!P28+FC_IND_NMM_E!P28+FC_IND_PPP_E!P28+FC_IND_FBT_E!P28+FC_IND_TE_E!P28+FC_IND_MAC_E!P28+FC_IND_TL_E!P28+FC_IND_WP_E!P28+FC_IND_MQ_E!P28+FC_IND_CON_E!P28+FC_IND_NSP_E!P28</f>
        <v>12.123817712811693</v>
      </c>
      <c r="Q28" s="30">
        <f>FC_IND_IS_E!Q28+FC_IND_NFM_E!Q28+FC_IND_CPC_E!Q28+FC_IND_NMM_E!Q28+FC_IND_PPP_E!Q28+FC_IND_FBT_E!Q28+FC_IND_TE_E!Q28+FC_IND_MAC_E!Q28+FC_IND_TL_E!Q28+FC_IND_WP_E!Q28+FC_IND_MQ_E!Q28+FC_IND_CON_E!Q28+FC_IND_NSP_E!Q28</f>
        <v>7.0722269991401534</v>
      </c>
      <c r="R28" s="30">
        <f>FC_IND_IS_E!R28+FC_IND_NFM_E!R28+FC_IND_CPC_E!R28+FC_IND_NMM_E!R28+FC_IND_PPP_E!R28+FC_IND_FBT_E!R28+FC_IND_TE_E!R28+FC_IND_MAC_E!R28+FC_IND_TL_E!R28+FC_IND_WP_E!R28+FC_IND_MQ_E!R28+FC_IND_CON_E!R28+FC_IND_NSP_E!R28</f>
        <v>0</v>
      </c>
      <c r="S28" s="30">
        <f>FC_IND_IS_E!S28+FC_IND_NFM_E!S28+FC_IND_CPC_E!S28+FC_IND_NMM_E!S28+FC_IND_PPP_E!S28+FC_IND_FBT_E!S28+FC_IND_TE_E!S28+FC_IND_MAC_E!S28+FC_IND_TL_E!S28+FC_IND_WP_E!S28+FC_IND_MQ_E!S28+FC_IND_CON_E!S28+FC_IND_NSP_E!S28</f>
        <v>0</v>
      </c>
      <c r="T28" s="30">
        <f>FC_IND_IS_E!T28+FC_IND_NFM_E!T28+FC_IND_CPC_E!T28+FC_IND_NMM_E!T28+FC_IND_PPP_E!T28+FC_IND_FBT_E!T28+FC_IND_TE_E!T28+FC_IND_MAC_E!T28+FC_IND_TL_E!T28+FC_IND_WP_E!T28+FC_IND_MQ_E!T28+FC_IND_CON_E!T28+FC_IND_NSP_E!T28</f>
        <v>0</v>
      </c>
      <c r="U28" s="30">
        <f>FC_IND_IS_E!U28+FC_IND_NFM_E!U28+FC_IND_CPC_E!U28+FC_IND_NMM_E!U28+FC_IND_PPP_E!U28+FC_IND_FBT_E!U28+FC_IND_TE_E!U28+FC_IND_MAC_E!U28+FC_IND_TL_E!U28+FC_IND_WP_E!U28+FC_IND_MQ_E!U28+FC_IND_CON_E!U28+FC_IND_NSP_E!U28</f>
        <v>0</v>
      </c>
      <c r="V28" s="30">
        <f>FC_IND_IS_E!V28+FC_IND_NFM_E!V28+FC_IND_CPC_E!V28+FC_IND_NMM_E!V28+FC_IND_PPP_E!V28+FC_IND_FBT_E!V28+FC_IND_TE_E!V28+FC_IND_MAC_E!V28+FC_IND_TL_E!V28+FC_IND_WP_E!V28+FC_IND_MQ_E!V28+FC_IND_CON_E!V28+FC_IND_NSP_E!V28</f>
        <v>0</v>
      </c>
      <c r="W28" s="30">
        <f>FC_IND_IS_E!W28+FC_IND_NFM_E!W28+FC_IND_CPC_E!W28+FC_IND_NMM_E!W28+FC_IND_PPP_E!W28+FC_IND_FBT_E!W28+FC_IND_TE_E!W28+FC_IND_MAC_E!W28+FC_IND_TL_E!W28+FC_IND_WP_E!W28+FC_IND_MQ_E!W28+FC_IND_CON_E!W28+FC_IND_NSP_E!W28</f>
        <v>0</v>
      </c>
      <c r="X28" s="30">
        <f>FC_IND_IS_E!X28+FC_IND_NFM_E!X28+FC_IND_CPC_E!X28+FC_IND_NMM_E!X28+FC_IND_PPP_E!X28+FC_IND_FBT_E!X28+FC_IND_TE_E!X28+FC_IND_MAC_E!X28+FC_IND_TL_E!X28+FC_IND_WP_E!X28+FC_IND_MQ_E!X28+FC_IND_CON_E!X28+FC_IND_NSP_E!X28</f>
        <v>0</v>
      </c>
    </row>
    <row r="29" spans="1:24" ht="11.25" customHeight="1" x14ac:dyDescent="0.2">
      <c r="A29" s="39" t="s">
        <v>47</v>
      </c>
      <c r="B29" s="23" t="s">
        <v>48</v>
      </c>
      <c r="C29" s="30">
        <f>FC_IND_IS_E!C29+FC_IND_NFM_E!C29+FC_IND_CPC_E!C29+FC_IND_NMM_E!C29+FC_IND_PPP_E!C29+FC_IND_FBT_E!C29+FC_IND_TE_E!C29+FC_IND_MAC_E!C29+FC_IND_TL_E!C29+FC_IND_WP_E!C29+FC_IND_MQ_E!C29+FC_IND_CON_E!C29+FC_IND_NSP_E!C29</f>
        <v>0</v>
      </c>
      <c r="D29" s="30">
        <f>FC_IND_IS_E!D29+FC_IND_NFM_E!D29+FC_IND_CPC_E!D29+FC_IND_NMM_E!D29+FC_IND_PPP_E!D29+FC_IND_FBT_E!D29+FC_IND_TE_E!D29+FC_IND_MAC_E!D29+FC_IND_TL_E!D29+FC_IND_WP_E!D29+FC_IND_MQ_E!D29+FC_IND_CON_E!D29+FC_IND_NSP_E!D29</f>
        <v>0</v>
      </c>
      <c r="E29" s="30">
        <f>FC_IND_IS_E!E29+FC_IND_NFM_E!E29+FC_IND_CPC_E!E29+FC_IND_NMM_E!E29+FC_IND_PPP_E!E29+FC_IND_FBT_E!E29+FC_IND_TE_E!E29+FC_IND_MAC_E!E29+FC_IND_TL_E!E29+FC_IND_WP_E!E29+FC_IND_MQ_E!E29+FC_IND_CON_E!E29+FC_IND_NSP_E!E29</f>
        <v>0</v>
      </c>
      <c r="F29" s="30">
        <f>FC_IND_IS_E!F29+FC_IND_NFM_E!F29+FC_IND_CPC_E!F29+FC_IND_NMM_E!F29+FC_IND_PPP_E!F29+FC_IND_FBT_E!F29+FC_IND_TE_E!F29+FC_IND_MAC_E!F29+FC_IND_TL_E!F29+FC_IND_WP_E!F29+FC_IND_MQ_E!F29+FC_IND_CON_E!F29+FC_IND_NSP_E!F29</f>
        <v>0</v>
      </c>
      <c r="G29" s="30">
        <f>FC_IND_IS_E!G29+FC_IND_NFM_E!G29+FC_IND_CPC_E!G29+FC_IND_NMM_E!G29+FC_IND_PPP_E!G29+FC_IND_FBT_E!G29+FC_IND_TE_E!G29+FC_IND_MAC_E!G29+FC_IND_TL_E!G29+FC_IND_WP_E!G29+FC_IND_MQ_E!G29+FC_IND_CON_E!G29+FC_IND_NSP_E!G29</f>
        <v>0</v>
      </c>
      <c r="H29" s="30">
        <f>FC_IND_IS_E!H29+FC_IND_NFM_E!H29+FC_IND_CPC_E!H29+FC_IND_NMM_E!H29+FC_IND_PPP_E!H29+FC_IND_FBT_E!H29+FC_IND_TE_E!H29+FC_IND_MAC_E!H29+FC_IND_TL_E!H29+FC_IND_WP_E!H29+FC_IND_MQ_E!H29+FC_IND_CON_E!H29+FC_IND_NSP_E!H29</f>
        <v>0</v>
      </c>
      <c r="I29" s="30">
        <f>FC_IND_IS_E!I29+FC_IND_NFM_E!I29+FC_IND_CPC_E!I29+FC_IND_NMM_E!I29+FC_IND_PPP_E!I29+FC_IND_FBT_E!I29+FC_IND_TE_E!I29+FC_IND_MAC_E!I29+FC_IND_TL_E!I29+FC_IND_WP_E!I29+FC_IND_MQ_E!I29+FC_IND_CON_E!I29+FC_IND_NSP_E!I29</f>
        <v>0</v>
      </c>
      <c r="J29" s="30">
        <f>FC_IND_IS_E!J29+FC_IND_NFM_E!J29+FC_IND_CPC_E!J29+FC_IND_NMM_E!J29+FC_IND_PPP_E!J29+FC_IND_FBT_E!J29+FC_IND_TE_E!J29+FC_IND_MAC_E!J29+FC_IND_TL_E!J29+FC_IND_WP_E!J29+FC_IND_MQ_E!J29+FC_IND_CON_E!J29+FC_IND_NSP_E!J29</f>
        <v>47.700429922613921</v>
      </c>
      <c r="K29" s="30">
        <f>FC_IND_IS_E!K29+FC_IND_NFM_E!K29+FC_IND_CPC_E!K29+FC_IND_NMM_E!K29+FC_IND_PPP_E!K29+FC_IND_FBT_E!K29+FC_IND_TE_E!K29+FC_IND_MAC_E!K29+FC_IND_TL_E!K29+FC_IND_WP_E!K29+FC_IND_MQ_E!K29+FC_IND_CON_E!K29+FC_IND_NSP_E!K29</f>
        <v>0</v>
      </c>
      <c r="L29" s="30">
        <f>FC_IND_IS_E!L29+FC_IND_NFM_E!L29+FC_IND_CPC_E!L29+FC_IND_NMM_E!L29+FC_IND_PPP_E!L29+FC_IND_FBT_E!L29+FC_IND_TE_E!L29+FC_IND_MAC_E!L29+FC_IND_TL_E!L29+FC_IND_WP_E!L29+FC_IND_MQ_E!L29+FC_IND_CON_E!L29+FC_IND_NSP_E!L29</f>
        <v>15.356663800515911</v>
      </c>
      <c r="M29" s="30">
        <f>FC_IND_IS_E!M29+FC_IND_NFM_E!M29+FC_IND_CPC_E!M29+FC_IND_NMM_E!M29+FC_IND_PPP_E!M29+FC_IND_FBT_E!M29+FC_IND_TE_E!M29+FC_IND_MAC_E!M29+FC_IND_TL_E!M29+FC_IND_WP_E!M29+FC_IND_MQ_E!M29+FC_IND_CON_E!M29+FC_IND_NSP_E!M29</f>
        <v>1.1812553740326741</v>
      </c>
      <c r="N29" s="30">
        <f>FC_IND_IS_E!N29+FC_IND_NFM_E!N29+FC_IND_CPC_E!N29+FC_IND_NMM_E!N29+FC_IND_PPP_E!N29+FC_IND_FBT_E!N29+FC_IND_TE_E!N29+FC_IND_MAC_E!N29+FC_IND_TL_E!N29+FC_IND_WP_E!N29+FC_IND_MQ_E!N29+FC_IND_CON_E!N29+FC_IND_NSP_E!N29</f>
        <v>0</v>
      </c>
      <c r="O29" s="30">
        <f>FC_IND_IS_E!O29+FC_IND_NFM_E!O29+FC_IND_CPC_E!O29+FC_IND_NMM_E!O29+FC_IND_PPP_E!O29+FC_IND_FBT_E!O29+FC_IND_TE_E!O29+FC_IND_MAC_E!O29+FC_IND_TL_E!O29+FC_IND_WP_E!O29+FC_IND_MQ_E!O29+FC_IND_CON_E!O29+FC_IND_NSP_E!O29</f>
        <v>2.3625967325881336</v>
      </c>
      <c r="P29" s="30">
        <f>FC_IND_IS_E!P29+FC_IND_NFM_E!P29+FC_IND_CPC_E!P29+FC_IND_NMM_E!P29+FC_IND_PPP_E!P29+FC_IND_FBT_E!P29+FC_IND_TE_E!P29+FC_IND_MAC_E!P29+FC_IND_TL_E!P29+FC_IND_WP_E!P29+FC_IND_MQ_E!P29+FC_IND_CON_E!P29+FC_IND_NSP_E!P29</f>
        <v>3.5438521066208084</v>
      </c>
      <c r="Q29" s="30">
        <f>FC_IND_IS_E!Q29+FC_IND_NFM_E!Q29+FC_IND_CPC_E!Q29+FC_IND_NMM_E!Q29+FC_IND_PPP_E!Q29+FC_IND_FBT_E!Q29+FC_IND_TE_E!Q29+FC_IND_MAC_E!Q29+FC_IND_TL_E!Q29+FC_IND_WP_E!Q29+FC_IND_MQ_E!Q29+FC_IND_CON_E!Q29+FC_IND_NSP_E!Q29</f>
        <v>4.7251074806534827</v>
      </c>
      <c r="R29" s="30">
        <f>FC_IND_IS_E!R29+FC_IND_NFM_E!R29+FC_IND_CPC_E!R29+FC_IND_NMM_E!R29+FC_IND_PPP_E!R29+FC_IND_FBT_E!R29+FC_IND_TE_E!R29+FC_IND_MAC_E!R29+FC_IND_TL_E!R29+FC_IND_WP_E!R29+FC_IND_MQ_E!R29+FC_IND_CON_E!R29+FC_IND_NSP_E!R29</f>
        <v>7.0877042132416159</v>
      </c>
      <c r="S29" s="30">
        <f>FC_IND_IS_E!S29+FC_IND_NFM_E!S29+FC_IND_CPC_E!S29+FC_IND_NMM_E!S29+FC_IND_PPP_E!S29+FC_IND_FBT_E!S29+FC_IND_TE_E!S29+FC_IND_MAC_E!S29+FC_IND_TL_E!S29+FC_IND_WP_E!S29+FC_IND_MQ_E!S29+FC_IND_CON_E!S29+FC_IND_NSP_E!S29</f>
        <v>7.0877042132416168</v>
      </c>
      <c r="T29" s="30">
        <f>FC_IND_IS_E!T29+FC_IND_NFM_E!T29+FC_IND_CPC_E!T29+FC_IND_NMM_E!T29+FC_IND_PPP_E!T29+FC_IND_FBT_E!T29+FC_IND_TE_E!T29+FC_IND_MAC_E!T29+FC_IND_TL_E!T29+FC_IND_WP_E!T29+FC_IND_MQ_E!T29+FC_IND_CON_E!T29+FC_IND_NSP_E!T29</f>
        <v>6.7168529664660372</v>
      </c>
      <c r="U29" s="30">
        <f>FC_IND_IS_E!U29+FC_IND_NFM_E!U29+FC_IND_CPC_E!U29+FC_IND_NMM_E!U29+FC_IND_PPP_E!U29+FC_IND_FBT_E!U29+FC_IND_TE_E!U29+FC_IND_MAC_E!U29+FC_IND_TL_E!U29+FC_IND_WP_E!U29+FC_IND_MQ_E!U29+FC_IND_CON_E!U29+FC_IND_NSP_E!U29</f>
        <v>13.245829750644878</v>
      </c>
      <c r="V29" s="30">
        <f>FC_IND_IS_E!V29+FC_IND_NFM_E!V29+FC_IND_CPC_E!V29+FC_IND_NMM_E!V29+FC_IND_PPP_E!V29+FC_IND_FBT_E!V29+FC_IND_TE_E!V29+FC_IND_MAC_E!V29+FC_IND_TL_E!V29+FC_IND_WP_E!V29+FC_IND_MQ_E!V29+FC_IND_CON_E!V29+FC_IND_NSP_E!V29</f>
        <v>25.129664660361129</v>
      </c>
      <c r="W29" s="30">
        <f>FC_IND_IS_E!W29+FC_IND_NFM_E!W29+FC_IND_CPC_E!W29+FC_IND_NMM_E!W29+FC_IND_PPP_E!W29+FC_IND_FBT_E!W29+FC_IND_TE_E!W29+FC_IND_MAC_E!W29+FC_IND_TL_E!W29+FC_IND_WP_E!W29+FC_IND_MQ_E!W29+FC_IND_CON_E!W29+FC_IND_NSP_E!W29</f>
        <v>31.609114359415297</v>
      </c>
      <c r="X29" s="30">
        <f>FC_IND_IS_E!X29+FC_IND_NFM_E!X29+FC_IND_CPC_E!X29+FC_IND_NMM_E!X29+FC_IND_PPP_E!X29+FC_IND_FBT_E!X29+FC_IND_TE_E!X29+FC_IND_MAC_E!X29+FC_IND_TL_E!X29+FC_IND_WP_E!X29+FC_IND_MQ_E!X29+FC_IND_CON_E!X29+FC_IND_NSP_E!X29</f>
        <v>53.244797936371441</v>
      </c>
    </row>
    <row r="30" spans="1:24" ht="11.25" customHeight="1" x14ac:dyDescent="0.2">
      <c r="A30" s="39" t="s">
        <v>49</v>
      </c>
      <c r="B30" s="23" t="s">
        <v>50</v>
      </c>
      <c r="C30" s="30">
        <f>FC_IND_IS_E!C30+FC_IND_NFM_E!C30+FC_IND_CPC_E!C30+FC_IND_NMM_E!C30+FC_IND_PPP_E!C30+FC_IND_FBT_E!C30+FC_IND_TE_E!C30+FC_IND_MAC_E!C30+FC_IND_TL_E!C30+FC_IND_WP_E!C30+FC_IND_MQ_E!C30+FC_IND_CON_E!C30+FC_IND_NSP_E!C30</f>
        <v>0</v>
      </c>
      <c r="D30" s="30">
        <f>FC_IND_IS_E!D30+FC_IND_NFM_E!D30+FC_IND_CPC_E!D30+FC_IND_NMM_E!D30+FC_IND_PPP_E!D30+FC_IND_FBT_E!D30+FC_IND_TE_E!D30+FC_IND_MAC_E!D30+FC_IND_TL_E!D30+FC_IND_WP_E!D30+FC_IND_MQ_E!D30+FC_IND_CON_E!D30+FC_IND_NSP_E!D30</f>
        <v>0</v>
      </c>
      <c r="E30" s="30">
        <f>FC_IND_IS_E!E30+FC_IND_NFM_E!E30+FC_IND_CPC_E!E30+FC_IND_NMM_E!E30+FC_IND_PPP_E!E30+FC_IND_FBT_E!E30+FC_IND_TE_E!E30+FC_IND_MAC_E!E30+FC_IND_TL_E!E30+FC_IND_WP_E!E30+FC_IND_MQ_E!E30+FC_IND_CON_E!E30+FC_IND_NSP_E!E30</f>
        <v>0</v>
      </c>
      <c r="F30" s="30">
        <f>FC_IND_IS_E!F30+FC_IND_NFM_E!F30+FC_IND_CPC_E!F30+FC_IND_NMM_E!F30+FC_IND_PPP_E!F30+FC_IND_FBT_E!F30+FC_IND_TE_E!F30+FC_IND_MAC_E!F30+FC_IND_TL_E!F30+FC_IND_WP_E!F30+FC_IND_MQ_E!F30+FC_IND_CON_E!F30+FC_IND_NSP_E!F30</f>
        <v>0</v>
      </c>
      <c r="G30" s="30">
        <f>FC_IND_IS_E!G30+FC_IND_NFM_E!G30+FC_IND_CPC_E!G30+FC_IND_NMM_E!G30+FC_IND_PPP_E!G30+FC_IND_FBT_E!G30+FC_IND_TE_E!G30+FC_IND_MAC_E!G30+FC_IND_TL_E!G30+FC_IND_WP_E!G30+FC_IND_MQ_E!G30+FC_IND_CON_E!G30+FC_IND_NSP_E!G30</f>
        <v>0</v>
      </c>
      <c r="H30" s="30">
        <f>FC_IND_IS_E!H30+FC_IND_NFM_E!H30+FC_IND_CPC_E!H30+FC_IND_NMM_E!H30+FC_IND_PPP_E!H30+FC_IND_FBT_E!H30+FC_IND_TE_E!H30+FC_IND_MAC_E!H30+FC_IND_TL_E!H30+FC_IND_WP_E!H30+FC_IND_MQ_E!H30+FC_IND_CON_E!H30+FC_IND_NSP_E!H30</f>
        <v>0</v>
      </c>
      <c r="I30" s="30">
        <f>FC_IND_IS_E!I30+FC_IND_NFM_E!I30+FC_IND_CPC_E!I30+FC_IND_NMM_E!I30+FC_IND_PPP_E!I30+FC_IND_FBT_E!I30+FC_IND_TE_E!I30+FC_IND_MAC_E!I30+FC_IND_TL_E!I30+FC_IND_WP_E!I30+FC_IND_MQ_E!I30+FC_IND_CON_E!I30+FC_IND_NSP_E!I30</f>
        <v>0</v>
      </c>
      <c r="J30" s="30">
        <f>FC_IND_IS_E!J30+FC_IND_NFM_E!J30+FC_IND_CPC_E!J30+FC_IND_NMM_E!J30+FC_IND_PPP_E!J30+FC_IND_FBT_E!J30+FC_IND_TE_E!J30+FC_IND_MAC_E!J30+FC_IND_TL_E!J30+FC_IND_WP_E!J30+FC_IND_MQ_E!J30+FC_IND_CON_E!J30+FC_IND_NSP_E!J30</f>
        <v>0</v>
      </c>
      <c r="K30" s="30">
        <f>FC_IND_IS_E!K30+FC_IND_NFM_E!K30+FC_IND_CPC_E!K30+FC_IND_NMM_E!K30+FC_IND_PPP_E!K30+FC_IND_FBT_E!K30+FC_IND_TE_E!K30+FC_IND_MAC_E!K30+FC_IND_TL_E!K30+FC_IND_WP_E!K30+FC_IND_MQ_E!K30+FC_IND_CON_E!K30+FC_IND_NSP_E!K30</f>
        <v>0</v>
      </c>
      <c r="L30" s="30">
        <f>FC_IND_IS_E!L30+FC_IND_NFM_E!L30+FC_IND_CPC_E!L30+FC_IND_NMM_E!L30+FC_IND_PPP_E!L30+FC_IND_FBT_E!L30+FC_IND_TE_E!L30+FC_IND_MAC_E!L30+FC_IND_TL_E!L30+FC_IND_WP_E!L30+FC_IND_MQ_E!L30+FC_IND_CON_E!L30+FC_IND_NSP_E!L30</f>
        <v>0</v>
      </c>
      <c r="M30" s="30">
        <f>FC_IND_IS_E!M30+FC_IND_NFM_E!M30+FC_IND_CPC_E!M30+FC_IND_NMM_E!M30+FC_IND_PPP_E!M30+FC_IND_FBT_E!M30+FC_IND_TE_E!M30+FC_IND_MAC_E!M30+FC_IND_TL_E!M30+FC_IND_WP_E!M30+FC_IND_MQ_E!M30+FC_IND_CON_E!M30+FC_IND_NSP_E!M30</f>
        <v>0</v>
      </c>
      <c r="N30" s="30">
        <f>FC_IND_IS_E!N30+FC_IND_NFM_E!N30+FC_IND_CPC_E!N30+FC_IND_NMM_E!N30+FC_IND_PPP_E!N30+FC_IND_FBT_E!N30+FC_IND_TE_E!N30+FC_IND_MAC_E!N30+FC_IND_TL_E!N30+FC_IND_WP_E!N30+FC_IND_MQ_E!N30+FC_IND_CON_E!N30+FC_IND_NSP_E!N30</f>
        <v>0</v>
      </c>
      <c r="O30" s="30">
        <f>FC_IND_IS_E!O30+FC_IND_NFM_E!O30+FC_IND_CPC_E!O30+FC_IND_NMM_E!O30+FC_IND_PPP_E!O30+FC_IND_FBT_E!O30+FC_IND_TE_E!O30+FC_IND_MAC_E!O30+FC_IND_TL_E!O30+FC_IND_WP_E!O30+FC_IND_MQ_E!O30+FC_IND_CON_E!O30+FC_IND_NSP_E!O30</f>
        <v>0</v>
      </c>
      <c r="P30" s="30">
        <f>FC_IND_IS_E!P30+FC_IND_NFM_E!P30+FC_IND_CPC_E!P30+FC_IND_NMM_E!P30+FC_IND_PPP_E!P30+FC_IND_FBT_E!P30+FC_IND_TE_E!P30+FC_IND_MAC_E!P30+FC_IND_TL_E!P30+FC_IND_WP_E!P30+FC_IND_MQ_E!P30+FC_IND_CON_E!P30+FC_IND_NSP_E!P30</f>
        <v>0</v>
      </c>
      <c r="Q30" s="30">
        <f>FC_IND_IS_E!Q30+FC_IND_NFM_E!Q30+FC_IND_CPC_E!Q30+FC_IND_NMM_E!Q30+FC_IND_PPP_E!Q30+FC_IND_FBT_E!Q30+FC_IND_TE_E!Q30+FC_IND_MAC_E!Q30+FC_IND_TL_E!Q30+FC_IND_WP_E!Q30+FC_IND_MQ_E!Q30+FC_IND_CON_E!Q30+FC_IND_NSP_E!Q30</f>
        <v>0</v>
      </c>
      <c r="R30" s="30">
        <f>FC_IND_IS_E!R30+FC_IND_NFM_E!R30+FC_IND_CPC_E!R30+FC_IND_NMM_E!R30+FC_IND_PPP_E!R30+FC_IND_FBT_E!R30+FC_IND_TE_E!R30+FC_IND_MAC_E!R30+FC_IND_TL_E!R30+FC_IND_WP_E!R30+FC_IND_MQ_E!R30+FC_IND_CON_E!R30+FC_IND_NSP_E!R30</f>
        <v>0</v>
      </c>
      <c r="S30" s="30">
        <f>FC_IND_IS_E!S30+FC_IND_NFM_E!S30+FC_IND_CPC_E!S30+FC_IND_NMM_E!S30+FC_IND_PPP_E!S30+FC_IND_FBT_E!S30+FC_IND_TE_E!S30+FC_IND_MAC_E!S30+FC_IND_TL_E!S30+FC_IND_WP_E!S30+FC_IND_MQ_E!S30+FC_IND_CON_E!S30+FC_IND_NSP_E!S30</f>
        <v>0</v>
      </c>
      <c r="T30" s="30">
        <f>FC_IND_IS_E!T30+FC_IND_NFM_E!T30+FC_IND_CPC_E!T30+FC_IND_NMM_E!T30+FC_IND_PPP_E!T30+FC_IND_FBT_E!T30+FC_IND_TE_E!T30+FC_IND_MAC_E!T30+FC_IND_TL_E!T30+FC_IND_WP_E!T30+FC_IND_MQ_E!T30+FC_IND_CON_E!T30+FC_IND_NSP_E!T30</f>
        <v>0</v>
      </c>
      <c r="U30" s="30">
        <f>FC_IND_IS_E!U30+FC_IND_NFM_E!U30+FC_IND_CPC_E!U30+FC_IND_NMM_E!U30+FC_IND_PPP_E!U30+FC_IND_FBT_E!U30+FC_IND_TE_E!U30+FC_IND_MAC_E!U30+FC_IND_TL_E!U30+FC_IND_WP_E!U30+FC_IND_MQ_E!U30+FC_IND_CON_E!U30+FC_IND_NSP_E!U30</f>
        <v>0</v>
      </c>
      <c r="V30" s="30">
        <f>FC_IND_IS_E!V30+FC_IND_NFM_E!V30+FC_IND_CPC_E!V30+FC_IND_NMM_E!V30+FC_IND_PPP_E!V30+FC_IND_FBT_E!V30+FC_IND_TE_E!V30+FC_IND_MAC_E!V30+FC_IND_TL_E!V30+FC_IND_WP_E!V30+FC_IND_MQ_E!V30+FC_IND_CON_E!V30+FC_IND_NSP_E!V30</f>
        <v>0</v>
      </c>
      <c r="W30" s="30">
        <f>FC_IND_IS_E!W30+FC_IND_NFM_E!W30+FC_IND_CPC_E!W30+FC_IND_NMM_E!W30+FC_IND_PPP_E!W30+FC_IND_FBT_E!W30+FC_IND_TE_E!W30+FC_IND_MAC_E!W30+FC_IND_TL_E!W30+FC_IND_WP_E!W30+FC_IND_MQ_E!W30+FC_IND_CON_E!W30+FC_IND_NSP_E!W30</f>
        <v>0</v>
      </c>
      <c r="X30" s="30">
        <f>FC_IND_IS_E!X30+FC_IND_NFM_E!X30+FC_IND_CPC_E!X30+FC_IND_NMM_E!X30+FC_IND_PPP_E!X30+FC_IND_FBT_E!X30+FC_IND_TE_E!X30+FC_IND_MAC_E!X30+FC_IND_TL_E!X30+FC_IND_WP_E!X30+FC_IND_MQ_E!X30+FC_IND_CON_E!X30+FC_IND_NSP_E!X30</f>
        <v>0</v>
      </c>
    </row>
    <row r="31" spans="1:24" ht="11.25" customHeight="1" x14ac:dyDescent="0.2">
      <c r="A31" s="39" t="s">
        <v>51</v>
      </c>
      <c r="B31" s="23" t="s">
        <v>52</v>
      </c>
      <c r="C31" s="30">
        <f>FC_IND_IS_E!C31+FC_IND_NFM_E!C31+FC_IND_CPC_E!C31+FC_IND_NMM_E!C31+FC_IND_PPP_E!C31+FC_IND_FBT_E!C31+FC_IND_TE_E!C31+FC_IND_MAC_E!C31+FC_IND_TL_E!C31+FC_IND_WP_E!C31+FC_IND_MQ_E!C31+FC_IND_CON_E!C31+FC_IND_NSP_E!C31</f>
        <v>0</v>
      </c>
      <c r="D31" s="30">
        <f>FC_IND_IS_E!D31+FC_IND_NFM_E!D31+FC_IND_CPC_E!D31+FC_IND_NMM_E!D31+FC_IND_PPP_E!D31+FC_IND_FBT_E!D31+FC_IND_TE_E!D31+FC_IND_MAC_E!D31+FC_IND_TL_E!D31+FC_IND_WP_E!D31+FC_IND_MQ_E!D31+FC_IND_CON_E!D31+FC_IND_NSP_E!D31</f>
        <v>0</v>
      </c>
      <c r="E31" s="30">
        <f>FC_IND_IS_E!E31+FC_IND_NFM_E!E31+FC_IND_CPC_E!E31+FC_IND_NMM_E!E31+FC_IND_PPP_E!E31+FC_IND_FBT_E!E31+FC_IND_TE_E!E31+FC_IND_MAC_E!E31+FC_IND_TL_E!E31+FC_IND_WP_E!E31+FC_IND_MQ_E!E31+FC_IND_CON_E!E31+FC_IND_NSP_E!E31</f>
        <v>0</v>
      </c>
      <c r="F31" s="30">
        <f>FC_IND_IS_E!F31+FC_IND_NFM_E!F31+FC_IND_CPC_E!F31+FC_IND_NMM_E!F31+FC_IND_PPP_E!F31+FC_IND_FBT_E!F31+FC_IND_TE_E!F31+FC_IND_MAC_E!F31+FC_IND_TL_E!F31+FC_IND_WP_E!F31+FC_IND_MQ_E!F31+FC_IND_CON_E!F31+FC_IND_NSP_E!F31</f>
        <v>0</v>
      </c>
      <c r="G31" s="30">
        <f>FC_IND_IS_E!G31+FC_IND_NFM_E!G31+FC_IND_CPC_E!G31+FC_IND_NMM_E!G31+FC_IND_PPP_E!G31+FC_IND_FBT_E!G31+FC_IND_TE_E!G31+FC_IND_MAC_E!G31+FC_IND_TL_E!G31+FC_IND_WP_E!G31+FC_IND_MQ_E!G31+FC_IND_CON_E!G31+FC_IND_NSP_E!G31</f>
        <v>0</v>
      </c>
      <c r="H31" s="30">
        <f>FC_IND_IS_E!H31+FC_IND_NFM_E!H31+FC_IND_CPC_E!H31+FC_IND_NMM_E!H31+FC_IND_PPP_E!H31+FC_IND_FBT_E!H31+FC_IND_TE_E!H31+FC_IND_MAC_E!H31+FC_IND_TL_E!H31+FC_IND_WP_E!H31+FC_IND_MQ_E!H31+FC_IND_CON_E!H31+FC_IND_NSP_E!H31</f>
        <v>0</v>
      </c>
      <c r="I31" s="30">
        <f>FC_IND_IS_E!I31+FC_IND_NFM_E!I31+FC_IND_CPC_E!I31+FC_IND_NMM_E!I31+FC_IND_PPP_E!I31+FC_IND_FBT_E!I31+FC_IND_TE_E!I31+FC_IND_MAC_E!I31+FC_IND_TL_E!I31+FC_IND_WP_E!I31+FC_IND_MQ_E!I31+FC_IND_CON_E!I31+FC_IND_NSP_E!I31</f>
        <v>0</v>
      </c>
      <c r="J31" s="30">
        <f>FC_IND_IS_E!J31+FC_IND_NFM_E!J31+FC_IND_CPC_E!J31+FC_IND_NMM_E!J31+FC_IND_PPP_E!J31+FC_IND_FBT_E!J31+FC_IND_TE_E!J31+FC_IND_MAC_E!J31+FC_IND_TL_E!J31+FC_IND_WP_E!J31+FC_IND_MQ_E!J31+FC_IND_CON_E!J31+FC_IND_NSP_E!J31</f>
        <v>0</v>
      </c>
      <c r="K31" s="30">
        <f>FC_IND_IS_E!K31+FC_IND_NFM_E!K31+FC_IND_CPC_E!K31+FC_IND_NMM_E!K31+FC_IND_PPP_E!K31+FC_IND_FBT_E!K31+FC_IND_TE_E!K31+FC_IND_MAC_E!K31+FC_IND_TL_E!K31+FC_IND_WP_E!K31+FC_IND_MQ_E!K31+FC_IND_CON_E!K31+FC_IND_NSP_E!K31</f>
        <v>0</v>
      </c>
      <c r="L31" s="30">
        <f>FC_IND_IS_E!L31+FC_IND_NFM_E!L31+FC_IND_CPC_E!L31+FC_IND_NMM_E!L31+FC_IND_PPP_E!L31+FC_IND_FBT_E!L31+FC_IND_TE_E!L31+FC_IND_MAC_E!L31+FC_IND_TL_E!L31+FC_IND_WP_E!L31+FC_IND_MQ_E!L31+FC_IND_CON_E!L31+FC_IND_NSP_E!L31</f>
        <v>0</v>
      </c>
      <c r="M31" s="30">
        <f>FC_IND_IS_E!M31+FC_IND_NFM_E!M31+FC_IND_CPC_E!M31+FC_IND_NMM_E!M31+FC_IND_PPP_E!M31+FC_IND_FBT_E!M31+FC_IND_TE_E!M31+FC_IND_MAC_E!M31+FC_IND_TL_E!M31+FC_IND_WP_E!M31+FC_IND_MQ_E!M31+FC_IND_CON_E!M31+FC_IND_NSP_E!M31</f>
        <v>0</v>
      </c>
      <c r="N31" s="30">
        <f>FC_IND_IS_E!N31+FC_IND_NFM_E!N31+FC_IND_CPC_E!N31+FC_IND_NMM_E!N31+FC_IND_PPP_E!N31+FC_IND_FBT_E!N31+FC_IND_TE_E!N31+FC_IND_MAC_E!N31+FC_IND_TL_E!N31+FC_IND_WP_E!N31+FC_IND_MQ_E!N31+FC_IND_CON_E!N31+FC_IND_NSP_E!N31</f>
        <v>0</v>
      </c>
      <c r="O31" s="30">
        <f>FC_IND_IS_E!O31+FC_IND_NFM_E!O31+FC_IND_CPC_E!O31+FC_IND_NMM_E!O31+FC_IND_PPP_E!O31+FC_IND_FBT_E!O31+FC_IND_TE_E!O31+FC_IND_MAC_E!O31+FC_IND_TL_E!O31+FC_IND_WP_E!O31+FC_IND_MQ_E!O31+FC_IND_CON_E!O31+FC_IND_NSP_E!O31</f>
        <v>0</v>
      </c>
      <c r="P31" s="30">
        <f>FC_IND_IS_E!P31+FC_IND_NFM_E!P31+FC_IND_CPC_E!P31+FC_IND_NMM_E!P31+FC_IND_PPP_E!P31+FC_IND_FBT_E!P31+FC_IND_TE_E!P31+FC_IND_MAC_E!P31+FC_IND_TL_E!P31+FC_IND_WP_E!P31+FC_IND_MQ_E!P31+FC_IND_CON_E!P31+FC_IND_NSP_E!P31</f>
        <v>0</v>
      </c>
      <c r="Q31" s="30">
        <f>FC_IND_IS_E!Q31+FC_IND_NFM_E!Q31+FC_IND_CPC_E!Q31+FC_IND_NMM_E!Q31+FC_IND_PPP_E!Q31+FC_IND_FBT_E!Q31+FC_IND_TE_E!Q31+FC_IND_MAC_E!Q31+FC_IND_TL_E!Q31+FC_IND_WP_E!Q31+FC_IND_MQ_E!Q31+FC_IND_CON_E!Q31+FC_IND_NSP_E!Q31</f>
        <v>0</v>
      </c>
      <c r="R31" s="30">
        <f>FC_IND_IS_E!R31+FC_IND_NFM_E!R31+FC_IND_CPC_E!R31+FC_IND_NMM_E!R31+FC_IND_PPP_E!R31+FC_IND_FBT_E!R31+FC_IND_TE_E!R31+FC_IND_MAC_E!R31+FC_IND_TL_E!R31+FC_IND_WP_E!R31+FC_IND_MQ_E!R31+FC_IND_CON_E!R31+FC_IND_NSP_E!R31</f>
        <v>0</v>
      </c>
      <c r="S31" s="30">
        <f>FC_IND_IS_E!S31+FC_IND_NFM_E!S31+FC_IND_CPC_E!S31+FC_IND_NMM_E!S31+FC_IND_PPP_E!S31+FC_IND_FBT_E!S31+FC_IND_TE_E!S31+FC_IND_MAC_E!S31+FC_IND_TL_E!S31+FC_IND_WP_E!S31+FC_IND_MQ_E!S31+FC_IND_CON_E!S31+FC_IND_NSP_E!S31</f>
        <v>0</v>
      </c>
      <c r="T31" s="30">
        <f>FC_IND_IS_E!T31+FC_IND_NFM_E!T31+FC_IND_CPC_E!T31+FC_IND_NMM_E!T31+FC_IND_PPP_E!T31+FC_IND_FBT_E!T31+FC_IND_TE_E!T31+FC_IND_MAC_E!T31+FC_IND_TL_E!T31+FC_IND_WP_E!T31+FC_IND_MQ_E!T31+FC_IND_CON_E!T31+FC_IND_NSP_E!T31</f>
        <v>0</v>
      </c>
      <c r="U31" s="30">
        <f>FC_IND_IS_E!U31+FC_IND_NFM_E!U31+FC_IND_CPC_E!U31+FC_IND_NMM_E!U31+FC_IND_PPP_E!U31+FC_IND_FBT_E!U31+FC_IND_TE_E!U31+FC_IND_MAC_E!U31+FC_IND_TL_E!U31+FC_IND_WP_E!U31+FC_IND_MQ_E!U31+FC_IND_CON_E!U31+FC_IND_NSP_E!U31</f>
        <v>0</v>
      </c>
      <c r="V31" s="30">
        <f>FC_IND_IS_E!V31+FC_IND_NFM_E!V31+FC_IND_CPC_E!V31+FC_IND_NMM_E!V31+FC_IND_PPP_E!V31+FC_IND_FBT_E!V31+FC_IND_TE_E!V31+FC_IND_MAC_E!V31+FC_IND_TL_E!V31+FC_IND_WP_E!V31+FC_IND_MQ_E!V31+FC_IND_CON_E!V31+FC_IND_NSP_E!V31</f>
        <v>0</v>
      </c>
      <c r="W31" s="30">
        <f>FC_IND_IS_E!W31+FC_IND_NFM_E!W31+FC_IND_CPC_E!W31+FC_IND_NMM_E!W31+FC_IND_PPP_E!W31+FC_IND_FBT_E!W31+FC_IND_TE_E!W31+FC_IND_MAC_E!W31+FC_IND_TL_E!W31+FC_IND_WP_E!W31+FC_IND_MQ_E!W31+FC_IND_CON_E!W31+FC_IND_NSP_E!W31</f>
        <v>0</v>
      </c>
      <c r="X31" s="30">
        <f>FC_IND_IS_E!X31+FC_IND_NFM_E!X31+FC_IND_CPC_E!X31+FC_IND_NMM_E!X31+FC_IND_PPP_E!X31+FC_IND_FBT_E!X31+FC_IND_TE_E!X31+FC_IND_MAC_E!X31+FC_IND_TL_E!X31+FC_IND_WP_E!X31+FC_IND_MQ_E!X31+FC_IND_CON_E!X31+FC_IND_NSP_E!X31</f>
        <v>0</v>
      </c>
    </row>
    <row r="32" spans="1:24" ht="11.25" customHeight="1" x14ac:dyDescent="0.2">
      <c r="A32" s="39" t="s">
        <v>53</v>
      </c>
      <c r="B32" s="23" t="s">
        <v>54</v>
      </c>
      <c r="C32" s="30">
        <f>FC_IND_IS_E!C32+FC_IND_NFM_E!C32+FC_IND_CPC_E!C32+FC_IND_NMM_E!C32+FC_IND_PPP_E!C32+FC_IND_FBT_E!C32+FC_IND_TE_E!C32+FC_IND_MAC_E!C32+FC_IND_TL_E!C32+FC_IND_WP_E!C32+FC_IND_MQ_E!C32+FC_IND_CON_E!C32+FC_IND_NSP_E!C32</f>
        <v>0</v>
      </c>
      <c r="D32" s="30">
        <f>FC_IND_IS_E!D32+FC_IND_NFM_E!D32+FC_IND_CPC_E!D32+FC_IND_NMM_E!D32+FC_IND_PPP_E!D32+FC_IND_FBT_E!D32+FC_IND_TE_E!D32+FC_IND_MAC_E!D32+FC_IND_TL_E!D32+FC_IND_WP_E!D32+FC_IND_MQ_E!D32+FC_IND_CON_E!D32+FC_IND_NSP_E!D32</f>
        <v>0</v>
      </c>
      <c r="E32" s="30">
        <f>FC_IND_IS_E!E32+FC_IND_NFM_E!E32+FC_IND_CPC_E!E32+FC_IND_NMM_E!E32+FC_IND_PPP_E!E32+FC_IND_FBT_E!E32+FC_IND_TE_E!E32+FC_IND_MAC_E!E32+FC_IND_TL_E!E32+FC_IND_WP_E!E32+FC_IND_MQ_E!E32+FC_IND_CON_E!E32+FC_IND_NSP_E!E32</f>
        <v>0</v>
      </c>
      <c r="F32" s="30">
        <f>FC_IND_IS_E!F32+FC_IND_NFM_E!F32+FC_IND_CPC_E!F32+FC_IND_NMM_E!F32+FC_IND_PPP_E!F32+FC_IND_FBT_E!F32+FC_IND_TE_E!F32+FC_IND_MAC_E!F32+FC_IND_TL_E!F32+FC_IND_WP_E!F32+FC_IND_MQ_E!F32+FC_IND_CON_E!F32+FC_IND_NSP_E!F32</f>
        <v>0</v>
      </c>
      <c r="G32" s="30">
        <f>FC_IND_IS_E!G32+FC_IND_NFM_E!G32+FC_IND_CPC_E!G32+FC_IND_NMM_E!G32+FC_IND_PPP_E!G32+FC_IND_FBT_E!G32+FC_IND_TE_E!G32+FC_IND_MAC_E!G32+FC_IND_TL_E!G32+FC_IND_WP_E!G32+FC_IND_MQ_E!G32+FC_IND_CON_E!G32+FC_IND_NSP_E!G32</f>
        <v>0</v>
      </c>
      <c r="H32" s="30">
        <f>FC_IND_IS_E!H32+FC_IND_NFM_E!H32+FC_IND_CPC_E!H32+FC_IND_NMM_E!H32+FC_IND_PPP_E!H32+FC_IND_FBT_E!H32+FC_IND_TE_E!H32+FC_IND_MAC_E!H32+FC_IND_TL_E!H32+FC_IND_WP_E!H32+FC_IND_MQ_E!H32+FC_IND_CON_E!H32+FC_IND_NSP_E!H32</f>
        <v>0</v>
      </c>
      <c r="I32" s="30">
        <f>FC_IND_IS_E!I32+FC_IND_NFM_E!I32+FC_IND_CPC_E!I32+FC_IND_NMM_E!I32+FC_IND_PPP_E!I32+FC_IND_FBT_E!I32+FC_IND_TE_E!I32+FC_IND_MAC_E!I32+FC_IND_TL_E!I32+FC_IND_WP_E!I32+FC_IND_MQ_E!I32+FC_IND_CON_E!I32+FC_IND_NSP_E!I32</f>
        <v>0</v>
      </c>
      <c r="J32" s="30">
        <f>FC_IND_IS_E!J32+FC_IND_NFM_E!J32+FC_IND_CPC_E!J32+FC_IND_NMM_E!J32+FC_IND_PPP_E!J32+FC_IND_FBT_E!J32+FC_IND_TE_E!J32+FC_IND_MAC_E!J32+FC_IND_TL_E!J32+FC_IND_WP_E!J32+FC_IND_MQ_E!J32+FC_IND_CON_E!J32+FC_IND_NSP_E!J32</f>
        <v>0</v>
      </c>
      <c r="K32" s="30">
        <f>FC_IND_IS_E!K32+FC_IND_NFM_E!K32+FC_IND_CPC_E!K32+FC_IND_NMM_E!K32+FC_IND_PPP_E!K32+FC_IND_FBT_E!K32+FC_IND_TE_E!K32+FC_IND_MAC_E!K32+FC_IND_TL_E!K32+FC_IND_WP_E!K32+FC_IND_MQ_E!K32+FC_IND_CON_E!K32+FC_IND_NSP_E!K32</f>
        <v>0</v>
      </c>
      <c r="L32" s="30">
        <f>FC_IND_IS_E!L32+FC_IND_NFM_E!L32+FC_IND_CPC_E!L32+FC_IND_NMM_E!L32+FC_IND_PPP_E!L32+FC_IND_FBT_E!L32+FC_IND_TE_E!L32+FC_IND_MAC_E!L32+FC_IND_TL_E!L32+FC_IND_WP_E!L32+FC_IND_MQ_E!L32+FC_IND_CON_E!L32+FC_IND_NSP_E!L32</f>
        <v>0</v>
      </c>
      <c r="M32" s="30">
        <f>FC_IND_IS_E!M32+FC_IND_NFM_E!M32+FC_IND_CPC_E!M32+FC_IND_NMM_E!M32+FC_IND_PPP_E!M32+FC_IND_FBT_E!M32+FC_IND_TE_E!M32+FC_IND_MAC_E!M32+FC_IND_TL_E!M32+FC_IND_WP_E!M32+FC_IND_MQ_E!M32+FC_IND_CON_E!M32+FC_IND_NSP_E!M32</f>
        <v>0</v>
      </c>
      <c r="N32" s="30">
        <f>FC_IND_IS_E!N32+FC_IND_NFM_E!N32+FC_IND_CPC_E!N32+FC_IND_NMM_E!N32+FC_IND_PPP_E!N32+FC_IND_FBT_E!N32+FC_IND_TE_E!N32+FC_IND_MAC_E!N32+FC_IND_TL_E!N32+FC_IND_WP_E!N32+FC_IND_MQ_E!N32+FC_IND_CON_E!N32+FC_IND_NSP_E!N32</f>
        <v>0</v>
      </c>
      <c r="O32" s="30">
        <f>FC_IND_IS_E!O32+FC_IND_NFM_E!O32+FC_IND_CPC_E!O32+FC_IND_NMM_E!O32+FC_IND_PPP_E!O32+FC_IND_FBT_E!O32+FC_IND_TE_E!O32+FC_IND_MAC_E!O32+FC_IND_TL_E!O32+FC_IND_WP_E!O32+FC_IND_MQ_E!O32+FC_IND_CON_E!O32+FC_IND_NSP_E!O32</f>
        <v>0</v>
      </c>
      <c r="P32" s="30">
        <f>FC_IND_IS_E!P32+FC_IND_NFM_E!P32+FC_IND_CPC_E!P32+FC_IND_NMM_E!P32+FC_IND_PPP_E!P32+FC_IND_FBT_E!P32+FC_IND_TE_E!P32+FC_IND_MAC_E!P32+FC_IND_TL_E!P32+FC_IND_WP_E!P32+FC_IND_MQ_E!P32+FC_IND_CON_E!P32+FC_IND_NSP_E!P32</f>
        <v>0</v>
      </c>
      <c r="Q32" s="30">
        <f>FC_IND_IS_E!Q32+FC_IND_NFM_E!Q32+FC_IND_CPC_E!Q32+FC_IND_NMM_E!Q32+FC_IND_PPP_E!Q32+FC_IND_FBT_E!Q32+FC_IND_TE_E!Q32+FC_IND_MAC_E!Q32+FC_IND_TL_E!Q32+FC_IND_WP_E!Q32+FC_IND_MQ_E!Q32+FC_IND_CON_E!Q32+FC_IND_NSP_E!Q32</f>
        <v>0</v>
      </c>
      <c r="R32" s="30">
        <f>FC_IND_IS_E!R32+FC_IND_NFM_E!R32+FC_IND_CPC_E!R32+FC_IND_NMM_E!R32+FC_IND_PPP_E!R32+FC_IND_FBT_E!R32+FC_IND_TE_E!R32+FC_IND_MAC_E!R32+FC_IND_TL_E!R32+FC_IND_WP_E!R32+FC_IND_MQ_E!R32+FC_IND_CON_E!R32+FC_IND_NSP_E!R32</f>
        <v>0</v>
      </c>
      <c r="S32" s="30">
        <f>FC_IND_IS_E!S32+FC_IND_NFM_E!S32+FC_IND_CPC_E!S32+FC_IND_NMM_E!S32+FC_IND_PPP_E!S32+FC_IND_FBT_E!S32+FC_IND_TE_E!S32+FC_IND_MAC_E!S32+FC_IND_TL_E!S32+FC_IND_WP_E!S32+FC_IND_MQ_E!S32+FC_IND_CON_E!S32+FC_IND_NSP_E!S32</f>
        <v>0</v>
      </c>
      <c r="T32" s="30">
        <f>FC_IND_IS_E!T32+FC_IND_NFM_E!T32+FC_IND_CPC_E!T32+FC_IND_NMM_E!T32+FC_IND_PPP_E!T32+FC_IND_FBT_E!T32+FC_IND_TE_E!T32+FC_IND_MAC_E!T32+FC_IND_TL_E!T32+FC_IND_WP_E!T32+FC_IND_MQ_E!T32+FC_IND_CON_E!T32+FC_IND_NSP_E!T32</f>
        <v>0</v>
      </c>
      <c r="U32" s="30">
        <f>FC_IND_IS_E!U32+FC_IND_NFM_E!U32+FC_IND_CPC_E!U32+FC_IND_NMM_E!U32+FC_IND_PPP_E!U32+FC_IND_FBT_E!U32+FC_IND_TE_E!U32+FC_IND_MAC_E!U32+FC_IND_TL_E!U32+FC_IND_WP_E!U32+FC_IND_MQ_E!U32+FC_IND_CON_E!U32+FC_IND_NSP_E!U32</f>
        <v>0</v>
      </c>
      <c r="V32" s="30">
        <f>FC_IND_IS_E!V32+FC_IND_NFM_E!V32+FC_IND_CPC_E!V32+FC_IND_NMM_E!V32+FC_IND_PPP_E!V32+FC_IND_FBT_E!V32+FC_IND_TE_E!V32+FC_IND_MAC_E!V32+FC_IND_TL_E!V32+FC_IND_WP_E!V32+FC_IND_MQ_E!V32+FC_IND_CON_E!V32+FC_IND_NSP_E!V32</f>
        <v>0</v>
      </c>
      <c r="W32" s="30">
        <f>FC_IND_IS_E!W32+FC_IND_NFM_E!W32+FC_IND_CPC_E!W32+FC_IND_NMM_E!W32+FC_IND_PPP_E!W32+FC_IND_FBT_E!W32+FC_IND_TE_E!W32+FC_IND_MAC_E!W32+FC_IND_TL_E!W32+FC_IND_WP_E!W32+FC_IND_MQ_E!W32+FC_IND_CON_E!W32+FC_IND_NSP_E!W32</f>
        <v>0</v>
      </c>
      <c r="X32" s="30">
        <f>FC_IND_IS_E!X32+FC_IND_NFM_E!X32+FC_IND_CPC_E!X32+FC_IND_NMM_E!X32+FC_IND_PPP_E!X32+FC_IND_FBT_E!X32+FC_IND_TE_E!X32+FC_IND_MAC_E!X32+FC_IND_TL_E!X32+FC_IND_WP_E!X32+FC_IND_MQ_E!X32+FC_IND_CON_E!X32+FC_IND_NSP_E!X32</f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:W33" si="18">SUM(C34:C50)</f>
        <v>43576.77973751547</v>
      </c>
      <c r="D33" s="42">
        <f t="shared" si="18"/>
        <v>43774.157134742774</v>
      </c>
      <c r="E33" s="42">
        <f t="shared" si="18"/>
        <v>43169.726565610064</v>
      </c>
      <c r="F33" s="42">
        <f t="shared" si="18"/>
        <v>43823.641849432337</v>
      </c>
      <c r="G33" s="42">
        <f t="shared" si="18"/>
        <v>41601.629939538478</v>
      </c>
      <c r="H33" s="42">
        <f t="shared" si="18"/>
        <v>40031.32901424075</v>
      </c>
      <c r="I33" s="42">
        <f t="shared" si="18"/>
        <v>39676.358533860162</v>
      </c>
      <c r="J33" s="42">
        <f t="shared" si="18"/>
        <v>39071.214265684161</v>
      </c>
      <c r="K33" s="42">
        <f t="shared" si="18"/>
        <v>36676.552364574367</v>
      </c>
      <c r="L33" s="42">
        <f t="shared" si="18"/>
        <v>32037.855116079103</v>
      </c>
      <c r="M33" s="42">
        <f t="shared" si="18"/>
        <v>30889.931212381765</v>
      </c>
      <c r="N33" s="42">
        <f t="shared" si="18"/>
        <v>28966.601461736886</v>
      </c>
      <c r="O33" s="42">
        <f t="shared" si="18"/>
        <v>27329.64024075666</v>
      </c>
      <c r="P33" s="42">
        <f t="shared" si="18"/>
        <v>24952.900859845224</v>
      </c>
      <c r="Q33" s="42">
        <f t="shared" si="18"/>
        <v>24071.621582115218</v>
      </c>
      <c r="R33" s="42">
        <f t="shared" si="18"/>
        <v>24593.700343938093</v>
      </c>
      <c r="S33" s="42">
        <f t="shared" si="18"/>
        <v>24034.311693895099</v>
      </c>
      <c r="T33" s="42">
        <f t="shared" si="18"/>
        <v>22679.863284608768</v>
      </c>
      <c r="U33" s="42">
        <f t="shared" si="18"/>
        <v>24403.483404987102</v>
      </c>
      <c r="V33" s="42">
        <f t="shared" si="18"/>
        <v>23554.671625107476</v>
      </c>
      <c r="W33" s="42">
        <f t="shared" si="18"/>
        <v>23075.870077386069</v>
      </c>
      <c r="X33" s="42">
        <f t="shared" ref="X33" si="19">SUM(X34:X50)</f>
        <v>23429.359587274288</v>
      </c>
    </row>
    <row r="34" spans="1:24" ht="11.25" customHeight="1" x14ac:dyDescent="0.2">
      <c r="A34" s="39" t="s">
        <v>55</v>
      </c>
      <c r="B34" s="23" t="s">
        <v>56</v>
      </c>
      <c r="C34" s="30">
        <f>FC_IND_IS_E!C34+FC_IND_NFM_E!C34+FC_IND_CPC_E!C34+FC_IND_NMM_E!C34+FC_IND_PPP_E!C34+FC_IND_FBT_E!C34+FC_IND_TE_E!C34+FC_IND_MAC_E!C34+FC_IND_TL_E!C34+FC_IND_WP_E!C34+FC_IND_MQ_E!C34+FC_IND_CON_E!C34+FC_IND_NSP_E!C34</f>
        <v>2910.6894239036974</v>
      </c>
      <c r="D34" s="30">
        <f>FC_IND_IS_E!D34+FC_IND_NFM_E!D34+FC_IND_CPC_E!D34+FC_IND_NMM_E!D34+FC_IND_PPP_E!D34+FC_IND_FBT_E!D34+FC_IND_TE_E!D34+FC_IND_MAC_E!D34+FC_IND_TL_E!D34+FC_IND_WP_E!D34+FC_IND_MQ_E!D34+FC_IND_CON_E!D34+FC_IND_NSP_E!D34</f>
        <v>3195.0584694754943</v>
      </c>
      <c r="E34" s="30">
        <f>FC_IND_IS_E!E34+FC_IND_NFM_E!E34+FC_IND_CPC_E!E34+FC_IND_NMM_E!E34+FC_IND_PPP_E!E34+FC_IND_FBT_E!E34+FC_IND_TE_E!E34+FC_IND_MAC_E!E34+FC_IND_TL_E!E34+FC_IND_WP_E!E34+FC_IND_MQ_E!E34+FC_IND_CON_E!E34+FC_IND_NSP_E!E34</f>
        <v>3476.74600171969</v>
      </c>
      <c r="F34" s="30">
        <f>FC_IND_IS_E!F34+FC_IND_NFM_E!F34+FC_IND_CPC_E!F34+FC_IND_NMM_E!F34+FC_IND_PPP_E!F34+FC_IND_FBT_E!F34+FC_IND_TE_E!F34+FC_IND_MAC_E!F34+FC_IND_TL_E!F34+FC_IND_WP_E!F34+FC_IND_MQ_E!F34+FC_IND_CON_E!F34+FC_IND_NSP_E!F34</f>
        <v>4164.415477214101</v>
      </c>
      <c r="G34" s="30">
        <f>FC_IND_IS_E!G34+FC_IND_NFM_E!G34+FC_IND_CPC_E!G34+FC_IND_NMM_E!G34+FC_IND_PPP_E!G34+FC_IND_FBT_E!G34+FC_IND_TE_E!G34+FC_IND_MAC_E!G34+FC_IND_TL_E!G34+FC_IND_WP_E!G34+FC_IND_MQ_E!G34+FC_IND_CON_E!G34+FC_IND_NSP_E!G34</f>
        <v>3693.3730008598445</v>
      </c>
      <c r="H34" s="30">
        <f>FC_IND_IS_E!H34+FC_IND_NFM_E!H34+FC_IND_CPC_E!H34+FC_IND_NMM_E!H34+FC_IND_PPP_E!H34+FC_IND_FBT_E!H34+FC_IND_TE_E!H34+FC_IND_MAC_E!H34+FC_IND_TL_E!H34+FC_IND_WP_E!H34+FC_IND_MQ_E!H34+FC_IND_CON_E!H34+FC_IND_NSP_E!H34</f>
        <v>3433.72966466036</v>
      </c>
      <c r="I34" s="30">
        <f>FC_IND_IS_E!I34+FC_IND_NFM_E!I34+FC_IND_CPC_E!I34+FC_IND_NMM_E!I34+FC_IND_PPP_E!I34+FC_IND_FBT_E!I34+FC_IND_TE_E!I34+FC_IND_MAC_E!I34+FC_IND_TL_E!I34+FC_IND_WP_E!I34+FC_IND_MQ_E!I34+FC_IND_CON_E!I34+FC_IND_NSP_E!I34</f>
        <v>3920.4995700773861</v>
      </c>
      <c r="J34" s="30">
        <f>FC_IND_IS_E!J34+FC_IND_NFM_E!J34+FC_IND_CPC_E!J34+FC_IND_NMM_E!J34+FC_IND_PPP_E!J34+FC_IND_FBT_E!J34+FC_IND_TE_E!J34+FC_IND_MAC_E!J34+FC_IND_TL_E!J34+FC_IND_WP_E!J34+FC_IND_MQ_E!J34+FC_IND_CON_E!J34+FC_IND_NSP_E!J34</f>
        <v>4674.2453998280316</v>
      </c>
      <c r="K34" s="30">
        <f>FC_IND_IS_E!K34+FC_IND_NFM_E!K34+FC_IND_CPC_E!K34+FC_IND_NMM_E!K34+FC_IND_PPP_E!K34+FC_IND_FBT_E!K34+FC_IND_TE_E!K34+FC_IND_MAC_E!K34+FC_IND_TL_E!K34+FC_IND_WP_E!K34+FC_IND_MQ_E!K34+FC_IND_CON_E!K34+FC_IND_NSP_E!K34</f>
        <v>4111.0895958727415</v>
      </c>
      <c r="L34" s="30">
        <f>FC_IND_IS_E!L34+FC_IND_NFM_E!L34+FC_IND_CPC_E!L34+FC_IND_NMM_E!L34+FC_IND_PPP_E!L34+FC_IND_FBT_E!L34+FC_IND_TE_E!L34+FC_IND_MAC_E!L34+FC_IND_TL_E!L34+FC_IND_WP_E!L34+FC_IND_MQ_E!L34+FC_IND_CON_E!L34+FC_IND_NSP_E!L34</f>
        <v>3698.2026655202067</v>
      </c>
      <c r="M34" s="30">
        <f>FC_IND_IS_E!M34+FC_IND_NFM_E!M34+FC_IND_CPC_E!M34+FC_IND_NMM_E!M34+FC_IND_PPP_E!M34+FC_IND_FBT_E!M34+FC_IND_TE_E!M34+FC_IND_MAC_E!M34+FC_IND_TL_E!M34+FC_IND_WP_E!M34+FC_IND_MQ_E!M34+FC_IND_CON_E!M34+FC_IND_NSP_E!M34</f>
        <v>3857.7894239036973</v>
      </c>
      <c r="N34" s="30">
        <f>FC_IND_IS_E!N34+FC_IND_NFM_E!N34+FC_IND_CPC_E!N34+FC_IND_NMM_E!N34+FC_IND_PPP_E!N34+FC_IND_FBT_E!N34+FC_IND_TE_E!N34+FC_IND_MAC_E!N34+FC_IND_TL_E!N34+FC_IND_WP_E!N34+FC_IND_MQ_E!N34+FC_IND_CON_E!N34+FC_IND_NSP_E!N34</f>
        <v>3397.9732588134143</v>
      </c>
      <c r="O34" s="30">
        <f>FC_IND_IS_E!O34+FC_IND_NFM_E!O34+FC_IND_CPC_E!O34+FC_IND_NMM_E!O34+FC_IND_PPP_E!O34+FC_IND_FBT_E!O34+FC_IND_TE_E!O34+FC_IND_MAC_E!O34+FC_IND_TL_E!O34+FC_IND_WP_E!O34+FC_IND_MQ_E!O34+FC_IND_CON_E!O34+FC_IND_NSP_E!O34</f>
        <v>3579.8631126397245</v>
      </c>
      <c r="P34" s="30">
        <f>FC_IND_IS_E!P34+FC_IND_NFM_E!P34+FC_IND_CPC_E!P34+FC_IND_NMM_E!P34+FC_IND_PPP_E!P34+FC_IND_FBT_E!P34+FC_IND_TE_E!P34+FC_IND_MAC_E!P34+FC_IND_TL_E!P34+FC_IND_WP_E!P34+FC_IND_MQ_E!P34+FC_IND_CON_E!P34+FC_IND_NSP_E!P34</f>
        <v>3271.8024075666376</v>
      </c>
      <c r="Q34" s="30">
        <f>FC_IND_IS_E!Q34+FC_IND_NFM_E!Q34+FC_IND_CPC_E!Q34+FC_IND_NMM_E!Q34+FC_IND_PPP_E!Q34+FC_IND_FBT_E!Q34+FC_IND_TE_E!Q34+FC_IND_MAC_E!Q34+FC_IND_TL_E!Q34+FC_IND_WP_E!Q34+FC_IND_MQ_E!Q34+FC_IND_CON_E!Q34+FC_IND_NSP_E!Q34</f>
        <v>3369.1484952708511</v>
      </c>
      <c r="R34" s="30">
        <f>FC_IND_IS_E!R34+FC_IND_NFM_E!R34+FC_IND_CPC_E!R34+FC_IND_NMM_E!R34+FC_IND_PPP_E!R34+FC_IND_FBT_E!R34+FC_IND_TE_E!R34+FC_IND_MAC_E!R34+FC_IND_TL_E!R34+FC_IND_WP_E!R34+FC_IND_MQ_E!R34+FC_IND_CON_E!R34+FC_IND_NSP_E!R34</f>
        <v>3454.9402407566645</v>
      </c>
      <c r="S34" s="30">
        <f>FC_IND_IS_E!S34+FC_IND_NFM_E!S34+FC_IND_CPC_E!S34+FC_IND_NMM_E!S34+FC_IND_PPP_E!S34+FC_IND_FBT_E!S34+FC_IND_TE_E!S34+FC_IND_MAC_E!S34+FC_IND_TL_E!S34+FC_IND_WP_E!S34+FC_IND_MQ_E!S34+FC_IND_CON_E!S34+FC_IND_NSP_E!S34</f>
        <v>3705.3574376612205</v>
      </c>
      <c r="T34" s="30">
        <f>FC_IND_IS_E!T34+FC_IND_NFM_E!T34+FC_IND_CPC_E!T34+FC_IND_NMM_E!T34+FC_IND_PPP_E!T34+FC_IND_FBT_E!T34+FC_IND_TE_E!T34+FC_IND_MAC_E!T34+FC_IND_TL_E!T34+FC_IND_WP_E!T34+FC_IND_MQ_E!T34+FC_IND_CON_E!T34+FC_IND_NSP_E!T34</f>
        <v>3687.7312123817705</v>
      </c>
      <c r="U34" s="30">
        <f>FC_IND_IS_E!U34+FC_IND_NFM_E!U34+FC_IND_CPC_E!U34+FC_IND_NMM_E!U34+FC_IND_PPP_E!U34+FC_IND_FBT_E!U34+FC_IND_TE_E!U34+FC_IND_MAC_E!U34+FC_IND_TL_E!U34+FC_IND_WP_E!U34+FC_IND_MQ_E!U34+FC_IND_CON_E!U34+FC_IND_NSP_E!U34</f>
        <v>3778.7055030094575</v>
      </c>
      <c r="V34" s="30">
        <f>FC_IND_IS_E!V34+FC_IND_NFM_E!V34+FC_IND_CPC_E!V34+FC_IND_NMM_E!V34+FC_IND_PPP_E!V34+FC_IND_FBT_E!V34+FC_IND_TE_E!V34+FC_IND_MAC_E!V34+FC_IND_TL_E!V34+FC_IND_WP_E!V34+FC_IND_MQ_E!V34+FC_IND_CON_E!V34+FC_IND_NSP_E!V34</f>
        <v>3879.9215821152197</v>
      </c>
      <c r="W34" s="30">
        <f>FC_IND_IS_E!W34+FC_IND_NFM_E!W34+FC_IND_CPC_E!W34+FC_IND_NMM_E!W34+FC_IND_PPP_E!W34+FC_IND_FBT_E!W34+FC_IND_TE_E!W34+FC_IND_MAC_E!W34+FC_IND_TL_E!W34+FC_IND_WP_E!W34+FC_IND_MQ_E!W34+FC_IND_CON_E!W34+FC_IND_NSP_E!W34</f>
        <v>4123.0298366294055</v>
      </c>
      <c r="X34" s="30">
        <f>FC_IND_IS_E!X34+FC_IND_NFM_E!X34+FC_IND_CPC_E!X34+FC_IND_NMM_E!X34+FC_IND_PPP_E!X34+FC_IND_FBT_E!X34+FC_IND_TE_E!X34+FC_IND_MAC_E!X34+FC_IND_TL_E!X34+FC_IND_WP_E!X34+FC_IND_MQ_E!X34+FC_IND_CON_E!X34+FC_IND_NSP_E!X34</f>
        <v>3957.8221840068782</v>
      </c>
    </row>
    <row r="35" spans="1:24" ht="11.25" customHeight="1" x14ac:dyDescent="0.2">
      <c r="A35" s="39" t="s">
        <v>57</v>
      </c>
      <c r="B35" s="23" t="s">
        <v>58</v>
      </c>
      <c r="C35" s="30">
        <f>FC_IND_IS_E!C35+FC_IND_NFM_E!C35+FC_IND_CPC_E!C35+FC_IND_NMM_E!C35+FC_IND_PPP_E!C35+FC_IND_FBT_E!C35+FC_IND_TE_E!C35+FC_IND_MAC_E!C35+FC_IND_TL_E!C35+FC_IND_WP_E!C35+FC_IND_MQ_E!C35+FC_IND_CON_E!C35+FC_IND_NSP_E!C35</f>
        <v>0</v>
      </c>
      <c r="D35" s="30">
        <f>FC_IND_IS_E!D35+FC_IND_NFM_E!D35+FC_IND_CPC_E!D35+FC_IND_NMM_E!D35+FC_IND_PPP_E!D35+FC_IND_FBT_E!D35+FC_IND_TE_E!D35+FC_IND_MAC_E!D35+FC_IND_TL_E!D35+FC_IND_WP_E!D35+FC_IND_MQ_E!D35+FC_IND_CON_E!D35+FC_IND_NSP_E!D35</f>
        <v>0</v>
      </c>
      <c r="E35" s="30">
        <f>FC_IND_IS_E!E35+FC_IND_NFM_E!E35+FC_IND_CPC_E!E35+FC_IND_NMM_E!E35+FC_IND_PPP_E!E35+FC_IND_FBT_E!E35+FC_IND_TE_E!E35+FC_IND_MAC_E!E35+FC_IND_TL_E!E35+FC_IND_WP_E!E35+FC_IND_MQ_E!E35+FC_IND_CON_E!E35+FC_IND_NSP_E!E35</f>
        <v>0</v>
      </c>
      <c r="F35" s="30">
        <f>FC_IND_IS_E!F35+FC_IND_NFM_E!F35+FC_IND_CPC_E!F35+FC_IND_NMM_E!F35+FC_IND_PPP_E!F35+FC_IND_FBT_E!F35+FC_IND_TE_E!F35+FC_IND_MAC_E!F35+FC_IND_TL_E!F35+FC_IND_WP_E!F35+FC_IND_MQ_E!F35+FC_IND_CON_E!F35+FC_IND_NSP_E!F35</f>
        <v>0</v>
      </c>
      <c r="G35" s="30">
        <f>FC_IND_IS_E!G35+FC_IND_NFM_E!G35+FC_IND_CPC_E!G35+FC_IND_NMM_E!G35+FC_IND_PPP_E!G35+FC_IND_FBT_E!G35+FC_IND_TE_E!G35+FC_IND_MAC_E!G35+FC_IND_TL_E!G35+FC_IND_WP_E!G35+FC_IND_MQ_E!G35+FC_IND_CON_E!G35+FC_IND_NSP_E!G35</f>
        <v>14.407222699914019</v>
      </c>
      <c r="H35" s="30">
        <f>FC_IND_IS_E!H35+FC_IND_NFM_E!H35+FC_IND_CPC_E!H35+FC_IND_NMM_E!H35+FC_IND_PPP_E!H35+FC_IND_FBT_E!H35+FC_IND_TE_E!H35+FC_IND_MAC_E!H35+FC_IND_TL_E!H35+FC_IND_WP_E!H35+FC_IND_MQ_E!H35+FC_IND_CON_E!H35+FC_IND_NSP_E!H35</f>
        <v>15.51539122957867</v>
      </c>
      <c r="I35" s="30">
        <f>FC_IND_IS_E!I35+FC_IND_NFM_E!I35+FC_IND_CPC_E!I35+FC_IND_NMM_E!I35+FC_IND_PPP_E!I35+FC_IND_FBT_E!I35+FC_IND_TE_E!I35+FC_IND_MAC_E!I35+FC_IND_TL_E!I35+FC_IND_WP_E!I35+FC_IND_MQ_E!I35+FC_IND_CON_E!I35+FC_IND_NSP_E!I35</f>
        <v>4.4330180567497841</v>
      </c>
      <c r="J35" s="30">
        <f>FC_IND_IS_E!J35+FC_IND_NFM_E!J35+FC_IND_CPC_E!J35+FC_IND_NMM_E!J35+FC_IND_PPP_E!J35+FC_IND_FBT_E!J35+FC_IND_TE_E!J35+FC_IND_MAC_E!J35+FC_IND_TL_E!J35+FC_IND_WP_E!J35+FC_IND_MQ_E!J35+FC_IND_CON_E!J35+FC_IND_NSP_E!J35</f>
        <v>7.9249355116079103</v>
      </c>
      <c r="K35" s="30">
        <f>FC_IND_IS_E!K35+FC_IND_NFM_E!K35+FC_IND_CPC_E!K35+FC_IND_NMM_E!K35+FC_IND_PPP_E!K35+FC_IND_FBT_E!K35+FC_IND_TE_E!K35+FC_IND_MAC_E!K35+FC_IND_TL_E!K35+FC_IND_WP_E!K35+FC_IND_MQ_E!K35+FC_IND_CON_E!K35+FC_IND_NSP_E!K35</f>
        <v>10.189165950128981</v>
      </c>
      <c r="L35" s="30">
        <f>FC_IND_IS_E!L35+FC_IND_NFM_E!L35+FC_IND_CPC_E!L35+FC_IND_NMM_E!L35+FC_IND_PPP_E!L35+FC_IND_FBT_E!L35+FC_IND_TE_E!L35+FC_IND_MAC_E!L35+FC_IND_TL_E!L35+FC_IND_WP_E!L35+FC_IND_MQ_E!L35+FC_IND_CON_E!L35+FC_IND_NSP_E!L35</f>
        <v>0</v>
      </c>
      <c r="M35" s="30">
        <f>FC_IND_IS_E!M35+FC_IND_NFM_E!M35+FC_IND_CPC_E!M35+FC_IND_NMM_E!M35+FC_IND_PPP_E!M35+FC_IND_FBT_E!M35+FC_IND_TE_E!M35+FC_IND_MAC_E!M35+FC_IND_TL_E!M35+FC_IND_WP_E!M35+FC_IND_MQ_E!M35+FC_IND_CON_E!M35+FC_IND_NSP_E!M35</f>
        <v>0</v>
      </c>
      <c r="N35" s="30">
        <f>FC_IND_IS_E!N35+FC_IND_NFM_E!N35+FC_IND_CPC_E!N35+FC_IND_NMM_E!N35+FC_IND_PPP_E!N35+FC_IND_FBT_E!N35+FC_IND_TE_E!N35+FC_IND_MAC_E!N35+FC_IND_TL_E!N35+FC_IND_WP_E!N35+FC_IND_MQ_E!N35+FC_IND_CON_E!N35+FC_IND_NSP_E!N35</f>
        <v>0</v>
      </c>
      <c r="O35" s="30">
        <f>FC_IND_IS_E!O35+FC_IND_NFM_E!O35+FC_IND_CPC_E!O35+FC_IND_NMM_E!O35+FC_IND_PPP_E!O35+FC_IND_FBT_E!O35+FC_IND_TE_E!O35+FC_IND_MAC_E!O35+FC_IND_TL_E!O35+FC_IND_WP_E!O35+FC_IND_MQ_E!O35+FC_IND_CON_E!O35+FC_IND_NSP_E!O35</f>
        <v>0</v>
      </c>
      <c r="P35" s="30">
        <f>FC_IND_IS_E!P35+FC_IND_NFM_E!P35+FC_IND_CPC_E!P35+FC_IND_NMM_E!P35+FC_IND_PPP_E!P35+FC_IND_FBT_E!P35+FC_IND_TE_E!P35+FC_IND_MAC_E!P35+FC_IND_TL_E!P35+FC_IND_WP_E!P35+FC_IND_MQ_E!P35+FC_IND_CON_E!P35+FC_IND_NSP_E!P35</f>
        <v>0</v>
      </c>
      <c r="Q35" s="30">
        <f>FC_IND_IS_E!Q35+FC_IND_NFM_E!Q35+FC_IND_CPC_E!Q35+FC_IND_NMM_E!Q35+FC_IND_PPP_E!Q35+FC_IND_FBT_E!Q35+FC_IND_TE_E!Q35+FC_IND_MAC_E!Q35+FC_IND_TL_E!Q35+FC_IND_WP_E!Q35+FC_IND_MQ_E!Q35+FC_IND_CON_E!Q35+FC_IND_NSP_E!Q35</f>
        <v>0</v>
      </c>
      <c r="R35" s="30">
        <f>FC_IND_IS_E!R35+FC_IND_NFM_E!R35+FC_IND_CPC_E!R35+FC_IND_NMM_E!R35+FC_IND_PPP_E!R35+FC_IND_FBT_E!R35+FC_IND_TE_E!R35+FC_IND_MAC_E!R35+FC_IND_TL_E!R35+FC_IND_WP_E!R35+FC_IND_MQ_E!R35+FC_IND_CON_E!R35+FC_IND_NSP_E!R35</f>
        <v>0</v>
      </c>
      <c r="S35" s="30">
        <f>FC_IND_IS_E!S35+FC_IND_NFM_E!S35+FC_IND_CPC_E!S35+FC_IND_NMM_E!S35+FC_IND_PPP_E!S35+FC_IND_FBT_E!S35+FC_IND_TE_E!S35+FC_IND_MAC_E!S35+FC_IND_TL_E!S35+FC_IND_WP_E!S35+FC_IND_MQ_E!S35+FC_IND_CON_E!S35+FC_IND_NSP_E!S35</f>
        <v>0</v>
      </c>
      <c r="T35" s="30">
        <f>FC_IND_IS_E!T35+FC_IND_NFM_E!T35+FC_IND_CPC_E!T35+FC_IND_NMM_E!T35+FC_IND_PPP_E!T35+FC_IND_FBT_E!T35+FC_IND_TE_E!T35+FC_IND_MAC_E!T35+FC_IND_TL_E!T35+FC_IND_WP_E!T35+FC_IND_MQ_E!T35+FC_IND_CON_E!T35+FC_IND_NSP_E!T35</f>
        <v>0</v>
      </c>
      <c r="U35" s="30">
        <f>FC_IND_IS_E!U35+FC_IND_NFM_E!U35+FC_IND_CPC_E!U35+FC_IND_NMM_E!U35+FC_IND_PPP_E!U35+FC_IND_FBT_E!U35+FC_IND_TE_E!U35+FC_IND_MAC_E!U35+FC_IND_TL_E!U35+FC_IND_WP_E!U35+FC_IND_MQ_E!U35+FC_IND_CON_E!U35+FC_IND_NSP_E!U35</f>
        <v>0</v>
      </c>
      <c r="V35" s="30">
        <f>FC_IND_IS_E!V35+FC_IND_NFM_E!V35+FC_IND_CPC_E!V35+FC_IND_NMM_E!V35+FC_IND_PPP_E!V35+FC_IND_FBT_E!V35+FC_IND_TE_E!V35+FC_IND_MAC_E!V35+FC_IND_TL_E!V35+FC_IND_WP_E!V35+FC_IND_MQ_E!V35+FC_IND_CON_E!V35+FC_IND_NSP_E!V35</f>
        <v>0</v>
      </c>
      <c r="W35" s="30">
        <f>FC_IND_IS_E!W35+FC_IND_NFM_E!W35+FC_IND_CPC_E!W35+FC_IND_NMM_E!W35+FC_IND_PPP_E!W35+FC_IND_FBT_E!W35+FC_IND_TE_E!W35+FC_IND_MAC_E!W35+FC_IND_TL_E!W35+FC_IND_WP_E!W35+FC_IND_MQ_E!W35+FC_IND_CON_E!W35+FC_IND_NSP_E!W35</f>
        <v>0.34462596732588135</v>
      </c>
      <c r="X35" s="30">
        <f>FC_IND_IS_E!X35+FC_IND_NFM_E!X35+FC_IND_CPC_E!X35+FC_IND_NMM_E!X35+FC_IND_PPP_E!X35+FC_IND_FBT_E!X35+FC_IND_TE_E!X35+FC_IND_MAC_E!X35+FC_IND_TL_E!X35+FC_IND_WP_E!X35+FC_IND_MQ_E!X35+FC_IND_CON_E!X35+FC_IND_NSP_E!X35</f>
        <v>0.43559759243336194</v>
      </c>
    </row>
    <row r="36" spans="1:24" ht="11.25" customHeight="1" x14ac:dyDescent="0.2">
      <c r="A36" s="39" t="s">
        <v>59</v>
      </c>
      <c r="B36" s="23" t="s">
        <v>60</v>
      </c>
      <c r="C36" s="30">
        <f>FC_IND_IS_E!C36+FC_IND_NFM_E!C36+FC_IND_CPC_E!C36+FC_IND_NMM_E!C36+FC_IND_PPP_E!C36+FC_IND_FBT_E!C36+FC_IND_TE_E!C36+FC_IND_MAC_E!C36+FC_IND_TL_E!C36+FC_IND_WP_E!C36+FC_IND_MQ_E!C36+FC_IND_CON_E!C36+FC_IND_NSP_E!C36</f>
        <v>4508.7294926913155</v>
      </c>
      <c r="D36" s="30">
        <f>FC_IND_IS_E!D36+FC_IND_NFM_E!D36+FC_IND_CPC_E!D36+FC_IND_NMM_E!D36+FC_IND_PPP_E!D36+FC_IND_FBT_E!D36+FC_IND_TE_E!D36+FC_IND_MAC_E!D36+FC_IND_TL_E!D36+FC_IND_WP_E!D36+FC_IND_MQ_E!D36+FC_IND_CON_E!D36+FC_IND_NSP_E!D36</f>
        <v>4569.537059329321</v>
      </c>
      <c r="E36" s="30">
        <f>FC_IND_IS_E!E36+FC_IND_NFM_E!E36+FC_IND_CPC_E!E36+FC_IND_NMM_E!E36+FC_IND_PPP_E!E36+FC_IND_FBT_E!E36+FC_IND_TE_E!E36+FC_IND_MAC_E!E36+FC_IND_TL_E!E36+FC_IND_WP_E!E36+FC_IND_MQ_E!E36+FC_IND_CON_E!E36+FC_IND_NSP_E!E36</f>
        <v>4115.9480653482369</v>
      </c>
      <c r="F36" s="30">
        <f>FC_IND_IS_E!F36+FC_IND_NFM_E!F36+FC_IND_CPC_E!F36+FC_IND_NMM_E!F36+FC_IND_PPP_E!F36+FC_IND_FBT_E!F36+FC_IND_TE_E!F36+FC_IND_MAC_E!F36+FC_IND_TL_E!F36+FC_IND_WP_E!F36+FC_IND_MQ_E!F36+FC_IND_CON_E!F36+FC_IND_NSP_E!F36</f>
        <v>3637.274204643164</v>
      </c>
      <c r="G36" s="30">
        <f>FC_IND_IS_E!G36+FC_IND_NFM_E!G36+FC_IND_CPC_E!G36+FC_IND_NMM_E!G36+FC_IND_PPP_E!G36+FC_IND_FBT_E!G36+FC_IND_TE_E!G36+FC_IND_MAC_E!G36+FC_IND_TL_E!G36+FC_IND_WP_E!G36+FC_IND_MQ_E!G36+FC_IND_CON_E!G36+FC_IND_NSP_E!G36</f>
        <v>3185.068701633706</v>
      </c>
      <c r="H36" s="30">
        <f>FC_IND_IS_E!H36+FC_IND_NFM_E!H36+FC_IND_CPC_E!H36+FC_IND_NMM_E!H36+FC_IND_PPP_E!H36+FC_IND_FBT_E!H36+FC_IND_TE_E!H36+FC_IND_MAC_E!H36+FC_IND_TL_E!H36+FC_IND_WP_E!H36+FC_IND_MQ_E!H36+FC_IND_CON_E!H36+FC_IND_NSP_E!H36</f>
        <v>3143.483233018057</v>
      </c>
      <c r="I36" s="30">
        <f>FC_IND_IS_E!I36+FC_IND_NFM_E!I36+FC_IND_CPC_E!I36+FC_IND_NMM_E!I36+FC_IND_PPP_E!I36+FC_IND_FBT_E!I36+FC_IND_TE_E!I36+FC_IND_MAC_E!I36+FC_IND_TL_E!I36+FC_IND_WP_E!I36+FC_IND_MQ_E!I36+FC_IND_CON_E!I36+FC_IND_NSP_E!I36</f>
        <v>3330.843164230439</v>
      </c>
      <c r="J36" s="30">
        <f>FC_IND_IS_E!J36+FC_IND_NFM_E!J36+FC_IND_CPC_E!J36+FC_IND_NMM_E!J36+FC_IND_PPP_E!J36+FC_IND_FBT_E!J36+FC_IND_TE_E!J36+FC_IND_MAC_E!J36+FC_IND_TL_E!J36+FC_IND_WP_E!J36+FC_IND_MQ_E!J36+FC_IND_CON_E!J36+FC_IND_NSP_E!J36</f>
        <v>3168.7832330180563</v>
      </c>
      <c r="K36" s="30">
        <f>FC_IND_IS_E!K36+FC_IND_NFM_E!K36+FC_IND_CPC_E!K36+FC_IND_NMM_E!K36+FC_IND_PPP_E!K36+FC_IND_FBT_E!K36+FC_IND_TE_E!K36+FC_IND_MAC_E!K36+FC_IND_TL_E!K36+FC_IND_WP_E!K36+FC_IND_MQ_E!K36+FC_IND_CON_E!K36+FC_IND_NSP_E!K36</f>
        <v>2999.2368873602754</v>
      </c>
      <c r="L36" s="30">
        <f>FC_IND_IS_E!L36+FC_IND_NFM_E!L36+FC_IND_CPC_E!L36+FC_IND_NMM_E!L36+FC_IND_PPP_E!L36+FC_IND_FBT_E!L36+FC_IND_TE_E!L36+FC_IND_MAC_E!L36+FC_IND_TL_E!L36+FC_IND_WP_E!L36+FC_IND_MQ_E!L36+FC_IND_CON_E!L36+FC_IND_NSP_E!L36</f>
        <v>2746.0151332760101</v>
      </c>
      <c r="M36" s="30">
        <f>FC_IND_IS_E!M36+FC_IND_NFM_E!M36+FC_IND_CPC_E!M36+FC_IND_NMM_E!M36+FC_IND_PPP_E!M36+FC_IND_FBT_E!M36+FC_IND_TE_E!M36+FC_IND_MAC_E!M36+FC_IND_TL_E!M36+FC_IND_WP_E!M36+FC_IND_MQ_E!M36+FC_IND_CON_E!M36+FC_IND_NSP_E!M36</f>
        <v>2884.9243336199484</v>
      </c>
      <c r="N36" s="30">
        <f>FC_IND_IS_E!N36+FC_IND_NFM_E!N36+FC_IND_CPC_E!N36+FC_IND_NMM_E!N36+FC_IND_PPP_E!N36+FC_IND_FBT_E!N36+FC_IND_TE_E!N36+FC_IND_MAC_E!N36+FC_IND_TL_E!N36+FC_IND_WP_E!N36+FC_IND_MQ_E!N36+FC_IND_CON_E!N36+FC_IND_NSP_E!N36</f>
        <v>2708.6683576956143</v>
      </c>
      <c r="O36" s="30">
        <f>FC_IND_IS_E!O36+FC_IND_NFM_E!O36+FC_IND_CPC_E!O36+FC_IND_NMM_E!O36+FC_IND_PPP_E!O36+FC_IND_FBT_E!O36+FC_IND_TE_E!O36+FC_IND_MAC_E!O36+FC_IND_TL_E!O36+FC_IND_WP_E!O36+FC_IND_MQ_E!O36+FC_IND_CON_E!O36+FC_IND_NSP_E!O36</f>
        <v>2658.6852966466035</v>
      </c>
      <c r="P36" s="30">
        <f>FC_IND_IS_E!P36+FC_IND_NFM_E!P36+FC_IND_CPC_E!P36+FC_IND_NMM_E!P36+FC_IND_PPP_E!P36+FC_IND_FBT_E!P36+FC_IND_TE_E!P36+FC_IND_MAC_E!P36+FC_IND_TL_E!P36+FC_IND_WP_E!P36+FC_IND_MQ_E!P36+FC_IND_CON_E!P36+FC_IND_NSP_E!P36</f>
        <v>2438.7656061908856</v>
      </c>
      <c r="Q36" s="30">
        <f>FC_IND_IS_E!Q36+FC_IND_NFM_E!Q36+FC_IND_CPC_E!Q36+FC_IND_NMM_E!Q36+FC_IND_PPP_E!Q36+FC_IND_FBT_E!Q36+FC_IND_TE_E!Q36+FC_IND_MAC_E!Q36+FC_IND_TL_E!Q36+FC_IND_WP_E!Q36+FC_IND_MQ_E!Q36+FC_IND_CON_E!Q36+FC_IND_NSP_E!Q36</f>
        <v>2507.7774720550301</v>
      </c>
      <c r="R36" s="30">
        <f>FC_IND_IS_E!R36+FC_IND_NFM_E!R36+FC_IND_CPC_E!R36+FC_IND_NMM_E!R36+FC_IND_PPP_E!R36+FC_IND_FBT_E!R36+FC_IND_TE_E!R36+FC_IND_MAC_E!R36+FC_IND_TL_E!R36+FC_IND_WP_E!R36+FC_IND_MQ_E!R36+FC_IND_CON_E!R36+FC_IND_NSP_E!R36</f>
        <v>2431.4807394668956</v>
      </c>
      <c r="S36" s="30">
        <f>FC_IND_IS_E!S36+FC_IND_NFM_E!S36+FC_IND_CPC_E!S36+FC_IND_NMM_E!S36+FC_IND_PPP_E!S36+FC_IND_FBT_E!S36+FC_IND_TE_E!S36+FC_IND_MAC_E!S36+FC_IND_TL_E!S36+FC_IND_WP_E!S36+FC_IND_MQ_E!S36+FC_IND_CON_E!S36+FC_IND_NSP_E!S36</f>
        <v>2471.7263972484952</v>
      </c>
      <c r="T36" s="30">
        <f>FC_IND_IS_E!T36+FC_IND_NFM_E!T36+FC_IND_CPC_E!T36+FC_IND_NMM_E!T36+FC_IND_PPP_E!T36+FC_IND_FBT_E!T36+FC_IND_TE_E!T36+FC_IND_MAC_E!T36+FC_IND_TL_E!T36+FC_IND_WP_E!T36+FC_IND_MQ_E!T36+FC_IND_CON_E!T36+FC_IND_NSP_E!T36</f>
        <v>2432.2256233877906</v>
      </c>
      <c r="U36" s="30">
        <f>FC_IND_IS_E!U36+FC_IND_NFM_E!U36+FC_IND_CPC_E!U36+FC_IND_NMM_E!U36+FC_IND_PPP_E!U36+FC_IND_FBT_E!U36+FC_IND_TE_E!U36+FC_IND_MAC_E!U36+FC_IND_TL_E!U36+FC_IND_WP_E!U36+FC_IND_MQ_E!U36+FC_IND_CON_E!U36+FC_IND_NSP_E!U36</f>
        <v>2600.2696474634563</v>
      </c>
      <c r="V36" s="30">
        <f>FC_IND_IS_E!V36+FC_IND_NFM_E!V36+FC_IND_CPC_E!V36+FC_IND_NMM_E!V36+FC_IND_PPP_E!V36+FC_IND_FBT_E!V36+FC_IND_TE_E!V36+FC_IND_MAC_E!V36+FC_IND_TL_E!V36+FC_IND_WP_E!V36+FC_IND_MQ_E!V36+FC_IND_CON_E!V36+FC_IND_NSP_E!V36</f>
        <v>2500.9188306104893</v>
      </c>
      <c r="W36" s="30">
        <f>FC_IND_IS_E!W36+FC_IND_NFM_E!W36+FC_IND_CPC_E!W36+FC_IND_NMM_E!W36+FC_IND_PPP_E!W36+FC_IND_FBT_E!W36+FC_IND_TE_E!W36+FC_IND_MAC_E!W36+FC_IND_TL_E!W36+FC_IND_WP_E!W36+FC_IND_MQ_E!W36+FC_IND_CON_E!W36+FC_IND_NSP_E!W36</f>
        <v>2340.33301805675</v>
      </c>
      <c r="X36" s="30">
        <f>FC_IND_IS_E!X36+FC_IND_NFM_E!X36+FC_IND_CPC_E!X36+FC_IND_NMM_E!X36+FC_IND_PPP_E!X36+FC_IND_FBT_E!X36+FC_IND_TE_E!X36+FC_IND_MAC_E!X36+FC_IND_TL_E!X36+FC_IND_WP_E!X36+FC_IND_MQ_E!X36+FC_IND_CON_E!X36+FC_IND_NSP_E!X36</f>
        <v>2451.5366294067071</v>
      </c>
    </row>
    <row r="37" spans="1:24" ht="11.25" customHeight="1" x14ac:dyDescent="0.2">
      <c r="A37" s="39" t="s">
        <v>61</v>
      </c>
      <c r="B37" s="23" t="s">
        <v>62</v>
      </c>
      <c r="C37" s="30">
        <f>FC_IND_IS_E!C37+FC_IND_NFM_E!C37+FC_IND_CPC_E!C37+FC_IND_NMM_E!C37+FC_IND_PPP_E!C37+FC_IND_FBT_E!C37+FC_IND_TE_E!C37+FC_IND_MAC_E!C37+FC_IND_TL_E!C37+FC_IND_WP_E!C37+FC_IND_MQ_E!C37+FC_IND_CON_E!C37+FC_IND_NSP_E!C37</f>
        <v>121.70524505588995</v>
      </c>
      <c r="D37" s="30">
        <f>FC_IND_IS_E!D37+FC_IND_NFM_E!D37+FC_IND_CPC_E!D37+FC_IND_NMM_E!D37+FC_IND_PPP_E!D37+FC_IND_FBT_E!D37+FC_IND_TE_E!D37+FC_IND_MAC_E!D37+FC_IND_TL_E!D37+FC_IND_WP_E!D37+FC_IND_MQ_E!D37+FC_IND_CON_E!D37+FC_IND_NSP_E!D37</f>
        <v>106.69054170249355</v>
      </c>
      <c r="E37" s="30">
        <f>FC_IND_IS_E!E37+FC_IND_NFM_E!E37+FC_IND_CPC_E!E37+FC_IND_NMM_E!E37+FC_IND_PPP_E!E37+FC_IND_FBT_E!E37+FC_IND_TE_E!E37+FC_IND_MAC_E!E37+FC_IND_TL_E!E37+FC_IND_WP_E!E37+FC_IND_MQ_E!E37+FC_IND_CON_E!E37+FC_IND_NSP_E!E37</f>
        <v>327.77970765262245</v>
      </c>
      <c r="F37" s="30">
        <f>FC_IND_IS_E!F37+FC_IND_NFM_E!F37+FC_IND_CPC_E!F37+FC_IND_NMM_E!F37+FC_IND_PPP_E!F37+FC_IND_FBT_E!F37+FC_IND_TE_E!F37+FC_IND_MAC_E!F37+FC_IND_TL_E!F37+FC_IND_WP_E!F37+FC_IND_MQ_E!F37+FC_IND_CON_E!F37+FC_IND_NSP_E!F37</f>
        <v>390.43774720550289</v>
      </c>
      <c r="G37" s="30">
        <f>FC_IND_IS_E!G37+FC_IND_NFM_E!G37+FC_IND_CPC_E!G37+FC_IND_NMM_E!G37+FC_IND_PPP_E!G37+FC_IND_FBT_E!G37+FC_IND_TE_E!G37+FC_IND_MAC_E!G37+FC_IND_TL_E!G37+FC_IND_WP_E!G37+FC_IND_MQ_E!G37+FC_IND_CON_E!G37+FC_IND_NSP_E!G37</f>
        <v>379.76018916595001</v>
      </c>
      <c r="H37" s="30">
        <f>FC_IND_IS_E!H37+FC_IND_NFM_E!H37+FC_IND_CPC_E!H37+FC_IND_NMM_E!H37+FC_IND_PPP_E!H37+FC_IND_FBT_E!H37+FC_IND_TE_E!H37+FC_IND_MAC_E!H37+FC_IND_TL_E!H37+FC_IND_WP_E!H37+FC_IND_MQ_E!H37+FC_IND_CON_E!H37+FC_IND_NSP_E!H37</f>
        <v>390.62046431642295</v>
      </c>
      <c r="I37" s="30">
        <f>FC_IND_IS_E!I37+FC_IND_NFM_E!I37+FC_IND_CPC_E!I37+FC_IND_NMM_E!I37+FC_IND_PPP_E!I37+FC_IND_FBT_E!I37+FC_IND_TE_E!I37+FC_IND_MAC_E!I37+FC_IND_TL_E!I37+FC_IND_WP_E!I37+FC_IND_MQ_E!I37+FC_IND_CON_E!I37+FC_IND_NSP_E!I37</f>
        <v>360.16930352536536</v>
      </c>
      <c r="J37" s="30">
        <f>FC_IND_IS_E!J37+FC_IND_NFM_E!J37+FC_IND_CPC_E!J37+FC_IND_NMM_E!J37+FC_IND_PPP_E!J37+FC_IND_FBT_E!J37+FC_IND_TE_E!J37+FC_IND_MAC_E!J37+FC_IND_TL_E!J37+FC_IND_WP_E!J37+FC_IND_MQ_E!J37+FC_IND_CON_E!J37+FC_IND_NSP_E!J37</f>
        <v>461.34797936371444</v>
      </c>
      <c r="K37" s="30">
        <f>FC_IND_IS_E!K37+FC_IND_NFM_E!K37+FC_IND_CPC_E!K37+FC_IND_NMM_E!K37+FC_IND_PPP_E!K37+FC_IND_FBT_E!K37+FC_IND_TE_E!K37+FC_IND_MAC_E!K37+FC_IND_TL_E!K37+FC_IND_WP_E!K37+FC_IND_MQ_E!K37+FC_IND_CON_E!K37+FC_IND_NSP_E!K37</f>
        <v>298.84600171969043</v>
      </c>
      <c r="L37" s="30">
        <f>FC_IND_IS_E!L37+FC_IND_NFM_E!L37+FC_IND_CPC_E!L37+FC_IND_NMM_E!L37+FC_IND_PPP_E!L37+FC_IND_FBT_E!L37+FC_IND_TE_E!L37+FC_IND_MAC_E!L37+FC_IND_TL_E!L37+FC_IND_WP_E!L37+FC_IND_MQ_E!L37+FC_IND_CON_E!L37+FC_IND_NSP_E!L37</f>
        <v>300.8110060189166</v>
      </c>
      <c r="M37" s="30">
        <f>FC_IND_IS_E!M37+FC_IND_NFM_E!M37+FC_IND_CPC_E!M37+FC_IND_NMM_E!M37+FC_IND_PPP_E!M37+FC_IND_FBT_E!M37+FC_IND_TE_E!M37+FC_IND_MAC_E!M37+FC_IND_TL_E!M37+FC_IND_WP_E!M37+FC_IND_MQ_E!M37+FC_IND_CON_E!M37+FC_IND_NSP_E!M37</f>
        <v>229.87919174548583</v>
      </c>
      <c r="N37" s="30">
        <f>FC_IND_IS_E!N37+FC_IND_NFM_E!N37+FC_IND_CPC_E!N37+FC_IND_NMM_E!N37+FC_IND_PPP_E!N37+FC_IND_FBT_E!N37+FC_IND_TE_E!N37+FC_IND_MAC_E!N37+FC_IND_TL_E!N37+FC_IND_WP_E!N37+FC_IND_MQ_E!N37+FC_IND_CON_E!N37+FC_IND_NSP_E!N37</f>
        <v>67.548667239896815</v>
      </c>
      <c r="O37" s="30">
        <f>FC_IND_IS_E!O37+FC_IND_NFM_E!O37+FC_IND_CPC_E!O37+FC_IND_NMM_E!O37+FC_IND_PPP_E!O37+FC_IND_FBT_E!O37+FC_IND_TE_E!O37+FC_IND_MAC_E!O37+FC_IND_TL_E!O37+FC_IND_WP_E!O37+FC_IND_MQ_E!O37+FC_IND_CON_E!O37+FC_IND_NSP_E!O37</f>
        <v>522.31083404987089</v>
      </c>
      <c r="P37" s="30">
        <f>FC_IND_IS_E!P37+FC_IND_NFM_E!P37+FC_IND_CPC_E!P37+FC_IND_NMM_E!P37+FC_IND_PPP_E!P37+FC_IND_FBT_E!P37+FC_IND_TE_E!P37+FC_IND_MAC_E!P37+FC_IND_TL_E!P37+FC_IND_WP_E!P37+FC_IND_MQ_E!P37+FC_IND_CON_E!P37+FC_IND_NSP_E!P37</f>
        <v>351.41805674978502</v>
      </c>
      <c r="Q37" s="30">
        <f>FC_IND_IS_E!Q37+FC_IND_NFM_E!Q37+FC_IND_CPC_E!Q37+FC_IND_NMM_E!Q37+FC_IND_PPP_E!Q37+FC_IND_FBT_E!Q37+FC_IND_TE_E!Q37+FC_IND_MAC_E!Q37+FC_IND_TL_E!Q37+FC_IND_WP_E!Q37+FC_IND_MQ_E!Q37+FC_IND_CON_E!Q37+FC_IND_NSP_E!Q37</f>
        <v>355.51513327601026</v>
      </c>
      <c r="R37" s="30">
        <f>FC_IND_IS_E!R37+FC_IND_NFM_E!R37+FC_IND_CPC_E!R37+FC_IND_NMM_E!R37+FC_IND_PPP_E!R37+FC_IND_FBT_E!R37+FC_IND_TE_E!R37+FC_IND_MAC_E!R37+FC_IND_TL_E!R37+FC_IND_WP_E!R37+FC_IND_MQ_E!R37+FC_IND_CON_E!R37+FC_IND_NSP_E!R37</f>
        <v>58.840154772141005</v>
      </c>
      <c r="S37" s="30">
        <f>FC_IND_IS_E!S37+FC_IND_NFM_E!S37+FC_IND_CPC_E!S37+FC_IND_NMM_E!S37+FC_IND_PPP_E!S37+FC_IND_FBT_E!S37+FC_IND_TE_E!S37+FC_IND_MAC_E!S37+FC_IND_TL_E!S37+FC_IND_WP_E!S37+FC_IND_MQ_E!S37+FC_IND_CON_E!S37+FC_IND_NSP_E!S37</f>
        <v>194.60799656061906</v>
      </c>
      <c r="T37" s="30">
        <f>FC_IND_IS_E!T37+FC_IND_NFM_E!T37+FC_IND_CPC_E!T37+FC_IND_NMM_E!T37+FC_IND_PPP_E!T37+FC_IND_FBT_E!T37+FC_IND_TE_E!T37+FC_IND_MAC_E!T37+FC_IND_TL_E!T37+FC_IND_WP_E!T37+FC_IND_MQ_E!T37+FC_IND_CON_E!T37+FC_IND_NSP_E!T37</f>
        <v>183.73404987102322</v>
      </c>
      <c r="U37" s="30">
        <f>FC_IND_IS_E!U37+FC_IND_NFM_E!U37+FC_IND_CPC_E!U37+FC_IND_NMM_E!U37+FC_IND_PPP_E!U37+FC_IND_FBT_E!U37+FC_IND_TE_E!U37+FC_IND_MAC_E!U37+FC_IND_TL_E!U37+FC_IND_WP_E!U37+FC_IND_MQ_E!U37+FC_IND_CON_E!U37+FC_IND_NSP_E!U37</f>
        <v>256.44282029234733</v>
      </c>
      <c r="V37" s="30">
        <f>FC_IND_IS_E!V37+FC_IND_NFM_E!V37+FC_IND_CPC_E!V37+FC_IND_NMM_E!V37+FC_IND_PPP_E!V37+FC_IND_FBT_E!V37+FC_IND_TE_E!V37+FC_IND_MAC_E!V37+FC_IND_TL_E!V37+FC_IND_WP_E!V37+FC_IND_MQ_E!V37+FC_IND_CON_E!V37+FC_IND_NSP_E!V37</f>
        <v>257.09458297506438</v>
      </c>
      <c r="W37" s="30">
        <f>FC_IND_IS_E!W37+FC_IND_NFM_E!W37+FC_IND_CPC_E!W37+FC_IND_NMM_E!W37+FC_IND_PPP_E!W37+FC_IND_FBT_E!W37+FC_IND_TE_E!W37+FC_IND_MAC_E!W37+FC_IND_TL_E!W37+FC_IND_WP_E!W37+FC_IND_MQ_E!W37+FC_IND_CON_E!W37+FC_IND_NSP_E!W37</f>
        <v>173.62665520206363</v>
      </c>
      <c r="X37" s="30">
        <f>FC_IND_IS_E!X37+FC_IND_NFM_E!X37+FC_IND_CPC_E!X37+FC_IND_NMM_E!X37+FC_IND_PPP_E!X37+FC_IND_FBT_E!X37+FC_IND_TE_E!X37+FC_IND_MAC_E!X37+FC_IND_TL_E!X37+FC_IND_WP_E!X37+FC_IND_MQ_E!X37+FC_IND_CON_E!X37+FC_IND_NSP_E!X37</f>
        <v>137.2249355116079</v>
      </c>
    </row>
    <row r="38" spans="1:24" ht="11.25" customHeight="1" x14ac:dyDescent="0.2">
      <c r="A38" s="39" t="s">
        <v>63</v>
      </c>
      <c r="B38" s="23" t="s">
        <v>64</v>
      </c>
      <c r="C38" s="30">
        <f>FC_IND_IS_E!C38+FC_IND_NFM_E!C38+FC_IND_CPC_E!C38+FC_IND_NMM_E!C38+FC_IND_PPP_E!C38+FC_IND_FBT_E!C38+FC_IND_TE_E!C38+FC_IND_MAC_E!C38+FC_IND_TL_E!C38+FC_IND_WP_E!C38+FC_IND_MQ_E!C38+FC_IND_CON_E!C38+FC_IND_NSP_E!C38</f>
        <v>0</v>
      </c>
      <c r="D38" s="30">
        <f>FC_IND_IS_E!D38+FC_IND_NFM_E!D38+FC_IND_CPC_E!D38+FC_IND_NMM_E!D38+FC_IND_PPP_E!D38+FC_IND_FBT_E!D38+FC_IND_TE_E!D38+FC_IND_MAC_E!D38+FC_IND_TL_E!D38+FC_IND_WP_E!D38+FC_IND_MQ_E!D38+FC_IND_CON_E!D38+FC_IND_NSP_E!D38</f>
        <v>0</v>
      </c>
      <c r="E38" s="30">
        <f>FC_IND_IS_E!E38+FC_IND_NFM_E!E38+FC_IND_CPC_E!E38+FC_IND_NMM_E!E38+FC_IND_PPP_E!E38+FC_IND_FBT_E!E38+FC_IND_TE_E!E38+FC_IND_MAC_E!E38+FC_IND_TL_E!E38+FC_IND_WP_E!E38+FC_IND_MQ_E!E38+FC_IND_CON_E!E38+FC_IND_NSP_E!E38</f>
        <v>0</v>
      </c>
      <c r="F38" s="30">
        <f>FC_IND_IS_E!F38+FC_IND_NFM_E!F38+FC_IND_CPC_E!F38+FC_IND_NMM_E!F38+FC_IND_PPP_E!F38+FC_IND_FBT_E!F38+FC_IND_TE_E!F38+FC_IND_MAC_E!F38+FC_IND_TL_E!F38+FC_IND_WP_E!F38+FC_IND_MQ_E!F38+FC_IND_CON_E!F38+FC_IND_NSP_E!F38</f>
        <v>0</v>
      </c>
      <c r="G38" s="30">
        <f>FC_IND_IS_E!G38+FC_IND_NFM_E!G38+FC_IND_CPC_E!G38+FC_IND_NMM_E!G38+FC_IND_PPP_E!G38+FC_IND_FBT_E!G38+FC_IND_TE_E!G38+FC_IND_MAC_E!G38+FC_IND_TL_E!G38+FC_IND_WP_E!G38+FC_IND_MQ_E!G38+FC_IND_CON_E!G38+FC_IND_NSP_E!G38</f>
        <v>0</v>
      </c>
      <c r="H38" s="30">
        <f>FC_IND_IS_E!H38+FC_IND_NFM_E!H38+FC_IND_CPC_E!H38+FC_IND_NMM_E!H38+FC_IND_PPP_E!H38+FC_IND_FBT_E!H38+FC_IND_TE_E!H38+FC_IND_MAC_E!H38+FC_IND_TL_E!H38+FC_IND_WP_E!H38+FC_IND_MQ_E!H38+FC_IND_CON_E!H38+FC_IND_NSP_E!H38</f>
        <v>0</v>
      </c>
      <c r="I38" s="30">
        <f>FC_IND_IS_E!I38+FC_IND_NFM_E!I38+FC_IND_CPC_E!I38+FC_IND_NMM_E!I38+FC_IND_PPP_E!I38+FC_IND_FBT_E!I38+FC_IND_TE_E!I38+FC_IND_MAC_E!I38+FC_IND_TL_E!I38+FC_IND_WP_E!I38+FC_IND_MQ_E!I38+FC_IND_CON_E!I38+FC_IND_NSP_E!I38</f>
        <v>0</v>
      </c>
      <c r="J38" s="30">
        <f>FC_IND_IS_E!J38+FC_IND_NFM_E!J38+FC_IND_CPC_E!J38+FC_IND_NMM_E!J38+FC_IND_PPP_E!J38+FC_IND_FBT_E!J38+FC_IND_TE_E!J38+FC_IND_MAC_E!J38+FC_IND_TL_E!J38+FC_IND_WP_E!J38+FC_IND_MQ_E!J38+FC_IND_CON_E!J38+FC_IND_NSP_E!J38</f>
        <v>0</v>
      </c>
      <c r="K38" s="30">
        <f>FC_IND_IS_E!K38+FC_IND_NFM_E!K38+FC_IND_CPC_E!K38+FC_IND_NMM_E!K38+FC_IND_PPP_E!K38+FC_IND_FBT_E!K38+FC_IND_TE_E!K38+FC_IND_MAC_E!K38+FC_IND_TL_E!K38+FC_IND_WP_E!K38+FC_IND_MQ_E!K38+FC_IND_CON_E!K38+FC_IND_NSP_E!K38</f>
        <v>0</v>
      </c>
      <c r="L38" s="30">
        <f>FC_IND_IS_E!L38+FC_IND_NFM_E!L38+FC_IND_CPC_E!L38+FC_IND_NMM_E!L38+FC_IND_PPP_E!L38+FC_IND_FBT_E!L38+FC_IND_TE_E!L38+FC_IND_MAC_E!L38+FC_IND_TL_E!L38+FC_IND_WP_E!L38+FC_IND_MQ_E!L38+FC_IND_CON_E!L38+FC_IND_NSP_E!L38</f>
        <v>0</v>
      </c>
      <c r="M38" s="30">
        <f>FC_IND_IS_E!M38+FC_IND_NFM_E!M38+FC_IND_CPC_E!M38+FC_IND_NMM_E!M38+FC_IND_PPP_E!M38+FC_IND_FBT_E!M38+FC_IND_TE_E!M38+FC_IND_MAC_E!M38+FC_IND_TL_E!M38+FC_IND_WP_E!M38+FC_IND_MQ_E!M38+FC_IND_CON_E!M38+FC_IND_NSP_E!M38</f>
        <v>0</v>
      </c>
      <c r="N38" s="30">
        <f>FC_IND_IS_E!N38+FC_IND_NFM_E!N38+FC_IND_CPC_E!N38+FC_IND_NMM_E!N38+FC_IND_PPP_E!N38+FC_IND_FBT_E!N38+FC_IND_TE_E!N38+FC_IND_MAC_E!N38+FC_IND_TL_E!N38+FC_IND_WP_E!N38+FC_IND_MQ_E!N38+FC_IND_CON_E!N38+FC_IND_NSP_E!N38</f>
        <v>0</v>
      </c>
      <c r="O38" s="30">
        <f>FC_IND_IS_E!O38+FC_IND_NFM_E!O38+FC_IND_CPC_E!O38+FC_IND_NMM_E!O38+FC_IND_PPP_E!O38+FC_IND_FBT_E!O38+FC_IND_TE_E!O38+FC_IND_MAC_E!O38+FC_IND_TL_E!O38+FC_IND_WP_E!O38+FC_IND_MQ_E!O38+FC_IND_CON_E!O38+FC_IND_NSP_E!O38</f>
        <v>0</v>
      </c>
      <c r="P38" s="30">
        <f>FC_IND_IS_E!P38+FC_IND_NFM_E!P38+FC_IND_CPC_E!P38+FC_IND_NMM_E!P38+FC_IND_PPP_E!P38+FC_IND_FBT_E!P38+FC_IND_TE_E!P38+FC_IND_MAC_E!P38+FC_IND_TL_E!P38+FC_IND_WP_E!P38+FC_IND_MQ_E!P38+FC_IND_CON_E!P38+FC_IND_NSP_E!P38</f>
        <v>0</v>
      </c>
      <c r="Q38" s="30">
        <f>FC_IND_IS_E!Q38+FC_IND_NFM_E!Q38+FC_IND_CPC_E!Q38+FC_IND_NMM_E!Q38+FC_IND_PPP_E!Q38+FC_IND_FBT_E!Q38+FC_IND_TE_E!Q38+FC_IND_MAC_E!Q38+FC_IND_TL_E!Q38+FC_IND_WP_E!Q38+FC_IND_MQ_E!Q38+FC_IND_CON_E!Q38+FC_IND_NSP_E!Q38</f>
        <v>0</v>
      </c>
      <c r="R38" s="30">
        <f>FC_IND_IS_E!R38+FC_IND_NFM_E!R38+FC_IND_CPC_E!R38+FC_IND_NMM_E!R38+FC_IND_PPP_E!R38+FC_IND_FBT_E!R38+FC_IND_TE_E!R38+FC_IND_MAC_E!R38+FC_IND_TL_E!R38+FC_IND_WP_E!R38+FC_IND_MQ_E!R38+FC_IND_CON_E!R38+FC_IND_NSP_E!R38</f>
        <v>0</v>
      </c>
      <c r="S38" s="30">
        <f>FC_IND_IS_E!S38+FC_IND_NFM_E!S38+FC_IND_CPC_E!S38+FC_IND_NMM_E!S38+FC_IND_PPP_E!S38+FC_IND_FBT_E!S38+FC_IND_TE_E!S38+FC_IND_MAC_E!S38+FC_IND_TL_E!S38+FC_IND_WP_E!S38+FC_IND_MQ_E!S38+FC_IND_CON_E!S38+FC_IND_NSP_E!S38</f>
        <v>0</v>
      </c>
      <c r="T38" s="30">
        <f>FC_IND_IS_E!T38+FC_IND_NFM_E!T38+FC_IND_CPC_E!T38+FC_IND_NMM_E!T38+FC_IND_PPP_E!T38+FC_IND_FBT_E!T38+FC_IND_TE_E!T38+FC_IND_MAC_E!T38+FC_IND_TL_E!T38+FC_IND_WP_E!T38+FC_IND_MQ_E!T38+FC_IND_CON_E!T38+FC_IND_NSP_E!T38</f>
        <v>1.031814273430782E-3</v>
      </c>
      <c r="U38" s="30">
        <f>FC_IND_IS_E!U38+FC_IND_NFM_E!U38+FC_IND_CPC_E!U38+FC_IND_NMM_E!U38+FC_IND_PPP_E!U38+FC_IND_FBT_E!U38+FC_IND_TE_E!U38+FC_IND_MAC_E!U38+FC_IND_TL_E!U38+FC_IND_WP_E!U38+FC_IND_MQ_E!U38+FC_IND_CON_E!U38+FC_IND_NSP_E!U38</f>
        <v>1.031814273430782E-3</v>
      </c>
      <c r="V38" s="30">
        <f>FC_IND_IS_E!V38+FC_IND_NFM_E!V38+FC_IND_CPC_E!V38+FC_IND_NMM_E!V38+FC_IND_PPP_E!V38+FC_IND_FBT_E!V38+FC_IND_TE_E!V38+FC_IND_MAC_E!V38+FC_IND_TL_E!V38+FC_IND_WP_E!V38+FC_IND_MQ_E!V38+FC_IND_CON_E!V38+FC_IND_NSP_E!V38</f>
        <v>1.031814273430782E-3</v>
      </c>
      <c r="W38" s="30">
        <f>FC_IND_IS_E!W38+FC_IND_NFM_E!W38+FC_IND_CPC_E!W38+FC_IND_NMM_E!W38+FC_IND_PPP_E!W38+FC_IND_FBT_E!W38+FC_IND_TE_E!W38+FC_IND_MAC_E!W38+FC_IND_TL_E!W38+FC_IND_WP_E!W38+FC_IND_MQ_E!W38+FC_IND_CON_E!W38+FC_IND_NSP_E!W38</f>
        <v>2.0636285468615648E-3</v>
      </c>
      <c r="X38" s="30">
        <f>FC_IND_IS_E!X38+FC_IND_NFM_E!X38+FC_IND_CPC_E!X38+FC_IND_NMM_E!X38+FC_IND_PPP_E!X38+FC_IND_FBT_E!X38+FC_IND_TE_E!X38+FC_IND_MAC_E!X38+FC_IND_TL_E!X38+FC_IND_WP_E!X38+FC_IND_MQ_E!X38+FC_IND_CON_E!X38+FC_IND_NSP_E!X38</f>
        <v>2.8374892519346519E-2</v>
      </c>
    </row>
    <row r="39" spans="1:24" ht="11.25" customHeight="1" x14ac:dyDescent="0.2">
      <c r="A39" s="39" t="s">
        <v>65</v>
      </c>
      <c r="B39" s="23" t="s">
        <v>66</v>
      </c>
      <c r="C39" s="30">
        <f>FC_IND_IS_E!C39+FC_IND_NFM_E!C39+FC_IND_CPC_E!C39+FC_IND_NMM_E!C39+FC_IND_PPP_E!C39+FC_IND_FBT_E!C39+FC_IND_TE_E!C39+FC_IND_MAC_E!C39+FC_IND_TL_E!C39+FC_IND_WP_E!C39+FC_IND_MQ_E!C39+FC_IND_CON_E!C39+FC_IND_NSP_E!C39</f>
        <v>0</v>
      </c>
      <c r="D39" s="30">
        <f>FC_IND_IS_E!D39+FC_IND_NFM_E!D39+FC_IND_CPC_E!D39+FC_IND_NMM_E!D39+FC_IND_PPP_E!D39+FC_IND_FBT_E!D39+FC_IND_TE_E!D39+FC_IND_MAC_E!D39+FC_IND_TL_E!D39+FC_IND_WP_E!D39+FC_IND_MQ_E!D39+FC_IND_CON_E!D39+FC_IND_NSP_E!D39</f>
        <v>0</v>
      </c>
      <c r="E39" s="30">
        <f>FC_IND_IS_E!E39+FC_IND_NFM_E!E39+FC_IND_CPC_E!E39+FC_IND_NMM_E!E39+FC_IND_PPP_E!E39+FC_IND_FBT_E!E39+FC_IND_TE_E!E39+FC_IND_MAC_E!E39+FC_IND_TL_E!E39+FC_IND_WP_E!E39+FC_IND_MQ_E!E39+FC_IND_CON_E!E39+FC_IND_NSP_E!E39</f>
        <v>0</v>
      </c>
      <c r="F39" s="30">
        <f>FC_IND_IS_E!F39+FC_IND_NFM_E!F39+FC_IND_CPC_E!F39+FC_IND_NMM_E!F39+FC_IND_PPP_E!F39+FC_IND_FBT_E!F39+FC_IND_TE_E!F39+FC_IND_MAC_E!F39+FC_IND_TL_E!F39+FC_IND_WP_E!F39+FC_IND_MQ_E!F39+FC_IND_CON_E!F39+FC_IND_NSP_E!F39</f>
        <v>0</v>
      </c>
      <c r="G39" s="30">
        <f>FC_IND_IS_E!G39+FC_IND_NFM_E!G39+FC_IND_CPC_E!G39+FC_IND_NMM_E!G39+FC_IND_PPP_E!G39+FC_IND_FBT_E!G39+FC_IND_TE_E!G39+FC_IND_MAC_E!G39+FC_IND_TL_E!G39+FC_IND_WP_E!G39+FC_IND_MQ_E!G39+FC_IND_CON_E!G39+FC_IND_NSP_E!G39</f>
        <v>0</v>
      </c>
      <c r="H39" s="30">
        <f>FC_IND_IS_E!H39+FC_IND_NFM_E!H39+FC_IND_CPC_E!H39+FC_IND_NMM_E!H39+FC_IND_PPP_E!H39+FC_IND_FBT_E!H39+FC_IND_TE_E!H39+FC_IND_MAC_E!H39+FC_IND_TL_E!H39+FC_IND_WP_E!H39+FC_IND_MQ_E!H39+FC_IND_CON_E!H39+FC_IND_NSP_E!H39</f>
        <v>0</v>
      </c>
      <c r="I39" s="30">
        <f>FC_IND_IS_E!I39+FC_IND_NFM_E!I39+FC_IND_CPC_E!I39+FC_IND_NMM_E!I39+FC_IND_PPP_E!I39+FC_IND_FBT_E!I39+FC_IND_TE_E!I39+FC_IND_MAC_E!I39+FC_IND_TL_E!I39+FC_IND_WP_E!I39+FC_IND_MQ_E!I39+FC_IND_CON_E!I39+FC_IND_NSP_E!I39</f>
        <v>0</v>
      </c>
      <c r="J39" s="30">
        <f>FC_IND_IS_E!J39+FC_IND_NFM_E!J39+FC_IND_CPC_E!J39+FC_IND_NMM_E!J39+FC_IND_PPP_E!J39+FC_IND_FBT_E!J39+FC_IND_TE_E!J39+FC_IND_MAC_E!J39+FC_IND_TL_E!J39+FC_IND_WP_E!J39+FC_IND_MQ_E!J39+FC_IND_CON_E!J39+FC_IND_NSP_E!J39</f>
        <v>0</v>
      </c>
      <c r="K39" s="30">
        <f>FC_IND_IS_E!K39+FC_IND_NFM_E!K39+FC_IND_CPC_E!K39+FC_IND_NMM_E!K39+FC_IND_PPP_E!K39+FC_IND_FBT_E!K39+FC_IND_TE_E!K39+FC_IND_MAC_E!K39+FC_IND_TL_E!K39+FC_IND_WP_E!K39+FC_IND_MQ_E!K39+FC_IND_CON_E!K39+FC_IND_NSP_E!K39</f>
        <v>0</v>
      </c>
      <c r="L39" s="30">
        <f>FC_IND_IS_E!L39+FC_IND_NFM_E!L39+FC_IND_CPC_E!L39+FC_IND_NMM_E!L39+FC_IND_PPP_E!L39+FC_IND_FBT_E!L39+FC_IND_TE_E!L39+FC_IND_MAC_E!L39+FC_IND_TL_E!L39+FC_IND_WP_E!L39+FC_IND_MQ_E!L39+FC_IND_CON_E!L39+FC_IND_NSP_E!L39</f>
        <v>0</v>
      </c>
      <c r="M39" s="30">
        <f>FC_IND_IS_E!M39+FC_IND_NFM_E!M39+FC_IND_CPC_E!M39+FC_IND_NMM_E!M39+FC_IND_PPP_E!M39+FC_IND_FBT_E!M39+FC_IND_TE_E!M39+FC_IND_MAC_E!M39+FC_IND_TL_E!M39+FC_IND_WP_E!M39+FC_IND_MQ_E!M39+FC_IND_CON_E!M39+FC_IND_NSP_E!M39</f>
        <v>0</v>
      </c>
      <c r="N39" s="30">
        <f>FC_IND_IS_E!N39+FC_IND_NFM_E!N39+FC_IND_CPC_E!N39+FC_IND_NMM_E!N39+FC_IND_PPP_E!N39+FC_IND_FBT_E!N39+FC_IND_TE_E!N39+FC_IND_MAC_E!N39+FC_IND_TL_E!N39+FC_IND_WP_E!N39+FC_IND_MQ_E!N39+FC_IND_CON_E!N39+FC_IND_NSP_E!N39</f>
        <v>0</v>
      </c>
      <c r="O39" s="30">
        <f>FC_IND_IS_E!O39+FC_IND_NFM_E!O39+FC_IND_CPC_E!O39+FC_IND_NMM_E!O39+FC_IND_PPP_E!O39+FC_IND_FBT_E!O39+FC_IND_TE_E!O39+FC_IND_MAC_E!O39+FC_IND_TL_E!O39+FC_IND_WP_E!O39+FC_IND_MQ_E!O39+FC_IND_CON_E!O39+FC_IND_NSP_E!O39</f>
        <v>0</v>
      </c>
      <c r="P39" s="30">
        <f>FC_IND_IS_E!P39+FC_IND_NFM_E!P39+FC_IND_CPC_E!P39+FC_IND_NMM_E!P39+FC_IND_PPP_E!P39+FC_IND_FBT_E!P39+FC_IND_TE_E!P39+FC_IND_MAC_E!P39+FC_IND_TL_E!P39+FC_IND_WP_E!P39+FC_IND_MQ_E!P39+FC_IND_CON_E!P39+FC_IND_NSP_E!P39</f>
        <v>0</v>
      </c>
      <c r="Q39" s="30">
        <f>FC_IND_IS_E!Q39+FC_IND_NFM_E!Q39+FC_IND_CPC_E!Q39+FC_IND_NMM_E!Q39+FC_IND_PPP_E!Q39+FC_IND_FBT_E!Q39+FC_IND_TE_E!Q39+FC_IND_MAC_E!Q39+FC_IND_TL_E!Q39+FC_IND_WP_E!Q39+FC_IND_MQ_E!Q39+FC_IND_CON_E!Q39+FC_IND_NSP_E!Q39</f>
        <v>0</v>
      </c>
      <c r="R39" s="30">
        <f>FC_IND_IS_E!R39+FC_IND_NFM_E!R39+FC_IND_CPC_E!R39+FC_IND_NMM_E!R39+FC_IND_PPP_E!R39+FC_IND_FBT_E!R39+FC_IND_TE_E!R39+FC_IND_MAC_E!R39+FC_IND_TL_E!R39+FC_IND_WP_E!R39+FC_IND_MQ_E!R39+FC_IND_CON_E!R39+FC_IND_NSP_E!R39</f>
        <v>0</v>
      </c>
      <c r="S39" s="30">
        <f>FC_IND_IS_E!S39+FC_IND_NFM_E!S39+FC_IND_CPC_E!S39+FC_IND_NMM_E!S39+FC_IND_PPP_E!S39+FC_IND_FBT_E!S39+FC_IND_TE_E!S39+FC_IND_MAC_E!S39+FC_IND_TL_E!S39+FC_IND_WP_E!S39+FC_IND_MQ_E!S39+FC_IND_CON_E!S39+FC_IND_NSP_E!S39</f>
        <v>0</v>
      </c>
      <c r="T39" s="30">
        <f>FC_IND_IS_E!T39+FC_IND_NFM_E!T39+FC_IND_CPC_E!T39+FC_IND_NMM_E!T39+FC_IND_PPP_E!T39+FC_IND_FBT_E!T39+FC_IND_TE_E!T39+FC_IND_MAC_E!T39+FC_IND_TL_E!T39+FC_IND_WP_E!T39+FC_IND_MQ_E!T39+FC_IND_CON_E!T39+FC_IND_NSP_E!T39</f>
        <v>0</v>
      </c>
      <c r="U39" s="30">
        <f>FC_IND_IS_E!U39+FC_IND_NFM_E!U39+FC_IND_CPC_E!U39+FC_IND_NMM_E!U39+FC_IND_PPP_E!U39+FC_IND_FBT_E!U39+FC_IND_TE_E!U39+FC_IND_MAC_E!U39+FC_IND_TL_E!U39+FC_IND_WP_E!U39+FC_IND_MQ_E!U39+FC_IND_CON_E!U39+FC_IND_NSP_E!U39</f>
        <v>0</v>
      </c>
      <c r="V39" s="30">
        <f>FC_IND_IS_E!V39+FC_IND_NFM_E!V39+FC_IND_CPC_E!V39+FC_IND_NMM_E!V39+FC_IND_PPP_E!V39+FC_IND_FBT_E!V39+FC_IND_TE_E!V39+FC_IND_MAC_E!V39+FC_IND_TL_E!V39+FC_IND_WP_E!V39+FC_IND_MQ_E!V39+FC_IND_CON_E!V39+FC_IND_NSP_E!V39</f>
        <v>0</v>
      </c>
      <c r="W39" s="30">
        <f>FC_IND_IS_E!W39+FC_IND_NFM_E!W39+FC_IND_CPC_E!W39+FC_IND_NMM_E!W39+FC_IND_PPP_E!W39+FC_IND_FBT_E!W39+FC_IND_TE_E!W39+FC_IND_MAC_E!W39+FC_IND_TL_E!W39+FC_IND_WP_E!W39+FC_IND_MQ_E!W39+FC_IND_CON_E!W39+FC_IND_NSP_E!W39</f>
        <v>0</v>
      </c>
      <c r="X39" s="30">
        <f>FC_IND_IS_E!X39+FC_IND_NFM_E!X39+FC_IND_CPC_E!X39+FC_IND_NMM_E!X39+FC_IND_PPP_E!X39+FC_IND_FBT_E!X39+FC_IND_TE_E!X39+FC_IND_MAC_E!X39+FC_IND_TL_E!X39+FC_IND_WP_E!X39+FC_IND_MQ_E!X39+FC_IND_CON_E!X39+FC_IND_NSP_E!X39</f>
        <v>0</v>
      </c>
    </row>
    <row r="40" spans="1:24" ht="11.25" customHeight="1" x14ac:dyDescent="0.2">
      <c r="A40" s="39" t="s">
        <v>67</v>
      </c>
      <c r="B40" s="23" t="s">
        <v>68</v>
      </c>
      <c r="C40" s="30">
        <f>FC_IND_IS_E!C40+FC_IND_NFM_E!C40+FC_IND_CPC_E!C40+FC_IND_NMM_E!C40+FC_IND_PPP_E!C40+FC_IND_FBT_E!C40+FC_IND_TE_E!C40+FC_IND_MAC_E!C40+FC_IND_TL_E!C40+FC_IND_WP_E!C40+FC_IND_MQ_E!C40+FC_IND_CON_E!C40+FC_IND_NSP_E!C40</f>
        <v>20.593293207222704</v>
      </c>
      <c r="D40" s="30">
        <f>FC_IND_IS_E!D40+FC_IND_NFM_E!D40+FC_IND_CPC_E!D40+FC_IND_NMM_E!D40+FC_IND_PPP_E!D40+FC_IND_FBT_E!D40+FC_IND_TE_E!D40+FC_IND_MAC_E!D40+FC_IND_TL_E!D40+FC_IND_WP_E!D40+FC_IND_MQ_E!D40+FC_IND_CON_E!D40+FC_IND_NSP_E!D40</f>
        <v>20.593293207222704</v>
      </c>
      <c r="E40" s="30">
        <f>FC_IND_IS_E!E40+FC_IND_NFM_E!E40+FC_IND_CPC_E!E40+FC_IND_NMM_E!E40+FC_IND_PPP_E!E40+FC_IND_FBT_E!E40+FC_IND_TE_E!E40+FC_IND_MAC_E!E40+FC_IND_TL_E!E40+FC_IND_WP_E!E40+FC_IND_MQ_E!E40+FC_IND_CON_E!E40+FC_IND_NSP_E!E40</f>
        <v>19.539982803095445</v>
      </c>
      <c r="F40" s="30">
        <f>FC_IND_IS_E!F40+FC_IND_NFM_E!F40+FC_IND_CPC_E!F40+FC_IND_NMM_E!F40+FC_IND_PPP_E!F40+FC_IND_FBT_E!F40+FC_IND_TE_E!F40+FC_IND_MAC_E!F40+FC_IND_TL_E!F40+FC_IND_WP_E!F40+FC_IND_MQ_E!F40+FC_IND_CON_E!F40+FC_IND_NSP_E!F40</f>
        <v>16.458899398108336</v>
      </c>
      <c r="G40" s="30">
        <f>FC_IND_IS_E!G40+FC_IND_NFM_E!G40+FC_IND_CPC_E!G40+FC_IND_NMM_E!G40+FC_IND_PPP_E!G40+FC_IND_FBT_E!G40+FC_IND_TE_E!G40+FC_IND_MAC_E!G40+FC_IND_TL_E!G40+FC_IND_WP_E!G40+FC_IND_MQ_E!G40+FC_IND_CON_E!G40+FC_IND_NSP_E!G40</f>
        <v>17.485898538263115</v>
      </c>
      <c r="H40" s="30">
        <f>FC_IND_IS_E!H40+FC_IND_NFM_E!H40+FC_IND_CPC_E!H40+FC_IND_NMM_E!H40+FC_IND_PPP_E!H40+FC_IND_FBT_E!H40+FC_IND_TE_E!H40+FC_IND_MAC_E!H40+FC_IND_TL_E!H40+FC_IND_WP_E!H40+FC_IND_MQ_E!H40+FC_IND_CON_E!H40+FC_IND_NSP_E!H40</f>
        <v>23.924161650902839</v>
      </c>
      <c r="I40" s="30">
        <f>FC_IND_IS_E!I40+FC_IND_NFM_E!I40+FC_IND_CPC_E!I40+FC_IND_NMM_E!I40+FC_IND_PPP_E!I40+FC_IND_FBT_E!I40+FC_IND_TE_E!I40+FC_IND_MAC_E!I40+FC_IND_TL_E!I40+FC_IND_WP_E!I40+FC_IND_MQ_E!I40+FC_IND_CON_E!I40+FC_IND_NSP_E!I40</f>
        <v>26.00447119518487</v>
      </c>
      <c r="J40" s="30">
        <f>FC_IND_IS_E!J40+FC_IND_NFM_E!J40+FC_IND_CPC_E!J40+FC_IND_NMM_E!J40+FC_IND_PPP_E!J40+FC_IND_FBT_E!J40+FC_IND_TE_E!J40+FC_IND_MAC_E!J40+FC_IND_TL_E!J40+FC_IND_WP_E!J40+FC_IND_MQ_E!J40+FC_IND_CON_E!J40+FC_IND_NSP_E!J40</f>
        <v>21.903611349957007</v>
      </c>
      <c r="K40" s="30">
        <f>FC_IND_IS_E!K40+FC_IND_NFM_E!K40+FC_IND_CPC_E!K40+FC_IND_NMM_E!K40+FC_IND_PPP_E!K40+FC_IND_FBT_E!K40+FC_IND_TE_E!K40+FC_IND_MAC_E!K40+FC_IND_TL_E!K40+FC_IND_WP_E!K40+FC_IND_MQ_E!K40+FC_IND_CON_E!K40+FC_IND_NSP_E!K40</f>
        <v>16.458899398108336</v>
      </c>
      <c r="L40" s="30">
        <f>FC_IND_IS_E!L40+FC_IND_NFM_E!L40+FC_IND_CPC_E!L40+FC_IND_NMM_E!L40+FC_IND_PPP_E!L40+FC_IND_FBT_E!L40+FC_IND_TE_E!L40+FC_IND_MAC_E!L40+FC_IND_TL_E!L40+FC_IND_WP_E!L40+FC_IND_MQ_E!L40+FC_IND_CON_E!L40+FC_IND_NSP_E!L40</f>
        <v>14.531642304385205</v>
      </c>
      <c r="M40" s="30">
        <f>FC_IND_IS_E!M40+FC_IND_NFM_E!M40+FC_IND_CPC_E!M40+FC_IND_NMM_E!M40+FC_IND_PPP_E!M40+FC_IND_FBT_E!M40+FC_IND_TE_E!M40+FC_IND_MAC_E!M40+FC_IND_TL_E!M40+FC_IND_WP_E!M40+FC_IND_MQ_E!M40+FC_IND_CON_E!M40+FC_IND_NSP_E!M40</f>
        <v>22.746259673258816</v>
      </c>
      <c r="N40" s="30">
        <f>FC_IND_IS_E!N40+FC_IND_NFM_E!N40+FC_IND_CPC_E!N40+FC_IND_NMM_E!N40+FC_IND_PPP_E!N40+FC_IND_FBT_E!N40+FC_IND_TE_E!N40+FC_IND_MAC_E!N40+FC_IND_TL_E!N40+FC_IND_WP_E!N40+FC_IND_MQ_E!N40+FC_IND_CON_E!N40+FC_IND_NSP_E!N40</f>
        <v>18.612639724849529</v>
      </c>
      <c r="O40" s="30">
        <f>FC_IND_IS_E!O40+FC_IND_NFM_E!O40+FC_IND_CPC_E!O40+FC_IND_NMM_E!O40+FC_IND_PPP_E!O40+FC_IND_FBT_E!O40+FC_IND_TE_E!O40+FC_IND_MAC_E!O40+FC_IND_TL_E!O40+FC_IND_WP_E!O40+FC_IND_MQ_E!O40+FC_IND_CON_E!O40+FC_IND_NSP_E!O40</f>
        <v>13.482201203783314</v>
      </c>
      <c r="P40" s="30">
        <f>FC_IND_IS_E!P40+FC_IND_NFM_E!P40+FC_IND_CPC_E!P40+FC_IND_NMM_E!P40+FC_IND_PPP_E!P40+FC_IND_FBT_E!P40+FC_IND_TE_E!P40+FC_IND_MAC_E!P40+FC_IND_TL_E!P40+FC_IND_WP_E!P40+FC_IND_MQ_E!P40+FC_IND_CON_E!P40+FC_IND_NSP_E!P40</f>
        <v>15.55150472914875</v>
      </c>
      <c r="Q40" s="30">
        <f>FC_IND_IS_E!Q40+FC_IND_NFM_E!Q40+FC_IND_CPC_E!Q40+FC_IND_NMM_E!Q40+FC_IND_PPP_E!Q40+FC_IND_FBT_E!Q40+FC_IND_TE_E!Q40+FC_IND_MAC_E!Q40+FC_IND_TL_E!Q40+FC_IND_WP_E!Q40+FC_IND_MQ_E!Q40+FC_IND_CON_E!Q40+FC_IND_NSP_E!Q40</f>
        <v>13.485640584694751</v>
      </c>
      <c r="R40" s="30">
        <f>FC_IND_IS_E!R40+FC_IND_NFM_E!R40+FC_IND_CPC_E!R40+FC_IND_NMM_E!R40+FC_IND_PPP_E!R40+FC_IND_FBT_E!R40+FC_IND_TE_E!R40+FC_IND_MAC_E!R40+FC_IND_TL_E!R40+FC_IND_WP_E!R40+FC_IND_MQ_E!R40+FC_IND_CON_E!R40+FC_IND_NSP_E!R40</f>
        <v>6.3080825451418736</v>
      </c>
      <c r="S40" s="30">
        <f>FC_IND_IS_E!S40+FC_IND_NFM_E!S40+FC_IND_CPC_E!S40+FC_IND_NMM_E!S40+FC_IND_PPP_E!S40+FC_IND_FBT_E!S40+FC_IND_TE_E!S40+FC_IND_MAC_E!S40+FC_IND_TL_E!S40+FC_IND_WP_E!S40+FC_IND_MQ_E!S40+FC_IND_CON_E!S40+FC_IND_NSP_E!S40</f>
        <v>7.3337919174548576</v>
      </c>
      <c r="T40" s="30">
        <f>FC_IND_IS_E!T40+FC_IND_NFM_E!T40+FC_IND_CPC_E!T40+FC_IND_NMM_E!T40+FC_IND_PPP_E!T40+FC_IND_FBT_E!T40+FC_IND_TE_E!T40+FC_IND_MAC_E!T40+FC_IND_TL_E!T40+FC_IND_WP_E!T40+FC_IND_MQ_E!T40+FC_IND_CON_E!T40+FC_IND_NSP_E!T40</f>
        <v>6.0293207222699907</v>
      </c>
      <c r="U40" s="30">
        <f>FC_IND_IS_E!U40+FC_IND_NFM_E!U40+FC_IND_CPC_E!U40+FC_IND_NMM_E!U40+FC_IND_PPP_E!U40+FC_IND_FBT_E!U40+FC_IND_TE_E!U40+FC_IND_MAC_E!U40+FC_IND_TL_E!U40+FC_IND_WP_E!U40+FC_IND_MQ_E!U40+FC_IND_CON_E!U40+FC_IND_NSP_E!U40</f>
        <v>6.1883920894239033</v>
      </c>
      <c r="V40" s="30">
        <f>FC_IND_IS_E!V40+FC_IND_NFM_E!V40+FC_IND_CPC_E!V40+FC_IND_NMM_E!V40+FC_IND_PPP_E!V40+FC_IND_FBT_E!V40+FC_IND_TE_E!V40+FC_IND_MAC_E!V40+FC_IND_TL_E!V40+FC_IND_WP_E!V40+FC_IND_MQ_E!V40+FC_IND_CON_E!V40+FC_IND_NSP_E!V40</f>
        <v>4.6557179707652612</v>
      </c>
      <c r="W40" s="30">
        <f>FC_IND_IS_E!W40+FC_IND_NFM_E!W40+FC_IND_CPC_E!W40+FC_IND_NMM_E!W40+FC_IND_PPP_E!W40+FC_IND_FBT_E!W40+FC_IND_TE_E!W40+FC_IND_MAC_E!W40+FC_IND_TL_E!W40+FC_IND_WP_E!W40+FC_IND_MQ_E!W40+FC_IND_CON_E!W40+FC_IND_NSP_E!W40</f>
        <v>3.8999140154772136</v>
      </c>
      <c r="X40" s="30">
        <f>FC_IND_IS_E!X40+FC_IND_NFM_E!X40+FC_IND_CPC_E!X40+FC_IND_NMM_E!X40+FC_IND_PPP_E!X40+FC_IND_FBT_E!X40+FC_IND_TE_E!X40+FC_IND_MAC_E!X40+FC_IND_TL_E!X40+FC_IND_WP_E!X40+FC_IND_MQ_E!X40+FC_IND_CON_E!X40+FC_IND_NSP_E!X40</f>
        <v>3.5172828890799659</v>
      </c>
    </row>
    <row r="41" spans="1:24" ht="11.25" customHeight="1" x14ac:dyDescent="0.2">
      <c r="A41" s="39" t="s">
        <v>69</v>
      </c>
      <c r="B41" s="23" t="s">
        <v>70</v>
      </c>
      <c r="C41" s="30">
        <f>FC_IND_IS_E!C41+FC_IND_NFM_E!C41+FC_IND_CPC_E!C41+FC_IND_NMM_E!C41+FC_IND_PPP_E!C41+FC_IND_FBT_E!C41+FC_IND_TE_E!C41+FC_IND_MAC_E!C41+FC_IND_TL_E!C41+FC_IND_WP_E!C41+FC_IND_MQ_E!C41+FC_IND_CON_E!C41+FC_IND_NSP_E!C41</f>
        <v>74.962768701633692</v>
      </c>
      <c r="D41" s="30">
        <f>FC_IND_IS_E!D41+FC_IND_NFM_E!D41+FC_IND_CPC_E!D41+FC_IND_NMM_E!D41+FC_IND_PPP_E!D41+FC_IND_FBT_E!D41+FC_IND_TE_E!D41+FC_IND_MAC_E!D41+FC_IND_TL_E!D41+FC_IND_WP_E!D41+FC_IND_MQ_E!D41+FC_IND_CON_E!D41+FC_IND_NSP_E!D41</f>
        <v>71.682201203783293</v>
      </c>
      <c r="E41" s="30">
        <f>FC_IND_IS_E!E41+FC_IND_NFM_E!E41+FC_IND_CPC_E!E41+FC_IND_NMM_E!E41+FC_IND_PPP_E!E41+FC_IND_FBT_E!E41+FC_IND_TE_E!E41+FC_IND_MAC_E!E41+FC_IND_TL_E!E41+FC_IND_WP_E!E41+FC_IND_MQ_E!E41+FC_IND_CON_E!E41+FC_IND_NSP_E!E41</f>
        <v>77.949441100601874</v>
      </c>
      <c r="F41" s="30">
        <f>FC_IND_IS_E!F41+FC_IND_NFM_E!F41+FC_IND_CPC_E!F41+FC_IND_NMM_E!F41+FC_IND_PPP_E!F41+FC_IND_FBT_E!F41+FC_IND_TE_E!F41+FC_IND_MAC_E!F41+FC_IND_TL_E!F41+FC_IND_WP_E!F41+FC_IND_MQ_E!F41+FC_IND_CON_E!F41+FC_IND_NSP_E!F41</f>
        <v>62.200085984522779</v>
      </c>
      <c r="G41" s="30">
        <f>FC_IND_IS_E!G41+FC_IND_NFM_E!G41+FC_IND_CPC_E!G41+FC_IND_NMM_E!G41+FC_IND_PPP_E!G41+FC_IND_FBT_E!G41+FC_IND_TE_E!G41+FC_IND_MAC_E!G41+FC_IND_TL_E!G41+FC_IND_WP_E!G41+FC_IND_MQ_E!G41+FC_IND_CON_E!G41+FC_IND_NSP_E!G41</f>
        <v>54.867755803955291</v>
      </c>
      <c r="H41" s="30">
        <f>FC_IND_IS_E!H41+FC_IND_NFM_E!H41+FC_IND_CPC_E!H41+FC_IND_NMM_E!H41+FC_IND_PPP_E!H41+FC_IND_FBT_E!H41+FC_IND_TE_E!H41+FC_IND_MAC_E!H41+FC_IND_TL_E!H41+FC_IND_WP_E!H41+FC_IND_MQ_E!H41+FC_IND_CON_E!H41+FC_IND_NSP_E!H41</f>
        <v>52.824505588993972</v>
      </c>
      <c r="I41" s="30">
        <f>FC_IND_IS_E!I41+FC_IND_NFM_E!I41+FC_IND_CPC_E!I41+FC_IND_NMM_E!I41+FC_IND_PPP_E!I41+FC_IND_FBT_E!I41+FC_IND_TE_E!I41+FC_IND_MAC_E!I41+FC_IND_TL_E!I41+FC_IND_WP_E!I41+FC_IND_MQ_E!I41+FC_IND_CON_E!I41+FC_IND_NSP_E!I41</f>
        <v>39.869991401547722</v>
      </c>
      <c r="J41" s="30">
        <f>FC_IND_IS_E!J41+FC_IND_NFM_E!J41+FC_IND_CPC_E!J41+FC_IND_NMM_E!J41+FC_IND_PPP_E!J41+FC_IND_FBT_E!J41+FC_IND_TE_E!J41+FC_IND_MAC_E!J41+FC_IND_TL_E!J41+FC_IND_WP_E!J41+FC_IND_MQ_E!J41+FC_IND_CON_E!J41+FC_IND_NSP_E!J41</f>
        <v>24.833018056749779</v>
      </c>
      <c r="K41" s="30">
        <f>FC_IND_IS_E!K41+FC_IND_NFM_E!K41+FC_IND_CPC_E!K41+FC_IND_NMM_E!K41+FC_IND_PPP_E!K41+FC_IND_FBT_E!K41+FC_IND_TE_E!K41+FC_IND_MAC_E!K41+FC_IND_TL_E!K41+FC_IND_WP_E!K41+FC_IND_MQ_E!K41+FC_IND_CON_E!K41+FC_IND_NSP_E!K41</f>
        <v>20.773258813413584</v>
      </c>
      <c r="L41" s="30">
        <f>FC_IND_IS_E!L41+FC_IND_NFM_E!L41+FC_IND_CPC_E!L41+FC_IND_NMM_E!L41+FC_IND_PPP_E!L41+FC_IND_FBT_E!L41+FC_IND_TE_E!L41+FC_IND_MAC_E!L41+FC_IND_TL_E!L41+FC_IND_WP_E!L41+FC_IND_MQ_E!L41+FC_IND_CON_E!L41+FC_IND_NSP_E!L41</f>
        <v>14.715477214101458</v>
      </c>
      <c r="M41" s="30">
        <f>FC_IND_IS_E!M41+FC_IND_NFM_E!M41+FC_IND_CPC_E!M41+FC_IND_NMM_E!M41+FC_IND_PPP_E!M41+FC_IND_FBT_E!M41+FC_IND_TE_E!M41+FC_IND_MAC_E!M41+FC_IND_TL_E!M41+FC_IND_WP_E!M41+FC_IND_MQ_E!M41+FC_IND_CON_E!M41+FC_IND_NSP_E!M41</f>
        <v>10.928202923473775</v>
      </c>
      <c r="N41" s="30">
        <f>FC_IND_IS_E!N41+FC_IND_NFM_E!N41+FC_IND_CPC_E!N41+FC_IND_NMM_E!N41+FC_IND_PPP_E!N41+FC_IND_FBT_E!N41+FC_IND_TE_E!N41+FC_IND_MAC_E!N41+FC_IND_TL_E!N41+FC_IND_WP_E!N41+FC_IND_MQ_E!N41+FC_IND_CON_E!N41+FC_IND_NSP_E!N41</f>
        <v>10.952536543422184</v>
      </c>
      <c r="O41" s="30">
        <f>FC_IND_IS_E!O41+FC_IND_NFM_E!O41+FC_IND_CPC_E!O41+FC_IND_NMM_E!O41+FC_IND_PPP_E!O41+FC_IND_FBT_E!O41+FC_IND_TE_E!O41+FC_IND_MAC_E!O41+FC_IND_TL_E!O41+FC_IND_WP_E!O41+FC_IND_MQ_E!O41+FC_IND_CON_E!O41+FC_IND_NSP_E!O41</f>
        <v>14.231814273430782</v>
      </c>
      <c r="P41" s="30">
        <f>FC_IND_IS_E!P41+FC_IND_NFM_E!P41+FC_IND_CPC_E!P41+FC_IND_NMM_E!P41+FC_IND_PPP_E!P41+FC_IND_FBT_E!P41+FC_IND_TE_E!P41+FC_IND_MAC_E!P41+FC_IND_TL_E!P41+FC_IND_WP_E!P41+FC_IND_MQ_E!P41+FC_IND_CON_E!P41+FC_IND_NSP_E!P41</f>
        <v>10.588048151332758</v>
      </c>
      <c r="Q41" s="30">
        <f>FC_IND_IS_E!Q41+FC_IND_NFM_E!Q41+FC_IND_CPC_E!Q41+FC_IND_NMM_E!Q41+FC_IND_PPP_E!Q41+FC_IND_FBT_E!Q41+FC_IND_TE_E!Q41+FC_IND_MAC_E!Q41+FC_IND_TL_E!Q41+FC_IND_WP_E!Q41+FC_IND_MQ_E!Q41+FC_IND_CON_E!Q41+FC_IND_NSP_E!Q41</f>
        <v>13.500257953568358</v>
      </c>
      <c r="R41" s="30">
        <f>FC_IND_IS_E!R41+FC_IND_NFM_E!R41+FC_IND_CPC_E!R41+FC_IND_NMM_E!R41+FC_IND_PPP_E!R41+FC_IND_FBT_E!R41+FC_IND_TE_E!R41+FC_IND_MAC_E!R41+FC_IND_TL_E!R41+FC_IND_WP_E!R41+FC_IND_MQ_E!R41+FC_IND_CON_E!R41+FC_IND_NSP_E!R41</f>
        <v>15.807394668959585</v>
      </c>
      <c r="S41" s="30">
        <f>FC_IND_IS_E!S41+FC_IND_NFM_E!S41+FC_IND_CPC_E!S41+FC_IND_NMM_E!S41+FC_IND_PPP_E!S41+FC_IND_FBT_E!S41+FC_IND_TE_E!S41+FC_IND_MAC_E!S41+FC_IND_TL_E!S41+FC_IND_WP_E!S41+FC_IND_MQ_E!S41+FC_IND_CON_E!S41+FC_IND_NSP_E!S41</f>
        <v>13.457953568357693</v>
      </c>
      <c r="T41" s="30">
        <f>FC_IND_IS_E!T41+FC_IND_NFM_E!T41+FC_IND_CPC_E!T41+FC_IND_NMM_E!T41+FC_IND_PPP_E!T41+FC_IND_FBT_E!T41+FC_IND_TE_E!T41+FC_IND_MAC_E!T41+FC_IND_TL_E!T41+FC_IND_WP_E!T41+FC_IND_MQ_E!T41+FC_IND_CON_E!T41+FC_IND_NSP_E!T41</f>
        <v>12.097420464316423</v>
      </c>
      <c r="U41" s="30">
        <f>FC_IND_IS_E!U41+FC_IND_NFM_E!U41+FC_IND_CPC_E!U41+FC_IND_NMM_E!U41+FC_IND_PPP_E!U41+FC_IND_FBT_E!U41+FC_IND_TE_E!U41+FC_IND_MAC_E!U41+FC_IND_TL_E!U41+FC_IND_WP_E!U41+FC_IND_MQ_E!U41+FC_IND_CON_E!U41+FC_IND_NSP_E!U41</f>
        <v>13.370593293207222</v>
      </c>
      <c r="V41" s="30">
        <f>FC_IND_IS_E!V41+FC_IND_NFM_E!V41+FC_IND_CPC_E!V41+FC_IND_NMM_E!V41+FC_IND_PPP_E!V41+FC_IND_FBT_E!V41+FC_IND_TE_E!V41+FC_IND_MAC_E!V41+FC_IND_TL_E!V41+FC_IND_WP_E!V41+FC_IND_MQ_E!V41+FC_IND_CON_E!V41+FC_IND_NSP_E!V41</f>
        <v>11.962424763542561</v>
      </c>
      <c r="W41" s="30">
        <f>FC_IND_IS_E!W41+FC_IND_NFM_E!W41+FC_IND_CPC_E!W41+FC_IND_NMM_E!W41+FC_IND_PPP_E!W41+FC_IND_FBT_E!W41+FC_IND_TE_E!W41+FC_IND_MAC_E!W41+FC_IND_TL_E!W41+FC_IND_WP_E!W41+FC_IND_MQ_E!W41+FC_IND_CON_E!W41+FC_IND_NSP_E!W41</f>
        <v>12.315735167669818</v>
      </c>
      <c r="X41" s="30">
        <f>FC_IND_IS_E!X41+FC_IND_NFM_E!X41+FC_IND_CPC_E!X41+FC_IND_NMM_E!X41+FC_IND_PPP_E!X41+FC_IND_FBT_E!X41+FC_IND_TE_E!X41+FC_IND_MAC_E!X41+FC_IND_TL_E!X41+FC_IND_WP_E!X41+FC_IND_MQ_E!X41+FC_IND_CON_E!X41+FC_IND_NSP_E!X41</f>
        <v>10.447549441100602</v>
      </c>
    </row>
    <row r="42" spans="1:24" ht="11.25" customHeight="1" x14ac:dyDescent="0.2">
      <c r="A42" s="39" t="s">
        <v>71</v>
      </c>
      <c r="B42" s="23" t="s">
        <v>72</v>
      </c>
      <c r="C42" s="30">
        <f>FC_IND_IS_E!C42+FC_IND_NFM_E!C42+FC_IND_CPC_E!C42+FC_IND_NMM_E!C42+FC_IND_PPP_E!C42+FC_IND_FBT_E!C42+FC_IND_TE_E!C42+FC_IND_MAC_E!C42+FC_IND_TL_E!C42+FC_IND_WP_E!C42+FC_IND_MQ_E!C42+FC_IND_CON_E!C42+FC_IND_NSP_E!C42</f>
        <v>594.88151332760106</v>
      </c>
      <c r="D42" s="30">
        <f>FC_IND_IS_E!D42+FC_IND_NFM_E!D42+FC_IND_CPC_E!D42+FC_IND_NMM_E!D42+FC_IND_PPP_E!D42+FC_IND_FBT_E!D42+FC_IND_TE_E!D42+FC_IND_MAC_E!D42+FC_IND_TL_E!D42+FC_IND_WP_E!D42+FC_IND_MQ_E!D42+FC_IND_CON_E!D42+FC_IND_NSP_E!D42</f>
        <v>2.1257093723129841</v>
      </c>
      <c r="E42" s="30">
        <f>FC_IND_IS_E!E42+FC_IND_NFM_E!E42+FC_IND_CPC_E!E42+FC_IND_NMM_E!E42+FC_IND_PPP_E!E42+FC_IND_FBT_E!E42+FC_IND_TE_E!E42+FC_IND_MAC_E!E42+FC_IND_TL_E!E42+FC_IND_WP_E!E42+FC_IND_MQ_E!E42+FC_IND_CON_E!E42+FC_IND_NSP_E!E42</f>
        <v>3.188564058469475</v>
      </c>
      <c r="F42" s="30">
        <f>FC_IND_IS_E!F42+FC_IND_NFM_E!F42+FC_IND_CPC_E!F42+FC_IND_NMM_E!F42+FC_IND_PPP_E!F42+FC_IND_FBT_E!F42+FC_IND_TE_E!F42+FC_IND_MAC_E!F42+FC_IND_TL_E!F42+FC_IND_WP_E!F42+FC_IND_MQ_E!F42+FC_IND_CON_E!F42+FC_IND_NSP_E!F42</f>
        <v>1.062854686156492</v>
      </c>
      <c r="G42" s="30">
        <f>FC_IND_IS_E!G42+FC_IND_NFM_E!G42+FC_IND_CPC_E!G42+FC_IND_NMM_E!G42+FC_IND_PPP_E!G42+FC_IND_FBT_E!G42+FC_IND_TE_E!G42+FC_IND_MAC_E!G42+FC_IND_TL_E!G42+FC_IND_WP_E!G42+FC_IND_MQ_E!G42+FC_IND_CON_E!G42+FC_IND_NSP_E!G42</f>
        <v>0</v>
      </c>
      <c r="H42" s="30">
        <f>FC_IND_IS_E!H42+FC_IND_NFM_E!H42+FC_IND_CPC_E!H42+FC_IND_NMM_E!H42+FC_IND_PPP_E!H42+FC_IND_FBT_E!H42+FC_IND_TE_E!H42+FC_IND_MAC_E!H42+FC_IND_TL_E!H42+FC_IND_WP_E!H42+FC_IND_MQ_E!H42+FC_IND_CON_E!H42+FC_IND_NSP_E!H42</f>
        <v>1.0496990541702489</v>
      </c>
      <c r="I42" s="30">
        <f>FC_IND_IS_E!I42+FC_IND_NFM_E!I42+FC_IND_CPC_E!I42+FC_IND_NMM_E!I42+FC_IND_PPP_E!I42+FC_IND_FBT_E!I42+FC_IND_TE_E!I42+FC_IND_MAC_E!I42+FC_IND_TL_E!I42+FC_IND_WP_E!I42+FC_IND_MQ_E!I42+FC_IND_CON_E!I42+FC_IND_NSP_E!I42</f>
        <v>2.099484092863285</v>
      </c>
      <c r="J42" s="30">
        <f>FC_IND_IS_E!J42+FC_IND_NFM_E!J42+FC_IND_CPC_E!J42+FC_IND_NMM_E!J42+FC_IND_PPP_E!J42+FC_IND_FBT_E!J42+FC_IND_TE_E!J42+FC_IND_MAC_E!J42+FC_IND_TL_E!J42+FC_IND_WP_E!J42+FC_IND_MQ_E!J42+FC_IND_CON_E!J42+FC_IND_NSP_E!J42</f>
        <v>0</v>
      </c>
      <c r="K42" s="30">
        <f>FC_IND_IS_E!K42+FC_IND_NFM_E!K42+FC_IND_CPC_E!K42+FC_IND_NMM_E!K42+FC_IND_PPP_E!K42+FC_IND_FBT_E!K42+FC_IND_TE_E!K42+FC_IND_MAC_E!K42+FC_IND_TL_E!K42+FC_IND_WP_E!K42+FC_IND_MQ_E!K42+FC_IND_CON_E!K42+FC_IND_NSP_E!K42</f>
        <v>2.0995700773860699</v>
      </c>
      <c r="L42" s="30">
        <f>FC_IND_IS_E!L42+FC_IND_NFM_E!L42+FC_IND_CPC_E!L42+FC_IND_NMM_E!L42+FC_IND_PPP_E!L42+FC_IND_FBT_E!L42+FC_IND_TE_E!L42+FC_IND_MAC_E!L42+FC_IND_TL_E!L42+FC_IND_WP_E!L42+FC_IND_MQ_E!L42+FC_IND_CON_E!L42+FC_IND_NSP_E!L42</f>
        <v>937.42235597592423</v>
      </c>
      <c r="M42" s="30">
        <f>FC_IND_IS_E!M42+FC_IND_NFM_E!M42+FC_IND_CPC_E!M42+FC_IND_NMM_E!M42+FC_IND_PPP_E!M42+FC_IND_FBT_E!M42+FC_IND_TE_E!M42+FC_IND_MAC_E!M42+FC_IND_TL_E!M42+FC_IND_WP_E!M42+FC_IND_MQ_E!M42+FC_IND_CON_E!M42+FC_IND_NSP_E!M42</f>
        <v>1058.2772141014614</v>
      </c>
      <c r="N42" s="30">
        <f>FC_IND_IS_E!N42+FC_IND_NFM_E!N42+FC_IND_CPC_E!N42+FC_IND_NMM_E!N42+FC_IND_PPP_E!N42+FC_IND_FBT_E!N42+FC_IND_TE_E!N42+FC_IND_MAC_E!N42+FC_IND_TL_E!N42+FC_IND_WP_E!N42+FC_IND_MQ_E!N42+FC_IND_CON_E!N42+FC_IND_NSP_E!N42</f>
        <v>1166.8577815993119</v>
      </c>
      <c r="O42" s="30">
        <f>FC_IND_IS_E!O42+FC_IND_NFM_E!O42+FC_IND_CPC_E!O42+FC_IND_NMM_E!O42+FC_IND_PPP_E!O42+FC_IND_FBT_E!O42+FC_IND_TE_E!O42+FC_IND_MAC_E!O42+FC_IND_TL_E!O42+FC_IND_WP_E!O42+FC_IND_MQ_E!O42+FC_IND_CON_E!O42+FC_IND_NSP_E!O42</f>
        <v>1201.9203783319001</v>
      </c>
      <c r="P42" s="30">
        <f>FC_IND_IS_E!P42+FC_IND_NFM_E!P42+FC_IND_CPC_E!P42+FC_IND_NMM_E!P42+FC_IND_PPP_E!P42+FC_IND_FBT_E!P42+FC_IND_TE_E!P42+FC_IND_MAC_E!P42+FC_IND_TL_E!P42+FC_IND_WP_E!P42+FC_IND_MQ_E!P42+FC_IND_CON_E!P42+FC_IND_NSP_E!P42</f>
        <v>1453.6829750644886</v>
      </c>
      <c r="Q42" s="30">
        <f>FC_IND_IS_E!Q42+FC_IND_NFM_E!Q42+FC_IND_CPC_E!Q42+FC_IND_NMM_E!Q42+FC_IND_PPP_E!Q42+FC_IND_FBT_E!Q42+FC_IND_TE_E!Q42+FC_IND_MAC_E!Q42+FC_IND_TL_E!Q42+FC_IND_WP_E!Q42+FC_IND_MQ_E!Q42+FC_IND_CON_E!Q42+FC_IND_NSP_E!Q42</f>
        <v>1483.3739466895954</v>
      </c>
      <c r="R42" s="30">
        <f>FC_IND_IS_E!R42+FC_IND_NFM_E!R42+FC_IND_CPC_E!R42+FC_IND_NMM_E!R42+FC_IND_PPP_E!R42+FC_IND_FBT_E!R42+FC_IND_TE_E!R42+FC_IND_MAC_E!R42+FC_IND_TL_E!R42+FC_IND_WP_E!R42+FC_IND_MQ_E!R42+FC_IND_CON_E!R42+FC_IND_NSP_E!R42</f>
        <v>1507.4567497850389</v>
      </c>
      <c r="S42" s="30">
        <f>FC_IND_IS_E!S42+FC_IND_NFM_E!S42+FC_IND_CPC_E!S42+FC_IND_NMM_E!S42+FC_IND_PPP_E!S42+FC_IND_FBT_E!S42+FC_IND_TE_E!S42+FC_IND_MAC_E!S42+FC_IND_TL_E!S42+FC_IND_WP_E!S42+FC_IND_MQ_E!S42+FC_IND_CON_E!S42+FC_IND_NSP_E!S42</f>
        <v>1560.6883061049014</v>
      </c>
      <c r="T42" s="30">
        <f>FC_IND_IS_E!T42+FC_IND_NFM_E!T42+FC_IND_CPC_E!T42+FC_IND_NMM_E!T42+FC_IND_PPP_E!T42+FC_IND_FBT_E!T42+FC_IND_TE_E!T42+FC_IND_MAC_E!T42+FC_IND_TL_E!T42+FC_IND_WP_E!T42+FC_IND_MQ_E!T42+FC_IND_CON_E!T42+FC_IND_NSP_E!T42</f>
        <v>1279.5189165950128</v>
      </c>
      <c r="U42" s="30">
        <f>FC_IND_IS_E!U42+FC_IND_NFM_E!U42+FC_IND_CPC_E!U42+FC_IND_NMM_E!U42+FC_IND_PPP_E!U42+FC_IND_FBT_E!U42+FC_IND_TE_E!U42+FC_IND_MAC_E!U42+FC_IND_TL_E!U42+FC_IND_WP_E!U42+FC_IND_MQ_E!U42+FC_IND_CON_E!U42+FC_IND_NSP_E!U42</f>
        <v>1285.387360275151</v>
      </c>
      <c r="V42" s="30">
        <f>FC_IND_IS_E!V42+FC_IND_NFM_E!V42+FC_IND_CPC_E!V42+FC_IND_NMM_E!V42+FC_IND_PPP_E!V42+FC_IND_FBT_E!V42+FC_IND_TE_E!V42+FC_IND_MAC_E!V42+FC_IND_TL_E!V42+FC_IND_WP_E!V42+FC_IND_MQ_E!V42+FC_IND_CON_E!V42+FC_IND_NSP_E!V42</f>
        <v>1033.2688736027515</v>
      </c>
      <c r="W42" s="30">
        <f>FC_IND_IS_E!W42+FC_IND_NFM_E!W42+FC_IND_CPC_E!W42+FC_IND_NMM_E!W42+FC_IND_PPP_E!W42+FC_IND_FBT_E!W42+FC_IND_TE_E!W42+FC_IND_MAC_E!W42+FC_IND_TL_E!W42+FC_IND_WP_E!W42+FC_IND_MQ_E!W42+FC_IND_CON_E!W42+FC_IND_NSP_E!W42</f>
        <v>1152.3453998280313</v>
      </c>
      <c r="X42" s="30">
        <f>FC_IND_IS_E!X42+FC_IND_NFM_E!X42+FC_IND_CPC_E!X42+FC_IND_NMM_E!X42+FC_IND_PPP_E!X42+FC_IND_FBT_E!X42+FC_IND_TE_E!X42+FC_IND_MAC_E!X42+FC_IND_TL_E!X42+FC_IND_WP_E!X42+FC_IND_MQ_E!X42+FC_IND_CON_E!X42+FC_IND_NSP_E!X42</f>
        <v>1245.7616509028376</v>
      </c>
    </row>
    <row r="43" spans="1:24" ht="11.25" customHeight="1" x14ac:dyDescent="0.2">
      <c r="A43" s="39" t="s">
        <v>73</v>
      </c>
      <c r="B43" s="23" t="s">
        <v>74</v>
      </c>
      <c r="C43" s="30">
        <f>FC_IND_IS_E!C43+FC_IND_NFM_E!C43+FC_IND_CPC_E!C43+FC_IND_NMM_E!C43+FC_IND_PPP_E!C43+FC_IND_FBT_E!C43+FC_IND_TE_E!C43+FC_IND_MAC_E!C43+FC_IND_TL_E!C43+FC_IND_WP_E!C43+FC_IND_MQ_E!C43+FC_IND_CON_E!C43+FC_IND_NSP_E!C43</f>
        <v>10935.737089192178</v>
      </c>
      <c r="D43" s="30">
        <f>FC_IND_IS_E!D43+FC_IND_NFM_E!D43+FC_IND_CPC_E!D43+FC_IND_NMM_E!D43+FC_IND_PPP_E!D43+FC_IND_FBT_E!D43+FC_IND_TE_E!D43+FC_IND_MAC_E!D43+FC_IND_TL_E!D43+FC_IND_WP_E!D43+FC_IND_MQ_E!D43+FC_IND_CON_E!D43+FC_IND_NSP_E!D43</f>
        <v>11606.358338526084</v>
      </c>
      <c r="E43" s="30">
        <f>FC_IND_IS_E!E43+FC_IND_NFM_E!E43+FC_IND_CPC_E!E43+FC_IND_NMM_E!E43+FC_IND_PPP_E!E43+FC_IND_FBT_E!E43+FC_IND_TE_E!E43+FC_IND_MAC_E!E43+FC_IND_TL_E!E43+FC_IND_WP_E!E43+FC_IND_MQ_E!E43+FC_IND_CON_E!E43+FC_IND_NSP_E!E43</f>
        <v>11292.644880313426</v>
      </c>
      <c r="F43" s="30">
        <f>FC_IND_IS_E!F43+FC_IND_NFM_E!F43+FC_IND_CPC_E!F43+FC_IND_NMM_E!F43+FC_IND_PPP_E!F43+FC_IND_FBT_E!F43+FC_IND_TE_E!F43+FC_IND_MAC_E!F43+FC_IND_TL_E!F43+FC_IND_WP_E!F43+FC_IND_MQ_E!F43+FC_IND_CON_E!F43+FC_IND_NSP_E!F43</f>
        <v>11030.764119423742</v>
      </c>
      <c r="G43" s="30">
        <f>FC_IND_IS_E!G43+FC_IND_NFM_E!G43+FC_IND_CPC_E!G43+FC_IND_NMM_E!G43+FC_IND_PPP_E!G43+FC_IND_FBT_E!G43+FC_IND_TE_E!G43+FC_IND_MAC_E!G43+FC_IND_TL_E!G43+FC_IND_WP_E!G43+FC_IND_MQ_E!G43+FC_IND_CON_E!G43+FC_IND_NSP_E!G43</f>
        <v>10735.900962754302</v>
      </c>
      <c r="H43" s="30">
        <f>FC_IND_IS_E!H43+FC_IND_NFM_E!H43+FC_IND_CPC_E!H43+FC_IND_NMM_E!H43+FC_IND_PPP_E!H43+FC_IND_FBT_E!H43+FC_IND_TE_E!H43+FC_IND_MAC_E!H43+FC_IND_TL_E!H43+FC_IND_WP_E!H43+FC_IND_MQ_E!H43+FC_IND_CON_E!H43+FC_IND_NSP_E!H43</f>
        <v>10922.678197387784</v>
      </c>
      <c r="I43" s="30">
        <f>FC_IND_IS_E!I43+FC_IND_NFM_E!I43+FC_IND_CPC_E!I43+FC_IND_NMM_E!I43+FC_IND_PPP_E!I43+FC_IND_FBT_E!I43+FC_IND_TE_E!I43+FC_IND_MAC_E!I43+FC_IND_TL_E!I43+FC_IND_WP_E!I43+FC_IND_MQ_E!I43+FC_IND_CON_E!I43+FC_IND_NSP_E!I43</f>
        <v>9718.1334263795052</v>
      </c>
      <c r="J43" s="30">
        <f>FC_IND_IS_E!J43+FC_IND_NFM_E!J43+FC_IND_CPC_E!J43+FC_IND_NMM_E!J43+FC_IND_PPP_E!J43+FC_IND_FBT_E!J43+FC_IND_TE_E!J43+FC_IND_MAC_E!J43+FC_IND_TL_E!J43+FC_IND_WP_E!J43+FC_IND_MQ_E!J43+FC_IND_CON_E!J43+FC_IND_NSP_E!J43</f>
        <v>9978.8717033453704</v>
      </c>
      <c r="K43" s="30">
        <f>FC_IND_IS_E!K43+FC_IND_NFM_E!K43+FC_IND_CPC_E!K43+FC_IND_NMM_E!K43+FC_IND_PPP_E!K43+FC_IND_FBT_E!K43+FC_IND_TE_E!K43+FC_IND_MAC_E!K43+FC_IND_TL_E!K43+FC_IND_WP_E!K43+FC_IND_MQ_E!K43+FC_IND_CON_E!K43+FC_IND_NSP_E!K43</f>
        <v>9554.9079105760939</v>
      </c>
      <c r="L43" s="30">
        <f>FC_IND_IS_E!L43+FC_IND_NFM_E!L43+FC_IND_CPC_E!L43+FC_IND_NMM_E!L43+FC_IND_PPP_E!L43+FC_IND_FBT_E!L43+FC_IND_TE_E!L43+FC_IND_MAC_E!L43+FC_IND_TL_E!L43+FC_IND_WP_E!L43+FC_IND_MQ_E!L43+FC_IND_CON_E!L43+FC_IND_NSP_E!L43</f>
        <v>8417.8020636285455</v>
      </c>
      <c r="M43" s="30">
        <f>FC_IND_IS_E!M43+FC_IND_NFM_E!M43+FC_IND_CPC_E!M43+FC_IND_NMM_E!M43+FC_IND_PPP_E!M43+FC_IND_FBT_E!M43+FC_IND_TE_E!M43+FC_IND_MAC_E!M43+FC_IND_TL_E!M43+FC_IND_WP_E!M43+FC_IND_MQ_E!M43+FC_IND_CON_E!M43+FC_IND_NSP_E!M43</f>
        <v>8436.1067927772983</v>
      </c>
      <c r="N43" s="30">
        <f>FC_IND_IS_E!N43+FC_IND_NFM_E!N43+FC_IND_CPC_E!N43+FC_IND_NMM_E!N43+FC_IND_PPP_E!N43+FC_IND_FBT_E!N43+FC_IND_TE_E!N43+FC_IND_MAC_E!N43+FC_IND_TL_E!N43+FC_IND_WP_E!N43+FC_IND_MQ_E!N43+FC_IND_CON_E!N43+FC_IND_NSP_E!N43</f>
        <v>8437.4694754944121</v>
      </c>
      <c r="O43" s="30">
        <f>FC_IND_IS_E!O43+FC_IND_NFM_E!O43+FC_IND_CPC_E!O43+FC_IND_NMM_E!O43+FC_IND_PPP_E!O43+FC_IND_FBT_E!O43+FC_IND_TE_E!O43+FC_IND_MAC_E!O43+FC_IND_TL_E!O43+FC_IND_WP_E!O43+FC_IND_MQ_E!O43+FC_IND_CON_E!O43+FC_IND_NSP_E!O43</f>
        <v>7892.655116079105</v>
      </c>
      <c r="P43" s="30">
        <f>FC_IND_IS_E!P43+FC_IND_NFM_E!P43+FC_IND_CPC_E!P43+FC_IND_NMM_E!P43+FC_IND_PPP_E!P43+FC_IND_FBT_E!P43+FC_IND_TE_E!P43+FC_IND_MAC_E!P43+FC_IND_TL_E!P43+FC_IND_WP_E!P43+FC_IND_MQ_E!P43+FC_IND_CON_E!P43+FC_IND_NSP_E!P43</f>
        <v>7406.0582115219249</v>
      </c>
      <c r="Q43" s="30">
        <f>FC_IND_IS_E!Q43+FC_IND_NFM_E!Q43+FC_IND_CPC_E!Q43+FC_IND_NMM_E!Q43+FC_IND_PPP_E!Q43+FC_IND_FBT_E!Q43+FC_IND_TE_E!Q43+FC_IND_MAC_E!Q43+FC_IND_TL_E!Q43+FC_IND_WP_E!Q43+FC_IND_MQ_E!Q43+FC_IND_CON_E!Q43+FC_IND_NSP_E!Q43</f>
        <v>7045.4566638005144</v>
      </c>
      <c r="R43" s="30">
        <f>FC_IND_IS_E!R43+FC_IND_NFM_E!R43+FC_IND_CPC_E!R43+FC_IND_NMM_E!R43+FC_IND_PPP_E!R43+FC_IND_FBT_E!R43+FC_IND_TE_E!R43+FC_IND_MAC_E!R43+FC_IND_TL_E!R43+FC_IND_WP_E!R43+FC_IND_MQ_E!R43+FC_IND_CON_E!R43+FC_IND_NSP_E!R43</f>
        <v>7151.0326741186582</v>
      </c>
      <c r="S43" s="30">
        <f>FC_IND_IS_E!S43+FC_IND_NFM_E!S43+FC_IND_CPC_E!S43+FC_IND_NMM_E!S43+FC_IND_PPP_E!S43+FC_IND_FBT_E!S43+FC_IND_TE_E!S43+FC_IND_MAC_E!S43+FC_IND_TL_E!S43+FC_IND_WP_E!S43+FC_IND_MQ_E!S43+FC_IND_CON_E!S43+FC_IND_NSP_E!S43</f>
        <v>7084.4760103181416</v>
      </c>
      <c r="T43" s="30">
        <f>FC_IND_IS_E!T43+FC_IND_NFM_E!T43+FC_IND_CPC_E!T43+FC_IND_NMM_E!T43+FC_IND_PPP_E!T43+FC_IND_FBT_E!T43+FC_IND_TE_E!T43+FC_IND_MAC_E!T43+FC_IND_TL_E!T43+FC_IND_WP_E!T43+FC_IND_MQ_E!T43+FC_IND_CON_E!T43+FC_IND_NSP_E!T43</f>
        <v>7117.5895098882202</v>
      </c>
      <c r="U43" s="30">
        <f>FC_IND_IS_E!U43+FC_IND_NFM_E!U43+FC_IND_CPC_E!U43+FC_IND_NMM_E!U43+FC_IND_PPP_E!U43+FC_IND_FBT_E!U43+FC_IND_TE_E!U43+FC_IND_MAC_E!U43+FC_IND_TL_E!U43+FC_IND_WP_E!U43+FC_IND_MQ_E!U43+FC_IND_CON_E!U43+FC_IND_NSP_E!U43</f>
        <v>8510.1335339638863</v>
      </c>
      <c r="V43" s="30">
        <f>FC_IND_IS_E!V43+FC_IND_NFM_E!V43+FC_IND_CPC_E!V43+FC_IND_NMM_E!V43+FC_IND_PPP_E!V43+FC_IND_FBT_E!V43+FC_IND_TE_E!V43+FC_IND_MAC_E!V43+FC_IND_TL_E!V43+FC_IND_WP_E!V43+FC_IND_MQ_E!V43+FC_IND_CON_E!V43+FC_IND_NSP_E!V43</f>
        <v>8358.1420464316416</v>
      </c>
      <c r="W43" s="30">
        <f>FC_IND_IS_E!W43+FC_IND_NFM_E!W43+FC_IND_CPC_E!W43+FC_IND_NMM_E!W43+FC_IND_PPP_E!W43+FC_IND_FBT_E!W43+FC_IND_TE_E!W43+FC_IND_MAC_E!W43+FC_IND_TL_E!W43+FC_IND_WP_E!W43+FC_IND_MQ_E!W43+FC_IND_CON_E!W43+FC_IND_NSP_E!W43</f>
        <v>8221.8126397248489</v>
      </c>
      <c r="X43" s="30">
        <f>FC_IND_IS_E!X43+FC_IND_NFM_E!X43+FC_IND_CPC_E!X43+FC_IND_NMM_E!X43+FC_IND_PPP_E!X43+FC_IND_FBT_E!X43+FC_IND_TE_E!X43+FC_IND_MAC_E!X43+FC_IND_TL_E!X43+FC_IND_WP_E!X43+FC_IND_MQ_E!X43+FC_IND_CON_E!X43+FC_IND_NSP_E!X43</f>
        <v>8503.5225279449696</v>
      </c>
    </row>
    <row r="44" spans="1:24" ht="11.25" customHeight="1" x14ac:dyDescent="0.2">
      <c r="A44" s="39" t="s">
        <v>75</v>
      </c>
      <c r="B44" s="23" t="s">
        <v>76</v>
      </c>
      <c r="C44" s="30">
        <f>FC_IND_IS_E!C44+FC_IND_NFM_E!C44+FC_IND_CPC_E!C44+FC_IND_NMM_E!C44+FC_IND_PPP_E!C44+FC_IND_FBT_E!C44+FC_IND_TE_E!C44+FC_IND_MAC_E!C44+FC_IND_TL_E!C44+FC_IND_WP_E!C44+FC_IND_MQ_E!C44+FC_IND_CON_E!C44+FC_IND_NSP_E!C44</f>
        <v>16604.3475494411</v>
      </c>
      <c r="D44" s="30">
        <f>FC_IND_IS_E!D44+FC_IND_NFM_E!D44+FC_IND_CPC_E!D44+FC_IND_NMM_E!D44+FC_IND_PPP_E!D44+FC_IND_FBT_E!D44+FC_IND_TE_E!D44+FC_IND_MAC_E!D44+FC_IND_TL_E!D44+FC_IND_WP_E!D44+FC_IND_MQ_E!D44+FC_IND_CON_E!D44+FC_IND_NSP_E!D44</f>
        <v>15974.118314703355</v>
      </c>
      <c r="E44" s="30">
        <f>FC_IND_IS_E!E44+FC_IND_NFM_E!E44+FC_IND_CPC_E!E44+FC_IND_NMM_E!E44+FC_IND_PPP_E!E44+FC_IND_FBT_E!E44+FC_IND_TE_E!E44+FC_IND_MAC_E!E44+FC_IND_TL_E!E44+FC_IND_WP_E!E44+FC_IND_MQ_E!E44+FC_IND_CON_E!E44+FC_IND_NSP_E!E44</f>
        <v>15314.439638865004</v>
      </c>
      <c r="F44" s="30">
        <f>FC_IND_IS_E!F44+FC_IND_NFM_E!F44+FC_IND_CPC_E!F44+FC_IND_NMM_E!F44+FC_IND_PPP_E!F44+FC_IND_FBT_E!F44+FC_IND_TE_E!F44+FC_IND_MAC_E!F44+FC_IND_TL_E!F44+FC_IND_WP_E!F44+FC_IND_MQ_E!F44+FC_IND_CON_E!F44+FC_IND_NSP_E!F44</f>
        <v>15156.003009458294</v>
      </c>
      <c r="G44" s="30">
        <f>FC_IND_IS_E!G44+FC_IND_NFM_E!G44+FC_IND_CPC_E!G44+FC_IND_NMM_E!G44+FC_IND_PPP_E!G44+FC_IND_FBT_E!G44+FC_IND_TE_E!G44+FC_IND_MAC_E!G44+FC_IND_TL_E!G44+FC_IND_WP_E!G44+FC_IND_MQ_E!G44+FC_IND_CON_E!G44+FC_IND_NSP_E!G44</f>
        <v>13190.826139294928</v>
      </c>
      <c r="H44" s="30">
        <f>FC_IND_IS_E!H44+FC_IND_NFM_E!H44+FC_IND_CPC_E!H44+FC_IND_NMM_E!H44+FC_IND_PPP_E!H44+FC_IND_FBT_E!H44+FC_IND_TE_E!H44+FC_IND_MAC_E!H44+FC_IND_TL_E!H44+FC_IND_WP_E!H44+FC_IND_MQ_E!H44+FC_IND_CON_E!H44+FC_IND_NSP_E!H44</f>
        <v>11642.844883920892</v>
      </c>
      <c r="I44" s="30">
        <f>FC_IND_IS_E!I44+FC_IND_NFM_E!I44+FC_IND_CPC_E!I44+FC_IND_NMM_E!I44+FC_IND_PPP_E!I44+FC_IND_FBT_E!I44+FC_IND_TE_E!I44+FC_IND_MAC_E!I44+FC_IND_TL_E!I44+FC_IND_WP_E!I44+FC_IND_MQ_E!I44+FC_IND_CON_E!I44+FC_IND_NSP_E!I44</f>
        <v>12223.955803955289</v>
      </c>
      <c r="J44" s="30">
        <f>FC_IND_IS_E!J44+FC_IND_NFM_E!J44+FC_IND_CPC_E!J44+FC_IND_NMM_E!J44+FC_IND_PPP_E!J44+FC_IND_FBT_E!J44+FC_IND_TE_E!J44+FC_IND_MAC_E!J44+FC_IND_TL_E!J44+FC_IND_WP_E!J44+FC_IND_MQ_E!J44+FC_IND_CON_E!J44+FC_IND_NSP_E!J44</f>
        <v>11122.222269991404</v>
      </c>
      <c r="K44" s="30">
        <f>FC_IND_IS_E!K44+FC_IND_NFM_E!K44+FC_IND_CPC_E!K44+FC_IND_NMM_E!K44+FC_IND_PPP_E!K44+FC_IND_FBT_E!K44+FC_IND_TE_E!K44+FC_IND_MAC_E!K44+FC_IND_TL_E!K44+FC_IND_WP_E!K44+FC_IND_MQ_E!K44+FC_IND_CON_E!K44+FC_IND_NSP_E!K44</f>
        <v>10274.069561478931</v>
      </c>
      <c r="L44" s="30">
        <f>FC_IND_IS_E!L44+FC_IND_NFM_E!L44+FC_IND_CPC_E!L44+FC_IND_NMM_E!L44+FC_IND_PPP_E!L44+FC_IND_FBT_E!L44+FC_IND_TE_E!L44+FC_IND_MAC_E!L44+FC_IND_TL_E!L44+FC_IND_WP_E!L44+FC_IND_MQ_E!L44+FC_IND_CON_E!L44+FC_IND_NSP_E!L44</f>
        <v>8142.5937231298367</v>
      </c>
      <c r="M44" s="30">
        <f>FC_IND_IS_E!M44+FC_IND_NFM_E!M44+FC_IND_CPC_E!M44+FC_IND_NMM_E!M44+FC_IND_PPP_E!M44+FC_IND_FBT_E!M44+FC_IND_TE_E!M44+FC_IND_MAC_E!M44+FC_IND_TL_E!M44+FC_IND_WP_E!M44+FC_IND_MQ_E!M44+FC_IND_CON_E!M44+FC_IND_NSP_E!M44</f>
        <v>6695.1589853826299</v>
      </c>
      <c r="N44" s="30">
        <f>FC_IND_IS_E!N44+FC_IND_NFM_E!N44+FC_IND_CPC_E!N44+FC_IND_NMM_E!N44+FC_IND_PPP_E!N44+FC_IND_FBT_E!N44+FC_IND_TE_E!N44+FC_IND_MAC_E!N44+FC_IND_TL_E!N44+FC_IND_WP_E!N44+FC_IND_MQ_E!N44+FC_IND_CON_E!N44+FC_IND_NSP_E!N44</f>
        <v>6065.4919174548577</v>
      </c>
      <c r="O44" s="30">
        <f>FC_IND_IS_E!O44+FC_IND_NFM_E!O44+FC_IND_CPC_E!O44+FC_IND_NMM_E!O44+FC_IND_PPP_E!O44+FC_IND_FBT_E!O44+FC_IND_TE_E!O44+FC_IND_MAC_E!O44+FC_IND_TL_E!O44+FC_IND_WP_E!O44+FC_IND_MQ_E!O44+FC_IND_CON_E!O44+FC_IND_NSP_E!O44</f>
        <v>5039.5449699054179</v>
      </c>
      <c r="P44" s="30">
        <f>FC_IND_IS_E!P44+FC_IND_NFM_E!P44+FC_IND_CPC_E!P44+FC_IND_NMM_E!P44+FC_IND_PPP_E!P44+FC_IND_FBT_E!P44+FC_IND_TE_E!P44+FC_IND_MAC_E!P44+FC_IND_TL_E!P44+FC_IND_WP_E!P44+FC_IND_MQ_E!P44+FC_IND_CON_E!P44+FC_IND_NSP_E!P44</f>
        <v>4537.8158211521904</v>
      </c>
      <c r="Q44" s="30">
        <f>FC_IND_IS_E!Q44+FC_IND_NFM_E!Q44+FC_IND_CPC_E!Q44+FC_IND_NMM_E!Q44+FC_IND_PPP_E!Q44+FC_IND_FBT_E!Q44+FC_IND_TE_E!Q44+FC_IND_MAC_E!Q44+FC_IND_TL_E!Q44+FC_IND_WP_E!Q44+FC_IND_MQ_E!Q44+FC_IND_CON_E!Q44+FC_IND_NSP_E!Q44</f>
        <v>3987.4828890799654</v>
      </c>
      <c r="R44" s="30">
        <f>FC_IND_IS_E!R44+FC_IND_NFM_E!R44+FC_IND_CPC_E!R44+FC_IND_NMM_E!R44+FC_IND_PPP_E!R44+FC_IND_FBT_E!R44+FC_IND_TE_E!R44+FC_IND_MAC_E!R44+FC_IND_TL_E!R44+FC_IND_WP_E!R44+FC_IND_MQ_E!R44+FC_IND_CON_E!R44+FC_IND_NSP_E!R44</f>
        <v>4184.4352536543411</v>
      </c>
      <c r="S44" s="30">
        <f>FC_IND_IS_E!S44+FC_IND_NFM_E!S44+FC_IND_CPC_E!S44+FC_IND_NMM_E!S44+FC_IND_PPP_E!S44+FC_IND_FBT_E!S44+FC_IND_TE_E!S44+FC_IND_MAC_E!S44+FC_IND_TL_E!S44+FC_IND_WP_E!S44+FC_IND_MQ_E!S44+FC_IND_CON_E!S44+FC_IND_NSP_E!S44</f>
        <v>3697.1454858125544</v>
      </c>
      <c r="T44" s="30">
        <f>FC_IND_IS_E!T44+FC_IND_NFM_E!T44+FC_IND_CPC_E!T44+FC_IND_NMM_E!T44+FC_IND_PPP_E!T44+FC_IND_FBT_E!T44+FC_IND_TE_E!T44+FC_IND_MAC_E!T44+FC_IND_TL_E!T44+FC_IND_WP_E!T44+FC_IND_MQ_E!T44+FC_IND_CON_E!T44+FC_IND_NSP_E!T44</f>
        <v>3138.1181427343076</v>
      </c>
      <c r="U44" s="30">
        <f>FC_IND_IS_E!U44+FC_IND_NFM_E!U44+FC_IND_CPC_E!U44+FC_IND_NMM_E!U44+FC_IND_PPP_E!U44+FC_IND_FBT_E!U44+FC_IND_TE_E!U44+FC_IND_MAC_E!U44+FC_IND_TL_E!U44+FC_IND_WP_E!U44+FC_IND_MQ_E!U44+FC_IND_CON_E!U44+FC_IND_NSP_E!U44</f>
        <v>3002.1315563198627</v>
      </c>
      <c r="V44" s="30">
        <f>FC_IND_IS_E!V44+FC_IND_NFM_E!V44+FC_IND_CPC_E!V44+FC_IND_NMM_E!V44+FC_IND_PPP_E!V44+FC_IND_FBT_E!V44+FC_IND_TE_E!V44+FC_IND_MAC_E!V44+FC_IND_TL_E!V44+FC_IND_WP_E!V44+FC_IND_MQ_E!V44+FC_IND_CON_E!V44+FC_IND_NSP_E!V44</f>
        <v>2568.2644883920898</v>
      </c>
      <c r="W44" s="30">
        <f>FC_IND_IS_E!W44+FC_IND_NFM_E!W44+FC_IND_CPC_E!W44+FC_IND_NMM_E!W44+FC_IND_PPP_E!W44+FC_IND_FBT_E!W44+FC_IND_TE_E!W44+FC_IND_MAC_E!W44+FC_IND_TL_E!W44+FC_IND_WP_E!W44+FC_IND_MQ_E!W44+FC_IND_CON_E!W44+FC_IND_NSP_E!W44</f>
        <v>2446.7993121238183</v>
      </c>
      <c r="X44" s="30">
        <f>FC_IND_IS_E!X44+FC_IND_NFM_E!X44+FC_IND_CPC_E!X44+FC_IND_NMM_E!X44+FC_IND_PPP_E!X44+FC_IND_FBT_E!X44+FC_IND_TE_E!X44+FC_IND_MAC_E!X44+FC_IND_TL_E!X44+FC_IND_WP_E!X44+FC_IND_MQ_E!X44+FC_IND_CON_E!X44+FC_IND_NSP_E!X44</f>
        <v>2359.7447979363715</v>
      </c>
    </row>
    <row r="45" spans="1:24" ht="11.25" customHeight="1" x14ac:dyDescent="0.2">
      <c r="A45" s="39" t="s">
        <v>77</v>
      </c>
      <c r="B45" s="23" t="s">
        <v>78</v>
      </c>
      <c r="C45" s="30">
        <f>FC_IND_IS_E!C45+FC_IND_NFM_E!C45+FC_IND_CPC_E!C45+FC_IND_NMM_E!C45+FC_IND_PPP_E!C45+FC_IND_FBT_E!C45+FC_IND_TE_E!C45+FC_IND_MAC_E!C45+FC_IND_TL_E!C45+FC_IND_WP_E!C45+FC_IND_MQ_E!C45+FC_IND_CON_E!C45+FC_IND_NSP_E!C45</f>
        <v>1.053310404127257</v>
      </c>
      <c r="D45" s="30">
        <f>FC_IND_IS_E!D45+FC_IND_NFM_E!D45+FC_IND_CPC_E!D45+FC_IND_NMM_E!D45+FC_IND_PPP_E!D45+FC_IND_FBT_E!D45+FC_IND_TE_E!D45+FC_IND_MAC_E!D45+FC_IND_TL_E!D45+FC_IND_WP_E!D45+FC_IND_MQ_E!D45+FC_IND_CON_E!D45+FC_IND_NSP_E!D45</f>
        <v>2.1066208082545139</v>
      </c>
      <c r="E45" s="30">
        <f>FC_IND_IS_E!E45+FC_IND_NFM_E!E45+FC_IND_CPC_E!E45+FC_IND_NMM_E!E45+FC_IND_PPP_E!E45+FC_IND_FBT_E!E45+FC_IND_TE_E!E45+FC_IND_MAC_E!E45+FC_IND_TL_E!E45+FC_IND_WP_E!E45+FC_IND_MQ_E!E45+FC_IND_CON_E!E45+FC_IND_NSP_E!E45</f>
        <v>2.1066208082545139</v>
      </c>
      <c r="F45" s="30">
        <f>FC_IND_IS_E!F45+FC_IND_NFM_E!F45+FC_IND_CPC_E!F45+FC_IND_NMM_E!F45+FC_IND_PPP_E!F45+FC_IND_FBT_E!F45+FC_IND_TE_E!F45+FC_IND_MAC_E!F45+FC_IND_TL_E!F45+FC_IND_WP_E!F45+FC_IND_MQ_E!F45+FC_IND_CON_E!F45+FC_IND_NSP_E!F45</f>
        <v>2.1066208082545139</v>
      </c>
      <c r="G45" s="30">
        <f>FC_IND_IS_E!G45+FC_IND_NFM_E!G45+FC_IND_CPC_E!G45+FC_IND_NMM_E!G45+FC_IND_PPP_E!G45+FC_IND_FBT_E!G45+FC_IND_TE_E!G45+FC_IND_MAC_E!G45+FC_IND_TL_E!G45+FC_IND_WP_E!G45+FC_IND_MQ_E!G45+FC_IND_CON_E!G45+FC_IND_NSP_E!G45</f>
        <v>2.1066208082545139</v>
      </c>
      <c r="H45" s="30">
        <f>FC_IND_IS_E!H45+FC_IND_NFM_E!H45+FC_IND_CPC_E!H45+FC_IND_NMM_E!H45+FC_IND_PPP_E!H45+FC_IND_FBT_E!H45+FC_IND_TE_E!H45+FC_IND_MAC_E!H45+FC_IND_TL_E!H45+FC_IND_WP_E!H45+FC_IND_MQ_E!H45+FC_IND_CON_E!H45+FC_IND_NSP_E!H45</f>
        <v>3.3190885640584695</v>
      </c>
      <c r="I45" s="30">
        <f>FC_IND_IS_E!I45+FC_IND_NFM_E!I45+FC_IND_CPC_E!I45+FC_IND_NMM_E!I45+FC_IND_PPP_E!I45+FC_IND_FBT_E!I45+FC_IND_TE_E!I45+FC_IND_MAC_E!I45+FC_IND_TL_E!I45+FC_IND_WP_E!I45+FC_IND_MQ_E!I45+FC_IND_CON_E!I45+FC_IND_NSP_E!I45</f>
        <v>3.7677558039552874</v>
      </c>
      <c r="J45" s="30">
        <f>FC_IND_IS_E!J45+FC_IND_NFM_E!J45+FC_IND_CPC_E!J45+FC_IND_NMM_E!J45+FC_IND_PPP_E!J45+FC_IND_FBT_E!J45+FC_IND_TE_E!J45+FC_IND_MAC_E!J45+FC_IND_TL_E!J45+FC_IND_WP_E!J45+FC_IND_MQ_E!J45+FC_IND_CON_E!J45+FC_IND_NSP_E!J45</f>
        <v>5.5089423903697332</v>
      </c>
      <c r="K45" s="30">
        <f>FC_IND_IS_E!K45+FC_IND_NFM_E!K45+FC_IND_CPC_E!K45+FC_IND_NMM_E!K45+FC_IND_PPP_E!K45+FC_IND_FBT_E!K45+FC_IND_TE_E!K45+FC_IND_MAC_E!K45+FC_IND_TL_E!K45+FC_IND_WP_E!K45+FC_IND_MQ_E!K45+FC_IND_CON_E!K45+FC_IND_NSP_E!K45</f>
        <v>4.434479793637145</v>
      </c>
      <c r="L45" s="30">
        <f>FC_IND_IS_E!L45+FC_IND_NFM_E!L45+FC_IND_CPC_E!L45+FC_IND_NMM_E!L45+FC_IND_PPP_E!L45+FC_IND_FBT_E!L45+FC_IND_TE_E!L45+FC_IND_MAC_E!L45+FC_IND_TL_E!L45+FC_IND_WP_E!L45+FC_IND_MQ_E!L45+FC_IND_CON_E!L45+FC_IND_NSP_E!L45</f>
        <v>4.6829750644883905</v>
      </c>
      <c r="M45" s="30">
        <f>FC_IND_IS_E!M45+FC_IND_NFM_E!M45+FC_IND_CPC_E!M45+FC_IND_NMM_E!M45+FC_IND_PPP_E!M45+FC_IND_FBT_E!M45+FC_IND_TE_E!M45+FC_IND_MAC_E!M45+FC_IND_TL_E!M45+FC_IND_WP_E!M45+FC_IND_MQ_E!M45+FC_IND_CON_E!M45+FC_IND_NSP_E!M45</f>
        <v>4.860103181427343</v>
      </c>
      <c r="N45" s="30">
        <f>FC_IND_IS_E!N45+FC_IND_NFM_E!N45+FC_IND_CPC_E!N45+FC_IND_NMM_E!N45+FC_IND_PPP_E!N45+FC_IND_FBT_E!N45+FC_IND_TE_E!N45+FC_IND_MAC_E!N45+FC_IND_TL_E!N45+FC_IND_WP_E!N45+FC_IND_MQ_E!N45+FC_IND_CON_E!N45+FC_IND_NSP_E!N45</f>
        <v>4.8178847807394671</v>
      </c>
      <c r="O45" s="30">
        <f>FC_IND_IS_E!O45+FC_IND_NFM_E!O45+FC_IND_CPC_E!O45+FC_IND_NMM_E!O45+FC_IND_PPP_E!O45+FC_IND_FBT_E!O45+FC_IND_TE_E!O45+FC_IND_MAC_E!O45+FC_IND_TL_E!O45+FC_IND_WP_E!O45+FC_IND_MQ_E!O45+FC_IND_CON_E!O45+FC_IND_NSP_E!O45</f>
        <v>4.8527085124677551</v>
      </c>
      <c r="P45" s="30">
        <f>FC_IND_IS_E!P45+FC_IND_NFM_E!P45+FC_IND_CPC_E!P45+FC_IND_NMM_E!P45+FC_IND_PPP_E!P45+FC_IND_FBT_E!P45+FC_IND_TE_E!P45+FC_IND_MAC_E!P45+FC_IND_TL_E!P45+FC_IND_WP_E!P45+FC_IND_MQ_E!P45+FC_IND_CON_E!P45+FC_IND_NSP_E!P45</f>
        <v>1.8128116938950991</v>
      </c>
      <c r="Q45" s="30">
        <f>FC_IND_IS_E!Q45+FC_IND_NFM_E!Q45+FC_IND_CPC_E!Q45+FC_IND_NMM_E!Q45+FC_IND_PPP_E!Q45+FC_IND_FBT_E!Q45+FC_IND_TE_E!Q45+FC_IND_MAC_E!Q45+FC_IND_TL_E!Q45+FC_IND_WP_E!Q45+FC_IND_MQ_E!Q45+FC_IND_CON_E!Q45+FC_IND_NSP_E!Q45</f>
        <v>1.5040412725709378</v>
      </c>
      <c r="R45" s="30">
        <f>FC_IND_IS_E!R45+FC_IND_NFM_E!R45+FC_IND_CPC_E!R45+FC_IND_NMM_E!R45+FC_IND_PPP_E!R45+FC_IND_FBT_E!R45+FC_IND_TE_E!R45+FC_IND_MAC_E!R45+FC_IND_TL_E!R45+FC_IND_WP_E!R45+FC_IND_MQ_E!R45+FC_IND_CON_E!R45+FC_IND_NSP_E!R45</f>
        <v>1.4177987962166805</v>
      </c>
      <c r="S45" s="30">
        <f>FC_IND_IS_E!S45+FC_IND_NFM_E!S45+FC_IND_CPC_E!S45+FC_IND_NMM_E!S45+FC_IND_PPP_E!S45+FC_IND_FBT_E!S45+FC_IND_TE_E!S45+FC_IND_MAC_E!S45+FC_IND_TL_E!S45+FC_IND_WP_E!S45+FC_IND_MQ_E!S45+FC_IND_CON_E!S45+FC_IND_NSP_E!S45</f>
        <v>5.2454858125537385</v>
      </c>
      <c r="T45" s="30">
        <f>FC_IND_IS_E!T45+FC_IND_NFM_E!T45+FC_IND_CPC_E!T45+FC_IND_NMM_E!T45+FC_IND_PPP_E!T45+FC_IND_FBT_E!T45+FC_IND_TE_E!T45+FC_IND_MAC_E!T45+FC_IND_TL_E!T45+FC_IND_WP_E!T45+FC_IND_MQ_E!T45+FC_IND_CON_E!T45+FC_IND_NSP_E!T45</f>
        <v>2.9257093723129834</v>
      </c>
      <c r="U45" s="30">
        <f>FC_IND_IS_E!U45+FC_IND_NFM_E!U45+FC_IND_CPC_E!U45+FC_IND_NMM_E!U45+FC_IND_PPP_E!U45+FC_IND_FBT_E!U45+FC_IND_TE_E!U45+FC_IND_MAC_E!U45+FC_IND_TL_E!U45+FC_IND_WP_E!U45+FC_IND_MQ_E!U45+FC_IND_CON_E!U45+FC_IND_NSP_E!U45</f>
        <v>3.7089423903697338</v>
      </c>
      <c r="V45" s="30">
        <f>FC_IND_IS_E!V45+FC_IND_NFM_E!V45+FC_IND_CPC_E!V45+FC_IND_NMM_E!V45+FC_IND_PPP_E!V45+FC_IND_FBT_E!V45+FC_IND_TE_E!V45+FC_IND_MAC_E!V45+FC_IND_TL_E!V45+FC_IND_WP_E!V45+FC_IND_MQ_E!V45+FC_IND_CON_E!V45+FC_IND_NSP_E!V45</f>
        <v>8.5308684436801343</v>
      </c>
      <c r="W45" s="30">
        <f>FC_IND_IS_E!W45+FC_IND_NFM_E!W45+FC_IND_CPC_E!W45+FC_IND_NMM_E!W45+FC_IND_PPP_E!W45+FC_IND_FBT_E!W45+FC_IND_TE_E!W45+FC_IND_MAC_E!W45+FC_IND_TL_E!W45+FC_IND_WP_E!W45+FC_IND_MQ_E!W45+FC_IND_CON_E!W45+FC_IND_NSP_E!W45</f>
        <v>5.3274290627687027</v>
      </c>
      <c r="X45" s="30">
        <f>FC_IND_IS_E!X45+FC_IND_NFM_E!X45+FC_IND_CPC_E!X45+FC_IND_NMM_E!X45+FC_IND_PPP_E!X45+FC_IND_FBT_E!X45+FC_IND_TE_E!X45+FC_IND_MAC_E!X45+FC_IND_TL_E!X45+FC_IND_WP_E!X45+FC_IND_MQ_E!X45+FC_IND_CON_E!X45+FC_IND_NSP_E!X45</f>
        <v>225.1919174548581</v>
      </c>
    </row>
    <row r="46" spans="1:24" ht="11.25" customHeight="1" x14ac:dyDescent="0.2">
      <c r="A46" s="39" t="s">
        <v>79</v>
      </c>
      <c r="B46" s="23" t="s">
        <v>80</v>
      </c>
      <c r="C46" s="30">
        <f>FC_IND_IS_E!C46+FC_IND_NFM_E!C46+FC_IND_CPC_E!C46+FC_IND_NMM_E!C46+FC_IND_PPP_E!C46+FC_IND_FBT_E!C46+FC_IND_TE_E!C46+FC_IND_MAC_E!C46+FC_IND_TL_E!C46+FC_IND_WP_E!C46+FC_IND_MQ_E!C46+FC_IND_CON_E!C46+FC_IND_NSP_E!C46</f>
        <v>0</v>
      </c>
      <c r="D46" s="30">
        <f>FC_IND_IS_E!D46+FC_IND_NFM_E!D46+FC_IND_CPC_E!D46+FC_IND_NMM_E!D46+FC_IND_PPP_E!D46+FC_IND_FBT_E!D46+FC_IND_TE_E!D46+FC_IND_MAC_E!D46+FC_IND_TL_E!D46+FC_IND_WP_E!D46+FC_IND_MQ_E!D46+FC_IND_CON_E!D46+FC_IND_NSP_E!D46</f>
        <v>0</v>
      </c>
      <c r="E46" s="30">
        <f>FC_IND_IS_E!E46+FC_IND_NFM_E!E46+FC_IND_CPC_E!E46+FC_IND_NMM_E!E46+FC_IND_PPP_E!E46+FC_IND_FBT_E!E46+FC_IND_TE_E!E46+FC_IND_MAC_E!E46+FC_IND_TL_E!E46+FC_IND_WP_E!E46+FC_IND_MQ_E!E46+FC_IND_CON_E!E46+FC_IND_NSP_E!E46</f>
        <v>0</v>
      </c>
      <c r="F46" s="30">
        <f>FC_IND_IS_E!F46+FC_IND_NFM_E!F46+FC_IND_CPC_E!F46+FC_IND_NMM_E!F46+FC_IND_PPP_E!F46+FC_IND_FBT_E!F46+FC_IND_TE_E!F46+FC_IND_MAC_E!F46+FC_IND_TL_E!F46+FC_IND_WP_E!F46+FC_IND_MQ_E!F46+FC_IND_CON_E!F46+FC_IND_NSP_E!F46</f>
        <v>0</v>
      </c>
      <c r="G46" s="30">
        <f>FC_IND_IS_E!G46+FC_IND_NFM_E!G46+FC_IND_CPC_E!G46+FC_IND_NMM_E!G46+FC_IND_PPP_E!G46+FC_IND_FBT_E!G46+FC_IND_TE_E!G46+FC_IND_MAC_E!G46+FC_IND_TL_E!G46+FC_IND_WP_E!G46+FC_IND_MQ_E!G46+FC_IND_CON_E!G46+FC_IND_NSP_E!G46</f>
        <v>0</v>
      </c>
      <c r="H46" s="30">
        <f>FC_IND_IS_E!H46+FC_IND_NFM_E!H46+FC_IND_CPC_E!H46+FC_IND_NMM_E!H46+FC_IND_PPP_E!H46+FC_IND_FBT_E!H46+FC_IND_TE_E!H46+FC_IND_MAC_E!H46+FC_IND_TL_E!H46+FC_IND_WP_E!H46+FC_IND_MQ_E!H46+FC_IND_CON_E!H46+FC_IND_NSP_E!H46</f>
        <v>0</v>
      </c>
      <c r="I46" s="30">
        <f>FC_IND_IS_E!I46+FC_IND_NFM_E!I46+FC_IND_CPC_E!I46+FC_IND_NMM_E!I46+FC_IND_PPP_E!I46+FC_IND_FBT_E!I46+FC_IND_TE_E!I46+FC_IND_MAC_E!I46+FC_IND_TL_E!I46+FC_IND_WP_E!I46+FC_IND_MQ_E!I46+FC_IND_CON_E!I46+FC_IND_NSP_E!I46</f>
        <v>0</v>
      </c>
      <c r="J46" s="30">
        <f>FC_IND_IS_E!J46+FC_IND_NFM_E!J46+FC_IND_CPC_E!J46+FC_IND_NMM_E!J46+FC_IND_PPP_E!J46+FC_IND_FBT_E!J46+FC_IND_TE_E!J46+FC_IND_MAC_E!J46+FC_IND_TL_E!J46+FC_IND_WP_E!J46+FC_IND_MQ_E!J46+FC_IND_CON_E!J46+FC_IND_NSP_E!J46</f>
        <v>0</v>
      </c>
      <c r="K46" s="30">
        <f>FC_IND_IS_E!K46+FC_IND_NFM_E!K46+FC_IND_CPC_E!K46+FC_IND_NMM_E!K46+FC_IND_PPP_E!K46+FC_IND_FBT_E!K46+FC_IND_TE_E!K46+FC_IND_MAC_E!K46+FC_IND_TL_E!K46+FC_IND_WP_E!K46+FC_IND_MQ_E!K46+FC_IND_CON_E!K46+FC_IND_NSP_E!K46</f>
        <v>0</v>
      </c>
      <c r="L46" s="30">
        <f>FC_IND_IS_E!L46+FC_IND_NFM_E!L46+FC_IND_CPC_E!L46+FC_IND_NMM_E!L46+FC_IND_PPP_E!L46+FC_IND_FBT_E!L46+FC_IND_TE_E!L46+FC_IND_MAC_E!L46+FC_IND_TL_E!L46+FC_IND_WP_E!L46+FC_IND_MQ_E!L46+FC_IND_CON_E!L46+FC_IND_NSP_E!L46</f>
        <v>0</v>
      </c>
      <c r="M46" s="30">
        <f>FC_IND_IS_E!M46+FC_IND_NFM_E!M46+FC_IND_CPC_E!M46+FC_IND_NMM_E!M46+FC_IND_PPP_E!M46+FC_IND_FBT_E!M46+FC_IND_TE_E!M46+FC_IND_MAC_E!M46+FC_IND_TL_E!M46+FC_IND_WP_E!M46+FC_IND_MQ_E!M46+FC_IND_CON_E!M46+FC_IND_NSP_E!M46</f>
        <v>0</v>
      </c>
      <c r="N46" s="30">
        <f>FC_IND_IS_E!N46+FC_IND_NFM_E!N46+FC_IND_CPC_E!N46+FC_IND_NMM_E!N46+FC_IND_PPP_E!N46+FC_IND_FBT_E!N46+FC_IND_TE_E!N46+FC_IND_MAC_E!N46+FC_IND_TL_E!N46+FC_IND_WP_E!N46+FC_IND_MQ_E!N46+FC_IND_CON_E!N46+FC_IND_NSP_E!N46</f>
        <v>0</v>
      </c>
      <c r="O46" s="30">
        <f>FC_IND_IS_E!O46+FC_IND_NFM_E!O46+FC_IND_CPC_E!O46+FC_IND_NMM_E!O46+FC_IND_PPP_E!O46+FC_IND_FBT_E!O46+FC_IND_TE_E!O46+FC_IND_MAC_E!O46+FC_IND_TL_E!O46+FC_IND_WP_E!O46+FC_IND_MQ_E!O46+FC_IND_CON_E!O46+FC_IND_NSP_E!O46</f>
        <v>0</v>
      </c>
      <c r="P46" s="30">
        <f>FC_IND_IS_E!P46+FC_IND_NFM_E!P46+FC_IND_CPC_E!P46+FC_IND_NMM_E!P46+FC_IND_PPP_E!P46+FC_IND_FBT_E!P46+FC_IND_TE_E!P46+FC_IND_MAC_E!P46+FC_IND_TL_E!P46+FC_IND_WP_E!P46+FC_IND_MQ_E!P46+FC_IND_CON_E!P46+FC_IND_NSP_E!P46</f>
        <v>0</v>
      </c>
      <c r="Q46" s="30">
        <f>FC_IND_IS_E!Q46+FC_IND_NFM_E!Q46+FC_IND_CPC_E!Q46+FC_IND_NMM_E!Q46+FC_IND_PPP_E!Q46+FC_IND_FBT_E!Q46+FC_IND_TE_E!Q46+FC_IND_MAC_E!Q46+FC_IND_TL_E!Q46+FC_IND_WP_E!Q46+FC_IND_MQ_E!Q46+FC_IND_CON_E!Q46+FC_IND_NSP_E!Q46</f>
        <v>0</v>
      </c>
      <c r="R46" s="30">
        <f>FC_IND_IS_E!R46+FC_IND_NFM_E!R46+FC_IND_CPC_E!R46+FC_IND_NMM_E!R46+FC_IND_PPP_E!R46+FC_IND_FBT_E!R46+FC_IND_TE_E!R46+FC_IND_MAC_E!R46+FC_IND_TL_E!R46+FC_IND_WP_E!R46+FC_IND_MQ_E!R46+FC_IND_CON_E!R46+FC_IND_NSP_E!R46</f>
        <v>0</v>
      </c>
      <c r="S46" s="30">
        <f>FC_IND_IS_E!S46+FC_IND_NFM_E!S46+FC_IND_CPC_E!S46+FC_IND_NMM_E!S46+FC_IND_PPP_E!S46+FC_IND_FBT_E!S46+FC_IND_TE_E!S46+FC_IND_MAC_E!S46+FC_IND_TL_E!S46+FC_IND_WP_E!S46+FC_IND_MQ_E!S46+FC_IND_CON_E!S46+FC_IND_NSP_E!S46</f>
        <v>0</v>
      </c>
      <c r="T46" s="30">
        <f>FC_IND_IS_E!T46+FC_IND_NFM_E!T46+FC_IND_CPC_E!T46+FC_IND_NMM_E!T46+FC_IND_PPP_E!T46+FC_IND_FBT_E!T46+FC_IND_TE_E!T46+FC_IND_MAC_E!T46+FC_IND_TL_E!T46+FC_IND_WP_E!T46+FC_IND_MQ_E!T46+FC_IND_CON_E!T46+FC_IND_NSP_E!T46</f>
        <v>0</v>
      </c>
      <c r="U46" s="30">
        <f>FC_IND_IS_E!U46+FC_IND_NFM_E!U46+FC_IND_CPC_E!U46+FC_IND_NMM_E!U46+FC_IND_PPP_E!U46+FC_IND_FBT_E!U46+FC_IND_TE_E!U46+FC_IND_MAC_E!U46+FC_IND_TL_E!U46+FC_IND_WP_E!U46+FC_IND_MQ_E!U46+FC_IND_CON_E!U46+FC_IND_NSP_E!U46</f>
        <v>0</v>
      </c>
      <c r="V46" s="30">
        <f>FC_IND_IS_E!V46+FC_IND_NFM_E!V46+FC_IND_CPC_E!V46+FC_IND_NMM_E!V46+FC_IND_PPP_E!V46+FC_IND_FBT_E!V46+FC_IND_TE_E!V46+FC_IND_MAC_E!V46+FC_IND_TL_E!V46+FC_IND_WP_E!V46+FC_IND_MQ_E!V46+FC_IND_CON_E!V46+FC_IND_NSP_E!V46</f>
        <v>0</v>
      </c>
      <c r="W46" s="30">
        <f>FC_IND_IS_E!W46+FC_IND_NFM_E!W46+FC_IND_CPC_E!W46+FC_IND_NMM_E!W46+FC_IND_PPP_E!W46+FC_IND_FBT_E!W46+FC_IND_TE_E!W46+FC_IND_MAC_E!W46+FC_IND_TL_E!W46+FC_IND_WP_E!W46+FC_IND_MQ_E!W46+FC_IND_CON_E!W46+FC_IND_NSP_E!W46</f>
        <v>0</v>
      </c>
      <c r="X46" s="30">
        <f>FC_IND_IS_E!X46+FC_IND_NFM_E!X46+FC_IND_CPC_E!X46+FC_IND_NMM_E!X46+FC_IND_PPP_E!X46+FC_IND_FBT_E!X46+FC_IND_TE_E!X46+FC_IND_MAC_E!X46+FC_IND_TL_E!X46+FC_IND_WP_E!X46+FC_IND_MQ_E!X46+FC_IND_CON_E!X46+FC_IND_NSP_E!X46</f>
        <v>0</v>
      </c>
    </row>
    <row r="47" spans="1:24" ht="11.25" customHeight="1" x14ac:dyDescent="0.2">
      <c r="A47" s="39" t="s">
        <v>81</v>
      </c>
      <c r="B47" s="23" t="s">
        <v>82</v>
      </c>
      <c r="C47" s="30">
        <f>FC_IND_IS_E!C47+FC_IND_NFM_E!C47+FC_IND_CPC_E!C47+FC_IND_NMM_E!C47+FC_IND_PPP_E!C47+FC_IND_FBT_E!C47+FC_IND_TE_E!C47+FC_IND_MAC_E!C47+FC_IND_TL_E!C47+FC_IND_WP_E!C47+FC_IND_MQ_E!C47+FC_IND_CON_E!C47+FC_IND_NSP_E!C47</f>
        <v>0</v>
      </c>
      <c r="D47" s="30">
        <f>FC_IND_IS_E!D47+FC_IND_NFM_E!D47+FC_IND_CPC_E!D47+FC_IND_NMM_E!D47+FC_IND_PPP_E!D47+FC_IND_FBT_E!D47+FC_IND_TE_E!D47+FC_IND_MAC_E!D47+FC_IND_TL_E!D47+FC_IND_WP_E!D47+FC_IND_MQ_E!D47+FC_IND_CON_E!D47+FC_IND_NSP_E!D47</f>
        <v>0</v>
      </c>
      <c r="E47" s="30">
        <f>FC_IND_IS_E!E47+FC_IND_NFM_E!E47+FC_IND_CPC_E!E47+FC_IND_NMM_E!E47+FC_IND_PPP_E!E47+FC_IND_FBT_E!E47+FC_IND_TE_E!E47+FC_IND_MAC_E!E47+FC_IND_TL_E!E47+FC_IND_WP_E!E47+FC_IND_MQ_E!E47+FC_IND_CON_E!E47+FC_IND_NSP_E!E47</f>
        <v>0</v>
      </c>
      <c r="F47" s="30">
        <f>FC_IND_IS_E!F47+FC_IND_NFM_E!F47+FC_IND_CPC_E!F47+FC_IND_NMM_E!F47+FC_IND_PPP_E!F47+FC_IND_FBT_E!F47+FC_IND_TE_E!F47+FC_IND_MAC_E!F47+FC_IND_TL_E!F47+FC_IND_WP_E!F47+FC_IND_MQ_E!F47+FC_IND_CON_E!F47+FC_IND_NSP_E!F47</f>
        <v>0</v>
      </c>
      <c r="G47" s="30">
        <f>FC_IND_IS_E!G47+FC_IND_NFM_E!G47+FC_IND_CPC_E!G47+FC_IND_NMM_E!G47+FC_IND_PPP_E!G47+FC_IND_FBT_E!G47+FC_IND_TE_E!G47+FC_IND_MAC_E!G47+FC_IND_TL_E!G47+FC_IND_WP_E!G47+FC_IND_MQ_E!G47+FC_IND_CON_E!G47+FC_IND_NSP_E!G47</f>
        <v>0</v>
      </c>
      <c r="H47" s="30">
        <f>FC_IND_IS_E!H47+FC_IND_NFM_E!H47+FC_IND_CPC_E!H47+FC_IND_NMM_E!H47+FC_IND_PPP_E!H47+FC_IND_FBT_E!H47+FC_IND_TE_E!H47+FC_IND_MAC_E!H47+FC_IND_TL_E!H47+FC_IND_WP_E!H47+FC_IND_MQ_E!H47+FC_IND_CON_E!H47+FC_IND_NSP_E!H47</f>
        <v>0</v>
      </c>
      <c r="I47" s="30">
        <f>FC_IND_IS_E!I47+FC_IND_NFM_E!I47+FC_IND_CPC_E!I47+FC_IND_NMM_E!I47+FC_IND_PPP_E!I47+FC_IND_FBT_E!I47+FC_IND_TE_E!I47+FC_IND_MAC_E!I47+FC_IND_TL_E!I47+FC_IND_WP_E!I47+FC_IND_MQ_E!I47+FC_IND_CON_E!I47+FC_IND_NSP_E!I47</f>
        <v>0</v>
      </c>
      <c r="J47" s="30">
        <f>FC_IND_IS_E!J47+FC_IND_NFM_E!J47+FC_IND_CPC_E!J47+FC_IND_NMM_E!J47+FC_IND_PPP_E!J47+FC_IND_FBT_E!J47+FC_IND_TE_E!J47+FC_IND_MAC_E!J47+FC_IND_TL_E!J47+FC_IND_WP_E!J47+FC_IND_MQ_E!J47+FC_IND_CON_E!J47+FC_IND_NSP_E!J47</f>
        <v>0</v>
      </c>
      <c r="K47" s="30">
        <f>FC_IND_IS_E!K47+FC_IND_NFM_E!K47+FC_IND_CPC_E!K47+FC_IND_NMM_E!K47+FC_IND_PPP_E!K47+FC_IND_FBT_E!K47+FC_IND_TE_E!K47+FC_IND_MAC_E!K47+FC_IND_TL_E!K47+FC_IND_WP_E!K47+FC_IND_MQ_E!K47+FC_IND_CON_E!K47+FC_IND_NSP_E!K47</f>
        <v>0</v>
      </c>
      <c r="L47" s="30">
        <f>FC_IND_IS_E!L47+FC_IND_NFM_E!L47+FC_IND_CPC_E!L47+FC_IND_NMM_E!L47+FC_IND_PPP_E!L47+FC_IND_FBT_E!L47+FC_IND_TE_E!L47+FC_IND_MAC_E!L47+FC_IND_TL_E!L47+FC_IND_WP_E!L47+FC_IND_MQ_E!L47+FC_IND_CON_E!L47+FC_IND_NSP_E!L47</f>
        <v>0</v>
      </c>
      <c r="M47" s="30">
        <f>FC_IND_IS_E!M47+FC_IND_NFM_E!M47+FC_IND_CPC_E!M47+FC_IND_NMM_E!M47+FC_IND_PPP_E!M47+FC_IND_FBT_E!M47+FC_IND_TE_E!M47+FC_IND_MAC_E!M47+FC_IND_TL_E!M47+FC_IND_WP_E!M47+FC_IND_MQ_E!M47+FC_IND_CON_E!M47+FC_IND_NSP_E!M47</f>
        <v>0</v>
      </c>
      <c r="N47" s="30">
        <f>FC_IND_IS_E!N47+FC_IND_NFM_E!N47+FC_IND_CPC_E!N47+FC_IND_NMM_E!N47+FC_IND_PPP_E!N47+FC_IND_FBT_E!N47+FC_IND_TE_E!N47+FC_IND_MAC_E!N47+FC_IND_TL_E!N47+FC_IND_WP_E!N47+FC_IND_MQ_E!N47+FC_IND_CON_E!N47+FC_IND_NSP_E!N47</f>
        <v>0</v>
      </c>
      <c r="O47" s="30">
        <f>FC_IND_IS_E!O47+FC_IND_NFM_E!O47+FC_IND_CPC_E!O47+FC_IND_NMM_E!O47+FC_IND_PPP_E!O47+FC_IND_FBT_E!O47+FC_IND_TE_E!O47+FC_IND_MAC_E!O47+FC_IND_TL_E!O47+FC_IND_WP_E!O47+FC_IND_MQ_E!O47+FC_IND_CON_E!O47+FC_IND_NSP_E!O47</f>
        <v>0</v>
      </c>
      <c r="P47" s="30">
        <f>FC_IND_IS_E!P47+FC_IND_NFM_E!P47+FC_IND_CPC_E!P47+FC_IND_NMM_E!P47+FC_IND_PPP_E!P47+FC_IND_FBT_E!P47+FC_IND_TE_E!P47+FC_IND_MAC_E!P47+FC_IND_TL_E!P47+FC_IND_WP_E!P47+FC_IND_MQ_E!P47+FC_IND_CON_E!P47+FC_IND_NSP_E!P47</f>
        <v>0</v>
      </c>
      <c r="Q47" s="30">
        <f>FC_IND_IS_E!Q47+FC_IND_NFM_E!Q47+FC_IND_CPC_E!Q47+FC_IND_NMM_E!Q47+FC_IND_PPP_E!Q47+FC_IND_FBT_E!Q47+FC_IND_TE_E!Q47+FC_IND_MAC_E!Q47+FC_IND_TL_E!Q47+FC_IND_WP_E!Q47+FC_IND_MQ_E!Q47+FC_IND_CON_E!Q47+FC_IND_NSP_E!Q47</f>
        <v>0</v>
      </c>
      <c r="R47" s="30">
        <f>FC_IND_IS_E!R47+FC_IND_NFM_E!R47+FC_IND_CPC_E!R47+FC_IND_NMM_E!R47+FC_IND_PPP_E!R47+FC_IND_FBT_E!R47+FC_IND_TE_E!R47+FC_IND_MAC_E!R47+FC_IND_TL_E!R47+FC_IND_WP_E!R47+FC_IND_MQ_E!R47+FC_IND_CON_E!R47+FC_IND_NSP_E!R47</f>
        <v>0</v>
      </c>
      <c r="S47" s="30">
        <f>FC_IND_IS_E!S47+FC_IND_NFM_E!S47+FC_IND_CPC_E!S47+FC_IND_NMM_E!S47+FC_IND_PPP_E!S47+FC_IND_FBT_E!S47+FC_IND_TE_E!S47+FC_IND_MAC_E!S47+FC_IND_TL_E!S47+FC_IND_WP_E!S47+FC_IND_MQ_E!S47+FC_IND_CON_E!S47+FC_IND_NSP_E!S47</f>
        <v>0</v>
      </c>
      <c r="T47" s="30">
        <f>FC_IND_IS_E!T47+FC_IND_NFM_E!T47+FC_IND_CPC_E!T47+FC_IND_NMM_E!T47+FC_IND_PPP_E!T47+FC_IND_FBT_E!T47+FC_IND_TE_E!T47+FC_IND_MAC_E!T47+FC_IND_TL_E!T47+FC_IND_WP_E!T47+FC_IND_MQ_E!T47+FC_IND_CON_E!T47+FC_IND_NSP_E!T47</f>
        <v>0</v>
      </c>
      <c r="U47" s="30">
        <f>FC_IND_IS_E!U47+FC_IND_NFM_E!U47+FC_IND_CPC_E!U47+FC_IND_NMM_E!U47+FC_IND_PPP_E!U47+FC_IND_FBT_E!U47+FC_IND_TE_E!U47+FC_IND_MAC_E!U47+FC_IND_TL_E!U47+FC_IND_WP_E!U47+FC_IND_MQ_E!U47+FC_IND_CON_E!U47+FC_IND_NSP_E!U47</f>
        <v>0</v>
      </c>
      <c r="V47" s="30">
        <f>FC_IND_IS_E!V47+FC_IND_NFM_E!V47+FC_IND_CPC_E!V47+FC_IND_NMM_E!V47+FC_IND_PPP_E!V47+FC_IND_FBT_E!V47+FC_IND_TE_E!V47+FC_IND_MAC_E!V47+FC_IND_TL_E!V47+FC_IND_WP_E!V47+FC_IND_MQ_E!V47+FC_IND_CON_E!V47+FC_IND_NSP_E!V47</f>
        <v>0.1000859845227859</v>
      </c>
      <c r="W47" s="30">
        <f>FC_IND_IS_E!W47+FC_IND_NFM_E!W47+FC_IND_CPC_E!W47+FC_IND_NMM_E!W47+FC_IND_PPP_E!W47+FC_IND_FBT_E!W47+FC_IND_TE_E!W47+FC_IND_MAC_E!W47+FC_IND_TL_E!W47+FC_IND_WP_E!W47+FC_IND_MQ_E!W47+FC_IND_CON_E!W47+FC_IND_NSP_E!W47</f>
        <v>6.4058469475494401E-2</v>
      </c>
      <c r="X47" s="30">
        <f>FC_IND_IS_E!X47+FC_IND_NFM_E!X47+FC_IND_CPC_E!X47+FC_IND_NMM_E!X47+FC_IND_PPP_E!X47+FC_IND_FBT_E!X47+FC_IND_TE_E!X47+FC_IND_MAC_E!X47+FC_IND_TL_E!X47+FC_IND_WP_E!X47+FC_IND_MQ_E!X47+FC_IND_CON_E!X47+FC_IND_NSP_E!X47</f>
        <v>0</v>
      </c>
    </row>
    <row r="48" spans="1:24" ht="11.25" customHeight="1" x14ac:dyDescent="0.2">
      <c r="A48" s="39" t="s">
        <v>83</v>
      </c>
      <c r="B48" s="23" t="s">
        <v>84</v>
      </c>
      <c r="C48" s="30">
        <f>FC_IND_IS_E!C48+FC_IND_NFM_E!C48+FC_IND_CPC_E!C48+FC_IND_NMM_E!C48+FC_IND_PPP_E!C48+FC_IND_FBT_E!C48+FC_IND_TE_E!C48+FC_IND_MAC_E!C48+FC_IND_TL_E!C48+FC_IND_WP_E!C48+FC_IND_MQ_E!C48+FC_IND_CON_E!C48+FC_IND_NSP_E!C48</f>
        <v>7504.0105760963006</v>
      </c>
      <c r="D48" s="30">
        <f>FC_IND_IS_E!D48+FC_IND_NFM_E!D48+FC_IND_CPC_E!D48+FC_IND_NMM_E!D48+FC_IND_PPP_E!D48+FC_IND_FBT_E!D48+FC_IND_TE_E!D48+FC_IND_MAC_E!D48+FC_IND_TL_E!D48+FC_IND_WP_E!D48+FC_IND_MQ_E!D48+FC_IND_CON_E!D48+FC_IND_NSP_E!D48</f>
        <v>7587.3782459157346</v>
      </c>
      <c r="E48" s="30">
        <f>FC_IND_IS_E!E48+FC_IND_NFM_E!E48+FC_IND_CPC_E!E48+FC_IND_NMM_E!E48+FC_IND_PPP_E!E48+FC_IND_FBT_E!E48+FC_IND_TE_E!E48+FC_IND_MAC_E!E48+FC_IND_TL_E!E48+FC_IND_WP_E!E48+FC_IND_MQ_E!E48+FC_IND_CON_E!E48+FC_IND_NSP_E!E48</f>
        <v>7730.7881341358543</v>
      </c>
      <c r="F48" s="30">
        <f>FC_IND_IS_E!F48+FC_IND_NFM_E!F48+FC_IND_CPC_E!F48+FC_IND_NMM_E!F48+FC_IND_PPP_E!F48+FC_IND_FBT_E!F48+FC_IND_TE_E!F48+FC_IND_MAC_E!F48+FC_IND_TL_E!F48+FC_IND_WP_E!F48+FC_IND_MQ_E!F48+FC_IND_CON_E!F48+FC_IND_NSP_E!F48</f>
        <v>8472.4365434221836</v>
      </c>
      <c r="G48" s="30">
        <f>FC_IND_IS_E!G48+FC_IND_NFM_E!G48+FC_IND_CPC_E!G48+FC_IND_NMM_E!G48+FC_IND_PPP_E!G48+FC_IND_FBT_E!G48+FC_IND_TE_E!G48+FC_IND_MAC_E!G48+FC_IND_TL_E!G48+FC_IND_WP_E!G48+FC_IND_MQ_E!G48+FC_IND_CON_E!G48+FC_IND_NSP_E!G48</f>
        <v>9007.3939810834017</v>
      </c>
      <c r="H48" s="30">
        <f>FC_IND_IS_E!H48+FC_IND_NFM_E!H48+FC_IND_CPC_E!H48+FC_IND_NMM_E!H48+FC_IND_PPP_E!H48+FC_IND_FBT_E!H48+FC_IND_TE_E!H48+FC_IND_MAC_E!H48+FC_IND_TL_E!H48+FC_IND_WP_E!H48+FC_IND_MQ_E!H48+FC_IND_CON_E!H48+FC_IND_NSP_E!H48</f>
        <v>9467.6601891659502</v>
      </c>
      <c r="I48" s="30">
        <f>FC_IND_IS_E!I48+FC_IND_NFM_E!I48+FC_IND_CPC_E!I48+FC_IND_NMM_E!I48+FC_IND_PPP_E!I48+FC_IND_FBT_E!I48+FC_IND_TE_E!I48+FC_IND_MAC_E!I48+FC_IND_TL_E!I48+FC_IND_WP_E!I48+FC_IND_MQ_E!I48+FC_IND_CON_E!I48+FC_IND_NSP_E!I48</f>
        <v>9145.3315563198612</v>
      </c>
      <c r="J48" s="30">
        <f>FC_IND_IS_E!J48+FC_IND_NFM_E!J48+FC_IND_CPC_E!J48+FC_IND_NMM_E!J48+FC_IND_PPP_E!J48+FC_IND_FBT_E!J48+FC_IND_TE_E!J48+FC_IND_MAC_E!J48+FC_IND_TL_E!J48+FC_IND_WP_E!J48+FC_IND_MQ_E!J48+FC_IND_CON_E!J48+FC_IND_NSP_E!J48</f>
        <v>8752.3099742046434</v>
      </c>
      <c r="K48" s="30">
        <f>FC_IND_IS_E!K48+FC_IND_NFM_E!K48+FC_IND_CPC_E!K48+FC_IND_NMM_E!K48+FC_IND_PPP_E!K48+FC_IND_FBT_E!K48+FC_IND_TE_E!K48+FC_IND_MAC_E!K48+FC_IND_TL_E!K48+FC_IND_WP_E!K48+FC_IND_MQ_E!K48+FC_IND_CON_E!K48+FC_IND_NSP_E!K48</f>
        <v>8546.039122957869</v>
      </c>
      <c r="L48" s="30">
        <f>FC_IND_IS_E!L48+FC_IND_NFM_E!L48+FC_IND_CPC_E!L48+FC_IND_NMM_E!L48+FC_IND_PPP_E!L48+FC_IND_FBT_E!L48+FC_IND_TE_E!L48+FC_IND_MAC_E!L48+FC_IND_TL_E!L48+FC_IND_WP_E!L48+FC_IND_MQ_E!L48+FC_IND_CON_E!L48+FC_IND_NSP_E!L48</f>
        <v>7452.0128976784154</v>
      </c>
      <c r="M48" s="30">
        <f>FC_IND_IS_E!M48+FC_IND_NFM_E!M48+FC_IND_CPC_E!M48+FC_IND_NMM_E!M48+FC_IND_PPP_E!M48+FC_IND_FBT_E!M48+FC_IND_TE_E!M48+FC_IND_MAC_E!M48+FC_IND_TL_E!M48+FC_IND_WP_E!M48+FC_IND_MQ_E!M48+FC_IND_CON_E!M48+FC_IND_NSP_E!M48</f>
        <v>7301.0516766981928</v>
      </c>
      <c r="N48" s="30">
        <f>FC_IND_IS_E!N48+FC_IND_NFM_E!N48+FC_IND_CPC_E!N48+FC_IND_NMM_E!N48+FC_IND_PPP_E!N48+FC_IND_FBT_E!N48+FC_IND_TE_E!N48+FC_IND_MAC_E!N48+FC_IND_TL_E!N48+FC_IND_WP_E!N48+FC_IND_MQ_E!N48+FC_IND_CON_E!N48+FC_IND_NSP_E!N48</f>
        <v>6692.2761822871871</v>
      </c>
      <c r="O48" s="30">
        <f>FC_IND_IS_E!O48+FC_IND_NFM_E!O48+FC_IND_CPC_E!O48+FC_IND_NMM_E!O48+FC_IND_PPP_E!O48+FC_IND_FBT_E!O48+FC_IND_TE_E!O48+FC_IND_MAC_E!O48+FC_IND_TL_E!O48+FC_IND_WP_E!O48+FC_IND_MQ_E!O48+FC_IND_CON_E!O48+FC_IND_NSP_E!O48</f>
        <v>5979.8894239036972</v>
      </c>
      <c r="P48" s="30">
        <f>FC_IND_IS_E!P48+FC_IND_NFM_E!P48+FC_IND_CPC_E!P48+FC_IND_NMM_E!P48+FC_IND_PPP_E!P48+FC_IND_FBT_E!P48+FC_IND_TE_E!P48+FC_IND_MAC_E!P48+FC_IND_TL_E!P48+FC_IND_WP_E!P48+FC_IND_MQ_E!P48+FC_IND_CON_E!P48+FC_IND_NSP_E!P48</f>
        <v>5155.9500429922618</v>
      </c>
      <c r="Q48" s="30">
        <f>FC_IND_IS_E!Q48+FC_IND_NFM_E!Q48+FC_IND_CPC_E!Q48+FC_IND_NMM_E!Q48+FC_IND_PPP_E!Q48+FC_IND_FBT_E!Q48+FC_IND_TE_E!Q48+FC_IND_MAC_E!Q48+FC_IND_TL_E!Q48+FC_IND_WP_E!Q48+FC_IND_MQ_E!Q48+FC_IND_CON_E!Q48+FC_IND_NSP_E!Q48</f>
        <v>4810.8654342218397</v>
      </c>
      <c r="R48" s="30">
        <f>FC_IND_IS_E!R48+FC_IND_NFM_E!R48+FC_IND_CPC_E!R48+FC_IND_NMM_E!R48+FC_IND_PPP_E!R48+FC_IND_FBT_E!R48+FC_IND_TE_E!R48+FC_IND_MAC_E!R48+FC_IND_TL_E!R48+FC_IND_WP_E!R48+FC_IND_MQ_E!R48+FC_IND_CON_E!R48+FC_IND_NSP_E!R48</f>
        <v>5321.0263112639732</v>
      </c>
      <c r="S48" s="30">
        <f>FC_IND_IS_E!S48+FC_IND_NFM_E!S48+FC_IND_CPC_E!S48+FC_IND_NMM_E!S48+FC_IND_PPP_E!S48+FC_IND_FBT_E!S48+FC_IND_TE_E!S48+FC_IND_MAC_E!S48+FC_IND_TL_E!S48+FC_IND_WP_E!S48+FC_IND_MQ_E!S48+FC_IND_CON_E!S48+FC_IND_NSP_E!S48</f>
        <v>5027.5624247635433</v>
      </c>
      <c r="T48" s="30">
        <f>FC_IND_IS_E!T48+FC_IND_NFM_E!T48+FC_IND_CPC_E!T48+FC_IND_NMM_E!T48+FC_IND_PPP_E!T48+FC_IND_FBT_E!T48+FC_IND_TE_E!T48+FC_IND_MAC_E!T48+FC_IND_TL_E!T48+FC_IND_WP_E!T48+FC_IND_MQ_E!T48+FC_IND_CON_E!T48+FC_IND_NSP_E!T48</f>
        <v>4631.8579535683584</v>
      </c>
      <c r="U48" s="30">
        <f>FC_IND_IS_E!U48+FC_IND_NFM_E!U48+FC_IND_CPC_E!U48+FC_IND_NMM_E!U48+FC_IND_PPP_E!U48+FC_IND_FBT_E!U48+FC_IND_TE_E!U48+FC_IND_MAC_E!U48+FC_IND_TL_E!U48+FC_IND_WP_E!U48+FC_IND_MQ_E!U48+FC_IND_CON_E!U48+FC_IND_NSP_E!U48</f>
        <v>4634.3626827171101</v>
      </c>
      <c r="V48" s="30">
        <f>FC_IND_IS_E!V48+FC_IND_NFM_E!V48+FC_IND_CPC_E!V48+FC_IND_NMM_E!V48+FC_IND_PPP_E!V48+FC_IND_FBT_E!V48+FC_IND_TE_E!V48+FC_IND_MAC_E!V48+FC_IND_TL_E!V48+FC_IND_WP_E!V48+FC_IND_MQ_E!V48+FC_IND_CON_E!V48+FC_IND_NSP_E!V48</f>
        <v>4555.7678417884781</v>
      </c>
      <c r="W48" s="30">
        <f>FC_IND_IS_E!W48+FC_IND_NFM_E!W48+FC_IND_CPC_E!W48+FC_IND_NMM_E!W48+FC_IND_PPP_E!W48+FC_IND_FBT_E!W48+FC_IND_TE_E!W48+FC_IND_MAC_E!W48+FC_IND_TL_E!W48+FC_IND_WP_E!W48+FC_IND_MQ_E!W48+FC_IND_CON_E!W48+FC_IND_NSP_E!W48</f>
        <v>4257.9843508168542</v>
      </c>
      <c r="X48" s="30">
        <f>FC_IND_IS_E!X48+FC_IND_NFM_E!X48+FC_IND_CPC_E!X48+FC_IND_NMM_E!X48+FC_IND_PPP_E!X48+FC_IND_FBT_E!X48+FC_IND_TE_E!X48+FC_IND_MAC_E!X48+FC_IND_TL_E!X48+FC_IND_WP_E!X48+FC_IND_MQ_E!X48+FC_IND_CON_E!X48+FC_IND_NSP_E!X48</f>
        <v>4103.901633705932</v>
      </c>
    </row>
    <row r="49" spans="1:24" ht="11.25" customHeight="1" x14ac:dyDescent="0.2">
      <c r="A49" s="39" t="s">
        <v>85</v>
      </c>
      <c r="B49" s="23" t="s">
        <v>86</v>
      </c>
      <c r="C49" s="30">
        <f>FC_IND_IS_E!C49+FC_IND_NFM_E!C49+FC_IND_CPC_E!C49+FC_IND_NMM_E!C49+FC_IND_PPP_E!C49+FC_IND_FBT_E!C49+FC_IND_TE_E!C49+FC_IND_MAC_E!C49+FC_IND_TL_E!C49+FC_IND_WP_E!C49+FC_IND_MQ_E!C49+FC_IND_CON_E!C49+FC_IND_NSP_E!C49</f>
        <v>0</v>
      </c>
      <c r="D49" s="30">
        <f>FC_IND_IS_E!D49+FC_IND_NFM_E!D49+FC_IND_CPC_E!D49+FC_IND_NMM_E!D49+FC_IND_PPP_E!D49+FC_IND_FBT_E!D49+FC_IND_TE_E!D49+FC_IND_MAC_E!D49+FC_IND_TL_E!D49+FC_IND_WP_E!D49+FC_IND_MQ_E!D49+FC_IND_CON_E!D49+FC_IND_NSP_E!D49</f>
        <v>0</v>
      </c>
      <c r="E49" s="30">
        <f>FC_IND_IS_E!E49+FC_IND_NFM_E!E49+FC_IND_CPC_E!E49+FC_IND_NMM_E!E49+FC_IND_PPP_E!E49+FC_IND_FBT_E!E49+FC_IND_TE_E!E49+FC_IND_MAC_E!E49+FC_IND_TL_E!E49+FC_IND_WP_E!E49+FC_IND_MQ_E!E49+FC_IND_CON_E!E49+FC_IND_NSP_E!E49</f>
        <v>0</v>
      </c>
      <c r="F49" s="30">
        <f>FC_IND_IS_E!F49+FC_IND_NFM_E!F49+FC_IND_CPC_E!F49+FC_IND_NMM_E!F49+FC_IND_PPP_E!F49+FC_IND_FBT_E!F49+FC_IND_TE_E!F49+FC_IND_MAC_E!F49+FC_IND_TL_E!F49+FC_IND_WP_E!F49+FC_IND_MQ_E!F49+FC_IND_CON_E!F49+FC_IND_NSP_E!F49</f>
        <v>0</v>
      </c>
      <c r="G49" s="30">
        <f>FC_IND_IS_E!G49+FC_IND_NFM_E!G49+FC_IND_CPC_E!G49+FC_IND_NMM_E!G49+FC_IND_PPP_E!G49+FC_IND_FBT_E!G49+FC_IND_TE_E!G49+FC_IND_MAC_E!G49+FC_IND_TL_E!G49+FC_IND_WP_E!G49+FC_IND_MQ_E!G49+FC_IND_CON_E!G49+FC_IND_NSP_E!G49</f>
        <v>0</v>
      </c>
      <c r="H49" s="30">
        <f>FC_IND_IS_E!H49+FC_IND_NFM_E!H49+FC_IND_CPC_E!H49+FC_IND_NMM_E!H49+FC_IND_PPP_E!H49+FC_IND_FBT_E!H49+FC_IND_TE_E!H49+FC_IND_MAC_E!H49+FC_IND_TL_E!H49+FC_IND_WP_E!H49+FC_IND_MQ_E!H49+FC_IND_CON_E!H49+FC_IND_NSP_E!H49</f>
        <v>0</v>
      </c>
      <c r="I49" s="30">
        <f>FC_IND_IS_E!I49+FC_IND_NFM_E!I49+FC_IND_CPC_E!I49+FC_IND_NMM_E!I49+FC_IND_PPP_E!I49+FC_IND_FBT_E!I49+FC_IND_TE_E!I49+FC_IND_MAC_E!I49+FC_IND_TL_E!I49+FC_IND_WP_E!I49+FC_IND_MQ_E!I49+FC_IND_CON_E!I49+FC_IND_NSP_E!I49</f>
        <v>44.874376612209801</v>
      </c>
      <c r="J49" s="30">
        <f>FC_IND_IS_E!J49+FC_IND_NFM_E!J49+FC_IND_CPC_E!J49+FC_IND_NMM_E!J49+FC_IND_PPP_E!J49+FC_IND_FBT_E!J49+FC_IND_TE_E!J49+FC_IND_MAC_E!J49+FC_IND_TL_E!J49+FC_IND_WP_E!J49+FC_IND_MQ_E!J49+FC_IND_CON_E!J49+FC_IND_NSP_E!J49</f>
        <v>0</v>
      </c>
      <c r="K49" s="30">
        <f>FC_IND_IS_E!K49+FC_IND_NFM_E!K49+FC_IND_CPC_E!K49+FC_IND_NMM_E!K49+FC_IND_PPP_E!K49+FC_IND_FBT_E!K49+FC_IND_TE_E!K49+FC_IND_MAC_E!K49+FC_IND_TL_E!K49+FC_IND_WP_E!K49+FC_IND_MQ_E!K49+FC_IND_CON_E!K49+FC_IND_NSP_E!K49</f>
        <v>11.218572656921751</v>
      </c>
      <c r="L49" s="30">
        <f>FC_IND_IS_E!L49+FC_IND_NFM_E!L49+FC_IND_CPC_E!L49+FC_IND_NMM_E!L49+FC_IND_PPP_E!L49+FC_IND_FBT_E!L49+FC_IND_TE_E!L49+FC_IND_MAC_E!L49+FC_IND_TL_E!L49+FC_IND_WP_E!L49+FC_IND_MQ_E!L49+FC_IND_CON_E!L49+FC_IND_NSP_E!L49</f>
        <v>0</v>
      </c>
      <c r="M49" s="30">
        <f>FC_IND_IS_E!M49+FC_IND_NFM_E!M49+FC_IND_CPC_E!M49+FC_IND_NMM_E!M49+FC_IND_PPP_E!M49+FC_IND_FBT_E!M49+FC_IND_TE_E!M49+FC_IND_MAC_E!M49+FC_IND_TL_E!M49+FC_IND_WP_E!M49+FC_IND_MQ_E!M49+FC_IND_CON_E!M49+FC_IND_NSP_E!M49</f>
        <v>0</v>
      </c>
      <c r="N49" s="30">
        <f>FC_IND_IS_E!N49+FC_IND_NFM_E!N49+FC_IND_CPC_E!N49+FC_IND_NMM_E!N49+FC_IND_PPP_E!N49+FC_IND_FBT_E!N49+FC_IND_TE_E!N49+FC_IND_MAC_E!N49+FC_IND_TL_E!N49+FC_IND_WP_E!N49+FC_IND_MQ_E!N49+FC_IND_CON_E!N49+FC_IND_NSP_E!N49</f>
        <v>0</v>
      </c>
      <c r="O49" s="30">
        <f>FC_IND_IS_E!O49+FC_IND_NFM_E!O49+FC_IND_CPC_E!O49+FC_IND_NMM_E!O49+FC_IND_PPP_E!O49+FC_IND_FBT_E!O49+FC_IND_TE_E!O49+FC_IND_MAC_E!O49+FC_IND_TL_E!O49+FC_IND_WP_E!O49+FC_IND_MQ_E!O49+FC_IND_CON_E!O49+FC_IND_NSP_E!O49</f>
        <v>0</v>
      </c>
      <c r="P49" s="30">
        <f>FC_IND_IS_E!P49+FC_IND_NFM_E!P49+FC_IND_CPC_E!P49+FC_IND_NMM_E!P49+FC_IND_PPP_E!P49+FC_IND_FBT_E!P49+FC_IND_TE_E!P49+FC_IND_MAC_E!P49+FC_IND_TL_E!P49+FC_IND_WP_E!P49+FC_IND_MQ_E!P49+FC_IND_CON_E!P49+FC_IND_NSP_E!P49</f>
        <v>0</v>
      </c>
      <c r="Q49" s="30">
        <f>FC_IND_IS_E!Q49+FC_IND_NFM_E!Q49+FC_IND_CPC_E!Q49+FC_IND_NMM_E!Q49+FC_IND_PPP_E!Q49+FC_IND_FBT_E!Q49+FC_IND_TE_E!Q49+FC_IND_MAC_E!Q49+FC_IND_TL_E!Q49+FC_IND_WP_E!Q49+FC_IND_MQ_E!Q49+FC_IND_CON_E!Q49+FC_IND_NSP_E!Q49</f>
        <v>0</v>
      </c>
      <c r="R49" s="30">
        <f>FC_IND_IS_E!R49+FC_IND_NFM_E!R49+FC_IND_CPC_E!R49+FC_IND_NMM_E!R49+FC_IND_PPP_E!R49+FC_IND_FBT_E!R49+FC_IND_TE_E!R49+FC_IND_MAC_E!R49+FC_IND_TL_E!R49+FC_IND_WP_E!R49+FC_IND_MQ_E!R49+FC_IND_CON_E!R49+FC_IND_NSP_E!R49</f>
        <v>0</v>
      </c>
      <c r="S49" s="30">
        <f>FC_IND_IS_E!S49+FC_IND_NFM_E!S49+FC_IND_CPC_E!S49+FC_IND_NMM_E!S49+FC_IND_PPP_E!S49+FC_IND_FBT_E!S49+FC_IND_TE_E!S49+FC_IND_MAC_E!S49+FC_IND_TL_E!S49+FC_IND_WP_E!S49+FC_IND_MQ_E!S49+FC_IND_CON_E!S49+FC_IND_NSP_E!S49</f>
        <v>0</v>
      </c>
      <c r="T49" s="30">
        <f>FC_IND_IS_E!T49+FC_IND_NFM_E!T49+FC_IND_CPC_E!T49+FC_IND_NMM_E!T49+FC_IND_PPP_E!T49+FC_IND_FBT_E!T49+FC_IND_TE_E!T49+FC_IND_MAC_E!T49+FC_IND_TL_E!T49+FC_IND_WP_E!T49+FC_IND_MQ_E!T49+FC_IND_CON_E!T49+FC_IND_NSP_E!T49</f>
        <v>0</v>
      </c>
      <c r="U49" s="30">
        <f>FC_IND_IS_E!U49+FC_IND_NFM_E!U49+FC_IND_CPC_E!U49+FC_IND_NMM_E!U49+FC_IND_PPP_E!U49+FC_IND_FBT_E!U49+FC_IND_TE_E!U49+FC_IND_MAC_E!U49+FC_IND_TL_E!U49+FC_IND_WP_E!U49+FC_IND_MQ_E!U49+FC_IND_CON_E!U49+FC_IND_NSP_E!U49</f>
        <v>0</v>
      </c>
      <c r="V49" s="30">
        <f>FC_IND_IS_E!V49+FC_IND_NFM_E!V49+FC_IND_CPC_E!V49+FC_IND_NMM_E!V49+FC_IND_PPP_E!V49+FC_IND_FBT_E!V49+FC_IND_TE_E!V49+FC_IND_MAC_E!V49+FC_IND_TL_E!V49+FC_IND_WP_E!V49+FC_IND_MQ_E!V49+FC_IND_CON_E!V49+FC_IND_NSP_E!V49</f>
        <v>0</v>
      </c>
      <c r="W49" s="30">
        <f>FC_IND_IS_E!W49+FC_IND_NFM_E!W49+FC_IND_CPC_E!W49+FC_IND_NMM_E!W49+FC_IND_PPP_E!W49+FC_IND_FBT_E!W49+FC_IND_TE_E!W49+FC_IND_MAC_E!W49+FC_IND_TL_E!W49+FC_IND_WP_E!W49+FC_IND_MQ_E!W49+FC_IND_CON_E!W49+FC_IND_NSP_E!W49</f>
        <v>0</v>
      </c>
      <c r="X49" s="30">
        <f>FC_IND_IS_E!X49+FC_IND_NFM_E!X49+FC_IND_CPC_E!X49+FC_IND_NMM_E!X49+FC_IND_PPP_E!X49+FC_IND_FBT_E!X49+FC_IND_TE_E!X49+FC_IND_MAC_E!X49+FC_IND_TL_E!X49+FC_IND_WP_E!X49+FC_IND_MQ_E!X49+FC_IND_CON_E!X49+FC_IND_NSP_E!X49</f>
        <v>0</v>
      </c>
    </row>
    <row r="50" spans="1:24" ht="11.25" customHeight="1" x14ac:dyDescent="0.2">
      <c r="A50" s="39" t="s">
        <v>87</v>
      </c>
      <c r="B50" s="23" t="s">
        <v>88</v>
      </c>
      <c r="C50" s="30">
        <f>FC_IND_IS_E!C50+FC_IND_NFM_E!C50+FC_IND_CPC_E!C50+FC_IND_NMM_E!C50+FC_IND_PPP_E!C50+FC_IND_FBT_E!C50+FC_IND_TE_E!C50+FC_IND_MAC_E!C50+FC_IND_TL_E!C50+FC_IND_WP_E!C50+FC_IND_MQ_E!C50+FC_IND_CON_E!C50+FC_IND_NSP_E!C50</f>
        <v>300.06947549441099</v>
      </c>
      <c r="D50" s="30">
        <f>FC_IND_IS_E!D50+FC_IND_NFM_E!D50+FC_IND_CPC_E!D50+FC_IND_NMM_E!D50+FC_IND_PPP_E!D50+FC_IND_FBT_E!D50+FC_IND_TE_E!D50+FC_IND_MAC_E!D50+FC_IND_TL_E!D50+FC_IND_WP_E!D50+FC_IND_MQ_E!D50+FC_IND_CON_E!D50+FC_IND_NSP_E!D50</f>
        <v>638.50834049871014</v>
      </c>
      <c r="E50" s="30">
        <f>FC_IND_IS_E!E50+FC_IND_NFM_E!E50+FC_IND_CPC_E!E50+FC_IND_NMM_E!E50+FC_IND_PPP_E!E50+FC_IND_FBT_E!E50+FC_IND_TE_E!E50+FC_IND_MAC_E!E50+FC_IND_TL_E!E50+FC_IND_WP_E!E50+FC_IND_MQ_E!E50+FC_IND_CON_E!E50+FC_IND_NSP_E!E50</f>
        <v>808.5955288048151</v>
      </c>
      <c r="F50" s="30">
        <f>FC_IND_IS_E!F50+FC_IND_NFM_E!F50+FC_IND_CPC_E!F50+FC_IND_NMM_E!F50+FC_IND_PPP_E!F50+FC_IND_FBT_E!F50+FC_IND_TE_E!F50+FC_IND_MAC_E!F50+FC_IND_TL_E!F50+FC_IND_WP_E!F50+FC_IND_MQ_E!F50+FC_IND_CON_E!F50+FC_IND_NSP_E!F50</f>
        <v>890.48228718830615</v>
      </c>
      <c r="G50" s="30">
        <f>FC_IND_IS_E!G50+FC_IND_NFM_E!G50+FC_IND_CPC_E!G50+FC_IND_NMM_E!G50+FC_IND_PPP_E!G50+FC_IND_FBT_E!G50+FC_IND_TE_E!G50+FC_IND_MAC_E!G50+FC_IND_TL_E!G50+FC_IND_WP_E!G50+FC_IND_MQ_E!G50+FC_IND_CON_E!G50+FC_IND_NSP_E!G50</f>
        <v>1320.439466895959</v>
      </c>
      <c r="H50" s="30">
        <f>FC_IND_IS_E!H50+FC_IND_NFM_E!H50+FC_IND_CPC_E!H50+FC_IND_NMM_E!H50+FC_IND_PPP_E!H50+FC_IND_FBT_E!H50+FC_IND_TE_E!H50+FC_IND_MAC_E!H50+FC_IND_TL_E!H50+FC_IND_WP_E!H50+FC_IND_MQ_E!H50+FC_IND_CON_E!H50+FC_IND_NSP_E!H50</f>
        <v>933.67953568357677</v>
      </c>
      <c r="I50" s="30">
        <f>FC_IND_IS_E!I50+FC_IND_NFM_E!I50+FC_IND_CPC_E!I50+FC_IND_NMM_E!I50+FC_IND_PPP_E!I50+FC_IND_FBT_E!I50+FC_IND_TE_E!I50+FC_IND_MAC_E!I50+FC_IND_TL_E!I50+FC_IND_WP_E!I50+FC_IND_MQ_E!I50+FC_IND_CON_E!I50+FC_IND_NSP_E!I50</f>
        <v>856.37661220980203</v>
      </c>
      <c r="J50" s="30">
        <f>FC_IND_IS_E!J50+FC_IND_NFM_E!J50+FC_IND_CPC_E!J50+FC_IND_NMM_E!J50+FC_IND_PPP_E!J50+FC_IND_FBT_E!J50+FC_IND_TE_E!J50+FC_IND_MAC_E!J50+FC_IND_TL_E!J50+FC_IND_WP_E!J50+FC_IND_MQ_E!J50+FC_IND_CON_E!J50+FC_IND_NSP_E!J50</f>
        <v>853.26319862424748</v>
      </c>
      <c r="K50" s="30">
        <f>FC_IND_IS_E!K50+FC_IND_NFM_E!K50+FC_IND_CPC_E!K50+FC_IND_NMM_E!K50+FC_IND_PPP_E!K50+FC_IND_FBT_E!K50+FC_IND_TE_E!K50+FC_IND_MAC_E!K50+FC_IND_TL_E!K50+FC_IND_WP_E!K50+FC_IND_MQ_E!K50+FC_IND_CON_E!K50+FC_IND_NSP_E!K50</f>
        <v>827.18933791917436</v>
      </c>
      <c r="L50" s="30">
        <f>FC_IND_IS_E!L50+FC_IND_NFM_E!L50+FC_IND_CPC_E!L50+FC_IND_NMM_E!L50+FC_IND_PPP_E!L50+FC_IND_FBT_E!L50+FC_IND_TE_E!L50+FC_IND_MAC_E!L50+FC_IND_TL_E!L50+FC_IND_WP_E!L50+FC_IND_MQ_E!L50+FC_IND_CON_E!L50+FC_IND_NSP_E!L50</f>
        <v>309.06517626827156</v>
      </c>
      <c r="M50" s="30">
        <f>FC_IND_IS_E!M50+FC_IND_NFM_E!M50+FC_IND_CPC_E!M50+FC_IND_NMM_E!M50+FC_IND_PPP_E!M50+FC_IND_FBT_E!M50+FC_IND_TE_E!M50+FC_IND_MAC_E!M50+FC_IND_TL_E!M50+FC_IND_WP_E!M50+FC_IND_MQ_E!M50+FC_IND_CON_E!M50+FC_IND_NSP_E!M50</f>
        <v>388.20902837489257</v>
      </c>
      <c r="N50" s="30">
        <f>FC_IND_IS_E!N50+FC_IND_NFM_E!N50+FC_IND_CPC_E!N50+FC_IND_NMM_E!N50+FC_IND_PPP_E!N50+FC_IND_FBT_E!N50+FC_IND_TE_E!N50+FC_IND_MAC_E!N50+FC_IND_TL_E!N50+FC_IND_WP_E!N50+FC_IND_MQ_E!N50+FC_IND_CON_E!N50+FC_IND_NSP_E!N50</f>
        <v>395.93276010318152</v>
      </c>
      <c r="O50" s="30">
        <f>FC_IND_IS_E!O50+FC_IND_NFM_E!O50+FC_IND_CPC_E!O50+FC_IND_NMM_E!O50+FC_IND_PPP_E!O50+FC_IND_FBT_E!O50+FC_IND_TE_E!O50+FC_IND_MAC_E!O50+FC_IND_TL_E!O50+FC_IND_WP_E!O50+FC_IND_MQ_E!O50+FC_IND_CON_E!O50+FC_IND_NSP_E!O50</f>
        <v>422.20438521066211</v>
      </c>
      <c r="P50" s="30">
        <f>FC_IND_IS_E!P50+FC_IND_NFM_E!P50+FC_IND_CPC_E!P50+FC_IND_NMM_E!P50+FC_IND_PPP_E!P50+FC_IND_FBT_E!P50+FC_IND_TE_E!P50+FC_IND_MAC_E!P50+FC_IND_TL_E!P50+FC_IND_WP_E!P50+FC_IND_MQ_E!P50+FC_IND_CON_E!P50+FC_IND_NSP_E!P50</f>
        <v>309.45537403267417</v>
      </c>
      <c r="Q50" s="30">
        <f>FC_IND_IS_E!Q50+FC_IND_NFM_E!Q50+FC_IND_CPC_E!Q50+FC_IND_NMM_E!Q50+FC_IND_PPP_E!Q50+FC_IND_FBT_E!Q50+FC_IND_TE_E!Q50+FC_IND_MAC_E!Q50+FC_IND_TL_E!Q50+FC_IND_WP_E!Q50+FC_IND_MQ_E!Q50+FC_IND_CON_E!Q50+FC_IND_NSP_E!Q50</f>
        <v>483.51160791057612</v>
      </c>
      <c r="R50" s="30">
        <f>FC_IND_IS_E!R50+FC_IND_NFM_E!R50+FC_IND_CPC_E!R50+FC_IND_NMM_E!R50+FC_IND_PPP_E!R50+FC_IND_FBT_E!R50+FC_IND_TE_E!R50+FC_IND_MAC_E!R50+FC_IND_TL_E!R50+FC_IND_WP_E!R50+FC_IND_MQ_E!R50+FC_IND_CON_E!R50+FC_IND_NSP_E!R50</f>
        <v>460.9549441100603</v>
      </c>
      <c r="S50" s="30">
        <f>FC_IND_IS_E!S50+FC_IND_NFM_E!S50+FC_IND_CPC_E!S50+FC_IND_NMM_E!S50+FC_IND_PPP_E!S50+FC_IND_FBT_E!S50+FC_IND_TE_E!S50+FC_IND_MAC_E!S50+FC_IND_TL_E!S50+FC_IND_WP_E!S50+FC_IND_MQ_E!S50+FC_IND_CON_E!S50+FC_IND_NSP_E!S50</f>
        <v>266.71040412725711</v>
      </c>
      <c r="T50" s="30">
        <f>FC_IND_IS_E!T50+FC_IND_NFM_E!T50+FC_IND_CPC_E!T50+FC_IND_NMM_E!T50+FC_IND_PPP_E!T50+FC_IND_FBT_E!T50+FC_IND_TE_E!T50+FC_IND_MAC_E!T50+FC_IND_TL_E!T50+FC_IND_WP_E!T50+FC_IND_MQ_E!T50+FC_IND_CON_E!T50+FC_IND_NSP_E!T50</f>
        <v>188.03439380911436</v>
      </c>
      <c r="U50" s="30">
        <f>FC_IND_IS_E!U50+FC_IND_NFM_E!U50+FC_IND_CPC_E!U50+FC_IND_NMM_E!U50+FC_IND_PPP_E!U50+FC_IND_FBT_E!U50+FC_IND_TE_E!U50+FC_IND_MAC_E!U50+FC_IND_TL_E!U50+FC_IND_WP_E!U50+FC_IND_MQ_E!U50+FC_IND_CON_E!U50+FC_IND_NSP_E!U50</f>
        <v>312.78134135855549</v>
      </c>
      <c r="V50" s="30">
        <f>FC_IND_IS_E!V50+FC_IND_NFM_E!V50+FC_IND_CPC_E!V50+FC_IND_NMM_E!V50+FC_IND_PPP_E!V50+FC_IND_FBT_E!V50+FC_IND_TE_E!V50+FC_IND_MAC_E!V50+FC_IND_TL_E!V50+FC_IND_WP_E!V50+FC_IND_MQ_E!V50+FC_IND_CON_E!V50+FC_IND_NSP_E!V50</f>
        <v>376.04325021496135</v>
      </c>
      <c r="W50" s="30">
        <f>FC_IND_IS_E!W50+FC_IND_NFM_E!W50+FC_IND_CPC_E!W50+FC_IND_NMM_E!W50+FC_IND_PPP_E!W50+FC_IND_FBT_E!W50+FC_IND_TE_E!W50+FC_IND_MAC_E!W50+FC_IND_TL_E!W50+FC_IND_WP_E!W50+FC_IND_MQ_E!W50+FC_IND_CON_E!W50+FC_IND_NSP_E!W50</f>
        <v>337.98503869303511</v>
      </c>
      <c r="X50" s="30">
        <f>FC_IND_IS_E!X50+FC_IND_NFM_E!X50+FC_IND_CPC_E!X50+FC_IND_NMM_E!X50+FC_IND_PPP_E!X50+FC_IND_FBT_E!X50+FC_IND_TE_E!X50+FC_IND_MAC_E!X50+FC_IND_TL_E!X50+FC_IND_WP_E!X50+FC_IND_MQ_E!X50+FC_IND_CON_E!X50+FC_IND_NSP_E!X50</f>
        <v>430.22450558899408</v>
      </c>
    </row>
    <row r="51" spans="1:24" ht="11.25" customHeight="1" x14ac:dyDescent="0.2">
      <c r="A51" s="24" t="s">
        <v>89</v>
      </c>
      <c r="B51" s="25" t="s">
        <v>90</v>
      </c>
      <c r="C51" s="31">
        <f>FC_IND_IS_E!C51+FC_IND_NFM_E!C51+FC_IND_CPC_E!C51+FC_IND_NMM_E!C51+FC_IND_PPP_E!C51+FC_IND_FBT_E!C51+FC_IND_TE_E!C51+FC_IND_MAC_E!C51+FC_IND_TL_E!C51+FC_IND_WP_E!C51+FC_IND_MQ_E!C51+FC_IND_CON_E!C51+FC_IND_NSP_E!C51</f>
        <v>87537.773946689587</v>
      </c>
      <c r="D51" s="31">
        <f>FC_IND_IS_E!D51+FC_IND_NFM_E!D51+FC_IND_CPC_E!D51+FC_IND_NMM_E!D51+FC_IND_PPP_E!D51+FC_IND_FBT_E!D51+FC_IND_TE_E!D51+FC_IND_MAC_E!D51+FC_IND_TL_E!D51+FC_IND_WP_E!D51+FC_IND_MQ_E!D51+FC_IND_CON_E!D51+FC_IND_NSP_E!D51</f>
        <v>88680.819002579534</v>
      </c>
      <c r="E51" s="31">
        <f>FC_IND_IS_E!E51+FC_IND_NFM_E!E51+FC_IND_CPC_E!E51+FC_IND_NMM_E!E51+FC_IND_PPP_E!E51+FC_IND_FBT_E!E51+FC_IND_TE_E!E51+FC_IND_MAC_E!E51+FC_IND_TL_E!E51+FC_IND_WP_E!E51+FC_IND_MQ_E!E51+FC_IND_CON_E!E51+FC_IND_NSP_E!E51</f>
        <v>89248.662682717099</v>
      </c>
      <c r="F51" s="31">
        <f>FC_IND_IS_E!F51+FC_IND_NFM_E!F51+FC_IND_CPC_E!F51+FC_IND_NMM_E!F51+FC_IND_PPP_E!F51+FC_IND_FBT_E!F51+FC_IND_TE_E!F51+FC_IND_MAC_E!F51+FC_IND_TL_E!F51+FC_IND_WP_E!F51+FC_IND_MQ_E!F51+FC_IND_CON_E!F51+FC_IND_NSP_E!F51</f>
        <v>90430.873086844382</v>
      </c>
      <c r="G51" s="31">
        <f>FC_IND_IS_E!G51+FC_IND_NFM_E!G51+FC_IND_CPC_E!G51+FC_IND_NMM_E!G51+FC_IND_PPP_E!G51+FC_IND_FBT_E!G51+FC_IND_TE_E!G51+FC_IND_MAC_E!G51+FC_IND_TL_E!G51+FC_IND_WP_E!G51+FC_IND_MQ_E!G51+FC_IND_CON_E!G51+FC_IND_NSP_E!G51</f>
        <v>87685.509458297529</v>
      </c>
      <c r="H51" s="31">
        <f>FC_IND_IS_E!H51+FC_IND_NFM_E!H51+FC_IND_CPC_E!H51+FC_IND_NMM_E!H51+FC_IND_PPP_E!H51+FC_IND_FBT_E!H51+FC_IND_TE_E!H51+FC_IND_MAC_E!H51+FC_IND_TL_E!H51+FC_IND_WP_E!H51+FC_IND_MQ_E!H51+FC_IND_CON_E!H51+FC_IND_NSP_E!H51</f>
        <v>89767.744711951833</v>
      </c>
      <c r="I51" s="31">
        <f>FC_IND_IS_E!I51+FC_IND_NFM_E!I51+FC_IND_CPC_E!I51+FC_IND_NMM_E!I51+FC_IND_PPP_E!I51+FC_IND_FBT_E!I51+FC_IND_TE_E!I51+FC_IND_MAC_E!I51+FC_IND_TL_E!I51+FC_IND_WP_E!I51+FC_IND_MQ_E!I51+FC_IND_CON_E!I51+FC_IND_NSP_E!I51</f>
        <v>83431.612553740313</v>
      </c>
      <c r="J51" s="31">
        <f>FC_IND_IS_E!J51+FC_IND_NFM_E!J51+FC_IND_CPC_E!J51+FC_IND_NMM_E!J51+FC_IND_PPP_E!J51+FC_IND_FBT_E!J51+FC_IND_TE_E!J51+FC_IND_MAC_E!J51+FC_IND_TL_E!J51+FC_IND_WP_E!J51+FC_IND_MQ_E!J51+FC_IND_CON_E!J51+FC_IND_NSP_E!J51</f>
        <v>85163.836285468613</v>
      </c>
      <c r="K51" s="31">
        <f>FC_IND_IS_E!K51+FC_IND_NFM_E!K51+FC_IND_CPC_E!K51+FC_IND_NMM_E!K51+FC_IND_PPP_E!K51+FC_IND_FBT_E!K51+FC_IND_TE_E!K51+FC_IND_MAC_E!K51+FC_IND_TL_E!K51+FC_IND_WP_E!K51+FC_IND_MQ_E!K51+FC_IND_CON_E!K51+FC_IND_NSP_E!K51</f>
        <v>82916.557179707641</v>
      </c>
      <c r="L51" s="31">
        <f>FC_IND_IS_E!L51+FC_IND_NFM_E!L51+FC_IND_CPC_E!L51+FC_IND_NMM_E!L51+FC_IND_PPP_E!L51+FC_IND_FBT_E!L51+FC_IND_TE_E!L51+FC_IND_MAC_E!L51+FC_IND_TL_E!L51+FC_IND_WP_E!L51+FC_IND_MQ_E!L51+FC_IND_CON_E!L51+FC_IND_NSP_E!L51</f>
        <v>69706.439208942378</v>
      </c>
      <c r="M51" s="31">
        <f>FC_IND_IS_E!M51+FC_IND_NFM_E!M51+FC_IND_CPC_E!M51+FC_IND_NMM_E!M51+FC_IND_PPP_E!M51+FC_IND_FBT_E!M51+FC_IND_TE_E!M51+FC_IND_MAC_E!M51+FC_IND_TL_E!M51+FC_IND_WP_E!M51+FC_IND_MQ_E!M51+FC_IND_CON_E!M51+FC_IND_NSP_E!M51</f>
        <v>77032.682287188291</v>
      </c>
      <c r="N51" s="31">
        <f>FC_IND_IS_E!N51+FC_IND_NFM_E!N51+FC_IND_CPC_E!N51+FC_IND_NMM_E!N51+FC_IND_PPP_E!N51+FC_IND_FBT_E!N51+FC_IND_TE_E!N51+FC_IND_MAC_E!N51+FC_IND_TL_E!N51+FC_IND_WP_E!N51+FC_IND_MQ_E!N51+FC_IND_CON_E!N51+FC_IND_NSP_E!N51</f>
        <v>76316.047033533978</v>
      </c>
      <c r="O51" s="31">
        <f>FC_IND_IS_E!O51+FC_IND_NFM_E!O51+FC_IND_CPC_E!O51+FC_IND_NMM_E!O51+FC_IND_PPP_E!O51+FC_IND_FBT_E!O51+FC_IND_TE_E!O51+FC_IND_MAC_E!O51+FC_IND_TL_E!O51+FC_IND_WP_E!O51+FC_IND_MQ_E!O51+FC_IND_CON_E!O51+FC_IND_NSP_E!O51</f>
        <v>75721.963456577796</v>
      </c>
      <c r="P51" s="31">
        <f>FC_IND_IS_E!P51+FC_IND_NFM_E!P51+FC_IND_CPC_E!P51+FC_IND_NMM_E!P51+FC_IND_PPP_E!P51+FC_IND_FBT_E!P51+FC_IND_TE_E!P51+FC_IND_MAC_E!P51+FC_IND_TL_E!P51+FC_IND_WP_E!P51+FC_IND_MQ_E!P51+FC_IND_CON_E!P51+FC_IND_NSP_E!P51</f>
        <v>76762.447033533957</v>
      </c>
      <c r="Q51" s="31">
        <f>FC_IND_IS_E!Q51+FC_IND_NFM_E!Q51+FC_IND_CPC_E!Q51+FC_IND_NMM_E!Q51+FC_IND_PPP_E!Q51+FC_IND_FBT_E!Q51+FC_IND_TE_E!Q51+FC_IND_MAC_E!Q51+FC_IND_TL_E!Q51+FC_IND_WP_E!Q51+FC_IND_MQ_E!Q51+FC_IND_CON_E!Q51+FC_IND_NSP_E!Q51</f>
        <v>74467.244368013737</v>
      </c>
      <c r="R51" s="31">
        <f>FC_IND_IS_E!R51+FC_IND_NFM_E!R51+FC_IND_CPC_E!R51+FC_IND_NMM_E!R51+FC_IND_PPP_E!R51+FC_IND_FBT_E!R51+FC_IND_TE_E!R51+FC_IND_MAC_E!R51+FC_IND_TL_E!R51+FC_IND_WP_E!R51+FC_IND_MQ_E!R51+FC_IND_CON_E!R51+FC_IND_NSP_E!R51</f>
        <v>72691.490283748921</v>
      </c>
      <c r="S51" s="31">
        <f>FC_IND_IS_E!S51+FC_IND_NFM_E!S51+FC_IND_CPC_E!S51+FC_IND_NMM_E!S51+FC_IND_PPP_E!S51+FC_IND_FBT_E!S51+FC_IND_TE_E!S51+FC_IND_MAC_E!S51+FC_IND_TL_E!S51+FC_IND_WP_E!S51+FC_IND_MQ_E!S51+FC_IND_CON_E!S51+FC_IND_NSP_E!S51</f>
        <v>74958.40739466896</v>
      </c>
      <c r="T51" s="31">
        <f>FC_IND_IS_E!T51+FC_IND_NFM_E!T51+FC_IND_CPC_E!T51+FC_IND_NMM_E!T51+FC_IND_PPP_E!T51+FC_IND_FBT_E!T51+FC_IND_TE_E!T51+FC_IND_MAC_E!T51+FC_IND_TL_E!T51+FC_IND_WP_E!T51+FC_IND_MQ_E!T51+FC_IND_CON_E!T51+FC_IND_NSP_E!T51</f>
        <v>76896.650988822003</v>
      </c>
      <c r="U51" s="31">
        <f>FC_IND_IS_E!U51+FC_IND_NFM_E!U51+FC_IND_CPC_E!U51+FC_IND_NMM_E!U51+FC_IND_PPP_E!U51+FC_IND_FBT_E!U51+FC_IND_TE_E!U51+FC_IND_MAC_E!U51+FC_IND_TL_E!U51+FC_IND_WP_E!U51+FC_IND_MQ_E!U51+FC_IND_CON_E!U51+FC_IND_NSP_E!U51</f>
        <v>76000.651332760113</v>
      </c>
      <c r="V51" s="31">
        <f>FC_IND_IS_E!V51+FC_IND_NFM_E!V51+FC_IND_CPC_E!V51+FC_IND_NMM_E!V51+FC_IND_PPP_E!V51+FC_IND_FBT_E!V51+FC_IND_TE_E!V51+FC_IND_MAC_E!V51+FC_IND_TL_E!V51+FC_IND_WP_E!V51+FC_IND_MQ_E!V51+FC_IND_CON_E!V51+FC_IND_NSP_E!V51</f>
        <v>75534.064918314703</v>
      </c>
      <c r="W51" s="31">
        <f>FC_IND_IS_E!W51+FC_IND_NFM_E!W51+FC_IND_CPC_E!W51+FC_IND_NMM_E!W51+FC_IND_PPP_E!W51+FC_IND_FBT_E!W51+FC_IND_TE_E!W51+FC_IND_MAC_E!W51+FC_IND_TL_E!W51+FC_IND_WP_E!W51+FC_IND_MQ_E!W51+FC_IND_CON_E!W51+FC_IND_NSP_E!W51</f>
        <v>73408.328116938937</v>
      </c>
      <c r="X51" s="31">
        <f>FC_IND_IS_E!X51+FC_IND_NFM_E!X51+FC_IND_CPC_E!X51+FC_IND_NMM_E!X51+FC_IND_PPP_E!X51+FC_IND_FBT_E!X51+FC_IND_TE_E!X51+FC_IND_MAC_E!X51+FC_IND_TL_E!X51+FC_IND_WP_E!X51+FC_IND_MQ_E!X51+FC_IND_CON_E!X51+FC_IND_NSP_E!X51</f>
        <v>81920.758297506429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:W52" si="20">SUM(C53:C70)</f>
        <v>15514.338521066209</v>
      </c>
      <c r="D52" s="31">
        <f t="shared" si="20"/>
        <v>14934.498022355972</v>
      </c>
      <c r="E52" s="31">
        <f t="shared" si="20"/>
        <v>15524.502923473778</v>
      </c>
      <c r="F52" s="31">
        <f t="shared" si="20"/>
        <v>16304.432244196043</v>
      </c>
      <c r="G52" s="31">
        <f t="shared" si="20"/>
        <v>16967.558727429063</v>
      </c>
      <c r="H52" s="31">
        <f t="shared" si="20"/>
        <v>17624.982029234729</v>
      </c>
      <c r="I52" s="31">
        <f t="shared" si="20"/>
        <v>18387.064144453994</v>
      </c>
      <c r="J52" s="31">
        <f t="shared" si="20"/>
        <v>19316.374720550299</v>
      </c>
      <c r="K52" s="31">
        <f t="shared" si="20"/>
        <v>18262.629234737738</v>
      </c>
      <c r="L52" s="31">
        <f t="shared" si="20"/>
        <v>18020.873172828891</v>
      </c>
      <c r="M52" s="31">
        <f t="shared" si="20"/>
        <v>19552.82785898538</v>
      </c>
      <c r="N52" s="31">
        <f t="shared" si="20"/>
        <v>19657.036371453138</v>
      </c>
      <c r="O52" s="31">
        <f t="shared" si="20"/>
        <v>19047.059501289765</v>
      </c>
      <c r="P52" s="31">
        <f t="shared" si="20"/>
        <v>19584.085726569221</v>
      </c>
      <c r="Q52" s="31">
        <f t="shared" si="20"/>
        <v>19985.264316423039</v>
      </c>
      <c r="R52" s="31">
        <f t="shared" si="20"/>
        <v>20802.938607050732</v>
      </c>
      <c r="S52" s="31">
        <f t="shared" si="20"/>
        <v>21710.588478073947</v>
      </c>
      <c r="T52" s="31">
        <f t="shared" si="20"/>
        <v>21975.464918314708</v>
      </c>
      <c r="U52" s="31">
        <f t="shared" si="20"/>
        <v>22601.609372312978</v>
      </c>
      <c r="V52" s="31">
        <f t="shared" si="20"/>
        <v>23117.04316423045</v>
      </c>
      <c r="W52" s="31">
        <f t="shared" si="20"/>
        <v>23188.644024075664</v>
      </c>
      <c r="X52" s="31">
        <f t="shared" ref="X52" si="21">SUM(X53:X70)</f>
        <v>23253.322012037832</v>
      </c>
    </row>
    <row r="53" spans="1:24" ht="11.25" customHeight="1" x14ac:dyDescent="0.2">
      <c r="A53" s="22" t="s">
        <v>93</v>
      </c>
      <c r="B53" s="23" t="s">
        <v>94</v>
      </c>
      <c r="C53" s="30">
        <f>FC_IND_IS_E!C53+FC_IND_NFM_E!C53+FC_IND_CPC_E!C53+FC_IND_NMM_E!C53+FC_IND_PPP_E!C53+FC_IND_FBT_E!C53+FC_IND_TE_E!C53+FC_IND_MAC_E!C53+FC_IND_TL_E!C53+FC_IND_WP_E!C53+FC_IND_MQ_E!C53+FC_IND_CON_E!C53+FC_IND_NSP_E!C53</f>
        <v>0</v>
      </c>
      <c r="D53" s="30">
        <f>FC_IND_IS_E!D53+FC_IND_NFM_E!D53+FC_IND_CPC_E!D53+FC_IND_NMM_E!D53+FC_IND_PPP_E!D53+FC_IND_FBT_E!D53+FC_IND_TE_E!D53+FC_IND_MAC_E!D53+FC_IND_TL_E!D53+FC_IND_WP_E!D53+FC_IND_MQ_E!D53+FC_IND_CON_E!D53+FC_IND_NSP_E!D53</f>
        <v>0</v>
      </c>
      <c r="E53" s="30">
        <f>FC_IND_IS_E!E53+FC_IND_NFM_E!E53+FC_IND_CPC_E!E53+FC_IND_NMM_E!E53+FC_IND_PPP_E!E53+FC_IND_FBT_E!E53+FC_IND_TE_E!E53+FC_IND_MAC_E!E53+FC_IND_TL_E!E53+FC_IND_WP_E!E53+FC_IND_MQ_E!E53+FC_IND_CON_E!E53+FC_IND_NSP_E!E53</f>
        <v>0</v>
      </c>
      <c r="F53" s="30">
        <f>FC_IND_IS_E!F53+FC_IND_NFM_E!F53+FC_IND_CPC_E!F53+FC_IND_NMM_E!F53+FC_IND_PPP_E!F53+FC_IND_FBT_E!F53+FC_IND_TE_E!F53+FC_IND_MAC_E!F53+FC_IND_TL_E!F53+FC_IND_WP_E!F53+FC_IND_MQ_E!F53+FC_IND_CON_E!F53+FC_IND_NSP_E!F53</f>
        <v>0</v>
      </c>
      <c r="G53" s="30">
        <f>FC_IND_IS_E!G53+FC_IND_NFM_E!G53+FC_IND_CPC_E!G53+FC_IND_NMM_E!G53+FC_IND_PPP_E!G53+FC_IND_FBT_E!G53+FC_IND_TE_E!G53+FC_IND_MAC_E!G53+FC_IND_TL_E!G53+FC_IND_WP_E!G53+FC_IND_MQ_E!G53+FC_IND_CON_E!G53+FC_IND_NSP_E!G53</f>
        <v>0</v>
      </c>
      <c r="H53" s="30">
        <f>FC_IND_IS_E!H53+FC_IND_NFM_E!H53+FC_IND_CPC_E!H53+FC_IND_NMM_E!H53+FC_IND_PPP_E!H53+FC_IND_FBT_E!H53+FC_IND_TE_E!H53+FC_IND_MAC_E!H53+FC_IND_TL_E!H53+FC_IND_WP_E!H53+FC_IND_MQ_E!H53+FC_IND_CON_E!H53+FC_IND_NSP_E!H53</f>
        <v>0</v>
      </c>
      <c r="I53" s="30">
        <f>FC_IND_IS_E!I53+FC_IND_NFM_E!I53+FC_IND_CPC_E!I53+FC_IND_NMM_E!I53+FC_IND_PPP_E!I53+FC_IND_FBT_E!I53+FC_IND_TE_E!I53+FC_IND_MAC_E!I53+FC_IND_TL_E!I53+FC_IND_WP_E!I53+FC_IND_MQ_E!I53+FC_IND_CON_E!I53+FC_IND_NSP_E!I53</f>
        <v>0</v>
      </c>
      <c r="J53" s="30">
        <f>FC_IND_IS_E!J53+FC_IND_NFM_E!J53+FC_IND_CPC_E!J53+FC_IND_NMM_E!J53+FC_IND_PPP_E!J53+FC_IND_FBT_E!J53+FC_IND_TE_E!J53+FC_IND_MAC_E!J53+FC_IND_TL_E!J53+FC_IND_WP_E!J53+FC_IND_MQ_E!J53+FC_IND_CON_E!J53+FC_IND_NSP_E!J53</f>
        <v>0</v>
      </c>
      <c r="K53" s="30">
        <f>FC_IND_IS_E!K53+FC_IND_NFM_E!K53+FC_IND_CPC_E!K53+FC_IND_NMM_E!K53+FC_IND_PPP_E!K53+FC_IND_FBT_E!K53+FC_IND_TE_E!K53+FC_IND_MAC_E!K53+FC_IND_TL_E!K53+FC_IND_WP_E!K53+FC_IND_MQ_E!K53+FC_IND_CON_E!K53+FC_IND_NSP_E!K53</f>
        <v>0</v>
      </c>
      <c r="L53" s="30">
        <f>FC_IND_IS_E!L53+FC_IND_NFM_E!L53+FC_IND_CPC_E!L53+FC_IND_NMM_E!L53+FC_IND_PPP_E!L53+FC_IND_FBT_E!L53+FC_IND_TE_E!L53+FC_IND_MAC_E!L53+FC_IND_TL_E!L53+FC_IND_WP_E!L53+FC_IND_MQ_E!L53+FC_IND_CON_E!L53+FC_IND_NSP_E!L53</f>
        <v>0</v>
      </c>
      <c r="M53" s="30">
        <f>FC_IND_IS_E!M53+FC_IND_NFM_E!M53+FC_IND_CPC_E!M53+FC_IND_NMM_E!M53+FC_IND_PPP_E!M53+FC_IND_FBT_E!M53+FC_IND_TE_E!M53+FC_IND_MAC_E!M53+FC_IND_TL_E!M53+FC_IND_WP_E!M53+FC_IND_MQ_E!M53+FC_IND_CON_E!M53+FC_IND_NSP_E!M53</f>
        <v>0</v>
      </c>
      <c r="N53" s="30">
        <f>FC_IND_IS_E!N53+FC_IND_NFM_E!N53+FC_IND_CPC_E!N53+FC_IND_NMM_E!N53+FC_IND_PPP_E!N53+FC_IND_FBT_E!N53+FC_IND_TE_E!N53+FC_IND_MAC_E!N53+FC_IND_TL_E!N53+FC_IND_WP_E!N53+FC_IND_MQ_E!N53+FC_IND_CON_E!N53+FC_IND_NSP_E!N53</f>
        <v>0</v>
      </c>
      <c r="O53" s="30">
        <f>FC_IND_IS_E!O53+FC_IND_NFM_E!O53+FC_IND_CPC_E!O53+FC_IND_NMM_E!O53+FC_IND_PPP_E!O53+FC_IND_FBT_E!O53+FC_IND_TE_E!O53+FC_IND_MAC_E!O53+FC_IND_TL_E!O53+FC_IND_WP_E!O53+FC_IND_MQ_E!O53+FC_IND_CON_E!O53+FC_IND_NSP_E!O53</f>
        <v>0</v>
      </c>
      <c r="P53" s="30">
        <f>FC_IND_IS_E!P53+FC_IND_NFM_E!P53+FC_IND_CPC_E!P53+FC_IND_NMM_E!P53+FC_IND_PPP_E!P53+FC_IND_FBT_E!P53+FC_IND_TE_E!P53+FC_IND_MAC_E!P53+FC_IND_TL_E!P53+FC_IND_WP_E!P53+FC_IND_MQ_E!P53+FC_IND_CON_E!P53+FC_IND_NSP_E!P53</f>
        <v>0</v>
      </c>
      <c r="Q53" s="30">
        <f>FC_IND_IS_E!Q53+FC_IND_NFM_E!Q53+FC_IND_CPC_E!Q53+FC_IND_NMM_E!Q53+FC_IND_PPP_E!Q53+FC_IND_FBT_E!Q53+FC_IND_TE_E!Q53+FC_IND_MAC_E!Q53+FC_IND_TL_E!Q53+FC_IND_WP_E!Q53+FC_IND_MQ_E!Q53+FC_IND_CON_E!Q53+FC_IND_NSP_E!Q53</f>
        <v>0</v>
      </c>
      <c r="R53" s="30">
        <f>FC_IND_IS_E!R53+FC_IND_NFM_E!R53+FC_IND_CPC_E!R53+FC_IND_NMM_E!R53+FC_IND_PPP_E!R53+FC_IND_FBT_E!R53+FC_IND_TE_E!R53+FC_IND_MAC_E!R53+FC_IND_TL_E!R53+FC_IND_WP_E!R53+FC_IND_MQ_E!R53+FC_IND_CON_E!R53+FC_IND_NSP_E!R53</f>
        <v>0</v>
      </c>
      <c r="S53" s="30">
        <f>FC_IND_IS_E!S53+FC_IND_NFM_E!S53+FC_IND_CPC_E!S53+FC_IND_NMM_E!S53+FC_IND_PPP_E!S53+FC_IND_FBT_E!S53+FC_IND_TE_E!S53+FC_IND_MAC_E!S53+FC_IND_TL_E!S53+FC_IND_WP_E!S53+FC_IND_MQ_E!S53+FC_IND_CON_E!S53+FC_IND_NSP_E!S53</f>
        <v>0</v>
      </c>
      <c r="T53" s="30">
        <f>FC_IND_IS_E!T53+FC_IND_NFM_E!T53+FC_IND_CPC_E!T53+FC_IND_NMM_E!T53+FC_IND_PPP_E!T53+FC_IND_FBT_E!T53+FC_IND_TE_E!T53+FC_IND_MAC_E!T53+FC_IND_TL_E!T53+FC_IND_WP_E!T53+FC_IND_MQ_E!T53+FC_IND_CON_E!T53+FC_IND_NSP_E!T53</f>
        <v>0</v>
      </c>
      <c r="U53" s="30">
        <f>FC_IND_IS_E!U53+FC_IND_NFM_E!U53+FC_IND_CPC_E!U53+FC_IND_NMM_E!U53+FC_IND_PPP_E!U53+FC_IND_FBT_E!U53+FC_IND_TE_E!U53+FC_IND_MAC_E!U53+FC_IND_TL_E!U53+FC_IND_WP_E!U53+FC_IND_MQ_E!U53+FC_IND_CON_E!U53+FC_IND_NSP_E!U53</f>
        <v>0</v>
      </c>
      <c r="V53" s="30">
        <f>FC_IND_IS_E!V53+FC_IND_NFM_E!V53+FC_IND_CPC_E!V53+FC_IND_NMM_E!V53+FC_IND_PPP_E!V53+FC_IND_FBT_E!V53+FC_IND_TE_E!V53+FC_IND_MAC_E!V53+FC_IND_TL_E!V53+FC_IND_WP_E!V53+FC_IND_MQ_E!V53+FC_IND_CON_E!V53+FC_IND_NSP_E!V53</f>
        <v>0</v>
      </c>
      <c r="W53" s="30">
        <f>FC_IND_IS_E!W53+FC_IND_NFM_E!W53+FC_IND_CPC_E!W53+FC_IND_NMM_E!W53+FC_IND_PPP_E!W53+FC_IND_FBT_E!W53+FC_IND_TE_E!W53+FC_IND_MAC_E!W53+FC_IND_TL_E!W53+FC_IND_WP_E!W53+FC_IND_MQ_E!W53+FC_IND_CON_E!W53+FC_IND_NSP_E!W53</f>
        <v>0</v>
      </c>
      <c r="X53" s="30">
        <f>FC_IND_IS_E!X53+FC_IND_NFM_E!X53+FC_IND_CPC_E!X53+FC_IND_NMM_E!X53+FC_IND_PPP_E!X53+FC_IND_FBT_E!X53+FC_IND_TE_E!X53+FC_IND_MAC_E!X53+FC_IND_TL_E!X53+FC_IND_WP_E!X53+FC_IND_MQ_E!X53+FC_IND_CON_E!X53+FC_IND_NSP_E!X53</f>
        <v>0</v>
      </c>
    </row>
    <row r="54" spans="1:24" ht="11.25" customHeight="1" x14ac:dyDescent="0.2">
      <c r="A54" s="22" t="s">
        <v>95</v>
      </c>
      <c r="B54" s="23" t="s">
        <v>96</v>
      </c>
      <c r="C54" s="30">
        <f>FC_IND_IS_E!C54+FC_IND_NFM_E!C54+FC_IND_CPC_E!C54+FC_IND_NMM_E!C54+FC_IND_PPP_E!C54+FC_IND_FBT_E!C54+FC_IND_TE_E!C54+FC_IND_MAC_E!C54+FC_IND_TL_E!C54+FC_IND_WP_E!C54+FC_IND_MQ_E!C54+FC_IND_CON_E!C54+FC_IND_NSP_E!C54</f>
        <v>0</v>
      </c>
      <c r="D54" s="30">
        <f>FC_IND_IS_E!D54+FC_IND_NFM_E!D54+FC_IND_CPC_E!D54+FC_IND_NMM_E!D54+FC_IND_PPP_E!D54+FC_IND_FBT_E!D54+FC_IND_TE_E!D54+FC_IND_MAC_E!D54+FC_IND_TL_E!D54+FC_IND_WP_E!D54+FC_IND_MQ_E!D54+FC_IND_CON_E!D54+FC_IND_NSP_E!D54</f>
        <v>0</v>
      </c>
      <c r="E54" s="30">
        <f>FC_IND_IS_E!E54+FC_IND_NFM_E!E54+FC_IND_CPC_E!E54+FC_IND_NMM_E!E54+FC_IND_PPP_E!E54+FC_IND_FBT_E!E54+FC_IND_TE_E!E54+FC_IND_MAC_E!E54+FC_IND_TL_E!E54+FC_IND_WP_E!E54+FC_IND_MQ_E!E54+FC_IND_CON_E!E54+FC_IND_NSP_E!E54</f>
        <v>0</v>
      </c>
      <c r="F54" s="30">
        <f>FC_IND_IS_E!F54+FC_IND_NFM_E!F54+FC_IND_CPC_E!F54+FC_IND_NMM_E!F54+FC_IND_PPP_E!F54+FC_IND_FBT_E!F54+FC_IND_TE_E!F54+FC_IND_MAC_E!F54+FC_IND_TL_E!F54+FC_IND_WP_E!F54+FC_IND_MQ_E!F54+FC_IND_CON_E!F54+FC_IND_NSP_E!F54</f>
        <v>0</v>
      </c>
      <c r="G54" s="30">
        <f>FC_IND_IS_E!G54+FC_IND_NFM_E!G54+FC_IND_CPC_E!G54+FC_IND_NMM_E!G54+FC_IND_PPP_E!G54+FC_IND_FBT_E!G54+FC_IND_TE_E!G54+FC_IND_MAC_E!G54+FC_IND_TL_E!G54+FC_IND_WP_E!G54+FC_IND_MQ_E!G54+FC_IND_CON_E!G54+FC_IND_NSP_E!G54</f>
        <v>0</v>
      </c>
      <c r="H54" s="30">
        <f>FC_IND_IS_E!H54+FC_IND_NFM_E!H54+FC_IND_CPC_E!H54+FC_IND_NMM_E!H54+FC_IND_PPP_E!H54+FC_IND_FBT_E!H54+FC_IND_TE_E!H54+FC_IND_MAC_E!H54+FC_IND_TL_E!H54+FC_IND_WP_E!H54+FC_IND_MQ_E!H54+FC_IND_CON_E!H54+FC_IND_NSP_E!H54</f>
        <v>0</v>
      </c>
      <c r="I54" s="30">
        <f>FC_IND_IS_E!I54+FC_IND_NFM_E!I54+FC_IND_CPC_E!I54+FC_IND_NMM_E!I54+FC_IND_PPP_E!I54+FC_IND_FBT_E!I54+FC_IND_TE_E!I54+FC_IND_MAC_E!I54+FC_IND_TL_E!I54+FC_IND_WP_E!I54+FC_IND_MQ_E!I54+FC_IND_CON_E!I54+FC_IND_NSP_E!I54</f>
        <v>0</v>
      </c>
      <c r="J54" s="30">
        <f>FC_IND_IS_E!J54+FC_IND_NFM_E!J54+FC_IND_CPC_E!J54+FC_IND_NMM_E!J54+FC_IND_PPP_E!J54+FC_IND_FBT_E!J54+FC_IND_TE_E!J54+FC_IND_MAC_E!J54+FC_IND_TL_E!J54+FC_IND_WP_E!J54+FC_IND_MQ_E!J54+FC_IND_CON_E!J54+FC_IND_NSP_E!J54</f>
        <v>0</v>
      </c>
      <c r="K54" s="30">
        <f>FC_IND_IS_E!K54+FC_IND_NFM_E!K54+FC_IND_CPC_E!K54+FC_IND_NMM_E!K54+FC_IND_PPP_E!K54+FC_IND_FBT_E!K54+FC_IND_TE_E!K54+FC_IND_MAC_E!K54+FC_IND_TL_E!K54+FC_IND_WP_E!K54+FC_IND_MQ_E!K54+FC_IND_CON_E!K54+FC_IND_NSP_E!K54</f>
        <v>0</v>
      </c>
      <c r="L54" s="30">
        <f>FC_IND_IS_E!L54+FC_IND_NFM_E!L54+FC_IND_CPC_E!L54+FC_IND_NMM_E!L54+FC_IND_PPP_E!L54+FC_IND_FBT_E!L54+FC_IND_TE_E!L54+FC_IND_MAC_E!L54+FC_IND_TL_E!L54+FC_IND_WP_E!L54+FC_IND_MQ_E!L54+FC_IND_CON_E!L54+FC_IND_NSP_E!L54</f>
        <v>0</v>
      </c>
      <c r="M54" s="30">
        <f>FC_IND_IS_E!M54+FC_IND_NFM_E!M54+FC_IND_CPC_E!M54+FC_IND_NMM_E!M54+FC_IND_PPP_E!M54+FC_IND_FBT_E!M54+FC_IND_TE_E!M54+FC_IND_MAC_E!M54+FC_IND_TL_E!M54+FC_IND_WP_E!M54+FC_IND_MQ_E!M54+FC_IND_CON_E!M54+FC_IND_NSP_E!M54</f>
        <v>0</v>
      </c>
      <c r="N54" s="30">
        <f>FC_IND_IS_E!N54+FC_IND_NFM_E!N54+FC_IND_CPC_E!N54+FC_IND_NMM_E!N54+FC_IND_PPP_E!N54+FC_IND_FBT_E!N54+FC_IND_TE_E!N54+FC_IND_MAC_E!N54+FC_IND_TL_E!N54+FC_IND_WP_E!N54+FC_IND_MQ_E!N54+FC_IND_CON_E!N54+FC_IND_NSP_E!N54</f>
        <v>0</v>
      </c>
      <c r="O54" s="30">
        <f>FC_IND_IS_E!O54+FC_IND_NFM_E!O54+FC_IND_CPC_E!O54+FC_IND_NMM_E!O54+FC_IND_PPP_E!O54+FC_IND_FBT_E!O54+FC_IND_TE_E!O54+FC_IND_MAC_E!O54+FC_IND_TL_E!O54+FC_IND_WP_E!O54+FC_IND_MQ_E!O54+FC_IND_CON_E!O54+FC_IND_NSP_E!O54</f>
        <v>0</v>
      </c>
      <c r="P54" s="30">
        <f>FC_IND_IS_E!P54+FC_IND_NFM_E!P54+FC_IND_CPC_E!P54+FC_IND_NMM_E!P54+FC_IND_PPP_E!P54+FC_IND_FBT_E!P54+FC_IND_TE_E!P54+FC_IND_MAC_E!P54+FC_IND_TL_E!P54+FC_IND_WP_E!P54+FC_IND_MQ_E!P54+FC_IND_CON_E!P54+FC_IND_NSP_E!P54</f>
        <v>0</v>
      </c>
      <c r="Q54" s="30">
        <f>FC_IND_IS_E!Q54+FC_IND_NFM_E!Q54+FC_IND_CPC_E!Q54+FC_IND_NMM_E!Q54+FC_IND_PPP_E!Q54+FC_IND_FBT_E!Q54+FC_IND_TE_E!Q54+FC_IND_MAC_E!Q54+FC_IND_TL_E!Q54+FC_IND_WP_E!Q54+FC_IND_MQ_E!Q54+FC_IND_CON_E!Q54+FC_IND_NSP_E!Q54</f>
        <v>0</v>
      </c>
      <c r="R54" s="30">
        <f>FC_IND_IS_E!R54+FC_IND_NFM_E!R54+FC_IND_CPC_E!R54+FC_IND_NMM_E!R54+FC_IND_PPP_E!R54+FC_IND_FBT_E!R54+FC_IND_TE_E!R54+FC_IND_MAC_E!R54+FC_IND_TL_E!R54+FC_IND_WP_E!R54+FC_IND_MQ_E!R54+FC_IND_CON_E!R54+FC_IND_NSP_E!R54</f>
        <v>0</v>
      </c>
      <c r="S54" s="30">
        <f>FC_IND_IS_E!S54+FC_IND_NFM_E!S54+FC_IND_CPC_E!S54+FC_IND_NMM_E!S54+FC_IND_PPP_E!S54+FC_IND_FBT_E!S54+FC_IND_TE_E!S54+FC_IND_MAC_E!S54+FC_IND_TL_E!S54+FC_IND_WP_E!S54+FC_IND_MQ_E!S54+FC_IND_CON_E!S54+FC_IND_NSP_E!S54</f>
        <v>0</v>
      </c>
      <c r="T54" s="30">
        <f>FC_IND_IS_E!T54+FC_IND_NFM_E!T54+FC_IND_CPC_E!T54+FC_IND_NMM_E!T54+FC_IND_PPP_E!T54+FC_IND_FBT_E!T54+FC_IND_TE_E!T54+FC_IND_MAC_E!T54+FC_IND_TL_E!T54+FC_IND_WP_E!T54+FC_IND_MQ_E!T54+FC_IND_CON_E!T54+FC_IND_NSP_E!T54</f>
        <v>0</v>
      </c>
      <c r="U54" s="30">
        <f>FC_IND_IS_E!U54+FC_IND_NFM_E!U54+FC_IND_CPC_E!U54+FC_IND_NMM_E!U54+FC_IND_PPP_E!U54+FC_IND_FBT_E!U54+FC_IND_TE_E!U54+FC_IND_MAC_E!U54+FC_IND_TL_E!U54+FC_IND_WP_E!U54+FC_IND_MQ_E!U54+FC_IND_CON_E!U54+FC_IND_NSP_E!U54</f>
        <v>0</v>
      </c>
      <c r="V54" s="30">
        <f>FC_IND_IS_E!V54+FC_IND_NFM_E!V54+FC_IND_CPC_E!V54+FC_IND_NMM_E!V54+FC_IND_PPP_E!V54+FC_IND_FBT_E!V54+FC_IND_TE_E!V54+FC_IND_MAC_E!V54+FC_IND_TL_E!V54+FC_IND_WP_E!V54+FC_IND_MQ_E!V54+FC_IND_CON_E!V54+FC_IND_NSP_E!V54</f>
        <v>0</v>
      </c>
      <c r="W54" s="30">
        <f>FC_IND_IS_E!W54+FC_IND_NFM_E!W54+FC_IND_CPC_E!W54+FC_IND_NMM_E!W54+FC_IND_PPP_E!W54+FC_IND_FBT_E!W54+FC_IND_TE_E!W54+FC_IND_MAC_E!W54+FC_IND_TL_E!W54+FC_IND_WP_E!W54+FC_IND_MQ_E!W54+FC_IND_CON_E!W54+FC_IND_NSP_E!W54</f>
        <v>0</v>
      </c>
      <c r="X54" s="30">
        <f>FC_IND_IS_E!X54+FC_IND_NFM_E!X54+FC_IND_CPC_E!X54+FC_IND_NMM_E!X54+FC_IND_PPP_E!X54+FC_IND_FBT_E!X54+FC_IND_TE_E!X54+FC_IND_MAC_E!X54+FC_IND_TL_E!X54+FC_IND_WP_E!X54+FC_IND_MQ_E!X54+FC_IND_CON_E!X54+FC_IND_NSP_E!X54</f>
        <v>0</v>
      </c>
    </row>
    <row r="55" spans="1:24" ht="11.25" customHeight="1" x14ac:dyDescent="0.2">
      <c r="A55" s="22" t="s">
        <v>97</v>
      </c>
      <c r="B55" s="23" t="s">
        <v>98</v>
      </c>
      <c r="C55" s="30">
        <f>FC_IND_IS_E!C55+FC_IND_NFM_E!C55+FC_IND_CPC_E!C55+FC_IND_NMM_E!C55+FC_IND_PPP_E!C55+FC_IND_FBT_E!C55+FC_IND_TE_E!C55+FC_IND_MAC_E!C55+FC_IND_TL_E!C55+FC_IND_WP_E!C55+FC_IND_MQ_E!C55+FC_IND_CON_E!C55+FC_IND_NSP_E!C55</f>
        <v>0</v>
      </c>
      <c r="D55" s="30">
        <f>FC_IND_IS_E!D55+FC_IND_NFM_E!D55+FC_IND_CPC_E!D55+FC_IND_NMM_E!D55+FC_IND_PPP_E!D55+FC_IND_FBT_E!D55+FC_IND_TE_E!D55+FC_IND_MAC_E!D55+FC_IND_TL_E!D55+FC_IND_WP_E!D55+FC_IND_MQ_E!D55+FC_IND_CON_E!D55+FC_IND_NSP_E!D55</f>
        <v>0</v>
      </c>
      <c r="E55" s="30">
        <f>FC_IND_IS_E!E55+FC_IND_NFM_E!E55+FC_IND_CPC_E!E55+FC_IND_NMM_E!E55+FC_IND_PPP_E!E55+FC_IND_FBT_E!E55+FC_IND_TE_E!E55+FC_IND_MAC_E!E55+FC_IND_TL_E!E55+FC_IND_WP_E!E55+FC_IND_MQ_E!E55+FC_IND_CON_E!E55+FC_IND_NSP_E!E55</f>
        <v>0</v>
      </c>
      <c r="F55" s="30">
        <f>FC_IND_IS_E!F55+FC_IND_NFM_E!F55+FC_IND_CPC_E!F55+FC_IND_NMM_E!F55+FC_IND_PPP_E!F55+FC_IND_FBT_E!F55+FC_IND_TE_E!F55+FC_IND_MAC_E!F55+FC_IND_TL_E!F55+FC_IND_WP_E!F55+FC_IND_MQ_E!F55+FC_IND_CON_E!F55+FC_IND_NSP_E!F55</f>
        <v>0</v>
      </c>
      <c r="G55" s="30">
        <f>FC_IND_IS_E!G55+FC_IND_NFM_E!G55+FC_IND_CPC_E!G55+FC_IND_NMM_E!G55+FC_IND_PPP_E!G55+FC_IND_FBT_E!G55+FC_IND_TE_E!G55+FC_IND_MAC_E!G55+FC_IND_TL_E!G55+FC_IND_WP_E!G55+FC_IND_MQ_E!G55+FC_IND_CON_E!G55+FC_IND_NSP_E!G55</f>
        <v>0</v>
      </c>
      <c r="H55" s="30">
        <f>FC_IND_IS_E!H55+FC_IND_NFM_E!H55+FC_IND_CPC_E!H55+FC_IND_NMM_E!H55+FC_IND_PPP_E!H55+FC_IND_FBT_E!H55+FC_IND_TE_E!H55+FC_IND_MAC_E!H55+FC_IND_TL_E!H55+FC_IND_WP_E!H55+FC_IND_MQ_E!H55+FC_IND_CON_E!H55+FC_IND_NSP_E!H55</f>
        <v>0</v>
      </c>
      <c r="I55" s="30">
        <f>FC_IND_IS_E!I55+FC_IND_NFM_E!I55+FC_IND_CPC_E!I55+FC_IND_NMM_E!I55+FC_IND_PPP_E!I55+FC_IND_FBT_E!I55+FC_IND_TE_E!I55+FC_IND_MAC_E!I55+FC_IND_TL_E!I55+FC_IND_WP_E!I55+FC_IND_MQ_E!I55+FC_IND_CON_E!I55+FC_IND_NSP_E!I55</f>
        <v>0</v>
      </c>
      <c r="J55" s="30">
        <f>FC_IND_IS_E!J55+FC_IND_NFM_E!J55+FC_IND_CPC_E!J55+FC_IND_NMM_E!J55+FC_IND_PPP_E!J55+FC_IND_FBT_E!J55+FC_IND_TE_E!J55+FC_IND_MAC_E!J55+FC_IND_TL_E!J55+FC_IND_WP_E!J55+FC_IND_MQ_E!J55+FC_IND_CON_E!J55+FC_IND_NSP_E!J55</f>
        <v>0</v>
      </c>
      <c r="K55" s="30">
        <f>FC_IND_IS_E!K55+FC_IND_NFM_E!K55+FC_IND_CPC_E!K55+FC_IND_NMM_E!K55+FC_IND_PPP_E!K55+FC_IND_FBT_E!K55+FC_IND_TE_E!K55+FC_IND_MAC_E!K55+FC_IND_TL_E!K55+FC_IND_WP_E!K55+FC_IND_MQ_E!K55+FC_IND_CON_E!K55+FC_IND_NSP_E!K55</f>
        <v>0</v>
      </c>
      <c r="L55" s="30">
        <f>FC_IND_IS_E!L55+FC_IND_NFM_E!L55+FC_IND_CPC_E!L55+FC_IND_NMM_E!L55+FC_IND_PPP_E!L55+FC_IND_FBT_E!L55+FC_IND_TE_E!L55+FC_IND_MAC_E!L55+FC_IND_TL_E!L55+FC_IND_WP_E!L55+FC_IND_MQ_E!L55+FC_IND_CON_E!L55+FC_IND_NSP_E!L55</f>
        <v>0</v>
      </c>
      <c r="M55" s="30">
        <f>FC_IND_IS_E!M55+FC_IND_NFM_E!M55+FC_IND_CPC_E!M55+FC_IND_NMM_E!M55+FC_IND_PPP_E!M55+FC_IND_FBT_E!M55+FC_IND_TE_E!M55+FC_IND_MAC_E!M55+FC_IND_TL_E!M55+FC_IND_WP_E!M55+FC_IND_MQ_E!M55+FC_IND_CON_E!M55+FC_IND_NSP_E!M55</f>
        <v>0</v>
      </c>
      <c r="N55" s="30">
        <f>FC_IND_IS_E!N55+FC_IND_NFM_E!N55+FC_IND_CPC_E!N55+FC_IND_NMM_E!N55+FC_IND_PPP_E!N55+FC_IND_FBT_E!N55+FC_IND_TE_E!N55+FC_IND_MAC_E!N55+FC_IND_TL_E!N55+FC_IND_WP_E!N55+FC_IND_MQ_E!N55+FC_IND_CON_E!N55+FC_IND_NSP_E!N55</f>
        <v>0</v>
      </c>
      <c r="O55" s="30">
        <f>FC_IND_IS_E!O55+FC_IND_NFM_E!O55+FC_IND_CPC_E!O55+FC_IND_NMM_E!O55+FC_IND_PPP_E!O55+FC_IND_FBT_E!O55+FC_IND_TE_E!O55+FC_IND_MAC_E!O55+FC_IND_TL_E!O55+FC_IND_WP_E!O55+FC_IND_MQ_E!O55+FC_IND_CON_E!O55+FC_IND_NSP_E!O55</f>
        <v>0</v>
      </c>
      <c r="P55" s="30">
        <f>FC_IND_IS_E!P55+FC_IND_NFM_E!P55+FC_IND_CPC_E!P55+FC_IND_NMM_E!P55+FC_IND_PPP_E!P55+FC_IND_FBT_E!P55+FC_IND_TE_E!P55+FC_IND_MAC_E!P55+FC_IND_TL_E!P55+FC_IND_WP_E!P55+FC_IND_MQ_E!P55+FC_IND_CON_E!P55+FC_IND_NSP_E!P55</f>
        <v>0</v>
      </c>
      <c r="Q55" s="30">
        <f>FC_IND_IS_E!Q55+FC_IND_NFM_E!Q55+FC_IND_CPC_E!Q55+FC_IND_NMM_E!Q55+FC_IND_PPP_E!Q55+FC_IND_FBT_E!Q55+FC_IND_TE_E!Q55+FC_IND_MAC_E!Q55+FC_IND_TL_E!Q55+FC_IND_WP_E!Q55+FC_IND_MQ_E!Q55+FC_IND_CON_E!Q55+FC_IND_NSP_E!Q55</f>
        <v>0</v>
      </c>
      <c r="R55" s="30">
        <f>FC_IND_IS_E!R55+FC_IND_NFM_E!R55+FC_IND_CPC_E!R55+FC_IND_NMM_E!R55+FC_IND_PPP_E!R55+FC_IND_FBT_E!R55+FC_IND_TE_E!R55+FC_IND_MAC_E!R55+FC_IND_TL_E!R55+FC_IND_WP_E!R55+FC_IND_MQ_E!R55+FC_IND_CON_E!R55+FC_IND_NSP_E!R55</f>
        <v>0</v>
      </c>
      <c r="S55" s="30">
        <f>FC_IND_IS_E!S55+FC_IND_NFM_E!S55+FC_IND_CPC_E!S55+FC_IND_NMM_E!S55+FC_IND_PPP_E!S55+FC_IND_FBT_E!S55+FC_IND_TE_E!S55+FC_IND_MAC_E!S55+FC_IND_TL_E!S55+FC_IND_WP_E!S55+FC_IND_MQ_E!S55+FC_IND_CON_E!S55+FC_IND_NSP_E!S55</f>
        <v>0</v>
      </c>
      <c r="T55" s="30">
        <f>FC_IND_IS_E!T55+FC_IND_NFM_E!T55+FC_IND_CPC_E!T55+FC_IND_NMM_E!T55+FC_IND_PPP_E!T55+FC_IND_FBT_E!T55+FC_IND_TE_E!T55+FC_IND_MAC_E!T55+FC_IND_TL_E!T55+FC_IND_WP_E!T55+FC_IND_MQ_E!T55+FC_IND_CON_E!T55+FC_IND_NSP_E!T55</f>
        <v>0</v>
      </c>
      <c r="U55" s="30">
        <f>FC_IND_IS_E!U55+FC_IND_NFM_E!U55+FC_IND_CPC_E!U55+FC_IND_NMM_E!U55+FC_IND_PPP_E!U55+FC_IND_FBT_E!U55+FC_IND_TE_E!U55+FC_IND_MAC_E!U55+FC_IND_TL_E!U55+FC_IND_WP_E!U55+FC_IND_MQ_E!U55+FC_IND_CON_E!U55+FC_IND_NSP_E!U55</f>
        <v>0</v>
      </c>
      <c r="V55" s="30">
        <f>FC_IND_IS_E!V55+FC_IND_NFM_E!V55+FC_IND_CPC_E!V55+FC_IND_NMM_E!V55+FC_IND_PPP_E!V55+FC_IND_FBT_E!V55+FC_IND_TE_E!V55+FC_IND_MAC_E!V55+FC_IND_TL_E!V55+FC_IND_WP_E!V55+FC_IND_MQ_E!V55+FC_IND_CON_E!V55+FC_IND_NSP_E!V55</f>
        <v>0</v>
      </c>
      <c r="W55" s="30">
        <f>FC_IND_IS_E!W55+FC_IND_NFM_E!W55+FC_IND_CPC_E!W55+FC_IND_NMM_E!W55+FC_IND_PPP_E!W55+FC_IND_FBT_E!W55+FC_IND_TE_E!W55+FC_IND_MAC_E!W55+FC_IND_TL_E!W55+FC_IND_WP_E!W55+FC_IND_MQ_E!W55+FC_IND_CON_E!W55+FC_IND_NSP_E!W55</f>
        <v>0</v>
      </c>
      <c r="X55" s="30">
        <f>FC_IND_IS_E!X55+FC_IND_NFM_E!X55+FC_IND_CPC_E!X55+FC_IND_NMM_E!X55+FC_IND_PPP_E!X55+FC_IND_FBT_E!X55+FC_IND_TE_E!X55+FC_IND_MAC_E!X55+FC_IND_TL_E!X55+FC_IND_WP_E!X55+FC_IND_MQ_E!X55+FC_IND_CON_E!X55+FC_IND_NSP_E!X55</f>
        <v>0</v>
      </c>
    </row>
    <row r="56" spans="1:24" ht="11.25" customHeight="1" x14ac:dyDescent="0.2">
      <c r="A56" s="22" t="s">
        <v>99</v>
      </c>
      <c r="B56" s="23" t="s">
        <v>100</v>
      </c>
      <c r="C56" s="30">
        <f>FC_IND_IS_E!C56+FC_IND_NFM_E!C56+FC_IND_CPC_E!C56+FC_IND_NMM_E!C56+FC_IND_PPP_E!C56+FC_IND_FBT_E!C56+FC_IND_TE_E!C56+FC_IND_MAC_E!C56+FC_IND_TL_E!C56+FC_IND_WP_E!C56+FC_IND_MQ_E!C56+FC_IND_CON_E!C56+FC_IND_NSP_E!C56</f>
        <v>0</v>
      </c>
      <c r="D56" s="30">
        <f>FC_IND_IS_E!D56+FC_IND_NFM_E!D56+FC_IND_CPC_E!D56+FC_IND_NMM_E!D56+FC_IND_PPP_E!D56+FC_IND_FBT_E!D56+FC_IND_TE_E!D56+FC_IND_MAC_E!D56+FC_IND_TL_E!D56+FC_IND_WP_E!D56+FC_IND_MQ_E!D56+FC_IND_CON_E!D56+FC_IND_NSP_E!D56</f>
        <v>0</v>
      </c>
      <c r="E56" s="30">
        <f>FC_IND_IS_E!E56+FC_IND_NFM_E!E56+FC_IND_CPC_E!E56+FC_IND_NMM_E!E56+FC_IND_PPP_E!E56+FC_IND_FBT_E!E56+FC_IND_TE_E!E56+FC_IND_MAC_E!E56+FC_IND_TL_E!E56+FC_IND_WP_E!E56+FC_IND_MQ_E!E56+FC_IND_CON_E!E56+FC_IND_NSP_E!E56</f>
        <v>0</v>
      </c>
      <c r="F56" s="30">
        <f>FC_IND_IS_E!F56+FC_IND_NFM_E!F56+FC_IND_CPC_E!F56+FC_IND_NMM_E!F56+FC_IND_PPP_E!F56+FC_IND_FBT_E!F56+FC_IND_TE_E!F56+FC_IND_MAC_E!F56+FC_IND_TL_E!F56+FC_IND_WP_E!F56+FC_IND_MQ_E!F56+FC_IND_CON_E!F56+FC_IND_NSP_E!F56</f>
        <v>0</v>
      </c>
      <c r="G56" s="30">
        <f>FC_IND_IS_E!G56+FC_IND_NFM_E!G56+FC_IND_CPC_E!G56+FC_IND_NMM_E!G56+FC_IND_PPP_E!G56+FC_IND_FBT_E!G56+FC_IND_TE_E!G56+FC_IND_MAC_E!G56+FC_IND_TL_E!G56+FC_IND_WP_E!G56+FC_IND_MQ_E!G56+FC_IND_CON_E!G56+FC_IND_NSP_E!G56</f>
        <v>0</v>
      </c>
      <c r="H56" s="30">
        <f>FC_IND_IS_E!H56+FC_IND_NFM_E!H56+FC_IND_CPC_E!H56+FC_IND_NMM_E!H56+FC_IND_PPP_E!H56+FC_IND_FBT_E!H56+FC_IND_TE_E!H56+FC_IND_MAC_E!H56+FC_IND_TL_E!H56+FC_IND_WP_E!H56+FC_IND_MQ_E!H56+FC_IND_CON_E!H56+FC_IND_NSP_E!H56</f>
        <v>0</v>
      </c>
      <c r="I56" s="30">
        <f>FC_IND_IS_E!I56+FC_IND_NFM_E!I56+FC_IND_CPC_E!I56+FC_IND_NMM_E!I56+FC_IND_PPP_E!I56+FC_IND_FBT_E!I56+FC_IND_TE_E!I56+FC_IND_MAC_E!I56+FC_IND_TL_E!I56+FC_IND_WP_E!I56+FC_IND_MQ_E!I56+FC_IND_CON_E!I56+FC_IND_NSP_E!I56</f>
        <v>0</v>
      </c>
      <c r="J56" s="30">
        <f>FC_IND_IS_E!J56+FC_IND_NFM_E!J56+FC_IND_CPC_E!J56+FC_IND_NMM_E!J56+FC_IND_PPP_E!J56+FC_IND_FBT_E!J56+FC_IND_TE_E!J56+FC_IND_MAC_E!J56+FC_IND_TL_E!J56+FC_IND_WP_E!J56+FC_IND_MQ_E!J56+FC_IND_CON_E!J56+FC_IND_NSP_E!J56</f>
        <v>0</v>
      </c>
      <c r="K56" s="30">
        <f>FC_IND_IS_E!K56+FC_IND_NFM_E!K56+FC_IND_CPC_E!K56+FC_IND_NMM_E!K56+FC_IND_PPP_E!K56+FC_IND_FBT_E!K56+FC_IND_TE_E!K56+FC_IND_MAC_E!K56+FC_IND_TL_E!K56+FC_IND_WP_E!K56+FC_IND_MQ_E!K56+FC_IND_CON_E!K56+FC_IND_NSP_E!K56</f>
        <v>0</v>
      </c>
      <c r="L56" s="30">
        <f>FC_IND_IS_E!L56+FC_IND_NFM_E!L56+FC_IND_CPC_E!L56+FC_IND_NMM_E!L56+FC_IND_PPP_E!L56+FC_IND_FBT_E!L56+FC_IND_TE_E!L56+FC_IND_MAC_E!L56+FC_IND_TL_E!L56+FC_IND_WP_E!L56+FC_IND_MQ_E!L56+FC_IND_CON_E!L56+FC_IND_NSP_E!L56</f>
        <v>0</v>
      </c>
      <c r="M56" s="30">
        <f>FC_IND_IS_E!M56+FC_IND_NFM_E!M56+FC_IND_CPC_E!M56+FC_IND_NMM_E!M56+FC_IND_PPP_E!M56+FC_IND_FBT_E!M56+FC_IND_TE_E!M56+FC_IND_MAC_E!M56+FC_IND_TL_E!M56+FC_IND_WP_E!M56+FC_IND_MQ_E!M56+FC_IND_CON_E!M56+FC_IND_NSP_E!M56</f>
        <v>0</v>
      </c>
      <c r="N56" s="30">
        <f>FC_IND_IS_E!N56+FC_IND_NFM_E!N56+FC_IND_CPC_E!N56+FC_IND_NMM_E!N56+FC_IND_PPP_E!N56+FC_IND_FBT_E!N56+FC_IND_TE_E!N56+FC_IND_MAC_E!N56+FC_IND_TL_E!N56+FC_IND_WP_E!N56+FC_IND_MQ_E!N56+FC_IND_CON_E!N56+FC_IND_NSP_E!N56</f>
        <v>0</v>
      </c>
      <c r="O56" s="30">
        <f>FC_IND_IS_E!O56+FC_IND_NFM_E!O56+FC_IND_CPC_E!O56+FC_IND_NMM_E!O56+FC_IND_PPP_E!O56+FC_IND_FBT_E!O56+FC_IND_TE_E!O56+FC_IND_MAC_E!O56+FC_IND_TL_E!O56+FC_IND_WP_E!O56+FC_IND_MQ_E!O56+FC_IND_CON_E!O56+FC_IND_NSP_E!O56</f>
        <v>0</v>
      </c>
      <c r="P56" s="30">
        <f>FC_IND_IS_E!P56+FC_IND_NFM_E!P56+FC_IND_CPC_E!P56+FC_IND_NMM_E!P56+FC_IND_PPP_E!P56+FC_IND_FBT_E!P56+FC_IND_TE_E!P56+FC_IND_MAC_E!P56+FC_IND_TL_E!P56+FC_IND_WP_E!P56+FC_IND_MQ_E!P56+FC_IND_CON_E!P56+FC_IND_NSP_E!P56</f>
        <v>0</v>
      </c>
      <c r="Q56" s="30">
        <f>FC_IND_IS_E!Q56+FC_IND_NFM_E!Q56+FC_IND_CPC_E!Q56+FC_IND_NMM_E!Q56+FC_IND_PPP_E!Q56+FC_IND_FBT_E!Q56+FC_IND_TE_E!Q56+FC_IND_MAC_E!Q56+FC_IND_TL_E!Q56+FC_IND_WP_E!Q56+FC_IND_MQ_E!Q56+FC_IND_CON_E!Q56+FC_IND_NSP_E!Q56</f>
        <v>0</v>
      </c>
      <c r="R56" s="30">
        <f>FC_IND_IS_E!R56+FC_IND_NFM_E!R56+FC_IND_CPC_E!R56+FC_IND_NMM_E!R56+FC_IND_PPP_E!R56+FC_IND_FBT_E!R56+FC_IND_TE_E!R56+FC_IND_MAC_E!R56+FC_IND_TL_E!R56+FC_IND_WP_E!R56+FC_IND_MQ_E!R56+FC_IND_CON_E!R56+FC_IND_NSP_E!R56</f>
        <v>0</v>
      </c>
      <c r="S56" s="30">
        <f>FC_IND_IS_E!S56+FC_IND_NFM_E!S56+FC_IND_CPC_E!S56+FC_IND_NMM_E!S56+FC_IND_PPP_E!S56+FC_IND_FBT_E!S56+FC_IND_TE_E!S56+FC_IND_MAC_E!S56+FC_IND_TL_E!S56+FC_IND_WP_E!S56+FC_IND_MQ_E!S56+FC_IND_CON_E!S56+FC_IND_NSP_E!S56</f>
        <v>0</v>
      </c>
      <c r="T56" s="30">
        <f>FC_IND_IS_E!T56+FC_IND_NFM_E!T56+FC_IND_CPC_E!T56+FC_IND_NMM_E!T56+FC_IND_PPP_E!T56+FC_IND_FBT_E!T56+FC_IND_TE_E!T56+FC_IND_MAC_E!T56+FC_IND_TL_E!T56+FC_IND_WP_E!T56+FC_IND_MQ_E!T56+FC_IND_CON_E!T56+FC_IND_NSP_E!T56</f>
        <v>0</v>
      </c>
      <c r="U56" s="30">
        <f>FC_IND_IS_E!U56+FC_IND_NFM_E!U56+FC_IND_CPC_E!U56+FC_IND_NMM_E!U56+FC_IND_PPP_E!U56+FC_IND_FBT_E!U56+FC_IND_TE_E!U56+FC_IND_MAC_E!U56+FC_IND_TL_E!U56+FC_IND_WP_E!U56+FC_IND_MQ_E!U56+FC_IND_CON_E!U56+FC_IND_NSP_E!U56</f>
        <v>0</v>
      </c>
      <c r="V56" s="30">
        <f>FC_IND_IS_E!V56+FC_IND_NFM_E!V56+FC_IND_CPC_E!V56+FC_IND_NMM_E!V56+FC_IND_PPP_E!V56+FC_IND_FBT_E!V56+FC_IND_TE_E!V56+FC_IND_MAC_E!V56+FC_IND_TL_E!V56+FC_IND_WP_E!V56+FC_IND_MQ_E!V56+FC_IND_CON_E!V56+FC_IND_NSP_E!V56</f>
        <v>0</v>
      </c>
      <c r="W56" s="30">
        <f>FC_IND_IS_E!W56+FC_IND_NFM_E!W56+FC_IND_CPC_E!W56+FC_IND_NMM_E!W56+FC_IND_PPP_E!W56+FC_IND_FBT_E!W56+FC_IND_TE_E!W56+FC_IND_MAC_E!W56+FC_IND_TL_E!W56+FC_IND_WP_E!W56+FC_IND_MQ_E!W56+FC_IND_CON_E!W56+FC_IND_NSP_E!W56</f>
        <v>0</v>
      </c>
      <c r="X56" s="30">
        <f>FC_IND_IS_E!X56+FC_IND_NFM_E!X56+FC_IND_CPC_E!X56+FC_IND_NMM_E!X56+FC_IND_PPP_E!X56+FC_IND_FBT_E!X56+FC_IND_TE_E!X56+FC_IND_MAC_E!X56+FC_IND_TL_E!X56+FC_IND_WP_E!X56+FC_IND_MQ_E!X56+FC_IND_CON_E!X56+FC_IND_NSP_E!X56</f>
        <v>0</v>
      </c>
    </row>
    <row r="57" spans="1:24" ht="11.25" customHeight="1" x14ac:dyDescent="0.2">
      <c r="A57" s="22" t="s">
        <v>101</v>
      </c>
      <c r="B57" s="23" t="s">
        <v>102</v>
      </c>
      <c r="C57" s="30">
        <f>FC_IND_IS_E!C57+FC_IND_NFM_E!C57+FC_IND_CPC_E!C57+FC_IND_NMM_E!C57+FC_IND_PPP_E!C57+FC_IND_FBT_E!C57+FC_IND_TE_E!C57+FC_IND_MAC_E!C57+FC_IND_TL_E!C57+FC_IND_WP_E!C57+FC_IND_MQ_E!C57+FC_IND_CON_E!C57+FC_IND_NSP_E!C57</f>
        <v>0.93396388650042983</v>
      </c>
      <c r="D57" s="30">
        <f>FC_IND_IS_E!D57+FC_IND_NFM_E!D57+FC_IND_CPC_E!D57+FC_IND_NMM_E!D57+FC_IND_PPP_E!D57+FC_IND_FBT_E!D57+FC_IND_TE_E!D57+FC_IND_MAC_E!D57+FC_IND_TL_E!D57+FC_IND_WP_E!D57+FC_IND_MQ_E!D57+FC_IND_CON_E!D57+FC_IND_NSP_E!D57</f>
        <v>1.0401547721410145</v>
      </c>
      <c r="E57" s="30">
        <f>FC_IND_IS_E!E57+FC_IND_NFM_E!E57+FC_IND_CPC_E!E57+FC_IND_NMM_E!E57+FC_IND_PPP_E!E57+FC_IND_FBT_E!E57+FC_IND_TE_E!E57+FC_IND_MAC_E!E57+FC_IND_TL_E!E57+FC_IND_WP_E!E57+FC_IND_MQ_E!E57+FC_IND_CON_E!E57+FC_IND_NSP_E!E57</f>
        <v>1.0904557179707652</v>
      </c>
      <c r="F57" s="30">
        <f>FC_IND_IS_E!F57+FC_IND_NFM_E!F57+FC_IND_CPC_E!F57+FC_IND_NMM_E!F57+FC_IND_PPP_E!F57+FC_IND_FBT_E!F57+FC_IND_TE_E!F57+FC_IND_MAC_E!F57+FC_IND_TL_E!F57+FC_IND_WP_E!F57+FC_IND_MQ_E!F57+FC_IND_CON_E!F57+FC_IND_NSP_E!F57</f>
        <v>1.2411865864144453</v>
      </c>
      <c r="G57" s="30">
        <f>FC_IND_IS_E!G57+FC_IND_NFM_E!G57+FC_IND_CPC_E!G57+FC_IND_NMM_E!G57+FC_IND_PPP_E!G57+FC_IND_FBT_E!G57+FC_IND_TE_E!G57+FC_IND_MAC_E!G57+FC_IND_TL_E!G57+FC_IND_WP_E!G57+FC_IND_MQ_E!G57+FC_IND_CON_E!G57+FC_IND_NSP_E!G57</f>
        <v>1.4477214101461737</v>
      </c>
      <c r="H57" s="30">
        <f>FC_IND_IS_E!H57+FC_IND_NFM_E!H57+FC_IND_CPC_E!H57+FC_IND_NMM_E!H57+FC_IND_PPP_E!H57+FC_IND_FBT_E!H57+FC_IND_TE_E!H57+FC_IND_MAC_E!H57+FC_IND_TL_E!H57+FC_IND_WP_E!H57+FC_IND_MQ_E!H57+FC_IND_CON_E!H57+FC_IND_NSP_E!H57</f>
        <v>1.776182287188306</v>
      </c>
      <c r="I57" s="30">
        <f>FC_IND_IS_E!I57+FC_IND_NFM_E!I57+FC_IND_CPC_E!I57+FC_IND_NMM_E!I57+FC_IND_PPP_E!I57+FC_IND_FBT_E!I57+FC_IND_TE_E!I57+FC_IND_MAC_E!I57+FC_IND_TL_E!I57+FC_IND_WP_E!I57+FC_IND_MQ_E!I57+FC_IND_CON_E!I57+FC_IND_NSP_E!I57</f>
        <v>1.9749785038693033</v>
      </c>
      <c r="J57" s="30">
        <f>FC_IND_IS_E!J57+FC_IND_NFM_E!J57+FC_IND_CPC_E!J57+FC_IND_NMM_E!J57+FC_IND_PPP_E!J57+FC_IND_FBT_E!J57+FC_IND_TE_E!J57+FC_IND_MAC_E!J57+FC_IND_TL_E!J57+FC_IND_WP_E!J57+FC_IND_MQ_E!J57+FC_IND_CON_E!J57+FC_IND_NSP_E!J57</f>
        <v>2.1621668099742046</v>
      </c>
      <c r="K57" s="30">
        <f>FC_IND_IS_E!K57+FC_IND_NFM_E!K57+FC_IND_CPC_E!K57+FC_IND_NMM_E!K57+FC_IND_PPP_E!K57+FC_IND_FBT_E!K57+FC_IND_TE_E!K57+FC_IND_MAC_E!K57+FC_IND_TL_E!K57+FC_IND_WP_E!K57+FC_IND_MQ_E!K57+FC_IND_CON_E!K57+FC_IND_NSP_E!K57</f>
        <v>2.6191745485812561</v>
      </c>
      <c r="L57" s="30">
        <f>FC_IND_IS_E!L57+FC_IND_NFM_E!L57+FC_IND_CPC_E!L57+FC_IND_NMM_E!L57+FC_IND_PPP_E!L57+FC_IND_FBT_E!L57+FC_IND_TE_E!L57+FC_IND_MAC_E!L57+FC_IND_TL_E!L57+FC_IND_WP_E!L57+FC_IND_MQ_E!L57+FC_IND_CON_E!L57+FC_IND_NSP_E!L57</f>
        <v>2.9577815993121237</v>
      </c>
      <c r="M57" s="30">
        <f>FC_IND_IS_E!M57+FC_IND_NFM_E!M57+FC_IND_CPC_E!M57+FC_IND_NMM_E!M57+FC_IND_PPP_E!M57+FC_IND_FBT_E!M57+FC_IND_TE_E!M57+FC_IND_MAC_E!M57+FC_IND_TL_E!M57+FC_IND_WP_E!M57+FC_IND_MQ_E!M57+FC_IND_CON_E!M57+FC_IND_NSP_E!M57</f>
        <v>9.9671539122957871</v>
      </c>
      <c r="N57" s="30">
        <f>FC_IND_IS_E!N57+FC_IND_NFM_E!N57+FC_IND_CPC_E!N57+FC_IND_NMM_E!N57+FC_IND_PPP_E!N57+FC_IND_FBT_E!N57+FC_IND_TE_E!N57+FC_IND_MAC_E!N57+FC_IND_TL_E!N57+FC_IND_WP_E!N57+FC_IND_MQ_E!N57+FC_IND_CON_E!N57+FC_IND_NSP_E!N57</f>
        <v>10.515477214101461</v>
      </c>
      <c r="O57" s="30">
        <f>FC_IND_IS_E!O57+FC_IND_NFM_E!O57+FC_IND_CPC_E!O57+FC_IND_NMM_E!O57+FC_IND_PPP_E!O57+FC_IND_FBT_E!O57+FC_IND_TE_E!O57+FC_IND_MAC_E!O57+FC_IND_TL_E!O57+FC_IND_WP_E!O57+FC_IND_MQ_E!O57+FC_IND_CON_E!O57+FC_IND_NSP_E!O57</f>
        <v>11.611349957007739</v>
      </c>
      <c r="P57" s="30">
        <f>FC_IND_IS_E!P57+FC_IND_NFM_E!P57+FC_IND_CPC_E!P57+FC_IND_NMM_E!P57+FC_IND_PPP_E!P57+FC_IND_FBT_E!P57+FC_IND_TE_E!P57+FC_IND_MAC_E!P57+FC_IND_TL_E!P57+FC_IND_WP_E!P57+FC_IND_MQ_E!P57+FC_IND_CON_E!P57+FC_IND_NSP_E!P57</f>
        <v>12.676010318142733</v>
      </c>
      <c r="Q57" s="30">
        <f>FC_IND_IS_E!Q57+FC_IND_NFM_E!Q57+FC_IND_CPC_E!Q57+FC_IND_NMM_E!Q57+FC_IND_PPP_E!Q57+FC_IND_FBT_E!Q57+FC_IND_TE_E!Q57+FC_IND_MAC_E!Q57+FC_IND_TL_E!Q57+FC_IND_WP_E!Q57+FC_IND_MQ_E!Q57+FC_IND_CON_E!Q57+FC_IND_NSP_E!Q57</f>
        <v>13.851848667239897</v>
      </c>
      <c r="R57" s="30">
        <f>FC_IND_IS_E!R57+FC_IND_NFM_E!R57+FC_IND_CPC_E!R57+FC_IND_NMM_E!R57+FC_IND_PPP_E!R57+FC_IND_FBT_E!R57+FC_IND_TE_E!R57+FC_IND_MAC_E!R57+FC_IND_TL_E!R57+FC_IND_WP_E!R57+FC_IND_MQ_E!R57+FC_IND_CON_E!R57+FC_IND_NSP_E!R57</f>
        <v>14.639380911435939</v>
      </c>
      <c r="S57" s="30">
        <f>FC_IND_IS_E!S57+FC_IND_NFM_E!S57+FC_IND_CPC_E!S57+FC_IND_NMM_E!S57+FC_IND_PPP_E!S57+FC_IND_FBT_E!S57+FC_IND_TE_E!S57+FC_IND_MAC_E!S57+FC_IND_TL_E!S57+FC_IND_WP_E!S57+FC_IND_MQ_E!S57+FC_IND_CON_E!S57+FC_IND_NSP_E!S57</f>
        <v>15.248495270851242</v>
      </c>
      <c r="T57" s="30">
        <f>FC_IND_IS_E!T57+FC_IND_NFM_E!T57+FC_IND_CPC_E!T57+FC_IND_NMM_E!T57+FC_IND_PPP_E!T57+FC_IND_FBT_E!T57+FC_IND_TE_E!T57+FC_IND_MAC_E!T57+FC_IND_TL_E!T57+FC_IND_WP_E!T57+FC_IND_MQ_E!T57+FC_IND_CON_E!T57+FC_IND_NSP_E!T57</f>
        <v>16.216852966466039</v>
      </c>
      <c r="U57" s="30">
        <f>FC_IND_IS_E!U57+FC_IND_NFM_E!U57+FC_IND_CPC_E!U57+FC_IND_NMM_E!U57+FC_IND_PPP_E!U57+FC_IND_FBT_E!U57+FC_IND_TE_E!U57+FC_IND_MAC_E!U57+FC_IND_TL_E!U57+FC_IND_WP_E!U57+FC_IND_MQ_E!U57+FC_IND_CON_E!U57+FC_IND_NSP_E!U57</f>
        <v>17.590111779879614</v>
      </c>
      <c r="V57" s="30">
        <f>FC_IND_IS_E!V57+FC_IND_NFM_E!V57+FC_IND_CPC_E!V57+FC_IND_NMM_E!V57+FC_IND_PPP_E!V57+FC_IND_FBT_E!V57+FC_IND_TE_E!V57+FC_IND_MAC_E!V57+FC_IND_TL_E!V57+FC_IND_WP_E!V57+FC_IND_MQ_E!V57+FC_IND_CON_E!V57+FC_IND_NSP_E!V57</f>
        <v>18.341702493551153</v>
      </c>
      <c r="W57" s="30">
        <f>FC_IND_IS_E!W57+FC_IND_NFM_E!W57+FC_IND_CPC_E!W57+FC_IND_NMM_E!W57+FC_IND_PPP_E!W57+FC_IND_FBT_E!W57+FC_IND_TE_E!W57+FC_IND_MAC_E!W57+FC_IND_TL_E!W57+FC_IND_WP_E!W57+FC_IND_MQ_E!W57+FC_IND_CON_E!W57+FC_IND_NSP_E!W57</f>
        <v>17.271539122957869</v>
      </c>
      <c r="X57" s="30">
        <f>FC_IND_IS_E!X57+FC_IND_NFM_E!X57+FC_IND_CPC_E!X57+FC_IND_NMM_E!X57+FC_IND_PPP_E!X57+FC_IND_FBT_E!X57+FC_IND_TE_E!X57+FC_IND_MAC_E!X57+FC_IND_TL_E!X57+FC_IND_WP_E!X57+FC_IND_MQ_E!X57+FC_IND_CON_E!X57+FC_IND_NSP_E!X57</f>
        <v>18.375666380051587</v>
      </c>
    </row>
    <row r="58" spans="1:24" ht="11.25" customHeight="1" x14ac:dyDescent="0.2">
      <c r="A58" s="22" t="s">
        <v>103</v>
      </c>
      <c r="B58" s="23" t="s">
        <v>104</v>
      </c>
      <c r="C58" s="30">
        <f>FC_IND_IS_E!C58+FC_IND_NFM_E!C58+FC_IND_CPC_E!C58+FC_IND_NMM_E!C58+FC_IND_PPP_E!C58+FC_IND_FBT_E!C58+FC_IND_TE_E!C58+FC_IND_MAC_E!C58+FC_IND_TL_E!C58+FC_IND_WP_E!C58+FC_IND_MQ_E!C58+FC_IND_CON_E!C58+FC_IND_NSP_E!C58</f>
        <v>0.28658641444539984</v>
      </c>
      <c r="D58" s="30">
        <f>FC_IND_IS_E!D58+FC_IND_NFM_E!D58+FC_IND_CPC_E!D58+FC_IND_NMM_E!D58+FC_IND_PPP_E!D58+FC_IND_FBT_E!D58+FC_IND_TE_E!D58+FC_IND_MAC_E!D58+FC_IND_TL_E!D58+FC_IND_WP_E!D58+FC_IND_MQ_E!D58+FC_IND_CON_E!D58+FC_IND_NSP_E!D58</f>
        <v>0.74041272570937222</v>
      </c>
      <c r="E58" s="30">
        <f>FC_IND_IS_E!E58+FC_IND_NFM_E!E58+FC_IND_CPC_E!E58+FC_IND_NMM_E!E58+FC_IND_PPP_E!E58+FC_IND_FBT_E!E58+FC_IND_TE_E!E58+FC_IND_MAC_E!E58+FC_IND_TL_E!E58+FC_IND_WP_E!E58+FC_IND_MQ_E!E58+FC_IND_CON_E!E58+FC_IND_NSP_E!E58</f>
        <v>0.45382631126397249</v>
      </c>
      <c r="F58" s="30">
        <f>FC_IND_IS_E!F58+FC_IND_NFM_E!F58+FC_IND_CPC_E!F58+FC_IND_NMM_E!F58+FC_IND_PPP_E!F58+FC_IND_FBT_E!F58+FC_IND_TE_E!F58+FC_IND_MAC_E!F58+FC_IND_TL_E!F58+FC_IND_WP_E!F58+FC_IND_MQ_E!F58+FC_IND_CON_E!F58+FC_IND_NSP_E!F58</f>
        <v>2.937833190025795</v>
      </c>
      <c r="G58" s="30">
        <f>FC_IND_IS_E!G58+FC_IND_NFM_E!G58+FC_IND_CPC_E!G58+FC_IND_NMM_E!G58+FC_IND_PPP_E!G58+FC_IND_FBT_E!G58+FC_IND_TE_E!G58+FC_IND_MAC_E!G58+FC_IND_TL_E!G58+FC_IND_WP_E!G58+FC_IND_MQ_E!G58+FC_IND_CON_E!G58+FC_IND_NSP_E!G58</f>
        <v>2.1974204643164228</v>
      </c>
      <c r="H58" s="30">
        <f>FC_IND_IS_E!H58+FC_IND_NFM_E!H58+FC_IND_CPC_E!H58+FC_IND_NMM_E!H58+FC_IND_PPP_E!H58+FC_IND_FBT_E!H58+FC_IND_TE_E!H58+FC_IND_MAC_E!H58+FC_IND_TL_E!H58+FC_IND_WP_E!H58+FC_IND_MQ_E!H58+FC_IND_CON_E!H58+FC_IND_NSP_E!H58</f>
        <v>2.2690455717970766</v>
      </c>
      <c r="I58" s="30">
        <f>FC_IND_IS_E!I58+FC_IND_NFM_E!I58+FC_IND_CPC_E!I58+FC_IND_NMM_E!I58+FC_IND_PPP_E!I58+FC_IND_FBT_E!I58+FC_IND_TE_E!I58+FC_IND_MAC_E!I58+FC_IND_TL_E!I58+FC_IND_WP_E!I58+FC_IND_MQ_E!I58+FC_IND_CON_E!I58+FC_IND_NSP_E!I58</f>
        <v>2.0063628546861567</v>
      </c>
      <c r="J58" s="30">
        <f>FC_IND_IS_E!J58+FC_IND_NFM_E!J58+FC_IND_CPC_E!J58+FC_IND_NMM_E!J58+FC_IND_PPP_E!J58+FC_IND_FBT_E!J58+FC_IND_TE_E!J58+FC_IND_MAC_E!J58+FC_IND_TL_E!J58+FC_IND_WP_E!J58+FC_IND_MQ_E!J58+FC_IND_CON_E!J58+FC_IND_NSP_E!J58</f>
        <v>1.8869303525365435</v>
      </c>
      <c r="K58" s="30">
        <f>FC_IND_IS_E!K58+FC_IND_NFM_E!K58+FC_IND_CPC_E!K58+FC_IND_NMM_E!K58+FC_IND_PPP_E!K58+FC_IND_FBT_E!K58+FC_IND_TE_E!K58+FC_IND_MAC_E!K58+FC_IND_TL_E!K58+FC_IND_WP_E!K58+FC_IND_MQ_E!K58+FC_IND_CON_E!K58+FC_IND_NSP_E!K58</f>
        <v>1.6002579535683576</v>
      </c>
      <c r="L58" s="30">
        <f>FC_IND_IS_E!L58+FC_IND_NFM_E!L58+FC_IND_CPC_E!L58+FC_IND_NMM_E!L58+FC_IND_PPP_E!L58+FC_IND_FBT_E!L58+FC_IND_TE_E!L58+FC_IND_MAC_E!L58+FC_IND_TL_E!L58+FC_IND_WP_E!L58+FC_IND_MQ_E!L58+FC_IND_CON_E!L58+FC_IND_NSP_E!L58</f>
        <v>1.3136715391229576</v>
      </c>
      <c r="M58" s="30">
        <f>FC_IND_IS_E!M58+FC_IND_NFM_E!M58+FC_IND_CPC_E!M58+FC_IND_NMM_E!M58+FC_IND_PPP_E!M58+FC_IND_FBT_E!M58+FC_IND_TE_E!M58+FC_IND_MAC_E!M58+FC_IND_TL_E!M58+FC_IND_WP_E!M58+FC_IND_MQ_E!M58+FC_IND_CON_E!M58+FC_IND_NSP_E!M58</f>
        <v>6.5443680137575235</v>
      </c>
      <c r="N58" s="30">
        <f>FC_IND_IS_E!N58+FC_IND_NFM_E!N58+FC_IND_CPC_E!N58+FC_IND_NMM_E!N58+FC_IND_PPP_E!N58+FC_IND_FBT_E!N58+FC_IND_TE_E!N58+FC_IND_MAC_E!N58+FC_IND_TL_E!N58+FC_IND_WP_E!N58+FC_IND_MQ_E!N58+FC_IND_CON_E!N58+FC_IND_NSP_E!N58</f>
        <v>5.4933791917454853</v>
      </c>
      <c r="O58" s="30">
        <f>FC_IND_IS_E!O58+FC_IND_NFM_E!O58+FC_IND_CPC_E!O58+FC_IND_NMM_E!O58+FC_IND_PPP_E!O58+FC_IND_FBT_E!O58+FC_IND_TE_E!O58+FC_IND_MAC_E!O58+FC_IND_TL_E!O58+FC_IND_WP_E!O58+FC_IND_MQ_E!O58+FC_IND_CON_E!O58+FC_IND_NSP_E!O58</f>
        <v>4.0604471195184857</v>
      </c>
      <c r="P58" s="30">
        <f>FC_IND_IS_E!P58+FC_IND_NFM_E!P58+FC_IND_CPC_E!P58+FC_IND_NMM_E!P58+FC_IND_PPP_E!P58+FC_IND_FBT_E!P58+FC_IND_TE_E!P58+FC_IND_MAC_E!P58+FC_IND_TL_E!P58+FC_IND_WP_E!P58+FC_IND_MQ_E!P58+FC_IND_CON_E!P58+FC_IND_NSP_E!P58</f>
        <v>3.8931212381771281</v>
      </c>
      <c r="Q58" s="30">
        <f>FC_IND_IS_E!Q58+FC_IND_NFM_E!Q58+FC_IND_CPC_E!Q58+FC_IND_NMM_E!Q58+FC_IND_PPP_E!Q58+FC_IND_FBT_E!Q58+FC_IND_TE_E!Q58+FC_IND_MAC_E!Q58+FC_IND_TL_E!Q58+FC_IND_WP_E!Q58+FC_IND_MQ_E!Q58+FC_IND_CON_E!Q58+FC_IND_NSP_E!Q58</f>
        <v>3.3917454858125535</v>
      </c>
      <c r="R58" s="30">
        <f>FC_IND_IS_E!R58+FC_IND_NFM_E!R58+FC_IND_CPC_E!R58+FC_IND_NMM_E!R58+FC_IND_PPP_E!R58+FC_IND_FBT_E!R58+FC_IND_TE_E!R58+FC_IND_MAC_E!R58+FC_IND_TL_E!R58+FC_IND_WP_E!R58+FC_IND_MQ_E!R58+FC_IND_CON_E!R58+FC_IND_NSP_E!R58</f>
        <v>3.5827171109200342</v>
      </c>
      <c r="S58" s="30">
        <f>FC_IND_IS_E!S58+FC_IND_NFM_E!S58+FC_IND_CPC_E!S58+FC_IND_NMM_E!S58+FC_IND_PPP_E!S58+FC_IND_FBT_E!S58+FC_IND_TE_E!S58+FC_IND_MAC_E!S58+FC_IND_TL_E!S58+FC_IND_WP_E!S58+FC_IND_MQ_E!S58+FC_IND_CON_E!S58+FC_IND_NSP_E!S58</f>
        <v>6.9742906276870151</v>
      </c>
      <c r="T58" s="30">
        <f>FC_IND_IS_E!T58+FC_IND_NFM_E!T58+FC_IND_CPC_E!T58+FC_IND_NMM_E!T58+FC_IND_PPP_E!T58+FC_IND_FBT_E!T58+FC_IND_TE_E!T58+FC_IND_MAC_E!T58+FC_IND_TL_E!T58+FC_IND_WP_E!T58+FC_IND_MQ_E!T58+FC_IND_CON_E!T58+FC_IND_NSP_E!T58</f>
        <v>4.9993981083404977</v>
      </c>
      <c r="U58" s="30">
        <f>FC_IND_IS_E!U58+FC_IND_NFM_E!U58+FC_IND_CPC_E!U58+FC_IND_NMM_E!U58+FC_IND_PPP_E!U58+FC_IND_FBT_E!U58+FC_IND_TE_E!U58+FC_IND_MAC_E!U58+FC_IND_TL_E!U58+FC_IND_WP_E!U58+FC_IND_MQ_E!U58+FC_IND_CON_E!U58+FC_IND_NSP_E!U58</f>
        <v>3.1549441100601889</v>
      </c>
      <c r="V58" s="30">
        <f>FC_IND_IS_E!V58+FC_IND_NFM_E!V58+FC_IND_CPC_E!V58+FC_IND_NMM_E!V58+FC_IND_PPP_E!V58+FC_IND_FBT_E!V58+FC_IND_TE_E!V58+FC_IND_MAC_E!V58+FC_IND_TL_E!V58+FC_IND_WP_E!V58+FC_IND_MQ_E!V58+FC_IND_CON_E!V58+FC_IND_NSP_E!V58</f>
        <v>3.1478933791917454</v>
      </c>
      <c r="W58" s="30">
        <f>FC_IND_IS_E!W58+FC_IND_NFM_E!W58+FC_IND_CPC_E!W58+FC_IND_NMM_E!W58+FC_IND_PPP_E!W58+FC_IND_FBT_E!W58+FC_IND_TE_E!W58+FC_IND_MAC_E!W58+FC_IND_TL_E!W58+FC_IND_WP_E!W58+FC_IND_MQ_E!W58+FC_IND_CON_E!W58+FC_IND_NSP_E!W58</f>
        <v>3.4454858125537404</v>
      </c>
      <c r="X58" s="30">
        <f>FC_IND_IS_E!X58+FC_IND_NFM_E!X58+FC_IND_CPC_E!X58+FC_IND_NMM_E!X58+FC_IND_PPP_E!X58+FC_IND_FBT_E!X58+FC_IND_TE_E!X58+FC_IND_MAC_E!X58+FC_IND_TL_E!X58+FC_IND_WP_E!X58+FC_IND_MQ_E!X58+FC_IND_CON_E!X58+FC_IND_NSP_E!X58</f>
        <v>3.5442820292347372</v>
      </c>
    </row>
    <row r="59" spans="1:24" ht="11.25" customHeight="1" x14ac:dyDescent="0.2">
      <c r="A59" s="22" t="s">
        <v>105</v>
      </c>
      <c r="B59" s="23" t="s">
        <v>106</v>
      </c>
      <c r="C59" s="30">
        <f>FC_IND_IS_E!C59+FC_IND_NFM_E!C59+FC_IND_CPC_E!C59+FC_IND_NMM_E!C59+FC_IND_PPP_E!C59+FC_IND_FBT_E!C59+FC_IND_TE_E!C59+FC_IND_MAC_E!C59+FC_IND_TL_E!C59+FC_IND_WP_E!C59+FC_IND_MQ_E!C59+FC_IND_CON_E!C59+FC_IND_NSP_E!C59</f>
        <v>15253.8456577816</v>
      </c>
      <c r="D59" s="30">
        <f>FC_IND_IS_E!D59+FC_IND_NFM_E!D59+FC_IND_CPC_E!D59+FC_IND_NMM_E!D59+FC_IND_PPP_E!D59+FC_IND_FBT_E!D59+FC_IND_TE_E!D59+FC_IND_MAC_E!D59+FC_IND_TL_E!D59+FC_IND_WP_E!D59+FC_IND_MQ_E!D59+FC_IND_CON_E!D59+FC_IND_NSP_E!D59</f>
        <v>14474.276182287187</v>
      </c>
      <c r="E59" s="30">
        <f>FC_IND_IS_E!E59+FC_IND_NFM_E!E59+FC_IND_CPC_E!E59+FC_IND_NMM_E!E59+FC_IND_PPP_E!E59+FC_IND_FBT_E!E59+FC_IND_TE_E!E59+FC_IND_MAC_E!E59+FC_IND_TL_E!E59+FC_IND_WP_E!E59+FC_IND_MQ_E!E59+FC_IND_CON_E!E59+FC_IND_NSP_E!E59</f>
        <v>14948.188650042994</v>
      </c>
      <c r="F59" s="30">
        <f>FC_IND_IS_E!F59+FC_IND_NFM_E!F59+FC_IND_CPC_E!F59+FC_IND_NMM_E!F59+FC_IND_PPP_E!F59+FC_IND_FBT_E!F59+FC_IND_TE_E!F59+FC_IND_MAC_E!F59+FC_IND_TL_E!F59+FC_IND_WP_E!F59+FC_IND_MQ_E!F59+FC_IND_CON_E!F59+FC_IND_NSP_E!F59</f>
        <v>15908.873172828889</v>
      </c>
      <c r="G59" s="30">
        <f>FC_IND_IS_E!G59+FC_IND_NFM_E!G59+FC_IND_CPC_E!G59+FC_IND_NMM_E!G59+FC_IND_PPP_E!G59+FC_IND_FBT_E!G59+FC_IND_TE_E!G59+FC_IND_MAC_E!G59+FC_IND_TL_E!G59+FC_IND_WP_E!G59+FC_IND_MQ_E!G59+FC_IND_CON_E!G59+FC_IND_NSP_E!G59</f>
        <v>16542.38142734308</v>
      </c>
      <c r="H59" s="30">
        <f>FC_IND_IS_E!H59+FC_IND_NFM_E!H59+FC_IND_CPC_E!H59+FC_IND_NMM_E!H59+FC_IND_PPP_E!H59+FC_IND_FBT_E!H59+FC_IND_TE_E!H59+FC_IND_MAC_E!H59+FC_IND_TL_E!H59+FC_IND_WP_E!H59+FC_IND_MQ_E!H59+FC_IND_CON_E!H59+FC_IND_NSP_E!H59</f>
        <v>17140.626655202061</v>
      </c>
      <c r="I59" s="30">
        <f>FC_IND_IS_E!I59+FC_IND_NFM_E!I59+FC_IND_CPC_E!I59+FC_IND_NMM_E!I59+FC_IND_PPP_E!I59+FC_IND_FBT_E!I59+FC_IND_TE_E!I59+FC_IND_MAC_E!I59+FC_IND_TL_E!I59+FC_IND_WP_E!I59+FC_IND_MQ_E!I59+FC_IND_CON_E!I59+FC_IND_NSP_E!I59</f>
        <v>17844.725967325878</v>
      </c>
      <c r="J59" s="30">
        <f>FC_IND_IS_E!J59+FC_IND_NFM_E!J59+FC_IND_CPC_E!J59+FC_IND_NMM_E!J59+FC_IND_PPP_E!J59+FC_IND_FBT_E!J59+FC_IND_TE_E!J59+FC_IND_MAC_E!J59+FC_IND_TL_E!J59+FC_IND_WP_E!J59+FC_IND_MQ_E!J59+FC_IND_CON_E!J59+FC_IND_NSP_E!J59</f>
        <v>18526.306706792773</v>
      </c>
      <c r="K59" s="30">
        <f>FC_IND_IS_E!K59+FC_IND_NFM_E!K59+FC_IND_CPC_E!K59+FC_IND_NMM_E!K59+FC_IND_PPP_E!K59+FC_IND_FBT_E!K59+FC_IND_TE_E!K59+FC_IND_MAC_E!K59+FC_IND_TL_E!K59+FC_IND_WP_E!K59+FC_IND_MQ_E!K59+FC_IND_CON_E!K59+FC_IND_NSP_E!K59</f>
        <v>17810.625537403263</v>
      </c>
      <c r="L59" s="30">
        <f>FC_IND_IS_E!L59+FC_IND_NFM_E!L59+FC_IND_CPC_E!L59+FC_IND_NMM_E!L59+FC_IND_PPP_E!L59+FC_IND_FBT_E!L59+FC_IND_TE_E!L59+FC_IND_MAC_E!L59+FC_IND_TL_E!L59+FC_IND_WP_E!L59+FC_IND_MQ_E!L59+FC_IND_CON_E!L59+FC_IND_NSP_E!L59</f>
        <v>17559.431642304389</v>
      </c>
      <c r="M59" s="30">
        <f>FC_IND_IS_E!M59+FC_IND_NFM_E!M59+FC_IND_CPC_E!M59+FC_IND_NMM_E!M59+FC_IND_PPP_E!M59+FC_IND_FBT_E!M59+FC_IND_TE_E!M59+FC_IND_MAC_E!M59+FC_IND_TL_E!M59+FC_IND_WP_E!M59+FC_IND_MQ_E!M59+FC_IND_CON_E!M59+FC_IND_NSP_E!M59</f>
        <v>18905.488134135852</v>
      </c>
      <c r="N59" s="30">
        <f>FC_IND_IS_E!N59+FC_IND_NFM_E!N59+FC_IND_CPC_E!N59+FC_IND_NMM_E!N59+FC_IND_PPP_E!N59+FC_IND_FBT_E!N59+FC_IND_TE_E!N59+FC_IND_MAC_E!N59+FC_IND_TL_E!N59+FC_IND_WP_E!N59+FC_IND_MQ_E!N59+FC_IND_CON_E!N59+FC_IND_NSP_E!N59</f>
        <v>18884.684522785898</v>
      </c>
      <c r="O59" s="30">
        <f>FC_IND_IS_E!O59+FC_IND_NFM_E!O59+FC_IND_CPC_E!O59+FC_IND_NMM_E!O59+FC_IND_PPP_E!O59+FC_IND_FBT_E!O59+FC_IND_TE_E!O59+FC_IND_MAC_E!O59+FC_IND_TL_E!O59+FC_IND_WP_E!O59+FC_IND_MQ_E!O59+FC_IND_CON_E!O59+FC_IND_NSP_E!O59</f>
        <v>18339.042304385206</v>
      </c>
      <c r="P59" s="30">
        <f>FC_IND_IS_E!P59+FC_IND_NFM_E!P59+FC_IND_CPC_E!P59+FC_IND_NMM_E!P59+FC_IND_PPP_E!P59+FC_IND_FBT_E!P59+FC_IND_TE_E!P59+FC_IND_MAC_E!P59+FC_IND_TL_E!P59+FC_IND_WP_E!P59+FC_IND_MQ_E!P59+FC_IND_CON_E!P59+FC_IND_NSP_E!P59</f>
        <v>18623.963026655205</v>
      </c>
      <c r="Q59" s="30">
        <f>FC_IND_IS_E!Q59+FC_IND_NFM_E!Q59+FC_IND_CPC_E!Q59+FC_IND_NMM_E!Q59+FC_IND_PPP_E!Q59+FC_IND_FBT_E!Q59+FC_IND_TE_E!Q59+FC_IND_MAC_E!Q59+FC_IND_TL_E!Q59+FC_IND_WP_E!Q59+FC_IND_MQ_E!Q59+FC_IND_CON_E!Q59+FC_IND_NSP_E!Q59</f>
        <v>18844.664488392089</v>
      </c>
      <c r="R59" s="30">
        <f>FC_IND_IS_E!R59+FC_IND_NFM_E!R59+FC_IND_CPC_E!R59+FC_IND_NMM_E!R59+FC_IND_PPP_E!R59+FC_IND_FBT_E!R59+FC_IND_TE_E!R59+FC_IND_MAC_E!R59+FC_IND_TL_E!R59+FC_IND_WP_E!R59+FC_IND_MQ_E!R59+FC_IND_CON_E!R59+FC_IND_NSP_E!R59</f>
        <v>19591.446001719691</v>
      </c>
      <c r="S59" s="30">
        <f>FC_IND_IS_E!S59+FC_IND_NFM_E!S59+FC_IND_CPC_E!S59+FC_IND_NMM_E!S59+FC_IND_PPP_E!S59+FC_IND_FBT_E!S59+FC_IND_TE_E!S59+FC_IND_MAC_E!S59+FC_IND_TL_E!S59+FC_IND_WP_E!S59+FC_IND_MQ_E!S59+FC_IND_CON_E!S59+FC_IND_NSP_E!S59</f>
        <v>20366.672055030092</v>
      </c>
      <c r="T59" s="30">
        <f>FC_IND_IS_E!T59+FC_IND_NFM_E!T59+FC_IND_CPC_E!T59+FC_IND_NMM_E!T59+FC_IND_PPP_E!T59+FC_IND_FBT_E!T59+FC_IND_TE_E!T59+FC_IND_MAC_E!T59+FC_IND_TL_E!T59+FC_IND_WP_E!T59+FC_IND_MQ_E!T59+FC_IND_CON_E!T59+FC_IND_NSP_E!T59</f>
        <v>20404.833447979363</v>
      </c>
      <c r="U59" s="30">
        <f>FC_IND_IS_E!U59+FC_IND_NFM_E!U59+FC_IND_CPC_E!U59+FC_IND_NMM_E!U59+FC_IND_PPP_E!U59+FC_IND_FBT_E!U59+FC_IND_TE_E!U59+FC_IND_MAC_E!U59+FC_IND_TL_E!U59+FC_IND_WP_E!U59+FC_IND_MQ_E!U59+FC_IND_CON_E!U59+FC_IND_NSP_E!U59</f>
        <v>20683.292691315557</v>
      </c>
      <c r="V59" s="30">
        <f>FC_IND_IS_E!V59+FC_IND_NFM_E!V59+FC_IND_CPC_E!V59+FC_IND_NMM_E!V59+FC_IND_PPP_E!V59+FC_IND_FBT_E!V59+FC_IND_TE_E!V59+FC_IND_MAC_E!V59+FC_IND_TL_E!V59+FC_IND_WP_E!V59+FC_IND_MQ_E!V59+FC_IND_CON_E!V59+FC_IND_NSP_E!V59</f>
        <v>21073.090627687023</v>
      </c>
      <c r="W59" s="30">
        <f>FC_IND_IS_E!W59+FC_IND_NFM_E!W59+FC_IND_CPC_E!W59+FC_IND_NMM_E!W59+FC_IND_PPP_E!W59+FC_IND_FBT_E!W59+FC_IND_TE_E!W59+FC_IND_MAC_E!W59+FC_IND_TL_E!W59+FC_IND_WP_E!W59+FC_IND_MQ_E!W59+FC_IND_CON_E!W59+FC_IND_NSP_E!W59</f>
        <v>20997.761822871882</v>
      </c>
      <c r="X59" s="30">
        <f>FC_IND_IS_E!X59+FC_IND_NFM_E!X59+FC_IND_CPC_E!X59+FC_IND_NMM_E!X59+FC_IND_PPP_E!X59+FC_IND_FBT_E!X59+FC_IND_TE_E!X59+FC_IND_MAC_E!X59+FC_IND_TL_E!X59+FC_IND_WP_E!X59+FC_IND_MQ_E!X59+FC_IND_CON_E!X59+FC_IND_NSP_E!X59</f>
        <v>21062.148323301804</v>
      </c>
    </row>
    <row r="60" spans="1:24" ht="11.25" customHeight="1" x14ac:dyDescent="0.2">
      <c r="A60" s="22" t="s">
        <v>107</v>
      </c>
      <c r="B60" s="23" t="s">
        <v>108</v>
      </c>
      <c r="C60" s="30">
        <f>FC_IND_IS_E!C60+FC_IND_NFM_E!C60+FC_IND_CPC_E!C60+FC_IND_NMM_E!C60+FC_IND_PPP_E!C60+FC_IND_FBT_E!C60+FC_IND_TE_E!C60+FC_IND_MAC_E!C60+FC_IND_TL_E!C60+FC_IND_WP_E!C60+FC_IND_MQ_E!C60+FC_IND_CON_E!C60+FC_IND_NSP_E!C60</f>
        <v>20.598108340498705</v>
      </c>
      <c r="D60" s="30">
        <f>FC_IND_IS_E!D60+FC_IND_NFM_E!D60+FC_IND_CPC_E!D60+FC_IND_NMM_E!D60+FC_IND_PPP_E!D60+FC_IND_FBT_E!D60+FC_IND_TE_E!D60+FC_IND_MAC_E!D60+FC_IND_TL_E!D60+FC_IND_WP_E!D60+FC_IND_MQ_E!D60+FC_IND_CON_E!D60+FC_IND_NSP_E!D60</f>
        <v>23.540584694754941</v>
      </c>
      <c r="E60" s="30">
        <f>FC_IND_IS_E!E60+FC_IND_NFM_E!E60+FC_IND_CPC_E!E60+FC_IND_NMM_E!E60+FC_IND_PPP_E!E60+FC_IND_FBT_E!E60+FC_IND_TE_E!E60+FC_IND_MAC_E!E60+FC_IND_TL_E!E60+FC_IND_WP_E!E60+FC_IND_MQ_E!E60+FC_IND_CON_E!E60+FC_IND_NSP_E!E60</f>
        <v>22.069389509888222</v>
      </c>
      <c r="F60" s="30">
        <f>FC_IND_IS_E!F60+FC_IND_NFM_E!F60+FC_IND_CPC_E!F60+FC_IND_NMM_E!F60+FC_IND_PPP_E!F60+FC_IND_FBT_E!F60+FC_IND_TE_E!F60+FC_IND_MAC_E!F60+FC_IND_TL_E!F60+FC_IND_WP_E!F60+FC_IND_MQ_E!F60+FC_IND_CON_E!F60+FC_IND_NSP_E!F60</f>
        <v>17.655460017196901</v>
      </c>
      <c r="G60" s="30">
        <f>FC_IND_IS_E!G60+FC_IND_NFM_E!G60+FC_IND_CPC_E!G60+FC_IND_NMM_E!G60+FC_IND_PPP_E!G60+FC_IND_FBT_E!G60+FC_IND_TE_E!G60+FC_IND_MAC_E!G60+FC_IND_TL_E!G60+FC_IND_WP_E!G60+FC_IND_MQ_E!G60+FC_IND_CON_E!G60+FC_IND_NSP_E!G60</f>
        <v>16.91986242476354</v>
      </c>
      <c r="H60" s="30">
        <f>FC_IND_IS_E!H60+FC_IND_NFM_E!H60+FC_IND_CPC_E!H60+FC_IND_NMM_E!H60+FC_IND_PPP_E!H60+FC_IND_FBT_E!H60+FC_IND_TE_E!H60+FC_IND_MAC_E!H60+FC_IND_TL_E!H60+FC_IND_WP_E!H60+FC_IND_MQ_E!H60+FC_IND_CON_E!H60+FC_IND_NSP_E!H60</f>
        <v>14.71289767841788</v>
      </c>
      <c r="I60" s="30">
        <f>FC_IND_IS_E!I60+FC_IND_NFM_E!I60+FC_IND_CPC_E!I60+FC_IND_NMM_E!I60+FC_IND_PPP_E!I60+FC_IND_FBT_E!I60+FC_IND_TE_E!I60+FC_IND_MAC_E!I60+FC_IND_TL_E!I60+FC_IND_WP_E!I60+FC_IND_MQ_E!I60+FC_IND_CON_E!I60+FC_IND_NSP_E!I60</f>
        <v>15.44858125537403</v>
      </c>
      <c r="J60" s="30">
        <f>FC_IND_IS_E!J60+FC_IND_NFM_E!J60+FC_IND_CPC_E!J60+FC_IND_NMM_E!J60+FC_IND_PPP_E!J60+FC_IND_FBT_E!J60+FC_IND_TE_E!J60+FC_IND_MAC_E!J60+FC_IND_TL_E!J60+FC_IND_WP_E!J60+FC_IND_MQ_E!J60+FC_IND_CON_E!J60+FC_IND_NSP_E!J60</f>
        <v>14.71289767841788</v>
      </c>
      <c r="K60" s="30">
        <f>FC_IND_IS_E!K60+FC_IND_NFM_E!K60+FC_IND_CPC_E!K60+FC_IND_NMM_E!K60+FC_IND_PPP_E!K60+FC_IND_FBT_E!K60+FC_IND_TE_E!K60+FC_IND_MAC_E!K60+FC_IND_TL_E!K60+FC_IND_WP_E!K60+FC_IND_MQ_E!K60+FC_IND_CON_E!K60+FC_IND_NSP_E!K60</f>
        <v>37.517884780739465</v>
      </c>
      <c r="L60" s="30">
        <f>FC_IND_IS_E!L60+FC_IND_NFM_E!L60+FC_IND_CPC_E!L60+FC_IND_NMM_E!L60+FC_IND_PPP_E!L60+FC_IND_FBT_E!L60+FC_IND_TE_E!L60+FC_IND_MAC_E!L60+FC_IND_TL_E!L60+FC_IND_WP_E!L60+FC_IND_MQ_E!L60+FC_IND_CON_E!L60+FC_IND_NSP_E!L60</f>
        <v>19.126741186586408</v>
      </c>
      <c r="M60" s="30">
        <f>FC_IND_IS_E!M60+FC_IND_NFM_E!M60+FC_IND_CPC_E!M60+FC_IND_NMM_E!M60+FC_IND_PPP_E!M60+FC_IND_FBT_E!M60+FC_IND_TE_E!M60+FC_IND_MAC_E!M60+FC_IND_TL_E!M60+FC_IND_WP_E!M60+FC_IND_MQ_E!M60+FC_IND_CON_E!M60+FC_IND_NSP_E!M60</f>
        <v>7.3564918314703336</v>
      </c>
      <c r="N60" s="30">
        <f>FC_IND_IS_E!N60+FC_IND_NFM_E!N60+FC_IND_CPC_E!N60+FC_IND_NMM_E!N60+FC_IND_PPP_E!N60+FC_IND_FBT_E!N60+FC_IND_TE_E!N60+FC_IND_MAC_E!N60+FC_IND_TL_E!N60+FC_IND_WP_E!N60+FC_IND_MQ_E!N60+FC_IND_CON_E!N60+FC_IND_NSP_E!N60</f>
        <v>7.3564918314703336</v>
      </c>
      <c r="O60" s="30">
        <f>FC_IND_IS_E!O60+FC_IND_NFM_E!O60+FC_IND_CPC_E!O60+FC_IND_NMM_E!O60+FC_IND_PPP_E!O60+FC_IND_FBT_E!O60+FC_IND_TE_E!O60+FC_IND_MAC_E!O60+FC_IND_TL_E!O60+FC_IND_WP_E!O60+FC_IND_MQ_E!O60+FC_IND_CON_E!O60+FC_IND_NSP_E!O60</f>
        <v>7.3564918314703336</v>
      </c>
      <c r="P60" s="30">
        <f>FC_IND_IS_E!P60+FC_IND_NFM_E!P60+FC_IND_CPC_E!P60+FC_IND_NMM_E!P60+FC_IND_PPP_E!P60+FC_IND_FBT_E!P60+FC_IND_TE_E!P60+FC_IND_MAC_E!P60+FC_IND_TL_E!P60+FC_IND_WP_E!P60+FC_IND_MQ_E!P60+FC_IND_CON_E!P60+FC_IND_NSP_E!P60</f>
        <v>8.3239036973344778</v>
      </c>
      <c r="Q60" s="30">
        <f>FC_IND_IS_E!Q60+FC_IND_NFM_E!Q60+FC_IND_CPC_E!Q60+FC_IND_NMM_E!Q60+FC_IND_PPP_E!Q60+FC_IND_FBT_E!Q60+FC_IND_TE_E!Q60+FC_IND_MAC_E!Q60+FC_IND_TL_E!Q60+FC_IND_WP_E!Q60+FC_IND_MQ_E!Q60+FC_IND_CON_E!Q60+FC_IND_NSP_E!Q60</f>
        <v>8.3104041272570921</v>
      </c>
      <c r="R60" s="30">
        <f>FC_IND_IS_E!R60+FC_IND_NFM_E!R60+FC_IND_CPC_E!R60+FC_IND_NMM_E!R60+FC_IND_PPP_E!R60+FC_IND_FBT_E!R60+FC_IND_TE_E!R60+FC_IND_MAC_E!R60+FC_IND_TL_E!R60+FC_IND_WP_E!R60+FC_IND_MQ_E!R60+FC_IND_CON_E!R60+FC_IND_NSP_E!R60</f>
        <v>8.296818572656921</v>
      </c>
      <c r="S60" s="30">
        <f>FC_IND_IS_E!S60+FC_IND_NFM_E!S60+FC_IND_CPC_E!S60+FC_IND_NMM_E!S60+FC_IND_PPP_E!S60+FC_IND_FBT_E!S60+FC_IND_TE_E!S60+FC_IND_MAC_E!S60+FC_IND_TL_E!S60+FC_IND_WP_E!S60+FC_IND_MQ_E!S60+FC_IND_CON_E!S60+FC_IND_NSP_E!S60</f>
        <v>8.2874462596732563</v>
      </c>
      <c r="T60" s="30">
        <f>FC_IND_IS_E!T60+FC_IND_NFM_E!T60+FC_IND_CPC_E!T60+FC_IND_NMM_E!T60+FC_IND_PPP_E!T60+FC_IND_FBT_E!T60+FC_IND_TE_E!T60+FC_IND_MAC_E!T60+FC_IND_TL_E!T60+FC_IND_WP_E!T60+FC_IND_MQ_E!T60+FC_IND_CON_E!T60+FC_IND_NSP_E!T60</f>
        <v>8.5298366294067041</v>
      </c>
      <c r="U60" s="30">
        <f>FC_IND_IS_E!U60+FC_IND_NFM_E!U60+FC_IND_CPC_E!U60+FC_IND_NMM_E!U60+FC_IND_PPP_E!U60+FC_IND_FBT_E!U60+FC_IND_TE_E!U60+FC_IND_MAC_E!U60+FC_IND_TL_E!U60+FC_IND_WP_E!U60+FC_IND_MQ_E!U60+FC_IND_CON_E!U60+FC_IND_NSP_E!U60</f>
        <v>7.699140154772139</v>
      </c>
      <c r="V60" s="30">
        <f>FC_IND_IS_E!V60+FC_IND_NFM_E!V60+FC_IND_CPC_E!V60+FC_IND_NMM_E!V60+FC_IND_PPP_E!V60+FC_IND_FBT_E!V60+FC_IND_TE_E!V60+FC_IND_MAC_E!V60+FC_IND_TL_E!V60+FC_IND_WP_E!V60+FC_IND_MQ_E!V60+FC_IND_CON_E!V60+FC_IND_NSP_E!V60</f>
        <v>7.4177987962166787</v>
      </c>
      <c r="W60" s="30">
        <f>FC_IND_IS_E!W60+FC_IND_NFM_E!W60+FC_IND_CPC_E!W60+FC_IND_NMM_E!W60+FC_IND_PPP_E!W60+FC_IND_FBT_E!W60+FC_IND_TE_E!W60+FC_IND_MAC_E!W60+FC_IND_TL_E!W60+FC_IND_WP_E!W60+FC_IND_MQ_E!W60+FC_IND_CON_E!W60+FC_IND_NSP_E!W60</f>
        <v>7.4170249355116056</v>
      </c>
      <c r="X60" s="30">
        <f>FC_IND_IS_E!X60+FC_IND_NFM_E!X60+FC_IND_CPC_E!X60+FC_IND_NMM_E!X60+FC_IND_PPP_E!X60+FC_IND_FBT_E!X60+FC_IND_TE_E!X60+FC_IND_MAC_E!X60+FC_IND_TL_E!X60+FC_IND_WP_E!X60+FC_IND_MQ_E!X60+FC_IND_CON_E!X60+FC_IND_NSP_E!X60</f>
        <v>7.4170249355116056</v>
      </c>
    </row>
    <row r="61" spans="1:24" ht="11.25" customHeight="1" x14ac:dyDescent="0.2">
      <c r="A61" s="22" t="s">
        <v>109</v>
      </c>
      <c r="B61" s="23" t="s">
        <v>110</v>
      </c>
      <c r="C61" s="30">
        <f>FC_IND_IS_E!C61+FC_IND_NFM_E!C61+FC_IND_CPC_E!C61+FC_IND_NMM_E!C61+FC_IND_PPP_E!C61+FC_IND_FBT_E!C61+FC_IND_TE_E!C61+FC_IND_MAC_E!C61+FC_IND_TL_E!C61+FC_IND_WP_E!C61+FC_IND_MQ_E!C61+FC_IND_CON_E!C61+FC_IND_NSP_E!C61</f>
        <v>195.30404127257094</v>
      </c>
      <c r="D61" s="30">
        <f>FC_IND_IS_E!D61+FC_IND_NFM_E!D61+FC_IND_CPC_E!D61+FC_IND_NMM_E!D61+FC_IND_PPP_E!D61+FC_IND_FBT_E!D61+FC_IND_TE_E!D61+FC_IND_MAC_E!D61+FC_IND_TL_E!D61+FC_IND_WP_E!D61+FC_IND_MQ_E!D61+FC_IND_CON_E!D61+FC_IND_NSP_E!D61</f>
        <v>379.62175408426481</v>
      </c>
      <c r="E61" s="30">
        <f>FC_IND_IS_E!E61+FC_IND_NFM_E!E61+FC_IND_CPC_E!E61+FC_IND_NMM_E!E61+FC_IND_PPP_E!E61+FC_IND_FBT_E!E61+FC_IND_TE_E!E61+FC_IND_MAC_E!E61+FC_IND_TL_E!E61+FC_IND_WP_E!E61+FC_IND_MQ_E!E61+FC_IND_CON_E!E61+FC_IND_NSP_E!E61</f>
        <v>502.53181427343077</v>
      </c>
      <c r="F61" s="30">
        <f>FC_IND_IS_E!F61+FC_IND_NFM_E!F61+FC_IND_CPC_E!F61+FC_IND_NMM_E!F61+FC_IND_PPP_E!F61+FC_IND_FBT_E!F61+FC_IND_TE_E!F61+FC_IND_MAC_E!F61+FC_IND_TL_E!F61+FC_IND_WP_E!F61+FC_IND_MQ_E!F61+FC_IND_CON_E!F61+FC_IND_NSP_E!F61</f>
        <v>96.422098022355982</v>
      </c>
      <c r="G61" s="30">
        <f>FC_IND_IS_E!G61+FC_IND_NFM_E!G61+FC_IND_CPC_E!G61+FC_IND_NMM_E!G61+FC_IND_PPP_E!G61+FC_IND_FBT_E!G61+FC_IND_TE_E!G61+FC_IND_MAC_E!G61+FC_IND_TL_E!G61+FC_IND_WP_E!G61+FC_IND_MQ_E!G61+FC_IND_CON_E!G61+FC_IND_NSP_E!G61</f>
        <v>107.00300945829751</v>
      </c>
      <c r="H61" s="30">
        <f>FC_IND_IS_E!H61+FC_IND_NFM_E!H61+FC_IND_CPC_E!H61+FC_IND_NMM_E!H61+FC_IND_PPP_E!H61+FC_IND_FBT_E!H61+FC_IND_TE_E!H61+FC_IND_MAC_E!H61+FC_IND_TL_E!H61+FC_IND_WP_E!H61+FC_IND_MQ_E!H61+FC_IND_CON_E!H61+FC_IND_NSP_E!H61</f>
        <v>131.56044711951847</v>
      </c>
      <c r="I61" s="30">
        <f>FC_IND_IS_E!I61+FC_IND_NFM_E!I61+FC_IND_CPC_E!I61+FC_IND_NMM_E!I61+FC_IND_PPP_E!I61+FC_IND_FBT_E!I61+FC_IND_TE_E!I61+FC_IND_MAC_E!I61+FC_IND_TL_E!I61+FC_IND_WP_E!I61+FC_IND_MQ_E!I61+FC_IND_CON_E!I61+FC_IND_NSP_E!I61</f>
        <v>116.17067927772999</v>
      </c>
      <c r="J61" s="30">
        <f>FC_IND_IS_E!J61+FC_IND_NFM_E!J61+FC_IND_CPC_E!J61+FC_IND_NMM_E!J61+FC_IND_PPP_E!J61+FC_IND_FBT_E!J61+FC_IND_TE_E!J61+FC_IND_MAC_E!J61+FC_IND_TL_E!J61+FC_IND_WP_E!J61+FC_IND_MQ_E!J61+FC_IND_CON_E!J61+FC_IND_NSP_E!J61</f>
        <v>153.94178847807396</v>
      </c>
      <c r="K61" s="30">
        <f>FC_IND_IS_E!K61+FC_IND_NFM_E!K61+FC_IND_CPC_E!K61+FC_IND_NMM_E!K61+FC_IND_PPP_E!K61+FC_IND_FBT_E!K61+FC_IND_TE_E!K61+FC_IND_MAC_E!K61+FC_IND_TL_E!K61+FC_IND_WP_E!K61+FC_IND_MQ_E!K61+FC_IND_CON_E!K61+FC_IND_NSP_E!K61</f>
        <v>133.46182287188302</v>
      </c>
      <c r="L61" s="30">
        <f>FC_IND_IS_E!L61+FC_IND_NFM_E!L61+FC_IND_CPC_E!L61+FC_IND_NMM_E!L61+FC_IND_PPP_E!L61+FC_IND_FBT_E!L61+FC_IND_TE_E!L61+FC_IND_MAC_E!L61+FC_IND_TL_E!L61+FC_IND_WP_E!L61+FC_IND_MQ_E!L61+FC_IND_CON_E!L61+FC_IND_NSP_E!L61</f>
        <v>163.71212381771281</v>
      </c>
      <c r="M61" s="30">
        <f>FC_IND_IS_E!M61+FC_IND_NFM_E!M61+FC_IND_CPC_E!M61+FC_IND_NMM_E!M61+FC_IND_PPP_E!M61+FC_IND_FBT_E!M61+FC_IND_TE_E!M61+FC_IND_MAC_E!M61+FC_IND_TL_E!M61+FC_IND_WP_E!M61+FC_IND_MQ_E!M61+FC_IND_CON_E!M61+FC_IND_NSP_E!M61</f>
        <v>307.34479793637149</v>
      </c>
      <c r="N61" s="30">
        <f>FC_IND_IS_E!N61+FC_IND_NFM_E!N61+FC_IND_CPC_E!N61+FC_IND_NMM_E!N61+FC_IND_PPP_E!N61+FC_IND_FBT_E!N61+FC_IND_TE_E!N61+FC_IND_MAC_E!N61+FC_IND_TL_E!N61+FC_IND_WP_E!N61+FC_IND_MQ_E!N61+FC_IND_CON_E!N61+FC_IND_NSP_E!N61</f>
        <v>339.63353396388646</v>
      </c>
      <c r="O61" s="30">
        <f>FC_IND_IS_E!O61+FC_IND_NFM_E!O61+FC_IND_CPC_E!O61+FC_IND_NMM_E!O61+FC_IND_PPP_E!O61+FC_IND_FBT_E!O61+FC_IND_TE_E!O61+FC_IND_MAC_E!O61+FC_IND_TL_E!O61+FC_IND_WP_E!O61+FC_IND_MQ_E!O61+FC_IND_CON_E!O61+FC_IND_NSP_E!O61</f>
        <v>226.56311263972484</v>
      </c>
      <c r="P61" s="30">
        <f>FC_IND_IS_E!P61+FC_IND_NFM_E!P61+FC_IND_CPC_E!P61+FC_IND_NMM_E!P61+FC_IND_PPP_E!P61+FC_IND_FBT_E!P61+FC_IND_TE_E!P61+FC_IND_MAC_E!P61+FC_IND_TL_E!P61+FC_IND_WP_E!P61+FC_IND_MQ_E!P61+FC_IND_CON_E!P61+FC_IND_NSP_E!P61</f>
        <v>288.77644024075681</v>
      </c>
      <c r="Q61" s="30">
        <f>FC_IND_IS_E!Q61+FC_IND_NFM_E!Q61+FC_IND_CPC_E!Q61+FC_IND_NMM_E!Q61+FC_IND_PPP_E!Q61+FC_IND_FBT_E!Q61+FC_IND_TE_E!Q61+FC_IND_MAC_E!Q61+FC_IND_TL_E!Q61+FC_IND_WP_E!Q61+FC_IND_MQ_E!Q61+FC_IND_CON_E!Q61+FC_IND_NSP_E!Q61</f>
        <v>312.06509028374882</v>
      </c>
      <c r="R61" s="30">
        <f>FC_IND_IS_E!R61+FC_IND_NFM_E!R61+FC_IND_CPC_E!R61+FC_IND_NMM_E!R61+FC_IND_PPP_E!R61+FC_IND_FBT_E!R61+FC_IND_TE_E!R61+FC_IND_MAC_E!R61+FC_IND_TL_E!R61+FC_IND_WP_E!R61+FC_IND_MQ_E!R61+FC_IND_CON_E!R61+FC_IND_NSP_E!R61</f>
        <v>308.7930352536543</v>
      </c>
      <c r="S61" s="30">
        <f>FC_IND_IS_E!S61+FC_IND_NFM_E!S61+FC_IND_CPC_E!S61+FC_IND_NMM_E!S61+FC_IND_PPP_E!S61+FC_IND_FBT_E!S61+FC_IND_TE_E!S61+FC_IND_MAC_E!S61+FC_IND_TL_E!S61+FC_IND_WP_E!S61+FC_IND_MQ_E!S61+FC_IND_CON_E!S61+FC_IND_NSP_E!S61</f>
        <v>331.84539982803096</v>
      </c>
      <c r="T61" s="30">
        <f>FC_IND_IS_E!T61+FC_IND_NFM_E!T61+FC_IND_CPC_E!T61+FC_IND_NMM_E!T61+FC_IND_PPP_E!T61+FC_IND_FBT_E!T61+FC_IND_TE_E!T61+FC_IND_MAC_E!T61+FC_IND_TL_E!T61+FC_IND_WP_E!T61+FC_IND_MQ_E!T61+FC_IND_CON_E!T61+FC_IND_NSP_E!T61</f>
        <v>383.01272570937232</v>
      </c>
      <c r="U61" s="30">
        <f>FC_IND_IS_E!U61+FC_IND_NFM_E!U61+FC_IND_CPC_E!U61+FC_IND_NMM_E!U61+FC_IND_PPP_E!U61+FC_IND_FBT_E!U61+FC_IND_TE_E!U61+FC_IND_MAC_E!U61+FC_IND_TL_E!U61+FC_IND_WP_E!U61+FC_IND_MQ_E!U61+FC_IND_CON_E!U61+FC_IND_NSP_E!U61</f>
        <v>405.47042132416169</v>
      </c>
      <c r="V61" s="30">
        <f>FC_IND_IS_E!V61+FC_IND_NFM_E!V61+FC_IND_CPC_E!V61+FC_IND_NMM_E!V61+FC_IND_PPP_E!V61+FC_IND_FBT_E!V61+FC_IND_TE_E!V61+FC_IND_MAC_E!V61+FC_IND_TL_E!V61+FC_IND_WP_E!V61+FC_IND_MQ_E!V61+FC_IND_CON_E!V61+FC_IND_NSP_E!V61</f>
        <v>468.8408426483233</v>
      </c>
      <c r="W61" s="30">
        <f>FC_IND_IS_E!W61+FC_IND_NFM_E!W61+FC_IND_CPC_E!W61+FC_IND_NMM_E!W61+FC_IND_PPP_E!W61+FC_IND_FBT_E!W61+FC_IND_TE_E!W61+FC_IND_MAC_E!W61+FC_IND_TL_E!W61+FC_IND_WP_E!W61+FC_IND_MQ_E!W61+FC_IND_CON_E!W61+FC_IND_NSP_E!W61</f>
        <v>521.90455717970781</v>
      </c>
      <c r="X61" s="30">
        <f>FC_IND_IS_E!X61+FC_IND_NFM_E!X61+FC_IND_CPC_E!X61+FC_IND_NMM_E!X61+FC_IND_PPP_E!X61+FC_IND_FBT_E!X61+FC_IND_TE_E!X61+FC_IND_MAC_E!X61+FC_IND_TL_E!X61+FC_IND_WP_E!X61+FC_IND_MQ_E!X61+FC_IND_CON_E!X61+FC_IND_NSP_E!X61</f>
        <v>505.65778159931205</v>
      </c>
    </row>
    <row r="62" spans="1:24" ht="11.25" customHeight="1" x14ac:dyDescent="0.2">
      <c r="A62" s="22" t="s">
        <v>111</v>
      </c>
      <c r="B62" s="23" t="s">
        <v>112</v>
      </c>
      <c r="C62" s="30">
        <f>FC_IND_IS_E!C62+FC_IND_NFM_E!C62+FC_IND_CPC_E!C62+FC_IND_NMM_E!C62+FC_IND_PPP_E!C62+FC_IND_FBT_E!C62+FC_IND_TE_E!C62+FC_IND_MAC_E!C62+FC_IND_TL_E!C62+FC_IND_WP_E!C62+FC_IND_MQ_E!C62+FC_IND_CON_E!C62+FC_IND_NSP_E!C62</f>
        <v>21.735081685296645</v>
      </c>
      <c r="D62" s="30">
        <f>FC_IND_IS_E!D62+FC_IND_NFM_E!D62+FC_IND_CPC_E!D62+FC_IND_NMM_E!D62+FC_IND_PPP_E!D62+FC_IND_FBT_E!D62+FC_IND_TE_E!D62+FC_IND_MAC_E!D62+FC_IND_TL_E!D62+FC_IND_WP_E!D62+FC_IND_MQ_E!D62+FC_IND_CON_E!D62+FC_IND_NSP_E!D62</f>
        <v>32.936887360275158</v>
      </c>
      <c r="E62" s="30">
        <f>FC_IND_IS_E!E62+FC_IND_NFM_E!E62+FC_IND_CPC_E!E62+FC_IND_NMM_E!E62+FC_IND_PPP_E!E62+FC_IND_FBT_E!E62+FC_IND_TE_E!E62+FC_IND_MAC_E!E62+FC_IND_TL_E!E62+FC_IND_WP_E!E62+FC_IND_MQ_E!E62+FC_IND_CON_E!E62+FC_IND_NSP_E!E62</f>
        <v>27.109028374892514</v>
      </c>
      <c r="F62" s="30">
        <f>FC_IND_IS_E!F62+FC_IND_NFM_E!F62+FC_IND_CPC_E!F62+FC_IND_NMM_E!F62+FC_IND_PPP_E!F62+FC_IND_FBT_E!F62+FC_IND_TE_E!F62+FC_IND_MAC_E!F62+FC_IND_TL_E!F62+FC_IND_WP_E!F62+FC_IND_MQ_E!F62+FC_IND_CON_E!F62+FC_IND_NSP_E!F62</f>
        <v>237.22184006878766</v>
      </c>
      <c r="G62" s="30">
        <f>FC_IND_IS_E!G62+FC_IND_NFM_E!G62+FC_IND_CPC_E!G62+FC_IND_NMM_E!G62+FC_IND_PPP_E!G62+FC_IND_FBT_E!G62+FC_IND_TE_E!G62+FC_IND_MAC_E!G62+FC_IND_TL_E!G62+FC_IND_WP_E!G62+FC_IND_MQ_E!G62+FC_IND_CON_E!G62+FC_IND_NSP_E!G62</f>
        <v>259.6255374032674</v>
      </c>
      <c r="H62" s="30">
        <f>FC_IND_IS_E!H62+FC_IND_NFM_E!H62+FC_IND_CPC_E!H62+FC_IND_NMM_E!H62+FC_IND_PPP_E!H62+FC_IND_FBT_E!H62+FC_IND_TE_E!H62+FC_IND_MAC_E!H62+FC_IND_TL_E!H62+FC_IND_WP_E!H62+FC_IND_MQ_E!H62+FC_IND_CON_E!H62+FC_IND_NSP_E!H62</f>
        <v>281.88598452278592</v>
      </c>
      <c r="I62" s="30">
        <f>FC_IND_IS_E!I62+FC_IND_NFM_E!I62+FC_IND_CPC_E!I62+FC_IND_NMM_E!I62+FC_IND_PPP_E!I62+FC_IND_FBT_E!I62+FC_IND_TE_E!I62+FC_IND_MAC_E!I62+FC_IND_TL_E!I62+FC_IND_WP_E!I62+FC_IND_MQ_E!I62+FC_IND_CON_E!I62+FC_IND_NSP_E!I62</f>
        <v>315.37239896818568</v>
      </c>
      <c r="J62" s="30">
        <f>FC_IND_IS_E!J62+FC_IND_NFM_E!J62+FC_IND_CPC_E!J62+FC_IND_NMM_E!J62+FC_IND_PPP_E!J62+FC_IND_FBT_E!J62+FC_IND_TE_E!J62+FC_IND_MAC_E!J62+FC_IND_TL_E!J62+FC_IND_WP_E!J62+FC_IND_MQ_E!J62+FC_IND_CON_E!J62+FC_IND_NSP_E!J62</f>
        <v>504.37093723129829</v>
      </c>
      <c r="K62" s="30">
        <f>FC_IND_IS_E!K62+FC_IND_NFM_E!K62+FC_IND_CPC_E!K62+FC_IND_NMM_E!K62+FC_IND_PPP_E!K62+FC_IND_FBT_E!K62+FC_IND_TE_E!K62+FC_IND_MAC_E!K62+FC_IND_TL_E!K62+FC_IND_WP_E!K62+FC_IND_MQ_E!K62+FC_IND_CON_E!K62+FC_IND_NSP_E!K62</f>
        <v>107.60008598452276</v>
      </c>
      <c r="L62" s="30">
        <f>FC_IND_IS_E!L62+FC_IND_NFM_E!L62+FC_IND_CPC_E!L62+FC_IND_NMM_E!L62+FC_IND_PPP_E!L62+FC_IND_FBT_E!L62+FC_IND_TE_E!L62+FC_IND_MAC_E!L62+FC_IND_TL_E!L62+FC_IND_WP_E!L62+FC_IND_MQ_E!L62+FC_IND_CON_E!L62+FC_IND_NSP_E!L62</f>
        <v>114.87936371453141</v>
      </c>
      <c r="M62" s="30">
        <f>FC_IND_IS_E!M62+FC_IND_NFM_E!M62+FC_IND_CPC_E!M62+FC_IND_NMM_E!M62+FC_IND_PPP_E!M62+FC_IND_FBT_E!M62+FC_IND_TE_E!M62+FC_IND_MAC_E!M62+FC_IND_TL_E!M62+FC_IND_WP_E!M62+FC_IND_MQ_E!M62+FC_IND_CON_E!M62+FC_IND_NSP_E!M62</f>
        <v>154.13654342218399</v>
      </c>
      <c r="N62" s="30">
        <f>FC_IND_IS_E!N62+FC_IND_NFM_E!N62+FC_IND_CPC_E!N62+FC_IND_NMM_E!N62+FC_IND_PPP_E!N62+FC_IND_FBT_E!N62+FC_IND_TE_E!N62+FC_IND_MAC_E!N62+FC_IND_TL_E!N62+FC_IND_WP_E!N62+FC_IND_MQ_E!N62+FC_IND_CON_E!N62+FC_IND_NSP_E!N62</f>
        <v>277.47162510748069</v>
      </c>
      <c r="O62" s="30">
        <f>FC_IND_IS_E!O62+FC_IND_NFM_E!O62+FC_IND_CPC_E!O62+FC_IND_NMM_E!O62+FC_IND_PPP_E!O62+FC_IND_FBT_E!O62+FC_IND_TE_E!O62+FC_IND_MAC_E!O62+FC_IND_TL_E!O62+FC_IND_WP_E!O62+FC_IND_MQ_E!O62+FC_IND_CON_E!O62+FC_IND_NSP_E!O62</f>
        <v>326.59776440240762</v>
      </c>
      <c r="P62" s="30">
        <f>FC_IND_IS_E!P62+FC_IND_NFM_E!P62+FC_IND_CPC_E!P62+FC_IND_NMM_E!P62+FC_IND_PPP_E!P62+FC_IND_FBT_E!P62+FC_IND_TE_E!P62+FC_IND_MAC_E!P62+FC_IND_TL_E!P62+FC_IND_WP_E!P62+FC_IND_MQ_E!P62+FC_IND_CON_E!P62+FC_IND_NSP_E!P62</f>
        <v>501.95399828030952</v>
      </c>
      <c r="Q62" s="30">
        <f>FC_IND_IS_E!Q62+FC_IND_NFM_E!Q62+FC_IND_CPC_E!Q62+FC_IND_NMM_E!Q62+FC_IND_PPP_E!Q62+FC_IND_FBT_E!Q62+FC_IND_TE_E!Q62+FC_IND_MAC_E!Q62+FC_IND_TL_E!Q62+FC_IND_WP_E!Q62+FC_IND_MQ_E!Q62+FC_IND_CON_E!Q62+FC_IND_NSP_E!Q62</f>
        <v>502.11427343078248</v>
      </c>
      <c r="R62" s="30">
        <f>FC_IND_IS_E!R62+FC_IND_NFM_E!R62+FC_IND_CPC_E!R62+FC_IND_NMM_E!R62+FC_IND_PPP_E!R62+FC_IND_FBT_E!R62+FC_IND_TE_E!R62+FC_IND_MAC_E!R62+FC_IND_TL_E!R62+FC_IND_WP_E!R62+FC_IND_MQ_E!R62+FC_IND_CON_E!R62+FC_IND_NSP_E!R62</f>
        <v>549.08374892519328</v>
      </c>
      <c r="S62" s="30">
        <f>FC_IND_IS_E!S62+FC_IND_NFM_E!S62+FC_IND_CPC_E!S62+FC_IND_NMM_E!S62+FC_IND_PPP_E!S62+FC_IND_FBT_E!S62+FC_IND_TE_E!S62+FC_IND_MAC_E!S62+FC_IND_TL_E!S62+FC_IND_WP_E!S62+FC_IND_MQ_E!S62+FC_IND_CON_E!S62+FC_IND_NSP_E!S62</f>
        <v>566.87222699914014</v>
      </c>
      <c r="T62" s="30">
        <f>FC_IND_IS_E!T62+FC_IND_NFM_E!T62+FC_IND_CPC_E!T62+FC_IND_NMM_E!T62+FC_IND_PPP_E!T62+FC_IND_FBT_E!T62+FC_IND_TE_E!T62+FC_IND_MAC_E!T62+FC_IND_TL_E!T62+FC_IND_WP_E!T62+FC_IND_MQ_E!T62+FC_IND_CON_E!T62+FC_IND_NSP_E!T62</f>
        <v>684.03207222699905</v>
      </c>
      <c r="U62" s="30">
        <f>FC_IND_IS_E!U62+FC_IND_NFM_E!U62+FC_IND_CPC_E!U62+FC_IND_NMM_E!U62+FC_IND_PPP_E!U62+FC_IND_FBT_E!U62+FC_IND_TE_E!U62+FC_IND_MAC_E!U62+FC_IND_TL_E!U62+FC_IND_WP_E!U62+FC_IND_MQ_E!U62+FC_IND_CON_E!U62+FC_IND_NSP_E!U62</f>
        <v>815.95279449699058</v>
      </c>
      <c r="V62" s="30">
        <f>FC_IND_IS_E!V62+FC_IND_NFM_E!V62+FC_IND_CPC_E!V62+FC_IND_NMM_E!V62+FC_IND_PPP_E!V62+FC_IND_FBT_E!V62+FC_IND_TE_E!V62+FC_IND_MAC_E!V62+FC_IND_TL_E!V62+FC_IND_WP_E!V62+FC_IND_MQ_E!V62+FC_IND_CON_E!V62+FC_IND_NSP_E!V62</f>
        <v>835.45356835769587</v>
      </c>
      <c r="W62" s="30">
        <f>FC_IND_IS_E!W62+FC_IND_NFM_E!W62+FC_IND_CPC_E!W62+FC_IND_NMM_E!W62+FC_IND_PPP_E!W62+FC_IND_FBT_E!W62+FC_IND_TE_E!W62+FC_IND_MAC_E!W62+FC_IND_TL_E!W62+FC_IND_WP_E!W62+FC_IND_MQ_E!W62+FC_IND_CON_E!W62+FC_IND_NSP_E!W62</f>
        <v>864.36182287188285</v>
      </c>
      <c r="X62" s="30">
        <f>FC_IND_IS_E!X62+FC_IND_NFM_E!X62+FC_IND_CPC_E!X62+FC_IND_NMM_E!X62+FC_IND_PPP_E!X62+FC_IND_FBT_E!X62+FC_IND_TE_E!X62+FC_IND_MAC_E!X62+FC_IND_TL_E!X62+FC_IND_WP_E!X62+FC_IND_MQ_E!X62+FC_IND_CON_E!X62+FC_IND_NSP_E!X62</f>
        <v>829.24686156491805</v>
      </c>
    </row>
    <row r="63" spans="1:24" ht="11.25" customHeight="1" x14ac:dyDescent="0.2">
      <c r="A63" s="22" t="s">
        <v>113</v>
      </c>
      <c r="B63" s="23" t="s">
        <v>114</v>
      </c>
      <c r="C63" s="30">
        <f>FC_IND_IS_E!C63+FC_IND_NFM_E!C63+FC_IND_CPC_E!C63+FC_IND_NMM_E!C63+FC_IND_PPP_E!C63+FC_IND_FBT_E!C63+FC_IND_TE_E!C63+FC_IND_MAC_E!C63+FC_IND_TL_E!C63+FC_IND_WP_E!C63+FC_IND_MQ_E!C63+FC_IND_CON_E!C63+FC_IND_NSP_E!C63</f>
        <v>0</v>
      </c>
      <c r="D63" s="30">
        <f>FC_IND_IS_E!D63+FC_IND_NFM_E!D63+FC_IND_CPC_E!D63+FC_IND_NMM_E!D63+FC_IND_PPP_E!D63+FC_IND_FBT_E!D63+FC_IND_TE_E!D63+FC_IND_MAC_E!D63+FC_IND_TL_E!D63+FC_IND_WP_E!D63+FC_IND_MQ_E!D63+FC_IND_CON_E!D63+FC_IND_NSP_E!D63</f>
        <v>0</v>
      </c>
      <c r="E63" s="30">
        <f>FC_IND_IS_E!E63+FC_IND_NFM_E!E63+FC_IND_CPC_E!E63+FC_IND_NMM_E!E63+FC_IND_PPP_E!E63+FC_IND_FBT_E!E63+FC_IND_TE_E!E63+FC_IND_MAC_E!E63+FC_IND_TL_E!E63+FC_IND_WP_E!E63+FC_IND_MQ_E!E63+FC_IND_CON_E!E63+FC_IND_NSP_E!E63</f>
        <v>0</v>
      </c>
      <c r="F63" s="30">
        <f>FC_IND_IS_E!F63+FC_IND_NFM_E!F63+FC_IND_CPC_E!F63+FC_IND_NMM_E!F63+FC_IND_PPP_E!F63+FC_IND_FBT_E!F63+FC_IND_TE_E!F63+FC_IND_MAC_E!F63+FC_IND_TL_E!F63+FC_IND_WP_E!F63+FC_IND_MQ_E!F63+FC_IND_CON_E!F63+FC_IND_NSP_E!F63</f>
        <v>0</v>
      </c>
      <c r="G63" s="30">
        <f>FC_IND_IS_E!G63+FC_IND_NFM_E!G63+FC_IND_CPC_E!G63+FC_IND_NMM_E!G63+FC_IND_PPP_E!G63+FC_IND_FBT_E!G63+FC_IND_TE_E!G63+FC_IND_MAC_E!G63+FC_IND_TL_E!G63+FC_IND_WP_E!G63+FC_IND_MQ_E!G63+FC_IND_CON_E!G63+FC_IND_NSP_E!G63</f>
        <v>0</v>
      </c>
      <c r="H63" s="30">
        <f>FC_IND_IS_E!H63+FC_IND_NFM_E!H63+FC_IND_CPC_E!H63+FC_IND_NMM_E!H63+FC_IND_PPP_E!H63+FC_IND_FBT_E!H63+FC_IND_TE_E!H63+FC_IND_MAC_E!H63+FC_IND_TL_E!H63+FC_IND_WP_E!H63+FC_IND_MQ_E!H63+FC_IND_CON_E!H63+FC_IND_NSP_E!H63</f>
        <v>0</v>
      </c>
      <c r="I63" s="30">
        <f>FC_IND_IS_E!I63+FC_IND_NFM_E!I63+FC_IND_CPC_E!I63+FC_IND_NMM_E!I63+FC_IND_PPP_E!I63+FC_IND_FBT_E!I63+FC_IND_TE_E!I63+FC_IND_MAC_E!I63+FC_IND_TL_E!I63+FC_IND_WP_E!I63+FC_IND_MQ_E!I63+FC_IND_CON_E!I63+FC_IND_NSP_E!I63</f>
        <v>0</v>
      </c>
      <c r="J63" s="30">
        <f>FC_IND_IS_E!J63+FC_IND_NFM_E!J63+FC_IND_CPC_E!J63+FC_IND_NMM_E!J63+FC_IND_PPP_E!J63+FC_IND_FBT_E!J63+FC_IND_TE_E!J63+FC_IND_MAC_E!J63+FC_IND_TL_E!J63+FC_IND_WP_E!J63+FC_IND_MQ_E!J63+FC_IND_CON_E!J63+FC_IND_NSP_E!J63</f>
        <v>0</v>
      </c>
      <c r="K63" s="30">
        <f>FC_IND_IS_E!K63+FC_IND_NFM_E!K63+FC_IND_CPC_E!K63+FC_IND_NMM_E!K63+FC_IND_PPP_E!K63+FC_IND_FBT_E!K63+FC_IND_TE_E!K63+FC_IND_MAC_E!K63+FC_IND_TL_E!K63+FC_IND_WP_E!K63+FC_IND_MQ_E!K63+FC_IND_CON_E!K63+FC_IND_NSP_E!K63</f>
        <v>0</v>
      </c>
      <c r="L63" s="30">
        <f>FC_IND_IS_E!L63+FC_IND_NFM_E!L63+FC_IND_CPC_E!L63+FC_IND_NMM_E!L63+FC_IND_PPP_E!L63+FC_IND_FBT_E!L63+FC_IND_TE_E!L63+FC_IND_MAC_E!L63+FC_IND_TL_E!L63+FC_IND_WP_E!L63+FC_IND_MQ_E!L63+FC_IND_CON_E!L63+FC_IND_NSP_E!L63</f>
        <v>0</v>
      </c>
      <c r="M63" s="30">
        <f>FC_IND_IS_E!M63+FC_IND_NFM_E!M63+FC_IND_CPC_E!M63+FC_IND_NMM_E!M63+FC_IND_PPP_E!M63+FC_IND_FBT_E!M63+FC_IND_TE_E!M63+FC_IND_MAC_E!M63+FC_IND_TL_E!M63+FC_IND_WP_E!M63+FC_IND_MQ_E!M63+FC_IND_CON_E!M63+FC_IND_NSP_E!M63</f>
        <v>2.5795356835769559E-3</v>
      </c>
      <c r="N63" s="30">
        <f>FC_IND_IS_E!N63+FC_IND_NFM_E!N63+FC_IND_CPC_E!N63+FC_IND_NMM_E!N63+FC_IND_PPP_E!N63+FC_IND_FBT_E!N63+FC_IND_TE_E!N63+FC_IND_MAC_E!N63+FC_IND_TL_E!N63+FC_IND_WP_E!N63+FC_IND_MQ_E!N63+FC_IND_CON_E!N63+FC_IND_NSP_E!N63</f>
        <v>0</v>
      </c>
      <c r="O63" s="30">
        <f>FC_IND_IS_E!O63+FC_IND_NFM_E!O63+FC_IND_CPC_E!O63+FC_IND_NMM_E!O63+FC_IND_PPP_E!O63+FC_IND_FBT_E!O63+FC_IND_TE_E!O63+FC_IND_MAC_E!O63+FC_IND_TL_E!O63+FC_IND_WP_E!O63+FC_IND_MQ_E!O63+FC_IND_CON_E!O63+FC_IND_NSP_E!O63</f>
        <v>0.90025795356835758</v>
      </c>
      <c r="P63" s="30">
        <f>FC_IND_IS_E!P63+FC_IND_NFM_E!P63+FC_IND_CPC_E!P63+FC_IND_NMM_E!P63+FC_IND_PPP_E!P63+FC_IND_FBT_E!P63+FC_IND_TE_E!P63+FC_IND_MAC_E!P63+FC_IND_TL_E!P63+FC_IND_WP_E!P63+FC_IND_MQ_E!P63+FC_IND_CON_E!P63+FC_IND_NSP_E!P63</f>
        <v>1.1038693035253651</v>
      </c>
      <c r="Q63" s="30">
        <f>FC_IND_IS_E!Q63+FC_IND_NFM_E!Q63+FC_IND_CPC_E!Q63+FC_IND_NMM_E!Q63+FC_IND_PPP_E!Q63+FC_IND_FBT_E!Q63+FC_IND_TE_E!Q63+FC_IND_MAC_E!Q63+FC_IND_TL_E!Q63+FC_IND_WP_E!Q63+FC_IND_MQ_E!Q63+FC_IND_CON_E!Q63+FC_IND_NSP_E!Q63</f>
        <v>1.2464316423043846</v>
      </c>
      <c r="R63" s="30">
        <f>FC_IND_IS_E!R63+FC_IND_NFM_E!R63+FC_IND_CPC_E!R63+FC_IND_NMM_E!R63+FC_IND_PPP_E!R63+FC_IND_FBT_E!R63+FC_IND_TE_E!R63+FC_IND_MAC_E!R63+FC_IND_TL_E!R63+FC_IND_WP_E!R63+FC_IND_MQ_E!R63+FC_IND_CON_E!R63+FC_IND_NSP_E!R63</f>
        <v>1.5104041272570941</v>
      </c>
      <c r="S63" s="30">
        <f>FC_IND_IS_E!S63+FC_IND_NFM_E!S63+FC_IND_CPC_E!S63+FC_IND_NMM_E!S63+FC_IND_PPP_E!S63+FC_IND_FBT_E!S63+FC_IND_TE_E!S63+FC_IND_MAC_E!S63+FC_IND_TL_E!S63+FC_IND_WP_E!S63+FC_IND_MQ_E!S63+FC_IND_CON_E!S63+FC_IND_NSP_E!S63</f>
        <v>0</v>
      </c>
      <c r="T63" s="30">
        <f>FC_IND_IS_E!T63+FC_IND_NFM_E!T63+FC_IND_CPC_E!T63+FC_IND_NMM_E!T63+FC_IND_PPP_E!T63+FC_IND_FBT_E!T63+FC_IND_TE_E!T63+FC_IND_MAC_E!T63+FC_IND_TL_E!T63+FC_IND_WP_E!T63+FC_IND_MQ_E!T63+FC_IND_CON_E!T63+FC_IND_NSP_E!T63</f>
        <v>0</v>
      </c>
      <c r="U63" s="30">
        <f>FC_IND_IS_E!U63+FC_IND_NFM_E!U63+FC_IND_CPC_E!U63+FC_IND_NMM_E!U63+FC_IND_PPP_E!U63+FC_IND_FBT_E!U63+FC_IND_TE_E!U63+FC_IND_MAC_E!U63+FC_IND_TL_E!U63+FC_IND_WP_E!U63+FC_IND_MQ_E!U63+FC_IND_CON_E!U63+FC_IND_NSP_E!U63</f>
        <v>0</v>
      </c>
      <c r="V63" s="30">
        <f>FC_IND_IS_E!V63+FC_IND_NFM_E!V63+FC_IND_CPC_E!V63+FC_IND_NMM_E!V63+FC_IND_PPP_E!V63+FC_IND_FBT_E!V63+FC_IND_TE_E!V63+FC_IND_MAC_E!V63+FC_IND_TL_E!V63+FC_IND_WP_E!V63+FC_IND_MQ_E!V63+FC_IND_CON_E!V63+FC_IND_NSP_E!V63</f>
        <v>0</v>
      </c>
      <c r="W63" s="30">
        <f>FC_IND_IS_E!W63+FC_IND_NFM_E!W63+FC_IND_CPC_E!W63+FC_IND_NMM_E!W63+FC_IND_PPP_E!W63+FC_IND_FBT_E!W63+FC_IND_TE_E!W63+FC_IND_MAC_E!W63+FC_IND_TL_E!W63+FC_IND_WP_E!W63+FC_IND_MQ_E!W63+FC_IND_CON_E!W63+FC_IND_NSP_E!W63</f>
        <v>0</v>
      </c>
      <c r="X63" s="30">
        <f>FC_IND_IS_E!X63+FC_IND_NFM_E!X63+FC_IND_CPC_E!X63+FC_IND_NMM_E!X63+FC_IND_PPP_E!X63+FC_IND_FBT_E!X63+FC_IND_TE_E!X63+FC_IND_MAC_E!X63+FC_IND_TL_E!X63+FC_IND_WP_E!X63+FC_IND_MQ_E!X63+FC_IND_CON_E!X63+FC_IND_NSP_E!X63</f>
        <v>0</v>
      </c>
    </row>
    <row r="64" spans="1:24" ht="11.25" customHeight="1" x14ac:dyDescent="0.2">
      <c r="A64" s="22" t="s">
        <v>115</v>
      </c>
      <c r="B64" s="23" t="s">
        <v>116</v>
      </c>
      <c r="C64" s="30">
        <f>FC_IND_IS_E!C64+FC_IND_NFM_E!C64+FC_IND_CPC_E!C64+FC_IND_NMM_E!C64+FC_IND_PPP_E!C64+FC_IND_FBT_E!C64+FC_IND_TE_E!C64+FC_IND_MAC_E!C64+FC_IND_TL_E!C64+FC_IND_WP_E!C64+FC_IND_MQ_E!C64+FC_IND_CON_E!C64+FC_IND_NSP_E!C64</f>
        <v>0</v>
      </c>
      <c r="D64" s="30">
        <f>FC_IND_IS_E!D64+FC_IND_NFM_E!D64+FC_IND_CPC_E!D64+FC_IND_NMM_E!D64+FC_IND_PPP_E!D64+FC_IND_FBT_E!D64+FC_IND_TE_E!D64+FC_IND_MAC_E!D64+FC_IND_TL_E!D64+FC_IND_WP_E!D64+FC_IND_MQ_E!D64+FC_IND_CON_E!D64+FC_IND_NSP_E!D64</f>
        <v>0</v>
      </c>
      <c r="E64" s="30">
        <f>FC_IND_IS_E!E64+FC_IND_NFM_E!E64+FC_IND_CPC_E!E64+FC_IND_NMM_E!E64+FC_IND_PPP_E!E64+FC_IND_FBT_E!E64+FC_IND_TE_E!E64+FC_IND_MAC_E!E64+FC_IND_TL_E!E64+FC_IND_WP_E!E64+FC_IND_MQ_E!E64+FC_IND_CON_E!E64+FC_IND_NSP_E!E64</f>
        <v>0</v>
      </c>
      <c r="F64" s="30">
        <f>FC_IND_IS_E!F64+FC_IND_NFM_E!F64+FC_IND_CPC_E!F64+FC_IND_NMM_E!F64+FC_IND_PPP_E!F64+FC_IND_FBT_E!F64+FC_IND_TE_E!F64+FC_IND_MAC_E!F64+FC_IND_TL_E!F64+FC_IND_WP_E!F64+FC_IND_MQ_E!F64+FC_IND_CON_E!F64+FC_IND_NSP_E!F64</f>
        <v>0</v>
      </c>
      <c r="G64" s="30">
        <f>FC_IND_IS_E!G64+FC_IND_NFM_E!G64+FC_IND_CPC_E!G64+FC_IND_NMM_E!G64+FC_IND_PPP_E!G64+FC_IND_FBT_E!G64+FC_IND_TE_E!G64+FC_IND_MAC_E!G64+FC_IND_TL_E!G64+FC_IND_WP_E!G64+FC_IND_MQ_E!G64+FC_IND_CON_E!G64+FC_IND_NSP_E!G64</f>
        <v>0</v>
      </c>
      <c r="H64" s="30">
        <f>FC_IND_IS_E!H64+FC_IND_NFM_E!H64+FC_IND_CPC_E!H64+FC_IND_NMM_E!H64+FC_IND_PPP_E!H64+FC_IND_FBT_E!H64+FC_IND_TE_E!H64+FC_IND_MAC_E!H64+FC_IND_TL_E!H64+FC_IND_WP_E!H64+FC_IND_MQ_E!H64+FC_IND_CON_E!H64+FC_IND_NSP_E!H64</f>
        <v>0.14909716251074809</v>
      </c>
      <c r="I64" s="30">
        <f>FC_IND_IS_E!I64+FC_IND_NFM_E!I64+FC_IND_CPC_E!I64+FC_IND_NMM_E!I64+FC_IND_PPP_E!I64+FC_IND_FBT_E!I64+FC_IND_TE_E!I64+FC_IND_MAC_E!I64+FC_IND_TL_E!I64+FC_IND_WP_E!I64+FC_IND_MQ_E!I64+FC_IND_CON_E!I64+FC_IND_NSP_E!I64</f>
        <v>0.17807394668959584</v>
      </c>
      <c r="J64" s="30">
        <f>FC_IND_IS_E!J64+FC_IND_NFM_E!J64+FC_IND_CPC_E!J64+FC_IND_NMM_E!J64+FC_IND_PPP_E!J64+FC_IND_FBT_E!J64+FC_IND_TE_E!J64+FC_IND_MAC_E!J64+FC_IND_TL_E!J64+FC_IND_WP_E!J64+FC_IND_MQ_E!J64+FC_IND_CON_E!J64+FC_IND_NSP_E!J64</f>
        <v>0.21177987962166814</v>
      </c>
      <c r="K64" s="30">
        <f>FC_IND_IS_E!K64+FC_IND_NFM_E!K64+FC_IND_CPC_E!K64+FC_IND_NMM_E!K64+FC_IND_PPP_E!K64+FC_IND_FBT_E!K64+FC_IND_TE_E!K64+FC_IND_MAC_E!K64+FC_IND_TL_E!K64+FC_IND_WP_E!K64+FC_IND_MQ_E!K64+FC_IND_CON_E!K64+FC_IND_NSP_E!K64</f>
        <v>0.27558039552880481</v>
      </c>
      <c r="L64" s="30">
        <f>FC_IND_IS_E!L64+FC_IND_NFM_E!L64+FC_IND_CPC_E!L64+FC_IND_NMM_E!L64+FC_IND_PPP_E!L64+FC_IND_FBT_E!L64+FC_IND_TE_E!L64+FC_IND_MAC_E!L64+FC_IND_TL_E!L64+FC_IND_WP_E!L64+FC_IND_MQ_E!L64+FC_IND_CON_E!L64+FC_IND_NSP_E!L64</f>
        <v>0.23310404127257089</v>
      </c>
      <c r="M64" s="30">
        <f>FC_IND_IS_E!M64+FC_IND_NFM_E!M64+FC_IND_CPC_E!M64+FC_IND_NMM_E!M64+FC_IND_PPP_E!M64+FC_IND_FBT_E!M64+FC_IND_TE_E!M64+FC_IND_MAC_E!M64+FC_IND_TL_E!M64+FC_IND_WP_E!M64+FC_IND_MQ_E!M64+FC_IND_CON_E!M64+FC_IND_NSP_E!M64</f>
        <v>0.25150472914875321</v>
      </c>
      <c r="N64" s="30">
        <f>FC_IND_IS_E!N64+FC_IND_NFM_E!N64+FC_IND_CPC_E!N64+FC_IND_NMM_E!N64+FC_IND_PPP_E!N64+FC_IND_FBT_E!N64+FC_IND_TE_E!N64+FC_IND_MAC_E!N64+FC_IND_TL_E!N64+FC_IND_WP_E!N64+FC_IND_MQ_E!N64+FC_IND_CON_E!N64+FC_IND_NSP_E!N64</f>
        <v>0.29406706792777298</v>
      </c>
      <c r="O64" s="30">
        <f>FC_IND_IS_E!O64+FC_IND_NFM_E!O64+FC_IND_CPC_E!O64+FC_IND_NMM_E!O64+FC_IND_PPP_E!O64+FC_IND_FBT_E!O64+FC_IND_TE_E!O64+FC_IND_MAC_E!O64+FC_IND_TL_E!O64+FC_IND_WP_E!O64+FC_IND_MQ_E!O64+FC_IND_CON_E!O64+FC_IND_NSP_E!O64</f>
        <v>0.2785898538263113</v>
      </c>
      <c r="P64" s="30">
        <f>FC_IND_IS_E!P64+FC_IND_NFM_E!P64+FC_IND_CPC_E!P64+FC_IND_NMM_E!P64+FC_IND_PPP_E!P64+FC_IND_FBT_E!P64+FC_IND_TE_E!P64+FC_IND_MAC_E!P64+FC_IND_TL_E!P64+FC_IND_WP_E!P64+FC_IND_MQ_E!P64+FC_IND_CON_E!P64+FC_IND_NSP_E!P64</f>
        <v>0.26122098022355977</v>
      </c>
      <c r="Q64" s="30">
        <f>FC_IND_IS_E!Q64+FC_IND_NFM_E!Q64+FC_IND_CPC_E!Q64+FC_IND_NMM_E!Q64+FC_IND_PPP_E!Q64+FC_IND_FBT_E!Q64+FC_IND_TE_E!Q64+FC_IND_MAC_E!Q64+FC_IND_TL_E!Q64+FC_IND_WP_E!Q64+FC_IND_MQ_E!Q64+FC_IND_CON_E!Q64+FC_IND_NSP_E!Q64</f>
        <v>0.24600171969045564</v>
      </c>
      <c r="R64" s="30">
        <f>FC_IND_IS_E!R64+FC_IND_NFM_E!R64+FC_IND_CPC_E!R64+FC_IND_NMM_E!R64+FC_IND_PPP_E!R64+FC_IND_FBT_E!R64+FC_IND_TE_E!R64+FC_IND_MAC_E!R64+FC_IND_TL_E!R64+FC_IND_WP_E!R64+FC_IND_MQ_E!R64+FC_IND_CON_E!R64+FC_IND_NSP_E!R64</f>
        <v>0.23301805674978504</v>
      </c>
      <c r="S64" s="30">
        <f>FC_IND_IS_E!S64+FC_IND_NFM_E!S64+FC_IND_CPC_E!S64+FC_IND_NMM_E!S64+FC_IND_PPP_E!S64+FC_IND_FBT_E!S64+FC_IND_TE_E!S64+FC_IND_MAC_E!S64+FC_IND_TL_E!S64+FC_IND_WP_E!S64+FC_IND_MQ_E!S64+FC_IND_CON_E!S64+FC_IND_NSP_E!S64</f>
        <v>0.20223559759243331</v>
      </c>
      <c r="T64" s="30">
        <f>FC_IND_IS_E!T64+FC_IND_NFM_E!T64+FC_IND_CPC_E!T64+FC_IND_NMM_E!T64+FC_IND_PPP_E!T64+FC_IND_FBT_E!T64+FC_IND_TE_E!T64+FC_IND_MAC_E!T64+FC_IND_TL_E!T64+FC_IND_WP_E!T64+FC_IND_MQ_E!T64+FC_IND_CON_E!T64+FC_IND_NSP_E!T64</f>
        <v>0.15090283748925196</v>
      </c>
      <c r="U64" s="30">
        <f>FC_IND_IS_E!U64+FC_IND_NFM_E!U64+FC_IND_CPC_E!U64+FC_IND_NMM_E!U64+FC_IND_PPP_E!U64+FC_IND_FBT_E!U64+FC_IND_TE_E!U64+FC_IND_MAC_E!U64+FC_IND_TL_E!U64+FC_IND_WP_E!U64+FC_IND_MQ_E!U64+FC_IND_CON_E!U64+FC_IND_NSP_E!U64</f>
        <v>3.5490111779879614</v>
      </c>
      <c r="V64" s="30">
        <f>FC_IND_IS_E!V64+FC_IND_NFM_E!V64+FC_IND_CPC_E!V64+FC_IND_NMM_E!V64+FC_IND_PPP_E!V64+FC_IND_FBT_E!V64+FC_IND_TE_E!V64+FC_IND_MAC_E!V64+FC_IND_TL_E!V64+FC_IND_WP_E!V64+FC_IND_MQ_E!V64+FC_IND_CON_E!V64+FC_IND_NSP_E!V64</f>
        <v>3.4817712811693884</v>
      </c>
      <c r="W64" s="30">
        <f>FC_IND_IS_E!W64+FC_IND_NFM_E!W64+FC_IND_CPC_E!W64+FC_IND_NMM_E!W64+FC_IND_PPP_E!W64+FC_IND_FBT_E!W64+FC_IND_TE_E!W64+FC_IND_MAC_E!W64+FC_IND_TL_E!W64+FC_IND_WP_E!W64+FC_IND_MQ_E!W64+FC_IND_CON_E!W64+FC_IND_NSP_E!W64</f>
        <v>3.4184006878761815</v>
      </c>
      <c r="X64" s="30">
        <f>FC_IND_IS_E!X64+FC_IND_NFM_E!X64+FC_IND_CPC_E!X64+FC_IND_NMM_E!X64+FC_IND_PPP_E!X64+FC_IND_FBT_E!X64+FC_IND_TE_E!X64+FC_IND_MAC_E!X64+FC_IND_TL_E!X64+FC_IND_WP_E!X64+FC_IND_MQ_E!X64+FC_IND_CON_E!X64+FC_IND_NSP_E!X64</f>
        <v>3.4809114359415299</v>
      </c>
    </row>
    <row r="65" spans="1:24" ht="11.25" customHeight="1" x14ac:dyDescent="0.2">
      <c r="A65" s="22" t="s">
        <v>117</v>
      </c>
      <c r="B65" s="23" t="s">
        <v>118</v>
      </c>
      <c r="C65" s="30">
        <f>FC_IND_IS_E!C65+FC_IND_NFM_E!C65+FC_IND_CPC_E!C65+FC_IND_NMM_E!C65+FC_IND_PPP_E!C65+FC_IND_FBT_E!C65+FC_IND_TE_E!C65+FC_IND_MAC_E!C65+FC_IND_TL_E!C65+FC_IND_WP_E!C65+FC_IND_MQ_E!C65+FC_IND_CON_E!C65+FC_IND_NSP_E!C65</f>
        <v>0</v>
      </c>
      <c r="D65" s="30">
        <f>FC_IND_IS_E!D65+FC_IND_NFM_E!D65+FC_IND_CPC_E!D65+FC_IND_NMM_E!D65+FC_IND_PPP_E!D65+FC_IND_FBT_E!D65+FC_IND_TE_E!D65+FC_IND_MAC_E!D65+FC_IND_TL_E!D65+FC_IND_WP_E!D65+FC_IND_MQ_E!D65+FC_IND_CON_E!D65+FC_IND_NSP_E!D65</f>
        <v>0</v>
      </c>
      <c r="E65" s="30">
        <f>FC_IND_IS_E!E65+FC_IND_NFM_E!E65+FC_IND_CPC_E!E65+FC_IND_NMM_E!E65+FC_IND_PPP_E!E65+FC_IND_FBT_E!E65+FC_IND_TE_E!E65+FC_IND_MAC_E!E65+FC_IND_TL_E!E65+FC_IND_WP_E!E65+FC_IND_MQ_E!E65+FC_IND_CON_E!E65+FC_IND_NSP_E!E65</f>
        <v>0</v>
      </c>
      <c r="F65" s="30">
        <f>FC_IND_IS_E!F65+FC_IND_NFM_E!F65+FC_IND_CPC_E!F65+FC_IND_NMM_E!F65+FC_IND_PPP_E!F65+FC_IND_FBT_E!F65+FC_IND_TE_E!F65+FC_IND_MAC_E!F65+FC_IND_TL_E!F65+FC_IND_WP_E!F65+FC_IND_MQ_E!F65+FC_IND_CON_E!F65+FC_IND_NSP_E!F65</f>
        <v>0</v>
      </c>
      <c r="G65" s="30">
        <f>FC_IND_IS_E!G65+FC_IND_NFM_E!G65+FC_IND_CPC_E!G65+FC_IND_NMM_E!G65+FC_IND_PPP_E!G65+FC_IND_FBT_E!G65+FC_IND_TE_E!G65+FC_IND_MAC_E!G65+FC_IND_TL_E!G65+FC_IND_WP_E!G65+FC_IND_MQ_E!G65+FC_IND_CON_E!G65+FC_IND_NSP_E!G65</f>
        <v>0</v>
      </c>
      <c r="H65" s="30">
        <f>FC_IND_IS_E!H65+FC_IND_NFM_E!H65+FC_IND_CPC_E!H65+FC_IND_NMM_E!H65+FC_IND_PPP_E!H65+FC_IND_FBT_E!H65+FC_IND_TE_E!H65+FC_IND_MAC_E!H65+FC_IND_TL_E!H65+FC_IND_WP_E!H65+FC_IND_MQ_E!H65+FC_IND_CON_E!H65+FC_IND_NSP_E!H65</f>
        <v>5.8125537403267397E-2</v>
      </c>
      <c r="I65" s="30">
        <f>FC_IND_IS_E!I65+FC_IND_NFM_E!I65+FC_IND_CPC_E!I65+FC_IND_NMM_E!I65+FC_IND_PPP_E!I65+FC_IND_FBT_E!I65+FC_IND_TE_E!I65+FC_IND_MAC_E!I65+FC_IND_TL_E!I65+FC_IND_WP_E!I65+FC_IND_MQ_E!I65+FC_IND_CON_E!I65+FC_IND_NSP_E!I65</f>
        <v>0.38727429062768692</v>
      </c>
      <c r="J65" s="30">
        <f>FC_IND_IS_E!J65+FC_IND_NFM_E!J65+FC_IND_CPC_E!J65+FC_IND_NMM_E!J65+FC_IND_PPP_E!J65+FC_IND_FBT_E!J65+FC_IND_TE_E!J65+FC_IND_MAC_E!J65+FC_IND_TL_E!J65+FC_IND_WP_E!J65+FC_IND_MQ_E!J65+FC_IND_CON_E!J65+FC_IND_NSP_E!J65</f>
        <v>0.20670679277730003</v>
      </c>
      <c r="K65" s="30">
        <f>FC_IND_IS_E!K65+FC_IND_NFM_E!K65+FC_IND_CPC_E!K65+FC_IND_NMM_E!K65+FC_IND_PPP_E!K65+FC_IND_FBT_E!K65+FC_IND_TE_E!K65+FC_IND_MAC_E!K65+FC_IND_TL_E!K65+FC_IND_WP_E!K65+FC_IND_MQ_E!K65+FC_IND_CON_E!K65+FC_IND_NSP_E!K65</f>
        <v>0.21203783319002581</v>
      </c>
      <c r="L65" s="30">
        <f>FC_IND_IS_E!L65+FC_IND_NFM_E!L65+FC_IND_CPC_E!L65+FC_IND_NMM_E!L65+FC_IND_PPP_E!L65+FC_IND_FBT_E!L65+FC_IND_TE_E!L65+FC_IND_MAC_E!L65+FC_IND_TL_E!L65+FC_IND_WP_E!L65+FC_IND_MQ_E!L65+FC_IND_CON_E!L65+FC_IND_NSP_E!L65</f>
        <v>0.6282029234737746</v>
      </c>
      <c r="M65" s="30">
        <f>FC_IND_IS_E!M65+FC_IND_NFM_E!M65+FC_IND_CPC_E!M65+FC_IND_NMM_E!M65+FC_IND_PPP_E!M65+FC_IND_FBT_E!M65+FC_IND_TE_E!M65+FC_IND_MAC_E!M65+FC_IND_TL_E!M65+FC_IND_WP_E!M65+FC_IND_MQ_E!M65+FC_IND_CON_E!M65+FC_IND_NSP_E!M65</f>
        <v>1.3717110920034394</v>
      </c>
      <c r="N65" s="30">
        <f>FC_IND_IS_E!N65+FC_IND_NFM_E!N65+FC_IND_CPC_E!N65+FC_IND_NMM_E!N65+FC_IND_PPP_E!N65+FC_IND_FBT_E!N65+FC_IND_TE_E!N65+FC_IND_MAC_E!N65+FC_IND_TL_E!N65+FC_IND_WP_E!N65+FC_IND_MQ_E!N65+FC_IND_CON_E!N65+FC_IND_NSP_E!N65</f>
        <v>2.9366294067067926</v>
      </c>
      <c r="O65" s="30">
        <f>FC_IND_IS_E!O65+FC_IND_NFM_E!O65+FC_IND_CPC_E!O65+FC_IND_NMM_E!O65+FC_IND_PPP_E!O65+FC_IND_FBT_E!O65+FC_IND_TE_E!O65+FC_IND_MAC_E!O65+FC_IND_TL_E!O65+FC_IND_WP_E!O65+FC_IND_MQ_E!O65+FC_IND_CON_E!O65+FC_IND_NSP_E!O65</f>
        <v>1.9736027515047292</v>
      </c>
      <c r="P65" s="30">
        <f>FC_IND_IS_E!P65+FC_IND_NFM_E!P65+FC_IND_CPC_E!P65+FC_IND_NMM_E!P65+FC_IND_PPP_E!P65+FC_IND_FBT_E!P65+FC_IND_TE_E!P65+FC_IND_MAC_E!P65+FC_IND_TL_E!P65+FC_IND_WP_E!P65+FC_IND_MQ_E!P65+FC_IND_CON_E!P65+FC_IND_NSP_E!P65</f>
        <v>2.0387790197764404</v>
      </c>
      <c r="Q65" s="30">
        <f>FC_IND_IS_E!Q65+FC_IND_NFM_E!Q65+FC_IND_CPC_E!Q65+FC_IND_NMM_E!Q65+FC_IND_PPP_E!Q65+FC_IND_FBT_E!Q65+FC_IND_TE_E!Q65+FC_IND_MAC_E!Q65+FC_IND_TL_E!Q65+FC_IND_WP_E!Q65+FC_IND_MQ_E!Q65+FC_IND_CON_E!Q65+FC_IND_NSP_E!Q65</f>
        <v>6.3904557179707648</v>
      </c>
      <c r="R65" s="30">
        <f>FC_IND_IS_E!R65+FC_IND_NFM_E!R65+FC_IND_CPC_E!R65+FC_IND_NMM_E!R65+FC_IND_PPP_E!R65+FC_IND_FBT_E!R65+FC_IND_TE_E!R65+FC_IND_MAC_E!R65+FC_IND_TL_E!R65+FC_IND_WP_E!R65+FC_IND_MQ_E!R65+FC_IND_CON_E!R65+FC_IND_NSP_E!R65</f>
        <v>7.6573516766981946</v>
      </c>
      <c r="S65" s="30">
        <f>FC_IND_IS_E!S65+FC_IND_NFM_E!S65+FC_IND_CPC_E!S65+FC_IND_NMM_E!S65+FC_IND_PPP_E!S65+FC_IND_FBT_E!S65+FC_IND_TE_E!S65+FC_IND_MAC_E!S65+FC_IND_TL_E!S65+FC_IND_WP_E!S65+FC_IND_MQ_E!S65+FC_IND_CON_E!S65+FC_IND_NSP_E!S65</f>
        <v>14.313757523645744</v>
      </c>
      <c r="T65" s="30">
        <f>FC_IND_IS_E!T65+FC_IND_NFM_E!T65+FC_IND_CPC_E!T65+FC_IND_NMM_E!T65+FC_IND_PPP_E!T65+FC_IND_FBT_E!T65+FC_IND_TE_E!T65+FC_IND_MAC_E!T65+FC_IND_TL_E!T65+FC_IND_WP_E!T65+FC_IND_MQ_E!T65+FC_IND_CON_E!T65+FC_IND_NSP_E!T65</f>
        <v>33.611865864144455</v>
      </c>
      <c r="U65" s="30">
        <f>FC_IND_IS_E!U65+FC_IND_NFM_E!U65+FC_IND_CPC_E!U65+FC_IND_NMM_E!U65+FC_IND_PPP_E!U65+FC_IND_FBT_E!U65+FC_IND_TE_E!U65+FC_IND_MAC_E!U65+FC_IND_TL_E!U65+FC_IND_WP_E!U65+FC_IND_MQ_E!U65+FC_IND_CON_E!U65+FC_IND_NSP_E!U65</f>
        <v>37.468787618228724</v>
      </c>
      <c r="V65" s="30">
        <f>FC_IND_IS_E!V65+FC_IND_NFM_E!V65+FC_IND_CPC_E!V65+FC_IND_NMM_E!V65+FC_IND_PPP_E!V65+FC_IND_FBT_E!V65+FC_IND_TE_E!V65+FC_IND_MAC_E!V65+FC_IND_TL_E!V65+FC_IND_WP_E!V65+FC_IND_MQ_E!V65+FC_IND_CON_E!V65+FC_IND_NSP_E!V65</f>
        <v>28.828374892519349</v>
      </c>
      <c r="W65" s="30">
        <f>FC_IND_IS_E!W65+FC_IND_NFM_E!W65+FC_IND_CPC_E!W65+FC_IND_NMM_E!W65+FC_IND_PPP_E!W65+FC_IND_FBT_E!W65+FC_IND_TE_E!W65+FC_IND_MAC_E!W65+FC_IND_TL_E!W65+FC_IND_WP_E!W65+FC_IND_MQ_E!W65+FC_IND_CON_E!W65+FC_IND_NSP_E!W65</f>
        <v>28.568443680137573</v>
      </c>
      <c r="X65" s="30">
        <f>FC_IND_IS_E!X65+FC_IND_NFM_E!X65+FC_IND_CPC_E!X65+FC_IND_NMM_E!X65+FC_IND_PPP_E!X65+FC_IND_FBT_E!X65+FC_IND_TE_E!X65+FC_IND_MAC_E!X65+FC_IND_TL_E!X65+FC_IND_WP_E!X65+FC_IND_MQ_E!X65+FC_IND_CON_E!X65+FC_IND_NSP_E!X65</f>
        <v>22.551074806534825</v>
      </c>
    </row>
    <row r="66" spans="1:24" ht="11.25" customHeight="1" x14ac:dyDescent="0.2">
      <c r="A66" s="22" t="s">
        <v>119</v>
      </c>
      <c r="B66" s="23" t="s">
        <v>120</v>
      </c>
      <c r="C66" s="30">
        <f>FC_IND_IS_E!C66+FC_IND_NFM_E!C66+FC_IND_CPC_E!C66+FC_IND_NMM_E!C66+FC_IND_PPP_E!C66+FC_IND_FBT_E!C66+FC_IND_TE_E!C66+FC_IND_MAC_E!C66+FC_IND_TL_E!C66+FC_IND_WP_E!C66+FC_IND_MQ_E!C66+FC_IND_CON_E!C66+FC_IND_NSP_E!C66</f>
        <v>0</v>
      </c>
      <c r="D66" s="30">
        <f>FC_IND_IS_E!D66+FC_IND_NFM_E!D66+FC_IND_CPC_E!D66+FC_IND_NMM_E!D66+FC_IND_PPP_E!D66+FC_IND_FBT_E!D66+FC_IND_TE_E!D66+FC_IND_MAC_E!D66+FC_IND_TL_E!D66+FC_IND_WP_E!D66+FC_IND_MQ_E!D66+FC_IND_CON_E!D66+FC_IND_NSP_E!D66</f>
        <v>0</v>
      </c>
      <c r="E66" s="30">
        <f>FC_IND_IS_E!E66+FC_IND_NFM_E!E66+FC_IND_CPC_E!E66+FC_IND_NMM_E!E66+FC_IND_PPP_E!E66+FC_IND_FBT_E!E66+FC_IND_TE_E!E66+FC_IND_MAC_E!E66+FC_IND_TL_E!E66+FC_IND_WP_E!E66+FC_IND_MQ_E!E66+FC_IND_CON_E!E66+FC_IND_NSP_E!E66</f>
        <v>0</v>
      </c>
      <c r="F66" s="30">
        <f>FC_IND_IS_E!F66+FC_IND_NFM_E!F66+FC_IND_CPC_E!F66+FC_IND_NMM_E!F66+FC_IND_PPP_E!F66+FC_IND_FBT_E!F66+FC_IND_TE_E!F66+FC_IND_MAC_E!F66+FC_IND_TL_E!F66+FC_IND_WP_E!F66+FC_IND_MQ_E!F66+FC_IND_CON_E!F66+FC_IND_NSP_E!F66</f>
        <v>0</v>
      </c>
      <c r="G66" s="30">
        <f>FC_IND_IS_E!G66+FC_IND_NFM_E!G66+FC_IND_CPC_E!G66+FC_IND_NMM_E!G66+FC_IND_PPP_E!G66+FC_IND_FBT_E!G66+FC_IND_TE_E!G66+FC_IND_MAC_E!G66+FC_IND_TL_E!G66+FC_IND_WP_E!G66+FC_IND_MQ_E!G66+FC_IND_CON_E!G66+FC_IND_NSP_E!G66</f>
        <v>0</v>
      </c>
      <c r="H66" s="30">
        <f>FC_IND_IS_E!H66+FC_IND_NFM_E!H66+FC_IND_CPC_E!H66+FC_IND_NMM_E!H66+FC_IND_PPP_E!H66+FC_IND_FBT_E!H66+FC_IND_TE_E!H66+FC_IND_MAC_E!H66+FC_IND_TL_E!H66+FC_IND_WP_E!H66+FC_IND_MQ_E!H66+FC_IND_CON_E!H66+FC_IND_NSP_E!H66</f>
        <v>3.6152192605331042</v>
      </c>
      <c r="I66" s="30">
        <f>FC_IND_IS_E!I66+FC_IND_NFM_E!I66+FC_IND_CPC_E!I66+FC_IND_NMM_E!I66+FC_IND_PPP_E!I66+FC_IND_FBT_E!I66+FC_IND_TE_E!I66+FC_IND_MAC_E!I66+FC_IND_TL_E!I66+FC_IND_WP_E!I66+FC_IND_MQ_E!I66+FC_IND_CON_E!I66+FC_IND_NSP_E!I66</f>
        <v>15.30765262252795</v>
      </c>
      <c r="J66" s="30">
        <f>FC_IND_IS_E!J66+FC_IND_NFM_E!J66+FC_IND_CPC_E!J66+FC_IND_NMM_E!J66+FC_IND_PPP_E!J66+FC_IND_FBT_E!J66+FC_IND_TE_E!J66+FC_IND_MAC_E!J66+FC_IND_TL_E!J66+FC_IND_WP_E!J66+FC_IND_MQ_E!J66+FC_IND_CON_E!J66+FC_IND_NSP_E!J66</f>
        <v>25.660705073086845</v>
      </c>
      <c r="K66" s="30">
        <f>FC_IND_IS_E!K66+FC_IND_NFM_E!K66+FC_IND_CPC_E!K66+FC_IND_NMM_E!K66+FC_IND_PPP_E!K66+FC_IND_FBT_E!K66+FC_IND_TE_E!K66+FC_IND_MAC_E!K66+FC_IND_TL_E!K66+FC_IND_WP_E!K66+FC_IND_MQ_E!K66+FC_IND_CON_E!K66+FC_IND_NSP_E!K66</f>
        <v>28.326483233018052</v>
      </c>
      <c r="L66" s="30">
        <f>FC_IND_IS_E!L66+FC_IND_NFM_E!L66+FC_IND_CPC_E!L66+FC_IND_NMM_E!L66+FC_IND_PPP_E!L66+FC_IND_FBT_E!L66+FC_IND_TE_E!L66+FC_IND_MAC_E!L66+FC_IND_TL_E!L66+FC_IND_WP_E!L66+FC_IND_MQ_E!L66+FC_IND_CON_E!L66+FC_IND_NSP_E!L66</f>
        <v>36.880223559759237</v>
      </c>
      <c r="M66" s="30">
        <f>FC_IND_IS_E!M66+FC_IND_NFM_E!M66+FC_IND_CPC_E!M66+FC_IND_NMM_E!M66+FC_IND_PPP_E!M66+FC_IND_FBT_E!M66+FC_IND_TE_E!M66+FC_IND_MAC_E!M66+FC_IND_TL_E!M66+FC_IND_WP_E!M66+FC_IND_MQ_E!M66+FC_IND_CON_E!M66+FC_IND_NSP_E!M66</f>
        <v>38.611607910576097</v>
      </c>
      <c r="N66" s="30">
        <f>FC_IND_IS_E!N66+FC_IND_NFM_E!N66+FC_IND_CPC_E!N66+FC_IND_NMM_E!N66+FC_IND_PPP_E!N66+FC_IND_FBT_E!N66+FC_IND_TE_E!N66+FC_IND_MAC_E!N66+FC_IND_TL_E!N66+FC_IND_WP_E!N66+FC_IND_MQ_E!N66+FC_IND_CON_E!N66+FC_IND_NSP_E!N66</f>
        <v>40.002235597592438</v>
      </c>
      <c r="O66" s="30">
        <f>FC_IND_IS_E!O66+FC_IND_NFM_E!O66+FC_IND_CPC_E!O66+FC_IND_NMM_E!O66+FC_IND_PPP_E!O66+FC_IND_FBT_E!O66+FC_IND_TE_E!O66+FC_IND_MAC_E!O66+FC_IND_TL_E!O66+FC_IND_WP_E!O66+FC_IND_MQ_E!O66+FC_IND_CON_E!O66+FC_IND_NSP_E!O66</f>
        <v>65.018744625967315</v>
      </c>
      <c r="P66" s="30">
        <f>FC_IND_IS_E!P66+FC_IND_NFM_E!P66+FC_IND_CPC_E!P66+FC_IND_NMM_E!P66+FC_IND_PPP_E!P66+FC_IND_FBT_E!P66+FC_IND_TE_E!P66+FC_IND_MAC_E!P66+FC_IND_TL_E!P66+FC_IND_WP_E!P66+FC_IND_MQ_E!P66+FC_IND_CON_E!P66+FC_IND_NSP_E!P66</f>
        <v>65.27712811693894</v>
      </c>
      <c r="Q66" s="30">
        <f>FC_IND_IS_E!Q66+FC_IND_NFM_E!Q66+FC_IND_CPC_E!Q66+FC_IND_NMM_E!Q66+FC_IND_PPP_E!Q66+FC_IND_FBT_E!Q66+FC_IND_TE_E!Q66+FC_IND_MAC_E!Q66+FC_IND_TL_E!Q66+FC_IND_WP_E!Q66+FC_IND_MQ_E!Q66+FC_IND_CON_E!Q66+FC_IND_NSP_E!Q66</f>
        <v>75.48701633705933</v>
      </c>
      <c r="R66" s="30">
        <f>FC_IND_IS_E!R66+FC_IND_NFM_E!R66+FC_IND_CPC_E!R66+FC_IND_NMM_E!R66+FC_IND_PPP_E!R66+FC_IND_FBT_E!R66+FC_IND_TE_E!R66+FC_IND_MAC_E!R66+FC_IND_TL_E!R66+FC_IND_WP_E!R66+FC_IND_MQ_E!R66+FC_IND_CON_E!R66+FC_IND_NSP_E!R66</f>
        <v>90.840154772141005</v>
      </c>
      <c r="S66" s="30">
        <f>FC_IND_IS_E!S66+FC_IND_NFM_E!S66+FC_IND_CPC_E!S66+FC_IND_NMM_E!S66+FC_IND_PPP_E!S66+FC_IND_FBT_E!S66+FC_IND_TE_E!S66+FC_IND_MAC_E!S66+FC_IND_TL_E!S66+FC_IND_WP_E!S66+FC_IND_MQ_E!S66+FC_IND_CON_E!S66+FC_IND_NSP_E!S66</f>
        <v>139.0676698194325</v>
      </c>
      <c r="T66" s="30">
        <f>FC_IND_IS_E!T66+FC_IND_NFM_E!T66+FC_IND_CPC_E!T66+FC_IND_NMM_E!T66+FC_IND_PPP_E!T66+FC_IND_FBT_E!T66+FC_IND_TE_E!T66+FC_IND_MAC_E!T66+FC_IND_TL_E!T66+FC_IND_WP_E!T66+FC_IND_MQ_E!T66+FC_IND_CON_E!T66+FC_IND_NSP_E!T66</f>
        <v>164.78400687876183</v>
      </c>
      <c r="U66" s="30">
        <f>FC_IND_IS_E!U66+FC_IND_NFM_E!U66+FC_IND_CPC_E!U66+FC_IND_NMM_E!U66+FC_IND_PPP_E!U66+FC_IND_FBT_E!U66+FC_IND_TE_E!U66+FC_IND_MAC_E!U66+FC_IND_TL_E!U66+FC_IND_WP_E!U66+FC_IND_MQ_E!U66+FC_IND_CON_E!U66+FC_IND_NSP_E!U66</f>
        <v>269.64170249355118</v>
      </c>
      <c r="V66" s="30">
        <f>FC_IND_IS_E!V66+FC_IND_NFM_E!V66+FC_IND_CPC_E!V66+FC_IND_NMM_E!V66+FC_IND_PPP_E!V66+FC_IND_FBT_E!V66+FC_IND_TE_E!V66+FC_IND_MAC_E!V66+FC_IND_TL_E!V66+FC_IND_WP_E!V66+FC_IND_MQ_E!V66+FC_IND_CON_E!V66+FC_IND_NSP_E!V66</f>
        <v>289.01152192605332</v>
      </c>
      <c r="W66" s="30">
        <f>FC_IND_IS_E!W66+FC_IND_NFM_E!W66+FC_IND_CPC_E!W66+FC_IND_NMM_E!W66+FC_IND_PPP_E!W66+FC_IND_FBT_E!W66+FC_IND_TE_E!W66+FC_IND_MAC_E!W66+FC_IND_TL_E!W66+FC_IND_WP_E!W66+FC_IND_MQ_E!W66+FC_IND_CON_E!W66+FC_IND_NSP_E!W66</f>
        <v>275.55494411006015</v>
      </c>
      <c r="X66" s="30">
        <f>FC_IND_IS_E!X66+FC_IND_NFM_E!X66+FC_IND_CPC_E!X66+FC_IND_NMM_E!X66+FC_IND_PPP_E!X66+FC_IND_FBT_E!X66+FC_IND_TE_E!X66+FC_IND_MAC_E!X66+FC_IND_TL_E!X66+FC_IND_WP_E!X66+FC_IND_MQ_E!X66+FC_IND_CON_E!X66+FC_IND_NSP_E!X66</f>
        <v>310.759415305245</v>
      </c>
    </row>
    <row r="67" spans="1:24" ht="11.25" customHeight="1" x14ac:dyDescent="0.2">
      <c r="A67" s="22" t="s">
        <v>121</v>
      </c>
      <c r="B67" s="23" t="s">
        <v>122</v>
      </c>
      <c r="C67" s="30">
        <f>FC_IND_IS_E!C67+FC_IND_NFM_E!C67+FC_IND_CPC_E!C67+FC_IND_NMM_E!C67+FC_IND_PPP_E!C67+FC_IND_FBT_E!C67+FC_IND_TE_E!C67+FC_IND_MAC_E!C67+FC_IND_TL_E!C67+FC_IND_WP_E!C67+FC_IND_MQ_E!C67+FC_IND_CON_E!C67+FC_IND_NSP_E!C67</f>
        <v>0</v>
      </c>
      <c r="D67" s="30">
        <f>FC_IND_IS_E!D67+FC_IND_NFM_E!D67+FC_IND_CPC_E!D67+FC_IND_NMM_E!D67+FC_IND_PPP_E!D67+FC_IND_FBT_E!D67+FC_IND_TE_E!D67+FC_IND_MAC_E!D67+FC_IND_TL_E!D67+FC_IND_WP_E!D67+FC_IND_MQ_E!D67+FC_IND_CON_E!D67+FC_IND_NSP_E!D67</f>
        <v>0</v>
      </c>
      <c r="E67" s="30">
        <f>FC_IND_IS_E!E67+FC_IND_NFM_E!E67+FC_IND_CPC_E!E67+FC_IND_NMM_E!E67+FC_IND_PPP_E!E67+FC_IND_FBT_E!E67+FC_IND_TE_E!E67+FC_IND_MAC_E!E67+FC_IND_TL_E!E67+FC_IND_WP_E!E67+FC_IND_MQ_E!E67+FC_IND_CON_E!E67+FC_IND_NSP_E!E67</f>
        <v>0</v>
      </c>
      <c r="F67" s="30">
        <f>FC_IND_IS_E!F67+FC_IND_NFM_E!F67+FC_IND_CPC_E!F67+FC_IND_NMM_E!F67+FC_IND_PPP_E!F67+FC_IND_FBT_E!F67+FC_IND_TE_E!F67+FC_IND_MAC_E!F67+FC_IND_TL_E!F67+FC_IND_WP_E!F67+FC_IND_MQ_E!F67+FC_IND_CON_E!F67+FC_IND_NSP_E!F67</f>
        <v>0</v>
      </c>
      <c r="G67" s="30">
        <f>FC_IND_IS_E!G67+FC_IND_NFM_E!G67+FC_IND_CPC_E!G67+FC_IND_NMM_E!G67+FC_IND_PPP_E!G67+FC_IND_FBT_E!G67+FC_IND_TE_E!G67+FC_IND_MAC_E!G67+FC_IND_TL_E!G67+FC_IND_WP_E!G67+FC_IND_MQ_E!G67+FC_IND_CON_E!G67+FC_IND_NSP_E!G67</f>
        <v>0</v>
      </c>
      <c r="H67" s="30">
        <f>FC_IND_IS_E!H67+FC_IND_NFM_E!H67+FC_IND_CPC_E!H67+FC_IND_NMM_E!H67+FC_IND_PPP_E!H67+FC_IND_FBT_E!H67+FC_IND_TE_E!H67+FC_IND_MAC_E!H67+FC_IND_TL_E!H67+FC_IND_WP_E!H67+FC_IND_MQ_E!H67+FC_IND_CON_E!H67+FC_IND_NSP_E!H67</f>
        <v>0</v>
      </c>
      <c r="I67" s="30">
        <f>FC_IND_IS_E!I67+FC_IND_NFM_E!I67+FC_IND_CPC_E!I67+FC_IND_NMM_E!I67+FC_IND_PPP_E!I67+FC_IND_FBT_E!I67+FC_IND_TE_E!I67+FC_IND_MAC_E!I67+FC_IND_TL_E!I67+FC_IND_WP_E!I67+FC_IND_MQ_E!I67+FC_IND_CON_E!I67+FC_IND_NSP_E!I67</f>
        <v>0</v>
      </c>
      <c r="J67" s="30">
        <f>FC_IND_IS_E!J67+FC_IND_NFM_E!J67+FC_IND_CPC_E!J67+FC_IND_NMM_E!J67+FC_IND_PPP_E!J67+FC_IND_FBT_E!J67+FC_IND_TE_E!J67+FC_IND_MAC_E!J67+FC_IND_TL_E!J67+FC_IND_WP_E!J67+FC_IND_MQ_E!J67+FC_IND_CON_E!J67+FC_IND_NSP_E!J67</f>
        <v>0</v>
      </c>
      <c r="K67" s="30">
        <f>FC_IND_IS_E!K67+FC_IND_NFM_E!K67+FC_IND_CPC_E!K67+FC_IND_NMM_E!K67+FC_IND_PPP_E!K67+FC_IND_FBT_E!K67+FC_IND_TE_E!K67+FC_IND_MAC_E!K67+FC_IND_TL_E!K67+FC_IND_WP_E!K67+FC_IND_MQ_E!K67+FC_IND_CON_E!K67+FC_IND_NSP_E!K67</f>
        <v>0</v>
      </c>
      <c r="L67" s="30">
        <f>FC_IND_IS_E!L67+FC_IND_NFM_E!L67+FC_IND_CPC_E!L67+FC_IND_NMM_E!L67+FC_IND_PPP_E!L67+FC_IND_FBT_E!L67+FC_IND_TE_E!L67+FC_IND_MAC_E!L67+FC_IND_TL_E!L67+FC_IND_WP_E!L67+FC_IND_MQ_E!L67+FC_IND_CON_E!L67+FC_IND_NSP_E!L67</f>
        <v>0</v>
      </c>
      <c r="M67" s="30">
        <f>FC_IND_IS_E!M67+FC_IND_NFM_E!M67+FC_IND_CPC_E!M67+FC_IND_NMM_E!M67+FC_IND_PPP_E!M67+FC_IND_FBT_E!M67+FC_IND_TE_E!M67+FC_IND_MAC_E!M67+FC_IND_TL_E!M67+FC_IND_WP_E!M67+FC_IND_MQ_E!M67+FC_IND_CON_E!M67+FC_IND_NSP_E!M67</f>
        <v>0</v>
      </c>
      <c r="N67" s="30">
        <f>FC_IND_IS_E!N67+FC_IND_NFM_E!N67+FC_IND_CPC_E!N67+FC_IND_NMM_E!N67+FC_IND_PPP_E!N67+FC_IND_FBT_E!N67+FC_IND_TE_E!N67+FC_IND_MAC_E!N67+FC_IND_TL_E!N67+FC_IND_WP_E!N67+FC_IND_MQ_E!N67+FC_IND_CON_E!N67+FC_IND_NSP_E!N67</f>
        <v>0</v>
      </c>
      <c r="O67" s="30">
        <f>FC_IND_IS_E!O67+FC_IND_NFM_E!O67+FC_IND_CPC_E!O67+FC_IND_NMM_E!O67+FC_IND_PPP_E!O67+FC_IND_FBT_E!O67+FC_IND_TE_E!O67+FC_IND_MAC_E!O67+FC_IND_TL_E!O67+FC_IND_WP_E!O67+FC_IND_MQ_E!O67+FC_IND_CON_E!O67+FC_IND_NSP_E!O67</f>
        <v>0</v>
      </c>
      <c r="P67" s="30">
        <f>FC_IND_IS_E!P67+FC_IND_NFM_E!P67+FC_IND_CPC_E!P67+FC_IND_NMM_E!P67+FC_IND_PPP_E!P67+FC_IND_FBT_E!P67+FC_IND_TE_E!P67+FC_IND_MAC_E!P67+FC_IND_TL_E!P67+FC_IND_WP_E!P67+FC_IND_MQ_E!P67+FC_IND_CON_E!P67+FC_IND_NSP_E!P67</f>
        <v>0</v>
      </c>
      <c r="Q67" s="30">
        <f>FC_IND_IS_E!Q67+FC_IND_NFM_E!Q67+FC_IND_CPC_E!Q67+FC_IND_NMM_E!Q67+FC_IND_PPP_E!Q67+FC_IND_FBT_E!Q67+FC_IND_TE_E!Q67+FC_IND_MAC_E!Q67+FC_IND_TL_E!Q67+FC_IND_WP_E!Q67+FC_IND_MQ_E!Q67+FC_IND_CON_E!Q67+FC_IND_NSP_E!Q67</f>
        <v>0</v>
      </c>
      <c r="R67" s="30">
        <f>FC_IND_IS_E!R67+FC_IND_NFM_E!R67+FC_IND_CPC_E!R67+FC_IND_NMM_E!R67+FC_IND_PPP_E!R67+FC_IND_FBT_E!R67+FC_IND_TE_E!R67+FC_IND_MAC_E!R67+FC_IND_TL_E!R67+FC_IND_WP_E!R67+FC_IND_MQ_E!R67+FC_IND_CON_E!R67+FC_IND_NSP_E!R67</f>
        <v>0</v>
      </c>
      <c r="S67" s="30">
        <f>FC_IND_IS_E!S67+FC_IND_NFM_E!S67+FC_IND_CPC_E!S67+FC_IND_NMM_E!S67+FC_IND_PPP_E!S67+FC_IND_FBT_E!S67+FC_IND_TE_E!S67+FC_IND_MAC_E!S67+FC_IND_TL_E!S67+FC_IND_WP_E!S67+FC_IND_MQ_E!S67+FC_IND_CON_E!S67+FC_IND_NSP_E!S67</f>
        <v>0</v>
      </c>
      <c r="T67" s="30">
        <f>FC_IND_IS_E!T67+FC_IND_NFM_E!T67+FC_IND_CPC_E!T67+FC_IND_NMM_E!T67+FC_IND_PPP_E!T67+FC_IND_FBT_E!T67+FC_IND_TE_E!T67+FC_IND_MAC_E!T67+FC_IND_TL_E!T67+FC_IND_WP_E!T67+FC_IND_MQ_E!T67+FC_IND_CON_E!T67+FC_IND_NSP_E!T67</f>
        <v>0</v>
      </c>
      <c r="U67" s="30">
        <f>FC_IND_IS_E!U67+FC_IND_NFM_E!U67+FC_IND_CPC_E!U67+FC_IND_NMM_E!U67+FC_IND_PPP_E!U67+FC_IND_FBT_E!U67+FC_IND_TE_E!U67+FC_IND_MAC_E!U67+FC_IND_TL_E!U67+FC_IND_WP_E!U67+FC_IND_MQ_E!U67+FC_IND_CON_E!U67+FC_IND_NSP_E!U67</f>
        <v>0</v>
      </c>
      <c r="V67" s="30">
        <f>FC_IND_IS_E!V67+FC_IND_NFM_E!V67+FC_IND_CPC_E!V67+FC_IND_NMM_E!V67+FC_IND_PPP_E!V67+FC_IND_FBT_E!V67+FC_IND_TE_E!V67+FC_IND_MAC_E!V67+FC_IND_TL_E!V67+FC_IND_WP_E!V67+FC_IND_MQ_E!V67+FC_IND_CON_E!V67+FC_IND_NSP_E!V67</f>
        <v>0</v>
      </c>
      <c r="W67" s="30">
        <f>FC_IND_IS_E!W67+FC_IND_NFM_E!W67+FC_IND_CPC_E!W67+FC_IND_NMM_E!W67+FC_IND_PPP_E!W67+FC_IND_FBT_E!W67+FC_IND_TE_E!W67+FC_IND_MAC_E!W67+FC_IND_TL_E!W67+FC_IND_WP_E!W67+FC_IND_MQ_E!W67+FC_IND_CON_E!W67+FC_IND_NSP_E!W67</f>
        <v>0</v>
      </c>
      <c r="X67" s="30">
        <f>FC_IND_IS_E!X67+FC_IND_NFM_E!X67+FC_IND_CPC_E!X67+FC_IND_NMM_E!X67+FC_IND_PPP_E!X67+FC_IND_FBT_E!X67+FC_IND_TE_E!X67+FC_IND_MAC_E!X67+FC_IND_TL_E!X67+FC_IND_WP_E!X67+FC_IND_MQ_E!X67+FC_IND_CON_E!X67+FC_IND_NSP_E!X67</f>
        <v>0</v>
      </c>
    </row>
    <row r="68" spans="1:24" ht="11.25" customHeight="1" x14ac:dyDescent="0.2">
      <c r="A68" s="22" t="s">
        <v>123</v>
      </c>
      <c r="B68" s="23" t="s">
        <v>124</v>
      </c>
      <c r="C68" s="30">
        <f>FC_IND_IS_E!C68+FC_IND_NFM_E!C68+FC_IND_CPC_E!C68+FC_IND_NMM_E!C68+FC_IND_PPP_E!C68+FC_IND_FBT_E!C68+FC_IND_TE_E!C68+FC_IND_MAC_E!C68+FC_IND_TL_E!C68+FC_IND_WP_E!C68+FC_IND_MQ_E!C68+FC_IND_CON_E!C68+FC_IND_NSP_E!C68</f>
        <v>0</v>
      </c>
      <c r="D68" s="30">
        <f>FC_IND_IS_E!D68+FC_IND_NFM_E!D68+FC_IND_CPC_E!D68+FC_IND_NMM_E!D68+FC_IND_PPP_E!D68+FC_IND_FBT_E!D68+FC_IND_TE_E!D68+FC_IND_MAC_E!D68+FC_IND_TL_E!D68+FC_IND_WP_E!D68+FC_IND_MQ_E!D68+FC_IND_CON_E!D68+FC_IND_NSP_E!D68</f>
        <v>0</v>
      </c>
      <c r="E68" s="30">
        <f>FC_IND_IS_E!E68+FC_IND_NFM_E!E68+FC_IND_CPC_E!E68+FC_IND_NMM_E!E68+FC_IND_PPP_E!E68+FC_IND_FBT_E!E68+FC_IND_TE_E!E68+FC_IND_MAC_E!E68+FC_IND_TL_E!E68+FC_IND_WP_E!E68+FC_IND_MQ_E!E68+FC_IND_CON_E!E68+FC_IND_NSP_E!E68</f>
        <v>0</v>
      </c>
      <c r="F68" s="30">
        <f>FC_IND_IS_E!F68+FC_IND_NFM_E!F68+FC_IND_CPC_E!F68+FC_IND_NMM_E!F68+FC_IND_PPP_E!F68+FC_IND_FBT_E!F68+FC_IND_TE_E!F68+FC_IND_MAC_E!F68+FC_IND_TL_E!F68+FC_IND_WP_E!F68+FC_IND_MQ_E!F68+FC_IND_CON_E!F68+FC_IND_NSP_E!F68</f>
        <v>0</v>
      </c>
      <c r="G68" s="30">
        <f>FC_IND_IS_E!G68+FC_IND_NFM_E!G68+FC_IND_CPC_E!G68+FC_IND_NMM_E!G68+FC_IND_PPP_E!G68+FC_IND_FBT_E!G68+FC_IND_TE_E!G68+FC_IND_MAC_E!G68+FC_IND_TL_E!G68+FC_IND_WP_E!G68+FC_IND_MQ_E!G68+FC_IND_CON_E!G68+FC_IND_NSP_E!G68</f>
        <v>0</v>
      </c>
      <c r="H68" s="30">
        <f>FC_IND_IS_E!H68+FC_IND_NFM_E!H68+FC_IND_CPC_E!H68+FC_IND_NMM_E!H68+FC_IND_PPP_E!H68+FC_IND_FBT_E!H68+FC_IND_TE_E!H68+FC_IND_MAC_E!H68+FC_IND_TL_E!H68+FC_IND_WP_E!H68+FC_IND_MQ_E!H68+FC_IND_CON_E!H68+FC_IND_NSP_E!H68</f>
        <v>0</v>
      </c>
      <c r="I68" s="30">
        <f>FC_IND_IS_E!I68+FC_IND_NFM_E!I68+FC_IND_CPC_E!I68+FC_IND_NMM_E!I68+FC_IND_PPP_E!I68+FC_IND_FBT_E!I68+FC_IND_TE_E!I68+FC_IND_MAC_E!I68+FC_IND_TL_E!I68+FC_IND_WP_E!I68+FC_IND_MQ_E!I68+FC_IND_CON_E!I68+FC_IND_NSP_E!I68</f>
        <v>0</v>
      </c>
      <c r="J68" s="30">
        <f>FC_IND_IS_E!J68+FC_IND_NFM_E!J68+FC_IND_CPC_E!J68+FC_IND_NMM_E!J68+FC_IND_PPP_E!J68+FC_IND_FBT_E!J68+FC_IND_TE_E!J68+FC_IND_MAC_E!J68+FC_IND_TL_E!J68+FC_IND_WP_E!J68+FC_IND_MQ_E!J68+FC_IND_CON_E!J68+FC_IND_NSP_E!J68</f>
        <v>0</v>
      </c>
      <c r="K68" s="30">
        <f>FC_IND_IS_E!K68+FC_IND_NFM_E!K68+FC_IND_CPC_E!K68+FC_IND_NMM_E!K68+FC_IND_PPP_E!K68+FC_IND_FBT_E!K68+FC_IND_TE_E!K68+FC_IND_MAC_E!K68+FC_IND_TL_E!K68+FC_IND_WP_E!K68+FC_IND_MQ_E!K68+FC_IND_CON_E!K68+FC_IND_NSP_E!K68</f>
        <v>0</v>
      </c>
      <c r="L68" s="30">
        <f>FC_IND_IS_E!L68+FC_IND_NFM_E!L68+FC_IND_CPC_E!L68+FC_IND_NMM_E!L68+FC_IND_PPP_E!L68+FC_IND_FBT_E!L68+FC_IND_TE_E!L68+FC_IND_MAC_E!L68+FC_IND_TL_E!L68+FC_IND_WP_E!L68+FC_IND_MQ_E!L68+FC_IND_CON_E!L68+FC_IND_NSP_E!L68</f>
        <v>0</v>
      </c>
      <c r="M68" s="30">
        <f>FC_IND_IS_E!M68+FC_IND_NFM_E!M68+FC_IND_CPC_E!M68+FC_IND_NMM_E!M68+FC_IND_PPP_E!M68+FC_IND_FBT_E!M68+FC_IND_TE_E!M68+FC_IND_MAC_E!M68+FC_IND_TL_E!M68+FC_IND_WP_E!M68+FC_IND_MQ_E!M68+FC_IND_CON_E!M68+FC_IND_NSP_E!M68</f>
        <v>0</v>
      </c>
      <c r="N68" s="30">
        <f>FC_IND_IS_E!N68+FC_IND_NFM_E!N68+FC_IND_CPC_E!N68+FC_IND_NMM_E!N68+FC_IND_PPP_E!N68+FC_IND_FBT_E!N68+FC_IND_TE_E!N68+FC_IND_MAC_E!N68+FC_IND_TL_E!N68+FC_IND_WP_E!N68+FC_IND_MQ_E!N68+FC_IND_CON_E!N68+FC_IND_NSP_E!N68</f>
        <v>0</v>
      </c>
      <c r="O68" s="30">
        <f>FC_IND_IS_E!O68+FC_IND_NFM_E!O68+FC_IND_CPC_E!O68+FC_IND_NMM_E!O68+FC_IND_PPP_E!O68+FC_IND_FBT_E!O68+FC_IND_TE_E!O68+FC_IND_MAC_E!O68+FC_IND_TL_E!O68+FC_IND_WP_E!O68+FC_IND_MQ_E!O68+FC_IND_CON_E!O68+FC_IND_NSP_E!O68</f>
        <v>0</v>
      </c>
      <c r="P68" s="30">
        <f>FC_IND_IS_E!P68+FC_IND_NFM_E!P68+FC_IND_CPC_E!P68+FC_IND_NMM_E!P68+FC_IND_PPP_E!P68+FC_IND_FBT_E!P68+FC_IND_TE_E!P68+FC_IND_MAC_E!P68+FC_IND_TL_E!P68+FC_IND_WP_E!P68+FC_IND_MQ_E!P68+FC_IND_CON_E!P68+FC_IND_NSP_E!P68</f>
        <v>0</v>
      </c>
      <c r="Q68" s="30">
        <f>FC_IND_IS_E!Q68+FC_IND_NFM_E!Q68+FC_IND_CPC_E!Q68+FC_IND_NMM_E!Q68+FC_IND_PPP_E!Q68+FC_IND_FBT_E!Q68+FC_IND_TE_E!Q68+FC_IND_MAC_E!Q68+FC_IND_TL_E!Q68+FC_IND_WP_E!Q68+FC_IND_MQ_E!Q68+FC_IND_CON_E!Q68+FC_IND_NSP_E!Q68</f>
        <v>0</v>
      </c>
      <c r="R68" s="30">
        <f>FC_IND_IS_E!R68+FC_IND_NFM_E!R68+FC_IND_CPC_E!R68+FC_IND_NMM_E!R68+FC_IND_PPP_E!R68+FC_IND_FBT_E!R68+FC_IND_TE_E!R68+FC_IND_MAC_E!R68+FC_IND_TL_E!R68+FC_IND_WP_E!R68+FC_IND_MQ_E!R68+FC_IND_CON_E!R68+FC_IND_NSP_E!R68</f>
        <v>0</v>
      </c>
      <c r="S68" s="30">
        <f>FC_IND_IS_E!S68+FC_IND_NFM_E!S68+FC_IND_CPC_E!S68+FC_IND_NMM_E!S68+FC_IND_PPP_E!S68+FC_IND_FBT_E!S68+FC_IND_TE_E!S68+FC_IND_MAC_E!S68+FC_IND_TL_E!S68+FC_IND_WP_E!S68+FC_IND_MQ_E!S68+FC_IND_CON_E!S68+FC_IND_NSP_E!S68</f>
        <v>0</v>
      </c>
      <c r="T68" s="30">
        <f>FC_IND_IS_E!T68+FC_IND_NFM_E!T68+FC_IND_CPC_E!T68+FC_IND_NMM_E!T68+FC_IND_PPP_E!T68+FC_IND_FBT_E!T68+FC_IND_TE_E!T68+FC_IND_MAC_E!T68+FC_IND_TL_E!T68+FC_IND_WP_E!T68+FC_IND_MQ_E!T68+FC_IND_CON_E!T68+FC_IND_NSP_E!T68</f>
        <v>0</v>
      </c>
      <c r="U68" s="30">
        <f>FC_IND_IS_E!U68+FC_IND_NFM_E!U68+FC_IND_CPC_E!U68+FC_IND_NMM_E!U68+FC_IND_PPP_E!U68+FC_IND_FBT_E!U68+FC_IND_TE_E!U68+FC_IND_MAC_E!U68+FC_IND_TL_E!U68+FC_IND_WP_E!U68+FC_IND_MQ_E!U68+FC_IND_CON_E!U68+FC_IND_NSP_E!U68</f>
        <v>0</v>
      </c>
      <c r="V68" s="30">
        <f>FC_IND_IS_E!V68+FC_IND_NFM_E!V68+FC_IND_CPC_E!V68+FC_IND_NMM_E!V68+FC_IND_PPP_E!V68+FC_IND_FBT_E!V68+FC_IND_TE_E!V68+FC_IND_MAC_E!V68+FC_IND_TL_E!V68+FC_IND_WP_E!V68+FC_IND_MQ_E!V68+FC_IND_CON_E!V68+FC_IND_NSP_E!V68</f>
        <v>0</v>
      </c>
      <c r="W68" s="30">
        <f>FC_IND_IS_E!W68+FC_IND_NFM_E!W68+FC_IND_CPC_E!W68+FC_IND_NMM_E!W68+FC_IND_PPP_E!W68+FC_IND_FBT_E!W68+FC_IND_TE_E!W68+FC_IND_MAC_E!W68+FC_IND_TL_E!W68+FC_IND_WP_E!W68+FC_IND_MQ_E!W68+FC_IND_CON_E!W68+FC_IND_NSP_E!W68</f>
        <v>0</v>
      </c>
      <c r="X68" s="30">
        <f>FC_IND_IS_E!X68+FC_IND_NFM_E!X68+FC_IND_CPC_E!X68+FC_IND_NMM_E!X68+FC_IND_PPP_E!X68+FC_IND_FBT_E!X68+FC_IND_TE_E!X68+FC_IND_MAC_E!X68+FC_IND_TL_E!X68+FC_IND_WP_E!X68+FC_IND_MQ_E!X68+FC_IND_CON_E!X68+FC_IND_NSP_E!X68</f>
        <v>0</v>
      </c>
    </row>
    <row r="69" spans="1:24" ht="11.25" customHeight="1" x14ac:dyDescent="0.2">
      <c r="A69" s="22" t="s">
        <v>125</v>
      </c>
      <c r="B69" s="23" t="s">
        <v>126</v>
      </c>
      <c r="C69" s="30">
        <f>FC_IND_IS_E!C69+FC_IND_NFM_E!C69+FC_IND_CPC_E!C69+FC_IND_NMM_E!C69+FC_IND_PPP_E!C69+FC_IND_FBT_E!C69+FC_IND_TE_E!C69+FC_IND_MAC_E!C69+FC_IND_TL_E!C69+FC_IND_WP_E!C69+FC_IND_MQ_E!C69+FC_IND_CON_E!C69+FC_IND_NSP_E!C69</f>
        <v>0</v>
      </c>
      <c r="D69" s="30">
        <f>FC_IND_IS_E!D69+FC_IND_NFM_E!D69+FC_IND_CPC_E!D69+FC_IND_NMM_E!D69+FC_IND_PPP_E!D69+FC_IND_FBT_E!D69+FC_IND_TE_E!D69+FC_IND_MAC_E!D69+FC_IND_TL_E!D69+FC_IND_WP_E!D69+FC_IND_MQ_E!D69+FC_IND_CON_E!D69+FC_IND_NSP_E!D69</f>
        <v>0</v>
      </c>
      <c r="E69" s="30">
        <f>FC_IND_IS_E!E69+FC_IND_NFM_E!E69+FC_IND_CPC_E!E69+FC_IND_NMM_E!E69+FC_IND_PPP_E!E69+FC_IND_FBT_E!E69+FC_IND_TE_E!E69+FC_IND_MAC_E!E69+FC_IND_TL_E!E69+FC_IND_WP_E!E69+FC_IND_MQ_E!E69+FC_IND_CON_E!E69+FC_IND_NSP_E!E69</f>
        <v>0</v>
      </c>
      <c r="F69" s="30">
        <f>FC_IND_IS_E!F69+FC_IND_NFM_E!F69+FC_IND_CPC_E!F69+FC_IND_NMM_E!F69+FC_IND_PPP_E!F69+FC_IND_FBT_E!F69+FC_IND_TE_E!F69+FC_IND_MAC_E!F69+FC_IND_TL_E!F69+FC_IND_WP_E!F69+FC_IND_MQ_E!F69+FC_IND_CON_E!F69+FC_IND_NSP_E!F69</f>
        <v>16.671195184866725</v>
      </c>
      <c r="G69" s="30">
        <f>FC_IND_IS_E!G69+FC_IND_NFM_E!G69+FC_IND_CPC_E!G69+FC_IND_NMM_E!G69+FC_IND_PPP_E!G69+FC_IND_FBT_E!G69+FC_IND_TE_E!G69+FC_IND_MAC_E!G69+FC_IND_TL_E!G69+FC_IND_WP_E!G69+FC_IND_MQ_E!G69+FC_IND_CON_E!G69+FC_IND_NSP_E!G69</f>
        <v>14.184952708512466</v>
      </c>
      <c r="H69" s="30">
        <f>FC_IND_IS_E!H69+FC_IND_NFM_E!H69+FC_IND_CPC_E!H69+FC_IND_NMM_E!H69+FC_IND_PPP_E!H69+FC_IND_FBT_E!H69+FC_IND_TE_E!H69+FC_IND_MAC_E!H69+FC_IND_TL_E!H69+FC_IND_WP_E!H69+FC_IND_MQ_E!H69+FC_IND_CON_E!H69+FC_IND_NSP_E!H69</f>
        <v>19.858211521926059</v>
      </c>
      <c r="I69" s="30">
        <f>FC_IND_IS_E!I69+FC_IND_NFM_E!I69+FC_IND_CPC_E!I69+FC_IND_NMM_E!I69+FC_IND_PPP_E!I69+FC_IND_FBT_E!I69+FC_IND_TE_E!I69+FC_IND_MAC_E!I69+FC_IND_TL_E!I69+FC_IND_WP_E!I69+FC_IND_MQ_E!I69+FC_IND_CON_E!I69+FC_IND_NSP_E!I69</f>
        <v>43.583233018056745</v>
      </c>
      <c r="J69" s="30">
        <f>FC_IND_IS_E!J69+FC_IND_NFM_E!J69+FC_IND_CPC_E!J69+FC_IND_NMM_E!J69+FC_IND_PPP_E!J69+FC_IND_FBT_E!J69+FC_IND_TE_E!J69+FC_IND_MAC_E!J69+FC_IND_TL_E!J69+FC_IND_WP_E!J69+FC_IND_MQ_E!J69+FC_IND_CON_E!J69+FC_IND_NSP_E!J69</f>
        <v>55.097420464316421</v>
      </c>
      <c r="K69" s="30">
        <f>FC_IND_IS_E!K69+FC_IND_NFM_E!K69+FC_IND_CPC_E!K69+FC_IND_NMM_E!K69+FC_IND_PPP_E!K69+FC_IND_FBT_E!K69+FC_IND_TE_E!K69+FC_IND_MAC_E!K69+FC_IND_TL_E!K69+FC_IND_WP_E!K69+FC_IND_MQ_E!K69+FC_IND_CON_E!K69+FC_IND_NSP_E!K69</f>
        <v>107.55597592433361</v>
      </c>
      <c r="L69" s="30">
        <f>FC_IND_IS_E!L69+FC_IND_NFM_E!L69+FC_IND_CPC_E!L69+FC_IND_NMM_E!L69+FC_IND_PPP_E!L69+FC_IND_FBT_E!L69+FC_IND_TE_E!L69+FC_IND_MAC_E!L69+FC_IND_TL_E!L69+FC_IND_WP_E!L69+FC_IND_MQ_E!L69+FC_IND_CON_E!L69+FC_IND_NSP_E!L69</f>
        <v>85.562510748065336</v>
      </c>
      <c r="M69" s="30">
        <f>FC_IND_IS_E!M69+FC_IND_NFM_E!M69+FC_IND_CPC_E!M69+FC_IND_NMM_E!M69+FC_IND_PPP_E!M69+FC_IND_FBT_E!M69+FC_IND_TE_E!M69+FC_IND_MAC_E!M69+FC_IND_TL_E!M69+FC_IND_WP_E!M69+FC_IND_MQ_E!M69+FC_IND_CON_E!M69+FC_IND_NSP_E!M69</f>
        <v>80.881083404987109</v>
      </c>
      <c r="N69" s="30">
        <f>FC_IND_IS_E!N69+FC_IND_NFM_E!N69+FC_IND_CPC_E!N69+FC_IND_NMM_E!N69+FC_IND_PPP_E!N69+FC_IND_FBT_E!N69+FC_IND_TE_E!N69+FC_IND_MAC_E!N69+FC_IND_TL_E!N69+FC_IND_WP_E!N69+FC_IND_MQ_E!N69+FC_IND_CON_E!N69+FC_IND_NSP_E!N69</f>
        <v>43.292863284608771</v>
      </c>
      <c r="O69" s="30">
        <f>FC_IND_IS_E!O69+FC_IND_NFM_E!O69+FC_IND_CPC_E!O69+FC_IND_NMM_E!O69+FC_IND_PPP_E!O69+FC_IND_FBT_E!O69+FC_IND_TE_E!O69+FC_IND_MAC_E!O69+FC_IND_TL_E!O69+FC_IND_WP_E!O69+FC_IND_MQ_E!O69+FC_IND_CON_E!O69+FC_IND_NSP_E!O69</f>
        <v>14.25657781599312</v>
      </c>
      <c r="P69" s="30">
        <f>FC_IND_IS_E!P69+FC_IND_NFM_E!P69+FC_IND_CPC_E!P69+FC_IND_NMM_E!P69+FC_IND_PPP_E!P69+FC_IND_FBT_E!P69+FC_IND_TE_E!P69+FC_IND_MAC_E!P69+FC_IND_TL_E!P69+FC_IND_WP_E!P69+FC_IND_MQ_E!P69+FC_IND_CON_E!P69+FC_IND_NSP_E!P69</f>
        <v>21.873516766981943</v>
      </c>
      <c r="Q69" s="30">
        <f>FC_IND_IS_E!Q69+FC_IND_NFM_E!Q69+FC_IND_CPC_E!Q69+FC_IND_NMM_E!Q69+FC_IND_PPP_E!Q69+FC_IND_FBT_E!Q69+FC_IND_TE_E!Q69+FC_IND_MAC_E!Q69+FC_IND_TL_E!Q69+FC_IND_WP_E!Q69+FC_IND_MQ_E!Q69+FC_IND_CON_E!Q69+FC_IND_NSP_E!Q69</f>
        <v>38.069045571797069</v>
      </c>
      <c r="R69" s="30">
        <f>FC_IND_IS_E!R69+FC_IND_NFM_E!R69+FC_IND_CPC_E!R69+FC_IND_NMM_E!R69+FC_IND_PPP_E!R69+FC_IND_FBT_E!R69+FC_IND_TE_E!R69+FC_IND_MAC_E!R69+FC_IND_TL_E!R69+FC_IND_WP_E!R69+FC_IND_MQ_E!R69+FC_IND_CON_E!R69+FC_IND_NSP_E!R69</f>
        <v>27.473430782459154</v>
      </c>
      <c r="S69" s="30">
        <f>FC_IND_IS_E!S69+FC_IND_NFM_E!S69+FC_IND_CPC_E!S69+FC_IND_NMM_E!S69+FC_IND_PPP_E!S69+FC_IND_FBT_E!S69+FC_IND_TE_E!S69+FC_IND_MAC_E!S69+FC_IND_TL_E!S69+FC_IND_WP_E!S69+FC_IND_MQ_E!S69+FC_IND_CON_E!S69+FC_IND_NSP_E!S69</f>
        <v>37.781169389509884</v>
      </c>
      <c r="T69" s="30">
        <f>FC_IND_IS_E!T69+FC_IND_NFM_E!T69+FC_IND_CPC_E!T69+FC_IND_NMM_E!T69+FC_IND_PPP_E!T69+FC_IND_FBT_E!T69+FC_IND_TE_E!T69+FC_IND_MAC_E!T69+FC_IND_TL_E!T69+FC_IND_WP_E!T69+FC_IND_MQ_E!T69+FC_IND_CON_E!T69+FC_IND_NSP_E!T69</f>
        <v>27.390799656061908</v>
      </c>
      <c r="U69" s="30">
        <f>FC_IND_IS_E!U69+FC_IND_NFM_E!U69+FC_IND_CPC_E!U69+FC_IND_NMM_E!U69+FC_IND_PPP_E!U69+FC_IND_FBT_E!U69+FC_IND_TE_E!U69+FC_IND_MAC_E!U69+FC_IND_TL_E!U69+FC_IND_WP_E!U69+FC_IND_MQ_E!U69+FC_IND_CON_E!U69+FC_IND_NSP_E!U69</f>
        <v>70.56130696474635</v>
      </c>
      <c r="V69" s="30">
        <f>FC_IND_IS_E!V69+FC_IND_NFM_E!V69+FC_IND_CPC_E!V69+FC_IND_NMM_E!V69+FC_IND_PPP_E!V69+FC_IND_FBT_E!V69+FC_IND_TE_E!V69+FC_IND_MAC_E!V69+FC_IND_TL_E!V69+FC_IND_WP_E!V69+FC_IND_MQ_E!V69+FC_IND_CON_E!V69+FC_IND_NSP_E!V69</f>
        <v>72.60687876182287</v>
      </c>
      <c r="W69" s="30">
        <f>FC_IND_IS_E!W69+FC_IND_NFM_E!W69+FC_IND_CPC_E!W69+FC_IND_NMM_E!W69+FC_IND_PPP_E!W69+FC_IND_FBT_E!W69+FC_IND_TE_E!W69+FC_IND_MAC_E!W69+FC_IND_TL_E!W69+FC_IND_WP_E!W69+FC_IND_MQ_E!W69+FC_IND_CON_E!W69+FC_IND_NSP_E!W69</f>
        <v>122.10412725709372</v>
      </c>
      <c r="X69" s="30">
        <f>FC_IND_IS_E!X69+FC_IND_NFM_E!X69+FC_IND_CPC_E!X69+FC_IND_NMM_E!X69+FC_IND_PPP_E!X69+FC_IND_FBT_E!X69+FC_IND_TE_E!X69+FC_IND_MAC_E!X69+FC_IND_TL_E!X69+FC_IND_WP_E!X69+FC_IND_MQ_E!X69+FC_IND_CON_E!X69+FC_IND_NSP_E!X69</f>
        <v>109.46595012897677</v>
      </c>
    </row>
    <row r="70" spans="1:24" ht="11.25" customHeight="1" x14ac:dyDescent="0.2">
      <c r="A70" s="22" t="s">
        <v>127</v>
      </c>
      <c r="B70" s="23" t="s">
        <v>128</v>
      </c>
      <c r="C70" s="30">
        <f>FC_IND_IS_E!C70+FC_IND_NFM_E!C70+FC_IND_CPC_E!C70+FC_IND_NMM_E!C70+FC_IND_PPP_E!C70+FC_IND_FBT_E!C70+FC_IND_TE_E!C70+FC_IND_MAC_E!C70+FC_IND_TL_E!C70+FC_IND_WP_E!C70+FC_IND_MQ_E!C70+FC_IND_CON_E!C70+FC_IND_NSP_E!C70</f>
        <v>21.635081685296637</v>
      </c>
      <c r="D70" s="30">
        <f>FC_IND_IS_E!D70+FC_IND_NFM_E!D70+FC_IND_CPC_E!D70+FC_IND_NMM_E!D70+FC_IND_PPP_E!D70+FC_IND_FBT_E!D70+FC_IND_TE_E!D70+FC_IND_MAC_E!D70+FC_IND_TL_E!D70+FC_IND_WP_E!D70+FC_IND_MQ_E!D70+FC_IND_CON_E!D70+FC_IND_NSP_E!D70</f>
        <v>22.342046431642302</v>
      </c>
      <c r="E70" s="30">
        <f>FC_IND_IS_E!E70+FC_IND_NFM_E!E70+FC_IND_CPC_E!E70+FC_IND_NMM_E!E70+FC_IND_PPP_E!E70+FC_IND_FBT_E!E70+FC_IND_TE_E!E70+FC_IND_MAC_E!E70+FC_IND_TL_E!E70+FC_IND_WP_E!E70+FC_IND_MQ_E!E70+FC_IND_CON_E!E70+FC_IND_NSP_E!E70</f>
        <v>23.059759243336195</v>
      </c>
      <c r="F70" s="30">
        <f>FC_IND_IS_E!F70+FC_IND_NFM_E!F70+FC_IND_CPC_E!F70+FC_IND_NMM_E!F70+FC_IND_PPP_E!F70+FC_IND_FBT_E!F70+FC_IND_TE_E!F70+FC_IND_MAC_E!F70+FC_IND_TL_E!F70+FC_IND_WP_E!F70+FC_IND_MQ_E!F70+FC_IND_CON_E!F70+FC_IND_NSP_E!F70</f>
        <v>23.409458297506447</v>
      </c>
      <c r="G70" s="30">
        <f>FC_IND_IS_E!G70+FC_IND_NFM_E!G70+FC_IND_CPC_E!G70+FC_IND_NMM_E!G70+FC_IND_PPP_E!G70+FC_IND_FBT_E!G70+FC_IND_TE_E!G70+FC_IND_MAC_E!G70+FC_IND_TL_E!G70+FC_IND_WP_E!G70+FC_IND_MQ_E!G70+FC_IND_CON_E!G70+FC_IND_NSP_E!G70</f>
        <v>23.798796216680991</v>
      </c>
      <c r="H70" s="30">
        <f>FC_IND_IS_E!H70+FC_IND_NFM_E!H70+FC_IND_CPC_E!H70+FC_IND_NMM_E!H70+FC_IND_PPP_E!H70+FC_IND_FBT_E!H70+FC_IND_TE_E!H70+FC_IND_MAC_E!H70+FC_IND_TL_E!H70+FC_IND_WP_E!H70+FC_IND_MQ_E!H70+FC_IND_CON_E!H70+FC_IND_NSP_E!H70</f>
        <v>28.470163370593298</v>
      </c>
      <c r="I70" s="30">
        <f>FC_IND_IS_E!I70+FC_IND_NFM_E!I70+FC_IND_CPC_E!I70+FC_IND_NMM_E!I70+FC_IND_PPP_E!I70+FC_IND_FBT_E!I70+FC_IND_TE_E!I70+FC_IND_MAC_E!I70+FC_IND_TL_E!I70+FC_IND_WP_E!I70+FC_IND_MQ_E!I70+FC_IND_CON_E!I70+FC_IND_NSP_E!I70</f>
        <v>31.908942390369738</v>
      </c>
      <c r="J70" s="30">
        <f>FC_IND_IS_E!J70+FC_IND_NFM_E!J70+FC_IND_CPC_E!J70+FC_IND_NMM_E!J70+FC_IND_PPP_E!J70+FC_IND_FBT_E!J70+FC_IND_TE_E!J70+FC_IND_MAC_E!J70+FC_IND_TL_E!J70+FC_IND_WP_E!J70+FC_IND_MQ_E!J70+FC_IND_CON_E!J70+FC_IND_NSP_E!J70</f>
        <v>31.816680997420466</v>
      </c>
      <c r="K70" s="30">
        <f>FC_IND_IS_E!K70+FC_IND_NFM_E!K70+FC_IND_CPC_E!K70+FC_IND_NMM_E!K70+FC_IND_PPP_E!K70+FC_IND_FBT_E!K70+FC_IND_TE_E!K70+FC_IND_MAC_E!K70+FC_IND_TL_E!K70+FC_IND_WP_E!K70+FC_IND_MQ_E!K70+FC_IND_CON_E!K70+FC_IND_NSP_E!K70</f>
        <v>32.834393809114353</v>
      </c>
      <c r="L70" s="30">
        <f>FC_IND_IS_E!L70+FC_IND_NFM_E!L70+FC_IND_CPC_E!L70+FC_IND_NMM_E!L70+FC_IND_PPP_E!L70+FC_IND_FBT_E!L70+FC_IND_TE_E!L70+FC_IND_MAC_E!L70+FC_IND_TL_E!L70+FC_IND_WP_E!L70+FC_IND_MQ_E!L70+FC_IND_CON_E!L70+FC_IND_NSP_E!L70</f>
        <v>36.147807394668959</v>
      </c>
      <c r="M70" s="30">
        <f>FC_IND_IS_E!M70+FC_IND_NFM_E!M70+FC_IND_CPC_E!M70+FC_IND_NMM_E!M70+FC_IND_PPP_E!M70+FC_IND_FBT_E!M70+FC_IND_TE_E!M70+FC_IND_MAC_E!M70+FC_IND_TL_E!M70+FC_IND_WP_E!M70+FC_IND_MQ_E!M70+FC_IND_CON_E!M70+FC_IND_NSP_E!M70</f>
        <v>40.871883061049004</v>
      </c>
      <c r="N70" s="30">
        <f>FC_IND_IS_E!N70+FC_IND_NFM_E!N70+FC_IND_CPC_E!N70+FC_IND_NMM_E!N70+FC_IND_PPP_E!N70+FC_IND_FBT_E!N70+FC_IND_TE_E!N70+FC_IND_MAC_E!N70+FC_IND_TL_E!N70+FC_IND_WP_E!N70+FC_IND_MQ_E!N70+FC_IND_CON_E!N70+FC_IND_NSP_E!N70</f>
        <v>45.355546001719695</v>
      </c>
      <c r="O70" s="30">
        <f>FC_IND_IS_E!O70+FC_IND_NFM_E!O70+FC_IND_CPC_E!O70+FC_IND_NMM_E!O70+FC_IND_PPP_E!O70+FC_IND_FBT_E!O70+FC_IND_TE_E!O70+FC_IND_MAC_E!O70+FC_IND_TL_E!O70+FC_IND_WP_E!O70+FC_IND_MQ_E!O70+FC_IND_CON_E!O70+FC_IND_NSP_E!O70</f>
        <v>49.400257953568378</v>
      </c>
      <c r="P70" s="30">
        <f>FC_IND_IS_E!P70+FC_IND_NFM_E!P70+FC_IND_CPC_E!P70+FC_IND_NMM_E!P70+FC_IND_PPP_E!P70+FC_IND_FBT_E!P70+FC_IND_TE_E!P70+FC_IND_MAC_E!P70+FC_IND_TL_E!P70+FC_IND_WP_E!P70+FC_IND_MQ_E!P70+FC_IND_CON_E!P70+FC_IND_NSP_E!P70</f>
        <v>53.94471195184866</v>
      </c>
      <c r="Q70" s="30">
        <f>FC_IND_IS_E!Q70+FC_IND_NFM_E!Q70+FC_IND_CPC_E!Q70+FC_IND_NMM_E!Q70+FC_IND_PPP_E!Q70+FC_IND_FBT_E!Q70+FC_IND_TE_E!Q70+FC_IND_MAC_E!Q70+FC_IND_TL_E!Q70+FC_IND_WP_E!Q70+FC_IND_MQ_E!Q70+FC_IND_CON_E!Q70+FC_IND_NSP_E!Q70</f>
        <v>179.42751504729145</v>
      </c>
      <c r="R70" s="30">
        <f>FC_IND_IS_E!R70+FC_IND_NFM_E!R70+FC_IND_CPC_E!R70+FC_IND_NMM_E!R70+FC_IND_PPP_E!R70+FC_IND_FBT_E!R70+FC_IND_TE_E!R70+FC_IND_MAC_E!R70+FC_IND_TL_E!R70+FC_IND_WP_E!R70+FC_IND_MQ_E!R70+FC_IND_CON_E!R70+FC_IND_NSP_E!R70</f>
        <v>199.38254514187446</v>
      </c>
      <c r="S70" s="30">
        <f>FC_IND_IS_E!S70+FC_IND_NFM_E!S70+FC_IND_CPC_E!S70+FC_IND_NMM_E!S70+FC_IND_PPP_E!S70+FC_IND_FBT_E!S70+FC_IND_TE_E!S70+FC_IND_MAC_E!S70+FC_IND_TL_E!S70+FC_IND_WP_E!S70+FC_IND_MQ_E!S70+FC_IND_CON_E!S70+FC_IND_NSP_E!S70</f>
        <v>223.32373172828886</v>
      </c>
      <c r="T70" s="30">
        <f>FC_IND_IS_E!T70+FC_IND_NFM_E!T70+FC_IND_CPC_E!T70+FC_IND_NMM_E!T70+FC_IND_PPP_E!T70+FC_IND_FBT_E!T70+FC_IND_TE_E!T70+FC_IND_MAC_E!T70+FC_IND_TL_E!T70+FC_IND_WP_E!T70+FC_IND_MQ_E!T70+FC_IND_CON_E!T70+FC_IND_NSP_E!T70</f>
        <v>247.9030094582975</v>
      </c>
      <c r="U70" s="30">
        <f>FC_IND_IS_E!U70+FC_IND_NFM_E!U70+FC_IND_CPC_E!U70+FC_IND_NMM_E!U70+FC_IND_PPP_E!U70+FC_IND_FBT_E!U70+FC_IND_TE_E!U70+FC_IND_MAC_E!U70+FC_IND_TL_E!U70+FC_IND_WP_E!U70+FC_IND_MQ_E!U70+FC_IND_CON_E!U70+FC_IND_NSP_E!U70</f>
        <v>287.22846087704204</v>
      </c>
      <c r="V70" s="30">
        <f>FC_IND_IS_E!V70+FC_IND_NFM_E!V70+FC_IND_CPC_E!V70+FC_IND_NMM_E!V70+FC_IND_PPP_E!V70+FC_IND_FBT_E!V70+FC_IND_TE_E!V70+FC_IND_MAC_E!V70+FC_IND_TL_E!V70+FC_IND_WP_E!V70+FC_IND_MQ_E!V70+FC_IND_CON_E!V70+FC_IND_NSP_E!V70</f>
        <v>316.82218400687867</v>
      </c>
      <c r="W70" s="30">
        <f>FC_IND_IS_E!W70+FC_IND_NFM_E!W70+FC_IND_CPC_E!W70+FC_IND_NMM_E!W70+FC_IND_PPP_E!W70+FC_IND_FBT_E!W70+FC_IND_TE_E!W70+FC_IND_MAC_E!W70+FC_IND_TL_E!W70+FC_IND_WP_E!W70+FC_IND_MQ_E!W70+FC_IND_CON_E!W70+FC_IND_NSP_E!W70</f>
        <v>346.83585554600165</v>
      </c>
      <c r="X70" s="30">
        <f>FC_IND_IS_E!X70+FC_IND_NFM_E!X70+FC_IND_CPC_E!X70+FC_IND_NMM_E!X70+FC_IND_PPP_E!X70+FC_IND_FBT_E!X70+FC_IND_TE_E!X70+FC_IND_MAC_E!X70+FC_IND_TL_E!X70+FC_IND_WP_E!X70+FC_IND_MQ_E!X70+FC_IND_CON_E!X70+FC_IND_NSP_E!X70</f>
        <v>380.67472055030089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:W71" si="22">SUM(C72:C73)</f>
        <v>752.94849527085125</v>
      </c>
      <c r="D71" s="31">
        <f t="shared" si="22"/>
        <v>673.75382631126388</v>
      </c>
      <c r="E71" s="31">
        <f t="shared" si="22"/>
        <v>704.63482373172837</v>
      </c>
      <c r="F71" s="31">
        <f t="shared" si="22"/>
        <v>1017.3032674118658</v>
      </c>
      <c r="G71" s="31">
        <f t="shared" si="22"/>
        <v>1143.9379191745484</v>
      </c>
      <c r="H71" s="31">
        <f t="shared" si="22"/>
        <v>1117.1469475494412</v>
      </c>
      <c r="I71" s="31">
        <f t="shared" si="22"/>
        <v>1299.8928632846089</v>
      </c>
      <c r="J71" s="31">
        <f t="shared" si="22"/>
        <v>1410.09260533104</v>
      </c>
      <c r="K71" s="31">
        <f t="shared" si="22"/>
        <v>1821.4041272570937</v>
      </c>
      <c r="L71" s="31">
        <f t="shared" si="22"/>
        <v>2129.125451418744</v>
      </c>
      <c r="M71" s="31">
        <f t="shared" si="22"/>
        <v>2498.4603611349953</v>
      </c>
      <c r="N71" s="31">
        <f t="shared" si="22"/>
        <v>3001.3291487532233</v>
      </c>
      <c r="O71" s="31">
        <f t="shared" si="22"/>
        <v>2952.600257953568</v>
      </c>
      <c r="P71" s="31">
        <f t="shared" si="22"/>
        <v>3256.6208082545136</v>
      </c>
      <c r="Q71" s="31">
        <f t="shared" si="22"/>
        <v>3440.9834049871024</v>
      </c>
      <c r="R71" s="31">
        <f t="shared" si="22"/>
        <v>3527.2944969905411</v>
      </c>
      <c r="S71" s="31">
        <f t="shared" si="22"/>
        <v>3967.8754084264829</v>
      </c>
      <c r="T71" s="31">
        <f t="shared" si="22"/>
        <v>3966.0081685296641</v>
      </c>
      <c r="U71" s="31">
        <f t="shared" si="22"/>
        <v>4420.3926053310406</v>
      </c>
      <c r="V71" s="31">
        <f t="shared" si="22"/>
        <v>4542.5833190025796</v>
      </c>
      <c r="W71" s="31">
        <f t="shared" si="22"/>
        <v>4726.3600171969038</v>
      </c>
      <c r="X71" s="31">
        <f t="shared" ref="X71" si="23">SUM(X72:X73)</f>
        <v>4765.2112639724837</v>
      </c>
    </row>
    <row r="72" spans="1:24" ht="11.25" customHeight="1" x14ac:dyDescent="0.2">
      <c r="A72" s="22" t="s">
        <v>131</v>
      </c>
      <c r="B72" s="23" t="s">
        <v>132</v>
      </c>
      <c r="C72" s="30">
        <f>FC_IND_IS_E!C72+FC_IND_NFM_E!C72+FC_IND_CPC_E!C72+FC_IND_NMM_E!C72+FC_IND_PPP_E!C72+FC_IND_FBT_E!C72+FC_IND_TE_E!C72+FC_IND_MAC_E!C72+FC_IND_TL_E!C72+FC_IND_WP_E!C72+FC_IND_MQ_E!C72+FC_IND_CON_E!C72+FC_IND_NSP_E!C72</f>
        <v>743.68134135855541</v>
      </c>
      <c r="D72" s="30">
        <f>FC_IND_IS_E!D72+FC_IND_NFM_E!D72+FC_IND_CPC_E!D72+FC_IND_NMM_E!D72+FC_IND_PPP_E!D72+FC_IND_FBT_E!D72+FC_IND_TE_E!D72+FC_IND_MAC_E!D72+FC_IND_TL_E!D72+FC_IND_WP_E!D72+FC_IND_MQ_E!D72+FC_IND_CON_E!D72+FC_IND_NSP_E!D72</f>
        <v>656.19862424763528</v>
      </c>
      <c r="E72" s="30">
        <f>FC_IND_IS_E!E72+FC_IND_NFM_E!E72+FC_IND_CPC_E!E72+FC_IND_NMM_E!E72+FC_IND_PPP_E!E72+FC_IND_FBT_E!E72+FC_IND_TE_E!E72+FC_IND_MAC_E!E72+FC_IND_TL_E!E72+FC_IND_WP_E!E72+FC_IND_MQ_E!E72+FC_IND_CON_E!E72+FC_IND_NSP_E!E72</f>
        <v>690.75778159931224</v>
      </c>
      <c r="F72" s="30">
        <f>FC_IND_IS_E!F72+FC_IND_NFM_E!F72+FC_IND_CPC_E!F72+FC_IND_NMM_E!F72+FC_IND_PPP_E!F72+FC_IND_FBT_E!F72+FC_IND_TE_E!F72+FC_IND_MAC_E!F72+FC_IND_TL_E!F72+FC_IND_WP_E!F72+FC_IND_MQ_E!F72+FC_IND_CON_E!F72+FC_IND_NSP_E!F72</f>
        <v>794.86595012897669</v>
      </c>
      <c r="G72" s="30">
        <f>FC_IND_IS_E!G72+FC_IND_NFM_E!G72+FC_IND_CPC_E!G72+FC_IND_NMM_E!G72+FC_IND_PPP_E!G72+FC_IND_FBT_E!G72+FC_IND_TE_E!G72+FC_IND_MAC_E!G72+FC_IND_TL_E!G72+FC_IND_WP_E!G72+FC_IND_MQ_E!G72+FC_IND_CON_E!G72+FC_IND_NSP_E!G72</f>
        <v>898.5475494411005</v>
      </c>
      <c r="H72" s="30">
        <f>FC_IND_IS_E!H72+FC_IND_NFM_E!H72+FC_IND_CPC_E!H72+FC_IND_NMM_E!H72+FC_IND_PPP_E!H72+FC_IND_FBT_E!H72+FC_IND_TE_E!H72+FC_IND_MAC_E!H72+FC_IND_TL_E!H72+FC_IND_WP_E!H72+FC_IND_MQ_E!H72+FC_IND_CON_E!H72+FC_IND_NSP_E!H72</f>
        <v>832.3470335339639</v>
      </c>
      <c r="I72" s="30">
        <f>FC_IND_IS_E!I72+FC_IND_NFM_E!I72+FC_IND_CPC_E!I72+FC_IND_NMM_E!I72+FC_IND_PPP_E!I72+FC_IND_FBT_E!I72+FC_IND_TE_E!I72+FC_IND_MAC_E!I72+FC_IND_TL_E!I72+FC_IND_WP_E!I72+FC_IND_MQ_E!I72+FC_IND_CON_E!I72+FC_IND_NSP_E!I72</f>
        <v>960.61212381771293</v>
      </c>
      <c r="J72" s="30">
        <f>FC_IND_IS_E!J72+FC_IND_NFM_E!J72+FC_IND_CPC_E!J72+FC_IND_NMM_E!J72+FC_IND_PPP_E!J72+FC_IND_FBT_E!J72+FC_IND_TE_E!J72+FC_IND_MAC_E!J72+FC_IND_TL_E!J72+FC_IND_WP_E!J72+FC_IND_MQ_E!J72+FC_IND_CON_E!J72+FC_IND_NSP_E!J72</f>
        <v>878.35012897678405</v>
      </c>
      <c r="K72" s="30">
        <f>FC_IND_IS_E!K72+FC_IND_NFM_E!K72+FC_IND_CPC_E!K72+FC_IND_NMM_E!K72+FC_IND_PPP_E!K72+FC_IND_FBT_E!K72+FC_IND_TE_E!K72+FC_IND_MAC_E!K72+FC_IND_TL_E!K72+FC_IND_WP_E!K72+FC_IND_MQ_E!K72+FC_IND_CON_E!K72+FC_IND_NSP_E!K72</f>
        <v>1725.6746345657782</v>
      </c>
      <c r="L72" s="30">
        <f>FC_IND_IS_E!L72+FC_IND_NFM_E!L72+FC_IND_CPC_E!L72+FC_IND_NMM_E!L72+FC_IND_PPP_E!L72+FC_IND_FBT_E!L72+FC_IND_TE_E!L72+FC_IND_MAC_E!L72+FC_IND_TL_E!L72+FC_IND_WP_E!L72+FC_IND_MQ_E!L72+FC_IND_CON_E!L72+FC_IND_NSP_E!L72</f>
        <v>1909.611349957007</v>
      </c>
      <c r="M72" s="30">
        <f>FC_IND_IS_E!M72+FC_IND_NFM_E!M72+FC_IND_CPC_E!M72+FC_IND_NMM_E!M72+FC_IND_PPP_E!M72+FC_IND_FBT_E!M72+FC_IND_TE_E!M72+FC_IND_MAC_E!M72+FC_IND_TL_E!M72+FC_IND_WP_E!M72+FC_IND_MQ_E!M72+FC_IND_CON_E!M72+FC_IND_NSP_E!M72</f>
        <v>2224.7213241616505</v>
      </c>
      <c r="N72" s="30">
        <f>FC_IND_IS_E!N72+FC_IND_NFM_E!N72+FC_IND_CPC_E!N72+FC_IND_NMM_E!N72+FC_IND_PPP_E!N72+FC_IND_FBT_E!N72+FC_IND_TE_E!N72+FC_IND_MAC_E!N72+FC_IND_TL_E!N72+FC_IND_WP_E!N72+FC_IND_MQ_E!N72+FC_IND_CON_E!N72+FC_IND_NSP_E!N72</f>
        <v>2614.0710232158199</v>
      </c>
      <c r="O72" s="30">
        <f>FC_IND_IS_E!O72+FC_IND_NFM_E!O72+FC_IND_CPC_E!O72+FC_IND_NMM_E!O72+FC_IND_PPP_E!O72+FC_IND_FBT_E!O72+FC_IND_TE_E!O72+FC_IND_MAC_E!O72+FC_IND_TL_E!O72+FC_IND_WP_E!O72+FC_IND_MQ_E!O72+FC_IND_CON_E!O72+FC_IND_NSP_E!O72</f>
        <v>2542.6533963886495</v>
      </c>
      <c r="P72" s="30">
        <f>FC_IND_IS_E!P72+FC_IND_NFM_E!P72+FC_IND_CPC_E!P72+FC_IND_NMM_E!P72+FC_IND_PPP_E!P72+FC_IND_FBT_E!P72+FC_IND_TE_E!P72+FC_IND_MAC_E!P72+FC_IND_TL_E!P72+FC_IND_WP_E!P72+FC_IND_MQ_E!P72+FC_IND_CON_E!P72+FC_IND_NSP_E!P72</f>
        <v>2621.8226999140147</v>
      </c>
      <c r="Q72" s="30">
        <f>FC_IND_IS_E!Q72+FC_IND_NFM_E!Q72+FC_IND_CPC_E!Q72+FC_IND_NMM_E!Q72+FC_IND_PPP_E!Q72+FC_IND_FBT_E!Q72+FC_IND_TE_E!Q72+FC_IND_MAC_E!Q72+FC_IND_TL_E!Q72+FC_IND_WP_E!Q72+FC_IND_MQ_E!Q72+FC_IND_CON_E!Q72+FC_IND_NSP_E!Q72</f>
        <v>2818.7570937231299</v>
      </c>
      <c r="R72" s="30">
        <f>FC_IND_IS_E!R72+FC_IND_NFM_E!R72+FC_IND_CPC_E!R72+FC_IND_NMM_E!R72+FC_IND_PPP_E!R72+FC_IND_FBT_E!R72+FC_IND_TE_E!R72+FC_IND_MAC_E!R72+FC_IND_TL_E!R72+FC_IND_WP_E!R72+FC_IND_MQ_E!R72+FC_IND_CON_E!R72+FC_IND_NSP_E!R72</f>
        <v>2890.8054170249352</v>
      </c>
      <c r="S72" s="30">
        <f>FC_IND_IS_E!S72+FC_IND_NFM_E!S72+FC_IND_CPC_E!S72+FC_IND_NMM_E!S72+FC_IND_PPP_E!S72+FC_IND_FBT_E!S72+FC_IND_TE_E!S72+FC_IND_MAC_E!S72+FC_IND_TL_E!S72+FC_IND_WP_E!S72+FC_IND_MQ_E!S72+FC_IND_CON_E!S72+FC_IND_NSP_E!S72</f>
        <v>3259.7288048151331</v>
      </c>
      <c r="T72" s="30">
        <f>FC_IND_IS_E!T72+FC_IND_NFM_E!T72+FC_IND_CPC_E!T72+FC_IND_NMM_E!T72+FC_IND_PPP_E!T72+FC_IND_FBT_E!T72+FC_IND_TE_E!T72+FC_IND_MAC_E!T72+FC_IND_TL_E!T72+FC_IND_WP_E!T72+FC_IND_MQ_E!T72+FC_IND_CON_E!T72+FC_IND_NSP_E!T72</f>
        <v>3167.8717110920029</v>
      </c>
      <c r="U72" s="30">
        <f>FC_IND_IS_E!U72+FC_IND_NFM_E!U72+FC_IND_CPC_E!U72+FC_IND_NMM_E!U72+FC_IND_PPP_E!U72+FC_IND_FBT_E!U72+FC_IND_TE_E!U72+FC_IND_MAC_E!U72+FC_IND_TL_E!U72+FC_IND_WP_E!U72+FC_IND_MQ_E!U72+FC_IND_CON_E!U72+FC_IND_NSP_E!U72</f>
        <v>3548.0652622527946</v>
      </c>
      <c r="V72" s="30">
        <f>FC_IND_IS_E!V72+FC_IND_NFM_E!V72+FC_IND_CPC_E!V72+FC_IND_NMM_E!V72+FC_IND_PPP_E!V72+FC_IND_FBT_E!V72+FC_IND_TE_E!V72+FC_IND_MAC_E!V72+FC_IND_TL_E!V72+FC_IND_WP_E!V72+FC_IND_MQ_E!V72+FC_IND_CON_E!V72+FC_IND_NSP_E!V72</f>
        <v>3626.3300945829747</v>
      </c>
      <c r="W72" s="30">
        <f>FC_IND_IS_E!W72+FC_IND_NFM_E!W72+FC_IND_CPC_E!W72+FC_IND_NMM_E!W72+FC_IND_PPP_E!W72+FC_IND_FBT_E!W72+FC_IND_TE_E!W72+FC_IND_MAC_E!W72+FC_IND_TL_E!W72+FC_IND_WP_E!W72+FC_IND_MQ_E!W72+FC_IND_CON_E!W72+FC_IND_NSP_E!W72</f>
        <v>3790.6301805674975</v>
      </c>
      <c r="X72" s="30">
        <f>FC_IND_IS_E!X72+FC_IND_NFM_E!X72+FC_IND_CPC_E!X72+FC_IND_NMM_E!X72+FC_IND_PPP_E!X72+FC_IND_FBT_E!X72+FC_IND_TE_E!X72+FC_IND_MAC_E!X72+FC_IND_TL_E!X72+FC_IND_WP_E!X72+FC_IND_MQ_E!X72+FC_IND_CON_E!X72+FC_IND_NSP_E!X72</f>
        <v>3857.3745485812547</v>
      </c>
    </row>
    <row r="73" spans="1:24" ht="11.25" customHeight="1" x14ac:dyDescent="0.2">
      <c r="A73" s="22" t="s">
        <v>133</v>
      </c>
      <c r="B73" s="23" t="s">
        <v>134</v>
      </c>
      <c r="C73" s="30">
        <f>FC_IND_IS_E!C73+FC_IND_NFM_E!C73+FC_IND_CPC_E!C73+FC_IND_NMM_E!C73+FC_IND_PPP_E!C73+FC_IND_FBT_E!C73+FC_IND_TE_E!C73+FC_IND_MAC_E!C73+FC_IND_TL_E!C73+FC_IND_WP_E!C73+FC_IND_MQ_E!C73+FC_IND_CON_E!C73+FC_IND_NSP_E!C73</f>
        <v>9.267153912295786</v>
      </c>
      <c r="D73" s="30">
        <f>FC_IND_IS_E!D73+FC_IND_NFM_E!D73+FC_IND_CPC_E!D73+FC_IND_NMM_E!D73+FC_IND_PPP_E!D73+FC_IND_FBT_E!D73+FC_IND_TE_E!D73+FC_IND_MAC_E!D73+FC_IND_TL_E!D73+FC_IND_WP_E!D73+FC_IND_MQ_E!D73+FC_IND_CON_E!D73+FC_IND_NSP_E!D73</f>
        <v>17.555202063628549</v>
      </c>
      <c r="E73" s="30">
        <f>FC_IND_IS_E!E73+FC_IND_NFM_E!E73+FC_IND_CPC_E!E73+FC_IND_NMM_E!E73+FC_IND_PPP_E!E73+FC_IND_FBT_E!E73+FC_IND_TE_E!E73+FC_IND_MAC_E!E73+FC_IND_TL_E!E73+FC_IND_WP_E!E73+FC_IND_MQ_E!E73+FC_IND_CON_E!E73+FC_IND_NSP_E!E73</f>
        <v>13.877042132416166</v>
      </c>
      <c r="F73" s="30">
        <f>FC_IND_IS_E!F73+FC_IND_NFM_E!F73+FC_IND_CPC_E!F73+FC_IND_NMM_E!F73+FC_IND_PPP_E!F73+FC_IND_FBT_E!F73+FC_IND_TE_E!F73+FC_IND_MAC_E!F73+FC_IND_TL_E!F73+FC_IND_WP_E!F73+FC_IND_MQ_E!F73+FC_IND_CON_E!F73+FC_IND_NSP_E!F73</f>
        <v>222.4373172828891</v>
      </c>
      <c r="G73" s="30">
        <f>FC_IND_IS_E!G73+FC_IND_NFM_E!G73+FC_IND_CPC_E!G73+FC_IND_NMM_E!G73+FC_IND_PPP_E!G73+FC_IND_FBT_E!G73+FC_IND_TE_E!G73+FC_IND_MAC_E!G73+FC_IND_TL_E!G73+FC_IND_WP_E!G73+FC_IND_MQ_E!G73+FC_IND_CON_E!G73+FC_IND_NSP_E!G73</f>
        <v>245.39036973344795</v>
      </c>
      <c r="H73" s="30">
        <f>FC_IND_IS_E!H73+FC_IND_NFM_E!H73+FC_IND_CPC_E!H73+FC_IND_NMM_E!H73+FC_IND_PPP_E!H73+FC_IND_FBT_E!H73+FC_IND_TE_E!H73+FC_IND_MAC_E!H73+FC_IND_TL_E!H73+FC_IND_WP_E!H73+FC_IND_MQ_E!H73+FC_IND_CON_E!H73+FC_IND_NSP_E!H73</f>
        <v>284.79991401547727</v>
      </c>
      <c r="I73" s="30">
        <f>FC_IND_IS_E!I73+FC_IND_NFM_E!I73+FC_IND_CPC_E!I73+FC_IND_NMM_E!I73+FC_IND_PPP_E!I73+FC_IND_FBT_E!I73+FC_IND_TE_E!I73+FC_IND_MAC_E!I73+FC_IND_TL_E!I73+FC_IND_WP_E!I73+FC_IND_MQ_E!I73+FC_IND_CON_E!I73+FC_IND_NSP_E!I73</f>
        <v>339.28073946689591</v>
      </c>
      <c r="J73" s="30">
        <f>FC_IND_IS_E!J73+FC_IND_NFM_E!J73+FC_IND_CPC_E!J73+FC_IND_NMM_E!J73+FC_IND_PPP_E!J73+FC_IND_FBT_E!J73+FC_IND_TE_E!J73+FC_IND_MAC_E!J73+FC_IND_TL_E!J73+FC_IND_WP_E!J73+FC_IND_MQ_E!J73+FC_IND_CON_E!J73+FC_IND_NSP_E!J73</f>
        <v>531.74247635425604</v>
      </c>
      <c r="K73" s="30">
        <f>FC_IND_IS_E!K73+FC_IND_NFM_E!K73+FC_IND_CPC_E!K73+FC_IND_NMM_E!K73+FC_IND_PPP_E!K73+FC_IND_FBT_E!K73+FC_IND_TE_E!K73+FC_IND_MAC_E!K73+FC_IND_TL_E!K73+FC_IND_WP_E!K73+FC_IND_MQ_E!K73+FC_IND_CON_E!K73+FC_IND_NSP_E!K73</f>
        <v>95.729492691315528</v>
      </c>
      <c r="L73" s="30">
        <f>FC_IND_IS_E!L73+FC_IND_NFM_E!L73+FC_IND_CPC_E!L73+FC_IND_NMM_E!L73+FC_IND_PPP_E!L73+FC_IND_FBT_E!L73+FC_IND_TE_E!L73+FC_IND_MAC_E!L73+FC_IND_TL_E!L73+FC_IND_WP_E!L73+FC_IND_MQ_E!L73+FC_IND_CON_E!L73+FC_IND_NSP_E!L73</f>
        <v>219.51410146173691</v>
      </c>
      <c r="M73" s="30">
        <f>FC_IND_IS_E!M73+FC_IND_NFM_E!M73+FC_IND_CPC_E!M73+FC_IND_NMM_E!M73+FC_IND_PPP_E!M73+FC_IND_FBT_E!M73+FC_IND_TE_E!M73+FC_IND_MAC_E!M73+FC_IND_TL_E!M73+FC_IND_WP_E!M73+FC_IND_MQ_E!M73+FC_IND_CON_E!M73+FC_IND_NSP_E!M73</f>
        <v>273.73903697334487</v>
      </c>
      <c r="N73" s="30">
        <f>FC_IND_IS_E!N73+FC_IND_NFM_E!N73+FC_IND_CPC_E!N73+FC_IND_NMM_E!N73+FC_IND_PPP_E!N73+FC_IND_FBT_E!N73+FC_IND_TE_E!N73+FC_IND_MAC_E!N73+FC_IND_TL_E!N73+FC_IND_WP_E!N73+FC_IND_MQ_E!N73+FC_IND_CON_E!N73+FC_IND_NSP_E!N73</f>
        <v>387.25812553740326</v>
      </c>
      <c r="O73" s="30">
        <f>FC_IND_IS_E!O73+FC_IND_NFM_E!O73+FC_IND_CPC_E!O73+FC_IND_NMM_E!O73+FC_IND_PPP_E!O73+FC_IND_FBT_E!O73+FC_IND_TE_E!O73+FC_IND_MAC_E!O73+FC_IND_TL_E!O73+FC_IND_WP_E!O73+FC_IND_MQ_E!O73+FC_IND_CON_E!O73+FC_IND_NSP_E!O73</f>
        <v>409.94686156491844</v>
      </c>
      <c r="P73" s="30">
        <f>FC_IND_IS_E!P73+FC_IND_NFM_E!P73+FC_IND_CPC_E!P73+FC_IND_NMM_E!P73+FC_IND_PPP_E!P73+FC_IND_FBT_E!P73+FC_IND_TE_E!P73+FC_IND_MAC_E!P73+FC_IND_TL_E!P73+FC_IND_WP_E!P73+FC_IND_MQ_E!P73+FC_IND_CON_E!P73+FC_IND_NSP_E!P73</f>
        <v>634.79810834049874</v>
      </c>
      <c r="Q73" s="30">
        <f>FC_IND_IS_E!Q73+FC_IND_NFM_E!Q73+FC_IND_CPC_E!Q73+FC_IND_NMM_E!Q73+FC_IND_PPP_E!Q73+FC_IND_FBT_E!Q73+FC_IND_TE_E!Q73+FC_IND_MAC_E!Q73+FC_IND_TL_E!Q73+FC_IND_WP_E!Q73+FC_IND_MQ_E!Q73+FC_IND_CON_E!Q73+FC_IND_NSP_E!Q73</f>
        <v>622.22631126397255</v>
      </c>
      <c r="R73" s="30">
        <f>FC_IND_IS_E!R73+FC_IND_NFM_E!R73+FC_IND_CPC_E!R73+FC_IND_NMM_E!R73+FC_IND_PPP_E!R73+FC_IND_FBT_E!R73+FC_IND_TE_E!R73+FC_IND_MAC_E!R73+FC_IND_TL_E!R73+FC_IND_WP_E!R73+FC_IND_MQ_E!R73+FC_IND_CON_E!R73+FC_IND_NSP_E!R73</f>
        <v>636.48907996560604</v>
      </c>
      <c r="S73" s="30">
        <f>FC_IND_IS_E!S73+FC_IND_NFM_E!S73+FC_IND_CPC_E!S73+FC_IND_NMM_E!S73+FC_IND_PPP_E!S73+FC_IND_FBT_E!S73+FC_IND_TE_E!S73+FC_IND_MAC_E!S73+FC_IND_TL_E!S73+FC_IND_WP_E!S73+FC_IND_MQ_E!S73+FC_IND_CON_E!S73+FC_IND_NSP_E!S73</f>
        <v>708.14660361134997</v>
      </c>
      <c r="T73" s="30">
        <f>FC_IND_IS_E!T73+FC_IND_NFM_E!T73+FC_IND_CPC_E!T73+FC_IND_NMM_E!T73+FC_IND_PPP_E!T73+FC_IND_FBT_E!T73+FC_IND_TE_E!T73+FC_IND_MAC_E!T73+FC_IND_TL_E!T73+FC_IND_WP_E!T73+FC_IND_MQ_E!T73+FC_IND_CON_E!T73+FC_IND_NSP_E!T73</f>
        <v>798.13645743766108</v>
      </c>
      <c r="U73" s="30">
        <f>FC_IND_IS_E!U73+FC_IND_NFM_E!U73+FC_IND_CPC_E!U73+FC_IND_NMM_E!U73+FC_IND_PPP_E!U73+FC_IND_FBT_E!U73+FC_IND_TE_E!U73+FC_IND_MAC_E!U73+FC_IND_TL_E!U73+FC_IND_WP_E!U73+FC_IND_MQ_E!U73+FC_IND_CON_E!U73+FC_IND_NSP_E!U73</f>
        <v>872.3273430782458</v>
      </c>
      <c r="V73" s="30">
        <f>FC_IND_IS_E!V73+FC_IND_NFM_E!V73+FC_IND_CPC_E!V73+FC_IND_NMM_E!V73+FC_IND_PPP_E!V73+FC_IND_FBT_E!V73+FC_IND_TE_E!V73+FC_IND_MAC_E!V73+FC_IND_TL_E!V73+FC_IND_WP_E!V73+FC_IND_MQ_E!V73+FC_IND_CON_E!V73+FC_IND_NSP_E!V73</f>
        <v>916.25322441960475</v>
      </c>
      <c r="W73" s="30">
        <f>FC_IND_IS_E!W73+FC_IND_NFM_E!W73+FC_IND_CPC_E!W73+FC_IND_NMM_E!W73+FC_IND_PPP_E!W73+FC_IND_FBT_E!W73+FC_IND_TE_E!W73+FC_IND_MAC_E!W73+FC_IND_TL_E!W73+FC_IND_WP_E!W73+FC_IND_MQ_E!W73+FC_IND_CON_E!W73+FC_IND_NSP_E!W73</f>
        <v>935.72983662940658</v>
      </c>
      <c r="X73" s="30">
        <f>FC_IND_IS_E!X73+FC_IND_NFM_E!X73+FC_IND_CPC_E!X73+FC_IND_NMM_E!X73+FC_IND_PPP_E!X73+FC_IND_FBT_E!X73+FC_IND_TE_E!X73+FC_IND_MAC_E!X73+FC_IND_TL_E!X73+FC_IND_WP_E!X73+FC_IND_MQ_E!X73+FC_IND_CON_E!X73+FC_IND_NSP_E!X73</f>
        <v>907.83671539122952</v>
      </c>
    </row>
    <row r="74" spans="1:24" ht="11.25" customHeight="1" x14ac:dyDescent="0.2">
      <c r="A74" s="24" t="s">
        <v>135</v>
      </c>
      <c r="B74" s="25" t="s">
        <v>136</v>
      </c>
      <c r="C74" s="31">
        <f>FC_IND_IS_E!C74+FC_IND_NFM_E!C74+FC_IND_CPC_E!C74+FC_IND_NMM_E!C74+FC_IND_PPP_E!C74+FC_IND_FBT_E!C74+FC_IND_TE_E!C74+FC_IND_MAC_E!C74+FC_IND_TL_E!C74+FC_IND_WP_E!C74+FC_IND_MQ_E!C74+FC_IND_CON_E!C74+FC_IND_NSP_E!C74</f>
        <v>0</v>
      </c>
      <c r="D74" s="31">
        <f>FC_IND_IS_E!D74+FC_IND_NFM_E!D74+FC_IND_CPC_E!D74+FC_IND_NMM_E!D74+FC_IND_PPP_E!D74+FC_IND_FBT_E!D74+FC_IND_TE_E!D74+FC_IND_MAC_E!D74+FC_IND_TL_E!D74+FC_IND_WP_E!D74+FC_IND_MQ_E!D74+FC_IND_CON_E!D74+FC_IND_NSP_E!D74</f>
        <v>0</v>
      </c>
      <c r="E74" s="31">
        <f>FC_IND_IS_E!E74+FC_IND_NFM_E!E74+FC_IND_CPC_E!E74+FC_IND_NMM_E!E74+FC_IND_PPP_E!E74+FC_IND_FBT_E!E74+FC_IND_TE_E!E74+FC_IND_MAC_E!E74+FC_IND_TL_E!E74+FC_IND_WP_E!E74+FC_IND_MQ_E!E74+FC_IND_CON_E!E74+FC_IND_NSP_E!E74</f>
        <v>0</v>
      </c>
      <c r="F74" s="31">
        <f>FC_IND_IS_E!F74+FC_IND_NFM_E!F74+FC_IND_CPC_E!F74+FC_IND_NMM_E!F74+FC_IND_PPP_E!F74+FC_IND_FBT_E!F74+FC_IND_TE_E!F74+FC_IND_MAC_E!F74+FC_IND_TL_E!F74+FC_IND_WP_E!F74+FC_IND_MQ_E!F74+FC_IND_CON_E!F74+FC_IND_NSP_E!F74</f>
        <v>0</v>
      </c>
      <c r="G74" s="31">
        <f>FC_IND_IS_E!G74+FC_IND_NFM_E!G74+FC_IND_CPC_E!G74+FC_IND_NMM_E!G74+FC_IND_PPP_E!G74+FC_IND_FBT_E!G74+FC_IND_TE_E!G74+FC_IND_MAC_E!G74+FC_IND_TL_E!G74+FC_IND_WP_E!G74+FC_IND_MQ_E!G74+FC_IND_CON_E!G74+FC_IND_NSP_E!G74</f>
        <v>0</v>
      </c>
      <c r="H74" s="31">
        <f>FC_IND_IS_E!H74+FC_IND_NFM_E!H74+FC_IND_CPC_E!H74+FC_IND_NMM_E!H74+FC_IND_PPP_E!H74+FC_IND_FBT_E!H74+FC_IND_TE_E!H74+FC_IND_MAC_E!H74+FC_IND_TL_E!H74+FC_IND_WP_E!H74+FC_IND_MQ_E!H74+FC_IND_CON_E!H74+FC_IND_NSP_E!H74</f>
        <v>0</v>
      </c>
      <c r="I74" s="31">
        <f>FC_IND_IS_E!I74+FC_IND_NFM_E!I74+FC_IND_CPC_E!I74+FC_IND_NMM_E!I74+FC_IND_PPP_E!I74+FC_IND_FBT_E!I74+FC_IND_TE_E!I74+FC_IND_MAC_E!I74+FC_IND_TL_E!I74+FC_IND_WP_E!I74+FC_IND_MQ_E!I74+FC_IND_CON_E!I74+FC_IND_NSP_E!I74</f>
        <v>0</v>
      </c>
      <c r="J74" s="31">
        <f>FC_IND_IS_E!J74+FC_IND_NFM_E!J74+FC_IND_CPC_E!J74+FC_IND_NMM_E!J74+FC_IND_PPP_E!J74+FC_IND_FBT_E!J74+FC_IND_TE_E!J74+FC_IND_MAC_E!J74+FC_IND_TL_E!J74+FC_IND_WP_E!J74+FC_IND_MQ_E!J74+FC_IND_CON_E!J74+FC_IND_NSP_E!J74</f>
        <v>0</v>
      </c>
      <c r="K74" s="31">
        <f>FC_IND_IS_E!K74+FC_IND_NFM_E!K74+FC_IND_CPC_E!K74+FC_IND_NMM_E!K74+FC_IND_PPP_E!K74+FC_IND_FBT_E!K74+FC_IND_TE_E!K74+FC_IND_MAC_E!K74+FC_IND_TL_E!K74+FC_IND_WP_E!K74+FC_IND_MQ_E!K74+FC_IND_CON_E!K74+FC_IND_NSP_E!K74</f>
        <v>0</v>
      </c>
      <c r="L74" s="31">
        <f>FC_IND_IS_E!L74+FC_IND_NFM_E!L74+FC_IND_CPC_E!L74+FC_IND_NMM_E!L74+FC_IND_PPP_E!L74+FC_IND_FBT_E!L74+FC_IND_TE_E!L74+FC_IND_MAC_E!L74+FC_IND_TL_E!L74+FC_IND_WP_E!L74+FC_IND_MQ_E!L74+FC_IND_CON_E!L74+FC_IND_NSP_E!L74</f>
        <v>0</v>
      </c>
      <c r="M74" s="31">
        <f>FC_IND_IS_E!M74+FC_IND_NFM_E!M74+FC_IND_CPC_E!M74+FC_IND_NMM_E!M74+FC_IND_PPP_E!M74+FC_IND_FBT_E!M74+FC_IND_TE_E!M74+FC_IND_MAC_E!M74+FC_IND_TL_E!M74+FC_IND_WP_E!M74+FC_IND_MQ_E!M74+FC_IND_CON_E!M74+FC_IND_NSP_E!M74</f>
        <v>0</v>
      </c>
      <c r="N74" s="31">
        <f>FC_IND_IS_E!N74+FC_IND_NFM_E!N74+FC_IND_CPC_E!N74+FC_IND_NMM_E!N74+FC_IND_PPP_E!N74+FC_IND_FBT_E!N74+FC_IND_TE_E!N74+FC_IND_MAC_E!N74+FC_IND_TL_E!N74+FC_IND_WP_E!N74+FC_IND_MQ_E!N74+FC_IND_CON_E!N74+FC_IND_NSP_E!N74</f>
        <v>0</v>
      </c>
      <c r="O74" s="31">
        <f>FC_IND_IS_E!O74+FC_IND_NFM_E!O74+FC_IND_CPC_E!O74+FC_IND_NMM_E!O74+FC_IND_PPP_E!O74+FC_IND_FBT_E!O74+FC_IND_TE_E!O74+FC_IND_MAC_E!O74+FC_IND_TL_E!O74+FC_IND_WP_E!O74+FC_IND_MQ_E!O74+FC_IND_CON_E!O74+FC_IND_NSP_E!O74</f>
        <v>0</v>
      </c>
      <c r="P74" s="31">
        <f>FC_IND_IS_E!P74+FC_IND_NFM_E!P74+FC_IND_CPC_E!P74+FC_IND_NMM_E!P74+FC_IND_PPP_E!P74+FC_IND_FBT_E!P74+FC_IND_TE_E!P74+FC_IND_MAC_E!P74+FC_IND_TL_E!P74+FC_IND_WP_E!P74+FC_IND_MQ_E!P74+FC_IND_CON_E!P74+FC_IND_NSP_E!P74</f>
        <v>0</v>
      </c>
      <c r="Q74" s="31">
        <f>FC_IND_IS_E!Q74+FC_IND_NFM_E!Q74+FC_IND_CPC_E!Q74+FC_IND_NMM_E!Q74+FC_IND_PPP_E!Q74+FC_IND_FBT_E!Q74+FC_IND_TE_E!Q74+FC_IND_MAC_E!Q74+FC_IND_TL_E!Q74+FC_IND_WP_E!Q74+FC_IND_MQ_E!Q74+FC_IND_CON_E!Q74+FC_IND_NSP_E!Q74</f>
        <v>0</v>
      </c>
      <c r="R74" s="31">
        <f>FC_IND_IS_E!R74+FC_IND_NFM_E!R74+FC_IND_CPC_E!R74+FC_IND_NMM_E!R74+FC_IND_PPP_E!R74+FC_IND_FBT_E!R74+FC_IND_TE_E!R74+FC_IND_MAC_E!R74+FC_IND_TL_E!R74+FC_IND_WP_E!R74+FC_IND_MQ_E!R74+FC_IND_CON_E!R74+FC_IND_NSP_E!R74</f>
        <v>0</v>
      </c>
      <c r="S74" s="31">
        <f>FC_IND_IS_E!S74+FC_IND_NFM_E!S74+FC_IND_CPC_E!S74+FC_IND_NMM_E!S74+FC_IND_PPP_E!S74+FC_IND_FBT_E!S74+FC_IND_TE_E!S74+FC_IND_MAC_E!S74+FC_IND_TL_E!S74+FC_IND_WP_E!S74+FC_IND_MQ_E!S74+FC_IND_CON_E!S74+FC_IND_NSP_E!S74</f>
        <v>0</v>
      </c>
      <c r="T74" s="31">
        <f>FC_IND_IS_E!T74+FC_IND_NFM_E!T74+FC_IND_CPC_E!T74+FC_IND_NMM_E!T74+FC_IND_PPP_E!T74+FC_IND_FBT_E!T74+FC_IND_TE_E!T74+FC_IND_MAC_E!T74+FC_IND_TL_E!T74+FC_IND_WP_E!T74+FC_IND_MQ_E!T74+FC_IND_CON_E!T74+FC_IND_NSP_E!T74</f>
        <v>0</v>
      </c>
      <c r="U74" s="31">
        <f>FC_IND_IS_E!U74+FC_IND_NFM_E!U74+FC_IND_CPC_E!U74+FC_IND_NMM_E!U74+FC_IND_PPP_E!U74+FC_IND_FBT_E!U74+FC_IND_TE_E!U74+FC_IND_MAC_E!U74+FC_IND_TL_E!U74+FC_IND_WP_E!U74+FC_IND_MQ_E!U74+FC_IND_CON_E!U74+FC_IND_NSP_E!U74</f>
        <v>0</v>
      </c>
      <c r="V74" s="31">
        <f>FC_IND_IS_E!V74+FC_IND_NFM_E!V74+FC_IND_CPC_E!V74+FC_IND_NMM_E!V74+FC_IND_PPP_E!V74+FC_IND_FBT_E!V74+FC_IND_TE_E!V74+FC_IND_MAC_E!V74+FC_IND_TL_E!V74+FC_IND_WP_E!V74+FC_IND_MQ_E!V74+FC_IND_CON_E!V74+FC_IND_NSP_E!V74</f>
        <v>0</v>
      </c>
      <c r="W74" s="31">
        <f>FC_IND_IS_E!W74+FC_IND_NFM_E!W74+FC_IND_CPC_E!W74+FC_IND_NMM_E!W74+FC_IND_PPP_E!W74+FC_IND_FBT_E!W74+FC_IND_TE_E!W74+FC_IND_MAC_E!W74+FC_IND_TL_E!W74+FC_IND_WP_E!W74+FC_IND_MQ_E!W74+FC_IND_CON_E!W74+FC_IND_NSP_E!W74</f>
        <v>0</v>
      </c>
      <c r="X74" s="31">
        <f>FC_IND_IS_E!X74+FC_IND_NFM_E!X74+FC_IND_CPC_E!X74+FC_IND_NMM_E!X74+FC_IND_PPP_E!X74+FC_IND_FBT_E!X74+FC_IND_TE_E!X74+FC_IND_MAC_E!X74+FC_IND_TL_E!X74+FC_IND_WP_E!X74+FC_IND_MQ_E!X74+FC_IND_CON_E!X74+FC_IND_NSP_E!X74</f>
        <v>0</v>
      </c>
    </row>
    <row r="75" spans="1:24" ht="11.25" customHeight="1" x14ac:dyDescent="0.2">
      <c r="A75" s="24" t="s">
        <v>137</v>
      </c>
      <c r="B75" s="25" t="s">
        <v>138</v>
      </c>
      <c r="C75" s="31">
        <f>FC_IND_IS_E!C75+FC_IND_NFM_E!C75+FC_IND_CPC_E!C75+FC_IND_NMM_E!C75+FC_IND_PPP_E!C75+FC_IND_FBT_E!C75+FC_IND_TE_E!C75+FC_IND_MAC_E!C75+FC_IND_TL_E!C75+FC_IND_WP_E!C75+FC_IND_MQ_E!C75+FC_IND_CON_E!C75+FC_IND_NSP_E!C75</f>
        <v>9982.4245915735155</v>
      </c>
      <c r="D75" s="31">
        <f>FC_IND_IS_E!D75+FC_IND_NFM_E!D75+FC_IND_CPC_E!D75+FC_IND_NMM_E!D75+FC_IND_PPP_E!D75+FC_IND_FBT_E!D75+FC_IND_TE_E!D75+FC_IND_MAC_E!D75+FC_IND_TL_E!D75+FC_IND_WP_E!D75+FC_IND_MQ_E!D75+FC_IND_CON_E!D75+FC_IND_NSP_E!D75</f>
        <v>10023.800515907136</v>
      </c>
      <c r="E75" s="31">
        <f>FC_IND_IS_E!E75+FC_IND_NFM_E!E75+FC_IND_CPC_E!E75+FC_IND_NMM_E!E75+FC_IND_PPP_E!E75+FC_IND_FBT_E!E75+FC_IND_TE_E!E75+FC_IND_MAC_E!E75+FC_IND_TL_E!E75+FC_IND_WP_E!E75+FC_IND_MQ_E!E75+FC_IND_CON_E!E75+FC_IND_NSP_E!E75</f>
        <v>10395.448065348239</v>
      </c>
      <c r="F75" s="31">
        <f>FC_IND_IS_E!F75+FC_IND_NFM_E!F75+FC_IND_CPC_E!F75+FC_IND_NMM_E!F75+FC_IND_PPP_E!F75+FC_IND_FBT_E!F75+FC_IND_TE_E!F75+FC_IND_MAC_E!F75+FC_IND_TL_E!F75+FC_IND_WP_E!F75+FC_IND_MQ_E!F75+FC_IND_CON_E!F75+FC_IND_NSP_E!F75</f>
        <v>12898.304127257095</v>
      </c>
      <c r="G75" s="31">
        <f>FC_IND_IS_E!G75+FC_IND_NFM_E!G75+FC_IND_CPC_E!G75+FC_IND_NMM_E!G75+FC_IND_PPP_E!G75+FC_IND_FBT_E!G75+FC_IND_TE_E!G75+FC_IND_MAC_E!G75+FC_IND_TL_E!G75+FC_IND_WP_E!G75+FC_IND_MQ_E!G75+FC_IND_CON_E!G75+FC_IND_NSP_E!G75</f>
        <v>15034.64729148753</v>
      </c>
      <c r="H75" s="31">
        <f>FC_IND_IS_E!H75+FC_IND_NFM_E!H75+FC_IND_CPC_E!H75+FC_IND_NMM_E!H75+FC_IND_PPP_E!H75+FC_IND_FBT_E!H75+FC_IND_TE_E!H75+FC_IND_MAC_E!H75+FC_IND_TL_E!H75+FC_IND_WP_E!H75+FC_IND_MQ_E!H75+FC_IND_CON_E!H75+FC_IND_NSP_E!H75</f>
        <v>15089.882287188308</v>
      </c>
      <c r="I75" s="31">
        <f>FC_IND_IS_E!I75+FC_IND_NFM_E!I75+FC_IND_CPC_E!I75+FC_IND_NMM_E!I75+FC_IND_PPP_E!I75+FC_IND_FBT_E!I75+FC_IND_TE_E!I75+FC_IND_MAC_E!I75+FC_IND_TL_E!I75+FC_IND_WP_E!I75+FC_IND_MQ_E!I75+FC_IND_CON_E!I75+FC_IND_NSP_E!I75</f>
        <v>15464.343852106616</v>
      </c>
      <c r="J75" s="31">
        <f>FC_IND_IS_E!J75+FC_IND_NFM_E!J75+FC_IND_CPC_E!J75+FC_IND_NMM_E!J75+FC_IND_PPP_E!J75+FC_IND_FBT_E!J75+FC_IND_TE_E!J75+FC_IND_MAC_E!J75+FC_IND_TL_E!J75+FC_IND_WP_E!J75+FC_IND_MQ_E!J75+FC_IND_CON_E!J75+FC_IND_NSP_E!J75</f>
        <v>16477.373774720552</v>
      </c>
      <c r="K75" s="31">
        <f>FC_IND_IS_E!K75+FC_IND_NFM_E!K75+FC_IND_CPC_E!K75+FC_IND_NMM_E!K75+FC_IND_PPP_E!K75+FC_IND_FBT_E!K75+FC_IND_TE_E!K75+FC_IND_MAC_E!K75+FC_IND_TL_E!K75+FC_IND_WP_E!K75+FC_IND_MQ_E!K75+FC_IND_CON_E!K75+FC_IND_NSP_E!K75</f>
        <v>16469.032244196042</v>
      </c>
      <c r="L75" s="31">
        <f>FC_IND_IS_E!L75+FC_IND_NFM_E!L75+FC_IND_CPC_E!L75+FC_IND_NMM_E!L75+FC_IND_PPP_E!L75+FC_IND_FBT_E!L75+FC_IND_TE_E!L75+FC_IND_MAC_E!L75+FC_IND_TL_E!L75+FC_IND_WP_E!L75+FC_IND_MQ_E!L75+FC_IND_CON_E!L75+FC_IND_NSP_E!L75</f>
        <v>15491.035597592429</v>
      </c>
      <c r="M75" s="31">
        <f>FC_IND_IS_E!M75+FC_IND_NFM_E!M75+FC_IND_CPC_E!M75+FC_IND_NMM_E!M75+FC_IND_PPP_E!M75+FC_IND_FBT_E!M75+FC_IND_TE_E!M75+FC_IND_MAC_E!M75+FC_IND_TL_E!M75+FC_IND_WP_E!M75+FC_IND_MQ_E!M75+FC_IND_CON_E!M75+FC_IND_NSP_E!M75</f>
        <v>15732.3241616509</v>
      </c>
      <c r="N75" s="31">
        <f>FC_IND_IS_E!N75+FC_IND_NFM_E!N75+FC_IND_CPC_E!N75+FC_IND_NMM_E!N75+FC_IND_PPP_E!N75+FC_IND_FBT_E!N75+FC_IND_TE_E!N75+FC_IND_MAC_E!N75+FC_IND_TL_E!N75+FC_IND_WP_E!N75+FC_IND_MQ_E!N75+FC_IND_CON_E!N75+FC_IND_NSP_E!N75</f>
        <v>15780.898194325022</v>
      </c>
      <c r="O75" s="31">
        <f>FC_IND_IS_E!O75+FC_IND_NFM_E!O75+FC_IND_CPC_E!O75+FC_IND_NMM_E!O75+FC_IND_PPP_E!O75+FC_IND_FBT_E!O75+FC_IND_TE_E!O75+FC_IND_MAC_E!O75+FC_IND_TL_E!O75+FC_IND_WP_E!O75+FC_IND_MQ_E!O75+FC_IND_CON_E!O75+FC_IND_NSP_E!O75</f>
        <v>16489.318744625965</v>
      </c>
      <c r="P75" s="31">
        <f>FC_IND_IS_E!P75+FC_IND_NFM_E!P75+FC_IND_CPC_E!P75+FC_IND_NMM_E!P75+FC_IND_PPP_E!P75+FC_IND_FBT_E!P75+FC_IND_TE_E!P75+FC_IND_MAC_E!P75+FC_IND_TL_E!P75+FC_IND_WP_E!P75+FC_IND_MQ_E!P75+FC_IND_CON_E!P75+FC_IND_NSP_E!P75</f>
        <v>16312.625193465175</v>
      </c>
      <c r="Q75" s="31">
        <f>FC_IND_IS_E!Q75+FC_IND_NFM_E!Q75+FC_IND_CPC_E!Q75+FC_IND_NMM_E!Q75+FC_IND_PPP_E!Q75+FC_IND_FBT_E!Q75+FC_IND_TE_E!Q75+FC_IND_MAC_E!Q75+FC_IND_TL_E!Q75+FC_IND_WP_E!Q75+FC_IND_MQ_E!Q75+FC_IND_CON_E!Q75+FC_IND_NSP_E!Q75</f>
        <v>15370.136801375749</v>
      </c>
      <c r="R75" s="31">
        <f>FC_IND_IS_E!R75+FC_IND_NFM_E!R75+FC_IND_CPC_E!R75+FC_IND_NMM_E!R75+FC_IND_PPP_E!R75+FC_IND_FBT_E!R75+FC_IND_TE_E!R75+FC_IND_MAC_E!R75+FC_IND_TL_E!R75+FC_IND_WP_E!R75+FC_IND_MQ_E!R75+FC_IND_CON_E!R75+FC_IND_NSP_E!R75</f>
        <v>15174.203095442814</v>
      </c>
      <c r="S75" s="31">
        <f>FC_IND_IS_E!S75+FC_IND_NFM_E!S75+FC_IND_CPC_E!S75+FC_IND_NMM_E!S75+FC_IND_PPP_E!S75+FC_IND_FBT_E!S75+FC_IND_TE_E!S75+FC_IND_MAC_E!S75+FC_IND_TL_E!S75+FC_IND_WP_E!S75+FC_IND_MQ_E!S75+FC_IND_CON_E!S75+FC_IND_NSP_E!S75</f>
        <v>15546.628030954427</v>
      </c>
      <c r="T75" s="31">
        <f>FC_IND_IS_E!T75+FC_IND_NFM_E!T75+FC_IND_CPC_E!T75+FC_IND_NMM_E!T75+FC_IND_PPP_E!T75+FC_IND_FBT_E!T75+FC_IND_TE_E!T75+FC_IND_MAC_E!T75+FC_IND_TL_E!T75+FC_IND_WP_E!T75+FC_IND_MQ_E!T75+FC_IND_CON_E!T75+FC_IND_NSP_E!T75</f>
        <v>15386.432932072226</v>
      </c>
      <c r="U75" s="31">
        <f>FC_IND_IS_E!U75+FC_IND_NFM_E!U75+FC_IND_CPC_E!U75+FC_IND_NMM_E!U75+FC_IND_PPP_E!U75+FC_IND_FBT_E!U75+FC_IND_TE_E!U75+FC_IND_MAC_E!U75+FC_IND_TL_E!U75+FC_IND_WP_E!U75+FC_IND_MQ_E!U75+FC_IND_CON_E!U75+FC_IND_NSP_E!U75</f>
        <v>15369.623731728287</v>
      </c>
      <c r="V75" s="31">
        <f>FC_IND_IS_E!V75+FC_IND_NFM_E!V75+FC_IND_CPC_E!V75+FC_IND_NMM_E!V75+FC_IND_PPP_E!V75+FC_IND_FBT_E!V75+FC_IND_TE_E!V75+FC_IND_MAC_E!V75+FC_IND_TL_E!V75+FC_IND_WP_E!V75+FC_IND_MQ_E!V75+FC_IND_CON_E!V75+FC_IND_NSP_E!V75</f>
        <v>15649.520722269994</v>
      </c>
      <c r="W75" s="31">
        <f>FC_IND_IS_E!W75+FC_IND_NFM_E!W75+FC_IND_CPC_E!W75+FC_IND_NMM_E!W75+FC_IND_PPP_E!W75+FC_IND_FBT_E!W75+FC_IND_TE_E!W75+FC_IND_MAC_E!W75+FC_IND_TL_E!W75+FC_IND_WP_E!W75+FC_IND_MQ_E!W75+FC_IND_CON_E!W75+FC_IND_NSP_E!W75</f>
        <v>14641.405846947551</v>
      </c>
      <c r="X75" s="31">
        <f>FC_IND_IS_E!X75+FC_IND_NFM_E!X75+FC_IND_CPC_E!X75+FC_IND_NMM_E!X75+FC_IND_PPP_E!X75+FC_IND_FBT_E!X75+FC_IND_TE_E!X75+FC_IND_MAC_E!X75+FC_IND_TL_E!X75+FC_IND_WP_E!X75+FC_IND_MQ_E!X75+FC_IND_CON_E!X75+FC_IND_NSP_E!X75</f>
        <v>14830.842734307824</v>
      </c>
    </row>
    <row r="76" spans="1:24" ht="11.25" customHeight="1" x14ac:dyDescent="0.2">
      <c r="A76" s="26" t="s">
        <v>139</v>
      </c>
      <c r="B76" s="27" t="s">
        <v>140</v>
      </c>
      <c r="C76" s="32">
        <f>FC_IND_IS_E!C76+FC_IND_NFM_E!C76+FC_IND_CPC_E!C76+FC_IND_NMM_E!C76+FC_IND_PPP_E!C76+FC_IND_FBT_E!C76+FC_IND_TE_E!C76+FC_IND_MAC_E!C76+FC_IND_TL_E!C76+FC_IND_WP_E!C76+FC_IND_MQ_E!C76+FC_IND_CON_E!C76+FC_IND_NSP_E!C76</f>
        <v>81312.085640584686</v>
      </c>
      <c r="D76" s="32">
        <f>FC_IND_IS_E!D76+FC_IND_NFM_E!D76+FC_IND_CPC_E!D76+FC_IND_NMM_E!D76+FC_IND_PPP_E!D76+FC_IND_FBT_E!D76+FC_IND_TE_E!D76+FC_IND_MAC_E!D76+FC_IND_TL_E!D76+FC_IND_WP_E!D76+FC_IND_MQ_E!D76+FC_IND_CON_E!D76+FC_IND_NSP_E!D76</f>
        <v>82730.06362854685</v>
      </c>
      <c r="E76" s="32">
        <f>FC_IND_IS_E!E76+FC_IND_NFM_E!E76+FC_IND_CPC_E!E76+FC_IND_NMM_E!E76+FC_IND_PPP_E!E76+FC_IND_FBT_E!E76+FC_IND_TE_E!E76+FC_IND_MAC_E!E76+FC_IND_TL_E!E76+FC_IND_WP_E!E76+FC_IND_MQ_E!E76+FC_IND_CON_E!E76+FC_IND_NSP_E!E76</f>
        <v>83203.438263112621</v>
      </c>
      <c r="F76" s="32">
        <f>FC_IND_IS_E!F76+FC_IND_NFM_E!F76+FC_IND_CPC_E!F76+FC_IND_NMM_E!F76+FC_IND_PPP_E!F76+FC_IND_FBT_E!F76+FC_IND_TE_E!F76+FC_IND_MAC_E!F76+FC_IND_TL_E!F76+FC_IND_WP_E!F76+FC_IND_MQ_E!F76+FC_IND_CON_E!F76+FC_IND_NSP_E!F76</f>
        <v>84194.588650042992</v>
      </c>
      <c r="G76" s="32">
        <f>FC_IND_IS_E!G76+FC_IND_NFM_E!G76+FC_IND_CPC_E!G76+FC_IND_NMM_E!G76+FC_IND_PPP_E!G76+FC_IND_FBT_E!G76+FC_IND_TE_E!G76+FC_IND_MAC_E!G76+FC_IND_TL_E!G76+FC_IND_WP_E!G76+FC_IND_MQ_E!G76+FC_IND_CON_E!G76+FC_IND_NSP_E!G76</f>
        <v>86627.69449699056</v>
      </c>
      <c r="H76" s="32">
        <f>FC_IND_IS_E!H76+FC_IND_NFM_E!H76+FC_IND_CPC_E!H76+FC_IND_NMM_E!H76+FC_IND_PPP_E!H76+FC_IND_FBT_E!H76+FC_IND_TE_E!H76+FC_IND_MAC_E!H76+FC_IND_TL_E!H76+FC_IND_WP_E!H76+FC_IND_MQ_E!H76+FC_IND_CON_E!H76+FC_IND_NSP_E!H76</f>
        <v>87253.34290627687</v>
      </c>
      <c r="I76" s="32">
        <f>FC_IND_IS_E!I76+FC_IND_NFM_E!I76+FC_IND_CPC_E!I76+FC_IND_NMM_E!I76+FC_IND_PPP_E!I76+FC_IND_FBT_E!I76+FC_IND_TE_E!I76+FC_IND_MAC_E!I76+FC_IND_TL_E!I76+FC_IND_WP_E!I76+FC_IND_MQ_E!I76+FC_IND_CON_E!I76+FC_IND_NSP_E!I76</f>
        <v>87203.110060189152</v>
      </c>
      <c r="J76" s="32">
        <f>FC_IND_IS_E!J76+FC_IND_NFM_E!J76+FC_IND_CPC_E!J76+FC_IND_NMM_E!J76+FC_IND_PPP_E!J76+FC_IND_FBT_E!J76+FC_IND_TE_E!J76+FC_IND_MAC_E!J76+FC_IND_TL_E!J76+FC_IND_WP_E!J76+FC_IND_MQ_E!J76+FC_IND_CON_E!J76+FC_IND_NSP_E!J76</f>
        <v>88359.497248495274</v>
      </c>
      <c r="K76" s="32">
        <f>FC_IND_IS_E!K76+FC_IND_NFM_E!K76+FC_IND_CPC_E!K76+FC_IND_NMM_E!K76+FC_IND_PPP_E!K76+FC_IND_FBT_E!K76+FC_IND_TE_E!K76+FC_IND_MAC_E!K76+FC_IND_TL_E!K76+FC_IND_WP_E!K76+FC_IND_MQ_E!K76+FC_IND_CON_E!K76+FC_IND_NSP_E!K76</f>
        <v>86266.45528804815</v>
      </c>
      <c r="L76" s="32">
        <f>FC_IND_IS_E!L76+FC_IND_NFM_E!L76+FC_IND_CPC_E!L76+FC_IND_NMM_E!L76+FC_IND_PPP_E!L76+FC_IND_FBT_E!L76+FC_IND_TE_E!L76+FC_IND_MAC_E!L76+FC_IND_TL_E!L76+FC_IND_WP_E!L76+FC_IND_MQ_E!L76+FC_IND_CON_E!L76+FC_IND_NSP_E!L76</f>
        <v>74302.215305245045</v>
      </c>
      <c r="M76" s="32">
        <f>FC_IND_IS_E!M76+FC_IND_NFM_E!M76+FC_IND_CPC_E!M76+FC_IND_NMM_E!M76+FC_IND_PPP_E!M76+FC_IND_FBT_E!M76+FC_IND_TE_E!M76+FC_IND_MAC_E!M76+FC_IND_TL_E!M76+FC_IND_WP_E!M76+FC_IND_MQ_E!M76+FC_IND_CON_E!M76+FC_IND_NSP_E!M76</f>
        <v>79594.505846947548</v>
      </c>
      <c r="N76" s="32">
        <f>FC_IND_IS_E!N76+FC_IND_NFM_E!N76+FC_IND_CPC_E!N76+FC_IND_NMM_E!N76+FC_IND_PPP_E!N76+FC_IND_FBT_E!N76+FC_IND_TE_E!N76+FC_IND_MAC_E!N76+FC_IND_TL_E!N76+FC_IND_WP_E!N76+FC_IND_MQ_E!N76+FC_IND_CON_E!N76+FC_IND_NSP_E!N76</f>
        <v>80530.474118658633</v>
      </c>
      <c r="O76" s="32">
        <f>FC_IND_IS_E!O76+FC_IND_NFM_E!O76+FC_IND_CPC_E!O76+FC_IND_NMM_E!O76+FC_IND_PPP_E!O76+FC_IND_FBT_E!O76+FC_IND_TE_E!O76+FC_IND_MAC_E!O76+FC_IND_TL_E!O76+FC_IND_WP_E!O76+FC_IND_MQ_E!O76+FC_IND_CON_E!O76+FC_IND_NSP_E!O76</f>
        <v>79127.837489251935</v>
      </c>
      <c r="P76" s="32">
        <f>FC_IND_IS_E!P76+FC_IND_NFM_E!P76+FC_IND_CPC_E!P76+FC_IND_NMM_E!P76+FC_IND_PPP_E!P76+FC_IND_FBT_E!P76+FC_IND_TE_E!P76+FC_IND_MAC_E!P76+FC_IND_TL_E!P76+FC_IND_WP_E!P76+FC_IND_MQ_E!P76+FC_IND_CON_E!P76+FC_IND_NSP_E!P76</f>
        <v>77938.719174548576</v>
      </c>
      <c r="Q76" s="32">
        <f>FC_IND_IS_E!Q76+FC_IND_NFM_E!Q76+FC_IND_CPC_E!Q76+FC_IND_NMM_E!Q76+FC_IND_PPP_E!Q76+FC_IND_FBT_E!Q76+FC_IND_TE_E!Q76+FC_IND_MAC_E!Q76+FC_IND_TL_E!Q76+FC_IND_WP_E!Q76+FC_IND_MQ_E!Q76+FC_IND_CON_E!Q76+FC_IND_NSP_E!Q76</f>
        <v>78254.787704213231</v>
      </c>
      <c r="R76" s="32">
        <f>FC_IND_IS_E!R76+FC_IND_NFM_E!R76+FC_IND_CPC_E!R76+FC_IND_NMM_E!R76+FC_IND_PPP_E!R76+FC_IND_FBT_E!R76+FC_IND_TE_E!R76+FC_IND_MAC_E!R76+FC_IND_TL_E!R76+FC_IND_WP_E!R76+FC_IND_MQ_E!R76+FC_IND_CON_E!R76+FC_IND_NSP_E!R76</f>
        <v>78578.38916595011</v>
      </c>
      <c r="S76" s="32">
        <f>FC_IND_IS_E!S76+FC_IND_NFM_E!S76+FC_IND_CPC_E!S76+FC_IND_NMM_E!S76+FC_IND_PPP_E!S76+FC_IND_FBT_E!S76+FC_IND_TE_E!S76+FC_IND_MAC_E!S76+FC_IND_TL_E!S76+FC_IND_WP_E!S76+FC_IND_MQ_E!S76+FC_IND_CON_E!S76+FC_IND_NSP_E!S76</f>
        <v>79612.492261392967</v>
      </c>
      <c r="T76" s="32">
        <f>FC_IND_IS_E!T76+FC_IND_NFM_E!T76+FC_IND_CPC_E!T76+FC_IND_NMM_E!T76+FC_IND_PPP_E!T76+FC_IND_FBT_E!T76+FC_IND_TE_E!T76+FC_IND_MAC_E!T76+FC_IND_TL_E!T76+FC_IND_WP_E!T76+FC_IND_MQ_E!T76+FC_IND_CON_E!T76+FC_IND_NSP_E!T76</f>
        <v>81030.635769561486</v>
      </c>
      <c r="U76" s="32">
        <f>FC_IND_IS_E!U76+FC_IND_NFM_E!U76+FC_IND_CPC_E!U76+FC_IND_NMM_E!U76+FC_IND_PPP_E!U76+FC_IND_FBT_E!U76+FC_IND_TE_E!U76+FC_IND_MAC_E!U76+FC_IND_TL_E!U76+FC_IND_WP_E!U76+FC_IND_MQ_E!U76+FC_IND_CON_E!U76+FC_IND_NSP_E!U76</f>
        <v>81292.929406706797</v>
      </c>
      <c r="V76" s="32">
        <f>FC_IND_IS_E!V76+FC_IND_NFM_E!V76+FC_IND_CPC_E!V76+FC_IND_NMM_E!V76+FC_IND_PPP_E!V76+FC_IND_FBT_E!V76+FC_IND_TE_E!V76+FC_IND_MAC_E!V76+FC_IND_TL_E!V76+FC_IND_WP_E!V76+FC_IND_MQ_E!V76+FC_IND_CON_E!V76+FC_IND_NSP_E!V76</f>
        <v>80216.927429062765</v>
      </c>
      <c r="W76" s="32">
        <f>FC_IND_IS_E!W76+FC_IND_NFM_E!W76+FC_IND_CPC_E!W76+FC_IND_NMM_E!W76+FC_IND_PPP_E!W76+FC_IND_FBT_E!W76+FC_IND_TE_E!W76+FC_IND_MAC_E!W76+FC_IND_TL_E!W76+FC_IND_WP_E!W76+FC_IND_MQ_E!W76+FC_IND_CON_E!W76+FC_IND_NSP_E!W76</f>
        <v>76101.275838349116</v>
      </c>
      <c r="X76" s="32">
        <f>FC_IND_IS_E!X76+FC_IND_NFM_E!X76+FC_IND_CPC_E!X76+FC_IND_NMM_E!X76+FC_IND_PPP_E!X76+FC_IND_FBT_E!X76+FC_IND_TE_E!X76+FC_IND_MAC_E!X76+FC_IND_TL_E!X76+FC_IND_WP_E!X76+FC_IND_MQ_E!X76+FC_IND_CON_E!X76+FC_IND_NSP_E!X76</f>
        <v>79933.897592433364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3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183</v>
      </c>
      <c r="B1" s="7" t="s">
        <v>252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:W2" si="0">SUM(C3,C17,C22,C25,C26,C51,C52,C71,C74,C75,C76)</f>
        <v>34962.264098184824</v>
      </c>
      <c r="D2" s="28">
        <f t="shared" si="0"/>
        <v>33652.877643078362</v>
      </c>
      <c r="E2" s="28">
        <f t="shared" si="0"/>
        <v>33212.353056094064</v>
      </c>
      <c r="F2" s="28">
        <f t="shared" si="0"/>
        <v>34789.524364637749</v>
      </c>
      <c r="G2" s="28">
        <f t="shared" si="0"/>
        <v>35078.789582570389</v>
      </c>
      <c r="H2" s="28">
        <f t="shared" si="0"/>
        <v>33523.186013506776</v>
      </c>
      <c r="I2" s="28">
        <f t="shared" si="0"/>
        <v>34387.137753816314</v>
      </c>
      <c r="J2" s="28">
        <f t="shared" si="0"/>
        <v>33041.719737974658</v>
      </c>
      <c r="K2" s="28">
        <f t="shared" si="0"/>
        <v>30966.523377020942</v>
      </c>
      <c r="L2" s="28">
        <f t="shared" si="0"/>
        <v>23100.011326961867</v>
      </c>
      <c r="M2" s="28">
        <f t="shared" si="0"/>
        <v>26441.36150131308</v>
      </c>
      <c r="N2" s="28">
        <f t="shared" si="0"/>
        <v>27812.683710966288</v>
      </c>
      <c r="O2" s="28">
        <f t="shared" si="0"/>
        <v>26665.897282986218</v>
      </c>
      <c r="P2" s="28">
        <f t="shared" si="0"/>
        <v>25519.467655171014</v>
      </c>
      <c r="Q2" s="28">
        <f t="shared" si="0"/>
        <v>25235.1478516391</v>
      </c>
      <c r="R2" s="28">
        <f t="shared" si="0"/>
        <v>25786.541193339632</v>
      </c>
      <c r="S2" s="28">
        <f t="shared" si="0"/>
        <v>25840.484054477776</v>
      </c>
      <c r="T2" s="28">
        <f t="shared" si="0"/>
        <v>26251.879819119134</v>
      </c>
      <c r="U2" s="28">
        <f t="shared" si="0"/>
        <v>26180.738296116571</v>
      </c>
      <c r="V2" s="28">
        <f t="shared" si="0"/>
        <v>24586.489618657222</v>
      </c>
      <c r="W2" s="28">
        <f t="shared" si="0"/>
        <v>22361.425337517809</v>
      </c>
      <c r="X2" s="28">
        <f t="shared" ref="X2" si="1">SUM(X3,X17,X22,X25,X26,X51,X52,X71,X74,X75,X76)</f>
        <v>24254.125065189561</v>
      </c>
    </row>
    <row r="3" spans="1:24" ht="11.25" customHeight="1" x14ac:dyDescent="0.2">
      <c r="A3" s="20" t="s">
        <v>3</v>
      </c>
      <c r="B3" s="21" t="s">
        <v>4</v>
      </c>
      <c r="C3" s="29">
        <f t="shared" ref="C3:W3" si="2">SUM(C4,C8,C11)</f>
        <v>5340.3912381771715</v>
      </c>
      <c r="D3" s="29">
        <f t="shared" si="2"/>
        <v>4618.1688306107771</v>
      </c>
      <c r="E3" s="29">
        <f t="shared" si="2"/>
        <v>4963.8245657787083</v>
      </c>
      <c r="F3" s="29">
        <f t="shared" si="2"/>
        <v>5859.8035253656326</v>
      </c>
      <c r="G3" s="29">
        <f t="shared" si="2"/>
        <v>5161.7510490116674</v>
      </c>
      <c r="H3" s="29">
        <f t="shared" si="2"/>
        <v>5121.5616337066003</v>
      </c>
      <c r="I3" s="29">
        <f t="shared" si="2"/>
        <v>5513.7865176271471</v>
      </c>
      <c r="J3" s="29">
        <f t="shared" si="2"/>
        <v>4780.872003439752</v>
      </c>
      <c r="K3" s="29">
        <f t="shared" si="2"/>
        <v>3870.6806104907218</v>
      </c>
      <c r="L3" s="29">
        <f t="shared" si="2"/>
        <v>3062.03388650119</v>
      </c>
      <c r="M3" s="29">
        <f t="shared" si="2"/>
        <v>2930.5996044714921</v>
      </c>
      <c r="N3" s="29">
        <f t="shared" si="2"/>
        <v>3955.2506749789291</v>
      </c>
      <c r="O3" s="29">
        <f t="shared" si="2"/>
        <v>3313.4395915739096</v>
      </c>
      <c r="P3" s="29">
        <f t="shared" si="2"/>
        <v>3241.9692304388509</v>
      </c>
      <c r="Q3" s="29">
        <f t="shared" si="2"/>
        <v>2876.9228761827076</v>
      </c>
      <c r="R3" s="29">
        <f t="shared" si="2"/>
        <v>3182.0586715394943</v>
      </c>
      <c r="S3" s="29">
        <f t="shared" si="2"/>
        <v>3275.9608168536006</v>
      </c>
      <c r="T3" s="29">
        <f t="shared" si="2"/>
        <v>3284.8159888225009</v>
      </c>
      <c r="U3" s="29">
        <f t="shared" si="2"/>
        <v>2944.6053224424063</v>
      </c>
      <c r="V3" s="29">
        <f t="shared" si="2"/>
        <v>2726.4500042997652</v>
      </c>
      <c r="W3" s="29">
        <f t="shared" si="2"/>
        <v>2290.5077815996628</v>
      </c>
      <c r="X3" s="29">
        <f t="shared" ref="X3" si="3">SUM(X4,X8,X11)</f>
        <v>2609.377742906745</v>
      </c>
    </row>
    <row r="4" spans="1:24" ht="11.25" customHeight="1" x14ac:dyDescent="0.2">
      <c r="A4" s="40" t="s">
        <v>341</v>
      </c>
      <c r="B4" s="41" t="s">
        <v>342</v>
      </c>
      <c r="C4" s="42">
        <f t="shared" ref="C4:W4" si="4">SUM(C5:C7)</f>
        <v>1298.9089509888217</v>
      </c>
      <c r="D4" s="42">
        <f t="shared" si="4"/>
        <v>1301.6259673258814</v>
      </c>
      <c r="E4" s="42">
        <f t="shared" si="4"/>
        <v>1270.394514187446</v>
      </c>
      <c r="F4" s="42">
        <f t="shared" si="4"/>
        <v>1535.080997420464</v>
      </c>
      <c r="G4" s="42">
        <f t="shared" si="4"/>
        <v>2084.0766723989682</v>
      </c>
      <c r="H4" s="42">
        <f t="shared" si="4"/>
        <v>2011.3452106620807</v>
      </c>
      <c r="I4" s="42">
        <f t="shared" si="4"/>
        <v>1836.2832072226997</v>
      </c>
      <c r="J4" s="42">
        <f t="shared" si="4"/>
        <v>1781.6462940670679</v>
      </c>
      <c r="K4" s="42">
        <f t="shared" si="4"/>
        <v>1400.4694754944107</v>
      </c>
      <c r="L4" s="42">
        <f t="shared" si="4"/>
        <v>1256.9655717970766</v>
      </c>
      <c r="M4" s="42">
        <f t="shared" si="4"/>
        <v>968.33214961306987</v>
      </c>
      <c r="N4" s="42">
        <f t="shared" si="4"/>
        <v>1596.6123473774717</v>
      </c>
      <c r="O4" s="42">
        <f t="shared" si="4"/>
        <v>1356.587291487532</v>
      </c>
      <c r="P4" s="42">
        <f t="shared" si="4"/>
        <v>1318.1763456577814</v>
      </c>
      <c r="Q4" s="42">
        <f t="shared" si="4"/>
        <v>1114.5505846947549</v>
      </c>
      <c r="R4" s="42">
        <f t="shared" si="4"/>
        <v>1206.0906792777298</v>
      </c>
      <c r="S4" s="42">
        <f t="shared" si="4"/>
        <v>1304.1313671539122</v>
      </c>
      <c r="T4" s="42">
        <f t="shared" si="4"/>
        <v>1267.4602063628545</v>
      </c>
      <c r="U4" s="42">
        <f t="shared" si="4"/>
        <v>1014.4899742046432</v>
      </c>
      <c r="V4" s="42">
        <f t="shared" si="4"/>
        <v>1018.7888478073944</v>
      </c>
      <c r="W4" s="42">
        <f t="shared" si="4"/>
        <v>884.3701633705931</v>
      </c>
      <c r="X4" s="42">
        <f t="shared" ref="X4" si="5">SUM(X5:X7)</f>
        <v>1049.4290541702492</v>
      </c>
    </row>
    <row r="5" spans="1:24" ht="11.25" customHeight="1" x14ac:dyDescent="0.2">
      <c r="A5" s="39" t="s">
        <v>5</v>
      </c>
      <c r="B5" s="23" t="s">
        <v>6</v>
      </c>
      <c r="C5" s="30">
        <f>FC_IND_IS_BF_E!C5+FC_IND_IS_EA_E!C5</f>
        <v>18.619862424763543</v>
      </c>
      <c r="D5" s="30">
        <f>FC_IND_IS_BF_E!D5+FC_IND_IS_EA_E!D5</f>
        <v>19.240498710232153</v>
      </c>
      <c r="E5" s="30">
        <f>FC_IND_IS_BF_E!E5+FC_IND_IS_EA_E!E5</f>
        <v>34.49828030954427</v>
      </c>
      <c r="F5" s="30">
        <f>FC_IND_IS_BF_E!F5+FC_IND_IS_EA_E!F5</f>
        <v>760.44067067927767</v>
      </c>
      <c r="G5" s="30">
        <f>FC_IND_IS_BF_E!G5+FC_IND_IS_EA_E!G5</f>
        <v>166.04634565778156</v>
      </c>
      <c r="H5" s="30">
        <f>FC_IND_IS_BF_E!H5+FC_IND_IS_EA_E!H5</f>
        <v>298.02656921754078</v>
      </c>
      <c r="I5" s="30">
        <f>FC_IND_IS_BF_E!I5+FC_IND_IS_EA_E!I5</f>
        <v>275.34170249355122</v>
      </c>
      <c r="J5" s="30">
        <f>FC_IND_IS_BF_E!J5+FC_IND_IS_EA_E!J5</f>
        <v>248.65584694754943</v>
      </c>
      <c r="K5" s="30">
        <f>FC_IND_IS_BF_E!K5+FC_IND_IS_EA_E!K5</f>
        <v>301.28122957867572</v>
      </c>
      <c r="L5" s="30">
        <f>FC_IND_IS_BF_E!L5+FC_IND_IS_EA_E!L5</f>
        <v>185.98058469475487</v>
      </c>
      <c r="M5" s="30">
        <f>FC_IND_IS_BF_E!M5+FC_IND_IS_EA_E!M5</f>
        <v>355.88896818572658</v>
      </c>
      <c r="N5" s="30">
        <f>FC_IND_IS_BF_E!N5+FC_IND_IS_EA_E!N5</f>
        <v>728.98862424763524</v>
      </c>
      <c r="O5" s="30">
        <f>FC_IND_IS_BF_E!O5+FC_IND_IS_EA_E!O5</f>
        <v>720.88479793637134</v>
      </c>
      <c r="P5" s="30">
        <f>FC_IND_IS_BF_E!P5+FC_IND_IS_EA_E!P5</f>
        <v>866.94421324161647</v>
      </c>
      <c r="Q5" s="30">
        <f>FC_IND_IS_BF_E!Q5+FC_IND_IS_EA_E!Q5</f>
        <v>782.67085124677556</v>
      </c>
      <c r="R5" s="30">
        <f>FC_IND_IS_BF_E!R5+FC_IND_IS_EA_E!R5</f>
        <v>954.35073086844352</v>
      </c>
      <c r="S5" s="30">
        <f>FC_IND_IS_BF_E!S5+FC_IND_IS_EA_E!S5</f>
        <v>956.70435941530513</v>
      </c>
      <c r="T5" s="30">
        <f>FC_IND_IS_BF_E!T5+FC_IND_IS_EA_E!T5</f>
        <v>905.78759243336174</v>
      </c>
      <c r="U5" s="30">
        <f>FC_IND_IS_BF_E!U5+FC_IND_IS_EA_E!U5</f>
        <v>714.5595614789338</v>
      </c>
      <c r="V5" s="30">
        <f>FC_IND_IS_BF_E!V5+FC_IND_IS_EA_E!V5</f>
        <v>698.32321582115196</v>
      </c>
      <c r="W5" s="30">
        <f>FC_IND_IS_BF_E!W5+FC_IND_IS_EA_E!W5</f>
        <v>589.12674978503856</v>
      </c>
      <c r="X5" s="30">
        <f>FC_IND_IS_BF_E!X5+FC_IND_IS_EA_E!X5</f>
        <v>747.67187446259663</v>
      </c>
    </row>
    <row r="6" spans="1:24" ht="11.25" customHeight="1" x14ac:dyDescent="0.2">
      <c r="A6" s="39" t="s">
        <v>7</v>
      </c>
      <c r="B6" s="23" t="s">
        <v>8</v>
      </c>
      <c r="C6" s="30">
        <f>FC_IND_IS_BF_E!C6+FC_IND_IS_EA_E!C6</f>
        <v>27.707841788478071</v>
      </c>
      <c r="D6" s="30">
        <f>FC_IND_IS_BF_E!D6+FC_IND_IS_EA_E!D6</f>
        <v>47.982717110920021</v>
      </c>
      <c r="E6" s="30">
        <f>FC_IND_IS_BF_E!E6+FC_IND_IS_EA_E!E6</f>
        <v>0.67489251934651762</v>
      </c>
      <c r="F6" s="30">
        <f>FC_IND_IS_BF_E!F6+FC_IND_IS_EA_E!F6</f>
        <v>0</v>
      </c>
      <c r="G6" s="30">
        <f>FC_IND_IS_BF_E!G6+FC_IND_IS_EA_E!G6</f>
        <v>157.83531384350817</v>
      </c>
      <c r="H6" s="30">
        <f>FC_IND_IS_BF_E!H6+FC_IND_IS_EA_E!H6</f>
        <v>179.70763542562341</v>
      </c>
      <c r="I6" s="30">
        <f>FC_IND_IS_BF_E!I6+FC_IND_IS_EA_E!I6</f>
        <v>79.43092863284609</v>
      </c>
      <c r="J6" s="30">
        <f>FC_IND_IS_BF_E!J6+FC_IND_IS_EA_E!J6</f>
        <v>42.651926053310419</v>
      </c>
      <c r="K6" s="30">
        <f>FC_IND_IS_BF_E!K6+FC_IND_IS_EA_E!K6</f>
        <v>19.139922613929492</v>
      </c>
      <c r="L6" s="30">
        <f>FC_IND_IS_BF_E!L6+FC_IND_IS_EA_E!L6</f>
        <v>39.514909716251069</v>
      </c>
      <c r="M6" s="30">
        <f>FC_IND_IS_BF_E!M6+FC_IND_IS_EA_E!M6</f>
        <v>34.52770421324162</v>
      </c>
      <c r="N6" s="30">
        <f>FC_IND_IS_BF_E!N6+FC_IND_IS_EA_E!N6</f>
        <v>75.997669819432502</v>
      </c>
      <c r="O6" s="30">
        <f>FC_IND_IS_BF_E!O6+FC_IND_IS_EA_E!O6</f>
        <v>38.638349097162504</v>
      </c>
      <c r="P6" s="30">
        <f>FC_IND_IS_BF_E!P6+FC_IND_IS_EA_E!P6</f>
        <v>35.468589853826316</v>
      </c>
      <c r="Q6" s="30">
        <f>FC_IND_IS_BF_E!Q6+FC_IND_IS_EA_E!Q6</f>
        <v>13.111289767841793</v>
      </c>
      <c r="R6" s="30">
        <f>FC_IND_IS_BF_E!R6+FC_IND_IS_EA_E!R6</f>
        <v>8.9828546861564913</v>
      </c>
      <c r="S6" s="30">
        <f>FC_IND_IS_BF_E!S6+FC_IND_IS_EA_E!S6</f>
        <v>12.175417024935509</v>
      </c>
      <c r="T6" s="30">
        <f>FC_IND_IS_BF_E!T6+FC_IND_IS_EA_E!T6</f>
        <v>18.962553740326733</v>
      </c>
      <c r="U6" s="30">
        <f>FC_IND_IS_BF_E!U6+FC_IND_IS_EA_E!U6</f>
        <v>22.379681857265695</v>
      </c>
      <c r="V6" s="30">
        <f>FC_IND_IS_BF_E!V6+FC_IND_IS_EA_E!V6</f>
        <v>8.0327858985382612</v>
      </c>
      <c r="W6" s="30">
        <f>FC_IND_IS_BF_E!W6+FC_IND_IS_EA_E!W6</f>
        <v>18.448744625967322</v>
      </c>
      <c r="X6" s="30">
        <f>FC_IND_IS_BF_E!X6+FC_IND_IS_EA_E!X6</f>
        <v>25.614531384350819</v>
      </c>
    </row>
    <row r="7" spans="1:24" ht="11.25" customHeight="1" x14ac:dyDescent="0.2">
      <c r="A7" s="39" t="s">
        <v>9</v>
      </c>
      <c r="B7" s="23" t="s">
        <v>10</v>
      </c>
      <c r="C7" s="30">
        <f>FC_IND_IS_BF_E!C7+FC_IND_IS_EA_E!C7</f>
        <v>1252.5812467755802</v>
      </c>
      <c r="D7" s="30">
        <f>FC_IND_IS_BF_E!D7+FC_IND_IS_EA_E!D7</f>
        <v>1234.4027515047292</v>
      </c>
      <c r="E7" s="30">
        <f>FC_IND_IS_BF_E!E7+FC_IND_IS_EA_E!E7</f>
        <v>1235.2213413585553</v>
      </c>
      <c r="F7" s="30">
        <f>FC_IND_IS_BF_E!F7+FC_IND_IS_EA_E!F7</f>
        <v>774.64032674118641</v>
      </c>
      <c r="G7" s="30">
        <f>FC_IND_IS_BF_E!G7+FC_IND_IS_EA_E!G7</f>
        <v>1760.1950128976785</v>
      </c>
      <c r="H7" s="30">
        <f>FC_IND_IS_BF_E!H7+FC_IND_IS_EA_E!H7</f>
        <v>1533.6110060189164</v>
      </c>
      <c r="I7" s="30">
        <f>FC_IND_IS_BF_E!I7+FC_IND_IS_EA_E!I7</f>
        <v>1481.5105760963024</v>
      </c>
      <c r="J7" s="30">
        <f>FC_IND_IS_BF_E!J7+FC_IND_IS_EA_E!J7</f>
        <v>1490.3385210662079</v>
      </c>
      <c r="K7" s="30">
        <f>FC_IND_IS_BF_E!K7+FC_IND_IS_EA_E!K7</f>
        <v>1080.0483233018056</v>
      </c>
      <c r="L7" s="30">
        <f>FC_IND_IS_BF_E!L7+FC_IND_IS_EA_E!L7</f>
        <v>1031.4700773860707</v>
      </c>
      <c r="M7" s="30">
        <f>FC_IND_IS_BF_E!M7+FC_IND_IS_EA_E!M7</f>
        <v>577.91547721410166</v>
      </c>
      <c r="N7" s="30">
        <f>FC_IND_IS_BF_E!N7+FC_IND_IS_EA_E!N7</f>
        <v>791.6260533104039</v>
      </c>
      <c r="O7" s="30">
        <f>FC_IND_IS_BF_E!O7+FC_IND_IS_EA_E!O7</f>
        <v>597.0641444539981</v>
      </c>
      <c r="P7" s="30">
        <f>FC_IND_IS_BF_E!P7+FC_IND_IS_EA_E!P7</f>
        <v>415.76354256233873</v>
      </c>
      <c r="Q7" s="30">
        <f>FC_IND_IS_BF_E!Q7+FC_IND_IS_EA_E!Q7</f>
        <v>318.76844368013752</v>
      </c>
      <c r="R7" s="30">
        <f>FC_IND_IS_BF_E!R7+FC_IND_IS_EA_E!R7</f>
        <v>242.75709372312983</v>
      </c>
      <c r="S7" s="30">
        <f>FC_IND_IS_BF_E!S7+FC_IND_IS_EA_E!S7</f>
        <v>335.25159071367148</v>
      </c>
      <c r="T7" s="30">
        <f>FC_IND_IS_BF_E!T7+FC_IND_IS_EA_E!T7</f>
        <v>342.71006018916597</v>
      </c>
      <c r="U7" s="30">
        <f>FC_IND_IS_BF_E!U7+FC_IND_IS_EA_E!U7</f>
        <v>277.55073086844362</v>
      </c>
      <c r="V7" s="30">
        <f>FC_IND_IS_BF_E!V7+FC_IND_IS_EA_E!V7</f>
        <v>312.43284608770415</v>
      </c>
      <c r="W7" s="30">
        <f>FC_IND_IS_BF_E!W7+FC_IND_IS_EA_E!W7</f>
        <v>276.79466895958728</v>
      </c>
      <c r="X7" s="30">
        <f>FC_IND_IS_BF_E!X7+FC_IND_IS_EA_E!X7</f>
        <v>276.14264832330178</v>
      </c>
    </row>
    <row r="8" spans="1:24" ht="11.25" customHeight="1" x14ac:dyDescent="0.2">
      <c r="A8" s="40" t="s">
        <v>343</v>
      </c>
      <c r="B8" s="41" t="s">
        <v>344</v>
      </c>
      <c r="C8" s="42">
        <f t="shared" ref="C8" si="6">SUM(C9:C10)</f>
        <v>66.502493551160796</v>
      </c>
      <c r="D8" s="42">
        <f t="shared" ref="D8:W8" si="7">SUM(D9:D10)</f>
        <v>49.665348237317282</v>
      </c>
      <c r="E8" s="42">
        <f t="shared" si="7"/>
        <v>53.211134995700768</v>
      </c>
      <c r="F8" s="42">
        <f t="shared" si="7"/>
        <v>138.6003439380911</v>
      </c>
      <c r="G8" s="42">
        <f t="shared" si="7"/>
        <v>28.433619948409284</v>
      </c>
      <c r="H8" s="42">
        <f t="shared" si="7"/>
        <v>121.56861564918313</v>
      </c>
      <c r="I8" s="42">
        <f t="shared" si="7"/>
        <v>151.3737317282889</v>
      </c>
      <c r="J8" s="42">
        <f t="shared" si="7"/>
        <v>137.35631986242478</v>
      </c>
      <c r="K8" s="42">
        <f t="shared" si="7"/>
        <v>93.511220980223555</v>
      </c>
      <c r="L8" s="42">
        <f t="shared" si="7"/>
        <v>58.733748925193467</v>
      </c>
      <c r="M8" s="42">
        <f t="shared" si="7"/>
        <v>78.699613069647469</v>
      </c>
      <c r="N8" s="42">
        <f t="shared" si="7"/>
        <v>86.116401547721424</v>
      </c>
      <c r="O8" s="42">
        <f t="shared" si="7"/>
        <v>86.801225279449682</v>
      </c>
      <c r="P8" s="42">
        <f t="shared" si="7"/>
        <v>113.482222699914</v>
      </c>
      <c r="Q8" s="42">
        <f t="shared" si="7"/>
        <v>120.90737317282887</v>
      </c>
      <c r="R8" s="42">
        <f t="shared" si="7"/>
        <v>165.88905846947546</v>
      </c>
      <c r="S8" s="42">
        <f t="shared" si="7"/>
        <v>169.49858125537401</v>
      </c>
      <c r="T8" s="42">
        <f t="shared" si="7"/>
        <v>152.379600171969</v>
      </c>
      <c r="U8" s="42">
        <f t="shared" si="7"/>
        <v>150.0370163370593</v>
      </c>
      <c r="V8" s="42">
        <f t="shared" si="7"/>
        <v>162.782222699914</v>
      </c>
      <c r="W8" s="42">
        <f t="shared" si="7"/>
        <v>149.21380051590714</v>
      </c>
      <c r="X8" s="42">
        <f t="shared" ref="X8" si="8">SUM(X9:X10)</f>
        <v>176.23011607910573</v>
      </c>
    </row>
    <row r="9" spans="1:24" ht="11.25" customHeight="1" x14ac:dyDescent="0.2">
      <c r="A9" s="39" t="s">
        <v>11</v>
      </c>
      <c r="B9" s="23" t="s">
        <v>12</v>
      </c>
      <c r="C9" s="30">
        <f>FC_IND_IS_BF_E!C9+FC_IND_IS_EA_E!C9</f>
        <v>0</v>
      </c>
      <c r="D9" s="30">
        <f>FC_IND_IS_BF_E!D9+FC_IND_IS_EA_E!D9</f>
        <v>0</v>
      </c>
      <c r="E9" s="30">
        <f>FC_IND_IS_BF_E!E9+FC_IND_IS_EA_E!E9</f>
        <v>0</v>
      </c>
      <c r="F9" s="30">
        <f>FC_IND_IS_BF_E!F9+FC_IND_IS_EA_E!F9</f>
        <v>0</v>
      </c>
      <c r="G9" s="30">
        <f>FC_IND_IS_BF_E!G9+FC_IND_IS_EA_E!G9</f>
        <v>0</v>
      </c>
      <c r="H9" s="30">
        <f>FC_IND_IS_BF_E!H9+FC_IND_IS_EA_E!H9</f>
        <v>95.196474634565774</v>
      </c>
      <c r="I9" s="30">
        <f>FC_IND_IS_BF_E!I9+FC_IND_IS_EA_E!I9</f>
        <v>126.48791917454858</v>
      </c>
      <c r="J9" s="30">
        <f>FC_IND_IS_BF_E!J9+FC_IND_IS_EA_E!J9</f>
        <v>113.26251074806538</v>
      </c>
      <c r="K9" s="30">
        <f>FC_IND_IS_BF_E!K9+FC_IND_IS_EA_E!K9</f>
        <v>73.068056749785029</v>
      </c>
      <c r="L9" s="30">
        <f>FC_IND_IS_BF_E!L9+FC_IND_IS_EA_E!L9</f>
        <v>43.124290627687017</v>
      </c>
      <c r="M9" s="30">
        <f>FC_IND_IS_BF_E!M9+FC_IND_IS_EA_E!M9</f>
        <v>70.023946689595874</v>
      </c>
      <c r="N9" s="30">
        <f>FC_IND_IS_BF_E!N9+FC_IND_IS_EA_E!N9</f>
        <v>77.935576096302682</v>
      </c>
      <c r="O9" s="30">
        <f>FC_IND_IS_BF_E!O9+FC_IND_IS_EA_E!O9</f>
        <v>72.922377472055018</v>
      </c>
      <c r="P9" s="30">
        <f>FC_IND_IS_BF_E!P9+FC_IND_IS_EA_E!P9</f>
        <v>104.53252364574375</v>
      </c>
      <c r="Q9" s="30">
        <f>FC_IND_IS_BF_E!Q9+FC_IND_IS_EA_E!Q9</f>
        <v>115.73815563198622</v>
      </c>
      <c r="R9" s="30">
        <f>FC_IND_IS_BF_E!R9+FC_IND_IS_EA_E!R9</f>
        <v>160.33239466895955</v>
      </c>
      <c r="S9" s="30">
        <f>FC_IND_IS_BF_E!S9+FC_IND_IS_EA_E!S9</f>
        <v>163.068056749785</v>
      </c>
      <c r="T9" s="30">
        <f>FC_IND_IS_BF_E!T9+FC_IND_IS_EA_E!T9</f>
        <v>146.54658211521922</v>
      </c>
      <c r="U9" s="30">
        <f>FC_IND_IS_BF_E!U9+FC_IND_IS_EA_E!U9</f>
        <v>145.18516766981941</v>
      </c>
      <c r="V9" s="30">
        <f>FC_IND_IS_BF_E!V9+FC_IND_IS_EA_E!V9</f>
        <v>158.27276440240755</v>
      </c>
      <c r="W9" s="30">
        <f>FC_IND_IS_BF_E!W9+FC_IND_IS_EA_E!W9</f>
        <v>144.88955288048152</v>
      </c>
      <c r="X9" s="30">
        <f>FC_IND_IS_BF_E!X9+FC_IND_IS_EA_E!X9</f>
        <v>171.33372742906275</v>
      </c>
    </row>
    <row r="10" spans="1:24" ht="11.25" customHeight="1" x14ac:dyDescent="0.2">
      <c r="A10" s="39" t="s">
        <v>13</v>
      </c>
      <c r="B10" s="23" t="s">
        <v>14</v>
      </c>
      <c r="C10" s="30">
        <f>FC_IND_IS_BF_E!C10+FC_IND_IS_EA_E!C10</f>
        <v>66.502493551160796</v>
      </c>
      <c r="D10" s="30">
        <f>FC_IND_IS_BF_E!D10+FC_IND_IS_EA_E!D10</f>
        <v>49.665348237317282</v>
      </c>
      <c r="E10" s="30">
        <f>FC_IND_IS_BF_E!E10+FC_IND_IS_EA_E!E10</f>
        <v>53.211134995700768</v>
      </c>
      <c r="F10" s="30">
        <f>FC_IND_IS_BF_E!F10+FC_IND_IS_EA_E!F10</f>
        <v>138.6003439380911</v>
      </c>
      <c r="G10" s="30">
        <f>FC_IND_IS_BF_E!G10+FC_IND_IS_EA_E!G10</f>
        <v>28.433619948409284</v>
      </c>
      <c r="H10" s="30">
        <f>FC_IND_IS_BF_E!H10+FC_IND_IS_EA_E!H10</f>
        <v>26.372141014617362</v>
      </c>
      <c r="I10" s="30">
        <f>FC_IND_IS_BF_E!I10+FC_IND_IS_EA_E!I10</f>
        <v>24.885812553740326</v>
      </c>
      <c r="J10" s="30">
        <f>FC_IND_IS_BF_E!J10+FC_IND_IS_EA_E!J10</f>
        <v>24.093809114359413</v>
      </c>
      <c r="K10" s="30">
        <f>FC_IND_IS_BF_E!K10+FC_IND_IS_EA_E!K10</f>
        <v>20.443164230438526</v>
      </c>
      <c r="L10" s="30">
        <f>FC_IND_IS_BF_E!L10+FC_IND_IS_EA_E!L10</f>
        <v>15.60945829750645</v>
      </c>
      <c r="M10" s="30">
        <f>FC_IND_IS_BF_E!M10+FC_IND_IS_EA_E!M10</f>
        <v>8.6756663800515899</v>
      </c>
      <c r="N10" s="30">
        <f>FC_IND_IS_BF_E!N10+FC_IND_IS_EA_E!N10</f>
        <v>8.1808254514187446</v>
      </c>
      <c r="O10" s="30">
        <f>FC_IND_IS_BF_E!O10+FC_IND_IS_EA_E!O10</f>
        <v>13.878847807394667</v>
      </c>
      <c r="P10" s="30">
        <f>FC_IND_IS_BF_E!P10+FC_IND_IS_EA_E!P10</f>
        <v>8.9496990541702477</v>
      </c>
      <c r="Q10" s="30">
        <f>FC_IND_IS_BF_E!Q10+FC_IND_IS_EA_E!Q10</f>
        <v>5.1692175408426477</v>
      </c>
      <c r="R10" s="30">
        <f>FC_IND_IS_BF_E!R10+FC_IND_IS_EA_E!R10</f>
        <v>5.5566638005159064</v>
      </c>
      <c r="S10" s="30">
        <f>FC_IND_IS_BF_E!S10+FC_IND_IS_EA_E!S10</f>
        <v>6.430524505588993</v>
      </c>
      <c r="T10" s="30">
        <f>FC_IND_IS_BF_E!T10+FC_IND_IS_EA_E!T10</f>
        <v>5.8330180567497836</v>
      </c>
      <c r="U10" s="30">
        <f>FC_IND_IS_BF_E!U10+FC_IND_IS_EA_E!U10</f>
        <v>4.8518486672398957</v>
      </c>
      <c r="V10" s="30">
        <f>FC_IND_IS_BF_E!V10+FC_IND_IS_EA_E!V10</f>
        <v>4.5094582975064492</v>
      </c>
      <c r="W10" s="30">
        <f>FC_IND_IS_BF_E!W10+FC_IND_IS_EA_E!W10</f>
        <v>4.324247635425623</v>
      </c>
      <c r="X10" s="30">
        <f>FC_IND_IS_BF_E!X10+FC_IND_IS_EA_E!X10</f>
        <v>4.8963886500429918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" si="9">SUM(C12:C16)</f>
        <v>3974.9797936371892</v>
      </c>
      <c r="D11" s="42">
        <f t="shared" ref="D11:W11" si="10">SUM(D12:D16)</f>
        <v>3266.8775150475785</v>
      </c>
      <c r="E11" s="42">
        <f t="shared" si="10"/>
        <v>3640.2189165955615</v>
      </c>
      <c r="F11" s="42">
        <f t="shared" si="10"/>
        <v>4186.1221840070775</v>
      </c>
      <c r="G11" s="42">
        <f t="shared" si="10"/>
        <v>3049.2407566642896</v>
      </c>
      <c r="H11" s="42">
        <f t="shared" si="10"/>
        <v>2988.6478073953367</v>
      </c>
      <c r="I11" s="42">
        <f t="shared" si="10"/>
        <v>3526.1295786761584</v>
      </c>
      <c r="J11" s="42">
        <f t="shared" si="10"/>
        <v>2861.8693895102597</v>
      </c>
      <c r="K11" s="42">
        <f t="shared" si="10"/>
        <v>2376.6999140160874</v>
      </c>
      <c r="L11" s="42">
        <f t="shared" si="10"/>
        <v>1746.33456577892</v>
      </c>
      <c r="M11" s="42">
        <f t="shared" si="10"/>
        <v>1883.5678417887746</v>
      </c>
      <c r="N11" s="42">
        <f t="shared" si="10"/>
        <v>2272.521926053736</v>
      </c>
      <c r="O11" s="42">
        <f t="shared" si="10"/>
        <v>1870.0510748069282</v>
      </c>
      <c r="P11" s="42">
        <f t="shared" si="10"/>
        <v>1810.3106620811554</v>
      </c>
      <c r="Q11" s="42">
        <f t="shared" si="10"/>
        <v>1641.4649183151239</v>
      </c>
      <c r="R11" s="42">
        <f t="shared" si="10"/>
        <v>1810.078933792289</v>
      </c>
      <c r="S11" s="42">
        <f t="shared" si="10"/>
        <v>1802.3308684443148</v>
      </c>
      <c r="T11" s="42">
        <f t="shared" si="10"/>
        <v>1864.9761822876771</v>
      </c>
      <c r="U11" s="42">
        <f t="shared" si="10"/>
        <v>1780.0783319007037</v>
      </c>
      <c r="V11" s="42">
        <f t="shared" si="10"/>
        <v>1544.878933792457</v>
      </c>
      <c r="W11" s="42">
        <f t="shared" si="10"/>
        <v>1256.9238177131626</v>
      </c>
      <c r="X11" s="42">
        <f t="shared" ref="X11" si="11">SUM(X12:X16)</f>
        <v>1383.7185726573898</v>
      </c>
    </row>
    <row r="12" spans="1:24" ht="11.25" customHeight="1" x14ac:dyDescent="0.2">
      <c r="A12" s="39" t="s">
        <v>15</v>
      </c>
      <c r="B12" s="23" t="s">
        <v>16</v>
      </c>
      <c r="C12" s="30">
        <f>FC_IND_IS_BF_E!C12+FC_IND_IS_EA_E!C12</f>
        <v>0</v>
      </c>
      <c r="D12" s="30">
        <f>FC_IND_IS_BF_E!D12+FC_IND_IS_EA_E!D12</f>
        <v>0.55812553740326731</v>
      </c>
      <c r="E12" s="30">
        <f>FC_IND_IS_BF_E!E12+FC_IND_IS_EA_E!E12</f>
        <v>0.53963886500429914</v>
      </c>
      <c r="F12" s="30">
        <f>FC_IND_IS_BF_E!F12+FC_IND_IS_EA_E!F12</f>
        <v>8.8001719690455698</v>
      </c>
      <c r="G12" s="30">
        <f>FC_IND_IS_BF_E!G12+FC_IND_IS_EA_E!G12</f>
        <v>9.7496990541702484</v>
      </c>
      <c r="H12" s="30">
        <f>FC_IND_IS_BF_E!H12+FC_IND_IS_EA_E!H12</f>
        <v>5.249871023215821</v>
      </c>
      <c r="I12" s="30">
        <f>FC_IND_IS_BF_E!I12+FC_IND_IS_EA_E!I12</f>
        <v>2.0537403267411865</v>
      </c>
      <c r="J12" s="30">
        <f>FC_IND_IS_BF_E!J12+FC_IND_IS_EA_E!J12</f>
        <v>0</v>
      </c>
      <c r="K12" s="30">
        <f>FC_IND_IS_BF_E!K12+FC_IND_IS_EA_E!K12</f>
        <v>0</v>
      </c>
      <c r="L12" s="30">
        <f>FC_IND_IS_BF_E!L12+FC_IND_IS_EA_E!L12</f>
        <v>0</v>
      </c>
      <c r="M12" s="30">
        <f>FC_IND_IS_BF_E!M12+FC_IND_IS_EA_E!M12</f>
        <v>0</v>
      </c>
      <c r="N12" s="30">
        <f>FC_IND_IS_BF_E!N12+FC_IND_IS_EA_E!N12</f>
        <v>0</v>
      </c>
      <c r="O12" s="30">
        <f>FC_IND_IS_BF_E!O12+FC_IND_IS_EA_E!O12</f>
        <v>0.56044711951848658</v>
      </c>
      <c r="P12" s="30">
        <f>FC_IND_IS_BF_E!P12+FC_IND_IS_EA_E!P12</f>
        <v>0</v>
      </c>
      <c r="Q12" s="30">
        <f>FC_IND_IS_BF_E!Q12+FC_IND_IS_EA_E!Q12</f>
        <v>0</v>
      </c>
      <c r="R12" s="30">
        <f>FC_IND_IS_BF_E!R12+FC_IND_IS_EA_E!R12</f>
        <v>0</v>
      </c>
      <c r="S12" s="30">
        <f>FC_IND_IS_BF_E!S12+FC_IND_IS_EA_E!S12</f>
        <v>0</v>
      </c>
      <c r="T12" s="30">
        <f>FC_IND_IS_BF_E!T12+FC_IND_IS_EA_E!T12</f>
        <v>8.5124677558039551E-3</v>
      </c>
      <c r="U12" s="30">
        <f>FC_IND_IS_BF_E!U12+FC_IND_IS_EA_E!U12</f>
        <v>0</v>
      </c>
      <c r="V12" s="30">
        <f>FC_IND_IS_BF_E!V12+FC_IND_IS_EA_E!V12</f>
        <v>0</v>
      </c>
      <c r="W12" s="30">
        <f>FC_IND_IS_BF_E!W12+FC_IND_IS_EA_E!W12</f>
        <v>0</v>
      </c>
      <c r="X12" s="30">
        <f>FC_IND_IS_BF_E!X12+FC_IND_IS_EA_E!X12</f>
        <v>7.8245915735167659E-3</v>
      </c>
    </row>
    <row r="13" spans="1:24" ht="11.25" customHeight="1" x14ac:dyDescent="0.2">
      <c r="A13" s="39" t="s">
        <v>17</v>
      </c>
      <c r="B13" s="23" t="s">
        <v>18</v>
      </c>
      <c r="C13" s="30">
        <f>FC_IND_IS_BF_E!C13+FC_IND_IS_EA_E!C13</f>
        <v>3944.9393809114799</v>
      </c>
      <c r="D13" s="30">
        <f>FC_IND_IS_BF_E!D13+FC_IND_IS_EA_E!D13</f>
        <v>3237.7849957010612</v>
      </c>
      <c r="E13" s="30">
        <f>FC_IND_IS_BF_E!E13+FC_IND_IS_EA_E!E13</f>
        <v>3592.6297506454325</v>
      </c>
      <c r="F13" s="30">
        <f>FC_IND_IS_BF_E!F13+FC_IND_IS_EA_E!F13</f>
        <v>4131.3168529666646</v>
      </c>
      <c r="G13" s="30">
        <f>FC_IND_IS_BF_E!G13+FC_IND_IS_EA_E!G13</f>
        <v>2969.0632846092594</v>
      </c>
      <c r="H13" s="30">
        <f>FC_IND_IS_BF_E!H13+FC_IND_IS_EA_E!H13</f>
        <v>2916.1003439387591</v>
      </c>
      <c r="I13" s="30">
        <f>FC_IND_IS_BF_E!I13+FC_IND_IS_EA_E!I13</f>
        <v>3484.2480653485572</v>
      </c>
      <c r="J13" s="30">
        <f>FC_IND_IS_BF_E!J13+FC_IND_IS_EA_E!J13</f>
        <v>2829.561220980595</v>
      </c>
      <c r="K13" s="30">
        <f>FC_IND_IS_BF_E!K13+FC_IND_IS_EA_E!K13</f>
        <v>2333.2568357701716</v>
      </c>
      <c r="L13" s="30">
        <f>FC_IND_IS_BF_E!L13+FC_IND_IS_EA_E!L13</f>
        <v>1706.5298366301668</v>
      </c>
      <c r="M13" s="30">
        <f>FC_IND_IS_BF_E!M13+FC_IND_IS_EA_E!M13</f>
        <v>1880.295356836066</v>
      </c>
      <c r="N13" s="30">
        <f>FC_IND_IS_BF_E!N13+FC_IND_IS_EA_E!N13</f>
        <v>2248.7877901981897</v>
      </c>
      <c r="O13" s="30">
        <f>FC_IND_IS_BF_E!O13+FC_IND_IS_EA_E!O13</f>
        <v>1789.3094582978997</v>
      </c>
      <c r="P13" s="30">
        <f>FC_IND_IS_BF_E!P13+FC_IND_IS_EA_E!P13</f>
        <v>1655.5886500433223</v>
      </c>
      <c r="Q13" s="30">
        <f>FC_IND_IS_BF_E!Q13+FC_IND_IS_EA_E!Q13</f>
        <v>1510.3941530528712</v>
      </c>
      <c r="R13" s="30">
        <f>FC_IND_IS_BF_E!R13+FC_IND_IS_EA_E!R13</f>
        <v>1664.0564918318419</v>
      </c>
      <c r="S13" s="30">
        <f>FC_IND_IS_BF_E!S13+FC_IND_IS_EA_E!S13</f>
        <v>1656.8578675844697</v>
      </c>
      <c r="T13" s="30">
        <f>FC_IND_IS_BF_E!T13+FC_IND_IS_EA_E!T13</f>
        <v>1696.5613069652352</v>
      </c>
      <c r="U13" s="30">
        <f>FC_IND_IS_BF_E!U13+FC_IND_IS_EA_E!U13</f>
        <v>1576.8926913160089</v>
      </c>
      <c r="V13" s="30">
        <f>FC_IND_IS_BF_E!V13+FC_IND_IS_EA_E!V13</f>
        <v>1390.4625107486049</v>
      </c>
      <c r="W13" s="30">
        <f>FC_IND_IS_BF_E!W13+FC_IND_IS_EA_E!W13</f>
        <v>1163.9838349100671</v>
      </c>
      <c r="X13" s="30">
        <f>FC_IND_IS_BF_E!X13+FC_IND_IS_EA_E!X13</f>
        <v>1224.0095442824972</v>
      </c>
    </row>
    <row r="14" spans="1:24" ht="11.25" customHeight="1" x14ac:dyDescent="0.2">
      <c r="A14" s="39" t="s">
        <v>19</v>
      </c>
      <c r="B14" s="23" t="s">
        <v>20</v>
      </c>
      <c r="C14" s="30">
        <f>FC_IND_IS_BF_E!C14+FC_IND_IS_EA_E!C14</f>
        <v>0</v>
      </c>
      <c r="D14" s="30">
        <f>FC_IND_IS_BF_E!D14+FC_IND_IS_EA_E!D14</f>
        <v>0</v>
      </c>
      <c r="E14" s="30">
        <f>FC_IND_IS_BF_E!E14+FC_IND_IS_EA_E!E14</f>
        <v>0</v>
      </c>
      <c r="F14" s="30">
        <f>FC_IND_IS_BF_E!F14+FC_IND_IS_EA_E!F14</f>
        <v>0</v>
      </c>
      <c r="G14" s="30">
        <f>FC_IND_IS_BF_E!G14+FC_IND_IS_EA_E!G14</f>
        <v>0</v>
      </c>
      <c r="H14" s="30">
        <f>FC_IND_IS_BF_E!H14+FC_IND_IS_EA_E!H14</f>
        <v>0</v>
      </c>
      <c r="I14" s="30">
        <f>FC_IND_IS_BF_E!I14+FC_IND_IS_EA_E!I14</f>
        <v>0</v>
      </c>
      <c r="J14" s="30">
        <f>FC_IND_IS_BF_E!J14+FC_IND_IS_EA_E!J14</f>
        <v>0</v>
      </c>
      <c r="K14" s="30">
        <f>FC_IND_IS_BF_E!K14+FC_IND_IS_EA_E!K14</f>
        <v>0</v>
      </c>
      <c r="L14" s="30">
        <f>FC_IND_IS_BF_E!L14+FC_IND_IS_EA_E!L14</f>
        <v>0</v>
      </c>
      <c r="M14" s="30">
        <f>FC_IND_IS_BF_E!M14+FC_IND_IS_EA_E!M14</f>
        <v>0</v>
      </c>
      <c r="N14" s="30">
        <f>FC_IND_IS_BF_E!N14+FC_IND_IS_EA_E!N14</f>
        <v>0</v>
      </c>
      <c r="O14" s="30">
        <f>FC_IND_IS_BF_E!O14+FC_IND_IS_EA_E!O14</f>
        <v>0</v>
      </c>
      <c r="P14" s="30">
        <f>FC_IND_IS_BF_E!P14+FC_IND_IS_EA_E!P14</f>
        <v>0</v>
      </c>
      <c r="Q14" s="30">
        <f>FC_IND_IS_BF_E!Q14+FC_IND_IS_EA_E!Q14</f>
        <v>0</v>
      </c>
      <c r="R14" s="30">
        <f>FC_IND_IS_BF_E!R14+FC_IND_IS_EA_E!R14</f>
        <v>0</v>
      </c>
      <c r="S14" s="30">
        <f>FC_IND_IS_BF_E!S14+FC_IND_IS_EA_E!S14</f>
        <v>0</v>
      </c>
      <c r="T14" s="30">
        <f>FC_IND_IS_BF_E!T14+FC_IND_IS_EA_E!T14</f>
        <v>0</v>
      </c>
      <c r="U14" s="30">
        <f>FC_IND_IS_BF_E!U14+FC_IND_IS_EA_E!U14</f>
        <v>0</v>
      </c>
      <c r="V14" s="30">
        <f>FC_IND_IS_BF_E!V14+FC_IND_IS_EA_E!V14</f>
        <v>0</v>
      </c>
      <c r="W14" s="30">
        <f>FC_IND_IS_BF_E!W14+FC_IND_IS_EA_E!W14</f>
        <v>0</v>
      </c>
      <c r="X14" s="30">
        <f>FC_IND_IS_BF_E!X14+FC_IND_IS_EA_E!X14</f>
        <v>0</v>
      </c>
    </row>
    <row r="15" spans="1:24" ht="11.25" customHeight="1" x14ac:dyDescent="0.2">
      <c r="A15" s="39" t="s">
        <v>21</v>
      </c>
      <c r="B15" s="23" t="s">
        <v>22</v>
      </c>
      <c r="C15" s="30">
        <f>FC_IND_IS_BF_E!C15+FC_IND_IS_EA_E!C15</f>
        <v>22.873860705073088</v>
      </c>
      <c r="D15" s="30">
        <f>FC_IND_IS_BF_E!D15+FC_IND_IS_EA_E!D15</f>
        <v>21.911779879621669</v>
      </c>
      <c r="E15" s="30">
        <f>FC_IND_IS_BF_E!E15+FC_IND_IS_EA_E!E15</f>
        <v>40.912811693895094</v>
      </c>
      <c r="F15" s="30">
        <f>FC_IND_IS_BF_E!F15+FC_IND_IS_EA_E!F15</f>
        <v>40.823645743766114</v>
      </c>
      <c r="G15" s="30">
        <f>FC_IND_IS_BF_E!G15+FC_IND_IS_EA_E!G15</f>
        <v>60.311006018916579</v>
      </c>
      <c r="H15" s="30">
        <f>FC_IND_IS_BF_E!H15+FC_IND_IS_EA_E!H15</f>
        <v>58.115821152192602</v>
      </c>
      <c r="I15" s="30">
        <f>FC_IND_IS_BF_E!I15+FC_IND_IS_EA_E!I15</f>
        <v>33.46233877901976</v>
      </c>
      <c r="J15" s="30">
        <f>FC_IND_IS_BF_E!J15+FC_IND_IS_EA_E!J15</f>
        <v>24.978503869303523</v>
      </c>
      <c r="K15" s="30">
        <f>FC_IND_IS_BF_E!K15+FC_IND_IS_EA_E!K15</f>
        <v>35.077386070507309</v>
      </c>
      <c r="L15" s="30">
        <f>FC_IND_IS_BF_E!L15+FC_IND_IS_EA_E!L15</f>
        <v>37.274376612209792</v>
      </c>
      <c r="M15" s="30">
        <f>FC_IND_IS_BF_E!M15+FC_IND_IS_EA_E!M15</f>
        <v>1.7674978503869301</v>
      </c>
      <c r="N15" s="30">
        <f>FC_IND_IS_BF_E!N15+FC_IND_IS_EA_E!N15</f>
        <v>0.88374892519346515</v>
      </c>
      <c r="O15" s="30">
        <f>FC_IND_IS_BF_E!O15+FC_IND_IS_EA_E!O15</f>
        <v>0</v>
      </c>
      <c r="P15" s="30">
        <f>FC_IND_IS_BF_E!P15+FC_IND_IS_EA_E!P15</f>
        <v>0</v>
      </c>
      <c r="Q15" s="30">
        <f>FC_IND_IS_BF_E!Q15+FC_IND_IS_EA_E!Q15</f>
        <v>0</v>
      </c>
      <c r="R15" s="30">
        <f>FC_IND_IS_BF_E!R15+FC_IND_IS_EA_E!R15</f>
        <v>0</v>
      </c>
      <c r="S15" s="30">
        <f>FC_IND_IS_BF_E!S15+FC_IND_IS_EA_E!S15</f>
        <v>0</v>
      </c>
      <c r="T15" s="30">
        <f>FC_IND_IS_BF_E!T15+FC_IND_IS_EA_E!T15</f>
        <v>0</v>
      </c>
      <c r="U15" s="30">
        <f>FC_IND_IS_BF_E!U15+FC_IND_IS_EA_E!U15</f>
        <v>0</v>
      </c>
      <c r="V15" s="30">
        <f>FC_IND_IS_BF_E!V15+FC_IND_IS_EA_E!V15</f>
        <v>0</v>
      </c>
      <c r="W15" s="30">
        <f>FC_IND_IS_BF_E!W15+FC_IND_IS_EA_E!W15</f>
        <v>0</v>
      </c>
      <c r="X15" s="30">
        <f>FC_IND_IS_BF_E!X15+FC_IND_IS_EA_E!X15</f>
        <v>0</v>
      </c>
    </row>
    <row r="16" spans="1:24" ht="11.25" customHeight="1" x14ac:dyDescent="0.2">
      <c r="A16" s="39" t="s">
        <v>23</v>
      </c>
      <c r="B16" s="23" t="s">
        <v>24</v>
      </c>
      <c r="C16" s="30">
        <f>FC_IND_IS_BF_E!C16+FC_IND_IS_EA_E!C16</f>
        <v>7.166552020636284</v>
      </c>
      <c r="D16" s="30">
        <f>FC_IND_IS_BF_E!D16+FC_IND_IS_EA_E!D16</f>
        <v>6.6226139294926911</v>
      </c>
      <c r="E16" s="30">
        <f>FC_IND_IS_BF_E!E16+FC_IND_IS_EA_E!E16</f>
        <v>6.1367153912295791</v>
      </c>
      <c r="F16" s="30">
        <f>FC_IND_IS_BF_E!F16+FC_IND_IS_EA_E!F16</f>
        <v>5.1815133276010306</v>
      </c>
      <c r="G16" s="30">
        <f>FC_IND_IS_BF_E!G16+FC_IND_IS_EA_E!G16</f>
        <v>10.11676698194325</v>
      </c>
      <c r="H16" s="30">
        <f>FC_IND_IS_BF_E!H16+FC_IND_IS_EA_E!H16</f>
        <v>9.1817712811693895</v>
      </c>
      <c r="I16" s="30">
        <f>FC_IND_IS_BF_E!I16+FC_IND_IS_EA_E!I16</f>
        <v>6.3654342218400686</v>
      </c>
      <c r="J16" s="30">
        <f>FC_IND_IS_BF_E!J16+FC_IND_IS_EA_E!J16</f>
        <v>7.3296646603611348</v>
      </c>
      <c r="K16" s="30">
        <f>FC_IND_IS_BF_E!K16+FC_IND_IS_EA_E!K16</f>
        <v>8.3656921754084266</v>
      </c>
      <c r="L16" s="30">
        <f>FC_IND_IS_BF_E!L16+FC_IND_IS_EA_E!L16</f>
        <v>2.5303525365434218</v>
      </c>
      <c r="M16" s="30">
        <f>FC_IND_IS_BF_E!M16+FC_IND_IS_EA_E!M16</f>
        <v>1.5049871023215819</v>
      </c>
      <c r="N16" s="30">
        <f>FC_IND_IS_BF_E!N16+FC_IND_IS_EA_E!N16</f>
        <v>22.850386930352531</v>
      </c>
      <c r="O16" s="30">
        <f>FC_IND_IS_BF_E!O16+FC_IND_IS_EA_E!O16</f>
        <v>80.181169389509876</v>
      </c>
      <c r="P16" s="30">
        <f>FC_IND_IS_BF_E!P16+FC_IND_IS_EA_E!P16</f>
        <v>154.7220120378332</v>
      </c>
      <c r="Q16" s="30">
        <f>FC_IND_IS_BF_E!Q16+FC_IND_IS_EA_E!Q16</f>
        <v>131.07076526225279</v>
      </c>
      <c r="R16" s="30">
        <f>FC_IND_IS_BF_E!R16+FC_IND_IS_EA_E!R16</f>
        <v>146.02244196044711</v>
      </c>
      <c r="S16" s="30">
        <f>FC_IND_IS_BF_E!S16+FC_IND_IS_EA_E!S16</f>
        <v>145.4730008598452</v>
      </c>
      <c r="T16" s="30">
        <f>FC_IND_IS_BF_E!T16+FC_IND_IS_EA_E!T16</f>
        <v>168.40636285468611</v>
      </c>
      <c r="U16" s="30">
        <f>FC_IND_IS_BF_E!U16+FC_IND_IS_EA_E!U16</f>
        <v>203.1856405846948</v>
      </c>
      <c r="V16" s="30">
        <f>FC_IND_IS_BF_E!V16+FC_IND_IS_EA_E!V16</f>
        <v>154.41642304385206</v>
      </c>
      <c r="W16" s="30">
        <f>FC_IND_IS_BF_E!W16+FC_IND_IS_EA_E!W16</f>
        <v>92.939982803095447</v>
      </c>
      <c r="X16" s="30">
        <f>FC_IND_IS_BF_E!X16+FC_IND_IS_EA_E!X16</f>
        <v>159.70120378331899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" si="12">SUM(C18:C21)</f>
        <v>7386.778159931212</v>
      </c>
      <c r="D17" s="31">
        <f t="shared" ref="D17:W17" si="13">SUM(D18:D21)</f>
        <v>6718.104729148753</v>
      </c>
      <c r="E17" s="31">
        <f t="shared" si="13"/>
        <v>6443.5024075666379</v>
      </c>
      <c r="F17" s="31">
        <f t="shared" si="13"/>
        <v>6440.1406706792768</v>
      </c>
      <c r="G17" s="31">
        <f t="shared" si="13"/>
        <v>6614.7746345657779</v>
      </c>
      <c r="H17" s="31">
        <f t="shared" si="13"/>
        <v>6167.062166809973</v>
      </c>
      <c r="I17" s="31">
        <f t="shared" si="13"/>
        <v>6243.2413585554605</v>
      </c>
      <c r="J17" s="31">
        <f t="shared" si="13"/>
        <v>5941.5451418744615</v>
      </c>
      <c r="K17" s="31">
        <f t="shared" si="13"/>
        <v>5636.4419604471186</v>
      </c>
      <c r="L17" s="31">
        <f t="shared" si="13"/>
        <v>3997.0060189165952</v>
      </c>
      <c r="M17" s="31">
        <f t="shared" si="13"/>
        <v>4825.8351676698194</v>
      </c>
      <c r="N17" s="31">
        <f t="shared" si="13"/>
        <v>4754.3815993121243</v>
      </c>
      <c r="O17" s="31">
        <f t="shared" si="13"/>
        <v>4942.1210662080812</v>
      </c>
      <c r="P17" s="31">
        <f t="shared" si="13"/>
        <v>4659.4020636285459</v>
      </c>
      <c r="Q17" s="31">
        <f t="shared" si="13"/>
        <v>4733.5891659501285</v>
      </c>
      <c r="R17" s="31">
        <f t="shared" si="13"/>
        <v>4669.3529664660364</v>
      </c>
      <c r="S17" s="31">
        <f t="shared" si="13"/>
        <v>4492.9484952708517</v>
      </c>
      <c r="T17" s="31">
        <f t="shared" si="13"/>
        <v>4414.8706792777293</v>
      </c>
      <c r="U17" s="31">
        <f t="shared" si="13"/>
        <v>4646.5994840928633</v>
      </c>
      <c r="V17" s="31">
        <f t="shared" si="13"/>
        <v>4264.724333619949</v>
      </c>
      <c r="W17" s="31">
        <f t="shared" si="13"/>
        <v>3899.1018056749772</v>
      </c>
      <c r="X17" s="31">
        <f t="shared" ref="X17" si="14">SUM(X18:X21)</f>
        <v>4246.0901977644016</v>
      </c>
    </row>
    <row r="18" spans="1:24" ht="11.25" customHeight="1" x14ac:dyDescent="0.2">
      <c r="A18" s="22" t="s">
        <v>27</v>
      </c>
      <c r="B18" s="23" t="s">
        <v>28</v>
      </c>
      <c r="C18" s="30">
        <f>FC_IND_IS_BF_E!C18+FC_IND_IS_EA_E!C18</f>
        <v>1.0748065348237319</v>
      </c>
      <c r="D18" s="30">
        <f>FC_IND_IS_BF_E!D18+FC_IND_IS_EA_E!D18</f>
        <v>0.83834909716251071</v>
      </c>
      <c r="E18" s="30">
        <f>FC_IND_IS_BF_E!E18+FC_IND_IS_EA_E!E18</f>
        <v>1.010318142734308</v>
      </c>
      <c r="F18" s="30">
        <f>FC_IND_IS_BF_E!F18+FC_IND_IS_EA_E!F18</f>
        <v>6.4488392089423904E-2</v>
      </c>
      <c r="G18" s="30">
        <f>FC_IND_IS_BF_E!G18+FC_IND_IS_EA_E!G18</f>
        <v>0</v>
      </c>
      <c r="H18" s="30">
        <f>FC_IND_IS_BF_E!H18+FC_IND_IS_EA_E!H18</f>
        <v>2.149613069647463E-2</v>
      </c>
      <c r="I18" s="30">
        <f>FC_IND_IS_BF_E!I18+FC_IND_IS_EA_E!I18</f>
        <v>0</v>
      </c>
      <c r="J18" s="30">
        <f>FC_IND_IS_BF_E!J18+FC_IND_IS_EA_E!J18</f>
        <v>0</v>
      </c>
      <c r="K18" s="30">
        <f>FC_IND_IS_BF_E!K18+FC_IND_IS_EA_E!K18</f>
        <v>0</v>
      </c>
      <c r="L18" s="30">
        <f>FC_IND_IS_BF_E!L18+FC_IND_IS_EA_E!L18</f>
        <v>0</v>
      </c>
      <c r="M18" s="30">
        <f>FC_IND_IS_BF_E!M18+FC_IND_IS_EA_E!M18</f>
        <v>0</v>
      </c>
      <c r="N18" s="30">
        <f>FC_IND_IS_BF_E!N18+FC_IND_IS_EA_E!N18</f>
        <v>0</v>
      </c>
      <c r="O18" s="30">
        <f>FC_IND_IS_BF_E!O18+FC_IND_IS_EA_E!O18</f>
        <v>0</v>
      </c>
      <c r="P18" s="30">
        <f>FC_IND_IS_BF_E!P18+FC_IND_IS_EA_E!P18</f>
        <v>0</v>
      </c>
      <c r="Q18" s="30">
        <f>FC_IND_IS_BF_E!Q18+FC_IND_IS_EA_E!Q18</f>
        <v>0</v>
      </c>
      <c r="R18" s="30">
        <f>FC_IND_IS_BF_E!R18+FC_IND_IS_EA_E!R18</f>
        <v>0</v>
      </c>
      <c r="S18" s="30">
        <f>FC_IND_IS_BF_E!S18+FC_IND_IS_EA_E!S18</f>
        <v>0</v>
      </c>
      <c r="T18" s="30">
        <f>FC_IND_IS_BF_E!T18+FC_IND_IS_EA_E!T18</f>
        <v>0</v>
      </c>
      <c r="U18" s="30">
        <f>FC_IND_IS_BF_E!U18+FC_IND_IS_EA_E!U18</f>
        <v>0</v>
      </c>
      <c r="V18" s="30">
        <f>FC_IND_IS_BF_E!V18+FC_IND_IS_EA_E!V18</f>
        <v>0</v>
      </c>
      <c r="W18" s="30">
        <f>FC_IND_IS_BF_E!W18+FC_IND_IS_EA_E!W18</f>
        <v>0</v>
      </c>
      <c r="X18" s="30">
        <f>FC_IND_IS_BF_E!X18+FC_IND_IS_EA_E!X18</f>
        <v>0</v>
      </c>
    </row>
    <row r="19" spans="1:24" ht="11.25" customHeight="1" x14ac:dyDescent="0.2">
      <c r="A19" s="22" t="s">
        <v>29</v>
      </c>
      <c r="B19" s="23" t="s">
        <v>30</v>
      </c>
      <c r="C19" s="30">
        <f>FC_IND_IS_BF_E!C19+FC_IND_IS_EA_E!C19</f>
        <v>2657.213413585554</v>
      </c>
      <c r="D19" s="30">
        <f>FC_IND_IS_BF_E!D19+FC_IND_IS_EA_E!D19</f>
        <v>2360.6458297506447</v>
      </c>
      <c r="E19" s="30">
        <f>FC_IND_IS_BF_E!E19+FC_IND_IS_EA_E!E19</f>
        <v>2201.1018916595012</v>
      </c>
      <c r="F19" s="30">
        <f>FC_IND_IS_BF_E!F19+FC_IND_IS_EA_E!F19</f>
        <v>2244.3881341358556</v>
      </c>
      <c r="G19" s="30">
        <f>FC_IND_IS_BF_E!G19+FC_IND_IS_EA_E!G19</f>
        <v>2281.5400687876181</v>
      </c>
      <c r="H19" s="30">
        <f>FC_IND_IS_BF_E!H19+FC_IND_IS_EA_E!H19</f>
        <v>2165.6219260533098</v>
      </c>
      <c r="I19" s="30">
        <f>FC_IND_IS_BF_E!I19+FC_IND_IS_EA_E!I19</f>
        <v>2244.2734307824594</v>
      </c>
      <c r="J19" s="30">
        <f>FC_IND_IS_BF_E!J19+FC_IND_IS_EA_E!J19</f>
        <v>2139.6006018916596</v>
      </c>
      <c r="K19" s="30">
        <f>FC_IND_IS_BF_E!K19+FC_IND_IS_EA_E!K19</f>
        <v>2051.5216680997419</v>
      </c>
      <c r="L19" s="30">
        <f>FC_IND_IS_BF_E!L19+FC_IND_IS_EA_E!L19</f>
        <v>1485.5531384350818</v>
      </c>
      <c r="M19" s="30">
        <f>FC_IND_IS_BF_E!M19+FC_IND_IS_EA_E!M19</f>
        <v>1808.5428202923474</v>
      </c>
      <c r="N19" s="30">
        <f>FC_IND_IS_BF_E!N19+FC_IND_IS_EA_E!N19</f>
        <v>1867.2886500429922</v>
      </c>
      <c r="O19" s="30">
        <f>FC_IND_IS_BF_E!O19+FC_IND_IS_EA_E!O19</f>
        <v>2092.1522785898533</v>
      </c>
      <c r="P19" s="30">
        <f>FC_IND_IS_BF_E!P19+FC_IND_IS_EA_E!P19</f>
        <v>1890.6820292347375</v>
      </c>
      <c r="Q19" s="30">
        <f>FC_IND_IS_BF_E!Q19+FC_IND_IS_EA_E!Q19</f>
        <v>1867.893551160791</v>
      </c>
      <c r="R19" s="30">
        <f>FC_IND_IS_BF_E!R19+FC_IND_IS_EA_E!R19</f>
        <v>1798.4267411865862</v>
      </c>
      <c r="S19" s="30">
        <f>FC_IND_IS_BF_E!S19+FC_IND_IS_EA_E!S19</f>
        <v>1795.9435081685297</v>
      </c>
      <c r="T19" s="30">
        <f>FC_IND_IS_BF_E!T19+FC_IND_IS_EA_E!T19</f>
        <v>1678.2475494411005</v>
      </c>
      <c r="U19" s="30">
        <f>FC_IND_IS_BF_E!U19+FC_IND_IS_EA_E!U19</f>
        <v>1587.775064488392</v>
      </c>
      <c r="V19" s="30">
        <f>FC_IND_IS_BF_E!V19+FC_IND_IS_EA_E!V19</f>
        <v>1544.9664660361136</v>
      </c>
      <c r="W19" s="30">
        <f>FC_IND_IS_BF_E!W19+FC_IND_IS_EA_E!W19</f>
        <v>1469.0452278589851</v>
      </c>
      <c r="X19" s="30">
        <f>FC_IND_IS_BF_E!X19+FC_IND_IS_EA_E!X19</f>
        <v>1646.1767841788476</v>
      </c>
    </row>
    <row r="20" spans="1:24" ht="11.25" customHeight="1" x14ac:dyDescent="0.2">
      <c r="A20" s="22" t="s">
        <v>31</v>
      </c>
      <c r="B20" s="23" t="s">
        <v>32</v>
      </c>
      <c r="C20" s="30">
        <f>FC_IND_IS_BF_E!C20+FC_IND_IS_EA_E!C20</f>
        <v>4457.6387790197768</v>
      </c>
      <c r="D20" s="30">
        <f>FC_IND_IS_BF_E!D20+FC_IND_IS_EA_E!D20</f>
        <v>4082.9509888220123</v>
      </c>
      <c r="E20" s="30">
        <f>FC_IND_IS_BF_E!E20+FC_IND_IS_EA_E!E20</f>
        <v>3961.4628546861563</v>
      </c>
      <c r="F20" s="30">
        <f>FC_IND_IS_BF_E!F20+FC_IND_IS_EA_E!F20</f>
        <v>3887.9113499570067</v>
      </c>
      <c r="G20" s="30">
        <f>FC_IND_IS_BF_E!G20+FC_IND_IS_EA_E!G20</f>
        <v>4006.0395528804816</v>
      </c>
      <c r="H20" s="30">
        <f>FC_IND_IS_BF_E!H20+FC_IND_IS_EA_E!H20</f>
        <v>3728.964144453998</v>
      </c>
      <c r="I20" s="30">
        <f>FC_IND_IS_BF_E!I20+FC_IND_IS_EA_E!I20</f>
        <v>3708.0921754084261</v>
      </c>
      <c r="J20" s="30">
        <f>FC_IND_IS_BF_E!J20+FC_IND_IS_EA_E!J20</f>
        <v>3492.5333619948401</v>
      </c>
      <c r="K20" s="30">
        <f>FC_IND_IS_BF_E!K20+FC_IND_IS_EA_E!K20</f>
        <v>3298.4463456577805</v>
      </c>
      <c r="L20" s="30">
        <f>FC_IND_IS_BF_E!L20+FC_IND_IS_EA_E!L20</f>
        <v>2299.6418744625967</v>
      </c>
      <c r="M20" s="30">
        <f>FC_IND_IS_BF_E!M20+FC_IND_IS_EA_E!M20</f>
        <v>2734.3774720550305</v>
      </c>
      <c r="N20" s="30">
        <f>FC_IND_IS_BF_E!N20+FC_IND_IS_EA_E!N20</f>
        <v>2589.3296646603608</v>
      </c>
      <c r="O20" s="30">
        <f>FC_IND_IS_BF_E!O20+FC_IND_IS_EA_E!O20</f>
        <v>2535.9002579535677</v>
      </c>
      <c r="P20" s="30">
        <f>FC_IND_IS_BF_E!P20+FC_IND_IS_EA_E!P20</f>
        <v>2426.9937231298363</v>
      </c>
      <c r="Q20" s="30">
        <f>FC_IND_IS_BF_E!Q20+FC_IND_IS_EA_E!Q20</f>
        <v>2398.7734307824585</v>
      </c>
      <c r="R20" s="30">
        <f>FC_IND_IS_BF_E!R20+FC_IND_IS_EA_E!R20</f>
        <v>2425.9088564058466</v>
      </c>
      <c r="S20" s="30">
        <f>FC_IND_IS_BF_E!S20+FC_IND_IS_EA_E!S20</f>
        <v>2209.7909716251079</v>
      </c>
      <c r="T20" s="30">
        <f>FC_IND_IS_BF_E!T20+FC_IND_IS_EA_E!T20</f>
        <v>2323.0769561478924</v>
      </c>
      <c r="U20" s="30">
        <f>FC_IND_IS_BF_E!U20+FC_IND_IS_EA_E!U20</f>
        <v>2658.9440240756662</v>
      </c>
      <c r="V20" s="30">
        <f>FC_IND_IS_BF_E!V20+FC_IND_IS_EA_E!V20</f>
        <v>2346.7870163370599</v>
      </c>
      <c r="W20" s="30">
        <f>FC_IND_IS_BF_E!W20+FC_IND_IS_EA_E!W20</f>
        <v>2105.3678417884771</v>
      </c>
      <c r="X20" s="30">
        <f>FC_IND_IS_BF_E!X20+FC_IND_IS_EA_E!X20</f>
        <v>2233.7589853826307</v>
      </c>
    </row>
    <row r="21" spans="1:24" ht="11.25" customHeight="1" x14ac:dyDescent="0.2">
      <c r="A21" s="22" t="s">
        <v>33</v>
      </c>
      <c r="B21" s="23" t="s">
        <v>34</v>
      </c>
      <c r="C21" s="30">
        <f>FC_IND_IS_BF_E!C21+FC_IND_IS_EA_E!C21</f>
        <v>270.85116079105762</v>
      </c>
      <c r="D21" s="30">
        <f>FC_IND_IS_BF_E!D21+FC_IND_IS_EA_E!D21</f>
        <v>273.66956147893387</v>
      </c>
      <c r="E21" s="30">
        <f>FC_IND_IS_BF_E!E21+FC_IND_IS_EA_E!E21</f>
        <v>279.92734307824594</v>
      </c>
      <c r="F21" s="30">
        <f>FC_IND_IS_BF_E!F21+FC_IND_IS_EA_E!F21</f>
        <v>307.77669819432504</v>
      </c>
      <c r="G21" s="30">
        <f>FC_IND_IS_BF_E!G21+FC_IND_IS_EA_E!G21</f>
        <v>327.19501289767845</v>
      </c>
      <c r="H21" s="30">
        <f>FC_IND_IS_BF_E!H21+FC_IND_IS_EA_E!H21</f>
        <v>272.45460017196905</v>
      </c>
      <c r="I21" s="30">
        <f>FC_IND_IS_BF_E!I21+FC_IND_IS_EA_E!I21</f>
        <v>290.8757523645744</v>
      </c>
      <c r="J21" s="30">
        <f>FC_IND_IS_BF_E!J21+FC_IND_IS_EA_E!J21</f>
        <v>309.41117798796216</v>
      </c>
      <c r="K21" s="30">
        <f>FC_IND_IS_BF_E!K21+FC_IND_IS_EA_E!K21</f>
        <v>286.47394668959589</v>
      </c>
      <c r="L21" s="30">
        <f>FC_IND_IS_BF_E!L21+FC_IND_IS_EA_E!L21</f>
        <v>211.81100601891652</v>
      </c>
      <c r="M21" s="30">
        <f>FC_IND_IS_BF_E!M21+FC_IND_IS_EA_E!M21</f>
        <v>282.91487532244207</v>
      </c>
      <c r="N21" s="30">
        <f>FC_IND_IS_BF_E!N21+FC_IND_IS_EA_E!N21</f>
        <v>297.76328460877039</v>
      </c>
      <c r="O21" s="30">
        <f>FC_IND_IS_BF_E!O21+FC_IND_IS_EA_E!O21</f>
        <v>314.06852966466039</v>
      </c>
      <c r="P21" s="30">
        <f>FC_IND_IS_BF_E!P21+FC_IND_IS_EA_E!P21</f>
        <v>341.72631126397243</v>
      </c>
      <c r="Q21" s="30">
        <f>FC_IND_IS_BF_E!Q21+FC_IND_IS_EA_E!Q21</f>
        <v>466.92218400687869</v>
      </c>
      <c r="R21" s="30">
        <f>FC_IND_IS_BF_E!R21+FC_IND_IS_EA_E!R21</f>
        <v>445.01736887360272</v>
      </c>
      <c r="S21" s="30">
        <f>FC_IND_IS_BF_E!S21+FC_IND_IS_EA_E!S21</f>
        <v>487.21401547721399</v>
      </c>
      <c r="T21" s="30">
        <f>FC_IND_IS_BF_E!T21+FC_IND_IS_EA_E!T21</f>
        <v>413.54617368873602</v>
      </c>
      <c r="U21" s="30">
        <f>FC_IND_IS_BF_E!U21+FC_IND_IS_EA_E!U21</f>
        <v>399.88039552880485</v>
      </c>
      <c r="V21" s="30">
        <f>FC_IND_IS_BF_E!V21+FC_IND_IS_EA_E!V21</f>
        <v>372.97085124677557</v>
      </c>
      <c r="W21" s="30">
        <f>FC_IND_IS_BF_E!W21+FC_IND_IS_EA_E!W21</f>
        <v>324.68873602751501</v>
      </c>
      <c r="X21" s="30">
        <f>FC_IND_IS_BF_E!X21+FC_IND_IS_EA_E!X21</f>
        <v>366.15442820292355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" si="15">SUM(C23:C24)</f>
        <v>0</v>
      </c>
      <c r="D22" s="31">
        <f t="shared" ref="D22:W22" si="16">SUM(D23:D24)</f>
        <v>0</v>
      </c>
      <c r="E22" s="31">
        <f t="shared" si="16"/>
        <v>0</v>
      </c>
      <c r="F22" s="31">
        <f t="shared" si="16"/>
        <v>0</v>
      </c>
      <c r="G22" s="31">
        <f t="shared" si="16"/>
        <v>0</v>
      </c>
      <c r="H22" s="31">
        <f t="shared" si="16"/>
        <v>0</v>
      </c>
      <c r="I22" s="31">
        <f t="shared" si="16"/>
        <v>0</v>
      </c>
      <c r="J22" s="31">
        <f t="shared" si="16"/>
        <v>0</v>
      </c>
      <c r="K22" s="31">
        <f t="shared" si="16"/>
        <v>0</v>
      </c>
      <c r="L22" s="31">
        <f t="shared" si="16"/>
        <v>0</v>
      </c>
      <c r="M22" s="31">
        <f t="shared" si="16"/>
        <v>0</v>
      </c>
      <c r="N22" s="31">
        <f t="shared" si="16"/>
        <v>0</v>
      </c>
      <c r="O22" s="31">
        <f t="shared" si="16"/>
        <v>0</v>
      </c>
      <c r="P22" s="31">
        <f t="shared" si="16"/>
        <v>0</v>
      </c>
      <c r="Q22" s="31">
        <f t="shared" si="16"/>
        <v>0</v>
      </c>
      <c r="R22" s="31">
        <f t="shared" si="16"/>
        <v>0</v>
      </c>
      <c r="S22" s="31">
        <f t="shared" si="16"/>
        <v>0</v>
      </c>
      <c r="T22" s="31">
        <f t="shared" si="16"/>
        <v>0</v>
      </c>
      <c r="U22" s="31">
        <f t="shared" si="16"/>
        <v>0</v>
      </c>
      <c r="V22" s="31">
        <f t="shared" si="16"/>
        <v>0</v>
      </c>
      <c r="W22" s="31">
        <f t="shared" si="16"/>
        <v>0</v>
      </c>
      <c r="X22" s="31">
        <f t="shared" ref="X22" si="17">SUM(X23:X24)</f>
        <v>0</v>
      </c>
    </row>
    <row r="23" spans="1:24" ht="11.25" customHeight="1" x14ac:dyDescent="0.2">
      <c r="A23" s="22" t="s">
        <v>37</v>
      </c>
      <c r="B23" s="23" t="s">
        <v>38</v>
      </c>
      <c r="C23" s="30">
        <f>FC_IND_IS_BF_E!C23+FC_IND_IS_EA_E!C23</f>
        <v>0</v>
      </c>
      <c r="D23" s="30">
        <f>FC_IND_IS_BF_E!D23+FC_IND_IS_EA_E!D23</f>
        <v>0</v>
      </c>
      <c r="E23" s="30">
        <f>FC_IND_IS_BF_E!E23+FC_IND_IS_EA_E!E23</f>
        <v>0</v>
      </c>
      <c r="F23" s="30">
        <f>FC_IND_IS_BF_E!F23+FC_IND_IS_EA_E!F23</f>
        <v>0</v>
      </c>
      <c r="G23" s="30">
        <f>FC_IND_IS_BF_E!G23+FC_IND_IS_EA_E!G23</f>
        <v>0</v>
      </c>
      <c r="H23" s="30">
        <f>FC_IND_IS_BF_E!H23+FC_IND_IS_EA_E!H23</f>
        <v>0</v>
      </c>
      <c r="I23" s="30">
        <f>FC_IND_IS_BF_E!I23+FC_IND_IS_EA_E!I23</f>
        <v>0</v>
      </c>
      <c r="J23" s="30">
        <f>FC_IND_IS_BF_E!J23+FC_IND_IS_EA_E!J23</f>
        <v>0</v>
      </c>
      <c r="K23" s="30">
        <f>FC_IND_IS_BF_E!K23+FC_IND_IS_EA_E!K23</f>
        <v>0</v>
      </c>
      <c r="L23" s="30">
        <f>FC_IND_IS_BF_E!L23+FC_IND_IS_EA_E!L23</f>
        <v>0</v>
      </c>
      <c r="M23" s="30">
        <f>FC_IND_IS_BF_E!M23+FC_IND_IS_EA_E!M23</f>
        <v>0</v>
      </c>
      <c r="N23" s="30">
        <f>FC_IND_IS_BF_E!N23+FC_IND_IS_EA_E!N23</f>
        <v>0</v>
      </c>
      <c r="O23" s="30">
        <f>FC_IND_IS_BF_E!O23+FC_IND_IS_EA_E!O23</f>
        <v>0</v>
      </c>
      <c r="P23" s="30">
        <f>FC_IND_IS_BF_E!P23+FC_IND_IS_EA_E!P23</f>
        <v>0</v>
      </c>
      <c r="Q23" s="30">
        <f>FC_IND_IS_BF_E!Q23+FC_IND_IS_EA_E!Q23</f>
        <v>0</v>
      </c>
      <c r="R23" s="30">
        <f>FC_IND_IS_BF_E!R23+FC_IND_IS_EA_E!R23</f>
        <v>0</v>
      </c>
      <c r="S23" s="30">
        <f>FC_IND_IS_BF_E!S23+FC_IND_IS_EA_E!S23</f>
        <v>0</v>
      </c>
      <c r="T23" s="30">
        <f>FC_IND_IS_BF_E!T23+FC_IND_IS_EA_E!T23</f>
        <v>0</v>
      </c>
      <c r="U23" s="30">
        <f>FC_IND_IS_BF_E!U23+FC_IND_IS_EA_E!U23</f>
        <v>0</v>
      </c>
      <c r="V23" s="30">
        <f>FC_IND_IS_BF_E!V23+FC_IND_IS_EA_E!V23</f>
        <v>0</v>
      </c>
      <c r="W23" s="30">
        <f>FC_IND_IS_BF_E!W23+FC_IND_IS_EA_E!W23</f>
        <v>0</v>
      </c>
      <c r="X23" s="30">
        <f>FC_IND_IS_BF_E!X23+FC_IND_IS_EA_E!X23</f>
        <v>0</v>
      </c>
    </row>
    <row r="24" spans="1:24" ht="11.25" customHeight="1" x14ac:dyDescent="0.2">
      <c r="A24" s="22" t="s">
        <v>39</v>
      </c>
      <c r="B24" s="23" t="s">
        <v>40</v>
      </c>
      <c r="C24" s="30">
        <f>FC_IND_IS_BF_E!C24+FC_IND_IS_EA_E!C24</f>
        <v>0</v>
      </c>
      <c r="D24" s="30">
        <f>FC_IND_IS_BF_E!D24+FC_IND_IS_EA_E!D24</f>
        <v>0</v>
      </c>
      <c r="E24" s="30">
        <f>FC_IND_IS_BF_E!E24+FC_IND_IS_EA_E!E24</f>
        <v>0</v>
      </c>
      <c r="F24" s="30">
        <f>FC_IND_IS_BF_E!F24+FC_IND_IS_EA_E!F24</f>
        <v>0</v>
      </c>
      <c r="G24" s="30">
        <f>FC_IND_IS_BF_E!G24+FC_IND_IS_EA_E!G24</f>
        <v>0</v>
      </c>
      <c r="H24" s="30">
        <f>FC_IND_IS_BF_E!H24+FC_IND_IS_EA_E!H24</f>
        <v>0</v>
      </c>
      <c r="I24" s="30">
        <f>FC_IND_IS_BF_E!I24+FC_IND_IS_EA_E!I24</f>
        <v>0</v>
      </c>
      <c r="J24" s="30">
        <f>FC_IND_IS_BF_E!J24+FC_IND_IS_EA_E!J24</f>
        <v>0</v>
      </c>
      <c r="K24" s="30">
        <f>FC_IND_IS_BF_E!K24+FC_IND_IS_EA_E!K24</f>
        <v>0</v>
      </c>
      <c r="L24" s="30">
        <f>FC_IND_IS_BF_E!L24+FC_IND_IS_EA_E!L24</f>
        <v>0</v>
      </c>
      <c r="M24" s="30">
        <f>FC_IND_IS_BF_E!M24+FC_IND_IS_EA_E!M24</f>
        <v>0</v>
      </c>
      <c r="N24" s="30">
        <f>FC_IND_IS_BF_E!N24+FC_IND_IS_EA_E!N24</f>
        <v>0</v>
      </c>
      <c r="O24" s="30">
        <f>FC_IND_IS_BF_E!O24+FC_IND_IS_EA_E!O24</f>
        <v>0</v>
      </c>
      <c r="P24" s="30">
        <f>FC_IND_IS_BF_E!P24+FC_IND_IS_EA_E!P24</f>
        <v>0</v>
      </c>
      <c r="Q24" s="30">
        <f>FC_IND_IS_BF_E!Q24+FC_IND_IS_EA_E!Q24</f>
        <v>0</v>
      </c>
      <c r="R24" s="30">
        <f>FC_IND_IS_BF_E!R24+FC_IND_IS_EA_E!R24</f>
        <v>0</v>
      </c>
      <c r="S24" s="30">
        <f>FC_IND_IS_BF_E!S24+FC_IND_IS_EA_E!S24</f>
        <v>0</v>
      </c>
      <c r="T24" s="30">
        <f>FC_IND_IS_BF_E!T24+FC_IND_IS_EA_E!T24</f>
        <v>0</v>
      </c>
      <c r="U24" s="30">
        <f>FC_IND_IS_BF_E!U24+FC_IND_IS_EA_E!U24</f>
        <v>0</v>
      </c>
      <c r="V24" s="30">
        <f>FC_IND_IS_BF_E!V24+FC_IND_IS_EA_E!V24</f>
        <v>0</v>
      </c>
      <c r="W24" s="30">
        <f>FC_IND_IS_BF_E!W24+FC_IND_IS_EA_E!W24</f>
        <v>0</v>
      </c>
      <c r="X24" s="30">
        <f>FC_IND_IS_BF_E!X24+FC_IND_IS_EA_E!X24</f>
        <v>0</v>
      </c>
    </row>
    <row r="25" spans="1:24" ht="11.25" customHeight="1" x14ac:dyDescent="0.2">
      <c r="A25" s="24" t="s">
        <v>41</v>
      </c>
      <c r="B25" s="25" t="s">
        <v>42</v>
      </c>
      <c r="C25" s="31">
        <f>FC_IND_IS_BF_E!C25+FC_IND_IS_EA_E!C25</f>
        <v>0</v>
      </c>
      <c r="D25" s="31">
        <f>FC_IND_IS_BF_E!D25+FC_IND_IS_EA_E!D25</f>
        <v>0</v>
      </c>
      <c r="E25" s="31">
        <f>FC_IND_IS_BF_E!E25+FC_IND_IS_EA_E!E25</f>
        <v>0</v>
      </c>
      <c r="F25" s="31">
        <f>FC_IND_IS_BF_E!F25+FC_IND_IS_EA_E!F25</f>
        <v>0</v>
      </c>
      <c r="G25" s="31">
        <f>FC_IND_IS_BF_E!G25+FC_IND_IS_EA_E!G25</f>
        <v>0</v>
      </c>
      <c r="H25" s="31">
        <f>FC_IND_IS_BF_E!H25+FC_IND_IS_EA_E!H25</f>
        <v>0</v>
      </c>
      <c r="I25" s="31">
        <f>FC_IND_IS_BF_E!I25+FC_IND_IS_EA_E!I25</f>
        <v>0</v>
      </c>
      <c r="J25" s="31">
        <f>FC_IND_IS_BF_E!J25+FC_IND_IS_EA_E!J25</f>
        <v>0</v>
      </c>
      <c r="K25" s="31">
        <f>FC_IND_IS_BF_E!K25+FC_IND_IS_EA_E!K25</f>
        <v>0</v>
      </c>
      <c r="L25" s="31">
        <f>FC_IND_IS_BF_E!L25+FC_IND_IS_EA_E!L25</f>
        <v>0</v>
      </c>
      <c r="M25" s="31">
        <f>FC_IND_IS_BF_E!M25+FC_IND_IS_EA_E!M25</f>
        <v>0</v>
      </c>
      <c r="N25" s="31">
        <f>FC_IND_IS_BF_E!N25+FC_IND_IS_EA_E!N25</f>
        <v>0</v>
      </c>
      <c r="O25" s="31">
        <f>FC_IND_IS_BF_E!O25+FC_IND_IS_EA_E!O25</f>
        <v>0</v>
      </c>
      <c r="P25" s="31">
        <f>FC_IND_IS_BF_E!P25+FC_IND_IS_EA_E!P25</f>
        <v>0</v>
      </c>
      <c r="Q25" s="31">
        <f>FC_IND_IS_BF_E!Q25+FC_IND_IS_EA_E!Q25</f>
        <v>0</v>
      </c>
      <c r="R25" s="31">
        <f>FC_IND_IS_BF_E!R25+FC_IND_IS_EA_E!R25</f>
        <v>0</v>
      </c>
      <c r="S25" s="31">
        <f>FC_IND_IS_BF_E!S25+FC_IND_IS_EA_E!S25</f>
        <v>0</v>
      </c>
      <c r="T25" s="31">
        <f>FC_IND_IS_BF_E!T25+FC_IND_IS_EA_E!T25</f>
        <v>0</v>
      </c>
      <c r="U25" s="31">
        <f>FC_IND_IS_BF_E!U25+FC_IND_IS_EA_E!U25</f>
        <v>0</v>
      </c>
      <c r="V25" s="31">
        <f>FC_IND_IS_BF_E!V25+FC_IND_IS_EA_E!V25</f>
        <v>0</v>
      </c>
      <c r="W25" s="31">
        <f>FC_IND_IS_BF_E!W25+FC_IND_IS_EA_E!W25</f>
        <v>0</v>
      </c>
      <c r="X25" s="31">
        <f>FC_IND_IS_BF_E!X25+FC_IND_IS_EA_E!X25</f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:W26" si="18">SUM(C27,C33)</f>
        <v>1935.686263972485</v>
      </c>
      <c r="D26" s="31">
        <f t="shared" si="18"/>
        <v>1744.9832330180566</v>
      </c>
      <c r="E26" s="31">
        <f t="shared" si="18"/>
        <v>1617.3507093723126</v>
      </c>
      <c r="F26" s="31">
        <f t="shared" si="18"/>
        <v>1520.3400042992259</v>
      </c>
      <c r="G26" s="31">
        <f t="shared" si="18"/>
        <v>1533.6975924333622</v>
      </c>
      <c r="H26" s="31">
        <f t="shared" si="18"/>
        <v>1456.3180997420463</v>
      </c>
      <c r="I26" s="31">
        <f t="shared" si="18"/>
        <v>1523.2815563198624</v>
      </c>
      <c r="J26" s="31">
        <f t="shared" si="18"/>
        <v>1235.0049226139295</v>
      </c>
      <c r="K26" s="31">
        <f t="shared" si="18"/>
        <v>1191.5041702493552</v>
      </c>
      <c r="L26" s="31">
        <f t="shared" si="18"/>
        <v>1007.4503654342216</v>
      </c>
      <c r="M26" s="31">
        <f t="shared" si="18"/>
        <v>1127.6917669819431</v>
      </c>
      <c r="N26" s="31">
        <f t="shared" si="18"/>
        <v>944.7296646603611</v>
      </c>
      <c r="O26" s="31">
        <f t="shared" si="18"/>
        <v>876.71429492691311</v>
      </c>
      <c r="P26" s="31">
        <f t="shared" si="18"/>
        <v>633.33798366294059</v>
      </c>
      <c r="Q26" s="31">
        <f t="shared" si="18"/>
        <v>636.60838349097162</v>
      </c>
      <c r="R26" s="31">
        <f t="shared" si="18"/>
        <v>635.47573086844352</v>
      </c>
      <c r="S26" s="31">
        <f t="shared" si="18"/>
        <v>588.44262682717113</v>
      </c>
      <c r="T26" s="31">
        <f t="shared" si="18"/>
        <v>596.54914015477209</v>
      </c>
      <c r="U26" s="31">
        <f t="shared" si="18"/>
        <v>572.00552450558894</v>
      </c>
      <c r="V26" s="31">
        <f t="shared" si="18"/>
        <v>451.09516337059324</v>
      </c>
      <c r="W26" s="31">
        <f t="shared" si="18"/>
        <v>384.64636715391225</v>
      </c>
      <c r="X26" s="31">
        <f t="shared" ref="X26" si="19">SUM(X27,X33)</f>
        <v>500.26861564918312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" si="20">SUM(C28:C32)</f>
        <v>0</v>
      </c>
      <c r="D27" s="42">
        <f t="shared" ref="D27:W27" si="21">SUM(D28:D32)</f>
        <v>0</v>
      </c>
      <c r="E27" s="42">
        <f t="shared" si="21"/>
        <v>0</v>
      </c>
      <c r="F27" s="42">
        <f t="shared" si="21"/>
        <v>0</v>
      </c>
      <c r="G27" s="42">
        <f t="shared" si="21"/>
        <v>0</v>
      </c>
      <c r="H27" s="42">
        <f t="shared" si="21"/>
        <v>0</v>
      </c>
      <c r="I27" s="42">
        <f t="shared" si="21"/>
        <v>0</v>
      </c>
      <c r="J27" s="42">
        <f t="shared" si="21"/>
        <v>0</v>
      </c>
      <c r="K27" s="42">
        <f t="shared" si="21"/>
        <v>0</v>
      </c>
      <c r="L27" s="42">
        <f t="shared" si="21"/>
        <v>0</v>
      </c>
      <c r="M27" s="42">
        <f t="shared" si="21"/>
        <v>0</v>
      </c>
      <c r="N27" s="42">
        <f t="shared" si="21"/>
        <v>0</v>
      </c>
      <c r="O27" s="42">
        <f t="shared" si="21"/>
        <v>0</v>
      </c>
      <c r="P27" s="42">
        <f t="shared" si="21"/>
        <v>0</v>
      </c>
      <c r="Q27" s="42">
        <f t="shared" si="21"/>
        <v>0</v>
      </c>
      <c r="R27" s="42">
        <f t="shared" si="21"/>
        <v>0</v>
      </c>
      <c r="S27" s="42">
        <f t="shared" si="21"/>
        <v>0</v>
      </c>
      <c r="T27" s="42">
        <f t="shared" si="21"/>
        <v>0</v>
      </c>
      <c r="U27" s="42">
        <f t="shared" si="21"/>
        <v>0</v>
      </c>
      <c r="V27" s="42">
        <f t="shared" si="21"/>
        <v>0</v>
      </c>
      <c r="W27" s="42">
        <f t="shared" si="21"/>
        <v>0</v>
      </c>
      <c r="X27" s="42">
        <f t="shared" ref="X27" si="22">SUM(X28:X32)</f>
        <v>0</v>
      </c>
    </row>
    <row r="28" spans="1:24" ht="11.25" customHeight="1" x14ac:dyDescent="0.2">
      <c r="A28" s="39" t="s">
        <v>45</v>
      </c>
      <c r="B28" s="23" t="s">
        <v>46</v>
      </c>
      <c r="C28" s="30">
        <f>FC_IND_IS_BF_E!C28+FC_IND_IS_EA_E!C28</f>
        <v>0</v>
      </c>
      <c r="D28" s="30">
        <f>FC_IND_IS_BF_E!D28+FC_IND_IS_EA_E!D28</f>
        <v>0</v>
      </c>
      <c r="E28" s="30">
        <f>FC_IND_IS_BF_E!E28+FC_IND_IS_EA_E!E28</f>
        <v>0</v>
      </c>
      <c r="F28" s="30">
        <f>FC_IND_IS_BF_E!F28+FC_IND_IS_EA_E!F28</f>
        <v>0</v>
      </c>
      <c r="G28" s="30">
        <f>FC_IND_IS_BF_E!G28+FC_IND_IS_EA_E!G28</f>
        <v>0</v>
      </c>
      <c r="H28" s="30">
        <f>FC_IND_IS_BF_E!H28+FC_IND_IS_EA_E!H28</f>
        <v>0</v>
      </c>
      <c r="I28" s="30">
        <f>FC_IND_IS_BF_E!I28+FC_IND_IS_EA_E!I28</f>
        <v>0</v>
      </c>
      <c r="J28" s="30">
        <f>FC_IND_IS_BF_E!J28+FC_IND_IS_EA_E!J28</f>
        <v>0</v>
      </c>
      <c r="K28" s="30">
        <f>FC_IND_IS_BF_E!K28+FC_IND_IS_EA_E!K28</f>
        <v>0</v>
      </c>
      <c r="L28" s="30">
        <f>FC_IND_IS_BF_E!L28+FC_IND_IS_EA_E!L28</f>
        <v>0</v>
      </c>
      <c r="M28" s="30">
        <f>FC_IND_IS_BF_E!M28+FC_IND_IS_EA_E!M28</f>
        <v>0</v>
      </c>
      <c r="N28" s="30">
        <f>FC_IND_IS_BF_E!N28+FC_IND_IS_EA_E!N28</f>
        <v>0</v>
      </c>
      <c r="O28" s="30">
        <f>FC_IND_IS_BF_E!O28+FC_IND_IS_EA_E!O28</f>
        <v>0</v>
      </c>
      <c r="P28" s="30">
        <f>FC_IND_IS_BF_E!P28+FC_IND_IS_EA_E!P28</f>
        <v>0</v>
      </c>
      <c r="Q28" s="30">
        <f>FC_IND_IS_BF_E!Q28+FC_IND_IS_EA_E!Q28</f>
        <v>0</v>
      </c>
      <c r="R28" s="30">
        <f>FC_IND_IS_BF_E!R28+FC_IND_IS_EA_E!R28</f>
        <v>0</v>
      </c>
      <c r="S28" s="30">
        <f>FC_IND_IS_BF_E!S28+FC_IND_IS_EA_E!S28</f>
        <v>0</v>
      </c>
      <c r="T28" s="30">
        <f>FC_IND_IS_BF_E!T28+FC_IND_IS_EA_E!T28</f>
        <v>0</v>
      </c>
      <c r="U28" s="30">
        <f>FC_IND_IS_BF_E!U28+FC_IND_IS_EA_E!U28</f>
        <v>0</v>
      </c>
      <c r="V28" s="30">
        <f>FC_IND_IS_BF_E!V28+FC_IND_IS_EA_E!V28</f>
        <v>0</v>
      </c>
      <c r="W28" s="30">
        <f>FC_IND_IS_BF_E!W28+FC_IND_IS_EA_E!W28</f>
        <v>0</v>
      </c>
      <c r="X28" s="30">
        <f>FC_IND_IS_BF_E!X28+FC_IND_IS_EA_E!X28</f>
        <v>0</v>
      </c>
    </row>
    <row r="29" spans="1:24" ht="11.25" customHeight="1" x14ac:dyDescent="0.2">
      <c r="A29" s="39" t="s">
        <v>47</v>
      </c>
      <c r="B29" s="23" t="s">
        <v>48</v>
      </c>
      <c r="C29" s="30">
        <f>FC_IND_IS_BF_E!C29+FC_IND_IS_EA_E!C29</f>
        <v>0</v>
      </c>
      <c r="D29" s="30">
        <f>FC_IND_IS_BF_E!D29+FC_IND_IS_EA_E!D29</f>
        <v>0</v>
      </c>
      <c r="E29" s="30">
        <f>FC_IND_IS_BF_E!E29+FC_IND_IS_EA_E!E29</f>
        <v>0</v>
      </c>
      <c r="F29" s="30">
        <f>FC_IND_IS_BF_E!F29+FC_IND_IS_EA_E!F29</f>
        <v>0</v>
      </c>
      <c r="G29" s="30">
        <f>FC_IND_IS_BF_E!G29+FC_IND_IS_EA_E!G29</f>
        <v>0</v>
      </c>
      <c r="H29" s="30">
        <f>FC_IND_IS_BF_E!H29+FC_IND_IS_EA_E!H29</f>
        <v>0</v>
      </c>
      <c r="I29" s="30">
        <f>FC_IND_IS_BF_E!I29+FC_IND_IS_EA_E!I29</f>
        <v>0</v>
      </c>
      <c r="J29" s="30">
        <f>FC_IND_IS_BF_E!J29+FC_IND_IS_EA_E!J29</f>
        <v>0</v>
      </c>
      <c r="K29" s="30">
        <f>FC_IND_IS_BF_E!K29+FC_IND_IS_EA_E!K29</f>
        <v>0</v>
      </c>
      <c r="L29" s="30">
        <f>FC_IND_IS_BF_E!L29+FC_IND_IS_EA_E!L29</f>
        <v>0</v>
      </c>
      <c r="M29" s="30">
        <f>FC_IND_IS_BF_E!M29+FC_IND_IS_EA_E!M29</f>
        <v>0</v>
      </c>
      <c r="N29" s="30">
        <f>FC_IND_IS_BF_E!N29+FC_IND_IS_EA_E!N29</f>
        <v>0</v>
      </c>
      <c r="O29" s="30">
        <f>FC_IND_IS_BF_E!O29+FC_IND_IS_EA_E!O29</f>
        <v>0</v>
      </c>
      <c r="P29" s="30">
        <f>FC_IND_IS_BF_E!P29+FC_IND_IS_EA_E!P29</f>
        <v>0</v>
      </c>
      <c r="Q29" s="30">
        <f>FC_IND_IS_BF_E!Q29+FC_IND_IS_EA_E!Q29</f>
        <v>0</v>
      </c>
      <c r="R29" s="30">
        <f>FC_IND_IS_BF_E!R29+FC_IND_IS_EA_E!R29</f>
        <v>0</v>
      </c>
      <c r="S29" s="30">
        <f>FC_IND_IS_BF_E!S29+FC_IND_IS_EA_E!S29</f>
        <v>0</v>
      </c>
      <c r="T29" s="30">
        <f>FC_IND_IS_BF_E!T29+FC_IND_IS_EA_E!T29</f>
        <v>0</v>
      </c>
      <c r="U29" s="30">
        <f>FC_IND_IS_BF_E!U29+FC_IND_IS_EA_E!U29</f>
        <v>0</v>
      </c>
      <c r="V29" s="30">
        <f>FC_IND_IS_BF_E!V29+FC_IND_IS_EA_E!V29</f>
        <v>0</v>
      </c>
      <c r="W29" s="30">
        <f>FC_IND_IS_BF_E!W29+FC_IND_IS_EA_E!W29</f>
        <v>0</v>
      </c>
      <c r="X29" s="30">
        <f>FC_IND_IS_BF_E!X29+FC_IND_IS_EA_E!X29</f>
        <v>0</v>
      </c>
    </row>
    <row r="30" spans="1:24" ht="11.25" customHeight="1" x14ac:dyDescent="0.2">
      <c r="A30" s="39" t="s">
        <v>49</v>
      </c>
      <c r="B30" s="23" t="s">
        <v>50</v>
      </c>
      <c r="C30" s="30">
        <f>FC_IND_IS_BF_E!C30+FC_IND_IS_EA_E!C30</f>
        <v>0</v>
      </c>
      <c r="D30" s="30">
        <f>FC_IND_IS_BF_E!D30+FC_IND_IS_EA_E!D30</f>
        <v>0</v>
      </c>
      <c r="E30" s="30">
        <f>FC_IND_IS_BF_E!E30+FC_IND_IS_EA_E!E30</f>
        <v>0</v>
      </c>
      <c r="F30" s="30">
        <f>FC_IND_IS_BF_E!F30+FC_IND_IS_EA_E!F30</f>
        <v>0</v>
      </c>
      <c r="G30" s="30">
        <f>FC_IND_IS_BF_E!G30+FC_IND_IS_EA_E!G30</f>
        <v>0</v>
      </c>
      <c r="H30" s="30">
        <f>FC_IND_IS_BF_E!H30+FC_IND_IS_EA_E!H30</f>
        <v>0</v>
      </c>
      <c r="I30" s="30">
        <f>FC_IND_IS_BF_E!I30+FC_IND_IS_EA_E!I30</f>
        <v>0</v>
      </c>
      <c r="J30" s="30">
        <f>FC_IND_IS_BF_E!J30+FC_IND_IS_EA_E!J30</f>
        <v>0</v>
      </c>
      <c r="K30" s="30">
        <f>FC_IND_IS_BF_E!K30+FC_IND_IS_EA_E!K30</f>
        <v>0</v>
      </c>
      <c r="L30" s="30">
        <f>FC_IND_IS_BF_E!L30+FC_IND_IS_EA_E!L30</f>
        <v>0</v>
      </c>
      <c r="M30" s="30">
        <f>FC_IND_IS_BF_E!M30+FC_IND_IS_EA_E!M30</f>
        <v>0</v>
      </c>
      <c r="N30" s="30">
        <f>FC_IND_IS_BF_E!N30+FC_IND_IS_EA_E!N30</f>
        <v>0</v>
      </c>
      <c r="O30" s="30">
        <f>FC_IND_IS_BF_E!O30+FC_IND_IS_EA_E!O30</f>
        <v>0</v>
      </c>
      <c r="P30" s="30">
        <f>FC_IND_IS_BF_E!P30+FC_IND_IS_EA_E!P30</f>
        <v>0</v>
      </c>
      <c r="Q30" s="30">
        <f>FC_IND_IS_BF_E!Q30+FC_IND_IS_EA_E!Q30</f>
        <v>0</v>
      </c>
      <c r="R30" s="30">
        <f>FC_IND_IS_BF_E!R30+FC_IND_IS_EA_E!R30</f>
        <v>0</v>
      </c>
      <c r="S30" s="30">
        <f>FC_IND_IS_BF_E!S30+FC_IND_IS_EA_E!S30</f>
        <v>0</v>
      </c>
      <c r="T30" s="30">
        <f>FC_IND_IS_BF_E!T30+FC_IND_IS_EA_E!T30</f>
        <v>0</v>
      </c>
      <c r="U30" s="30">
        <f>FC_IND_IS_BF_E!U30+FC_IND_IS_EA_E!U30</f>
        <v>0</v>
      </c>
      <c r="V30" s="30">
        <f>FC_IND_IS_BF_E!V30+FC_IND_IS_EA_E!V30</f>
        <v>0</v>
      </c>
      <c r="W30" s="30">
        <f>FC_IND_IS_BF_E!W30+FC_IND_IS_EA_E!W30</f>
        <v>0</v>
      </c>
      <c r="X30" s="30">
        <f>FC_IND_IS_BF_E!X30+FC_IND_IS_EA_E!X30</f>
        <v>0</v>
      </c>
    </row>
    <row r="31" spans="1:24" ht="11.25" customHeight="1" x14ac:dyDescent="0.2">
      <c r="A31" s="39" t="s">
        <v>51</v>
      </c>
      <c r="B31" s="23" t="s">
        <v>52</v>
      </c>
      <c r="C31" s="30">
        <f>FC_IND_IS_BF_E!C31+FC_IND_IS_EA_E!C31</f>
        <v>0</v>
      </c>
      <c r="D31" s="30">
        <f>FC_IND_IS_BF_E!D31+FC_IND_IS_EA_E!D31</f>
        <v>0</v>
      </c>
      <c r="E31" s="30">
        <f>FC_IND_IS_BF_E!E31+FC_IND_IS_EA_E!E31</f>
        <v>0</v>
      </c>
      <c r="F31" s="30">
        <f>FC_IND_IS_BF_E!F31+FC_IND_IS_EA_E!F31</f>
        <v>0</v>
      </c>
      <c r="G31" s="30">
        <f>FC_IND_IS_BF_E!G31+FC_IND_IS_EA_E!G31</f>
        <v>0</v>
      </c>
      <c r="H31" s="30">
        <f>FC_IND_IS_BF_E!H31+FC_IND_IS_EA_E!H31</f>
        <v>0</v>
      </c>
      <c r="I31" s="30">
        <f>FC_IND_IS_BF_E!I31+FC_IND_IS_EA_E!I31</f>
        <v>0</v>
      </c>
      <c r="J31" s="30">
        <f>FC_IND_IS_BF_E!J31+FC_IND_IS_EA_E!J31</f>
        <v>0</v>
      </c>
      <c r="K31" s="30">
        <f>FC_IND_IS_BF_E!K31+FC_IND_IS_EA_E!K31</f>
        <v>0</v>
      </c>
      <c r="L31" s="30">
        <f>FC_IND_IS_BF_E!L31+FC_IND_IS_EA_E!L31</f>
        <v>0</v>
      </c>
      <c r="M31" s="30">
        <f>FC_IND_IS_BF_E!M31+FC_IND_IS_EA_E!M31</f>
        <v>0</v>
      </c>
      <c r="N31" s="30">
        <f>FC_IND_IS_BF_E!N31+FC_IND_IS_EA_E!N31</f>
        <v>0</v>
      </c>
      <c r="O31" s="30">
        <f>FC_IND_IS_BF_E!O31+FC_IND_IS_EA_E!O31</f>
        <v>0</v>
      </c>
      <c r="P31" s="30">
        <f>FC_IND_IS_BF_E!P31+FC_IND_IS_EA_E!P31</f>
        <v>0</v>
      </c>
      <c r="Q31" s="30">
        <f>FC_IND_IS_BF_E!Q31+FC_IND_IS_EA_E!Q31</f>
        <v>0</v>
      </c>
      <c r="R31" s="30">
        <f>FC_IND_IS_BF_E!R31+FC_IND_IS_EA_E!R31</f>
        <v>0</v>
      </c>
      <c r="S31" s="30">
        <f>FC_IND_IS_BF_E!S31+FC_IND_IS_EA_E!S31</f>
        <v>0</v>
      </c>
      <c r="T31" s="30">
        <f>FC_IND_IS_BF_E!T31+FC_IND_IS_EA_E!T31</f>
        <v>0</v>
      </c>
      <c r="U31" s="30">
        <f>FC_IND_IS_BF_E!U31+FC_IND_IS_EA_E!U31</f>
        <v>0</v>
      </c>
      <c r="V31" s="30">
        <f>FC_IND_IS_BF_E!V31+FC_IND_IS_EA_E!V31</f>
        <v>0</v>
      </c>
      <c r="W31" s="30">
        <f>FC_IND_IS_BF_E!W31+FC_IND_IS_EA_E!W31</f>
        <v>0</v>
      </c>
      <c r="X31" s="30">
        <f>FC_IND_IS_BF_E!X31+FC_IND_IS_EA_E!X31</f>
        <v>0</v>
      </c>
    </row>
    <row r="32" spans="1:24" ht="11.25" customHeight="1" x14ac:dyDescent="0.2">
      <c r="A32" s="39" t="s">
        <v>53</v>
      </c>
      <c r="B32" s="23" t="s">
        <v>54</v>
      </c>
      <c r="C32" s="30">
        <f>FC_IND_IS_BF_E!C32+FC_IND_IS_EA_E!C32</f>
        <v>0</v>
      </c>
      <c r="D32" s="30">
        <f>FC_IND_IS_BF_E!D32+FC_IND_IS_EA_E!D32</f>
        <v>0</v>
      </c>
      <c r="E32" s="30">
        <f>FC_IND_IS_BF_E!E32+FC_IND_IS_EA_E!E32</f>
        <v>0</v>
      </c>
      <c r="F32" s="30">
        <f>FC_IND_IS_BF_E!F32+FC_IND_IS_EA_E!F32</f>
        <v>0</v>
      </c>
      <c r="G32" s="30">
        <f>FC_IND_IS_BF_E!G32+FC_IND_IS_EA_E!G32</f>
        <v>0</v>
      </c>
      <c r="H32" s="30">
        <f>FC_IND_IS_BF_E!H32+FC_IND_IS_EA_E!H32</f>
        <v>0</v>
      </c>
      <c r="I32" s="30">
        <f>FC_IND_IS_BF_E!I32+FC_IND_IS_EA_E!I32</f>
        <v>0</v>
      </c>
      <c r="J32" s="30">
        <f>FC_IND_IS_BF_E!J32+FC_IND_IS_EA_E!J32</f>
        <v>0</v>
      </c>
      <c r="K32" s="30">
        <f>FC_IND_IS_BF_E!K32+FC_IND_IS_EA_E!K32</f>
        <v>0</v>
      </c>
      <c r="L32" s="30">
        <f>FC_IND_IS_BF_E!L32+FC_IND_IS_EA_E!L32</f>
        <v>0</v>
      </c>
      <c r="M32" s="30">
        <f>FC_IND_IS_BF_E!M32+FC_IND_IS_EA_E!M32</f>
        <v>0</v>
      </c>
      <c r="N32" s="30">
        <f>FC_IND_IS_BF_E!N32+FC_IND_IS_EA_E!N32</f>
        <v>0</v>
      </c>
      <c r="O32" s="30">
        <f>FC_IND_IS_BF_E!O32+FC_IND_IS_EA_E!O32</f>
        <v>0</v>
      </c>
      <c r="P32" s="30">
        <f>FC_IND_IS_BF_E!P32+FC_IND_IS_EA_E!P32</f>
        <v>0</v>
      </c>
      <c r="Q32" s="30">
        <f>FC_IND_IS_BF_E!Q32+FC_IND_IS_EA_E!Q32</f>
        <v>0</v>
      </c>
      <c r="R32" s="30">
        <f>FC_IND_IS_BF_E!R32+FC_IND_IS_EA_E!R32</f>
        <v>0</v>
      </c>
      <c r="S32" s="30">
        <f>FC_IND_IS_BF_E!S32+FC_IND_IS_EA_E!S32</f>
        <v>0</v>
      </c>
      <c r="T32" s="30">
        <f>FC_IND_IS_BF_E!T32+FC_IND_IS_EA_E!T32</f>
        <v>0</v>
      </c>
      <c r="U32" s="30">
        <f>FC_IND_IS_BF_E!U32+FC_IND_IS_EA_E!U32</f>
        <v>0</v>
      </c>
      <c r="V32" s="30">
        <f>FC_IND_IS_BF_E!V32+FC_IND_IS_EA_E!V32</f>
        <v>0</v>
      </c>
      <c r="W32" s="30">
        <f>FC_IND_IS_BF_E!W32+FC_IND_IS_EA_E!W32</f>
        <v>0</v>
      </c>
      <c r="X32" s="30">
        <f>FC_IND_IS_BF_E!X32+FC_IND_IS_EA_E!X32</f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" si="23">SUM(C34:C50)</f>
        <v>1935.686263972485</v>
      </c>
      <c r="D33" s="42">
        <f t="shared" ref="D33:W33" si="24">SUM(D34:D50)</f>
        <v>1744.9832330180566</v>
      </c>
      <c r="E33" s="42">
        <f t="shared" si="24"/>
        <v>1617.3507093723126</v>
      </c>
      <c r="F33" s="42">
        <f t="shared" si="24"/>
        <v>1520.3400042992259</v>
      </c>
      <c r="G33" s="42">
        <f t="shared" si="24"/>
        <v>1533.6975924333622</v>
      </c>
      <c r="H33" s="42">
        <f t="shared" si="24"/>
        <v>1456.3180997420463</v>
      </c>
      <c r="I33" s="42">
        <f t="shared" si="24"/>
        <v>1523.2815563198624</v>
      </c>
      <c r="J33" s="42">
        <f t="shared" si="24"/>
        <v>1235.0049226139295</v>
      </c>
      <c r="K33" s="42">
        <f t="shared" si="24"/>
        <v>1191.5041702493552</v>
      </c>
      <c r="L33" s="42">
        <f t="shared" si="24"/>
        <v>1007.4503654342216</v>
      </c>
      <c r="M33" s="42">
        <f t="shared" si="24"/>
        <v>1127.6917669819431</v>
      </c>
      <c r="N33" s="42">
        <f t="shared" si="24"/>
        <v>944.7296646603611</v>
      </c>
      <c r="O33" s="42">
        <f t="shared" si="24"/>
        <v>876.71429492691311</v>
      </c>
      <c r="P33" s="42">
        <f t="shared" si="24"/>
        <v>633.33798366294059</v>
      </c>
      <c r="Q33" s="42">
        <f t="shared" si="24"/>
        <v>636.60838349097162</v>
      </c>
      <c r="R33" s="42">
        <f t="shared" si="24"/>
        <v>635.47573086844352</v>
      </c>
      <c r="S33" s="42">
        <f t="shared" si="24"/>
        <v>588.44262682717113</v>
      </c>
      <c r="T33" s="42">
        <f t="shared" si="24"/>
        <v>596.54914015477209</v>
      </c>
      <c r="U33" s="42">
        <f t="shared" si="24"/>
        <v>572.00552450558894</v>
      </c>
      <c r="V33" s="42">
        <f t="shared" si="24"/>
        <v>451.09516337059324</v>
      </c>
      <c r="W33" s="42">
        <f t="shared" si="24"/>
        <v>384.64636715391225</v>
      </c>
      <c r="X33" s="42">
        <f t="shared" ref="X33" si="25">SUM(X34:X50)</f>
        <v>500.26861564918312</v>
      </c>
    </row>
    <row r="34" spans="1:24" ht="11.25" customHeight="1" x14ac:dyDescent="0.2">
      <c r="A34" s="39" t="s">
        <v>55</v>
      </c>
      <c r="B34" s="23" t="s">
        <v>56</v>
      </c>
      <c r="C34" s="30">
        <f>FC_IND_IS_BF_E!C34+FC_IND_IS_EA_E!C34</f>
        <v>0</v>
      </c>
      <c r="D34" s="30">
        <f>FC_IND_IS_BF_E!D34+FC_IND_IS_EA_E!D34</f>
        <v>0</v>
      </c>
      <c r="E34" s="30">
        <f>FC_IND_IS_BF_E!E34+FC_IND_IS_EA_E!E34</f>
        <v>0</v>
      </c>
      <c r="F34" s="30">
        <f>FC_IND_IS_BF_E!F34+FC_IND_IS_EA_E!F34</f>
        <v>0</v>
      </c>
      <c r="G34" s="30">
        <f>FC_IND_IS_BF_E!G34+FC_IND_IS_EA_E!G34</f>
        <v>0</v>
      </c>
      <c r="H34" s="30">
        <f>FC_IND_IS_BF_E!H34+FC_IND_IS_EA_E!H34</f>
        <v>0</v>
      </c>
      <c r="I34" s="30">
        <f>FC_IND_IS_BF_E!I34+FC_IND_IS_EA_E!I34</f>
        <v>0</v>
      </c>
      <c r="J34" s="30">
        <f>FC_IND_IS_BF_E!J34+FC_IND_IS_EA_E!J34</f>
        <v>0</v>
      </c>
      <c r="K34" s="30">
        <f>FC_IND_IS_BF_E!K34+FC_IND_IS_EA_E!K34</f>
        <v>0</v>
      </c>
      <c r="L34" s="30">
        <f>FC_IND_IS_BF_E!L34+FC_IND_IS_EA_E!L34</f>
        <v>0</v>
      </c>
      <c r="M34" s="30">
        <f>FC_IND_IS_BF_E!M34+FC_IND_IS_EA_E!M34</f>
        <v>0</v>
      </c>
      <c r="N34" s="30">
        <f>FC_IND_IS_BF_E!N34+FC_IND_IS_EA_E!N34</f>
        <v>0</v>
      </c>
      <c r="O34" s="30">
        <f>FC_IND_IS_BF_E!O34+FC_IND_IS_EA_E!O34</f>
        <v>0</v>
      </c>
      <c r="P34" s="30">
        <f>FC_IND_IS_BF_E!P34+FC_IND_IS_EA_E!P34</f>
        <v>0</v>
      </c>
      <c r="Q34" s="30">
        <f>FC_IND_IS_BF_E!Q34+FC_IND_IS_EA_E!Q34</f>
        <v>0</v>
      </c>
      <c r="R34" s="30">
        <f>FC_IND_IS_BF_E!R34+FC_IND_IS_EA_E!R34</f>
        <v>0</v>
      </c>
      <c r="S34" s="30">
        <f>FC_IND_IS_BF_E!S34+FC_IND_IS_EA_E!S34</f>
        <v>0</v>
      </c>
      <c r="T34" s="30">
        <f>FC_IND_IS_BF_E!T34+FC_IND_IS_EA_E!T34</f>
        <v>0</v>
      </c>
      <c r="U34" s="30">
        <f>FC_IND_IS_BF_E!U34+FC_IND_IS_EA_E!U34</f>
        <v>0</v>
      </c>
      <c r="V34" s="30">
        <f>FC_IND_IS_BF_E!V34+FC_IND_IS_EA_E!V34</f>
        <v>0</v>
      </c>
      <c r="W34" s="30">
        <f>FC_IND_IS_BF_E!W34+FC_IND_IS_EA_E!W34</f>
        <v>0</v>
      </c>
      <c r="X34" s="30">
        <f>FC_IND_IS_BF_E!X34+FC_IND_IS_EA_E!X34</f>
        <v>0</v>
      </c>
    </row>
    <row r="35" spans="1:24" ht="11.25" customHeight="1" x14ac:dyDescent="0.2">
      <c r="A35" s="39" t="s">
        <v>57</v>
      </c>
      <c r="B35" s="23" t="s">
        <v>58</v>
      </c>
      <c r="C35" s="30">
        <f>FC_IND_IS_BF_E!C35+FC_IND_IS_EA_E!C35</f>
        <v>0</v>
      </c>
      <c r="D35" s="30">
        <f>FC_IND_IS_BF_E!D35+FC_IND_IS_EA_E!D35</f>
        <v>0</v>
      </c>
      <c r="E35" s="30">
        <f>FC_IND_IS_BF_E!E35+FC_IND_IS_EA_E!E35</f>
        <v>0</v>
      </c>
      <c r="F35" s="30">
        <f>FC_IND_IS_BF_E!F35+FC_IND_IS_EA_E!F35</f>
        <v>0</v>
      </c>
      <c r="G35" s="30">
        <f>FC_IND_IS_BF_E!G35+FC_IND_IS_EA_E!G35</f>
        <v>0</v>
      </c>
      <c r="H35" s="30">
        <f>FC_IND_IS_BF_E!H35+FC_IND_IS_EA_E!H35</f>
        <v>0</v>
      </c>
      <c r="I35" s="30">
        <f>FC_IND_IS_BF_E!I35+FC_IND_IS_EA_E!I35</f>
        <v>0</v>
      </c>
      <c r="J35" s="30">
        <f>FC_IND_IS_BF_E!J35+FC_IND_IS_EA_E!J35</f>
        <v>0</v>
      </c>
      <c r="K35" s="30">
        <f>FC_IND_IS_BF_E!K35+FC_IND_IS_EA_E!K35</f>
        <v>0</v>
      </c>
      <c r="L35" s="30">
        <f>FC_IND_IS_BF_E!L35+FC_IND_IS_EA_E!L35</f>
        <v>0</v>
      </c>
      <c r="M35" s="30">
        <f>FC_IND_IS_BF_E!M35+FC_IND_IS_EA_E!M35</f>
        <v>0</v>
      </c>
      <c r="N35" s="30">
        <f>FC_IND_IS_BF_E!N35+FC_IND_IS_EA_E!N35</f>
        <v>0</v>
      </c>
      <c r="O35" s="30">
        <f>FC_IND_IS_BF_E!O35+FC_IND_IS_EA_E!O35</f>
        <v>0</v>
      </c>
      <c r="P35" s="30">
        <f>FC_IND_IS_BF_E!P35+FC_IND_IS_EA_E!P35</f>
        <v>0</v>
      </c>
      <c r="Q35" s="30">
        <f>FC_IND_IS_BF_E!Q35+FC_IND_IS_EA_E!Q35</f>
        <v>0</v>
      </c>
      <c r="R35" s="30">
        <f>FC_IND_IS_BF_E!R35+FC_IND_IS_EA_E!R35</f>
        <v>0</v>
      </c>
      <c r="S35" s="30">
        <f>FC_IND_IS_BF_E!S35+FC_IND_IS_EA_E!S35</f>
        <v>0</v>
      </c>
      <c r="T35" s="30">
        <f>FC_IND_IS_BF_E!T35+FC_IND_IS_EA_E!T35</f>
        <v>0</v>
      </c>
      <c r="U35" s="30">
        <f>FC_IND_IS_BF_E!U35+FC_IND_IS_EA_E!U35</f>
        <v>0</v>
      </c>
      <c r="V35" s="30">
        <f>FC_IND_IS_BF_E!V35+FC_IND_IS_EA_E!V35</f>
        <v>0</v>
      </c>
      <c r="W35" s="30">
        <f>FC_IND_IS_BF_E!W35+FC_IND_IS_EA_E!W35</f>
        <v>0.20610490111779881</v>
      </c>
      <c r="X35" s="30">
        <f>FC_IND_IS_BF_E!X35+FC_IND_IS_EA_E!X35</f>
        <v>0.32029234737747198</v>
      </c>
    </row>
    <row r="36" spans="1:24" ht="11.25" customHeight="1" x14ac:dyDescent="0.2">
      <c r="A36" s="39" t="s">
        <v>59</v>
      </c>
      <c r="B36" s="23" t="s">
        <v>60</v>
      </c>
      <c r="C36" s="30">
        <f>FC_IND_IS_BF_E!C36+FC_IND_IS_EA_E!C36</f>
        <v>397.08529664660358</v>
      </c>
      <c r="D36" s="30">
        <f>FC_IND_IS_BF_E!D36+FC_IND_IS_EA_E!D36</f>
        <v>483.95219260533099</v>
      </c>
      <c r="E36" s="30">
        <f>FC_IND_IS_BF_E!E36+FC_IND_IS_EA_E!E36</f>
        <v>466.683147033534</v>
      </c>
      <c r="F36" s="30">
        <f>FC_IND_IS_BF_E!F36+FC_IND_IS_EA_E!F36</f>
        <v>430.27153912295785</v>
      </c>
      <c r="G36" s="30">
        <f>FC_IND_IS_BF_E!G36+FC_IND_IS_EA_E!G36</f>
        <v>435.53533963886503</v>
      </c>
      <c r="H36" s="30">
        <f>FC_IND_IS_BF_E!H36+FC_IND_IS_EA_E!H36</f>
        <v>406.95451418744619</v>
      </c>
      <c r="I36" s="30">
        <f>FC_IND_IS_BF_E!I36+FC_IND_IS_EA_E!I36</f>
        <v>421.0485812553739</v>
      </c>
      <c r="J36" s="30">
        <f>FC_IND_IS_BF_E!J36+FC_IND_IS_EA_E!J36</f>
        <v>407.63877901977639</v>
      </c>
      <c r="K36" s="30">
        <f>FC_IND_IS_BF_E!K36+FC_IND_IS_EA_E!K36</f>
        <v>440.24860275150473</v>
      </c>
      <c r="L36" s="30">
        <f>FC_IND_IS_BF_E!L36+FC_IND_IS_EA_E!L36</f>
        <v>340.67343078245915</v>
      </c>
      <c r="M36" s="30">
        <f>FC_IND_IS_BF_E!M36+FC_IND_IS_EA_E!M36</f>
        <v>406.00713671539114</v>
      </c>
      <c r="N36" s="30">
        <f>FC_IND_IS_BF_E!N36+FC_IND_IS_EA_E!N36</f>
        <v>395.46199484092853</v>
      </c>
      <c r="O36" s="30">
        <f>FC_IND_IS_BF_E!O36+FC_IND_IS_EA_E!O36</f>
        <v>384.67110920034389</v>
      </c>
      <c r="P36" s="30">
        <f>FC_IND_IS_BF_E!P36+FC_IND_IS_EA_E!P36</f>
        <v>308.72304385210657</v>
      </c>
      <c r="Q36" s="30">
        <f>FC_IND_IS_BF_E!Q36+FC_IND_IS_EA_E!Q36</f>
        <v>296.88460877042127</v>
      </c>
      <c r="R36" s="30">
        <f>FC_IND_IS_BF_E!R36+FC_IND_IS_EA_E!R36</f>
        <v>302.6371453138434</v>
      </c>
      <c r="S36" s="30">
        <f>FC_IND_IS_BF_E!S36+FC_IND_IS_EA_E!S36</f>
        <v>313.73998280309547</v>
      </c>
      <c r="T36" s="30">
        <f>FC_IND_IS_BF_E!T36+FC_IND_IS_EA_E!T36</f>
        <v>326.28976784178843</v>
      </c>
      <c r="U36" s="30">
        <f>FC_IND_IS_BF_E!U36+FC_IND_IS_EA_E!U36</f>
        <v>319.11743336199481</v>
      </c>
      <c r="V36" s="30">
        <f>FC_IND_IS_BF_E!V36+FC_IND_IS_EA_E!V36</f>
        <v>214.73404987102316</v>
      </c>
      <c r="W36" s="30">
        <f>FC_IND_IS_BF_E!W36+FC_IND_IS_EA_E!W36</f>
        <v>202.24555030094581</v>
      </c>
      <c r="X36" s="30">
        <f>FC_IND_IS_BF_E!X36+FC_IND_IS_EA_E!X36</f>
        <v>218.31072656921748</v>
      </c>
    </row>
    <row r="37" spans="1:24" ht="11.25" customHeight="1" x14ac:dyDescent="0.2">
      <c r="A37" s="39" t="s">
        <v>61</v>
      </c>
      <c r="B37" s="23" t="s">
        <v>62</v>
      </c>
      <c r="C37" s="30">
        <f>FC_IND_IS_BF_E!C37+FC_IND_IS_EA_E!C37</f>
        <v>0.79359415305245018</v>
      </c>
      <c r="D37" s="30">
        <f>FC_IND_IS_BF_E!D37+FC_IND_IS_EA_E!D37</f>
        <v>0</v>
      </c>
      <c r="E37" s="30">
        <f>FC_IND_IS_BF_E!E37+FC_IND_IS_EA_E!E37</f>
        <v>0</v>
      </c>
      <c r="F37" s="30">
        <f>FC_IND_IS_BF_E!F37+FC_IND_IS_EA_E!F37</f>
        <v>0</v>
      </c>
      <c r="G37" s="30">
        <f>FC_IND_IS_BF_E!G37+FC_IND_IS_EA_E!G37</f>
        <v>0</v>
      </c>
      <c r="H37" s="30">
        <f>FC_IND_IS_BF_E!H37+FC_IND_IS_EA_E!H37</f>
        <v>0</v>
      </c>
      <c r="I37" s="30">
        <f>FC_IND_IS_BF_E!I37+FC_IND_IS_EA_E!I37</f>
        <v>4.2132416165090282E-3</v>
      </c>
      <c r="J37" s="30">
        <f>FC_IND_IS_BF_E!J37+FC_IND_IS_EA_E!J37</f>
        <v>0.79847377472055037</v>
      </c>
      <c r="K37" s="30">
        <f>FC_IND_IS_BF_E!K37+FC_IND_IS_EA_E!K37</f>
        <v>7.3946689595872726E-3</v>
      </c>
      <c r="L37" s="30">
        <f>FC_IND_IS_BF_E!L37+FC_IND_IS_EA_E!L37</f>
        <v>7.3946689595872734E-3</v>
      </c>
      <c r="M37" s="30">
        <f>FC_IND_IS_BF_E!M37+FC_IND_IS_EA_E!M37</f>
        <v>5.288048151332761E-2</v>
      </c>
      <c r="N37" s="30">
        <f>FC_IND_IS_BF_E!N37+FC_IND_IS_EA_E!N37</f>
        <v>3.172828890799656E-2</v>
      </c>
      <c r="O37" s="30">
        <f>FC_IND_IS_BF_E!O37+FC_IND_IS_EA_E!O37</f>
        <v>2.2184006878761819E-2</v>
      </c>
      <c r="P37" s="30">
        <f>FC_IND_IS_BF_E!P37+FC_IND_IS_EA_E!P37</f>
        <v>1.16079105760963E-2</v>
      </c>
      <c r="Q37" s="30">
        <f>FC_IND_IS_BF_E!Q37+FC_IND_IS_EA_E!Q37</f>
        <v>2.0120378331900262E-2</v>
      </c>
      <c r="R37" s="30">
        <f>FC_IND_IS_BF_E!R37+FC_IND_IS_EA_E!R37</f>
        <v>1.6938950988822008E-2</v>
      </c>
      <c r="S37" s="30">
        <f>FC_IND_IS_BF_E!S37+FC_IND_IS_EA_E!S37</f>
        <v>7.6182287188306094E-2</v>
      </c>
      <c r="T37" s="30">
        <f>FC_IND_IS_BF_E!T37+FC_IND_IS_EA_E!T37</f>
        <v>0.14226139294926915</v>
      </c>
      <c r="U37" s="30">
        <f>FC_IND_IS_BF_E!U37+FC_IND_IS_EA_E!U37</f>
        <v>0.1421109200343938</v>
      </c>
      <c r="V37" s="30">
        <f>FC_IND_IS_BF_E!V37+FC_IND_IS_EA_E!V37</f>
        <v>0.19009028374892523</v>
      </c>
      <c r="W37" s="30">
        <f>FC_IND_IS_BF_E!W37+FC_IND_IS_EA_E!W37</f>
        <v>7.9535683576956145E-2</v>
      </c>
      <c r="X37" s="30">
        <f>FC_IND_IS_BF_E!X37+FC_IND_IS_EA_E!X37</f>
        <v>8.8972484952708514E-2</v>
      </c>
    </row>
    <row r="38" spans="1:24" ht="11.25" customHeight="1" x14ac:dyDescent="0.2">
      <c r="A38" s="39" t="s">
        <v>63</v>
      </c>
      <c r="B38" s="23" t="s">
        <v>64</v>
      </c>
      <c r="C38" s="30">
        <f>FC_IND_IS_BF_E!C38+FC_IND_IS_EA_E!C38</f>
        <v>0</v>
      </c>
      <c r="D38" s="30">
        <f>FC_IND_IS_BF_E!D38+FC_IND_IS_EA_E!D38</f>
        <v>0</v>
      </c>
      <c r="E38" s="30">
        <f>FC_IND_IS_BF_E!E38+FC_IND_IS_EA_E!E38</f>
        <v>0</v>
      </c>
      <c r="F38" s="30">
        <f>FC_IND_IS_BF_E!F38+FC_IND_IS_EA_E!F38</f>
        <v>0</v>
      </c>
      <c r="G38" s="30">
        <f>FC_IND_IS_BF_E!G38+FC_IND_IS_EA_E!G38</f>
        <v>0</v>
      </c>
      <c r="H38" s="30">
        <f>FC_IND_IS_BF_E!H38+FC_IND_IS_EA_E!H38</f>
        <v>0</v>
      </c>
      <c r="I38" s="30">
        <f>FC_IND_IS_BF_E!I38+FC_IND_IS_EA_E!I38</f>
        <v>0</v>
      </c>
      <c r="J38" s="30">
        <f>FC_IND_IS_BF_E!J38+FC_IND_IS_EA_E!J38</f>
        <v>0</v>
      </c>
      <c r="K38" s="30">
        <f>FC_IND_IS_BF_E!K38+FC_IND_IS_EA_E!K38</f>
        <v>0</v>
      </c>
      <c r="L38" s="30">
        <f>FC_IND_IS_BF_E!L38+FC_IND_IS_EA_E!L38</f>
        <v>0</v>
      </c>
      <c r="M38" s="30">
        <f>FC_IND_IS_BF_E!M38+FC_IND_IS_EA_E!M38</f>
        <v>0</v>
      </c>
      <c r="N38" s="30">
        <f>FC_IND_IS_BF_E!N38+FC_IND_IS_EA_E!N38</f>
        <v>0</v>
      </c>
      <c r="O38" s="30">
        <f>FC_IND_IS_BF_E!O38+FC_IND_IS_EA_E!O38</f>
        <v>0</v>
      </c>
      <c r="P38" s="30">
        <f>FC_IND_IS_BF_E!P38+FC_IND_IS_EA_E!P38</f>
        <v>0</v>
      </c>
      <c r="Q38" s="30">
        <f>FC_IND_IS_BF_E!Q38+FC_IND_IS_EA_E!Q38</f>
        <v>0</v>
      </c>
      <c r="R38" s="30">
        <f>FC_IND_IS_BF_E!R38+FC_IND_IS_EA_E!R38</f>
        <v>0</v>
      </c>
      <c r="S38" s="30">
        <f>FC_IND_IS_BF_E!S38+FC_IND_IS_EA_E!S38</f>
        <v>0</v>
      </c>
      <c r="T38" s="30">
        <f>FC_IND_IS_BF_E!T38+FC_IND_IS_EA_E!T38</f>
        <v>0</v>
      </c>
      <c r="U38" s="30">
        <f>FC_IND_IS_BF_E!U38+FC_IND_IS_EA_E!U38</f>
        <v>0</v>
      </c>
      <c r="V38" s="30">
        <f>FC_IND_IS_BF_E!V38+FC_IND_IS_EA_E!V38</f>
        <v>0</v>
      </c>
      <c r="W38" s="30">
        <f>FC_IND_IS_BF_E!W38+FC_IND_IS_EA_E!W38</f>
        <v>0</v>
      </c>
      <c r="X38" s="30">
        <f>FC_IND_IS_BF_E!X38+FC_IND_IS_EA_E!X38</f>
        <v>0</v>
      </c>
    </row>
    <row r="39" spans="1:24" ht="11.25" customHeight="1" x14ac:dyDescent="0.2">
      <c r="A39" s="39" t="s">
        <v>65</v>
      </c>
      <c r="B39" s="23" t="s">
        <v>66</v>
      </c>
      <c r="C39" s="30">
        <f>FC_IND_IS_BF_E!C39+FC_IND_IS_EA_E!C39</f>
        <v>0</v>
      </c>
      <c r="D39" s="30">
        <f>FC_IND_IS_BF_E!D39+FC_IND_IS_EA_E!D39</f>
        <v>0</v>
      </c>
      <c r="E39" s="30">
        <f>FC_IND_IS_BF_E!E39+FC_IND_IS_EA_E!E39</f>
        <v>0</v>
      </c>
      <c r="F39" s="30">
        <f>FC_IND_IS_BF_E!F39+FC_IND_IS_EA_E!F39</f>
        <v>0</v>
      </c>
      <c r="G39" s="30">
        <f>FC_IND_IS_BF_E!G39+FC_IND_IS_EA_E!G39</f>
        <v>0</v>
      </c>
      <c r="H39" s="30">
        <f>FC_IND_IS_BF_E!H39+FC_IND_IS_EA_E!H39</f>
        <v>0</v>
      </c>
      <c r="I39" s="30">
        <f>FC_IND_IS_BF_E!I39+FC_IND_IS_EA_E!I39</f>
        <v>0</v>
      </c>
      <c r="J39" s="30">
        <f>FC_IND_IS_BF_E!J39+FC_IND_IS_EA_E!J39</f>
        <v>0</v>
      </c>
      <c r="K39" s="30">
        <f>FC_IND_IS_BF_E!K39+FC_IND_IS_EA_E!K39</f>
        <v>0</v>
      </c>
      <c r="L39" s="30">
        <f>FC_IND_IS_BF_E!L39+FC_IND_IS_EA_E!L39</f>
        <v>0</v>
      </c>
      <c r="M39" s="30">
        <f>FC_IND_IS_BF_E!M39+FC_IND_IS_EA_E!M39</f>
        <v>0</v>
      </c>
      <c r="N39" s="30">
        <f>FC_IND_IS_BF_E!N39+FC_IND_IS_EA_E!N39</f>
        <v>0</v>
      </c>
      <c r="O39" s="30">
        <f>FC_IND_IS_BF_E!O39+FC_IND_IS_EA_E!O39</f>
        <v>0</v>
      </c>
      <c r="P39" s="30">
        <f>FC_IND_IS_BF_E!P39+FC_IND_IS_EA_E!P39</f>
        <v>0</v>
      </c>
      <c r="Q39" s="30">
        <f>FC_IND_IS_BF_E!Q39+FC_IND_IS_EA_E!Q39</f>
        <v>0</v>
      </c>
      <c r="R39" s="30">
        <f>FC_IND_IS_BF_E!R39+FC_IND_IS_EA_E!R39</f>
        <v>0</v>
      </c>
      <c r="S39" s="30">
        <f>FC_IND_IS_BF_E!S39+FC_IND_IS_EA_E!S39</f>
        <v>0</v>
      </c>
      <c r="T39" s="30">
        <f>FC_IND_IS_BF_E!T39+FC_IND_IS_EA_E!T39</f>
        <v>0</v>
      </c>
      <c r="U39" s="30">
        <f>FC_IND_IS_BF_E!U39+FC_IND_IS_EA_E!U39</f>
        <v>0</v>
      </c>
      <c r="V39" s="30">
        <f>FC_IND_IS_BF_E!V39+FC_IND_IS_EA_E!V39</f>
        <v>0</v>
      </c>
      <c r="W39" s="30">
        <f>FC_IND_IS_BF_E!W39+FC_IND_IS_EA_E!W39</f>
        <v>0</v>
      </c>
      <c r="X39" s="30">
        <f>FC_IND_IS_BF_E!X39+FC_IND_IS_EA_E!X39</f>
        <v>0</v>
      </c>
    </row>
    <row r="40" spans="1:24" ht="11.25" customHeight="1" x14ac:dyDescent="0.2">
      <c r="A40" s="39" t="s">
        <v>67</v>
      </c>
      <c r="B40" s="23" t="s">
        <v>68</v>
      </c>
      <c r="C40" s="30">
        <f>FC_IND_IS_BF_E!C40+FC_IND_IS_EA_E!C40</f>
        <v>0</v>
      </c>
      <c r="D40" s="30">
        <f>FC_IND_IS_BF_E!D40+FC_IND_IS_EA_E!D40</f>
        <v>0</v>
      </c>
      <c r="E40" s="30">
        <f>FC_IND_IS_BF_E!E40+FC_IND_IS_EA_E!E40</f>
        <v>0</v>
      </c>
      <c r="F40" s="30">
        <f>FC_IND_IS_BF_E!F40+FC_IND_IS_EA_E!F40</f>
        <v>0</v>
      </c>
      <c r="G40" s="30">
        <f>FC_IND_IS_BF_E!G40+FC_IND_IS_EA_E!G40</f>
        <v>0</v>
      </c>
      <c r="H40" s="30">
        <f>FC_IND_IS_BF_E!H40+FC_IND_IS_EA_E!H40</f>
        <v>0</v>
      </c>
      <c r="I40" s="30">
        <f>FC_IND_IS_BF_E!I40+FC_IND_IS_EA_E!I40</f>
        <v>0</v>
      </c>
      <c r="J40" s="30">
        <f>FC_IND_IS_BF_E!J40+FC_IND_IS_EA_E!J40</f>
        <v>0</v>
      </c>
      <c r="K40" s="30">
        <f>FC_IND_IS_BF_E!K40+FC_IND_IS_EA_E!K40</f>
        <v>0</v>
      </c>
      <c r="L40" s="30">
        <f>FC_IND_IS_BF_E!L40+FC_IND_IS_EA_E!L40</f>
        <v>0</v>
      </c>
      <c r="M40" s="30">
        <f>FC_IND_IS_BF_E!M40+FC_IND_IS_EA_E!M40</f>
        <v>0</v>
      </c>
      <c r="N40" s="30">
        <f>FC_IND_IS_BF_E!N40+FC_IND_IS_EA_E!N40</f>
        <v>0</v>
      </c>
      <c r="O40" s="30">
        <f>FC_IND_IS_BF_E!O40+FC_IND_IS_EA_E!O40</f>
        <v>0</v>
      </c>
      <c r="P40" s="30">
        <f>FC_IND_IS_BF_E!P40+FC_IND_IS_EA_E!P40</f>
        <v>0</v>
      </c>
      <c r="Q40" s="30">
        <f>FC_IND_IS_BF_E!Q40+FC_IND_IS_EA_E!Q40</f>
        <v>0</v>
      </c>
      <c r="R40" s="30">
        <f>FC_IND_IS_BF_E!R40+FC_IND_IS_EA_E!R40</f>
        <v>0</v>
      </c>
      <c r="S40" s="30">
        <f>FC_IND_IS_BF_E!S40+FC_IND_IS_EA_E!S40</f>
        <v>0</v>
      </c>
      <c r="T40" s="30">
        <f>FC_IND_IS_BF_E!T40+FC_IND_IS_EA_E!T40</f>
        <v>0</v>
      </c>
      <c r="U40" s="30">
        <f>FC_IND_IS_BF_E!U40+FC_IND_IS_EA_E!U40</f>
        <v>0</v>
      </c>
      <c r="V40" s="30">
        <f>FC_IND_IS_BF_E!V40+FC_IND_IS_EA_E!V40</f>
        <v>0</v>
      </c>
      <c r="W40" s="30">
        <f>FC_IND_IS_BF_E!W40+FC_IND_IS_EA_E!W40</f>
        <v>0</v>
      </c>
      <c r="X40" s="30">
        <f>FC_IND_IS_BF_E!X40+FC_IND_IS_EA_E!X40</f>
        <v>0</v>
      </c>
    </row>
    <row r="41" spans="1:24" ht="11.25" customHeight="1" x14ac:dyDescent="0.2">
      <c r="A41" s="39" t="s">
        <v>69</v>
      </c>
      <c r="B41" s="23" t="s">
        <v>70</v>
      </c>
      <c r="C41" s="30">
        <f>FC_IND_IS_BF_E!C41+FC_IND_IS_EA_E!C41</f>
        <v>2.0922613929492693</v>
      </c>
      <c r="D41" s="30">
        <f>FC_IND_IS_BF_E!D41+FC_IND_IS_EA_E!D41</f>
        <v>0</v>
      </c>
      <c r="E41" s="30">
        <f>FC_IND_IS_BF_E!E41+FC_IND_IS_EA_E!E41</f>
        <v>0</v>
      </c>
      <c r="F41" s="30">
        <f>FC_IND_IS_BF_E!F41+FC_IND_IS_EA_E!F41</f>
        <v>0</v>
      </c>
      <c r="G41" s="30">
        <f>FC_IND_IS_BF_E!G41+FC_IND_IS_EA_E!G41</f>
        <v>0</v>
      </c>
      <c r="H41" s="30">
        <f>FC_IND_IS_BF_E!H41+FC_IND_IS_EA_E!H41</f>
        <v>4.7893379191745494E-2</v>
      </c>
      <c r="I41" s="30">
        <f>FC_IND_IS_BF_E!I41+FC_IND_IS_EA_E!I41</f>
        <v>6.4402407566637995E-2</v>
      </c>
      <c r="J41" s="30">
        <f>FC_IND_IS_BF_E!J41+FC_IND_IS_EA_E!J41</f>
        <v>4.256233877901977E-2</v>
      </c>
      <c r="K41" s="30">
        <f>FC_IND_IS_BF_E!K41+FC_IND_IS_EA_E!K41</f>
        <v>4.5743766122098017E-2</v>
      </c>
      <c r="L41" s="30">
        <f>FC_IND_IS_BF_E!L41+FC_IND_IS_EA_E!L41</f>
        <v>3.5339638865004297E-2</v>
      </c>
      <c r="M41" s="30">
        <f>FC_IND_IS_BF_E!M41+FC_IND_IS_EA_E!M41</f>
        <v>2.0722269991401549E-2</v>
      </c>
      <c r="N41" s="30">
        <f>FC_IND_IS_BF_E!N41+FC_IND_IS_EA_E!N41</f>
        <v>2.1754084264832326E-2</v>
      </c>
      <c r="O41" s="30">
        <f>FC_IND_IS_BF_E!O41+FC_IND_IS_EA_E!O41</f>
        <v>2.8976784178847807E-2</v>
      </c>
      <c r="P41" s="30">
        <f>FC_IND_IS_BF_E!P41+FC_IND_IS_EA_E!P41</f>
        <v>1.9690455717970765E-2</v>
      </c>
      <c r="Q41" s="30">
        <f>FC_IND_IS_BF_E!Q41+FC_IND_IS_EA_E!Q41</f>
        <v>2.0722269991401549E-2</v>
      </c>
      <c r="R41" s="30">
        <f>FC_IND_IS_BF_E!R41+FC_IND_IS_EA_E!R41</f>
        <v>0</v>
      </c>
      <c r="S41" s="30">
        <f>FC_IND_IS_BF_E!S41+FC_IND_IS_EA_E!S41</f>
        <v>0</v>
      </c>
      <c r="T41" s="30">
        <f>FC_IND_IS_BF_E!T41+FC_IND_IS_EA_E!T41</f>
        <v>7.7386070507308642E-4</v>
      </c>
      <c r="U41" s="30">
        <f>FC_IND_IS_BF_E!U41+FC_IND_IS_EA_E!U41</f>
        <v>7.7386070507308642E-4</v>
      </c>
      <c r="V41" s="30">
        <f>FC_IND_IS_BF_E!V41+FC_IND_IS_EA_E!V41</f>
        <v>0</v>
      </c>
      <c r="W41" s="30">
        <f>FC_IND_IS_BF_E!W41+FC_IND_IS_EA_E!W41</f>
        <v>0</v>
      </c>
      <c r="X41" s="30">
        <f>FC_IND_IS_BF_E!X41+FC_IND_IS_EA_E!X41</f>
        <v>0</v>
      </c>
    </row>
    <row r="42" spans="1:24" ht="11.25" customHeight="1" x14ac:dyDescent="0.2">
      <c r="A42" s="39" t="s">
        <v>71</v>
      </c>
      <c r="B42" s="23" t="s">
        <v>72</v>
      </c>
      <c r="C42" s="30">
        <f>FC_IND_IS_BF_E!C42+FC_IND_IS_EA_E!C42</f>
        <v>0</v>
      </c>
      <c r="D42" s="30">
        <f>FC_IND_IS_BF_E!D42+FC_IND_IS_EA_E!D42</f>
        <v>0</v>
      </c>
      <c r="E42" s="30">
        <f>FC_IND_IS_BF_E!E42+FC_IND_IS_EA_E!E42</f>
        <v>0</v>
      </c>
      <c r="F42" s="30">
        <f>FC_IND_IS_BF_E!F42+FC_IND_IS_EA_E!F42</f>
        <v>0</v>
      </c>
      <c r="G42" s="30">
        <f>FC_IND_IS_BF_E!G42+FC_IND_IS_EA_E!G42</f>
        <v>0</v>
      </c>
      <c r="H42" s="30">
        <f>FC_IND_IS_BF_E!H42+FC_IND_IS_EA_E!H42</f>
        <v>0</v>
      </c>
      <c r="I42" s="30">
        <f>FC_IND_IS_BF_E!I42+FC_IND_IS_EA_E!I42</f>
        <v>0</v>
      </c>
      <c r="J42" s="30">
        <f>FC_IND_IS_BF_E!J42+FC_IND_IS_EA_E!J42</f>
        <v>0</v>
      </c>
      <c r="K42" s="30">
        <f>FC_IND_IS_BF_E!K42+FC_IND_IS_EA_E!K42</f>
        <v>0</v>
      </c>
      <c r="L42" s="30">
        <f>FC_IND_IS_BF_E!L42+FC_IND_IS_EA_E!L42</f>
        <v>0</v>
      </c>
      <c r="M42" s="30">
        <f>FC_IND_IS_BF_E!M42+FC_IND_IS_EA_E!M42</f>
        <v>0</v>
      </c>
      <c r="N42" s="30">
        <f>FC_IND_IS_BF_E!N42+FC_IND_IS_EA_E!N42</f>
        <v>0</v>
      </c>
      <c r="O42" s="30">
        <f>FC_IND_IS_BF_E!O42+FC_IND_IS_EA_E!O42</f>
        <v>0</v>
      </c>
      <c r="P42" s="30">
        <f>FC_IND_IS_BF_E!P42+FC_IND_IS_EA_E!P42</f>
        <v>0</v>
      </c>
      <c r="Q42" s="30">
        <f>FC_IND_IS_BF_E!Q42+FC_IND_IS_EA_E!Q42</f>
        <v>0</v>
      </c>
      <c r="R42" s="30">
        <f>FC_IND_IS_BF_E!R42+FC_IND_IS_EA_E!R42</f>
        <v>0</v>
      </c>
      <c r="S42" s="30">
        <f>FC_IND_IS_BF_E!S42+FC_IND_IS_EA_E!S42</f>
        <v>0</v>
      </c>
      <c r="T42" s="30">
        <f>FC_IND_IS_BF_E!T42+FC_IND_IS_EA_E!T42</f>
        <v>0</v>
      </c>
      <c r="U42" s="30">
        <f>FC_IND_IS_BF_E!U42+FC_IND_IS_EA_E!U42</f>
        <v>0</v>
      </c>
      <c r="V42" s="30">
        <f>FC_IND_IS_BF_E!V42+FC_IND_IS_EA_E!V42</f>
        <v>0</v>
      </c>
      <c r="W42" s="30">
        <f>FC_IND_IS_BF_E!W42+FC_IND_IS_EA_E!W42</f>
        <v>0</v>
      </c>
      <c r="X42" s="30">
        <f>FC_IND_IS_BF_E!X42+FC_IND_IS_EA_E!X42</f>
        <v>0</v>
      </c>
    </row>
    <row r="43" spans="1:24" ht="11.25" customHeight="1" x14ac:dyDescent="0.2">
      <c r="A43" s="39" t="s">
        <v>73</v>
      </c>
      <c r="B43" s="23" t="s">
        <v>74</v>
      </c>
      <c r="C43" s="30">
        <f>FC_IND_IS_BF_E!C43+FC_IND_IS_EA_E!C43</f>
        <v>268.09924763542563</v>
      </c>
      <c r="D43" s="30">
        <f>FC_IND_IS_BF_E!D43+FC_IND_IS_EA_E!D43</f>
        <v>321.77994411006011</v>
      </c>
      <c r="E43" s="30">
        <f>FC_IND_IS_BF_E!E43+FC_IND_IS_EA_E!E43</f>
        <v>256.40393379191738</v>
      </c>
      <c r="F43" s="30">
        <f>FC_IND_IS_BF_E!F43+FC_IND_IS_EA_E!F43</f>
        <v>226.6603181427343</v>
      </c>
      <c r="G43" s="30">
        <f>FC_IND_IS_BF_E!G43+FC_IND_IS_EA_E!G43</f>
        <v>202.02233447979364</v>
      </c>
      <c r="H43" s="30">
        <f>FC_IND_IS_BF_E!H43+FC_IND_IS_EA_E!H43</f>
        <v>200.95429922613931</v>
      </c>
      <c r="I43" s="30">
        <f>FC_IND_IS_BF_E!I43+FC_IND_IS_EA_E!I43</f>
        <v>159.01182287188306</v>
      </c>
      <c r="J43" s="30">
        <f>FC_IND_IS_BF_E!J43+FC_IND_IS_EA_E!J43</f>
        <v>152.60315993121236</v>
      </c>
      <c r="K43" s="30">
        <f>FC_IND_IS_BF_E!K43+FC_IND_IS_EA_E!K43</f>
        <v>147.15064488392088</v>
      </c>
      <c r="L43" s="30">
        <f>FC_IND_IS_BF_E!L43+FC_IND_IS_EA_E!L43</f>
        <v>125.82794496990542</v>
      </c>
      <c r="M43" s="30">
        <f>FC_IND_IS_BF_E!M43+FC_IND_IS_EA_E!M43</f>
        <v>161.92725709372314</v>
      </c>
      <c r="N43" s="30">
        <f>FC_IND_IS_BF_E!N43+FC_IND_IS_EA_E!N43</f>
        <v>145.61554170249357</v>
      </c>
      <c r="O43" s="30">
        <f>FC_IND_IS_BF_E!O43+FC_IND_IS_EA_E!O43</f>
        <v>133.82699914015475</v>
      </c>
      <c r="P43" s="30">
        <f>FC_IND_IS_BF_E!P43+FC_IND_IS_EA_E!P43</f>
        <v>126.01953998280308</v>
      </c>
      <c r="Q43" s="30">
        <f>FC_IND_IS_BF_E!Q43+FC_IND_IS_EA_E!Q43</f>
        <v>115.94509888220122</v>
      </c>
      <c r="R43" s="30">
        <f>FC_IND_IS_BF_E!R43+FC_IND_IS_EA_E!R43</f>
        <v>173.26036113499566</v>
      </c>
      <c r="S43" s="30">
        <f>FC_IND_IS_BF_E!S43+FC_IND_IS_EA_E!S43</f>
        <v>125.84858125537403</v>
      </c>
      <c r="T43" s="30">
        <f>FC_IND_IS_BF_E!T43+FC_IND_IS_EA_E!T43</f>
        <v>135.25733018056749</v>
      </c>
      <c r="U43" s="30">
        <f>FC_IND_IS_BF_E!U43+FC_IND_IS_EA_E!U43</f>
        <v>102.17592433361993</v>
      </c>
      <c r="V43" s="30">
        <f>FC_IND_IS_BF_E!V43+FC_IND_IS_EA_E!V43</f>
        <v>100.45941530524505</v>
      </c>
      <c r="W43" s="30">
        <f>FC_IND_IS_BF_E!W43+FC_IND_IS_EA_E!W43</f>
        <v>84.257760103181425</v>
      </c>
      <c r="X43" s="30">
        <f>FC_IND_IS_BF_E!X43+FC_IND_IS_EA_E!X43</f>
        <v>117.36917454858126</v>
      </c>
    </row>
    <row r="44" spans="1:24" ht="11.25" customHeight="1" x14ac:dyDescent="0.2">
      <c r="A44" s="39" t="s">
        <v>75</v>
      </c>
      <c r="B44" s="23" t="s">
        <v>76</v>
      </c>
      <c r="C44" s="30">
        <f>FC_IND_IS_BF_E!C44+FC_IND_IS_EA_E!C44</f>
        <v>790.7955717970766</v>
      </c>
      <c r="D44" s="30">
        <f>FC_IND_IS_BF_E!D44+FC_IND_IS_EA_E!D44</f>
        <v>659.44309974204634</v>
      </c>
      <c r="E44" s="30">
        <f>FC_IND_IS_BF_E!E44+FC_IND_IS_EA_E!E44</f>
        <v>637.37669819432494</v>
      </c>
      <c r="F44" s="30">
        <f>FC_IND_IS_BF_E!F44+FC_IND_IS_EA_E!F44</f>
        <v>586.54314273430782</v>
      </c>
      <c r="G44" s="30">
        <f>FC_IND_IS_BF_E!G44+FC_IND_IS_EA_E!G44</f>
        <v>618.81893809114354</v>
      </c>
      <c r="H44" s="30">
        <f>FC_IND_IS_BF_E!H44+FC_IND_IS_EA_E!H44</f>
        <v>571.67962166809968</v>
      </c>
      <c r="I44" s="30">
        <f>FC_IND_IS_BF_E!I44+FC_IND_IS_EA_E!I44</f>
        <v>631.07145313843512</v>
      </c>
      <c r="J44" s="30">
        <f>FC_IND_IS_BF_E!J44+FC_IND_IS_EA_E!J44</f>
        <v>414.13172828890799</v>
      </c>
      <c r="K44" s="30">
        <f>FC_IND_IS_BF_E!K44+FC_IND_IS_EA_E!K44</f>
        <v>360.52762252794497</v>
      </c>
      <c r="L44" s="30">
        <f>FC_IND_IS_BF_E!L44+FC_IND_IS_EA_E!L44</f>
        <v>337.10068787618223</v>
      </c>
      <c r="M44" s="30">
        <f>FC_IND_IS_BF_E!M44+FC_IND_IS_EA_E!M44</f>
        <v>227.73645743766122</v>
      </c>
      <c r="N44" s="30">
        <f>FC_IND_IS_BF_E!N44+FC_IND_IS_EA_E!N44</f>
        <v>216.06053310404127</v>
      </c>
      <c r="O44" s="30">
        <f>FC_IND_IS_BF_E!O44+FC_IND_IS_EA_E!O44</f>
        <v>184.03705932932073</v>
      </c>
      <c r="P44" s="30">
        <f>FC_IND_IS_BF_E!P44+FC_IND_IS_EA_E!P44</f>
        <v>180.12583834909719</v>
      </c>
      <c r="Q44" s="30">
        <f>FC_IND_IS_BF_E!Q44+FC_IND_IS_EA_E!Q44</f>
        <v>200.97962166809972</v>
      </c>
      <c r="R44" s="30">
        <f>FC_IND_IS_BF_E!R44+FC_IND_IS_EA_E!R44</f>
        <v>141.9701633705933</v>
      </c>
      <c r="S44" s="30">
        <f>FC_IND_IS_BF_E!S44+FC_IND_IS_EA_E!S44</f>
        <v>130.5292347377472</v>
      </c>
      <c r="T44" s="30">
        <f>FC_IND_IS_BF_E!T44+FC_IND_IS_EA_E!T44</f>
        <v>119.60120378331901</v>
      </c>
      <c r="U44" s="30">
        <f>FC_IND_IS_BF_E!U44+FC_IND_IS_EA_E!U44</f>
        <v>132.05520206362854</v>
      </c>
      <c r="V44" s="30">
        <f>FC_IND_IS_BF_E!V44+FC_IND_IS_EA_E!V44</f>
        <v>117.1656921754084</v>
      </c>
      <c r="W44" s="30">
        <f>FC_IND_IS_BF_E!W44+FC_IND_IS_EA_E!W44</f>
        <v>85.95674978503871</v>
      </c>
      <c r="X44" s="30">
        <f>FC_IND_IS_BF_E!X44+FC_IND_IS_EA_E!X44</f>
        <v>109.63680137575238</v>
      </c>
    </row>
    <row r="45" spans="1:24" ht="11.25" customHeight="1" x14ac:dyDescent="0.2">
      <c r="A45" s="39" t="s">
        <v>77</v>
      </c>
      <c r="B45" s="23" t="s">
        <v>78</v>
      </c>
      <c r="C45" s="30">
        <f>FC_IND_IS_BF_E!C45+FC_IND_IS_EA_E!C45</f>
        <v>0</v>
      </c>
      <c r="D45" s="30">
        <f>FC_IND_IS_BF_E!D45+FC_IND_IS_EA_E!D45</f>
        <v>0</v>
      </c>
      <c r="E45" s="30">
        <f>FC_IND_IS_BF_E!E45+FC_IND_IS_EA_E!E45</f>
        <v>0</v>
      </c>
      <c r="F45" s="30">
        <f>FC_IND_IS_BF_E!F45+FC_IND_IS_EA_E!F45</f>
        <v>0</v>
      </c>
      <c r="G45" s="30">
        <f>FC_IND_IS_BF_E!G45+FC_IND_IS_EA_E!G45</f>
        <v>0</v>
      </c>
      <c r="H45" s="30">
        <f>FC_IND_IS_BF_E!H45+FC_IND_IS_EA_E!H45</f>
        <v>0</v>
      </c>
      <c r="I45" s="30">
        <f>FC_IND_IS_BF_E!I45+FC_IND_IS_EA_E!I45</f>
        <v>0</v>
      </c>
      <c r="J45" s="30">
        <f>FC_IND_IS_BF_E!J45+FC_IND_IS_EA_E!J45</f>
        <v>0</v>
      </c>
      <c r="K45" s="30">
        <f>FC_IND_IS_BF_E!K45+FC_IND_IS_EA_E!K45</f>
        <v>0</v>
      </c>
      <c r="L45" s="30">
        <f>FC_IND_IS_BF_E!L45+FC_IND_IS_EA_E!L45</f>
        <v>0</v>
      </c>
      <c r="M45" s="30">
        <f>FC_IND_IS_BF_E!M45+FC_IND_IS_EA_E!M45</f>
        <v>0</v>
      </c>
      <c r="N45" s="30">
        <f>FC_IND_IS_BF_E!N45+FC_IND_IS_EA_E!N45</f>
        <v>0</v>
      </c>
      <c r="O45" s="30">
        <f>FC_IND_IS_BF_E!O45+FC_IND_IS_EA_E!O45</f>
        <v>0</v>
      </c>
      <c r="P45" s="30">
        <f>FC_IND_IS_BF_E!P45+FC_IND_IS_EA_E!P45</f>
        <v>0</v>
      </c>
      <c r="Q45" s="30">
        <f>FC_IND_IS_BF_E!Q45+FC_IND_IS_EA_E!Q45</f>
        <v>0</v>
      </c>
      <c r="R45" s="30">
        <f>FC_IND_IS_BF_E!R45+FC_IND_IS_EA_E!R45</f>
        <v>0</v>
      </c>
      <c r="S45" s="30">
        <f>FC_IND_IS_BF_E!S45+FC_IND_IS_EA_E!S45</f>
        <v>0</v>
      </c>
      <c r="T45" s="30">
        <f>FC_IND_IS_BF_E!T45+FC_IND_IS_EA_E!T45</f>
        <v>0</v>
      </c>
      <c r="U45" s="30">
        <f>FC_IND_IS_BF_E!U45+FC_IND_IS_EA_E!U45</f>
        <v>0</v>
      </c>
      <c r="V45" s="30">
        <f>FC_IND_IS_BF_E!V45+FC_IND_IS_EA_E!V45</f>
        <v>0</v>
      </c>
      <c r="W45" s="30">
        <f>FC_IND_IS_BF_E!W45+FC_IND_IS_EA_E!W45</f>
        <v>0</v>
      </c>
      <c r="X45" s="30">
        <f>FC_IND_IS_BF_E!X45+FC_IND_IS_EA_E!X45</f>
        <v>0</v>
      </c>
    </row>
    <row r="46" spans="1:24" ht="11.25" customHeight="1" x14ac:dyDescent="0.2">
      <c r="A46" s="39" t="s">
        <v>79</v>
      </c>
      <c r="B46" s="23" t="s">
        <v>80</v>
      </c>
      <c r="C46" s="30">
        <f>FC_IND_IS_BF_E!C46+FC_IND_IS_EA_E!C46</f>
        <v>0</v>
      </c>
      <c r="D46" s="30">
        <f>FC_IND_IS_BF_E!D46+FC_IND_IS_EA_E!D46</f>
        <v>0</v>
      </c>
      <c r="E46" s="30">
        <f>FC_IND_IS_BF_E!E46+FC_IND_IS_EA_E!E46</f>
        <v>0</v>
      </c>
      <c r="F46" s="30">
        <f>FC_IND_IS_BF_E!F46+FC_IND_IS_EA_E!F46</f>
        <v>0</v>
      </c>
      <c r="G46" s="30">
        <f>FC_IND_IS_BF_E!G46+FC_IND_IS_EA_E!G46</f>
        <v>0</v>
      </c>
      <c r="H46" s="30">
        <f>FC_IND_IS_BF_E!H46+FC_IND_IS_EA_E!H46</f>
        <v>0</v>
      </c>
      <c r="I46" s="30">
        <f>FC_IND_IS_BF_E!I46+FC_IND_IS_EA_E!I46</f>
        <v>0</v>
      </c>
      <c r="J46" s="30">
        <f>FC_IND_IS_BF_E!J46+FC_IND_IS_EA_E!J46</f>
        <v>0</v>
      </c>
      <c r="K46" s="30">
        <f>FC_IND_IS_BF_E!K46+FC_IND_IS_EA_E!K46</f>
        <v>0</v>
      </c>
      <c r="L46" s="30">
        <f>FC_IND_IS_BF_E!L46+FC_IND_IS_EA_E!L46</f>
        <v>0</v>
      </c>
      <c r="M46" s="30">
        <f>FC_IND_IS_BF_E!M46+FC_IND_IS_EA_E!M46</f>
        <v>0</v>
      </c>
      <c r="N46" s="30">
        <f>FC_IND_IS_BF_E!N46+FC_IND_IS_EA_E!N46</f>
        <v>0</v>
      </c>
      <c r="O46" s="30">
        <f>FC_IND_IS_BF_E!O46+FC_IND_IS_EA_E!O46</f>
        <v>0</v>
      </c>
      <c r="P46" s="30">
        <f>FC_IND_IS_BF_E!P46+FC_IND_IS_EA_E!P46</f>
        <v>0</v>
      </c>
      <c r="Q46" s="30">
        <f>FC_IND_IS_BF_E!Q46+FC_IND_IS_EA_E!Q46</f>
        <v>0</v>
      </c>
      <c r="R46" s="30">
        <f>FC_IND_IS_BF_E!R46+FC_IND_IS_EA_E!R46</f>
        <v>0</v>
      </c>
      <c r="S46" s="30">
        <f>FC_IND_IS_BF_E!S46+FC_IND_IS_EA_E!S46</f>
        <v>0</v>
      </c>
      <c r="T46" s="30">
        <f>FC_IND_IS_BF_E!T46+FC_IND_IS_EA_E!T46</f>
        <v>0</v>
      </c>
      <c r="U46" s="30">
        <f>FC_IND_IS_BF_E!U46+FC_IND_IS_EA_E!U46</f>
        <v>0</v>
      </c>
      <c r="V46" s="30">
        <f>FC_IND_IS_BF_E!V46+FC_IND_IS_EA_E!V46</f>
        <v>0</v>
      </c>
      <c r="W46" s="30">
        <f>FC_IND_IS_BF_E!W46+FC_IND_IS_EA_E!W46</f>
        <v>0</v>
      </c>
      <c r="X46" s="30">
        <f>FC_IND_IS_BF_E!X46+FC_IND_IS_EA_E!X46</f>
        <v>0</v>
      </c>
    </row>
    <row r="47" spans="1:24" ht="11.25" customHeight="1" x14ac:dyDescent="0.2">
      <c r="A47" s="39" t="s">
        <v>81</v>
      </c>
      <c r="B47" s="23" t="s">
        <v>82</v>
      </c>
      <c r="C47" s="30">
        <f>FC_IND_IS_BF_E!C47+FC_IND_IS_EA_E!C47</f>
        <v>0</v>
      </c>
      <c r="D47" s="30">
        <f>FC_IND_IS_BF_E!D47+FC_IND_IS_EA_E!D47</f>
        <v>0</v>
      </c>
      <c r="E47" s="30">
        <f>FC_IND_IS_BF_E!E47+FC_IND_IS_EA_E!E47</f>
        <v>0</v>
      </c>
      <c r="F47" s="30">
        <f>FC_IND_IS_BF_E!F47+FC_IND_IS_EA_E!F47</f>
        <v>0</v>
      </c>
      <c r="G47" s="30">
        <f>FC_IND_IS_BF_E!G47+FC_IND_IS_EA_E!G47</f>
        <v>0</v>
      </c>
      <c r="H47" s="30">
        <f>FC_IND_IS_BF_E!H47+FC_IND_IS_EA_E!H47</f>
        <v>0</v>
      </c>
      <c r="I47" s="30">
        <f>FC_IND_IS_BF_E!I47+FC_IND_IS_EA_E!I47</f>
        <v>0</v>
      </c>
      <c r="J47" s="30">
        <f>FC_IND_IS_BF_E!J47+FC_IND_IS_EA_E!J47</f>
        <v>0</v>
      </c>
      <c r="K47" s="30">
        <f>FC_IND_IS_BF_E!K47+FC_IND_IS_EA_E!K47</f>
        <v>0</v>
      </c>
      <c r="L47" s="30">
        <f>FC_IND_IS_BF_E!L47+FC_IND_IS_EA_E!L47</f>
        <v>0</v>
      </c>
      <c r="M47" s="30">
        <f>FC_IND_IS_BF_E!M47+FC_IND_IS_EA_E!M47</f>
        <v>0</v>
      </c>
      <c r="N47" s="30">
        <f>FC_IND_IS_BF_E!N47+FC_IND_IS_EA_E!N47</f>
        <v>0</v>
      </c>
      <c r="O47" s="30">
        <f>FC_IND_IS_BF_E!O47+FC_IND_IS_EA_E!O47</f>
        <v>0</v>
      </c>
      <c r="P47" s="30">
        <f>FC_IND_IS_BF_E!P47+FC_IND_IS_EA_E!P47</f>
        <v>0</v>
      </c>
      <c r="Q47" s="30">
        <f>FC_IND_IS_BF_E!Q47+FC_IND_IS_EA_E!Q47</f>
        <v>0</v>
      </c>
      <c r="R47" s="30">
        <f>FC_IND_IS_BF_E!R47+FC_IND_IS_EA_E!R47</f>
        <v>0</v>
      </c>
      <c r="S47" s="30">
        <f>FC_IND_IS_BF_E!S47+FC_IND_IS_EA_E!S47</f>
        <v>0</v>
      </c>
      <c r="T47" s="30">
        <f>FC_IND_IS_BF_E!T47+FC_IND_IS_EA_E!T47</f>
        <v>0</v>
      </c>
      <c r="U47" s="30">
        <f>FC_IND_IS_BF_E!U47+FC_IND_IS_EA_E!U47</f>
        <v>0</v>
      </c>
      <c r="V47" s="30">
        <f>FC_IND_IS_BF_E!V47+FC_IND_IS_EA_E!V47</f>
        <v>0</v>
      </c>
      <c r="W47" s="30">
        <f>FC_IND_IS_BF_E!W47+FC_IND_IS_EA_E!W47</f>
        <v>0</v>
      </c>
      <c r="X47" s="30">
        <f>FC_IND_IS_BF_E!X47+FC_IND_IS_EA_E!X47</f>
        <v>0</v>
      </c>
    </row>
    <row r="48" spans="1:24" ht="11.25" customHeight="1" x14ac:dyDescent="0.2">
      <c r="A48" s="39" t="s">
        <v>83</v>
      </c>
      <c r="B48" s="23" t="s">
        <v>84</v>
      </c>
      <c r="C48" s="30">
        <f>FC_IND_IS_BF_E!C48+FC_IND_IS_EA_E!C48</f>
        <v>450.64247635425619</v>
      </c>
      <c r="D48" s="30">
        <f>FC_IND_IS_BF_E!D48+FC_IND_IS_EA_E!D48</f>
        <v>254.3470335339639</v>
      </c>
      <c r="E48" s="30">
        <f>FC_IND_IS_BF_E!E48+FC_IND_IS_EA_E!E48</f>
        <v>218.85451418744617</v>
      </c>
      <c r="F48" s="30">
        <f>FC_IND_IS_BF_E!F48+FC_IND_IS_EA_E!F48</f>
        <v>251.06285468615647</v>
      </c>
      <c r="G48" s="30">
        <f>FC_IND_IS_BF_E!G48+FC_IND_IS_EA_E!G48</f>
        <v>251.2507308684437</v>
      </c>
      <c r="H48" s="30">
        <f>FC_IND_IS_BF_E!H48+FC_IND_IS_EA_E!H48</f>
        <v>255.68856405846944</v>
      </c>
      <c r="I48" s="30">
        <f>FC_IND_IS_BF_E!I48+FC_IND_IS_EA_E!I48</f>
        <v>273.64711951848665</v>
      </c>
      <c r="J48" s="30">
        <f>FC_IND_IS_BF_E!J48+FC_IND_IS_EA_E!J48</f>
        <v>238.54370163370595</v>
      </c>
      <c r="K48" s="30">
        <f>FC_IND_IS_BF_E!K48+FC_IND_IS_EA_E!K48</f>
        <v>226.32484952708512</v>
      </c>
      <c r="L48" s="30">
        <f>FC_IND_IS_BF_E!L48+FC_IND_IS_EA_E!L48</f>
        <v>187.78854256233868</v>
      </c>
      <c r="M48" s="30">
        <f>FC_IND_IS_BF_E!M48+FC_IND_IS_EA_E!M48</f>
        <v>308.77904127257091</v>
      </c>
      <c r="N48" s="30">
        <f>FC_IND_IS_BF_E!N48+FC_IND_IS_EA_E!N48</f>
        <v>187.53811263972489</v>
      </c>
      <c r="O48" s="30">
        <f>FC_IND_IS_BF_E!O48+FC_IND_IS_EA_E!O48</f>
        <v>174.12796646603613</v>
      </c>
      <c r="P48" s="30">
        <f>FC_IND_IS_BF_E!P48+FC_IND_IS_EA_E!P48</f>
        <v>18.438263112639724</v>
      </c>
      <c r="Q48" s="30">
        <f>FC_IND_IS_BF_E!Q48+FC_IND_IS_EA_E!Q48</f>
        <v>22.758211521926057</v>
      </c>
      <c r="R48" s="30">
        <f>FC_IND_IS_BF_E!R48+FC_IND_IS_EA_E!R48</f>
        <v>17.591122098022353</v>
      </c>
      <c r="S48" s="30">
        <f>FC_IND_IS_BF_E!S48+FC_IND_IS_EA_E!S48</f>
        <v>18.248645743766119</v>
      </c>
      <c r="T48" s="30">
        <f>FC_IND_IS_BF_E!T48+FC_IND_IS_EA_E!T48</f>
        <v>15.250924333619947</v>
      </c>
      <c r="U48" s="30">
        <f>FC_IND_IS_BF_E!U48+FC_IND_IS_EA_E!U48</f>
        <v>18.508061049011179</v>
      </c>
      <c r="V48" s="30">
        <f>FC_IND_IS_BF_E!V48+FC_IND_IS_EA_E!V48</f>
        <v>18.539982803095441</v>
      </c>
      <c r="W48" s="30">
        <f>FC_IND_IS_BF_E!W48+FC_IND_IS_EA_E!W48</f>
        <v>11.82407566638005</v>
      </c>
      <c r="X48" s="30">
        <f>FC_IND_IS_BF_E!X48+FC_IND_IS_EA_E!X48</f>
        <v>32.776182287188306</v>
      </c>
    </row>
    <row r="49" spans="1:24" ht="11.25" customHeight="1" x14ac:dyDescent="0.2">
      <c r="A49" s="39" t="s">
        <v>85</v>
      </c>
      <c r="B49" s="23" t="s">
        <v>86</v>
      </c>
      <c r="C49" s="30">
        <f>FC_IND_IS_BF_E!C49+FC_IND_IS_EA_E!C49</f>
        <v>0</v>
      </c>
      <c r="D49" s="30">
        <f>FC_IND_IS_BF_E!D49+FC_IND_IS_EA_E!D49</f>
        <v>0</v>
      </c>
      <c r="E49" s="30">
        <f>FC_IND_IS_BF_E!E49+FC_IND_IS_EA_E!E49</f>
        <v>0</v>
      </c>
      <c r="F49" s="30">
        <f>FC_IND_IS_BF_E!F49+FC_IND_IS_EA_E!F49</f>
        <v>0</v>
      </c>
      <c r="G49" s="30">
        <f>FC_IND_IS_BF_E!G49+FC_IND_IS_EA_E!G49</f>
        <v>0</v>
      </c>
      <c r="H49" s="30">
        <f>FC_IND_IS_BF_E!H49+FC_IND_IS_EA_E!H49</f>
        <v>0</v>
      </c>
      <c r="I49" s="30">
        <f>FC_IND_IS_BF_E!I49+FC_IND_IS_EA_E!I49</f>
        <v>0</v>
      </c>
      <c r="J49" s="30">
        <f>FC_IND_IS_BF_E!J49+FC_IND_IS_EA_E!J49</f>
        <v>0</v>
      </c>
      <c r="K49" s="30">
        <f>FC_IND_IS_BF_E!K49+FC_IND_IS_EA_E!K49</f>
        <v>0</v>
      </c>
      <c r="L49" s="30">
        <f>FC_IND_IS_BF_E!L49+FC_IND_IS_EA_E!L49</f>
        <v>0</v>
      </c>
      <c r="M49" s="30">
        <f>FC_IND_IS_BF_E!M49+FC_IND_IS_EA_E!M49</f>
        <v>0</v>
      </c>
      <c r="N49" s="30">
        <f>FC_IND_IS_BF_E!N49+FC_IND_IS_EA_E!N49</f>
        <v>0</v>
      </c>
      <c r="O49" s="30">
        <f>FC_IND_IS_BF_E!O49+FC_IND_IS_EA_E!O49</f>
        <v>0</v>
      </c>
      <c r="P49" s="30">
        <f>FC_IND_IS_BF_E!P49+FC_IND_IS_EA_E!P49</f>
        <v>0</v>
      </c>
      <c r="Q49" s="30">
        <f>FC_IND_IS_BF_E!Q49+FC_IND_IS_EA_E!Q49</f>
        <v>0</v>
      </c>
      <c r="R49" s="30">
        <f>FC_IND_IS_BF_E!R49+FC_IND_IS_EA_E!R49</f>
        <v>0</v>
      </c>
      <c r="S49" s="30">
        <f>FC_IND_IS_BF_E!S49+FC_IND_IS_EA_E!S49</f>
        <v>0</v>
      </c>
      <c r="T49" s="30">
        <f>FC_IND_IS_BF_E!T49+FC_IND_IS_EA_E!T49</f>
        <v>0</v>
      </c>
      <c r="U49" s="30">
        <f>FC_IND_IS_BF_E!U49+FC_IND_IS_EA_E!U49</f>
        <v>0</v>
      </c>
      <c r="V49" s="30">
        <f>FC_IND_IS_BF_E!V49+FC_IND_IS_EA_E!V49</f>
        <v>0</v>
      </c>
      <c r="W49" s="30">
        <f>FC_IND_IS_BF_E!W49+FC_IND_IS_EA_E!W49</f>
        <v>0</v>
      </c>
      <c r="X49" s="30">
        <f>FC_IND_IS_BF_E!X49+FC_IND_IS_EA_E!X49</f>
        <v>0</v>
      </c>
    </row>
    <row r="50" spans="1:24" ht="11.25" customHeight="1" x14ac:dyDescent="0.2">
      <c r="A50" s="39" t="s">
        <v>87</v>
      </c>
      <c r="B50" s="23" t="s">
        <v>88</v>
      </c>
      <c r="C50" s="30">
        <f>FC_IND_IS_BF_E!C50+FC_IND_IS_EA_E!C50</f>
        <v>26.177815993121239</v>
      </c>
      <c r="D50" s="30">
        <f>FC_IND_IS_BF_E!D50+FC_IND_IS_EA_E!D50</f>
        <v>25.4609630266552</v>
      </c>
      <c r="E50" s="30">
        <f>FC_IND_IS_BF_E!E50+FC_IND_IS_EA_E!E50</f>
        <v>38.032416165090275</v>
      </c>
      <c r="F50" s="30">
        <f>FC_IND_IS_BF_E!F50+FC_IND_IS_EA_E!F50</f>
        <v>25.802149613069648</v>
      </c>
      <c r="G50" s="30">
        <f>FC_IND_IS_BF_E!G50+FC_IND_IS_EA_E!G50</f>
        <v>26.070249355116076</v>
      </c>
      <c r="H50" s="30">
        <f>FC_IND_IS_BF_E!H50+FC_IND_IS_EA_E!H50</f>
        <v>20.993207222699915</v>
      </c>
      <c r="I50" s="30">
        <f>FC_IND_IS_BF_E!I50+FC_IND_IS_EA_E!I50</f>
        <v>38.433963886500429</v>
      </c>
      <c r="J50" s="30">
        <f>FC_IND_IS_BF_E!J50+FC_IND_IS_EA_E!J50</f>
        <v>21.24651762682717</v>
      </c>
      <c r="K50" s="30">
        <f>FC_IND_IS_BF_E!K50+FC_IND_IS_EA_E!K50</f>
        <v>17.199312123817709</v>
      </c>
      <c r="L50" s="30">
        <f>FC_IND_IS_BF_E!L50+FC_IND_IS_EA_E!L50</f>
        <v>16.017024935511611</v>
      </c>
      <c r="M50" s="30">
        <f>FC_IND_IS_BF_E!M50+FC_IND_IS_EA_E!M50</f>
        <v>23.168271711092</v>
      </c>
      <c r="N50" s="30">
        <f>FC_IND_IS_BF_E!N50+FC_IND_IS_EA_E!N50</f>
        <v>0</v>
      </c>
      <c r="O50" s="30">
        <f>FC_IND_IS_BF_E!O50+FC_IND_IS_EA_E!O50</f>
        <v>0</v>
      </c>
      <c r="P50" s="30">
        <f>FC_IND_IS_BF_E!P50+FC_IND_IS_EA_E!P50</f>
        <v>0</v>
      </c>
      <c r="Q50" s="30">
        <f>FC_IND_IS_BF_E!Q50+FC_IND_IS_EA_E!Q50</f>
        <v>0</v>
      </c>
      <c r="R50" s="30">
        <f>FC_IND_IS_BF_E!R50+FC_IND_IS_EA_E!R50</f>
        <v>0</v>
      </c>
      <c r="S50" s="30">
        <f>FC_IND_IS_BF_E!S50+FC_IND_IS_EA_E!S50</f>
        <v>0</v>
      </c>
      <c r="T50" s="30">
        <f>FC_IND_IS_BF_E!T50+FC_IND_IS_EA_E!T50</f>
        <v>6.8787618228718823E-3</v>
      </c>
      <c r="U50" s="30">
        <f>FC_IND_IS_BF_E!U50+FC_IND_IS_EA_E!U50</f>
        <v>6.0189165950128975E-3</v>
      </c>
      <c r="V50" s="30">
        <f>FC_IND_IS_BF_E!V50+FC_IND_IS_EA_E!V50</f>
        <v>5.9329320722269988E-3</v>
      </c>
      <c r="W50" s="30">
        <f>FC_IND_IS_BF_E!W50+FC_IND_IS_EA_E!W50</f>
        <v>7.6590713671539121E-2</v>
      </c>
      <c r="X50" s="30">
        <f>FC_IND_IS_BF_E!X50+FC_IND_IS_EA_E!X50</f>
        <v>21.766466036113496</v>
      </c>
    </row>
    <row r="51" spans="1:24" ht="11.25" customHeight="1" x14ac:dyDescent="0.2">
      <c r="A51" s="24" t="s">
        <v>89</v>
      </c>
      <c r="B51" s="25" t="s">
        <v>90</v>
      </c>
      <c r="C51" s="31">
        <f>FC_IND_IS_BF_E!C51+FC_IND_IS_EA_E!C51</f>
        <v>9689.1409286328453</v>
      </c>
      <c r="D51" s="31">
        <f>FC_IND_IS_BF_E!D51+FC_IND_IS_EA_E!D51</f>
        <v>9795.6891659501289</v>
      </c>
      <c r="E51" s="31">
        <f>FC_IND_IS_BF_E!E51+FC_IND_IS_EA_E!E51</f>
        <v>9569.9951848667224</v>
      </c>
      <c r="F51" s="31">
        <f>FC_IND_IS_BF_E!F51+FC_IND_IS_EA_E!F51</f>
        <v>10041.166938950988</v>
      </c>
      <c r="G51" s="31">
        <f>FC_IND_IS_BF_E!G51+FC_IND_IS_EA_E!G51</f>
        <v>10536.552794496991</v>
      </c>
      <c r="H51" s="31">
        <f>FC_IND_IS_BF_E!H51+FC_IND_IS_EA_E!H51</f>
        <v>9728.0966466036116</v>
      </c>
      <c r="I51" s="31">
        <f>FC_IND_IS_BF_E!I51+FC_IND_IS_EA_E!I51</f>
        <v>9712.4339208942383</v>
      </c>
      <c r="J51" s="31">
        <f>FC_IND_IS_BF_E!J51+FC_IND_IS_EA_E!J51</f>
        <v>9785.7076956147903</v>
      </c>
      <c r="K51" s="31">
        <f>FC_IND_IS_BF_E!K51+FC_IND_IS_EA_E!K51</f>
        <v>9450.3375752364573</v>
      </c>
      <c r="L51" s="31">
        <f>FC_IND_IS_BF_E!L51+FC_IND_IS_EA_E!L51</f>
        <v>6507.8256663800503</v>
      </c>
      <c r="M51" s="31">
        <f>FC_IND_IS_BF_E!M51+FC_IND_IS_EA_E!M51</f>
        <v>7797.2333619948386</v>
      </c>
      <c r="N51" s="31">
        <f>FC_IND_IS_BF_E!N51+FC_IND_IS_EA_E!N51</f>
        <v>7691.8508168529661</v>
      </c>
      <c r="O51" s="31">
        <f>FC_IND_IS_BF_E!O51+FC_IND_IS_EA_E!O51</f>
        <v>7300.9873602751504</v>
      </c>
      <c r="P51" s="31">
        <f>FC_IND_IS_BF_E!P51+FC_IND_IS_EA_E!P51</f>
        <v>7236.3594582975065</v>
      </c>
      <c r="Q51" s="31">
        <f>FC_IND_IS_BF_E!Q51+FC_IND_IS_EA_E!Q51</f>
        <v>7184.1497850386922</v>
      </c>
      <c r="R51" s="31">
        <f>FC_IND_IS_BF_E!R51+FC_IND_IS_EA_E!R51</f>
        <v>7451.5267411865852</v>
      </c>
      <c r="S51" s="31">
        <f>FC_IND_IS_BF_E!S51+FC_IND_IS_EA_E!S51</f>
        <v>7363.0007308684435</v>
      </c>
      <c r="T51" s="31">
        <f>FC_IND_IS_BF_E!T51+FC_IND_IS_EA_E!T51</f>
        <v>7781.8842510748054</v>
      </c>
      <c r="U51" s="31">
        <f>FC_IND_IS_BF_E!U51+FC_IND_IS_EA_E!U51</f>
        <v>7764.7335391229581</v>
      </c>
      <c r="V51" s="31">
        <f>FC_IND_IS_BF_E!V51+FC_IND_IS_EA_E!V51</f>
        <v>7405.347055889938</v>
      </c>
      <c r="W51" s="31">
        <f>FC_IND_IS_BF_E!W51+FC_IND_IS_EA_E!W51</f>
        <v>7136.6341831470336</v>
      </c>
      <c r="X51" s="31">
        <f>FC_IND_IS_BF_E!X51+FC_IND_IS_EA_E!X51</f>
        <v>7388.4423207222699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" si="26">SUM(C53:C70)</f>
        <v>2.2374685251792874</v>
      </c>
      <c r="D52" s="31">
        <f t="shared" ref="D52:W52" si="27">SUM(D53:D70)</f>
        <v>9.2018262251023337</v>
      </c>
      <c r="E52" s="31">
        <f t="shared" si="27"/>
        <v>2.6645393265361696</v>
      </c>
      <c r="F52" s="31">
        <f t="shared" si="27"/>
        <v>8.2525675610295401</v>
      </c>
      <c r="G52" s="31">
        <f t="shared" si="27"/>
        <v>18.520648777982888</v>
      </c>
      <c r="H52" s="31">
        <f t="shared" si="27"/>
        <v>17.481215569741696</v>
      </c>
      <c r="I52" s="31">
        <f t="shared" si="27"/>
        <v>39.471764993982134</v>
      </c>
      <c r="J52" s="31">
        <f t="shared" si="27"/>
        <v>27.608504096384674</v>
      </c>
      <c r="K52" s="31">
        <f t="shared" si="27"/>
        <v>30.818583383184357</v>
      </c>
      <c r="L52" s="31">
        <f t="shared" si="27"/>
        <v>46.629310624049623</v>
      </c>
      <c r="M52" s="31">
        <f t="shared" si="27"/>
        <v>60.67655720272424</v>
      </c>
      <c r="N52" s="31">
        <f t="shared" si="27"/>
        <v>50.441011051852129</v>
      </c>
      <c r="O52" s="31">
        <f t="shared" si="27"/>
        <v>48.526822968634619</v>
      </c>
      <c r="P52" s="31">
        <f t="shared" si="27"/>
        <v>47.644705901556271</v>
      </c>
      <c r="Q52" s="31">
        <f t="shared" si="27"/>
        <v>52.894558431458037</v>
      </c>
      <c r="R52" s="31">
        <f t="shared" si="27"/>
        <v>42.40042807701181</v>
      </c>
      <c r="S52" s="31">
        <f t="shared" si="27"/>
        <v>27.03168560354041</v>
      </c>
      <c r="T52" s="31">
        <f t="shared" si="27"/>
        <v>32.70353450987777</v>
      </c>
      <c r="U52" s="31">
        <f t="shared" si="27"/>
        <v>39.953381240804489</v>
      </c>
      <c r="V52" s="31">
        <f t="shared" si="27"/>
        <v>38.003775148515587</v>
      </c>
      <c r="W52" s="31">
        <f t="shared" si="27"/>
        <v>43.537147491662061</v>
      </c>
      <c r="X52" s="31">
        <f t="shared" ref="X52" si="28">SUM(X53:X70)</f>
        <v>47.186050571725225</v>
      </c>
    </row>
    <row r="53" spans="1:24" ht="11.25" customHeight="1" x14ac:dyDescent="0.2">
      <c r="A53" s="22" t="s">
        <v>93</v>
      </c>
      <c r="B53" s="23" t="s">
        <v>94</v>
      </c>
      <c r="C53" s="30">
        <f>FC_IND_IS_BF_E!C53+FC_IND_IS_EA_E!C53</f>
        <v>0</v>
      </c>
      <c r="D53" s="30">
        <f>FC_IND_IS_BF_E!D53+FC_IND_IS_EA_E!D53</f>
        <v>0</v>
      </c>
      <c r="E53" s="30">
        <f>FC_IND_IS_BF_E!E53+FC_IND_IS_EA_E!E53</f>
        <v>0</v>
      </c>
      <c r="F53" s="30">
        <f>FC_IND_IS_BF_E!F53+FC_IND_IS_EA_E!F53</f>
        <v>0</v>
      </c>
      <c r="G53" s="30">
        <f>FC_IND_IS_BF_E!G53+FC_IND_IS_EA_E!G53</f>
        <v>0</v>
      </c>
      <c r="H53" s="30">
        <f>FC_IND_IS_BF_E!H53+FC_IND_IS_EA_E!H53</f>
        <v>0</v>
      </c>
      <c r="I53" s="30">
        <f>FC_IND_IS_BF_E!I53+FC_IND_IS_EA_E!I53</f>
        <v>0</v>
      </c>
      <c r="J53" s="30">
        <f>FC_IND_IS_BF_E!J53+FC_IND_IS_EA_E!J53</f>
        <v>0</v>
      </c>
      <c r="K53" s="30">
        <f>FC_IND_IS_BF_E!K53+FC_IND_IS_EA_E!K53</f>
        <v>0</v>
      </c>
      <c r="L53" s="30">
        <f>FC_IND_IS_BF_E!L53+FC_IND_IS_EA_E!L53</f>
        <v>0</v>
      </c>
      <c r="M53" s="30">
        <f>FC_IND_IS_BF_E!M53+FC_IND_IS_EA_E!M53</f>
        <v>0</v>
      </c>
      <c r="N53" s="30">
        <f>FC_IND_IS_BF_E!N53+FC_IND_IS_EA_E!N53</f>
        <v>0</v>
      </c>
      <c r="O53" s="30">
        <f>FC_IND_IS_BF_E!O53+FC_IND_IS_EA_E!O53</f>
        <v>0</v>
      </c>
      <c r="P53" s="30">
        <f>FC_IND_IS_BF_E!P53+FC_IND_IS_EA_E!P53</f>
        <v>0</v>
      </c>
      <c r="Q53" s="30">
        <f>FC_IND_IS_BF_E!Q53+FC_IND_IS_EA_E!Q53</f>
        <v>0</v>
      </c>
      <c r="R53" s="30">
        <f>FC_IND_IS_BF_E!R53+FC_IND_IS_EA_E!R53</f>
        <v>0</v>
      </c>
      <c r="S53" s="30">
        <f>FC_IND_IS_BF_E!S53+FC_IND_IS_EA_E!S53</f>
        <v>0</v>
      </c>
      <c r="T53" s="30">
        <f>FC_IND_IS_BF_E!T53+FC_IND_IS_EA_E!T53</f>
        <v>0</v>
      </c>
      <c r="U53" s="30">
        <f>FC_IND_IS_BF_E!U53+FC_IND_IS_EA_E!U53</f>
        <v>0</v>
      </c>
      <c r="V53" s="30">
        <f>FC_IND_IS_BF_E!V53+FC_IND_IS_EA_E!V53</f>
        <v>0</v>
      </c>
      <c r="W53" s="30">
        <f>FC_IND_IS_BF_E!W53+FC_IND_IS_EA_E!W53</f>
        <v>0</v>
      </c>
      <c r="X53" s="30">
        <f>FC_IND_IS_BF_E!X53+FC_IND_IS_EA_E!X53</f>
        <v>0</v>
      </c>
    </row>
    <row r="54" spans="1:24" ht="11.25" customHeight="1" x14ac:dyDescent="0.2">
      <c r="A54" s="22" t="s">
        <v>95</v>
      </c>
      <c r="B54" s="23" t="s">
        <v>96</v>
      </c>
      <c r="C54" s="30">
        <f>FC_IND_IS_BF_E!C54+FC_IND_IS_EA_E!C54</f>
        <v>0</v>
      </c>
      <c r="D54" s="30">
        <f>FC_IND_IS_BF_E!D54+FC_IND_IS_EA_E!D54</f>
        <v>0</v>
      </c>
      <c r="E54" s="30">
        <f>FC_IND_IS_BF_E!E54+FC_IND_IS_EA_E!E54</f>
        <v>0</v>
      </c>
      <c r="F54" s="30">
        <f>FC_IND_IS_BF_E!F54+FC_IND_IS_EA_E!F54</f>
        <v>0</v>
      </c>
      <c r="G54" s="30">
        <f>FC_IND_IS_BF_E!G54+FC_IND_IS_EA_E!G54</f>
        <v>0</v>
      </c>
      <c r="H54" s="30">
        <f>FC_IND_IS_BF_E!H54+FC_IND_IS_EA_E!H54</f>
        <v>0</v>
      </c>
      <c r="I54" s="30">
        <f>FC_IND_IS_BF_E!I54+FC_IND_IS_EA_E!I54</f>
        <v>0</v>
      </c>
      <c r="J54" s="30">
        <f>FC_IND_IS_BF_E!J54+FC_IND_IS_EA_E!J54</f>
        <v>0</v>
      </c>
      <c r="K54" s="30">
        <f>FC_IND_IS_BF_E!K54+FC_IND_IS_EA_E!K54</f>
        <v>0</v>
      </c>
      <c r="L54" s="30">
        <f>FC_IND_IS_BF_E!L54+FC_IND_IS_EA_E!L54</f>
        <v>0</v>
      </c>
      <c r="M54" s="30">
        <f>FC_IND_IS_BF_E!M54+FC_IND_IS_EA_E!M54</f>
        <v>0</v>
      </c>
      <c r="N54" s="30">
        <f>FC_IND_IS_BF_E!N54+FC_IND_IS_EA_E!N54</f>
        <v>0</v>
      </c>
      <c r="O54" s="30">
        <f>FC_IND_IS_BF_E!O54+FC_IND_IS_EA_E!O54</f>
        <v>0</v>
      </c>
      <c r="P54" s="30">
        <f>FC_IND_IS_BF_E!P54+FC_IND_IS_EA_E!P54</f>
        <v>0</v>
      </c>
      <c r="Q54" s="30">
        <f>FC_IND_IS_BF_E!Q54+FC_IND_IS_EA_E!Q54</f>
        <v>0</v>
      </c>
      <c r="R54" s="30">
        <f>FC_IND_IS_BF_E!R54+FC_IND_IS_EA_E!R54</f>
        <v>0</v>
      </c>
      <c r="S54" s="30">
        <f>FC_IND_IS_BF_E!S54+FC_IND_IS_EA_E!S54</f>
        <v>0</v>
      </c>
      <c r="T54" s="30">
        <f>FC_IND_IS_BF_E!T54+FC_IND_IS_EA_E!T54</f>
        <v>0</v>
      </c>
      <c r="U54" s="30">
        <f>FC_IND_IS_BF_E!U54+FC_IND_IS_EA_E!U54</f>
        <v>0</v>
      </c>
      <c r="V54" s="30">
        <f>FC_IND_IS_BF_E!V54+FC_IND_IS_EA_E!V54</f>
        <v>0</v>
      </c>
      <c r="W54" s="30">
        <f>FC_IND_IS_BF_E!W54+FC_IND_IS_EA_E!W54</f>
        <v>0</v>
      </c>
      <c r="X54" s="30">
        <f>FC_IND_IS_BF_E!X54+FC_IND_IS_EA_E!X54</f>
        <v>0</v>
      </c>
    </row>
    <row r="55" spans="1:24" ht="11.25" customHeight="1" x14ac:dyDescent="0.2">
      <c r="A55" s="22" t="s">
        <v>97</v>
      </c>
      <c r="B55" s="23" t="s">
        <v>98</v>
      </c>
      <c r="C55" s="30">
        <f>FC_IND_IS_BF_E!C55+FC_IND_IS_EA_E!C55</f>
        <v>0</v>
      </c>
      <c r="D55" s="30">
        <f>FC_IND_IS_BF_E!D55+FC_IND_IS_EA_E!D55</f>
        <v>0</v>
      </c>
      <c r="E55" s="30">
        <f>FC_IND_IS_BF_E!E55+FC_IND_IS_EA_E!E55</f>
        <v>0</v>
      </c>
      <c r="F55" s="30">
        <f>FC_IND_IS_BF_E!F55+FC_IND_IS_EA_E!F55</f>
        <v>0</v>
      </c>
      <c r="G55" s="30">
        <f>FC_IND_IS_BF_E!G55+FC_IND_IS_EA_E!G55</f>
        <v>0</v>
      </c>
      <c r="H55" s="30">
        <f>FC_IND_IS_BF_E!H55+FC_IND_IS_EA_E!H55</f>
        <v>0</v>
      </c>
      <c r="I55" s="30">
        <f>FC_IND_IS_BF_E!I55+FC_IND_IS_EA_E!I55</f>
        <v>0</v>
      </c>
      <c r="J55" s="30">
        <f>FC_IND_IS_BF_E!J55+FC_IND_IS_EA_E!J55</f>
        <v>0</v>
      </c>
      <c r="K55" s="30">
        <f>FC_IND_IS_BF_E!K55+FC_IND_IS_EA_E!K55</f>
        <v>0</v>
      </c>
      <c r="L55" s="30">
        <f>FC_IND_IS_BF_E!L55+FC_IND_IS_EA_E!L55</f>
        <v>0</v>
      </c>
      <c r="M55" s="30">
        <f>FC_IND_IS_BF_E!M55+FC_IND_IS_EA_E!M55</f>
        <v>0</v>
      </c>
      <c r="N55" s="30">
        <f>FC_IND_IS_BF_E!N55+FC_IND_IS_EA_E!N55</f>
        <v>0</v>
      </c>
      <c r="O55" s="30">
        <f>FC_IND_IS_BF_E!O55+FC_IND_IS_EA_E!O55</f>
        <v>0</v>
      </c>
      <c r="P55" s="30">
        <f>FC_IND_IS_BF_E!P55+FC_IND_IS_EA_E!P55</f>
        <v>0</v>
      </c>
      <c r="Q55" s="30">
        <f>FC_IND_IS_BF_E!Q55+FC_IND_IS_EA_E!Q55</f>
        <v>0</v>
      </c>
      <c r="R55" s="30">
        <f>FC_IND_IS_BF_E!R55+FC_IND_IS_EA_E!R55</f>
        <v>0</v>
      </c>
      <c r="S55" s="30">
        <f>FC_IND_IS_BF_E!S55+FC_IND_IS_EA_E!S55</f>
        <v>0</v>
      </c>
      <c r="T55" s="30">
        <f>FC_IND_IS_BF_E!T55+FC_IND_IS_EA_E!T55</f>
        <v>0</v>
      </c>
      <c r="U55" s="30">
        <f>FC_IND_IS_BF_E!U55+FC_IND_IS_EA_E!U55</f>
        <v>0</v>
      </c>
      <c r="V55" s="30">
        <f>FC_IND_IS_BF_E!V55+FC_IND_IS_EA_E!V55</f>
        <v>0</v>
      </c>
      <c r="W55" s="30">
        <f>FC_IND_IS_BF_E!W55+FC_IND_IS_EA_E!W55</f>
        <v>0</v>
      </c>
      <c r="X55" s="30">
        <f>FC_IND_IS_BF_E!X55+FC_IND_IS_EA_E!X55</f>
        <v>0</v>
      </c>
    </row>
    <row r="56" spans="1:24" ht="11.25" customHeight="1" x14ac:dyDescent="0.2">
      <c r="A56" s="22" t="s">
        <v>99</v>
      </c>
      <c r="B56" s="23" t="s">
        <v>100</v>
      </c>
      <c r="C56" s="30">
        <f>FC_IND_IS_BF_E!C56+FC_IND_IS_EA_E!C56</f>
        <v>0</v>
      </c>
      <c r="D56" s="30">
        <f>FC_IND_IS_BF_E!D56+FC_IND_IS_EA_E!D56</f>
        <v>0</v>
      </c>
      <c r="E56" s="30">
        <f>FC_IND_IS_BF_E!E56+FC_IND_IS_EA_E!E56</f>
        <v>0</v>
      </c>
      <c r="F56" s="30">
        <f>FC_IND_IS_BF_E!F56+FC_IND_IS_EA_E!F56</f>
        <v>0</v>
      </c>
      <c r="G56" s="30">
        <f>FC_IND_IS_BF_E!G56+FC_IND_IS_EA_E!G56</f>
        <v>0</v>
      </c>
      <c r="H56" s="30">
        <f>FC_IND_IS_BF_E!H56+FC_IND_IS_EA_E!H56</f>
        <v>0</v>
      </c>
      <c r="I56" s="30">
        <f>FC_IND_IS_BF_E!I56+FC_IND_IS_EA_E!I56</f>
        <v>0</v>
      </c>
      <c r="J56" s="30">
        <f>FC_IND_IS_BF_E!J56+FC_IND_IS_EA_E!J56</f>
        <v>0</v>
      </c>
      <c r="K56" s="30">
        <f>FC_IND_IS_BF_E!K56+FC_IND_IS_EA_E!K56</f>
        <v>0</v>
      </c>
      <c r="L56" s="30">
        <f>FC_IND_IS_BF_E!L56+FC_IND_IS_EA_E!L56</f>
        <v>0</v>
      </c>
      <c r="M56" s="30">
        <f>FC_IND_IS_BF_E!M56+FC_IND_IS_EA_E!M56</f>
        <v>0</v>
      </c>
      <c r="N56" s="30">
        <f>FC_IND_IS_BF_E!N56+FC_IND_IS_EA_E!N56</f>
        <v>0</v>
      </c>
      <c r="O56" s="30">
        <f>FC_IND_IS_BF_E!O56+FC_IND_IS_EA_E!O56</f>
        <v>0</v>
      </c>
      <c r="P56" s="30">
        <f>FC_IND_IS_BF_E!P56+FC_IND_IS_EA_E!P56</f>
        <v>0</v>
      </c>
      <c r="Q56" s="30">
        <f>FC_IND_IS_BF_E!Q56+FC_IND_IS_EA_E!Q56</f>
        <v>0</v>
      </c>
      <c r="R56" s="30">
        <f>FC_IND_IS_BF_E!R56+FC_IND_IS_EA_E!R56</f>
        <v>0</v>
      </c>
      <c r="S56" s="30">
        <f>FC_IND_IS_BF_E!S56+FC_IND_IS_EA_E!S56</f>
        <v>0</v>
      </c>
      <c r="T56" s="30">
        <f>FC_IND_IS_BF_E!T56+FC_IND_IS_EA_E!T56</f>
        <v>0</v>
      </c>
      <c r="U56" s="30">
        <f>FC_IND_IS_BF_E!U56+FC_IND_IS_EA_E!U56</f>
        <v>0</v>
      </c>
      <c r="V56" s="30">
        <f>FC_IND_IS_BF_E!V56+FC_IND_IS_EA_E!V56</f>
        <v>0</v>
      </c>
      <c r="W56" s="30">
        <f>FC_IND_IS_BF_E!W56+FC_IND_IS_EA_E!W56</f>
        <v>0</v>
      </c>
      <c r="X56" s="30">
        <f>FC_IND_IS_BF_E!X56+FC_IND_IS_EA_E!X56</f>
        <v>0</v>
      </c>
    </row>
    <row r="57" spans="1:24" ht="11.25" customHeight="1" x14ac:dyDescent="0.2">
      <c r="A57" s="22" t="s">
        <v>101</v>
      </c>
      <c r="B57" s="23" t="s">
        <v>102</v>
      </c>
      <c r="C57" s="30">
        <f>FC_IND_IS_BF_E!C57+FC_IND_IS_EA_E!C57</f>
        <v>0</v>
      </c>
      <c r="D57" s="30">
        <f>FC_IND_IS_BF_E!D57+FC_IND_IS_EA_E!D57</f>
        <v>0</v>
      </c>
      <c r="E57" s="30">
        <f>FC_IND_IS_BF_E!E57+FC_IND_IS_EA_E!E57</f>
        <v>0</v>
      </c>
      <c r="F57" s="30">
        <f>FC_IND_IS_BF_E!F57+FC_IND_IS_EA_E!F57</f>
        <v>6.8787618228718841E-4</v>
      </c>
      <c r="G57" s="30">
        <f>FC_IND_IS_BF_E!G57+FC_IND_IS_EA_E!G57</f>
        <v>6.878761822871883E-4</v>
      </c>
      <c r="H57" s="30">
        <f>FC_IND_IS_BF_E!H57+FC_IND_IS_EA_E!H57</f>
        <v>6.8787618228718841E-4</v>
      </c>
      <c r="I57" s="30">
        <f>FC_IND_IS_BF_E!I57+FC_IND_IS_EA_E!I57</f>
        <v>6.878761822871883E-4</v>
      </c>
      <c r="J57" s="30">
        <f>FC_IND_IS_BF_E!J57+FC_IND_IS_EA_E!J57</f>
        <v>6.878761822871883E-4</v>
      </c>
      <c r="K57" s="30">
        <f>FC_IND_IS_BF_E!K57+FC_IND_IS_EA_E!K57</f>
        <v>6.8787618228718841E-4</v>
      </c>
      <c r="L57" s="30">
        <f>FC_IND_IS_BF_E!L57+FC_IND_IS_EA_E!L57</f>
        <v>2.2355975924333621E-3</v>
      </c>
      <c r="M57" s="30">
        <f>FC_IND_IS_BF_E!M57+FC_IND_IS_EA_E!M57</f>
        <v>2.2355975924333621E-3</v>
      </c>
      <c r="N57" s="30">
        <f>FC_IND_IS_BF_E!N57+FC_IND_IS_EA_E!N57</f>
        <v>2.2355975924333621E-3</v>
      </c>
      <c r="O57" s="30">
        <f>FC_IND_IS_BF_E!O57+FC_IND_IS_EA_E!O57</f>
        <v>2.2355975924333621E-3</v>
      </c>
      <c r="P57" s="30">
        <f>FC_IND_IS_BF_E!P57+FC_IND_IS_EA_E!P57</f>
        <v>2.2355975924333625E-3</v>
      </c>
      <c r="Q57" s="30">
        <f>FC_IND_IS_BF_E!Q57+FC_IND_IS_EA_E!Q57</f>
        <v>2.2355975924333621E-3</v>
      </c>
      <c r="R57" s="30">
        <f>FC_IND_IS_BF_E!R57+FC_IND_IS_EA_E!R57</f>
        <v>2.2355975924333625E-3</v>
      </c>
      <c r="S57" s="30">
        <f>FC_IND_IS_BF_E!S57+FC_IND_IS_EA_E!S57</f>
        <v>2.2355975924333621E-3</v>
      </c>
      <c r="T57" s="30">
        <f>FC_IND_IS_BF_E!T57+FC_IND_IS_EA_E!T57</f>
        <v>2.2355975924333617E-3</v>
      </c>
      <c r="U57" s="30">
        <f>FC_IND_IS_BF_E!U57+FC_IND_IS_EA_E!U57</f>
        <v>2.2355975924333617E-3</v>
      </c>
      <c r="V57" s="30">
        <f>FC_IND_IS_BF_E!V57+FC_IND_IS_EA_E!V57</f>
        <v>7.3946689595872743E-3</v>
      </c>
      <c r="W57" s="30">
        <f>FC_IND_IS_BF_E!W57+FC_IND_IS_EA_E!W57</f>
        <v>7.3946689595872743E-3</v>
      </c>
      <c r="X57" s="30">
        <f>FC_IND_IS_BF_E!X57+FC_IND_IS_EA_E!X57</f>
        <v>7.3946689595872743E-3</v>
      </c>
    </row>
    <row r="58" spans="1:24" ht="11.25" customHeight="1" x14ac:dyDescent="0.2">
      <c r="A58" s="22" t="s">
        <v>103</v>
      </c>
      <c r="B58" s="23" t="s">
        <v>104</v>
      </c>
      <c r="C58" s="30">
        <f>FC_IND_IS_BF_E!C58+FC_IND_IS_EA_E!C58</f>
        <v>0</v>
      </c>
      <c r="D58" s="30">
        <f>FC_IND_IS_BF_E!D58+FC_IND_IS_EA_E!D58</f>
        <v>0</v>
      </c>
      <c r="E58" s="30">
        <f>FC_IND_IS_BF_E!E58+FC_IND_IS_EA_E!E58</f>
        <v>0</v>
      </c>
      <c r="F58" s="30">
        <f>FC_IND_IS_BF_E!F58+FC_IND_IS_EA_E!F58</f>
        <v>0</v>
      </c>
      <c r="G58" s="30">
        <f>FC_IND_IS_BF_E!G58+FC_IND_IS_EA_E!G58</f>
        <v>0</v>
      </c>
      <c r="H58" s="30">
        <f>FC_IND_IS_BF_E!H58+FC_IND_IS_EA_E!H58</f>
        <v>0</v>
      </c>
      <c r="I58" s="30">
        <f>FC_IND_IS_BF_E!I58+FC_IND_IS_EA_E!I58</f>
        <v>0</v>
      </c>
      <c r="J58" s="30">
        <f>FC_IND_IS_BF_E!J58+FC_IND_IS_EA_E!J58</f>
        <v>0</v>
      </c>
      <c r="K58" s="30">
        <f>FC_IND_IS_BF_E!K58+FC_IND_IS_EA_E!K58</f>
        <v>0</v>
      </c>
      <c r="L58" s="30">
        <f>FC_IND_IS_BF_E!L58+FC_IND_IS_EA_E!L58</f>
        <v>0</v>
      </c>
      <c r="M58" s="30">
        <f>FC_IND_IS_BF_E!M58+FC_IND_IS_EA_E!M58</f>
        <v>0</v>
      </c>
      <c r="N58" s="30">
        <f>FC_IND_IS_BF_E!N58+FC_IND_IS_EA_E!N58</f>
        <v>0</v>
      </c>
      <c r="O58" s="30">
        <f>FC_IND_IS_BF_E!O58+FC_IND_IS_EA_E!O58</f>
        <v>0</v>
      </c>
      <c r="P58" s="30">
        <f>FC_IND_IS_BF_E!P58+FC_IND_IS_EA_E!P58</f>
        <v>0</v>
      </c>
      <c r="Q58" s="30">
        <f>FC_IND_IS_BF_E!Q58+FC_IND_IS_EA_E!Q58</f>
        <v>0</v>
      </c>
      <c r="R58" s="30">
        <f>FC_IND_IS_BF_E!R58+FC_IND_IS_EA_E!R58</f>
        <v>0</v>
      </c>
      <c r="S58" s="30">
        <f>FC_IND_IS_BF_E!S58+FC_IND_IS_EA_E!S58</f>
        <v>0</v>
      </c>
      <c r="T58" s="30">
        <f>FC_IND_IS_BF_E!T58+FC_IND_IS_EA_E!T58</f>
        <v>0</v>
      </c>
      <c r="U58" s="30">
        <f>FC_IND_IS_BF_E!U58+FC_IND_IS_EA_E!U58</f>
        <v>0</v>
      </c>
      <c r="V58" s="30">
        <f>FC_IND_IS_BF_E!V58+FC_IND_IS_EA_E!V58</f>
        <v>0</v>
      </c>
      <c r="W58" s="30">
        <f>FC_IND_IS_BF_E!W58+FC_IND_IS_EA_E!W58</f>
        <v>0</v>
      </c>
      <c r="X58" s="30">
        <f>FC_IND_IS_BF_E!X58+FC_IND_IS_EA_E!X58</f>
        <v>0</v>
      </c>
    </row>
    <row r="59" spans="1:24" ht="11.25" customHeight="1" x14ac:dyDescent="0.2">
      <c r="A59" s="22" t="s">
        <v>105</v>
      </c>
      <c r="B59" s="23" t="s">
        <v>106</v>
      </c>
      <c r="C59" s="30">
        <f>FC_IND_IS_BF_E!C59+FC_IND_IS_EA_E!C59</f>
        <v>1.0389724849527084</v>
      </c>
      <c r="D59" s="30">
        <f>FC_IND_IS_BF_E!D59+FC_IND_IS_EA_E!D59</f>
        <v>7.9356620808254501</v>
      </c>
      <c r="E59" s="30">
        <f>FC_IND_IS_BF_E!E59+FC_IND_IS_EA_E!E59</f>
        <v>1.6480868443680137</v>
      </c>
      <c r="F59" s="30">
        <f>FC_IND_IS_BF_E!F59+FC_IND_IS_EA_E!F59</f>
        <v>7.2251289767841778</v>
      </c>
      <c r="G59" s="30">
        <f>FC_IND_IS_BF_E!G59+FC_IND_IS_EA_E!G59</f>
        <v>17.435769561478928</v>
      </c>
      <c r="H59" s="30">
        <f>FC_IND_IS_BF_E!H59+FC_IND_IS_EA_E!H59</f>
        <v>15.978933791917457</v>
      </c>
      <c r="I59" s="30">
        <f>FC_IND_IS_BF_E!I59+FC_IND_IS_EA_E!I59</f>
        <v>37.779535683576952</v>
      </c>
      <c r="J59" s="30">
        <f>FC_IND_IS_BF_E!J59+FC_IND_IS_EA_E!J59</f>
        <v>26.159522785898538</v>
      </c>
      <c r="K59" s="30">
        <f>FC_IND_IS_BF_E!K59+FC_IND_IS_EA_E!K59</f>
        <v>29.270077386070504</v>
      </c>
      <c r="L59" s="30">
        <f>FC_IND_IS_BF_E!L59+FC_IND_IS_EA_E!L59</f>
        <v>45.243852106620793</v>
      </c>
      <c r="M59" s="30">
        <f>FC_IND_IS_BF_E!M59+FC_IND_IS_EA_E!M59</f>
        <v>55.629406706792778</v>
      </c>
      <c r="N59" s="30">
        <f>FC_IND_IS_BF_E!N59+FC_IND_IS_EA_E!N59</f>
        <v>44.32734307824591</v>
      </c>
      <c r="O59" s="30">
        <f>FC_IND_IS_BF_E!O59+FC_IND_IS_EA_E!O59</f>
        <v>45.361306964746348</v>
      </c>
      <c r="P59" s="30">
        <f>FC_IND_IS_BF_E!P59+FC_IND_IS_EA_E!P59</f>
        <v>43.820249355116076</v>
      </c>
      <c r="Q59" s="30">
        <f>FC_IND_IS_BF_E!Q59+FC_IND_IS_EA_E!Q59</f>
        <v>37.061865864144451</v>
      </c>
      <c r="R59" s="30">
        <f>FC_IND_IS_BF_E!R59+FC_IND_IS_EA_E!R59</f>
        <v>22.828374892519342</v>
      </c>
      <c r="S59" s="30">
        <f>FC_IND_IS_BF_E!S59+FC_IND_IS_EA_E!S59</f>
        <v>4.1640154772141011</v>
      </c>
      <c r="T59" s="30">
        <f>FC_IND_IS_BF_E!T59+FC_IND_IS_EA_E!T59</f>
        <v>5.4286328460877034</v>
      </c>
      <c r="U59" s="30">
        <f>FC_IND_IS_BF_E!U59+FC_IND_IS_EA_E!U59</f>
        <v>8.2372957867583825</v>
      </c>
      <c r="V59" s="30">
        <f>FC_IND_IS_BF_E!V59+FC_IND_IS_EA_E!V59</f>
        <v>6.9260533104041269</v>
      </c>
      <c r="W59" s="30">
        <f>FC_IND_IS_BF_E!W59+FC_IND_IS_EA_E!W59</f>
        <v>12.282373172828891</v>
      </c>
      <c r="X59" s="30">
        <f>FC_IND_IS_BF_E!X59+FC_IND_IS_EA_E!X59</f>
        <v>11.048215821152192</v>
      </c>
    </row>
    <row r="60" spans="1:24" ht="11.25" customHeight="1" x14ac:dyDescent="0.2">
      <c r="A60" s="22" t="s">
        <v>107</v>
      </c>
      <c r="B60" s="23" t="s">
        <v>108</v>
      </c>
      <c r="C60" s="30">
        <f>FC_IND_IS_BF_E!C60+FC_IND_IS_EA_E!C60</f>
        <v>0</v>
      </c>
      <c r="D60" s="30">
        <f>FC_IND_IS_BF_E!D60+FC_IND_IS_EA_E!D60</f>
        <v>0</v>
      </c>
      <c r="E60" s="30">
        <f>FC_IND_IS_BF_E!E60+FC_IND_IS_EA_E!E60</f>
        <v>0</v>
      </c>
      <c r="F60" s="30">
        <f>FC_IND_IS_BF_E!F60+FC_IND_IS_EA_E!F60</f>
        <v>0</v>
      </c>
      <c r="G60" s="30">
        <f>FC_IND_IS_BF_E!G60+FC_IND_IS_EA_E!G60</f>
        <v>0</v>
      </c>
      <c r="H60" s="30">
        <f>FC_IND_IS_BF_E!H60+FC_IND_IS_EA_E!H60</f>
        <v>0</v>
      </c>
      <c r="I60" s="30">
        <f>FC_IND_IS_BF_E!I60+FC_IND_IS_EA_E!I60</f>
        <v>0</v>
      </c>
      <c r="J60" s="30">
        <f>FC_IND_IS_BF_E!J60+FC_IND_IS_EA_E!J60</f>
        <v>0</v>
      </c>
      <c r="K60" s="30">
        <f>FC_IND_IS_BF_E!K60+FC_IND_IS_EA_E!K60</f>
        <v>0</v>
      </c>
      <c r="L60" s="30">
        <f>FC_IND_IS_BF_E!L60+FC_IND_IS_EA_E!L60</f>
        <v>0</v>
      </c>
      <c r="M60" s="30">
        <f>FC_IND_IS_BF_E!M60+FC_IND_IS_EA_E!M60</f>
        <v>0</v>
      </c>
      <c r="N60" s="30">
        <f>FC_IND_IS_BF_E!N60+FC_IND_IS_EA_E!N60</f>
        <v>0</v>
      </c>
      <c r="O60" s="30">
        <f>FC_IND_IS_BF_E!O60+FC_IND_IS_EA_E!O60</f>
        <v>0</v>
      </c>
      <c r="P60" s="30">
        <f>FC_IND_IS_BF_E!P60+FC_IND_IS_EA_E!P60</f>
        <v>0</v>
      </c>
      <c r="Q60" s="30">
        <f>FC_IND_IS_BF_E!Q60+FC_IND_IS_EA_E!Q60</f>
        <v>0</v>
      </c>
      <c r="R60" s="30">
        <f>FC_IND_IS_BF_E!R60+FC_IND_IS_EA_E!R60</f>
        <v>0</v>
      </c>
      <c r="S60" s="30">
        <f>FC_IND_IS_BF_E!S60+FC_IND_IS_EA_E!S60</f>
        <v>0</v>
      </c>
      <c r="T60" s="30">
        <f>FC_IND_IS_BF_E!T60+FC_IND_IS_EA_E!T60</f>
        <v>0</v>
      </c>
      <c r="U60" s="30">
        <f>FC_IND_IS_BF_E!U60+FC_IND_IS_EA_E!U60</f>
        <v>0</v>
      </c>
      <c r="V60" s="30">
        <f>FC_IND_IS_BF_E!V60+FC_IND_IS_EA_E!V60</f>
        <v>0</v>
      </c>
      <c r="W60" s="30">
        <f>FC_IND_IS_BF_E!W60+FC_IND_IS_EA_E!W60</f>
        <v>0</v>
      </c>
      <c r="X60" s="30">
        <f>FC_IND_IS_BF_E!X60+FC_IND_IS_EA_E!X60</f>
        <v>0</v>
      </c>
    </row>
    <row r="61" spans="1:24" ht="11.25" customHeight="1" x14ac:dyDescent="0.2">
      <c r="A61" s="22" t="s">
        <v>109</v>
      </c>
      <c r="B61" s="23" t="s">
        <v>110</v>
      </c>
      <c r="C61" s="30">
        <f>FC_IND_IS_BF_E!C61+FC_IND_IS_EA_E!C61</f>
        <v>0</v>
      </c>
      <c r="D61" s="30">
        <f>FC_IND_IS_BF_E!D61+FC_IND_IS_EA_E!D61</f>
        <v>0</v>
      </c>
      <c r="E61" s="30">
        <f>FC_IND_IS_BF_E!E61+FC_IND_IS_EA_E!E61</f>
        <v>0</v>
      </c>
      <c r="F61" s="30">
        <f>FC_IND_IS_BF_E!F61+FC_IND_IS_EA_E!F61</f>
        <v>0</v>
      </c>
      <c r="G61" s="30">
        <f>FC_IND_IS_BF_E!G61+FC_IND_IS_EA_E!G61</f>
        <v>0</v>
      </c>
      <c r="H61" s="30">
        <f>FC_IND_IS_BF_E!H61+FC_IND_IS_EA_E!H61</f>
        <v>0</v>
      </c>
      <c r="I61" s="30">
        <f>FC_IND_IS_BF_E!I61+FC_IND_IS_EA_E!I61</f>
        <v>0</v>
      </c>
      <c r="J61" s="30">
        <f>FC_IND_IS_BF_E!J61+FC_IND_IS_EA_E!J61</f>
        <v>0</v>
      </c>
      <c r="K61" s="30">
        <f>FC_IND_IS_BF_E!K61+FC_IND_IS_EA_E!K61</f>
        <v>3.7833190025795349E-3</v>
      </c>
      <c r="L61" s="30">
        <f>FC_IND_IS_BF_E!L61+FC_IND_IS_EA_E!L61</f>
        <v>6.1049011177987953E-3</v>
      </c>
      <c r="M61" s="30">
        <f>FC_IND_IS_BF_E!M61+FC_IND_IS_EA_E!M61</f>
        <v>3.0610490111779881E-2</v>
      </c>
      <c r="N61" s="30">
        <f>FC_IND_IS_BF_E!N61+FC_IND_IS_EA_E!N61</f>
        <v>0.25004299226139293</v>
      </c>
      <c r="O61" s="30">
        <f>FC_IND_IS_BF_E!O61+FC_IND_IS_EA_E!O61</f>
        <v>0.32433361994840931</v>
      </c>
      <c r="P61" s="30">
        <f>FC_IND_IS_BF_E!P61+FC_IND_IS_EA_E!P61</f>
        <v>0.43705932932072217</v>
      </c>
      <c r="Q61" s="30">
        <f>FC_IND_IS_BF_E!Q61+FC_IND_IS_EA_E!Q61</f>
        <v>0.65064488392089426</v>
      </c>
      <c r="R61" s="30">
        <f>FC_IND_IS_BF_E!R61+FC_IND_IS_EA_E!R61</f>
        <v>0.59750644883920889</v>
      </c>
      <c r="S61" s="30">
        <f>FC_IND_IS_BF_E!S61+FC_IND_IS_EA_E!S61</f>
        <v>0.61719690455717968</v>
      </c>
      <c r="T61" s="30">
        <f>FC_IND_IS_BF_E!T61+FC_IND_IS_EA_E!T61</f>
        <v>0.57024935511607899</v>
      </c>
      <c r="U61" s="30">
        <f>FC_IND_IS_BF_E!U61+FC_IND_IS_EA_E!U61</f>
        <v>1.1942390369733453</v>
      </c>
      <c r="V61" s="30">
        <f>FC_IND_IS_BF_E!V61+FC_IND_IS_EA_E!V61</f>
        <v>0</v>
      </c>
      <c r="W61" s="30">
        <f>FC_IND_IS_BF_E!W61+FC_IND_IS_EA_E!W61</f>
        <v>0</v>
      </c>
      <c r="X61" s="30">
        <f>FC_IND_IS_BF_E!X61+FC_IND_IS_EA_E!X61</f>
        <v>0.42992261392949266</v>
      </c>
    </row>
    <row r="62" spans="1:24" ht="11.25" customHeight="1" x14ac:dyDescent="0.2">
      <c r="A62" s="22" t="s">
        <v>111</v>
      </c>
      <c r="B62" s="23" t="s">
        <v>112</v>
      </c>
      <c r="C62" s="30">
        <f>FC_IND_IS_BF_E!C62+FC_IND_IS_EA_E!C62</f>
        <v>2.3903697334479789E-2</v>
      </c>
      <c r="D62" s="30">
        <f>FC_IND_IS_BF_E!D62+FC_IND_IS_EA_E!D62</f>
        <v>2.3903697334479789E-2</v>
      </c>
      <c r="E62" s="30">
        <f>FC_IND_IS_BF_E!E62+FC_IND_IS_EA_E!E62</f>
        <v>2.3903697334479789E-2</v>
      </c>
      <c r="F62" s="30">
        <f>FC_IND_IS_BF_E!F62+FC_IND_IS_EA_E!F62</f>
        <v>2.3903697334479789E-2</v>
      </c>
      <c r="G62" s="30">
        <f>FC_IND_IS_BF_E!G62+FC_IND_IS_EA_E!G62</f>
        <v>2.3903697334479789E-2</v>
      </c>
      <c r="H62" s="30">
        <f>FC_IND_IS_BF_E!H62+FC_IND_IS_EA_E!H62</f>
        <v>0</v>
      </c>
      <c r="I62" s="30">
        <f>FC_IND_IS_BF_E!I62+FC_IND_IS_EA_E!I62</f>
        <v>0</v>
      </c>
      <c r="J62" s="30">
        <f>FC_IND_IS_BF_E!J62+FC_IND_IS_EA_E!J62</f>
        <v>0</v>
      </c>
      <c r="K62" s="30">
        <f>FC_IND_IS_BF_E!K62+FC_IND_IS_EA_E!K62</f>
        <v>0.1194325021496131</v>
      </c>
      <c r="L62" s="30">
        <f>FC_IND_IS_BF_E!L62+FC_IND_IS_EA_E!L62</f>
        <v>9.5528804815133275E-2</v>
      </c>
      <c r="M62" s="30">
        <f>FC_IND_IS_BF_E!M62+FC_IND_IS_EA_E!M62</f>
        <v>0.1194325021496131</v>
      </c>
      <c r="N62" s="30">
        <f>FC_IND_IS_BF_E!N62+FC_IND_IS_EA_E!N62</f>
        <v>7.1625107480653469E-2</v>
      </c>
      <c r="O62" s="30">
        <f>FC_IND_IS_BF_E!O62+FC_IND_IS_EA_E!O62</f>
        <v>0</v>
      </c>
      <c r="P62" s="30">
        <f>FC_IND_IS_BF_E!P62+FC_IND_IS_EA_E!P62</f>
        <v>0</v>
      </c>
      <c r="Q62" s="30">
        <f>FC_IND_IS_BF_E!Q62+FC_IND_IS_EA_E!Q62</f>
        <v>0</v>
      </c>
      <c r="R62" s="30">
        <f>FC_IND_IS_BF_E!R62+FC_IND_IS_EA_E!R62</f>
        <v>4.9871023215821153E-3</v>
      </c>
      <c r="S62" s="30">
        <f>FC_IND_IS_BF_E!S62+FC_IND_IS_EA_E!S62</f>
        <v>7.7386070507308674E-4</v>
      </c>
      <c r="T62" s="30">
        <f>FC_IND_IS_BF_E!T62+FC_IND_IS_EA_E!T62</f>
        <v>7.7386070507308674E-4</v>
      </c>
      <c r="U62" s="30">
        <f>FC_IND_IS_BF_E!U62+FC_IND_IS_EA_E!U62</f>
        <v>0</v>
      </c>
      <c r="V62" s="30">
        <f>FC_IND_IS_BF_E!V62+FC_IND_IS_EA_E!V62</f>
        <v>0</v>
      </c>
      <c r="W62" s="30">
        <f>FC_IND_IS_BF_E!W62+FC_IND_IS_EA_E!W62</f>
        <v>0</v>
      </c>
      <c r="X62" s="30">
        <f>FC_IND_IS_BF_E!X62+FC_IND_IS_EA_E!X62</f>
        <v>0</v>
      </c>
    </row>
    <row r="63" spans="1:24" ht="11.25" customHeight="1" x14ac:dyDescent="0.2">
      <c r="A63" s="22" t="s">
        <v>113</v>
      </c>
      <c r="B63" s="23" t="s">
        <v>114</v>
      </c>
      <c r="C63" s="30">
        <f>FC_IND_IS_BF_E!C63+FC_IND_IS_EA_E!C63</f>
        <v>0</v>
      </c>
      <c r="D63" s="30">
        <f>FC_IND_IS_BF_E!D63+FC_IND_IS_EA_E!D63</f>
        <v>0</v>
      </c>
      <c r="E63" s="30">
        <f>FC_IND_IS_BF_E!E63+FC_IND_IS_EA_E!E63</f>
        <v>0</v>
      </c>
      <c r="F63" s="30">
        <f>FC_IND_IS_BF_E!F63+FC_IND_IS_EA_E!F63</f>
        <v>0</v>
      </c>
      <c r="G63" s="30">
        <f>FC_IND_IS_BF_E!G63+FC_IND_IS_EA_E!G63</f>
        <v>0</v>
      </c>
      <c r="H63" s="30">
        <f>FC_IND_IS_BF_E!H63+FC_IND_IS_EA_E!H63</f>
        <v>0</v>
      </c>
      <c r="I63" s="30">
        <f>FC_IND_IS_BF_E!I63+FC_IND_IS_EA_E!I63</f>
        <v>0</v>
      </c>
      <c r="J63" s="30">
        <f>FC_IND_IS_BF_E!J63+FC_IND_IS_EA_E!J63</f>
        <v>0</v>
      </c>
      <c r="K63" s="30">
        <f>FC_IND_IS_BF_E!K63+FC_IND_IS_EA_E!K63</f>
        <v>0</v>
      </c>
      <c r="L63" s="30">
        <f>FC_IND_IS_BF_E!L63+FC_IND_IS_EA_E!L63</f>
        <v>0</v>
      </c>
      <c r="M63" s="30">
        <f>FC_IND_IS_BF_E!M63+FC_IND_IS_EA_E!M63</f>
        <v>0</v>
      </c>
      <c r="N63" s="30">
        <f>FC_IND_IS_BF_E!N63+FC_IND_IS_EA_E!N63</f>
        <v>0</v>
      </c>
      <c r="O63" s="30">
        <f>FC_IND_IS_BF_E!O63+FC_IND_IS_EA_E!O63</f>
        <v>0</v>
      </c>
      <c r="P63" s="30">
        <f>FC_IND_IS_BF_E!P63+FC_IND_IS_EA_E!P63</f>
        <v>0</v>
      </c>
      <c r="Q63" s="30">
        <f>FC_IND_IS_BF_E!Q63+FC_IND_IS_EA_E!Q63</f>
        <v>0</v>
      </c>
      <c r="R63" s="30">
        <f>FC_IND_IS_BF_E!R63+FC_IND_IS_EA_E!R63</f>
        <v>0</v>
      </c>
      <c r="S63" s="30">
        <f>FC_IND_IS_BF_E!S63+FC_IND_IS_EA_E!S63</f>
        <v>0</v>
      </c>
      <c r="T63" s="30">
        <f>FC_IND_IS_BF_E!T63+FC_IND_IS_EA_E!T63</f>
        <v>0</v>
      </c>
      <c r="U63" s="30">
        <f>FC_IND_IS_BF_E!U63+FC_IND_IS_EA_E!U63</f>
        <v>0</v>
      </c>
      <c r="V63" s="30">
        <f>FC_IND_IS_BF_E!V63+FC_IND_IS_EA_E!V63</f>
        <v>0</v>
      </c>
      <c r="W63" s="30">
        <f>FC_IND_IS_BF_E!W63+FC_IND_IS_EA_E!W63</f>
        <v>0</v>
      </c>
      <c r="X63" s="30">
        <f>FC_IND_IS_BF_E!X63+FC_IND_IS_EA_E!X63</f>
        <v>0</v>
      </c>
    </row>
    <row r="64" spans="1:24" ht="11.25" customHeight="1" x14ac:dyDescent="0.2">
      <c r="A64" s="22" t="s">
        <v>115</v>
      </c>
      <c r="B64" s="23" t="s">
        <v>116</v>
      </c>
      <c r="C64" s="30">
        <f>FC_IND_IS_BF_E!C64+FC_IND_IS_EA_E!C64</f>
        <v>0</v>
      </c>
      <c r="D64" s="30">
        <f>FC_IND_IS_BF_E!D64+FC_IND_IS_EA_E!D64</f>
        <v>0</v>
      </c>
      <c r="E64" s="30">
        <f>FC_IND_IS_BF_E!E64+FC_IND_IS_EA_E!E64</f>
        <v>0</v>
      </c>
      <c r="F64" s="30">
        <f>FC_IND_IS_BF_E!F64+FC_IND_IS_EA_E!F64</f>
        <v>0</v>
      </c>
      <c r="G64" s="30">
        <f>FC_IND_IS_BF_E!G64+FC_IND_IS_EA_E!G64</f>
        <v>0</v>
      </c>
      <c r="H64" s="30">
        <f>FC_IND_IS_BF_E!H64+FC_IND_IS_EA_E!H64</f>
        <v>0</v>
      </c>
      <c r="I64" s="30">
        <f>FC_IND_IS_BF_E!I64+FC_IND_IS_EA_E!I64</f>
        <v>0</v>
      </c>
      <c r="J64" s="30">
        <f>FC_IND_IS_BF_E!J64+FC_IND_IS_EA_E!J64</f>
        <v>6.878761822871883E-4</v>
      </c>
      <c r="K64" s="30">
        <f>FC_IND_IS_BF_E!K64+FC_IND_IS_EA_E!K64</f>
        <v>6.8787618228718841E-4</v>
      </c>
      <c r="L64" s="30">
        <f>FC_IND_IS_BF_E!L64+FC_IND_IS_EA_E!L64</f>
        <v>6.8787618228718819E-4</v>
      </c>
      <c r="M64" s="30">
        <f>FC_IND_IS_BF_E!M64+FC_IND_IS_EA_E!M64</f>
        <v>2.5795356835769554E-3</v>
      </c>
      <c r="N64" s="30">
        <f>FC_IND_IS_BF_E!N64+FC_IND_IS_EA_E!N64</f>
        <v>1.2897678417884779E-3</v>
      </c>
      <c r="O64" s="30">
        <f>FC_IND_IS_BF_E!O64+FC_IND_IS_EA_E!O64</f>
        <v>1.2897678417884782E-3</v>
      </c>
      <c r="P64" s="30">
        <f>FC_IND_IS_BF_E!P64+FC_IND_IS_EA_E!P64</f>
        <v>6.0189165950128975E-4</v>
      </c>
      <c r="Q64" s="30">
        <f>FC_IND_IS_BF_E!Q64+FC_IND_IS_EA_E!Q64</f>
        <v>1.2897678417884777E-3</v>
      </c>
      <c r="R64" s="30">
        <f>FC_IND_IS_BF_E!R64+FC_IND_IS_EA_E!R64</f>
        <v>6.0189165950128975E-4</v>
      </c>
      <c r="S64" s="30">
        <f>FC_IND_IS_BF_E!S64+FC_IND_IS_EA_E!S64</f>
        <v>2.5795356835769559E-3</v>
      </c>
      <c r="T64" s="30">
        <f>FC_IND_IS_BF_E!T64+FC_IND_IS_EA_E!T64</f>
        <v>1.8916595012897679E-3</v>
      </c>
      <c r="U64" s="30">
        <f>FC_IND_IS_BF_E!U64+FC_IND_IS_EA_E!U64</f>
        <v>3.1814273430782461E-3</v>
      </c>
      <c r="V64" s="30">
        <f>FC_IND_IS_BF_E!V64+FC_IND_IS_EA_E!V64</f>
        <v>1.8916595012897679E-3</v>
      </c>
      <c r="W64" s="30">
        <f>FC_IND_IS_BF_E!W64+FC_IND_IS_EA_E!W64</f>
        <v>2.5795356835769563E-3</v>
      </c>
      <c r="X64" s="30">
        <f>FC_IND_IS_BF_E!X64+FC_IND_IS_EA_E!X64</f>
        <v>3.2674118658641443E-3</v>
      </c>
    </row>
    <row r="65" spans="1:24" ht="11.25" customHeight="1" x14ac:dyDescent="0.2">
      <c r="A65" s="22" t="s">
        <v>117</v>
      </c>
      <c r="B65" s="23" t="s">
        <v>118</v>
      </c>
      <c r="C65" s="30">
        <f>FC_IND_IS_BF_E!C65+FC_IND_IS_EA_E!C65</f>
        <v>0</v>
      </c>
      <c r="D65" s="30">
        <f>FC_IND_IS_BF_E!D65+FC_IND_IS_EA_E!D65</f>
        <v>0</v>
      </c>
      <c r="E65" s="30">
        <f>FC_IND_IS_BF_E!E65+FC_IND_IS_EA_E!E65</f>
        <v>0</v>
      </c>
      <c r="F65" s="30">
        <f>FC_IND_IS_BF_E!F65+FC_IND_IS_EA_E!F65</f>
        <v>0</v>
      </c>
      <c r="G65" s="30">
        <f>FC_IND_IS_BF_E!G65+FC_IND_IS_EA_E!G65</f>
        <v>0</v>
      </c>
      <c r="H65" s="30">
        <f>FC_IND_IS_BF_E!H65+FC_IND_IS_EA_E!H65</f>
        <v>0</v>
      </c>
      <c r="I65" s="30">
        <f>FC_IND_IS_BF_E!I65+FC_IND_IS_EA_E!I65</f>
        <v>0</v>
      </c>
      <c r="J65" s="30">
        <f>FC_IND_IS_BF_E!J65+FC_IND_IS_EA_E!J65</f>
        <v>0</v>
      </c>
      <c r="K65" s="30">
        <f>FC_IND_IS_BF_E!K65+FC_IND_IS_EA_E!K65</f>
        <v>8.5984522785898529E-4</v>
      </c>
      <c r="L65" s="30">
        <f>FC_IND_IS_BF_E!L65+FC_IND_IS_EA_E!L65</f>
        <v>1.8056749785038688E-3</v>
      </c>
      <c r="M65" s="30">
        <f>FC_IND_IS_BF_E!M65+FC_IND_IS_EA_E!M65</f>
        <v>5.4170249355116069E-3</v>
      </c>
      <c r="N65" s="30">
        <f>FC_IND_IS_BF_E!N65+FC_IND_IS_EA_E!N65</f>
        <v>8.5984522785898529E-4</v>
      </c>
      <c r="O65" s="30">
        <f>FC_IND_IS_BF_E!O65+FC_IND_IS_EA_E!O65</f>
        <v>8.598452278589854E-4</v>
      </c>
      <c r="P65" s="30">
        <f>FC_IND_IS_BF_E!P65+FC_IND_IS_EA_E!P65</f>
        <v>1.8056749785038692E-3</v>
      </c>
      <c r="Q65" s="30">
        <f>FC_IND_IS_BF_E!Q65+FC_IND_IS_EA_E!Q65</f>
        <v>2.510748065348237E-2</v>
      </c>
      <c r="R65" s="30">
        <f>FC_IND_IS_BF_E!R65+FC_IND_IS_EA_E!R65</f>
        <v>2.9578675838349087E-2</v>
      </c>
      <c r="S65" s="30">
        <f>FC_IND_IS_BF_E!S65+FC_IND_IS_EA_E!S65</f>
        <v>0.27867583834909709</v>
      </c>
      <c r="T65" s="30">
        <f>FC_IND_IS_BF_E!T65+FC_IND_IS_EA_E!T65</f>
        <v>1.004385210662081</v>
      </c>
      <c r="U65" s="30">
        <f>FC_IND_IS_BF_E!U65+FC_IND_IS_EA_E!U65</f>
        <v>1.0043852106620812</v>
      </c>
      <c r="V65" s="30">
        <f>FC_IND_IS_BF_E!V65+FC_IND_IS_EA_E!V65</f>
        <v>1.004385210662081</v>
      </c>
      <c r="W65" s="30">
        <f>FC_IND_IS_BF_E!W65+FC_IND_IS_EA_E!W65</f>
        <v>0</v>
      </c>
      <c r="X65" s="30">
        <f>FC_IND_IS_BF_E!X65+FC_IND_IS_EA_E!X65</f>
        <v>0</v>
      </c>
    </row>
    <row r="66" spans="1:24" ht="11.25" customHeight="1" x14ac:dyDescent="0.2">
      <c r="A66" s="22" t="s">
        <v>119</v>
      </c>
      <c r="B66" s="23" t="s">
        <v>120</v>
      </c>
      <c r="C66" s="30">
        <f>FC_IND_IS_BF_E!C66+FC_IND_IS_EA_E!C66</f>
        <v>0</v>
      </c>
      <c r="D66" s="30">
        <f>FC_IND_IS_BF_E!D66+FC_IND_IS_EA_E!D66</f>
        <v>0</v>
      </c>
      <c r="E66" s="30">
        <f>FC_IND_IS_BF_E!E66+FC_IND_IS_EA_E!E66</f>
        <v>0</v>
      </c>
      <c r="F66" s="30">
        <f>FC_IND_IS_BF_E!F66+FC_IND_IS_EA_E!F66</f>
        <v>0</v>
      </c>
      <c r="G66" s="30">
        <f>FC_IND_IS_BF_E!G66+FC_IND_IS_EA_E!G66</f>
        <v>0</v>
      </c>
      <c r="H66" s="30">
        <f>FC_IND_IS_BF_E!H66+FC_IND_IS_EA_E!H66</f>
        <v>1.7196904557179704E-3</v>
      </c>
      <c r="I66" s="30">
        <f>FC_IND_IS_BF_E!I66+FC_IND_IS_EA_E!I66</f>
        <v>3.5253654342218403E-3</v>
      </c>
      <c r="J66" s="30">
        <f>FC_IND_IS_BF_E!J66+FC_IND_IS_EA_E!J66</f>
        <v>3.5253654342218407E-3</v>
      </c>
      <c r="K66" s="30">
        <f>FC_IND_IS_BF_E!K66+FC_IND_IS_EA_E!K66</f>
        <v>2.8288907996560614E-2</v>
      </c>
      <c r="L66" s="30">
        <f>FC_IND_IS_BF_E!L66+FC_IND_IS_EA_E!L66</f>
        <v>3.4307824591573513E-2</v>
      </c>
      <c r="M66" s="30">
        <f>FC_IND_IS_BF_E!M66+FC_IND_IS_EA_E!M66</f>
        <v>7.7558039552880459E-2</v>
      </c>
      <c r="N66" s="30">
        <f>FC_IND_IS_BF_E!N66+FC_IND_IS_EA_E!N66</f>
        <v>2.5623387790197759E-2</v>
      </c>
      <c r="O66" s="30">
        <f>FC_IND_IS_BF_E!O66+FC_IND_IS_EA_E!O66</f>
        <v>2.1066208082545137E-2</v>
      </c>
      <c r="P66" s="30">
        <f>FC_IND_IS_BF_E!P66+FC_IND_IS_EA_E!P66</f>
        <v>2.1410146173688738E-2</v>
      </c>
      <c r="Q66" s="30">
        <f>FC_IND_IS_BF_E!Q66+FC_IND_IS_EA_E!Q66</f>
        <v>0.10567497850386928</v>
      </c>
      <c r="R66" s="30">
        <f>FC_IND_IS_BF_E!R66+FC_IND_IS_EA_E!R66</f>
        <v>0.18641444539982804</v>
      </c>
      <c r="S66" s="30">
        <f>FC_IND_IS_BF_E!S66+FC_IND_IS_EA_E!S66</f>
        <v>1.4020636285468615</v>
      </c>
      <c r="T66" s="30">
        <f>FC_IND_IS_BF_E!T66+FC_IND_IS_EA_E!T66</f>
        <v>2.0047291487532242</v>
      </c>
      <c r="U66" s="30">
        <f>FC_IND_IS_BF_E!U66+FC_IND_IS_EA_E!U66</f>
        <v>1.7747205503009456</v>
      </c>
      <c r="V66" s="30">
        <f>FC_IND_IS_BF_E!V66+FC_IND_IS_EA_E!V66</f>
        <v>1.7424763542562336</v>
      </c>
      <c r="W66" s="30">
        <f>FC_IND_IS_BF_E!W66+FC_IND_IS_EA_E!W66</f>
        <v>1.5796216680997421</v>
      </c>
      <c r="X66" s="30">
        <f>FC_IND_IS_BF_E!X66+FC_IND_IS_EA_E!X66</f>
        <v>2.0166809974204645</v>
      </c>
    </row>
    <row r="67" spans="1:24" ht="11.25" customHeight="1" x14ac:dyDescent="0.2">
      <c r="A67" s="22" t="s">
        <v>121</v>
      </c>
      <c r="B67" s="23" t="s">
        <v>122</v>
      </c>
      <c r="C67" s="30">
        <f>FC_IND_IS_BF_E!C67+FC_IND_IS_EA_E!C67</f>
        <v>0</v>
      </c>
      <c r="D67" s="30">
        <f>FC_IND_IS_BF_E!D67+FC_IND_IS_EA_E!D67</f>
        <v>0</v>
      </c>
      <c r="E67" s="30">
        <f>FC_IND_IS_BF_E!E67+FC_IND_IS_EA_E!E67</f>
        <v>0</v>
      </c>
      <c r="F67" s="30">
        <f>FC_IND_IS_BF_E!F67+FC_IND_IS_EA_E!F67</f>
        <v>0</v>
      </c>
      <c r="G67" s="30">
        <f>FC_IND_IS_BF_E!G67+FC_IND_IS_EA_E!G67</f>
        <v>0</v>
      </c>
      <c r="H67" s="30">
        <f>FC_IND_IS_BF_E!H67+FC_IND_IS_EA_E!H67</f>
        <v>0</v>
      </c>
      <c r="I67" s="30">
        <f>FC_IND_IS_BF_E!I67+FC_IND_IS_EA_E!I67</f>
        <v>0</v>
      </c>
      <c r="J67" s="30">
        <f>FC_IND_IS_BF_E!J67+FC_IND_IS_EA_E!J67</f>
        <v>0</v>
      </c>
      <c r="K67" s="30">
        <f>FC_IND_IS_BF_E!K67+FC_IND_IS_EA_E!K67</f>
        <v>0</v>
      </c>
      <c r="L67" s="30">
        <f>FC_IND_IS_BF_E!L67+FC_IND_IS_EA_E!L67</f>
        <v>0</v>
      </c>
      <c r="M67" s="30">
        <f>FC_IND_IS_BF_E!M67+FC_IND_IS_EA_E!M67</f>
        <v>0</v>
      </c>
      <c r="N67" s="30">
        <f>FC_IND_IS_BF_E!N67+FC_IND_IS_EA_E!N67</f>
        <v>0</v>
      </c>
      <c r="O67" s="30">
        <f>FC_IND_IS_BF_E!O67+FC_IND_IS_EA_E!O67</f>
        <v>0</v>
      </c>
      <c r="P67" s="30">
        <f>FC_IND_IS_BF_E!P67+FC_IND_IS_EA_E!P67</f>
        <v>0</v>
      </c>
      <c r="Q67" s="30">
        <f>FC_IND_IS_BF_E!Q67+FC_IND_IS_EA_E!Q67</f>
        <v>0</v>
      </c>
      <c r="R67" s="30">
        <f>FC_IND_IS_BF_E!R67+FC_IND_IS_EA_E!R67</f>
        <v>0</v>
      </c>
      <c r="S67" s="30">
        <f>FC_IND_IS_BF_E!S67+FC_IND_IS_EA_E!S67</f>
        <v>0</v>
      </c>
      <c r="T67" s="30">
        <f>FC_IND_IS_BF_E!T67+FC_IND_IS_EA_E!T67</f>
        <v>0</v>
      </c>
      <c r="U67" s="30">
        <f>FC_IND_IS_BF_E!U67+FC_IND_IS_EA_E!U67</f>
        <v>0</v>
      </c>
      <c r="V67" s="30">
        <f>FC_IND_IS_BF_E!V67+FC_IND_IS_EA_E!V67</f>
        <v>0</v>
      </c>
      <c r="W67" s="30">
        <f>FC_IND_IS_BF_E!W67+FC_IND_IS_EA_E!W67</f>
        <v>0</v>
      </c>
      <c r="X67" s="30">
        <f>FC_IND_IS_BF_E!X67+FC_IND_IS_EA_E!X67</f>
        <v>0</v>
      </c>
    </row>
    <row r="68" spans="1:24" ht="11.25" customHeight="1" x14ac:dyDescent="0.2">
      <c r="A68" s="22" t="s">
        <v>123</v>
      </c>
      <c r="B68" s="23" t="s">
        <v>124</v>
      </c>
      <c r="C68" s="30">
        <f>FC_IND_IS_BF_E!C68+FC_IND_IS_EA_E!C68</f>
        <v>0</v>
      </c>
      <c r="D68" s="30">
        <f>FC_IND_IS_BF_E!D68+FC_IND_IS_EA_E!D68</f>
        <v>0</v>
      </c>
      <c r="E68" s="30">
        <f>FC_IND_IS_BF_E!E68+FC_IND_IS_EA_E!E68</f>
        <v>0</v>
      </c>
      <c r="F68" s="30">
        <f>FC_IND_IS_BF_E!F68+FC_IND_IS_EA_E!F68</f>
        <v>0</v>
      </c>
      <c r="G68" s="30">
        <f>FC_IND_IS_BF_E!G68+FC_IND_IS_EA_E!G68</f>
        <v>0</v>
      </c>
      <c r="H68" s="30">
        <f>FC_IND_IS_BF_E!H68+FC_IND_IS_EA_E!H68</f>
        <v>0</v>
      </c>
      <c r="I68" s="30">
        <f>FC_IND_IS_BF_E!I68+FC_IND_IS_EA_E!I68</f>
        <v>0</v>
      </c>
      <c r="J68" s="30">
        <f>FC_IND_IS_BF_E!J68+FC_IND_IS_EA_E!J68</f>
        <v>0</v>
      </c>
      <c r="K68" s="30">
        <f>FC_IND_IS_BF_E!K68+FC_IND_IS_EA_E!K68</f>
        <v>0</v>
      </c>
      <c r="L68" s="30">
        <f>FC_IND_IS_BF_E!L68+FC_IND_IS_EA_E!L68</f>
        <v>0</v>
      </c>
      <c r="M68" s="30">
        <f>FC_IND_IS_BF_E!M68+FC_IND_IS_EA_E!M68</f>
        <v>0</v>
      </c>
      <c r="N68" s="30">
        <f>FC_IND_IS_BF_E!N68+FC_IND_IS_EA_E!N68</f>
        <v>0</v>
      </c>
      <c r="O68" s="30">
        <f>FC_IND_IS_BF_E!O68+FC_IND_IS_EA_E!O68</f>
        <v>0</v>
      </c>
      <c r="P68" s="30">
        <f>FC_IND_IS_BF_E!P68+FC_IND_IS_EA_E!P68</f>
        <v>0</v>
      </c>
      <c r="Q68" s="30">
        <f>FC_IND_IS_BF_E!Q68+FC_IND_IS_EA_E!Q68</f>
        <v>0</v>
      </c>
      <c r="R68" s="30">
        <f>FC_IND_IS_BF_E!R68+FC_IND_IS_EA_E!R68</f>
        <v>0</v>
      </c>
      <c r="S68" s="30">
        <f>FC_IND_IS_BF_E!S68+FC_IND_IS_EA_E!S68</f>
        <v>0</v>
      </c>
      <c r="T68" s="30">
        <f>FC_IND_IS_BF_E!T68+FC_IND_IS_EA_E!T68</f>
        <v>0</v>
      </c>
      <c r="U68" s="30">
        <f>FC_IND_IS_BF_E!U68+FC_IND_IS_EA_E!U68</f>
        <v>0</v>
      </c>
      <c r="V68" s="30">
        <f>FC_IND_IS_BF_E!V68+FC_IND_IS_EA_E!V68</f>
        <v>0</v>
      </c>
      <c r="W68" s="30">
        <f>FC_IND_IS_BF_E!W68+FC_IND_IS_EA_E!W68</f>
        <v>0</v>
      </c>
      <c r="X68" s="30">
        <f>FC_IND_IS_BF_E!X68+FC_IND_IS_EA_E!X68</f>
        <v>0</v>
      </c>
    </row>
    <row r="69" spans="1:24" ht="11.25" customHeight="1" x14ac:dyDescent="0.2">
      <c r="A69" s="22" t="s">
        <v>125</v>
      </c>
      <c r="B69" s="23" t="s">
        <v>126</v>
      </c>
      <c r="C69" s="30">
        <f>FC_IND_IS_BF_E!C69+FC_IND_IS_EA_E!C69</f>
        <v>0</v>
      </c>
      <c r="D69" s="30">
        <f>FC_IND_IS_BF_E!D69+FC_IND_IS_EA_E!D69</f>
        <v>0</v>
      </c>
      <c r="E69" s="30">
        <f>FC_IND_IS_BF_E!E69+FC_IND_IS_EA_E!E69</f>
        <v>0</v>
      </c>
      <c r="F69" s="30">
        <f>FC_IND_IS_BF_E!F69+FC_IND_IS_EA_E!F69</f>
        <v>0</v>
      </c>
      <c r="G69" s="30">
        <f>FC_IND_IS_BF_E!G69+FC_IND_IS_EA_E!G69</f>
        <v>0</v>
      </c>
      <c r="H69" s="30">
        <f>FC_IND_IS_BF_E!H69+FC_IND_IS_EA_E!H69</f>
        <v>0</v>
      </c>
      <c r="I69" s="30">
        <f>FC_IND_IS_BF_E!I69+FC_IND_IS_EA_E!I69</f>
        <v>0</v>
      </c>
      <c r="J69" s="30">
        <f>FC_IND_IS_BF_E!J69+FC_IND_IS_EA_E!J69</f>
        <v>0</v>
      </c>
      <c r="K69" s="30">
        <f>FC_IND_IS_BF_E!K69+FC_IND_IS_EA_E!K69</f>
        <v>0</v>
      </c>
      <c r="L69" s="30">
        <f>FC_IND_IS_BF_E!L69+FC_IND_IS_EA_E!L69</f>
        <v>0</v>
      </c>
      <c r="M69" s="30">
        <f>FC_IND_IS_BF_E!M69+FC_IND_IS_EA_E!M69</f>
        <v>3.2189165950128968</v>
      </c>
      <c r="N69" s="30">
        <f>FC_IND_IS_BF_E!N69+FC_IND_IS_EA_E!N69</f>
        <v>3.590713671539123</v>
      </c>
      <c r="O69" s="30">
        <f>FC_IND_IS_BF_E!O69+FC_IND_IS_EA_E!O69</f>
        <v>0</v>
      </c>
      <c r="P69" s="30">
        <f>FC_IND_IS_BF_E!P69+FC_IND_IS_EA_E!P69</f>
        <v>0</v>
      </c>
      <c r="Q69" s="30">
        <f>FC_IND_IS_BF_E!Q69+FC_IND_IS_EA_E!Q69</f>
        <v>0</v>
      </c>
      <c r="R69" s="30">
        <f>FC_IND_IS_BF_E!R69+FC_IND_IS_EA_E!R69</f>
        <v>0</v>
      </c>
      <c r="S69" s="30">
        <f>FC_IND_IS_BF_E!S69+FC_IND_IS_EA_E!S69</f>
        <v>0</v>
      </c>
      <c r="T69" s="30">
        <f>FC_IND_IS_BF_E!T69+FC_IND_IS_EA_E!T69</f>
        <v>0</v>
      </c>
      <c r="U69" s="30">
        <f>FC_IND_IS_BF_E!U69+FC_IND_IS_EA_E!U69</f>
        <v>0</v>
      </c>
      <c r="V69" s="30">
        <f>FC_IND_IS_BF_E!V69+FC_IND_IS_EA_E!V69</f>
        <v>0</v>
      </c>
      <c r="W69" s="30">
        <f>FC_IND_IS_BF_E!W69+FC_IND_IS_EA_E!W69</f>
        <v>0</v>
      </c>
      <c r="X69" s="30">
        <f>FC_IND_IS_BF_E!X69+FC_IND_IS_EA_E!X69</f>
        <v>0</v>
      </c>
    </row>
    <row r="70" spans="1:24" ht="11.25" customHeight="1" x14ac:dyDescent="0.2">
      <c r="A70" s="22" t="s">
        <v>127</v>
      </c>
      <c r="B70" s="23" t="s">
        <v>128</v>
      </c>
      <c r="C70" s="30">
        <f>FC_IND_IS_BF_E!C70+FC_IND_IS_EA_E!C70</f>
        <v>1.1745923428920992</v>
      </c>
      <c r="D70" s="30">
        <f>FC_IND_IS_BF_E!D70+FC_IND_IS_EA_E!D70</f>
        <v>1.2422604469424041</v>
      </c>
      <c r="E70" s="30">
        <f>FC_IND_IS_BF_E!E70+FC_IND_IS_EA_E!E70</f>
        <v>0.99254878483367626</v>
      </c>
      <c r="F70" s="30">
        <f>FC_IND_IS_BF_E!F70+FC_IND_IS_EA_E!F70</f>
        <v>1.0028470107285954</v>
      </c>
      <c r="G70" s="30">
        <f>FC_IND_IS_BF_E!G70+FC_IND_IS_EA_E!G70</f>
        <v>1.0602876429871941</v>
      </c>
      <c r="H70" s="30">
        <f>FC_IND_IS_BF_E!H70+FC_IND_IS_EA_E!H70</f>
        <v>1.4998742111862315</v>
      </c>
      <c r="I70" s="30">
        <f>FC_IND_IS_BF_E!I70+FC_IND_IS_EA_E!I70</f>
        <v>1.6880160687886701</v>
      </c>
      <c r="J70" s="30">
        <f>FC_IND_IS_BF_E!J70+FC_IND_IS_EA_E!J70</f>
        <v>1.4440801926873403</v>
      </c>
      <c r="K70" s="30">
        <f>FC_IND_IS_BF_E!K70+FC_IND_IS_EA_E!K70</f>
        <v>1.3947656703726663</v>
      </c>
      <c r="L70" s="30">
        <f>FC_IND_IS_BF_E!L70+FC_IND_IS_EA_E!L70</f>
        <v>1.244787838151094</v>
      </c>
      <c r="M70" s="30">
        <f>FC_IND_IS_BF_E!M70+FC_IND_IS_EA_E!M70</f>
        <v>1.590400710892756</v>
      </c>
      <c r="N70" s="30">
        <f>FC_IND_IS_BF_E!N70+FC_IND_IS_EA_E!N70</f>
        <v>2.1712776038727717</v>
      </c>
      <c r="O70" s="30">
        <f>FC_IND_IS_BF_E!O70+FC_IND_IS_EA_E!O70</f>
        <v>2.8157309651952387</v>
      </c>
      <c r="P70" s="30">
        <f>FC_IND_IS_BF_E!P70+FC_IND_IS_EA_E!P70</f>
        <v>3.361343906715347</v>
      </c>
      <c r="Q70" s="30">
        <f>FC_IND_IS_BF_E!Q70+FC_IND_IS_EA_E!Q70</f>
        <v>15.047739858801119</v>
      </c>
      <c r="R70" s="30">
        <f>FC_IND_IS_BF_E!R70+FC_IND_IS_EA_E!R70</f>
        <v>18.750729022841568</v>
      </c>
      <c r="S70" s="30">
        <f>FC_IND_IS_BF_E!S70+FC_IND_IS_EA_E!S70</f>
        <v>20.564144760892088</v>
      </c>
      <c r="T70" s="30">
        <f>FC_IND_IS_BF_E!T70+FC_IND_IS_EA_E!T70</f>
        <v>23.690636831459891</v>
      </c>
      <c r="U70" s="30">
        <f>FC_IND_IS_BF_E!U70+FC_IND_IS_EA_E!U70</f>
        <v>27.737323631174228</v>
      </c>
      <c r="V70" s="30">
        <f>FC_IND_IS_BF_E!V70+FC_IND_IS_EA_E!V70</f>
        <v>28.321573944732272</v>
      </c>
      <c r="W70" s="30">
        <f>FC_IND_IS_BF_E!W70+FC_IND_IS_EA_E!W70</f>
        <v>29.665178446090266</v>
      </c>
      <c r="X70" s="30">
        <f>FC_IND_IS_BF_E!X70+FC_IND_IS_EA_E!X70</f>
        <v>33.680569058397623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" si="29">SUM(C72:C73)</f>
        <v>5.6845012897678409</v>
      </c>
      <c r="D71" s="31">
        <f t="shared" ref="D71:W71" si="30">SUM(D72:D73)</f>
        <v>5.8935511607910573</v>
      </c>
      <c r="E71" s="31">
        <f t="shared" si="30"/>
        <v>5.3979148753224413</v>
      </c>
      <c r="F71" s="31">
        <f t="shared" si="30"/>
        <v>1.7077601031814273</v>
      </c>
      <c r="G71" s="31">
        <f t="shared" si="30"/>
        <v>6.3294496990541687</v>
      </c>
      <c r="H71" s="31">
        <f t="shared" si="30"/>
        <v>4.854557179707653</v>
      </c>
      <c r="I71" s="31">
        <f t="shared" si="30"/>
        <v>4.0305245055889936</v>
      </c>
      <c r="J71" s="31">
        <f t="shared" si="30"/>
        <v>3.3677128116938948</v>
      </c>
      <c r="K71" s="31">
        <f t="shared" si="30"/>
        <v>13.279858125537407</v>
      </c>
      <c r="L71" s="31">
        <f t="shared" si="30"/>
        <v>2.1257523645743763</v>
      </c>
      <c r="M71" s="31">
        <f t="shared" si="30"/>
        <v>2.1914230438521072</v>
      </c>
      <c r="N71" s="31">
        <f t="shared" si="30"/>
        <v>2.6034608770421328</v>
      </c>
      <c r="O71" s="31">
        <f t="shared" si="30"/>
        <v>1.3555030094582969</v>
      </c>
      <c r="P71" s="31">
        <f t="shared" si="30"/>
        <v>0.59116509028374886</v>
      </c>
      <c r="Q71" s="31">
        <f t="shared" si="30"/>
        <v>2.4421324161650895</v>
      </c>
      <c r="R71" s="31">
        <f t="shared" si="30"/>
        <v>2.3924548581255372</v>
      </c>
      <c r="S71" s="31">
        <f t="shared" si="30"/>
        <v>2.3173688736027516</v>
      </c>
      <c r="T71" s="31">
        <f t="shared" si="30"/>
        <v>2.471517626827171</v>
      </c>
      <c r="U71" s="31">
        <f t="shared" si="30"/>
        <v>2.4986242476354255</v>
      </c>
      <c r="V71" s="31">
        <f t="shared" si="30"/>
        <v>2.4088779019776441</v>
      </c>
      <c r="W71" s="31">
        <f t="shared" si="30"/>
        <v>4.6067927773000852</v>
      </c>
      <c r="X71" s="31">
        <f t="shared" ref="X71" si="31">SUM(X72:X73)</f>
        <v>1.9351246775580393</v>
      </c>
    </row>
    <row r="72" spans="1:24" ht="11.25" customHeight="1" x14ac:dyDescent="0.2">
      <c r="A72" s="22" t="s">
        <v>131</v>
      </c>
      <c r="B72" s="23" t="s">
        <v>132</v>
      </c>
      <c r="C72" s="30">
        <f>FC_IND_IS_BF_E!C72+FC_IND_IS_EA_E!C72</f>
        <v>5.6845012897678409</v>
      </c>
      <c r="D72" s="30">
        <f>FC_IND_IS_BF_E!D72+FC_IND_IS_EA_E!D72</f>
        <v>5.8696474634565776</v>
      </c>
      <c r="E72" s="30">
        <f>FC_IND_IS_BF_E!E72+FC_IND_IS_EA_E!E72</f>
        <v>5.3740111779879616</v>
      </c>
      <c r="F72" s="30">
        <f>FC_IND_IS_BF_E!F72+FC_IND_IS_EA_E!F72</f>
        <v>1.6838564058469476</v>
      </c>
      <c r="G72" s="30">
        <f>FC_IND_IS_BF_E!G72+FC_IND_IS_EA_E!G72</f>
        <v>6.3055460017196889</v>
      </c>
      <c r="H72" s="30">
        <f>FC_IND_IS_BF_E!H72+FC_IND_IS_EA_E!H72</f>
        <v>4.854557179707653</v>
      </c>
      <c r="I72" s="30">
        <f>FC_IND_IS_BF_E!I72+FC_IND_IS_EA_E!I72</f>
        <v>4.0305245055889936</v>
      </c>
      <c r="J72" s="30">
        <f>FC_IND_IS_BF_E!J72+FC_IND_IS_EA_E!J72</f>
        <v>3.3677128116938948</v>
      </c>
      <c r="K72" s="30">
        <f>FC_IND_IS_BF_E!K72+FC_IND_IS_EA_E!K72</f>
        <v>13.184329320722274</v>
      </c>
      <c r="L72" s="30">
        <f>FC_IND_IS_BF_E!L72+FC_IND_IS_EA_E!L72</f>
        <v>2.0302235597592428</v>
      </c>
      <c r="M72" s="30">
        <f>FC_IND_IS_BF_E!M72+FC_IND_IS_EA_E!M72</f>
        <v>2.0958942390369737</v>
      </c>
      <c r="N72" s="30">
        <f>FC_IND_IS_BF_E!N72+FC_IND_IS_EA_E!N72</f>
        <v>2.5556534823731734</v>
      </c>
      <c r="O72" s="30">
        <f>FC_IND_IS_BF_E!O72+FC_IND_IS_EA_E!O72</f>
        <v>1.3555030094582969</v>
      </c>
      <c r="P72" s="30">
        <f>FC_IND_IS_BF_E!P72+FC_IND_IS_EA_E!P72</f>
        <v>0.59116509028374886</v>
      </c>
      <c r="Q72" s="30">
        <f>FC_IND_IS_BF_E!Q72+FC_IND_IS_EA_E!Q72</f>
        <v>2.4421324161650895</v>
      </c>
      <c r="R72" s="30">
        <f>FC_IND_IS_BF_E!R72+FC_IND_IS_EA_E!R72</f>
        <v>2.3884135855545998</v>
      </c>
      <c r="S72" s="30">
        <f>FC_IND_IS_BF_E!S72+FC_IND_IS_EA_E!S72</f>
        <v>2.3167669819432501</v>
      </c>
      <c r="T72" s="30">
        <f>FC_IND_IS_BF_E!T72+FC_IND_IS_EA_E!T72</f>
        <v>2.4709157351676696</v>
      </c>
      <c r="U72" s="30">
        <f>FC_IND_IS_BF_E!U72+FC_IND_IS_EA_E!U72</f>
        <v>2.4986242476354255</v>
      </c>
      <c r="V72" s="30">
        <f>FC_IND_IS_BF_E!V72+FC_IND_IS_EA_E!V72</f>
        <v>2.4088779019776441</v>
      </c>
      <c r="W72" s="30">
        <f>FC_IND_IS_BF_E!W72+FC_IND_IS_EA_E!W72</f>
        <v>4.6067927773000852</v>
      </c>
      <c r="X72" s="30">
        <f>FC_IND_IS_BF_E!X72+FC_IND_IS_EA_E!X72</f>
        <v>1.9351246775580393</v>
      </c>
    </row>
    <row r="73" spans="1:24" ht="11.25" customHeight="1" x14ac:dyDescent="0.2">
      <c r="A73" s="22" t="s">
        <v>133</v>
      </c>
      <c r="B73" s="23" t="s">
        <v>134</v>
      </c>
      <c r="C73" s="30">
        <f>FC_IND_IS_BF_E!C73+FC_IND_IS_EA_E!C73</f>
        <v>0</v>
      </c>
      <c r="D73" s="30">
        <f>FC_IND_IS_BF_E!D73+FC_IND_IS_EA_E!D73</f>
        <v>2.3903697334479789E-2</v>
      </c>
      <c r="E73" s="30">
        <f>FC_IND_IS_BF_E!E73+FC_IND_IS_EA_E!E73</f>
        <v>2.3903697334479789E-2</v>
      </c>
      <c r="F73" s="30">
        <f>FC_IND_IS_BF_E!F73+FC_IND_IS_EA_E!F73</f>
        <v>2.3903697334479789E-2</v>
      </c>
      <c r="G73" s="30">
        <f>FC_IND_IS_BF_E!G73+FC_IND_IS_EA_E!G73</f>
        <v>2.3903697334479789E-2</v>
      </c>
      <c r="H73" s="30">
        <f>FC_IND_IS_BF_E!H73+FC_IND_IS_EA_E!H73</f>
        <v>0</v>
      </c>
      <c r="I73" s="30">
        <f>FC_IND_IS_BF_E!I73+FC_IND_IS_EA_E!I73</f>
        <v>0</v>
      </c>
      <c r="J73" s="30">
        <f>FC_IND_IS_BF_E!J73+FC_IND_IS_EA_E!J73</f>
        <v>0</v>
      </c>
      <c r="K73" s="30">
        <f>FC_IND_IS_BF_E!K73+FC_IND_IS_EA_E!K73</f>
        <v>9.5528804815133275E-2</v>
      </c>
      <c r="L73" s="30">
        <f>FC_IND_IS_BF_E!L73+FC_IND_IS_EA_E!L73</f>
        <v>9.5528804815133275E-2</v>
      </c>
      <c r="M73" s="30">
        <f>FC_IND_IS_BF_E!M73+FC_IND_IS_EA_E!M73</f>
        <v>9.5528804815133275E-2</v>
      </c>
      <c r="N73" s="30">
        <f>FC_IND_IS_BF_E!N73+FC_IND_IS_EA_E!N73</f>
        <v>4.7807394668959592E-2</v>
      </c>
      <c r="O73" s="30">
        <f>FC_IND_IS_BF_E!O73+FC_IND_IS_EA_E!O73</f>
        <v>0</v>
      </c>
      <c r="P73" s="30">
        <f>FC_IND_IS_BF_E!P73+FC_IND_IS_EA_E!P73</f>
        <v>0</v>
      </c>
      <c r="Q73" s="30">
        <f>FC_IND_IS_BF_E!Q73+FC_IND_IS_EA_E!Q73</f>
        <v>0</v>
      </c>
      <c r="R73" s="30">
        <f>FC_IND_IS_BF_E!R73+FC_IND_IS_EA_E!R73</f>
        <v>4.0412725709372309E-3</v>
      </c>
      <c r="S73" s="30">
        <f>FC_IND_IS_BF_E!S73+FC_IND_IS_EA_E!S73</f>
        <v>6.0189165950128975E-4</v>
      </c>
      <c r="T73" s="30">
        <f>FC_IND_IS_BF_E!T73+FC_IND_IS_EA_E!T73</f>
        <v>6.0189165950128975E-4</v>
      </c>
      <c r="U73" s="30">
        <f>FC_IND_IS_BF_E!U73+FC_IND_IS_EA_E!U73</f>
        <v>0</v>
      </c>
      <c r="V73" s="30">
        <f>FC_IND_IS_BF_E!V73+FC_IND_IS_EA_E!V73</f>
        <v>0</v>
      </c>
      <c r="W73" s="30">
        <f>FC_IND_IS_BF_E!W73+FC_IND_IS_EA_E!W73</f>
        <v>0</v>
      </c>
      <c r="X73" s="30">
        <f>FC_IND_IS_BF_E!X73+FC_IND_IS_EA_E!X73</f>
        <v>0</v>
      </c>
    </row>
    <row r="74" spans="1:24" ht="11.25" customHeight="1" x14ac:dyDescent="0.2">
      <c r="A74" s="24" t="s">
        <v>135</v>
      </c>
      <c r="B74" s="25" t="s">
        <v>136</v>
      </c>
      <c r="C74" s="31">
        <f>FC_IND_IS_BF_E!C74+FC_IND_IS_EA_E!C74</f>
        <v>0</v>
      </c>
      <c r="D74" s="31">
        <f>FC_IND_IS_BF_E!D74+FC_IND_IS_EA_E!D74</f>
        <v>0</v>
      </c>
      <c r="E74" s="31">
        <f>FC_IND_IS_BF_E!E74+FC_IND_IS_EA_E!E74</f>
        <v>0</v>
      </c>
      <c r="F74" s="31">
        <f>FC_IND_IS_BF_E!F74+FC_IND_IS_EA_E!F74</f>
        <v>0</v>
      </c>
      <c r="G74" s="31">
        <f>FC_IND_IS_BF_E!G74+FC_IND_IS_EA_E!G74</f>
        <v>0</v>
      </c>
      <c r="H74" s="31">
        <f>FC_IND_IS_BF_E!H74+FC_IND_IS_EA_E!H74</f>
        <v>0</v>
      </c>
      <c r="I74" s="31">
        <f>FC_IND_IS_BF_E!I74+FC_IND_IS_EA_E!I74</f>
        <v>0</v>
      </c>
      <c r="J74" s="31">
        <f>FC_IND_IS_BF_E!J74+FC_IND_IS_EA_E!J74</f>
        <v>0</v>
      </c>
      <c r="K74" s="31">
        <f>FC_IND_IS_BF_E!K74+FC_IND_IS_EA_E!K74</f>
        <v>0</v>
      </c>
      <c r="L74" s="31">
        <f>FC_IND_IS_BF_E!L74+FC_IND_IS_EA_E!L74</f>
        <v>0</v>
      </c>
      <c r="M74" s="31">
        <f>FC_IND_IS_BF_E!M74+FC_IND_IS_EA_E!M74</f>
        <v>0</v>
      </c>
      <c r="N74" s="31">
        <f>FC_IND_IS_BF_E!N74+FC_IND_IS_EA_E!N74</f>
        <v>0</v>
      </c>
      <c r="O74" s="31">
        <f>FC_IND_IS_BF_E!O74+FC_IND_IS_EA_E!O74</f>
        <v>0</v>
      </c>
      <c r="P74" s="31">
        <f>FC_IND_IS_BF_E!P74+FC_IND_IS_EA_E!P74</f>
        <v>0</v>
      </c>
      <c r="Q74" s="31">
        <f>FC_IND_IS_BF_E!Q74+FC_IND_IS_EA_E!Q74</f>
        <v>0</v>
      </c>
      <c r="R74" s="31">
        <f>FC_IND_IS_BF_E!R74+FC_IND_IS_EA_E!R74</f>
        <v>0</v>
      </c>
      <c r="S74" s="31">
        <f>FC_IND_IS_BF_E!S74+FC_IND_IS_EA_E!S74</f>
        <v>0</v>
      </c>
      <c r="T74" s="31">
        <f>FC_IND_IS_BF_E!T74+FC_IND_IS_EA_E!T74</f>
        <v>0</v>
      </c>
      <c r="U74" s="31">
        <f>FC_IND_IS_BF_E!U74+FC_IND_IS_EA_E!U74</f>
        <v>0</v>
      </c>
      <c r="V74" s="31">
        <f>FC_IND_IS_BF_E!V74+FC_IND_IS_EA_E!V74</f>
        <v>0</v>
      </c>
      <c r="W74" s="31">
        <f>FC_IND_IS_BF_E!W74+FC_IND_IS_EA_E!W74</f>
        <v>0</v>
      </c>
      <c r="X74" s="31">
        <f>FC_IND_IS_BF_E!X74+FC_IND_IS_EA_E!X74</f>
        <v>0</v>
      </c>
    </row>
    <row r="75" spans="1:24" ht="11.25" customHeight="1" x14ac:dyDescent="0.2">
      <c r="A75" s="24" t="s">
        <v>137</v>
      </c>
      <c r="B75" s="25" t="s">
        <v>138</v>
      </c>
      <c r="C75" s="31">
        <f>FC_IND_IS_BF_E!C75+FC_IND_IS_EA_E!C75</f>
        <v>339.96880911435943</v>
      </c>
      <c r="D75" s="31">
        <f>FC_IND_IS_BF_E!D75+FC_IND_IS_EA_E!D75</f>
        <v>357.3486027515047</v>
      </c>
      <c r="E75" s="31">
        <f>FC_IND_IS_BF_E!E75+FC_IND_IS_EA_E!E75</f>
        <v>342.74009028374894</v>
      </c>
      <c r="F75" s="31">
        <f>FC_IND_IS_BF_E!F75+FC_IND_IS_EA_E!F75</f>
        <v>362.87050730868452</v>
      </c>
      <c r="G75" s="31">
        <f>FC_IND_IS_BF_E!G75+FC_IND_IS_EA_E!G75</f>
        <v>248.69840928632851</v>
      </c>
      <c r="H75" s="31">
        <f>FC_IND_IS_BF_E!H75+FC_IND_IS_EA_E!H75</f>
        <v>227.87712811693893</v>
      </c>
      <c r="I75" s="31">
        <f>FC_IND_IS_BF_E!I75+FC_IND_IS_EA_E!I75</f>
        <v>193.60733018056749</v>
      </c>
      <c r="J75" s="31">
        <f>FC_IND_IS_BF_E!J75+FC_IND_IS_EA_E!J75</f>
        <v>178.76233877901979</v>
      </c>
      <c r="K75" s="31">
        <f>FC_IND_IS_BF_E!K75+FC_IND_IS_EA_E!K75</f>
        <v>166.57248495270852</v>
      </c>
      <c r="L75" s="31">
        <f>FC_IND_IS_BF_E!L75+FC_IND_IS_EA_E!L75</f>
        <v>450.43525365434232</v>
      </c>
      <c r="M75" s="31">
        <f>FC_IND_IS_BF_E!M75+FC_IND_IS_EA_E!M75</f>
        <v>293.63860705073091</v>
      </c>
      <c r="N75" s="31">
        <f>FC_IND_IS_BF_E!N75+FC_IND_IS_EA_E!N75</f>
        <v>354.72992261392949</v>
      </c>
      <c r="O75" s="31">
        <f>FC_IND_IS_BF_E!O75+FC_IND_IS_EA_E!O75</f>
        <v>468.14180997420465</v>
      </c>
      <c r="P75" s="31">
        <f>FC_IND_IS_BF_E!P75+FC_IND_IS_EA_E!P75</f>
        <v>364.52839638865009</v>
      </c>
      <c r="Q75" s="31">
        <f>FC_IND_IS_BF_E!Q75+FC_IND_IS_EA_E!Q75</f>
        <v>395.42598882201207</v>
      </c>
      <c r="R75" s="31">
        <f>FC_IND_IS_BF_E!R75+FC_IND_IS_EA_E!R75</f>
        <v>502.684845227859</v>
      </c>
      <c r="S75" s="31">
        <f>FC_IND_IS_BF_E!S75+FC_IND_IS_EA_E!S75</f>
        <v>520.51388650042986</v>
      </c>
      <c r="T75" s="31">
        <f>FC_IND_IS_BF_E!T75+FC_IND_IS_EA_E!T75</f>
        <v>516.3164015477214</v>
      </c>
      <c r="U75" s="31">
        <f>FC_IND_IS_BF_E!U75+FC_IND_IS_EA_E!U75</f>
        <v>422.98295356835763</v>
      </c>
      <c r="V75" s="31">
        <f>FC_IND_IS_BF_E!V75+FC_IND_IS_EA_E!V75</f>
        <v>495.09443250214952</v>
      </c>
      <c r="W75" s="31">
        <f>FC_IND_IS_BF_E!W75+FC_IND_IS_EA_E!W75</f>
        <v>464.70371883061046</v>
      </c>
      <c r="X75" s="31">
        <f>FC_IND_IS_BF_E!X75+FC_IND_IS_EA_E!X75</f>
        <v>423.619690455718</v>
      </c>
    </row>
    <row r="76" spans="1:24" ht="11.25" customHeight="1" x14ac:dyDescent="0.2">
      <c r="A76" s="26" t="s">
        <v>139</v>
      </c>
      <c r="B76" s="27" t="s">
        <v>140</v>
      </c>
      <c r="C76" s="32">
        <f>FC_IND_IS_BF_E!C76+FC_IND_IS_EA_E!C76</f>
        <v>10262.376728541803</v>
      </c>
      <c r="D76" s="32">
        <f>FC_IND_IS_BF_E!D76+FC_IND_IS_EA_E!D76</f>
        <v>10403.487704213239</v>
      </c>
      <c r="E76" s="32">
        <f>FC_IND_IS_BF_E!E76+FC_IND_IS_EA_E!E76</f>
        <v>10266.877644024076</v>
      </c>
      <c r="F76" s="32">
        <f>FC_IND_IS_BF_E!F76+FC_IND_IS_EA_E!F76</f>
        <v>10555.242390369731</v>
      </c>
      <c r="G76" s="32">
        <f>FC_IND_IS_BF_E!G76+FC_IND_IS_EA_E!G76</f>
        <v>10958.465004299229</v>
      </c>
      <c r="H76" s="32">
        <f>FC_IND_IS_BF_E!H76+FC_IND_IS_EA_E!H76</f>
        <v>10799.93456577816</v>
      </c>
      <c r="I76" s="32">
        <f>FC_IND_IS_BF_E!I76+FC_IND_IS_EA_E!I76</f>
        <v>11157.284780739468</v>
      </c>
      <c r="J76" s="32">
        <f>FC_IND_IS_BF_E!J76+FC_IND_IS_EA_E!J76</f>
        <v>11088.851418744627</v>
      </c>
      <c r="K76" s="32">
        <f>FC_IND_IS_BF_E!K76+FC_IND_IS_EA_E!K76</f>
        <v>10606.888134135857</v>
      </c>
      <c r="L76" s="32">
        <f>FC_IND_IS_BF_E!L76+FC_IND_IS_EA_E!L76</f>
        <v>8026.5050730868443</v>
      </c>
      <c r="M76" s="32">
        <f>FC_IND_IS_BF_E!M76+FC_IND_IS_EA_E!M76</f>
        <v>9403.495012897678</v>
      </c>
      <c r="N76" s="32">
        <f>FC_IND_IS_BF_E!N76+FC_IND_IS_EA_E!N76</f>
        <v>10058.696560619088</v>
      </c>
      <c r="O76" s="32">
        <f>FC_IND_IS_BF_E!O76+FC_IND_IS_EA_E!O76</f>
        <v>9714.6108340498686</v>
      </c>
      <c r="P76" s="32">
        <f>FC_IND_IS_BF_E!P76+FC_IND_IS_EA_E!P76</f>
        <v>9335.6346517626807</v>
      </c>
      <c r="Q76" s="32">
        <f>FC_IND_IS_BF_E!Q76+FC_IND_IS_EA_E!Q76</f>
        <v>9353.1149613069647</v>
      </c>
      <c r="R76" s="32">
        <f>FC_IND_IS_BF_E!R76+FC_IND_IS_EA_E!R76</f>
        <v>9300.6493551160802</v>
      </c>
      <c r="S76" s="32">
        <f>FC_IND_IS_BF_E!S76+FC_IND_IS_EA_E!S76</f>
        <v>9570.2684436801355</v>
      </c>
      <c r="T76" s="32">
        <f>FC_IND_IS_BF_E!T76+FC_IND_IS_EA_E!T76</f>
        <v>9622.2683061048992</v>
      </c>
      <c r="U76" s="32">
        <f>FC_IND_IS_BF_E!U76+FC_IND_IS_EA_E!U76</f>
        <v>9787.3594668959558</v>
      </c>
      <c r="V76" s="32">
        <f>FC_IND_IS_BF_E!V76+FC_IND_IS_EA_E!V76</f>
        <v>9203.3659759243346</v>
      </c>
      <c r="W76" s="32">
        <f>FC_IND_IS_BF_E!W76+FC_IND_IS_EA_E!W76</f>
        <v>8137.6875408426486</v>
      </c>
      <c r="X76" s="32">
        <f>FC_IND_IS_BF_E!X76+FC_IND_IS_EA_E!X76</f>
        <v>9037.2053224419615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8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434</v>
      </c>
      <c r="B1" s="7" t="s">
        <v>435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26202.168660860792</v>
      </c>
      <c r="D2" s="28">
        <f t="shared" ref="D2:W2" si="1">SUM(D3,D17,D22,D25,D26,D51,D52,D71,D74,D75,D76)</f>
        <v>24768.911051157706</v>
      </c>
      <c r="E2" s="28">
        <f t="shared" si="1"/>
        <v>24553.494458047968</v>
      </c>
      <c r="F2" s="28">
        <f t="shared" si="1"/>
        <v>25724.244758253866</v>
      </c>
      <c r="G2" s="28">
        <f t="shared" si="1"/>
        <v>25703.507552218813</v>
      </c>
      <c r="H2" s="28">
        <f t="shared" si="1"/>
        <v>24470.214407688643</v>
      </c>
      <c r="I2" s="28">
        <f t="shared" si="1"/>
        <v>24803.043508239309</v>
      </c>
      <c r="J2" s="28">
        <f t="shared" si="1"/>
        <v>23652.60669953817</v>
      </c>
      <c r="K2" s="28">
        <f t="shared" si="1"/>
        <v>21774.052545312672</v>
      </c>
      <c r="L2" s="28">
        <f t="shared" si="1"/>
        <v>15873.528280912989</v>
      </c>
      <c r="M2" s="28">
        <f t="shared" si="1"/>
        <v>18701.270857817024</v>
      </c>
      <c r="N2" s="28">
        <f t="shared" si="1"/>
        <v>19676.640032108982</v>
      </c>
      <c r="O2" s="28">
        <f t="shared" si="1"/>
        <v>18812.090057506233</v>
      </c>
      <c r="P2" s="28">
        <f t="shared" si="1"/>
        <v>18277.990026700063</v>
      </c>
      <c r="Q2" s="28">
        <f t="shared" si="1"/>
        <v>18085.027321263402</v>
      </c>
      <c r="R2" s="28">
        <f t="shared" si="1"/>
        <v>18424.395440165648</v>
      </c>
      <c r="S2" s="28">
        <f t="shared" si="1"/>
        <v>18558.419864087096</v>
      </c>
      <c r="T2" s="28">
        <f t="shared" si="1"/>
        <v>18634.942917661258</v>
      </c>
      <c r="U2" s="28">
        <f t="shared" si="1"/>
        <v>18311.688058821303</v>
      </c>
      <c r="V2" s="28">
        <f t="shared" si="1"/>
        <v>17100.231708106861</v>
      </c>
      <c r="W2" s="28">
        <f t="shared" si="1"/>
        <v>15346.921489488115</v>
      </c>
      <c r="X2" s="28">
        <f t="shared" ref="X2" si="2">SUM(X3,X17,X22,X25,X26,X51,X52,X71,X74,X75,X76)</f>
        <v>16627.144498675232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3">SUM(C4,C8,C11)</f>
        <v>5214.462274111369</v>
      </c>
      <c r="D3" s="29">
        <f t="shared" ref="D3:W3" si="4">SUM(D4,D8,D11)</f>
        <v>4512.8749661024904</v>
      </c>
      <c r="E3" s="29">
        <f t="shared" si="4"/>
        <v>4861.5992789792035</v>
      </c>
      <c r="F3" s="29">
        <f t="shared" si="4"/>
        <v>5737.4761501045996</v>
      </c>
      <c r="G3" s="29">
        <f t="shared" si="4"/>
        <v>5023.8250914784048</v>
      </c>
      <c r="H3" s="29">
        <f t="shared" si="4"/>
        <v>4976.1982239454574</v>
      </c>
      <c r="I3" s="29">
        <f t="shared" si="4"/>
        <v>5360.9693938420496</v>
      </c>
      <c r="J3" s="29">
        <f t="shared" si="4"/>
        <v>4624.567129680795</v>
      </c>
      <c r="K3" s="29">
        <f t="shared" si="4"/>
        <v>3747.485739785955</v>
      </c>
      <c r="L3" s="29">
        <f t="shared" si="4"/>
        <v>2962.4997820322674</v>
      </c>
      <c r="M3" s="29">
        <f t="shared" si="4"/>
        <v>2835.4513599887814</v>
      </c>
      <c r="N3" s="29">
        <f t="shared" si="4"/>
        <v>3773.7030984341654</v>
      </c>
      <c r="O3" s="29">
        <f t="shared" si="4"/>
        <v>3170.9504412977285</v>
      </c>
      <c r="P3" s="29">
        <f t="shared" si="4"/>
        <v>3113.727414872571</v>
      </c>
      <c r="Q3" s="29">
        <f t="shared" si="4"/>
        <v>2755.4107008079291</v>
      </c>
      <c r="R3" s="29">
        <f t="shared" si="4"/>
        <v>3066.7760205737409</v>
      </c>
      <c r="S3" s="29">
        <f t="shared" si="4"/>
        <v>3159.3211527562999</v>
      </c>
      <c r="T3" s="29">
        <f t="shared" si="4"/>
        <v>3168.6064281787808</v>
      </c>
      <c r="U3" s="29">
        <f t="shared" si="4"/>
        <v>2832.0882021385905</v>
      </c>
      <c r="V3" s="29">
        <f t="shared" si="4"/>
        <v>2620.0582333731872</v>
      </c>
      <c r="W3" s="29">
        <f t="shared" si="4"/>
        <v>2205.9202743771293</v>
      </c>
      <c r="X3" s="29">
        <f t="shared" ref="X3" si="5">SUM(X4,X8,X11)</f>
        <v>2502.5434631150529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6">SUM(C5:C7)</f>
        <v>1218.8082688697732</v>
      </c>
      <c r="D4" s="42">
        <f t="shared" ref="D4:W4" si="7">SUM(D5:D7)</f>
        <v>1213.8241574217509</v>
      </c>
      <c r="E4" s="42">
        <f t="shared" si="7"/>
        <v>1187.3971778205846</v>
      </c>
      <c r="F4" s="42">
        <f t="shared" si="7"/>
        <v>1429.1059447555012</v>
      </c>
      <c r="G4" s="42">
        <f t="shared" si="7"/>
        <v>1956.4273722472558</v>
      </c>
      <c r="H4" s="42">
        <f t="shared" si="7"/>
        <v>1888.1446438677517</v>
      </c>
      <c r="I4" s="42">
        <f t="shared" si="7"/>
        <v>1712.8730950304812</v>
      </c>
      <c r="J4" s="42">
        <f t="shared" si="7"/>
        <v>1649.8276508955462</v>
      </c>
      <c r="K4" s="42">
        <f t="shared" si="7"/>
        <v>1300.6210632242544</v>
      </c>
      <c r="L4" s="42">
        <f t="shared" si="7"/>
        <v>1170.2699126847779</v>
      </c>
      <c r="M4" s="42">
        <f t="shared" si="7"/>
        <v>895.27299319454596</v>
      </c>
      <c r="N4" s="42">
        <f t="shared" si="7"/>
        <v>1444.438545602733</v>
      </c>
      <c r="O4" s="42">
        <f t="shared" si="7"/>
        <v>1243.1099564899514</v>
      </c>
      <c r="P4" s="42">
        <f t="shared" si="7"/>
        <v>1220.9314485777904</v>
      </c>
      <c r="Q4" s="42">
        <f t="shared" si="7"/>
        <v>1029.7408586307538</v>
      </c>
      <c r="R4" s="42">
        <f t="shared" si="7"/>
        <v>1123.5136945659945</v>
      </c>
      <c r="S4" s="42">
        <f t="shared" si="7"/>
        <v>1222.2617447542468</v>
      </c>
      <c r="T4" s="42">
        <f t="shared" si="7"/>
        <v>1187.7248167404423</v>
      </c>
      <c r="U4" s="42">
        <f t="shared" si="7"/>
        <v>946.65422106343487</v>
      </c>
      <c r="V4" s="42">
        <f t="shared" si="7"/>
        <v>949.97717651916969</v>
      </c>
      <c r="W4" s="42">
        <f t="shared" si="7"/>
        <v>825.47720223113026</v>
      </c>
      <c r="X4" s="42">
        <f t="shared" ref="X4" si="8">SUM(X5:X7)</f>
        <v>978.35634115783478</v>
      </c>
    </row>
    <row r="5" spans="1:24" ht="11.25" customHeight="1" x14ac:dyDescent="0.2">
      <c r="A5" s="39" t="s">
        <v>5</v>
      </c>
      <c r="B5" s="23" t="s">
        <v>6</v>
      </c>
      <c r="C5" s="30">
        <v>4.8681146209829356</v>
      </c>
      <c r="D5" s="30">
        <v>3.4813774835379809</v>
      </c>
      <c r="E5" s="30">
        <v>16.262528215298421</v>
      </c>
      <c r="F5" s="30">
        <v>698.00543823011401</v>
      </c>
      <c r="G5" s="30">
        <v>145.88641122500221</v>
      </c>
      <c r="H5" s="30">
        <v>262.12556351661937</v>
      </c>
      <c r="I5" s="30">
        <v>233.70298511866091</v>
      </c>
      <c r="J5" s="30">
        <v>200.43517657380144</v>
      </c>
      <c r="K5" s="30">
        <v>257.57043648901578</v>
      </c>
      <c r="L5" s="30">
        <v>158.37633949699864</v>
      </c>
      <c r="M5" s="30">
        <v>316.1010237946133</v>
      </c>
      <c r="N5" s="30">
        <v>638.22530676983342</v>
      </c>
      <c r="O5" s="30">
        <v>643.76560615207359</v>
      </c>
      <c r="P5" s="30">
        <v>789.64001926899255</v>
      </c>
      <c r="Q5" s="30">
        <v>712.14196499113905</v>
      </c>
      <c r="R5" s="30">
        <v>880.26446136595996</v>
      </c>
      <c r="S5" s="30">
        <v>888.43358395963605</v>
      </c>
      <c r="T5" s="30">
        <v>841.3804963399715</v>
      </c>
      <c r="U5" s="30">
        <v>656.07768077962783</v>
      </c>
      <c r="V5" s="30">
        <v>643.11576785827026</v>
      </c>
      <c r="W5" s="30">
        <v>541.77431936963353</v>
      </c>
      <c r="X5" s="30">
        <v>688.70566754352205</v>
      </c>
    </row>
    <row r="6" spans="1:24" ht="11.25" customHeight="1" x14ac:dyDescent="0.2">
      <c r="A6" s="39" t="s">
        <v>7</v>
      </c>
      <c r="B6" s="23" t="s">
        <v>8</v>
      </c>
      <c r="C6" s="30">
        <v>27.217542721358264</v>
      </c>
      <c r="D6" s="30">
        <v>45.866246229235088</v>
      </c>
      <c r="E6" s="30">
        <v>0.62439992318805071</v>
      </c>
      <c r="F6" s="30">
        <v>0</v>
      </c>
      <c r="G6" s="30">
        <v>151.39950974510771</v>
      </c>
      <c r="H6" s="30">
        <v>169.64135506529757</v>
      </c>
      <c r="I6" s="30">
        <v>74.083486329930139</v>
      </c>
      <c r="J6" s="30">
        <v>39.705822621332914</v>
      </c>
      <c r="K6" s="30">
        <v>17.509910055327307</v>
      </c>
      <c r="L6" s="30">
        <v>34.783640192444835</v>
      </c>
      <c r="M6" s="30">
        <v>29.350950627880412</v>
      </c>
      <c r="N6" s="30">
        <v>59.251603856762117</v>
      </c>
      <c r="O6" s="30">
        <v>32.203384354068874</v>
      </c>
      <c r="P6" s="30">
        <v>31.693195302081136</v>
      </c>
      <c r="Q6" s="30">
        <v>11.582963205663406</v>
      </c>
      <c r="R6" s="30">
        <v>8.2111420260291688</v>
      </c>
      <c r="S6" s="30">
        <v>11.645832420283126</v>
      </c>
      <c r="T6" s="30">
        <v>18.545804255021793</v>
      </c>
      <c r="U6" s="30">
        <v>21.782456476489063</v>
      </c>
      <c r="V6" s="30">
        <v>7.9269037047999706</v>
      </c>
      <c r="W6" s="30">
        <v>17.425976182444231</v>
      </c>
      <c r="X6" s="30">
        <v>23.970334605392942</v>
      </c>
    </row>
    <row r="7" spans="1:24" ht="11.25" customHeight="1" x14ac:dyDescent="0.2">
      <c r="A7" s="39" t="s">
        <v>9</v>
      </c>
      <c r="B7" s="23" t="s">
        <v>10</v>
      </c>
      <c r="C7" s="30">
        <v>1186.722611527432</v>
      </c>
      <c r="D7" s="30">
        <v>1164.4765337089777</v>
      </c>
      <c r="E7" s="30">
        <v>1170.5102496820982</v>
      </c>
      <c r="F7" s="30">
        <v>731.10050652538712</v>
      </c>
      <c r="G7" s="30">
        <v>1659.1414512771457</v>
      </c>
      <c r="H7" s="30">
        <v>1456.3777252858349</v>
      </c>
      <c r="I7" s="30">
        <v>1405.0866235818901</v>
      </c>
      <c r="J7" s="30">
        <v>1409.6866517004119</v>
      </c>
      <c r="K7" s="30">
        <v>1025.5407166799114</v>
      </c>
      <c r="L7" s="30">
        <v>977.10993299533436</v>
      </c>
      <c r="M7" s="30">
        <v>549.82101877205218</v>
      </c>
      <c r="N7" s="30">
        <v>746.96163497613736</v>
      </c>
      <c r="O7" s="30">
        <v>567.140965983809</v>
      </c>
      <c r="P7" s="30">
        <v>399.59823400671689</v>
      </c>
      <c r="Q7" s="30">
        <v>306.01593043395138</v>
      </c>
      <c r="R7" s="30">
        <v>235.03809117400539</v>
      </c>
      <c r="S7" s="30">
        <v>322.1823283743276</v>
      </c>
      <c r="T7" s="30">
        <v>327.79851614544907</v>
      </c>
      <c r="U7" s="30">
        <v>268.79408380731797</v>
      </c>
      <c r="V7" s="30">
        <v>298.93450495609943</v>
      </c>
      <c r="W7" s="30">
        <v>266.27690667905256</v>
      </c>
      <c r="X7" s="30">
        <v>265.68033900891976</v>
      </c>
    </row>
    <row r="8" spans="1:24" ht="11.25" customHeight="1" x14ac:dyDescent="0.2">
      <c r="A8" s="40" t="s">
        <v>343</v>
      </c>
      <c r="B8" s="41" t="s">
        <v>344</v>
      </c>
      <c r="C8" s="42">
        <f t="shared" ref="C8:W8" si="9">SUM(C9:C10)</f>
        <v>65.381544635937942</v>
      </c>
      <c r="D8" s="42">
        <f t="shared" si="9"/>
        <v>48.644880224448542</v>
      </c>
      <c r="E8" s="42">
        <f t="shared" si="9"/>
        <v>52.328502584485747</v>
      </c>
      <c r="F8" s="42">
        <f t="shared" si="9"/>
        <v>136.63826222839467</v>
      </c>
      <c r="G8" s="42">
        <f t="shared" si="9"/>
        <v>28.054491261752737</v>
      </c>
      <c r="H8" s="42">
        <f t="shared" si="9"/>
        <v>115.77609073181861</v>
      </c>
      <c r="I8" s="42">
        <f t="shared" si="9"/>
        <v>142.26146422381879</v>
      </c>
      <c r="J8" s="42">
        <f t="shared" si="9"/>
        <v>128.9471465788491</v>
      </c>
      <c r="K8" s="42">
        <f t="shared" si="9"/>
        <v>86.951357522294629</v>
      </c>
      <c r="L8" s="42">
        <f t="shared" si="9"/>
        <v>54.804089615733503</v>
      </c>
      <c r="M8" s="42">
        <f t="shared" si="9"/>
        <v>67.976910731568324</v>
      </c>
      <c r="N8" s="42">
        <f t="shared" si="9"/>
        <v>68.627057708182875</v>
      </c>
      <c r="O8" s="42">
        <f t="shared" si="9"/>
        <v>74.350038156750571</v>
      </c>
      <c r="P8" s="42">
        <f t="shared" si="9"/>
        <v>102.19478015819313</v>
      </c>
      <c r="Q8" s="42">
        <f t="shared" si="9"/>
        <v>107.24521972065202</v>
      </c>
      <c r="R8" s="42">
        <f t="shared" si="9"/>
        <v>152.4468092765641</v>
      </c>
      <c r="S8" s="42">
        <f t="shared" si="9"/>
        <v>155.56075805838896</v>
      </c>
      <c r="T8" s="42">
        <f t="shared" si="9"/>
        <v>139.68233624749143</v>
      </c>
      <c r="U8" s="42">
        <f t="shared" si="9"/>
        <v>129.21324925675887</v>
      </c>
      <c r="V8" s="42">
        <f t="shared" si="9"/>
        <v>145.84565011551345</v>
      </c>
      <c r="W8" s="42">
        <f t="shared" si="9"/>
        <v>137.7137325969023</v>
      </c>
      <c r="X8" s="42">
        <f t="shared" ref="X8" si="10">SUM(X9:X10)</f>
        <v>160.57608613287968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89.864066800493561</v>
      </c>
      <c r="I9" s="30">
        <v>117.93677463929231</v>
      </c>
      <c r="J9" s="30">
        <v>105.49185729524815</v>
      </c>
      <c r="K9" s="30">
        <v>67.029169169691983</v>
      </c>
      <c r="L9" s="30">
        <v>39.417309178485709</v>
      </c>
      <c r="M9" s="30">
        <v>59.4483704262069</v>
      </c>
      <c r="N9" s="30">
        <v>60.587818576793858</v>
      </c>
      <c r="O9" s="30">
        <v>60.71975287658433</v>
      </c>
      <c r="P9" s="30">
        <v>93.405734509813655</v>
      </c>
      <c r="Q9" s="30">
        <v>102.18374352781755</v>
      </c>
      <c r="R9" s="30">
        <v>147.00905721543879</v>
      </c>
      <c r="S9" s="30">
        <v>149.23583068086302</v>
      </c>
      <c r="T9" s="30">
        <v>133.93852035515377</v>
      </c>
      <c r="U9" s="30">
        <v>124.41776835552645</v>
      </c>
      <c r="V9" s="30">
        <v>141.39009061096755</v>
      </c>
      <c r="W9" s="30">
        <v>133.43300521002666</v>
      </c>
      <c r="X9" s="30">
        <v>155.72521221617833</v>
      </c>
    </row>
    <row r="10" spans="1:24" ht="11.25" customHeight="1" x14ac:dyDescent="0.2">
      <c r="A10" s="39" t="s">
        <v>13</v>
      </c>
      <c r="B10" s="23" t="s">
        <v>14</v>
      </c>
      <c r="C10" s="30">
        <v>65.381544635937942</v>
      </c>
      <c r="D10" s="30">
        <v>48.644880224448542</v>
      </c>
      <c r="E10" s="30">
        <v>52.328502584485747</v>
      </c>
      <c r="F10" s="30">
        <v>136.63826222839467</v>
      </c>
      <c r="G10" s="30">
        <v>28.054491261752737</v>
      </c>
      <c r="H10" s="30">
        <v>25.912023931325045</v>
      </c>
      <c r="I10" s="30">
        <v>24.324689584526489</v>
      </c>
      <c r="J10" s="30">
        <v>23.455289283600941</v>
      </c>
      <c r="K10" s="30">
        <v>19.922188352602646</v>
      </c>
      <c r="L10" s="30">
        <v>15.386780437247797</v>
      </c>
      <c r="M10" s="30">
        <v>8.5285403053614282</v>
      </c>
      <c r="N10" s="30">
        <v>8.0392391313890208</v>
      </c>
      <c r="O10" s="30">
        <v>13.630285280166238</v>
      </c>
      <c r="P10" s="30">
        <v>8.789045648379469</v>
      </c>
      <c r="Q10" s="30">
        <v>5.0614761928344647</v>
      </c>
      <c r="R10" s="30">
        <v>5.437752061125301</v>
      </c>
      <c r="S10" s="30">
        <v>6.3249273775259338</v>
      </c>
      <c r="T10" s="30">
        <v>5.7438158923376781</v>
      </c>
      <c r="U10" s="30">
        <v>4.7954809012324233</v>
      </c>
      <c r="V10" s="30">
        <v>4.4555595045459144</v>
      </c>
      <c r="W10" s="30">
        <v>4.2807273868756264</v>
      </c>
      <c r="X10" s="30">
        <v>4.8508739167013477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:W11" si="11">SUM(C12:C16)</f>
        <v>3930.2724606056581</v>
      </c>
      <c r="D11" s="42">
        <f t="shared" si="11"/>
        <v>3250.4059284562909</v>
      </c>
      <c r="E11" s="42">
        <f t="shared" si="11"/>
        <v>3621.8735985741337</v>
      </c>
      <c r="F11" s="42">
        <f t="shared" si="11"/>
        <v>4171.7319431207034</v>
      </c>
      <c r="G11" s="42">
        <f t="shared" si="11"/>
        <v>3039.3432279693961</v>
      </c>
      <c r="H11" s="42">
        <f t="shared" si="11"/>
        <v>2972.2774893458873</v>
      </c>
      <c r="I11" s="42">
        <f t="shared" si="11"/>
        <v>3505.8348345877498</v>
      </c>
      <c r="J11" s="42">
        <f t="shared" si="11"/>
        <v>2845.7923322063998</v>
      </c>
      <c r="K11" s="42">
        <f t="shared" si="11"/>
        <v>2359.9133190394064</v>
      </c>
      <c r="L11" s="42">
        <f t="shared" si="11"/>
        <v>1737.4257797317559</v>
      </c>
      <c r="M11" s="42">
        <f t="shared" si="11"/>
        <v>1872.2014560626671</v>
      </c>
      <c r="N11" s="42">
        <f t="shared" si="11"/>
        <v>2260.6374951232497</v>
      </c>
      <c r="O11" s="42">
        <f t="shared" si="11"/>
        <v>1853.4904466510263</v>
      </c>
      <c r="P11" s="42">
        <f t="shared" si="11"/>
        <v>1790.6011861365871</v>
      </c>
      <c r="Q11" s="42">
        <f t="shared" si="11"/>
        <v>1618.4246224565234</v>
      </c>
      <c r="R11" s="42">
        <f t="shared" si="11"/>
        <v>1790.8155167311822</v>
      </c>
      <c r="S11" s="42">
        <f t="shared" si="11"/>
        <v>1781.4986499436641</v>
      </c>
      <c r="T11" s="42">
        <f t="shared" si="11"/>
        <v>1841.1992751908469</v>
      </c>
      <c r="U11" s="42">
        <f t="shared" si="11"/>
        <v>1756.2207318183969</v>
      </c>
      <c r="V11" s="42">
        <f t="shared" si="11"/>
        <v>1524.2354067385038</v>
      </c>
      <c r="W11" s="42">
        <f t="shared" si="11"/>
        <v>1242.7293395490965</v>
      </c>
      <c r="X11" s="42">
        <f t="shared" ref="X11" si="12">SUM(X12:X16)</f>
        <v>1363.6110358243386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0.51838794189472992</v>
      </c>
      <c r="E12" s="30">
        <v>0.49926537366902868</v>
      </c>
      <c r="F12" s="30">
        <v>8.2001890482210982</v>
      </c>
      <c r="G12" s="30">
        <v>9.1764756405917947</v>
      </c>
      <c r="H12" s="30">
        <v>4.9316721465403539</v>
      </c>
      <c r="I12" s="30">
        <v>1.8879825936614143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0.47897275169953524</v>
      </c>
      <c r="P12" s="30">
        <v>0</v>
      </c>
      <c r="Q12" s="30">
        <v>0</v>
      </c>
      <c r="R12" s="30">
        <v>0</v>
      </c>
      <c r="S12" s="30">
        <v>0</v>
      </c>
      <c r="T12" s="30">
        <v>7.4635058157254261E-3</v>
      </c>
      <c r="U12" s="30">
        <v>0</v>
      </c>
      <c r="V12" s="30">
        <v>0</v>
      </c>
      <c r="W12" s="30">
        <v>0</v>
      </c>
      <c r="X12" s="30">
        <v>6.9719170987350828E-3</v>
      </c>
    </row>
    <row r="13" spans="1:24" ht="11.25" customHeight="1" x14ac:dyDescent="0.2">
      <c r="A13" s="39" t="s">
        <v>17</v>
      </c>
      <c r="B13" s="23" t="s">
        <v>18</v>
      </c>
      <c r="C13" s="30">
        <v>3902.243336195012</v>
      </c>
      <c r="D13" s="30">
        <v>3224.004600168189</v>
      </c>
      <c r="E13" s="30">
        <v>3577.5015477177171</v>
      </c>
      <c r="F13" s="30">
        <v>4120.6840928586216</v>
      </c>
      <c r="G13" s="30">
        <v>2963.544711948658</v>
      </c>
      <c r="H13" s="30">
        <v>2903.1874462567953</v>
      </c>
      <c r="I13" s="30">
        <v>3467.3772140978526</v>
      </c>
      <c r="J13" s="30">
        <v>2816.3981083372737</v>
      </c>
      <c r="K13" s="30">
        <v>2320.1328460853215</v>
      </c>
      <c r="L13" s="30">
        <v>1698.3812553723144</v>
      </c>
      <c r="M13" s="30">
        <v>1869.1573516742712</v>
      </c>
      <c r="N13" s="30">
        <v>2238.4244196021805</v>
      </c>
      <c r="O13" s="30">
        <v>1777.763542559848</v>
      </c>
      <c r="P13" s="30">
        <v>1645.4858125524188</v>
      </c>
      <c r="Q13" s="30">
        <v>1494.8253654327273</v>
      </c>
      <c r="R13" s="30">
        <v>1652.723903694917</v>
      </c>
      <c r="S13" s="30">
        <v>1643.9955288028605</v>
      </c>
      <c r="T13" s="30">
        <v>1682.1036113479377</v>
      </c>
      <c r="U13" s="30">
        <v>1564.2055030074289</v>
      </c>
      <c r="V13" s="30">
        <v>1378.3694754931048</v>
      </c>
      <c r="W13" s="30">
        <v>1155.4083404966211</v>
      </c>
      <c r="X13" s="30">
        <v>1213.6625107465086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21.338942192178003</v>
      </c>
      <c r="D15" s="30">
        <v>19.687648585184562</v>
      </c>
      <c r="E15" s="30">
        <v>38.13121780036203</v>
      </c>
      <c r="F15" s="30">
        <v>38.013111639152235</v>
      </c>
      <c r="G15" s="30">
        <v>57.100078188745648</v>
      </c>
      <c r="H15" s="30">
        <v>55.533114153764785</v>
      </c>
      <c r="I15" s="30">
        <v>30.634574663437288</v>
      </c>
      <c r="J15" s="30">
        <v>22.529932556104882</v>
      </c>
      <c r="K15" s="30">
        <v>31.917383636031186</v>
      </c>
      <c r="L15" s="30">
        <v>36.68693500642339</v>
      </c>
      <c r="M15" s="30">
        <v>1.6242460107986141</v>
      </c>
      <c r="N15" s="30">
        <v>0.80323724043385947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6.690182218468399</v>
      </c>
      <c r="D16" s="30">
        <v>6.1952917610226992</v>
      </c>
      <c r="E16" s="30">
        <v>5.7415676823858472</v>
      </c>
      <c r="F16" s="30">
        <v>4.8345495747084186</v>
      </c>
      <c r="G16" s="30">
        <v>9.521962191400835</v>
      </c>
      <c r="H16" s="30">
        <v>8.625256788786773</v>
      </c>
      <c r="I16" s="30">
        <v>5.9350632327980861</v>
      </c>
      <c r="J16" s="30">
        <v>6.8642913130210017</v>
      </c>
      <c r="K16" s="30">
        <v>7.8630893180536914</v>
      </c>
      <c r="L16" s="30">
        <v>2.3575893530179544</v>
      </c>
      <c r="M16" s="30">
        <v>1.4198583775974838</v>
      </c>
      <c r="N16" s="30">
        <v>21.409838280635377</v>
      </c>
      <c r="O16" s="30">
        <v>75.247931339478839</v>
      </c>
      <c r="P16" s="30">
        <v>145.11537358416837</v>
      </c>
      <c r="Q16" s="30">
        <v>123.59925702379611</v>
      </c>
      <c r="R16" s="30">
        <v>138.09161303626533</v>
      </c>
      <c r="S16" s="30">
        <v>137.50312114080364</v>
      </c>
      <c r="T16" s="30">
        <v>159.08820033709375</v>
      </c>
      <c r="U16" s="30">
        <v>192.0152288109679</v>
      </c>
      <c r="V16" s="30">
        <v>145.86593124539897</v>
      </c>
      <c r="W16" s="30">
        <v>87.320999052475358</v>
      </c>
      <c r="X16" s="30">
        <v>149.94155316073133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:W17" si="13">SUM(C18:C21)</f>
        <v>6841.9053929333113</v>
      </c>
      <c r="D17" s="31">
        <f t="shared" si="13"/>
        <v>6262.7629404413583</v>
      </c>
      <c r="E17" s="31">
        <f t="shared" si="13"/>
        <v>6015.7693318751717</v>
      </c>
      <c r="F17" s="31">
        <f t="shared" si="13"/>
        <v>6025.3997270603113</v>
      </c>
      <c r="G17" s="31">
        <f t="shared" si="13"/>
        <v>6203.9218586174011</v>
      </c>
      <c r="H17" s="31">
        <f t="shared" si="13"/>
        <v>5769.4248125209078</v>
      </c>
      <c r="I17" s="31">
        <f t="shared" si="13"/>
        <v>5796.7332468303648</v>
      </c>
      <c r="J17" s="31">
        <f t="shared" si="13"/>
        <v>5525.9979872530466</v>
      </c>
      <c r="K17" s="31">
        <f t="shared" si="13"/>
        <v>5243.3869258495461</v>
      </c>
      <c r="L17" s="31">
        <f t="shared" si="13"/>
        <v>3707.8586991888915</v>
      </c>
      <c r="M17" s="31">
        <f t="shared" si="13"/>
        <v>4508.5968084339765</v>
      </c>
      <c r="N17" s="31">
        <f t="shared" si="13"/>
        <v>4401.521019812988</v>
      </c>
      <c r="O17" s="31">
        <f t="shared" si="13"/>
        <v>4539.937224232368</v>
      </c>
      <c r="P17" s="31">
        <f t="shared" si="13"/>
        <v>4301.4306395923586</v>
      </c>
      <c r="Q17" s="31">
        <f t="shared" si="13"/>
        <v>4360.869906960038</v>
      </c>
      <c r="R17" s="31">
        <f t="shared" si="13"/>
        <v>4315.551336512679</v>
      </c>
      <c r="S17" s="31">
        <f t="shared" si="13"/>
        <v>4152.7717471388551</v>
      </c>
      <c r="T17" s="31">
        <f t="shared" si="13"/>
        <v>4089.5833837632108</v>
      </c>
      <c r="U17" s="31">
        <f t="shared" si="13"/>
        <v>4310.7769476917829</v>
      </c>
      <c r="V17" s="31">
        <f t="shared" si="13"/>
        <v>3970.4135840603394</v>
      </c>
      <c r="W17" s="31">
        <f t="shared" si="13"/>
        <v>3627.0143458897278</v>
      </c>
      <c r="X17" s="31">
        <f t="shared" ref="X17" si="14">SUM(X18:X21)</f>
        <v>3946.2893159422765</v>
      </c>
    </row>
    <row r="18" spans="1:24" ht="11.25" customHeight="1" x14ac:dyDescent="0.2">
      <c r="A18" s="22" t="s">
        <v>27</v>
      </c>
      <c r="B18" s="23" t="s">
        <v>28</v>
      </c>
      <c r="C18" s="30">
        <v>1.0033627812743549</v>
      </c>
      <c r="D18" s="30">
        <v>0.78425487425481211</v>
      </c>
      <c r="E18" s="30">
        <v>0.70391925488137963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2454.9859942805692</v>
      </c>
      <c r="D19" s="30">
        <v>2204.3045457181533</v>
      </c>
      <c r="E19" s="30">
        <v>2052.6695765107002</v>
      </c>
      <c r="F19" s="30">
        <v>2083.6831373742543</v>
      </c>
      <c r="G19" s="30">
        <v>2121.1904710446943</v>
      </c>
      <c r="H19" s="30">
        <v>2015.6889178339752</v>
      </c>
      <c r="I19" s="30">
        <v>2065.5027862757984</v>
      </c>
      <c r="J19" s="30">
        <v>1976.5367574724316</v>
      </c>
      <c r="K19" s="30">
        <v>1897.9138249335599</v>
      </c>
      <c r="L19" s="30">
        <v>1366.4545475884784</v>
      </c>
      <c r="M19" s="30">
        <v>1681.9413765981915</v>
      </c>
      <c r="N19" s="30">
        <v>1722.6855562650969</v>
      </c>
      <c r="O19" s="30">
        <v>1894.2679856025177</v>
      </c>
      <c r="P19" s="30">
        <v>1714.3845225345769</v>
      </c>
      <c r="Q19" s="30">
        <v>1715.5682973206528</v>
      </c>
      <c r="R19" s="30">
        <v>1648.5354522170985</v>
      </c>
      <c r="S19" s="30">
        <v>1659.7050252908093</v>
      </c>
      <c r="T19" s="30">
        <v>1538.2013609914732</v>
      </c>
      <c r="U19" s="30">
        <v>1456.0272943593402</v>
      </c>
      <c r="V19" s="30">
        <v>1429.0359683720048</v>
      </c>
      <c r="W19" s="30">
        <v>1357.4107859587239</v>
      </c>
      <c r="X19" s="30">
        <v>1512.5462179234119</v>
      </c>
    </row>
    <row r="20" spans="1:24" ht="11.25" customHeight="1" x14ac:dyDescent="0.2">
      <c r="A20" s="22" t="s">
        <v>31</v>
      </c>
      <c r="B20" s="23" t="s">
        <v>32</v>
      </c>
      <c r="C20" s="30">
        <v>4129.0665260933065</v>
      </c>
      <c r="D20" s="30">
        <v>3797.7843205200857</v>
      </c>
      <c r="E20" s="30">
        <v>3696.7130232776335</v>
      </c>
      <c r="F20" s="30">
        <v>3651.6809573203932</v>
      </c>
      <c r="G20" s="30">
        <v>3774.1792987711965</v>
      </c>
      <c r="H20" s="30">
        <v>3497.0230704741462</v>
      </c>
      <c r="I20" s="30">
        <v>3458.5203676274991</v>
      </c>
      <c r="J20" s="30">
        <v>3257.868170316236</v>
      </c>
      <c r="K20" s="30">
        <v>3076.3153956439105</v>
      </c>
      <c r="L20" s="30">
        <v>2142.3325158639268</v>
      </c>
      <c r="M20" s="30">
        <v>2558.764804974729</v>
      </c>
      <c r="N20" s="30">
        <v>2397.855754556329</v>
      </c>
      <c r="O20" s="30">
        <v>2349.1844943119449</v>
      </c>
      <c r="P20" s="30">
        <v>2264.1246297593184</v>
      </c>
      <c r="Q20" s="30">
        <v>2245.5461970604933</v>
      </c>
      <c r="R20" s="30">
        <v>2278.3015449559566</v>
      </c>
      <c r="S20" s="30">
        <v>2076.37222585367</v>
      </c>
      <c r="T20" s="30">
        <v>2179.6510257883374</v>
      </c>
      <c r="U20" s="30">
        <v>2491.9123413108991</v>
      </c>
      <c r="V20" s="30">
        <v>2204.435586567502</v>
      </c>
      <c r="W20" s="30">
        <v>1974.8545807981563</v>
      </c>
      <c r="X20" s="30">
        <v>2097.4774273403195</v>
      </c>
    </row>
    <row r="21" spans="1:24" ht="11.25" customHeight="1" x14ac:dyDescent="0.2">
      <c r="A21" s="22" t="s">
        <v>33</v>
      </c>
      <c r="B21" s="23" t="s">
        <v>34</v>
      </c>
      <c r="C21" s="30">
        <v>256.84950977816192</v>
      </c>
      <c r="D21" s="30">
        <v>259.88981932886429</v>
      </c>
      <c r="E21" s="30">
        <v>265.68281283195631</v>
      </c>
      <c r="F21" s="30">
        <v>290.03563236566384</v>
      </c>
      <c r="G21" s="30">
        <v>308.55208880151048</v>
      </c>
      <c r="H21" s="30">
        <v>256.71282421278676</v>
      </c>
      <c r="I21" s="30">
        <v>272.71009292706685</v>
      </c>
      <c r="J21" s="30">
        <v>291.59305946437883</v>
      </c>
      <c r="K21" s="30">
        <v>269.15770527207587</v>
      </c>
      <c r="L21" s="30">
        <v>199.07163573648637</v>
      </c>
      <c r="M21" s="30">
        <v>267.89062686105615</v>
      </c>
      <c r="N21" s="30">
        <v>280.97970899156155</v>
      </c>
      <c r="O21" s="30">
        <v>296.48474431790504</v>
      </c>
      <c r="P21" s="30">
        <v>322.92148729846338</v>
      </c>
      <c r="Q21" s="30">
        <v>399.75541257889176</v>
      </c>
      <c r="R21" s="30">
        <v>388.71433933962351</v>
      </c>
      <c r="S21" s="30">
        <v>416.6944959943761</v>
      </c>
      <c r="T21" s="30">
        <v>371.73099698340042</v>
      </c>
      <c r="U21" s="30">
        <v>362.83731202154416</v>
      </c>
      <c r="V21" s="30">
        <v>336.94202912083261</v>
      </c>
      <c r="W21" s="30">
        <v>294.74897913284741</v>
      </c>
      <c r="X21" s="30">
        <v>336.26567067854501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:W22" si="15">SUM(C23:C24)</f>
        <v>0</v>
      </c>
      <c r="D22" s="31">
        <f t="shared" si="15"/>
        <v>0</v>
      </c>
      <c r="E22" s="31">
        <f t="shared" si="15"/>
        <v>0</v>
      </c>
      <c r="F22" s="31">
        <f t="shared" si="15"/>
        <v>0</v>
      </c>
      <c r="G22" s="31">
        <f t="shared" si="15"/>
        <v>0</v>
      </c>
      <c r="H22" s="31">
        <f t="shared" si="15"/>
        <v>0</v>
      </c>
      <c r="I22" s="31">
        <f t="shared" si="15"/>
        <v>0</v>
      </c>
      <c r="J22" s="31">
        <f t="shared" si="15"/>
        <v>0</v>
      </c>
      <c r="K22" s="31">
        <f t="shared" si="15"/>
        <v>0</v>
      </c>
      <c r="L22" s="31">
        <f t="shared" si="15"/>
        <v>0</v>
      </c>
      <c r="M22" s="31">
        <f t="shared" si="15"/>
        <v>0</v>
      </c>
      <c r="N22" s="31">
        <f t="shared" si="15"/>
        <v>0</v>
      </c>
      <c r="O22" s="31">
        <f t="shared" si="15"/>
        <v>0</v>
      </c>
      <c r="P22" s="31">
        <f t="shared" si="15"/>
        <v>0</v>
      </c>
      <c r="Q22" s="31">
        <f t="shared" si="15"/>
        <v>0</v>
      </c>
      <c r="R22" s="31">
        <f t="shared" si="15"/>
        <v>0</v>
      </c>
      <c r="S22" s="31">
        <f t="shared" si="15"/>
        <v>0</v>
      </c>
      <c r="T22" s="31">
        <f t="shared" si="15"/>
        <v>0</v>
      </c>
      <c r="U22" s="31">
        <f t="shared" si="15"/>
        <v>0</v>
      </c>
      <c r="V22" s="31">
        <f t="shared" si="15"/>
        <v>0</v>
      </c>
      <c r="W22" s="31">
        <f t="shared" si="15"/>
        <v>0</v>
      </c>
      <c r="X22" s="31">
        <f t="shared" ref="X22" si="16">SUM(X23:X24)</f>
        <v>0</v>
      </c>
    </row>
    <row r="23" spans="1:24" ht="11.25" customHeight="1" x14ac:dyDescent="0.2">
      <c r="A23" s="22" t="s">
        <v>37</v>
      </c>
      <c r="B23" s="23" t="s">
        <v>38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7">SUM(C27,C33)</f>
        <v>1323.317951332205</v>
      </c>
      <c r="D26" s="31">
        <f t="shared" ref="D26:W26" si="18">SUM(D27,D33)</f>
        <v>1130.7932308273012</v>
      </c>
      <c r="E26" s="31">
        <f t="shared" si="18"/>
        <v>1052.4093139661161</v>
      </c>
      <c r="F26" s="31">
        <f t="shared" si="18"/>
        <v>970.71368890052929</v>
      </c>
      <c r="G26" s="31">
        <f t="shared" si="18"/>
        <v>1022.3274236767475</v>
      </c>
      <c r="H26" s="31">
        <f t="shared" si="18"/>
        <v>974.05481482921084</v>
      </c>
      <c r="I26" s="31">
        <f t="shared" si="18"/>
        <v>969.65667391191903</v>
      </c>
      <c r="J26" s="31">
        <f t="shared" si="18"/>
        <v>779.29472068736368</v>
      </c>
      <c r="K26" s="31">
        <f t="shared" si="18"/>
        <v>774.1759297459256</v>
      </c>
      <c r="L26" s="31">
        <f t="shared" si="18"/>
        <v>620.53654456427182</v>
      </c>
      <c r="M26" s="31">
        <f t="shared" si="18"/>
        <v>707.63327838279133</v>
      </c>
      <c r="N26" s="31">
        <f t="shared" si="18"/>
        <v>623.11938735708611</v>
      </c>
      <c r="O26" s="31">
        <f t="shared" si="18"/>
        <v>572.47560385690713</v>
      </c>
      <c r="P26" s="31">
        <f t="shared" si="18"/>
        <v>425.27914786785772</v>
      </c>
      <c r="Q26" s="31">
        <f t="shared" si="18"/>
        <v>424.69859621291425</v>
      </c>
      <c r="R26" s="31">
        <f t="shared" si="18"/>
        <v>419.1586201483866</v>
      </c>
      <c r="S26" s="31">
        <f t="shared" si="18"/>
        <v>390.33882645240681</v>
      </c>
      <c r="T26" s="31">
        <f t="shared" si="18"/>
        <v>401.04784479517252</v>
      </c>
      <c r="U26" s="31">
        <f t="shared" si="18"/>
        <v>375.60956054002588</v>
      </c>
      <c r="V26" s="31">
        <f t="shared" si="18"/>
        <v>292.51052797479906</v>
      </c>
      <c r="W26" s="31">
        <f t="shared" si="18"/>
        <v>232.28740322487283</v>
      </c>
      <c r="X26" s="31">
        <f t="shared" ref="X26" si="19">SUM(X27,X33)</f>
        <v>303.06301566976276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:W27" si="20">SUM(C28:C32)</f>
        <v>0</v>
      </c>
      <c r="D27" s="42">
        <f t="shared" si="20"/>
        <v>0</v>
      </c>
      <c r="E27" s="42">
        <f t="shared" si="20"/>
        <v>0</v>
      </c>
      <c r="F27" s="42">
        <f t="shared" si="20"/>
        <v>0</v>
      </c>
      <c r="G27" s="42">
        <f t="shared" si="20"/>
        <v>0</v>
      </c>
      <c r="H27" s="42">
        <f t="shared" si="20"/>
        <v>0</v>
      </c>
      <c r="I27" s="42">
        <f t="shared" si="20"/>
        <v>0</v>
      </c>
      <c r="J27" s="42">
        <f t="shared" si="20"/>
        <v>0</v>
      </c>
      <c r="K27" s="42">
        <f t="shared" si="20"/>
        <v>0</v>
      </c>
      <c r="L27" s="42">
        <f t="shared" si="20"/>
        <v>0</v>
      </c>
      <c r="M27" s="42">
        <f t="shared" si="20"/>
        <v>0</v>
      </c>
      <c r="N27" s="42">
        <f t="shared" si="20"/>
        <v>0</v>
      </c>
      <c r="O27" s="42">
        <f t="shared" si="20"/>
        <v>0</v>
      </c>
      <c r="P27" s="42">
        <f t="shared" si="20"/>
        <v>0</v>
      </c>
      <c r="Q27" s="42">
        <f t="shared" si="20"/>
        <v>0</v>
      </c>
      <c r="R27" s="42">
        <f t="shared" si="20"/>
        <v>0</v>
      </c>
      <c r="S27" s="42">
        <f t="shared" si="20"/>
        <v>0</v>
      </c>
      <c r="T27" s="42">
        <f t="shared" si="20"/>
        <v>0</v>
      </c>
      <c r="U27" s="42">
        <f t="shared" si="20"/>
        <v>0</v>
      </c>
      <c r="V27" s="42">
        <f t="shared" si="20"/>
        <v>0</v>
      </c>
      <c r="W27" s="42">
        <f t="shared" si="20"/>
        <v>0</v>
      </c>
      <c r="X27" s="42">
        <f t="shared" ref="X27" si="21">SUM(X28:X32)</f>
        <v>0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:W33" si="22">SUM(C34:C50)</f>
        <v>1323.317951332205</v>
      </c>
      <c r="D33" s="42">
        <f t="shared" si="22"/>
        <v>1130.7932308273012</v>
      </c>
      <c r="E33" s="42">
        <f t="shared" si="22"/>
        <v>1052.4093139661161</v>
      </c>
      <c r="F33" s="42">
        <f t="shared" si="22"/>
        <v>970.71368890052929</v>
      </c>
      <c r="G33" s="42">
        <f t="shared" si="22"/>
        <v>1022.3274236767475</v>
      </c>
      <c r="H33" s="42">
        <f t="shared" si="22"/>
        <v>974.05481482921084</v>
      </c>
      <c r="I33" s="42">
        <f t="shared" si="22"/>
        <v>969.65667391191903</v>
      </c>
      <c r="J33" s="42">
        <f t="shared" si="22"/>
        <v>779.29472068736368</v>
      </c>
      <c r="K33" s="42">
        <f t="shared" si="22"/>
        <v>774.1759297459256</v>
      </c>
      <c r="L33" s="42">
        <f t="shared" si="22"/>
        <v>620.53654456427182</v>
      </c>
      <c r="M33" s="42">
        <f t="shared" si="22"/>
        <v>707.63327838279133</v>
      </c>
      <c r="N33" s="42">
        <f t="shared" si="22"/>
        <v>623.11938735708611</v>
      </c>
      <c r="O33" s="42">
        <f t="shared" si="22"/>
        <v>572.47560385690713</v>
      </c>
      <c r="P33" s="42">
        <f t="shared" si="22"/>
        <v>425.27914786785772</v>
      </c>
      <c r="Q33" s="42">
        <f t="shared" si="22"/>
        <v>424.69859621291425</v>
      </c>
      <c r="R33" s="42">
        <f t="shared" si="22"/>
        <v>419.1586201483866</v>
      </c>
      <c r="S33" s="42">
        <f t="shared" si="22"/>
        <v>390.33882645240681</v>
      </c>
      <c r="T33" s="42">
        <f t="shared" si="22"/>
        <v>401.04784479517252</v>
      </c>
      <c r="U33" s="42">
        <f t="shared" si="22"/>
        <v>375.60956054002588</v>
      </c>
      <c r="V33" s="42">
        <f t="shared" si="22"/>
        <v>292.51052797479906</v>
      </c>
      <c r="W33" s="42">
        <f t="shared" si="22"/>
        <v>232.28740322487283</v>
      </c>
      <c r="X33" s="42">
        <f t="shared" ref="X33" si="23">SUM(X34:X50)</f>
        <v>303.06301566976276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248.99857341304943</v>
      </c>
      <c r="D36" s="30">
        <v>312.50534378364216</v>
      </c>
      <c r="E36" s="30">
        <v>311.07449708764773</v>
      </c>
      <c r="F36" s="30">
        <v>284.40644301359021</v>
      </c>
      <c r="G36" s="30">
        <v>298.48352924302634</v>
      </c>
      <c r="H36" s="30">
        <v>283.50096531992375</v>
      </c>
      <c r="I36" s="30">
        <v>283.94566820757257</v>
      </c>
      <c r="J36" s="30">
        <v>278.60973382341405</v>
      </c>
      <c r="K36" s="30">
        <v>309.11126456206665</v>
      </c>
      <c r="L36" s="30">
        <v>238.15574337863012</v>
      </c>
      <c r="M36" s="30">
        <v>290.72891278861869</v>
      </c>
      <c r="N36" s="30">
        <v>281.16903512336773</v>
      </c>
      <c r="O36" s="30">
        <v>265.30147776636949</v>
      </c>
      <c r="P36" s="30">
        <v>214.15026308958653</v>
      </c>
      <c r="Q36" s="30">
        <v>214.01560053648319</v>
      </c>
      <c r="R36" s="30">
        <v>210.64506412469086</v>
      </c>
      <c r="S36" s="30">
        <v>219.97634349796078</v>
      </c>
      <c r="T36" s="30">
        <v>227.92334662513866</v>
      </c>
      <c r="U36" s="30">
        <v>221.90986745028454</v>
      </c>
      <c r="V36" s="30">
        <v>146.51971919823077</v>
      </c>
      <c r="W36" s="30">
        <v>127.97269301024188</v>
      </c>
      <c r="X36" s="30">
        <v>141.39075401315628</v>
      </c>
    </row>
    <row r="37" spans="1:24" ht="11.25" customHeight="1" x14ac:dyDescent="0.2">
      <c r="A37" s="39" t="s">
        <v>61</v>
      </c>
      <c r="B37" s="23" t="s">
        <v>62</v>
      </c>
      <c r="C37" s="30">
        <v>0.68395708224725682</v>
      </c>
      <c r="D37" s="30">
        <v>0</v>
      </c>
      <c r="E37" s="30">
        <v>0</v>
      </c>
      <c r="F37" s="30">
        <v>0</v>
      </c>
      <c r="G37" s="30">
        <v>0</v>
      </c>
      <c r="H37" s="30">
        <v>0</v>
      </c>
      <c r="I37" s="30">
        <v>3.572094721483233E-3</v>
      </c>
      <c r="J37" s="30">
        <v>0.66855027063794836</v>
      </c>
      <c r="K37" s="30">
        <v>6.2992262634065776E-3</v>
      </c>
      <c r="L37" s="30">
        <v>6.3509633412978999E-3</v>
      </c>
      <c r="M37" s="30">
        <v>4.5691859255070362E-2</v>
      </c>
      <c r="N37" s="30">
        <v>2.6940656410734603E-2</v>
      </c>
      <c r="O37" s="30">
        <v>1.8958299945523501E-2</v>
      </c>
      <c r="P37" s="30">
        <v>9.983562252614488E-3</v>
      </c>
      <c r="Q37" s="30">
        <v>1.7303132353434194E-2</v>
      </c>
      <c r="R37" s="30">
        <v>1.4094090726042525E-2</v>
      </c>
      <c r="S37" s="30">
        <v>6.3713396186619142E-2</v>
      </c>
      <c r="T37" s="30">
        <v>0.11337152946187817</v>
      </c>
      <c r="U37" s="30">
        <v>0.109927697362438</v>
      </c>
      <c r="V37" s="30">
        <v>0.13829449162470356</v>
      </c>
      <c r="W37" s="30">
        <v>5.3959401661048012E-2</v>
      </c>
      <c r="X37" s="30">
        <v>5.9998470382885416E-2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</row>
    <row r="41" spans="1:24" ht="11.25" customHeight="1" x14ac:dyDescent="0.2">
      <c r="A41" s="39" t="s">
        <v>69</v>
      </c>
      <c r="B41" s="23" t="s">
        <v>70</v>
      </c>
      <c r="C41" s="30">
        <v>1.7457535469387417</v>
      </c>
      <c r="D41" s="30">
        <v>0</v>
      </c>
      <c r="E41" s="30">
        <v>0</v>
      </c>
      <c r="F41" s="30">
        <v>0</v>
      </c>
      <c r="G41" s="30">
        <v>0</v>
      </c>
      <c r="H41" s="30">
        <v>4.4624758112528369E-2</v>
      </c>
      <c r="I41" s="30">
        <v>5.992273560873649E-2</v>
      </c>
      <c r="J41" s="30">
        <v>3.9385308673505211E-2</v>
      </c>
      <c r="K41" s="30">
        <v>4.2306445586710074E-2</v>
      </c>
      <c r="L41" s="30">
        <v>3.2824608245740315E-2</v>
      </c>
      <c r="M41" s="30">
        <v>1.9336283811570546E-2</v>
      </c>
      <c r="N41" s="30">
        <v>2.0223878839803314E-2</v>
      </c>
      <c r="O41" s="30">
        <v>2.7026565225087784E-2</v>
      </c>
      <c r="P41" s="30">
        <v>1.8427012172049315E-2</v>
      </c>
      <c r="Q41" s="30">
        <v>1.9332484966935928E-2</v>
      </c>
      <c r="R41" s="30">
        <v>0</v>
      </c>
      <c r="S41" s="30">
        <v>0</v>
      </c>
      <c r="T41" s="30">
        <v>6.3469881543595265E-4</v>
      </c>
      <c r="U41" s="30">
        <v>5.6372253609343148E-4</v>
      </c>
      <c r="V41" s="30">
        <v>0</v>
      </c>
      <c r="W41" s="30">
        <v>0</v>
      </c>
      <c r="X41" s="30">
        <v>0</v>
      </c>
    </row>
    <row r="42" spans="1:24" ht="11.25" customHeight="1" x14ac:dyDescent="0.2">
      <c r="A42" s="39" t="s">
        <v>71</v>
      </c>
      <c r="B42" s="23" t="s">
        <v>72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151.34469794682207</v>
      </c>
      <c r="D43" s="30">
        <v>186.93212140988032</v>
      </c>
      <c r="E43" s="30">
        <v>142.09891901367934</v>
      </c>
      <c r="F43" s="30">
        <v>118.08689137022918</v>
      </c>
      <c r="G43" s="30">
        <v>106.43727830911148</v>
      </c>
      <c r="H43" s="30">
        <v>106.82333085113014</v>
      </c>
      <c r="I43" s="30">
        <v>86.425684272072516</v>
      </c>
      <c r="J43" s="30">
        <v>84.151878112802834</v>
      </c>
      <c r="K43" s="30">
        <v>84.00077845419392</v>
      </c>
      <c r="L43" s="30">
        <v>65.355536985226237</v>
      </c>
      <c r="M43" s="30">
        <v>91.20024613328134</v>
      </c>
      <c r="N43" s="30">
        <v>83.865329942772718</v>
      </c>
      <c r="O43" s="30">
        <v>77.865403184522251</v>
      </c>
      <c r="P43" s="30">
        <v>75.857063091268856</v>
      </c>
      <c r="Q43" s="30">
        <v>70.24771149148954</v>
      </c>
      <c r="R43" s="30">
        <v>116.18697823675286</v>
      </c>
      <c r="S43" s="30">
        <v>82.236445880104753</v>
      </c>
      <c r="T43" s="30">
        <v>87.409508106178365</v>
      </c>
      <c r="U43" s="30">
        <v>60.957598365193711</v>
      </c>
      <c r="V43" s="30">
        <v>61.54656850104508</v>
      </c>
      <c r="W43" s="30">
        <v>48.69050489930062</v>
      </c>
      <c r="X43" s="30">
        <v>62.194316823574766</v>
      </c>
    </row>
    <row r="44" spans="1:24" ht="11.25" customHeight="1" x14ac:dyDescent="0.2">
      <c r="A44" s="39" t="s">
        <v>75</v>
      </c>
      <c r="B44" s="23" t="s">
        <v>76</v>
      </c>
      <c r="C44" s="30">
        <v>612.038057205423</v>
      </c>
      <c r="D44" s="30">
        <v>495.18526430621216</v>
      </c>
      <c r="E44" s="30">
        <v>474.63380472761514</v>
      </c>
      <c r="F44" s="30">
        <v>435.7173866064382</v>
      </c>
      <c r="G44" s="30">
        <v>484.98959610571933</v>
      </c>
      <c r="H44" s="30">
        <v>444.91441620700027</v>
      </c>
      <c r="I44" s="30">
        <v>454.37174074097618</v>
      </c>
      <c r="J44" s="30">
        <v>291.99638210531486</v>
      </c>
      <c r="K44" s="30">
        <v>260.68579868945369</v>
      </c>
      <c r="L44" s="30">
        <v>228.14834087591564</v>
      </c>
      <c r="M44" s="30">
        <v>167.87408093333406</v>
      </c>
      <c r="N44" s="30">
        <v>159.81776412616307</v>
      </c>
      <c r="O44" s="30">
        <v>132.54509357728847</v>
      </c>
      <c r="P44" s="30">
        <v>127.74666927266648</v>
      </c>
      <c r="Q44" s="30">
        <v>133.01354466955974</v>
      </c>
      <c r="R44" s="30">
        <v>83.499126793266356</v>
      </c>
      <c r="S44" s="30">
        <v>78.653352377784799</v>
      </c>
      <c r="T44" s="30">
        <v>74.008181823163312</v>
      </c>
      <c r="U44" s="30">
        <v>78.223809534614404</v>
      </c>
      <c r="V44" s="30">
        <v>68.410652729770504</v>
      </c>
      <c r="W44" s="30">
        <v>45.804470972282594</v>
      </c>
      <c r="X44" s="30">
        <v>54.439430821668147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308.50691213772456</v>
      </c>
      <c r="D48" s="30">
        <v>136.17050132756651</v>
      </c>
      <c r="E48" s="30">
        <v>112.85418716812282</v>
      </c>
      <c r="F48" s="30">
        <v>128.90468345951538</v>
      </c>
      <c r="G48" s="30">
        <v>128.06713848115504</v>
      </c>
      <c r="H48" s="30">
        <v>134.28847352219918</v>
      </c>
      <c r="I48" s="30">
        <v>131.44025524059816</v>
      </c>
      <c r="J48" s="30">
        <v>123.82879106652054</v>
      </c>
      <c r="K48" s="30">
        <v>120.32948236836125</v>
      </c>
      <c r="L48" s="30">
        <v>88.837747752912804</v>
      </c>
      <c r="M48" s="30">
        <v>157.76501038449061</v>
      </c>
      <c r="N48" s="30">
        <v>98.220093629532002</v>
      </c>
      <c r="O48" s="30">
        <v>96.717644463556354</v>
      </c>
      <c r="P48" s="30">
        <v>7.4967418399111621</v>
      </c>
      <c r="Q48" s="30">
        <v>7.3851038980613941</v>
      </c>
      <c r="R48" s="30">
        <v>8.8133569029504244</v>
      </c>
      <c r="S48" s="30">
        <v>9.408971300369835</v>
      </c>
      <c r="T48" s="30">
        <v>11.587598548452366</v>
      </c>
      <c r="U48" s="30">
        <v>14.403301978186809</v>
      </c>
      <c r="V48" s="30">
        <v>15.890729693651718</v>
      </c>
      <c r="W48" s="30">
        <v>9.6927746719095715</v>
      </c>
      <c r="X48" s="30">
        <v>26.642016768360104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0</v>
      </c>
      <c r="D50" s="30">
        <v>0</v>
      </c>
      <c r="E50" s="30">
        <v>11.747905969051148</v>
      </c>
      <c r="F50" s="30">
        <v>3.5982844507562701</v>
      </c>
      <c r="G50" s="30">
        <v>4.3498815377351852</v>
      </c>
      <c r="H50" s="30">
        <v>4.4830041708449482</v>
      </c>
      <c r="I50" s="30">
        <v>13.409830620369293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5.2034639624877789E-3</v>
      </c>
      <c r="U50" s="30">
        <v>4.4917918478739891E-3</v>
      </c>
      <c r="V50" s="30">
        <v>4.5633604762844882E-3</v>
      </c>
      <c r="W50" s="30">
        <v>7.3000269477127705E-2</v>
      </c>
      <c r="X50" s="30">
        <v>18.336498772620551</v>
      </c>
    </row>
    <row r="51" spans="1:24" ht="11.25" customHeight="1" x14ac:dyDescent="0.2">
      <c r="A51" s="24" t="s">
        <v>89</v>
      </c>
      <c r="B51" s="25" t="s">
        <v>90</v>
      </c>
      <c r="C51" s="31">
        <v>7215.7641815747402</v>
      </c>
      <c r="D51" s="31">
        <v>7167.4854008805833</v>
      </c>
      <c r="E51" s="31">
        <v>7005.5157518044716</v>
      </c>
      <c r="F51" s="31">
        <v>7263.2092537190156</v>
      </c>
      <c r="G51" s="31">
        <v>7607.1933904485941</v>
      </c>
      <c r="H51" s="31">
        <v>7023.5461106669736</v>
      </c>
      <c r="I51" s="31">
        <v>6942.6619268784898</v>
      </c>
      <c r="J51" s="31">
        <v>7019.8846471135694</v>
      </c>
      <c r="K51" s="31">
        <v>6719.879948357222</v>
      </c>
      <c r="L51" s="31">
        <v>4475.5263339061339</v>
      </c>
      <c r="M51" s="31">
        <v>5653.6183066233125</v>
      </c>
      <c r="N51" s="31">
        <v>5520.1166972963201</v>
      </c>
      <c r="O51" s="31">
        <v>5259.7078803307668</v>
      </c>
      <c r="P51" s="31">
        <v>5285.7047291613162</v>
      </c>
      <c r="Q51" s="31">
        <v>5289.3504690912123</v>
      </c>
      <c r="R51" s="31">
        <v>5412.5404772776164</v>
      </c>
      <c r="S51" s="31">
        <v>5411.5645830842523</v>
      </c>
      <c r="T51" s="31">
        <v>5637.1391265298034</v>
      </c>
      <c r="U51" s="31">
        <v>5509.9812277512438</v>
      </c>
      <c r="V51" s="31">
        <v>5247.669479996257</v>
      </c>
      <c r="W51" s="31">
        <v>5003.3179504272921</v>
      </c>
      <c r="X51" s="31">
        <v>5133.8491444976589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:W52" si="24">SUM(C53:C70)</f>
        <v>0.64536157820523743</v>
      </c>
      <c r="D52" s="31">
        <f t="shared" si="24"/>
        <v>7.2931613510754048</v>
      </c>
      <c r="E52" s="31">
        <f t="shared" si="24"/>
        <v>1.3051632051138082</v>
      </c>
      <c r="F52" s="31">
        <f t="shared" si="24"/>
        <v>6.7111010071020294</v>
      </c>
      <c r="G52" s="31">
        <f t="shared" si="24"/>
        <v>15.320272957039002</v>
      </c>
      <c r="H52" s="31">
        <f t="shared" si="24"/>
        <v>13.155419985741094</v>
      </c>
      <c r="I52" s="31">
        <f t="shared" si="24"/>
        <v>29.87036848810893</v>
      </c>
      <c r="J52" s="31">
        <f t="shared" si="24"/>
        <v>20.71287247012231</v>
      </c>
      <c r="K52" s="31">
        <f t="shared" si="24"/>
        <v>21.960483040119886</v>
      </c>
      <c r="L52" s="31">
        <f t="shared" si="24"/>
        <v>34.935555722387441</v>
      </c>
      <c r="M52" s="31">
        <f t="shared" si="24"/>
        <v>47.513441264671684</v>
      </c>
      <c r="N52" s="31">
        <f t="shared" si="24"/>
        <v>39.768985072581955</v>
      </c>
      <c r="O52" s="31">
        <f t="shared" si="24"/>
        <v>38.176292829266615</v>
      </c>
      <c r="P52" s="31">
        <f t="shared" si="24"/>
        <v>38.410994133291794</v>
      </c>
      <c r="Q52" s="31">
        <f t="shared" si="24"/>
        <v>39.50917242211144</v>
      </c>
      <c r="R52" s="31">
        <f t="shared" si="24"/>
        <v>30.170020455411674</v>
      </c>
      <c r="S52" s="31">
        <f t="shared" si="24"/>
        <v>17.415997139791635</v>
      </c>
      <c r="T52" s="31">
        <f t="shared" si="24"/>
        <v>21.426544520117467</v>
      </c>
      <c r="U52" s="31">
        <f t="shared" si="24"/>
        <v>27.641215420199664</v>
      </c>
      <c r="V52" s="31">
        <f t="shared" si="24"/>
        <v>24.798988350408255</v>
      </c>
      <c r="W52" s="31">
        <f t="shared" si="24"/>
        <v>28.391164804828399</v>
      </c>
      <c r="X52" s="31">
        <f t="shared" ref="X52" si="25">SUM(X53:X70)</f>
        <v>30.12222071747783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0</v>
      </c>
      <c r="D57" s="30">
        <v>0</v>
      </c>
      <c r="E57" s="30">
        <v>0</v>
      </c>
      <c r="F57" s="30">
        <v>3.0512342862975379E-4</v>
      </c>
      <c r="G57" s="30">
        <v>3.0968607196543203E-4</v>
      </c>
      <c r="H57" s="30">
        <v>3.1295249859668268E-4</v>
      </c>
      <c r="I57" s="30">
        <v>2.4815201932494693E-4</v>
      </c>
      <c r="J57" s="30">
        <v>2.7661020231793215E-4</v>
      </c>
      <c r="K57" s="30">
        <v>2.7619760593882217E-4</v>
      </c>
      <c r="L57" s="30">
        <v>8.5547629983154596E-4</v>
      </c>
      <c r="M57" s="30">
        <v>9.4125045465404643E-4</v>
      </c>
      <c r="N57" s="30">
        <v>9.6220472629503218E-4</v>
      </c>
      <c r="O57" s="30">
        <v>1.014116935012529E-3</v>
      </c>
      <c r="P57" s="30">
        <v>1.1291779452999521E-3</v>
      </c>
      <c r="Q57" s="30">
        <v>1.130445947887442E-3</v>
      </c>
      <c r="R57" s="30">
        <v>1.1921928208998732E-3</v>
      </c>
      <c r="S57" s="30">
        <v>1.2516796185056158E-3</v>
      </c>
      <c r="T57" s="30">
        <v>1.2530508749874878E-3</v>
      </c>
      <c r="U57" s="30">
        <v>1.2960334382344889E-3</v>
      </c>
      <c r="V57" s="30">
        <v>4.3180346483382807E-3</v>
      </c>
      <c r="W57" s="30">
        <v>4.1491582347562249E-3</v>
      </c>
      <c r="X57" s="30">
        <v>4.0339303051585241E-3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0.61450467686565458</v>
      </c>
      <c r="D59" s="30">
        <v>7.2318176058616519</v>
      </c>
      <c r="E59" s="30">
        <v>1.1845703703754329</v>
      </c>
      <c r="F59" s="30">
        <v>6.5423369627438479</v>
      </c>
      <c r="G59" s="30">
        <v>15.087403016705169</v>
      </c>
      <c r="H59" s="30">
        <v>12.593020131579529</v>
      </c>
      <c r="I59" s="30">
        <v>29.21267958153312</v>
      </c>
      <c r="J59" s="30">
        <v>20.33720794574273</v>
      </c>
      <c r="K59" s="30">
        <v>21.629420632975506</v>
      </c>
      <c r="L59" s="30">
        <v>34.376590670288856</v>
      </c>
      <c r="M59" s="30">
        <v>44.113898998692434</v>
      </c>
      <c r="N59" s="30">
        <v>35.595908483944555</v>
      </c>
      <c r="O59" s="30">
        <v>36.461962406046361</v>
      </c>
      <c r="P59" s="30">
        <v>36.233024837113305</v>
      </c>
      <c r="Q59" s="30">
        <v>31.056973343703664</v>
      </c>
      <c r="R59" s="30">
        <v>19.378202382353987</v>
      </c>
      <c r="S59" s="30">
        <v>3.9358764526495227</v>
      </c>
      <c r="T59" s="30">
        <v>5.15043018571353</v>
      </c>
      <c r="U59" s="30">
        <v>7.9146919963780915</v>
      </c>
      <c r="V59" s="30">
        <v>6.5820559186068879</v>
      </c>
      <c r="W59" s="30">
        <v>11.043519244229749</v>
      </c>
      <c r="X59" s="30">
        <v>10.295540144494375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3.519069016781012E-3</v>
      </c>
      <c r="L61" s="30">
        <v>5.703381198915735E-3</v>
      </c>
      <c r="M61" s="30">
        <v>2.8735581338835869E-2</v>
      </c>
      <c r="N61" s="30">
        <v>0.2339744626084109</v>
      </c>
      <c r="O61" s="30">
        <v>0.30456320128638092</v>
      </c>
      <c r="P61" s="30">
        <v>0.40353764999690434</v>
      </c>
      <c r="Q61" s="30">
        <v>0.60878266390419922</v>
      </c>
      <c r="R61" s="30">
        <v>0.56179400076423625</v>
      </c>
      <c r="S61" s="30">
        <v>0.57948577881982155</v>
      </c>
      <c r="T61" s="30">
        <v>0.53418667740685677</v>
      </c>
      <c r="U61" s="30">
        <v>1.1230005571477721</v>
      </c>
      <c r="V61" s="30">
        <v>0</v>
      </c>
      <c r="W61" s="30">
        <v>0</v>
      </c>
      <c r="X61" s="30">
        <v>0.37939650902451399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5.3250556304507591E-4</v>
      </c>
      <c r="K64" s="30">
        <v>5.3547026443012918E-4</v>
      </c>
      <c r="L64" s="30">
        <v>5.442577534019524E-4</v>
      </c>
      <c r="M64" s="30">
        <v>2.0537319349905078E-3</v>
      </c>
      <c r="N64" s="30">
        <v>1.002463626834237E-3</v>
      </c>
      <c r="O64" s="30">
        <v>1.0105892755582753E-3</v>
      </c>
      <c r="P64" s="30">
        <v>4.7744437955288759E-4</v>
      </c>
      <c r="Q64" s="30">
        <v>1.0224309282789489E-3</v>
      </c>
      <c r="R64" s="30">
        <v>4.5366899633106773E-4</v>
      </c>
      <c r="S64" s="30">
        <v>1.9592903609052061E-3</v>
      </c>
      <c r="T64" s="30">
        <v>1.410202479429743E-3</v>
      </c>
      <c r="U64" s="30">
        <v>2.3431410383089389E-3</v>
      </c>
      <c r="V64" s="30">
        <v>1.4680998072550808E-3</v>
      </c>
      <c r="W64" s="30">
        <v>1.472785145238951E-3</v>
      </c>
      <c r="X64" s="30">
        <v>2.0115649015518358E-3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6.6933783053766131E-4</v>
      </c>
      <c r="L65" s="30">
        <v>1.4286766026801248E-3</v>
      </c>
      <c r="M65" s="30">
        <v>4.3128370634800675E-3</v>
      </c>
      <c r="N65" s="30">
        <v>6.6830908455615804E-4</v>
      </c>
      <c r="O65" s="30">
        <v>6.7372618370551687E-4</v>
      </c>
      <c r="P65" s="30">
        <v>1.4323331386586627E-3</v>
      </c>
      <c r="Q65" s="30">
        <v>1.9903322070496873E-2</v>
      </c>
      <c r="R65" s="30">
        <v>2.2294590676841038E-2</v>
      </c>
      <c r="S65" s="30">
        <v>0.21166866865645909</v>
      </c>
      <c r="T65" s="30">
        <v>0.74875341646449234</v>
      </c>
      <c r="U65" s="30">
        <v>0.73973595860774921</v>
      </c>
      <c r="V65" s="30">
        <v>0.77949426584302728</v>
      </c>
      <c r="W65" s="30">
        <v>0</v>
      </c>
      <c r="X65" s="30">
        <v>0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1.4747125219320583E-3</v>
      </c>
      <c r="I66" s="30">
        <v>3.1143413353322568E-3</v>
      </c>
      <c r="J66" s="30">
        <v>3.0995854323387826E-3</v>
      </c>
      <c r="K66" s="30">
        <v>2.2378895510736997E-2</v>
      </c>
      <c r="L66" s="30">
        <v>2.857360679269777E-2</v>
      </c>
      <c r="M66" s="30">
        <v>6.3729697258470497E-2</v>
      </c>
      <c r="N66" s="30">
        <v>2.2131567758418756E-2</v>
      </c>
      <c r="O66" s="30">
        <v>1.8915606367435216E-2</v>
      </c>
      <c r="P66" s="30">
        <v>1.8389936915105244E-2</v>
      </c>
      <c r="Q66" s="30">
        <v>8.5147827720915018E-2</v>
      </c>
      <c r="R66" s="30">
        <v>0.15295886246250628</v>
      </c>
      <c r="S66" s="30">
        <v>1.0840338495947384</v>
      </c>
      <c r="T66" s="30">
        <v>1.4694893639020949</v>
      </c>
      <c r="U66" s="30">
        <v>1.2277689399845069</v>
      </c>
      <c r="V66" s="30">
        <v>1.2025500936393001</v>
      </c>
      <c r="W66" s="30">
        <v>1.0737943368742098</v>
      </c>
      <c r="X66" s="30">
        <v>1.3872411875224631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2.5372229934827901</v>
      </c>
      <c r="N69" s="30">
        <v>2.7611434438908589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</row>
    <row r="70" spans="1:24" ht="11.25" customHeight="1" x14ac:dyDescent="0.2">
      <c r="A70" s="22" t="s">
        <v>127</v>
      </c>
      <c r="B70" s="23" t="s">
        <v>128</v>
      </c>
      <c r="C70" s="30">
        <v>3.0856901339582896E-2</v>
      </c>
      <c r="D70" s="30">
        <v>6.1343745213752611E-2</v>
      </c>
      <c r="E70" s="30">
        <v>0.12059283473837537</v>
      </c>
      <c r="F70" s="30">
        <v>0.16845892092955167</v>
      </c>
      <c r="G70" s="30">
        <v>0.23256025426186874</v>
      </c>
      <c r="H70" s="30">
        <v>0.56061218914103705</v>
      </c>
      <c r="I70" s="30">
        <v>0.65432641322115337</v>
      </c>
      <c r="J70" s="30">
        <v>0.37175582318188277</v>
      </c>
      <c r="K70" s="30">
        <v>0.30368343691595284</v>
      </c>
      <c r="L70" s="30">
        <v>0.52185965345106056</v>
      </c>
      <c r="M70" s="30">
        <v>0.76254617444602424</v>
      </c>
      <c r="N70" s="30">
        <v>1.1531941369420311</v>
      </c>
      <c r="O70" s="30">
        <v>1.388153183172161</v>
      </c>
      <c r="P70" s="30">
        <v>1.7530027538029573</v>
      </c>
      <c r="Q70" s="30">
        <v>7.7362123878359945</v>
      </c>
      <c r="R70" s="30">
        <v>10.053124757336874</v>
      </c>
      <c r="S70" s="30">
        <v>11.601721420091682</v>
      </c>
      <c r="T70" s="30">
        <v>13.521021623276077</v>
      </c>
      <c r="U70" s="30">
        <v>16.632378793605</v>
      </c>
      <c r="V70" s="30">
        <v>16.229101937863447</v>
      </c>
      <c r="W70" s="30">
        <v>16.268229280344446</v>
      </c>
      <c r="X70" s="30">
        <v>18.053997381229767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:W71" si="26">SUM(C72:C73)</f>
        <v>4.928535228434848</v>
      </c>
      <c r="D71" s="31">
        <f t="shared" si="26"/>
        <v>5.1414005354529779</v>
      </c>
      <c r="E71" s="31">
        <f t="shared" si="26"/>
        <v>4.9434025852394869</v>
      </c>
      <c r="F71" s="31">
        <f t="shared" si="26"/>
        <v>1.5234849490594693</v>
      </c>
      <c r="G71" s="31">
        <f t="shared" si="26"/>
        <v>5.6380213670722492</v>
      </c>
      <c r="H71" s="31">
        <f t="shared" si="26"/>
        <v>4.1529737222453615</v>
      </c>
      <c r="I71" s="31">
        <f t="shared" si="26"/>
        <v>3.384528031234757</v>
      </c>
      <c r="J71" s="31">
        <f t="shared" si="26"/>
        <v>2.8189711962827757</v>
      </c>
      <c r="K71" s="31">
        <f t="shared" si="26"/>
        <v>10.871395101964099</v>
      </c>
      <c r="L71" s="31">
        <f t="shared" si="26"/>
        <v>1.7056180659584419</v>
      </c>
      <c r="M71" s="31">
        <f t="shared" si="26"/>
        <v>1.5642042118976414</v>
      </c>
      <c r="N71" s="31">
        <f t="shared" si="26"/>
        <v>1.723645034563307</v>
      </c>
      <c r="O71" s="31">
        <f t="shared" si="26"/>
        <v>0.96176588199519808</v>
      </c>
      <c r="P71" s="31">
        <f t="shared" si="26"/>
        <v>0.46444440678719573</v>
      </c>
      <c r="Q71" s="31">
        <f t="shared" si="26"/>
        <v>2.0141100960419767</v>
      </c>
      <c r="R71" s="31">
        <f t="shared" si="26"/>
        <v>2.0083872684227306</v>
      </c>
      <c r="S71" s="31">
        <f t="shared" si="26"/>
        <v>1.9771208308099335</v>
      </c>
      <c r="T71" s="31">
        <f t="shared" si="26"/>
        <v>2.0909588482268768</v>
      </c>
      <c r="U71" s="31">
        <f t="shared" si="26"/>
        <v>2.0161516364328609</v>
      </c>
      <c r="V71" s="31">
        <f t="shared" si="26"/>
        <v>2.0053333096217512</v>
      </c>
      <c r="W71" s="31">
        <f t="shared" si="26"/>
        <v>3.876849174418842</v>
      </c>
      <c r="X71" s="31">
        <f t="shared" ref="X71" si="27">SUM(X72:X73)</f>
        <v>1.6497005296912548</v>
      </c>
    </row>
    <row r="72" spans="1:24" ht="11.25" customHeight="1" x14ac:dyDescent="0.2">
      <c r="A72" s="22" t="s">
        <v>131</v>
      </c>
      <c r="B72" s="23" t="s">
        <v>132</v>
      </c>
      <c r="C72" s="30">
        <v>4.928535228434848</v>
      </c>
      <c r="D72" s="30">
        <v>5.1414005354529779</v>
      </c>
      <c r="E72" s="30">
        <v>4.9434025852394869</v>
      </c>
      <c r="F72" s="30">
        <v>1.5234849490594693</v>
      </c>
      <c r="G72" s="30">
        <v>5.6380213670722492</v>
      </c>
      <c r="H72" s="30">
        <v>4.1529737222453615</v>
      </c>
      <c r="I72" s="30">
        <v>3.384528031234757</v>
      </c>
      <c r="J72" s="30">
        <v>2.8189711962827757</v>
      </c>
      <c r="K72" s="30">
        <v>10.871395101964099</v>
      </c>
      <c r="L72" s="30">
        <v>1.7056180659584419</v>
      </c>
      <c r="M72" s="30">
        <v>1.5642042118976414</v>
      </c>
      <c r="N72" s="30">
        <v>1.723645034563307</v>
      </c>
      <c r="O72" s="30">
        <v>0.96176588199519808</v>
      </c>
      <c r="P72" s="30">
        <v>0.46444440678719573</v>
      </c>
      <c r="Q72" s="30">
        <v>2.0141100960419767</v>
      </c>
      <c r="R72" s="30">
        <v>2.0083872684227306</v>
      </c>
      <c r="S72" s="30">
        <v>1.9771208308099335</v>
      </c>
      <c r="T72" s="30">
        <v>2.0909588482268768</v>
      </c>
      <c r="U72" s="30">
        <v>2.0161516364328609</v>
      </c>
      <c r="V72" s="30">
        <v>2.0053333096217512</v>
      </c>
      <c r="W72" s="30">
        <v>3.876849174418842</v>
      </c>
      <c r="X72" s="30">
        <v>1.6497005296912548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287.55507442248938</v>
      </c>
      <c r="D75" s="31">
        <v>298.21913649926893</v>
      </c>
      <c r="E75" s="31">
        <v>289.72892274368024</v>
      </c>
      <c r="F75" s="31">
        <v>299.96909662243297</v>
      </c>
      <c r="G75" s="31">
        <v>197.55280318638134</v>
      </c>
      <c r="H75" s="31">
        <v>176.58307419503996</v>
      </c>
      <c r="I75" s="31">
        <v>158.62061927075317</v>
      </c>
      <c r="J75" s="31">
        <v>146.21117033893941</v>
      </c>
      <c r="K75" s="31">
        <v>135.579988989584</v>
      </c>
      <c r="L75" s="31">
        <v>282.20493572831515</v>
      </c>
      <c r="M75" s="31">
        <v>237.66391352532162</v>
      </c>
      <c r="N75" s="31">
        <v>289.47355844385618</v>
      </c>
      <c r="O75" s="31">
        <v>357.13058426354019</v>
      </c>
      <c r="P75" s="31">
        <v>278.88136981154707</v>
      </c>
      <c r="Q75" s="31">
        <v>302.98331670933601</v>
      </c>
      <c r="R75" s="31">
        <v>350.50189469095159</v>
      </c>
      <c r="S75" s="31">
        <v>360.63694656339788</v>
      </c>
      <c r="T75" s="31">
        <v>357.00466037312884</v>
      </c>
      <c r="U75" s="31">
        <v>308.98871081382282</v>
      </c>
      <c r="V75" s="31">
        <v>331.51679612752372</v>
      </c>
      <c r="W75" s="31">
        <v>315.98087767624583</v>
      </c>
      <c r="X75" s="31">
        <v>320.27673772157527</v>
      </c>
    </row>
    <row r="76" spans="1:24" ht="11.25" customHeight="1" x14ac:dyDescent="0.2">
      <c r="A76" s="26" t="s">
        <v>139</v>
      </c>
      <c r="B76" s="27" t="s">
        <v>140</v>
      </c>
      <c r="C76" s="32">
        <v>5313.58988968004</v>
      </c>
      <c r="D76" s="32">
        <v>5384.3408145201793</v>
      </c>
      <c r="E76" s="32">
        <v>5322.2232928889725</v>
      </c>
      <c r="F76" s="32">
        <v>5419.2422558908156</v>
      </c>
      <c r="G76" s="32">
        <v>5627.7286904871717</v>
      </c>
      <c r="H76" s="32">
        <v>5533.0989778230678</v>
      </c>
      <c r="I76" s="32">
        <v>5541.1467509863905</v>
      </c>
      <c r="J76" s="32">
        <v>5533.1192007980553</v>
      </c>
      <c r="K76" s="32">
        <v>5120.7121344423576</v>
      </c>
      <c r="L76" s="32">
        <v>3788.260811704763</v>
      </c>
      <c r="M76" s="32">
        <v>4709.2295453862716</v>
      </c>
      <c r="N76" s="32">
        <v>5027.2136406574191</v>
      </c>
      <c r="O76" s="32">
        <v>4872.7502648136597</v>
      </c>
      <c r="P76" s="32">
        <v>4834.0912868543355</v>
      </c>
      <c r="Q76" s="32">
        <v>4910.1910489638176</v>
      </c>
      <c r="R76" s="32">
        <v>4827.6886832384398</v>
      </c>
      <c r="S76" s="32">
        <v>5064.3934901212824</v>
      </c>
      <c r="T76" s="32">
        <v>4958.0439706528168</v>
      </c>
      <c r="U76" s="32">
        <v>4944.5860428292044</v>
      </c>
      <c r="V76" s="32">
        <v>4611.2587649147245</v>
      </c>
      <c r="W76" s="32">
        <v>3930.1326239135988</v>
      </c>
      <c r="X76" s="32">
        <v>4389.3509004817379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0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436</v>
      </c>
      <c r="B1" s="7" t="s">
        <v>437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8760.0954373240274</v>
      </c>
      <c r="D2" s="28">
        <f t="shared" ref="D2:W2" si="1">SUM(D3,D17,D22,D25,D26,D51,D52,D71,D74,D75,D76)</f>
        <v>8883.9665919206454</v>
      </c>
      <c r="E2" s="28">
        <f t="shared" si="1"/>
        <v>8658.8585980460939</v>
      </c>
      <c r="F2" s="28">
        <f t="shared" si="1"/>
        <v>9065.279606383885</v>
      </c>
      <c r="G2" s="28">
        <f t="shared" si="1"/>
        <v>9375.28203035158</v>
      </c>
      <c r="H2" s="28">
        <f t="shared" si="1"/>
        <v>9052.971605818133</v>
      </c>
      <c r="I2" s="28">
        <f t="shared" si="1"/>
        <v>9584.0942455770055</v>
      </c>
      <c r="J2" s="28">
        <f t="shared" si="1"/>
        <v>9389.1130384364842</v>
      </c>
      <c r="K2" s="28">
        <f t="shared" si="1"/>
        <v>9192.4708317082641</v>
      </c>
      <c r="L2" s="28">
        <f t="shared" si="1"/>
        <v>7226.4830460488793</v>
      </c>
      <c r="M2" s="28">
        <f t="shared" si="1"/>
        <v>7740.0906434960543</v>
      </c>
      <c r="N2" s="28">
        <f t="shared" si="1"/>
        <v>8136.0436788573115</v>
      </c>
      <c r="O2" s="28">
        <f t="shared" si="1"/>
        <v>7853.8072254799899</v>
      </c>
      <c r="P2" s="28">
        <f t="shared" si="1"/>
        <v>7241.4776284709505</v>
      </c>
      <c r="Q2" s="28">
        <f t="shared" si="1"/>
        <v>7150.1205303756979</v>
      </c>
      <c r="R2" s="28">
        <f t="shared" si="1"/>
        <v>7362.145753173987</v>
      </c>
      <c r="S2" s="28">
        <f t="shared" si="1"/>
        <v>7282.0641903906808</v>
      </c>
      <c r="T2" s="28">
        <f t="shared" si="1"/>
        <v>7616.9369014578751</v>
      </c>
      <c r="U2" s="28">
        <f t="shared" si="1"/>
        <v>7869.0502372952669</v>
      </c>
      <c r="V2" s="28">
        <f t="shared" si="1"/>
        <v>7486.2579105503637</v>
      </c>
      <c r="W2" s="28">
        <f t="shared" si="1"/>
        <v>7014.5038480296935</v>
      </c>
      <c r="X2" s="28">
        <f t="shared" ref="X2" si="2">SUM(X3,X17,X22,X25,X26,X51,X52,X71,X74,X75,X76)</f>
        <v>7626.9805665143285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3">SUM(C4,C8,C11)</f>
        <v>125.92896406580226</v>
      </c>
      <c r="D3" s="29">
        <f t="shared" ref="D3:W3" si="4">SUM(D4,D8,D11)</f>
        <v>105.29386450828706</v>
      </c>
      <c r="E3" s="29">
        <f t="shared" si="4"/>
        <v>102.22528679950395</v>
      </c>
      <c r="F3" s="29">
        <f t="shared" si="4"/>
        <v>122.32737526103324</v>
      </c>
      <c r="G3" s="29">
        <f t="shared" si="4"/>
        <v>137.92595753326219</v>
      </c>
      <c r="H3" s="29">
        <f t="shared" si="4"/>
        <v>145.36340976114295</v>
      </c>
      <c r="I3" s="29">
        <f t="shared" si="4"/>
        <v>152.81712378509786</v>
      </c>
      <c r="J3" s="29">
        <f t="shared" si="4"/>
        <v>156.30487375895737</v>
      </c>
      <c r="K3" s="29">
        <f t="shared" si="4"/>
        <v>123.19487070476598</v>
      </c>
      <c r="L3" s="29">
        <f t="shared" si="4"/>
        <v>99.534104468922877</v>
      </c>
      <c r="M3" s="29">
        <f t="shared" si="4"/>
        <v>95.148244482710325</v>
      </c>
      <c r="N3" s="29">
        <f t="shared" si="4"/>
        <v>181.54757654476333</v>
      </c>
      <c r="O3" s="29">
        <f t="shared" si="4"/>
        <v>142.48915027618131</v>
      </c>
      <c r="P3" s="29">
        <f t="shared" si="4"/>
        <v>128.24181556628011</v>
      </c>
      <c r="Q3" s="29">
        <f t="shared" si="4"/>
        <v>121.51217537477859</v>
      </c>
      <c r="R3" s="29">
        <f t="shared" si="4"/>
        <v>115.28265096575319</v>
      </c>
      <c r="S3" s="29">
        <f t="shared" si="4"/>
        <v>116.63966409730114</v>
      </c>
      <c r="T3" s="29">
        <f t="shared" si="4"/>
        <v>116.20956064371973</v>
      </c>
      <c r="U3" s="29">
        <f t="shared" si="4"/>
        <v>112.51712030381566</v>
      </c>
      <c r="V3" s="29">
        <f t="shared" si="4"/>
        <v>106.39177092657852</v>
      </c>
      <c r="W3" s="29">
        <f t="shared" si="4"/>
        <v>84.58750722253393</v>
      </c>
      <c r="X3" s="29">
        <f t="shared" ref="X3" si="5">SUM(X4,X8,X11)</f>
        <v>106.83427979169156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6">SUM(C5:C7)</f>
        <v>80.100682119048642</v>
      </c>
      <c r="D4" s="42">
        <f t="shared" ref="D4:W4" si="7">SUM(D5:D7)</f>
        <v>87.801809904130508</v>
      </c>
      <c r="E4" s="42">
        <f t="shared" si="7"/>
        <v>82.997336366861333</v>
      </c>
      <c r="F4" s="42">
        <f t="shared" si="7"/>
        <v>105.97505266496287</v>
      </c>
      <c r="G4" s="42">
        <f t="shared" si="7"/>
        <v>127.6493001517125</v>
      </c>
      <c r="H4" s="42">
        <f t="shared" si="7"/>
        <v>123.20056679432889</v>
      </c>
      <c r="I4" s="42">
        <f t="shared" si="7"/>
        <v>123.41011219221869</v>
      </c>
      <c r="J4" s="42">
        <f t="shared" si="7"/>
        <v>131.81864317152164</v>
      </c>
      <c r="K4" s="42">
        <f t="shared" si="7"/>
        <v>99.848412270156246</v>
      </c>
      <c r="L4" s="42">
        <f t="shared" si="7"/>
        <v>86.695659112298685</v>
      </c>
      <c r="M4" s="42">
        <f t="shared" si="7"/>
        <v>73.059156418523926</v>
      </c>
      <c r="N4" s="42">
        <f t="shared" si="7"/>
        <v>152.17380177473876</v>
      </c>
      <c r="O4" s="42">
        <f t="shared" si="7"/>
        <v>113.47733499758057</v>
      </c>
      <c r="P4" s="42">
        <f t="shared" si="7"/>
        <v>97.244897079990949</v>
      </c>
      <c r="Q4" s="42">
        <f t="shared" si="7"/>
        <v>84.809726064001097</v>
      </c>
      <c r="R4" s="42">
        <f t="shared" si="7"/>
        <v>82.576984711735278</v>
      </c>
      <c r="S4" s="42">
        <f t="shared" si="7"/>
        <v>81.869622399665388</v>
      </c>
      <c r="T4" s="42">
        <f t="shared" si="7"/>
        <v>79.735389622412114</v>
      </c>
      <c r="U4" s="42">
        <f t="shared" si="7"/>
        <v>67.835753141208272</v>
      </c>
      <c r="V4" s="42">
        <f t="shared" si="7"/>
        <v>68.811671288224773</v>
      </c>
      <c r="W4" s="42">
        <f t="shared" si="7"/>
        <v>58.892961139462898</v>
      </c>
      <c r="X4" s="42">
        <f t="shared" ref="X4" si="8">SUM(X5:X7)</f>
        <v>71.072713012414482</v>
      </c>
    </row>
    <row r="5" spans="1:24" ht="11.25" customHeight="1" x14ac:dyDescent="0.2">
      <c r="A5" s="39" t="s">
        <v>5</v>
      </c>
      <c r="B5" s="23" t="s">
        <v>6</v>
      </c>
      <c r="C5" s="30">
        <v>13.751747803780606</v>
      </c>
      <c r="D5" s="30">
        <v>15.759121226694173</v>
      </c>
      <c r="E5" s="30">
        <v>18.235752094245854</v>
      </c>
      <c r="F5" s="30">
        <v>62.435232449163621</v>
      </c>
      <c r="G5" s="30">
        <v>20.159934432779355</v>
      </c>
      <c r="H5" s="30">
        <v>35.901005700921431</v>
      </c>
      <c r="I5" s="30">
        <v>41.638717374890298</v>
      </c>
      <c r="J5" s="30">
        <v>48.220670373747978</v>
      </c>
      <c r="K5" s="30">
        <v>43.710793089659973</v>
      </c>
      <c r="L5" s="30">
        <v>27.604245197756232</v>
      </c>
      <c r="M5" s="30">
        <v>39.787944391113307</v>
      </c>
      <c r="N5" s="30">
        <v>90.763317477801849</v>
      </c>
      <c r="O5" s="30">
        <v>77.119191784297811</v>
      </c>
      <c r="P5" s="30">
        <v>77.304193972623921</v>
      </c>
      <c r="Q5" s="30">
        <v>70.52888625563655</v>
      </c>
      <c r="R5" s="30">
        <v>74.086269502483518</v>
      </c>
      <c r="S5" s="30">
        <v>68.270775455669124</v>
      </c>
      <c r="T5" s="30">
        <v>64.407096093390265</v>
      </c>
      <c r="U5" s="30">
        <v>58.481880699306018</v>
      </c>
      <c r="V5" s="30">
        <v>55.207447962881758</v>
      </c>
      <c r="W5" s="30">
        <v>47.352430415405053</v>
      </c>
      <c r="X5" s="30">
        <v>58.966206919074565</v>
      </c>
    </row>
    <row r="6" spans="1:24" ht="11.25" customHeight="1" x14ac:dyDescent="0.2">
      <c r="A6" s="39" t="s">
        <v>7</v>
      </c>
      <c r="B6" s="23" t="s">
        <v>8</v>
      </c>
      <c r="C6" s="30">
        <v>0.49029906711980542</v>
      </c>
      <c r="D6" s="30">
        <v>2.1164708816849362</v>
      </c>
      <c r="E6" s="30">
        <v>5.0492596158466907E-2</v>
      </c>
      <c r="F6" s="30">
        <v>0</v>
      </c>
      <c r="G6" s="30">
        <v>6.4358040984004674</v>
      </c>
      <c r="H6" s="30">
        <v>10.066280360325834</v>
      </c>
      <c r="I6" s="30">
        <v>5.347442302915951</v>
      </c>
      <c r="J6" s="30">
        <v>2.9461034319775021</v>
      </c>
      <c r="K6" s="30">
        <v>1.6300125586021872</v>
      </c>
      <c r="L6" s="30">
        <v>4.7312695238062332</v>
      </c>
      <c r="M6" s="30">
        <v>5.1767535853612063</v>
      </c>
      <c r="N6" s="30">
        <v>16.746065962670389</v>
      </c>
      <c r="O6" s="30">
        <v>6.4349647430936319</v>
      </c>
      <c r="P6" s="30">
        <v>3.7753945517451797</v>
      </c>
      <c r="Q6" s="30">
        <v>1.528326562178387</v>
      </c>
      <c r="R6" s="30">
        <v>0.7717126601273232</v>
      </c>
      <c r="S6" s="30">
        <v>0.52958460465238311</v>
      </c>
      <c r="T6" s="30">
        <v>0.41674948530494138</v>
      </c>
      <c r="U6" s="30">
        <v>0.59722538077663234</v>
      </c>
      <c r="V6" s="30">
        <v>0.105882193738291</v>
      </c>
      <c r="W6" s="30">
        <v>1.0227684435230926</v>
      </c>
      <c r="X6" s="30">
        <v>1.644196778957876</v>
      </c>
    </row>
    <row r="7" spans="1:24" ht="11.25" customHeight="1" x14ac:dyDescent="0.2">
      <c r="A7" s="39" t="s">
        <v>9</v>
      </c>
      <c r="B7" s="23" t="s">
        <v>10</v>
      </c>
      <c r="C7" s="30">
        <v>65.858635248148232</v>
      </c>
      <c r="D7" s="30">
        <v>69.926217795751398</v>
      </c>
      <c r="E7" s="30">
        <v>64.711091676457016</v>
      </c>
      <c r="F7" s="30">
        <v>43.539820215799253</v>
      </c>
      <c r="G7" s="30">
        <v>101.05356162053268</v>
      </c>
      <c r="H7" s="30">
        <v>77.233280733081628</v>
      </c>
      <c r="I7" s="30">
        <v>76.423952514412449</v>
      </c>
      <c r="J7" s="30">
        <v>80.651869365796159</v>
      </c>
      <c r="K7" s="30">
        <v>54.507606621894091</v>
      </c>
      <c r="L7" s="30">
        <v>54.360144390736224</v>
      </c>
      <c r="M7" s="30">
        <v>28.094458442049415</v>
      </c>
      <c r="N7" s="30">
        <v>44.664418334266536</v>
      </c>
      <c r="O7" s="30">
        <v>29.923178470189129</v>
      </c>
      <c r="P7" s="30">
        <v>16.165308555621849</v>
      </c>
      <c r="Q7" s="30">
        <v>12.752513246186153</v>
      </c>
      <c r="R7" s="30">
        <v>7.7190025491244354</v>
      </c>
      <c r="S7" s="30">
        <v>13.069262339343878</v>
      </c>
      <c r="T7" s="30">
        <v>14.911544043716905</v>
      </c>
      <c r="U7" s="30">
        <v>8.7566470611256229</v>
      </c>
      <c r="V7" s="30">
        <v>13.498341131604729</v>
      </c>
      <c r="W7" s="30">
        <v>10.51776228053475</v>
      </c>
      <c r="X7" s="30">
        <v>10.462309314382043</v>
      </c>
    </row>
    <row r="8" spans="1:24" ht="11.25" customHeight="1" x14ac:dyDescent="0.2">
      <c r="A8" s="40" t="s">
        <v>343</v>
      </c>
      <c r="B8" s="41" t="s">
        <v>344</v>
      </c>
      <c r="C8" s="42">
        <f t="shared" ref="C8:W8" si="9">SUM(C9:C10)</f>
        <v>1.1209489152228553</v>
      </c>
      <c r="D8" s="42">
        <f t="shared" si="9"/>
        <v>1.0204680128687378</v>
      </c>
      <c r="E8" s="42">
        <f t="shared" si="9"/>
        <v>0.88263241121502134</v>
      </c>
      <c r="F8" s="42">
        <f t="shared" si="9"/>
        <v>1.9620817096964329</v>
      </c>
      <c r="G8" s="42">
        <f t="shared" si="9"/>
        <v>0.3791286866565472</v>
      </c>
      <c r="H8" s="42">
        <f t="shared" si="9"/>
        <v>5.7925249173645303</v>
      </c>
      <c r="I8" s="42">
        <f t="shared" si="9"/>
        <v>9.1122675044701076</v>
      </c>
      <c r="J8" s="42">
        <f t="shared" si="9"/>
        <v>8.4091732835757007</v>
      </c>
      <c r="K8" s="42">
        <f t="shared" si="9"/>
        <v>6.5598634579289286</v>
      </c>
      <c r="L8" s="42">
        <f t="shared" si="9"/>
        <v>3.9296593094599608</v>
      </c>
      <c r="M8" s="42">
        <f t="shared" si="9"/>
        <v>10.722702338079136</v>
      </c>
      <c r="N8" s="42">
        <f t="shared" si="9"/>
        <v>17.489343839538549</v>
      </c>
      <c r="O8" s="42">
        <f t="shared" si="9"/>
        <v>12.451187122699118</v>
      </c>
      <c r="P8" s="42">
        <f t="shared" si="9"/>
        <v>11.287442541720875</v>
      </c>
      <c r="Q8" s="42">
        <f t="shared" si="9"/>
        <v>13.662153452176845</v>
      </c>
      <c r="R8" s="42">
        <f t="shared" si="9"/>
        <v>13.442249192911371</v>
      </c>
      <c r="S8" s="42">
        <f t="shared" si="9"/>
        <v>13.937823196985041</v>
      </c>
      <c r="T8" s="42">
        <f t="shared" si="9"/>
        <v>12.697263924477559</v>
      </c>
      <c r="U8" s="42">
        <f t="shared" si="9"/>
        <v>20.823767080300431</v>
      </c>
      <c r="V8" s="42">
        <f t="shared" si="9"/>
        <v>16.936572584400533</v>
      </c>
      <c r="W8" s="42">
        <f t="shared" si="9"/>
        <v>11.500067919004849</v>
      </c>
      <c r="X8" s="42">
        <f t="shared" ref="X8" si="10">SUM(X9:X10)</f>
        <v>15.654029946226057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5.3324078340722139</v>
      </c>
      <c r="I9" s="30">
        <v>8.5511445352562703</v>
      </c>
      <c r="J9" s="30">
        <v>7.7706534528172284</v>
      </c>
      <c r="K9" s="30">
        <v>6.0388875800930464</v>
      </c>
      <c r="L9" s="30">
        <v>3.706981449201308</v>
      </c>
      <c r="M9" s="30">
        <v>10.575576263388974</v>
      </c>
      <c r="N9" s="30">
        <v>17.347757519508825</v>
      </c>
      <c r="O9" s="30">
        <v>12.202624595470688</v>
      </c>
      <c r="P9" s="30">
        <v>11.126789135930096</v>
      </c>
      <c r="Q9" s="30">
        <v>13.554412104168662</v>
      </c>
      <c r="R9" s="30">
        <v>13.323337453520764</v>
      </c>
      <c r="S9" s="30">
        <v>13.832226068921983</v>
      </c>
      <c r="T9" s="30">
        <v>12.608061760065453</v>
      </c>
      <c r="U9" s="30">
        <v>20.767399314292959</v>
      </c>
      <c r="V9" s="30">
        <v>16.882673791439998</v>
      </c>
      <c r="W9" s="30">
        <v>11.456547670454853</v>
      </c>
      <c r="X9" s="30">
        <v>15.608515212884413</v>
      </c>
    </row>
    <row r="10" spans="1:24" ht="11.25" customHeight="1" x14ac:dyDescent="0.2">
      <c r="A10" s="39" t="s">
        <v>13</v>
      </c>
      <c r="B10" s="23" t="s">
        <v>14</v>
      </c>
      <c r="C10" s="30">
        <v>1.1209489152228553</v>
      </c>
      <c r="D10" s="30">
        <v>1.0204680128687378</v>
      </c>
      <c r="E10" s="30">
        <v>0.88263241121502134</v>
      </c>
      <c r="F10" s="30">
        <v>1.9620817096964329</v>
      </c>
      <c r="G10" s="30">
        <v>0.3791286866565472</v>
      </c>
      <c r="H10" s="30">
        <v>0.46011708329231649</v>
      </c>
      <c r="I10" s="30">
        <v>0.56112296921383731</v>
      </c>
      <c r="J10" s="30">
        <v>0.63851983075847318</v>
      </c>
      <c r="K10" s="30">
        <v>0.52097587783588217</v>
      </c>
      <c r="L10" s="30">
        <v>0.22267786025865277</v>
      </c>
      <c r="M10" s="30">
        <v>0.1471260746901617</v>
      </c>
      <c r="N10" s="30">
        <v>0.14158632002972338</v>
      </c>
      <c r="O10" s="30">
        <v>0.24856252722843014</v>
      </c>
      <c r="P10" s="30">
        <v>0.16065340579077914</v>
      </c>
      <c r="Q10" s="30">
        <v>0.10774134800818341</v>
      </c>
      <c r="R10" s="30">
        <v>0.11891173939060568</v>
      </c>
      <c r="S10" s="30">
        <v>0.10559712806305915</v>
      </c>
      <c r="T10" s="30">
        <v>8.9202164412105572E-2</v>
      </c>
      <c r="U10" s="30">
        <v>5.6367766007472314E-2</v>
      </c>
      <c r="V10" s="30">
        <v>5.3898792960534625E-2</v>
      </c>
      <c r="W10" s="30">
        <v>4.3520248549996587E-2</v>
      </c>
      <c r="X10" s="30">
        <v>4.5514733341644131E-2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:W11" si="11">SUM(C12:C16)</f>
        <v>44.707333031530759</v>
      </c>
      <c r="D11" s="42">
        <f t="shared" si="11"/>
        <v>16.471586591287817</v>
      </c>
      <c r="E11" s="42">
        <f t="shared" si="11"/>
        <v>18.345318021427595</v>
      </c>
      <c r="F11" s="42">
        <f t="shared" si="11"/>
        <v>14.390240886373935</v>
      </c>
      <c r="G11" s="42">
        <f t="shared" si="11"/>
        <v>9.8975286948931469</v>
      </c>
      <c r="H11" s="42">
        <f t="shared" si="11"/>
        <v>16.370318049449544</v>
      </c>
      <c r="I11" s="42">
        <f t="shared" si="11"/>
        <v>20.294744088409072</v>
      </c>
      <c r="J11" s="42">
        <f t="shared" si="11"/>
        <v>16.077057303860009</v>
      </c>
      <c r="K11" s="42">
        <f t="shared" si="11"/>
        <v>16.78659497668081</v>
      </c>
      <c r="L11" s="42">
        <f t="shared" si="11"/>
        <v>8.9087860471642308</v>
      </c>
      <c r="M11" s="42">
        <f t="shared" si="11"/>
        <v>11.36638572610727</v>
      </c>
      <c r="N11" s="42">
        <f t="shared" si="11"/>
        <v>11.884430930486024</v>
      </c>
      <c r="O11" s="42">
        <f t="shared" si="11"/>
        <v>16.560628155901622</v>
      </c>
      <c r="P11" s="42">
        <f t="shared" si="11"/>
        <v>19.709475944568283</v>
      </c>
      <c r="Q11" s="42">
        <f t="shared" si="11"/>
        <v>23.040295858600651</v>
      </c>
      <c r="R11" s="42">
        <f t="shared" si="11"/>
        <v>19.263417061106537</v>
      </c>
      <c r="S11" s="42">
        <f t="shared" si="11"/>
        <v>20.832218500650711</v>
      </c>
      <c r="T11" s="42">
        <f t="shared" si="11"/>
        <v>23.776907096830058</v>
      </c>
      <c r="U11" s="42">
        <f t="shared" si="11"/>
        <v>23.857600082306952</v>
      </c>
      <c r="V11" s="42">
        <f t="shared" si="11"/>
        <v>20.643527053953214</v>
      </c>
      <c r="W11" s="42">
        <f t="shared" si="11"/>
        <v>14.194478164066178</v>
      </c>
      <c r="X11" s="42">
        <f t="shared" ref="X11" si="12">SUM(X12:X16)</f>
        <v>20.107536833051007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3.9737595508537393E-2</v>
      </c>
      <c r="E12" s="30">
        <v>4.0373491335270462E-2</v>
      </c>
      <c r="F12" s="30">
        <v>0.59998292082447224</v>
      </c>
      <c r="G12" s="30">
        <v>0.57322341357845374</v>
      </c>
      <c r="H12" s="30">
        <v>0.31819887667546709</v>
      </c>
      <c r="I12" s="30">
        <v>0.16575773307977193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8.1474367818951343E-2</v>
      </c>
      <c r="P12" s="30">
        <v>0</v>
      </c>
      <c r="Q12" s="30">
        <v>0</v>
      </c>
      <c r="R12" s="30">
        <v>0</v>
      </c>
      <c r="S12" s="30">
        <v>0</v>
      </c>
      <c r="T12" s="30">
        <v>1.0489619400785291E-3</v>
      </c>
      <c r="U12" s="30">
        <v>0</v>
      </c>
      <c r="V12" s="30">
        <v>0</v>
      </c>
      <c r="W12" s="30">
        <v>0</v>
      </c>
      <c r="X12" s="30">
        <v>8.5267447478168303E-4</v>
      </c>
    </row>
    <row r="13" spans="1:24" ht="11.25" customHeight="1" x14ac:dyDescent="0.2">
      <c r="A13" s="39" t="s">
        <v>17</v>
      </c>
      <c r="B13" s="23" t="s">
        <v>18</v>
      </c>
      <c r="C13" s="30">
        <v>42.696044716467789</v>
      </c>
      <c r="D13" s="30">
        <v>13.780395532872181</v>
      </c>
      <c r="E13" s="30">
        <v>15.128202927715527</v>
      </c>
      <c r="F13" s="30">
        <v>10.632760108042969</v>
      </c>
      <c r="G13" s="30">
        <v>5.518572660601345</v>
      </c>
      <c r="H13" s="30">
        <v>12.912897681963646</v>
      </c>
      <c r="I13" s="30">
        <v>16.870851250704842</v>
      </c>
      <c r="J13" s="30">
        <v>13.163112643321234</v>
      </c>
      <c r="K13" s="30">
        <v>13.123989684849954</v>
      </c>
      <c r="L13" s="30">
        <v>8.1485812578523635</v>
      </c>
      <c r="M13" s="30">
        <v>11.138005161794855</v>
      </c>
      <c r="N13" s="30">
        <v>10.363370596009265</v>
      </c>
      <c r="O13" s="30">
        <v>11.545915738051633</v>
      </c>
      <c r="P13" s="30">
        <v>10.102837490903454</v>
      </c>
      <c r="Q13" s="30">
        <v>15.568787620143974</v>
      </c>
      <c r="R13" s="30">
        <v>11.332588136924755</v>
      </c>
      <c r="S13" s="30">
        <v>12.862338781609154</v>
      </c>
      <c r="T13" s="30">
        <v>14.457695617297627</v>
      </c>
      <c r="U13" s="30">
        <v>12.687188308580069</v>
      </c>
      <c r="V13" s="30">
        <v>12.09303525550013</v>
      </c>
      <c r="W13" s="30">
        <v>8.5754944134460889</v>
      </c>
      <c r="X13" s="30">
        <v>10.347033535988569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1.5349185128950849</v>
      </c>
      <c r="D15" s="30">
        <v>2.2241312944371074</v>
      </c>
      <c r="E15" s="30">
        <v>2.7815938935330626</v>
      </c>
      <c r="F15" s="30">
        <v>2.8105341046138816</v>
      </c>
      <c r="G15" s="30">
        <v>3.2109278301709328</v>
      </c>
      <c r="H15" s="30">
        <v>2.5827069984278177</v>
      </c>
      <c r="I15" s="30">
        <v>2.8277641155824749</v>
      </c>
      <c r="J15" s="30">
        <v>2.4485713131986424</v>
      </c>
      <c r="K15" s="30">
        <v>3.1600024344761204</v>
      </c>
      <c r="L15" s="30">
        <v>0.58744160578640081</v>
      </c>
      <c r="M15" s="30">
        <v>0.143251839588316</v>
      </c>
      <c r="N15" s="30">
        <v>8.0511684759605684E-2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0.47636980216788505</v>
      </c>
      <c r="D16" s="30">
        <v>0.42732216846999194</v>
      </c>
      <c r="E16" s="30">
        <v>0.39514770884373185</v>
      </c>
      <c r="F16" s="30">
        <v>0.34696375289261194</v>
      </c>
      <c r="G16" s="30">
        <v>0.59480479054241542</v>
      </c>
      <c r="H16" s="30">
        <v>0.55651449238261641</v>
      </c>
      <c r="I16" s="30">
        <v>0.43037098904198245</v>
      </c>
      <c r="J16" s="30">
        <v>0.46537334734013314</v>
      </c>
      <c r="K16" s="30">
        <v>0.5026028573547352</v>
      </c>
      <c r="L16" s="30">
        <v>0.17276318352546749</v>
      </c>
      <c r="M16" s="30">
        <v>8.5128724724098159E-2</v>
      </c>
      <c r="N16" s="30">
        <v>1.4405486497171545</v>
      </c>
      <c r="O16" s="30">
        <v>4.9332380500310364</v>
      </c>
      <c r="P16" s="30">
        <v>9.6066384536648286</v>
      </c>
      <c r="Q16" s="30">
        <v>7.4715082384566784</v>
      </c>
      <c r="R16" s="30">
        <v>7.9308289241817818</v>
      </c>
      <c r="S16" s="30">
        <v>7.9698797190415576</v>
      </c>
      <c r="T16" s="30">
        <v>9.3181625175923539</v>
      </c>
      <c r="U16" s="30">
        <v>11.170411773726885</v>
      </c>
      <c r="V16" s="30">
        <v>8.5504917984530859</v>
      </c>
      <c r="W16" s="30">
        <v>5.6189837506200888</v>
      </c>
      <c r="X16" s="30">
        <v>9.7596506225876567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:W17" si="13">SUM(C18:C21)</f>
        <v>544.87276699789993</v>
      </c>
      <c r="D17" s="31">
        <f t="shared" si="13"/>
        <v>455.34178870739538</v>
      </c>
      <c r="E17" s="31">
        <f t="shared" si="13"/>
        <v>427.73307569146635</v>
      </c>
      <c r="F17" s="31">
        <f t="shared" si="13"/>
        <v>414.74094361896539</v>
      </c>
      <c r="G17" s="31">
        <f t="shared" si="13"/>
        <v>410.85277594837692</v>
      </c>
      <c r="H17" s="31">
        <f t="shared" si="13"/>
        <v>397.63735428906512</v>
      </c>
      <c r="I17" s="31">
        <f t="shared" si="13"/>
        <v>446.50811172509526</v>
      </c>
      <c r="J17" s="31">
        <f t="shared" si="13"/>
        <v>415.5471546214153</v>
      </c>
      <c r="K17" s="31">
        <f t="shared" si="13"/>
        <v>393.05503459757199</v>
      </c>
      <c r="L17" s="31">
        <f t="shared" si="13"/>
        <v>289.14731972770352</v>
      </c>
      <c r="M17" s="31">
        <f t="shared" si="13"/>
        <v>317.23835923584329</v>
      </c>
      <c r="N17" s="31">
        <f t="shared" si="13"/>
        <v>352.86057949913618</v>
      </c>
      <c r="O17" s="31">
        <f t="shared" si="13"/>
        <v>402.18384197571379</v>
      </c>
      <c r="P17" s="31">
        <f t="shared" si="13"/>
        <v>357.97142403618784</v>
      </c>
      <c r="Q17" s="31">
        <f t="shared" si="13"/>
        <v>372.71925899009028</v>
      </c>
      <c r="R17" s="31">
        <f t="shared" si="13"/>
        <v>353.80162995335695</v>
      </c>
      <c r="S17" s="31">
        <f t="shared" si="13"/>
        <v>340.17674813199591</v>
      </c>
      <c r="T17" s="31">
        <f t="shared" si="13"/>
        <v>325.28729551451761</v>
      </c>
      <c r="U17" s="31">
        <f t="shared" si="13"/>
        <v>335.82253640107945</v>
      </c>
      <c r="V17" s="31">
        <f t="shared" si="13"/>
        <v>294.31074955960952</v>
      </c>
      <c r="W17" s="31">
        <f t="shared" si="13"/>
        <v>272.08745978524951</v>
      </c>
      <c r="X17" s="31">
        <f t="shared" ref="X17" si="14">SUM(X18:X21)</f>
        <v>299.80088182212558</v>
      </c>
    </row>
    <row r="18" spans="1:24" ht="11.25" customHeight="1" x14ac:dyDescent="0.2">
      <c r="A18" s="22" t="s">
        <v>27</v>
      </c>
      <c r="B18" s="23" t="s">
        <v>28</v>
      </c>
      <c r="C18" s="30">
        <v>7.1443753549377043E-2</v>
      </c>
      <c r="D18" s="30">
        <v>5.409422290769865E-2</v>
      </c>
      <c r="E18" s="30">
        <v>0.30639888785292829</v>
      </c>
      <c r="F18" s="30">
        <v>6.4488392089423904E-2</v>
      </c>
      <c r="G18" s="30">
        <v>0</v>
      </c>
      <c r="H18" s="30">
        <v>2.149613069647463E-2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202.22741930498489</v>
      </c>
      <c r="D19" s="30">
        <v>156.34128403249142</v>
      </c>
      <c r="E19" s="30">
        <v>148.43231514880108</v>
      </c>
      <c r="F19" s="30">
        <v>160.70499676160139</v>
      </c>
      <c r="G19" s="30">
        <v>160.34959774292375</v>
      </c>
      <c r="H19" s="30">
        <v>149.93300821933462</v>
      </c>
      <c r="I19" s="30">
        <v>178.77064450666089</v>
      </c>
      <c r="J19" s="30">
        <v>163.06384441922776</v>
      </c>
      <c r="K19" s="30">
        <v>153.60784316618216</v>
      </c>
      <c r="L19" s="30">
        <v>119.09859084660347</v>
      </c>
      <c r="M19" s="30">
        <v>126.60144369415586</v>
      </c>
      <c r="N19" s="30">
        <v>144.60309377789531</v>
      </c>
      <c r="O19" s="30">
        <v>197.88429298733575</v>
      </c>
      <c r="P19" s="30">
        <v>176.29750670016062</v>
      </c>
      <c r="Q19" s="30">
        <v>152.32525384013812</v>
      </c>
      <c r="R19" s="30">
        <v>149.89128896948782</v>
      </c>
      <c r="S19" s="30">
        <v>136.23848287772034</v>
      </c>
      <c r="T19" s="30">
        <v>140.04618844962727</v>
      </c>
      <c r="U19" s="30">
        <v>131.74777012905179</v>
      </c>
      <c r="V19" s="30">
        <v>115.93049766410881</v>
      </c>
      <c r="W19" s="30">
        <v>111.63444190026127</v>
      </c>
      <c r="X19" s="30">
        <v>133.63056625543575</v>
      </c>
    </row>
    <row r="20" spans="1:24" ht="11.25" customHeight="1" x14ac:dyDescent="0.2">
      <c r="A20" s="22" t="s">
        <v>31</v>
      </c>
      <c r="B20" s="23" t="s">
        <v>32</v>
      </c>
      <c r="C20" s="30">
        <v>328.57225292646996</v>
      </c>
      <c r="D20" s="30">
        <v>285.16666830192668</v>
      </c>
      <c r="E20" s="30">
        <v>264.74983140852271</v>
      </c>
      <c r="F20" s="30">
        <v>236.23039263661337</v>
      </c>
      <c r="G20" s="30">
        <v>231.86025410928519</v>
      </c>
      <c r="H20" s="30">
        <v>231.94107397985172</v>
      </c>
      <c r="I20" s="30">
        <v>249.57180778092683</v>
      </c>
      <c r="J20" s="30">
        <v>234.6651916786042</v>
      </c>
      <c r="K20" s="30">
        <v>222.13095001386981</v>
      </c>
      <c r="L20" s="30">
        <v>157.30935859866992</v>
      </c>
      <c r="M20" s="30">
        <v>175.61266708030152</v>
      </c>
      <c r="N20" s="30">
        <v>191.473910104032</v>
      </c>
      <c r="O20" s="30">
        <v>186.71576364162266</v>
      </c>
      <c r="P20" s="30">
        <v>162.86909337051816</v>
      </c>
      <c r="Q20" s="30">
        <v>153.22723372196521</v>
      </c>
      <c r="R20" s="30">
        <v>147.60731144988992</v>
      </c>
      <c r="S20" s="30">
        <v>133.41874577143767</v>
      </c>
      <c r="T20" s="30">
        <v>143.42593035955477</v>
      </c>
      <c r="U20" s="30">
        <v>167.03168276476697</v>
      </c>
      <c r="V20" s="30">
        <v>142.35142976955774</v>
      </c>
      <c r="W20" s="30">
        <v>130.51326099032065</v>
      </c>
      <c r="X20" s="30">
        <v>136.28155804231125</v>
      </c>
    </row>
    <row r="21" spans="1:24" ht="11.25" customHeight="1" x14ac:dyDescent="0.2">
      <c r="A21" s="22" t="s">
        <v>33</v>
      </c>
      <c r="B21" s="23" t="s">
        <v>34</v>
      </c>
      <c r="C21" s="30">
        <v>14.001651012895699</v>
      </c>
      <c r="D21" s="30">
        <v>13.779742150069564</v>
      </c>
      <c r="E21" s="30">
        <v>14.244530246289614</v>
      </c>
      <c r="F21" s="30">
        <v>17.741065828661188</v>
      </c>
      <c r="G21" s="30">
        <v>18.642924096167974</v>
      </c>
      <c r="H21" s="30">
        <v>15.741775959182275</v>
      </c>
      <c r="I21" s="30">
        <v>18.165659437507536</v>
      </c>
      <c r="J21" s="30">
        <v>17.818118523583319</v>
      </c>
      <c r="K21" s="30">
        <v>17.316241417519997</v>
      </c>
      <c r="L21" s="30">
        <v>12.739370282430141</v>
      </c>
      <c r="M21" s="30">
        <v>15.024248461385913</v>
      </c>
      <c r="N21" s="30">
        <v>16.783575617208818</v>
      </c>
      <c r="O21" s="30">
        <v>17.583785346755324</v>
      </c>
      <c r="P21" s="30">
        <v>18.804823965509037</v>
      </c>
      <c r="Q21" s="30">
        <v>67.166771427986944</v>
      </c>
      <c r="R21" s="30">
        <v>56.303029533979199</v>
      </c>
      <c r="S21" s="30">
        <v>70.519519482837879</v>
      </c>
      <c r="T21" s="30">
        <v>41.815176705335602</v>
      </c>
      <c r="U21" s="30">
        <v>37.043083507260683</v>
      </c>
      <c r="V21" s="30">
        <v>36.028822125942945</v>
      </c>
      <c r="W21" s="30">
        <v>29.939756894667592</v>
      </c>
      <c r="X21" s="30">
        <v>29.888757524378534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:W22" si="15">SUM(C23:C24)</f>
        <v>0</v>
      </c>
      <c r="D22" s="31">
        <f t="shared" si="15"/>
        <v>0</v>
      </c>
      <c r="E22" s="31">
        <f t="shared" si="15"/>
        <v>0</v>
      </c>
      <c r="F22" s="31">
        <f t="shared" si="15"/>
        <v>0</v>
      </c>
      <c r="G22" s="31">
        <f t="shared" si="15"/>
        <v>0</v>
      </c>
      <c r="H22" s="31">
        <f t="shared" si="15"/>
        <v>0</v>
      </c>
      <c r="I22" s="31">
        <f t="shared" si="15"/>
        <v>0</v>
      </c>
      <c r="J22" s="31">
        <f t="shared" si="15"/>
        <v>0</v>
      </c>
      <c r="K22" s="31">
        <f t="shared" si="15"/>
        <v>0</v>
      </c>
      <c r="L22" s="31">
        <f t="shared" si="15"/>
        <v>0</v>
      </c>
      <c r="M22" s="31">
        <f t="shared" si="15"/>
        <v>0</v>
      </c>
      <c r="N22" s="31">
        <f t="shared" si="15"/>
        <v>0</v>
      </c>
      <c r="O22" s="31">
        <f t="shared" si="15"/>
        <v>0</v>
      </c>
      <c r="P22" s="31">
        <f t="shared" si="15"/>
        <v>0</v>
      </c>
      <c r="Q22" s="31">
        <f t="shared" si="15"/>
        <v>0</v>
      </c>
      <c r="R22" s="31">
        <f t="shared" si="15"/>
        <v>0</v>
      </c>
      <c r="S22" s="31">
        <f t="shared" si="15"/>
        <v>0</v>
      </c>
      <c r="T22" s="31">
        <f t="shared" si="15"/>
        <v>0</v>
      </c>
      <c r="U22" s="31">
        <f t="shared" si="15"/>
        <v>0</v>
      </c>
      <c r="V22" s="31">
        <f t="shared" si="15"/>
        <v>0</v>
      </c>
      <c r="W22" s="31">
        <f t="shared" si="15"/>
        <v>0</v>
      </c>
      <c r="X22" s="31">
        <f t="shared" ref="X22" si="16">SUM(X23:X24)</f>
        <v>0</v>
      </c>
    </row>
    <row r="23" spans="1:24" ht="11.25" customHeight="1" x14ac:dyDescent="0.2">
      <c r="A23" s="22" t="s">
        <v>37</v>
      </c>
      <c r="B23" s="23" t="s">
        <v>38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7">SUM(C27,C33)</f>
        <v>612.3683126402799</v>
      </c>
      <c r="D26" s="31">
        <f t="shared" ref="D26:W26" si="18">SUM(D27,D33)</f>
        <v>614.19000219075542</v>
      </c>
      <c r="E26" s="31">
        <f t="shared" si="18"/>
        <v>564.94139540619653</v>
      </c>
      <c r="F26" s="31">
        <f t="shared" si="18"/>
        <v>549.62631539869687</v>
      </c>
      <c r="G26" s="31">
        <f t="shared" si="18"/>
        <v>511.37016875661459</v>
      </c>
      <c r="H26" s="31">
        <f t="shared" si="18"/>
        <v>482.26328491283545</v>
      </c>
      <c r="I26" s="31">
        <f t="shared" si="18"/>
        <v>553.62488240794323</v>
      </c>
      <c r="J26" s="31">
        <f t="shared" si="18"/>
        <v>455.71020192656579</v>
      </c>
      <c r="K26" s="31">
        <f t="shared" si="18"/>
        <v>417.32824050342947</v>
      </c>
      <c r="L26" s="31">
        <f t="shared" si="18"/>
        <v>386.9138208699498</v>
      </c>
      <c r="M26" s="31">
        <f t="shared" si="18"/>
        <v>420.05848859915187</v>
      </c>
      <c r="N26" s="31">
        <f t="shared" si="18"/>
        <v>321.61027730327498</v>
      </c>
      <c r="O26" s="31">
        <f t="shared" si="18"/>
        <v>304.23869107000598</v>
      </c>
      <c r="P26" s="31">
        <f t="shared" si="18"/>
        <v>208.05883579508296</v>
      </c>
      <c r="Q26" s="31">
        <f t="shared" si="18"/>
        <v>211.90978727805734</v>
      </c>
      <c r="R26" s="31">
        <f t="shared" si="18"/>
        <v>216.31711072005697</v>
      </c>
      <c r="S26" s="31">
        <f t="shared" si="18"/>
        <v>198.10380037476432</v>
      </c>
      <c r="T26" s="31">
        <f t="shared" si="18"/>
        <v>195.50129535959962</v>
      </c>
      <c r="U26" s="31">
        <f t="shared" si="18"/>
        <v>196.39596396556306</v>
      </c>
      <c r="V26" s="31">
        <f t="shared" si="18"/>
        <v>158.58463539579412</v>
      </c>
      <c r="W26" s="31">
        <f t="shared" si="18"/>
        <v>152.35896392903945</v>
      </c>
      <c r="X26" s="31">
        <f t="shared" ref="X26" si="19">SUM(X27,X33)</f>
        <v>197.20559997942038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:W27" si="20">SUM(C28:C32)</f>
        <v>0</v>
      </c>
      <c r="D27" s="42">
        <f t="shared" si="20"/>
        <v>0</v>
      </c>
      <c r="E27" s="42">
        <f t="shared" si="20"/>
        <v>0</v>
      </c>
      <c r="F27" s="42">
        <f t="shared" si="20"/>
        <v>0</v>
      </c>
      <c r="G27" s="42">
        <f t="shared" si="20"/>
        <v>0</v>
      </c>
      <c r="H27" s="42">
        <f t="shared" si="20"/>
        <v>0</v>
      </c>
      <c r="I27" s="42">
        <f t="shared" si="20"/>
        <v>0</v>
      </c>
      <c r="J27" s="42">
        <f t="shared" si="20"/>
        <v>0</v>
      </c>
      <c r="K27" s="42">
        <f t="shared" si="20"/>
        <v>0</v>
      </c>
      <c r="L27" s="42">
        <f t="shared" si="20"/>
        <v>0</v>
      </c>
      <c r="M27" s="42">
        <f t="shared" si="20"/>
        <v>0</v>
      </c>
      <c r="N27" s="42">
        <f t="shared" si="20"/>
        <v>0</v>
      </c>
      <c r="O27" s="42">
        <f t="shared" si="20"/>
        <v>0</v>
      </c>
      <c r="P27" s="42">
        <f t="shared" si="20"/>
        <v>0</v>
      </c>
      <c r="Q27" s="42">
        <f t="shared" si="20"/>
        <v>0</v>
      </c>
      <c r="R27" s="42">
        <f t="shared" si="20"/>
        <v>0</v>
      </c>
      <c r="S27" s="42">
        <f t="shared" si="20"/>
        <v>0</v>
      </c>
      <c r="T27" s="42">
        <f t="shared" si="20"/>
        <v>0</v>
      </c>
      <c r="U27" s="42">
        <f t="shared" si="20"/>
        <v>0</v>
      </c>
      <c r="V27" s="42">
        <f t="shared" si="20"/>
        <v>0</v>
      </c>
      <c r="W27" s="42">
        <f t="shared" si="20"/>
        <v>0</v>
      </c>
      <c r="X27" s="42">
        <f t="shared" ref="X27" si="21">SUM(X28:X32)</f>
        <v>0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:W33" si="22">SUM(C34:C50)</f>
        <v>612.3683126402799</v>
      </c>
      <c r="D33" s="42">
        <f t="shared" si="22"/>
        <v>614.19000219075542</v>
      </c>
      <c r="E33" s="42">
        <f t="shared" si="22"/>
        <v>564.94139540619653</v>
      </c>
      <c r="F33" s="42">
        <f t="shared" si="22"/>
        <v>549.62631539869687</v>
      </c>
      <c r="G33" s="42">
        <f t="shared" si="22"/>
        <v>511.37016875661459</v>
      </c>
      <c r="H33" s="42">
        <f t="shared" si="22"/>
        <v>482.26328491283545</v>
      </c>
      <c r="I33" s="42">
        <f t="shared" si="22"/>
        <v>553.62488240794323</v>
      </c>
      <c r="J33" s="42">
        <f t="shared" si="22"/>
        <v>455.71020192656579</v>
      </c>
      <c r="K33" s="42">
        <f t="shared" si="22"/>
        <v>417.32824050342947</v>
      </c>
      <c r="L33" s="42">
        <f t="shared" si="22"/>
        <v>386.9138208699498</v>
      </c>
      <c r="M33" s="42">
        <f t="shared" si="22"/>
        <v>420.05848859915187</v>
      </c>
      <c r="N33" s="42">
        <f t="shared" si="22"/>
        <v>321.61027730327498</v>
      </c>
      <c r="O33" s="42">
        <f t="shared" si="22"/>
        <v>304.23869107000598</v>
      </c>
      <c r="P33" s="42">
        <f t="shared" si="22"/>
        <v>208.05883579508296</v>
      </c>
      <c r="Q33" s="42">
        <f t="shared" si="22"/>
        <v>211.90978727805734</v>
      </c>
      <c r="R33" s="42">
        <f t="shared" si="22"/>
        <v>216.31711072005697</v>
      </c>
      <c r="S33" s="42">
        <f t="shared" si="22"/>
        <v>198.10380037476432</v>
      </c>
      <c r="T33" s="42">
        <f t="shared" si="22"/>
        <v>195.50129535959962</v>
      </c>
      <c r="U33" s="42">
        <f t="shared" si="22"/>
        <v>196.39596396556306</v>
      </c>
      <c r="V33" s="42">
        <f t="shared" si="22"/>
        <v>158.58463539579412</v>
      </c>
      <c r="W33" s="42">
        <f t="shared" si="22"/>
        <v>152.35896392903945</v>
      </c>
      <c r="X33" s="42">
        <f t="shared" ref="X33" si="23">SUM(X34:X50)</f>
        <v>197.20559997942038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0.20610490111779881</v>
      </c>
      <c r="X35" s="30">
        <v>0.32029234737747198</v>
      </c>
    </row>
    <row r="36" spans="1:24" ht="11.25" customHeight="1" x14ac:dyDescent="0.2">
      <c r="A36" s="39" t="s">
        <v>59</v>
      </c>
      <c r="B36" s="23" t="s">
        <v>60</v>
      </c>
      <c r="C36" s="30">
        <v>148.08672323355415</v>
      </c>
      <c r="D36" s="30">
        <v>171.4468488216888</v>
      </c>
      <c r="E36" s="30">
        <v>155.60864994588627</v>
      </c>
      <c r="F36" s="30">
        <v>145.86509610936764</v>
      </c>
      <c r="G36" s="30">
        <v>137.05181039583869</v>
      </c>
      <c r="H36" s="30">
        <v>123.45354886752246</v>
      </c>
      <c r="I36" s="30">
        <v>137.10291304780134</v>
      </c>
      <c r="J36" s="30">
        <v>129.02904519636235</v>
      </c>
      <c r="K36" s="30">
        <v>131.13733818943808</v>
      </c>
      <c r="L36" s="30">
        <v>102.517687403829</v>
      </c>
      <c r="M36" s="30">
        <v>115.27822392677247</v>
      </c>
      <c r="N36" s="30">
        <v>114.29295971756079</v>
      </c>
      <c r="O36" s="30">
        <v>119.36963143397442</v>
      </c>
      <c r="P36" s="30">
        <v>94.572780762520068</v>
      </c>
      <c r="Q36" s="30">
        <v>82.869008233938089</v>
      </c>
      <c r="R36" s="30">
        <v>91.992081189152557</v>
      </c>
      <c r="S36" s="30">
        <v>93.763639305134674</v>
      </c>
      <c r="T36" s="30">
        <v>98.366421216649783</v>
      </c>
      <c r="U36" s="30">
        <v>97.207565911710276</v>
      </c>
      <c r="V36" s="30">
        <v>68.214330672792372</v>
      </c>
      <c r="W36" s="30">
        <v>74.272857290703939</v>
      </c>
      <c r="X36" s="30">
        <v>76.919972556061197</v>
      </c>
    </row>
    <row r="37" spans="1:24" ht="11.25" customHeight="1" x14ac:dyDescent="0.2">
      <c r="A37" s="39" t="s">
        <v>61</v>
      </c>
      <c r="B37" s="23" t="s">
        <v>62</v>
      </c>
      <c r="C37" s="30">
        <v>0.10963707080519336</v>
      </c>
      <c r="D37" s="30">
        <v>0</v>
      </c>
      <c r="E37" s="30">
        <v>0</v>
      </c>
      <c r="F37" s="30">
        <v>0</v>
      </c>
      <c r="G37" s="30">
        <v>0</v>
      </c>
      <c r="H37" s="30">
        <v>0</v>
      </c>
      <c r="I37" s="30">
        <v>6.4114689502579511E-4</v>
      </c>
      <c r="J37" s="30">
        <v>0.129923504082602</v>
      </c>
      <c r="K37" s="30">
        <v>1.0954426961806954E-3</v>
      </c>
      <c r="L37" s="30">
        <v>1.0437056182893737E-3</v>
      </c>
      <c r="M37" s="30">
        <v>7.1886222582572441E-3</v>
      </c>
      <c r="N37" s="30">
        <v>4.787632497261959E-3</v>
      </c>
      <c r="O37" s="30">
        <v>3.2257069332383196E-3</v>
      </c>
      <c r="P37" s="30">
        <v>1.6243483234818117E-3</v>
      </c>
      <c r="Q37" s="30">
        <v>2.8172459784660672E-3</v>
      </c>
      <c r="R37" s="30">
        <v>2.8448602627794842E-3</v>
      </c>
      <c r="S37" s="30">
        <v>1.2468891001686948E-2</v>
      </c>
      <c r="T37" s="30">
        <v>2.8889863487390963E-2</v>
      </c>
      <c r="U37" s="30">
        <v>3.2183222671955808E-2</v>
      </c>
      <c r="V37" s="30">
        <v>5.1795792124221654E-2</v>
      </c>
      <c r="W37" s="30">
        <v>2.5576281915908133E-2</v>
      </c>
      <c r="X37" s="30">
        <v>2.8974014569823091E-2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</row>
    <row r="41" spans="1:24" ht="11.25" customHeight="1" x14ac:dyDescent="0.2">
      <c r="A41" s="39" t="s">
        <v>69</v>
      </c>
      <c r="B41" s="23" t="s">
        <v>70</v>
      </c>
      <c r="C41" s="30">
        <v>0.34650784601052731</v>
      </c>
      <c r="D41" s="30">
        <v>0</v>
      </c>
      <c r="E41" s="30">
        <v>0</v>
      </c>
      <c r="F41" s="30">
        <v>0</v>
      </c>
      <c r="G41" s="30">
        <v>0</v>
      </c>
      <c r="H41" s="30">
        <v>3.2686210792171248E-3</v>
      </c>
      <c r="I41" s="30">
        <v>4.4796719579015013E-3</v>
      </c>
      <c r="J41" s="30">
        <v>3.1770301055145589E-3</v>
      </c>
      <c r="K41" s="30">
        <v>3.4373205353879456E-3</v>
      </c>
      <c r="L41" s="30">
        <v>2.515030619263984E-3</v>
      </c>
      <c r="M41" s="30">
        <v>1.3859861798310019E-3</v>
      </c>
      <c r="N41" s="30">
        <v>1.5302054250290133E-3</v>
      </c>
      <c r="O41" s="30">
        <v>1.9502189537600237E-3</v>
      </c>
      <c r="P41" s="30">
        <v>1.2634435459214514E-3</v>
      </c>
      <c r="Q41" s="30">
        <v>1.3897850244656211E-3</v>
      </c>
      <c r="R41" s="30">
        <v>0</v>
      </c>
      <c r="S41" s="30">
        <v>0</v>
      </c>
      <c r="T41" s="30">
        <v>1.3916188963713377E-4</v>
      </c>
      <c r="U41" s="30">
        <v>2.1013816897965499E-4</v>
      </c>
      <c r="V41" s="30">
        <v>0</v>
      </c>
      <c r="W41" s="30">
        <v>0</v>
      </c>
      <c r="X41" s="30">
        <v>0</v>
      </c>
    </row>
    <row r="42" spans="1:24" ht="11.25" customHeight="1" x14ac:dyDescent="0.2">
      <c r="A42" s="39" t="s">
        <v>71</v>
      </c>
      <c r="B42" s="23" t="s">
        <v>72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116.75454968860357</v>
      </c>
      <c r="D43" s="30">
        <v>134.84782270017982</v>
      </c>
      <c r="E43" s="30">
        <v>114.30501477823806</v>
      </c>
      <c r="F43" s="30">
        <v>108.5734267725051</v>
      </c>
      <c r="G43" s="30">
        <v>95.585056170682179</v>
      </c>
      <c r="H43" s="30">
        <v>94.130968375009161</v>
      </c>
      <c r="I43" s="30">
        <v>72.586138599810525</v>
      </c>
      <c r="J43" s="30">
        <v>68.451281818409541</v>
      </c>
      <c r="K43" s="30">
        <v>63.149866429726956</v>
      </c>
      <c r="L43" s="30">
        <v>60.47240798467918</v>
      </c>
      <c r="M43" s="30">
        <v>70.727010960441802</v>
      </c>
      <c r="N43" s="30">
        <v>61.750211759720848</v>
      </c>
      <c r="O43" s="30">
        <v>55.961595955632504</v>
      </c>
      <c r="P43" s="30">
        <v>50.162476891534226</v>
      </c>
      <c r="Q43" s="30">
        <v>45.697387390711683</v>
      </c>
      <c r="R43" s="30">
        <v>57.073382898242798</v>
      </c>
      <c r="S43" s="30">
        <v>43.612135375269268</v>
      </c>
      <c r="T43" s="30">
        <v>47.847822074389136</v>
      </c>
      <c r="U43" s="30">
        <v>41.218325968426221</v>
      </c>
      <c r="V43" s="30">
        <v>38.912846804199972</v>
      </c>
      <c r="W43" s="30">
        <v>35.567255203880798</v>
      </c>
      <c r="X43" s="30">
        <v>55.17485772500649</v>
      </c>
    </row>
    <row r="44" spans="1:24" ht="11.25" customHeight="1" x14ac:dyDescent="0.2">
      <c r="A44" s="39" t="s">
        <v>75</v>
      </c>
      <c r="B44" s="23" t="s">
        <v>76</v>
      </c>
      <c r="C44" s="30">
        <v>178.75751459165357</v>
      </c>
      <c r="D44" s="30">
        <v>164.25783543583424</v>
      </c>
      <c r="E44" s="30">
        <v>162.74289346670977</v>
      </c>
      <c r="F44" s="30">
        <v>150.82575612786965</v>
      </c>
      <c r="G44" s="30">
        <v>133.82934198542421</v>
      </c>
      <c r="H44" s="30">
        <v>126.76520546109946</v>
      </c>
      <c r="I44" s="30">
        <v>176.69971239745888</v>
      </c>
      <c r="J44" s="30">
        <v>122.13534618359314</v>
      </c>
      <c r="K44" s="30">
        <v>99.84182383849128</v>
      </c>
      <c r="L44" s="30">
        <v>108.9523470002666</v>
      </c>
      <c r="M44" s="30">
        <v>59.862376504327159</v>
      </c>
      <c r="N44" s="30">
        <v>56.242768977878185</v>
      </c>
      <c r="O44" s="30">
        <v>51.49196575203225</v>
      </c>
      <c r="P44" s="30">
        <v>52.379169076430706</v>
      </c>
      <c r="Q44" s="30">
        <v>67.96607699853999</v>
      </c>
      <c r="R44" s="30">
        <v>58.471036577326927</v>
      </c>
      <c r="S44" s="30">
        <v>51.875882359962397</v>
      </c>
      <c r="T44" s="30">
        <v>45.593021960155696</v>
      </c>
      <c r="U44" s="30">
        <v>53.831392529014138</v>
      </c>
      <c r="V44" s="30">
        <v>48.755039445637898</v>
      </c>
      <c r="W44" s="30">
        <v>40.152278812756109</v>
      </c>
      <c r="X44" s="30">
        <v>55.197370554084237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142.13556421653163</v>
      </c>
      <c r="D48" s="30">
        <v>118.17653220639738</v>
      </c>
      <c r="E48" s="30">
        <v>106.00032701932336</v>
      </c>
      <c r="F48" s="30">
        <v>122.15817122664109</v>
      </c>
      <c r="G48" s="30">
        <v>123.18359238728866</v>
      </c>
      <c r="H48" s="30">
        <v>121.40009053627026</v>
      </c>
      <c r="I48" s="30">
        <v>142.20686427788846</v>
      </c>
      <c r="J48" s="30">
        <v>114.71491056718543</v>
      </c>
      <c r="K48" s="30">
        <v>105.99536715872385</v>
      </c>
      <c r="L48" s="30">
        <v>98.950794809425872</v>
      </c>
      <c r="M48" s="30">
        <v>151.0140308880803</v>
      </c>
      <c r="N48" s="30">
        <v>89.31801901019287</v>
      </c>
      <c r="O48" s="30">
        <v>77.410322002479788</v>
      </c>
      <c r="P48" s="30">
        <v>10.941521272728561</v>
      </c>
      <c r="Q48" s="30">
        <v>15.373107623864662</v>
      </c>
      <c r="R48" s="30">
        <v>8.7777651950719289</v>
      </c>
      <c r="S48" s="30">
        <v>8.8396744433962855</v>
      </c>
      <c r="T48" s="30">
        <v>3.6633257851675811</v>
      </c>
      <c r="U48" s="30">
        <v>4.1047590708243691</v>
      </c>
      <c r="V48" s="30">
        <v>2.6492531094437237</v>
      </c>
      <c r="W48" s="30">
        <v>2.1313009944704788</v>
      </c>
      <c r="X48" s="30">
        <v>6.1341655188282012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26.177815993121239</v>
      </c>
      <c r="D50" s="30">
        <v>25.4609630266552</v>
      </c>
      <c r="E50" s="30">
        <v>26.284510196039125</v>
      </c>
      <c r="F50" s="30">
        <v>22.203865162313377</v>
      </c>
      <c r="G50" s="30">
        <v>21.72036781738089</v>
      </c>
      <c r="H50" s="30">
        <v>16.510203051854965</v>
      </c>
      <c r="I50" s="30">
        <v>25.024133266131138</v>
      </c>
      <c r="J50" s="30">
        <v>21.24651762682717</v>
      </c>
      <c r="K50" s="30">
        <v>17.199312123817709</v>
      </c>
      <c r="L50" s="30">
        <v>16.017024935511611</v>
      </c>
      <c r="M50" s="30">
        <v>23.168271711092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1.675297860384103E-3</v>
      </c>
      <c r="U50" s="30">
        <v>1.5271247471389084E-3</v>
      </c>
      <c r="V50" s="30">
        <v>1.3695715959425108E-3</v>
      </c>
      <c r="W50" s="30">
        <v>3.5904441944114144E-3</v>
      </c>
      <c r="X50" s="30">
        <v>3.4299672634929443</v>
      </c>
    </row>
    <row r="51" spans="1:24" ht="11.25" customHeight="1" x14ac:dyDescent="0.2">
      <c r="A51" s="24" t="s">
        <v>89</v>
      </c>
      <c r="B51" s="25" t="s">
        <v>90</v>
      </c>
      <c r="C51" s="31">
        <v>2473.3767470581051</v>
      </c>
      <c r="D51" s="31">
        <v>2628.2037650695461</v>
      </c>
      <c r="E51" s="31">
        <v>2564.4794330622499</v>
      </c>
      <c r="F51" s="31">
        <v>2777.9576852319728</v>
      </c>
      <c r="G51" s="31">
        <v>2929.3594040483958</v>
      </c>
      <c r="H51" s="31">
        <v>2704.5505359366375</v>
      </c>
      <c r="I51" s="31">
        <v>2769.771994015749</v>
      </c>
      <c r="J51" s="31">
        <v>2765.8230485012209</v>
      </c>
      <c r="K51" s="31">
        <v>2730.4576268792352</v>
      </c>
      <c r="L51" s="31">
        <v>2032.2993324739164</v>
      </c>
      <c r="M51" s="31">
        <v>2143.6150553715261</v>
      </c>
      <c r="N51" s="31">
        <v>2171.734119556646</v>
      </c>
      <c r="O51" s="31">
        <v>2041.2794799443832</v>
      </c>
      <c r="P51" s="31">
        <v>1950.6547291361903</v>
      </c>
      <c r="Q51" s="31">
        <v>1894.7993159474797</v>
      </c>
      <c r="R51" s="31">
        <v>2038.986263908969</v>
      </c>
      <c r="S51" s="31">
        <v>1951.4361477841915</v>
      </c>
      <c r="T51" s="31">
        <v>2144.7451245450015</v>
      </c>
      <c r="U51" s="31">
        <v>2254.7523113717143</v>
      </c>
      <c r="V51" s="31">
        <v>2157.677575893681</v>
      </c>
      <c r="W51" s="31">
        <v>2133.3162327197415</v>
      </c>
      <c r="X51" s="31">
        <v>2254.5931762246109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:W52" si="24">SUM(C53:C70)</f>
        <v>1.5921069469740499</v>
      </c>
      <c r="D52" s="31">
        <f t="shared" si="24"/>
        <v>1.9086648740269299</v>
      </c>
      <c r="E52" s="31">
        <f t="shared" si="24"/>
        <v>1.3593761214223616</v>
      </c>
      <c r="F52" s="31">
        <f t="shared" si="24"/>
        <v>1.5414665539275108</v>
      </c>
      <c r="G52" s="31">
        <f t="shared" si="24"/>
        <v>3.2003758209438846</v>
      </c>
      <c r="H52" s="31">
        <f t="shared" si="24"/>
        <v>4.3257955840005993</v>
      </c>
      <c r="I52" s="31">
        <f t="shared" si="24"/>
        <v>9.6013965058732058</v>
      </c>
      <c r="J52" s="31">
        <f t="shared" si="24"/>
        <v>6.8956316262623627</v>
      </c>
      <c r="K52" s="31">
        <f t="shared" si="24"/>
        <v>8.8581003430644749</v>
      </c>
      <c r="L52" s="31">
        <f t="shared" si="24"/>
        <v>11.693754901662176</v>
      </c>
      <c r="M52" s="31">
        <f t="shared" si="24"/>
        <v>13.163115938052549</v>
      </c>
      <c r="N52" s="31">
        <f t="shared" si="24"/>
        <v>10.67202597927017</v>
      </c>
      <c r="O52" s="31">
        <f t="shared" si="24"/>
        <v>10.350530139368004</v>
      </c>
      <c r="P52" s="31">
        <f t="shared" si="24"/>
        <v>9.233711768264488</v>
      </c>
      <c r="Q52" s="31">
        <f t="shared" si="24"/>
        <v>13.3853860093466</v>
      </c>
      <c r="R52" s="31">
        <f t="shared" si="24"/>
        <v>12.230407621600136</v>
      </c>
      <c r="S52" s="31">
        <f t="shared" si="24"/>
        <v>9.6156884637487767</v>
      </c>
      <c r="T52" s="31">
        <f t="shared" si="24"/>
        <v>11.276989989760304</v>
      </c>
      <c r="U52" s="31">
        <f t="shared" si="24"/>
        <v>12.312165820604832</v>
      </c>
      <c r="V52" s="31">
        <f t="shared" si="24"/>
        <v>13.204786798107332</v>
      </c>
      <c r="W52" s="31">
        <f t="shared" si="24"/>
        <v>15.145982686833662</v>
      </c>
      <c r="X52" s="31">
        <f t="shared" ref="X52" si="25">SUM(X53:X70)</f>
        <v>17.063829854247391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0</v>
      </c>
      <c r="D57" s="30">
        <v>0</v>
      </c>
      <c r="E57" s="30">
        <v>0</v>
      </c>
      <c r="F57" s="30">
        <v>3.8275275365743457E-4</v>
      </c>
      <c r="G57" s="30">
        <v>3.7819011032175627E-4</v>
      </c>
      <c r="H57" s="30">
        <v>3.7492368369050567E-4</v>
      </c>
      <c r="I57" s="30">
        <v>4.3972416296224136E-4</v>
      </c>
      <c r="J57" s="30">
        <v>4.1126597996925615E-4</v>
      </c>
      <c r="K57" s="30">
        <v>4.1167857634836618E-4</v>
      </c>
      <c r="L57" s="30">
        <v>1.380121292601816E-3</v>
      </c>
      <c r="M57" s="30">
        <v>1.2943471377793157E-3</v>
      </c>
      <c r="N57" s="30">
        <v>1.2733928661383298E-3</v>
      </c>
      <c r="O57" s="30">
        <v>1.2214806574208331E-3</v>
      </c>
      <c r="P57" s="30">
        <v>1.1064196471334102E-3</v>
      </c>
      <c r="Q57" s="30">
        <v>1.1051516445459201E-3</v>
      </c>
      <c r="R57" s="30">
        <v>1.0434047715334892E-3</v>
      </c>
      <c r="S57" s="30">
        <v>9.8391797392774634E-4</v>
      </c>
      <c r="T57" s="30">
        <v>9.8254671744587413E-4</v>
      </c>
      <c r="U57" s="30">
        <v>9.395641541988729E-4</v>
      </c>
      <c r="V57" s="30">
        <v>3.076634311248994E-3</v>
      </c>
      <c r="W57" s="30">
        <v>3.245510724831049E-3</v>
      </c>
      <c r="X57" s="30">
        <v>3.3607386544287502E-3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0.42446780808705376</v>
      </c>
      <c r="D59" s="30">
        <v>0.70384447496379854</v>
      </c>
      <c r="E59" s="30">
        <v>0.46351647399258084</v>
      </c>
      <c r="F59" s="30">
        <v>0.68279201404032985</v>
      </c>
      <c r="G59" s="30">
        <v>2.3483665447737576</v>
      </c>
      <c r="H59" s="30">
        <v>3.3859136603379287</v>
      </c>
      <c r="I59" s="30">
        <v>8.5668561020438361</v>
      </c>
      <c r="J59" s="30">
        <v>5.8223148401558102</v>
      </c>
      <c r="K59" s="30">
        <v>7.6406567530949987</v>
      </c>
      <c r="L59" s="30">
        <v>10.86726143633194</v>
      </c>
      <c r="M59" s="30">
        <v>11.515507708100348</v>
      </c>
      <c r="N59" s="30">
        <v>8.7314345943013567</v>
      </c>
      <c r="O59" s="30">
        <v>8.8993445586999833</v>
      </c>
      <c r="P59" s="30">
        <v>7.5872245180027713</v>
      </c>
      <c r="Q59" s="30">
        <v>6.0048925204407837</v>
      </c>
      <c r="R59" s="30">
        <v>3.4501725101653569</v>
      </c>
      <c r="S59" s="30">
        <v>0.22813902456457857</v>
      </c>
      <c r="T59" s="30">
        <v>0.2782026603741734</v>
      </c>
      <c r="U59" s="30">
        <v>0.32260379038029141</v>
      </c>
      <c r="V59" s="30">
        <v>0.34399739179723865</v>
      </c>
      <c r="W59" s="30">
        <v>1.2388539285991416</v>
      </c>
      <c r="X59" s="30">
        <v>0.75267567665781698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2.6424998579852287E-4</v>
      </c>
      <c r="L61" s="30">
        <v>4.0151991888306022E-4</v>
      </c>
      <c r="M61" s="30">
        <v>1.8749087729440139E-3</v>
      </c>
      <c r="N61" s="30">
        <v>1.6068529652982031E-2</v>
      </c>
      <c r="O61" s="30">
        <v>1.9770418662028371E-2</v>
      </c>
      <c r="P61" s="30">
        <v>3.3521679323817818E-2</v>
      </c>
      <c r="Q61" s="30">
        <v>4.1862220016695026E-2</v>
      </c>
      <c r="R61" s="30">
        <v>3.571244807497264E-2</v>
      </c>
      <c r="S61" s="30">
        <v>3.771112573735818E-2</v>
      </c>
      <c r="T61" s="30">
        <v>3.6062677709222252E-2</v>
      </c>
      <c r="U61" s="30">
        <v>7.1238479825573089E-2</v>
      </c>
      <c r="V61" s="30">
        <v>0</v>
      </c>
      <c r="W61" s="30">
        <v>0</v>
      </c>
      <c r="X61" s="30">
        <v>5.0526104904978678E-2</v>
      </c>
    </row>
    <row r="62" spans="1:24" ht="11.25" customHeight="1" x14ac:dyDescent="0.2">
      <c r="A62" s="22" t="s">
        <v>111</v>
      </c>
      <c r="B62" s="23" t="s">
        <v>112</v>
      </c>
      <c r="C62" s="30">
        <v>2.3903697334479789E-2</v>
      </c>
      <c r="D62" s="30">
        <v>2.3903697334479789E-2</v>
      </c>
      <c r="E62" s="30">
        <v>2.3903697334479789E-2</v>
      </c>
      <c r="F62" s="30">
        <v>2.3903697334479789E-2</v>
      </c>
      <c r="G62" s="30">
        <v>2.3903697334479789E-2</v>
      </c>
      <c r="H62" s="30">
        <v>0</v>
      </c>
      <c r="I62" s="30">
        <v>0</v>
      </c>
      <c r="J62" s="30">
        <v>0</v>
      </c>
      <c r="K62" s="30">
        <v>0.1194325021496131</v>
      </c>
      <c r="L62" s="30">
        <v>9.5528804815133275E-2</v>
      </c>
      <c r="M62" s="30">
        <v>0.1194325021496131</v>
      </c>
      <c r="N62" s="30">
        <v>7.1625107480653469E-2</v>
      </c>
      <c r="O62" s="30">
        <v>0</v>
      </c>
      <c r="P62" s="30">
        <v>0</v>
      </c>
      <c r="Q62" s="30">
        <v>0</v>
      </c>
      <c r="R62" s="30">
        <v>4.9871023215821153E-3</v>
      </c>
      <c r="S62" s="30">
        <v>7.7386070507308674E-4</v>
      </c>
      <c r="T62" s="30">
        <v>7.7386070507308674E-4</v>
      </c>
      <c r="U62" s="30">
        <v>0</v>
      </c>
      <c r="V62" s="30">
        <v>0</v>
      </c>
      <c r="W62" s="30">
        <v>0</v>
      </c>
      <c r="X62" s="30">
        <v>0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1.5537061924211237E-4</v>
      </c>
      <c r="K64" s="30">
        <v>1.5240591785705917E-4</v>
      </c>
      <c r="L64" s="30">
        <v>1.4361842888523584E-4</v>
      </c>
      <c r="M64" s="30">
        <v>5.2580374858644753E-4</v>
      </c>
      <c r="N64" s="30">
        <v>2.8730421495424093E-4</v>
      </c>
      <c r="O64" s="30">
        <v>2.791785662302028E-4</v>
      </c>
      <c r="P64" s="30">
        <v>1.2444727994840216E-4</v>
      </c>
      <c r="Q64" s="30">
        <v>2.6733691350952889E-4</v>
      </c>
      <c r="R64" s="30">
        <v>1.4822266317022196E-4</v>
      </c>
      <c r="S64" s="30">
        <v>6.2024532267174963E-4</v>
      </c>
      <c r="T64" s="30">
        <v>4.8145702186002477E-4</v>
      </c>
      <c r="U64" s="30">
        <v>8.3828630476930738E-4</v>
      </c>
      <c r="V64" s="30">
        <v>4.2355969403468709E-4</v>
      </c>
      <c r="W64" s="30">
        <v>1.1067505383380051E-3</v>
      </c>
      <c r="X64" s="30">
        <v>1.2558469643123085E-3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1.9050739732132395E-4</v>
      </c>
      <c r="L65" s="30">
        <v>3.76998375823744E-4</v>
      </c>
      <c r="M65" s="30">
        <v>1.1041878720315398E-3</v>
      </c>
      <c r="N65" s="30">
        <v>1.9153614330282728E-4</v>
      </c>
      <c r="O65" s="30">
        <v>1.8611904415346853E-4</v>
      </c>
      <c r="P65" s="30">
        <v>3.7334183984520647E-4</v>
      </c>
      <c r="Q65" s="30">
        <v>5.2041585829854962E-3</v>
      </c>
      <c r="R65" s="30">
        <v>7.2840851615080492E-3</v>
      </c>
      <c r="S65" s="30">
        <v>6.7007169692638008E-2</v>
      </c>
      <c r="T65" s="30">
        <v>0.25563179419758864</v>
      </c>
      <c r="U65" s="30">
        <v>0.26464925205433193</v>
      </c>
      <c r="V65" s="30">
        <v>0.22489094481905367</v>
      </c>
      <c r="W65" s="30">
        <v>0</v>
      </c>
      <c r="X65" s="30">
        <v>0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2.4497793378591205E-4</v>
      </c>
      <c r="I66" s="30">
        <v>4.1102409888958344E-4</v>
      </c>
      <c r="J66" s="30">
        <v>4.2578000188305801E-4</v>
      </c>
      <c r="K66" s="30">
        <v>5.9100124858236158E-3</v>
      </c>
      <c r="L66" s="30">
        <v>5.7342177988757466E-3</v>
      </c>
      <c r="M66" s="30">
        <v>1.3828342294409962E-2</v>
      </c>
      <c r="N66" s="30">
        <v>3.491820031779004E-3</v>
      </c>
      <c r="O66" s="30">
        <v>2.1506017151099203E-3</v>
      </c>
      <c r="P66" s="30">
        <v>3.0202092585834943E-3</v>
      </c>
      <c r="Q66" s="30">
        <v>2.0527150782954265E-2</v>
      </c>
      <c r="R66" s="30">
        <v>3.3455582937321773E-2</v>
      </c>
      <c r="S66" s="30">
        <v>0.31802977895212314</v>
      </c>
      <c r="T66" s="30">
        <v>0.53523978485112944</v>
      </c>
      <c r="U66" s="30">
        <v>0.5469516103164388</v>
      </c>
      <c r="V66" s="30">
        <v>0.5399262606169335</v>
      </c>
      <c r="W66" s="30">
        <v>0.50582733122553236</v>
      </c>
      <c r="X66" s="30">
        <v>0.62943980989800119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0.68169360153010694</v>
      </c>
      <c r="N69" s="30">
        <v>0.82957022764826394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</row>
    <row r="70" spans="1:24" ht="11.25" customHeight="1" x14ac:dyDescent="0.2">
      <c r="A70" s="22" t="s">
        <v>127</v>
      </c>
      <c r="B70" s="23" t="s">
        <v>128</v>
      </c>
      <c r="C70" s="30">
        <v>1.1437354415525163</v>
      </c>
      <c r="D70" s="30">
        <v>1.1809167017286515</v>
      </c>
      <c r="E70" s="30">
        <v>0.87195595009530091</v>
      </c>
      <c r="F70" s="30">
        <v>0.83438808979904378</v>
      </c>
      <c r="G70" s="30">
        <v>0.82772738872532547</v>
      </c>
      <c r="H70" s="30">
        <v>0.93926202204519449</v>
      </c>
      <c r="I70" s="30">
        <v>1.0336896555675168</v>
      </c>
      <c r="J70" s="30">
        <v>1.0723243695054576</v>
      </c>
      <c r="K70" s="30">
        <v>1.0910822334567134</v>
      </c>
      <c r="L70" s="30">
        <v>0.72292818470003339</v>
      </c>
      <c r="M70" s="30">
        <v>0.82785453644673179</v>
      </c>
      <c r="N70" s="30">
        <v>1.0180834669307406</v>
      </c>
      <c r="O70" s="30">
        <v>1.4275777820230777</v>
      </c>
      <c r="P70" s="30">
        <v>1.6083411529123897</v>
      </c>
      <c r="Q70" s="30">
        <v>7.3115274709651255</v>
      </c>
      <c r="R70" s="30">
        <v>8.6976042655046921</v>
      </c>
      <c r="S70" s="30">
        <v>8.9624233408004059</v>
      </c>
      <c r="T70" s="30">
        <v>10.169615208183812</v>
      </c>
      <c r="U70" s="30">
        <v>11.104944837569228</v>
      </c>
      <c r="V70" s="30">
        <v>12.092472006868823</v>
      </c>
      <c r="W70" s="30">
        <v>13.396949165745818</v>
      </c>
      <c r="X70" s="30">
        <v>15.626571677167854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:W71" si="26">SUM(C72:C73)</f>
        <v>0.75596606133299282</v>
      </c>
      <c r="D71" s="31">
        <f t="shared" si="26"/>
        <v>0.75215062533807975</v>
      </c>
      <c r="E71" s="31">
        <f t="shared" si="26"/>
        <v>0.45451229008295485</v>
      </c>
      <c r="F71" s="31">
        <f t="shared" si="26"/>
        <v>0.18427515412195819</v>
      </c>
      <c r="G71" s="31">
        <f t="shared" si="26"/>
        <v>0.69142833198191989</v>
      </c>
      <c r="H71" s="31">
        <f t="shared" si="26"/>
        <v>0.70158345746229123</v>
      </c>
      <c r="I71" s="31">
        <f t="shared" si="26"/>
        <v>0.64599647435423657</v>
      </c>
      <c r="J71" s="31">
        <f t="shared" si="26"/>
        <v>0.54874161541111921</v>
      </c>
      <c r="K71" s="31">
        <f t="shared" si="26"/>
        <v>2.4084630235733084</v>
      </c>
      <c r="L71" s="31">
        <f t="shared" si="26"/>
        <v>0.42013429861593415</v>
      </c>
      <c r="M71" s="31">
        <f t="shared" si="26"/>
        <v>0.62721883195446571</v>
      </c>
      <c r="N71" s="31">
        <f t="shared" si="26"/>
        <v>0.87981584247882583</v>
      </c>
      <c r="O71" s="31">
        <f t="shared" si="26"/>
        <v>0.39373712746309886</v>
      </c>
      <c r="P71" s="31">
        <f t="shared" si="26"/>
        <v>0.12672068349655308</v>
      </c>
      <c r="Q71" s="31">
        <f t="shared" si="26"/>
        <v>0.42802232012311292</v>
      </c>
      <c r="R71" s="31">
        <f t="shared" si="26"/>
        <v>0.38406758970280652</v>
      </c>
      <c r="S71" s="31">
        <f t="shared" si="26"/>
        <v>0.34024804279281778</v>
      </c>
      <c r="T71" s="31">
        <f t="shared" si="26"/>
        <v>0.38055877860029419</v>
      </c>
      <c r="U71" s="31">
        <f t="shared" si="26"/>
        <v>0.48247261120256441</v>
      </c>
      <c r="V71" s="31">
        <f t="shared" si="26"/>
        <v>0.40354459235589274</v>
      </c>
      <c r="W71" s="31">
        <f t="shared" si="26"/>
        <v>0.72994360288124283</v>
      </c>
      <c r="X71" s="31">
        <f t="shared" ref="X71" si="27">SUM(X72:X73)</f>
        <v>0.28542414786678449</v>
      </c>
    </row>
    <row r="72" spans="1:24" ht="11.25" customHeight="1" x14ac:dyDescent="0.2">
      <c r="A72" s="22" t="s">
        <v>131</v>
      </c>
      <c r="B72" s="23" t="s">
        <v>132</v>
      </c>
      <c r="C72" s="30">
        <v>0.75596606133299282</v>
      </c>
      <c r="D72" s="30">
        <v>0.72824692800359991</v>
      </c>
      <c r="E72" s="30">
        <v>0.43060859274847507</v>
      </c>
      <c r="F72" s="30">
        <v>0.16037145678747841</v>
      </c>
      <c r="G72" s="30">
        <v>0.66752463464744005</v>
      </c>
      <c r="H72" s="30">
        <v>0.70158345746229123</v>
      </c>
      <c r="I72" s="30">
        <v>0.64599647435423657</v>
      </c>
      <c r="J72" s="30">
        <v>0.54874161541111921</v>
      </c>
      <c r="K72" s="30">
        <v>2.312934218758175</v>
      </c>
      <c r="L72" s="30">
        <v>0.32460549380080089</v>
      </c>
      <c r="M72" s="30">
        <v>0.53169002713933244</v>
      </c>
      <c r="N72" s="30">
        <v>0.83200844780986627</v>
      </c>
      <c r="O72" s="30">
        <v>0.39373712746309886</v>
      </c>
      <c r="P72" s="30">
        <v>0.12672068349655308</v>
      </c>
      <c r="Q72" s="30">
        <v>0.42802232012311292</v>
      </c>
      <c r="R72" s="30">
        <v>0.3800263171318693</v>
      </c>
      <c r="S72" s="30">
        <v>0.33964615113331648</v>
      </c>
      <c r="T72" s="30">
        <v>0.37995688694079288</v>
      </c>
      <c r="U72" s="30">
        <v>0.48247261120256441</v>
      </c>
      <c r="V72" s="30">
        <v>0.40354459235589274</v>
      </c>
      <c r="W72" s="30">
        <v>0.72994360288124283</v>
      </c>
      <c r="X72" s="30">
        <v>0.28542414786678449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2.3903697334479789E-2</v>
      </c>
      <c r="E73" s="30">
        <v>2.3903697334479789E-2</v>
      </c>
      <c r="F73" s="30">
        <v>2.3903697334479789E-2</v>
      </c>
      <c r="G73" s="30">
        <v>2.3903697334479789E-2</v>
      </c>
      <c r="H73" s="30">
        <v>0</v>
      </c>
      <c r="I73" s="30">
        <v>0</v>
      </c>
      <c r="J73" s="30">
        <v>0</v>
      </c>
      <c r="K73" s="30">
        <v>9.5528804815133275E-2</v>
      </c>
      <c r="L73" s="30">
        <v>9.5528804815133275E-2</v>
      </c>
      <c r="M73" s="30">
        <v>9.5528804815133275E-2</v>
      </c>
      <c r="N73" s="30">
        <v>4.7807394668959592E-2</v>
      </c>
      <c r="O73" s="30">
        <v>0</v>
      </c>
      <c r="P73" s="30">
        <v>0</v>
      </c>
      <c r="Q73" s="30">
        <v>0</v>
      </c>
      <c r="R73" s="30">
        <v>4.0412725709372309E-3</v>
      </c>
      <c r="S73" s="30">
        <v>6.0189165950128975E-4</v>
      </c>
      <c r="T73" s="30">
        <v>6.0189165950128975E-4</v>
      </c>
      <c r="U73" s="30">
        <v>0</v>
      </c>
      <c r="V73" s="30">
        <v>0</v>
      </c>
      <c r="W73" s="30">
        <v>0</v>
      </c>
      <c r="X73" s="30">
        <v>0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52.41373469187004</v>
      </c>
      <c r="D75" s="31">
        <v>59.129466252235758</v>
      </c>
      <c r="E75" s="31">
        <v>53.011167540068691</v>
      </c>
      <c r="F75" s="31">
        <v>62.901410686251545</v>
      </c>
      <c r="G75" s="31">
        <v>51.145606099947173</v>
      </c>
      <c r="H75" s="31">
        <v>51.294053921898964</v>
      </c>
      <c r="I75" s="31">
        <v>34.98671090981432</v>
      </c>
      <c r="J75" s="31">
        <v>32.551168440080367</v>
      </c>
      <c r="K75" s="31">
        <v>30.992495963124522</v>
      </c>
      <c r="L75" s="31">
        <v>168.23031792602714</v>
      </c>
      <c r="M75" s="31">
        <v>55.974693525409272</v>
      </c>
      <c r="N75" s="31">
        <v>65.256364170073326</v>
      </c>
      <c r="O75" s="31">
        <v>111.01122571066446</v>
      </c>
      <c r="P75" s="31">
        <v>85.647026577103034</v>
      </c>
      <c r="Q75" s="31">
        <v>92.44267211267605</v>
      </c>
      <c r="R75" s="31">
        <v>152.18295053690738</v>
      </c>
      <c r="S75" s="31">
        <v>159.87693993703201</v>
      </c>
      <c r="T75" s="31">
        <v>159.3117411745925</v>
      </c>
      <c r="U75" s="31">
        <v>113.9942427545348</v>
      </c>
      <c r="V75" s="31">
        <v>163.57763637462583</v>
      </c>
      <c r="W75" s="31">
        <v>148.72284115436466</v>
      </c>
      <c r="X75" s="31">
        <v>103.3429527341427</v>
      </c>
    </row>
    <row r="76" spans="1:24" ht="11.25" customHeight="1" x14ac:dyDescent="0.2">
      <c r="A76" s="26" t="s">
        <v>139</v>
      </c>
      <c r="B76" s="27" t="s">
        <v>140</v>
      </c>
      <c r="C76" s="32">
        <v>4948.7868388617626</v>
      </c>
      <c r="D76" s="32">
        <v>5019.146889693061</v>
      </c>
      <c r="E76" s="32">
        <v>4944.6543511351028</v>
      </c>
      <c r="F76" s="32">
        <v>5136.0001344789162</v>
      </c>
      <c r="G76" s="32">
        <v>5330.7363138120572</v>
      </c>
      <c r="H76" s="32">
        <v>5266.8355879550909</v>
      </c>
      <c r="I76" s="32">
        <v>5616.1380297530768</v>
      </c>
      <c r="J76" s="32">
        <v>5555.7322179465709</v>
      </c>
      <c r="K76" s="32">
        <v>5486.1759996934989</v>
      </c>
      <c r="L76" s="32">
        <v>4238.2442613820813</v>
      </c>
      <c r="M76" s="32">
        <v>4694.2654675114063</v>
      </c>
      <c r="N76" s="32">
        <v>5031.4829199616688</v>
      </c>
      <c r="O76" s="32">
        <v>4841.8605692362098</v>
      </c>
      <c r="P76" s="32">
        <v>4501.5433649083452</v>
      </c>
      <c r="Q76" s="32">
        <v>4442.9239123431462</v>
      </c>
      <c r="R76" s="32">
        <v>4472.9606718776404</v>
      </c>
      <c r="S76" s="32">
        <v>4505.874953558854</v>
      </c>
      <c r="T76" s="32">
        <v>4664.2243354520833</v>
      </c>
      <c r="U76" s="32">
        <v>4842.7734240667523</v>
      </c>
      <c r="V76" s="32">
        <v>4592.1072110096111</v>
      </c>
      <c r="W76" s="32">
        <v>4207.5549169290498</v>
      </c>
      <c r="X76" s="32">
        <v>4647.8544219602227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5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185</v>
      </c>
      <c r="B1" s="7" t="s">
        <v>250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:W2" si="0">SUM(C3,C17,C22,C25,C26,C51,C52,C71,C74,C75,C76)</f>
        <v>11105.870302876563</v>
      </c>
      <c r="D2" s="28">
        <f t="shared" si="0"/>
        <v>11130.396272180151</v>
      </c>
      <c r="E2" s="28">
        <f t="shared" si="0"/>
        <v>11288.319766475644</v>
      </c>
      <c r="F2" s="28">
        <f t="shared" si="0"/>
        <v>11083.68097761364</v>
      </c>
      <c r="G2" s="28">
        <f t="shared" si="0"/>
        <v>11541.52337626404</v>
      </c>
      <c r="H2" s="28">
        <f t="shared" si="0"/>
        <v>11272.434606931631</v>
      </c>
      <c r="I2" s="28">
        <f t="shared" si="0"/>
        <v>10805.985759324183</v>
      </c>
      <c r="J2" s="28">
        <f t="shared" si="0"/>
        <v>10876.383432142233</v>
      </c>
      <c r="K2" s="28">
        <f t="shared" si="0"/>
        <v>10447.052114252663</v>
      </c>
      <c r="L2" s="28">
        <f t="shared" si="0"/>
        <v>8619.8743556194095</v>
      </c>
      <c r="M2" s="28">
        <f t="shared" si="0"/>
        <v>9441.7221252830113</v>
      </c>
      <c r="N2" s="28">
        <f t="shared" si="0"/>
        <v>9816.5569498235982</v>
      </c>
      <c r="O2" s="28">
        <f t="shared" si="0"/>
        <v>9025.0935388435428</v>
      </c>
      <c r="P2" s="28">
        <f t="shared" si="0"/>
        <v>8860.37638635025</v>
      </c>
      <c r="Q2" s="28">
        <f t="shared" si="0"/>
        <v>8730.4657211224712</v>
      </c>
      <c r="R2" s="28">
        <f t="shared" si="0"/>
        <v>9247.041387362382</v>
      </c>
      <c r="S2" s="28">
        <f t="shared" si="0"/>
        <v>9414.6104572423574</v>
      </c>
      <c r="T2" s="28">
        <f t="shared" si="0"/>
        <v>9511.2345680311537</v>
      </c>
      <c r="U2" s="28">
        <f t="shared" si="0"/>
        <v>9710.8916211729993</v>
      </c>
      <c r="V2" s="28">
        <f t="shared" si="0"/>
        <v>9440.8298287057078</v>
      </c>
      <c r="W2" s="28">
        <f t="shared" si="0"/>
        <v>9042.2427071057718</v>
      </c>
      <c r="X2" s="28">
        <f t="shared" ref="X2" si="1">SUM(X3,X17,X22,X25,X26,X51,X52,X71,X74,X75,X76)</f>
        <v>9497.2515663914673</v>
      </c>
    </row>
    <row r="3" spans="1:24" ht="11.25" customHeight="1" x14ac:dyDescent="0.2">
      <c r="A3" s="20" t="s">
        <v>3</v>
      </c>
      <c r="B3" s="21" t="s">
        <v>4</v>
      </c>
      <c r="C3" s="29">
        <f t="shared" ref="C3:W3" si="2">SUM(C4,C8,C11)</f>
        <v>579.66430782459156</v>
      </c>
      <c r="D3" s="29">
        <f t="shared" si="2"/>
        <v>557.63817712811692</v>
      </c>
      <c r="E3" s="29">
        <f t="shared" si="2"/>
        <v>607.93949269131554</v>
      </c>
      <c r="F3" s="29">
        <f t="shared" si="2"/>
        <v>489.51100601891653</v>
      </c>
      <c r="G3" s="29">
        <f t="shared" si="2"/>
        <v>438.1639982803095</v>
      </c>
      <c r="H3" s="29">
        <f t="shared" si="2"/>
        <v>570.00672398968186</v>
      </c>
      <c r="I3" s="29">
        <f t="shared" si="2"/>
        <v>427.21631986242471</v>
      </c>
      <c r="J3" s="29">
        <f t="shared" si="2"/>
        <v>464.73754084264829</v>
      </c>
      <c r="K3" s="29">
        <f t="shared" si="2"/>
        <v>371.34733447979363</v>
      </c>
      <c r="L3" s="29">
        <f t="shared" si="2"/>
        <v>235.10858985382629</v>
      </c>
      <c r="M3" s="29">
        <f t="shared" si="2"/>
        <v>294.188271711092</v>
      </c>
      <c r="N3" s="29">
        <f t="shared" si="2"/>
        <v>342.19953998280312</v>
      </c>
      <c r="O3" s="29">
        <f t="shared" si="2"/>
        <v>336.55628116938948</v>
      </c>
      <c r="P3" s="29">
        <f t="shared" si="2"/>
        <v>305.13360705073092</v>
      </c>
      <c r="Q3" s="29">
        <f t="shared" si="2"/>
        <v>278.29432072227002</v>
      </c>
      <c r="R3" s="29">
        <f t="shared" si="2"/>
        <v>306.35173258813415</v>
      </c>
      <c r="S3" s="29">
        <f t="shared" si="2"/>
        <v>318.7628288907996</v>
      </c>
      <c r="T3" s="29">
        <f t="shared" si="2"/>
        <v>157.53371023215817</v>
      </c>
      <c r="U3" s="29">
        <f t="shared" si="2"/>
        <v>195.9148839208942</v>
      </c>
      <c r="V3" s="29">
        <f t="shared" si="2"/>
        <v>199.70141444539982</v>
      </c>
      <c r="W3" s="29">
        <f t="shared" si="2"/>
        <v>173.88172828890799</v>
      </c>
      <c r="X3" s="29">
        <f t="shared" ref="X3" si="3">SUM(X4,X8,X11)</f>
        <v>183.47393379191746</v>
      </c>
    </row>
    <row r="4" spans="1:24" ht="11.25" customHeight="1" x14ac:dyDescent="0.2">
      <c r="A4" s="40" t="s">
        <v>341</v>
      </c>
      <c r="B4" s="41" t="s">
        <v>342</v>
      </c>
      <c r="C4" s="42">
        <f t="shared" ref="C4:W4" si="4">SUM(C5:C7)</f>
        <v>195.17496990541702</v>
      </c>
      <c r="D4" s="42">
        <f t="shared" si="4"/>
        <v>248.44737747205502</v>
      </c>
      <c r="E4" s="42">
        <f t="shared" si="4"/>
        <v>230.13446259673256</v>
      </c>
      <c r="F4" s="42">
        <f t="shared" si="4"/>
        <v>208.71633705932931</v>
      </c>
      <c r="G4" s="42">
        <f t="shared" si="4"/>
        <v>185.67371453138435</v>
      </c>
      <c r="H4" s="42">
        <f t="shared" si="4"/>
        <v>242.92546861564921</v>
      </c>
      <c r="I4" s="42">
        <f t="shared" si="4"/>
        <v>118.79598452278587</v>
      </c>
      <c r="J4" s="42">
        <f t="shared" si="4"/>
        <v>152.80950988822011</v>
      </c>
      <c r="K4" s="42">
        <f t="shared" si="4"/>
        <v>152.3760963026655</v>
      </c>
      <c r="L4" s="42">
        <f t="shared" si="4"/>
        <v>122.41069647463455</v>
      </c>
      <c r="M4" s="42">
        <f t="shared" si="4"/>
        <v>171.83552020636284</v>
      </c>
      <c r="N4" s="42">
        <f t="shared" si="4"/>
        <v>197.64792777300087</v>
      </c>
      <c r="O4" s="42">
        <f t="shared" si="4"/>
        <v>228.01073086844366</v>
      </c>
      <c r="P4" s="42">
        <f t="shared" si="4"/>
        <v>205.67550300945831</v>
      </c>
      <c r="Q4" s="42">
        <f t="shared" si="4"/>
        <v>185.65233877901983</v>
      </c>
      <c r="R4" s="42">
        <f t="shared" si="4"/>
        <v>185.61190025795358</v>
      </c>
      <c r="S4" s="42">
        <f t="shared" si="4"/>
        <v>222.49881341358551</v>
      </c>
      <c r="T4" s="42">
        <f t="shared" si="4"/>
        <v>61.213482373172823</v>
      </c>
      <c r="U4" s="42">
        <f t="shared" si="4"/>
        <v>96.71905417024935</v>
      </c>
      <c r="V4" s="42">
        <f t="shared" si="4"/>
        <v>103.17546861564918</v>
      </c>
      <c r="W4" s="42">
        <f t="shared" si="4"/>
        <v>84.289079965606192</v>
      </c>
      <c r="X4" s="42">
        <f t="shared" ref="X4" si="5">SUM(X5:X7)</f>
        <v>85.535864144453996</v>
      </c>
    </row>
    <row r="5" spans="1:24" ht="11.25" customHeight="1" x14ac:dyDescent="0.2">
      <c r="A5" s="39" t="s">
        <v>5</v>
      </c>
      <c r="B5" s="23" t="s">
        <v>6</v>
      </c>
      <c r="C5" s="30">
        <f>FC_IND_NFM_AM_E!C5+FC_IND_NFM_PA_E!C5+FC_IND_NFM_SA_E!C5+FC_IND_NFM_OM_E!C5</f>
        <v>0</v>
      </c>
      <c r="D5" s="30">
        <f>FC_IND_NFM_AM_E!D5+FC_IND_NFM_PA_E!D5+FC_IND_NFM_SA_E!D5+FC_IND_NFM_OM_E!D5</f>
        <v>0</v>
      </c>
      <c r="E5" s="30">
        <f>FC_IND_NFM_AM_E!E5+FC_IND_NFM_PA_E!E5+FC_IND_NFM_SA_E!E5+FC_IND_NFM_OM_E!E5</f>
        <v>0</v>
      </c>
      <c r="F5" s="30">
        <f>FC_IND_NFM_AM_E!F5+FC_IND_NFM_PA_E!F5+FC_IND_NFM_SA_E!F5+FC_IND_NFM_OM_E!F5</f>
        <v>0</v>
      </c>
      <c r="G5" s="30">
        <f>FC_IND_NFM_AM_E!G5+FC_IND_NFM_PA_E!G5+FC_IND_NFM_SA_E!G5+FC_IND_NFM_OM_E!G5</f>
        <v>0</v>
      </c>
      <c r="H5" s="30">
        <f>FC_IND_NFM_AM_E!H5+FC_IND_NFM_PA_E!H5+FC_IND_NFM_SA_E!H5+FC_IND_NFM_OM_E!H5</f>
        <v>0</v>
      </c>
      <c r="I5" s="30">
        <f>FC_IND_NFM_AM_E!I5+FC_IND_NFM_PA_E!I5+FC_IND_NFM_SA_E!I5+FC_IND_NFM_OM_E!I5</f>
        <v>0</v>
      </c>
      <c r="J5" s="30">
        <f>FC_IND_NFM_AM_E!J5+FC_IND_NFM_PA_E!J5+FC_IND_NFM_SA_E!J5+FC_IND_NFM_OM_E!J5</f>
        <v>1.0264402407566635</v>
      </c>
      <c r="K5" s="30">
        <f>FC_IND_NFM_AM_E!K5+FC_IND_NFM_PA_E!K5+FC_IND_NFM_SA_E!K5+FC_IND_NFM_OM_E!K5</f>
        <v>2.1261650902837488</v>
      </c>
      <c r="L5" s="30">
        <f>FC_IND_NFM_AM_E!L5+FC_IND_NFM_PA_E!L5+FC_IND_NFM_SA_E!L5+FC_IND_NFM_OM_E!L5</f>
        <v>0.18295786758383478</v>
      </c>
      <c r="M5" s="30">
        <f>FC_IND_NFM_AM_E!M5+FC_IND_NFM_PA_E!M5+FC_IND_NFM_SA_E!M5+FC_IND_NFM_OM_E!M5</f>
        <v>0.79280309544282024</v>
      </c>
      <c r="N5" s="30">
        <f>FC_IND_NFM_AM_E!N5+FC_IND_NFM_PA_E!N5+FC_IND_NFM_SA_E!N5+FC_IND_NFM_OM_E!N5</f>
        <v>5.4677815993121204</v>
      </c>
      <c r="O5" s="30">
        <f>FC_IND_NFM_AM_E!O5+FC_IND_NFM_PA_E!O5+FC_IND_NFM_SA_E!O5+FC_IND_NFM_OM_E!O5</f>
        <v>6.8094411006018909</v>
      </c>
      <c r="P5" s="30">
        <f>FC_IND_NFM_AM_E!P5+FC_IND_NFM_PA_E!P5+FC_IND_NFM_SA_E!P5+FC_IND_NFM_OM_E!P5</f>
        <v>8.8814961306964708</v>
      </c>
      <c r="Q5" s="30">
        <f>FC_IND_NFM_AM_E!Q5+FC_IND_NFM_PA_E!Q5+FC_IND_NFM_SA_E!Q5+FC_IND_NFM_OM_E!Q5</f>
        <v>7.398538263112636</v>
      </c>
      <c r="R5" s="30">
        <f>FC_IND_NFM_AM_E!R5+FC_IND_NFM_PA_E!R5+FC_IND_NFM_SA_E!R5+FC_IND_NFM_OM_E!R5</f>
        <v>6.5863284608770405</v>
      </c>
      <c r="S5" s="30">
        <f>FC_IND_NFM_AM_E!S5+FC_IND_NFM_PA_E!S5+FC_IND_NFM_SA_E!S5+FC_IND_NFM_OM_E!S5</f>
        <v>7.3791315563198641</v>
      </c>
      <c r="T5" s="30">
        <f>FC_IND_NFM_AM_E!T5+FC_IND_NFM_PA_E!T5+FC_IND_NFM_SA_E!T5+FC_IND_NFM_OM_E!T5</f>
        <v>8.0987360275150433</v>
      </c>
      <c r="U5" s="30">
        <f>FC_IND_NFM_AM_E!U5+FC_IND_NFM_PA_E!U5+FC_IND_NFM_SA_E!U5+FC_IND_NFM_OM_E!U5</f>
        <v>8.0722527944969844</v>
      </c>
      <c r="V5" s="30">
        <f>FC_IND_NFM_AM_E!V5+FC_IND_NFM_PA_E!V5+FC_IND_NFM_SA_E!V5+FC_IND_NFM_OM_E!V5</f>
        <v>7.8880481513327583</v>
      </c>
      <c r="W5" s="30">
        <f>FC_IND_NFM_AM_E!W5+FC_IND_NFM_PA_E!W5+FC_IND_NFM_SA_E!W5+FC_IND_NFM_OM_E!W5</f>
        <v>8.4025709372312978</v>
      </c>
      <c r="X5" s="30">
        <f>FC_IND_NFM_AM_E!X5+FC_IND_NFM_PA_E!X5+FC_IND_NFM_SA_E!X5+FC_IND_NFM_OM_E!X5</f>
        <v>9.106113499570073</v>
      </c>
    </row>
    <row r="6" spans="1:24" ht="11.25" customHeight="1" x14ac:dyDescent="0.2">
      <c r="A6" s="39" t="s">
        <v>7</v>
      </c>
      <c r="B6" s="23" t="s">
        <v>8</v>
      </c>
      <c r="C6" s="30">
        <f>FC_IND_NFM_AM_E!C6+FC_IND_NFM_PA_E!C6+FC_IND_NFM_SA_E!C6+FC_IND_NFM_OM_E!C6</f>
        <v>7.4882029234737741</v>
      </c>
      <c r="D6" s="30">
        <f>FC_IND_NFM_AM_E!D6+FC_IND_NFM_PA_E!D6+FC_IND_NFM_SA_E!D6+FC_IND_NFM_OM_E!D6</f>
        <v>19.735081685296649</v>
      </c>
      <c r="E6" s="30">
        <f>FC_IND_NFM_AM_E!E6+FC_IND_NFM_PA_E!E6+FC_IND_NFM_SA_E!E6+FC_IND_NFM_OM_E!E6</f>
        <v>4.0492691315563194</v>
      </c>
      <c r="F6" s="30">
        <f>FC_IND_NFM_AM_E!F6+FC_IND_NFM_PA_E!F6+FC_IND_NFM_SA_E!F6+FC_IND_NFM_OM_E!F6</f>
        <v>0</v>
      </c>
      <c r="G6" s="30">
        <f>FC_IND_NFM_AM_E!G6+FC_IND_NFM_PA_E!G6+FC_IND_NFM_SA_E!G6+FC_IND_NFM_OM_E!G6</f>
        <v>17.537257093723127</v>
      </c>
      <c r="H6" s="30">
        <f>FC_IND_NFM_AM_E!H6+FC_IND_NFM_PA_E!H6+FC_IND_NFM_SA_E!H6+FC_IND_NFM_OM_E!H6</f>
        <v>19.967515047291499</v>
      </c>
      <c r="I6" s="30">
        <f>FC_IND_NFM_AM_E!I6+FC_IND_NFM_PA_E!I6+FC_IND_NFM_SA_E!I6+FC_IND_NFM_OM_E!I6</f>
        <v>8.6701031814273364</v>
      </c>
      <c r="J6" s="30">
        <f>FC_IND_NFM_AM_E!J6+FC_IND_NFM_PA_E!J6+FC_IND_NFM_SA_E!J6+FC_IND_NFM_OM_E!J6</f>
        <v>18.277652622527938</v>
      </c>
      <c r="K6" s="30">
        <f>FC_IND_NFM_AM_E!K6+FC_IND_NFM_PA_E!K6+FC_IND_NFM_SA_E!K6+FC_IND_NFM_OM_E!K6</f>
        <v>1.9704815133276024</v>
      </c>
      <c r="L6" s="30">
        <f>FC_IND_NFM_AM_E!L6+FC_IND_NFM_PA_E!L6+FC_IND_NFM_SA_E!L6+FC_IND_NFM_OM_E!L6</f>
        <v>2.0361650902837485</v>
      </c>
      <c r="M6" s="30">
        <f>FC_IND_NFM_AM_E!M6+FC_IND_NFM_PA_E!M6+FC_IND_NFM_SA_E!M6+FC_IND_NFM_OM_E!M6</f>
        <v>3.67822871883061</v>
      </c>
      <c r="N6" s="30">
        <f>FC_IND_NFM_AM_E!N6+FC_IND_NFM_PA_E!N6+FC_IND_NFM_SA_E!N6+FC_IND_NFM_OM_E!N6</f>
        <v>8.2103267411865772</v>
      </c>
      <c r="O6" s="30">
        <f>FC_IND_NFM_AM_E!O6+FC_IND_NFM_PA_E!O6+FC_IND_NFM_SA_E!O6+FC_IND_NFM_OM_E!O6</f>
        <v>4.1380051590713691</v>
      </c>
      <c r="P6" s="30">
        <f>FC_IND_NFM_AM_E!P6+FC_IND_NFM_PA_E!P6+FC_IND_NFM_SA_E!P6+FC_IND_NFM_OM_E!P6</f>
        <v>3.9409544282029225</v>
      </c>
      <c r="Q6" s="30">
        <f>FC_IND_NFM_AM_E!Q6+FC_IND_NFM_PA_E!Q6+FC_IND_NFM_SA_E!Q6+FC_IND_NFM_OM_E!Q6</f>
        <v>1.3793379191745492</v>
      </c>
      <c r="R6" s="30">
        <f>FC_IND_NFM_AM_E!R6+FC_IND_NFM_PA_E!R6+FC_IND_NFM_SA_E!R6+FC_IND_NFM_OM_E!R6</f>
        <v>0.91955288048151285</v>
      </c>
      <c r="S6" s="30">
        <f>FC_IND_NFM_AM_E!S6+FC_IND_NFM_PA_E!S6+FC_IND_NFM_SA_E!S6+FC_IND_NFM_OM_E!S6</f>
        <v>0.65682717110920064</v>
      </c>
      <c r="T6" s="30">
        <f>FC_IND_NFM_AM_E!T6+FC_IND_NFM_PA_E!T6+FC_IND_NFM_SA_E!T6+FC_IND_NFM_OM_E!T6</f>
        <v>0.53822012037833122</v>
      </c>
      <c r="U6" s="30">
        <f>FC_IND_NFM_AM_E!U6+FC_IND_NFM_PA_E!U6+FC_IND_NFM_SA_E!U6+FC_IND_NFM_OM_E!U6</f>
        <v>0.4639122957867583</v>
      </c>
      <c r="V6" s="30">
        <f>FC_IND_NFM_AM_E!V6+FC_IND_NFM_PA_E!V6+FC_IND_NFM_SA_E!V6+FC_IND_NFM_OM_E!V6</f>
        <v>0.11029234737747197</v>
      </c>
      <c r="W6" s="30">
        <f>FC_IND_NFM_AM_E!W6+FC_IND_NFM_PA_E!W6+FC_IND_NFM_SA_E!W6+FC_IND_NFM_OM_E!W6</f>
        <v>0.82270851246775589</v>
      </c>
      <c r="X6" s="30">
        <f>FC_IND_NFM_AM_E!X6+FC_IND_NFM_PA_E!X6+FC_IND_NFM_SA_E!X6+FC_IND_NFM_OM_E!X6</f>
        <v>0.60464316423043851</v>
      </c>
    </row>
    <row r="7" spans="1:24" ht="11.25" customHeight="1" x14ac:dyDescent="0.2">
      <c r="A7" s="39" t="s">
        <v>9</v>
      </c>
      <c r="B7" s="23" t="s">
        <v>10</v>
      </c>
      <c r="C7" s="30">
        <f>FC_IND_NFM_AM_E!C7+FC_IND_NFM_PA_E!C7+FC_IND_NFM_SA_E!C7+FC_IND_NFM_OM_E!C7</f>
        <v>187.68676698194324</v>
      </c>
      <c r="D7" s="30">
        <f>FC_IND_NFM_AM_E!D7+FC_IND_NFM_PA_E!D7+FC_IND_NFM_SA_E!D7+FC_IND_NFM_OM_E!D7</f>
        <v>228.71229578675838</v>
      </c>
      <c r="E7" s="30">
        <f>FC_IND_NFM_AM_E!E7+FC_IND_NFM_PA_E!E7+FC_IND_NFM_SA_E!E7+FC_IND_NFM_OM_E!E7</f>
        <v>226.08519346517625</v>
      </c>
      <c r="F7" s="30">
        <f>FC_IND_NFM_AM_E!F7+FC_IND_NFM_PA_E!F7+FC_IND_NFM_SA_E!F7+FC_IND_NFM_OM_E!F7</f>
        <v>208.71633705932931</v>
      </c>
      <c r="G7" s="30">
        <f>FC_IND_NFM_AM_E!G7+FC_IND_NFM_PA_E!G7+FC_IND_NFM_SA_E!G7+FC_IND_NFM_OM_E!G7</f>
        <v>168.13645743766122</v>
      </c>
      <c r="H7" s="30">
        <f>FC_IND_NFM_AM_E!H7+FC_IND_NFM_PA_E!H7+FC_IND_NFM_SA_E!H7+FC_IND_NFM_OM_E!H7</f>
        <v>222.95795356835771</v>
      </c>
      <c r="I7" s="30">
        <f>FC_IND_NFM_AM_E!I7+FC_IND_NFM_PA_E!I7+FC_IND_NFM_SA_E!I7+FC_IND_NFM_OM_E!I7</f>
        <v>110.12588134135854</v>
      </c>
      <c r="J7" s="30">
        <f>FC_IND_NFM_AM_E!J7+FC_IND_NFM_PA_E!J7+FC_IND_NFM_SA_E!J7+FC_IND_NFM_OM_E!J7</f>
        <v>133.5054170249355</v>
      </c>
      <c r="K7" s="30">
        <f>FC_IND_NFM_AM_E!K7+FC_IND_NFM_PA_E!K7+FC_IND_NFM_SA_E!K7+FC_IND_NFM_OM_E!K7</f>
        <v>148.27944969905414</v>
      </c>
      <c r="L7" s="30">
        <f>FC_IND_NFM_AM_E!L7+FC_IND_NFM_PA_E!L7+FC_IND_NFM_SA_E!L7+FC_IND_NFM_OM_E!L7</f>
        <v>120.19157351676697</v>
      </c>
      <c r="M7" s="30">
        <f>FC_IND_NFM_AM_E!M7+FC_IND_NFM_PA_E!M7+FC_IND_NFM_SA_E!M7+FC_IND_NFM_OM_E!M7</f>
        <v>167.36448839208941</v>
      </c>
      <c r="N7" s="30">
        <f>FC_IND_NFM_AM_E!N7+FC_IND_NFM_PA_E!N7+FC_IND_NFM_SA_E!N7+FC_IND_NFM_OM_E!N7</f>
        <v>183.96981943250216</v>
      </c>
      <c r="O7" s="30">
        <f>FC_IND_NFM_AM_E!O7+FC_IND_NFM_PA_E!O7+FC_IND_NFM_SA_E!O7+FC_IND_NFM_OM_E!O7</f>
        <v>217.0632846087704</v>
      </c>
      <c r="P7" s="30">
        <f>FC_IND_NFM_AM_E!P7+FC_IND_NFM_PA_E!P7+FC_IND_NFM_SA_E!P7+FC_IND_NFM_OM_E!P7</f>
        <v>192.85305245055892</v>
      </c>
      <c r="Q7" s="30">
        <f>FC_IND_NFM_AM_E!Q7+FC_IND_NFM_PA_E!Q7+FC_IND_NFM_SA_E!Q7+FC_IND_NFM_OM_E!Q7</f>
        <v>176.87446259673266</v>
      </c>
      <c r="R7" s="30">
        <f>FC_IND_NFM_AM_E!R7+FC_IND_NFM_PA_E!R7+FC_IND_NFM_SA_E!R7+FC_IND_NFM_OM_E!R7</f>
        <v>178.10601891659502</v>
      </c>
      <c r="S7" s="30">
        <f>FC_IND_NFM_AM_E!S7+FC_IND_NFM_PA_E!S7+FC_IND_NFM_SA_E!S7+FC_IND_NFM_OM_E!S7</f>
        <v>214.46285468615645</v>
      </c>
      <c r="T7" s="30">
        <f>FC_IND_NFM_AM_E!T7+FC_IND_NFM_PA_E!T7+FC_IND_NFM_SA_E!T7+FC_IND_NFM_OM_E!T7</f>
        <v>52.576526225279451</v>
      </c>
      <c r="U7" s="30">
        <f>FC_IND_NFM_AM_E!U7+FC_IND_NFM_PA_E!U7+FC_IND_NFM_SA_E!U7+FC_IND_NFM_OM_E!U7</f>
        <v>88.182889079965605</v>
      </c>
      <c r="V7" s="30">
        <f>FC_IND_NFM_AM_E!V7+FC_IND_NFM_PA_E!V7+FC_IND_NFM_SA_E!V7+FC_IND_NFM_OM_E!V7</f>
        <v>95.177128116938945</v>
      </c>
      <c r="W7" s="30">
        <f>FC_IND_NFM_AM_E!W7+FC_IND_NFM_PA_E!W7+FC_IND_NFM_SA_E!W7+FC_IND_NFM_OM_E!W7</f>
        <v>75.063800515907133</v>
      </c>
      <c r="X7" s="30">
        <f>FC_IND_NFM_AM_E!X7+FC_IND_NFM_PA_E!X7+FC_IND_NFM_SA_E!X7+FC_IND_NFM_OM_E!X7</f>
        <v>75.825107480653486</v>
      </c>
    </row>
    <row r="8" spans="1:24" ht="11.25" customHeight="1" x14ac:dyDescent="0.2">
      <c r="A8" s="40" t="s">
        <v>343</v>
      </c>
      <c r="B8" s="41" t="s">
        <v>344</v>
      </c>
      <c r="C8" s="42">
        <f t="shared" ref="C8" si="6">SUM(C9:C10)</f>
        <v>106.45227858985385</v>
      </c>
      <c r="D8" s="42">
        <f t="shared" ref="D8:W8" si="7">SUM(D9:D10)</f>
        <v>45.024849527085124</v>
      </c>
      <c r="E8" s="42">
        <f t="shared" si="7"/>
        <v>38.094969905417024</v>
      </c>
      <c r="F8" s="42">
        <f t="shared" si="7"/>
        <v>46.070077386070501</v>
      </c>
      <c r="G8" s="42">
        <f t="shared" si="7"/>
        <v>46.182803095442821</v>
      </c>
      <c r="H8" s="42">
        <f t="shared" si="7"/>
        <v>82.317798796216664</v>
      </c>
      <c r="I8" s="42">
        <f t="shared" si="7"/>
        <v>120.37158211521925</v>
      </c>
      <c r="J8" s="42">
        <f t="shared" si="7"/>
        <v>101.62656921754083</v>
      </c>
      <c r="K8" s="42">
        <f t="shared" si="7"/>
        <v>83.189036973344798</v>
      </c>
      <c r="L8" s="42">
        <f t="shared" si="7"/>
        <v>19.524634565778157</v>
      </c>
      <c r="M8" s="42">
        <f t="shared" si="7"/>
        <v>27.796689595872742</v>
      </c>
      <c r="N8" s="42">
        <f t="shared" si="7"/>
        <v>36.306900257953572</v>
      </c>
      <c r="O8" s="42">
        <f t="shared" si="7"/>
        <v>24.307459157351676</v>
      </c>
      <c r="P8" s="42">
        <f t="shared" si="7"/>
        <v>34.844174548581258</v>
      </c>
      <c r="Q8" s="42">
        <f t="shared" si="7"/>
        <v>38.579385210662075</v>
      </c>
      <c r="R8" s="42">
        <f t="shared" si="7"/>
        <v>53.444131556319853</v>
      </c>
      <c r="S8" s="42">
        <f t="shared" si="7"/>
        <v>54.356018916594998</v>
      </c>
      <c r="T8" s="42">
        <f t="shared" si="7"/>
        <v>48.858576956147864</v>
      </c>
      <c r="U8" s="42">
        <f t="shared" si="7"/>
        <v>48.669948409286292</v>
      </c>
      <c r="V8" s="42">
        <f t="shared" si="7"/>
        <v>53.02577386070508</v>
      </c>
      <c r="W8" s="42">
        <f t="shared" si="7"/>
        <v>48.581556319862436</v>
      </c>
      <c r="X8" s="42">
        <f t="shared" ref="X8" si="8">SUM(X9:X10)</f>
        <v>57.351913155631991</v>
      </c>
    </row>
    <row r="9" spans="1:24" ht="11.25" customHeight="1" x14ac:dyDescent="0.2">
      <c r="A9" s="39" t="s">
        <v>11</v>
      </c>
      <c r="B9" s="23" t="s">
        <v>12</v>
      </c>
      <c r="C9" s="30">
        <f>FC_IND_NFM_AM_E!C9+FC_IND_NFM_PA_E!C9+FC_IND_NFM_SA_E!C9+FC_IND_NFM_OM_E!C9</f>
        <v>0</v>
      </c>
      <c r="D9" s="30">
        <f>FC_IND_NFM_AM_E!D9+FC_IND_NFM_PA_E!D9+FC_IND_NFM_SA_E!D9+FC_IND_NFM_OM_E!D9</f>
        <v>0</v>
      </c>
      <c r="E9" s="30">
        <f>FC_IND_NFM_AM_E!E9+FC_IND_NFM_PA_E!E9+FC_IND_NFM_SA_E!E9+FC_IND_NFM_OM_E!E9</f>
        <v>0</v>
      </c>
      <c r="F9" s="30">
        <f>FC_IND_NFM_AM_E!F9+FC_IND_NFM_PA_E!F9+FC_IND_NFM_SA_E!F9+FC_IND_NFM_OM_E!F9</f>
        <v>0</v>
      </c>
      <c r="G9" s="30">
        <f>FC_IND_NFM_AM_E!G9+FC_IND_NFM_PA_E!G9+FC_IND_NFM_SA_E!G9+FC_IND_NFM_OM_E!G9</f>
        <v>0</v>
      </c>
      <c r="H9" s="30">
        <f>FC_IND_NFM_AM_E!H9+FC_IND_NFM_PA_E!H9+FC_IND_NFM_SA_E!H9+FC_IND_NFM_OM_E!H9</f>
        <v>31.732158211521917</v>
      </c>
      <c r="I9" s="30">
        <f>FC_IND_NFM_AM_E!I9+FC_IND_NFM_PA_E!I9+FC_IND_NFM_SA_E!I9+FC_IND_NFM_OM_E!I9</f>
        <v>42.162639724849527</v>
      </c>
      <c r="J9" s="30">
        <f>FC_IND_NFM_AM_E!J9+FC_IND_NFM_PA_E!J9+FC_IND_NFM_SA_E!J9+FC_IND_NFM_OM_E!J9</f>
        <v>37.75417024935512</v>
      </c>
      <c r="K9" s="30">
        <f>FC_IND_NFM_AM_E!K9+FC_IND_NFM_PA_E!K9+FC_IND_NFM_SA_E!K9+FC_IND_NFM_OM_E!K9</f>
        <v>24.356018916595005</v>
      </c>
      <c r="L9" s="30">
        <f>FC_IND_NFM_AM_E!L9+FC_IND_NFM_PA_E!L9+FC_IND_NFM_SA_E!L9+FC_IND_NFM_OM_E!L9</f>
        <v>14.374763542562338</v>
      </c>
      <c r="M9" s="30">
        <f>FC_IND_NFM_AM_E!M9+FC_IND_NFM_PA_E!M9+FC_IND_NFM_SA_E!M9+FC_IND_NFM_OM_E!M9</f>
        <v>23.341315563198624</v>
      </c>
      <c r="N9" s="30">
        <f>FC_IND_NFM_AM_E!N9+FC_IND_NFM_PA_E!N9+FC_IND_NFM_SA_E!N9+FC_IND_NFM_OM_E!N9</f>
        <v>25.978525365434226</v>
      </c>
      <c r="O9" s="30">
        <f>FC_IND_NFM_AM_E!O9+FC_IND_NFM_PA_E!O9+FC_IND_NFM_SA_E!O9+FC_IND_NFM_OM_E!O9</f>
        <v>24.307459157351676</v>
      </c>
      <c r="P9" s="30">
        <f>FC_IND_NFM_AM_E!P9+FC_IND_NFM_PA_E!P9+FC_IND_NFM_SA_E!P9+FC_IND_NFM_OM_E!P9</f>
        <v>34.844174548581258</v>
      </c>
      <c r="Q9" s="30">
        <f>FC_IND_NFM_AM_E!Q9+FC_IND_NFM_PA_E!Q9+FC_IND_NFM_SA_E!Q9+FC_IND_NFM_OM_E!Q9</f>
        <v>38.579385210662075</v>
      </c>
      <c r="R9" s="30">
        <f>FC_IND_NFM_AM_E!R9+FC_IND_NFM_PA_E!R9+FC_IND_NFM_SA_E!R9+FC_IND_NFM_OM_E!R9</f>
        <v>53.444131556319853</v>
      </c>
      <c r="S9" s="30">
        <f>FC_IND_NFM_AM_E!S9+FC_IND_NFM_PA_E!S9+FC_IND_NFM_SA_E!S9+FC_IND_NFM_OM_E!S9</f>
        <v>54.356018916594998</v>
      </c>
      <c r="T9" s="30">
        <f>FC_IND_NFM_AM_E!T9+FC_IND_NFM_PA_E!T9+FC_IND_NFM_SA_E!T9+FC_IND_NFM_OM_E!T9</f>
        <v>48.848860705073058</v>
      </c>
      <c r="U9" s="30">
        <f>FC_IND_NFM_AM_E!U9+FC_IND_NFM_PA_E!U9+FC_IND_NFM_SA_E!U9+FC_IND_NFM_OM_E!U9</f>
        <v>48.395055889939776</v>
      </c>
      <c r="V9" s="30">
        <f>FC_IND_NFM_AM_E!V9+FC_IND_NFM_PA_E!V9+FC_IND_NFM_SA_E!V9+FC_IND_NFM_OM_E!V9</f>
        <v>52.757588134135865</v>
      </c>
      <c r="W9" s="30">
        <f>FC_IND_NFM_AM_E!W9+FC_IND_NFM_PA_E!W9+FC_IND_NFM_SA_E!W9+FC_IND_NFM_OM_E!W9</f>
        <v>48.296517626827182</v>
      </c>
      <c r="X9" s="30">
        <f>FC_IND_NFM_AM_E!X9+FC_IND_NFM_PA_E!X9+FC_IND_NFM_SA_E!X9+FC_IND_NFM_OM_E!X9</f>
        <v>57.111242476354263</v>
      </c>
    </row>
    <row r="10" spans="1:24" ht="11.25" customHeight="1" x14ac:dyDescent="0.2">
      <c r="A10" s="39" t="s">
        <v>13</v>
      </c>
      <c r="B10" s="23" t="s">
        <v>14</v>
      </c>
      <c r="C10" s="30">
        <f>FC_IND_NFM_AM_E!C10+FC_IND_NFM_PA_E!C10+FC_IND_NFM_SA_E!C10+FC_IND_NFM_OM_E!C10</f>
        <v>106.45227858985385</v>
      </c>
      <c r="D10" s="30">
        <f>FC_IND_NFM_AM_E!D10+FC_IND_NFM_PA_E!D10+FC_IND_NFM_SA_E!D10+FC_IND_NFM_OM_E!D10</f>
        <v>45.024849527085124</v>
      </c>
      <c r="E10" s="30">
        <f>FC_IND_NFM_AM_E!E10+FC_IND_NFM_PA_E!E10+FC_IND_NFM_SA_E!E10+FC_IND_NFM_OM_E!E10</f>
        <v>38.094969905417024</v>
      </c>
      <c r="F10" s="30">
        <f>FC_IND_NFM_AM_E!F10+FC_IND_NFM_PA_E!F10+FC_IND_NFM_SA_E!F10+FC_IND_NFM_OM_E!F10</f>
        <v>46.070077386070501</v>
      </c>
      <c r="G10" s="30">
        <f>FC_IND_NFM_AM_E!G10+FC_IND_NFM_PA_E!G10+FC_IND_NFM_SA_E!G10+FC_IND_NFM_OM_E!G10</f>
        <v>46.182803095442821</v>
      </c>
      <c r="H10" s="30">
        <f>FC_IND_NFM_AM_E!H10+FC_IND_NFM_PA_E!H10+FC_IND_NFM_SA_E!H10+FC_IND_NFM_OM_E!H10</f>
        <v>50.585640584694751</v>
      </c>
      <c r="I10" s="30">
        <f>FC_IND_NFM_AM_E!I10+FC_IND_NFM_PA_E!I10+FC_IND_NFM_SA_E!I10+FC_IND_NFM_OM_E!I10</f>
        <v>78.208942390369728</v>
      </c>
      <c r="J10" s="30">
        <f>FC_IND_NFM_AM_E!J10+FC_IND_NFM_PA_E!J10+FC_IND_NFM_SA_E!J10+FC_IND_NFM_OM_E!J10</f>
        <v>63.87239896818572</v>
      </c>
      <c r="K10" s="30">
        <f>FC_IND_NFM_AM_E!K10+FC_IND_NFM_PA_E!K10+FC_IND_NFM_SA_E!K10+FC_IND_NFM_OM_E!K10</f>
        <v>58.833018056749793</v>
      </c>
      <c r="L10" s="30">
        <f>FC_IND_NFM_AM_E!L10+FC_IND_NFM_PA_E!L10+FC_IND_NFM_SA_E!L10+FC_IND_NFM_OM_E!L10</f>
        <v>5.1498710232158205</v>
      </c>
      <c r="M10" s="30">
        <f>FC_IND_NFM_AM_E!M10+FC_IND_NFM_PA_E!M10+FC_IND_NFM_SA_E!M10+FC_IND_NFM_OM_E!M10</f>
        <v>4.4553740326741167</v>
      </c>
      <c r="N10" s="30">
        <f>FC_IND_NFM_AM_E!N10+FC_IND_NFM_PA_E!N10+FC_IND_NFM_SA_E!N10+FC_IND_NFM_OM_E!N10</f>
        <v>10.328374892519349</v>
      </c>
      <c r="O10" s="30">
        <f>FC_IND_NFM_AM_E!O10+FC_IND_NFM_PA_E!O10+FC_IND_NFM_SA_E!O10+FC_IND_NFM_OM_E!O10</f>
        <v>0</v>
      </c>
      <c r="P10" s="30">
        <f>FC_IND_NFM_AM_E!P10+FC_IND_NFM_PA_E!P10+FC_IND_NFM_SA_E!P10+FC_IND_NFM_OM_E!P10</f>
        <v>0</v>
      </c>
      <c r="Q10" s="30">
        <f>FC_IND_NFM_AM_E!Q10+FC_IND_NFM_PA_E!Q10+FC_IND_NFM_SA_E!Q10+FC_IND_NFM_OM_E!Q10</f>
        <v>0</v>
      </c>
      <c r="R10" s="30">
        <f>FC_IND_NFM_AM_E!R10+FC_IND_NFM_PA_E!R10+FC_IND_NFM_SA_E!R10+FC_IND_NFM_OM_E!R10</f>
        <v>0</v>
      </c>
      <c r="S10" s="30">
        <f>FC_IND_NFM_AM_E!S10+FC_IND_NFM_PA_E!S10+FC_IND_NFM_SA_E!S10+FC_IND_NFM_OM_E!S10</f>
        <v>0</v>
      </c>
      <c r="T10" s="30">
        <f>FC_IND_NFM_AM_E!T10+FC_IND_NFM_PA_E!T10+FC_IND_NFM_SA_E!T10+FC_IND_NFM_OM_E!T10</f>
        <v>9.7162510748065346E-3</v>
      </c>
      <c r="U10" s="30">
        <f>FC_IND_NFM_AM_E!U10+FC_IND_NFM_PA_E!U10+FC_IND_NFM_SA_E!U10+FC_IND_NFM_OM_E!U10</f>
        <v>0.27489251934651759</v>
      </c>
      <c r="V10" s="30">
        <f>FC_IND_NFM_AM_E!V10+FC_IND_NFM_PA_E!V10+FC_IND_NFM_SA_E!V10+FC_IND_NFM_OM_E!V10</f>
        <v>0.26818572656921752</v>
      </c>
      <c r="W10" s="30">
        <f>FC_IND_NFM_AM_E!W10+FC_IND_NFM_PA_E!W10+FC_IND_NFM_SA_E!W10+FC_IND_NFM_OM_E!W10</f>
        <v>0.28503869303525359</v>
      </c>
      <c r="X10" s="30">
        <f>FC_IND_NFM_AM_E!X10+FC_IND_NFM_PA_E!X10+FC_IND_NFM_SA_E!X10+FC_IND_NFM_OM_E!X10</f>
        <v>0.24067067927773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" si="9">SUM(C12:C16)</f>
        <v>278.03705932932075</v>
      </c>
      <c r="D11" s="42">
        <f t="shared" ref="D11:W11" si="10">SUM(D12:D16)</f>
        <v>264.16595012897676</v>
      </c>
      <c r="E11" s="42">
        <f t="shared" si="10"/>
        <v>339.71006018916597</v>
      </c>
      <c r="F11" s="42">
        <f t="shared" si="10"/>
        <v>234.72459157351676</v>
      </c>
      <c r="G11" s="42">
        <f t="shared" si="10"/>
        <v>206.30748065348234</v>
      </c>
      <c r="H11" s="42">
        <f t="shared" si="10"/>
        <v>244.76345657781599</v>
      </c>
      <c r="I11" s="42">
        <f t="shared" si="10"/>
        <v>188.04875322441961</v>
      </c>
      <c r="J11" s="42">
        <f t="shared" si="10"/>
        <v>210.30146173688735</v>
      </c>
      <c r="K11" s="42">
        <f t="shared" si="10"/>
        <v>135.78220120378333</v>
      </c>
      <c r="L11" s="42">
        <f t="shared" si="10"/>
        <v>93.173258813413582</v>
      </c>
      <c r="M11" s="42">
        <f t="shared" si="10"/>
        <v>94.556061908856407</v>
      </c>
      <c r="N11" s="42">
        <f t="shared" si="10"/>
        <v>108.24471195184867</v>
      </c>
      <c r="O11" s="42">
        <f t="shared" si="10"/>
        <v>84.238091143594161</v>
      </c>
      <c r="P11" s="42">
        <f t="shared" si="10"/>
        <v>64.613929492691312</v>
      </c>
      <c r="Q11" s="42">
        <f t="shared" si="10"/>
        <v>54.062596732588119</v>
      </c>
      <c r="R11" s="42">
        <f t="shared" si="10"/>
        <v>67.295700773860702</v>
      </c>
      <c r="S11" s="42">
        <f t="shared" si="10"/>
        <v>41.90799656061909</v>
      </c>
      <c r="T11" s="42">
        <f t="shared" si="10"/>
        <v>47.461650902837491</v>
      </c>
      <c r="U11" s="42">
        <f t="shared" si="10"/>
        <v>50.525881341358549</v>
      </c>
      <c r="V11" s="42">
        <f t="shared" si="10"/>
        <v>43.500171969045574</v>
      </c>
      <c r="W11" s="42">
        <f t="shared" si="10"/>
        <v>41.011092003439366</v>
      </c>
      <c r="X11" s="42">
        <f t="shared" ref="X11" si="11">SUM(X12:X16)</f>
        <v>40.586156491831467</v>
      </c>
    </row>
    <row r="12" spans="1:24" ht="11.25" customHeight="1" x14ac:dyDescent="0.2">
      <c r="A12" s="39" t="s">
        <v>15</v>
      </c>
      <c r="B12" s="23" t="s">
        <v>16</v>
      </c>
      <c r="C12" s="30">
        <f>FC_IND_NFM_AM_E!C12+FC_IND_NFM_PA_E!C12+FC_IND_NFM_SA_E!C12+FC_IND_NFM_OM_E!C12</f>
        <v>0</v>
      </c>
      <c r="D12" s="30">
        <f>FC_IND_NFM_AM_E!D12+FC_IND_NFM_PA_E!D12+FC_IND_NFM_SA_E!D12+FC_IND_NFM_OM_E!D12</f>
        <v>0</v>
      </c>
      <c r="E12" s="30">
        <f>FC_IND_NFM_AM_E!E12+FC_IND_NFM_PA_E!E12+FC_IND_NFM_SA_E!E12+FC_IND_NFM_OM_E!E12</f>
        <v>1.4</v>
      </c>
      <c r="F12" s="30">
        <f>FC_IND_NFM_AM_E!F12+FC_IND_NFM_PA_E!F12+FC_IND_NFM_SA_E!F12+FC_IND_NFM_OM_E!F12</f>
        <v>0</v>
      </c>
      <c r="G12" s="30">
        <f>FC_IND_NFM_AM_E!G12+FC_IND_NFM_PA_E!G12+FC_IND_NFM_SA_E!G12+FC_IND_NFM_OM_E!G12</f>
        <v>0</v>
      </c>
      <c r="H12" s="30">
        <f>FC_IND_NFM_AM_E!H12+FC_IND_NFM_PA_E!H12+FC_IND_NFM_SA_E!H12+FC_IND_NFM_OM_E!H12</f>
        <v>0</v>
      </c>
      <c r="I12" s="30">
        <f>FC_IND_NFM_AM_E!I12+FC_IND_NFM_PA_E!I12+FC_IND_NFM_SA_E!I12+FC_IND_NFM_OM_E!I12</f>
        <v>0</v>
      </c>
      <c r="J12" s="30">
        <f>FC_IND_NFM_AM_E!J12+FC_IND_NFM_PA_E!J12+FC_IND_NFM_SA_E!J12+FC_IND_NFM_OM_E!J12</f>
        <v>0</v>
      </c>
      <c r="K12" s="30">
        <f>FC_IND_NFM_AM_E!K12+FC_IND_NFM_PA_E!K12+FC_IND_NFM_SA_E!K12+FC_IND_NFM_OM_E!K12</f>
        <v>0</v>
      </c>
      <c r="L12" s="30">
        <f>FC_IND_NFM_AM_E!L12+FC_IND_NFM_PA_E!L12+FC_IND_NFM_SA_E!L12+FC_IND_NFM_OM_E!L12</f>
        <v>0</v>
      </c>
      <c r="M12" s="30">
        <f>FC_IND_NFM_AM_E!M12+FC_IND_NFM_PA_E!M12+FC_IND_NFM_SA_E!M12+FC_IND_NFM_OM_E!M12</f>
        <v>0</v>
      </c>
      <c r="N12" s="30">
        <f>FC_IND_NFM_AM_E!N12+FC_IND_NFM_PA_E!N12+FC_IND_NFM_SA_E!N12+FC_IND_NFM_OM_E!N12</f>
        <v>0</v>
      </c>
      <c r="O12" s="30">
        <f>FC_IND_NFM_AM_E!O12+FC_IND_NFM_PA_E!O12+FC_IND_NFM_SA_E!O12+FC_IND_NFM_OM_E!O12</f>
        <v>0</v>
      </c>
      <c r="P12" s="30">
        <f>FC_IND_NFM_AM_E!P12+FC_IND_NFM_PA_E!P12+FC_IND_NFM_SA_E!P12+FC_IND_NFM_OM_E!P12</f>
        <v>0</v>
      </c>
      <c r="Q12" s="30">
        <f>FC_IND_NFM_AM_E!Q12+FC_IND_NFM_PA_E!Q12+FC_IND_NFM_SA_E!Q12+FC_IND_NFM_OM_E!Q12</f>
        <v>0</v>
      </c>
      <c r="R12" s="30">
        <f>FC_IND_NFM_AM_E!R12+FC_IND_NFM_PA_E!R12+FC_IND_NFM_SA_E!R12+FC_IND_NFM_OM_E!R12</f>
        <v>0</v>
      </c>
      <c r="S12" s="30">
        <f>FC_IND_NFM_AM_E!S12+FC_IND_NFM_PA_E!S12+FC_IND_NFM_SA_E!S12+FC_IND_NFM_OM_E!S12</f>
        <v>0</v>
      </c>
      <c r="T12" s="30">
        <f>FC_IND_NFM_AM_E!T12+FC_IND_NFM_PA_E!T12+FC_IND_NFM_SA_E!T12+FC_IND_NFM_OM_E!T12</f>
        <v>0</v>
      </c>
      <c r="U12" s="30">
        <f>FC_IND_NFM_AM_E!U12+FC_IND_NFM_PA_E!U12+FC_IND_NFM_SA_E!U12+FC_IND_NFM_OM_E!U12</f>
        <v>0</v>
      </c>
      <c r="V12" s="30">
        <f>FC_IND_NFM_AM_E!V12+FC_IND_NFM_PA_E!V12+FC_IND_NFM_SA_E!V12+FC_IND_NFM_OM_E!V12</f>
        <v>0</v>
      </c>
      <c r="W12" s="30">
        <f>FC_IND_NFM_AM_E!W12+FC_IND_NFM_PA_E!W12+FC_IND_NFM_SA_E!W12+FC_IND_NFM_OM_E!W12</f>
        <v>0</v>
      </c>
      <c r="X12" s="30">
        <f>FC_IND_NFM_AM_E!X12+FC_IND_NFM_PA_E!X12+FC_IND_NFM_SA_E!X12+FC_IND_NFM_OM_E!X12</f>
        <v>0</v>
      </c>
    </row>
    <row r="13" spans="1:24" ht="11.25" customHeight="1" x14ac:dyDescent="0.2">
      <c r="A13" s="39" t="s">
        <v>17</v>
      </c>
      <c r="B13" s="23" t="s">
        <v>18</v>
      </c>
      <c r="C13" s="30">
        <f>FC_IND_NFM_AM_E!C13+FC_IND_NFM_PA_E!C13+FC_IND_NFM_SA_E!C13+FC_IND_NFM_OM_E!C13</f>
        <v>239.99329320722271</v>
      </c>
      <c r="D13" s="30">
        <f>FC_IND_NFM_AM_E!D13+FC_IND_NFM_PA_E!D13+FC_IND_NFM_SA_E!D13+FC_IND_NFM_OM_E!D13</f>
        <v>228.34875322441957</v>
      </c>
      <c r="E13" s="30">
        <f>FC_IND_NFM_AM_E!E13+FC_IND_NFM_PA_E!E13+FC_IND_NFM_SA_E!E13+FC_IND_NFM_OM_E!E13</f>
        <v>292.97901977644028</v>
      </c>
      <c r="F13" s="30">
        <f>FC_IND_NFM_AM_E!F13+FC_IND_NFM_PA_E!F13+FC_IND_NFM_SA_E!F13+FC_IND_NFM_OM_E!F13</f>
        <v>184.2774720550301</v>
      </c>
      <c r="G13" s="30">
        <f>FC_IND_NFM_AM_E!G13+FC_IND_NFM_PA_E!G13+FC_IND_NFM_SA_E!G13+FC_IND_NFM_OM_E!G13</f>
        <v>161.76001719690453</v>
      </c>
      <c r="H13" s="30">
        <f>FC_IND_NFM_AM_E!H13+FC_IND_NFM_PA_E!H13+FC_IND_NFM_SA_E!H13+FC_IND_NFM_OM_E!H13</f>
        <v>190.8487532244196</v>
      </c>
      <c r="I13" s="30">
        <f>FC_IND_NFM_AM_E!I13+FC_IND_NFM_PA_E!I13+FC_IND_NFM_SA_E!I13+FC_IND_NFM_OM_E!I13</f>
        <v>151.78151332760103</v>
      </c>
      <c r="J13" s="30">
        <f>FC_IND_NFM_AM_E!J13+FC_IND_NFM_PA_E!J13+FC_IND_NFM_SA_E!J13+FC_IND_NFM_OM_E!J13</f>
        <v>171.42760103181428</v>
      </c>
      <c r="K13" s="30">
        <f>FC_IND_NFM_AM_E!K13+FC_IND_NFM_PA_E!K13+FC_IND_NFM_SA_E!K13+FC_IND_NFM_OM_E!K13</f>
        <v>120.13912295786758</v>
      </c>
      <c r="L13" s="30">
        <f>FC_IND_NFM_AM_E!L13+FC_IND_NFM_PA_E!L13+FC_IND_NFM_SA_E!L13+FC_IND_NFM_OM_E!L13</f>
        <v>86.114359415305245</v>
      </c>
      <c r="M13" s="30">
        <f>FC_IND_NFM_AM_E!M13+FC_IND_NFM_PA_E!M13+FC_IND_NFM_SA_E!M13+FC_IND_NFM_OM_E!M13</f>
        <v>88.034651762682714</v>
      </c>
      <c r="N13" s="30">
        <f>FC_IND_NFM_AM_E!N13+FC_IND_NFM_PA_E!N13+FC_IND_NFM_SA_E!N13+FC_IND_NFM_OM_E!N13</f>
        <v>99.104557179707655</v>
      </c>
      <c r="O13" s="30">
        <f>FC_IND_NFM_AM_E!O13+FC_IND_NFM_PA_E!O13+FC_IND_NFM_SA_E!O13+FC_IND_NFM_OM_E!O13</f>
        <v>76.118486672398973</v>
      </c>
      <c r="P13" s="30">
        <f>FC_IND_NFM_AM_E!P13+FC_IND_NFM_PA_E!P13+FC_IND_NFM_SA_E!P13+FC_IND_NFM_OM_E!P13</f>
        <v>64.098194325021495</v>
      </c>
      <c r="Q13" s="30">
        <f>FC_IND_NFM_AM_E!Q13+FC_IND_NFM_PA_E!Q13+FC_IND_NFM_SA_E!Q13+FC_IND_NFM_OM_E!Q13</f>
        <v>52.514531384350803</v>
      </c>
      <c r="R13" s="30">
        <f>FC_IND_NFM_AM_E!R13+FC_IND_NFM_PA_E!R13+FC_IND_NFM_SA_E!R13+FC_IND_NFM_OM_E!R13</f>
        <v>67.295700773860702</v>
      </c>
      <c r="S13" s="30">
        <f>FC_IND_NFM_AM_E!S13+FC_IND_NFM_PA_E!S13+FC_IND_NFM_SA_E!S13+FC_IND_NFM_OM_E!S13</f>
        <v>41.90799656061909</v>
      </c>
      <c r="T13" s="30">
        <f>FC_IND_NFM_AM_E!T13+FC_IND_NFM_PA_E!T13+FC_IND_NFM_SA_E!T13+FC_IND_NFM_OM_E!T13</f>
        <v>47.434135855546003</v>
      </c>
      <c r="U13" s="30">
        <f>FC_IND_NFM_AM_E!U13+FC_IND_NFM_PA_E!U13+FC_IND_NFM_SA_E!U13+FC_IND_NFM_OM_E!U13</f>
        <v>50.496388650042988</v>
      </c>
      <c r="V13" s="30">
        <f>FC_IND_NFM_AM_E!V13+FC_IND_NFM_PA_E!V13+FC_IND_NFM_SA_E!V13+FC_IND_NFM_OM_E!V13</f>
        <v>43.470851246775581</v>
      </c>
      <c r="W13" s="30">
        <f>FC_IND_NFM_AM_E!W13+FC_IND_NFM_PA_E!W13+FC_IND_NFM_SA_E!W13+FC_IND_NFM_OM_E!W13</f>
        <v>40.870765262252782</v>
      </c>
      <c r="X13" s="30">
        <f>FC_IND_NFM_AM_E!X13+FC_IND_NFM_PA_E!X13+FC_IND_NFM_SA_E!X13+FC_IND_NFM_OM_E!X13</f>
        <v>40.416079105760957</v>
      </c>
    </row>
    <row r="14" spans="1:24" ht="11.25" customHeight="1" x14ac:dyDescent="0.2">
      <c r="A14" s="39" t="s">
        <v>19</v>
      </c>
      <c r="B14" s="23" t="s">
        <v>20</v>
      </c>
      <c r="C14" s="30">
        <f>FC_IND_NFM_AM_E!C14+FC_IND_NFM_PA_E!C14+FC_IND_NFM_SA_E!C14+FC_IND_NFM_OM_E!C14</f>
        <v>0</v>
      </c>
      <c r="D14" s="30">
        <f>FC_IND_NFM_AM_E!D14+FC_IND_NFM_PA_E!D14+FC_IND_NFM_SA_E!D14+FC_IND_NFM_OM_E!D14</f>
        <v>0</v>
      </c>
      <c r="E14" s="30">
        <f>FC_IND_NFM_AM_E!E14+FC_IND_NFM_PA_E!E14+FC_IND_NFM_SA_E!E14+FC_IND_NFM_OM_E!E14</f>
        <v>0</v>
      </c>
      <c r="F14" s="30">
        <f>FC_IND_NFM_AM_E!F14+FC_IND_NFM_PA_E!F14+FC_IND_NFM_SA_E!F14+FC_IND_NFM_OM_E!F14</f>
        <v>0</v>
      </c>
      <c r="G14" s="30">
        <f>FC_IND_NFM_AM_E!G14+FC_IND_NFM_PA_E!G14+FC_IND_NFM_SA_E!G14+FC_IND_NFM_OM_E!G14</f>
        <v>0</v>
      </c>
      <c r="H14" s="30">
        <f>FC_IND_NFM_AM_E!H14+FC_IND_NFM_PA_E!H14+FC_IND_NFM_SA_E!H14+FC_IND_NFM_OM_E!H14</f>
        <v>0</v>
      </c>
      <c r="I14" s="30">
        <f>FC_IND_NFM_AM_E!I14+FC_IND_NFM_PA_E!I14+FC_IND_NFM_SA_E!I14+FC_IND_NFM_OM_E!I14</f>
        <v>0</v>
      </c>
      <c r="J14" s="30">
        <f>FC_IND_NFM_AM_E!J14+FC_IND_NFM_PA_E!J14+FC_IND_NFM_SA_E!J14+FC_IND_NFM_OM_E!J14</f>
        <v>0</v>
      </c>
      <c r="K14" s="30">
        <f>FC_IND_NFM_AM_E!K14+FC_IND_NFM_PA_E!K14+FC_IND_NFM_SA_E!K14+FC_IND_NFM_OM_E!K14</f>
        <v>0</v>
      </c>
      <c r="L14" s="30">
        <f>FC_IND_NFM_AM_E!L14+FC_IND_NFM_PA_E!L14+FC_IND_NFM_SA_E!L14+FC_IND_NFM_OM_E!L14</f>
        <v>0</v>
      </c>
      <c r="M14" s="30">
        <f>FC_IND_NFM_AM_E!M14+FC_IND_NFM_PA_E!M14+FC_IND_NFM_SA_E!M14+FC_IND_NFM_OM_E!M14</f>
        <v>0</v>
      </c>
      <c r="N14" s="30">
        <f>FC_IND_NFM_AM_E!N14+FC_IND_NFM_PA_E!N14+FC_IND_NFM_SA_E!N14+FC_IND_NFM_OM_E!N14</f>
        <v>0</v>
      </c>
      <c r="O14" s="30">
        <f>FC_IND_NFM_AM_E!O14+FC_IND_NFM_PA_E!O14+FC_IND_NFM_SA_E!O14+FC_IND_NFM_OM_E!O14</f>
        <v>0</v>
      </c>
      <c r="P14" s="30">
        <f>FC_IND_NFM_AM_E!P14+FC_IND_NFM_PA_E!P14+FC_IND_NFM_SA_E!P14+FC_IND_NFM_OM_E!P14</f>
        <v>0</v>
      </c>
      <c r="Q14" s="30">
        <f>FC_IND_NFM_AM_E!Q14+FC_IND_NFM_PA_E!Q14+FC_IND_NFM_SA_E!Q14+FC_IND_NFM_OM_E!Q14</f>
        <v>0</v>
      </c>
      <c r="R14" s="30">
        <f>FC_IND_NFM_AM_E!R14+FC_IND_NFM_PA_E!R14+FC_IND_NFM_SA_E!R14+FC_IND_NFM_OM_E!R14</f>
        <v>0</v>
      </c>
      <c r="S14" s="30">
        <f>FC_IND_NFM_AM_E!S14+FC_IND_NFM_PA_E!S14+FC_IND_NFM_SA_E!S14+FC_IND_NFM_OM_E!S14</f>
        <v>0</v>
      </c>
      <c r="T14" s="30">
        <f>FC_IND_NFM_AM_E!T14+FC_IND_NFM_PA_E!T14+FC_IND_NFM_SA_E!T14+FC_IND_NFM_OM_E!T14</f>
        <v>0</v>
      </c>
      <c r="U14" s="30">
        <f>FC_IND_NFM_AM_E!U14+FC_IND_NFM_PA_E!U14+FC_IND_NFM_SA_E!U14+FC_IND_NFM_OM_E!U14</f>
        <v>0</v>
      </c>
      <c r="V14" s="30">
        <f>FC_IND_NFM_AM_E!V14+FC_IND_NFM_PA_E!V14+FC_IND_NFM_SA_E!V14+FC_IND_NFM_OM_E!V14</f>
        <v>0</v>
      </c>
      <c r="W14" s="30">
        <f>FC_IND_NFM_AM_E!W14+FC_IND_NFM_PA_E!W14+FC_IND_NFM_SA_E!W14+FC_IND_NFM_OM_E!W14</f>
        <v>0</v>
      </c>
      <c r="X14" s="30">
        <f>FC_IND_NFM_AM_E!X14+FC_IND_NFM_PA_E!X14+FC_IND_NFM_SA_E!X14+FC_IND_NFM_OM_E!X14</f>
        <v>0</v>
      </c>
    </row>
    <row r="15" spans="1:24" ht="11.25" customHeight="1" x14ac:dyDescent="0.2">
      <c r="A15" s="39" t="s">
        <v>21</v>
      </c>
      <c r="B15" s="23" t="s">
        <v>22</v>
      </c>
      <c r="C15" s="30">
        <f>FC_IND_NFM_AM_E!C15+FC_IND_NFM_PA_E!C15+FC_IND_NFM_SA_E!C15+FC_IND_NFM_OM_E!C15</f>
        <v>0</v>
      </c>
      <c r="D15" s="30">
        <f>FC_IND_NFM_AM_E!D15+FC_IND_NFM_PA_E!D15+FC_IND_NFM_SA_E!D15+FC_IND_NFM_OM_E!D15</f>
        <v>0</v>
      </c>
      <c r="E15" s="30">
        <f>FC_IND_NFM_AM_E!E15+FC_IND_NFM_PA_E!E15+FC_IND_NFM_SA_E!E15+FC_IND_NFM_OM_E!E15</f>
        <v>0</v>
      </c>
      <c r="F15" s="30">
        <f>FC_IND_NFM_AM_E!F15+FC_IND_NFM_PA_E!F15+FC_IND_NFM_SA_E!F15+FC_IND_NFM_OM_E!F15</f>
        <v>0</v>
      </c>
      <c r="G15" s="30">
        <f>FC_IND_NFM_AM_E!G15+FC_IND_NFM_PA_E!G15+FC_IND_NFM_SA_E!G15+FC_IND_NFM_OM_E!G15</f>
        <v>0</v>
      </c>
      <c r="H15" s="30">
        <f>FC_IND_NFM_AM_E!H15+FC_IND_NFM_PA_E!H15+FC_IND_NFM_SA_E!H15+FC_IND_NFM_OM_E!H15</f>
        <v>0</v>
      </c>
      <c r="I15" s="30">
        <f>FC_IND_NFM_AM_E!I15+FC_IND_NFM_PA_E!I15+FC_IND_NFM_SA_E!I15+FC_IND_NFM_OM_E!I15</f>
        <v>0</v>
      </c>
      <c r="J15" s="30">
        <f>FC_IND_NFM_AM_E!J15+FC_IND_NFM_PA_E!J15+FC_IND_NFM_SA_E!J15+FC_IND_NFM_OM_E!J15</f>
        <v>0</v>
      </c>
      <c r="K15" s="30">
        <f>FC_IND_NFM_AM_E!K15+FC_IND_NFM_PA_E!K15+FC_IND_NFM_SA_E!K15+FC_IND_NFM_OM_E!K15</f>
        <v>0</v>
      </c>
      <c r="L15" s="30">
        <f>FC_IND_NFM_AM_E!L15+FC_IND_NFM_PA_E!L15+FC_IND_NFM_SA_E!L15+FC_IND_NFM_OM_E!L15</f>
        <v>0</v>
      </c>
      <c r="M15" s="30">
        <f>FC_IND_NFM_AM_E!M15+FC_IND_NFM_PA_E!M15+FC_IND_NFM_SA_E!M15+FC_IND_NFM_OM_E!M15</f>
        <v>0</v>
      </c>
      <c r="N15" s="30">
        <f>FC_IND_NFM_AM_E!N15+FC_IND_NFM_PA_E!N15+FC_IND_NFM_SA_E!N15+FC_IND_NFM_OM_E!N15</f>
        <v>0</v>
      </c>
      <c r="O15" s="30">
        <f>FC_IND_NFM_AM_E!O15+FC_IND_NFM_PA_E!O15+FC_IND_NFM_SA_E!O15+FC_IND_NFM_OM_E!O15</f>
        <v>0</v>
      </c>
      <c r="P15" s="30">
        <f>FC_IND_NFM_AM_E!P15+FC_IND_NFM_PA_E!P15+FC_IND_NFM_SA_E!P15+FC_IND_NFM_OM_E!P15</f>
        <v>0</v>
      </c>
      <c r="Q15" s="30">
        <f>FC_IND_NFM_AM_E!Q15+FC_IND_NFM_PA_E!Q15+FC_IND_NFM_SA_E!Q15+FC_IND_NFM_OM_E!Q15</f>
        <v>0</v>
      </c>
      <c r="R15" s="30">
        <f>FC_IND_NFM_AM_E!R15+FC_IND_NFM_PA_E!R15+FC_IND_NFM_SA_E!R15+FC_IND_NFM_OM_E!R15</f>
        <v>0</v>
      </c>
      <c r="S15" s="30">
        <f>FC_IND_NFM_AM_E!S15+FC_IND_NFM_PA_E!S15+FC_IND_NFM_SA_E!S15+FC_IND_NFM_OM_E!S15</f>
        <v>0</v>
      </c>
      <c r="T15" s="30">
        <f>FC_IND_NFM_AM_E!T15+FC_IND_NFM_PA_E!T15+FC_IND_NFM_SA_E!T15+FC_IND_NFM_OM_E!T15</f>
        <v>0</v>
      </c>
      <c r="U15" s="30">
        <f>FC_IND_NFM_AM_E!U15+FC_IND_NFM_PA_E!U15+FC_IND_NFM_SA_E!U15+FC_IND_NFM_OM_E!U15</f>
        <v>0</v>
      </c>
      <c r="V15" s="30">
        <f>FC_IND_NFM_AM_E!V15+FC_IND_NFM_PA_E!V15+FC_IND_NFM_SA_E!V15+FC_IND_NFM_OM_E!V15</f>
        <v>0</v>
      </c>
      <c r="W15" s="30">
        <f>FC_IND_NFM_AM_E!W15+FC_IND_NFM_PA_E!W15+FC_IND_NFM_SA_E!W15+FC_IND_NFM_OM_E!W15</f>
        <v>0</v>
      </c>
      <c r="X15" s="30">
        <f>FC_IND_NFM_AM_E!X15+FC_IND_NFM_PA_E!X15+FC_IND_NFM_SA_E!X15+FC_IND_NFM_OM_E!X15</f>
        <v>0</v>
      </c>
    </row>
    <row r="16" spans="1:24" ht="11.25" customHeight="1" x14ac:dyDescent="0.2">
      <c r="A16" s="39" t="s">
        <v>23</v>
      </c>
      <c r="B16" s="23" t="s">
        <v>24</v>
      </c>
      <c r="C16" s="30">
        <f>FC_IND_NFM_AM_E!C16+FC_IND_NFM_PA_E!C16+FC_IND_NFM_SA_E!C16+FC_IND_NFM_OM_E!C16</f>
        <v>38.04376612209802</v>
      </c>
      <c r="D16" s="30">
        <f>FC_IND_NFM_AM_E!D16+FC_IND_NFM_PA_E!D16+FC_IND_NFM_SA_E!D16+FC_IND_NFM_OM_E!D16</f>
        <v>35.817196904557179</v>
      </c>
      <c r="E16" s="30">
        <f>FC_IND_NFM_AM_E!E16+FC_IND_NFM_PA_E!E16+FC_IND_NFM_SA_E!E16+FC_IND_NFM_OM_E!E16</f>
        <v>45.331040412725727</v>
      </c>
      <c r="F16" s="30">
        <f>FC_IND_NFM_AM_E!F16+FC_IND_NFM_PA_E!F16+FC_IND_NFM_SA_E!F16+FC_IND_NFM_OM_E!F16</f>
        <v>50.447119518486659</v>
      </c>
      <c r="G16" s="30">
        <f>FC_IND_NFM_AM_E!G16+FC_IND_NFM_PA_E!G16+FC_IND_NFM_SA_E!G16+FC_IND_NFM_OM_E!G16</f>
        <v>44.547463456577816</v>
      </c>
      <c r="H16" s="30">
        <f>FC_IND_NFM_AM_E!H16+FC_IND_NFM_PA_E!H16+FC_IND_NFM_SA_E!H16+FC_IND_NFM_OM_E!H16</f>
        <v>53.914703353396376</v>
      </c>
      <c r="I16" s="30">
        <f>FC_IND_NFM_AM_E!I16+FC_IND_NFM_PA_E!I16+FC_IND_NFM_SA_E!I16+FC_IND_NFM_OM_E!I16</f>
        <v>36.267239896818566</v>
      </c>
      <c r="J16" s="30">
        <f>FC_IND_NFM_AM_E!J16+FC_IND_NFM_PA_E!J16+FC_IND_NFM_SA_E!J16+FC_IND_NFM_OM_E!J16</f>
        <v>38.873860705073085</v>
      </c>
      <c r="K16" s="30">
        <f>FC_IND_NFM_AM_E!K16+FC_IND_NFM_PA_E!K16+FC_IND_NFM_SA_E!K16+FC_IND_NFM_OM_E!K16</f>
        <v>15.643078245915735</v>
      </c>
      <c r="L16" s="30">
        <f>FC_IND_NFM_AM_E!L16+FC_IND_NFM_PA_E!L16+FC_IND_NFM_SA_E!L16+FC_IND_NFM_OM_E!L16</f>
        <v>7.0588993981083394</v>
      </c>
      <c r="M16" s="30">
        <f>FC_IND_NFM_AM_E!M16+FC_IND_NFM_PA_E!M16+FC_IND_NFM_SA_E!M16+FC_IND_NFM_OM_E!M16</f>
        <v>6.5214101461736877</v>
      </c>
      <c r="N16" s="30">
        <f>FC_IND_NFM_AM_E!N16+FC_IND_NFM_PA_E!N16+FC_IND_NFM_SA_E!N16+FC_IND_NFM_OM_E!N16</f>
        <v>9.1401547721410132</v>
      </c>
      <c r="O16" s="30">
        <f>FC_IND_NFM_AM_E!O16+FC_IND_NFM_PA_E!O16+FC_IND_NFM_SA_E!O16+FC_IND_NFM_OM_E!O16</f>
        <v>8.1196044711951849</v>
      </c>
      <c r="P16" s="30">
        <f>FC_IND_NFM_AM_E!P16+FC_IND_NFM_PA_E!P16+FC_IND_NFM_SA_E!P16+FC_IND_NFM_OM_E!P16</f>
        <v>0.51573516766981942</v>
      </c>
      <c r="Q16" s="30">
        <f>FC_IND_NFM_AM_E!Q16+FC_IND_NFM_PA_E!Q16+FC_IND_NFM_SA_E!Q16+FC_IND_NFM_OM_E!Q16</f>
        <v>1.548065348237317</v>
      </c>
      <c r="R16" s="30">
        <f>FC_IND_NFM_AM_E!R16+FC_IND_NFM_PA_E!R16+FC_IND_NFM_SA_E!R16+FC_IND_NFM_OM_E!R16</f>
        <v>0</v>
      </c>
      <c r="S16" s="30">
        <f>FC_IND_NFM_AM_E!S16+FC_IND_NFM_PA_E!S16+FC_IND_NFM_SA_E!S16+FC_IND_NFM_OM_E!S16</f>
        <v>0</v>
      </c>
      <c r="T16" s="30">
        <f>FC_IND_NFM_AM_E!T16+FC_IND_NFM_PA_E!T16+FC_IND_NFM_SA_E!T16+FC_IND_NFM_OM_E!T16</f>
        <v>2.7515047291487529E-2</v>
      </c>
      <c r="U16" s="30">
        <f>FC_IND_NFM_AM_E!U16+FC_IND_NFM_PA_E!U16+FC_IND_NFM_SA_E!U16+FC_IND_NFM_OM_E!U16</f>
        <v>2.9492691315563188E-2</v>
      </c>
      <c r="V16" s="30">
        <f>FC_IND_NFM_AM_E!V16+FC_IND_NFM_PA_E!V16+FC_IND_NFM_SA_E!V16+FC_IND_NFM_OM_E!V16</f>
        <v>2.9320722269991394E-2</v>
      </c>
      <c r="W16" s="30">
        <f>FC_IND_NFM_AM_E!W16+FC_IND_NFM_PA_E!W16+FC_IND_NFM_SA_E!W16+FC_IND_NFM_OM_E!W16</f>
        <v>0.14032674118658642</v>
      </c>
      <c r="X16" s="30">
        <f>FC_IND_NFM_AM_E!X16+FC_IND_NFM_PA_E!X16+FC_IND_NFM_SA_E!X16+FC_IND_NFM_OM_E!X16</f>
        <v>0.17007738607050726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" si="12">SUM(C18:C21)</f>
        <v>56.061908856405843</v>
      </c>
      <c r="D17" s="31">
        <f t="shared" ref="D17:W17" si="13">SUM(D18:D21)</f>
        <v>62.584780739466893</v>
      </c>
      <c r="E17" s="31">
        <f t="shared" si="13"/>
        <v>66.98907996560618</v>
      </c>
      <c r="F17" s="31">
        <f t="shared" si="13"/>
        <v>60.642992261392948</v>
      </c>
      <c r="G17" s="31">
        <f t="shared" si="13"/>
        <v>42.108512467755801</v>
      </c>
      <c r="H17" s="31">
        <f t="shared" si="13"/>
        <v>22.953052450558893</v>
      </c>
      <c r="I17" s="31">
        <f t="shared" si="13"/>
        <v>22.714273430782459</v>
      </c>
      <c r="J17" s="31">
        <f t="shared" si="13"/>
        <v>22.666466036113498</v>
      </c>
      <c r="K17" s="31">
        <f t="shared" si="13"/>
        <v>29.139208942390365</v>
      </c>
      <c r="L17" s="31">
        <f t="shared" si="13"/>
        <v>25.93869303525365</v>
      </c>
      <c r="M17" s="31">
        <f t="shared" si="13"/>
        <v>22.929234737747201</v>
      </c>
      <c r="N17" s="31">
        <f t="shared" si="13"/>
        <v>24.020722269991399</v>
      </c>
      <c r="O17" s="31">
        <f t="shared" si="13"/>
        <v>23.196732588134132</v>
      </c>
      <c r="P17" s="31">
        <f t="shared" si="13"/>
        <v>26.38529664660361</v>
      </c>
      <c r="Q17" s="31">
        <f t="shared" si="13"/>
        <v>31.678159931212374</v>
      </c>
      <c r="R17" s="31">
        <f t="shared" si="13"/>
        <v>32.549957007738598</v>
      </c>
      <c r="S17" s="31">
        <f t="shared" si="13"/>
        <v>29.977558039552878</v>
      </c>
      <c r="T17" s="31">
        <f t="shared" si="13"/>
        <v>33.981427343078245</v>
      </c>
      <c r="U17" s="31">
        <f t="shared" si="13"/>
        <v>35.00464316423043</v>
      </c>
      <c r="V17" s="31">
        <f t="shared" si="13"/>
        <v>31.620894239036968</v>
      </c>
      <c r="W17" s="31">
        <f t="shared" si="13"/>
        <v>32.911006018916595</v>
      </c>
      <c r="X17" s="31">
        <f t="shared" ref="X17" si="14">SUM(X18:X21)</f>
        <v>29.735511607910574</v>
      </c>
    </row>
    <row r="18" spans="1:24" ht="11.25" customHeight="1" x14ac:dyDescent="0.2">
      <c r="A18" s="22" t="s">
        <v>27</v>
      </c>
      <c r="B18" s="23" t="s">
        <v>28</v>
      </c>
      <c r="C18" s="30">
        <f>FC_IND_NFM_AM_E!C18+FC_IND_NFM_PA_E!C18+FC_IND_NFM_SA_E!C18+FC_IND_NFM_OM_E!C18</f>
        <v>0.34393809114359408</v>
      </c>
      <c r="D18" s="30">
        <f>FC_IND_NFM_AM_E!D18+FC_IND_NFM_PA_E!D18+FC_IND_NFM_SA_E!D18+FC_IND_NFM_OM_E!D18</f>
        <v>0.27944969905417016</v>
      </c>
      <c r="E18" s="30">
        <f>FC_IND_NFM_AM_E!E18+FC_IND_NFM_PA_E!E18+FC_IND_NFM_SA_E!E18+FC_IND_NFM_OM_E!E18</f>
        <v>0.25795356835769562</v>
      </c>
      <c r="F18" s="30">
        <f>FC_IND_NFM_AM_E!F18+FC_IND_NFM_PA_E!F18+FC_IND_NFM_SA_E!F18+FC_IND_NFM_OM_E!F18</f>
        <v>0</v>
      </c>
      <c r="G18" s="30">
        <f>FC_IND_NFM_AM_E!G18+FC_IND_NFM_PA_E!G18+FC_IND_NFM_SA_E!G18+FC_IND_NFM_OM_E!G18</f>
        <v>0</v>
      </c>
      <c r="H18" s="30">
        <f>FC_IND_NFM_AM_E!H18+FC_IND_NFM_PA_E!H18+FC_IND_NFM_SA_E!H18+FC_IND_NFM_OM_E!H18</f>
        <v>0</v>
      </c>
      <c r="I18" s="30">
        <f>FC_IND_NFM_AM_E!I18+FC_IND_NFM_PA_E!I18+FC_IND_NFM_SA_E!I18+FC_IND_NFM_OM_E!I18</f>
        <v>0</v>
      </c>
      <c r="J18" s="30">
        <f>FC_IND_NFM_AM_E!J18+FC_IND_NFM_PA_E!J18+FC_IND_NFM_SA_E!J18+FC_IND_NFM_OM_E!J18</f>
        <v>0</v>
      </c>
      <c r="K18" s="30">
        <f>FC_IND_NFM_AM_E!K18+FC_IND_NFM_PA_E!K18+FC_IND_NFM_SA_E!K18+FC_IND_NFM_OM_E!K18</f>
        <v>0</v>
      </c>
      <c r="L18" s="30">
        <f>FC_IND_NFM_AM_E!L18+FC_IND_NFM_PA_E!L18+FC_IND_NFM_SA_E!L18+FC_IND_NFM_OM_E!L18</f>
        <v>0</v>
      </c>
      <c r="M18" s="30">
        <f>FC_IND_NFM_AM_E!M18+FC_IND_NFM_PA_E!M18+FC_IND_NFM_SA_E!M18+FC_IND_NFM_OM_E!M18</f>
        <v>0</v>
      </c>
      <c r="N18" s="30">
        <f>FC_IND_NFM_AM_E!N18+FC_IND_NFM_PA_E!N18+FC_IND_NFM_SA_E!N18+FC_IND_NFM_OM_E!N18</f>
        <v>0</v>
      </c>
      <c r="O18" s="30">
        <f>FC_IND_NFM_AM_E!O18+FC_IND_NFM_PA_E!O18+FC_IND_NFM_SA_E!O18+FC_IND_NFM_OM_E!O18</f>
        <v>0</v>
      </c>
      <c r="P18" s="30">
        <f>FC_IND_NFM_AM_E!P18+FC_IND_NFM_PA_E!P18+FC_IND_NFM_SA_E!P18+FC_IND_NFM_OM_E!P18</f>
        <v>0</v>
      </c>
      <c r="Q18" s="30">
        <f>FC_IND_NFM_AM_E!Q18+FC_IND_NFM_PA_E!Q18+FC_IND_NFM_SA_E!Q18+FC_IND_NFM_OM_E!Q18</f>
        <v>0</v>
      </c>
      <c r="R18" s="30">
        <f>FC_IND_NFM_AM_E!R18+FC_IND_NFM_PA_E!R18+FC_IND_NFM_SA_E!R18+FC_IND_NFM_OM_E!R18</f>
        <v>0</v>
      </c>
      <c r="S18" s="30">
        <f>FC_IND_NFM_AM_E!S18+FC_IND_NFM_PA_E!S18+FC_IND_NFM_SA_E!S18+FC_IND_NFM_OM_E!S18</f>
        <v>0</v>
      </c>
      <c r="T18" s="30">
        <f>FC_IND_NFM_AM_E!T18+FC_IND_NFM_PA_E!T18+FC_IND_NFM_SA_E!T18+FC_IND_NFM_OM_E!T18</f>
        <v>0</v>
      </c>
      <c r="U18" s="30">
        <f>FC_IND_NFM_AM_E!U18+FC_IND_NFM_PA_E!U18+FC_IND_NFM_SA_E!U18+FC_IND_NFM_OM_E!U18</f>
        <v>0</v>
      </c>
      <c r="V18" s="30">
        <f>FC_IND_NFM_AM_E!V18+FC_IND_NFM_PA_E!V18+FC_IND_NFM_SA_E!V18+FC_IND_NFM_OM_E!V18</f>
        <v>0</v>
      </c>
      <c r="W18" s="30">
        <f>FC_IND_NFM_AM_E!W18+FC_IND_NFM_PA_E!W18+FC_IND_NFM_SA_E!W18+FC_IND_NFM_OM_E!W18</f>
        <v>0</v>
      </c>
      <c r="X18" s="30">
        <f>FC_IND_NFM_AM_E!X18+FC_IND_NFM_PA_E!X18+FC_IND_NFM_SA_E!X18+FC_IND_NFM_OM_E!X18</f>
        <v>0</v>
      </c>
    </row>
    <row r="19" spans="1:24" ht="11.25" customHeight="1" x14ac:dyDescent="0.2">
      <c r="A19" s="22" t="s">
        <v>29</v>
      </c>
      <c r="B19" s="23" t="s">
        <v>30</v>
      </c>
      <c r="C19" s="30">
        <f>FC_IND_NFM_AM_E!C19+FC_IND_NFM_PA_E!C19+FC_IND_NFM_SA_E!C19+FC_IND_NFM_OM_E!C19</f>
        <v>1.547721410146174</v>
      </c>
      <c r="D19" s="30">
        <f>FC_IND_NFM_AM_E!D19+FC_IND_NFM_PA_E!D19+FC_IND_NFM_SA_E!D19+FC_IND_NFM_OM_E!D19</f>
        <v>1.3757523645743768</v>
      </c>
      <c r="E19" s="30">
        <f>FC_IND_NFM_AM_E!E19+FC_IND_NFM_PA_E!E19+FC_IND_NFM_SA_E!E19+FC_IND_NFM_OM_E!E19</f>
        <v>1.3112639724849531</v>
      </c>
      <c r="F19" s="30">
        <f>FC_IND_NFM_AM_E!F19+FC_IND_NFM_PA_E!F19+FC_IND_NFM_SA_E!F19+FC_IND_NFM_OM_E!F19</f>
        <v>0</v>
      </c>
      <c r="G19" s="30">
        <f>FC_IND_NFM_AM_E!G19+FC_IND_NFM_PA_E!G19+FC_IND_NFM_SA_E!G19+FC_IND_NFM_OM_E!G19</f>
        <v>0</v>
      </c>
      <c r="H19" s="30">
        <f>FC_IND_NFM_AM_E!H19+FC_IND_NFM_PA_E!H19+FC_IND_NFM_SA_E!H19+FC_IND_NFM_OM_E!H19</f>
        <v>0</v>
      </c>
      <c r="I19" s="30">
        <f>FC_IND_NFM_AM_E!I19+FC_IND_NFM_PA_E!I19+FC_IND_NFM_SA_E!I19+FC_IND_NFM_OM_E!I19</f>
        <v>0</v>
      </c>
      <c r="J19" s="30">
        <f>FC_IND_NFM_AM_E!J19+FC_IND_NFM_PA_E!J19+FC_IND_NFM_SA_E!J19+FC_IND_NFM_OM_E!J19</f>
        <v>0</v>
      </c>
      <c r="K19" s="30">
        <f>FC_IND_NFM_AM_E!K19+FC_IND_NFM_PA_E!K19+FC_IND_NFM_SA_E!K19+FC_IND_NFM_OM_E!K19</f>
        <v>0</v>
      </c>
      <c r="L19" s="30">
        <f>FC_IND_NFM_AM_E!L19+FC_IND_NFM_PA_E!L19+FC_IND_NFM_SA_E!L19+FC_IND_NFM_OM_E!L19</f>
        <v>0</v>
      </c>
      <c r="M19" s="30">
        <f>FC_IND_NFM_AM_E!M19+FC_IND_NFM_PA_E!M19+FC_IND_NFM_SA_E!M19+FC_IND_NFM_OM_E!M19</f>
        <v>0</v>
      </c>
      <c r="N19" s="30">
        <f>FC_IND_NFM_AM_E!N19+FC_IND_NFM_PA_E!N19+FC_IND_NFM_SA_E!N19+FC_IND_NFM_OM_E!N19</f>
        <v>0.92433361994840924</v>
      </c>
      <c r="O19" s="30">
        <f>FC_IND_NFM_AM_E!O19+FC_IND_NFM_PA_E!O19+FC_IND_NFM_SA_E!O19+FC_IND_NFM_OM_E!O19</f>
        <v>1.031814273430782</v>
      </c>
      <c r="P19" s="30">
        <f>FC_IND_NFM_AM_E!P19+FC_IND_NFM_PA_E!P19+FC_IND_NFM_SA_E!P19+FC_IND_NFM_OM_E!P19</f>
        <v>0.92433361994840935</v>
      </c>
      <c r="Q19" s="30">
        <f>FC_IND_NFM_AM_E!Q19+FC_IND_NFM_PA_E!Q19+FC_IND_NFM_SA_E!Q19+FC_IND_NFM_OM_E!Q19</f>
        <v>1.225279449699054</v>
      </c>
      <c r="R19" s="30">
        <f>FC_IND_NFM_AM_E!R19+FC_IND_NFM_PA_E!R19+FC_IND_NFM_SA_E!R19+FC_IND_NFM_OM_E!R19</f>
        <v>1.1177987962166809</v>
      </c>
      <c r="S19" s="30">
        <f>FC_IND_NFM_AM_E!S19+FC_IND_NFM_PA_E!S19+FC_IND_NFM_SA_E!S19+FC_IND_NFM_OM_E!S19</f>
        <v>1.268271711092003</v>
      </c>
      <c r="T19" s="30">
        <f>FC_IND_NFM_AM_E!T19+FC_IND_NFM_PA_E!T19+FC_IND_NFM_SA_E!T19+FC_IND_NFM_OM_E!T19</f>
        <v>2.0464316423043849</v>
      </c>
      <c r="U19" s="30">
        <f>FC_IND_NFM_AM_E!U19+FC_IND_NFM_PA_E!U19+FC_IND_NFM_SA_E!U19+FC_IND_NFM_OM_E!U19</f>
        <v>1.7162510748065347</v>
      </c>
      <c r="V19" s="30">
        <f>FC_IND_NFM_AM_E!V19+FC_IND_NFM_PA_E!V19+FC_IND_NFM_SA_E!V19+FC_IND_NFM_OM_E!V19</f>
        <v>1.648237317282889</v>
      </c>
      <c r="W19" s="30">
        <f>FC_IND_NFM_AM_E!W19+FC_IND_NFM_PA_E!W19+FC_IND_NFM_SA_E!W19+FC_IND_NFM_OM_E!W19</f>
        <v>1.7866723989681859</v>
      </c>
      <c r="X19" s="30">
        <f>FC_IND_NFM_AM_E!X19+FC_IND_NFM_PA_E!X19+FC_IND_NFM_SA_E!X19+FC_IND_NFM_OM_E!X19</f>
        <v>2.0694754944110061</v>
      </c>
    </row>
    <row r="20" spans="1:24" ht="11.25" customHeight="1" x14ac:dyDescent="0.2">
      <c r="A20" s="22" t="s">
        <v>31</v>
      </c>
      <c r="B20" s="23" t="s">
        <v>32</v>
      </c>
      <c r="C20" s="30">
        <f>FC_IND_NFM_AM_E!C20+FC_IND_NFM_PA_E!C20+FC_IND_NFM_SA_E!C20+FC_IND_NFM_OM_E!C20</f>
        <v>0</v>
      </c>
      <c r="D20" s="30">
        <f>FC_IND_NFM_AM_E!D20+FC_IND_NFM_PA_E!D20+FC_IND_NFM_SA_E!D20+FC_IND_NFM_OM_E!D20</f>
        <v>0</v>
      </c>
      <c r="E20" s="30">
        <f>FC_IND_NFM_AM_E!E20+FC_IND_NFM_PA_E!E20+FC_IND_NFM_SA_E!E20+FC_IND_NFM_OM_E!E20</f>
        <v>0</v>
      </c>
      <c r="F20" s="30">
        <f>FC_IND_NFM_AM_E!F20+FC_IND_NFM_PA_E!F20+FC_IND_NFM_SA_E!F20+FC_IND_NFM_OM_E!F20</f>
        <v>0</v>
      </c>
      <c r="G20" s="30">
        <f>FC_IND_NFM_AM_E!G20+FC_IND_NFM_PA_E!G20+FC_IND_NFM_SA_E!G20+FC_IND_NFM_OM_E!G20</f>
        <v>0</v>
      </c>
      <c r="H20" s="30">
        <f>FC_IND_NFM_AM_E!H20+FC_IND_NFM_PA_E!H20+FC_IND_NFM_SA_E!H20+FC_IND_NFM_OM_E!H20</f>
        <v>0</v>
      </c>
      <c r="I20" s="30">
        <f>FC_IND_NFM_AM_E!I20+FC_IND_NFM_PA_E!I20+FC_IND_NFM_SA_E!I20+FC_IND_NFM_OM_E!I20</f>
        <v>0</v>
      </c>
      <c r="J20" s="30">
        <f>FC_IND_NFM_AM_E!J20+FC_IND_NFM_PA_E!J20+FC_IND_NFM_SA_E!J20+FC_IND_NFM_OM_E!J20</f>
        <v>0</v>
      </c>
      <c r="K20" s="30">
        <f>FC_IND_NFM_AM_E!K20+FC_IND_NFM_PA_E!K20+FC_IND_NFM_SA_E!K20+FC_IND_NFM_OM_E!K20</f>
        <v>0</v>
      </c>
      <c r="L20" s="30">
        <f>FC_IND_NFM_AM_E!L20+FC_IND_NFM_PA_E!L20+FC_IND_NFM_SA_E!L20+FC_IND_NFM_OM_E!L20</f>
        <v>0</v>
      </c>
      <c r="M20" s="30">
        <f>FC_IND_NFM_AM_E!M20+FC_IND_NFM_PA_E!M20+FC_IND_NFM_SA_E!M20+FC_IND_NFM_OM_E!M20</f>
        <v>0</v>
      </c>
      <c r="N20" s="30">
        <f>FC_IND_NFM_AM_E!N20+FC_IND_NFM_PA_E!N20+FC_IND_NFM_SA_E!N20+FC_IND_NFM_OM_E!N20</f>
        <v>0</v>
      </c>
      <c r="O20" s="30">
        <f>FC_IND_NFM_AM_E!O20+FC_IND_NFM_PA_E!O20+FC_IND_NFM_SA_E!O20+FC_IND_NFM_OM_E!O20</f>
        <v>0</v>
      </c>
      <c r="P20" s="30">
        <f>FC_IND_NFM_AM_E!P20+FC_IND_NFM_PA_E!P20+FC_IND_NFM_SA_E!P20+FC_IND_NFM_OM_E!P20</f>
        <v>0</v>
      </c>
      <c r="Q20" s="30">
        <f>FC_IND_NFM_AM_E!Q20+FC_IND_NFM_PA_E!Q20+FC_IND_NFM_SA_E!Q20+FC_IND_NFM_OM_E!Q20</f>
        <v>0</v>
      </c>
      <c r="R20" s="30">
        <f>FC_IND_NFM_AM_E!R20+FC_IND_NFM_PA_E!R20+FC_IND_NFM_SA_E!R20+FC_IND_NFM_OM_E!R20</f>
        <v>0</v>
      </c>
      <c r="S20" s="30">
        <f>FC_IND_NFM_AM_E!S20+FC_IND_NFM_PA_E!S20+FC_IND_NFM_SA_E!S20+FC_IND_NFM_OM_E!S20</f>
        <v>0</v>
      </c>
      <c r="T20" s="30">
        <f>FC_IND_NFM_AM_E!T20+FC_IND_NFM_PA_E!T20+FC_IND_NFM_SA_E!T20+FC_IND_NFM_OM_E!T20</f>
        <v>0</v>
      </c>
      <c r="U20" s="30">
        <f>FC_IND_NFM_AM_E!U20+FC_IND_NFM_PA_E!U20+FC_IND_NFM_SA_E!U20+FC_IND_NFM_OM_E!U20</f>
        <v>0</v>
      </c>
      <c r="V20" s="30">
        <f>FC_IND_NFM_AM_E!V20+FC_IND_NFM_PA_E!V20+FC_IND_NFM_SA_E!V20+FC_IND_NFM_OM_E!V20</f>
        <v>0</v>
      </c>
      <c r="W20" s="30">
        <f>FC_IND_NFM_AM_E!W20+FC_IND_NFM_PA_E!W20+FC_IND_NFM_SA_E!W20+FC_IND_NFM_OM_E!W20</f>
        <v>0</v>
      </c>
      <c r="X20" s="30">
        <f>FC_IND_NFM_AM_E!X20+FC_IND_NFM_PA_E!X20+FC_IND_NFM_SA_E!X20+FC_IND_NFM_OM_E!X20</f>
        <v>0</v>
      </c>
    </row>
    <row r="21" spans="1:24" ht="11.25" customHeight="1" x14ac:dyDescent="0.2">
      <c r="A21" s="22" t="s">
        <v>33</v>
      </c>
      <c r="B21" s="23" t="s">
        <v>34</v>
      </c>
      <c r="C21" s="30">
        <f>FC_IND_NFM_AM_E!C21+FC_IND_NFM_PA_E!C21+FC_IND_NFM_SA_E!C21+FC_IND_NFM_OM_E!C21</f>
        <v>54.170249355116077</v>
      </c>
      <c r="D21" s="30">
        <f>FC_IND_NFM_AM_E!D21+FC_IND_NFM_PA_E!D21+FC_IND_NFM_SA_E!D21+FC_IND_NFM_OM_E!D21</f>
        <v>60.929578675838343</v>
      </c>
      <c r="E21" s="30">
        <f>FC_IND_NFM_AM_E!E21+FC_IND_NFM_PA_E!E21+FC_IND_NFM_SA_E!E21+FC_IND_NFM_OM_E!E21</f>
        <v>65.419862424763537</v>
      </c>
      <c r="F21" s="30">
        <f>FC_IND_NFM_AM_E!F21+FC_IND_NFM_PA_E!F21+FC_IND_NFM_SA_E!F21+FC_IND_NFM_OM_E!F21</f>
        <v>60.642992261392948</v>
      </c>
      <c r="G21" s="30">
        <f>FC_IND_NFM_AM_E!G21+FC_IND_NFM_PA_E!G21+FC_IND_NFM_SA_E!G21+FC_IND_NFM_OM_E!G21</f>
        <v>42.108512467755801</v>
      </c>
      <c r="H21" s="30">
        <f>FC_IND_NFM_AM_E!H21+FC_IND_NFM_PA_E!H21+FC_IND_NFM_SA_E!H21+FC_IND_NFM_OM_E!H21</f>
        <v>22.953052450558893</v>
      </c>
      <c r="I21" s="30">
        <f>FC_IND_NFM_AM_E!I21+FC_IND_NFM_PA_E!I21+FC_IND_NFM_SA_E!I21+FC_IND_NFM_OM_E!I21</f>
        <v>22.714273430782459</v>
      </c>
      <c r="J21" s="30">
        <f>FC_IND_NFM_AM_E!J21+FC_IND_NFM_PA_E!J21+FC_IND_NFM_SA_E!J21+FC_IND_NFM_OM_E!J21</f>
        <v>22.666466036113498</v>
      </c>
      <c r="K21" s="30">
        <f>FC_IND_NFM_AM_E!K21+FC_IND_NFM_PA_E!K21+FC_IND_NFM_SA_E!K21+FC_IND_NFM_OM_E!K21</f>
        <v>29.139208942390365</v>
      </c>
      <c r="L21" s="30">
        <f>FC_IND_NFM_AM_E!L21+FC_IND_NFM_PA_E!L21+FC_IND_NFM_SA_E!L21+FC_IND_NFM_OM_E!L21</f>
        <v>25.93869303525365</v>
      </c>
      <c r="M21" s="30">
        <f>FC_IND_NFM_AM_E!M21+FC_IND_NFM_PA_E!M21+FC_IND_NFM_SA_E!M21+FC_IND_NFM_OM_E!M21</f>
        <v>22.929234737747201</v>
      </c>
      <c r="N21" s="30">
        <f>FC_IND_NFM_AM_E!N21+FC_IND_NFM_PA_E!N21+FC_IND_NFM_SA_E!N21+FC_IND_NFM_OM_E!N21</f>
        <v>23.096388650042989</v>
      </c>
      <c r="O21" s="30">
        <f>FC_IND_NFM_AM_E!O21+FC_IND_NFM_PA_E!O21+FC_IND_NFM_SA_E!O21+FC_IND_NFM_OM_E!O21</f>
        <v>22.16491831470335</v>
      </c>
      <c r="P21" s="30">
        <f>FC_IND_NFM_AM_E!P21+FC_IND_NFM_PA_E!P21+FC_IND_NFM_SA_E!P21+FC_IND_NFM_OM_E!P21</f>
        <v>25.4609630266552</v>
      </c>
      <c r="Q21" s="30">
        <f>FC_IND_NFM_AM_E!Q21+FC_IND_NFM_PA_E!Q21+FC_IND_NFM_SA_E!Q21+FC_IND_NFM_OM_E!Q21</f>
        <v>30.452880481513319</v>
      </c>
      <c r="R21" s="30">
        <f>FC_IND_NFM_AM_E!R21+FC_IND_NFM_PA_E!R21+FC_IND_NFM_SA_E!R21+FC_IND_NFM_OM_E!R21</f>
        <v>31.432158211521919</v>
      </c>
      <c r="S21" s="30">
        <f>FC_IND_NFM_AM_E!S21+FC_IND_NFM_PA_E!S21+FC_IND_NFM_SA_E!S21+FC_IND_NFM_OM_E!S21</f>
        <v>28.709286328460877</v>
      </c>
      <c r="T21" s="30">
        <f>FC_IND_NFM_AM_E!T21+FC_IND_NFM_PA_E!T21+FC_IND_NFM_SA_E!T21+FC_IND_NFM_OM_E!T21</f>
        <v>31.934995700773861</v>
      </c>
      <c r="U21" s="30">
        <f>FC_IND_NFM_AM_E!U21+FC_IND_NFM_PA_E!U21+FC_IND_NFM_SA_E!U21+FC_IND_NFM_OM_E!U21</f>
        <v>33.288392089423894</v>
      </c>
      <c r="V21" s="30">
        <f>FC_IND_NFM_AM_E!V21+FC_IND_NFM_PA_E!V21+FC_IND_NFM_SA_E!V21+FC_IND_NFM_OM_E!V21</f>
        <v>29.97265692175408</v>
      </c>
      <c r="W21" s="30">
        <f>FC_IND_NFM_AM_E!W21+FC_IND_NFM_PA_E!W21+FC_IND_NFM_SA_E!W21+FC_IND_NFM_OM_E!W21</f>
        <v>31.124333619948406</v>
      </c>
      <c r="X21" s="30">
        <f>FC_IND_NFM_AM_E!X21+FC_IND_NFM_PA_E!X21+FC_IND_NFM_SA_E!X21+FC_IND_NFM_OM_E!X21</f>
        <v>27.666036113499569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" si="15">SUM(C23:C24)</f>
        <v>0</v>
      </c>
      <c r="D22" s="31">
        <f t="shared" ref="D22:W22" si="16">SUM(D23:D24)</f>
        <v>0</v>
      </c>
      <c r="E22" s="31">
        <f t="shared" si="16"/>
        <v>0</v>
      </c>
      <c r="F22" s="31">
        <f t="shared" si="16"/>
        <v>0</v>
      </c>
      <c r="G22" s="31">
        <f t="shared" si="16"/>
        <v>0</v>
      </c>
      <c r="H22" s="31">
        <f t="shared" si="16"/>
        <v>0</v>
      </c>
      <c r="I22" s="31">
        <f t="shared" si="16"/>
        <v>0</v>
      </c>
      <c r="J22" s="31">
        <f t="shared" si="16"/>
        <v>0</v>
      </c>
      <c r="K22" s="31">
        <f t="shared" si="16"/>
        <v>0</v>
      </c>
      <c r="L22" s="31">
        <f t="shared" si="16"/>
        <v>0</v>
      </c>
      <c r="M22" s="31">
        <f t="shared" si="16"/>
        <v>0</v>
      </c>
      <c r="N22" s="31">
        <f t="shared" si="16"/>
        <v>0</v>
      </c>
      <c r="O22" s="31">
        <f t="shared" si="16"/>
        <v>0</v>
      </c>
      <c r="P22" s="31">
        <f t="shared" si="16"/>
        <v>0</v>
      </c>
      <c r="Q22" s="31">
        <f t="shared" si="16"/>
        <v>0</v>
      </c>
      <c r="R22" s="31">
        <f t="shared" si="16"/>
        <v>0</v>
      </c>
      <c r="S22" s="31">
        <f t="shared" si="16"/>
        <v>0</v>
      </c>
      <c r="T22" s="31">
        <f t="shared" si="16"/>
        <v>0.2369733447979363</v>
      </c>
      <c r="U22" s="31">
        <f t="shared" si="16"/>
        <v>0</v>
      </c>
      <c r="V22" s="31">
        <f t="shared" si="16"/>
        <v>0</v>
      </c>
      <c r="W22" s="31">
        <f t="shared" si="16"/>
        <v>0</v>
      </c>
      <c r="X22" s="31">
        <f t="shared" ref="X22" si="17">SUM(X23:X24)</f>
        <v>0</v>
      </c>
    </row>
    <row r="23" spans="1:24" ht="11.25" customHeight="1" x14ac:dyDescent="0.2">
      <c r="A23" s="22" t="s">
        <v>37</v>
      </c>
      <c r="B23" s="23" t="s">
        <v>38</v>
      </c>
      <c r="C23" s="30">
        <f>FC_IND_NFM_AM_E!C23+FC_IND_NFM_PA_E!C23+FC_IND_NFM_SA_E!C23+FC_IND_NFM_OM_E!C23</f>
        <v>0</v>
      </c>
      <c r="D23" s="30">
        <f>FC_IND_NFM_AM_E!D23+FC_IND_NFM_PA_E!D23+FC_IND_NFM_SA_E!D23+FC_IND_NFM_OM_E!D23</f>
        <v>0</v>
      </c>
      <c r="E23" s="30">
        <f>FC_IND_NFM_AM_E!E23+FC_IND_NFM_PA_E!E23+FC_IND_NFM_SA_E!E23+FC_IND_NFM_OM_E!E23</f>
        <v>0</v>
      </c>
      <c r="F23" s="30">
        <f>FC_IND_NFM_AM_E!F23+FC_IND_NFM_PA_E!F23+FC_IND_NFM_SA_E!F23+FC_IND_NFM_OM_E!F23</f>
        <v>0</v>
      </c>
      <c r="G23" s="30">
        <f>FC_IND_NFM_AM_E!G23+FC_IND_NFM_PA_E!G23+FC_IND_NFM_SA_E!G23+FC_IND_NFM_OM_E!G23</f>
        <v>0</v>
      </c>
      <c r="H23" s="30">
        <f>FC_IND_NFM_AM_E!H23+FC_IND_NFM_PA_E!H23+FC_IND_NFM_SA_E!H23+FC_IND_NFM_OM_E!H23</f>
        <v>0</v>
      </c>
      <c r="I23" s="30">
        <f>FC_IND_NFM_AM_E!I23+FC_IND_NFM_PA_E!I23+FC_IND_NFM_SA_E!I23+FC_IND_NFM_OM_E!I23</f>
        <v>0</v>
      </c>
      <c r="J23" s="30">
        <f>FC_IND_NFM_AM_E!J23+FC_IND_NFM_PA_E!J23+FC_IND_NFM_SA_E!J23+FC_IND_NFM_OM_E!J23</f>
        <v>0</v>
      </c>
      <c r="K23" s="30">
        <f>FC_IND_NFM_AM_E!K23+FC_IND_NFM_PA_E!K23+FC_IND_NFM_SA_E!K23+FC_IND_NFM_OM_E!K23</f>
        <v>0</v>
      </c>
      <c r="L23" s="30">
        <f>FC_IND_NFM_AM_E!L23+FC_IND_NFM_PA_E!L23+FC_IND_NFM_SA_E!L23+FC_IND_NFM_OM_E!L23</f>
        <v>0</v>
      </c>
      <c r="M23" s="30">
        <f>FC_IND_NFM_AM_E!M23+FC_IND_NFM_PA_E!M23+FC_IND_NFM_SA_E!M23+FC_IND_NFM_OM_E!M23</f>
        <v>0</v>
      </c>
      <c r="N23" s="30">
        <f>FC_IND_NFM_AM_E!N23+FC_IND_NFM_PA_E!N23+FC_IND_NFM_SA_E!N23+FC_IND_NFM_OM_E!N23</f>
        <v>0</v>
      </c>
      <c r="O23" s="30">
        <f>FC_IND_NFM_AM_E!O23+FC_IND_NFM_PA_E!O23+FC_IND_NFM_SA_E!O23+FC_IND_NFM_OM_E!O23</f>
        <v>0</v>
      </c>
      <c r="P23" s="30">
        <f>FC_IND_NFM_AM_E!P23+FC_IND_NFM_PA_E!P23+FC_IND_NFM_SA_E!P23+FC_IND_NFM_OM_E!P23</f>
        <v>0</v>
      </c>
      <c r="Q23" s="30">
        <f>FC_IND_NFM_AM_E!Q23+FC_IND_NFM_PA_E!Q23+FC_IND_NFM_SA_E!Q23+FC_IND_NFM_OM_E!Q23</f>
        <v>0</v>
      </c>
      <c r="R23" s="30">
        <f>FC_IND_NFM_AM_E!R23+FC_IND_NFM_PA_E!R23+FC_IND_NFM_SA_E!R23+FC_IND_NFM_OM_E!R23</f>
        <v>0</v>
      </c>
      <c r="S23" s="30">
        <f>FC_IND_NFM_AM_E!S23+FC_IND_NFM_PA_E!S23+FC_IND_NFM_SA_E!S23+FC_IND_NFM_OM_E!S23</f>
        <v>0</v>
      </c>
      <c r="T23" s="30">
        <f>FC_IND_NFM_AM_E!T23+FC_IND_NFM_PA_E!T23+FC_IND_NFM_SA_E!T23+FC_IND_NFM_OM_E!T23</f>
        <v>0.2369733447979363</v>
      </c>
      <c r="U23" s="30">
        <f>FC_IND_NFM_AM_E!U23+FC_IND_NFM_PA_E!U23+FC_IND_NFM_SA_E!U23+FC_IND_NFM_OM_E!U23</f>
        <v>0</v>
      </c>
      <c r="V23" s="30">
        <f>FC_IND_NFM_AM_E!V23+FC_IND_NFM_PA_E!V23+FC_IND_NFM_SA_E!V23+FC_IND_NFM_OM_E!V23</f>
        <v>0</v>
      </c>
      <c r="W23" s="30">
        <f>FC_IND_NFM_AM_E!W23+FC_IND_NFM_PA_E!W23+FC_IND_NFM_SA_E!W23+FC_IND_NFM_OM_E!W23</f>
        <v>0</v>
      </c>
      <c r="X23" s="30">
        <f>FC_IND_NFM_AM_E!X23+FC_IND_NFM_PA_E!X23+FC_IND_NFM_SA_E!X23+FC_IND_NFM_OM_E!X23</f>
        <v>0</v>
      </c>
    </row>
    <row r="24" spans="1:24" ht="11.25" customHeight="1" x14ac:dyDescent="0.2">
      <c r="A24" s="22" t="s">
        <v>39</v>
      </c>
      <c r="B24" s="23" t="s">
        <v>40</v>
      </c>
      <c r="C24" s="30">
        <f>FC_IND_NFM_AM_E!C24+FC_IND_NFM_PA_E!C24+FC_IND_NFM_SA_E!C24+FC_IND_NFM_OM_E!C24</f>
        <v>0</v>
      </c>
      <c r="D24" s="30">
        <f>FC_IND_NFM_AM_E!D24+FC_IND_NFM_PA_E!D24+FC_IND_NFM_SA_E!D24+FC_IND_NFM_OM_E!D24</f>
        <v>0</v>
      </c>
      <c r="E24" s="30">
        <f>FC_IND_NFM_AM_E!E24+FC_IND_NFM_PA_E!E24+FC_IND_NFM_SA_E!E24+FC_IND_NFM_OM_E!E24</f>
        <v>0</v>
      </c>
      <c r="F24" s="30">
        <f>FC_IND_NFM_AM_E!F24+FC_IND_NFM_PA_E!F24+FC_IND_NFM_SA_E!F24+FC_IND_NFM_OM_E!F24</f>
        <v>0</v>
      </c>
      <c r="G24" s="30">
        <f>FC_IND_NFM_AM_E!G24+FC_IND_NFM_PA_E!G24+FC_IND_NFM_SA_E!G24+FC_IND_NFM_OM_E!G24</f>
        <v>0</v>
      </c>
      <c r="H24" s="30">
        <f>FC_IND_NFM_AM_E!H24+FC_IND_NFM_PA_E!H24+FC_IND_NFM_SA_E!H24+FC_IND_NFM_OM_E!H24</f>
        <v>0</v>
      </c>
      <c r="I24" s="30">
        <f>FC_IND_NFM_AM_E!I24+FC_IND_NFM_PA_E!I24+FC_IND_NFM_SA_E!I24+FC_IND_NFM_OM_E!I24</f>
        <v>0</v>
      </c>
      <c r="J24" s="30">
        <f>FC_IND_NFM_AM_E!J24+FC_IND_NFM_PA_E!J24+FC_IND_NFM_SA_E!J24+FC_IND_NFM_OM_E!J24</f>
        <v>0</v>
      </c>
      <c r="K24" s="30">
        <f>FC_IND_NFM_AM_E!K24+FC_IND_NFM_PA_E!K24+FC_IND_NFM_SA_E!K24+FC_IND_NFM_OM_E!K24</f>
        <v>0</v>
      </c>
      <c r="L24" s="30">
        <f>FC_IND_NFM_AM_E!L24+FC_IND_NFM_PA_E!L24+FC_IND_NFM_SA_E!L24+FC_IND_NFM_OM_E!L24</f>
        <v>0</v>
      </c>
      <c r="M24" s="30">
        <f>FC_IND_NFM_AM_E!M24+FC_IND_NFM_PA_E!M24+FC_IND_NFM_SA_E!M24+FC_IND_NFM_OM_E!M24</f>
        <v>0</v>
      </c>
      <c r="N24" s="30">
        <f>FC_IND_NFM_AM_E!N24+FC_IND_NFM_PA_E!N24+FC_IND_NFM_SA_E!N24+FC_IND_NFM_OM_E!N24</f>
        <v>0</v>
      </c>
      <c r="O24" s="30">
        <f>FC_IND_NFM_AM_E!O24+FC_IND_NFM_PA_E!O24+FC_IND_NFM_SA_E!O24+FC_IND_NFM_OM_E!O24</f>
        <v>0</v>
      </c>
      <c r="P24" s="30">
        <f>FC_IND_NFM_AM_E!P24+FC_IND_NFM_PA_E!P24+FC_IND_NFM_SA_E!P24+FC_IND_NFM_OM_E!P24</f>
        <v>0</v>
      </c>
      <c r="Q24" s="30">
        <f>FC_IND_NFM_AM_E!Q24+FC_IND_NFM_PA_E!Q24+FC_IND_NFM_SA_E!Q24+FC_IND_NFM_OM_E!Q24</f>
        <v>0</v>
      </c>
      <c r="R24" s="30">
        <f>FC_IND_NFM_AM_E!R24+FC_IND_NFM_PA_E!R24+FC_IND_NFM_SA_E!R24+FC_IND_NFM_OM_E!R24</f>
        <v>0</v>
      </c>
      <c r="S24" s="30">
        <f>FC_IND_NFM_AM_E!S24+FC_IND_NFM_PA_E!S24+FC_IND_NFM_SA_E!S24+FC_IND_NFM_OM_E!S24</f>
        <v>0</v>
      </c>
      <c r="T24" s="30">
        <f>FC_IND_NFM_AM_E!T24+FC_IND_NFM_PA_E!T24+FC_IND_NFM_SA_E!T24+FC_IND_NFM_OM_E!T24</f>
        <v>0</v>
      </c>
      <c r="U24" s="30">
        <f>FC_IND_NFM_AM_E!U24+FC_IND_NFM_PA_E!U24+FC_IND_NFM_SA_E!U24+FC_IND_NFM_OM_E!U24</f>
        <v>0</v>
      </c>
      <c r="V24" s="30">
        <f>FC_IND_NFM_AM_E!V24+FC_IND_NFM_PA_E!V24+FC_IND_NFM_SA_E!V24+FC_IND_NFM_OM_E!V24</f>
        <v>0</v>
      </c>
      <c r="W24" s="30">
        <f>FC_IND_NFM_AM_E!W24+FC_IND_NFM_PA_E!W24+FC_IND_NFM_SA_E!W24+FC_IND_NFM_OM_E!W24</f>
        <v>0</v>
      </c>
      <c r="X24" s="30">
        <f>FC_IND_NFM_AM_E!X24+FC_IND_NFM_PA_E!X24+FC_IND_NFM_SA_E!X24+FC_IND_NFM_OM_E!X24</f>
        <v>0</v>
      </c>
    </row>
    <row r="25" spans="1:24" ht="11.25" customHeight="1" x14ac:dyDescent="0.2">
      <c r="A25" s="24" t="s">
        <v>41</v>
      </c>
      <c r="B25" s="25" t="s">
        <v>42</v>
      </c>
      <c r="C25" s="31">
        <f>FC_IND_NFM_AM_E!C25+FC_IND_NFM_PA_E!C25+FC_IND_NFM_SA_E!C25+FC_IND_NFM_OM_E!C25</f>
        <v>0</v>
      </c>
      <c r="D25" s="31">
        <f>FC_IND_NFM_AM_E!D25+FC_IND_NFM_PA_E!D25+FC_IND_NFM_SA_E!D25+FC_IND_NFM_OM_E!D25</f>
        <v>0</v>
      </c>
      <c r="E25" s="31">
        <f>FC_IND_NFM_AM_E!E25+FC_IND_NFM_PA_E!E25+FC_IND_NFM_SA_E!E25+FC_IND_NFM_OM_E!E25</f>
        <v>0</v>
      </c>
      <c r="F25" s="31">
        <f>FC_IND_NFM_AM_E!F25+FC_IND_NFM_PA_E!F25+FC_IND_NFM_SA_E!F25+FC_IND_NFM_OM_E!F25</f>
        <v>0</v>
      </c>
      <c r="G25" s="31">
        <f>FC_IND_NFM_AM_E!G25+FC_IND_NFM_PA_E!G25+FC_IND_NFM_SA_E!G25+FC_IND_NFM_OM_E!G25</f>
        <v>0</v>
      </c>
      <c r="H25" s="31">
        <f>FC_IND_NFM_AM_E!H25+FC_IND_NFM_PA_E!H25+FC_IND_NFM_SA_E!H25+FC_IND_NFM_OM_E!H25</f>
        <v>0</v>
      </c>
      <c r="I25" s="31">
        <f>FC_IND_NFM_AM_E!I25+FC_IND_NFM_PA_E!I25+FC_IND_NFM_SA_E!I25+FC_IND_NFM_OM_E!I25</f>
        <v>0</v>
      </c>
      <c r="J25" s="31">
        <f>FC_IND_NFM_AM_E!J25+FC_IND_NFM_PA_E!J25+FC_IND_NFM_SA_E!J25+FC_IND_NFM_OM_E!J25</f>
        <v>0</v>
      </c>
      <c r="K25" s="31">
        <f>FC_IND_NFM_AM_E!K25+FC_IND_NFM_PA_E!K25+FC_IND_NFM_SA_E!K25+FC_IND_NFM_OM_E!K25</f>
        <v>0</v>
      </c>
      <c r="L25" s="31">
        <f>FC_IND_NFM_AM_E!L25+FC_IND_NFM_PA_E!L25+FC_IND_NFM_SA_E!L25+FC_IND_NFM_OM_E!L25</f>
        <v>0</v>
      </c>
      <c r="M25" s="31">
        <f>FC_IND_NFM_AM_E!M25+FC_IND_NFM_PA_E!M25+FC_IND_NFM_SA_E!M25+FC_IND_NFM_OM_E!M25</f>
        <v>0</v>
      </c>
      <c r="N25" s="31">
        <f>FC_IND_NFM_AM_E!N25+FC_IND_NFM_PA_E!N25+FC_IND_NFM_SA_E!N25+FC_IND_NFM_OM_E!N25</f>
        <v>0</v>
      </c>
      <c r="O25" s="31">
        <f>FC_IND_NFM_AM_E!O25+FC_IND_NFM_PA_E!O25+FC_IND_NFM_SA_E!O25+FC_IND_NFM_OM_E!O25</f>
        <v>0</v>
      </c>
      <c r="P25" s="31">
        <f>FC_IND_NFM_AM_E!P25+FC_IND_NFM_PA_E!P25+FC_IND_NFM_SA_E!P25+FC_IND_NFM_OM_E!P25</f>
        <v>0</v>
      </c>
      <c r="Q25" s="31">
        <f>FC_IND_NFM_AM_E!Q25+FC_IND_NFM_PA_E!Q25+FC_IND_NFM_SA_E!Q25+FC_IND_NFM_OM_E!Q25</f>
        <v>0</v>
      </c>
      <c r="R25" s="31">
        <f>FC_IND_NFM_AM_E!R25+FC_IND_NFM_PA_E!R25+FC_IND_NFM_SA_E!R25+FC_IND_NFM_OM_E!R25</f>
        <v>0</v>
      </c>
      <c r="S25" s="31">
        <f>FC_IND_NFM_AM_E!S25+FC_IND_NFM_PA_E!S25+FC_IND_NFM_SA_E!S25+FC_IND_NFM_OM_E!S25</f>
        <v>0</v>
      </c>
      <c r="T25" s="31">
        <f>FC_IND_NFM_AM_E!T25+FC_IND_NFM_PA_E!T25+FC_IND_NFM_SA_E!T25+FC_IND_NFM_OM_E!T25</f>
        <v>0</v>
      </c>
      <c r="U25" s="31">
        <f>FC_IND_NFM_AM_E!U25+FC_IND_NFM_PA_E!U25+FC_IND_NFM_SA_E!U25+FC_IND_NFM_OM_E!U25</f>
        <v>0</v>
      </c>
      <c r="V25" s="31">
        <f>FC_IND_NFM_AM_E!V25+FC_IND_NFM_PA_E!V25+FC_IND_NFM_SA_E!V25+FC_IND_NFM_OM_E!V25</f>
        <v>0</v>
      </c>
      <c r="W25" s="31">
        <f>FC_IND_NFM_AM_E!W25+FC_IND_NFM_PA_E!W25+FC_IND_NFM_SA_E!W25+FC_IND_NFM_OM_E!W25</f>
        <v>0</v>
      </c>
      <c r="X25" s="31">
        <f>FC_IND_NFM_AM_E!X25+FC_IND_NFM_PA_E!X25+FC_IND_NFM_SA_E!X25+FC_IND_NFM_OM_E!X25</f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:W26" si="18">SUM(C27,C33)</f>
        <v>1593.5513112639724</v>
      </c>
      <c r="D26" s="31">
        <f t="shared" si="18"/>
        <v>1309.0703353396389</v>
      </c>
      <c r="E26" s="31">
        <f t="shared" si="18"/>
        <v>1245.8503224419603</v>
      </c>
      <c r="F26" s="31">
        <f t="shared" si="18"/>
        <v>1294.9256878761823</v>
      </c>
      <c r="G26" s="31">
        <f t="shared" si="18"/>
        <v>1275.5190025795357</v>
      </c>
      <c r="H26" s="31">
        <f t="shared" si="18"/>
        <v>1195.2604901117797</v>
      </c>
      <c r="I26" s="31">
        <f t="shared" si="18"/>
        <v>1149.1360705073087</v>
      </c>
      <c r="J26" s="31">
        <f t="shared" si="18"/>
        <v>956.23574806534816</v>
      </c>
      <c r="K26" s="31">
        <f t="shared" si="18"/>
        <v>974.39032674118653</v>
      </c>
      <c r="L26" s="31">
        <f t="shared" si="18"/>
        <v>718.48239466895961</v>
      </c>
      <c r="M26" s="31">
        <f t="shared" si="18"/>
        <v>726.17736457437661</v>
      </c>
      <c r="N26" s="31">
        <f t="shared" si="18"/>
        <v>600.57050730868445</v>
      </c>
      <c r="O26" s="31">
        <f t="shared" si="18"/>
        <v>397.59765692175404</v>
      </c>
      <c r="P26" s="31">
        <f t="shared" si="18"/>
        <v>380.34189595872749</v>
      </c>
      <c r="Q26" s="31">
        <f t="shared" si="18"/>
        <v>306.46186586414439</v>
      </c>
      <c r="R26" s="31">
        <f t="shared" si="18"/>
        <v>283.54413155631988</v>
      </c>
      <c r="S26" s="31">
        <f t="shared" si="18"/>
        <v>313.34103611349957</v>
      </c>
      <c r="T26" s="31">
        <f t="shared" si="18"/>
        <v>309.34595872742904</v>
      </c>
      <c r="U26" s="31">
        <f t="shared" si="18"/>
        <v>311.24185296646601</v>
      </c>
      <c r="V26" s="31">
        <f t="shared" si="18"/>
        <v>301.40543852106617</v>
      </c>
      <c r="W26" s="31">
        <f t="shared" si="18"/>
        <v>301.76962596732591</v>
      </c>
      <c r="X26" s="31">
        <f t="shared" ref="X26" si="19">SUM(X27,X33)</f>
        <v>294.9196904557179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" si="20">SUM(C28:C32)</f>
        <v>0</v>
      </c>
      <c r="D27" s="42">
        <f t="shared" ref="D27:W27" si="21">SUM(D28:D32)</f>
        <v>0</v>
      </c>
      <c r="E27" s="42">
        <f t="shared" si="21"/>
        <v>0</v>
      </c>
      <c r="F27" s="42">
        <f t="shared" si="21"/>
        <v>0</v>
      </c>
      <c r="G27" s="42">
        <f t="shared" si="21"/>
        <v>0</v>
      </c>
      <c r="H27" s="42">
        <f t="shared" si="21"/>
        <v>0</v>
      </c>
      <c r="I27" s="42">
        <f t="shared" si="21"/>
        <v>0</v>
      </c>
      <c r="J27" s="42">
        <f t="shared" si="21"/>
        <v>0</v>
      </c>
      <c r="K27" s="42">
        <f t="shared" si="21"/>
        <v>0</v>
      </c>
      <c r="L27" s="42">
        <f t="shared" si="21"/>
        <v>0</v>
      </c>
      <c r="M27" s="42">
        <f t="shared" si="21"/>
        <v>0</v>
      </c>
      <c r="N27" s="42">
        <f t="shared" si="21"/>
        <v>0</v>
      </c>
      <c r="O27" s="42">
        <f t="shared" si="21"/>
        <v>0</v>
      </c>
      <c r="P27" s="42">
        <f t="shared" si="21"/>
        <v>0</v>
      </c>
      <c r="Q27" s="42">
        <f t="shared" si="21"/>
        <v>0</v>
      </c>
      <c r="R27" s="42">
        <f t="shared" si="21"/>
        <v>0</v>
      </c>
      <c r="S27" s="42">
        <f t="shared" si="21"/>
        <v>0</v>
      </c>
      <c r="T27" s="42">
        <f t="shared" si="21"/>
        <v>0</v>
      </c>
      <c r="U27" s="42">
        <f t="shared" si="21"/>
        <v>0</v>
      </c>
      <c r="V27" s="42">
        <f t="shared" si="21"/>
        <v>0</v>
      </c>
      <c r="W27" s="42">
        <f t="shared" si="21"/>
        <v>0</v>
      </c>
      <c r="X27" s="42">
        <f t="shared" ref="X27" si="22">SUM(X28:X32)</f>
        <v>0</v>
      </c>
    </row>
    <row r="28" spans="1:24" ht="11.25" customHeight="1" x14ac:dyDescent="0.2">
      <c r="A28" s="39" t="s">
        <v>45</v>
      </c>
      <c r="B28" s="23" t="s">
        <v>46</v>
      </c>
      <c r="C28" s="30">
        <f>FC_IND_NFM_AM_E!C28+FC_IND_NFM_PA_E!C28+FC_IND_NFM_SA_E!C28+FC_IND_NFM_OM_E!C28</f>
        <v>0</v>
      </c>
      <c r="D28" s="30">
        <f>FC_IND_NFM_AM_E!D28+FC_IND_NFM_PA_E!D28+FC_IND_NFM_SA_E!D28+FC_IND_NFM_OM_E!D28</f>
        <v>0</v>
      </c>
      <c r="E28" s="30">
        <f>FC_IND_NFM_AM_E!E28+FC_IND_NFM_PA_E!E28+FC_IND_NFM_SA_E!E28+FC_IND_NFM_OM_E!E28</f>
        <v>0</v>
      </c>
      <c r="F28" s="30">
        <f>FC_IND_NFM_AM_E!F28+FC_IND_NFM_PA_E!F28+FC_IND_NFM_SA_E!F28+FC_IND_NFM_OM_E!F28</f>
        <v>0</v>
      </c>
      <c r="G28" s="30">
        <f>FC_IND_NFM_AM_E!G28+FC_IND_NFM_PA_E!G28+FC_IND_NFM_SA_E!G28+FC_IND_NFM_OM_E!G28</f>
        <v>0</v>
      </c>
      <c r="H28" s="30">
        <f>FC_IND_NFM_AM_E!H28+FC_IND_NFM_PA_E!H28+FC_IND_NFM_SA_E!H28+FC_IND_NFM_OM_E!H28</f>
        <v>0</v>
      </c>
      <c r="I28" s="30">
        <f>FC_IND_NFM_AM_E!I28+FC_IND_NFM_PA_E!I28+FC_IND_NFM_SA_E!I28+FC_IND_NFM_OM_E!I28</f>
        <v>0</v>
      </c>
      <c r="J28" s="30">
        <f>FC_IND_NFM_AM_E!J28+FC_IND_NFM_PA_E!J28+FC_IND_NFM_SA_E!J28+FC_IND_NFM_OM_E!J28</f>
        <v>0</v>
      </c>
      <c r="K28" s="30">
        <f>FC_IND_NFM_AM_E!K28+FC_IND_NFM_PA_E!K28+FC_IND_NFM_SA_E!K28+FC_IND_NFM_OM_E!K28</f>
        <v>0</v>
      </c>
      <c r="L28" s="30">
        <f>FC_IND_NFM_AM_E!L28+FC_IND_NFM_PA_E!L28+FC_IND_NFM_SA_E!L28+FC_IND_NFM_OM_E!L28</f>
        <v>0</v>
      </c>
      <c r="M28" s="30">
        <f>FC_IND_NFM_AM_E!M28+FC_IND_NFM_PA_E!M28+FC_IND_NFM_SA_E!M28+FC_IND_NFM_OM_E!M28</f>
        <v>0</v>
      </c>
      <c r="N28" s="30">
        <f>FC_IND_NFM_AM_E!N28+FC_IND_NFM_PA_E!N28+FC_IND_NFM_SA_E!N28+FC_IND_NFM_OM_E!N28</f>
        <v>0</v>
      </c>
      <c r="O28" s="30">
        <f>FC_IND_NFM_AM_E!O28+FC_IND_NFM_PA_E!O28+FC_IND_NFM_SA_E!O28+FC_IND_NFM_OM_E!O28</f>
        <v>0</v>
      </c>
      <c r="P28" s="30">
        <f>FC_IND_NFM_AM_E!P28+FC_IND_NFM_PA_E!P28+FC_IND_NFM_SA_E!P28+FC_IND_NFM_OM_E!P28</f>
        <v>0</v>
      </c>
      <c r="Q28" s="30">
        <f>FC_IND_NFM_AM_E!Q28+FC_IND_NFM_PA_E!Q28+FC_IND_NFM_SA_E!Q28+FC_IND_NFM_OM_E!Q28</f>
        <v>0</v>
      </c>
      <c r="R28" s="30">
        <f>FC_IND_NFM_AM_E!R28+FC_IND_NFM_PA_E!R28+FC_IND_NFM_SA_E!R28+FC_IND_NFM_OM_E!R28</f>
        <v>0</v>
      </c>
      <c r="S28" s="30">
        <f>FC_IND_NFM_AM_E!S28+FC_IND_NFM_PA_E!S28+FC_IND_NFM_SA_E!S28+FC_IND_NFM_OM_E!S28</f>
        <v>0</v>
      </c>
      <c r="T28" s="30">
        <f>FC_IND_NFM_AM_E!T28+FC_IND_NFM_PA_E!T28+FC_IND_NFM_SA_E!T28+FC_IND_NFM_OM_E!T28</f>
        <v>0</v>
      </c>
      <c r="U28" s="30">
        <f>FC_IND_NFM_AM_E!U28+FC_IND_NFM_PA_E!U28+FC_IND_NFM_SA_E!U28+FC_IND_NFM_OM_E!U28</f>
        <v>0</v>
      </c>
      <c r="V28" s="30">
        <f>FC_IND_NFM_AM_E!V28+FC_IND_NFM_PA_E!V28+FC_IND_NFM_SA_E!V28+FC_IND_NFM_OM_E!V28</f>
        <v>0</v>
      </c>
      <c r="W28" s="30">
        <f>FC_IND_NFM_AM_E!W28+FC_IND_NFM_PA_E!W28+FC_IND_NFM_SA_E!W28+FC_IND_NFM_OM_E!W28</f>
        <v>0</v>
      </c>
      <c r="X28" s="30">
        <f>FC_IND_NFM_AM_E!X28+FC_IND_NFM_PA_E!X28+FC_IND_NFM_SA_E!X28+FC_IND_NFM_OM_E!X28</f>
        <v>0</v>
      </c>
    </row>
    <row r="29" spans="1:24" ht="11.25" customHeight="1" x14ac:dyDescent="0.2">
      <c r="A29" s="39" t="s">
        <v>47</v>
      </c>
      <c r="B29" s="23" t="s">
        <v>48</v>
      </c>
      <c r="C29" s="30">
        <f>FC_IND_NFM_AM_E!C29+FC_IND_NFM_PA_E!C29+FC_IND_NFM_SA_E!C29+FC_IND_NFM_OM_E!C29</f>
        <v>0</v>
      </c>
      <c r="D29" s="30">
        <f>FC_IND_NFM_AM_E!D29+FC_IND_NFM_PA_E!D29+FC_IND_NFM_SA_E!D29+FC_IND_NFM_OM_E!D29</f>
        <v>0</v>
      </c>
      <c r="E29" s="30">
        <f>FC_IND_NFM_AM_E!E29+FC_IND_NFM_PA_E!E29+FC_IND_NFM_SA_E!E29+FC_IND_NFM_OM_E!E29</f>
        <v>0</v>
      </c>
      <c r="F29" s="30">
        <f>FC_IND_NFM_AM_E!F29+FC_IND_NFM_PA_E!F29+FC_IND_NFM_SA_E!F29+FC_IND_NFM_OM_E!F29</f>
        <v>0</v>
      </c>
      <c r="G29" s="30">
        <f>FC_IND_NFM_AM_E!G29+FC_IND_NFM_PA_E!G29+FC_IND_NFM_SA_E!G29+FC_IND_NFM_OM_E!G29</f>
        <v>0</v>
      </c>
      <c r="H29" s="30">
        <f>FC_IND_NFM_AM_E!H29+FC_IND_NFM_PA_E!H29+FC_IND_NFM_SA_E!H29+FC_IND_NFM_OM_E!H29</f>
        <v>0</v>
      </c>
      <c r="I29" s="30">
        <f>FC_IND_NFM_AM_E!I29+FC_IND_NFM_PA_E!I29+FC_IND_NFM_SA_E!I29+FC_IND_NFM_OM_E!I29</f>
        <v>0</v>
      </c>
      <c r="J29" s="30">
        <f>FC_IND_NFM_AM_E!J29+FC_IND_NFM_PA_E!J29+FC_IND_NFM_SA_E!J29+FC_IND_NFM_OM_E!J29</f>
        <v>0</v>
      </c>
      <c r="K29" s="30">
        <f>FC_IND_NFM_AM_E!K29+FC_IND_NFM_PA_E!K29+FC_IND_NFM_SA_E!K29+FC_IND_NFM_OM_E!K29</f>
        <v>0</v>
      </c>
      <c r="L29" s="30">
        <f>FC_IND_NFM_AM_E!L29+FC_IND_NFM_PA_E!L29+FC_IND_NFM_SA_E!L29+FC_IND_NFM_OM_E!L29</f>
        <v>0</v>
      </c>
      <c r="M29" s="30">
        <f>FC_IND_NFM_AM_E!M29+FC_IND_NFM_PA_E!M29+FC_IND_NFM_SA_E!M29+FC_IND_NFM_OM_E!M29</f>
        <v>0</v>
      </c>
      <c r="N29" s="30">
        <f>FC_IND_NFM_AM_E!N29+FC_IND_NFM_PA_E!N29+FC_IND_NFM_SA_E!N29+FC_IND_NFM_OM_E!N29</f>
        <v>0</v>
      </c>
      <c r="O29" s="30">
        <f>FC_IND_NFM_AM_E!O29+FC_IND_NFM_PA_E!O29+FC_IND_NFM_SA_E!O29+FC_IND_NFM_OM_E!O29</f>
        <v>0</v>
      </c>
      <c r="P29" s="30">
        <f>FC_IND_NFM_AM_E!P29+FC_IND_NFM_PA_E!P29+FC_IND_NFM_SA_E!P29+FC_IND_NFM_OM_E!P29</f>
        <v>0</v>
      </c>
      <c r="Q29" s="30">
        <f>FC_IND_NFM_AM_E!Q29+FC_IND_NFM_PA_E!Q29+FC_IND_NFM_SA_E!Q29+FC_IND_NFM_OM_E!Q29</f>
        <v>0</v>
      </c>
      <c r="R29" s="30">
        <f>FC_IND_NFM_AM_E!R29+FC_IND_NFM_PA_E!R29+FC_IND_NFM_SA_E!R29+FC_IND_NFM_OM_E!R29</f>
        <v>0</v>
      </c>
      <c r="S29" s="30">
        <f>FC_IND_NFM_AM_E!S29+FC_IND_NFM_PA_E!S29+FC_IND_NFM_SA_E!S29+FC_IND_NFM_OM_E!S29</f>
        <v>0</v>
      </c>
      <c r="T29" s="30">
        <f>FC_IND_NFM_AM_E!T29+FC_IND_NFM_PA_E!T29+FC_IND_NFM_SA_E!T29+FC_IND_NFM_OM_E!T29</f>
        <v>0</v>
      </c>
      <c r="U29" s="30">
        <f>FC_IND_NFM_AM_E!U29+FC_IND_NFM_PA_E!U29+FC_IND_NFM_SA_E!U29+FC_IND_NFM_OM_E!U29</f>
        <v>0</v>
      </c>
      <c r="V29" s="30">
        <f>FC_IND_NFM_AM_E!V29+FC_IND_NFM_PA_E!V29+FC_IND_NFM_SA_E!V29+FC_IND_NFM_OM_E!V29</f>
        <v>0</v>
      </c>
      <c r="W29" s="30">
        <f>FC_IND_NFM_AM_E!W29+FC_IND_NFM_PA_E!W29+FC_IND_NFM_SA_E!W29+FC_IND_NFM_OM_E!W29</f>
        <v>0</v>
      </c>
      <c r="X29" s="30">
        <f>FC_IND_NFM_AM_E!X29+FC_IND_NFM_PA_E!X29+FC_IND_NFM_SA_E!X29+FC_IND_NFM_OM_E!X29</f>
        <v>0</v>
      </c>
    </row>
    <row r="30" spans="1:24" ht="11.25" customHeight="1" x14ac:dyDescent="0.2">
      <c r="A30" s="39" t="s">
        <v>49</v>
      </c>
      <c r="B30" s="23" t="s">
        <v>50</v>
      </c>
      <c r="C30" s="30">
        <f>FC_IND_NFM_AM_E!C30+FC_IND_NFM_PA_E!C30+FC_IND_NFM_SA_E!C30+FC_IND_NFM_OM_E!C30</f>
        <v>0</v>
      </c>
      <c r="D30" s="30">
        <f>FC_IND_NFM_AM_E!D30+FC_IND_NFM_PA_E!D30+FC_IND_NFM_SA_E!D30+FC_IND_NFM_OM_E!D30</f>
        <v>0</v>
      </c>
      <c r="E30" s="30">
        <f>FC_IND_NFM_AM_E!E30+FC_IND_NFM_PA_E!E30+FC_IND_NFM_SA_E!E30+FC_IND_NFM_OM_E!E30</f>
        <v>0</v>
      </c>
      <c r="F30" s="30">
        <f>FC_IND_NFM_AM_E!F30+FC_IND_NFM_PA_E!F30+FC_IND_NFM_SA_E!F30+FC_IND_NFM_OM_E!F30</f>
        <v>0</v>
      </c>
      <c r="G30" s="30">
        <f>FC_IND_NFM_AM_E!G30+FC_IND_NFM_PA_E!G30+FC_IND_NFM_SA_E!G30+FC_IND_NFM_OM_E!G30</f>
        <v>0</v>
      </c>
      <c r="H30" s="30">
        <f>FC_IND_NFM_AM_E!H30+FC_IND_NFM_PA_E!H30+FC_IND_NFM_SA_E!H30+FC_IND_NFM_OM_E!H30</f>
        <v>0</v>
      </c>
      <c r="I30" s="30">
        <f>FC_IND_NFM_AM_E!I30+FC_IND_NFM_PA_E!I30+FC_IND_NFM_SA_E!I30+FC_IND_NFM_OM_E!I30</f>
        <v>0</v>
      </c>
      <c r="J30" s="30">
        <f>FC_IND_NFM_AM_E!J30+FC_IND_NFM_PA_E!J30+FC_IND_NFM_SA_E!J30+FC_IND_NFM_OM_E!J30</f>
        <v>0</v>
      </c>
      <c r="K30" s="30">
        <f>FC_IND_NFM_AM_E!K30+FC_IND_NFM_PA_E!K30+FC_IND_NFM_SA_E!K30+FC_IND_NFM_OM_E!K30</f>
        <v>0</v>
      </c>
      <c r="L30" s="30">
        <f>FC_IND_NFM_AM_E!L30+FC_IND_NFM_PA_E!L30+FC_IND_NFM_SA_E!L30+FC_IND_NFM_OM_E!L30</f>
        <v>0</v>
      </c>
      <c r="M30" s="30">
        <f>FC_IND_NFM_AM_E!M30+FC_IND_NFM_PA_E!M30+FC_IND_NFM_SA_E!M30+FC_IND_NFM_OM_E!M30</f>
        <v>0</v>
      </c>
      <c r="N30" s="30">
        <f>FC_IND_NFM_AM_E!N30+FC_IND_NFM_PA_E!N30+FC_IND_NFM_SA_E!N30+FC_IND_NFM_OM_E!N30</f>
        <v>0</v>
      </c>
      <c r="O30" s="30">
        <f>FC_IND_NFM_AM_E!O30+FC_IND_NFM_PA_E!O30+FC_IND_NFM_SA_E!O30+FC_IND_NFM_OM_E!O30</f>
        <v>0</v>
      </c>
      <c r="P30" s="30">
        <f>FC_IND_NFM_AM_E!P30+FC_IND_NFM_PA_E!P30+FC_IND_NFM_SA_E!P30+FC_IND_NFM_OM_E!P30</f>
        <v>0</v>
      </c>
      <c r="Q30" s="30">
        <f>FC_IND_NFM_AM_E!Q30+FC_IND_NFM_PA_E!Q30+FC_IND_NFM_SA_E!Q30+FC_IND_NFM_OM_E!Q30</f>
        <v>0</v>
      </c>
      <c r="R30" s="30">
        <f>FC_IND_NFM_AM_E!R30+FC_IND_NFM_PA_E!R30+FC_IND_NFM_SA_E!R30+FC_IND_NFM_OM_E!R30</f>
        <v>0</v>
      </c>
      <c r="S30" s="30">
        <f>FC_IND_NFM_AM_E!S30+FC_IND_NFM_PA_E!S30+FC_IND_NFM_SA_E!S30+FC_IND_NFM_OM_E!S30</f>
        <v>0</v>
      </c>
      <c r="T30" s="30">
        <f>FC_IND_NFM_AM_E!T30+FC_IND_NFM_PA_E!T30+FC_IND_NFM_SA_E!T30+FC_IND_NFM_OM_E!T30</f>
        <v>0</v>
      </c>
      <c r="U30" s="30">
        <f>FC_IND_NFM_AM_E!U30+FC_IND_NFM_PA_E!U30+FC_IND_NFM_SA_E!U30+FC_IND_NFM_OM_E!U30</f>
        <v>0</v>
      </c>
      <c r="V30" s="30">
        <f>FC_IND_NFM_AM_E!V30+FC_IND_NFM_PA_E!V30+FC_IND_NFM_SA_E!V30+FC_IND_NFM_OM_E!V30</f>
        <v>0</v>
      </c>
      <c r="W30" s="30">
        <f>FC_IND_NFM_AM_E!W30+FC_IND_NFM_PA_E!W30+FC_IND_NFM_SA_E!W30+FC_IND_NFM_OM_E!W30</f>
        <v>0</v>
      </c>
      <c r="X30" s="30">
        <f>FC_IND_NFM_AM_E!X30+FC_IND_NFM_PA_E!X30+FC_IND_NFM_SA_E!X30+FC_IND_NFM_OM_E!X30</f>
        <v>0</v>
      </c>
    </row>
    <row r="31" spans="1:24" ht="11.25" customHeight="1" x14ac:dyDescent="0.2">
      <c r="A31" s="39" t="s">
        <v>51</v>
      </c>
      <c r="B31" s="23" t="s">
        <v>52</v>
      </c>
      <c r="C31" s="30">
        <f>FC_IND_NFM_AM_E!C31+FC_IND_NFM_PA_E!C31+FC_IND_NFM_SA_E!C31+FC_IND_NFM_OM_E!C31</f>
        <v>0</v>
      </c>
      <c r="D31" s="30">
        <f>FC_IND_NFM_AM_E!D31+FC_IND_NFM_PA_E!D31+FC_IND_NFM_SA_E!D31+FC_IND_NFM_OM_E!D31</f>
        <v>0</v>
      </c>
      <c r="E31" s="30">
        <f>FC_IND_NFM_AM_E!E31+FC_IND_NFM_PA_E!E31+FC_IND_NFM_SA_E!E31+FC_IND_NFM_OM_E!E31</f>
        <v>0</v>
      </c>
      <c r="F31" s="30">
        <f>FC_IND_NFM_AM_E!F31+FC_IND_NFM_PA_E!F31+FC_IND_NFM_SA_E!F31+FC_IND_NFM_OM_E!F31</f>
        <v>0</v>
      </c>
      <c r="G31" s="30">
        <f>FC_IND_NFM_AM_E!G31+FC_IND_NFM_PA_E!G31+FC_IND_NFM_SA_E!G31+FC_IND_NFM_OM_E!G31</f>
        <v>0</v>
      </c>
      <c r="H31" s="30">
        <f>FC_IND_NFM_AM_E!H31+FC_IND_NFM_PA_E!H31+FC_IND_NFM_SA_E!H31+FC_IND_NFM_OM_E!H31</f>
        <v>0</v>
      </c>
      <c r="I31" s="30">
        <f>FC_IND_NFM_AM_E!I31+FC_IND_NFM_PA_E!I31+FC_IND_NFM_SA_E!I31+FC_IND_NFM_OM_E!I31</f>
        <v>0</v>
      </c>
      <c r="J31" s="30">
        <f>FC_IND_NFM_AM_E!J31+FC_IND_NFM_PA_E!J31+FC_IND_NFM_SA_E!J31+FC_IND_NFM_OM_E!J31</f>
        <v>0</v>
      </c>
      <c r="K31" s="30">
        <f>FC_IND_NFM_AM_E!K31+FC_IND_NFM_PA_E!K31+FC_IND_NFM_SA_E!K31+FC_IND_NFM_OM_E!K31</f>
        <v>0</v>
      </c>
      <c r="L31" s="30">
        <f>FC_IND_NFM_AM_E!L31+FC_IND_NFM_PA_E!L31+FC_IND_NFM_SA_E!L31+FC_IND_NFM_OM_E!L31</f>
        <v>0</v>
      </c>
      <c r="M31" s="30">
        <f>FC_IND_NFM_AM_E!M31+FC_IND_NFM_PA_E!M31+FC_IND_NFM_SA_E!M31+FC_IND_NFM_OM_E!M31</f>
        <v>0</v>
      </c>
      <c r="N31" s="30">
        <f>FC_IND_NFM_AM_E!N31+FC_IND_NFM_PA_E!N31+FC_IND_NFM_SA_E!N31+FC_IND_NFM_OM_E!N31</f>
        <v>0</v>
      </c>
      <c r="O31" s="30">
        <f>FC_IND_NFM_AM_E!O31+FC_IND_NFM_PA_E!O31+FC_IND_NFM_SA_E!O31+FC_IND_NFM_OM_E!O31</f>
        <v>0</v>
      </c>
      <c r="P31" s="30">
        <f>FC_IND_NFM_AM_E!P31+FC_IND_NFM_PA_E!P31+FC_IND_NFM_SA_E!P31+FC_IND_NFM_OM_E!P31</f>
        <v>0</v>
      </c>
      <c r="Q31" s="30">
        <f>FC_IND_NFM_AM_E!Q31+FC_IND_NFM_PA_E!Q31+FC_IND_NFM_SA_E!Q31+FC_IND_NFM_OM_E!Q31</f>
        <v>0</v>
      </c>
      <c r="R31" s="30">
        <f>FC_IND_NFM_AM_E!R31+FC_IND_NFM_PA_E!R31+FC_IND_NFM_SA_E!R31+FC_IND_NFM_OM_E!R31</f>
        <v>0</v>
      </c>
      <c r="S31" s="30">
        <f>FC_IND_NFM_AM_E!S31+FC_IND_NFM_PA_E!S31+FC_IND_NFM_SA_E!S31+FC_IND_NFM_OM_E!S31</f>
        <v>0</v>
      </c>
      <c r="T31" s="30">
        <f>FC_IND_NFM_AM_E!T31+FC_IND_NFM_PA_E!T31+FC_IND_NFM_SA_E!T31+FC_IND_NFM_OM_E!T31</f>
        <v>0</v>
      </c>
      <c r="U31" s="30">
        <f>FC_IND_NFM_AM_E!U31+FC_IND_NFM_PA_E!U31+FC_IND_NFM_SA_E!U31+FC_IND_NFM_OM_E!U31</f>
        <v>0</v>
      </c>
      <c r="V31" s="30">
        <f>FC_IND_NFM_AM_E!V31+FC_IND_NFM_PA_E!V31+FC_IND_NFM_SA_E!V31+FC_IND_NFM_OM_E!V31</f>
        <v>0</v>
      </c>
      <c r="W31" s="30">
        <f>FC_IND_NFM_AM_E!W31+FC_IND_NFM_PA_E!W31+FC_IND_NFM_SA_E!W31+FC_IND_NFM_OM_E!W31</f>
        <v>0</v>
      </c>
      <c r="X31" s="30">
        <f>FC_IND_NFM_AM_E!X31+FC_IND_NFM_PA_E!X31+FC_IND_NFM_SA_E!X31+FC_IND_NFM_OM_E!X31</f>
        <v>0</v>
      </c>
    </row>
    <row r="32" spans="1:24" ht="11.25" customHeight="1" x14ac:dyDescent="0.2">
      <c r="A32" s="39" t="s">
        <v>53</v>
      </c>
      <c r="B32" s="23" t="s">
        <v>54</v>
      </c>
      <c r="C32" s="30">
        <f>FC_IND_NFM_AM_E!C32+FC_IND_NFM_PA_E!C32+FC_IND_NFM_SA_E!C32+FC_IND_NFM_OM_E!C32</f>
        <v>0</v>
      </c>
      <c r="D32" s="30">
        <f>FC_IND_NFM_AM_E!D32+FC_IND_NFM_PA_E!D32+FC_IND_NFM_SA_E!D32+FC_IND_NFM_OM_E!D32</f>
        <v>0</v>
      </c>
      <c r="E32" s="30">
        <f>FC_IND_NFM_AM_E!E32+FC_IND_NFM_PA_E!E32+FC_IND_NFM_SA_E!E32+FC_IND_NFM_OM_E!E32</f>
        <v>0</v>
      </c>
      <c r="F32" s="30">
        <f>FC_IND_NFM_AM_E!F32+FC_IND_NFM_PA_E!F32+FC_IND_NFM_SA_E!F32+FC_IND_NFM_OM_E!F32</f>
        <v>0</v>
      </c>
      <c r="G32" s="30">
        <f>FC_IND_NFM_AM_E!G32+FC_IND_NFM_PA_E!G32+FC_IND_NFM_SA_E!G32+FC_IND_NFM_OM_E!G32</f>
        <v>0</v>
      </c>
      <c r="H32" s="30">
        <f>FC_IND_NFM_AM_E!H32+FC_IND_NFM_PA_E!H32+FC_IND_NFM_SA_E!H32+FC_IND_NFM_OM_E!H32</f>
        <v>0</v>
      </c>
      <c r="I32" s="30">
        <f>FC_IND_NFM_AM_E!I32+FC_IND_NFM_PA_E!I32+FC_IND_NFM_SA_E!I32+FC_IND_NFM_OM_E!I32</f>
        <v>0</v>
      </c>
      <c r="J32" s="30">
        <f>FC_IND_NFM_AM_E!J32+FC_IND_NFM_PA_E!J32+FC_IND_NFM_SA_E!J32+FC_IND_NFM_OM_E!J32</f>
        <v>0</v>
      </c>
      <c r="K32" s="30">
        <f>FC_IND_NFM_AM_E!K32+FC_IND_NFM_PA_E!K32+FC_IND_NFM_SA_E!K32+FC_IND_NFM_OM_E!K32</f>
        <v>0</v>
      </c>
      <c r="L32" s="30">
        <f>FC_IND_NFM_AM_E!L32+FC_IND_NFM_PA_E!L32+FC_IND_NFM_SA_E!L32+FC_IND_NFM_OM_E!L32</f>
        <v>0</v>
      </c>
      <c r="M32" s="30">
        <f>FC_IND_NFM_AM_E!M32+FC_IND_NFM_PA_E!M32+FC_IND_NFM_SA_E!M32+FC_IND_NFM_OM_E!M32</f>
        <v>0</v>
      </c>
      <c r="N32" s="30">
        <f>FC_IND_NFM_AM_E!N32+FC_IND_NFM_PA_E!N32+FC_IND_NFM_SA_E!N32+FC_IND_NFM_OM_E!N32</f>
        <v>0</v>
      </c>
      <c r="O32" s="30">
        <f>FC_IND_NFM_AM_E!O32+FC_IND_NFM_PA_E!O32+FC_IND_NFM_SA_E!O32+FC_IND_NFM_OM_E!O32</f>
        <v>0</v>
      </c>
      <c r="P32" s="30">
        <f>FC_IND_NFM_AM_E!P32+FC_IND_NFM_PA_E!P32+FC_IND_NFM_SA_E!P32+FC_IND_NFM_OM_E!P32</f>
        <v>0</v>
      </c>
      <c r="Q32" s="30">
        <f>FC_IND_NFM_AM_E!Q32+FC_IND_NFM_PA_E!Q32+FC_IND_NFM_SA_E!Q32+FC_IND_NFM_OM_E!Q32</f>
        <v>0</v>
      </c>
      <c r="R32" s="30">
        <f>FC_IND_NFM_AM_E!R32+FC_IND_NFM_PA_E!R32+FC_IND_NFM_SA_E!R32+FC_IND_NFM_OM_E!R32</f>
        <v>0</v>
      </c>
      <c r="S32" s="30">
        <f>FC_IND_NFM_AM_E!S32+FC_IND_NFM_PA_E!S32+FC_IND_NFM_SA_E!S32+FC_IND_NFM_OM_E!S32</f>
        <v>0</v>
      </c>
      <c r="T32" s="30">
        <f>FC_IND_NFM_AM_E!T32+FC_IND_NFM_PA_E!T32+FC_IND_NFM_SA_E!T32+FC_IND_NFM_OM_E!T32</f>
        <v>0</v>
      </c>
      <c r="U32" s="30">
        <f>FC_IND_NFM_AM_E!U32+FC_IND_NFM_PA_E!U32+FC_IND_NFM_SA_E!U32+FC_IND_NFM_OM_E!U32</f>
        <v>0</v>
      </c>
      <c r="V32" s="30">
        <f>FC_IND_NFM_AM_E!V32+FC_IND_NFM_PA_E!V32+FC_IND_NFM_SA_E!V32+FC_IND_NFM_OM_E!V32</f>
        <v>0</v>
      </c>
      <c r="W32" s="30">
        <f>FC_IND_NFM_AM_E!W32+FC_IND_NFM_PA_E!W32+FC_IND_NFM_SA_E!W32+FC_IND_NFM_OM_E!W32</f>
        <v>0</v>
      </c>
      <c r="X32" s="30">
        <f>FC_IND_NFM_AM_E!X32+FC_IND_NFM_PA_E!X32+FC_IND_NFM_SA_E!X32+FC_IND_NFM_OM_E!X32</f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" si="23">SUM(C34:C50)</f>
        <v>1593.5513112639724</v>
      </c>
      <c r="D33" s="42">
        <f t="shared" ref="D33:W33" si="24">SUM(D34:D50)</f>
        <v>1309.0703353396389</v>
      </c>
      <c r="E33" s="42">
        <f t="shared" si="24"/>
        <v>1245.8503224419603</v>
      </c>
      <c r="F33" s="42">
        <f t="shared" si="24"/>
        <v>1294.9256878761823</v>
      </c>
      <c r="G33" s="42">
        <f t="shared" si="24"/>
        <v>1275.5190025795357</v>
      </c>
      <c r="H33" s="42">
        <f t="shared" si="24"/>
        <v>1195.2604901117797</v>
      </c>
      <c r="I33" s="42">
        <f t="shared" si="24"/>
        <v>1149.1360705073087</v>
      </c>
      <c r="J33" s="42">
        <f t="shared" si="24"/>
        <v>956.23574806534816</v>
      </c>
      <c r="K33" s="42">
        <f t="shared" si="24"/>
        <v>974.39032674118653</v>
      </c>
      <c r="L33" s="42">
        <f t="shared" si="24"/>
        <v>718.48239466895961</v>
      </c>
      <c r="M33" s="42">
        <f t="shared" si="24"/>
        <v>726.17736457437661</v>
      </c>
      <c r="N33" s="42">
        <f t="shared" si="24"/>
        <v>600.57050730868445</v>
      </c>
      <c r="O33" s="42">
        <f t="shared" si="24"/>
        <v>397.59765692175404</v>
      </c>
      <c r="P33" s="42">
        <f t="shared" si="24"/>
        <v>380.34189595872749</v>
      </c>
      <c r="Q33" s="42">
        <f t="shared" si="24"/>
        <v>306.46186586414439</v>
      </c>
      <c r="R33" s="42">
        <f t="shared" si="24"/>
        <v>283.54413155631988</v>
      </c>
      <c r="S33" s="42">
        <f t="shared" si="24"/>
        <v>313.34103611349957</v>
      </c>
      <c r="T33" s="42">
        <f t="shared" si="24"/>
        <v>309.34595872742904</v>
      </c>
      <c r="U33" s="42">
        <f t="shared" si="24"/>
        <v>311.24185296646601</v>
      </c>
      <c r="V33" s="42">
        <f t="shared" si="24"/>
        <v>301.40543852106617</v>
      </c>
      <c r="W33" s="42">
        <f t="shared" si="24"/>
        <v>301.76962596732591</v>
      </c>
      <c r="X33" s="42">
        <f t="shared" ref="X33" si="25">SUM(X34:X50)</f>
        <v>294.9196904557179</v>
      </c>
    </row>
    <row r="34" spans="1:24" ht="11.25" customHeight="1" x14ac:dyDescent="0.2">
      <c r="A34" s="39" t="s">
        <v>55</v>
      </c>
      <c r="B34" s="23" t="s">
        <v>56</v>
      </c>
      <c r="C34" s="30">
        <f>FC_IND_NFM_AM_E!C34+FC_IND_NFM_PA_E!C34+FC_IND_NFM_SA_E!C34+FC_IND_NFM_OM_E!C34</f>
        <v>0</v>
      </c>
      <c r="D34" s="30">
        <f>FC_IND_NFM_AM_E!D34+FC_IND_NFM_PA_E!D34+FC_IND_NFM_SA_E!D34+FC_IND_NFM_OM_E!D34</f>
        <v>0</v>
      </c>
      <c r="E34" s="30">
        <f>FC_IND_NFM_AM_E!E34+FC_IND_NFM_PA_E!E34+FC_IND_NFM_SA_E!E34+FC_IND_NFM_OM_E!E34</f>
        <v>0</v>
      </c>
      <c r="F34" s="30">
        <f>FC_IND_NFM_AM_E!F34+FC_IND_NFM_PA_E!F34+FC_IND_NFM_SA_E!F34+FC_IND_NFM_OM_E!F34</f>
        <v>0</v>
      </c>
      <c r="G34" s="30">
        <f>FC_IND_NFM_AM_E!G34+FC_IND_NFM_PA_E!G34+FC_IND_NFM_SA_E!G34+FC_IND_NFM_OM_E!G34</f>
        <v>0</v>
      </c>
      <c r="H34" s="30">
        <f>FC_IND_NFM_AM_E!H34+FC_IND_NFM_PA_E!H34+FC_IND_NFM_SA_E!H34+FC_IND_NFM_OM_E!H34</f>
        <v>0</v>
      </c>
      <c r="I34" s="30">
        <f>FC_IND_NFM_AM_E!I34+FC_IND_NFM_PA_E!I34+FC_IND_NFM_SA_E!I34+FC_IND_NFM_OM_E!I34</f>
        <v>0</v>
      </c>
      <c r="J34" s="30">
        <f>FC_IND_NFM_AM_E!J34+FC_IND_NFM_PA_E!J34+FC_IND_NFM_SA_E!J34+FC_IND_NFM_OM_E!J34</f>
        <v>0</v>
      </c>
      <c r="K34" s="30">
        <f>FC_IND_NFM_AM_E!K34+FC_IND_NFM_PA_E!K34+FC_IND_NFM_SA_E!K34+FC_IND_NFM_OM_E!K34</f>
        <v>0</v>
      </c>
      <c r="L34" s="30">
        <f>FC_IND_NFM_AM_E!L34+FC_IND_NFM_PA_E!L34+FC_IND_NFM_SA_E!L34+FC_IND_NFM_OM_E!L34</f>
        <v>0</v>
      </c>
      <c r="M34" s="30">
        <f>FC_IND_NFM_AM_E!M34+FC_IND_NFM_PA_E!M34+FC_IND_NFM_SA_E!M34+FC_IND_NFM_OM_E!M34</f>
        <v>0</v>
      </c>
      <c r="N34" s="30">
        <f>FC_IND_NFM_AM_E!N34+FC_IND_NFM_PA_E!N34+FC_IND_NFM_SA_E!N34+FC_IND_NFM_OM_E!N34</f>
        <v>0</v>
      </c>
      <c r="O34" s="30">
        <f>FC_IND_NFM_AM_E!O34+FC_IND_NFM_PA_E!O34+FC_IND_NFM_SA_E!O34+FC_IND_NFM_OM_E!O34</f>
        <v>0</v>
      </c>
      <c r="P34" s="30">
        <f>FC_IND_NFM_AM_E!P34+FC_IND_NFM_PA_E!P34+FC_IND_NFM_SA_E!P34+FC_IND_NFM_OM_E!P34</f>
        <v>0</v>
      </c>
      <c r="Q34" s="30">
        <f>FC_IND_NFM_AM_E!Q34+FC_IND_NFM_PA_E!Q34+FC_IND_NFM_SA_E!Q34+FC_IND_NFM_OM_E!Q34</f>
        <v>0</v>
      </c>
      <c r="R34" s="30">
        <f>FC_IND_NFM_AM_E!R34+FC_IND_NFM_PA_E!R34+FC_IND_NFM_SA_E!R34+FC_IND_NFM_OM_E!R34</f>
        <v>0</v>
      </c>
      <c r="S34" s="30">
        <f>FC_IND_NFM_AM_E!S34+FC_IND_NFM_PA_E!S34+FC_IND_NFM_SA_E!S34+FC_IND_NFM_OM_E!S34</f>
        <v>0</v>
      </c>
      <c r="T34" s="30">
        <f>FC_IND_NFM_AM_E!T34+FC_IND_NFM_PA_E!T34+FC_IND_NFM_SA_E!T34+FC_IND_NFM_OM_E!T34</f>
        <v>0</v>
      </c>
      <c r="U34" s="30">
        <f>FC_IND_NFM_AM_E!U34+FC_IND_NFM_PA_E!U34+FC_IND_NFM_SA_E!U34+FC_IND_NFM_OM_E!U34</f>
        <v>0</v>
      </c>
      <c r="V34" s="30">
        <f>FC_IND_NFM_AM_E!V34+FC_IND_NFM_PA_E!V34+FC_IND_NFM_SA_E!V34+FC_IND_NFM_OM_E!V34</f>
        <v>0</v>
      </c>
      <c r="W34" s="30">
        <f>FC_IND_NFM_AM_E!W34+FC_IND_NFM_PA_E!W34+FC_IND_NFM_SA_E!W34+FC_IND_NFM_OM_E!W34</f>
        <v>0</v>
      </c>
      <c r="X34" s="30">
        <f>FC_IND_NFM_AM_E!X34+FC_IND_NFM_PA_E!X34+FC_IND_NFM_SA_E!X34+FC_IND_NFM_OM_E!X34</f>
        <v>0</v>
      </c>
    </row>
    <row r="35" spans="1:24" ht="11.25" customHeight="1" x14ac:dyDescent="0.2">
      <c r="A35" s="39" t="s">
        <v>57</v>
      </c>
      <c r="B35" s="23" t="s">
        <v>58</v>
      </c>
      <c r="C35" s="30">
        <f>FC_IND_NFM_AM_E!C35+FC_IND_NFM_PA_E!C35+FC_IND_NFM_SA_E!C35+FC_IND_NFM_OM_E!C35</f>
        <v>0</v>
      </c>
      <c r="D35" s="30">
        <f>FC_IND_NFM_AM_E!D35+FC_IND_NFM_PA_E!D35+FC_IND_NFM_SA_E!D35+FC_IND_NFM_OM_E!D35</f>
        <v>0</v>
      </c>
      <c r="E35" s="30">
        <f>FC_IND_NFM_AM_E!E35+FC_IND_NFM_PA_E!E35+FC_IND_NFM_SA_E!E35+FC_IND_NFM_OM_E!E35</f>
        <v>0</v>
      </c>
      <c r="F35" s="30">
        <f>FC_IND_NFM_AM_E!F35+FC_IND_NFM_PA_E!F35+FC_IND_NFM_SA_E!F35+FC_IND_NFM_OM_E!F35</f>
        <v>0</v>
      </c>
      <c r="G35" s="30">
        <f>FC_IND_NFM_AM_E!G35+FC_IND_NFM_PA_E!G35+FC_IND_NFM_SA_E!G35+FC_IND_NFM_OM_E!G35</f>
        <v>0</v>
      </c>
      <c r="H35" s="30">
        <f>FC_IND_NFM_AM_E!H35+FC_IND_NFM_PA_E!H35+FC_IND_NFM_SA_E!H35+FC_IND_NFM_OM_E!H35</f>
        <v>0</v>
      </c>
      <c r="I35" s="30">
        <f>FC_IND_NFM_AM_E!I35+FC_IND_NFM_PA_E!I35+FC_IND_NFM_SA_E!I35+FC_IND_NFM_OM_E!I35</f>
        <v>0</v>
      </c>
      <c r="J35" s="30">
        <f>FC_IND_NFM_AM_E!J35+FC_IND_NFM_PA_E!J35+FC_IND_NFM_SA_E!J35+FC_IND_NFM_OM_E!J35</f>
        <v>0</v>
      </c>
      <c r="K35" s="30">
        <f>FC_IND_NFM_AM_E!K35+FC_IND_NFM_PA_E!K35+FC_IND_NFM_SA_E!K35+FC_IND_NFM_OM_E!K35</f>
        <v>0</v>
      </c>
      <c r="L35" s="30">
        <f>FC_IND_NFM_AM_E!L35+FC_IND_NFM_PA_E!L35+FC_IND_NFM_SA_E!L35+FC_IND_NFM_OM_E!L35</f>
        <v>0</v>
      </c>
      <c r="M35" s="30">
        <f>FC_IND_NFM_AM_E!M35+FC_IND_NFM_PA_E!M35+FC_IND_NFM_SA_E!M35+FC_IND_NFM_OM_E!M35</f>
        <v>0</v>
      </c>
      <c r="N35" s="30">
        <f>FC_IND_NFM_AM_E!N35+FC_IND_NFM_PA_E!N35+FC_IND_NFM_SA_E!N35+FC_IND_NFM_OM_E!N35</f>
        <v>0</v>
      </c>
      <c r="O35" s="30">
        <f>FC_IND_NFM_AM_E!O35+FC_IND_NFM_PA_E!O35+FC_IND_NFM_SA_E!O35+FC_IND_NFM_OM_E!O35</f>
        <v>0</v>
      </c>
      <c r="P35" s="30">
        <f>FC_IND_NFM_AM_E!P35+FC_IND_NFM_PA_E!P35+FC_IND_NFM_SA_E!P35+FC_IND_NFM_OM_E!P35</f>
        <v>0</v>
      </c>
      <c r="Q35" s="30">
        <f>FC_IND_NFM_AM_E!Q35+FC_IND_NFM_PA_E!Q35+FC_IND_NFM_SA_E!Q35+FC_IND_NFM_OM_E!Q35</f>
        <v>0</v>
      </c>
      <c r="R35" s="30">
        <f>FC_IND_NFM_AM_E!R35+FC_IND_NFM_PA_E!R35+FC_IND_NFM_SA_E!R35+FC_IND_NFM_OM_E!R35</f>
        <v>0</v>
      </c>
      <c r="S35" s="30">
        <f>FC_IND_NFM_AM_E!S35+FC_IND_NFM_PA_E!S35+FC_IND_NFM_SA_E!S35+FC_IND_NFM_OM_E!S35</f>
        <v>0</v>
      </c>
      <c r="T35" s="30">
        <f>FC_IND_NFM_AM_E!T35+FC_IND_NFM_PA_E!T35+FC_IND_NFM_SA_E!T35+FC_IND_NFM_OM_E!T35</f>
        <v>0</v>
      </c>
      <c r="U35" s="30">
        <f>FC_IND_NFM_AM_E!U35+FC_IND_NFM_PA_E!U35+FC_IND_NFM_SA_E!U35+FC_IND_NFM_OM_E!U35</f>
        <v>0</v>
      </c>
      <c r="V35" s="30">
        <f>FC_IND_NFM_AM_E!V35+FC_IND_NFM_PA_E!V35+FC_IND_NFM_SA_E!V35+FC_IND_NFM_OM_E!V35</f>
        <v>0</v>
      </c>
      <c r="W35" s="30">
        <f>FC_IND_NFM_AM_E!W35+FC_IND_NFM_PA_E!W35+FC_IND_NFM_SA_E!W35+FC_IND_NFM_OM_E!W35</f>
        <v>0</v>
      </c>
      <c r="X35" s="30">
        <f>FC_IND_NFM_AM_E!X35+FC_IND_NFM_PA_E!X35+FC_IND_NFM_SA_E!X35+FC_IND_NFM_OM_E!X35</f>
        <v>0</v>
      </c>
    </row>
    <row r="36" spans="1:24" ht="11.25" customHeight="1" x14ac:dyDescent="0.2">
      <c r="A36" s="39" t="s">
        <v>59</v>
      </c>
      <c r="B36" s="23" t="s">
        <v>60</v>
      </c>
      <c r="C36" s="30">
        <f>FC_IND_NFM_AM_E!C36+FC_IND_NFM_PA_E!C36+FC_IND_NFM_SA_E!C36+FC_IND_NFM_OM_E!C36</f>
        <v>380.58288907996558</v>
      </c>
      <c r="D36" s="30">
        <f>FC_IND_NFM_AM_E!D36+FC_IND_NFM_PA_E!D36+FC_IND_NFM_SA_E!D36+FC_IND_NFM_OM_E!D36</f>
        <v>160.16895958727432</v>
      </c>
      <c r="E36" s="30">
        <f>FC_IND_NFM_AM_E!E36+FC_IND_NFM_PA_E!E36+FC_IND_NFM_SA_E!E36+FC_IND_NFM_OM_E!E36</f>
        <v>148.48538263112638</v>
      </c>
      <c r="F36" s="30">
        <f>FC_IND_NFM_AM_E!F36+FC_IND_NFM_PA_E!F36+FC_IND_NFM_SA_E!F36+FC_IND_NFM_OM_E!F36</f>
        <v>134.79750644883919</v>
      </c>
      <c r="G36" s="30">
        <f>FC_IND_NFM_AM_E!G36+FC_IND_NFM_PA_E!G36+FC_IND_NFM_SA_E!G36+FC_IND_NFM_OM_E!G36</f>
        <v>126.13172828890799</v>
      </c>
      <c r="H36" s="30">
        <f>FC_IND_NFM_AM_E!H36+FC_IND_NFM_PA_E!H36+FC_IND_NFM_SA_E!H36+FC_IND_NFM_OM_E!H36</f>
        <v>132.27360275150471</v>
      </c>
      <c r="I36" s="30">
        <f>FC_IND_NFM_AM_E!I36+FC_IND_NFM_PA_E!I36+FC_IND_NFM_SA_E!I36+FC_IND_NFM_OM_E!I36</f>
        <v>135.42863284608768</v>
      </c>
      <c r="J36" s="30">
        <f>FC_IND_NFM_AM_E!J36+FC_IND_NFM_PA_E!J36+FC_IND_NFM_SA_E!J36+FC_IND_NFM_OM_E!J36</f>
        <v>136.5609630266552</v>
      </c>
      <c r="K36" s="30">
        <f>FC_IND_NFM_AM_E!K36+FC_IND_NFM_PA_E!K36+FC_IND_NFM_SA_E!K36+FC_IND_NFM_OM_E!K36</f>
        <v>129.534630266552</v>
      </c>
      <c r="L36" s="30">
        <f>FC_IND_NFM_AM_E!L36+FC_IND_NFM_PA_E!L36+FC_IND_NFM_SA_E!L36+FC_IND_NFM_OM_E!L36</f>
        <v>108.87085124677557</v>
      </c>
      <c r="M36" s="30">
        <f>FC_IND_NFM_AM_E!M36+FC_IND_NFM_PA_E!M36+FC_IND_NFM_SA_E!M36+FC_IND_NFM_OM_E!M36</f>
        <v>119.71891659501289</v>
      </c>
      <c r="N36" s="30">
        <f>FC_IND_NFM_AM_E!N36+FC_IND_NFM_PA_E!N36+FC_IND_NFM_SA_E!N36+FC_IND_NFM_OM_E!N36</f>
        <v>105.9687876182287</v>
      </c>
      <c r="O36" s="30">
        <f>FC_IND_NFM_AM_E!O36+FC_IND_NFM_PA_E!O36+FC_IND_NFM_SA_E!O36+FC_IND_NFM_OM_E!O36</f>
        <v>88.204041272570933</v>
      </c>
      <c r="P36" s="30">
        <f>FC_IND_NFM_AM_E!P36+FC_IND_NFM_PA_E!P36+FC_IND_NFM_SA_E!P36+FC_IND_NFM_OM_E!P36</f>
        <v>77.580137575236449</v>
      </c>
      <c r="Q36" s="30">
        <f>FC_IND_NFM_AM_E!Q36+FC_IND_NFM_PA_E!Q36+FC_IND_NFM_SA_E!Q36+FC_IND_NFM_OM_E!Q36</f>
        <v>79.306190885640575</v>
      </c>
      <c r="R36" s="30">
        <f>FC_IND_NFM_AM_E!R36+FC_IND_NFM_PA_E!R36+FC_IND_NFM_SA_E!R36+FC_IND_NFM_OM_E!R36</f>
        <v>78.01960447119518</v>
      </c>
      <c r="S36" s="30">
        <f>FC_IND_NFM_AM_E!S36+FC_IND_NFM_PA_E!S36+FC_IND_NFM_SA_E!S36+FC_IND_NFM_OM_E!S36</f>
        <v>82.214187446259658</v>
      </c>
      <c r="T36" s="30">
        <f>FC_IND_NFM_AM_E!T36+FC_IND_NFM_PA_E!T36+FC_IND_NFM_SA_E!T36+FC_IND_NFM_OM_E!T36</f>
        <v>85.28426483233018</v>
      </c>
      <c r="U36" s="30">
        <f>FC_IND_NFM_AM_E!U36+FC_IND_NFM_PA_E!U36+FC_IND_NFM_SA_E!U36+FC_IND_NFM_OM_E!U36</f>
        <v>88.826160791057617</v>
      </c>
      <c r="V36" s="30">
        <f>FC_IND_NFM_AM_E!V36+FC_IND_NFM_PA_E!V36+FC_IND_NFM_SA_E!V36+FC_IND_NFM_OM_E!V36</f>
        <v>73.796388650042985</v>
      </c>
      <c r="W36" s="30">
        <f>FC_IND_NFM_AM_E!W36+FC_IND_NFM_PA_E!W36+FC_IND_NFM_SA_E!W36+FC_IND_NFM_OM_E!W36</f>
        <v>71.94868873602752</v>
      </c>
      <c r="X36" s="30">
        <f>FC_IND_NFM_AM_E!X36+FC_IND_NFM_PA_E!X36+FC_IND_NFM_SA_E!X36+FC_IND_NFM_OM_E!X36</f>
        <v>76.77130266552021</v>
      </c>
    </row>
    <row r="37" spans="1:24" ht="11.25" customHeight="1" x14ac:dyDescent="0.2">
      <c r="A37" s="39" t="s">
        <v>61</v>
      </c>
      <c r="B37" s="23" t="s">
        <v>62</v>
      </c>
      <c r="C37" s="30">
        <f>FC_IND_NFM_AM_E!C37+FC_IND_NFM_PA_E!C37+FC_IND_NFM_SA_E!C37+FC_IND_NFM_OM_E!C37</f>
        <v>0.26668099742046431</v>
      </c>
      <c r="D37" s="30">
        <f>FC_IND_NFM_AM_E!D37+FC_IND_NFM_PA_E!D37+FC_IND_NFM_SA_E!D37+FC_IND_NFM_OM_E!D37</f>
        <v>1.031814273430782E-3</v>
      </c>
      <c r="E37" s="30">
        <f>FC_IND_NFM_AM_E!E37+FC_IND_NFM_PA_E!E37+FC_IND_NFM_SA_E!E37+FC_IND_NFM_OM_E!E37</f>
        <v>1.031814273430782E-3</v>
      </c>
      <c r="F37" s="30">
        <f>FC_IND_NFM_AM_E!F37+FC_IND_NFM_PA_E!F37+FC_IND_NFM_SA_E!F37+FC_IND_NFM_OM_E!F37</f>
        <v>1.031814273430782E-3</v>
      </c>
      <c r="G37" s="30">
        <f>FC_IND_NFM_AM_E!G37+FC_IND_NFM_PA_E!G37+FC_IND_NFM_SA_E!G37+FC_IND_NFM_OM_E!G37</f>
        <v>1.031814273430782E-3</v>
      </c>
      <c r="H37" s="30">
        <f>FC_IND_NFM_AM_E!H37+FC_IND_NFM_PA_E!H37+FC_IND_NFM_SA_E!H37+FC_IND_NFM_OM_E!H37</f>
        <v>1.031814273430782E-3</v>
      </c>
      <c r="I37" s="30">
        <f>FC_IND_NFM_AM_E!I37+FC_IND_NFM_PA_E!I37+FC_IND_NFM_SA_E!I37+FC_IND_NFM_OM_E!I37</f>
        <v>1.031814273430782E-3</v>
      </c>
      <c r="J37" s="30">
        <f>FC_IND_NFM_AM_E!J37+FC_IND_NFM_PA_E!J37+FC_IND_NFM_SA_E!J37+FC_IND_NFM_OM_E!J37</f>
        <v>0.26188736027515042</v>
      </c>
      <c r="K37" s="30">
        <f>FC_IND_NFM_AM_E!K37+FC_IND_NFM_PA_E!K37+FC_IND_NFM_SA_E!K37+FC_IND_NFM_OM_E!K37</f>
        <v>1.031814273430782E-3</v>
      </c>
      <c r="L37" s="30">
        <f>FC_IND_NFM_AM_E!L37+FC_IND_NFM_PA_E!L37+FC_IND_NFM_SA_E!L37+FC_IND_NFM_OM_E!L37</f>
        <v>1.031814273430782E-3</v>
      </c>
      <c r="M37" s="30">
        <f>FC_IND_NFM_AM_E!M37+FC_IND_NFM_PA_E!M37+FC_IND_NFM_SA_E!M37+FC_IND_NFM_OM_E!M37</f>
        <v>7.3946689595872734E-3</v>
      </c>
      <c r="N37" s="30">
        <f>FC_IND_NFM_AM_E!N37+FC_IND_NFM_PA_E!N37+FC_IND_NFM_SA_E!N37+FC_IND_NFM_OM_E!N37</f>
        <v>1.031814273430782E-3</v>
      </c>
      <c r="O37" s="30">
        <f>FC_IND_NFM_AM_E!O37+FC_IND_NFM_PA_E!O37+FC_IND_NFM_SA_E!O37+FC_IND_NFM_OM_E!O37</f>
        <v>1.031814273430782E-3</v>
      </c>
      <c r="P37" s="30">
        <f>FC_IND_NFM_AM_E!P37+FC_IND_NFM_PA_E!P37+FC_IND_NFM_SA_E!P37+FC_IND_NFM_OM_E!P37</f>
        <v>1.031814273430782E-3</v>
      </c>
      <c r="Q37" s="30">
        <f>FC_IND_NFM_AM_E!Q37+FC_IND_NFM_PA_E!Q37+FC_IND_NFM_SA_E!Q37+FC_IND_NFM_OM_E!Q37</f>
        <v>1.031814273430782E-3</v>
      </c>
      <c r="R37" s="30">
        <f>FC_IND_NFM_AM_E!R37+FC_IND_NFM_PA_E!R37+FC_IND_NFM_SA_E!R37+FC_IND_NFM_OM_E!R37</f>
        <v>1.031814273430782E-3</v>
      </c>
      <c r="S37" s="30">
        <f>FC_IND_NFM_AM_E!S37+FC_IND_NFM_PA_E!S37+FC_IND_NFM_SA_E!S37+FC_IND_NFM_OM_E!S37</f>
        <v>1.031814273430782E-3</v>
      </c>
      <c r="T37" s="30">
        <f>FC_IND_NFM_AM_E!T37+FC_IND_NFM_PA_E!T37+FC_IND_NFM_SA_E!T37+FC_IND_NFM_OM_E!T37</f>
        <v>2.1109200343938095E-2</v>
      </c>
      <c r="U37" s="30">
        <f>FC_IND_NFM_AM_E!U37+FC_IND_NFM_PA_E!U37+FC_IND_NFM_SA_E!U37+FC_IND_NFM_OM_E!U37</f>
        <v>1.2747205503009456E-2</v>
      </c>
      <c r="V37" s="30">
        <f>FC_IND_NFM_AM_E!V37+FC_IND_NFM_PA_E!V37+FC_IND_NFM_SA_E!V37+FC_IND_NFM_OM_E!V37</f>
        <v>1.8422184006878763E-2</v>
      </c>
      <c r="W37" s="30">
        <f>FC_IND_NFM_AM_E!W37+FC_IND_NFM_PA_E!W37+FC_IND_NFM_SA_E!W37+FC_IND_NFM_OM_E!W37</f>
        <v>8.5124677558039551E-3</v>
      </c>
      <c r="X37" s="30">
        <f>FC_IND_NFM_AM_E!X37+FC_IND_NFM_PA_E!X37+FC_IND_NFM_SA_E!X37+FC_IND_NFM_OM_E!X37</f>
        <v>2.280739466895958E-2</v>
      </c>
    </row>
    <row r="38" spans="1:24" ht="11.25" customHeight="1" x14ac:dyDescent="0.2">
      <c r="A38" s="39" t="s">
        <v>63</v>
      </c>
      <c r="B38" s="23" t="s">
        <v>64</v>
      </c>
      <c r="C38" s="30">
        <f>FC_IND_NFM_AM_E!C38+FC_IND_NFM_PA_E!C38+FC_IND_NFM_SA_E!C38+FC_IND_NFM_OM_E!C38</f>
        <v>0</v>
      </c>
      <c r="D38" s="30">
        <f>FC_IND_NFM_AM_E!D38+FC_IND_NFM_PA_E!D38+FC_IND_NFM_SA_E!D38+FC_IND_NFM_OM_E!D38</f>
        <v>0</v>
      </c>
      <c r="E38" s="30">
        <f>FC_IND_NFM_AM_E!E38+FC_IND_NFM_PA_E!E38+FC_IND_NFM_SA_E!E38+FC_IND_NFM_OM_E!E38</f>
        <v>0</v>
      </c>
      <c r="F38" s="30">
        <f>FC_IND_NFM_AM_E!F38+FC_IND_NFM_PA_E!F38+FC_IND_NFM_SA_E!F38+FC_IND_NFM_OM_E!F38</f>
        <v>0</v>
      </c>
      <c r="G38" s="30">
        <f>FC_IND_NFM_AM_E!G38+FC_IND_NFM_PA_E!G38+FC_IND_NFM_SA_E!G38+FC_IND_NFM_OM_E!G38</f>
        <v>0</v>
      </c>
      <c r="H38" s="30">
        <f>FC_IND_NFM_AM_E!H38+FC_IND_NFM_PA_E!H38+FC_IND_NFM_SA_E!H38+FC_IND_NFM_OM_E!H38</f>
        <v>0</v>
      </c>
      <c r="I38" s="30">
        <f>FC_IND_NFM_AM_E!I38+FC_IND_NFM_PA_E!I38+FC_IND_NFM_SA_E!I38+FC_IND_NFM_OM_E!I38</f>
        <v>0</v>
      </c>
      <c r="J38" s="30">
        <f>FC_IND_NFM_AM_E!J38+FC_IND_NFM_PA_E!J38+FC_IND_NFM_SA_E!J38+FC_IND_NFM_OM_E!J38</f>
        <v>0</v>
      </c>
      <c r="K38" s="30">
        <f>FC_IND_NFM_AM_E!K38+FC_IND_NFM_PA_E!K38+FC_IND_NFM_SA_E!K38+FC_IND_NFM_OM_E!K38</f>
        <v>0</v>
      </c>
      <c r="L38" s="30">
        <f>FC_IND_NFM_AM_E!L38+FC_IND_NFM_PA_E!L38+FC_IND_NFM_SA_E!L38+FC_IND_NFM_OM_E!L38</f>
        <v>0</v>
      </c>
      <c r="M38" s="30">
        <f>FC_IND_NFM_AM_E!M38+FC_IND_NFM_PA_E!M38+FC_IND_NFM_SA_E!M38+FC_IND_NFM_OM_E!M38</f>
        <v>0</v>
      </c>
      <c r="N38" s="30">
        <f>FC_IND_NFM_AM_E!N38+FC_IND_NFM_PA_E!N38+FC_IND_NFM_SA_E!N38+FC_IND_NFM_OM_E!N38</f>
        <v>0</v>
      </c>
      <c r="O38" s="30">
        <f>FC_IND_NFM_AM_E!O38+FC_IND_NFM_PA_E!O38+FC_IND_NFM_SA_E!O38+FC_IND_NFM_OM_E!O38</f>
        <v>0</v>
      </c>
      <c r="P38" s="30">
        <f>FC_IND_NFM_AM_E!P38+FC_IND_NFM_PA_E!P38+FC_IND_NFM_SA_E!P38+FC_IND_NFM_OM_E!P38</f>
        <v>0</v>
      </c>
      <c r="Q38" s="30">
        <f>FC_IND_NFM_AM_E!Q38+FC_IND_NFM_PA_E!Q38+FC_IND_NFM_SA_E!Q38+FC_IND_NFM_OM_E!Q38</f>
        <v>0</v>
      </c>
      <c r="R38" s="30">
        <f>FC_IND_NFM_AM_E!R38+FC_IND_NFM_PA_E!R38+FC_IND_NFM_SA_E!R38+FC_IND_NFM_OM_E!R38</f>
        <v>0</v>
      </c>
      <c r="S38" s="30">
        <f>FC_IND_NFM_AM_E!S38+FC_IND_NFM_PA_E!S38+FC_IND_NFM_SA_E!S38+FC_IND_NFM_OM_E!S38</f>
        <v>0</v>
      </c>
      <c r="T38" s="30">
        <f>FC_IND_NFM_AM_E!T38+FC_IND_NFM_PA_E!T38+FC_IND_NFM_SA_E!T38+FC_IND_NFM_OM_E!T38</f>
        <v>0</v>
      </c>
      <c r="U38" s="30">
        <f>FC_IND_NFM_AM_E!U38+FC_IND_NFM_PA_E!U38+FC_IND_NFM_SA_E!U38+FC_IND_NFM_OM_E!U38</f>
        <v>0</v>
      </c>
      <c r="V38" s="30">
        <f>FC_IND_NFM_AM_E!V38+FC_IND_NFM_PA_E!V38+FC_IND_NFM_SA_E!V38+FC_IND_NFM_OM_E!V38</f>
        <v>0</v>
      </c>
      <c r="W38" s="30">
        <f>FC_IND_NFM_AM_E!W38+FC_IND_NFM_PA_E!W38+FC_IND_NFM_SA_E!W38+FC_IND_NFM_OM_E!W38</f>
        <v>0</v>
      </c>
      <c r="X38" s="30">
        <f>FC_IND_NFM_AM_E!X38+FC_IND_NFM_PA_E!X38+FC_IND_NFM_SA_E!X38+FC_IND_NFM_OM_E!X38</f>
        <v>0</v>
      </c>
    </row>
    <row r="39" spans="1:24" ht="11.25" customHeight="1" x14ac:dyDescent="0.2">
      <c r="A39" s="39" t="s">
        <v>65</v>
      </c>
      <c r="B39" s="23" t="s">
        <v>66</v>
      </c>
      <c r="C39" s="30">
        <f>FC_IND_NFM_AM_E!C39+FC_IND_NFM_PA_E!C39+FC_IND_NFM_SA_E!C39+FC_IND_NFM_OM_E!C39</f>
        <v>0</v>
      </c>
      <c r="D39" s="30">
        <f>FC_IND_NFM_AM_E!D39+FC_IND_NFM_PA_E!D39+FC_IND_NFM_SA_E!D39+FC_IND_NFM_OM_E!D39</f>
        <v>0</v>
      </c>
      <c r="E39" s="30">
        <f>FC_IND_NFM_AM_E!E39+FC_IND_NFM_PA_E!E39+FC_IND_NFM_SA_E!E39+FC_IND_NFM_OM_E!E39</f>
        <v>0</v>
      </c>
      <c r="F39" s="30">
        <f>FC_IND_NFM_AM_E!F39+FC_IND_NFM_PA_E!F39+FC_IND_NFM_SA_E!F39+FC_IND_NFM_OM_E!F39</f>
        <v>0</v>
      </c>
      <c r="G39" s="30">
        <f>FC_IND_NFM_AM_E!G39+FC_IND_NFM_PA_E!G39+FC_IND_NFM_SA_E!G39+FC_IND_NFM_OM_E!G39</f>
        <v>0</v>
      </c>
      <c r="H39" s="30">
        <f>FC_IND_NFM_AM_E!H39+FC_IND_NFM_PA_E!H39+FC_IND_NFM_SA_E!H39+FC_IND_NFM_OM_E!H39</f>
        <v>0</v>
      </c>
      <c r="I39" s="30">
        <f>FC_IND_NFM_AM_E!I39+FC_IND_NFM_PA_E!I39+FC_IND_NFM_SA_E!I39+FC_IND_NFM_OM_E!I39</f>
        <v>0</v>
      </c>
      <c r="J39" s="30">
        <f>FC_IND_NFM_AM_E!J39+FC_IND_NFM_PA_E!J39+FC_IND_NFM_SA_E!J39+FC_IND_NFM_OM_E!J39</f>
        <v>0</v>
      </c>
      <c r="K39" s="30">
        <f>FC_IND_NFM_AM_E!K39+FC_IND_NFM_PA_E!K39+FC_IND_NFM_SA_E!K39+FC_IND_NFM_OM_E!K39</f>
        <v>0</v>
      </c>
      <c r="L39" s="30">
        <f>FC_IND_NFM_AM_E!L39+FC_IND_NFM_PA_E!L39+FC_IND_NFM_SA_E!L39+FC_IND_NFM_OM_E!L39</f>
        <v>0</v>
      </c>
      <c r="M39" s="30">
        <f>FC_IND_NFM_AM_E!M39+FC_IND_NFM_PA_E!M39+FC_IND_NFM_SA_E!M39+FC_IND_NFM_OM_E!M39</f>
        <v>0</v>
      </c>
      <c r="N39" s="30">
        <f>FC_IND_NFM_AM_E!N39+FC_IND_NFM_PA_E!N39+FC_IND_NFM_SA_E!N39+FC_IND_NFM_OM_E!N39</f>
        <v>0</v>
      </c>
      <c r="O39" s="30">
        <f>FC_IND_NFM_AM_E!O39+FC_IND_NFM_PA_E!O39+FC_IND_NFM_SA_E!O39+FC_IND_NFM_OM_E!O39</f>
        <v>0</v>
      </c>
      <c r="P39" s="30">
        <f>FC_IND_NFM_AM_E!P39+FC_IND_NFM_PA_E!P39+FC_IND_NFM_SA_E!P39+FC_IND_NFM_OM_E!P39</f>
        <v>0</v>
      </c>
      <c r="Q39" s="30">
        <f>FC_IND_NFM_AM_E!Q39+FC_IND_NFM_PA_E!Q39+FC_IND_NFM_SA_E!Q39+FC_IND_NFM_OM_E!Q39</f>
        <v>0</v>
      </c>
      <c r="R39" s="30">
        <f>FC_IND_NFM_AM_E!R39+FC_IND_NFM_PA_E!R39+FC_IND_NFM_SA_E!R39+FC_IND_NFM_OM_E!R39</f>
        <v>0</v>
      </c>
      <c r="S39" s="30">
        <f>FC_IND_NFM_AM_E!S39+FC_IND_NFM_PA_E!S39+FC_IND_NFM_SA_E!S39+FC_IND_NFM_OM_E!S39</f>
        <v>0</v>
      </c>
      <c r="T39" s="30">
        <f>FC_IND_NFM_AM_E!T39+FC_IND_NFM_PA_E!T39+FC_IND_NFM_SA_E!T39+FC_IND_NFM_OM_E!T39</f>
        <v>0</v>
      </c>
      <c r="U39" s="30">
        <f>FC_IND_NFM_AM_E!U39+FC_IND_NFM_PA_E!U39+FC_IND_NFM_SA_E!U39+FC_IND_NFM_OM_E!U39</f>
        <v>0</v>
      </c>
      <c r="V39" s="30">
        <f>FC_IND_NFM_AM_E!V39+FC_IND_NFM_PA_E!V39+FC_IND_NFM_SA_E!V39+FC_IND_NFM_OM_E!V39</f>
        <v>0</v>
      </c>
      <c r="W39" s="30">
        <f>FC_IND_NFM_AM_E!W39+FC_IND_NFM_PA_E!W39+FC_IND_NFM_SA_E!W39+FC_IND_NFM_OM_E!W39</f>
        <v>0</v>
      </c>
      <c r="X39" s="30">
        <f>FC_IND_NFM_AM_E!X39+FC_IND_NFM_PA_E!X39+FC_IND_NFM_SA_E!X39+FC_IND_NFM_OM_E!X39</f>
        <v>0</v>
      </c>
    </row>
    <row r="40" spans="1:24" ht="11.25" customHeight="1" x14ac:dyDescent="0.2">
      <c r="A40" s="39" t="s">
        <v>67</v>
      </c>
      <c r="B40" s="23" t="s">
        <v>68</v>
      </c>
      <c r="C40" s="30">
        <f>FC_IND_NFM_AM_E!C40+FC_IND_NFM_PA_E!C40+FC_IND_NFM_SA_E!C40+FC_IND_NFM_OM_E!C40</f>
        <v>0</v>
      </c>
      <c r="D40" s="30">
        <f>FC_IND_NFM_AM_E!D40+FC_IND_NFM_PA_E!D40+FC_IND_NFM_SA_E!D40+FC_IND_NFM_OM_E!D40</f>
        <v>0</v>
      </c>
      <c r="E40" s="30">
        <f>FC_IND_NFM_AM_E!E40+FC_IND_NFM_PA_E!E40+FC_IND_NFM_SA_E!E40+FC_IND_NFM_OM_E!E40</f>
        <v>0</v>
      </c>
      <c r="F40" s="30">
        <f>FC_IND_NFM_AM_E!F40+FC_IND_NFM_PA_E!F40+FC_IND_NFM_SA_E!F40+FC_IND_NFM_OM_E!F40</f>
        <v>0</v>
      </c>
      <c r="G40" s="30">
        <f>FC_IND_NFM_AM_E!G40+FC_IND_NFM_PA_E!G40+FC_IND_NFM_SA_E!G40+FC_IND_NFM_OM_E!G40</f>
        <v>0</v>
      </c>
      <c r="H40" s="30">
        <f>FC_IND_NFM_AM_E!H40+FC_IND_NFM_PA_E!H40+FC_IND_NFM_SA_E!H40+FC_IND_NFM_OM_E!H40</f>
        <v>0</v>
      </c>
      <c r="I40" s="30">
        <f>FC_IND_NFM_AM_E!I40+FC_IND_NFM_PA_E!I40+FC_IND_NFM_SA_E!I40+FC_IND_NFM_OM_E!I40</f>
        <v>0</v>
      </c>
      <c r="J40" s="30">
        <f>FC_IND_NFM_AM_E!J40+FC_IND_NFM_PA_E!J40+FC_IND_NFM_SA_E!J40+FC_IND_NFM_OM_E!J40</f>
        <v>0</v>
      </c>
      <c r="K40" s="30">
        <f>FC_IND_NFM_AM_E!K40+FC_IND_NFM_PA_E!K40+FC_IND_NFM_SA_E!K40+FC_IND_NFM_OM_E!K40</f>
        <v>0</v>
      </c>
      <c r="L40" s="30">
        <f>FC_IND_NFM_AM_E!L40+FC_IND_NFM_PA_E!L40+FC_IND_NFM_SA_E!L40+FC_IND_NFM_OM_E!L40</f>
        <v>0</v>
      </c>
      <c r="M40" s="30">
        <f>FC_IND_NFM_AM_E!M40+FC_IND_NFM_PA_E!M40+FC_IND_NFM_SA_E!M40+FC_IND_NFM_OM_E!M40</f>
        <v>0</v>
      </c>
      <c r="N40" s="30">
        <f>FC_IND_NFM_AM_E!N40+FC_IND_NFM_PA_E!N40+FC_IND_NFM_SA_E!N40+FC_IND_NFM_OM_E!N40</f>
        <v>0</v>
      </c>
      <c r="O40" s="30">
        <f>FC_IND_NFM_AM_E!O40+FC_IND_NFM_PA_E!O40+FC_IND_NFM_SA_E!O40+FC_IND_NFM_OM_E!O40</f>
        <v>0</v>
      </c>
      <c r="P40" s="30">
        <f>FC_IND_NFM_AM_E!P40+FC_IND_NFM_PA_E!P40+FC_IND_NFM_SA_E!P40+FC_IND_NFM_OM_E!P40</f>
        <v>0</v>
      </c>
      <c r="Q40" s="30">
        <f>FC_IND_NFM_AM_E!Q40+FC_IND_NFM_PA_E!Q40+FC_IND_NFM_SA_E!Q40+FC_IND_NFM_OM_E!Q40</f>
        <v>0</v>
      </c>
      <c r="R40" s="30">
        <f>FC_IND_NFM_AM_E!R40+FC_IND_NFM_PA_E!R40+FC_IND_NFM_SA_E!R40+FC_IND_NFM_OM_E!R40</f>
        <v>0</v>
      </c>
      <c r="S40" s="30">
        <f>FC_IND_NFM_AM_E!S40+FC_IND_NFM_PA_E!S40+FC_IND_NFM_SA_E!S40+FC_IND_NFM_OM_E!S40</f>
        <v>0</v>
      </c>
      <c r="T40" s="30">
        <f>FC_IND_NFM_AM_E!T40+FC_IND_NFM_PA_E!T40+FC_IND_NFM_SA_E!T40+FC_IND_NFM_OM_E!T40</f>
        <v>0</v>
      </c>
      <c r="U40" s="30">
        <f>FC_IND_NFM_AM_E!U40+FC_IND_NFM_PA_E!U40+FC_IND_NFM_SA_E!U40+FC_IND_NFM_OM_E!U40</f>
        <v>0</v>
      </c>
      <c r="V40" s="30">
        <f>FC_IND_NFM_AM_E!V40+FC_IND_NFM_PA_E!V40+FC_IND_NFM_SA_E!V40+FC_IND_NFM_OM_E!V40</f>
        <v>0</v>
      </c>
      <c r="W40" s="30">
        <f>FC_IND_NFM_AM_E!W40+FC_IND_NFM_PA_E!W40+FC_IND_NFM_SA_E!W40+FC_IND_NFM_OM_E!W40</f>
        <v>0</v>
      </c>
      <c r="X40" s="30">
        <f>FC_IND_NFM_AM_E!X40+FC_IND_NFM_PA_E!X40+FC_IND_NFM_SA_E!X40+FC_IND_NFM_OM_E!X40</f>
        <v>0</v>
      </c>
    </row>
    <row r="41" spans="1:24" ht="11.25" customHeight="1" x14ac:dyDescent="0.2">
      <c r="A41" s="39" t="s">
        <v>69</v>
      </c>
      <c r="B41" s="23" t="s">
        <v>70</v>
      </c>
      <c r="C41" s="30">
        <f>FC_IND_NFM_AM_E!C41+FC_IND_NFM_PA_E!C41+FC_IND_NFM_SA_E!C41+FC_IND_NFM_OM_E!C41</f>
        <v>28.315391229578672</v>
      </c>
      <c r="D41" s="30">
        <f>FC_IND_NFM_AM_E!D41+FC_IND_NFM_PA_E!D41+FC_IND_NFM_SA_E!D41+FC_IND_NFM_OM_E!D41</f>
        <v>29.7731728288908</v>
      </c>
      <c r="E41" s="30">
        <f>FC_IND_NFM_AM_E!E41+FC_IND_NFM_PA_E!E41+FC_IND_NFM_SA_E!E41+FC_IND_NFM_OM_E!E41</f>
        <v>29.39312123817712</v>
      </c>
      <c r="F41" s="30">
        <f>FC_IND_NFM_AM_E!F41+FC_IND_NFM_PA_E!F41+FC_IND_NFM_SA_E!F41+FC_IND_NFM_OM_E!F41</f>
        <v>28.850558899398113</v>
      </c>
      <c r="G41" s="30">
        <f>FC_IND_NFM_AM_E!G41+FC_IND_NFM_PA_E!G41+FC_IND_NFM_SA_E!G41+FC_IND_NFM_OM_E!G41</f>
        <v>27.197592433361994</v>
      </c>
      <c r="H41" s="30">
        <f>FC_IND_NFM_AM_E!H41+FC_IND_NFM_PA_E!H41+FC_IND_NFM_SA_E!H41+FC_IND_NFM_OM_E!H41</f>
        <v>1.0852966466036111</v>
      </c>
      <c r="I41" s="30">
        <f>FC_IND_NFM_AM_E!I41+FC_IND_NFM_PA_E!I41+FC_IND_NFM_SA_E!I41+FC_IND_NFM_OM_E!I41</f>
        <v>1.1319002579535682</v>
      </c>
      <c r="J41" s="30">
        <f>FC_IND_NFM_AM_E!J41+FC_IND_NFM_PA_E!J41+FC_IND_NFM_SA_E!J41+FC_IND_NFM_OM_E!J41</f>
        <v>7.1711092003439364E-2</v>
      </c>
      <c r="K41" s="30">
        <f>FC_IND_NFM_AM_E!K41+FC_IND_NFM_PA_E!K41+FC_IND_NFM_SA_E!K41+FC_IND_NFM_OM_E!K41</f>
        <v>9.3551160791057617E-2</v>
      </c>
      <c r="L41" s="30">
        <f>FC_IND_NFM_AM_E!L41+FC_IND_NFM_PA_E!L41+FC_IND_NFM_SA_E!L41+FC_IND_NFM_OM_E!L41</f>
        <v>0.62149613069647458</v>
      </c>
      <c r="M41" s="30">
        <f>FC_IND_NFM_AM_E!M41+FC_IND_NFM_PA_E!M41+FC_IND_NFM_SA_E!M41+FC_IND_NFM_OM_E!M41</f>
        <v>0.87067927773000853</v>
      </c>
      <c r="N41" s="30">
        <f>FC_IND_NFM_AM_E!N41+FC_IND_NFM_PA_E!N41+FC_IND_NFM_SA_E!N41+FC_IND_NFM_OM_E!N41</f>
        <v>0.3595872742906277</v>
      </c>
      <c r="O41" s="30">
        <f>FC_IND_NFM_AM_E!O41+FC_IND_NFM_PA_E!O41+FC_IND_NFM_SA_E!O41+FC_IND_NFM_OM_E!O41</f>
        <v>0.68288907996560611</v>
      </c>
      <c r="P41" s="30">
        <f>FC_IND_NFM_AM_E!P41+FC_IND_NFM_PA_E!P41+FC_IND_NFM_SA_E!P41+FC_IND_NFM_OM_E!P41</f>
        <v>0.48263112639724848</v>
      </c>
      <c r="Q41" s="30">
        <f>FC_IND_NFM_AM_E!Q41+FC_IND_NFM_PA_E!Q41+FC_IND_NFM_SA_E!Q41+FC_IND_NFM_OM_E!Q41</f>
        <v>1.9896818572656922</v>
      </c>
      <c r="R41" s="30">
        <f>FC_IND_NFM_AM_E!R41+FC_IND_NFM_PA_E!R41+FC_IND_NFM_SA_E!R41+FC_IND_NFM_OM_E!R41</f>
        <v>0.34307824591573521</v>
      </c>
      <c r="S41" s="30">
        <f>FC_IND_NFM_AM_E!S41+FC_IND_NFM_PA_E!S41+FC_IND_NFM_SA_E!S41+FC_IND_NFM_OM_E!S41</f>
        <v>0.3441100601891659</v>
      </c>
      <c r="T41" s="30">
        <f>FC_IND_NFM_AM_E!T41+FC_IND_NFM_PA_E!T41+FC_IND_NFM_SA_E!T41+FC_IND_NFM_OM_E!T41</f>
        <v>0.5171969045571797</v>
      </c>
      <c r="U41" s="30">
        <f>FC_IND_NFM_AM_E!U41+FC_IND_NFM_PA_E!U41+FC_IND_NFM_SA_E!U41+FC_IND_NFM_OM_E!U41</f>
        <v>0.39466895958727422</v>
      </c>
      <c r="V41" s="30">
        <f>FC_IND_NFM_AM_E!V41+FC_IND_NFM_PA_E!V41+FC_IND_NFM_SA_E!V41+FC_IND_NFM_OM_E!V41</f>
        <v>0.38830610490111783</v>
      </c>
      <c r="W41" s="30">
        <f>FC_IND_NFM_AM_E!W41+FC_IND_NFM_PA_E!W41+FC_IND_NFM_SA_E!W41+FC_IND_NFM_OM_E!W41</f>
        <v>0.44213241616509025</v>
      </c>
      <c r="X41" s="30">
        <f>FC_IND_NFM_AM_E!X41+FC_IND_NFM_PA_E!X41+FC_IND_NFM_SA_E!X41+FC_IND_NFM_OM_E!X41</f>
        <v>0.26491831470335336</v>
      </c>
    </row>
    <row r="42" spans="1:24" ht="11.25" customHeight="1" x14ac:dyDescent="0.2">
      <c r="A42" s="39" t="s">
        <v>71</v>
      </c>
      <c r="B42" s="23" t="s">
        <v>72</v>
      </c>
      <c r="C42" s="30">
        <f>FC_IND_NFM_AM_E!C42+FC_IND_NFM_PA_E!C42+FC_IND_NFM_SA_E!C42+FC_IND_NFM_OM_E!C42</f>
        <v>0</v>
      </c>
      <c r="D42" s="30">
        <f>FC_IND_NFM_AM_E!D42+FC_IND_NFM_PA_E!D42+FC_IND_NFM_SA_E!D42+FC_IND_NFM_OM_E!D42</f>
        <v>0</v>
      </c>
      <c r="E42" s="30">
        <f>FC_IND_NFM_AM_E!E42+FC_IND_NFM_PA_E!E42+FC_IND_NFM_SA_E!E42+FC_IND_NFM_OM_E!E42</f>
        <v>0</v>
      </c>
      <c r="F42" s="30">
        <f>FC_IND_NFM_AM_E!F42+FC_IND_NFM_PA_E!F42+FC_IND_NFM_SA_E!F42+FC_IND_NFM_OM_E!F42</f>
        <v>0</v>
      </c>
      <c r="G42" s="30">
        <f>FC_IND_NFM_AM_E!G42+FC_IND_NFM_PA_E!G42+FC_IND_NFM_SA_E!G42+FC_IND_NFM_OM_E!G42</f>
        <v>0</v>
      </c>
      <c r="H42" s="30">
        <f>FC_IND_NFM_AM_E!H42+FC_IND_NFM_PA_E!H42+FC_IND_NFM_SA_E!H42+FC_IND_NFM_OM_E!H42</f>
        <v>0</v>
      </c>
      <c r="I42" s="30">
        <f>FC_IND_NFM_AM_E!I42+FC_IND_NFM_PA_E!I42+FC_IND_NFM_SA_E!I42+FC_IND_NFM_OM_E!I42</f>
        <v>0</v>
      </c>
      <c r="J42" s="30">
        <f>FC_IND_NFM_AM_E!J42+FC_IND_NFM_PA_E!J42+FC_IND_NFM_SA_E!J42+FC_IND_NFM_OM_E!J42</f>
        <v>0</v>
      </c>
      <c r="K42" s="30">
        <f>FC_IND_NFM_AM_E!K42+FC_IND_NFM_PA_E!K42+FC_IND_NFM_SA_E!K42+FC_IND_NFM_OM_E!K42</f>
        <v>0</v>
      </c>
      <c r="L42" s="30">
        <f>FC_IND_NFM_AM_E!L42+FC_IND_NFM_PA_E!L42+FC_IND_NFM_SA_E!L42+FC_IND_NFM_OM_E!L42</f>
        <v>0</v>
      </c>
      <c r="M42" s="30">
        <f>FC_IND_NFM_AM_E!M42+FC_IND_NFM_PA_E!M42+FC_IND_NFM_SA_E!M42+FC_IND_NFM_OM_E!M42</f>
        <v>0</v>
      </c>
      <c r="N42" s="30">
        <f>FC_IND_NFM_AM_E!N42+FC_IND_NFM_PA_E!N42+FC_IND_NFM_SA_E!N42+FC_IND_NFM_OM_E!N42</f>
        <v>0</v>
      </c>
      <c r="O42" s="30">
        <f>FC_IND_NFM_AM_E!O42+FC_IND_NFM_PA_E!O42+FC_IND_NFM_SA_E!O42+FC_IND_NFM_OM_E!O42</f>
        <v>0</v>
      </c>
      <c r="P42" s="30">
        <f>FC_IND_NFM_AM_E!P42+FC_IND_NFM_PA_E!P42+FC_IND_NFM_SA_E!P42+FC_IND_NFM_OM_E!P42</f>
        <v>0</v>
      </c>
      <c r="Q42" s="30">
        <f>FC_IND_NFM_AM_E!Q42+FC_IND_NFM_PA_E!Q42+FC_IND_NFM_SA_E!Q42+FC_IND_NFM_OM_E!Q42</f>
        <v>0</v>
      </c>
      <c r="R42" s="30">
        <f>FC_IND_NFM_AM_E!R42+FC_IND_NFM_PA_E!R42+FC_IND_NFM_SA_E!R42+FC_IND_NFM_OM_E!R42</f>
        <v>0</v>
      </c>
      <c r="S42" s="30">
        <f>FC_IND_NFM_AM_E!S42+FC_IND_NFM_PA_E!S42+FC_IND_NFM_SA_E!S42+FC_IND_NFM_OM_E!S42</f>
        <v>0</v>
      </c>
      <c r="T42" s="30">
        <f>FC_IND_NFM_AM_E!T42+FC_IND_NFM_PA_E!T42+FC_IND_NFM_SA_E!T42+FC_IND_NFM_OM_E!T42</f>
        <v>0</v>
      </c>
      <c r="U42" s="30">
        <f>FC_IND_NFM_AM_E!U42+FC_IND_NFM_PA_E!U42+FC_IND_NFM_SA_E!U42+FC_IND_NFM_OM_E!U42</f>
        <v>0</v>
      </c>
      <c r="V42" s="30">
        <f>FC_IND_NFM_AM_E!V42+FC_IND_NFM_PA_E!V42+FC_IND_NFM_SA_E!V42+FC_IND_NFM_OM_E!V42</f>
        <v>0</v>
      </c>
      <c r="W42" s="30">
        <f>FC_IND_NFM_AM_E!W42+FC_IND_NFM_PA_E!W42+FC_IND_NFM_SA_E!W42+FC_IND_NFM_OM_E!W42</f>
        <v>0</v>
      </c>
      <c r="X42" s="30">
        <f>FC_IND_NFM_AM_E!X42+FC_IND_NFM_PA_E!X42+FC_IND_NFM_SA_E!X42+FC_IND_NFM_OM_E!X42</f>
        <v>0</v>
      </c>
    </row>
    <row r="43" spans="1:24" ht="11.25" customHeight="1" x14ac:dyDescent="0.2">
      <c r="A43" s="39" t="s">
        <v>73</v>
      </c>
      <c r="B43" s="23" t="s">
        <v>74</v>
      </c>
      <c r="C43" s="30">
        <f>FC_IND_NFM_AM_E!C43+FC_IND_NFM_PA_E!C43+FC_IND_NFM_SA_E!C43+FC_IND_NFM_OM_E!C43</f>
        <v>206.57203353396383</v>
      </c>
      <c r="D43" s="30">
        <f>FC_IND_NFM_AM_E!D43+FC_IND_NFM_PA_E!D43+FC_IND_NFM_SA_E!D43+FC_IND_NFM_OM_E!D43</f>
        <v>177.17654772141015</v>
      </c>
      <c r="E43" s="30">
        <f>FC_IND_NFM_AM_E!E43+FC_IND_NFM_PA_E!E43+FC_IND_NFM_SA_E!E43+FC_IND_NFM_OM_E!E43</f>
        <v>150.69847377472053</v>
      </c>
      <c r="F43" s="30">
        <f>FC_IND_NFM_AM_E!F43+FC_IND_NFM_PA_E!F43+FC_IND_NFM_SA_E!F43+FC_IND_NFM_OM_E!F43</f>
        <v>161.51706792777298</v>
      </c>
      <c r="G43" s="30">
        <f>FC_IND_NFM_AM_E!G43+FC_IND_NFM_PA_E!G43+FC_IND_NFM_SA_E!G43+FC_IND_NFM_OM_E!G43</f>
        <v>136.00337489251933</v>
      </c>
      <c r="H43" s="30">
        <f>FC_IND_NFM_AM_E!H43+FC_IND_NFM_PA_E!H43+FC_IND_NFM_SA_E!H43+FC_IND_NFM_OM_E!H43</f>
        <v>134.54535683576955</v>
      </c>
      <c r="I43" s="30">
        <f>FC_IND_NFM_AM_E!I43+FC_IND_NFM_PA_E!I43+FC_IND_NFM_SA_E!I43+FC_IND_NFM_OM_E!I43</f>
        <v>117.47123817712813</v>
      </c>
      <c r="J43" s="30">
        <f>FC_IND_NFM_AM_E!J43+FC_IND_NFM_PA_E!J43+FC_IND_NFM_SA_E!J43+FC_IND_NFM_OM_E!J43</f>
        <v>161.49116509028374</v>
      </c>
      <c r="K43" s="30">
        <f>FC_IND_NFM_AM_E!K43+FC_IND_NFM_PA_E!K43+FC_IND_NFM_SA_E!K43+FC_IND_NFM_OM_E!K43</f>
        <v>158.42330180567495</v>
      </c>
      <c r="L43" s="30">
        <f>FC_IND_NFM_AM_E!L43+FC_IND_NFM_PA_E!L43+FC_IND_NFM_SA_E!L43+FC_IND_NFM_OM_E!L43</f>
        <v>127.35640584694755</v>
      </c>
      <c r="M43" s="30">
        <f>FC_IND_NFM_AM_E!M43+FC_IND_NFM_PA_E!M43+FC_IND_NFM_SA_E!M43+FC_IND_NFM_OM_E!M43</f>
        <v>132.97102321582116</v>
      </c>
      <c r="N43" s="30">
        <f>FC_IND_NFM_AM_E!N43+FC_IND_NFM_PA_E!N43+FC_IND_NFM_SA_E!N43+FC_IND_NFM_OM_E!N43</f>
        <v>121.46081255374035</v>
      </c>
      <c r="O43" s="30">
        <f>FC_IND_NFM_AM_E!O43+FC_IND_NFM_PA_E!O43+FC_IND_NFM_SA_E!O43+FC_IND_NFM_OM_E!O43</f>
        <v>116.14402407566635</v>
      </c>
      <c r="P43" s="30">
        <f>FC_IND_NFM_AM_E!P43+FC_IND_NFM_PA_E!P43+FC_IND_NFM_SA_E!P43+FC_IND_NFM_OM_E!P43</f>
        <v>101.31502579535683</v>
      </c>
      <c r="Q43" s="30">
        <f>FC_IND_NFM_AM_E!Q43+FC_IND_NFM_PA_E!Q43+FC_IND_NFM_SA_E!Q43+FC_IND_NFM_OM_E!Q43</f>
        <v>61.895141874462595</v>
      </c>
      <c r="R43" s="30">
        <f>FC_IND_NFM_AM_E!R43+FC_IND_NFM_PA_E!R43+FC_IND_NFM_SA_E!R43+FC_IND_NFM_OM_E!R43</f>
        <v>61.564316423043827</v>
      </c>
      <c r="S43" s="30">
        <f>FC_IND_NFM_AM_E!S43+FC_IND_NFM_PA_E!S43+FC_IND_NFM_SA_E!S43+FC_IND_NFM_OM_E!S43</f>
        <v>70.752622527944965</v>
      </c>
      <c r="T43" s="30">
        <f>FC_IND_NFM_AM_E!T43+FC_IND_NFM_PA_E!T43+FC_IND_NFM_SA_E!T43+FC_IND_NFM_OM_E!T43</f>
        <v>74.70414875322443</v>
      </c>
      <c r="U43" s="30">
        <f>FC_IND_NFM_AM_E!U43+FC_IND_NFM_PA_E!U43+FC_IND_NFM_SA_E!U43+FC_IND_NFM_OM_E!U43</f>
        <v>76.295442820292351</v>
      </c>
      <c r="V43" s="30">
        <f>FC_IND_NFM_AM_E!V43+FC_IND_NFM_PA_E!V43+FC_IND_NFM_SA_E!V43+FC_IND_NFM_OM_E!V43</f>
        <v>76.704643164230447</v>
      </c>
      <c r="W43" s="30">
        <f>FC_IND_NFM_AM_E!W43+FC_IND_NFM_PA_E!W43+FC_IND_NFM_SA_E!W43+FC_IND_NFM_OM_E!W43</f>
        <v>77.757631126397243</v>
      </c>
      <c r="X43" s="30">
        <f>FC_IND_NFM_AM_E!X43+FC_IND_NFM_PA_E!X43+FC_IND_NFM_SA_E!X43+FC_IND_NFM_OM_E!X43</f>
        <v>85.752665520206364</v>
      </c>
    </row>
    <row r="44" spans="1:24" ht="11.25" customHeight="1" x14ac:dyDescent="0.2">
      <c r="A44" s="39" t="s">
        <v>75</v>
      </c>
      <c r="B44" s="23" t="s">
        <v>76</v>
      </c>
      <c r="C44" s="30">
        <f>FC_IND_NFM_AM_E!C44+FC_IND_NFM_PA_E!C44+FC_IND_NFM_SA_E!C44+FC_IND_NFM_OM_E!C44</f>
        <v>977.81431642304369</v>
      </c>
      <c r="D44" s="30">
        <f>FC_IND_NFM_AM_E!D44+FC_IND_NFM_PA_E!D44+FC_IND_NFM_SA_E!D44+FC_IND_NFM_OM_E!D44</f>
        <v>941.95062338779019</v>
      </c>
      <c r="E44" s="30">
        <f>FC_IND_NFM_AM_E!E44+FC_IND_NFM_PA_E!E44+FC_IND_NFM_SA_E!E44+FC_IND_NFM_OM_E!E44</f>
        <v>917.27231298366291</v>
      </c>
      <c r="F44" s="30">
        <f>FC_IND_NFM_AM_E!F44+FC_IND_NFM_PA_E!F44+FC_IND_NFM_SA_E!F44+FC_IND_NFM_OM_E!F44</f>
        <v>860.71360705073084</v>
      </c>
      <c r="G44" s="30">
        <f>FC_IND_NFM_AM_E!G44+FC_IND_NFM_PA_E!G44+FC_IND_NFM_SA_E!G44+FC_IND_NFM_OM_E!G44</f>
        <v>879.41992691315568</v>
      </c>
      <c r="H44" s="30">
        <f>FC_IND_NFM_AM_E!H44+FC_IND_NFM_PA_E!H44+FC_IND_NFM_SA_E!H44+FC_IND_NFM_OM_E!H44</f>
        <v>813.90825451418732</v>
      </c>
      <c r="I44" s="30">
        <f>FC_IND_NFM_AM_E!I44+FC_IND_NFM_PA_E!I44+FC_IND_NFM_SA_E!I44+FC_IND_NFM_OM_E!I44</f>
        <v>876.13800515907133</v>
      </c>
      <c r="J44" s="30">
        <f>FC_IND_NFM_AM_E!J44+FC_IND_NFM_PA_E!J44+FC_IND_NFM_SA_E!J44+FC_IND_NFM_OM_E!J44</f>
        <v>638.48907996560615</v>
      </c>
      <c r="K44" s="30">
        <f>FC_IND_NFM_AM_E!K44+FC_IND_NFM_PA_E!K44+FC_IND_NFM_SA_E!K44+FC_IND_NFM_OM_E!K44</f>
        <v>597.81528374892525</v>
      </c>
      <c r="L44" s="30">
        <f>FC_IND_NFM_AM_E!L44+FC_IND_NFM_PA_E!L44+FC_IND_NFM_SA_E!L44+FC_IND_NFM_OM_E!L44</f>
        <v>416.13508168529671</v>
      </c>
      <c r="M44" s="30">
        <f>FC_IND_NFM_AM_E!M44+FC_IND_NFM_PA_E!M44+FC_IND_NFM_SA_E!M44+FC_IND_NFM_OM_E!M44</f>
        <v>431.66165090283744</v>
      </c>
      <c r="N44" s="30">
        <f>FC_IND_NFM_AM_E!N44+FC_IND_NFM_PA_E!N44+FC_IND_NFM_SA_E!N44+FC_IND_NFM_OM_E!N44</f>
        <v>333.9829750644883</v>
      </c>
      <c r="O44" s="30">
        <f>FC_IND_NFM_AM_E!O44+FC_IND_NFM_PA_E!O44+FC_IND_NFM_SA_E!O44+FC_IND_NFM_OM_E!O44</f>
        <v>178.77901977644024</v>
      </c>
      <c r="P44" s="30">
        <f>FC_IND_NFM_AM_E!P44+FC_IND_NFM_PA_E!P44+FC_IND_NFM_SA_E!P44+FC_IND_NFM_OM_E!P44</f>
        <v>188.98826311263974</v>
      </c>
      <c r="Q44" s="30">
        <f>FC_IND_NFM_AM_E!Q44+FC_IND_NFM_PA_E!Q44+FC_IND_NFM_SA_E!Q44+FC_IND_NFM_OM_E!Q44</f>
        <v>149.28185726569217</v>
      </c>
      <c r="R44" s="30">
        <f>FC_IND_NFM_AM_E!R44+FC_IND_NFM_PA_E!R44+FC_IND_NFM_SA_E!R44+FC_IND_NFM_OM_E!R44</f>
        <v>107.90094582975064</v>
      </c>
      <c r="S44" s="30">
        <f>FC_IND_NFM_AM_E!S44+FC_IND_NFM_PA_E!S44+FC_IND_NFM_SA_E!S44+FC_IND_NFM_OM_E!S44</f>
        <v>125.47833190025793</v>
      </c>
      <c r="T44" s="30">
        <f>FC_IND_NFM_AM_E!T44+FC_IND_NFM_PA_E!T44+FC_IND_NFM_SA_E!T44+FC_IND_NFM_OM_E!T44</f>
        <v>124.16775580395526</v>
      </c>
      <c r="U44" s="30">
        <f>FC_IND_NFM_AM_E!U44+FC_IND_NFM_PA_E!U44+FC_IND_NFM_SA_E!U44+FC_IND_NFM_OM_E!U44</f>
        <v>131.56990541702493</v>
      </c>
      <c r="V44" s="30">
        <f>FC_IND_NFM_AM_E!V44+FC_IND_NFM_PA_E!V44+FC_IND_NFM_SA_E!V44+FC_IND_NFM_OM_E!V44</f>
        <v>135.10713671539119</v>
      </c>
      <c r="W44" s="30">
        <f>FC_IND_NFM_AM_E!W44+FC_IND_NFM_PA_E!W44+FC_IND_NFM_SA_E!W44+FC_IND_NFM_OM_E!W44</f>
        <v>99.121754084264822</v>
      </c>
      <c r="X44" s="30">
        <f>FC_IND_NFM_AM_E!X44+FC_IND_NFM_PA_E!X44+FC_IND_NFM_SA_E!X44+FC_IND_NFM_OM_E!X44</f>
        <v>113.70928632846088</v>
      </c>
    </row>
    <row r="45" spans="1:24" ht="11.25" customHeight="1" x14ac:dyDescent="0.2">
      <c r="A45" s="39" t="s">
        <v>77</v>
      </c>
      <c r="B45" s="23" t="s">
        <v>78</v>
      </c>
      <c r="C45" s="30">
        <f>FC_IND_NFM_AM_E!C45+FC_IND_NFM_PA_E!C45+FC_IND_NFM_SA_E!C45+FC_IND_NFM_OM_E!C45</f>
        <v>0</v>
      </c>
      <c r="D45" s="30">
        <f>FC_IND_NFM_AM_E!D45+FC_IND_NFM_PA_E!D45+FC_IND_NFM_SA_E!D45+FC_IND_NFM_OM_E!D45</f>
        <v>0</v>
      </c>
      <c r="E45" s="30">
        <f>FC_IND_NFM_AM_E!E45+FC_IND_NFM_PA_E!E45+FC_IND_NFM_SA_E!E45+FC_IND_NFM_OM_E!E45</f>
        <v>0</v>
      </c>
      <c r="F45" s="30">
        <f>FC_IND_NFM_AM_E!F45+FC_IND_NFM_PA_E!F45+FC_IND_NFM_SA_E!F45+FC_IND_NFM_OM_E!F45</f>
        <v>0</v>
      </c>
      <c r="G45" s="30">
        <f>FC_IND_NFM_AM_E!G45+FC_IND_NFM_PA_E!G45+FC_IND_NFM_SA_E!G45+FC_IND_NFM_OM_E!G45</f>
        <v>0</v>
      </c>
      <c r="H45" s="30">
        <f>FC_IND_NFM_AM_E!H45+FC_IND_NFM_PA_E!H45+FC_IND_NFM_SA_E!H45+FC_IND_NFM_OM_E!H45</f>
        <v>0</v>
      </c>
      <c r="I45" s="30">
        <f>FC_IND_NFM_AM_E!I45+FC_IND_NFM_PA_E!I45+FC_IND_NFM_SA_E!I45+FC_IND_NFM_OM_E!I45</f>
        <v>0</v>
      </c>
      <c r="J45" s="30">
        <f>FC_IND_NFM_AM_E!J45+FC_IND_NFM_PA_E!J45+FC_IND_NFM_SA_E!J45+FC_IND_NFM_OM_E!J45</f>
        <v>0</v>
      </c>
      <c r="K45" s="30">
        <f>FC_IND_NFM_AM_E!K45+FC_IND_NFM_PA_E!K45+FC_IND_NFM_SA_E!K45+FC_IND_NFM_OM_E!K45</f>
        <v>0</v>
      </c>
      <c r="L45" s="30">
        <f>FC_IND_NFM_AM_E!L45+FC_IND_NFM_PA_E!L45+FC_IND_NFM_SA_E!L45+FC_IND_NFM_OM_E!L45</f>
        <v>0</v>
      </c>
      <c r="M45" s="30">
        <f>FC_IND_NFM_AM_E!M45+FC_IND_NFM_PA_E!M45+FC_IND_NFM_SA_E!M45+FC_IND_NFM_OM_E!M45</f>
        <v>0</v>
      </c>
      <c r="N45" s="30">
        <f>FC_IND_NFM_AM_E!N45+FC_IND_NFM_PA_E!N45+FC_IND_NFM_SA_E!N45+FC_IND_NFM_OM_E!N45</f>
        <v>0</v>
      </c>
      <c r="O45" s="30">
        <f>FC_IND_NFM_AM_E!O45+FC_IND_NFM_PA_E!O45+FC_IND_NFM_SA_E!O45+FC_IND_NFM_OM_E!O45</f>
        <v>0</v>
      </c>
      <c r="P45" s="30">
        <f>FC_IND_NFM_AM_E!P45+FC_IND_NFM_PA_E!P45+FC_IND_NFM_SA_E!P45+FC_IND_NFM_OM_E!P45</f>
        <v>0</v>
      </c>
      <c r="Q45" s="30">
        <f>FC_IND_NFM_AM_E!Q45+FC_IND_NFM_PA_E!Q45+FC_IND_NFM_SA_E!Q45+FC_IND_NFM_OM_E!Q45</f>
        <v>0</v>
      </c>
      <c r="R45" s="30">
        <f>FC_IND_NFM_AM_E!R45+FC_IND_NFM_PA_E!R45+FC_IND_NFM_SA_E!R45+FC_IND_NFM_OM_E!R45</f>
        <v>0</v>
      </c>
      <c r="S45" s="30">
        <f>FC_IND_NFM_AM_E!S45+FC_IND_NFM_PA_E!S45+FC_IND_NFM_SA_E!S45+FC_IND_NFM_OM_E!S45</f>
        <v>0</v>
      </c>
      <c r="T45" s="30">
        <f>FC_IND_NFM_AM_E!T45+FC_IND_NFM_PA_E!T45+FC_IND_NFM_SA_E!T45+FC_IND_NFM_OM_E!T45</f>
        <v>0</v>
      </c>
      <c r="U45" s="30">
        <f>FC_IND_NFM_AM_E!U45+FC_IND_NFM_PA_E!U45+FC_IND_NFM_SA_E!U45+FC_IND_NFM_OM_E!U45</f>
        <v>0</v>
      </c>
      <c r="V45" s="30">
        <f>FC_IND_NFM_AM_E!V45+FC_IND_NFM_PA_E!V45+FC_IND_NFM_SA_E!V45+FC_IND_NFM_OM_E!V45</f>
        <v>0</v>
      </c>
      <c r="W45" s="30">
        <f>FC_IND_NFM_AM_E!W45+FC_IND_NFM_PA_E!W45+FC_IND_NFM_SA_E!W45+FC_IND_NFM_OM_E!W45</f>
        <v>0</v>
      </c>
      <c r="X45" s="30">
        <f>FC_IND_NFM_AM_E!X45+FC_IND_NFM_PA_E!X45+FC_IND_NFM_SA_E!X45+FC_IND_NFM_OM_E!X45</f>
        <v>0</v>
      </c>
    </row>
    <row r="46" spans="1:24" ht="11.25" customHeight="1" x14ac:dyDescent="0.2">
      <c r="A46" s="39" t="s">
        <v>79</v>
      </c>
      <c r="B46" s="23" t="s">
        <v>80</v>
      </c>
      <c r="C46" s="30">
        <f>FC_IND_NFM_AM_E!C46+FC_IND_NFM_PA_E!C46+FC_IND_NFM_SA_E!C46+FC_IND_NFM_OM_E!C46</f>
        <v>0</v>
      </c>
      <c r="D46" s="30">
        <f>FC_IND_NFM_AM_E!D46+FC_IND_NFM_PA_E!D46+FC_IND_NFM_SA_E!D46+FC_IND_NFM_OM_E!D46</f>
        <v>0</v>
      </c>
      <c r="E46" s="30">
        <f>FC_IND_NFM_AM_E!E46+FC_IND_NFM_PA_E!E46+FC_IND_NFM_SA_E!E46+FC_IND_NFM_OM_E!E46</f>
        <v>0</v>
      </c>
      <c r="F46" s="30">
        <f>FC_IND_NFM_AM_E!F46+FC_IND_NFM_PA_E!F46+FC_IND_NFM_SA_E!F46+FC_IND_NFM_OM_E!F46</f>
        <v>0</v>
      </c>
      <c r="G46" s="30">
        <f>FC_IND_NFM_AM_E!G46+FC_IND_NFM_PA_E!G46+FC_IND_NFM_SA_E!G46+FC_IND_NFM_OM_E!G46</f>
        <v>0</v>
      </c>
      <c r="H46" s="30">
        <f>FC_IND_NFM_AM_E!H46+FC_IND_NFM_PA_E!H46+FC_IND_NFM_SA_E!H46+FC_IND_NFM_OM_E!H46</f>
        <v>0</v>
      </c>
      <c r="I46" s="30">
        <f>FC_IND_NFM_AM_E!I46+FC_IND_NFM_PA_E!I46+FC_IND_NFM_SA_E!I46+FC_IND_NFM_OM_E!I46</f>
        <v>0</v>
      </c>
      <c r="J46" s="30">
        <f>FC_IND_NFM_AM_E!J46+FC_IND_NFM_PA_E!J46+FC_IND_NFM_SA_E!J46+FC_IND_NFM_OM_E!J46</f>
        <v>0</v>
      </c>
      <c r="K46" s="30">
        <f>FC_IND_NFM_AM_E!K46+FC_IND_NFM_PA_E!K46+FC_IND_NFM_SA_E!K46+FC_IND_NFM_OM_E!K46</f>
        <v>0</v>
      </c>
      <c r="L46" s="30">
        <f>FC_IND_NFM_AM_E!L46+FC_IND_NFM_PA_E!L46+FC_IND_NFM_SA_E!L46+FC_IND_NFM_OM_E!L46</f>
        <v>0</v>
      </c>
      <c r="M46" s="30">
        <f>FC_IND_NFM_AM_E!M46+FC_IND_NFM_PA_E!M46+FC_IND_NFM_SA_E!M46+FC_IND_NFM_OM_E!M46</f>
        <v>0</v>
      </c>
      <c r="N46" s="30">
        <f>FC_IND_NFM_AM_E!N46+FC_IND_NFM_PA_E!N46+FC_IND_NFM_SA_E!N46+FC_IND_NFM_OM_E!N46</f>
        <v>0</v>
      </c>
      <c r="O46" s="30">
        <f>FC_IND_NFM_AM_E!O46+FC_IND_NFM_PA_E!O46+FC_IND_NFM_SA_E!O46+FC_IND_NFM_OM_E!O46</f>
        <v>0</v>
      </c>
      <c r="P46" s="30">
        <f>FC_IND_NFM_AM_E!P46+FC_IND_NFM_PA_E!P46+FC_IND_NFM_SA_E!P46+FC_IND_NFM_OM_E!P46</f>
        <v>0</v>
      </c>
      <c r="Q46" s="30">
        <f>FC_IND_NFM_AM_E!Q46+FC_IND_NFM_PA_E!Q46+FC_IND_NFM_SA_E!Q46+FC_IND_NFM_OM_E!Q46</f>
        <v>0</v>
      </c>
      <c r="R46" s="30">
        <f>FC_IND_NFM_AM_E!R46+FC_IND_NFM_PA_E!R46+FC_IND_NFM_SA_E!R46+FC_IND_NFM_OM_E!R46</f>
        <v>0</v>
      </c>
      <c r="S46" s="30">
        <f>FC_IND_NFM_AM_E!S46+FC_IND_NFM_PA_E!S46+FC_IND_NFM_SA_E!S46+FC_IND_NFM_OM_E!S46</f>
        <v>0</v>
      </c>
      <c r="T46" s="30">
        <f>FC_IND_NFM_AM_E!T46+FC_IND_NFM_PA_E!T46+FC_IND_NFM_SA_E!T46+FC_IND_NFM_OM_E!T46</f>
        <v>0</v>
      </c>
      <c r="U46" s="30">
        <f>FC_IND_NFM_AM_E!U46+FC_IND_NFM_PA_E!U46+FC_IND_NFM_SA_E!U46+FC_IND_NFM_OM_E!U46</f>
        <v>0</v>
      </c>
      <c r="V46" s="30">
        <f>FC_IND_NFM_AM_E!V46+FC_IND_NFM_PA_E!V46+FC_IND_NFM_SA_E!V46+FC_IND_NFM_OM_E!V46</f>
        <v>0</v>
      </c>
      <c r="W46" s="30">
        <f>FC_IND_NFM_AM_E!W46+FC_IND_NFM_PA_E!W46+FC_IND_NFM_SA_E!W46+FC_IND_NFM_OM_E!W46</f>
        <v>0</v>
      </c>
      <c r="X46" s="30">
        <f>FC_IND_NFM_AM_E!X46+FC_IND_NFM_PA_E!X46+FC_IND_NFM_SA_E!X46+FC_IND_NFM_OM_E!X46</f>
        <v>0</v>
      </c>
    </row>
    <row r="47" spans="1:24" ht="11.25" customHeight="1" x14ac:dyDescent="0.2">
      <c r="A47" s="39" t="s">
        <v>81</v>
      </c>
      <c r="B47" s="23" t="s">
        <v>82</v>
      </c>
      <c r="C47" s="30">
        <f>FC_IND_NFM_AM_E!C47+FC_IND_NFM_PA_E!C47+FC_IND_NFM_SA_E!C47+FC_IND_NFM_OM_E!C47</f>
        <v>0</v>
      </c>
      <c r="D47" s="30">
        <f>FC_IND_NFM_AM_E!D47+FC_IND_NFM_PA_E!D47+FC_IND_NFM_SA_E!D47+FC_IND_NFM_OM_E!D47</f>
        <v>0</v>
      </c>
      <c r="E47" s="30">
        <f>FC_IND_NFM_AM_E!E47+FC_IND_NFM_PA_E!E47+FC_IND_NFM_SA_E!E47+FC_IND_NFM_OM_E!E47</f>
        <v>0</v>
      </c>
      <c r="F47" s="30">
        <f>FC_IND_NFM_AM_E!F47+FC_IND_NFM_PA_E!F47+FC_IND_NFM_SA_E!F47+FC_IND_NFM_OM_E!F47</f>
        <v>0</v>
      </c>
      <c r="G47" s="30">
        <f>FC_IND_NFM_AM_E!G47+FC_IND_NFM_PA_E!G47+FC_IND_NFM_SA_E!G47+FC_IND_NFM_OM_E!G47</f>
        <v>0</v>
      </c>
      <c r="H47" s="30">
        <f>FC_IND_NFM_AM_E!H47+FC_IND_NFM_PA_E!H47+FC_IND_NFM_SA_E!H47+FC_IND_NFM_OM_E!H47</f>
        <v>0</v>
      </c>
      <c r="I47" s="30">
        <f>FC_IND_NFM_AM_E!I47+FC_IND_NFM_PA_E!I47+FC_IND_NFM_SA_E!I47+FC_IND_NFM_OM_E!I47</f>
        <v>0</v>
      </c>
      <c r="J47" s="30">
        <f>FC_IND_NFM_AM_E!J47+FC_IND_NFM_PA_E!J47+FC_IND_NFM_SA_E!J47+FC_IND_NFM_OM_E!J47</f>
        <v>0</v>
      </c>
      <c r="K47" s="30">
        <f>FC_IND_NFM_AM_E!K47+FC_IND_NFM_PA_E!K47+FC_IND_NFM_SA_E!K47+FC_IND_NFM_OM_E!K47</f>
        <v>0</v>
      </c>
      <c r="L47" s="30">
        <f>FC_IND_NFM_AM_E!L47+FC_IND_NFM_PA_E!L47+FC_IND_NFM_SA_E!L47+FC_IND_NFM_OM_E!L47</f>
        <v>0</v>
      </c>
      <c r="M47" s="30">
        <f>FC_IND_NFM_AM_E!M47+FC_IND_NFM_PA_E!M47+FC_IND_NFM_SA_E!M47+FC_IND_NFM_OM_E!M47</f>
        <v>0</v>
      </c>
      <c r="N47" s="30">
        <f>FC_IND_NFM_AM_E!N47+FC_IND_NFM_PA_E!N47+FC_IND_NFM_SA_E!N47+FC_IND_NFM_OM_E!N47</f>
        <v>0</v>
      </c>
      <c r="O47" s="30">
        <f>FC_IND_NFM_AM_E!O47+FC_IND_NFM_PA_E!O47+FC_IND_NFM_SA_E!O47+FC_IND_NFM_OM_E!O47</f>
        <v>0</v>
      </c>
      <c r="P47" s="30">
        <f>FC_IND_NFM_AM_E!P47+FC_IND_NFM_PA_E!P47+FC_IND_NFM_SA_E!P47+FC_IND_NFM_OM_E!P47</f>
        <v>0</v>
      </c>
      <c r="Q47" s="30">
        <f>FC_IND_NFM_AM_E!Q47+FC_IND_NFM_PA_E!Q47+FC_IND_NFM_SA_E!Q47+FC_IND_NFM_OM_E!Q47</f>
        <v>0</v>
      </c>
      <c r="R47" s="30">
        <f>FC_IND_NFM_AM_E!R47+FC_IND_NFM_PA_E!R47+FC_IND_NFM_SA_E!R47+FC_IND_NFM_OM_E!R47</f>
        <v>0</v>
      </c>
      <c r="S47" s="30">
        <f>FC_IND_NFM_AM_E!S47+FC_IND_NFM_PA_E!S47+FC_IND_NFM_SA_E!S47+FC_IND_NFM_OM_E!S47</f>
        <v>0</v>
      </c>
      <c r="T47" s="30">
        <f>FC_IND_NFM_AM_E!T47+FC_IND_NFM_PA_E!T47+FC_IND_NFM_SA_E!T47+FC_IND_NFM_OM_E!T47</f>
        <v>0</v>
      </c>
      <c r="U47" s="30">
        <f>FC_IND_NFM_AM_E!U47+FC_IND_NFM_PA_E!U47+FC_IND_NFM_SA_E!U47+FC_IND_NFM_OM_E!U47</f>
        <v>0</v>
      </c>
      <c r="V47" s="30">
        <f>FC_IND_NFM_AM_E!V47+FC_IND_NFM_PA_E!V47+FC_IND_NFM_SA_E!V47+FC_IND_NFM_OM_E!V47</f>
        <v>0</v>
      </c>
      <c r="W47" s="30">
        <f>FC_IND_NFM_AM_E!W47+FC_IND_NFM_PA_E!W47+FC_IND_NFM_SA_E!W47+FC_IND_NFM_OM_E!W47</f>
        <v>0</v>
      </c>
      <c r="X47" s="30">
        <f>FC_IND_NFM_AM_E!X47+FC_IND_NFM_PA_E!X47+FC_IND_NFM_SA_E!X47+FC_IND_NFM_OM_E!X47</f>
        <v>0</v>
      </c>
    </row>
    <row r="48" spans="1:24" ht="11.25" customHeight="1" x14ac:dyDescent="0.2">
      <c r="A48" s="39" t="s">
        <v>83</v>
      </c>
      <c r="B48" s="23" t="s">
        <v>84</v>
      </c>
      <c r="C48" s="30">
        <f>FC_IND_NFM_AM_E!C48+FC_IND_NFM_PA_E!C48+FC_IND_NFM_SA_E!C48+FC_IND_NFM_OM_E!C48</f>
        <v>0</v>
      </c>
      <c r="D48" s="30">
        <f>FC_IND_NFM_AM_E!D48+FC_IND_NFM_PA_E!D48+FC_IND_NFM_SA_E!D48+FC_IND_NFM_OM_E!D48</f>
        <v>0</v>
      </c>
      <c r="E48" s="30">
        <f>FC_IND_NFM_AM_E!E48+FC_IND_NFM_PA_E!E48+FC_IND_NFM_SA_E!E48+FC_IND_NFM_OM_E!E48</f>
        <v>0</v>
      </c>
      <c r="F48" s="30">
        <f>FC_IND_NFM_AM_E!F48+FC_IND_NFM_PA_E!F48+FC_IND_NFM_SA_E!F48+FC_IND_NFM_OM_E!F48</f>
        <v>109.04591573516768</v>
      </c>
      <c r="G48" s="30">
        <f>FC_IND_NFM_AM_E!G48+FC_IND_NFM_PA_E!G48+FC_IND_NFM_SA_E!G48+FC_IND_NFM_OM_E!G48</f>
        <v>105.8051590713672</v>
      </c>
      <c r="H48" s="30">
        <f>FC_IND_NFM_AM_E!H48+FC_IND_NFM_PA_E!H48+FC_IND_NFM_SA_E!H48+FC_IND_NFM_OM_E!H48</f>
        <v>113.44694754944106</v>
      </c>
      <c r="I48" s="30">
        <f>FC_IND_NFM_AM_E!I48+FC_IND_NFM_PA_E!I48+FC_IND_NFM_SA_E!I48+FC_IND_NFM_OM_E!I48</f>
        <v>18.965262252794496</v>
      </c>
      <c r="J48" s="30">
        <f>FC_IND_NFM_AM_E!J48+FC_IND_NFM_PA_E!J48+FC_IND_NFM_SA_E!J48+FC_IND_NFM_OM_E!J48</f>
        <v>19.360941530524507</v>
      </c>
      <c r="K48" s="30">
        <f>FC_IND_NFM_AM_E!K48+FC_IND_NFM_PA_E!K48+FC_IND_NFM_SA_E!K48+FC_IND_NFM_OM_E!K48</f>
        <v>88.522527944969909</v>
      </c>
      <c r="L48" s="30">
        <f>FC_IND_NFM_AM_E!L48+FC_IND_NFM_PA_E!L48+FC_IND_NFM_SA_E!L48+FC_IND_NFM_OM_E!L48</f>
        <v>65.497527944969889</v>
      </c>
      <c r="M48" s="30">
        <f>FC_IND_NFM_AM_E!M48+FC_IND_NFM_PA_E!M48+FC_IND_NFM_SA_E!M48+FC_IND_NFM_OM_E!M48</f>
        <v>40.947699914015473</v>
      </c>
      <c r="N48" s="30">
        <f>FC_IND_NFM_AM_E!N48+FC_IND_NFM_PA_E!N48+FC_IND_NFM_SA_E!N48+FC_IND_NFM_OM_E!N48</f>
        <v>38.797312983662948</v>
      </c>
      <c r="O48" s="30">
        <f>FC_IND_NFM_AM_E!O48+FC_IND_NFM_PA_E!O48+FC_IND_NFM_SA_E!O48+FC_IND_NFM_OM_E!O48</f>
        <v>9.9535468615649165</v>
      </c>
      <c r="P48" s="30">
        <f>FC_IND_NFM_AM_E!P48+FC_IND_NFM_PA_E!P48+FC_IND_NFM_SA_E!P48+FC_IND_NFM_OM_E!P48</f>
        <v>10.131814273430781</v>
      </c>
      <c r="Q48" s="30">
        <f>FC_IND_NFM_AM_E!Q48+FC_IND_NFM_PA_E!Q48+FC_IND_NFM_SA_E!Q48+FC_IND_NFM_OM_E!Q48</f>
        <v>12.220464316423042</v>
      </c>
      <c r="R48" s="30">
        <f>FC_IND_NFM_AM_E!R48+FC_IND_NFM_PA_E!R48+FC_IND_NFM_SA_E!R48+FC_IND_NFM_OM_E!R48</f>
        <v>33.063993981083406</v>
      </c>
      <c r="S48" s="30">
        <f>FC_IND_NFM_AM_E!S48+FC_IND_NFM_PA_E!S48+FC_IND_NFM_SA_E!S48+FC_IND_NFM_OM_E!S48</f>
        <v>31.899591573516766</v>
      </c>
      <c r="T48" s="30">
        <f>FC_IND_NFM_AM_E!T48+FC_IND_NFM_PA_E!T48+FC_IND_NFM_SA_E!T48+FC_IND_NFM_OM_E!T48</f>
        <v>12.446152192605332</v>
      </c>
      <c r="U48" s="30">
        <f>FC_IND_NFM_AM_E!U48+FC_IND_NFM_PA_E!U48+FC_IND_NFM_SA_E!U48+FC_IND_NFM_OM_E!U48</f>
        <v>12.191165090283748</v>
      </c>
      <c r="V48" s="30">
        <f>FC_IND_NFM_AM_E!V48+FC_IND_NFM_PA_E!V48+FC_IND_NFM_SA_E!V48+FC_IND_NFM_OM_E!V48</f>
        <v>7.8194325021496143</v>
      </c>
      <c r="W48" s="30">
        <f>FC_IND_NFM_AM_E!W48+FC_IND_NFM_PA_E!W48+FC_IND_NFM_SA_E!W48+FC_IND_NFM_OM_E!W48</f>
        <v>48.851676698194332</v>
      </c>
      <c r="X48" s="30">
        <f>FC_IND_NFM_AM_E!X48+FC_IND_NFM_PA_E!X48+FC_IND_NFM_SA_E!X48+FC_IND_NFM_OM_E!X48</f>
        <v>10.811607910576097</v>
      </c>
    </row>
    <row r="49" spans="1:24" ht="11.25" customHeight="1" x14ac:dyDescent="0.2">
      <c r="A49" s="39" t="s">
        <v>85</v>
      </c>
      <c r="B49" s="23" t="s">
        <v>86</v>
      </c>
      <c r="C49" s="30">
        <f>FC_IND_NFM_AM_E!C49+FC_IND_NFM_PA_E!C49+FC_IND_NFM_SA_E!C49+FC_IND_NFM_OM_E!C49</f>
        <v>0</v>
      </c>
      <c r="D49" s="30">
        <f>FC_IND_NFM_AM_E!D49+FC_IND_NFM_PA_E!D49+FC_IND_NFM_SA_E!D49+FC_IND_NFM_OM_E!D49</f>
        <v>0</v>
      </c>
      <c r="E49" s="30">
        <f>FC_IND_NFM_AM_E!E49+FC_IND_NFM_PA_E!E49+FC_IND_NFM_SA_E!E49+FC_IND_NFM_OM_E!E49</f>
        <v>0</v>
      </c>
      <c r="F49" s="30">
        <f>FC_IND_NFM_AM_E!F49+FC_IND_NFM_PA_E!F49+FC_IND_NFM_SA_E!F49+FC_IND_NFM_OM_E!F49</f>
        <v>0</v>
      </c>
      <c r="G49" s="30">
        <f>FC_IND_NFM_AM_E!G49+FC_IND_NFM_PA_E!G49+FC_IND_NFM_SA_E!G49+FC_IND_NFM_OM_E!G49</f>
        <v>0</v>
      </c>
      <c r="H49" s="30">
        <f>FC_IND_NFM_AM_E!H49+FC_IND_NFM_PA_E!H49+FC_IND_NFM_SA_E!H49+FC_IND_NFM_OM_E!H49</f>
        <v>0</v>
      </c>
      <c r="I49" s="30">
        <f>FC_IND_NFM_AM_E!I49+FC_IND_NFM_PA_E!I49+FC_IND_NFM_SA_E!I49+FC_IND_NFM_OM_E!I49</f>
        <v>0</v>
      </c>
      <c r="J49" s="30">
        <f>FC_IND_NFM_AM_E!J49+FC_IND_NFM_PA_E!J49+FC_IND_NFM_SA_E!J49+FC_IND_NFM_OM_E!J49</f>
        <v>0</v>
      </c>
      <c r="K49" s="30">
        <f>FC_IND_NFM_AM_E!K49+FC_IND_NFM_PA_E!K49+FC_IND_NFM_SA_E!K49+FC_IND_NFM_OM_E!K49</f>
        <v>0</v>
      </c>
      <c r="L49" s="30">
        <f>FC_IND_NFM_AM_E!L49+FC_IND_NFM_PA_E!L49+FC_IND_NFM_SA_E!L49+FC_IND_NFM_OM_E!L49</f>
        <v>0</v>
      </c>
      <c r="M49" s="30">
        <f>FC_IND_NFM_AM_E!M49+FC_IND_NFM_PA_E!M49+FC_IND_NFM_SA_E!M49+FC_IND_NFM_OM_E!M49</f>
        <v>0</v>
      </c>
      <c r="N49" s="30">
        <f>FC_IND_NFM_AM_E!N49+FC_IND_NFM_PA_E!N49+FC_IND_NFM_SA_E!N49+FC_IND_NFM_OM_E!N49</f>
        <v>0</v>
      </c>
      <c r="O49" s="30">
        <f>FC_IND_NFM_AM_E!O49+FC_IND_NFM_PA_E!O49+FC_IND_NFM_SA_E!O49+FC_IND_NFM_OM_E!O49</f>
        <v>0</v>
      </c>
      <c r="P49" s="30">
        <f>FC_IND_NFM_AM_E!P49+FC_IND_NFM_PA_E!P49+FC_IND_NFM_SA_E!P49+FC_IND_NFM_OM_E!P49</f>
        <v>0</v>
      </c>
      <c r="Q49" s="30">
        <f>FC_IND_NFM_AM_E!Q49+FC_IND_NFM_PA_E!Q49+FC_IND_NFM_SA_E!Q49+FC_IND_NFM_OM_E!Q49</f>
        <v>0</v>
      </c>
      <c r="R49" s="30">
        <f>FC_IND_NFM_AM_E!R49+FC_IND_NFM_PA_E!R49+FC_IND_NFM_SA_E!R49+FC_IND_NFM_OM_E!R49</f>
        <v>0</v>
      </c>
      <c r="S49" s="30">
        <f>FC_IND_NFM_AM_E!S49+FC_IND_NFM_PA_E!S49+FC_IND_NFM_SA_E!S49+FC_IND_NFM_OM_E!S49</f>
        <v>0</v>
      </c>
      <c r="T49" s="30">
        <f>FC_IND_NFM_AM_E!T49+FC_IND_NFM_PA_E!T49+FC_IND_NFM_SA_E!T49+FC_IND_NFM_OM_E!T49</f>
        <v>0</v>
      </c>
      <c r="U49" s="30">
        <f>FC_IND_NFM_AM_E!U49+FC_IND_NFM_PA_E!U49+FC_IND_NFM_SA_E!U49+FC_IND_NFM_OM_E!U49</f>
        <v>0</v>
      </c>
      <c r="V49" s="30">
        <f>FC_IND_NFM_AM_E!V49+FC_IND_NFM_PA_E!V49+FC_IND_NFM_SA_E!V49+FC_IND_NFM_OM_E!V49</f>
        <v>0</v>
      </c>
      <c r="W49" s="30">
        <f>FC_IND_NFM_AM_E!W49+FC_IND_NFM_PA_E!W49+FC_IND_NFM_SA_E!W49+FC_IND_NFM_OM_E!W49</f>
        <v>0</v>
      </c>
      <c r="X49" s="30">
        <f>FC_IND_NFM_AM_E!X49+FC_IND_NFM_PA_E!X49+FC_IND_NFM_SA_E!X49+FC_IND_NFM_OM_E!X49</f>
        <v>0</v>
      </c>
    </row>
    <row r="50" spans="1:24" ht="11.25" customHeight="1" x14ac:dyDescent="0.2">
      <c r="A50" s="39" t="s">
        <v>87</v>
      </c>
      <c r="B50" s="23" t="s">
        <v>88</v>
      </c>
      <c r="C50" s="30">
        <f>FC_IND_NFM_AM_E!C50+FC_IND_NFM_PA_E!C50+FC_IND_NFM_SA_E!C50+FC_IND_NFM_OM_E!C50</f>
        <v>0</v>
      </c>
      <c r="D50" s="30">
        <f>FC_IND_NFM_AM_E!D50+FC_IND_NFM_PA_E!D50+FC_IND_NFM_SA_E!D50+FC_IND_NFM_OM_E!D50</f>
        <v>0</v>
      </c>
      <c r="E50" s="30">
        <f>FC_IND_NFM_AM_E!E50+FC_IND_NFM_PA_E!E50+FC_IND_NFM_SA_E!E50+FC_IND_NFM_OM_E!E50</f>
        <v>0</v>
      </c>
      <c r="F50" s="30">
        <f>FC_IND_NFM_AM_E!F50+FC_IND_NFM_PA_E!F50+FC_IND_NFM_SA_E!F50+FC_IND_NFM_OM_E!F50</f>
        <v>0</v>
      </c>
      <c r="G50" s="30">
        <f>FC_IND_NFM_AM_E!G50+FC_IND_NFM_PA_E!G50+FC_IND_NFM_SA_E!G50+FC_IND_NFM_OM_E!G50</f>
        <v>0.96018916595012893</v>
      </c>
      <c r="H50" s="30">
        <f>FC_IND_NFM_AM_E!H50+FC_IND_NFM_PA_E!H50+FC_IND_NFM_SA_E!H50+FC_IND_NFM_OM_E!H50</f>
        <v>0</v>
      </c>
      <c r="I50" s="30">
        <f>FC_IND_NFM_AM_E!I50+FC_IND_NFM_PA_E!I50+FC_IND_NFM_SA_E!I50+FC_IND_NFM_OM_E!I50</f>
        <v>0</v>
      </c>
      <c r="J50" s="30">
        <f>FC_IND_NFM_AM_E!J50+FC_IND_NFM_PA_E!J50+FC_IND_NFM_SA_E!J50+FC_IND_NFM_OM_E!J50</f>
        <v>0</v>
      </c>
      <c r="K50" s="30">
        <f>FC_IND_NFM_AM_E!K50+FC_IND_NFM_PA_E!K50+FC_IND_NFM_SA_E!K50+FC_IND_NFM_OM_E!K50</f>
        <v>0</v>
      </c>
      <c r="L50" s="30">
        <f>FC_IND_NFM_AM_E!L50+FC_IND_NFM_PA_E!L50+FC_IND_NFM_SA_E!L50+FC_IND_NFM_OM_E!L50</f>
        <v>0</v>
      </c>
      <c r="M50" s="30">
        <f>FC_IND_NFM_AM_E!M50+FC_IND_NFM_PA_E!M50+FC_IND_NFM_SA_E!M50+FC_IND_NFM_OM_E!M50</f>
        <v>0</v>
      </c>
      <c r="N50" s="30">
        <f>FC_IND_NFM_AM_E!N50+FC_IND_NFM_PA_E!N50+FC_IND_NFM_SA_E!N50+FC_IND_NFM_OM_E!N50</f>
        <v>0</v>
      </c>
      <c r="O50" s="30">
        <f>FC_IND_NFM_AM_E!O50+FC_IND_NFM_PA_E!O50+FC_IND_NFM_SA_E!O50+FC_IND_NFM_OM_E!O50</f>
        <v>3.8331040412725703</v>
      </c>
      <c r="P50" s="30">
        <f>FC_IND_NFM_AM_E!P50+FC_IND_NFM_PA_E!P50+FC_IND_NFM_SA_E!P50+FC_IND_NFM_OM_E!P50</f>
        <v>1.842992261392949</v>
      </c>
      <c r="Q50" s="30">
        <f>FC_IND_NFM_AM_E!Q50+FC_IND_NFM_PA_E!Q50+FC_IND_NFM_SA_E!Q50+FC_IND_NFM_OM_E!Q50</f>
        <v>1.7674978503869301</v>
      </c>
      <c r="R50" s="30">
        <f>FC_IND_NFM_AM_E!R50+FC_IND_NFM_PA_E!R50+FC_IND_NFM_SA_E!R50+FC_IND_NFM_OM_E!R50</f>
        <v>2.6511607910576092</v>
      </c>
      <c r="S50" s="30">
        <f>FC_IND_NFM_AM_E!S50+FC_IND_NFM_PA_E!S50+FC_IND_NFM_SA_E!S50+FC_IND_NFM_OM_E!S50</f>
        <v>2.6511607910576092</v>
      </c>
      <c r="T50" s="30">
        <f>FC_IND_NFM_AM_E!T50+FC_IND_NFM_PA_E!T50+FC_IND_NFM_SA_E!T50+FC_IND_NFM_OM_E!T50</f>
        <v>12.205331040412723</v>
      </c>
      <c r="U50" s="30">
        <f>FC_IND_NFM_AM_E!U50+FC_IND_NFM_PA_E!U50+FC_IND_NFM_SA_E!U50+FC_IND_NFM_OM_E!U50</f>
        <v>1.9517626827171113</v>
      </c>
      <c r="V50" s="30">
        <f>FC_IND_NFM_AM_E!V50+FC_IND_NFM_PA_E!V50+FC_IND_NFM_SA_E!V50+FC_IND_NFM_OM_E!V50</f>
        <v>7.5711092003439369</v>
      </c>
      <c r="W50" s="30">
        <f>FC_IND_NFM_AM_E!W50+FC_IND_NFM_PA_E!W50+FC_IND_NFM_SA_E!W50+FC_IND_NFM_OM_E!W50</f>
        <v>3.6392304385210661</v>
      </c>
      <c r="X50" s="30">
        <f>FC_IND_NFM_AM_E!X50+FC_IND_NFM_PA_E!X50+FC_IND_NFM_SA_E!X50+FC_IND_NFM_OM_E!X50</f>
        <v>7.5871023215821145</v>
      </c>
    </row>
    <row r="51" spans="1:24" ht="11.25" customHeight="1" x14ac:dyDescent="0.2">
      <c r="A51" s="24" t="s">
        <v>89</v>
      </c>
      <c r="B51" s="25" t="s">
        <v>90</v>
      </c>
      <c r="C51" s="31">
        <f>FC_IND_NFM_AM_E!C51+FC_IND_NFM_PA_E!C51+FC_IND_NFM_SA_E!C51+FC_IND_NFM_OM_E!C51</f>
        <v>2576.582459157351</v>
      </c>
      <c r="D51" s="31">
        <f>FC_IND_NFM_AM_E!D51+FC_IND_NFM_PA_E!D51+FC_IND_NFM_SA_E!D51+FC_IND_NFM_OM_E!D51</f>
        <v>2682.845829750645</v>
      </c>
      <c r="E51" s="31">
        <f>FC_IND_NFM_AM_E!E51+FC_IND_NFM_PA_E!E51+FC_IND_NFM_SA_E!E51+FC_IND_NFM_OM_E!E51</f>
        <v>2810.5578675838351</v>
      </c>
      <c r="F51" s="31">
        <f>FC_IND_NFM_AM_E!F51+FC_IND_NFM_PA_E!F51+FC_IND_NFM_SA_E!F51+FC_IND_NFM_OM_E!F51</f>
        <v>2651.2133705932929</v>
      </c>
      <c r="G51" s="31">
        <f>FC_IND_NFM_AM_E!G51+FC_IND_NFM_PA_E!G51+FC_IND_NFM_SA_E!G51+FC_IND_NFM_OM_E!G51</f>
        <v>2854.949355116079</v>
      </c>
      <c r="H51" s="31">
        <f>FC_IND_NFM_AM_E!H51+FC_IND_NFM_PA_E!H51+FC_IND_NFM_SA_E!H51+FC_IND_NFM_OM_E!H51</f>
        <v>2614.9889939810837</v>
      </c>
      <c r="I51" s="31">
        <f>FC_IND_NFM_AM_E!I51+FC_IND_NFM_PA_E!I51+FC_IND_NFM_SA_E!I51+FC_IND_NFM_OM_E!I51</f>
        <v>2730.5172398968189</v>
      </c>
      <c r="J51" s="31">
        <f>FC_IND_NFM_AM_E!J51+FC_IND_NFM_PA_E!J51+FC_IND_NFM_SA_E!J51+FC_IND_NFM_OM_E!J51</f>
        <v>2749.6468185726562</v>
      </c>
      <c r="K51" s="31">
        <f>FC_IND_NFM_AM_E!K51+FC_IND_NFM_PA_E!K51+FC_IND_NFM_SA_E!K51+FC_IND_NFM_OM_E!K51</f>
        <v>2665.5166809974198</v>
      </c>
      <c r="L51" s="31">
        <f>FC_IND_NFM_AM_E!L51+FC_IND_NFM_PA_E!L51+FC_IND_NFM_SA_E!L51+FC_IND_NFM_OM_E!L51</f>
        <v>2566.1836199484087</v>
      </c>
      <c r="M51" s="31">
        <f>FC_IND_NFM_AM_E!M51+FC_IND_NFM_PA_E!M51+FC_IND_NFM_SA_E!M51+FC_IND_NFM_OM_E!M51</f>
        <v>2787.2448839208942</v>
      </c>
      <c r="N51" s="31">
        <f>FC_IND_NFM_AM_E!N51+FC_IND_NFM_PA_E!N51+FC_IND_NFM_SA_E!N51+FC_IND_NFM_OM_E!N51</f>
        <v>2931.6551160791055</v>
      </c>
      <c r="O51" s="31">
        <f>FC_IND_NFM_AM_E!O51+FC_IND_NFM_PA_E!O51+FC_IND_NFM_SA_E!O51+FC_IND_NFM_OM_E!O51</f>
        <v>2734.6116938950991</v>
      </c>
      <c r="P51" s="31">
        <f>FC_IND_NFM_AM_E!P51+FC_IND_NFM_PA_E!P51+FC_IND_NFM_SA_E!P51+FC_IND_NFM_OM_E!P51</f>
        <v>2917.6138865004305</v>
      </c>
      <c r="Q51" s="31">
        <f>FC_IND_NFM_AM_E!Q51+FC_IND_NFM_PA_E!Q51+FC_IND_NFM_SA_E!Q51+FC_IND_NFM_OM_E!Q51</f>
        <v>2896.7305245055891</v>
      </c>
      <c r="R51" s="31">
        <f>FC_IND_NFM_AM_E!R51+FC_IND_NFM_PA_E!R51+FC_IND_NFM_SA_E!R51+FC_IND_NFM_OM_E!R51</f>
        <v>3108.6350816852969</v>
      </c>
      <c r="S51" s="31">
        <f>FC_IND_NFM_AM_E!S51+FC_IND_NFM_PA_E!S51+FC_IND_NFM_SA_E!S51+FC_IND_NFM_OM_E!S51</f>
        <v>3238.6963456577814</v>
      </c>
      <c r="T51" s="31">
        <f>FC_IND_NFM_AM_E!T51+FC_IND_NFM_PA_E!T51+FC_IND_NFM_SA_E!T51+FC_IND_NFM_OM_E!T51</f>
        <v>3228.122799656061</v>
      </c>
      <c r="U51" s="31">
        <f>FC_IND_NFM_AM_E!U51+FC_IND_NFM_PA_E!U51+FC_IND_NFM_SA_E!U51+FC_IND_NFM_OM_E!U51</f>
        <v>3483.9397196904556</v>
      </c>
      <c r="V51" s="31">
        <f>FC_IND_NFM_AM_E!V51+FC_IND_NFM_PA_E!V51+FC_IND_NFM_SA_E!V51+FC_IND_NFM_OM_E!V51</f>
        <v>3502.3076302665518</v>
      </c>
      <c r="W51" s="31">
        <f>FC_IND_NFM_AM_E!W51+FC_IND_NFM_PA_E!W51+FC_IND_NFM_SA_E!W51+FC_IND_NFM_OM_E!W51</f>
        <v>3308.9535210662079</v>
      </c>
      <c r="X51" s="31">
        <f>FC_IND_NFM_AM_E!X51+FC_IND_NFM_PA_E!X51+FC_IND_NFM_SA_E!X51+FC_IND_NFM_OM_E!X51</f>
        <v>3712.0303361994847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" si="26">SUM(C53:C70)</f>
        <v>5.5405266892188036</v>
      </c>
      <c r="D52" s="31">
        <f t="shared" ref="D52:W52" si="27">SUM(D53:D70)</f>
        <v>5.4069557571059725</v>
      </c>
      <c r="E52" s="31">
        <f t="shared" si="27"/>
        <v>5.4900545237952114</v>
      </c>
      <c r="F52" s="31">
        <f t="shared" si="27"/>
        <v>8.6601693591280853</v>
      </c>
      <c r="G52" s="31">
        <f t="shared" si="27"/>
        <v>8.6529291445225258</v>
      </c>
      <c r="H52" s="31">
        <f t="shared" si="27"/>
        <v>66.972852847366227</v>
      </c>
      <c r="I52" s="31">
        <f t="shared" si="27"/>
        <v>8.6183001668314159</v>
      </c>
      <c r="J52" s="31">
        <f t="shared" si="27"/>
        <v>9.8390340338946913</v>
      </c>
      <c r="K52" s="31">
        <f t="shared" si="27"/>
        <v>6.2265553532650086</v>
      </c>
      <c r="L52" s="31">
        <f t="shared" si="27"/>
        <v>6.7414966340279614</v>
      </c>
      <c r="M52" s="31">
        <f t="shared" si="27"/>
        <v>7.5637331935880443</v>
      </c>
      <c r="N52" s="31">
        <f t="shared" si="27"/>
        <v>8.3116015862812169</v>
      </c>
      <c r="O52" s="31">
        <f t="shared" si="27"/>
        <v>1.8445663585917371</v>
      </c>
      <c r="P52" s="31">
        <f t="shared" si="27"/>
        <v>14.887039832623692</v>
      </c>
      <c r="Q52" s="31">
        <f t="shared" si="27"/>
        <v>9.913081397621573</v>
      </c>
      <c r="R52" s="31">
        <f t="shared" si="27"/>
        <v>10.039676270377875</v>
      </c>
      <c r="S52" s="31">
        <f t="shared" si="27"/>
        <v>11.130151997301526</v>
      </c>
      <c r="T52" s="31">
        <f t="shared" si="27"/>
        <v>12.664077059528218</v>
      </c>
      <c r="U52" s="31">
        <f t="shared" si="27"/>
        <v>15.907146538433397</v>
      </c>
      <c r="V52" s="31">
        <f t="shared" si="27"/>
        <v>15.62917178395308</v>
      </c>
      <c r="W52" s="31">
        <f t="shared" si="27"/>
        <v>29.973029547734015</v>
      </c>
      <c r="X52" s="31">
        <f t="shared" ref="X52" si="28">SUM(X53:X70)</f>
        <v>19.874415918552181</v>
      </c>
    </row>
    <row r="53" spans="1:24" ht="11.25" customHeight="1" x14ac:dyDescent="0.2">
      <c r="A53" s="22" t="s">
        <v>93</v>
      </c>
      <c r="B53" s="23" t="s">
        <v>94</v>
      </c>
      <c r="C53" s="30">
        <f>FC_IND_NFM_AM_E!C53+FC_IND_NFM_PA_E!C53+FC_IND_NFM_SA_E!C53+FC_IND_NFM_OM_E!C53</f>
        <v>0</v>
      </c>
      <c r="D53" s="30">
        <f>FC_IND_NFM_AM_E!D53+FC_IND_NFM_PA_E!D53+FC_IND_NFM_SA_E!D53+FC_IND_NFM_OM_E!D53</f>
        <v>0</v>
      </c>
      <c r="E53" s="30">
        <f>FC_IND_NFM_AM_E!E53+FC_IND_NFM_PA_E!E53+FC_IND_NFM_SA_E!E53+FC_IND_NFM_OM_E!E53</f>
        <v>0</v>
      </c>
      <c r="F53" s="30">
        <f>FC_IND_NFM_AM_E!F53+FC_IND_NFM_PA_E!F53+FC_IND_NFM_SA_E!F53+FC_IND_NFM_OM_E!F53</f>
        <v>0</v>
      </c>
      <c r="G53" s="30">
        <f>FC_IND_NFM_AM_E!G53+FC_IND_NFM_PA_E!G53+FC_IND_NFM_SA_E!G53+FC_IND_NFM_OM_E!G53</f>
        <v>0</v>
      </c>
      <c r="H53" s="30">
        <f>FC_IND_NFM_AM_E!H53+FC_IND_NFM_PA_E!H53+FC_IND_NFM_SA_E!H53+FC_IND_NFM_OM_E!H53</f>
        <v>0</v>
      </c>
      <c r="I53" s="30">
        <f>FC_IND_NFM_AM_E!I53+FC_IND_NFM_PA_E!I53+FC_IND_NFM_SA_E!I53+FC_IND_NFM_OM_E!I53</f>
        <v>0</v>
      </c>
      <c r="J53" s="30">
        <f>FC_IND_NFM_AM_E!J53+FC_IND_NFM_PA_E!J53+FC_IND_NFM_SA_E!J53+FC_IND_NFM_OM_E!J53</f>
        <v>0</v>
      </c>
      <c r="K53" s="30">
        <f>FC_IND_NFM_AM_E!K53+FC_IND_NFM_PA_E!K53+FC_IND_NFM_SA_E!K53+FC_IND_NFM_OM_E!K53</f>
        <v>0</v>
      </c>
      <c r="L53" s="30">
        <f>FC_IND_NFM_AM_E!L53+FC_IND_NFM_PA_E!L53+FC_IND_NFM_SA_E!L53+FC_IND_NFM_OM_E!L53</f>
        <v>0</v>
      </c>
      <c r="M53" s="30">
        <f>FC_IND_NFM_AM_E!M53+FC_IND_NFM_PA_E!M53+FC_IND_NFM_SA_E!M53+FC_IND_NFM_OM_E!M53</f>
        <v>0</v>
      </c>
      <c r="N53" s="30">
        <f>FC_IND_NFM_AM_E!N53+FC_IND_NFM_PA_E!N53+FC_IND_NFM_SA_E!N53+FC_IND_NFM_OM_E!N53</f>
        <v>0</v>
      </c>
      <c r="O53" s="30">
        <f>FC_IND_NFM_AM_E!O53+FC_IND_NFM_PA_E!O53+FC_IND_NFM_SA_E!O53+FC_IND_NFM_OM_E!O53</f>
        <v>0</v>
      </c>
      <c r="P53" s="30">
        <f>FC_IND_NFM_AM_E!P53+FC_IND_NFM_PA_E!P53+FC_IND_NFM_SA_E!P53+FC_IND_NFM_OM_E!P53</f>
        <v>0</v>
      </c>
      <c r="Q53" s="30">
        <f>FC_IND_NFM_AM_E!Q53+FC_IND_NFM_PA_E!Q53+FC_IND_NFM_SA_E!Q53+FC_IND_NFM_OM_E!Q53</f>
        <v>0</v>
      </c>
      <c r="R53" s="30">
        <f>FC_IND_NFM_AM_E!R53+FC_IND_NFM_PA_E!R53+FC_IND_NFM_SA_E!R53+FC_IND_NFM_OM_E!R53</f>
        <v>0</v>
      </c>
      <c r="S53" s="30">
        <f>FC_IND_NFM_AM_E!S53+FC_IND_NFM_PA_E!S53+FC_IND_NFM_SA_E!S53+FC_IND_NFM_OM_E!S53</f>
        <v>0</v>
      </c>
      <c r="T53" s="30">
        <f>FC_IND_NFM_AM_E!T53+FC_IND_NFM_PA_E!T53+FC_IND_NFM_SA_E!T53+FC_IND_NFM_OM_E!T53</f>
        <v>0</v>
      </c>
      <c r="U53" s="30">
        <f>FC_IND_NFM_AM_E!U53+FC_IND_NFM_PA_E!U53+FC_IND_NFM_SA_E!U53+FC_IND_NFM_OM_E!U53</f>
        <v>0</v>
      </c>
      <c r="V53" s="30">
        <f>FC_IND_NFM_AM_E!V53+FC_IND_NFM_PA_E!V53+FC_IND_NFM_SA_E!V53+FC_IND_NFM_OM_E!V53</f>
        <v>0</v>
      </c>
      <c r="W53" s="30">
        <f>FC_IND_NFM_AM_E!W53+FC_IND_NFM_PA_E!W53+FC_IND_NFM_SA_E!W53+FC_IND_NFM_OM_E!W53</f>
        <v>0</v>
      </c>
      <c r="X53" s="30">
        <f>FC_IND_NFM_AM_E!X53+FC_IND_NFM_PA_E!X53+FC_IND_NFM_SA_E!X53+FC_IND_NFM_OM_E!X53</f>
        <v>0</v>
      </c>
    </row>
    <row r="54" spans="1:24" ht="11.25" customHeight="1" x14ac:dyDescent="0.2">
      <c r="A54" s="22" t="s">
        <v>95</v>
      </c>
      <c r="B54" s="23" t="s">
        <v>96</v>
      </c>
      <c r="C54" s="30">
        <f>FC_IND_NFM_AM_E!C54+FC_IND_NFM_PA_E!C54+FC_IND_NFM_SA_E!C54+FC_IND_NFM_OM_E!C54</f>
        <v>0</v>
      </c>
      <c r="D54" s="30">
        <f>FC_IND_NFM_AM_E!D54+FC_IND_NFM_PA_E!D54+FC_IND_NFM_SA_E!D54+FC_IND_NFM_OM_E!D54</f>
        <v>0</v>
      </c>
      <c r="E54" s="30">
        <f>FC_IND_NFM_AM_E!E54+FC_IND_NFM_PA_E!E54+FC_IND_NFM_SA_E!E54+FC_IND_NFM_OM_E!E54</f>
        <v>0</v>
      </c>
      <c r="F54" s="30">
        <f>FC_IND_NFM_AM_E!F54+FC_IND_NFM_PA_E!F54+FC_IND_NFM_SA_E!F54+FC_IND_NFM_OM_E!F54</f>
        <v>0</v>
      </c>
      <c r="G54" s="30">
        <f>FC_IND_NFM_AM_E!G54+FC_IND_NFM_PA_E!G54+FC_IND_NFM_SA_E!G54+FC_IND_NFM_OM_E!G54</f>
        <v>0</v>
      </c>
      <c r="H54" s="30">
        <f>FC_IND_NFM_AM_E!H54+FC_IND_NFM_PA_E!H54+FC_IND_NFM_SA_E!H54+FC_IND_NFM_OM_E!H54</f>
        <v>0</v>
      </c>
      <c r="I54" s="30">
        <f>FC_IND_NFM_AM_E!I54+FC_IND_NFM_PA_E!I54+FC_IND_NFM_SA_E!I54+FC_IND_NFM_OM_E!I54</f>
        <v>0</v>
      </c>
      <c r="J54" s="30">
        <f>FC_IND_NFM_AM_E!J54+FC_IND_NFM_PA_E!J54+FC_IND_NFM_SA_E!J54+FC_IND_NFM_OM_E!J54</f>
        <v>0</v>
      </c>
      <c r="K54" s="30">
        <f>FC_IND_NFM_AM_E!K54+FC_IND_NFM_PA_E!K54+FC_IND_NFM_SA_E!K54+FC_IND_NFM_OM_E!K54</f>
        <v>0</v>
      </c>
      <c r="L54" s="30">
        <f>FC_IND_NFM_AM_E!L54+FC_IND_NFM_PA_E!L54+FC_IND_NFM_SA_E!L54+FC_IND_NFM_OM_E!L54</f>
        <v>0</v>
      </c>
      <c r="M54" s="30">
        <f>FC_IND_NFM_AM_E!M54+FC_IND_NFM_PA_E!M54+FC_IND_NFM_SA_E!M54+FC_IND_NFM_OM_E!M54</f>
        <v>0</v>
      </c>
      <c r="N54" s="30">
        <f>FC_IND_NFM_AM_E!N54+FC_IND_NFM_PA_E!N54+FC_IND_NFM_SA_E!N54+FC_IND_NFM_OM_E!N54</f>
        <v>0</v>
      </c>
      <c r="O54" s="30">
        <f>FC_IND_NFM_AM_E!O54+FC_IND_NFM_PA_E!O54+FC_IND_NFM_SA_E!O54+FC_IND_NFM_OM_E!O54</f>
        <v>0</v>
      </c>
      <c r="P54" s="30">
        <f>FC_IND_NFM_AM_E!P54+FC_IND_NFM_PA_E!P54+FC_IND_NFM_SA_E!P54+FC_IND_NFM_OM_E!P54</f>
        <v>0</v>
      </c>
      <c r="Q54" s="30">
        <f>FC_IND_NFM_AM_E!Q54+FC_IND_NFM_PA_E!Q54+FC_IND_NFM_SA_E!Q54+FC_IND_NFM_OM_E!Q54</f>
        <v>0</v>
      </c>
      <c r="R54" s="30">
        <f>FC_IND_NFM_AM_E!R54+FC_IND_NFM_PA_E!R54+FC_IND_NFM_SA_E!R54+FC_IND_NFM_OM_E!R54</f>
        <v>0</v>
      </c>
      <c r="S54" s="30">
        <f>FC_IND_NFM_AM_E!S54+FC_IND_NFM_PA_E!S54+FC_IND_NFM_SA_E!S54+FC_IND_NFM_OM_E!S54</f>
        <v>0</v>
      </c>
      <c r="T54" s="30">
        <f>FC_IND_NFM_AM_E!T54+FC_IND_NFM_PA_E!T54+FC_IND_NFM_SA_E!T54+FC_IND_NFM_OM_E!T54</f>
        <v>0</v>
      </c>
      <c r="U54" s="30">
        <f>FC_IND_NFM_AM_E!U54+FC_IND_NFM_PA_E!U54+FC_IND_NFM_SA_E!U54+FC_IND_NFM_OM_E!U54</f>
        <v>0</v>
      </c>
      <c r="V54" s="30">
        <f>FC_IND_NFM_AM_E!V54+FC_IND_NFM_PA_E!V54+FC_IND_NFM_SA_E!V54+FC_IND_NFM_OM_E!V54</f>
        <v>0</v>
      </c>
      <c r="W54" s="30">
        <f>FC_IND_NFM_AM_E!W54+FC_IND_NFM_PA_E!W54+FC_IND_NFM_SA_E!W54+FC_IND_NFM_OM_E!W54</f>
        <v>0</v>
      </c>
      <c r="X54" s="30">
        <f>FC_IND_NFM_AM_E!X54+FC_IND_NFM_PA_E!X54+FC_IND_NFM_SA_E!X54+FC_IND_NFM_OM_E!X54</f>
        <v>0</v>
      </c>
    </row>
    <row r="55" spans="1:24" ht="11.25" customHeight="1" x14ac:dyDescent="0.2">
      <c r="A55" s="22" t="s">
        <v>97</v>
      </c>
      <c r="B55" s="23" t="s">
        <v>98</v>
      </c>
      <c r="C55" s="30">
        <f>FC_IND_NFM_AM_E!C55+FC_IND_NFM_PA_E!C55+FC_IND_NFM_SA_E!C55+FC_IND_NFM_OM_E!C55</f>
        <v>0</v>
      </c>
      <c r="D55" s="30">
        <f>FC_IND_NFM_AM_E!D55+FC_IND_NFM_PA_E!D55+FC_IND_NFM_SA_E!D55+FC_IND_NFM_OM_E!D55</f>
        <v>0</v>
      </c>
      <c r="E55" s="30">
        <f>FC_IND_NFM_AM_E!E55+FC_IND_NFM_PA_E!E55+FC_IND_NFM_SA_E!E55+FC_IND_NFM_OM_E!E55</f>
        <v>0</v>
      </c>
      <c r="F55" s="30">
        <f>FC_IND_NFM_AM_E!F55+FC_IND_NFM_PA_E!F55+FC_IND_NFM_SA_E!F55+FC_IND_NFM_OM_E!F55</f>
        <v>0</v>
      </c>
      <c r="G55" s="30">
        <f>FC_IND_NFM_AM_E!G55+FC_IND_NFM_PA_E!G55+FC_IND_NFM_SA_E!G55+FC_IND_NFM_OM_E!G55</f>
        <v>0</v>
      </c>
      <c r="H55" s="30">
        <f>FC_IND_NFM_AM_E!H55+FC_IND_NFM_PA_E!H55+FC_IND_NFM_SA_E!H55+FC_IND_NFM_OM_E!H55</f>
        <v>0</v>
      </c>
      <c r="I55" s="30">
        <f>FC_IND_NFM_AM_E!I55+FC_IND_NFM_PA_E!I55+FC_IND_NFM_SA_E!I55+FC_IND_NFM_OM_E!I55</f>
        <v>0</v>
      </c>
      <c r="J55" s="30">
        <f>FC_IND_NFM_AM_E!J55+FC_IND_NFM_PA_E!J55+FC_IND_NFM_SA_E!J55+FC_IND_NFM_OM_E!J55</f>
        <v>0</v>
      </c>
      <c r="K55" s="30">
        <f>FC_IND_NFM_AM_E!K55+FC_IND_NFM_PA_E!K55+FC_IND_NFM_SA_E!K55+FC_IND_NFM_OM_E!K55</f>
        <v>0</v>
      </c>
      <c r="L55" s="30">
        <f>FC_IND_NFM_AM_E!L55+FC_IND_NFM_PA_E!L55+FC_IND_NFM_SA_E!L55+FC_IND_NFM_OM_E!L55</f>
        <v>0</v>
      </c>
      <c r="M55" s="30">
        <f>FC_IND_NFM_AM_E!M55+FC_IND_NFM_PA_E!M55+FC_IND_NFM_SA_E!M55+FC_IND_NFM_OM_E!M55</f>
        <v>0</v>
      </c>
      <c r="N55" s="30">
        <f>FC_IND_NFM_AM_E!N55+FC_IND_NFM_PA_E!N55+FC_IND_NFM_SA_E!N55+FC_IND_NFM_OM_E!N55</f>
        <v>0</v>
      </c>
      <c r="O55" s="30">
        <f>FC_IND_NFM_AM_E!O55+FC_IND_NFM_PA_E!O55+FC_IND_NFM_SA_E!O55+FC_IND_NFM_OM_E!O55</f>
        <v>0</v>
      </c>
      <c r="P55" s="30">
        <f>FC_IND_NFM_AM_E!P55+FC_IND_NFM_PA_E!P55+FC_IND_NFM_SA_E!P55+FC_IND_NFM_OM_E!P55</f>
        <v>0</v>
      </c>
      <c r="Q55" s="30">
        <f>FC_IND_NFM_AM_E!Q55+FC_IND_NFM_PA_E!Q55+FC_IND_NFM_SA_E!Q55+FC_IND_NFM_OM_E!Q55</f>
        <v>0</v>
      </c>
      <c r="R55" s="30">
        <f>FC_IND_NFM_AM_E!R55+FC_IND_NFM_PA_E!R55+FC_IND_NFM_SA_E!R55+FC_IND_NFM_OM_E!R55</f>
        <v>0</v>
      </c>
      <c r="S55" s="30">
        <f>FC_IND_NFM_AM_E!S55+FC_IND_NFM_PA_E!S55+FC_IND_NFM_SA_E!S55+FC_IND_NFM_OM_E!S55</f>
        <v>0</v>
      </c>
      <c r="T55" s="30">
        <f>FC_IND_NFM_AM_E!T55+FC_IND_NFM_PA_E!T55+FC_IND_NFM_SA_E!T55+FC_IND_NFM_OM_E!T55</f>
        <v>0</v>
      </c>
      <c r="U55" s="30">
        <f>FC_IND_NFM_AM_E!U55+FC_IND_NFM_PA_E!U55+FC_IND_NFM_SA_E!U55+FC_IND_NFM_OM_E!U55</f>
        <v>0</v>
      </c>
      <c r="V55" s="30">
        <f>FC_IND_NFM_AM_E!V55+FC_IND_NFM_PA_E!V55+FC_IND_NFM_SA_E!V55+FC_IND_NFM_OM_E!V55</f>
        <v>0</v>
      </c>
      <c r="W55" s="30">
        <f>FC_IND_NFM_AM_E!W55+FC_IND_NFM_PA_E!W55+FC_IND_NFM_SA_E!W55+FC_IND_NFM_OM_E!W55</f>
        <v>0</v>
      </c>
      <c r="X55" s="30">
        <f>FC_IND_NFM_AM_E!X55+FC_IND_NFM_PA_E!X55+FC_IND_NFM_SA_E!X55+FC_IND_NFM_OM_E!X55</f>
        <v>0</v>
      </c>
    </row>
    <row r="56" spans="1:24" ht="11.25" customHeight="1" x14ac:dyDescent="0.2">
      <c r="A56" s="22" t="s">
        <v>99</v>
      </c>
      <c r="B56" s="23" t="s">
        <v>100</v>
      </c>
      <c r="C56" s="30">
        <f>FC_IND_NFM_AM_E!C56+FC_IND_NFM_PA_E!C56+FC_IND_NFM_SA_E!C56+FC_IND_NFM_OM_E!C56</f>
        <v>0</v>
      </c>
      <c r="D56" s="30">
        <f>FC_IND_NFM_AM_E!D56+FC_IND_NFM_PA_E!D56+FC_IND_NFM_SA_E!D56+FC_IND_NFM_OM_E!D56</f>
        <v>0</v>
      </c>
      <c r="E56" s="30">
        <f>FC_IND_NFM_AM_E!E56+FC_IND_NFM_PA_E!E56+FC_IND_NFM_SA_E!E56+FC_IND_NFM_OM_E!E56</f>
        <v>0</v>
      </c>
      <c r="F56" s="30">
        <f>FC_IND_NFM_AM_E!F56+FC_IND_NFM_PA_E!F56+FC_IND_NFM_SA_E!F56+FC_IND_NFM_OM_E!F56</f>
        <v>0</v>
      </c>
      <c r="G56" s="30">
        <f>FC_IND_NFM_AM_E!G56+FC_IND_NFM_PA_E!G56+FC_IND_NFM_SA_E!G56+FC_IND_NFM_OM_E!G56</f>
        <v>0</v>
      </c>
      <c r="H56" s="30">
        <f>FC_IND_NFM_AM_E!H56+FC_IND_NFM_PA_E!H56+FC_IND_NFM_SA_E!H56+FC_IND_NFM_OM_E!H56</f>
        <v>0</v>
      </c>
      <c r="I56" s="30">
        <f>FC_IND_NFM_AM_E!I56+FC_IND_NFM_PA_E!I56+FC_IND_NFM_SA_E!I56+FC_IND_NFM_OM_E!I56</f>
        <v>0</v>
      </c>
      <c r="J56" s="30">
        <f>FC_IND_NFM_AM_E!J56+FC_IND_NFM_PA_E!J56+FC_IND_NFM_SA_E!J56+FC_IND_NFM_OM_E!J56</f>
        <v>0</v>
      </c>
      <c r="K56" s="30">
        <f>FC_IND_NFM_AM_E!K56+FC_IND_NFM_PA_E!K56+FC_IND_NFM_SA_E!K56+FC_IND_NFM_OM_E!K56</f>
        <v>0</v>
      </c>
      <c r="L56" s="30">
        <f>FC_IND_NFM_AM_E!L56+FC_IND_NFM_PA_E!L56+FC_IND_NFM_SA_E!L56+FC_IND_NFM_OM_E!L56</f>
        <v>0</v>
      </c>
      <c r="M56" s="30">
        <f>FC_IND_NFM_AM_E!M56+FC_IND_NFM_PA_E!M56+FC_IND_NFM_SA_E!M56+FC_IND_NFM_OM_E!M56</f>
        <v>0</v>
      </c>
      <c r="N56" s="30">
        <f>FC_IND_NFM_AM_E!N56+FC_IND_NFM_PA_E!N56+FC_IND_NFM_SA_E!N56+FC_IND_NFM_OM_E!N56</f>
        <v>0</v>
      </c>
      <c r="O56" s="30">
        <f>FC_IND_NFM_AM_E!O56+FC_IND_NFM_PA_E!O56+FC_IND_NFM_SA_E!O56+FC_IND_NFM_OM_E!O56</f>
        <v>0</v>
      </c>
      <c r="P56" s="30">
        <f>FC_IND_NFM_AM_E!P56+FC_IND_NFM_PA_E!P56+FC_IND_NFM_SA_E!P56+FC_IND_NFM_OM_E!P56</f>
        <v>0</v>
      </c>
      <c r="Q56" s="30">
        <f>FC_IND_NFM_AM_E!Q56+FC_IND_NFM_PA_E!Q56+FC_IND_NFM_SA_E!Q56+FC_IND_NFM_OM_E!Q56</f>
        <v>0</v>
      </c>
      <c r="R56" s="30">
        <f>FC_IND_NFM_AM_E!R56+FC_IND_NFM_PA_E!R56+FC_IND_NFM_SA_E!R56+FC_IND_NFM_OM_E!R56</f>
        <v>0</v>
      </c>
      <c r="S56" s="30">
        <f>FC_IND_NFM_AM_E!S56+FC_IND_NFM_PA_E!S56+FC_IND_NFM_SA_E!S56+FC_IND_NFM_OM_E!S56</f>
        <v>0</v>
      </c>
      <c r="T56" s="30">
        <f>FC_IND_NFM_AM_E!T56+FC_IND_NFM_PA_E!T56+FC_IND_NFM_SA_E!T56+FC_IND_NFM_OM_E!T56</f>
        <v>0</v>
      </c>
      <c r="U56" s="30">
        <f>FC_IND_NFM_AM_E!U56+FC_IND_NFM_PA_E!U56+FC_IND_NFM_SA_E!U56+FC_IND_NFM_OM_E!U56</f>
        <v>0</v>
      </c>
      <c r="V56" s="30">
        <f>FC_IND_NFM_AM_E!V56+FC_IND_NFM_PA_E!V56+FC_IND_NFM_SA_E!V56+FC_IND_NFM_OM_E!V56</f>
        <v>0</v>
      </c>
      <c r="W56" s="30">
        <f>FC_IND_NFM_AM_E!W56+FC_IND_NFM_PA_E!W56+FC_IND_NFM_SA_E!W56+FC_IND_NFM_OM_E!W56</f>
        <v>0</v>
      </c>
      <c r="X56" s="30">
        <f>FC_IND_NFM_AM_E!X56+FC_IND_NFM_PA_E!X56+FC_IND_NFM_SA_E!X56+FC_IND_NFM_OM_E!X56</f>
        <v>0</v>
      </c>
    </row>
    <row r="57" spans="1:24" ht="11.25" customHeight="1" x14ac:dyDescent="0.2">
      <c r="A57" s="22" t="s">
        <v>101</v>
      </c>
      <c r="B57" s="23" t="s">
        <v>102</v>
      </c>
      <c r="C57" s="30">
        <f>FC_IND_NFM_AM_E!C57+FC_IND_NFM_PA_E!C57+FC_IND_NFM_SA_E!C57+FC_IND_NFM_OM_E!C57</f>
        <v>9.888220120378332E-3</v>
      </c>
      <c r="D57" s="30">
        <f>FC_IND_NFM_AM_E!D57+FC_IND_NFM_PA_E!D57+FC_IND_NFM_SA_E!D57+FC_IND_NFM_OM_E!D57</f>
        <v>1.255374032674119E-2</v>
      </c>
      <c r="E57" s="30">
        <f>FC_IND_NFM_AM_E!E57+FC_IND_NFM_PA_E!E57+FC_IND_NFM_SA_E!E57+FC_IND_NFM_OM_E!E57</f>
        <v>1.6079105760963032E-2</v>
      </c>
      <c r="F57" s="30">
        <f>FC_IND_NFM_AM_E!F57+FC_IND_NFM_PA_E!F57+FC_IND_NFM_SA_E!F57+FC_IND_NFM_OM_E!F57</f>
        <v>1.7884780739466893E-2</v>
      </c>
      <c r="G57" s="30">
        <f>FC_IND_NFM_AM_E!G57+FC_IND_NFM_PA_E!G57+FC_IND_NFM_SA_E!G57+FC_IND_NFM_OM_E!G57</f>
        <v>2.0808254514187441E-2</v>
      </c>
      <c r="H57" s="30">
        <f>FC_IND_NFM_AM_E!H57+FC_IND_NFM_PA_E!H57+FC_IND_NFM_SA_E!H57+FC_IND_NFM_OM_E!H57</f>
        <v>0.21315563198624249</v>
      </c>
      <c r="I57" s="30">
        <f>FC_IND_NFM_AM_E!I57+FC_IND_NFM_PA_E!I57+FC_IND_NFM_SA_E!I57+FC_IND_NFM_OM_E!I57</f>
        <v>0.2149613069647463</v>
      </c>
      <c r="J57" s="30">
        <f>FC_IND_NFM_AM_E!J57+FC_IND_NFM_PA_E!J57+FC_IND_NFM_SA_E!J57+FC_IND_NFM_OM_E!J57</f>
        <v>0.2149613069647463</v>
      </c>
      <c r="K57" s="30">
        <f>FC_IND_NFM_AM_E!K57+FC_IND_NFM_PA_E!K57+FC_IND_NFM_SA_E!K57+FC_IND_NFM_OM_E!K57</f>
        <v>0.226225279449699</v>
      </c>
      <c r="L57" s="30">
        <f>FC_IND_NFM_AM_E!L57+FC_IND_NFM_PA_E!L57+FC_IND_NFM_SA_E!L57+FC_IND_NFM_OM_E!L57</f>
        <v>0.23000859845227861</v>
      </c>
      <c r="M57" s="30">
        <f>FC_IND_NFM_AM_E!M57+FC_IND_NFM_PA_E!M57+FC_IND_NFM_SA_E!M57+FC_IND_NFM_OM_E!M57</f>
        <v>0.23465176268271709</v>
      </c>
      <c r="N57" s="30">
        <f>FC_IND_NFM_AM_E!N57+FC_IND_NFM_PA_E!N57+FC_IND_NFM_SA_E!N57+FC_IND_NFM_OM_E!N57</f>
        <v>0.23465176268271709</v>
      </c>
      <c r="O57" s="30">
        <f>FC_IND_NFM_AM_E!O57+FC_IND_NFM_PA_E!O57+FC_IND_NFM_SA_E!O57+FC_IND_NFM_OM_E!O57</f>
        <v>0.23465176268271709</v>
      </c>
      <c r="P57" s="30">
        <f>FC_IND_NFM_AM_E!P57+FC_IND_NFM_PA_E!P57+FC_IND_NFM_SA_E!P57+FC_IND_NFM_OM_E!P57</f>
        <v>0.23465176268271709</v>
      </c>
      <c r="Q57" s="30">
        <f>FC_IND_NFM_AM_E!Q57+FC_IND_NFM_PA_E!Q57+FC_IND_NFM_SA_E!Q57+FC_IND_NFM_OM_E!Q57</f>
        <v>0.23490971625107476</v>
      </c>
      <c r="R57" s="30">
        <f>FC_IND_NFM_AM_E!R57+FC_IND_NFM_PA_E!R57+FC_IND_NFM_SA_E!R57+FC_IND_NFM_OM_E!R57</f>
        <v>0.23490971625107487</v>
      </c>
      <c r="S57" s="30">
        <f>FC_IND_NFM_AM_E!S57+FC_IND_NFM_PA_E!S57+FC_IND_NFM_SA_E!S57+FC_IND_NFM_OM_E!S57</f>
        <v>0.23490971625107476</v>
      </c>
      <c r="T57" s="30">
        <f>FC_IND_NFM_AM_E!T57+FC_IND_NFM_PA_E!T57+FC_IND_NFM_SA_E!T57+FC_IND_NFM_OM_E!T57</f>
        <v>0.23490971625107479</v>
      </c>
      <c r="U57" s="30">
        <f>FC_IND_NFM_AM_E!U57+FC_IND_NFM_PA_E!U57+FC_IND_NFM_SA_E!U57+FC_IND_NFM_OM_E!U57</f>
        <v>0.37394668959587274</v>
      </c>
      <c r="V57" s="30">
        <f>FC_IND_NFM_AM_E!V57+FC_IND_NFM_PA_E!V57+FC_IND_NFM_SA_E!V57+FC_IND_NFM_OM_E!V57</f>
        <v>0.23121238177128117</v>
      </c>
      <c r="W57" s="30">
        <f>FC_IND_NFM_AM_E!W57+FC_IND_NFM_PA_E!W57+FC_IND_NFM_SA_E!W57+FC_IND_NFM_OM_E!W57</f>
        <v>0.2256233877901978</v>
      </c>
      <c r="X57" s="30">
        <f>FC_IND_NFM_AM_E!X57+FC_IND_NFM_PA_E!X57+FC_IND_NFM_SA_E!X57+FC_IND_NFM_OM_E!X57</f>
        <v>0.22553740326741195</v>
      </c>
    </row>
    <row r="58" spans="1:24" ht="11.25" customHeight="1" x14ac:dyDescent="0.2">
      <c r="A58" s="22" t="s">
        <v>103</v>
      </c>
      <c r="B58" s="23" t="s">
        <v>104</v>
      </c>
      <c r="C58" s="30">
        <f>FC_IND_NFM_AM_E!C58+FC_IND_NFM_PA_E!C58+FC_IND_NFM_SA_E!C58+FC_IND_NFM_OM_E!C58</f>
        <v>0</v>
      </c>
      <c r="D58" s="30">
        <f>FC_IND_NFM_AM_E!D58+FC_IND_NFM_PA_E!D58+FC_IND_NFM_SA_E!D58+FC_IND_NFM_OM_E!D58</f>
        <v>0</v>
      </c>
      <c r="E58" s="30">
        <f>FC_IND_NFM_AM_E!E58+FC_IND_NFM_PA_E!E58+FC_IND_NFM_SA_E!E58+FC_IND_NFM_OM_E!E58</f>
        <v>0</v>
      </c>
      <c r="F58" s="30">
        <f>FC_IND_NFM_AM_E!F58+FC_IND_NFM_PA_E!F58+FC_IND_NFM_SA_E!F58+FC_IND_NFM_OM_E!F58</f>
        <v>0</v>
      </c>
      <c r="G58" s="30">
        <f>FC_IND_NFM_AM_E!G58+FC_IND_NFM_PA_E!G58+FC_IND_NFM_SA_E!G58+FC_IND_NFM_OM_E!G58</f>
        <v>0</v>
      </c>
      <c r="H58" s="30">
        <f>FC_IND_NFM_AM_E!H58+FC_IND_NFM_PA_E!H58+FC_IND_NFM_SA_E!H58+FC_IND_NFM_OM_E!H58</f>
        <v>0</v>
      </c>
      <c r="I58" s="30">
        <f>FC_IND_NFM_AM_E!I58+FC_IND_NFM_PA_E!I58+FC_IND_NFM_SA_E!I58+FC_IND_NFM_OM_E!I58</f>
        <v>0</v>
      </c>
      <c r="J58" s="30">
        <f>FC_IND_NFM_AM_E!J58+FC_IND_NFM_PA_E!J58+FC_IND_NFM_SA_E!J58+FC_IND_NFM_OM_E!J58</f>
        <v>0</v>
      </c>
      <c r="K58" s="30">
        <f>FC_IND_NFM_AM_E!K58+FC_IND_NFM_PA_E!K58+FC_IND_NFM_SA_E!K58+FC_IND_NFM_OM_E!K58</f>
        <v>0</v>
      </c>
      <c r="L58" s="30">
        <f>FC_IND_NFM_AM_E!L58+FC_IND_NFM_PA_E!L58+FC_IND_NFM_SA_E!L58+FC_IND_NFM_OM_E!L58</f>
        <v>0</v>
      </c>
      <c r="M58" s="30">
        <f>FC_IND_NFM_AM_E!M58+FC_IND_NFM_PA_E!M58+FC_IND_NFM_SA_E!M58+FC_IND_NFM_OM_E!M58</f>
        <v>0</v>
      </c>
      <c r="N58" s="30">
        <f>FC_IND_NFM_AM_E!N58+FC_IND_NFM_PA_E!N58+FC_IND_NFM_SA_E!N58+FC_IND_NFM_OM_E!N58</f>
        <v>0</v>
      </c>
      <c r="O58" s="30">
        <f>FC_IND_NFM_AM_E!O58+FC_IND_NFM_PA_E!O58+FC_IND_NFM_SA_E!O58+FC_IND_NFM_OM_E!O58</f>
        <v>0</v>
      </c>
      <c r="P58" s="30">
        <f>FC_IND_NFM_AM_E!P58+FC_IND_NFM_PA_E!P58+FC_IND_NFM_SA_E!P58+FC_IND_NFM_OM_E!P58</f>
        <v>0</v>
      </c>
      <c r="Q58" s="30">
        <f>FC_IND_NFM_AM_E!Q58+FC_IND_NFM_PA_E!Q58+FC_IND_NFM_SA_E!Q58+FC_IND_NFM_OM_E!Q58</f>
        <v>0</v>
      </c>
      <c r="R58" s="30">
        <f>FC_IND_NFM_AM_E!R58+FC_IND_NFM_PA_E!R58+FC_IND_NFM_SA_E!R58+FC_IND_NFM_OM_E!R58</f>
        <v>0</v>
      </c>
      <c r="S58" s="30">
        <f>FC_IND_NFM_AM_E!S58+FC_IND_NFM_PA_E!S58+FC_IND_NFM_SA_E!S58+FC_IND_NFM_OM_E!S58</f>
        <v>0</v>
      </c>
      <c r="T58" s="30">
        <f>FC_IND_NFM_AM_E!T58+FC_IND_NFM_PA_E!T58+FC_IND_NFM_SA_E!T58+FC_IND_NFM_OM_E!T58</f>
        <v>0</v>
      </c>
      <c r="U58" s="30">
        <f>FC_IND_NFM_AM_E!U58+FC_IND_NFM_PA_E!U58+FC_IND_NFM_SA_E!U58+FC_IND_NFM_OM_E!U58</f>
        <v>0</v>
      </c>
      <c r="V58" s="30">
        <f>FC_IND_NFM_AM_E!V58+FC_IND_NFM_PA_E!V58+FC_IND_NFM_SA_E!V58+FC_IND_NFM_OM_E!V58</f>
        <v>0</v>
      </c>
      <c r="W58" s="30">
        <f>FC_IND_NFM_AM_E!W58+FC_IND_NFM_PA_E!W58+FC_IND_NFM_SA_E!W58+FC_IND_NFM_OM_E!W58</f>
        <v>0</v>
      </c>
      <c r="X58" s="30">
        <f>FC_IND_NFM_AM_E!X58+FC_IND_NFM_PA_E!X58+FC_IND_NFM_SA_E!X58+FC_IND_NFM_OM_E!X58</f>
        <v>0</v>
      </c>
    </row>
    <row r="59" spans="1:24" ht="11.25" customHeight="1" x14ac:dyDescent="0.2">
      <c r="A59" s="22" t="s">
        <v>105</v>
      </c>
      <c r="B59" s="23" t="s">
        <v>106</v>
      </c>
      <c r="C59" s="30">
        <f>FC_IND_NFM_AM_E!C59+FC_IND_NFM_PA_E!C59+FC_IND_NFM_SA_E!C59+FC_IND_NFM_OM_E!C59</f>
        <v>5.5293852106620802</v>
      </c>
      <c r="D59" s="30">
        <f>FC_IND_NFM_AM_E!D59+FC_IND_NFM_PA_E!D59+FC_IND_NFM_SA_E!D59+FC_IND_NFM_OM_E!D59</f>
        <v>5.392024935511607</v>
      </c>
      <c r="E59" s="30">
        <f>FC_IND_NFM_AM_E!E59+FC_IND_NFM_PA_E!E59+FC_IND_NFM_SA_E!E59+FC_IND_NFM_OM_E!E59</f>
        <v>5.4696259673258814</v>
      </c>
      <c r="F59" s="30">
        <f>FC_IND_NFM_AM_E!F59+FC_IND_NFM_PA_E!F59+FC_IND_NFM_SA_E!F59+FC_IND_NFM_OM_E!F59</f>
        <v>5.3859630266552028</v>
      </c>
      <c r="G59" s="30">
        <f>FC_IND_NFM_AM_E!G59+FC_IND_NFM_PA_E!G59+FC_IND_NFM_SA_E!G59+FC_IND_NFM_OM_E!G59</f>
        <v>5.5889939810834033</v>
      </c>
      <c r="H59" s="30">
        <f>FC_IND_NFM_AM_E!H59+FC_IND_NFM_PA_E!H59+FC_IND_NFM_SA_E!H59+FC_IND_NFM_OM_E!H59</f>
        <v>64.703353396388636</v>
      </c>
      <c r="I59" s="30">
        <f>FC_IND_NFM_AM_E!I59+FC_IND_NFM_PA_E!I59+FC_IND_NFM_SA_E!I59+FC_IND_NFM_OM_E!I59</f>
        <v>5.8576956147893364</v>
      </c>
      <c r="J59" s="30">
        <f>FC_IND_NFM_AM_E!J59+FC_IND_NFM_PA_E!J59+FC_IND_NFM_SA_E!J59+FC_IND_NFM_OM_E!J59</f>
        <v>7.1296431642304379</v>
      </c>
      <c r="K59" s="30">
        <f>FC_IND_NFM_AM_E!K59+FC_IND_NFM_PA_E!K59+FC_IND_NFM_SA_E!K59+FC_IND_NFM_OM_E!K59</f>
        <v>5.8755803955288037</v>
      </c>
      <c r="L59" s="30">
        <f>FC_IND_NFM_AM_E!L59+FC_IND_NFM_PA_E!L59+FC_IND_NFM_SA_E!L59+FC_IND_NFM_OM_E!L59</f>
        <v>6.257781599312124</v>
      </c>
      <c r="M59" s="30">
        <f>FC_IND_NFM_AM_E!M59+FC_IND_NFM_PA_E!M59+FC_IND_NFM_SA_E!M59+FC_IND_NFM_OM_E!M59</f>
        <v>6.7832330180567499</v>
      </c>
      <c r="N59" s="30">
        <f>FC_IND_NFM_AM_E!N59+FC_IND_NFM_PA_E!N59+FC_IND_NFM_SA_E!N59+FC_IND_NFM_OM_E!N59</f>
        <v>6.8668959587274294</v>
      </c>
      <c r="O59" s="30">
        <f>FC_IND_NFM_AM_E!O59+FC_IND_NFM_PA_E!O59+FC_IND_NFM_SA_E!O59+FC_IND_NFM_OM_E!O59</f>
        <v>0.27231298366294066</v>
      </c>
      <c r="P59" s="30">
        <f>FC_IND_NFM_AM_E!P59+FC_IND_NFM_PA_E!P59+FC_IND_NFM_SA_E!P59+FC_IND_NFM_OM_E!P59</f>
        <v>11.655503009458293</v>
      </c>
      <c r="Q59" s="30">
        <f>FC_IND_NFM_AM_E!Q59+FC_IND_NFM_PA_E!Q59+FC_IND_NFM_SA_E!Q59+FC_IND_NFM_OM_E!Q59</f>
        <v>0.86014617368873592</v>
      </c>
      <c r="R59" s="30">
        <f>FC_IND_NFM_AM_E!R59+FC_IND_NFM_PA_E!R59+FC_IND_NFM_SA_E!R59+FC_IND_NFM_OM_E!R59</f>
        <v>0.77996560619088551</v>
      </c>
      <c r="S59" s="30">
        <f>FC_IND_NFM_AM_E!S59+FC_IND_NFM_PA_E!S59+FC_IND_NFM_SA_E!S59+FC_IND_NFM_OM_E!S59</f>
        <v>0.81715391229578671</v>
      </c>
      <c r="T59" s="30">
        <f>FC_IND_NFM_AM_E!T59+FC_IND_NFM_PA_E!T59+FC_IND_NFM_SA_E!T59+FC_IND_NFM_OM_E!T59</f>
        <v>0.64789337919174539</v>
      </c>
      <c r="U59" s="30">
        <f>FC_IND_NFM_AM_E!U59+FC_IND_NFM_PA_E!U59+FC_IND_NFM_SA_E!U59+FC_IND_NFM_OM_E!U59</f>
        <v>1.6600386930352538</v>
      </c>
      <c r="V59" s="30">
        <f>FC_IND_NFM_AM_E!V59+FC_IND_NFM_PA_E!V59+FC_IND_NFM_SA_E!V59+FC_IND_NFM_OM_E!V59</f>
        <v>0.80722269991401552</v>
      </c>
      <c r="W59" s="30">
        <f>FC_IND_NFM_AM_E!W59+FC_IND_NFM_PA_E!W59+FC_IND_NFM_SA_E!W59+FC_IND_NFM_OM_E!W59</f>
        <v>14.563542562338778</v>
      </c>
      <c r="X59" s="30">
        <f>FC_IND_NFM_AM_E!X59+FC_IND_NFM_PA_E!X59+FC_IND_NFM_SA_E!X59+FC_IND_NFM_OM_E!X59</f>
        <v>2.8790412725709364</v>
      </c>
    </row>
    <row r="60" spans="1:24" ht="11.25" customHeight="1" x14ac:dyDescent="0.2">
      <c r="A60" s="22" t="s">
        <v>107</v>
      </c>
      <c r="B60" s="23" t="s">
        <v>108</v>
      </c>
      <c r="C60" s="30">
        <f>FC_IND_NFM_AM_E!C60+FC_IND_NFM_PA_E!C60+FC_IND_NFM_SA_E!C60+FC_IND_NFM_OM_E!C60</f>
        <v>0</v>
      </c>
      <c r="D60" s="30">
        <f>FC_IND_NFM_AM_E!D60+FC_IND_NFM_PA_E!D60+FC_IND_NFM_SA_E!D60+FC_IND_NFM_OM_E!D60</f>
        <v>0</v>
      </c>
      <c r="E60" s="30">
        <f>FC_IND_NFM_AM_E!E60+FC_IND_NFM_PA_E!E60+FC_IND_NFM_SA_E!E60+FC_IND_NFM_OM_E!E60</f>
        <v>0</v>
      </c>
      <c r="F60" s="30">
        <f>FC_IND_NFM_AM_E!F60+FC_IND_NFM_PA_E!F60+FC_IND_NFM_SA_E!F60+FC_IND_NFM_OM_E!F60</f>
        <v>0</v>
      </c>
      <c r="G60" s="30">
        <f>FC_IND_NFM_AM_E!G60+FC_IND_NFM_PA_E!G60+FC_IND_NFM_SA_E!G60+FC_IND_NFM_OM_E!G60</f>
        <v>0</v>
      </c>
      <c r="H60" s="30">
        <f>FC_IND_NFM_AM_E!H60+FC_IND_NFM_PA_E!H60+FC_IND_NFM_SA_E!H60+FC_IND_NFM_OM_E!H60</f>
        <v>0</v>
      </c>
      <c r="I60" s="30">
        <f>FC_IND_NFM_AM_E!I60+FC_IND_NFM_PA_E!I60+FC_IND_NFM_SA_E!I60+FC_IND_NFM_OM_E!I60</f>
        <v>0</v>
      </c>
      <c r="J60" s="30">
        <f>FC_IND_NFM_AM_E!J60+FC_IND_NFM_PA_E!J60+FC_IND_NFM_SA_E!J60+FC_IND_NFM_OM_E!J60</f>
        <v>0</v>
      </c>
      <c r="K60" s="30">
        <f>FC_IND_NFM_AM_E!K60+FC_IND_NFM_PA_E!K60+FC_IND_NFM_SA_E!K60+FC_IND_NFM_OM_E!K60</f>
        <v>0</v>
      </c>
      <c r="L60" s="30">
        <f>FC_IND_NFM_AM_E!L60+FC_IND_NFM_PA_E!L60+FC_IND_NFM_SA_E!L60+FC_IND_NFM_OM_E!L60</f>
        <v>0</v>
      </c>
      <c r="M60" s="30">
        <f>FC_IND_NFM_AM_E!M60+FC_IND_NFM_PA_E!M60+FC_IND_NFM_SA_E!M60+FC_IND_NFM_OM_E!M60</f>
        <v>0</v>
      </c>
      <c r="N60" s="30">
        <f>FC_IND_NFM_AM_E!N60+FC_IND_NFM_PA_E!N60+FC_IND_NFM_SA_E!N60+FC_IND_NFM_OM_E!N60</f>
        <v>0</v>
      </c>
      <c r="O60" s="30">
        <f>FC_IND_NFM_AM_E!O60+FC_IND_NFM_PA_E!O60+FC_IND_NFM_SA_E!O60+FC_IND_NFM_OM_E!O60</f>
        <v>0</v>
      </c>
      <c r="P60" s="30">
        <f>FC_IND_NFM_AM_E!P60+FC_IND_NFM_PA_E!P60+FC_IND_NFM_SA_E!P60+FC_IND_NFM_OM_E!P60</f>
        <v>0.26285468615649182</v>
      </c>
      <c r="Q60" s="30">
        <f>FC_IND_NFM_AM_E!Q60+FC_IND_NFM_PA_E!Q60+FC_IND_NFM_SA_E!Q60+FC_IND_NFM_OM_E!Q60</f>
        <v>0.24935511607910565</v>
      </c>
      <c r="R60" s="30">
        <f>FC_IND_NFM_AM_E!R60+FC_IND_NFM_PA_E!R60+FC_IND_NFM_SA_E!R60+FC_IND_NFM_OM_E!R60</f>
        <v>0.23576956147893374</v>
      </c>
      <c r="S60" s="30">
        <f>FC_IND_NFM_AM_E!S60+FC_IND_NFM_PA_E!S60+FC_IND_NFM_SA_E!S60+FC_IND_NFM_OM_E!S60</f>
        <v>0.22639724849527082</v>
      </c>
      <c r="T60" s="30">
        <f>FC_IND_NFM_AM_E!T60+FC_IND_NFM_PA_E!T60+FC_IND_NFM_SA_E!T60+FC_IND_NFM_OM_E!T60</f>
        <v>0.22639724849527076</v>
      </c>
      <c r="U60" s="30">
        <f>FC_IND_NFM_AM_E!U60+FC_IND_NFM_PA_E!U60+FC_IND_NFM_SA_E!U60+FC_IND_NFM_OM_E!U60</f>
        <v>0.26440240756663802</v>
      </c>
      <c r="V60" s="30">
        <f>FC_IND_NFM_AM_E!V60+FC_IND_NFM_PA_E!V60+FC_IND_NFM_SA_E!V60+FC_IND_NFM_OM_E!V60</f>
        <v>0</v>
      </c>
      <c r="W60" s="30">
        <f>FC_IND_NFM_AM_E!W60+FC_IND_NFM_PA_E!W60+FC_IND_NFM_SA_E!W60+FC_IND_NFM_OM_E!W60</f>
        <v>0</v>
      </c>
      <c r="X60" s="30">
        <f>FC_IND_NFM_AM_E!X60+FC_IND_NFM_PA_E!X60+FC_IND_NFM_SA_E!X60+FC_IND_NFM_OM_E!X60</f>
        <v>0</v>
      </c>
    </row>
    <row r="61" spans="1:24" ht="11.25" customHeight="1" x14ac:dyDescent="0.2">
      <c r="A61" s="22" t="s">
        <v>109</v>
      </c>
      <c r="B61" s="23" t="s">
        <v>110</v>
      </c>
      <c r="C61" s="30">
        <f>FC_IND_NFM_AM_E!C61+FC_IND_NFM_PA_E!C61+FC_IND_NFM_SA_E!C61+FC_IND_NFM_OM_E!C61</f>
        <v>0</v>
      </c>
      <c r="D61" s="30">
        <f>FC_IND_NFM_AM_E!D61+FC_IND_NFM_PA_E!D61+FC_IND_NFM_SA_E!D61+FC_IND_NFM_OM_E!D61</f>
        <v>0</v>
      </c>
      <c r="E61" s="30">
        <f>FC_IND_NFM_AM_E!E61+FC_IND_NFM_PA_E!E61+FC_IND_NFM_SA_E!E61+FC_IND_NFM_OM_E!E61</f>
        <v>0</v>
      </c>
      <c r="F61" s="30">
        <f>FC_IND_NFM_AM_E!F61+FC_IND_NFM_PA_E!F61+FC_IND_NFM_SA_E!F61+FC_IND_NFM_OM_E!F61</f>
        <v>0.45382631126397244</v>
      </c>
      <c r="G61" s="30">
        <f>FC_IND_NFM_AM_E!G61+FC_IND_NFM_PA_E!G61+FC_IND_NFM_SA_E!G61+FC_IND_NFM_OM_E!G61</f>
        <v>0.45382631126397238</v>
      </c>
      <c r="H61" s="30">
        <f>FC_IND_NFM_AM_E!H61+FC_IND_NFM_PA_E!H61+FC_IND_NFM_SA_E!H61+FC_IND_NFM_OM_E!H61</f>
        <v>9.5528804815133289E-2</v>
      </c>
      <c r="I61" s="30">
        <f>FC_IND_NFM_AM_E!I61+FC_IND_NFM_PA_E!I61+FC_IND_NFM_SA_E!I61+FC_IND_NFM_OM_E!I61</f>
        <v>0.47773000859845233</v>
      </c>
      <c r="J61" s="30">
        <f>FC_IND_NFM_AM_E!J61+FC_IND_NFM_PA_E!J61+FC_IND_NFM_SA_E!J61+FC_IND_NFM_OM_E!J61</f>
        <v>0.45382631126397233</v>
      </c>
      <c r="K61" s="30">
        <f>FC_IND_NFM_AM_E!K61+FC_IND_NFM_PA_E!K61+FC_IND_NFM_SA_E!K61+FC_IND_NFM_OM_E!K61</f>
        <v>7.7300085984522773E-2</v>
      </c>
      <c r="L61" s="30">
        <f>FC_IND_NFM_AM_E!L61+FC_IND_NFM_PA_E!L61+FC_IND_NFM_SA_E!L61+FC_IND_NFM_OM_E!L61</f>
        <v>0.17867583834909712</v>
      </c>
      <c r="M61" s="30">
        <f>FC_IND_NFM_AM_E!M61+FC_IND_NFM_PA_E!M61+FC_IND_NFM_SA_E!M61+FC_IND_NFM_OM_E!M61</f>
        <v>0.41891659501289769</v>
      </c>
      <c r="N61" s="30">
        <f>FC_IND_NFM_AM_E!N61+FC_IND_NFM_PA_E!N61+FC_IND_NFM_SA_E!N61+FC_IND_NFM_OM_E!N61</f>
        <v>1.0386070507308682</v>
      </c>
      <c r="O61" s="30">
        <f>FC_IND_NFM_AM_E!O61+FC_IND_NFM_PA_E!O61+FC_IND_NFM_SA_E!O61+FC_IND_NFM_OM_E!O61</f>
        <v>1.1311263972484951</v>
      </c>
      <c r="P61" s="30">
        <f>FC_IND_NFM_AM_E!P61+FC_IND_NFM_PA_E!P61+FC_IND_NFM_SA_E!P61+FC_IND_NFM_OM_E!P61</f>
        <v>2.4625107480653483</v>
      </c>
      <c r="Q61" s="30">
        <f>FC_IND_NFM_AM_E!Q61+FC_IND_NFM_PA_E!Q61+FC_IND_NFM_SA_E!Q61+FC_IND_NFM_OM_E!Q61</f>
        <v>1.9953568357695612</v>
      </c>
      <c r="R61" s="30">
        <f>FC_IND_NFM_AM_E!R61+FC_IND_NFM_PA_E!R61+FC_IND_NFM_SA_E!R61+FC_IND_NFM_OM_E!R61</f>
        <v>0.48529664660361127</v>
      </c>
      <c r="S61" s="30">
        <f>FC_IND_NFM_AM_E!S61+FC_IND_NFM_PA_E!S61+FC_IND_NFM_SA_E!S61+FC_IND_NFM_OM_E!S61</f>
        <v>0.38211521926053293</v>
      </c>
      <c r="T61" s="30">
        <f>FC_IND_NFM_AM_E!T61+FC_IND_NFM_PA_E!T61+FC_IND_NFM_SA_E!T61+FC_IND_NFM_OM_E!T61</f>
        <v>0.46423043852106616</v>
      </c>
      <c r="U61" s="30">
        <f>FC_IND_NFM_AM_E!U61+FC_IND_NFM_PA_E!U61+FC_IND_NFM_SA_E!U61+FC_IND_NFM_OM_E!U61</f>
        <v>0.47007738607050736</v>
      </c>
      <c r="V61" s="30">
        <f>FC_IND_NFM_AM_E!V61+FC_IND_NFM_PA_E!V61+FC_IND_NFM_SA_E!V61+FC_IND_NFM_OM_E!V61</f>
        <v>0.33301805674978502</v>
      </c>
      <c r="W61" s="30">
        <f>FC_IND_NFM_AM_E!W61+FC_IND_NFM_PA_E!W61+FC_IND_NFM_SA_E!W61+FC_IND_NFM_OM_E!W61</f>
        <v>0.14333619948409276</v>
      </c>
      <c r="X61" s="30">
        <f>FC_IND_NFM_AM_E!X61+FC_IND_NFM_PA_E!X61+FC_IND_NFM_SA_E!X61+FC_IND_NFM_OM_E!X61</f>
        <v>0.20808254514187435</v>
      </c>
    </row>
    <row r="62" spans="1:24" ht="11.25" customHeight="1" x14ac:dyDescent="0.2">
      <c r="A62" s="22" t="s">
        <v>111</v>
      </c>
      <c r="B62" s="23" t="s">
        <v>112</v>
      </c>
      <c r="C62" s="30">
        <f>FC_IND_NFM_AM_E!C62+FC_IND_NFM_PA_E!C62+FC_IND_NFM_SA_E!C62+FC_IND_NFM_OM_E!C62</f>
        <v>0</v>
      </c>
      <c r="D62" s="30">
        <f>FC_IND_NFM_AM_E!D62+FC_IND_NFM_PA_E!D62+FC_IND_NFM_SA_E!D62+FC_IND_NFM_OM_E!D62</f>
        <v>0</v>
      </c>
      <c r="E62" s="30">
        <f>FC_IND_NFM_AM_E!E62+FC_IND_NFM_PA_E!E62+FC_IND_NFM_SA_E!E62+FC_IND_NFM_OM_E!E62</f>
        <v>0</v>
      </c>
      <c r="F62" s="30">
        <f>FC_IND_NFM_AM_E!F62+FC_IND_NFM_PA_E!F62+FC_IND_NFM_SA_E!F62+FC_IND_NFM_OM_E!F62</f>
        <v>2.7944969905417025</v>
      </c>
      <c r="G62" s="30">
        <f>FC_IND_NFM_AM_E!G62+FC_IND_NFM_PA_E!G62+FC_IND_NFM_SA_E!G62+FC_IND_NFM_OM_E!G62</f>
        <v>1.8152192605331039</v>
      </c>
      <c r="H62" s="30">
        <f>FC_IND_NFM_AM_E!H62+FC_IND_NFM_PA_E!H62+FC_IND_NFM_SA_E!H62+FC_IND_NFM_OM_E!H62</f>
        <v>1.8868443680137572</v>
      </c>
      <c r="I62" s="30">
        <f>FC_IND_NFM_AM_E!I62+FC_IND_NFM_PA_E!I62+FC_IND_NFM_SA_E!I62+FC_IND_NFM_OM_E!I62</f>
        <v>1.9824591573516772</v>
      </c>
      <c r="J62" s="30">
        <f>FC_IND_NFM_AM_E!J62+FC_IND_NFM_PA_E!J62+FC_IND_NFM_SA_E!J62+FC_IND_NFM_OM_E!J62</f>
        <v>1.958555460017197</v>
      </c>
      <c r="K62" s="30">
        <f>FC_IND_NFM_AM_E!K62+FC_IND_NFM_PA_E!K62+FC_IND_NFM_SA_E!K62+FC_IND_NFM_OM_E!K62</f>
        <v>0</v>
      </c>
      <c r="L62" s="30">
        <f>FC_IND_NFM_AM_E!L62+FC_IND_NFM_PA_E!L62+FC_IND_NFM_SA_E!L62+FC_IND_NFM_OM_E!L62</f>
        <v>0</v>
      </c>
      <c r="M62" s="30">
        <f>FC_IND_NFM_AM_E!M62+FC_IND_NFM_PA_E!M62+FC_IND_NFM_SA_E!M62+FC_IND_NFM_OM_E!M62</f>
        <v>0</v>
      </c>
      <c r="N62" s="30">
        <f>FC_IND_NFM_AM_E!N62+FC_IND_NFM_PA_E!N62+FC_IND_NFM_SA_E!N62+FC_IND_NFM_OM_E!N62</f>
        <v>0</v>
      </c>
      <c r="O62" s="30">
        <f>FC_IND_NFM_AM_E!O62+FC_IND_NFM_PA_E!O62+FC_IND_NFM_SA_E!O62+FC_IND_NFM_OM_E!O62</f>
        <v>0</v>
      </c>
      <c r="P62" s="30">
        <f>FC_IND_NFM_AM_E!P62+FC_IND_NFM_PA_E!P62+FC_IND_NFM_SA_E!P62+FC_IND_NFM_OM_E!P62</f>
        <v>0</v>
      </c>
      <c r="Q62" s="30">
        <f>FC_IND_NFM_AM_E!Q62+FC_IND_NFM_PA_E!Q62+FC_IND_NFM_SA_E!Q62+FC_IND_NFM_OM_E!Q62</f>
        <v>0</v>
      </c>
      <c r="R62" s="30">
        <f>FC_IND_NFM_AM_E!R62+FC_IND_NFM_PA_E!R62+FC_IND_NFM_SA_E!R62+FC_IND_NFM_OM_E!R62</f>
        <v>0</v>
      </c>
      <c r="S62" s="30">
        <f>FC_IND_NFM_AM_E!S62+FC_IND_NFM_PA_E!S62+FC_IND_NFM_SA_E!S62+FC_IND_NFM_OM_E!S62</f>
        <v>0</v>
      </c>
      <c r="T62" s="30">
        <f>FC_IND_NFM_AM_E!T62+FC_IND_NFM_PA_E!T62+FC_IND_NFM_SA_E!T62+FC_IND_NFM_OM_E!T62</f>
        <v>0</v>
      </c>
      <c r="U62" s="30">
        <f>FC_IND_NFM_AM_E!U62+FC_IND_NFM_PA_E!U62+FC_IND_NFM_SA_E!U62+FC_IND_NFM_OM_E!U62</f>
        <v>0</v>
      </c>
      <c r="V62" s="30">
        <f>FC_IND_NFM_AM_E!V62+FC_IND_NFM_PA_E!V62+FC_IND_NFM_SA_E!V62+FC_IND_NFM_OM_E!V62</f>
        <v>0</v>
      </c>
      <c r="W62" s="30">
        <f>FC_IND_NFM_AM_E!W62+FC_IND_NFM_PA_E!W62+FC_IND_NFM_SA_E!W62+FC_IND_NFM_OM_E!W62</f>
        <v>0</v>
      </c>
      <c r="X62" s="30">
        <f>FC_IND_NFM_AM_E!X62+FC_IND_NFM_PA_E!X62+FC_IND_NFM_SA_E!X62+FC_IND_NFM_OM_E!X62</f>
        <v>0</v>
      </c>
    </row>
    <row r="63" spans="1:24" ht="11.25" customHeight="1" x14ac:dyDescent="0.2">
      <c r="A63" s="22" t="s">
        <v>113</v>
      </c>
      <c r="B63" s="23" t="s">
        <v>114</v>
      </c>
      <c r="C63" s="30">
        <f>FC_IND_NFM_AM_E!C63+FC_IND_NFM_PA_E!C63+FC_IND_NFM_SA_E!C63+FC_IND_NFM_OM_E!C63</f>
        <v>0</v>
      </c>
      <c r="D63" s="30">
        <f>FC_IND_NFM_AM_E!D63+FC_IND_NFM_PA_E!D63+FC_IND_NFM_SA_E!D63+FC_IND_NFM_OM_E!D63</f>
        <v>0</v>
      </c>
      <c r="E63" s="30">
        <f>FC_IND_NFM_AM_E!E63+FC_IND_NFM_PA_E!E63+FC_IND_NFM_SA_E!E63+FC_IND_NFM_OM_E!E63</f>
        <v>0</v>
      </c>
      <c r="F63" s="30">
        <f>FC_IND_NFM_AM_E!F63+FC_IND_NFM_PA_E!F63+FC_IND_NFM_SA_E!F63+FC_IND_NFM_OM_E!F63</f>
        <v>0</v>
      </c>
      <c r="G63" s="30">
        <f>FC_IND_NFM_AM_E!G63+FC_IND_NFM_PA_E!G63+FC_IND_NFM_SA_E!G63+FC_IND_NFM_OM_E!G63</f>
        <v>0</v>
      </c>
      <c r="H63" s="30">
        <f>FC_IND_NFM_AM_E!H63+FC_IND_NFM_PA_E!H63+FC_IND_NFM_SA_E!H63+FC_IND_NFM_OM_E!H63</f>
        <v>0</v>
      </c>
      <c r="I63" s="30">
        <f>FC_IND_NFM_AM_E!I63+FC_IND_NFM_PA_E!I63+FC_IND_NFM_SA_E!I63+FC_IND_NFM_OM_E!I63</f>
        <v>0</v>
      </c>
      <c r="J63" s="30">
        <f>FC_IND_NFM_AM_E!J63+FC_IND_NFM_PA_E!J63+FC_IND_NFM_SA_E!J63+FC_IND_NFM_OM_E!J63</f>
        <v>0</v>
      </c>
      <c r="K63" s="30">
        <f>FC_IND_NFM_AM_E!K63+FC_IND_NFM_PA_E!K63+FC_IND_NFM_SA_E!K63+FC_IND_NFM_OM_E!K63</f>
        <v>0</v>
      </c>
      <c r="L63" s="30">
        <f>FC_IND_NFM_AM_E!L63+FC_IND_NFM_PA_E!L63+FC_IND_NFM_SA_E!L63+FC_IND_NFM_OM_E!L63</f>
        <v>0</v>
      </c>
      <c r="M63" s="30">
        <f>FC_IND_NFM_AM_E!M63+FC_IND_NFM_PA_E!M63+FC_IND_NFM_SA_E!M63+FC_IND_NFM_OM_E!M63</f>
        <v>0</v>
      </c>
      <c r="N63" s="30">
        <f>FC_IND_NFM_AM_E!N63+FC_IND_NFM_PA_E!N63+FC_IND_NFM_SA_E!N63+FC_IND_NFM_OM_E!N63</f>
        <v>0</v>
      </c>
      <c r="O63" s="30">
        <f>FC_IND_NFM_AM_E!O63+FC_IND_NFM_PA_E!O63+FC_IND_NFM_SA_E!O63+FC_IND_NFM_OM_E!O63</f>
        <v>0</v>
      </c>
      <c r="P63" s="30">
        <f>FC_IND_NFM_AM_E!P63+FC_IND_NFM_PA_E!P63+FC_IND_NFM_SA_E!P63+FC_IND_NFM_OM_E!P63</f>
        <v>0</v>
      </c>
      <c r="Q63" s="30">
        <f>FC_IND_NFM_AM_E!Q63+FC_IND_NFM_PA_E!Q63+FC_IND_NFM_SA_E!Q63+FC_IND_NFM_OM_E!Q63</f>
        <v>0</v>
      </c>
      <c r="R63" s="30">
        <f>FC_IND_NFM_AM_E!R63+FC_IND_NFM_PA_E!R63+FC_IND_NFM_SA_E!R63+FC_IND_NFM_OM_E!R63</f>
        <v>0</v>
      </c>
      <c r="S63" s="30">
        <f>FC_IND_NFM_AM_E!S63+FC_IND_NFM_PA_E!S63+FC_IND_NFM_SA_E!S63+FC_IND_NFM_OM_E!S63</f>
        <v>0</v>
      </c>
      <c r="T63" s="30">
        <f>FC_IND_NFM_AM_E!T63+FC_IND_NFM_PA_E!T63+FC_IND_NFM_SA_E!T63+FC_IND_NFM_OM_E!T63</f>
        <v>0</v>
      </c>
      <c r="U63" s="30">
        <f>FC_IND_NFM_AM_E!U63+FC_IND_NFM_PA_E!U63+FC_IND_NFM_SA_E!U63+FC_IND_NFM_OM_E!U63</f>
        <v>0</v>
      </c>
      <c r="V63" s="30">
        <f>FC_IND_NFM_AM_E!V63+FC_IND_NFM_PA_E!V63+FC_IND_NFM_SA_E!V63+FC_IND_NFM_OM_E!V63</f>
        <v>0</v>
      </c>
      <c r="W63" s="30">
        <f>FC_IND_NFM_AM_E!W63+FC_IND_NFM_PA_E!W63+FC_IND_NFM_SA_E!W63+FC_IND_NFM_OM_E!W63</f>
        <v>0</v>
      </c>
      <c r="X63" s="30">
        <f>FC_IND_NFM_AM_E!X63+FC_IND_NFM_PA_E!X63+FC_IND_NFM_SA_E!X63+FC_IND_NFM_OM_E!X63</f>
        <v>0</v>
      </c>
    </row>
    <row r="64" spans="1:24" ht="11.25" customHeight="1" x14ac:dyDescent="0.2">
      <c r="A64" s="22" t="s">
        <v>115</v>
      </c>
      <c r="B64" s="23" t="s">
        <v>116</v>
      </c>
      <c r="C64" s="30">
        <f>FC_IND_NFM_AM_E!C64+FC_IND_NFM_PA_E!C64+FC_IND_NFM_SA_E!C64+FC_IND_NFM_OM_E!C64</f>
        <v>0</v>
      </c>
      <c r="D64" s="30">
        <f>FC_IND_NFM_AM_E!D64+FC_IND_NFM_PA_E!D64+FC_IND_NFM_SA_E!D64+FC_IND_NFM_OM_E!D64</f>
        <v>0</v>
      </c>
      <c r="E64" s="30">
        <f>FC_IND_NFM_AM_E!E64+FC_IND_NFM_PA_E!E64+FC_IND_NFM_SA_E!E64+FC_IND_NFM_OM_E!E64</f>
        <v>0</v>
      </c>
      <c r="F64" s="30">
        <f>FC_IND_NFM_AM_E!F64+FC_IND_NFM_PA_E!F64+FC_IND_NFM_SA_E!F64+FC_IND_NFM_OM_E!F64</f>
        <v>0</v>
      </c>
      <c r="G64" s="30">
        <f>FC_IND_NFM_AM_E!G64+FC_IND_NFM_PA_E!G64+FC_IND_NFM_SA_E!G64+FC_IND_NFM_OM_E!G64</f>
        <v>0</v>
      </c>
      <c r="H64" s="30">
        <f>FC_IND_NFM_AM_E!H64+FC_IND_NFM_PA_E!H64+FC_IND_NFM_SA_E!H64+FC_IND_NFM_OM_E!H64</f>
        <v>0</v>
      </c>
      <c r="I64" s="30">
        <f>FC_IND_NFM_AM_E!I64+FC_IND_NFM_PA_E!I64+FC_IND_NFM_SA_E!I64+FC_IND_NFM_OM_E!I64</f>
        <v>0</v>
      </c>
      <c r="J64" s="30">
        <f>FC_IND_NFM_AM_E!J64+FC_IND_NFM_PA_E!J64+FC_IND_NFM_SA_E!J64+FC_IND_NFM_OM_E!J64</f>
        <v>0</v>
      </c>
      <c r="K64" s="30">
        <f>FC_IND_NFM_AM_E!K64+FC_IND_NFM_PA_E!K64+FC_IND_NFM_SA_E!K64+FC_IND_NFM_OM_E!K64</f>
        <v>0</v>
      </c>
      <c r="L64" s="30">
        <f>FC_IND_NFM_AM_E!L64+FC_IND_NFM_PA_E!L64+FC_IND_NFM_SA_E!L64+FC_IND_NFM_OM_E!L64</f>
        <v>0</v>
      </c>
      <c r="M64" s="30">
        <f>FC_IND_NFM_AM_E!M64+FC_IND_NFM_PA_E!M64+FC_IND_NFM_SA_E!M64+FC_IND_NFM_OM_E!M64</f>
        <v>6.0189165950128964E-4</v>
      </c>
      <c r="N64" s="30">
        <f>FC_IND_NFM_AM_E!N64+FC_IND_NFM_PA_E!N64+FC_IND_NFM_SA_E!N64+FC_IND_NFM_OM_E!N64</f>
        <v>0</v>
      </c>
      <c r="O64" s="30">
        <f>FC_IND_NFM_AM_E!O64+FC_IND_NFM_PA_E!O64+FC_IND_NFM_SA_E!O64+FC_IND_NFM_OM_E!O64</f>
        <v>0</v>
      </c>
      <c r="P64" s="30">
        <f>FC_IND_NFM_AM_E!P64+FC_IND_NFM_PA_E!P64+FC_IND_NFM_SA_E!P64+FC_IND_NFM_OM_E!P64</f>
        <v>0</v>
      </c>
      <c r="Q64" s="30">
        <f>FC_IND_NFM_AM_E!Q64+FC_IND_NFM_PA_E!Q64+FC_IND_NFM_SA_E!Q64+FC_IND_NFM_OM_E!Q64</f>
        <v>0</v>
      </c>
      <c r="R64" s="30">
        <f>FC_IND_NFM_AM_E!R64+FC_IND_NFM_PA_E!R64+FC_IND_NFM_SA_E!R64+FC_IND_NFM_OM_E!R64</f>
        <v>0</v>
      </c>
      <c r="S64" s="30">
        <f>FC_IND_NFM_AM_E!S64+FC_IND_NFM_PA_E!S64+FC_IND_NFM_SA_E!S64+FC_IND_NFM_OM_E!S64</f>
        <v>0</v>
      </c>
      <c r="T64" s="30">
        <f>FC_IND_NFM_AM_E!T64+FC_IND_NFM_PA_E!T64+FC_IND_NFM_SA_E!T64+FC_IND_NFM_OM_E!T64</f>
        <v>0</v>
      </c>
      <c r="U64" s="30">
        <f>FC_IND_NFM_AM_E!U64+FC_IND_NFM_PA_E!U64+FC_IND_NFM_SA_E!U64+FC_IND_NFM_OM_E!U64</f>
        <v>0</v>
      </c>
      <c r="V64" s="30">
        <f>FC_IND_NFM_AM_E!V64+FC_IND_NFM_PA_E!V64+FC_IND_NFM_SA_E!V64+FC_IND_NFM_OM_E!V64</f>
        <v>0</v>
      </c>
      <c r="W64" s="30">
        <f>FC_IND_NFM_AM_E!W64+FC_IND_NFM_PA_E!W64+FC_IND_NFM_SA_E!W64+FC_IND_NFM_OM_E!W64</f>
        <v>0</v>
      </c>
      <c r="X64" s="30">
        <f>FC_IND_NFM_AM_E!X64+FC_IND_NFM_PA_E!X64+FC_IND_NFM_SA_E!X64+FC_IND_NFM_OM_E!X64</f>
        <v>0</v>
      </c>
    </row>
    <row r="65" spans="1:24" ht="11.25" customHeight="1" x14ac:dyDescent="0.2">
      <c r="A65" s="22" t="s">
        <v>117</v>
      </c>
      <c r="B65" s="23" t="s">
        <v>118</v>
      </c>
      <c r="C65" s="30">
        <f>FC_IND_NFM_AM_E!C65+FC_IND_NFM_PA_E!C65+FC_IND_NFM_SA_E!C65+FC_IND_NFM_OM_E!C65</f>
        <v>0</v>
      </c>
      <c r="D65" s="30">
        <f>FC_IND_NFM_AM_E!D65+FC_IND_NFM_PA_E!D65+FC_IND_NFM_SA_E!D65+FC_IND_NFM_OM_E!D65</f>
        <v>0</v>
      </c>
      <c r="E65" s="30">
        <f>FC_IND_NFM_AM_E!E65+FC_IND_NFM_PA_E!E65+FC_IND_NFM_SA_E!E65+FC_IND_NFM_OM_E!E65</f>
        <v>0</v>
      </c>
      <c r="F65" s="30">
        <f>FC_IND_NFM_AM_E!F65+FC_IND_NFM_PA_E!F65+FC_IND_NFM_SA_E!F65+FC_IND_NFM_OM_E!F65</f>
        <v>0</v>
      </c>
      <c r="G65" s="30">
        <f>FC_IND_NFM_AM_E!G65+FC_IND_NFM_PA_E!G65+FC_IND_NFM_SA_E!G65+FC_IND_NFM_OM_E!G65</f>
        <v>0</v>
      </c>
      <c r="H65" s="30">
        <f>FC_IND_NFM_AM_E!H65+FC_IND_NFM_PA_E!H65+FC_IND_NFM_SA_E!H65+FC_IND_NFM_OM_E!H65</f>
        <v>0</v>
      </c>
      <c r="I65" s="30">
        <f>FC_IND_NFM_AM_E!I65+FC_IND_NFM_PA_E!I65+FC_IND_NFM_SA_E!I65+FC_IND_NFM_OM_E!I65</f>
        <v>0</v>
      </c>
      <c r="J65" s="30">
        <f>FC_IND_NFM_AM_E!J65+FC_IND_NFM_PA_E!J65+FC_IND_NFM_SA_E!J65+FC_IND_NFM_OM_E!J65</f>
        <v>0</v>
      </c>
      <c r="K65" s="30">
        <f>FC_IND_NFM_AM_E!K65+FC_IND_NFM_PA_E!K65+FC_IND_NFM_SA_E!K65+FC_IND_NFM_OM_E!K65</f>
        <v>0</v>
      </c>
      <c r="L65" s="30">
        <f>FC_IND_NFM_AM_E!L65+FC_IND_NFM_PA_E!L65+FC_IND_NFM_SA_E!L65+FC_IND_NFM_OM_E!L65</f>
        <v>0</v>
      </c>
      <c r="M65" s="30">
        <f>FC_IND_NFM_AM_E!M65+FC_IND_NFM_PA_E!M65+FC_IND_NFM_SA_E!M65+FC_IND_NFM_OM_E!M65</f>
        <v>0</v>
      </c>
      <c r="N65" s="30">
        <f>FC_IND_NFM_AM_E!N65+FC_IND_NFM_PA_E!N65+FC_IND_NFM_SA_E!N65+FC_IND_NFM_OM_E!N65</f>
        <v>0</v>
      </c>
      <c r="O65" s="30">
        <f>FC_IND_NFM_AM_E!O65+FC_IND_NFM_PA_E!O65+FC_IND_NFM_SA_E!O65+FC_IND_NFM_OM_E!O65</f>
        <v>0</v>
      </c>
      <c r="P65" s="30">
        <f>FC_IND_NFM_AM_E!P65+FC_IND_NFM_PA_E!P65+FC_IND_NFM_SA_E!P65+FC_IND_NFM_OM_E!P65</f>
        <v>0</v>
      </c>
      <c r="Q65" s="30">
        <f>FC_IND_NFM_AM_E!Q65+FC_IND_NFM_PA_E!Q65+FC_IND_NFM_SA_E!Q65+FC_IND_NFM_OM_E!Q65</f>
        <v>0</v>
      </c>
      <c r="R65" s="30">
        <f>FC_IND_NFM_AM_E!R65+FC_IND_NFM_PA_E!R65+FC_IND_NFM_SA_E!R65+FC_IND_NFM_OM_E!R65</f>
        <v>0</v>
      </c>
      <c r="S65" s="30">
        <f>FC_IND_NFM_AM_E!S65+FC_IND_NFM_PA_E!S65+FC_IND_NFM_SA_E!S65+FC_IND_NFM_OM_E!S65</f>
        <v>0</v>
      </c>
      <c r="T65" s="30">
        <f>FC_IND_NFM_AM_E!T65+FC_IND_NFM_PA_E!T65+FC_IND_NFM_SA_E!T65+FC_IND_NFM_OM_E!T65</f>
        <v>0</v>
      </c>
      <c r="U65" s="30">
        <f>FC_IND_NFM_AM_E!U65+FC_IND_NFM_PA_E!U65+FC_IND_NFM_SA_E!U65+FC_IND_NFM_OM_E!U65</f>
        <v>0</v>
      </c>
      <c r="V65" s="30">
        <f>FC_IND_NFM_AM_E!V65+FC_IND_NFM_PA_E!V65+FC_IND_NFM_SA_E!V65+FC_IND_NFM_OM_E!V65</f>
        <v>0</v>
      </c>
      <c r="W65" s="30">
        <f>FC_IND_NFM_AM_E!W65+FC_IND_NFM_PA_E!W65+FC_IND_NFM_SA_E!W65+FC_IND_NFM_OM_E!W65</f>
        <v>0</v>
      </c>
      <c r="X65" s="30">
        <f>FC_IND_NFM_AM_E!X65+FC_IND_NFM_PA_E!X65+FC_IND_NFM_SA_E!X65+FC_IND_NFM_OM_E!X65</f>
        <v>0</v>
      </c>
    </row>
    <row r="66" spans="1:24" ht="11.25" customHeight="1" x14ac:dyDescent="0.2">
      <c r="A66" s="22" t="s">
        <v>119</v>
      </c>
      <c r="B66" s="23" t="s">
        <v>120</v>
      </c>
      <c r="C66" s="30">
        <f>FC_IND_NFM_AM_E!C66+FC_IND_NFM_PA_E!C66+FC_IND_NFM_SA_E!C66+FC_IND_NFM_OM_E!C66</f>
        <v>0</v>
      </c>
      <c r="D66" s="30">
        <f>FC_IND_NFM_AM_E!D66+FC_IND_NFM_PA_E!D66+FC_IND_NFM_SA_E!D66+FC_IND_NFM_OM_E!D66</f>
        <v>0</v>
      </c>
      <c r="E66" s="30">
        <f>FC_IND_NFM_AM_E!E66+FC_IND_NFM_PA_E!E66+FC_IND_NFM_SA_E!E66+FC_IND_NFM_OM_E!E66</f>
        <v>0</v>
      </c>
      <c r="F66" s="30">
        <f>FC_IND_NFM_AM_E!F66+FC_IND_NFM_PA_E!F66+FC_IND_NFM_SA_E!F66+FC_IND_NFM_OM_E!F66</f>
        <v>0</v>
      </c>
      <c r="G66" s="30">
        <f>FC_IND_NFM_AM_E!G66+FC_IND_NFM_PA_E!G66+FC_IND_NFM_SA_E!G66+FC_IND_NFM_OM_E!G66</f>
        <v>0</v>
      </c>
      <c r="H66" s="30">
        <f>FC_IND_NFM_AM_E!H66+FC_IND_NFM_PA_E!H66+FC_IND_NFM_SA_E!H66+FC_IND_NFM_OM_E!H66</f>
        <v>8.598452278589854E-4</v>
      </c>
      <c r="I66" s="30">
        <f>FC_IND_NFM_AM_E!I66+FC_IND_NFM_PA_E!I66+FC_IND_NFM_SA_E!I66+FC_IND_NFM_OM_E!I66</f>
        <v>6.1049011177987961E-3</v>
      </c>
      <c r="J66" s="30">
        <f>FC_IND_NFM_AM_E!J66+FC_IND_NFM_PA_E!J66+FC_IND_NFM_SA_E!J66+FC_IND_NFM_OM_E!J66</f>
        <v>6.1049011177987953E-3</v>
      </c>
      <c r="K66" s="30">
        <f>FC_IND_NFM_AM_E!K66+FC_IND_NFM_PA_E!K66+FC_IND_NFM_SA_E!K66+FC_IND_NFM_OM_E!K66</f>
        <v>6.964746345657781E-3</v>
      </c>
      <c r="L66" s="30">
        <f>FC_IND_NFM_AM_E!L66+FC_IND_NFM_PA_E!L66+FC_IND_NFM_SA_E!L66+FC_IND_NFM_OM_E!L66</f>
        <v>1.1435941530524504E-2</v>
      </c>
      <c r="M66" s="30">
        <f>FC_IND_NFM_AM_E!M66+FC_IND_NFM_PA_E!M66+FC_IND_NFM_SA_E!M66+FC_IND_NFM_OM_E!M66</f>
        <v>1.2381771281169388E-2</v>
      </c>
      <c r="N66" s="30">
        <f>FC_IND_NFM_AM_E!N66+FC_IND_NFM_PA_E!N66+FC_IND_NFM_SA_E!N66+FC_IND_NFM_OM_E!N66</f>
        <v>9.630266552020636E-3</v>
      </c>
      <c r="O66" s="30">
        <f>FC_IND_NFM_AM_E!O66+FC_IND_NFM_PA_E!O66+FC_IND_NFM_SA_E!O66+FC_IND_NFM_OM_E!O66</f>
        <v>8.7704213241616494E-3</v>
      </c>
      <c r="P66" s="30">
        <f>FC_IND_NFM_AM_E!P66+FC_IND_NFM_PA_E!P66+FC_IND_NFM_SA_E!P66+FC_IND_NFM_OM_E!P66</f>
        <v>8.856405846947548E-3</v>
      </c>
      <c r="Q66" s="30">
        <f>FC_IND_NFM_AM_E!Q66+FC_IND_NFM_PA_E!Q66+FC_IND_NFM_SA_E!Q66+FC_IND_NFM_OM_E!Q66</f>
        <v>1.066208082545142E-2</v>
      </c>
      <c r="R66" s="30">
        <f>FC_IND_NFM_AM_E!R66+FC_IND_NFM_PA_E!R66+FC_IND_NFM_SA_E!R66+FC_IND_NFM_OM_E!R66</f>
        <v>6.2768701633705935E-3</v>
      </c>
      <c r="S66" s="30">
        <f>FC_IND_NFM_AM_E!S66+FC_IND_NFM_PA_E!S66+FC_IND_NFM_SA_E!S66+FC_IND_NFM_OM_E!S66</f>
        <v>0.21126397248495268</v>
      </c>
      <c r="T66" s="30">
        <f>FC_IND_NFM_AM_E!T66+FC_IND_NFM_PA_E!T66+FC_IND_NFM_SA_E!T66+FC_IND_NFM_OM_E!T66</f>
        <v>0.33310404127257098</v>
      </c>
      <c r="U66" s="30">
        <f>FC_IND_NFM_AM_E!U66+FC_IND_NFM_PA_E!U66+FC_IND_NFM_SA_E!U66+FC_IND_NFM_OM_E!U66</f>
        <v>0.43834909716251075</v>
      </c>
      <c r="V66" s="30">
        <f>FC_IND_NFM_AM_E!V66+FC_IND_NFM_PA_E!V66+FC_IND_NFM_SA_E!V66+FC_IND_NFM_OM_E!V66</f>
        <v>0.53215821152192588</v>
      </c>
      <c r="W66" s="30">
        <f>FC_IND_NFM_AM_E!W66+FC_IND_NFM_PA_E!W66+FC_IND_NFM_SA_E!W66+FC_IND_NFM_OM_E!W66</f>
        <v>0.48822012037833185</v>
      </c>
      <c r="X66" s="30">
        <f>FC_IND_NFM_AM_E!X66+FC_IND_NFM_PA_E!X66+FC_IND_NFM_SA_E!X66+FC_IND_NFM_OM_E!X66</f>
        <v>0.81453138435081684</v>
      </c>
    </row>
    <row r="67" spans="1:24" ht="11.25" customHeight="1" x14ac:dyDescent="0.2">
      <c r="A67" s="22" t="s">
        <v>121</v>
      </c>
      <c r="B67" s="23" t="s">
        <v>122</v>
      </c>
      <c r="C67" s="30">
        <f>FC_IND_NFM_AM_E!C67+FC_IND_NFM_PA_E!C67+FC_IND_NFM_SA_E!C67+FC_IND_NFM_OM_E!C67</f>
        <v>0</v>
      </c>
      <c r="D67" s="30">
        <f>FC_IND_NFM_AM_E!D67+FC_IND_NFM_PA_E!D67+FC_IND_NFM_SA_E!D67+FC_IND_NFM_OM_E!D67</f>
        <v>0</v>
      </c>
      <c r="E67" s="30">
        <f>FC_IND_NFM_AM_E!E67+FC_IND_NFM_PA_E!E67+FC_IND_NFM_SA_E!E67+FC_IND_NFM_OM_E!E67</f>
        <v>0</v>
      </c>
      <c r="F67" s="30">
        <f>FC_IND_NFM_AM_E!F67+FC_IND_NFM_PA_E!F67+FC_IND_NFM_SA_E!F67+FC_IND_NFM_OM_E!F67</f>
        <v>0</v>
      </c>
      <c r="G67" s="30">
        <f>FC_IND_NFM_AM_E!G67+FC_IND_NFM_PA_E!G67+FC_IND_NFM_SA_E!G67+FC_IND_NFM_OM_E!G67</f>
        <v>0</v>
      </c>
      <c r="H67" s="30">
        <f>FC_IND_NFM_AM_E!H67+FC_IND_NFM_PA_E!H67+FC_IND_NFM_SA_E!H67+FC_IND_NFM_OM_E!H67</f>
        <v>0</v>
      </c>
      <c r="I67" s="30">
        <f>FC_IND_NFM_AM_E!I67+FC_IND_NFM_PA_E!I67+FC_IND_NFM_SA_E!I67+FC_IND_NFM_OM_E!I67</f>
        <v>0</v>
      </c>
      <c r="J67" s="30">
        <f>FC_IND_NFM_AM_E!J67+FC_IND_NFM_PA_E!J67+FC_IND_NFM_SA_E!J67+FC_IND_NFM_OM_E!J67</f>
        <v>0</v>
      </c>
      <c r="K67" s="30">
        <f>FC_IND_NFM_AM_E!K67+FC_IND_NFM_PA_E!K67+FC_IND_NFM_SA_E!K67+FC_IND_NFM_OM_E!K67</f>
        <v>0</v>
      </c>
      <c r="L67" s="30">
        <f>FC_IND_NFM_AM_E!L67+FC_IND_NFM_PA_E!L67+FC_IND_NFM_SA_E!L67+FC_IND_NFM_OM_E!L67</f>
        <v>0</v>
      </c>
      <c r="M67" s="30">
        <f>FC_IND_NFM_AM_E!M67+FC_IND_NFM_PA_E!M67+FC_IND_NFM_SA_E!M67+FC_IND_NFM_OM_E!M67</f>
        <v>0</v>
      </c>
      <c r="N67" s="30">
        <f>FC_IND_NFM_AM_E!N67+FC_IND_NFM_PA_E!N67+FC_IND_NFM_SA_E!N67+FC_IND_NFM_OM_E!N67</f>
        <v>0</v>
      </c>
      <c r="O67" s="30">
        <f>FC_IND_NFM_AM_E!O67+FC_IND_NFM_PA_E!O67+FC_IND_NFM_SA_E!O67+FC_IND_NFM_OM_E!O67</f>
        <v>0</v>
      </c>
      <c r="P67" s="30">
        <f>FC_IND_NFM_AM_E!P67+FC_IND_NFM_PA_E!P67+FC_IND_NFM_SA_E!P67+FC_IND_NFM_OM_E!P67</f>
        <v>0</v>
      </c>
      <c r="Q67" s="30">
        <f>FC_IND_NFM_AM_E!Q67+FC_IND_NFM_PA_E!Q67+FC_IND_NFM_SA_E!Q67+FC_IND_NFM_OM_E!Q67</f>
        <v>0</v>
      </c>
      <c r="R67" s="30">
        <f>FC_IND_NFM_AM_E!R67+FC_IND_NFM_PA_E!R67+FC_IND_NFM_SA_E!R67+FC_IND_NFM_OM_E!R67</f>
        <v>0</v>
      </c>
      <c r="S67" s="30">
        <f>FC_IND_NFM_AM_E!S67+FC_IND_NFM_PA_E!S67+FC_IND_NFM_SA_E!S67+FC_IND_NFM_OM_E!S67</f>
        <v>0</v>
      </c>
      <c r="T67" s="30">
        <f>FC_IND_NFM_AM_E!T67+FC_IND_NFM_PA_E!T67+FC_IND_NFM_SA_E!T67+FC_IND_NFM_OM_E!T67</f>
        <v>0</v>
      </c>
      <c r="U67" s="30">
        <f>FC_IND_NFM_AM_E!U67+FC_IND_NFM_PA_E!U67+FC_IND_NFM_SA_E!U67+FC_IND_NFM_OM_E!U67</f>
        <v>0</v>
      </c>
      <c r="V67" s="30">
        <f>FC_IND_NFM_AM_E!V67+FC_IND_NFM_PA_E!V67+FC_IND_NFM_SA_E!V67+FC_IND_NFM_OM_E!V67</f>
        <v>0</v>
      </c>
      <c r="W67" s="30">
        <f>FC_IND_NFM_AM_E!W67+FC_IND_NFM_PA_E!W67+FC_IND_NFM_SA_E!W67+FC_IND_NFM_OM_E!W67</f>
        <v>0</v>
      </c>
      <c r="X67" s="30">
        <f>FC_IND_NFM_AM_E!X67+FC_IND_NFM_PA_E!X67+FC_IND_NFM_SA_E!X67+FC_IND_NFM_OM_E!X67</f>
        <v>0</v>
      </c>
    </row>
    <row r="68" spans="1:24" ht="11.25" customHeight="1" x14ac:dyDescent="0.2">
      <c r="A68" s="22" t="s">
        <v>123</v>
      </c>
      <c r="B68" s="23" t="s">
        <v>124</v>
      </c>
      <c r="C68" s="30">
        <f>FC_IND_NFM_AM_E!C68+FC_IND_NFM_PA_E!C68+FC_IND_NFM_SA_E!C68+FC_IND_NFM_OM_E!C68</f>
        <v>0</v>
      </c>
      <c r="D68" s="30">
        <f>FC_IND_NFM_AM_E!D68+FC_IND_NFM_PA_E!D68+FC_IND_NFM_SA_E!D68+FC_IND_NFM_OM_E!D68</f>
        <v>0</v>
      </c>
      <c r="E68" s="30">
        <f>FC_IND_NFM_AM_E!E68+FC_IND_NFM_PA_E!E68+FC_IND_NFM_SA_E!E68+FC_IND_NFM_OM_E!E68</f>
        <v>0</v>
      </c>
      <c r="F68" s="30">
        <f>FC_IND_NFM_AM_E!F68+FC_IND_NFM_PA_E!F68+FC_IND_NFM_SA_E!F68+FC_IND_NFM_OM_E!F68</f>
        <v>0</v>
      </c>
      <c r="G68" s="30">
        <f>FC_IND_NFM_AM_E!G68+FC_IND_NFM_PA_E!G68+FC_IND_NFM_SA_E!G68+FC_IND_NFM_OM_E!G68</f>
        <v>0</v>
      </c>
      <c r="H68" s="30">
        <f>FC_IND_NFM_AM_E!H68+FC_IND_NFM_PA_E!H68+FC_IND_NFM_SA_E!H68+FC_IND_NFM_OM_E!H68</f>
        <v>0</v>
      </c>
      <c r="I68" s="30">
        <f>FC_IND_NFM_AM_E!I68+FC_IND_NFM_PA_E!I68+FC_IND_NFM_SA_E!I68+FC_IND_NFM_OM_E!I68</f>
        <v>0</v>
      </c>
      <c r="J68" s="30">
        <f>FC_IND_NFM_AM_E!J68+FC_IND_NFM_PA_E!J68+FC_IND_NFM_SA_E!J68+FC_IND_NFM_OM_E!J68</f>
        <v>0</v>
      </c>
      <c r="K68" s="30">
        <f>FC_IND_NFM_AM_E!K68+FC_IND_NFM_PA_E!K68+FC_IND_NFM_SA_E!K68+FC_IND_NFM_OM_E!K68</f>
        <v>0</v>
      </c>
      <c r="L68" s="30">
        <f>FC_IND_NFM_AM_E!L68+FC_IND_NFM_PA_E!L68+FC_IND_NFM_SA_E!L68+FC_IND_NFM_OM_E!L68</f>
        <v>0</v>
      </c>
      <c r="M68" s="30">
        <f>FC_IND_NFM_AM_E!M68+FC_IND_NFM_PA_E!M68+FC_IND_NFM_SA_E!M68+FC_IND_NFM_OM_E!M68</f>
        <v>0</v>
      </c>
      <c r="N68" s="30">
        <f>FC_IND_NFM_AM_E!N68+FC_IND_NFM_PA_E!N68+FC_IND_NFM_SA_E!N68+FC_IND_NFM_OM_E!N68</f>
        <v>0</v>
      </c>
      <c r="O68" s="30">
        <f>FC_IND_NFM_AM_E!O68+FC_IND_NFM_PA_E!O68+FC_IND_NFM_SA_E!O68+FC_IND_NFM_OM_E!O68</f>
        <v>0</v>
      </c>
      <c r="P68" s="30">
        <f>FC_IND_NFM_AM_E!P68+FC_IND_NFM_PA_E!P68+FC_IND_NFM_SA_E!P68+FC_IND_NFM_OM_E!P68</f>
        <v>0</v>
      </c>
      <c r="Q68" s="30">
        <f>FC_IND_NFM_AM_E!Q68+FC_IND_NFM_PA_E!Q68+FC_IND_NFM_SA_E!Q68+FC_IND_NFM_OM_E!Q68</f>
        <v>0</v>
      </c>
      <c r="R68" s="30">
        <f>FC_IND_NFM_AM_E!R68+FC_IND_NFM_PA_E!R68+FC_IND_NFM_SA_E!R68+FC_IND_NFM_OM_E!R68</f>
        <v>0</v>
      </c>
      <c r="S68" s="30">
        <f>FC_IND_NFM_AM_E!S68+FC_IND_NFM_PA_E!S68+FC_IND_NFM_SA_E!S68+FC_IND_NFM_OM_E!S68</f>
        <v>0</v>
      </c>
      <c r="T68" s="30">
        <f>FC_IND_NFM_AM_E!T68+FC_IND_NFM_PA_E!T68+FC_IND_NFM_SA_E!T68+FC_IND_NFM_OM_E!T68</f>
        <v>0</v>
      </c>
      <c r="U68" s="30">
        <f>FC_IND_NFM_AM_E!U68+FC_IND_NFM_PA_E!U68+FC_IND_NFM_SA_E!U68+FC_IND_NFM_OM_E!U68</f>
        <v>0</v>
      </c>
      <c r="V68" s="30">
        <f>FC_IND_NFM_AM_E!V68+FC_IND_NFM_PA_E!V68+FC_IND_NFM_SA_E!V68+FC_IND_NFM_OM_E!V68</f>
        <v>0</v>
      </c>
      <c r="W68" s="30">
        <f>FC_IND_NFM_AM_E!W68+FC_IND_NFM_PA_E!W68+FC_IND_NFM_SA_E!W68+FC_IND_NFM_OM_E!W68</f>
        <v>0</v>
      </c>
      <c r="X68" s="30">
        <f>FC_IND_NFM_AM_E!X68+FC_IND_NFM_PA_E!X68+FC_IND_NFM_SA_E!X68+FC_IND_NFM_OM_E!X68</f>
        <v>0</v>
      </c>
    </row>
    <row r="69" spans="1:24" ht="11.25" customHeight="1" x14ac:dyDescent="0.2">
      <c r="A69" s="22" t="s">
        <v>125</v>
      </c>
      <c r="B69" s="23" t="s">
        <v>126</v>
      </c>
      <c r="C69" s="30">
        <f>FC_IND_NFM_AM_E!C69+FC_IND_NFM_PA_E!C69+FC_IND_NFM_SA_E!C69+FC_IND_NFM_OM_E!C69</f>
        <v>0</v>
      </c>
      <c r="D69" s="30">
        <f>FC_IND_NFM_AM_E!D69+FC_IND_NFM_PA_E!D69+FC_IND_NFM_SA_E!D69+FC_IND_NFM_OM_E!D69</f>
        <v>0</v>
      </c>
      <c r="E69" s="30">
        <f>FC_IND_NFM_AM_E!E69+FC_IND_NFM_PA_E!E69+FC_IND_NFM_SA_E!E69+FC_IND_NFM_OM_E!E69</f>
        <v>0</v>
      </c>
      <c r="F69" s="30">
        <f>FC_IND_NFM_AM_E!F69+FC_IND_NFM_PA_E!F69+FC_IND_NFM_SA_E!F69+FC_IND_NFM_OM_E!F69</f>
        <v>0</v>
      </c>
      <c r="G69" s="30">
        <f>FC_IND_NFM_AM_E!G69+FC_IND_NFM_PA_E!G69+FC_IND_NFM_SA_E!G69+FC_IND_NFM_OM_E!G69</f>
        <v>0.76388650042992257</v>
      </c>
      <c r="H69" s="30">
        <f>FC_IND_NFM_AM_E!H69+FC_IND_NFM_PA_E!H69+FC_IND_NFM_SA_E!H69+FC_IND_NFM_OM_E!H69</f>
        <v>0</v>
      </c>
      <c r="I69" s="30">
        <f>FC_IND_NFM_AM_E!I69+FC_IND_NFM_PA_E!I69+FC_IND_NFM_SA_E!I69+FC_IND_NFM_OM_E!I69</f>
        <v>0</v>
      </c>
      <c r="J69" s="30">
        <f>FC_IND_NFM_AM_E!J69+FC_IND_NFM_PA_E!J69+FC_IND_NFM_SA_E!J69+FC_IND_NFM_OM_E!J69</f>
        <v>0</v>
      </c>
      <c r="K69" s="30">
        <f>FC_IND_NFM_AM_E!K69+FC_IND_NFM_PA_E!K69+FC_IND_NFM_SA_E!K69+FC_IND_NFM_OM_E!K69</f>
        <v>0</v>
      </c>
      <c r="L69" s="30">
        <f>FC_IND_NFM_AM_E!L69+FC_IND_NFM_PA_E!L69+FC_IND_NFM_SA_E!L69+FC_IND_NFM_OM_E!L69</f>
        <v>0</v>
      </c>
      <c r="M69" s="30">
        <f>FC_IND_NFM_AM_E!M69+FC_IND_NFM_PA_E!M69+FC_IND_NFM_SA_E!M69+FC_IND_NFM_OM_E!M69</f>
        <v>0</v>
      </c>
      <c r="N69" s="30">
        <f>FC_IND_NFM_AM_E!N69+FC_IND_NFM_PA_E!N69+FC_IND_NFM_SA_E!N69+FC_IND_NFM_OM_E!N69</f>
        <v>0</v>
      </c>
      <c r="O69" s="30">
        <f>FC_IND_NFM_AM_E!O69+FC_IND_NFM_PA_E!O69+FC_IND_NFM_SA_E!O69+FC_IND_NFM_OM_E!O69</f>
        <v>0</v>
      </c>
      <c r="P69" s="30">
        <f>FC_IND_NFM_AM_E!P69+FC_IND_NFM_PA_E!P69+FC_IND_NFM_SA_E!P69+FC_IND_NFM_OM_E!P69</f>
        <v>0</v>
      </c>
      <c r="Q69" s="30">
        <f>FC_IND_NFM_AM_E!Q69+FC_IND_NFM_PA_E!Q69+FC_IND_NFM_SA_E!Q69+FC_IND_NFM_OM_E!Q69</f>
        <v>0</v>
      </c>
      <c r="R69" s="30">
        <f>FC_IND_NFM_AM_E!R69+FC_IND_NFM_PA_E!R69+FC_IND_NFM_SA_E!R69+FC_IND_NFM_OM_E!R69</f>
        <v>0</v>
      </c>
      <c r="S69" s="30">
        <f>FC_IND_NFM_AM_E!S69+FC_IND_NFM_PA_E!S69+FC_IND_NFM_SA_E!S69+FC_IND_NFM_OM_E!S69</f>
        <v>0</v>
      </c>
      <c r="T69" s="30">
        <f>FC_IND_NFM_AM_E!T69+FC_IND_NFM_PA_E!T69+FC_IND_NFM_SA_E!T69+FC_IND_NFM_OM_E!T69</f>
        <v>0</v>
      </c>
      <c r="U69" s="30">
        <f>FC_IND_NFM_AM_E!U69+FC_IND_NFM_PA_E!U69+FC_IND_NFM_SA_E!U69+FC_IND_NFM_OM_E!U69</f>
        <v>0</v>
      </c>
      <c r="V69" s="30">
        <f>FC_IND_NFM_AM_E!V69+FC_IND_NFM_PA_E!V69+FC_IND_NFM_SA_E!V69+FC_IND_NFM_OM_E!V69</f>
        <v>0</v>
      </c>
      <c r="W69" s="30">
        <f>FC_IND_NFM_AM_E!W69+FC_IND_NFM_PA_E!W69+FC_IND_NFM_SA_E!W69+FC_IND_NFM_OM_E!W69</f>
        <v>0</v>
      </c>
      <c r="X69" s="30">
        <f>FC_IND_NFM_AM_E!X69+FC_IND_NFM_PA_E!X69+FC_IND_NFM_SA_E!X69+FC_IND_NFM_OM_E!X69</f>
        <v>0</v>
      </c>
    </row>
    <row r="70" spans="1:24" ht="11.25" customHeight="1" x14ac:dyDescent="0.2">
      <c r="A70" s="22" t="s">
        <v>127</v>
      </c>
      <c r="B70" s="23" t="s">
        <v>128</v>
      </c>
      <c r="C70" s="30">
        <f>FC_IND_NFM_AM_E!C70+FC_IND_NFM_PA_E!C70+FC_IND_NFM_SA_E!C70+FC_IND_NFM_OM_E!C70</f>
        <v>1.2532584363458246E-3</v>
      </c>
      <c r="D70" s="30">
        <f>FC_IND_NFM_AM_E!D70+FC_IND_NFM_PA_E!D70+FC_IND_NFM_SA_E!D70+FC_IND_NFM_OM_E!D70</f>
        <v>2.3770812676243477E-3</v>
      </c>
      <c r="E70" s="30">
        <f>FC_IND_NFM_AM_E!E70+FC_IND_NFM_PA_E!E70+FC_IND_NFM_SA_E!E70+FC_IND_NFM_OM_E!E70</f>
        <v>4.3494507083674215E-3</v>
      </c>
      <c r="F70" s="30">
        <f>FC_IND_NFM_AM_E!F70+FC_IND_NFM_PA_E!F70+FC_IND_NFM_SA_E!F70+FC_IND_NFM_OM_E!F70</f>
        <v>7.9982499277393218E-3</v>
      </c>
      <c r="G70" s="30">
        <f>FC_IND_NFM_AM_E!G70+FC_IND_NFM_PA_E!G70+FC_IND_NFM_SA_E!G70+FC_IND_NFM_OM_E!G70</f>
        <v>1.01948366979363E-2</v>
      </c>
      <c r="H70" s="30">
        <f>FC_IND_NFM_AM_E!H70+FC_IND_NFM_PA_E!H70+FC_IND_NFM_SA_E!H70+FC_IND_NFM_OM_E!H70</f>
        <v>7.3110800934600817E-2</v>
      </c>
      <c r="I70" s="30">
        <f>FC_IND_NFM_AM_E!I70+FC_IND_NFM_PA_E!I70+FC_IND_NFM_SA_E!I70+FC_IND_NFM_OM_E!I70</f>
        <v>7.934917800940279E-2</v>
      </c>
      <c r="J70" s="30">
        <f>FC_IND_NFM_AM_E!J70+FC_IND_NFM_PA_E!J70+FC_IND_NFM_SA_E!J70+FC_IND_NFM_OM_E!J70</f>
        <v>7.5942890300538482E-2</v>
      </c>
      <c r="K70" s="30">
        <f>FC_IND_NFM_AM_E!K70+FC_IND_NFM_PA_E!K70+FC_IND_NFM_SA_E!K70+FC_IND_NFM_OM_E!K70</f>
        <v>4.0484845956324539E-2</v>
      </c>
      <c r="L70" s="30">
        <f>FC_IND_NFM_AM_E!L70+FC_IND_NFM_PA_E!L70+FC_IND_NFM_SA_E!L70+FC_IND_NFM_OM_E!L70</f>
        <v>6.3594656383937326E-2</v>
      </c>
      <c r="M70" s="30">
        <f>FC_IND_NFM_AM_E!M70+FC_IND_NFM_PA_E!M70+FC_IND_NFM_SA_E!M70+FC_IND_NFM_OM_E!M70</f>
        <v>0.11394815489500869</v>
      </c>
      <c r="N70" s="30">
        <f>FC_IND_NFM_AM_E!N70+FC_IND_NFM_PA_E!N70+FC_IND_NFM_SA_E!N70+FC_IND_NFM_OM_E!N70</f>
        <v>0.16181654758818076</v>
      </c>
      <c r="O70" s="30">
        <f>FC_IND_NFM_AM_E!O70+FC_IND_NFM_PA_E!O70+FC_IND_NFM_SA_E!O70+FC_IND_NFM_OM_E!O70</f>
        <v>0.19770479367342253</v>
      </c>
      <c r="P70" s="30">
        <f>FC_IND_NFM_AM_E!P70+FC_IND_NFM_PA_E!P70+FC_IND_NFM_SA_E!P70+FC_IND_NFM_OM_E!P70</f>
        <v>0.26266322041389423</v>
      </c>
      <c r="Q70" s="30">
        <f>FC_IND_NFM_AM_E!Q70+FC_IND_NFM_PA_E!Q70+FC_IND_NFM_SA_E!Q70+FC_IND_NFM_OM_E!Q70</f>
        <v>6.5626514750076446</v>
      </c>
      <c r="R70" s="30">
        <f>FC_IND_NFM_AM_E!R70+FC_IND_NFM_PA_E!R70+FC_IND_NFM_SA_E!R70+FC_IND_NFM_OM_E!R70</f>
        <v>8.2974578696899979</v>
      </c>
      <c r="S70" s="30">
        <f>FC_IND_NFM_AM_E!S70+FC_IND_NFM_PA_E!S70+FC_IND_NFM_SA_E!S70+FC_IND_NFM_OM_E!S70</f>
        <v>9.2583119285139084</v>
      </c>
      <c r="T70" s="30">
        <f>FC_IND_NFM_AM_E!T70+FC_IND_NFM_PA_E!T70+FC_IND_NFM_SA_E!T70+FC_IND_NFM_OM_E!T70</f>
        <v>10.757542235796489</v>
      </c>
      <c r="U70" s="30">
        <f>FC_IND_NFM_AM_E!U70+FC_IND_NFM_PA_E!U70+FC_IND_NFM_SA_E!U70+FC_IND_NFM_OM_E!U70</f>
        <v>12.700332265002615</v>
      </c>
      <c r="V70" s="30">
        <f>FC_IND_NFM_AM_E!V70+FC_IND_NFM_PA_E!V70+FC_IND_NFM_SA_E!V70+FC_IND_NFM_OM_E!V70</f>
        <v>13.725560433996073</v>
      </c>
      <c r="W70" s="30">
        <f>FC_IND_NFM_AM_E!W70+FC_IND_NFM_PA_E!W70+FC_IND_NFM_SA_E!W70+FC_IND_NFM_OM_E!W70</f>
        <v>14.552307277742617</v>
      </c>
      <c r="X70" s="30">
        <f>FC_IND_NFM_AM_E!X70+FC_IND_NFM_PA_E!X70+FC_IND_NFM_SA_E!X70+FC_IND_NFM_OM_E!X70</f>
        <v>15.747223313221141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" si="29">SUM(C72:C73)</f>
        <v>1.7913370593293207</v>
      </c>
      <c r="D71" s="31">
        <f t="shared" ref="D71:W71" si="30">SUM(D72:D73)</f>
        <v>1.8689595872742908</v>
      </c>
      <c r="E71" s="31">
        <f t="shared" si="30"/>
        <v>1.7913370593293205</v>
      </c>
      <c r="F71" s="31">
        <f t="shared" si="30"/>
        <v>3.3557824591573517</v>
      </c>
      <c r="G71" s="31">
        <f t="shared" si="30"/>
        <v>3.9170679277730001</v>
      </c>
      <c r="H71" s="31">
        <f t="shared" si="30"/>
        <v>3.5050300945829749</v>
      </c>
      <c r="I71" s="31">
        <f t="shared" si="30"/>
        <v>3.3259673258813418</v>
      </c>
      <c r="J71" s="31">
        <f t="shared" si="30"/>
        <v>3.2005588993981084</v>
      </c>
      <c r="K71" s="31">
        <f t="shared" si="30"/>
        <v>11.345163370593292</v>
      </c>
      <c r="L71" s="31">
        <f t="shared" si="30"/>
        <v>7.7147463456577796</v>
      </c>
      <c r="M71" s="31">
        <f t="shared" si="30"/>
        <v>10.013650042992261</v>
      </c>
      <c r="N71" s="31">
        <f t="shared" si="30"/>
        <v>9.5538048151332742</v>
      </c>
      <c r="O71" s="31">
        <f t="shared" si="30"/>
        <v>8.7255803955288016</v>
      </c>
      <c r="P71" s="31">
        <f t="shared" si="30"/>
        <v>11.936865864144453</v>
      </c>
      <c r="Q71" s="31">
        <f t="shared" si="30"/>
        <v>12.233533963886501</v>
      </c>
      <c r="R71" s="31">
        <f t="shared" si="30"/>
        <v>10.676332760103181</v>
      </c>
      <c r="S71" s="31">
        <f t="shared" si="30"/>
        <v>11.078331900257952</v>
      </c>
      <c r="T71" s="31">
        <f t="shared" si="30"/>
        <v>11.194776440240755</v>
      </c>
      <c r="U71" s="31">
        <f t="shared" si="30"/>
        <v>7.8062768701633685</v>
      </c>
      <c r="V71" s="31">
        <f t="shared" si="30"/>
        <v>6.9331685296646608</v>
      </c>
      <c r="W71" s="31">
        <f t="shared" si="30"/>
        <v>7.742648323301804</v>
      </c>
      <c r="X71" s="31">
        <f t="shared" ref="X71" si="31">SUM(X72:X73)</f>
        <v>5.9871453138435076</v>
      </c>
    </row>
    <row r="72" spans="1:24" ht="11.25" customHeight="1" x14ac:dyDescent="0.2">
      <c r="A72" s="22" t="s">
        <v>131</v>
      </c>
      <c r="B72" s="23" t="s">
        <v>132</v>
      </c>
      <c r="C72" s="30">
        <f>FC_IND_NFM_AM_E!C72+FC_IND_NFM_PA_E!C72+FC_IND_NFM_SA_E!C72+FC_IND_NFM_OM_E!C72</f>
        <v>1.7913370593293207</v>
      </c>
      <c r="D72" s="30">
        <f>FC_IND_NFM_AM_E!D72+FC_IND_NFM_PA_E!D72+FC_IND_NFM_SA_E!D72+FC_IND_NFM_OM_E!D72</f>
        <v>1.8689595872742908</v>
      </c>
      <c r="E72" s="30">
        <f>FC_IND_NFM_AM_E!E72+FC_IND_NFM_PA_E!E72+FC_IND_NFM_SA_E!E72+FC_IND_NFM_OM_E!E72</f>
        <v>1.7913370593293205</v>
      </c>
      <c r="F72" s="30">
        <f>FC_IND_NFM_AM_E!F72+FC_IND_NFM_PA_E!F72+FC_IND_NFM_SA_E!F72+FC_IND_NFM_OM_E!F72</f>
        <v>0.5612854686156491</v>
      </c>
      <c r="G72" s="30">
        <f>FC_IND_NFM_AM_E!G72+FC_IND_NFM_PA_E!G72+FC_IND_NFM_SA_E!G72+FC_IND_NFM_OM_E!G72</f>
        <v>2.1018486672398962</v>
      </c>
      <c r="H72" s="30">
        <f>FC_IND_NFM_AM_E!H72+FC_IND_NFM_PA_E!H72+FC_IND_NFM_SA_E!H72+FC_IND_NFM_OM_E!H72</f>
        <v>1.6181857265692179</v>
      </c>
      <c r="I72" s="30">
        <f>FC_IND_NFM_AM_E!I72+FC_IND_NFM_PA_E!I72+FC_IND_NFM_SA_E!I72+FC_IND_NFM_OM_E!I72</f>
        <v>1.3435081685296648</v>
      </c>
      <c r="J72" s="30">
        <f>FC_IND_NFM_AM_E!J72+FC_IND_NFM_PA_E!J72+FC_IND_NFM_SA_E!J72+FC_IND_NFM_OM_E!J72</f>
        <v>1.2420034393809114</v>
      </c>
      <c r="K72" s="30">
        <f>FC_IND_NFM_AM_E!K72+FC_IND_NFM_PA_E!K72+FC_IND_NFM_SA_E!K72+FC_IND_NFM_OM_E!K72</f>
        <v>11.345163370593292</v>
      </c>
      <c r="L72" s="30">
        <f>FC_IND_NFM_AM_E!L72+FC_IND_NFM_PA_E!L72+FC_IND_NFM_SA_E!L72+FC_IND_NFM_OM_E!L72</f>
        <v>7.7147463456577796</v>
      </c>
      <c r="M72" s="30">
        <f>FC_IND_NFM_AM_E!M72+FC_IND_NFM_PA_E!M72+FC_IND_NFM_SA_E!M72+FC_IND_NFM_OM_E!M72</f>
        <v>10.013650042992261</v>
      </c>
      <c r="N72" s="30">
        <f>FC_IND_NFM_AM_E!N72+FC_IND_NFM_PA_E!N72+FC_IND_NFM_SA_E!N72+FC_IND_NFM_OM_E!N72</f>
        <v>9.5538048151332742</v>
      </c>
      <c r="O72" s="30">
        <f>FC_IND_NFM_AM_E!O72+FC_IND_NFM_PA_E!O72+FC_IND_NFM_SA_E!O72+FC_IND_NFM_OM_E!O72</f>
        <v>8.7255803955288016</v>
      </c>
      <c r="P72" s="30">
        <f>FC_IND_NFM_AM_E!P72+FC_IND_NFM_PA_E!P72+FC_IND_NFM_SA_E!P72+FC_IND_NFM_OM_E!P72</f>
        <v>11.936865864144453</v>
      </c>
      <c r="Q72" s="30">
        <f>FC_IND_NFM_AM_E!Q72+FC_IND_NFM_PA_E!Q72+FC_IND_NFM_SA_E!Q72+FC_IND_NFM_OM_E!Q72</f>
        <v>12.233533963886501</v>
      </c>
      <c r="R72" s="30">
        <f>FC_IND_NFM_AM_E!R72+FC_IND_NFM_PA_E!R72+FC_IND_NFM_SA_E!R72+FC_IND_NFM_OM_E!R72</f>
        <v>10.676332760103181</v>
      </c>
      <c r="S72" s="30">
        <f>FC_IND_NFM_AM_E!S72+FC_IND_NFM_PA_E!S72+FC_IND_NFM_SA_E!S72+FC_IND_NFM_OM_E!S72</f>
        <v>11.078331900257952</v>
      </c>
      <c r="T72" s="30">
        <f>FC_IND_NFM_AM_E!T72+FC_IND_NFM_PA_E!T72+FC_IND_NFM_SA_E!T72+FC_IND_NFM_OM_E!T72</f>
        <v>11.194776440240755</v>
      </c>
      <c r="U72" s="30">
        <f>FC_IND_NFM_AM_E!U72+FC_IND_NFM_PA_E!U72+FC_IND_NFM_SA_E!U72+FC_IND_NFM_OM_E!U72</f>
        <v>7.8062768701633685</v>
      </c>
      <c r="V72" s="30">
        <f>FC_IND_NFM_AM_E!V72+FC_IND_NFM_PA_E!V72+FC_IND_NFM_SA_E!V72+FC_IND_NFM_OM_E!V72</f>
        <v>6.9331685296646608</v>
      </c>
      <c r="W72" s="30">
        <f>FC_IND_NFM_AM_E!W72+FC_IND_NFM_PA_E!W72+FC_IND_NFM_SA_E!W72+FC_IND_NFM_OM_E!W72</f>
        <v>7.742648323301804</v>
      </c>
      <c r="X72" s="30">
        <f>FC_IND_NFM_AM_E!X72+FC_IND_NFM_PA_E!X72+FC_IND_NFM_SA_E!X72+FC_IND_NFM_OM_E!X72</f>
        <v>5.9871453138435076</v>
      </c>
    </row>
    <row r="73" spans="1:24" ht="11.25" customHeight="1" x14ac:dyDescent="0.2">
      <c r="A73" s="22" t="s">
        <v>133</v>
      </c>
      <c r="B73" s="23" t="s">
        <v>134</v>
      </c>
      <c r="C73" s="30">
        <f>FC_IND_NFM_AM_E!C73+FC_IND_NFM_PA_E!C73+FC_IND_NFM_SA_E!C73+FC_IND_NFM_OM_E!C73</f>
        <v>0</v>
      </c>
      <c r="D73" s="30">
        <f>FC_IND_NFM_AM_E!D73+FC_IND_NFM_PA_E!D73+FC_IND_NFM_SA_E!D73+FC_IND_NFM_OM_E!D73</f>
        <v>0</v>
      </c>
      <c r="E73" s="30">
        <f>FC_IND_NFM_AM_E!E73+FC_IND_NFM_PA_E!E73+FC_IND_NFM_SA_E!E73+FC_IND_NFM_OM_E!E73</f>
        <v>0</v>
      </c>
      <c r="F73" s="30">
        <f>FC_IND_NFM_AM_E!F73+FC_IND_NFM_PA_E!F73+FC_IND_NFM_SA_E!F73+FC_IND_NFM_OM_E!F73</f>
        <v>2.7944969905417025</v>
      </c>
      <c r="G73" s="30">
        <f>FC_IND_NFM_AM_E!G73+FC_IND_NFM_PA_E!G73+FC_IND_NFM_SA_E!G73+FC_IND_NFM_OM_E!G73</f>
        <v>1.8152192605331039</v>
      </c>
      <c r="H73" s="30">
        <f>FC_IND_NFM_AM_E!H73+FC_IND_NFM_PA_E!H73+FC_IND_NFM_SA_E!H73+FC_IND_NFM_OM_E!H73</f>
        <v>1.8868443680137572</v>
      </c>
      <c r="I73" s="30">
        <f>FC_IND_NFM_AM_E!I73+FC_IND_NFM_PA_E!I73+FC_IND_NFM_SA_E!I73+FC_IND_NFM_OM_E!I73</f>
        <v>1.9824591573516772</v>
      </c>
      <c r="J73" s="30">
        <f>FC_IND_NFM_AM_E!J73+FC_IND_NFM_PA_E!J73+FC_IND_NFM_SA_E!J73+FC_IND_NFM_OM_E!J73</f>
        <v>1.958555460017197</v>
      </c>
      <c r="K73" s="30">
        <f>FC_IND_NFM_AM_E!K73+FC_IND_NFM_PA_E!K73+FC_IND_NFM_SA_E!K73+FC_IND_NFM_OM_E!K73</f>
        <v>0</v>
      </c>
      <c r="L73" s="30">
        <f>FC_IND_NFM_AM_E!L73+FC_IND_NFM_PA_E!L73+FC_IND_NFM_SA_E!L73+FC_IND_NFM_OM_E!L73</f>
        <v>0</v>
      </c>
      <c r="M73" s="30">
        <f>FC_IND_NFM_AM_E!M73+FC_IND_NFM_PA_E!M73+FC_IND_NFM_SA_E!M73+FC_IND_NFM_OM_E!M73</f>
        <v>0</v>
      </c>
      <c r="N73" s="30">
        <f>FC_IND_NFM_AM_E!N73+FC_IND_NFM_PA_E!N73+FC_IND_NFM_SA_E!N73+FC_IND_NFM_OM_E!N73</f>
        <v>0</v>
      </c>
      <c r="O73" s="30">
        <f>FC_IND_NFM_AM_E!O73+FC_IND_NFM_PA_E!O73+FC_IND_NFM_SA_E!O73+FC_IND_NFM_OM_E!O73</f>
        <v>0</v>
      </c>
      <c r="P73" s="30">
        <f>FC_IND_NFM_AM_E!P73+FC_IND_NFM_PA_E!P73+FC_IND_NFM_SA_E!P73+FC_IND_NFM_OM_E!P73</f>
        <v>0</v>
      </c>
      <c r="Q73" s="30">
        <f>FC_IND_NFM_AM_E!Q73+FC_IND_NFM_PA_E!Q73+FC_IND_NFM_SA_E!Q73+FC_IND_NFM_OM_E!Q73</f>
        <v>0</v>
      </c>
      <c r="R73" s="30">
        <f>FC_IND_NFM_AM_E!R73+FC_IND_NFM_PA_E!R73+FC_IND_NFM_SA_E!R73+FC_IND_NFM_OM_E!R73</f>
        <v>0</v>
      </c>
      <c r="S73" s="30">
        <f>FC_IND_NFM_AM_E!S73+FC_IND_NFM_PA_E!S73+FC_IND_NFM_SA_E!S73+FC_IND_NFM_OM_E!S73</f>
        <v>0</v>
      </c>
      <c r="T73" s="30">
        <f>FC_IND_NFM_AM_E!T73+FC_IND_NFM_PA_E!T73+FC_IND_NFM_SA_E!T73+FC_IND_NFM_OM_E!T73</f>
        <v>0</v>
      </c>
      <c r="U73" s="30">
        <f>FC_IND_NFM_AM_E!U73+FC_IND_NFM_PA_E!U73+FC_IND_NFM_SA_E!U73+FC_IND_NFM_OM_E!U73</f>
        <v>0</v>
      </c>
      <c r="V73" s="30">
        <f>FC_IND_NFM_AM_E!V73+FC_IND_NFM_PA_E!V73+FC_IND_NFM_SA_E!V73+FC_IND_NFM_OM_E!V73</f>
        <v>0</v>
      </c>
      <c r="W73" s="30">
        <f>FC_IND_NFM_AM_E!W73+FC_IND_NFM_PA_E!W73+FC_IND_NFM_SA_E!W73+FC_IND_NFM_OM_E!W73</f>
        <v>0</v>
      </c>
      <c r="X73" s="30">
        <f>FC_IND_NFM_AM_E!X73+FC_IND_NFM_PA_E!X73+FC_IND_NFM_SA_E!X73+FC_IND_NFM_OM_E!X73</f>
        <v>0</v>
      </c>
    </row>
    <row r="74" spans="1:24" ht="11.25" customHeight="1" x14ac:dyDescent="0.2">
      <c r="A74" s="24" t="s">
        <v>135</v>
      </c>
      <c r="B74" s="25" t="s">
        <v>136</v>
      </c>
      <c r="C74" s="31">
        <f>FC_IND_NFM_AM_E!C74+FC_IND_NFM_PA_E!C74+FC_IND_NFM_SA_E!C74+FC_IND_NFM_OM_E!C74</f>
        <v>0</v>
      </c>
      <c r="D74" s="31">
        <f>FC_IND_NFM_AM_E!D74+FC_IND_NFM_PA_E!D74+FC_IND_NFM_SA_E!D74+FC_IND_NFM_OM_E!D74</f>
        <v>0</v>
      </c>
      <c r="E74" s="31">
        <f>FC_IND_NFM_AM_E!E74+FC_IND_NFM_PA_E!E74+FC_IND_NFM_SA_E!E74+FC_IND_NFM_OM_E!E74</f>
        <v>0</v>
      </c>
      <c r="F74" s="31">
        <f>FC_IND_NFM_AM_E!F74+FC_IND_NFM_PA_E!F74+FC_IND_NFM_SA_E!F74+FC_IND_NFM_OM_E!F74</f>
        <v>0</v>
      </c>
      <c r="G74" s="31">
        <f>FC_IND_NFM_AM_E!G74+FC_IND_NFM_PA_E!G74+FC_IND_NFM_SA_E!G74+FC_IND_NFM_OM_E!G74</f>
        <v>0</v>
      </c>
      <c r="H74" s="31">
        <f>FC_IND_NFM_AM_E!H74+FC_IND_NFM_PA_E!H74+FC_IND_NFM_SA_E!H74+FC_IND_NFM_OM_E!H74</f>
        <v>0</v>
      </c>
      <c r="I74" s="31">
        <f>FC_IND_NFM_AM_E!I74+FC_IND_NFM_PA_E!I74+FC_IND_NFM_SA_E!I74+FC_IND_NFM_OM_E!I74</f>
        <v>0</v>
      </c>
      <c r="J74" s="31">
        <f>FC_IND_NFM_AM_E!J74+FC_IND_NFM_PA_E!J74+FC_IND_NFM_SA_E!J74+FC_IND_NFM_OM_E!J74</f>
        <v>0</v>
      </c>
      <c r="K74" s="31">
        <f>FC_IND_NFM_AM_E!K74+FC_IND_NFM_PA_E!K74+FC_IND_NFM_SA_E!K74+FC_IND_NFM_OM_E!K74</f>
        <v>0</v>
      </c>
      <c r="L74" s="31">
        <f>FC_IND_NFM_AM_E!L74+FC_IND_NFM_PA_E!L74+FC_IND_NFM_SA_E!L74+FC_IND_NFM_OM_E!L74</f>
        <v>0</v>
      </c>
      <c r="M74" s="31">
        <f>FC_IND_NFM_AM_E!M74+FC_IND_NFM_PA_E!M74+FC_IND_NFM_SA_E!M74+FC_IND_NFM_OM_E!M74</f>
        <v>0</v>
      </c>
      <c r="N74" s="31">
        <f>FC_IND_NFM_AM_E!N74+FC_IND_NFM_PA_E!N74+FC_IND_NFM_SA_E!N74+FC_IND_NFM_OM_E!N74</f>
        <v>0</v>
      </c>
      <c r="O74" s="31">
        <f>FC_IND_NFM_AM_E!O74+FC_IND_NFM_PA_E!O74+FC_IND_NFM_SA_E!O74+FC_IND_NFM_OM_E!O74</f>
        <v>0</v>
      </c>
      <c r="P74" s="31">
        <f>FC_IND_NFM_AM_E!P74+FC_IND_NFM_PA_E!P74+FC_IND_NFM_SA_E!P74+FC_IND_NFM_OM_E!P74</f>
        <v>0</v>
      </c>
      <c r="Q74" s="31">
        <f>FC_IND_NFM_AM_E!Q74+FC_IND_NFM_PA_E!Q74+FC_IND_NFM_SA_E!Q74+FC_IND_NFM_OM_E!Q74</f>
        <v>0</v>
      </c>
      <c r="R74" s="31">
        <f>FC_IND_NFM_AM_E!R74+FC_IND_NFM_PA_E!R74+FC_IND_NFM_SA_E!R74+FC_IND_NFM_OM_E!R74</f>
        <v>0</v>
      </c>
      <c r="S74" s="31">
        <f>FC_IND_NFM_AM_E!S74+FC_IND_NFM_PA_E!S74+FC_IND_NFM_SA_E!S74+FC_IND_NFM_OM_E!S74</f>
        <v>0</v>
      </c>
      <c r="T74" s="31">
        <f>FC_IND_NFM_AM_E!T74+FC_IND_NFM_PA_E!T74+FC_IND_NFM_SA_E!T74+FC_IND_NFM_OM_E!T74</f>
        <v>0</v>
      </c>
      <c r="U74" s="31">
        <f>FC_IND_NFM_AM_E!U74+FC_IND_NFM_PA_E!U74+FC_IND_NFM_SA_E!U74+FC_IND_NFM_OM_E!U74</f>
        <v>0</v>
      </c>
      <c r="V74" s="31">
        <f>FC_IND_NFM_AM_E!V74+FC_IND_NFM_PA_E!V74+FC_IND_NFM_SA_E!V74+FC_IND_NFM_OM_E!V74</f>
        <v>0</v>
      </c>
      <c r="W74" s="31">
        <f>FC_IND_NFM_AM_E!W74+FC_IND_NFM_PA_E!W74+FC_IND_NFM_SA_E!W74+FC_IND_NFM_OM_E!W74</f>
        <v>0</v>
      </c>
      <c r="X74" s="31">
        <f>FC_IND_NFM_AM_E!X74+FC_IND_NFM_PA_E!X74+FC_IND_NFM_SA_E!X74+FC_IND_NFM_OM_E!X74</f>
        <v>0</v>
      </c>
    </row>
    <row r="75" spans="1:24" ht="11.25" customHeight="1" x14ac:dyDescent="0.2">
      <c r="A75" s="24" t="s">
        <v>137</v>
      </c>
      <c r="B75" s="25" t="s">
        <v>138</v>
      </c>
      <c r="C75" s="31">
        <f>FC_IND_NFM_AM_E!C75+FC_IND_NFM_PA_E!C75+FC_IND_NFM_SA_E!C75+FC_IND_NFM_OM_E!C75</f>
        <v>88.474527085124677</v>
      </c>
      <c r="D75" s="31">
        <f>FC_IND_NFM_AM_E!D75+FC_IND_NFM_PA_E!D75+FC_IND_NFM_SA_E!D75+FC_IND_NFM_OM_E!D75</f>
        <v>97.556814273430774</v>
      </c>
      <c r="E75" s="31">
        <f>FC_IND_NFM_AM_E!E75+FC_IND_NFM_PA_E!E75+FC_IND_NFM_SA_E!E75+FC_IND_NFM_OM_E!E75</f>
        <v>90.021044711951845</v>
      </c>
      <c r="F75" s="31">
        <f>FC_IND_NFM_AM_E!F75+FC_IND_NFM_PA_E!F75+FC_IND_NFM_SA_E!F75+FC_IND_NFM_OM_E!F75</f>
        <v>101.47979363714531</v>
      </c>
      <c r="G75" s="31">
        <f>FC_IND_NFM_AM_E!G75+FC_IND_NFM_PA_E!G75+FC_IND_NFM_SA_E!G75+FC_IND_NFM_OM_E!G75</f>
        <v>111.05739466895959</v>
      </c>
      <c r="H75" s="31">
        <f>FC_IND_NFM_AM_E!H75+FC_IND_NFM_PA_E!H75+FC_IND_NFM_SA_E!H75+FC_IND_NFM_OM_E!H75</f>
        <v>127.16190885640584</v>
      </c>
      <c r="I75" s="31">
        <f>FC_IND_NFM_AM_E!I75+FC_IND_NFM_PA_E!I75+FC_IND_NFM_SA_E!I75+FC_IND_NFM_OM_E!I75</f>
        <v>120.36360705073089</v>
      </c>
      <c r="J75" s="31">
        <f>FC_IND_NFM_AM_E!J75+FC_IND_NFM_PA_E!J75+FC_IND_NFM_SA_E!J75+FC_IND_NFM_OM_E!J75</f>
        <v>177.21049011177985</v>
      </c>
      <c r="K75" s="31">
        <f>FC_IND_NFM_AM_E!K75+FC_IND_NFM_PA_E!K75+FC_IND_NFM_SA_E!K75+FC_IND_NFM_OM_E!K75</f>
        <v>158.10197764402409</v>
      </c>
      <c r="L75" s="31">
        <f>FC_IND_NFM_AM_E!L75+FC_IND_NFM_PA_E!L75+FC_IND_NFM_SA_E!L75+FC_IND_NFM_OM_E!L75</f>
        <v>170.55030094582975</v>
      </c>
      <c r="M75" s="31">
        <f>FC_IND_NFM_AM_E!M75+FC_IND_NFM_PA_E!M75+FC_IND_NFM_SA_E!M75+FC_IND_NFM_OM_E!M75</f>
        <v>223.32330180567499</v>
      </c>
      <c r="N75" s="31">
        <f>FC_IND_NFM_AM_E!N75+FC_IND_NFM_PA_E!N75+FC_IND_NFM_SA_E!N75+FC_IND_NFM_OM_E!N75</f>
        <v>195.98847807394668</v>
      </c>
      <c r="O75" s="31">
        <f>FC_IND_NFM_AM_E!O75+FC_IND_NFM_PA_E!O75+FC_IND_NFM_SA_E!O75+FC_IND_NFM_OM_E!O75</f>
        <v>197.6344582975064</v>
      </c>
      <c r="P75" s="31">
        <f>FC_IND_NFM_AM_E!P75+FC_IND_NFM_PA_E!P75+FC_IND_NFM_SA_E!P75+FC_IND_NFM_OM_E!P75</f>
        <v>168.58983233018057</v>
      </c>
      <c r="Q75" s="31">
        <f>FC_IND_NFM_AM_E!Q75+FC_IND_NFM_PA_E!Q75+FC_IND_NFM_SA_E!Q75+FC_IND_NFM_OM_E!Q75</f>
        <v>134.5987747205503</v>
      </c>
      <c r="R75" s="31">
        <f>FC_IND_NFM_AM_E!R75+FC_IND_NFM_PA_E!R75+FC_IND_NFM_SA_E!R75+FC_IND_NFM_OM_E!R75</f>
        <v>141.15892089423903</v>
      </c>
      <c r="S75" s="31">
        <f>FC_IND_NFM_AM_E!S75+FC_IND_NFM_PA_E!S75+FC_IND_NFM_SA_E!S75+FC_IND_NFM_OM_E!S75</f>
        <v>152.63847807394666</v>
      </c>
      <c r="T75" s="31">
        <f>FC_IND_NFM_AM_E!T75+FC_IND_NFM_PA_E!T75+FC_IND_NFM_SA_E!T75+FC_IND_NFM_OM_E!T75</f>
        <v>132.31893809114359</v>
      </c>
      <c r="U75" s="31">
        <f>FC_IND_NFM_AM_E!U75+FC_IND_NFM_PA_E!U75+FC_IND_NFM_SA_E!U75+FC_IND_NFM_OM_E!U75</f>
        <v>131.49537833190024</v>
      </c>
      <c r="V75" s="31">
        <f>FC_IND_NFM_AM_E!V75+FC_IND_NFM_PA_E!V75+FC_IND_NFM_SA_E!V75+FC_IND_NFM_OM_E!V75</f>
        <v>142.24967755803954</v>
      </c>
      <c r="W75" s="31">
        <f>FC_IND_NFM_AM_E!W75+FC_IND_NFM_PA_E!W75+FC_IND_NFM_SA_E!W75+FC_IND_NFM_OM_E!W75</f>
        <v>145.11966895958724</v>
      </c>
      <c r="X75" s="31">
        <f>FC_IND_NFM_AM_E!X75+FC_IND_NFM_PA_E!X75+FC_IND_NFM_SA_E!X75+FC_IND_NFM_OM_E!X75</f>
        <v>139.4652622527945</v>
      </c>
    </row>
    <row r="76" spans="1:24" ht="11.25" customHeight="1" x14ac:dyDescent="0.2">
      <c r="A76" s="26" t="s">
        <v>139</v>
      </c>
      <c r="B76" s="27" t="s">
        <v>140</v>
      </c>
      <c r="C76" s="32">
        <f>FC_IND_NFM_AM_E!C76+FC_IND_NFM_PA_E!C76+FC_IND_NFM_SA_E!C76+FC_IND_NFM_OM_E!C76</f>
        <v>6204.2039249405698</v>
      </c>
      <c r="D76" s="32">
        <f>FC_IND_NFM_AM_E!D76+FC_IND_NFM_PA_E!D76+FC_IND_NFM_SA_E!D76+FC_IND_NFM_OM_E!D76</f>
        <v>6413.424419604472</v>
      </c>
      <c r="E76" s="32">
        <f>FC_IND_NFM_AM_E!E76+FC_IND_NFM_PA_E!E76+FC_IND_NFM_SA_E!E76+FC_IND_NFM_OM_E!E76</f>
        <v>6459.6805674978505</v>
      </c>
      <c r="F76" s="32">
        <f>FC_IND_NFM_AM_E!F76+FC_IND_NFM_PA_E!F76+FC_IND_NFM_SA_E!F76+FC_IND_NFM_OM_E!F76</f>
        <v>6473.8921754084258</v>
      </c>
      <c r="G76" s="32">
        <f>FC_IND_NFM_AM_E!G76+FC_IND_NFM_PA_E!G76+FC_IND_NFM_SA_E!G76+FC_IND_NFM_OM_E!G76</f>
        <v>6807.1551160791059</v>
      </c>
      <c r="H76" s="32">
        <f>FC_IND_NFM_AM_E!H76+FC_IND_NFM_PA_E!H76+FC_IND_NFM_SA_E!H76+FC_IND_NFM_OM_E!H76</f>
        <v>6671.5855546001712</v>
      </c>
      <c r="I76" s="32">
        <f>FC_IND_NFM_AM_E!I76+FC_IND_NFM_PA_E!I76+FC_IND_NFM_SA_E!I76+FC_IND_NFM_OM_E!I76</f>
        <v>6344.0939810834052</v>
      </c>
      <c r="J76" s="32">
        <f>FC_IND_NFM_AM_E!J76+FC_IND_NFM_PA_E!J76+FC_IND_NFM_SA_E!J76+FC_IND_NFM_OM_E!J76</f>
        <v>6492.8467755803949</v>
      </c>
      <c r="K76" s="32">
        <f>FC_IND_NFM_AM_E!K76+FC_IND_NFM_PA_E!K76+FC_IND_NFM_SA_E!K76+FC_IND_NFM_OM_E!K76</f>
        <v>6230.9848667239894</v>
      </c>
      <c r="L76" s="32">
        <f>FC_IND_NFM_AM_E!L76+FC_IND_NFM_PA_E!L76+FC_IND_NFM_SA_E!L76+FC_IND_NFM_OM_E!L76</f>
        <v>4889.1545141874458</v>
      </c>
      <c r="M76" s="32">
        <f>FC_IND_NFM_AM_E!M76+FC_IND_NFM_PA_E!M76+FC_IND_NFM_SA_E!M76+FC_IND_NFM_OM_E!M76</f>
        <v>5370.2816852966462</v>
      </c>
      <c r="N76" s="32">
        <f>FC_IND_NFM_AM_E!N76+FC_IND_NFM_PA_E!N76+FC_IND_NFM_SA_E!N76+FC_IND_NFM_OM_E!N76</f>
        <v>5704.2571797076525</v>
      </c>
      <c r="O76" s="32">
        <f>FC_IND_NFM_AM_E!O76+FC_IND_NFM_PA_E!O76+FC_IND_NFM_SA_E!O76+FC_IND_NFM_OM_E!O76</f>
        <v>5324.9265692175395</v>
      </c>
      <c r="P76" s="32">
        <f>FC_IND_NFM_AM_E!P76+FC_IND_NFM_PA_E!P76+FC_IND_NFM_SA_E!P76+FC_IND_NFM_OM_E!P76</f>
        <v>5035.4879621668097</v>
      </c>
      <c r="Q76" s="32">
        <f>FC_IND_NFM_AM_E!Q76+FC_IND_NFM_PA_E!Q76+FC_IND_NFM_SA_E!Q76+FC_IND_NFM_OM_E!Q76</f>
        <v>5060.5554600171963</v>
      </c>
      <c r="R76" s="32">
        <f>FC_IND_NFM_AM_E!R76+FC_IND_NFM_PA_E!R76+FC_IND_NFM_SA_E!R76+FC_IND_NFM_OM_E!R76</f>
        <v>5354.0855546001712</v>
      </c>
      <c r="S76" s="32">
        <f>FC_IND_NFM_AM_E!S76+FC_IND_NFM_PA_E!S76+FC_IND_NFM_SA_E!S76+FC_IND_NFM_OM_E!S76</f>
        <v>5338.9857265692171</v>
      </c>
      <c r="T76" s="32">
        <f>FC_IND_NFM_AM_E!T76+FC_IND_NFM_PA_E!T76+FC_IND_NFM_SA_E!T76+FC_IND_NFM_OM_E!T76</f>
        <v>5625.8359071367167</v>
      </c>
      <c r="U76" s="32">
        <f>FC_IND_NFM_AM_E!U76+FC_IND_NFM_PA_E!U76+FC_IND_NFM_SA_E!U76+FC_IND_NFM_OM_E!U76</f>
        <v>5529.5817196904554</v>
      </c>
      <c r="V76" s="32">
        <f>FC_IND_NFM_AM_E!V76+FC_IND_NFM_PA_E!V76+FC_IND_NFM_SA_E!V76+FC_IND_NFM_OM_E!V76</f>
        <v>5240.9824333619945</v>
      </c>
      <c r="W76" s="32">
        <f>FC_IND_NFM_AM_E!W76+FC_IND_NFM_PA_E!W76+FC_IND_NFM_SA_E!W76+FC_IND_NFM_OM_E!W76</f>
        <v>5041.8914789337914</v>
      </c>
      <c r="X76" s="32">
        <f>FC_IND_NFM_AM_E!X76+FC_IND_NFM_PA_E!X76+FC_IND_NFM_SA_E!X76+FC_IND_NFM_OM_E!X76</f>
        <v>5111.765270851246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1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438</v>
      </c>
      <c r="B1" s="7" t="s">
        <v>439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2096.8087617912374</v>
      </c>
      <c r="D2" s="28">
        <f t="shared" ref="D2:W2" si="1">SUM(D3,D17,D22,D25,D26,D51,D52,D71,D74,D75,D76)</f>
        <v>1865.7610703496207</v>
      </c>
      <c r="E2" s="28">
        <f t="shared" si="1"/>
        <v>2186.8933276815433</v>
      </c>
      <c r="F2" s="28">
        <f t="shared" si="1"/>
        <v>2244.3132319075862</v>
      </c>
      <c r="G2" s="28">
        <f t="shared" si="1"/>
        <v>2441.3270845584289</v>
      </c>
      <c r="H2" s="28">
        <f t="shared" si="1"/>
        <v>2327.7644789261271</v>
      </c>
      <c r="I2" s="28">
        <f t="shared" si="1"/>
        <v>2394.5086250958198</v>
      </c>
      <c r="J2" s="28">
        <f t="shared" si="1"/>
        <v>2170.0964898254165</v>
      </c>
      <c r="K2" s="28">
        <f t="shared" si="1"/>
        <v>2112.7068844815244</v>
      </c>
      <c r="L2" s="28">
        <f t="shared" si="1"/>
        <v>1631.102771629668</v>
      </c>
      <c r="M2" s="28">
        <f t="shared" si="1"/>
        <v>1983.3234794586272</v>
      </c>
      <c r="N2" s="28">
        <f t="shared" si="1"/>
        <v>2111.7717261551302</v>
      </c>
      <c r="O2" s="28">
        <f t="shared" si="1"/>
        <v>1902.3250051875739</v>
      </c>
      <c r="P2" s="28">
        <f t="shared" si="1"/>
        <v>1982.9434566552034</v>
      </c>
      <c r="Q2" s="28">
        <f t="shared" si="1"/>
        <v>1887.2809909910063</v>
      </c>
      <c r="R2" s="28">
        <f t="shared" si="1"/>
        <v>1984.187346924645</v>
      </c>
      <c r="S2" s="28">
        <f t="shared" si="1"/>
        <v>1975.8061820160435</v>
      </c>
      <c r="T2" s="28">
        <f t="shared" si="1"/>
        <v>1945.2773188410392</v>
      </c>
      <c r="U2" s="28">
        <f t="shared" si="1"/>
        <v>2090.2194505784764</v>
      </c>
      <c r="V2" s="28">
        <f t="shared" si="1"/>
        <v>2053.7991241955915</v>
      </c>
      <c r="W2" s="28">
        <f t="shared" si="1"/>
        <v>1952.5073657928199</v>
      </c>
      <c r="X2" s="28">
        <f t="shared" ref="X2" si="2">SUM(X3,X17,X22,X25,X26,X51,X52,X71,X74,X75,X76)</f>
        <v>2038.6081676679178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3">SUM(C4,C8,C11)</f>
        <v>165.35066874953955</v>
      </c>
      <c r="D3" s="29">
        <f t="shared" ref="D3:W3" si="4">SUM(D4,D8,D11)</f>
        <v>147.10401412613655</v>
      </c>
      <c r="E3" s="29">
        <f t="shared" si="4"/>
        <v>160.49064462332981</v>
      </c>
      <c r="F3" s="29">
        <f t="shared" si="4"/>
        <v>147.07592565078448</v>
      </c>
      <c r="G3" s="29">
        <f t="shared" si="4"/>
        <v>134.93337005494359</v>
      </c>
      <c r="H3" s="29">
        <f t="shared" si="4"/>
        <v>225.49440752606463</v>
      </c>
      <c r="I3" s="29">
        <f t="shared" si="4"/>
        <v>188.9537323215344</v>
      </c>
      <c r="J3" s="29">
        <f t="shared" si="4"/>
        <v>169.43672287495531</v>
      </c>
      <c r="K3" s="29">
        <f t="shared" si="4"/>
        <v>118.03663495849324</v>
      </c>
      <c r="L3" s="29">
        <f t="shared" si="4"/>
        <v>87.435802725411747</v>
      </c>
      <c r="M3" s="29">
        <f t="shared" si="4"/>
        <v>140.44705465082973</v>
      </c>
      <c r="N3" s="29">
        <f t="shared" si="4"/>
        <v>170.51202823328072</v>
      </c>
      <c r="O3" s="29">
        <f t="shared" si="4"/>
        <v>171.35783217155424</v>
      </c>
      <c r="P3" s="29">
        <f t="shared" si="4"/>
        <v>156.4961605445055</v>
      </c>
      <c r="Q3" s="29">
        <f t="shared" si="4"/>
        <v>143.61035063725927</v>
      </c>
      <c r="R3" s="29">
        <f t="shared" si="4"/>
        <v>165.40258192103596</v>
      </c>
      <c r="S3" s="29">
        <f t="shared" si="4"/>
        <v>163.11210784340679</v>
      </c>
      <c r="T3" s="29">
        <f t="shared" si="4"/>
        <v>67.17318472794399</v>
      </c>
      <c r="U3" s="29">
        <f t="shared" si="4"/>
        <v>63.248156499922956</v>
      </c>
      <c r="V3" s="29">
        <f t="shared" si="4"/>
        <v>56.468716616392022</v>
      </c>
      <c r="W3" s="29">
        <f t="shared" si="4"/>
        <v>53.06822624927878</v>
      </c>
      <c r="X3" s="29">
        <f t="shared" ref="X3" si="5">SUM(X4,X8,X11)</f>
        <v>61.511083331369832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6">SUM(C5:C7)</f>
        <v>38.628014055103414</v>
      </c>
      <c r="D4" s="42">
        <f t="shared" ref="D4:W4" si="7">SUM(D5:D7)</f>
        <v>58.436183840073461</v>
      </c>
      <c r="E4" s="42">
        <f t="shared" si="7"/>
        <v>60.261222879392491</v>
      </c>
      <c r="F4" s="42">
        <f t="shared" si="7"/>
        <v>59.146723175248979</v>
      </c>
      <c r="G4" s="42">
        <f t="shared" si="7"/>
        <v>66.788732252052071</v>
      </c>
      <c r="H4" s="42">
        <f t="shared" si="7"/>
        <v>90.142283582587751</v>
      </c>
      <c r="I4" s="42">
        <f t="shared" si="7"/>
        <v>44.491939532380229</v>
      </c>
      <c r="J4" s="42">
        <f t="shared" si="7"/>
        <v>52.19412239942293</v>
      </c>
      <c r="K4" s="42">
        <f t="shared" si="7"/>
        <v>45.576812142380774</v>
      </c>
      <c r="L4" s="42">
        <f t="shared" si="7"/>
        <v>54.627474226656211</v>
      </c>
      <c r="M4" s="42">
        <f t="shared" si="7"/>
        <v>82.130857841610649</v>
      </c>
      <c r="N4" s="42">
        <f t="shared" si="7"/>
        <v>90.353804922281498</v>
      </c>
      <c r="O4" s="42">
        <f t="shared" si="7"/>
        <v>111.71278977260451</v>
      </c>
      <c r="P4" s="42">
        <f t="shared" si="7"/>
        <v>91.880057037922498</v>
      </c>
      <c r="Q4" s="42">
        <f t="shared" si="7"/>
        <v>87.594235711062282</v>
      </c>
      <c r="R4" s="42">
        <f t="shared" si="7"/>
        <v>91.057293384639877</v>
      </c>
      <c r="S4" s="42">
        <f t="shared" si="7"/>
        <v>102.29278611160328</v>
      </c>
      <c r="T4" s="42">
        <f t="shared" si="7"/>
        <v>13.821468210296189</v>
      </c>
      <c r="U4" s="42">
        <f t="shared" si="7"/>
        <v>14.172320484574271</v>
      </c>
      <c r="V4" s="42">
        <f t="shared" si="7"/>
        <v>13.995110118151008</v>
      </c>
      <c r="W4" s="42">
        <f t="shared" si="7"/>
        <v>13.02593905980995</v>
      </c>
      <c r="X4" s="42">
        <f t="shared" ref="X4" si="8">SUM(X5:X7)</f>
        <v>15.178730717287095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2.4387803557788627E-2</v>
      </c>
      <c r="K5" s="30">
        <v>4.7461082763138431E-3</v>
      </c>
      <c r="L5" s="30">
        <v>5.1419121427466775E-2</v>
      </c>
      <c r="M5" s="30">
        <v>0.72564114007192437</v>
      </c>
      <c r="N5" s="30">
        <v>4.5468064681296756</v>
      </c>
      <c r="O5" s="30">
        <v>5.7171139275535037</v>
      </c>
      <c r="P5" s="30">
        <v>5.912591661802006</v>
      </c>
      <c r="Q5" s="30">
        <v>5.3503606772793422</v>
      </c>
      <c r="R5" s="30">
        <v>5.5982484779491921</v>
      </c>
      <c r="S5" s="30">
        <v>6.5299689576779922</v>
      </c>
      <c r="T5" s="30">
        <v>6.1585005316950614</v>
      </c>
      <c r="U5" s="30">
        <v>5.6875086745864429</v>
      </c>
      <c r="V5" s="30">
        <v>5.6474537834709304</v>
      </c>
      <c r="W5" s="30">
        <v>4.7510242146192123</v>
      </c>
      <c r="X5" s="30">
        <v>4.7125809631101303</v>
      </c>
    </row>
    <row r="6" spans="1:24" ht="11.25" customHeight="1" x14ac:dyDescent="0.2">
      <c r="A6" s="39" t="s">
        <v>7</v>
      </c>
      <c r="B6" s="23" t="s">
        <v>8</v>
      </c>
      <c r="C6" s="30">
        <v>4.4263333176412546E-2</v>
      </c>
      <c r="D6" s="30">
        <v>0</v>
      </c>
      <c r="E6" s="30">
        <v>0</v>
      </c>
      <c r="F6" s="30">
        <v>0</v>
      </c>
      <c r="G6" s="30">
        <v>12.645547246095077</v>
      </c>
      <c r="H6" s="30">
        <v>14.920569329448345</v>
      </c>
      <c r="I6" s="30">
        <v>6.473844198722265</v>
      </c>
      <c r="J6" s="30">
        <v>0.31082113794867339</v>
      </c>
      <c r="K6" s="30">
        <v>6.1340758735006174E-3</v>
      </c>
      <c r="L6" s="30">
        <v>0.57225098546633624</v>
      </c>
      <c r="M6" s="30">
        <v>3.3666292378522136</v>
      </c>
      <c r="N6" s="30">
        <v>7.374283635094578</v>
      </c>
      <c r="O6" s="30">
        <v>3.7272076334767008</v>
      </c>
      <c r="P6" s="30">
        <v>3.3945129816824875</v>
      </c>
      <c r="Q6" s="30">
        <v>1.1588721675654723</v>
      </c>
      <c r="R6" s="30">
        <v>0.781601698750373</v>
      </c>
      <c r="S6" s="30">
        <v>0.58124198019334139</v>
      </c>
      <c r="T6" s="30">
        <v>0.43364648162664632</v>
      </c>
      <c r="U6" s="30">
        <v>0.35594140783637512</v>
      </c>
      <c r="V6" s="30">
        <v>8.0986382640649307E-2</v>
      </c>
      <c r="W6" s="30">
        <v>0.59916086337135144</v>
      </c>
      <c r="X6" s="30">
        <v>0.42987749672249981</v>
      </c>
    </row>
    <row r="7" spans="1:24" ht="11.25" customHeight="1" x14ac:dyDescent="0.2">
      <c r="A7" s="39" t="s">
        <v>9</v>
      </c>
      <c r="B7" s="23" t="s">
        <v>10</v>
      </c>
      <c r="C7" s="30">
        <v>38.583750721927004</v>
      </c>
      <c r="D7" s="30">
        <v>58.436183840073461</v>
      </c>
      <c r="E7" s="30">
        <v>60.261222879392491</v>
      </c>
      <c r="F7" s="30">
        <v>59.146723175248979</v>
      </c>
      <c r="G7" s="30">
        <v>54.143185005956994</v>
      </c>
      <c r="H7" s="30">
        <v>75.22171425313941</v>
      </c>
      <c r="I7" s="30">
        <v>38.018095333657968</v>
      </c>
      <c r="J7" s="30">
        <v>51.858913457916465</v>
      </c>
      <c r="K7" s="30">
        <v>45.565931958230962</v>
      </c>
      <c r="L7" s="30">
        <v>54.003804119762407</v>
      </c>
      <c r="M7" s="30">
        <v>78.038587463686511</v>
      </c>
      <c r="N7" s="30">
        <v>78.432714819057239</v>
      </c>
      <c r="O7" s="30">
        <v>102.2684682115743</v>
      </c>
      <c r="P7" s="30">
        <v>82.572952394438005</v>
      </c>
      <c r="Q7" s="30">
        <v>81.085002866217465</v>
      </c>
      <c r="R7" s="30">
        <v>84.677443207940314</v>
      </c>
      <c r="S7" s="30">
        <v>95.181575173731943</v>
      </c>
      <c r="T7" s="30">
        <v>7.2293211969744817</v>
      </c>
      <c r="U7" s="30">
        <v>8.1288704021514526</v>
      </c>
      <c r="V7" s="30">
        <v>8.2666699520394271</v>
      </c>
      <c r="W7" s="30">
        <v>7.675753981819387</v>
      </c>
      <c r="X7" s="30">
        <v>10.036272257454465</v>
      </c>
    </row>
    <row r="8" spans="1:24" ht="11.25" customHeight="1" x14ac:dyDescent="0.2">
      <c r="A8" s="40" t="s">
        <v>343</v>
      </c>
      <c r="B8" s="41" t="s">
        <v>344</v>
      </c>
      <c r="C8" s="42">
        <f t="shared" ref="C8:W8" si="9">SUM(C9:C10)</f>
        <v>54.146983240525906</v>
      </c>
      <c r="D8" s="42">
        <f t="shared" si="9"/>
        <v>22.24556133121709</v>
      </c>
      <c r="E8" s="42">
        <f t="shared" si="9"/>
        <v>18.367216271360927</v>
      </c>
      <c r="F8" s="42">
        <f t="shared" si="9"/>
        <v>22.523887401281559</v>
      </c>
      <c r="G8" s="42">
        <f t="shared" si="9"/>
        <v>26.038320589583833</v>
      </c>
      <c r="H8" s="42">
        <f t="shared" si="9"/>
        <v>52.51090943653378</v>
      </c>
      <c r="I8" s="42">
        <f t="shared" si="9"/>
        <v>75.331901336559341</v>
      </c>
      <c r="J8" s="42">
        <f t="shared" si="9"/>
        <v>38.172286120941855</v>
      </c>
      <c r="K8" s="42">
        <f t="shared" si="9"/>
        <v>28.142150073347391</v>
      </c>
      <c r="L8" s="42">
        <f t="shared" si="9"/>
        <v>7.8511503160831007</v>
      </c>
      <c r="M8" s="42">
        <f t="shared" si="9"/>
        <v>24.159734232185905</v>
      </c>
      <c r="N8" s="42">
        <f t="shared" si="9"/>
        <v>29.039215080021314</v>
      </c>
      <c r="O8" s="42">
        <f t="shared" si="9"/>
        <v>21.894353399510035</v>
      </c>
      <c r="P8" s="42">
        <f t="shared" si="9"/>
        <v>30.012781166592909</v>
      </c>
      <c r="Q8" s="42">
        <f t="shared" si="9"/>
        <v>32.413069445070199</v>
      </c>
      <c r="R8" s="42">
        <f t="shared" si="9"/>
        <v>45.426451158289659</v>
      </c>
      <c r="S8" s="42">
        <f t="shared" si="9"/>
        <v>48.100933487807481</v>
      </c>
      <c r="T8" s="42">
        <f t="shared" si="9"/>
        <v>39.360674428481992</v>
      </c>
      <c r="U8" s="42">
        <f t="shared" si="9"/>
        <v>37.138933630296314</v>
      </c>
      <c r="V8" s="42">
        <f t="shared" si="9"/>
        <v>38.74365909985805</v>
      </c>
      <c r="W8" s="42">
        <f t="shared" si="9"/>
        <v>35.17331200612027</v>
      </c>
      <c r="X8" s="42">
        <f t="shared" ref="X8" si="10">SUM(X9:X10)</f>
        <v>40.603846041481383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23.711606849759669</v>
      </c>
      <c r="I9" s="30">
        <v>31.482250542328412</v>
      </c>
      <c r="J9" s="30">
        <v>2.5163250320661259</v>
      </c>
      <c r="K9" s="30">
        <v>7.5819878035045182E-2</v>
      </c>
      <c r="L9" s="30">
        <v>4.0399340123892094</v>
      </c>
      <c r="M9" s="30">
        <v>21.36396658062694</v>
      </c>
      <c r="N9" s="30">
        <v>23.333177899631846</v>
      </c>
      <c r="O9" s="30">
        <v>21.894353399510035</v>
      </c>
      <c r="P9" s="30">
        <v>30.012781166592909</v>
      </c>
      <c r="Q9" s="30">
        <v>32.413069445070199</v>
      </c>
      <c r="R9" s="30">
        <v>45.426451158289659</v>
      </c>
      <c r="S9" s="30">
        <v>48.100933487807481</v>
      </c>
      <c r="T9" s="30">
        <v>39.357756750778478</v>
      </c>
      <c r="U9" s="30">
        <v>37.131596817393323</v>
      </c>
      <c r="V9" s="30">
        <v>38.739280842449695</v>
      </c>
      <c r="W9" s="30">
        <v>35.17331200612027</v>
      </c>
      <c r="X9" s="30">
        <v>40.603846041481383</v>
      </c>
    </row>
    <row r="10" spans="1:24" ht="11.25" customHeight="1" x14ac:dyDescent="0.2">
      <c r="A10" s="39" t="s">
        <v>13</v>
      </c>
      <c r="B10" s="23" t="s">
        <v>14</v>
      </c>
      <c r="C10" s="30">
        <v>54.146983240525906</v>
      </c>
      <c r="D10" s="30">
        <v>22.24556133121709</v>
      </c>
      <c r="E10" s="30">
        <v>18.367216271360927</v>
      </c>
      <c r="F10" s="30">
        <v>22.523887401281559</v>
      </c>
      <c r="G10" s="30">
        <v>26.038320589583833</v>
      </c>
      <c r="H10" s="30">
        <v>28.799302586774115</v>
      </c>
      <c r="I10" s="30">
        <v>43.849650794230932</v>
      </c>
      <c r="J10" s="30">
        <v>35.655961088875728</v>
      </c>
      <c r="K10" s="30">
        <v>28.066330195312347</v>
      </c>
      <c r="L10" s="30">
        <v>3.8112163036938913</v>
      </c>
      <c r="M10" s="30">
        <v>2.7957676515589664</v>
      </c>
      <c r="N10" s="30">
        <v>5.7060371803894707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2.917677703512232E-3</v>
      </c>
      <c r="U10" s="30">
        <v>7.3368129029922069E-3</v>
      </c>
      <c r="V10" s="30">
        <v>4.3782574083534864E-3</v>
      </c>
      <c r="W10" s="30">
        <v>0</v>
      </c>
      <c r="X10" s="30">
        <v>0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:W11" si="11">SUM(C12:C16)</f>
        <v>72.575671453910232</v>
      </c>
      <c r="D11" s="42">
        <f t="shared" si="11"/>
        <v>66.422268954846004</v>
      </c>
      <c r="E11" s="42">
        <f t="shared" si="11"/>
        <v>81.862205472576392</v>
      </c>
      <c r="F11" s="42">
        <f t="shared" si="11"/>
        <v>65.405315074253963</v>
      </c>
      <c r="G11" s="42">
        <f t="shared" si="11"/>
        <v>42.10631721330769</v>
      </c>
      <c r="H11" s="42">
        <f t="shared" si="11"/>
        <v>82.841214506943089</v>
      </c>
      <c r="I11" s="42">
        <f t="shared" si="11"/>
        <v>69.129891452594848</v>
      </c>
      <c r="J11" s="42">
        <f t="shared" si="11"/>
        <v>79.070314354590536</v>
      </c>
      <c r="K11" s="42">
        <f t="shared" si="11"/>
        <v>44.317672742765076</v>
      </c>
      <c r="L11" s="42">
        <f t="shared" si="11"/>
        <v>24.957178182672436</v>
      </c>
      <c r="M11" s="42">
        <f t="shared" si="11"/>
        <v>34.156462577033196</v>
      </c>
      <c r="N11" s="42">
        <f t="shared" si="11"/>
        <v>51.119008230977911</v>
      </c>
      <c r="O11" s="42">
        <f t="shared" si="11"/>
        <v>37.750688999439689</v>
      </c>
      <c r="P11" s="42">
        <f t="shared" si="11"/>
        <v>34.603322339990093</v>
      </c>
      <c r="Q11" s="42">
        <f t="shared" si="11"/>
        <v>23.603045481126795</v>
      </c>
      <c r="R11" s="42">
        <f t="shared" si="11"/>
        <v>28.918837378106431</v>
      </c>
      <c r="S11" s="42">
        <f t="shared" si="11"/>
        <v>12.718388243996021</v>
      </c>
      <c r="T11" s="42">
        <f t="shared" si="11"/>
        <v>13.991042089165814</v>
      </c>
      <c r="U11" s="42">
        <f t="shared" si="11"/>
        <v>11.936902385052372</v>
      </c>
      <c r="V11" s="42">
        <f t="shared" si="11"/>
        <v>3.7299473983829685</v>
      </c>
      <c r="W11" s="42">
        <f t="shared" si="11"/>
        <v>4.8689751833485566</v>
      </c>
      <c r="X11" s="42">
        <f t="shared" ref="X11" si="12">SUM(X12:X16)</f>
        <v>5.7285065726013507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</row>
    <row r="13" spans="1:24" ht="11.25" customHeight="1" x14ac:dyDescent="0.2">
      <c r="A13" s="39" t="s">
        <v>17</v>
      </c>
      <c r="B13" s="23" t="s">
        <v>18</v>
      </c>
      <c r="C13" s="30">
        <v>55.051344446400826</v>
      </c>
      <c r="D13" s="30">
        <v>49.02320917830437</v>
      </c>
      <c r="E13" s="30">
        <v>59.277275847961562</v>
      </c>
      <c r="F13" s="30">
        <v>41.856378088586823</v>
      </c>
      <c r="G13" s="30">
        <v>21.130894020518706</v>
      </c>
      <c r="H13" s="30">
        <v>56.681794266445763</v>
      </c>
      <c r="I13" s="30">
        <v>49.975426126121576</v>
      </c>
      <c r="J13" s="30">
        <v>58.929788818573662</v>
      </c>
      <c r="K13" s="30">
        <v>38.165178587014459</v>
      </c>
      <c r="L13" s="30">
        <v>23.111549386079307</v>
      </c>
      <c r="M13" s="30">
        <v>32.046008565376219</v>
      </c>
      <c r="N13" s="30">
        <v>46.601966667009215</v>
      </c>
      <c r="O13" s="30">
        <v>34.166206980095971</v>
      </c>
      <c r="P13" s="30">
        <v>34.348803233937858</v>
      </c>
      <c r="Q13" s="30">
        <v>22.903071913771839</v>
      </c>
      <c r="R13" s="30">
        <v>28.918837378106431</v>
      </c>
      <c r="S13" s="30">
        <v>12.718388243996021</v>
      </c>
      <c r="T13" s="30">
        <v>13.987633828485606</v>
      </c>
      <c r="U13" s="30">
        <v>11.932618114744056</v>
      </c>
      <c r="V13" s="30">
        <v>3.7261561699008747</v>
      </c>
      <c r="W13" s="30">
        <v>4.8121266645166498</v>
      </c>
      <c r="X13" s="30">
        <v>5.6537507867355128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17.52432700750941</v>
      </c>
      <c r="D16" s="30">
        <v>17.399059776541641</v>
      </c>
      <c r="E16" s="30">
        <v>22.584929624614837</v>
      </c>
      <c r="F16" s="30">
        <v>23.548936985667133</v>
      </c>
      <c r="G16" s="30">
        <v>20.97542319278898</v>
      </c>
      <c r="H16" s="30">
        <v>26.159420240497319</v>
      </c>
      <c r="I16" s="30">
        <v>19.154465326473279</v>
      </c>
      <c r="J16" s="30">
        <v>20.14052553601687</v>
      </c>
      <c r="K16" s="30">
        <v>6.1524941557506168</v>
      </c>
      <c r="L16" s="30">
        <v>1.8456287965931284</v>
      </c>
      <c r="M16" s="30">
        <v>2.1104540116569757</v>
      </c>
      <c r="N16" s="30">
        <v>4.5170415639686929</v>
      </c>
      <c r="O16" s="30">
        <v>3.5844820193437177</v>
      </c>
      <c r="P16" s="30">
        <v>0.25451910605223471</v>
      </c>
      <c r="Q16" s="30">
        <v>0.69997356735495542</v>
      </c>
      <c r="R16" s="30">
        <v>0</v>
      </c>
      <c r="S16" s="30">
        <v>0</v>
      </c>
      <c r="T16" s="30">
        <v>3.40826068020898E-3</v>
      </c>
      <c r="U16" s="30">
        <v>4.284270308316615E-3</v>
      </c>
      <c r="V16" s="30">
        <v>3.7912284820938E-3</v>
      </c>
      <c r="W16" s="30">
        <v>5.6848518831906641E-2</v>
      </c>
      <c r="X16" s="30">
        <v>7.475578586583817E-2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:W17" si="13">SUM(C18:C21)</f>
        <v>0.89498796835159156</v>
      </c>
      <c r="D17" s="31">
        <f t="shared" si="13"/>
        <v>0.80833355600713364</v>
      </c>
      <c r="E17" s="31">
        <f t="shared" si="13"/>
        <v>0.76205763122834935</v>
      </c>
      <c r="F17" s="31">
        <f t="shared" si="13"/>
        <v>0</v>
      </c>
      <c r="G17" s="31">
        <f t="shared" si="13"/>
        <v>0</v>
      </c>
      <c r="H17" s="31">
        <f t="shared" si="13"/>
        <v>0</v>
      </c>
      <c r="I17" s="31">
        <f t="shared" si="13"/>
        <v>0</v>
      </c>
      <c r="J17" s="31">
        <f t="shared" si="13"/>
        <v>0</v>
      </c>
      <c r="K17" s="31">
        <f t="shared" si="13"/>
        <v>0</v>
      </c>
      <c r="L17" s="31">
        <f t="shared" si="13"/>
        <v>0</v>
      </c>
      <c r="M17" s="31">
        <f t="shared" si="13"/>
        <v>0</v>
      </c>
      <c r="N17" s="31">
        <f t="shared" si="13"/>
        <v>0</v>
      </c>
      <c r="O17" s="31">
        <f t="shared" si="13"/>
        <v>0</v>
      </c>
      <c r="P17" s="31">
        <f t="shared" si="13"/>
        <v>0</v>
      </c>
      <c r="Q17" s="31">
        <f t="shared" si="13"/>
        <v>0</v>
      </c>
      <c r="R17" s="31">
        <f t="shared" si="13"/>
        <v>0</v>
      </c>
      <c r="S17" s="31">
        <f t="shared" si="13"/>
        <v>0</v>
      </c>
      <c r="T17" s="31">
        <f t="shared" si="13"/>
        <v>0</v>
      </c>
      <c r="U17" s="31">
        <f t="shared" si="13"/>
        <v>0</v>
      </c>
      <c r="V17" s="31">
        <f t="shared" si="13"/>
        <v>0</v>
      </c>
      <c r="W17" s="31">
        <f t="shared" si="13"/>
        <v>0</v>
      </c>
      <c r="X17" s="31">
        <f t="shared" ref="X17" si="14">SUM(X18:X21)</f>
        <v>0</v>
      </c>
    </row>
    <row r="18" spans="1:24" ht="11.25" customHeight="1" x14ac:dyDescent="0.2">
      <c r="A18" s="22" t="s">
        <v>27</v>
      </c>
      <c r="B18" s="23" t="s">
        <v>28</v>
      </c>
      <c r="C18" s="30">
        <v>0.16272508515483478</v>
      </c>
      <c r="D18" s="30">
        <v>0.13647189906613938</v>
      </c>
      <c r="E18" s="30">
        <v>0.12526974759918069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0.73226288319675681</v>
      </c>
      <c r="D19" s="30">
        <v>0.6718616569409942</v>
      </c>
      <c r="E19" s="30">
        <v>0.63678788362916872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:W22" si="15">SUM(C23:C24)</f>
        <v>0</v>
      </c>
      <c r="D22" s="31">
        <f t="shared" si="15"/>
        <v>0</v>
      </c>
      <c r="E22" s="31">
        <f t="shared" si="15"/>
        <v>0</v>
      </c>
      <c r="F22" s="31">
        <f t="shared" si="15"/>
        <v>0</v>
      </c>
      <c r="G22" s="31">
        <f t="shared" si="15"/>
        <v>0</v>
      </c>
      <c r="H22" s="31">
        <f t="shared" si="15"/>
        <v>0</v>
      </c>
      <c r="I22" s="31">
        <f t="shared" si="15"/>
        <v>0</v>
      </c>
      <c r="J22" s="31">
        <f t="shared" si="15"/>
        <v>0</v>
      </c>
      <c r="K22" s="31">
        <f t="shared" si="15"/>
        <v>0</v>
      </c>
      <c r="L22" s="31">
        <f t="shared" si="15"/>
        <v>0</v>
      </c>
      <c r="M22" s="31">
        <f t="shared" si="15"/>
        <v>0</v>
      </c>
      <c r="N22" s="31">
        <f t="shared" si="15"/>
        <v>0</v>
      </c>
      <c r="O22" s="31">
        <f t="shared" si="15"/>
        <v>0</v>
      </c>
      <c r="P22" s="31">
        <f t="shared" si="15"/>
        <v>0</v>
      </c>
      <c r="Q22" s="31">
        <f t="shared" si="15"/>
        <v>0</v>
      </c>
      <c r="R22" s="31">
        <f t="shared" si="15"/>
        <v>0</v>
      </c>
      <c r="S22" s="31">
        <f t="shared" si="15"/>
        <v>0</v>
      </c>
      <c r="T22" s="31">
        <f t="shared" si="15"/>
        <v>0</v>
      </c>
      <c r="U22" s="31">
        <f t="shared" si="15"/>
        <v>0</v>
      </c>
      <c r="V22" s="31">
        <f t="shared" si="15"/>
        <v>0</v>
      </c>
      <c r="W22" s="31">
        <f t="shared" si="15"/>
        <v>0</v>
      </c>
      <c r="X22" s="31">
        <f t="shared" ref="X22" si="16">SUM(X23:X24)</f>
        <v>0</v>
      </c>
    </row>
    <row r="23" spans="1:24" ht="11.25" customHeight="1" x14ac:dyDescent="0.2">
      <c r="A23" s="22" t="s">
        <v>37</v>
      </c>
      <c r="B23" s="23" t="s">
        <v>38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7">SUM(C27,C33)</f>
        <v>765.62023081543157</v>
      </c>
      <c r="D26" s="31">
        <f t="shared" ref="D26:W26" si="18">SUM(D27,D33)</f>
        <v>660.81094089686997</v>
      </c>
      <c r="E26" s="31">
        <f t="shared" si="18"/>
        <v>681.56695907996323</v>
      </c>
      <c r="F26" s="31">
        <f t="shared" si="18"/>
        <v>731.99081283765668</v>
      </c>
      <c r="G26" s="31">
        <f t="shared" si="18"/>
        <v>738.59711603231324</v>
      </c>
      <c r="H26" s="31">
        <f t="shared" si="18"/>
        <v>682.54990016495537</v>
      </c>
      <c r="I26" s="31">
        <f t="shared" si="18"/>
        <v>662.31691288506954</v>
      </c>
      <c r="J26" s="31">
        <f t="shared" si="18"/>
        <v>512.63508590041386</v>
      </c>
      <c r="K26" s="31">
        <f t="shared" si="18"/>
        <v>528.34176473585705</v>
      </c>
      <c r="L26" s="31">
        <f t="shared" si="18"/>
        <v>367.65997860291384</v>
      </c>
      <c r="M26" s="31">
        <f t="shared" si="18"/>
        <v>401.06072094483676</v>
      </c>
      <c r="N26" s="31">
        <f t="shared" si="18"/>
        <v>311.24487591173249</v>
      </c>
      <c r="O26" s="31">
        <f t="shared" si="18"/>
        <v>181.90545698568536</v>
      </c>
      <c r="P26" s="31">
        <f t="shared" si="18"/>
        <v>172.38555528997094</v>
      </c>
      <c r="Q26" s="31">
        <f t="shared" si="18"/>
        <v>120.09987041253434</v>
      </c>
      <c r="R26" s="31">
        <f t="shared" si="18"/>
        <v>90.462658388626821</v>
      </c>
      <c r="S26" s="31">
        <f t="shared" si="18"/>
        <v>88.799559835187921</v>
      </c>
      <c r="T26" s="31">
        <f t="shared" si="18"/>
        <v>90.045742182393582</v>
      </c>
      <c r="U26" s="31">
        <f t="shared" si="18"/>
        <v>75.897570247181406</v>
      </c>
      <c r="V26" s="31">
        <f t="shared" si="18"/>
        <v>78.467622739670034</v>
      </c>
      <c r="W26" s="31">
        <f t="shared" si="18"/>
        <v>94.591467011906232</v>
      </c>
      <c r="X26" s="31">
        <f t="shared" ref="X26" si="19">SUM(X27,X33)</f>
        <v>69.30279760786857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:W27" si="20">SUM(C28:C32)</f>
        <v>0</v>
      </c>
      <c r="D27" s="42">
        <f t="shared" si="20"/>
        <v>0</v>
      </c>
      <c r="E27" s="42">
        <f t="shared" si="20"/>
        <v>0</v>
      </c>
      <c r="F27" s="42">
        <f t="shared" si="20"/>
        <v>0</v>
      </c>
      <c r="G27" s="42">
        <f t="shared" si="20"/>
        <v>0</v>
      </c>
      <c r="H27" s="42">
        <f t="shared" si="20"/>
        <v>0</v>
      </c>
      <c r="I27" s="42">
        <f t="shared" si="20"/>
        <v>0</v>
      </c>
      <c r="J27" s="42">
        <f t="shared" si="20"/>
        <v>0</v>
      </c>
      <c r="K27" s="42">
        <f t="shared" si="20"/>
        <v>0</v>
      </c>
      <c r="L27" s="42">
        <f t="shared" si="20"/>
        <v>0</v>
      </c>
      <c r="M27" s="42">
        <f t="shared" si="20"/>
        <v>0</v>
      </c>
      <c r="N27" s="42">
        <f t="shared" si="20"/>
        <v>0</v>
      </c>
      <c r="O27" s="42">
        <f t="shared" si="20"/>
        <v>0</v>
      </c>
      <c r="P27" s="42">
        <f t="shared" si="20"/>
        <v>0</v>
      </c>
      <c r="Q27" s="42">
        <f t="shared" si="20"/>
        <v>0</v>
      </c>
      <c r="R27" s="42">
        <f t="shared" si="20"/>
        <v>0</v>
      </c>
      <c r="S27" s="42">
        <f t="shared" si="20"/>
        <v>0</v>
      </c>
      <c r="T27" s="42">
        <f t="shared" si="20"/>
        <v>0</v>
      </c>
      <c r="U27" s="42">
        <f t="shared" si="20"/>
        <v>0</v>
      </c>
      <c r="V27" s="42">
        <f t="shared" si="20"/>
        <v>0</v>
      </c>
      <c r="W27" s="42">
        <f t="shared" si="20"/>
        <v>0</v>
      </c>
      <c r="X27" s="42">
        <f t="shared" ref="X27" si="21">SUM(X28:X32)</f>
        <v>0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:W33" si="22">SUM(C34:C50)</f>
        <v>765.62023081543157</v>
      </c>
      <c r="D33" s="42">
        <f t="shared" si="22"/>
        <v>660.81094089686997</v>
      </c>
      <c r="E33" s="42">
        <f t="shared" si="22"/>
        <v>681.56695907996323</v>
      </c>
      <c r="F33" s="42">
        <f t="shared" si="22"/>
        <v>731.99081283765668</v>
      </c>
      <c r="G33" s="42">
        <f t="shared" si="22"/>
        <v>738.59711603231324</v>
      </c>
      <c r="H33" s="42">
        <f t="shared" si="22"/>
        <v>682.54990016495537</v>
      </c>
      <c r="I33" s="42">
        <f t="shared" si="22"/>
        <v>662.31691288506954</v>
      </c>
      <c r="J33" s="42">
        <f t="shared" si="22"/>
        <v>512.63508590041386</v>
      </c>
      <c r="K33" s="42">
        <f t="shared" si="22"/>
        <v>528.34176473585705</v>
      </c>
      <c r="L33" s="42">
        <f t="shared" si="22"/>
        <v>367.65997860291384</v>
      </c>
      <c r="M33" s="42">
        <f t="shared" si="22"/>
        <v>401.06072094483676</v>
      </c>
      <c r="N33" s="42">
        <f t="shared" si="22"/>
        <v>311.24487591173249</v>
      </c>
      <c r="O33" s="42">
        <f t="shared" si="22"/>
        <v>181.90545698568536</v>
      </c>
      <c r="P33" s="42">
        <f t="shared" si="22"/>
        <v>172.38555528997094</v>
      </c>
      <c r="Q33" s="42">
        <f t="shared" si="22"/>
        <v>120.09987041253434</v>
      </c>
      <c r="R33" s="42">
        <f t="shared" si="22"/>
        <v>90.462658388626821</v>
      </c>
      <c r="S33" s="42">
        <f t="shared" si="22"/>
        <v>88.799559835187921</v>
      </c>
      <c r="T33" s="42">
        <f t="shared" si="22"/>
        <v>90.045742182393582</v>
      </c>
      <c r="U33" s="42">
        <f t="shared" si="22"/>
        <v>75.897570247181406</v>
      </c>
      <c r="V33" s="42">
        <f t="shared" si="22"/>
        <v>78.467622739670034</v>
      </c>
      <c r="W33" s="42">
        <f t="shared" si="22"/>
        <v>94.591467011906232</v>
      </c>
      <c r="X33" s="42">
        <f t="shared" ref="X33" si="23">SUM(X34:X50)</f>
        <v>69.30279760786857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77.055498946453454</v>
      </c>
      <c r="D36" s="30">
        <v>49.392584333238013</v>
      </c>
      <c r="E36" s="30">
        <v>52.760027175997287</v>
      </c>
      <c r="F36" s="30">
        <v>50.249101607067615</v>
      </c>
      <c r="G36" s="30">
        <v>47.000946728691389</v>
      </c>
      <c r="H36" s="30">
        <v>47.379097989148406</v>
      </c>
      <c r="I36" s="30">
        <v>46.868899965081539</v>
      </c>
      <c r="J36" s="30">
        <v>46.67795998802778</v>
      </c>
      <c r="K36" s="30">
        <v>42.017149573502373</v>
      </c>
      <c r="L36" s="30">
        <v>34.67385004392262</v>
      </c>
      <c r="M36" s="30">
        <v>29.93790097814448</v>
      </c>
      <c r="N36" s="30">
        <v>22.799669912688341</v>
      </c>
      <c r="O36" s="30">
        <v>14.723544643745488</v>
      </c>
      <c r="P36" s="30">
        <v>10.403478540152992</v>
      </c>
      <c r="Q36" s="30">
        <v>14.077879928818902</v>
      </c>
      <c r="R36" s="30">
        <v>11.527943092367879</v>
      </c>
      <c r="S36" s="30">
        <v>12.082587217355144</v>
      </c>
      <c r="T36" s="30">
        <v>14.099756161618849</v>
      </c>
      <c r="U36" s="30">
        <v>13.420315108444031</v>
      </c>
      <c r="V36" s="30">
        <v>14.531926975112079</v>
      </c>
      <c r="W36" s="30">
        <v>12.666882725433771</v>
      </c>
      <c r="X36" s="30">
        <v>11.079340981545588</v>
      </c>
    </row>
    <row r="37" spans="1:24" ht="11.25" customHeight="1" x14ac:dyDescent="0.2">
      <c r="A37" s="39" t="s">
        <v>61</v>
      </c>
      <c r="B37" s="23" t="s">
        <v>62</v>
      </c>
      <c r="C37" s="30">
        <v>0.23777536258906984</v>
      </c>
      <c r="D37" s="30">
        <v>0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4.5684975713182981E-2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6.1329982354496682E-3</v>
      </c>
      <c r="U37" s="30">
        <v>4.9112838844909967E-3</v>
      </c>
      <c r="V37" s="30">
        <v>8.8966183804933506E-3</v>
      </c>
      <c r="W37" s="30">
        <v>4.725033049590612E-3</v>
      </c>
      <c r="X37" s="30">
        <v>1.6956057411216349E-2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</row>
    <row r="41" spans="1:24" ht="11.25" customHeight="1" x14ac:dyDescent="0.2">
      <c r="A41" s="39" t="s">
        <v>69</v>
      </c>
      <c r="B41" s="23" t="s">
        <v>70</v>
      </c>
      <c r="C41" s="30">
        <v>27.685947422629852</v>
      </c>
      <c r="D41" s="30">
        <v>28.758791087603313</v>
      </c>
      <c r="E41" s="30">
        <v>28.891764750403453</v>
      </c>
      <c r="F41" s="30">
        <v>28.488674096076515</v>
      </c>
      <c r="G41" s="30">
        <v>26.808868134598725</v>
      </c>
      <c r="H41" s="30">
        <v>0.84778132339879941</v>
      </c>
      <c r="I41" s="30">
        <v>0.83792436145605886</v>
      </c>
      <c r="J41" s="30">
        <v>0</v>
      </c>
      <c r="K41" s="30">
        <v>0</v>
      </c>
      <c r="L41" s="30">
        <v>0.53074769706433966</v>
      </c>
      <c r="M41" s="30">
        <v>0.79528362104769634</v>
      </c>
      <c r="N41" s="30">
        <v>0.2278762400731314</v>
      </c>
      <c r="O41" s="30">
        <v>0.56876774240651051</v>
      </c>
      <c r="P41" s="30">
        <v>0.38368550294306464</v>
      </c>
      <c r="Q41" s="30">
        <v>0.8374530523143876</v>
      </c>
      <c r="R41" s="30">
        <v>0.34027266630474384</v>
      </c>
      <c r="S41" s="30">
        <v>0.34113928943801858</v>
      </c>
      <c r="T41" s="30">
        <v>0.46597083569417708</v>
      </c>
      <c r="U41" s="30">
        <v>0.34074756365260733</v>
      </c>
      <c r="V41" s="30">
        <v>0.38083247370799522</v>
      </c>
      <c r="W41" s="30">
        <v>0.43322643341151112</v>
      </c>
      <c r="X41" s="30">
        <v>0.25999632687902918</v>
      </c>
    </row>
    <row r="42" spans="1:24" ht="11.25" customHeight="1" x14ac:dyDescent="0.2">
      <c r="A42" s="39" t="s">
        <v>71</v>
      </c>
      <c r="B42" s="23" t="s">
        <v>72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56.873999515833717</v>
      </c>
      <c r="D43" s="30">
        <v>51.633817961708679</v>
      </c>
      <c r="E43" s="30">
        <v>46.820873370739726</v>
      </c>
      <c r="F43" s="30">
        <v>55.897458762769048</v>
      </c>
      <c r="G43" s="30">
        <v>47.124816538233375</v>
      </c>
      <c r="H43" s="30">
        <v>45.22632764760359</v>
      </c>
      <c r="I43" s="30">
        <v>38.484693956820102</v>
      </c>
      <c r="J43" s="30">
        <v>68.024238758665945</v>
      </c>
      <c r="K43" s="30">
        <v>70.588330400952501</v>
      </c>
      <c r="L43" s="30">
        <v>55.030541223414303</v>
      </c>
      <c r="M43" s="30">
        <v>50.989496988745607</v>
      </c>
      <c r="N43" s="30">
        <v>55.354133362074045</v>
      </c>
      <c r="O43" s="30">
        <v>54.467545762961322</v>
      </c>
      <c r="P43" s="30">
        <v>43.437836384110724</v>
      </c>
      <c r="Q43" s="30">
        <v>21.393896072003233</v>
      </c>
      <c r="R43" s="30">
        <v>20.12340492724304</v>
      </c>
      <c r="S43" s="30">
        <v>21.380787398414466</v>
      </c>
      <c r="T43" s="30">
        <v>21.467731718305789</v>
      </c>
      <c r="U43" s="30">
        <v>23.819780252182973</v>
      </c>
      <c r="V43" s="30">
        <v>22.025524815472597</v>
      </c>
      <c r="W43" s="30">
        <v>22.676452768490183</v>
      </c>
      <c r="X43" s="30">
        <v>21.194684839709481</v>
      </c>
    </row>
    <row r="44" spans="1:24" ht="11.25" customHeight="1" x14ac:dyDescent="0.2">
      <c r="A44" s="39" t="s">
        <v>75</v>
      </c>
      <c r="B44" s="23" t="s">
        <v>76</v>
      </c>
      <c r="C44" s="30">
        <v>603.76700956792547</v>
      </c>
      <c r="D44" s="30">
        <v>531.02574751431996</v>
      </c>
      <c r="E44" s="30">
        <v>553.09429378282277</v>
      </c>
      <c r="F44" s="30">
        <v>549.44184854314642</v>
      </c>
      <c r="G44" s="30">
        <v>559.43143547413433</v>
      </c>
      <c r="H44" s="30">
        <v>525.3397524526431</v>
      </c>
      <c r="I44" s="30">
        <v>568.76214752403757</v>
      </c>
      <c r="J44" s="30">
        <v>390.60271053094044</v>
      </c>
      <c r="K44" s="30">
        <v>360.55681667862274</v>
      </c>
      <c r="L44" s="30">
        <v>236.54830921481309</v>
      </c>
      <c r="M44" s="30">
        <v>292.5447388464795</v>
      </c>
      <c r="N44" s="30">
        <v>203.54720956686606</v>
      </c>
      <c r="O44" s="30">
        <v>103.57258658075357</v>
      </c>
      <c r="P44" s="30">
        <v>111.62833149734188</v>
      </c>
      <c r="Q44" s="30">
        <v>77.500570012310192</v>
      </c>
      <c r="R44" s="30">
        <v>37.621853132969953</v>
      </c>
      <c r="S44" s="30">
        <v>34.20242952375969</v>
      </c>
      <c r="T44" s="30">
        <v>38.617415109179468</v>
      </c>
      <c r="U44" s="30">
        <v>32.051795679158246</v>
      </c>
      <c r="V44" s="30">
        <v>35.295330299661842</v>
      </c>
      <c r="W44" s="30">
        <v>25.776898875033528</v>
      </c>
      <c r="X44" s="30">
        <v>28.690031005238549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0</v>
      </c>
      <c r="D48" s="30">
        <v>0</v>
      </c>
      <c r="E48" s="30">
        <v>0</v>
      </c>
      <c r="F48" s="30">
        <v>47.913729828597013</v>
      </c>
      <c r="G48" s="30">
        <v>58.231049156655445</v>
      </c>
      <c r="H48" s="30">
        <v>63.756940752161533</v>
      </c>
      <c r="I48" s="30">
        <v>7.3632470776742567</v>
      </c>
      <c r="J48" s="30">
        <v>7.2844916470665231</v>
      </c>
      <c r="K48" s="30">
        <v>55.179468082779387</v>
      </c>
      <c r="L48" s="30">
        <v>40.87653042369945</v>
      </c>
      <c r="M48" s="30">
        <v>26.793300510419432</v>
      </c>
      <c r="N48" s="30">
        <v>29.315986830030905</v>
      </c>
      <c r="O48" s="30">
        <v>6.4539803293142022</v>
      </c>
      <c r="P48" s="30">
        <v>5.7916617579037046</v>
      </c>
      <c r="Q48" s="30">
        <v>6.2900713470876326</v>
      </c>
      <c r="R48" s="30">
        <v>20.849184569741212</v>
      </c>
      <c r="S48" s="30">
        <v>20.792616406220603</v>
      </c>
      <c r="T48" s="30">
        <v>7.3787827228142149</v>
      </c>
      <c r="U48" s="30">
        <v>6.2600203598590554</v>
      </c>
      <c r="V48" s="30">
        <v>2.785995529561847</v>
      </c>
      <c r="W48" s="30">
        <v>33.03228741953675</v>
      </c>
      <c r="X48" s="30">
        <v>4.550794883905338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2.1190319265042694</v>
      </c>
      <c r="P50" s="30">
        <v>0.74056160751858202</v>
      </c>
      <c r="Q50" s="30">
        <v>0</v>
      </c>
      <c r="R50" s="30">
        <v>0</v>
      </c>
      <c r="S50" s="30">
        <v>0</v>
      </c>
      <c r="T50" s="30">
        <v>8.009952636545643</v>
      </c>
      <c r="U50" s="30">
        <v>0</v>
      </c>
      <c r="V50" s="30">
        <v>3.4391160277731876</v>
      </c>
      <c r="W50" s="30">
        <v>9.9375695090596198E-4</v>
      </c>
      <c r="X50" s="30">
        <v>3.5109935131793746</v>
      </c>
    </row>
    <row r="51" spans="1:24" ht="11.25" customHeight="1" x14ac:dyDescent="0.2">
      <c r="A51" s="24" t="s">
        <v>89</v>
      </c>
      <c r="B51" s="25" t="s">
        <v>90</v>
      </c>
      <c r="C51" s="31">
        <v>710.95091544681463</v>
      </c>
      <c r="D51" s="31">
        <v>663.28642012631929</v>
      </c>
      <c r="E51" s="31">
        <v>864.8966001463167</v>
      </c>
      <c r="F51" s="31">
        <v>850.70089166366699</v>
      </c>
      <c r="G51" s="31">
        <v>978.68181601849312</v>
      </c>
      <c r="H51" s="31">
        <v>810.81948373521277</v>
      </c>
      <c r="I51" s="31">
        <v>1006.1595295161924</v>
      </c>
      <c r="J51" s="31">
        <v>921.07317435126447</v>
      </c>
      <c r="K51" s="31">
        <v>903.5728454695053</v>
      </c>
      <c r="L51" s="31">
        <v>732.86586143322404</v>
      </c>
      <c r="M51" s="31">
        <v>899.20831566501181</v>
      </c>
      <c r="N51" s="31">
        <v>1038.3937271826546</v>
      </c>
      <c r="O51" s="31">
        <v>938.54048815846022</v>
      </c>
      <c r="P51" s="31">
        <v>1065.6489929270847</v>
      </c>
      <c r="Q51" s="31">
        <v>1053.3965599034334</v>
      </c>
      <c r="R51" s="31">
        <v>1137.9940009271629</v>
      </c>
      <c r="S51" s="31">
        <v>1174.5323972534206</v>
      </c>
      <c r="T51" s="31">
        <v>1197.7173464619232</v>
      </c>
      <c r="U51" s="31">
        <v>1364.9669043383756</v>
      </c>
      <c r="V51" s="31">
        <v>1378.3075229439773</v>
      </c>
      <c r="W51" s="31">
        <v>1312.4815514175366</v>
      </c>
      <c r="X51" s="31">
        <v>1429.2526782842426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:W52" si="24">SUM(C53:C70)</f>
        <v>3.5360013525424866E-2</v>
      </c>
      <c r="D52" s="31">
        <f t="shared" si="24"/>
        <v>1.9208968863644295E-2</v>
      </c>
      <c r="E52" s="31">
        <f t="shared" si="24"/>
        <v>0.13255595080282201</v>
      </c>
      <c r="F52" s="31">
        <f t="shared" si="24"/>
        <v>1.5352525940740394</v>
      </c>
      <c r="G52" s="31">
        <f t="shared" si="24"/>
        <v>1.2784805242121284</v>
      </c>
      <c r="H52" s="31">
        <f t="shared" si="24"/>
        <v>37.834631428604844</v>
      </c>
      <c r="I52" s="31">
        <f t="shared" si="24"/>
        <v>1.4984182174677985</v>
      </c>
      <c r="J52" s="31">
        <f t="shared" si="24"/>
        <v>2.1724249298743752</v>
      </c>
      <c r="K52" s="31">
        <f t="shared" si="24"/>
        <v>0.10246827332946473</v>
      </c>
      <c r="L52" s="31">
        <f t="shared" si="24"/>
        <v>0.15173370420419172</v>
      </c>
      <c r="M52" s="31">
        <f t="shared" si="24"/>
        <v>0.22457085603578791</v>
      </c>
      <c r="N52" s="31">
        <f t="shared" si="24"/>
        <v>0.71006318256937628</v>
      </c>
      <c r="O52" s="31">
        <f t="shared" si="24"/>
        <v>0.81333673637283477</v>
      </c>
      <c r="P52" s="31">
        <f t="shared" si="24"/>
        <v>1.905850253493816</v>
      </c>
      <c r="Q52" s="31">
        <f t="shared" si="24"/>
        <v>4.4884272273203472</v>
      </c>
      <c r="R52" s="31">
        <f t="shared" si="24"/>
        <v>4.1626061627951669</v>
      </c>
      <c r="S52" s="31">
        <f t="shared" si="24"/>
        <v>4.2312432092413514</v>
      </c>
      <c r="T52" s="31">
        <f t="shared" si="24"/>
        <v>4.0908344802182084</v>
      </c>
      <c r="U52" s="31">
        <f t="shared" si="24"/>
        <v>4.6048230395788217</v>
      </c>
      <c r="V52" s="31">
        <f t="shared" si="24"/>
        <v>5.4035984859751558</v>
      </c>
      <c r="W52" s="31">
        <f t="shared" si="24"/>
        <v>12.861924766063192</v>
      </c>
      <c r="X52" s="31">
        <f t="shared" ref="X52" si="25">SUM(X53:X70)</f>
        <v>6.933270152307264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3.1503979366080872E-3</v>
      </c>
      <c r="D57" s="30">
        <v>3.6502812523108502E-3</v>
      </c>
      <c r="E57" s="30">
        <v>4.9706705936197887E-3</v>
      </c>
      <c r="F57" s="30">
        <v>5.8776650060876944E-3</v>
      </c>
      <c r="G57" s="30">
        <v>7.2201156200570908E-3</v>
      </c>
      <c r="H57" s="30">
        <v>5.8488939013308303E-2</v>
      </c>
      <c r="I57" s="30">
        <v>6.1284749045356843E-2</v>
      </c>
      <c r="J57" s="30">
        <v>6.6235360886636049E-2</v>
      </c>
      <c r="K57" s="30">
        <v>8.2852563243400124E-2</v>
      </c>
      <c r="L57" s="30">
        <v>8.8035805681791021E-2</v>
      </c>
      <c r="M57" s="30">
        <v>8.3570556195232112E-2</v>
      </c>
      <c r="N57" s="30">
        <v>8.5049492469323612E-2</v>
      </c>
      <c r="O57" s="30">
        <v>0.10613006427471018</v>
      </c>
      <c r="P57" s="30">
        <v>0.11332679915639313</v>
      </c>
      <c r="Q57" s="30">
        <v>0.11453745649496179</v>
      </c>
      <c r="R57" s="30">
        <v>0.11581426891235742</v>
      </c>
      <c r="S57" s="30">
        <v>0.10699753718386919</v>
      </c>
      <c r="T57" s="30">
        <v>8.8608818640771123E-2</v>
      </c>
      <c r="U57" s="30">
        <v>0.11728269541581626</v>
      </c>
      <c r="V57" s="30">
        <v>9.2179633187286253E-2</v>
      </c>
      <c r="W57" s="30">
        <v>9.1006778775404543E-2</v>
      </c>
      <c r="X57" s="30">
        <v>9.0760774859542717E-2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3.2209615588816777E-2</v>
      </c>
      <c r="D59" s="30">
        <v>1.5558687611333444E-2</v>
      </c>
      <c r="E59" s="30">
        <v>0.12758528020920221</v>
      </c>
      <c r="F59" s="30">
        <v>3.1279809463231376E-2</v>
      </c>
      <c r="G59" s="30">
        <v>0</v>
      </c>
      <c r="H59" s="30">
        <v>36.645654704314005</v>
      </c>
      <c r="I59" s="30">
        <v>4.8772588940553516E-2</v>
      </c>
      <c r="J59" s="30">
        <v>0.7414948792303977</v>
      </c>
      <c r="K59" s="30">
        <v>0</v>
      </c>
      <c r="L59" s="30">
        <v>2.0045268371520819E-2</v>
      </c>
      <c r="M59" s="30">
        <v>1.9579994520477529E-2</v>
      </c>
      <c r="N59" s="30">
        <v>4.9304913866611844E-2</v>
      </c>
      <c r="O59" s="30">
        <v>3.8161927302588328E-2</v>
      </c>
      <c r="P59" s="30">
        <v>4.4527900941270411E-2</v>
      </c>
      <c r="Q59" s="30">
        <v>2.5836008058110732E-2</v>
      </c>
      <c r="R59" s="30">
        <v>3.1177392933704865E-2</v>
      </c>
      <c r="S59" s="30">
        <v>5.9329402557422257E-2</v>
      </c>
      <c r="T59" s="30">
        <v>1.9830793707671122E-2</v>
      </c>
      <c r="U59" s="30">
        <v>4.022090451106846E-2</v>
      </c>
      <c r="V59" s="30">
        <v>4.026077670288862E-2</v>
      </c>
      <c r="W59" s="30">
        <v>7.1494739090532757</v>
      </c>
      <c r="X59" s="30">
        <v>0.78532009337850972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8.1580090309747597E-2</v>
      </c>
      <c r="G61" s="30">
        <v>9.6000233759001408E-2</v>
      </c>
      <c r="H61" s="30">
        <v>2.2250893166977877E-2</v>
      </c>
      <c r="I61" s="30">
        <v>0.13888208311256317</v>
      </c>
      <c r="J61" s="30">
        <v>0.13430602277274206</v>
      </c>
      <c r="K61" s="30">
        <v>1.9615710086064608E-2</v>
      </c>
      <c r="L61" s="30">
        <v>4.3652630150879883E-2</v>
      </c>
      <c r="M61" s="30">
        <v>0.12142030532007829</v>
      </c>
      <c r="N61" s="30">
        <v>0.57570877623344086</v>
      </c>
      <c r="O61" s="30">
        <v>0.66904474479553622</v>
      </c>
      <c r="P61" s="30">
        <v>1.7479955533961524</v>
      </c>
      <c r="Q61" s="30">
        <v>1.3238934528481949</v>
      </c>
      <c r="R61" s="30">
        <v>0.1127034489598841</v>
      </c>
      <c r="S61" s="30">
        <v>6.0003231457654058E-2</v>
      </c>
      <c r="T61" s="30">
        <v>9.7984174986312955E-2</v>
      </c>
      <c r="U61" s="30">
        <v>0.1054255294364157</v>
      </c>
      <c r="V61" s="30">
        <v>9.4993610090147396E-2</v>
      </c>
      <c r="W61" s="30">
        <v>5.6709011192201689E-2</v>
      </c>
      <c r="X61" s="30">
        <v>7.4458760670171015E-2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1.4165150292949726</v>
      </c>
      <c r="G62" s="30">
        <v>1.0136713008817686</v>
      </c>
      <c r="H62" s="30">
        <v>1.1082368921105563</v>
      </c>
      <c r="I62" s="30">
        <v>1.249478796369325</v>
      </c>
      <c r="J62" s="30">
        <v>1.2303886669845994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1.7039869507963868E-2</v>
      </c>
      <c r="T66" s="30">
        <v>2.5124352759969618E-2</v>
      </c>
      <c r="U66" s="30">
        <v>3.7985439013783998E-2</v>
      </c>
      <c r="V66" s="30">
        <v>5.9156171925530771E-2</v>
      </c>
      <c r="W66" s="30">
        <v>4.9282098591301518E-2</v>
      </c>
      <c r="X66" s="30">
        <v>5.5858583164107009E-2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0.16158887395130139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</row>
    <row r="70" spans="1:24" ht="11.25" customHeight="1" x14ac:dyDescent="0.2">
      <c r="A70" s="22" t="s">
        <v>127</v>
      </c>
      <c r="B70" s="23" t="s">
        <v>128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3.0241603099190795</v>
      </c>
      <c r="R70" s="30">
        <v>3.9029110519892205</v>
      </c>
      <c r="S70" s="30">
        <v>3.987873168534442</v>
      </c>
      <c r="T70" s="30">
        <v>3.8592863401234836</v>
      </c>
      <c r="U70" s="30">
        <v>4.303908471201737</v>
      </c>
      <c r="V70" s="30">
        <v>5.1170082940693025</v>
      </c>
      <c r="W70" s="30">
        <v>5.515452968451009</v>
      </c>
      <c r="X70" s="30">
        <v>5.9268719402349337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:W71" si="26">SUM(C72:C73)</f>
        <v>1.6101523070563104</v>
      </c>
      <c r="D71" s="31">
        <f t="shared" si="26"/>
        <v>1.6239310152218187</v>
      </c>
      <c r="E71" s="31">
        <f t="shared" si="26"/>
        <v>1.5947298868566746</v>
      </c>
      <c r="F71" s="31">
        <f t="shared" si="26"/>
        <v>1.906465302177057</v>
      </c>
      <c r="G71" s="31">
        <f t="shared" si="26"/>
        <v>2.9032742624853629</v>
      </c>
      <c r="H71" s="31">
        <f t="shared" si="26"/>
        <v>2.5845809264178881</v>
      </c>
      <c r="I71" s="31">
        <f t="shared" si="26"/>
        <v>2.4687935198831634</v>
      </c>
      <c r="J71" s="31">
        <f t="shared" si="26"/>
        <v>1.4269902987681875</v>
      </c>
      <c r="K71" s="31">
        <f t="shared" si="26"/>
        <v>4.4479536687899852</v>
      </c>
      <c r="L71" s="31">
        <f t="shared" si="26"/>
        <v>4.7506109715976192</v>
      </c>
      <c r="M71" s="31">
        <f t="shared" si="26"/>
        <v>5.5730743753113954</v>
      </c>
      <c r="N71" s="31">
        <f t="shared" si="26"/>
        <v>6.0537271707753408</v>
      </c>
      <c r="O71" s="31">
        <f t="shared" si="26"/>
        <v>4.9391654395907132</v>
      </c>
      <c r="P71" s="31">
        <f t="shared" si="26"/>
        <v>4.6186859960840199</v>
      </c>
      <c r="Q71" s="31">
        <f t="shared" si="26"/>
        <v>4.8472888187138938</v>
      </c>
      <c r="R71" s="31">
        <f t="shared" si="26"/>
        <v>4.5230451726560315</v>
      </c>
      <c r="S71" s="31">
        <f t="shared" si="26"/>
        <v>4.7005788936623505</v>
      </c>
      <c r="T71" s="31">
        <f t="shared" si="26"/>
        <v>4.7676253091468848</v>
      </c>
      <c r="U71" s="31">
        <f t="shared" si="26"/>
        <v>4.9185636687359624</v>
      </c>
      <c r="V71" s="31">
        <f t="shared" si="26"/>
        <v>4.35898186592412</v>
      </c>
      <c r="W71" s="31">
        <f t="shared" si="26"/>
        <v>4.646128424333865</v>
      </c>
      <c r="X71" s="31">
        <f t="shared" ref="X71" si="27">SUM(X72:X73)</f>
        <v>4.3418036566372598</v>
      </c>
    </row>
    <row r="72" spans="1:24" ht="11.25" customHeight="1" x14ac:dyDescent="0.2">
      <c r="A72" s="22" t="s">
        <v>131</v>
      </c>
      <c r="B72" s="23" t="s">
        <v>132</v>
      </c>
      <c r="C72" s="30">
        <v>1.6101523070563104</v>
      </c>
      <c r="D72" s="30">
        <v>1.6239310152218187</v>
      </c>
      <c r="E72" s="30">
        <v>1.5947298868566746</v>
      </c>
      <c r="F72" s="30">
        <v>0.48995027288208437</v>
      </c>
      <c r="G72" s="30">
        <v>1.8896029616035945</v>
      </c>
      <c r="H72" s="30">
        <v>1.4763440343073317</v>
      </c>
      <c r="I72" s="30">
        <v>1.2193147235138384</v>
      </c>
      <c r="J72" s="30">
        <v>0.19660163178358814</v>
      </c>
      <c r="K72" s="30">
        <v>4.4479536687899852</v>
      </c>
      <c r="L72" s="30">
        <v>4.7506109715976192</v>
      </c>
      <c r="M72" s="30">
        <v>5.5730743753113954</v>
      </c>
      <c r="N72" s="30">
        <v>6.0537271707753408</v>
      </c>
      <c r="O72" s="30">
        <v>4.9391654395907132</v>
      </c>
      <c r="P72" s="30">
        <v>4.6186859960840199</v>
      </c>
      <c r="Q72" s="30">
        <v>4.8472888187138938</v>
      </c>
      <c r="R72" s="30">
        <v>4.5230451726560315</v>
      </c>
      <c r="S72" s="30">
        <v>4.7005788936623505</v>
      </c>
      <c r="T72" s="30">
        <v>4.7676253091468848</v>
      </c>
      <c r="U72" s="30">
        <v>4.9185636687359624</v>
      </c>
      <c r="V72" s="30">
        <v>4.35898186592412</v>
      </c>
      <c r="W72" s="30">
        <v>4.646128424333865</v>
      </c>
      <c r="X72" s="30">
        <v>4.3418036566372598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1.4165150292949726</v>
      </c>
      <c r="G73" s="30">
        <v>1.0136713008817686</v>
      </c>
      <c r="H73" s="30">
        <v>1.1082368921105563</v>
      </c>
      <c r="I73" s="30">
        <v>1.249478796369325</v>
      </c>
      <c r="J73" s="30">
        <v>1.2303886669845994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58.962577883684794</v>
      </c>
      <c r="D75" s="31">
        <v>60.694210739149753</v>
      </c>
      <c r="E75" s="31">
        <v>55.362569151120447</v>
      </c>
      <c r="F75" s="31">
        <v>60.364369623058749</v>
      </c>
      <c r="G75" s="31">
        <v>66.748451881751862</v>
      </c>
      <c r="H75" s="31">
        <v>63.613948668026552</v>
      </c>
      <c r="I75" s="31">
        <v>62.094810833307918</v>
      </c>
      <c r="J75" s="31">
        <v>60.167163500196494</v>
      </c>
      <c r="K75" s="31">
        <v>59.364794515374797</v>
      </c>
      <c r="L75" s="31">
        <v>49.991469245060948</v>
      </c>
      <c r="M75" s="31">
        <v>87.323271423466409</v>
      </c>
      <c r="N75" s="31">
        <v>73.851113876100328</v>
      </c>
      <c r="O75" s="31">
        <v>62.24670724169053</v>
      </c>
      <c r="P75" s="31">
        <v>52.69363275060212</v>
      </c>
      <c r="Q75" s="31">
        <v>27.144090142237527</v>
      </c>
      <c r="R75" s="31">
        <v>29.91334621023206</v>
      </c>
      <c r="S75" s="31">
        <v>31.749845598549648</v>
      </c>
      <c r="T75" s="31">
        <v>24.506290282010315</v>
      </c>
      <c r="U75" s="31">
        <v>27.930961352829328</v>
      </c>
      <c r="V75" s="31">
        <v>32.173915510995116</v>
      </c>
      <c r="W75" s="31">
        <v>30.137824701506407</v>
      </c>
      <c r="X75" s="31">
        <v>26.923389835455637</v>
      </c>
    </row>
    <row r="76" spans="1:24" ht="11.25" customHeight="1" x14ac:dyDescent="0.2">
      <c r="A76" s="26" t="s">
        <v>139</v>
      </c>
      <c r="B76" s="27" t="s">
        <v>140</v>
      </c>
      <c r="C76" s="32">
        <v>393.38386860683357</v>
      </c>
      <c r="D76" s="32">
        <v>331.41401092105241</v>
      </c>
      <c r="E76" s="32">
        <v>422.08721121192565</v>
      </c>
      <c r="F76" s="32">
        <v>450.73951423616808</v>
      </c>
      <c r="G76" s="32">
        <v>518.18457578422942</v>
      </c>
      <c r="H76" s="32">
        <v>504.86752647684528</v>
      </c>
      <c r="I76" s="32">
        <v>471.01642780236432</v>
      </c>
      <c r="J76" s="32">
        <v>503.18492796994371</v>
      </c>
      <c r="K76" s="32">
        <v>498.84042286017456</v>
      </c>
      <c r="L76" s="32">
        <v>388.24731494725569</v>
      </c>
      <c r="M76" s="32">
        <v>449.48647154313545</v>
      </c>
      <c r="N76" s="32">
        <v>511.00619059801733</v>
      </c>
      <c r="O76" s="32">
        <v>542.52201845422007</v>
      </c>
      <c r="P76" s="32">
        <v>529.19457889346245</v>
      </c>
      <c r="Q76" s="32">
        <v>533.69440384950781</v>
      </c>
      <c r="R76" s="32">
        <v>551.72910814213606</v>
      </c>
      <c r="S76" s="32">
        <v>508.68044938257486</v>
      </c>
      <c r="T76" s="32">
        <v>556.97629539740308</v>
      </c>
      <c r="U76" s="32">
        <v>548.65247143185206</v>
      </c>
      <c r="V76" s="32">
        <v>498.61876603265762</v>
      </c>
      <c r="W76" s="32">
        <v>444.72024322219477</v>
      </c>
      <c r="X76" s="32">
        <v>440.34314480003673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2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440</v>
      </c>
      <c r="B1" s="7" t="s">
        <v>441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3650.2451818376403</v>
      </c>
      <c r="D2" s="28">
        <f t="shared" ref="D2:W2" si="1">SUM(D3,D17,D22,D25,D26,D51,D52,D71,D74,D75,D76)</f>
        <v>3728.0313704286482</v>
      </c>
      <c r="E2" s="28">
        <f t="shared" si="1"/>
        <v>3722.2949622978854</v>
      </c>
      <c r="F2" s="28">
        <f t="shared" si="1"/>
        <v>3726.9381657628874</v>
      </c>
      <c r="G2" s="28">
        <f t="shared" si="1"/>
        <v>3884.4993678799306</v>
      </c>
      <c r="H2" s="28">
        <f t="shared" si="1"/>
        <v>3850.5063446858912</v>
      </c>
      <c r="I2" s="28">
        <f t="shared" si="1"/>
        <v>3530.8046794116685</v>
      </c>
      <c r="J2" s="28">
        <f t="shared" si="1"/>
        <v>3685.4669226104384</v>
      </c>
      <c r="K2" s="28">
        <f t="shared" si="1"/>
        <v>3648.2210848391255</v>
      </c>
      <c r="L2" s="28">
        <f t="shared" si="1"/>
        <v>2679.0053636796624</v>
      </c>
      <c r="M2" s="28">
        <f t="shared" si="1"/>
        <v>2855.4361959378962</v>
      </c>
      <c r="N2" s="28">
        <f t="shared" si="1"/>
        <v>3111.8769432685604</v>
      </c>
      <c r="O2" s="28">
        <f t="shared" si="1"/>
        <v>2636.2585436277664</v>
      </c>
      <c r="P2" s="28">
        <f t="shared" si="1"/>
        <v>2410.9881818286121</v>
      </c>
      <c r="Q2" s="28">
        <f t="shared" si="1"/>
        <v>2315.2157619934865</v>
      </c>
      <c r="R2" s="28">
        <f t="shared" si="1"/>
        <v>2513.0540182096565</v>
      </c>
      <c r="S2" s="28">
        <f t="shared" si="1"/>
        <v>2529.7023875193131</v>
      </c>
      <c r="T2" s="28">
        <f t="shared" si="1"/>
        <v>2777.7821048255109</v>
      </c>
      <c r="U2" s="28">
        <f t="shared" si="1"/>
        <v>2796.5048943954416</v>
      </c>
      <c r="V2" s="28">
        <f t="shared" si="1"/>
        <v>2638.1758994242373</v>
      </c>
      <c r="W2" s="28">
        <f t="shared" si="1"/>
        <v>2530.9960379638087</v>
      </c>
      <c r="X2" s="28">
        <f t="shared" ref="X2" si="2">SUM(X3,X17,X22,X25,X26,X51,X52,X71,X74,X75,X76)</f>
        <v>2572.7921146981084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3">SUM(C4,C8,C11)</f>
        <v>21.121338163869755</v>
      </c>
      <c r="D3" s="29">
        <f t="shared" ref="D3:W3" si="4">SUM(D4,D8,D11)</f>
        <v>16.094130280511386</v>
      </c>
      <c r="E3" s="29">
        <f t="shared" si="4"/>
        <v>24.582043426485722</v>
      </c>
      <c r="F3" s="29">
        <f t="shared" si="4"/>
        <v>18.851585276288063</v>
      </c>
      <c r="G3" s="29">
        <f t="shared" si="4"/>
        <v>13.90127614818962</v>
      </c>
      <c r="H3" s="29">
        <f t="shared" si="4"/>
        <v>20.189622927444681</v>
      </c>
      <c r="I3" s="29">
        <f t="shared" si="4"/>
        <v>13.940547998159809</v>
      </c>
      <c r="J3" s="29">
        <f t="shared" si="4"/>
        <v>19.89502870665526</v>
      </c>
      <c r="K3" s="29">
        <f t="shared" si="4"/>
        <v>17.933922884326499</v>
      </c>
      <c r="L3" s="29">
        <f t="shared" si="4"/>
        <v>11.963679485619799</v>
      </c>
      <c r="M3" s="29">
        <f t="shared" si="4"/>
        <v>9.2452295469498456</v>
      </c>
      <c r="N3" s="29">
        <f t="shared" si="4"/>
        <v>13.386447377321144</v>
      </c>
      <c r="O3" s="29">
        <f t="shared" si="4"/>
        <v>13.042869857293404</v>
      </c>
      <c r="P3" s="29">
        <f t="shared" si="4"/>
        <v>13.409266862541454</v>
      </c>
      <c r="Q3" s="29">
        <f t="shared" si="4"/>
        <v>14.056805261495226</v>
      </c>
      <c r="R3" s="29">
        <f t="shared" si="4"/>
        <v>16.089534018932778</v>
      </c>
      <c r="S3" s="29">
        <f t="shared" si="4"/>
        <v>15.083349391904068</v>
      </c>
      <c r="T3" s="29">
        <f t="shared" si="4"/>
        <v>7.1749976784768688</v>
      </c>
      <c r="U3" s="29">
        <f t="shared" si="4"/>
        <v>7.2267167833030941</v>
      </c>
      <c r="V3" s="29">
        <f t="shared" si="4"/>
        <v>8.2627959859452496</v>
      </c>
      <c r="W3" s="29">
        <f t="shared" si="4"/>
        <v>7.6814371032582169</v>
      </c>
      <c r="X3" s="29">
        <f t="shared" ref="X3" si="5">SUM(X4,X8,X11)</f>
        <v>8.976186456250808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6">SUM(C5:C7)</f>
        <v>9.3856449862096571</v>
      </c>
      <c r="D4" s="42">
        <f t="shared" ref="D4:W4" si="7">SUM(D5:D7)</f>
        <v>7.8717107405623619</v>
      </c>
      <c r="E4" s="42">
        <f t="shared" si="7"/>
        <v>13.312877527375516</v>
      </c>
      <c r="F4" s="42">
        <f t="shared" si="7"/>
        <v>11.303885845816481</v>
      </c>
      <c r="G4" s="42">
        <f t="shared" si="7"/>
        <v>8.1601964142945196</v>
      </c>
      <c r="H4" s="42">
        <f t="shared" si="7"/>
        <v>11.114976541113318</v>
      </c>
      <c r="I4" s="42">
        <f t="shared" si="7"/>
        <v>5.5357613208881071</v>
      </c>
      <c r="J4" s="42">
        <f t="shared" si="7"/>
        <v>6.2581124576691147</v>
      </c>
      <c r="K4" s="42">
        <f t="shared" si="7"/>
        <v>7.3599691716825717</v>
      </c>
      <c r="L4" s="42">
        <f t="shared" si="7"/>
        <v>4.0743786605285779</v>
      </c>
      <c r="M4" s="42">
        <f t="shared" si="7"/>
        <v>4.9004044386919752</v>
      </c>
      <c r="N4" s="42">
        <f t="shared" si="7"/>
        <v>7.4078021561278877</v>
      </c>
      <c r="O4" s="42">
        <f t="shared" si="7"/>
        <v>8.5108334800866672</v>
      </c>
      <c r="P4" s="42">
        <f t="shared" si="7"/>
        <v>7.8680678771508399</v>
      </c>
      <c r="Q4" s="42">
        <f t="shared" si="7"/>
        <v>7.159962926069392</v>
      </c>
      <c r="R4" s="42">
        <f t="shared" si="7"/>
        <v>7.2573099966637669</v>
      </c>
      <c r="S4" s="42">
        <f t="shared" si="7"/>
        <v>8.1910797056461995</v>
      </c>
      <c r="T4" s="42">
        <f t="shared" si="7"/>
        <v>2.9210811394216227</v>
      </c>
      <c r="U4" s="42">
        <f t="shared" si="7"/>
        <v>2.8501664770066797</v>
      </c>
      <c r="V4" s="42">
        <f t="shared" si="7"/>
        <v>2.9935285306453232</v>
      </c>
      <c r="W4" s="42">
        <f t="shared" si="7"/>
        <v>2.9294820390382466</v>
      </c>
      <c r="X4" s="42">
        <f t="shared" ref="X4" si="8">SUM(X5:X7)</f>
        <v>3.1236733703067898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6.5712378322975787E-2</v>
      </c>
      <c r="K5" s="30">
        <v>0.27225491626536691</v>
      </c>
      <c r="L5" s="30">
        <v>5.5871684832347987E-2</v>
      </c>
      <c r="M5" s="30">
        <v>4.0237090340937094E-2</v>
      </c>
      <c r="N5" s="30">
        <v>0.29933822574706281</v>
      </c>
      <c r="O5" s="30">
        <v>0.43838361532484676</v>
      </c>
      <c r="P5" s="30">
        <v>0.73850255393400366</v>
      </c>
      <c r="Q5" s="30">
        <v>0.80503535262748993</v>
      </c>
      <c r="R5" s="30">
        <v>0.77229184956790398</v>
      </c>
      <c r="S5" s="30">
        <v>0.64253939501297874</v>
      </c>
      <c r="T5" s="30">
        <v>0.36772500681990705</v>
      </c>
      <c r="U5" s="30">
        <v>0.36706201337388117</v>
      </c>
      <c r="V5" s="30">
        <v>0.54399506245321094</v>
      </c>
      <c r="W5" s="30">
        <v>0.46962426615260372</v>
      </c>
      <c r="X5" s="30">
        <v>0.53078839303276248</v>
      </c>
    </row>
    <row r="6" spans="1:24" ht="11.25" customHeight="1" x14ac:dyDescent="0.2">
      <c r="A6" s="39" t="s">
        <v>7</v>
      </c>
      <c r="B6" s="23" t="s">
        <v>8</v>
      </c>
      <c r="C6" s="30">
        <v>3.1562854555662864E-2</v>
      </c>
      <c r="D6" s="30">
        <v>6.7955578634277258E-2</v>
      </c>
      <c r="E6" s="30">
        <v>1.4276301641855251E-2</v>
      </c>
      <c r="F6" s="30">
        <v>0</v>
      </c>
      <c r="G6" s="30">
        <v>0.40891014089486527</v>
      </c>
      <c r="H6" s="30">
        <v>0.47745482941712003</v>
      </c>
      <c r="I6" s="30">
        <v>0.27058241756986934</v>
      </c>
      <c r="J6" s="30">
        <v>0.90060242530142653</v>
      </c>
      <c r="K6" s="30">
        <v>0.35187404418054719</v>
      </c>
      <c r="L6" s="30">
        <v>0.62180422024668691</v>
      </c>
      <c r="M6" s="30">
        <v>0.18668093263630672</v>
      </c>
      <c r="N6" s="30">
        <v>0.46715468361778834</v>
      </c>
      <c r="O6" s="30">
        <v>0.27594759753705178</v>
      </c>
      <c r="P6" s="30">
        <v>0.39249236118095843</v>
      </c>
      <c r="Q6" s="30">
        <v>0.17157719105432076</v>
      </c>
      <c r="R6" s="30">
        <v>0.10782383524613885</v>
      </c>
      <c r="S6" s="30">
        <v>5.7193360754103605E-2</v>
      </c>
      <c r="T6" s="30">
        <v>2.5893097612463275E-2</v>
      </c>
      <c r="U6" s="30">
        <v>2.297184536831564E-2</v>
      </c>
      <c r="V6" s="30">
        <v>7.8010717699725333E-3</v>
      </c>
      <c r="W6" s="30">
        <v>5.922522556342804E-2</v>
      </c>
      <c r="X6" s="30">
        <v>4.8418051057884819E-2</v>
      </c>
    </row>
    <row r="7" spans="1:24" ht="11.25" customHeight="1" x14ac:dyDescent="0.2">
      <c r="A7" s="39" t="s">
        <v>9</v>
      </c>
      <c r="B7" s="23" t="s">
        <v>10</v>
      </c>
      <c r="C7" s="30">
        <v>9.3540821316539944</v>
      </c>
      <c r="D7" s="30">
        <v>7.8037551619280849</v>
      </c>
      <c r="E7" s="30">
        <v>13.298601225733661</v>
      </c>
      <c r="F7" s="30">
        <v>11.303885845816481</v>
      </c>
      <c r="G7" s="30">
        <v>7.7512862733996535</v>
      </c>
      <c r="H7" s="30">
        <v>10.637521711696198</v>
      </c>
      <c r="I7" s="30">
        <v>5.2651789033182377</v>
      </c>
      <c r="J7" s="30">
        <v>5.2917976540447125</v>
      </c>
      <c r="K7" s="30">
        <v>6.735840211236658</v>
      </c>
      <c r="L7" s="30">
        <v>3.3967027554495428</v>
      </c>
      <c r="M7" s="30">
        <v>4.6734864157147316</v>
      </c>
      <c r="N7" s="30">
        <v>6.6413092467630364</v>
      </c>
      <c r="O7" s="30">
        <v>7.7965022672247688</v>
      </c>
      <c r="P7" s="30">
        <v>6.737072962035878</v>
      </c>
      <c r="Q7" s="30">
        <v>6.1833503823875811</v>
      </c>
      <c r="R7" s="30">
        <v>6.3771943118497241</v>
      </c>
      <c r="S7" s="30">
        <v>7.4913469498791176</v>
      </c>
      <c r="T7" s="30">
        <v>2.5274630349892524</v>
      </c>
      <c r="U7" s="30">
        <v>2.4601326182644829</v>
      </c>
      <c r="V7" s="30">
        <v>2.4417323964221396</v>
      </c>
      <c r="W7" s="30">
        <v>2.4006325473222145</v>
      </c>
      <c r="X7" s="30">
        <v>2.5444669262161428</v>
      </c>
    </row>
    <row r="8" spans="1:24" ht="11.25" customHeight="1" x14ac:dyDescent="0.2">
      <c r="A8" s="40" t="s">
        <v>343</v>
      </c>
      <c r="B8" s="41" t="s">
        <v>344</v>
      </c>
      <c r="C8" s="42">
        <f t="shared" ref="C8:W8" si="9">SUM(C9:C10)</f>
        <v>4.6382860920305689</v>
      </c>
      <c r="D8" s="42">
        <f t="shared" si="9"/>
        <v>1.6885284728636014</v>
      </c>
      <c r="E8" s="42">
        <f t="shared" si="9"/>
        <v>1.2283502330568559</v>
      </c>
      <c r="F8" s="42">
        <f t="shared" si="9"/>
        <v>1.6615365983894326</v>
      </c>
      <c r="G8" s="42">
        <f t="shared" si="9"/>
        <v>1.3752902342779438</v>
      </c>
      <c r="H8" s="42">
        <f t="shared" si="9"/>
        <v>2.1248388589964753</v>
      </c>
      <c r="I8" s="42">
        <f t="shared" si="9"/>
        <v>3.5373771577059769</v>
      </c>
      <c r="J8" s="42">
        <f t="shared" si="9"/>
        <v>8.5376867564371608</v>
      </c>
      <c r="K8" s="42">
        <f t="shared" si="9"/>
        <v>6.6437775091213567</v>
      </c>
      <c r="L8" s="42">
        <f t="shared" si="9"/>
        <v>4.5247528473823317</v>
      </c>
      <c r="M8" s="42">
        <f t="shared" si="9"/>
        <v>1.2830464213478898</v>
      </c>
      <c r="N8" s="42">
        <f t="shared" si="9"/>
        <v>1.781340885123559</v>
      </c>
      <c r="O8" s="42">
        <f t="shared" si="9"/>
        <v>1.6209706607051422</v>
      </c>
      <c r="P8" s="42">
        <f t="shared" si="9"/>
        <v>3.4702437166243536</v>
      </c>
      <c r="Q8" s="42">
        <f t="shared" si="9"/>
        <v>4.7989274093249632</v>
      </c>
      <c r="R8" s="42">
        <f t="shared" si="9"/>
        <v>6.2666882548223999</v>
      </c>
      <c r="S8" s="42">
        <f t="shared" si="9"/>
        <v>4.7330615050589078</v>
      </c>
      <c r="T8" s="42">
        <f t="shared" si="9"/>
        <v>2.3506617959442102</v>
      </c>
      <c r="U8" s="42">
        <f t="shared" si="9"/>
        <v>2.397769360876608</v>
      </c>
      <c r="V8" s="42">
        <f t="shared" si="9"/>
        <v>3.732456281826368</v>
      </c>
      <c r="W8" s="42">
        <f t="shared" si="9"/>
        <v>3.4767747106409379</v>
      </c>
      <c r="X8" s="42">
        <f t="shared" ref="X8" si="10">SUM(X9:X10)</f>
        <v>4.5733007793427989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0.75876603323127978</v>
      </c>
      <c r="I9" s="30">
        <v>1.3158400481687291</v>
      </c>
      <c r="J9" s="30">
        <v>6.7801801871532277</v>
      </c>
      <c r="K9" s="30">
        <v>4.3493180820800461</v>
      </c>
      <c r="L9" s="30">
        <v>4.3897661729225934</v>
      </c>
      <c r="M9" s="30">
        <v>1.1846404591396824</v>
      </c>
      <c r="N9" s="30">
        <v>1.4781372508680684</v>
      </c>
      <c r="O9" s="30">
        <v>1.6209706607051422</v>
      </c>
      <c r="P9" s="30">
        <v>3.4702437166243536</v>
      </c>
      <c r="Q9" s="30">
        <v>4.7989274093249632</v>
      </c>
      <c r="R9" s="30">
        <v>6.2666882548223999</v>
      </c>
      <c r="S9" s="30">
        <v>4.7330615050589078</v>
      </c>
      <c r="T9" s="30">
        <v>2.350057663405408</v>
      </c>
      <c r="U9" s="30">
        <v>2.3964093010496623</v>
      </c>
      <c r="V9" s="30">
        <v>3.7315891920993836</v>
      </c>
      <c r="W9" s="30">
        <v>3.4767747106409379</v>
      </c>
      <c r="X9" s="30">
        <v>4.5733007793427989</v>
      </c>
    </row>
    <row r="10" spans="1:24" ht="11.25" customHeight="1" x14ac:dyDescent="0.2">
      <c r="A10" s="39" t="s">
        <v>13</v>
      </c>
      <c r="B10" s="23" t="s">
        <v>14</v>
      </c>
      <c r="C10" s="30">
        <v>4.6382860920305689</v>
      </c>
      <c r="D10" s="30">
        <v>1.6885284728636014</v>
      </c>
      <c r="E10" s="30">
        <v>1.2283502330568559</v>
      </c>
      <c r="F10" s="30">
        <v>1.6615365983894326</v>
      </c>
      <c r="G10" s="30">
        <v>1.3752902342779438</v>
      </c>
      <c r="H10" s="30">
        <v>1.3660728257651955</v>
      </c>
      <c r="I10" s="30">
        <v>2.2215371095372478</v>
      </c>
      <c r="J10" s="30">
        <v>1.7575065692839322</v>
      </c>
      <c r="K10" s="30">
        <v>2.2944594270413106</v>
      </c>
      <c r="L10" s="30">
        <v>0.13498667445973794</v>
      </c>
      <c r="M10" s="30">
        <v>9.8405962208207479E-2</v>
      </c>
      <c r="N10" s="30">
        <v>0.30320363425549074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6.0413253880198692E-4</v>
      </c>
      <c r="U10" s="30">
        <v>1.3600598269458287E-3</v>
      </c>
      <c r="V10" s="30">
        <v>8.6708972698425354E-4</v>
      </c>
      <c r="W10" s="30">
        <v>0</v>
      </c>
      <c r="X10" s="30">
        <v>0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:W11" si="11">SUM(C12:C16)</f>
        <v>7.0974070856295288</v>
      </c>
      <c r="D11" s="42">
        <f t="shared" si="11"/>
        <v>6.5338910670854222</v>
      </c>
      <c r="E11" s="42">
        <f t="shared" si="11"/>
        <v>10.04081566605335</v>
      </c>
      <c r="F11" s="42">
        <f t="shared" si="11"/>
        <v>5.8861628320821513</v>
      </c>
      <c r="G11" s="42">
        <f t="shared" si="11"/>
        <v>4.365789499617156</v>
      </c>
      <c r="H11" s="42">
        <f t="shared" si="11"/>
        <v>6.9498075273348858</v>
      </c>
      <c r="I11" s="42">
        <f t="shared" si="11"/>
        <v>4.8674095195657259</v>
      </c>
      <c r="J11" s="42">
        <f t="shared" si="11"/>
        <v>5.0992294925489841</v>
      </c>
      <c r="K11" s="42">
        <f t="shared" si="11"/>
        <v>3.9301762035225716</v>
      </c>
      <c r="L11" s="42">
        <f t="shared" si="11"/>
        <v>3.3645479777088894</v>
      </c>
      <c r="M11" s="42">
        <f t="shared" si="11"/>
        <v>3.0617786869099803</v>
      </c>
      <c r="N11" s="42">
        <f t="shared" si="11"/>
        <v>4.1973043360696964</v>
      </c>
      <c r="O11" s="42">
        <f t="shared" si="11"/>
        <v>2.9110657165015938</v>
      </c>
      <c r="P11" s="42">
        <f t="shared" si="11"/>
        <v>2.07095526876626</v>
      </c>
      <c r="Q11" s="42">
        <f t="shared" si="11"/>
        <v>2.0979149261008714</v>
      </c>
      <c r="R11" s="42">
        <f t="shared" si="11"/>
        <v>2.565535767446613</v>
      </c>
      <c r="S11" s="42">
        <f t="shared" si="11"/>
        <v>2.1592081811989621</v>
      </c>
      <c r="T11" s="42">
        <f t="shared" si="11"/>
        <v>1.9032547431110358</v>
      </c>
      <c r="U11" s="42">
        <f t="shared" si="11"/>
        <v>1.978780945419806</v>
      </c>
      <c r="V11" s="42">
        <f t="shared" si="11"/>
        <v>1.536811173473559</v>
      </c>
      <c r="W11" s="42">
        <f t="shared" si="11"/>
        <v>1.2751803535790323</v>
      </c>
      <c r="X11" s="42">
        <f t="shared" ref="X11" si="12">SUM(X12:X16)</f>
        <v>1.2792123066012198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</row>
    <row r="13" spans="1:24" ht="11.25" customHeight="1" x14ac:dyDescent="0.2">
      <c r="A13" s="39" t="s">
        <v>17</v>
      </c>
      <c r="B13" s="23" t="s">
        <v>18</v>
      </c>
      <c r="C13" s="30">
        <v>5.7641462445607692</v>
      </c>
      <c r="D13" s="30">
        <v>5.3420053321244412</v>
      </c>
      <c r="E13" s="30">
        <v>8.7512039010702356</v>
      </c>
      <c r="F13" s="30">
        <v>4.3140856820038351</v>
      </c>
      <c r="G13" s="30">
        <v>3.1055953158772898</v>
      </c>
      <c r="H13" s="30">
        <v>5.5387988442736322</v>
      </c>
      <c r="I13" s="30">
        <v>3.8830175383008365</v>
      </c>
      <c r="J13" s="30">
        <v>4.0716215314138839</v>
      </c>
      <c r="K13" s="30">
        <v>3.4582366862039278</v>
      </c>
      <c r="L13" s="30">
        <v>3.2863394180731031</v>
      </c>
      <c r="M13" s="30">
        <v>2.9642971598382002</v>
      </c>
      <c r="N13" s="30">
        <v>4.052377000723058</v>
      </c>
      <c r="O13" s="30">
        <v>2.7703971153137528</v>
      </c>
      <c r="P13" s="30">
        <v>2.0610197920143967</v>
      </c>
      <c r="Q13" s="30">
        <v>2.0636982594025102</v>
      </c>
      <c r="R13" s="30">
        <v>2.565535767446613</v>
      </c>
      <c r="S13" s="30">
        <v>2.1592081811989621</v>
      </c>
      <c r="T13" s="30">
        <v>1.9025490307648247</v>
      </c>
      <c r="U13" s="30">
        <v>1.9779867499004216</v>
      </c>
      <c r="V13" s="30">
        <v>1.5360603415870642</v>
      </c>
      <c r="W13" s="30">
        <v>1.27252215971506</v>
      </c>
      <c r="X13" s="30">
        <v>1.2760100824287492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1.3332608410687596</v>
      </c>
      <c r="D16" s="30">
        <v>1.1918857349609806</v>
      </c>
      <c r="E16" s="30">
        <v>1.2896117649831136</v>
      </c>
      <c r="F16" s="30">
        <v>1.5720771500783159</v>
      </c>
      <c r="G16" s="30">
        <v>1.2601941837398658</v>
      </c>
      <c r="H16" s="30">
        <v>1.4110086830612536</v>
      </c>
      <c r="I16" s="30">
        <v>0.98439198126488947</v>
      </c>
      <c r="J16" s="30">
        <v>1.0276079611351001</v>
      </c>
      <c r="K16" s="30">
        <v>0.47193951731864403</v>
      </c>
      <c r="L16" s="30">
        <v>7.8208559635786226E-2</v>
      </c>
      <c r="M16" s="30">
        <v>9.7481527071780164E-2</v>
      </c>
      <c r="N16" s="30">
        <v>0.14492733534663857</v>
      </c>
      <c r="O16" s="30">
        <v>0.140668601187841</v>
      </c>
      <c r="P16" s="30">
        <v>9.9354767518632786E-3</v>
      </c>
      <c r="Q16" s="30">
        <v>3.4216666698361424E-2</v>
      </c>
      <c r="R16" s="30">
        <v>0</v>
      </c>
      <c r="S16" s="30">
        <v>0</v>
      </c>
      <c r="T16" s="30">
        <v>7.0571234621117068E-4</v>
      </c>
      <c r="U16" s="30">
        <v>7.9419551938442515E-4</v>
      </c>
      <c r="V16" s="30">
        <v>7.5083188649474446E-4</v>
      </c>
      <c r="W16" s="30">
        <v>2.6581938639723027E-3</v>
      </c>
      <c r="X16" s="30">
        <v>3.2022241724704212E-3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:W17" si="13">SUM(C18:C21)</f>
        <v>2.4526955409159688</v>
      </c>
      <c r="D17" s="31">
        <f t="shared" si="13"/>
        <v>2.5980617711180432</v>
      </c>
      <c r="E17" s="31">
        <f t="shared" si="13"/>
        <v>3.0528484481749003</v>
      </c>
      <c r="F17" s="31">
        <f t="shared" si="13"/>
        <v>2.5179973620330371</v>
      </c>
      <c r="G17" s="31">
        <f t="shared" si="13"/>
        <v>1.6199576473342634</v>
      </c>
      <c r="H17" s="31">
        <f t="shared" si="13"/>
        <v>1.0600961494192367</v>
      </c>
      <c r="I17" s="31">
        <f t="shared" si="13"/>
        <v>0.99523442912953064</v>
      </c>
      <c r="J17" s="31">
        <f t="shared" si="13"/>
        <v>0.94634269242737379</v>
      </c>
      <c r="K17" s="31">
        <f t="shared" si="13"/>
        <v>1.1044446699340582</v>
      </c>
      <c r="L17" s="31">
        <f t="shared" si="13"/>
        <v>0</v>
      </c>
      <c r="M17" s="31">
        <f t="shared" si="13"/>
        <v>0</v>
      </c>
      <c r="N17" s="31">
        <f t="shared" si="13"/>
        <v>0</v>
      </c>
      <c r="O17" s="31">
        <f t="shared" si="13"/>
        <v>0</v>
      </c>
      <c r="P17" s="31">
        <f t="shared" si="13"/>
        <v>0</v>
      </c>
      <c r="Q17" s="31">
        <f t="shared" si="13"/>
        <v>0</v>
      </c>
      <c r="R17" s="31">
        <f t="shared" si="13"/>
        <v>0</v>
      </c>
      <c r="S17" s="31">
        <f t="shared" si="13"/>
        <v>0</v>
      </c>
      <c r="T17" s="31">
        <f t="shared" si="13"/>
        <v>0</v>
      </c>
      <c r="U17" s="31">
        <f t="shared" si="13"/>
        <v>0</v>
      </c>
      <c r="V17" s="31">
        <f t="shared" si="13"/>
        <v>0</v>
      </c>
      <c r="W17" s="31">
        <f t="shared" si="13"/>
        <v>0</v>
      </c>
      <c r="X17" s="31">
        <f t="shared" ref="X17" si="14">SUM(X18:X21)</f>
        <v>0</v>
      </c>
    </row>
    <row r="18" spans="1:24" ht="11.25" customHeight="1" x14ac:dyDescent="0.2">
      <c r="A18" s="22" t="s">
        <v>27</v>
      </c>
      <c r="B18" s="23" t="s">
        <v>28</v>
      </c>
      <c r="C18" s="30">
        <v>2.3084119763680837E-2</v>
      </c>
      <c r="D18" s="30">
        <v>1.7851689003101634E-2</v>
      </c>
      <c r="E18" s="30">
        <v>1.6261367998413243E-2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0.10387853893656382</v>
      </c>
      <c r="D19" s="30">
        <v>8.7885238169115781E-2</v>
      </c>
      <c r="E19" s="30">
        <v>8.2661953991934004E-2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2.3257328822157239</v>
      </c>
      <c r="D21" s="30">
        <v>2.4923248439458257</v>
      </c>
      <c r="E21" s="30">
        <v>2.9539251261845529</v>
      </c>
      <c r="F21" s="30">
        <v>2.5179973620330371</v>
      </c>
      <c r="G21" s="30">
        <v>1.6199576473342634</v>
      </c>
      <c r="H21" s="30">
        <v>1.0600961494192367</v>
      </c>
      <c r="I21" s="30">
        <v>0.99523442912953064</v>
      </c>
      <c r="J21" s="30">
        <v>0.94634269242737379</v>
      </c>
      <c r="K21" s="30">
        <v>1.1044446699340582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:W22" si="15">SUM(C23:C24)</f>
        <v>0</v>
      </c>
      <c r="D22" s="31">
        <f t="shared" si="15"/>
        <v>0</v>
      </c>
      <c r="E22" s="31">
        <f t="shared" si="15"/>
        <v>0</v>
      </c>
      <c r="F22" s="31">
        <f t="shared" si="15"/>
        <v>0</v>
      </c>
      <c r="G22" s="31">
        <f t="shared" si="15"/>
        <v>0</v>
      </c>
      <c r="H22" s="31">
        <f t="shared" si="15"/>
        <v>0</v>
      </c>
      <c r="I22" s="31">
        <f t="shared" si="15"/>
        <v>0</v>
      </c>
      <c r="J22" s="31">
        <f t="shared" si="15"/>
        <v>0</v>
      </c>
      <c r="K22" s="31">
        <f t="shared" si="15"/>
        <v>0</v>
      </c>
      <c r="L22" s="31">
        <f t="shared" si="15"/>
        <v>0</v>
      </c>
      <c r="M22" s="31">
        <f t="shared" si="15"/>
        <v>0</v>
      </c>
      <c r="N22" s="31">
        <f t="shared" si="15"/>
        <v>0</v>
      </c>
      <c r="O22" s="31">
        <f t="shared" si="15"/>
        <v>0</v>
      </c>
      <c r="P22" s="31">
        <f t="shared" si="15"/>
        <v>0</v>
      </c>
      <c r="Q22" s="31">
        <f t="shared" si="15"/>
        <v>0</v>
      </c>
      <c r="R22" s="31">
        <f t="shared" si="15"/>
        <v>0</v>
      </c>
      <c r="S22" s="31">
        <f t="shared" si="15"/>
        <v>0</v>
      </c>
      <c r="T22" s="31">
        <f t="shared" si="15"/>
        <v>0</v>
      </c>
      <c r="U22" s="31">
        <f t="shared" si="15"/>
        <v>0</v>
      </c>
      <c r="V22" s="31">
        <f t="shared" si="15"/>
        <v>0</v>
      </c>
      <c r="W22" s="31">
        <f t="shared" si="15"/>
        <v>0</v>
      </c>
      <c r="X22" s="31">
        <f t="shared" ref="X22" si="16">SUM(X23:X24)</f>
        <v>0</v>
      </c>
    </row>
    <row r="23" spans="1:24" ht="11.25" customHeight="1" x14ac:dyDescent="0.2">
      <c r="A23" s="22" t="s">
        <v>37</v>
      </c>
      <c r="B23" s="23" t="s">
        <v>38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7">SUM(C27,C33)</f>
        <v>101.74184373795819</v>
      </c>
      <c r="D26" s="31">
        <f t="shared" ref="D26:W26" si="18">SUM(D27,D33)</f>
        <v>71.182059195766129</v>
      </c>
      <c r="E26" s="31">
        <f t="shared" si="18"/>
        <v>59.45559191273837</v>
      </c>
      <c r="F26" s="31">
        <f t="shared" si="18"/>
        <v>66.963270121649174</v>
      </c>
      <c r="G26" s="31">
        <f t="shared" si="18"/>
        <v>60.514131263389075</v>
      </c>
      <c r="H26" s="31">
        <f t="shared" si="18"/>
        <v>56.022492530032721</v>
      </c>
      <c r="I26" s="31">
        <f t="shared" si="18"/>
        <v>54.23134425155105</v>
      </c>
      <c r="J26" s="31">
        <f t="shared" si="18"/>
        <v>48.367141542477711</v>
      </c>
      <c r="K26" s="31">
        <f t="shared" si="18"/>
        <v>55.15575020269587</v>
      </c>
      <c r="L26" s="31">
        <f t="shared" si="18"/>
        <v>37.090811122459172</v>
      </c>
      <c r="M26" s="31">
        <f t="shared" si="18"/>
        <v>25.879028996049712</v>
      </c>
      <c r="N26" s="31">
        <f t="shared" si="18"/>
        <v>30.803800253368685</v>
      </c>
      <c r="O26" s="31">
        <f t="shared" si="18"/>
        <v>16.35456375925347</v>
      </c>
      <c r="P26" s="31">
        <f t="shared" si="18"/>
        <v>15.695691171714447</v>
      </c>
      <c r="Q26" s="31">
        <f t="shared" si="18"/>
        <v>14.088169022297107</v>
      </c>
      <c r="R26" s="31">
        <f t="shared" si="18"/>
        <v>14.461948427208231</v>
      </c>
      <c r="S26" s="31">
        <f t="shared" si="18"/>
        <v>14.290558769008578</v>
      </c>
      <c r="T26" s="31">
        <f t="shared" si="18"/>
        <v>17.270040976664959</v>
      </c>
      <c r="U26" s="31">
        <f t="shared" si="18"/>
        <v>14.598970286094389</v>
      </c>
      <c r="V26" s="31">
        <f t="shared" si="18"/>
        <v>12.073831241192636</v>
      </c>
      <c r="W26" s="31">
        <f t="shared" si="18"/>
        <v>11.724376674087575</v>
      </c>
      <c r="X26" s="31">
        <f t="shared" ref="X26" si="19">SUM(X27,X33)</f>
        <v>11.968709333722224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:W27" si="20">SUM(C28:C32)</f>
        <v>0</v>
      </c>
      <c r="D27" s="42">
        <f t="shared" si="20"/>
        <v>0</v>
      </c>
      <c r="E27" s="42">
        <f t="shared" si="20"/>
        <v>0</v>
      </c>
      <c r="F27" s="42">
        <f t="shared" si="20"/>
        <v>0</v>
      </c>
      <c r="G27" s="42">
        <f t="shared" si="20"/>
        <v>0</v>
      </c>
      <c r="H27" s="42">
        <f t="shared" si="20"/>
        <v>0</v>
      </c>
      <c r="I27" s="42">
        <f t="shared" si="20"/>
        <v>0</v>
      </c>
      <c r="J27" s="42">
        <f t="shared" si="20"/>
        <v>0</v>
      </c>
      <c r="K27" s="42">
        <f t="shared" si="20"/>
        <v>0</v>
      </c>
      <c r="L27" s="42">
        <f t="shared" si="20"/>
        <v>0</v>
      </c>
      <c r="M27" s="42">
        <f t="shared" si="20"/>
        <v>0</v>
      </c>
      <c r="N27" s="42">
        <f t="shared" si="20"/>
        <v>0</v>
      </c>
      <c r="O27" s="42">
        <f t="shared" si="20"/>
        <v>0</v>
      </c>
      <c r="P27" s="42">
        <f t="shared" si="20"/>
        <v>0</v>
      </c>
      <c r="Q27" s="42">
        <f t="shared" si="20"/>
        <v>0</v>
      </c>
      <c r="R27" s="42">
        <f t="shared" si="20"/>
        <v>0</v>
      </c>
      <c r="S27" s="42">
        <f t="shared" si="20"/>
        <v>0</v>
      </c>
      <c r="T27" s="42">
        <f t="shared" si="20"/>
        <v>0</v>
      </c>
      <c r="U27" s="42">
        <f t="shared" si="20"/>
        <v>0</v>
      </c>
      <c r="V27" s="42">
        <f t="shared" si="20"/>
        <v>0</v>
      </c>
      <c r="W27" s="42">
        <f t="shared" si="20"/>
        <v>0</v>
      </c>
      <c r="X27" s="42">
        <f t="shared" ref="X27" si="21">SUM(X28:X32)</f>
        <v>0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:W33" si="22">SUM(C34:C50)</f>
        <v>101.74184373795819</v>
      </c>
      <c r="D33" s="42">
        <f t="shared" si="22"/>
        <v>71.182059195766129</v>
      </c>
      <c r="E33" s="42">
        <f t="shared" si="22"/>
        <v>59.45559191273837</v>
      </c>
      <c r="F33" s="42">
        <f t="shared" si="22"/>
        <v>66.963270121649174</v>
      </c>
      <c r="G33" s="42">
        <f t="shared" si="22"/>
        <v>60.514131263389075</v>
      </c>
      <c r="H33" s="42">
        <f t="shared" si="22"/>
        <v>56.022492530032721</v>
      </c>
      <c r="I33" s="42">
        <f t="shared" si="22"/>
        <v>54.23134425155105</v>
      </c>
      <c r="J33" s="42">
        <f t="shared" si="22"/>
        <v>48.367141542477711</v>
      </c>
      <c r="K33" s="42">
        <f t="shared" si="22"/>
        <v>55.15575020269587</v>
      </c>
      <c r="L33" s="42">
        <f t="shared" si="22"/>
        <v>37.090811122459172</v>
      </c>
      <c r="M33" s="42">
        <f t="shared" si="22"/>
        <v>25.879028996049712</v>
      </c>
      <c r="N33" s="42">
        <f t="shared" si="22"/>
        <v>30.803800253368685</v>
      </c>
      <c r="O33" s="42">
        <f t="shared" si="22"/>
        <v>16.35456375925347</v>
      </c>
      <c r="P33" s="42">
        <f t="shared" si="22"/>
        <v>15.695691171714447</v>
      </c>
      <c r="Q33" s="42">
        <f t="shared" si="22"/>
        <v>14.088169022297107</v>
      </c>
      <c r="R33" s="42">
        <f t="shared" si="22"/>
        <v>14.461948427208231</v>
      </c>
      <c r="S33" s="42">
        <f t="shared" si="22"/>
        <v>14.290558769008578</v>
      </c>
      <c r="T33" s="42">
        <f t="shared" si="22"/>
        <v>17.270040976664959</v>
      </c>
      <c r="U33" s="42">
        <f t="shared" si="22"/>
        <v>14.598970286094389</v>
      </c>
      <c r="V33" s="42">
        <f t="shared" si="22"/>
        <v>12.073831241192636</v>
      </c>
      <c r="W33" s="42">
        <f t="shared" si="22"/>
        <v>11.724376674087575</v>
      </c>
      <c r="X33" s="42">
        <f t="shared" ref="X33" si="23">SUM(X34:X50)</f>
        <v>11.968709333722224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37.037416062761068</v>
      </c>
      <c r="D36" s="30">
        <v>11.288210491561491</v>
      </c>
      <c r="E36" s="30">
        <v>9.2375072973980608</v>
      </c>
      <c r="F36" s="30">
        <v>9.4276117486237858</v>
      </c>
      <c r="G36" s="30">
        <v>8.7564921141096139</v>
      </c>
      <c r="H36" s="30">
        <v>8.682522267792347</v>
      </c>
      <c r="I36" s="30">
        <v>8.4660548785527343</v>
      </c>
      <c r="J36" s="30">
        <v>9.2717315353479162</v>
      </c>
      <c r="K36" s="30">
        <v>11.855244028622483</v>
      </c>
      <c r="L36" s="30">
        <v>7.5826820606763832</v>
      </c>
      <c r="M36" s="30">
        <v>8.7473968487117357</v>
      </c>
      <c r="N36" s="30">
        <v>12.251538194403713</v>
      </c>
      <c r="O36" s="30">
        <v>7.9224095821598945</v>
      </c>
      <c r="P36" s="30">
        <v>7.2473891880696666</v>
      </c>
      <c r="Q36" s="30">
        <v>6.7890205895328002</v>
      </c>
      <c r="R36" s="30">
        <v>6.8873550088089361</v>
      </c>
      <c r="S36" s="30">
        <v>6.4821388643314801</v>
      </c>
      <c r="T36" s="30">
        <v>6.9577222239669583</v>
      </c>
      <c r="U36" s="30">
        <v>6.1922100384213135</v>
      </c>
      <c r="V36" s="30">
        <v>4.1313889979004594</v>
      </c>
      <c r="W36" s="30">
        <v>3.7163669925208751</v>
      </c>
      <c r="X36" s="30">
        <v>4.7578654599703123</v>
      </c>
    </row>
    <row r="37" spans="1:24" ht="11.25" customHeight="1" x14ac:dyDescent="0.2">
      <c r="A37" s="39" t="s">
        <v>61</v>
      </c>
      <c r="B37" s="23" t="s">
        <v>62</v>
      </c>
      <c r="C37" s="30">
        <v>1.0183860226358437E-2</v>
      </c>
      <c r="D37" s="30">
        <v>0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0.12309712109280477</v>
      </c>
      <c r="K37" s="30">
        <v>0</v>
      </c>
      <c r="L37" s="30">
        <v>0</v>
      </c>
      <c r="M37" s="30">
        <v>9.7735297774810678E-4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3.6620226081826313E-4</v>
      </c>
      <c r="U37" s="30">
        <v>3.1696580243423456E-4</v>
      </c>
      <c r="V37" s="30">
        <v>8.5697318775477822E-4</v>
      </c>
      <c r="W37" s="30">
        <v>1.4755303948634519E-3</v>
      </c>
      <c r="X37" s="30">
        <v>2.4922192717468802E-3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</row>
    <row r="41" spans="1:24" ht="11.25" customHeight="1" x14ac:dyDescent="0.2">
      <c r="A41" s="39" t="s">
        <v>69</v>
      </c>
      <c r="B41" s="23" t="s">
        <v>70</v>
      </c>
      <c r="C41" s="30">
        <v>4.338251333027128E-2</v>
      </c>
      <c r="D41" s="30">
        <v>6.9682851848284239E-2</v>
      </c>
      <c r="E41" s="30">
        <v>3.9779338971469978E-2</v>
      </c>
      <c r="F41" s="30">
        <v>1.9594589458552809E-2</v>
      </c>
      <c r="G41" s="30">
        <v>0</v>
      </c>
      <c r="H41" s="30">
        <v>1.7919509611325997E-2</v>
      </c>
      <c r="I41" s="30">
        <v>1.8388523802868088E-2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1.3994990859296676E-5</v>
      </c>
      <c r="U41" s="30">
        <v>1.5033951103600056E-5</v>
      </c>
      <c r="V41" s="30">
        <v>1.7393113324409872E-4</v>
      </c>
      <c r="W41" s="30">
        <v>8.8962879750586392E-5</v>
      </c>
      <c r="X41" s="30">
        <v>0</v>
      </c>
    </row>
    <row r="42" spans="1:24" ht="11.25" customHeight="1" x14ac:dyDescent="0.2">
      <c r="A42" s="39" t="s">
        <v>71</v>
      </c>
      <c r="B42" s="23" t="s">
        <v>72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16.285137976495054</v>
      </c>
      <c r="D43" s="30">
        <v>13.751681029101526</v>
      </c>
      <c r="E43" s="30">
        <v>10.321923269118324</v>
      </c>
      <c r="F43" s="30">
        <v>11.734025840414448</v>
      </c>
      <c r="G43" s="30">
        <v>9.3165188053170027</v>
      </c>
      <c r="H43" s="30">
        <v>10.355444254940295</v>
      </c>
      <c r="I43" s="30">
        <v>7.5745029701064706</v>
      </c>
      <c r="J43" s="30">
        <v>10.015913403411755</v>
      </c>
      <c r="K43" s="30">
        <v>9.4086673630754731</v>
      </c>
      <c r="L43" s="30">
        <v>6.0669364080689876</v>
      </c>
      <c r="M43" s="30">
        <v>6.7342734185478692</v>
      </c>
      <c r="N43" s="30">
        <v>6.2385442742509962</v>
      </c>
      <c r="O43" s="30">
        <v>4.4938658485859122</v>
      </c>
      <c r="P43" s="30">
        <v>4.0765597638691355</v>
      </c>
      <c r="Q43" s="30">
        <v>2.6741227445293361</v>
      </c>
      <c r="R43" s="30">
        <v>2.6745953604824977</v>
      </c>
      <c r="S43" s="30">
        <v>3.601137217284196</v>
      </c>
      <c r="T43" s="30">
        <v>5.5546821683183181</v>
      </c>
      <c r="U43" s="30">
        <v>4.2781544368577862</v>
      </c>
      <c r="V43" s="30">
        <v>4.1990001764798093</v>
      </c>
      <c r="W43" s="30">
        <v>3.876255474140732</v>
      </c>
      <c r="X43" s="30">
        <v>3.7027619896452308</v>
      </c>
    </row>
    <row r="44" spans="1:24" ht="11.25" customHeight="1" x14ac:dyDescent="0.2">
      <c r="A44" s="39" t="s">
        <v>75</v>
      </c>
      <c r="B44" s="23" t="s">
        <v>76</v>
      </c>
      <c r="C44" s="30">
        <v>48.365723325145431</v>
      </c>
      <c r="D44" s="30">
        <v>46.072484823254825</v>
      </c>
      <c r="E44" s="30">
        <v>39.856382007250517</v>
      </c>
      <c r="F44" s="30">
        <v>39.537987440347123</v>
      </c>
      <c r="G44" s="30">
        <v>36.48757307246288</v>
      </c>
      <c r="H44" s="30">
        <v>31.107789929242401</v>
      </c>
      <c r="I44" s="30">
        <v>37.752412557258204</v>
      </c>
      <c r="J44" s="30">
        <v>27.927286722021826</v>
      </c>
      <c r="K44" s="30">
        <v>29.730187712144733</v>
      </c>
      <c r="L44" s="30">
        <v>21.416739414504057</v>
      </c>
      <c r="M44" s="30">
        <v>9.0060776855914124</v>
      </c>
      <c r="N44" s="30">
        <v>11.197013138954524</v>
      </c>
      <c r="O44" s="30">
        <v>3.2607249990257676</v>
      </c>
      <c r="P44" s="30">
        <v>3.6482321347685027</v>
      </c>
      <c r="Q44" s="30">
        <v>3.6904435730440452</v>
      </c>
      <c r="R44" s="30">
        <v>3.1056641887621432</v>
      </c>
      <c r="S44" s="30">
        <v>2.6219240613707195</v>
      </c>
      <c r="T44" s="30">
        <v>3.6495712392570088</v>
      </c>
      <c r="U44" s="30">
        <v>3.3999986215314273</v>
      </c>
      <c r="V44" s="30">
        <v>2.9346262389435234</v>
      </c>
      <c r="W44" s="30">
        <v>2.1288010422335706</v>
      </c>
      <c r="X44" s="30">
        <v>2.5360970032645316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0</v>
      </c>
      <c r="D48" s="30">
        <v>0</v>
      </c>
      <c r="E48" s="30">
        <v>0</v>
      </c>
      <c r="F48" s="30">
        <v>6.2440505028052709</v>
      </c>
      <c r="G48" s="30">
        <v>5.9166078098299311</v>
      </c>
      <c r="H48" s="30">
        <v>5.8588165684463522</v>
      </c>
      <c r="I48" s="30">
        <v>0.41998532183077408</v>
      </c>
      <c r="J48" s="30">
        <v>1.0291127606034143</v>
      </c>
      <c r="K48" s="30">
        <v>4.1616510988531816</v>
      </c>
      <c r="L48" s="30">
        <v>2.0244532392097518</v>
      </c>
      <c r="M48" s="30">
        <v>1.3903036902209451</v>
      </c>
      <c r="N48" s="30">
        <v>1.1167046457594505</v>
      </c>
      <c r="O48" s="30">
        <v>0.48840847525907249</v>
      </c>
      <c r="P48" s="30">
        <v>0.69460132153964427</v>
      </c>
      <c r="Q48" s="30">
        <v>0.93458211519092638</v>
      </c>
      <c r="R48" s="30">
        <v>1.7943338691546542</v>
      </c>
      <c r="S48" s="30">
        <v>1.5853586260221824</v>
      </c>
      <c r="T48" s="30">
        <v>0.7025471738542941</v>
      </c>
      <c r="U48" s="30">
        <v>0.72827518953032444</v>
      </c>
      <c r="V48" s="30">
        <v>0.65740990122601461</v>
      </c>
      <c r="W48" s="30">
        <v>2.0012904420713902</v>
      </c>
      <c r="X48" s="30">
        <v>0.81909643247494068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0</v>
      </c>
      <c r="D50" s="30">
        <v>0</v>
      </c>
      <c r="E50" s="30">
        <v>0</v>
      </c>
      <c r="F50" s="30">
        <v>0</v>
      </c>
      <c r="G50" s="30">
        <v>3.6939461669644659E-2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0.18915485422282308</v>
      </c>
      <c r="P50" s="30">
        <v>2.8908763467499089E-2</v>
      </c>
      <c r="Q50" s="30">
        <v>0</v>
      </c>
      <c r="R50" s="30">
        <v>0</v>
      </c>
      <c r="S50" s="30">
        <v>0</v>
      </c>
      <c r="T50" s="30">
        <v>0.40513797401669915</v>
      </c>
      <c r="U50" s="30">
        <v>0</v>
      </c>
      <c r="V50" s="30">
        <v>0.15037502232183128</v>
      </c>
      <c r="W50" s="30">
        <v>9.8229846391272523E-5</v>
      </c>
      <c r="X50" s="30">
        <v>0.15039622909546124</v>
      </c>
    </row>
    <row r="51" spans="1:24" ht="11.25" customHeight="1" x14ac:dyDescent="0.2">
      <c r="A51" s="24" t="s">
        <v>89</v>
      </c>
      <c r="B51" s="25" t="s">
        <v>90</v>
      </c>
      <c r="C51" s="31">
        <v>223.21220697446404</v>
      </c>
      <c r="D51" s="31">
        <v>228.12153967291653</v>
      </c>
      <c r="E51" s="31">
        <v>223.15241813586502</v>
      </c>
      <c r="F51" s="31">
        <v>213.24861812183462</v>
      </c>
      <c r="G51" s="31">
        <v>219.47153447612845</v>
      </c>
      <c r="H51" s="31">
        <v>216.25828586212114</v>
      </c>
      <c r="I51" s="31">
        <v>196.91619440724884</v>
      </c>
      <c r="J51" s="31">
        <v>270.7038713286683</v>
      </c>
      <c r="K51" s="31">
        <v>279.29529486850811</v>
      </c>
      <c r="L51" s="31">
        <v>235.79892917812199</v>
      </c>
      <c r="M51" s="31">
        <v>188.22852318915105</v>
      </c>
      <c r="N51" s="31">
        <v>212.82619322546688</v>
      </c>
      <c r="O51" s="31">
        <v>184.45097699316497</v>
      </c>
      <c r="P51" s="31">
        <v>199.67061568956797</v>
      </c>
      <c r="Q51" s="31">
        <v>209.08323487791807</v>
      </c>
      <c r="R51" s="31">
        <v>223.56300192854962</v>
      </c>
      <c r="S51" s="31">
        <v>207.10215479931796</v>
      </c>
      <c r="T51" s="31">
        <v>177.05684932719797</v>
      </c>
      <c r="U51" s="31">
        <v>212.18966768440742</v>
      </c>
      <c r="V51" s="31">
        <v>212.26072502808771</v>
      </c>
      <c r="W51" s="31">
        <v>218.17243176046455</v>
      </c>
      <c r="X51" s="31">
        <v>252.1358252592706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:W52" si="24">SUM(C53:C70)</f>
        <v>1.5419475194482651E-2</v>
      </c>
      <c r="D52" s="31">
        <f t="shared" si="24"/>
        <v>9.4947084157780623E-3</v>
      </c>
      <c r="E52" s="31">
        <f t="shared" si="24"/>
        <v>1.0781145537068347E-2</v>
      </c>
      <c r="F52" s="31">
        <f t="shared" si="24"/>
        <v>0.2236934533501545</v>
      </c>
      <c r="G52" s="31">
        <f t="shared" si="24"/>
        <v>0.18944600207864451</v>
      </c>
      <c r="H52" s="31">
        <f t="shared" si="24"/>
        <v>5.1645324702519062</v>
      </c>
      <c r="I52" s="31">
        <f t="shared" si="24"/>
        <v>0.15411442979873788</v>
      </c>
      <c r="J52" s="31">
        <f t="shared" si="24"/>
        <v>0.22389546676312641</v>
      </c>
      <c r="K52" s="31">
        <f t="shared" si="24"/>
        <v>6.144181115196351E-2</v>
      </c>
      <c r="L52" s="31">
        <f t="shared" si="24"/>
        <v>6.450567020019668E-2</v>
      </c>
      <c r="M52" s="31">
        <f t="shared" si="24"/>
        <v>7.618648787677576E-2</v>
      </c>
      <c r="N52" s="31">
        <f t="shared" si="24"/>
        <v>0.10068444942825396</v>
      </c>
      <c r="O52" s="31">
        <f t="shared" si="24"/>
        <v>6.5228247435504622E-2</v>
      </c>
      <c r="P52" s="31">
        <f t="shared" si="24"/>
        <v>6.9949840273041186E-2</v>
      </c>
      <c r="Q52" s="31">
        <f t="shared" si="24"/>
        <v>0.53172867957871151</v>
      </c>
      <c r="R52" s="31">
        <f t="shared" si="24"/>
        <v>0.68682207696415698</v>
      </c>
      <c r="S52" s="31">
        <f t="shared" si="24"/>
        <v>0.87377507715781666</v>
      </c>
      <c r="T52" s="31">
        <f t="shared" si="24"/>
        <v>2.4111655967922254</v>
      </c>
      <c r="U52" s="31">
        <f t="shared" si="24"/>
        <v>3.0518271469802309</v>
      </c>
      <c r="V52" s="31">
        <f t="shared" si="24"/>
        <v>2.4286846155162434</v>
      </c>
      <c r="W52" s="31">
        <f t="shared" si="24"/>
        <v>3.9280658764856202</v>
      </c>
      <c r="X52" s="31">
        <f t="shared" ref="X52" si="25">SUM(X53:X70)</f>
        <v>2.8286573694734161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2.758294992092976E-3</v>
      </c>
      <c r="D57" s="30">
        <v>3.8052328521310441E-3</v>
      </c>
      <c r="E57" s="30">
        <v>4.4433283607497485E-3</v>
      </c>
      <c r="F57" s="30">
        <v>4.8349565266508901E-3</v>
      </c>
      <c r="G57" s="30">
        <v>5.6439114955194212E-3</v>
      </c>
      <c r="H57" s="30">
        <v>6.2142512772170977E-2</v>
      </c>
      <c r="I57" s="30">
        <v>5.6179922185499907E-2</v>
      </c>
      <c r="J57" s="30">
        <v>5.9219884863038148E-2</v>
      </c>
      <c r="K57" s="30">
        <v>5.7192607883793878E-2</v>
      </c>
      <c r="L57" s="30">
        <v>5.7982247811502442E-2</v>
      </c>
      <c r="M57" s="30">
        <v>5.8004333661632178E-2</v>
      </c>
      <c r="N57" s="30">
        <v>5.6687078684763692E-2</v>
      </c>
      <c r="O57" s="30">
        <v>3.5659751049172163E-2</v>
      </c>
      <c r="P57" s="30">
        <v>2.6753830915525457E-2</v>
      </c>
      <c r="Q57" s="30">
        <v>1.8192539134447586E-2</v>
      </c>
      <c r="R57" s="30">
        <v>1.9274543216801804E-2</v>
      </c>
      <c r="S57" s="30">
        <v>2.1753559021803696E-2</v>
      </c>
      <c r="T57" s="30">
        <v>5.3287878079019899E-2</v>
      </c>
      <c r="U57" s="30">
        <v>8.8208112555300838E-2</v>
      </c>
      <c r="V57" s="30">
        <v>3.9823671009019568E-2</v>
      </c>
      <c r="W57" s="30">
        <v>3.5787068639463314E-2</v>
      </c>
      <c r="X57" s="30">
        <v>3.6951851203175984E-2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1.2661180202389676E-2</v>
      </c>
      <c r="D59" s="30">
        <v>5.6894755636470182E-3</v>
      </c>
      <c r="E59" s="30">
        <v>6.3378171763185994E-3</v>
      </c>
      <c r="F59" s="30">
        <v>1.473149206487193E-3</v>
      </c>
      <c r="G59" s="30">
        <v>0</v>
      </c>
      <c r="H59" s="30">
        <v>4.9934044823063122</v>
      </c>
      <c r="I59" s="30">
        <v>2.038511373085116E-3</v>
      </c>
      <c r="J59" s="30">
        <v>6.3608402347898579E-2</v>
      </c>
      <c r="K59" s="30">
        <v>0</v>
      </c>
      <c r="L59" s="30">
        <v>6.8562549558720846E-4</v>
      </c>
      <c r="M59" s="30">
        <v>7.0576333818728068E-4</v>
      </c>
      <c r="N59" s="30">
        <v>1.9781900196198026E-3</v>
      </c>
      <c r="O59" s="30">
        <v>1.0495179014784466E-3</v>
      </c>
      <c r="P59" s="30">
        <v>1.5879466899783902E-3</v>
      </c>
      <c r="Q59" s="30">
        <v>9.3488074050387319E-4</v>
      </c>
      <c r="R59" s="30">
        <v>1.6170144326851457E-3</v>
      </c>
      <c r="S59" s="30">
        <v>2.4689015488401833E-3</v>
      </c>
      <c r="T59" s="30">
        <v>6.1934260501464065E-4</v>
      </c>
      <c r="U59" s="30">
        <v>1.4236618076059358E-3</v>
      </c>
      <c r="V59" s="30">
        <v>9.2760153279007433E-4</v>
      </c>
      <c r="W59" s="30">
        <v>1.5512959857194388</v>
      </c>
      <c r="X59" s="30">
        <v>0.15096888631689967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3.2787082932943759E-2</v>
      </c>
      <c r="G61" s="30">
        <v>3.0115863217642969E-2</v>
      </c>
      <c r="H61" s="30">
        <v>6.358629205236074E-3</v>
      </c>
      <c r="I61" s="30">
        <v>2.2393737827056788E-2</v>
      </c>
      <c r="J61" s="30">
        <v>2.2917439400071765E-2</v>
      </c>
      <c r="K61" s="30">
        <v>4.2492032681696332E-3</v>
      </c>
      <c r="L61" s="30">
        <v>5.6800682647934007E-3</v>
      </c>
      <c r="M61" s="30">
        <v>1.6956356300860415E-2</v>
      </c>
      <c r="N61" s="30">
        <v>4.201918072387046E-2</v>
      </c>
      <c r="O61" s="30">
        <v>2.8518978484854005E-2</v>
      </c>
      <c r="P61" s="30">
        <v>4.1608062667537332E-2</v>
      </c>
      <c r="Q61" s="30">
        <v>3.225922600872945E-2</v>
      </c>
      <c r="R61" s="30">
        <v>1.561956448532523E-2</v>
      </c>
      <c r="S61" s="30">
        <v>8.6220970534470961E-3</v>
      </c>
      <c r="T61" s="30">
        <v>1.3527948237283E-2</v>
      </c>
      <c r="U61" s="30">
        <v>1.3198281538310271E-2</v>
      </c>
      <c r="V61" s="30">
        <v>1.1390660530289152E-2</v>
      </c>
      <c r="W61" s="30">
        <v>7.389668218500383E-3</v>
      </c>
      <c r="X61" s="30">
        <v>1.5625399578483704E-2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0.18459826468407267</v>
      </c>
      <c r="G62" s="30">
        <v>0.10299480470054462</v>
      </c>
      <c r="H62" s="30">
        <v>0.10262684596818726</v>
      </c>
      <c r="I62" s="30">
        <v>7.3407656634481677E-2</v>
      </c>
      <c r="J62" s="30">
        <v>7.8149740152117925E-2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7.4290653727984121E-5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9.460177861438599E-5</v>
      </c>
      <c r="J66" s="30">
        <v>0</v>
      </c>
      <c r="K66" s="30">
        <v>0</v>
      </c>
      <c r="L66" s="30">
        <v>1.5772862831363863E-4</v>
      </c>
      <c r="M66" s="30">
        <v>4.4574392236790478E-4</v>
      </c>
      <c r="N66" s="30">
        <v>0</v>
      </c>
      <c r="O66" s="30">
        <v>0</v>
      </c>
      <c r="P66" s="30">
        <v>0</v>
      </c>
      <c r="Q66" s="30">
        <v>0</v>
      </c>
      <c r="R66" s="30">
        <v>7.6380965133909145E-4</v>
      </c>
      <c r="S66" s="30">
        <v>3.0160135220060426E-2</v>
      </c>
      <c r="T66" s="30">
        <v>4.6287416354204219E-2</v>
      </c>
      <c r="U66" s="30">
        <v>5.9168267407320195E-2</v>
      </c>
      <c r="V66" s="30">
        <v>7.4537164314542312E-2</v>
      </c>
      <c r="W66" s="30">
        <v>6.699036969230851E-2</v>
      </c>
      <c r="X66" s="30">
        <v>8.3961442183917712E-2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5.0691422664937501E-2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</row>
    <row r="70" spans="1:24" ht="11.25" customHeight="1" x14ac:dyDescent="0.2">
      <c r="A70" s="22" t="s">
        <v>127</v>
      </c>
      <c r="B70" s="23" t="s">
        <v>128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0.48034203369503065</v>
      </c>
      <c r="R70" s="30">
        <v>0.64954714517800571</v>
      </c>
      <c r="S70" s="30">
        <v>0.81077038431366522</v>
      </c>
      <c r="T70" s="30">
        <v>2.2974430115167035</v>
      </c>
      <c r="U70" s="30">
        <v>2.8898288236716936</v>
      </c>
      <c r="V70" s="30">
        <v>2.3020055181296022</v>
      </c>
      <c r="W70" s="30">
        <v>2.2666027842159093</v>
      </c>
      <c r="X70" s="30">
        <v>2.5411497901909388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:W71" si="26">SUM(C72:C73)</f>
        <v>6.89624268034396E-2</v>
      </c>
      <c r="D71" s="31">
        <f t="shared" si="26"/>
        <v>8.392634637987173E-2</v>
      </c>
      <c r="E71" s="31">
        <f t="shared" si="26"/>
        <v>6.5727518993192152E-2</v>
      </c>
      <c r="F71" s="31">
        <f t="shared" si="26"/>
        <v>0.20767288911753823</v>
      </c>
      <c r="G71" s="31">
        <f t="shared" si="26"/>
        <v>0.16409756270916162</v>
      </c>
      <c r="H71" s="31">
        <f t="shared" si="26"/>
        <v>0.14986951972259765</v>
      </c>
      <c r="I71" s="31">
        <f t="shared" si="26"/>
        <v>0.1243704409616096</v>
      </c>
      <c r="J71" s="31">
        <f t="shared" si="26"/>
        <v>0.66098763292426321</v>
      </c>
      <c r="K71" s="31">
        <f t="shared" si="26"/>
        <v>2.6880462956149174</v>
      </c>
      <c r="L71" s="31">
        <f t="shared" si="26"/>
        <v>0.4628681844626894</v>
      </c>
      <c r="M71" s="31">
        <f t="shared" si="26"/>
        <v>0.26285832945068799</v>
      </c>
      <c r="N71" s="31">
        <f t="shared" si="26"/>
        <v>0.21708446140423598</v>
      </c>
      <c r="O71" s="31">
        <f t="shared" si="26"/>
        <v>0.20780257740930505</v>
      </c>
      <c r="P71" s="31">
        <f t="shared" si="26"/>
        <v>0.1936829533246808</v>
      </c>
      <c r="Q71" s="31">
        <f t="shared" si="26"/>
        <v>0.2589461644518215</v>
      </c>
      <c r="R71" s="31">
        <f t="shared" si="26"/>
        <v>0.24432242770307003</v>
      </c>
      <c r="S71" s="31">
        <f t="shared" si="26"/>
        <v>0.25453370032146994</v>
      </c>
      <c r="T71" s="31">
        <f t="shared" si="26"/>
        <v>0.24332491283368407</v>
      </c>
      <c r="U71" s="31">
        <f t="shared" si="26"/>
        <v>0.22967337578704863</v>
      </c>
      <c r="V71" s="31">
        <f t="shared" si="26"/>
        <v>0.20189362173744801</v>
      </c>
      <c r="W71" s="31">
        <f t="shared" si="26"/>
        <v>0.22231242142614102</v>
      </c>
      <c r="X71" s="31">
        <f t="shared" ref="X71" si="27">SUM(X72:X73)</f>
        <v>0.19124767886533306</v>
      </c>
    </row>
    <row r="72" spans="1:24" ht="11.25" customHeight="1" x14ac:dyDescent="0.2">
      <c r="A72" s="22" t="s">
        <v>131</v>
      </c>
      <c r="B72" s="23" t="s">
        <v>132</v>
      </c>
      <c r="C72" s="30">
        <v>6.89624268034396E-2</v>
      </c>
      <c r="D72" s="30">
        <v>8.392634637987173E-2</v>
      </c>
      <c r="E72" s="30">
        <v>6.5727518993192152E-2</v>
      </c>
      <c r="F72" s="30">
        <v>2.3074624433465571E-2</v>
      </c>
      <c r="G72" s="30">
        <v>6.1102758008616996E-2</v>
      </c>
      <c r="H72" s="30">
        <v>4.7242673754410401E-2</v>
      </c>
      <c r="I72" s="30">
        <v>5.0962784327127926E-2</v>
      </c>
      <c r="J72" s="30">
        <v>0.58283789277214526</v>
      </c>
      <c r="K72" s="30">
        <v>2.6880462956149174</v>
      </c>
      <c r="L72" s="30">
        <v>0.4628681844626894</v>
      </c>
      <c r="M72" s="30">
        <v>0.26285832945068799</v>
      </c>
      <c r="N72" s="30">
        <v>0.21708446140423598</v>
      </c>
      <c r="O72" s="30">
        <v>0.20780257740930505</v>
      </c>
      <c r="P72" s="30">
        <v>0.1936829533246808</v>
      </c>
      <c r="Q72" s="30">
        <v>0.2589461644518215</v>
      </c>
      <c r="R72" s="30">
        <v>0.24432242770307003</v>
      </c>
      <c r="S72" s="30">
        <v>0.25453370032146994</v>
      </c>
      <c r="T72" s="30">
        <v>0.24332491283368407</v>
      </c>
      <c r="U72" s="30">
        <v>0.22967337578704863</v>
      </c>
      <c r="V72" s="30">
        <v>0.20189362173744801</v>
      </c>
      <c r="W72" s="30">
        <v>0.22231242142614102</v>
      </c>
      <c r="X72" s="30">
        <v>0.19124767886533306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0.18459826468407267</v>
      </c>
      <c r="G73" s="30">
        <v>0.10299480470054462</v>
      </c>
      <c r="H73" s="30">
        <v>0.10262684596818726</v>
      </c>
      <c r="I73" s="30">
        <v>7.3407656634481677E-2</v>
      </c>
      <c r="J73" s="30">
        <v>7.8149740152117925E-2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2.0045106356737152</v>
      </c>
      <c r="D75" s="31">
        <v>3.0274602245524074</v>
      </c>
      <c r="E75" s="31">
        <v>2.2406002266183629</v>
      </c>
      <c r="F75" s="31">
        <v>2.6759555780223145</v>
      </c>
      <c r="G75" s="31">
        <v>2.9090068549763028</v>
      </c>
      <c r="H75" s="31">
        <v>3.6349796619099983</v>
      </c>
      <c r="I75" s="31">
        <v>3.677843400786494</v>
      </c>
      <c r="J75" s="31">
        <v>2.4764460970769009</v>
      </c>
      <c r="K75" s="31">
        <v>2.8831870111265863</v>
      </c>
      <c r="L75" s="31">
        <v>0.91814392099714137</v>
      </c>
      <c r="M75" s="31">
        <v>2.1494495621511138</v>
      </c>
      <c r="N75" s="31">
        <v>3.3844225028174657</v>
      </c>
      <c r="O75" s="31">
        <v>3.2553180236223116</v>
      </c>
      <c r="P75" s="31">
        <v>2.0018062751460328</v>
      </c>
      <c r="Q75" s="31">
        <v>1.6747411134442229</v>
      </c>
      <c r="R75" s="31">
        <v>1.9715570261042066</v>
      </c>
      <c r="S75" s="31">
        <v>2.2073478137088922</v>
      </c>
      <c r="T75" s="31">
        <v>1.1282012649117061</v>
      </c>
      <c r="U75" s="31">
        <v>1.2113464102084541</v>
      </c>
      <c r="V75" s="31">
        <v>3.9072000100392104</v>
      </c>
      <c r="W75" s="31">
        <v>5.2726490085168223</v>
      </c>
      <c r="X75" s="31">
        <v>4.9495119171824129</v>
      </c>
    </row>
    <row r="76" spans="1:24" ht="11.25" customHeight="1" x14ac:dyDescent="0.2">
      <c r="A76" s="26" t="s">
        <v>139</v>
      </c>
      <c r="B76" s="27" t="s">
        <v>140</v>
      </c>
      <c r="C76" s="32">
        <v>3299.6282048827607</v>
      </c>
      <c r="D76" s="32">
        <v>3406.9146982289881</v>
      </c>
      <c r="E76" s="32">
        <v>3409.7349514834727</v>
      </c>
      <c r="F76" s="32">
        <v>3422.2493729605926</v>
      </c>
      <c r="G76" s="32">
        <v>3585.7299179251249</v>
      </c>
      <c r="H76" s="32">
        <v>3548.0264655649889</v>
      </c>
      <c r="I76" s="32">
        <v>3260.7650300540326</v>
      </c>
      <c r="J76" s="32">
        <v>3342.1932091434455</v>
      </c>
      <c r="K76" s="32">
        <v>3289.0989970957676</v>
      </c>
      <c r="L76" s="32">
        <v>2392.7064261178016</v>
      </c>
      <c r="M76" s="32">
        <v>2629.594919826267</v>
      </c>
      <c r="N76" s="32">
        <v>2851.1583109987537</v>
      </c>
      <c r="O76" s="32">
        <v>2418.8817841695873</v>
      </c>
      <c r="P76" s="32">
        <v>2179.9471690360447</v>
      </c>
      <c r="Q76" s="32">
        <v>2075.5221368743014</v>
      </c>
      <c r="R76" s="32">
        <v>2256.0368323041944</v>
      </c>
      <c r="S76" s="32">
        <v>2289.8906679678944</v>
      </c>
      <c r="T76" s="32">
        <v>2572.4975250686334</v>
      </c>
      <c r="U76" s="32">
        <v>2557.9966927086612</v>
      </c>
      <c r="V76" s="32">
        <v>2399.0407689217186</v>
      </c>
      <c r="W76" s="32">
        <v>2283.9947651195698</v>
      </c>
      <c r="X76" s="32">
        <v>2291.7419766833436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3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442</v>
      </c>
      <c r="B1" s="7" t="s">
        <v>443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419.70478863711173</v>
      </c>
      <c r="D2" s="28">
        <f t="shared" ref="D2:W2" si="1">SUM(D3,D17,D22,D25,D26,D51,D52,D71,D74,D75,D76)</f>
        <v>423.26591689112445</v>
      </c>
      <c r="E2" s="28">
        <f t="shared" si="1"/>
        <v>435.83700697888565</v>
      </c>
      <c r="F2" s="28">
        <f t="shared" si="1"/>
        <v>408.81456541171815</v>
      </c>
      <c r="G2" s="28">
        <f t="shared" si="1"/>
        <v>421.44234307715715</v>
      </c>
      <c r="H2" s="28">
        <f t="shared" si="1"/>
        <v>462.96750613471346</v>
      </c>
      <c r="I2" s="28">
        <f t="shared" si="1"/>
        <v>501.36869619178447</v>
      </c>
      <c r="J2" s="28">
        <f t="shared" si="1"/>
        <v>524.27702771222289</v>
      </c>
      <c r="K2" s="28">
        <f t="shared" si="1"/>
        <v>490.43001526510034</v>
      </c>
      <c r="L2" s="28">
        <f t="shared" si="1"/>
        <v>385.95552674018984</v>
      </c>
      <c r="M2" s="28">
        <f t="shared" si="1"/>
        <v>477.3828514447182</v>
      </c>
      <c r="N2" s="28">
        <f t="shared" si="1"/>
        <v>461.1460348976276</v>
      </c>
      <c r="O2" s="28">
        <f t="shared" si="1"/>
        <v>464.97224286351286</v>
      </c>
      <c r="P2" s="28">
        <f t="shared" si="1"/>
        <v>455.85353055115309</v>
      </c>
      <c r="Q2" s="28">
        <f t="shared" si="1"/>
        <v>406.286003803092</v>
      </c>
      <c r="R2" s="28">
        <f t="shared" si="1"/>
        <v>402.59580264719335</v>
      </c>
      <c r="S2" s="28">
        <f t="shared" si="1"/>
        <v>429.74274556013768</v>
      </c>
      <c r="T2" s="28">
        <f t="shared" si="1"/>
        <v>462.24597937522424</v>
      </c>
      <c r="U2" s="28">
        <f t="shared" si="1"/>
        <v>480.73762357746341</v>
      </c>
      <c r="V2" s="28">
        <f t="shared" si="1"/>
        <v>455.40296935554863</v>
      </c>
      <c r="W2" s="28">
        <f t="shared" si="1"/>
        <v>387.34990252745689</v>
      </c>
      <c r="X2" s="28">
        <f t="shared" ref="X2" si="2">SUM(X3,X17,X22,X25,X26,X51,X52,X71,X74,X75,X76)</f>
        <v>426.00928665090441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3">SUM(C4,C8,C11)</f>
        <v>7.2777380544350763</v>
      </c>
      <c r="D3" s="29">
        <f t="shared" ref="D3:W3" si="4">SUM(D4,D8,D11)</f>
        <v>6.721665908986715</v>
      </c>
      <c r="E3" s="29">
        <f t="shared" si="4"/>
        <v>8.9732450587968238</v>
      </c>
      <c r="F3" s="29">
        <f t="shared" si="4"/>
        <v>5.1345668945952472</v>
      </c>
      <c r="G3" s="29">
        <f t="shared" si="4"/>
        <v>4.297482406065825</v>
      </c>
      <c r="H3" s="29">
        <f t="shared" si="4"/>
        <v>7.2651735844568002</v>
      </c>
      <c r="I3" s="29">
        <f t="shared" si="4"/>
        <v>4.5321320901563436</v>
      </c>
      <c r="J3" s="29">
        <f t="shared" si="4"/>
        <v>4.9234895804186714</v>
      </c>
      <c r="K3" s="29">
        <f t="shared" si="4"/>
        <v>3.9882857443947888</v>
      </c>
      <c r="L3" s="29">
        <f t="shared" si="4"/>
        <v>3.1271867288296722</v>
      </c>
      <c r="M3" s="29">
        <f t="shared" si="4"/>
        <v>3.586573303176813</v>
      </c>
      <c r="N3" s="29">
        <f t="shared" si="4"/>
        <v>3.2565272831801932</v>
      </c>
      <c r="O3" s="29">
        <f t="shared" si="4"/>
        <v>3.1190724888543291</v>
      </c>
      <c r="P3" s="29">
        <f t="shared" si="4"/>
        <v>2.4740831258553069</v>
      </c>
      <c r="Q3" s="29">
        <f t="shared" si="4"/>
        <v>2.1326302843077771</v>
      </c>
      <c r="R3" s="29">
        <f t="shared" si="4"/>
        <v>2.0063366297148462</v>
      </c>
      <c r="S3" s="29">
        <f t="shared" si="4"/>
        <v>1.8204037454368018</v>
      </c>
      <c r="T3" s="29">
        <f t="shared" si="4"/>
        <v>1.7145004959683727</v>
      </c>
      <c r="U3" s="29">
        <f t="shared" si="4"/>
        <v>4.0900931284698867</v>
      </c>
      <c r="V3" s="29">
        <f t="shared" si="4"/>
        <v>4.373870454936295</v>
      </c>
      <c r="W3" s="29">
        <f t="shared" si="4"/>
        <v>2.8116207814938736</v>
      </c>
      <c r="X3" s="29">
        <f t="shared" ref="X3" si="5">SUM(X4,X8,X11)</f>
        <v>2.7592036161047453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6">SUM(C5:C7)</f>
        <v>2.4662183921560548</v>
      </c>
      <c r="D4" s="42">
        <f t="shared" ref="D4:W4" si="7">SUM(D5:D7)</f>
        <v>2.3239499789775877</v>
      </c>
      <c r="E4" s="42">
        <f t="shared" si="7"/>
        <v>1.4448125464482773</v>
      </c>
      <c r="F4" s="42">
        <f t="shared" si="7"/>
        <v>1.260043471406795</v>
      </c>
      <c r="G4" s="42">
        <f t="shared" si="7"/>
        <v>1.1909995653003405</v>
      </c>
      <c r="H4" s="42">
        <f t="shared" si="7"/>
        <v>3.2468903312504755</v>
      </c>
      <c r="I4" s="42">
        <f t="shared" si="7"/>
        <v>1.2349208685044888</v>
      </c>
      <c r="J4" s="42">
        <f t="shared" si="7"/>
        <v>1.4367988840599892</v>
      </c>
      <c r="K4" s="42">
        <f t="shared" si="7"/>
        <v>1.2055649181614478</v>
      </c>
      <c r="L4" s="42">
        <f t="shared" si="7"/>
        <v>1.3119001746522203</v>
      </c>
      <c r="M4" s="42">
        <f t="shared" si="7"/>
        <v>1.38547485540394</v>
      </c>
      <c r="N4" s="42">
        <f t="shared" si="7"/>
        <v>1.3111038228292284</v>
      </c>
      <c r="O4" s="42">
        <f t="shared" si="7"/>
        <v>1.2835795966589341</v>
      </c>
      <c r="P4" s="42">
        <f t="shared" si="7"/>
        <v>1.3286246238344259</v>
      </c>
      <c r="Q4" s="42">
        <f t="shared" si="7"/>
        <v>0.76142532366486693</v>
      </c>
      <c r="R4" s="42">
        <f t="shared" si="7"/>
        <v>0.54077520038401916</v>
      </c>
      <c r="S4" s="42">
        <f t="shared" si="7"/>
        <v>0.66971326712148294</v>
      </c>
      <c r="T4" s="42">
        <f t="shared" si="7"/>
        <v>0.60640441455670124</v>
      </c>
      <c r="U4" s="42">
        <f t="shared" si="7"/>
        <v>2.7066180413468821</v>
      </c>
      <c r="V4" s="42">
        <f t="shared" si="7"/>
        <v>2.7133759923563292</v>
      </c>
      <c r="W4" s="42">
        <f t="shared" si="7"/>
        <v>1.4694839074065271</v>
      </c>
      <c r="X4" s="42">
        <f t="shared" ref="X4" si="8">SUM(X5:X7)</f>
        <v>1.4634248989707013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1.1542251980831695E-2</v>
      </c>
      <c r="K5" s="30">
        <v>9.4234901684287168E-3</v>
      </c>
      <c r="L5" s="30">
        <v>1.9992745884785663E-3</v>
      </c>
      <c r="M5" s="30">
        <v>3.6774690514584712E-3</v>
      </c>
      <c r="N5" s="30">
        <v>5.0979143315539314E-2</v>
      </c>
      <c r="O5" s="30">
        <v>5.2618041101560473E-2</v>
      </c>
      <c r="P5" s="30">
        <v>0.1276258796031991</v>
      </c>
      <c r="Q5" s="30">
        <v>6.449240201241413E-2</v>
      </c>
      <c r="R5" s="30">
        <v>1.7837587486839231E-2</v>
      </c>
      <c r="S5" s="30">
        <v>1.5977342638758656E-2</v>
      </c>
      <c r="T5" s="30">
        <v>2.3209542697775962E-2</v>
      </c>
      <c r="U5" s="30">
        <v>2.820081233744923E-2</v>
      </c>
      <c r="V5" s="30">
        <v>1.9330514794526327E-2</v>
      </c>
      <c r="W5" s="30">
        <v>4.9070743319378635E-2</v>
      </c>
      <c r="X5" s="30">
        <v>7.8492602311537485E-2</v>
      </c>
    </row>
    <row r="6" spans="1:24" ht="11.25" customHeight="1" x14ac:dyDescent="0.2">
      <c r="A6" s="39" t="s">
        <v>7</v>
      </c>
      <c r="B6" s="23" t="s">
        <v>8</v>
      </c>
      <c r="C6" s="30">
        <v>5.0900414272572761E-2</v>
      </c>
      <c r="D6" s="30">
        <v>0.12749869573749653</v>
      </c>
      <c r="E6" s="30">
        <v>2.5303792265082399E-2</v>
      </c>
      <c r="F6" s="30">
        <v>0</v>
      </c>
      <c r="G6" s="30">
        <v>2.0205177262796723E-2</v>
      </c>
      <c r="H6" s="30">
        <v>2.2990890301197879E-2</v>
      </c>
      <c r="I6" s="30">
        <v>1.5824563711639174E-2</v>
      </c>
      <c r="J6" s="30">
        <v>0.24892464040885093</v>
      </c>
      <c r="K6" s="30">
        <v>1.2179326791765437E-2</v>
      </c>
      <c r="L6" s="30">
        <v>2.2250221740730127E-2</v>
      </c>
      <c r="M6" s="30">
        <v>1.706170467224279E-2</v>
      </c>
      <c r="N6" s="30">
        <v>4.6339363503835433E-2</v>
      </c>
      <c r="O6" s="30">
        <v>1.9634077872711809E-2</v>
      </c>
      <c r="P6" s="30">
        <v>1.6980306518315214E-2</v>
      </c>
      <c r="Q6" s="30">
        <v>3.5468055499997529E-3</v>
      </c>
      <c r="R6" s="30">
        <v>2.490401906281458E-3</v>
      </c>
      <c r="S6" s="30">
        <v>1.4221663738018548E-3</v>
      </c>
      <c r="T6" s="30">
        <v>9.5526974784905223E-4</v>
      </c>
      <c r="U6" s="30">
        <v>6.6337450869700357E-4</v>
      </c>
      <c r="V6" s="30">
        <v>1.9408417411070523E-4</v>
      </c>
      <c r="W6" s="30">
        <v>1.3206938861683587E-3</v>
      </c>
      <c r="X6" s="30">
        <v>9.570666266582031E-4</v>
      </c>
    </row>
    <row r="7" spans="1:24" ht="11.25" customHeight="1" x14ac:dyDescent="0.2">
      <c r="A7" s="39" t="s">
        <v>9</v>
      </c>
      <c r="B7" s="23" t="s">
        <v>10</v>
      </c>
      <c r="C7" s="30">
        <v>2.4153179778834821</v>
      </c>
      <c r="D7" s="30">
        <v>2.1964512832400911</v>
      </c>
      <c r="E7" s="30">
        <v>1.4195087541831948</v>
      </c>
      <c r="F7" s="30">
        <v>1.260043471406795</v>
      </c>
      <c r="G7" s="30">
        <v>1.1707943880375438</v>
      </c>
      <c r="H7" s="30">
        <v>3.2238994409492778</v>
      </c>
      <c r="I7" s="30">
        <v>1.2190963047928496</v>
      </c>
      <c r="J7" s="30">
        <v>1.1763319916703066</v>
      </c>
      <c r="K7" s="30">
        <v>1.1839621012012538</v>
      </c>
      <c r="L7" s="30">
        <v>1.2876506783230117</v>
      </c>
      <c r="M7" s="30">
        <v>1.3647356816802387</v>
      </c>
      <c r="N7" s="30">
        <v>1.2137853160098537</v>
      </c>
      <c r="O7" s="30">
        <v>1.2113274776846619</v>
      </c>
      <c r="P7" s="30">
        <v>1.1840184377129117</v>
      </c>
      <c r="Q7" s="30">
        <v>0.69338611610245304</v>
      </c>
      <c r="R7" s="30">
        <v>0.52044721099089852</v>
      </c>
      <c r="S7" s="30">
        <v>0.65231375810892245</v>
      </c>
      <c r="T7" s="30">
        <v>0.58223960211107628</v>
      </c>
      <c r="U7" s="30">
        <v>2.677753854500736</v>
      </c>
      <c r="V7" s="30">
        <v>2.6938513933876922</v>
      </c>
      <c r="W7" s="30">
        <v>1.4190924702009802</v>
      </c>
      <c r="X7" s="30">
        <v>1.3839752300325057</v>
      </c>
    </row>
    <row r="8" spans="1:24" ht="11.25" customHeight="1" x14ac:dyDescent="0.2">
      <c r="A8" s="40" t="s">
        <v>343</v>
      </c>
      <c r="B8" s="41" t="s">
        <v>344</v>
      </c>
      <c r="C8" s="42">
        <f t="shared" ref="C8:W8" si="9">SUM(C9:C10)</f>
        <v>0.31014650947211164</v>
      </c>
      <c r="D8" s="42">
        <f t="shared" si="9"/>
        <v>8.1953453432669521E-2</v>
      </c>
      <c r="E8" s="42">
        <f t="shared" si="9"/>
        <v>0.10977390770791538</v>
      </c>
      <c r="F8" s="42">
        <f t="shared" si="9"/>
        <v>9.1426800464182695E-2</v>
      </c>
      <c r="G8" s="42">
        <f t="shared" si="9"/>
        <v>3.1205383450099312E-2</v>
      </c>
      <c r="H8" s="42">
        <f t="shared" si="9"/>
        <v>5.0832671451229376E-2</v>
      </c>
      <c r="I8" s="42">
        <f t="shared" si="9"/>
        <v>0.11176871587180121</v>
      </c>
      <c r="J8" s="42">
        <f t="shared" si="9"/>
        <v>0.22331600866659362</v>
      </c>
      <c r="K8" s="42">
        <f t="shared" si="9"/>
        <v>0.16785763180589797</v>
      </c>
      <c r="L8" s="42">
        <f t="shared" si="9"/>
        <v>0.15708042428328051</v>
      </c>
      <c r="M8" s="42">
        <f t="shared" si="9"/>
        <v>0.10827022005513823</v>
      </c>
      <c r="N8" s="42">
        <f t="shared" si="9"/>
        <v>0.14662368114578658</v>
      </c>
      <c r="O8" s="42">
        <f t="shared" si="9"/>
        <v>0.11533444924227879</v>
      </c>
      <c r="P8" s="42">
        <f t="shared" si="9"/>
        <v>0.15013235372081857</v>
      </c>
      <c r="Q8" s="42">
        <f t="shared" si="9"/>
        <v>9.9202360551822799E-2</v>
      </c>
      <c r="R8" s="42">
        <f t="shared" si="9"/>
        <v>0.14474139544614462</v>
      </c>
      <c r="S8" s="42">
        <f t="shared" si="9"/>
        <v>0.11769199831726648</v>
      </c>
      <c r="T8" s="42">
        <f t="shared" si="9"/>
        <v>8.7012927087836658E-2</v>
      </c>
      <c r="U8" s="42">
        <f t="shared" si="9"/>
        <v>8.3284044987232062E-2</v>
      </c>
      <c r="V8" s="42">
        <f t="shared" si="9"/>
        <v>0.10666502676287809</v>
      </c>
      <c r="W8" s="42">
        <f t="shared" si="9"/>
        <v>9.7513814767424128E-2</v>
      </c>
      <c r="X8" s="42">
        <f t="shared" ref="X8" si="10">SUM(X9:X10)</f>
        <v>0.1041784127526954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3.6536873353217578E-2</v>
      </c>
      <c r="I9" s="30">
        <v>7.6954721831456907E-2</v>
      </c>
      <c r="J9" s="30">
        <v>0.21016952975279954</v>
      </c>
      <c r="K9" s="30">
        <v>0.1505418405223645</v>
      </c>
      <c r="L9" s="30">
        <v>0.15708042428328051</v>
      </c>
      <c r="M9" s="30">
        <v>0.10827022005513823</v>
      </c>
      <c r="N9" s="30">
        <v>0.14662368114578658</v>
      </c>
      <c r="O9" s="30">
        <v>0.11533444924227879</v>
      </c>
      <c r="P9" s="30">
        <v>0.15013235372081857</v>
      </c>
      <c r="Q9" s="30">
        <v>9.9202360551822799E-2</v>
      </c>
      <c r="R9" s="30">
        <v>0.14474139544614462</v>
      </c>
      <c r="S9" s="30">
        <v>0.11769199831726648</v>
      </c>
      <c r="T9" s="30">
        <v>8.6700286893115763E-2</v>
      </c>
      <c r="U9" s="30">
        <v>6.9202835785817929E-2</v>
      </c>
      <c r="V9" s="30">
        <v>9.2838833922379432E-2</v>
      </c>
      <c r="W9" s="30">
        <v>7.7530394527761656E-2</v>
      </c>
      <c r="X9" s="30">
        <v>9.0399209673809502E-2</v>
      </c>
    </row>
    <row r="10" spans="1:24" ht="11.25" customHeight="1" x14ac:dyDescent="0.2">
      <c r="A10" s="39" t="s">
        <v>13</v>
      </c>
      <c r="B10" s="23" t="s">
        <v>14</v>
      </c>
      <c r="C10" s="30">
        <v>0.31014650947211164</v>
      </c>
      <c r="D10" s="30">
        <v>8.1953453432669521E-2</v>
      </c>
      <c r="E10" s="30">
        <v>0.10977390770791538</v>
      </c>
      <c r="F10" s="30">
        <v>9.1426800464182695E-2</v>
      </c>
      <c r="G10" s="30">
        <v>3.1205383450099312E-2</v>
      </c>
      <c r="H10" s="30">
        <v>1.42957980980118E-2</v>
      </c>
      <c r="I10" s="30">
        <v>3.4813994040344305E-2</v>
      </c>
      <c r="J10" s="30">
        <v>1.3146478913794078E-2</v>
      </c>
      <c r="K10" s="30">
        <v>1.7315791283533465E-2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3.1264019472088882E-4</v>
      </c>
      <c r="U10" s="30">
        <v>1.4081209201414138E-2</v>
      </c>
      <c r="V10" s="30">
        <v>1.3826192840498661E-2</v>
      </c>
      <c r="W10" s="30">
        <v>1.9983420239662469E-2</v>
      </c>
      <c r="X10" s="30">
        <v>1.3779203078885895E-2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:W11" si="11">SUM(C12:C16)</f>
        <v>4.5013731528069094</v>
      </c>
      <c r="D11" s="42">
        <f t="shared" si="11"/>
        <v>4.3157624765764577</v>
      </c>
      <c r="E11" s="42">
        <f t="shared" si="11"/>
        <v>7.4186586046406315</v>
      </c>
      <c r="F11" s="42">
        <f t="shared" si="11"/>
        <v>3.7830966227242695</v>
      </c>
      <c r="G11" s="42">
        <f t="shared" si="11"/>
        <v>3.0752774573153849</v>
      </c>
      <c r="H11" s="42">
        <f t="shared" si="11"/>
        <v>3.9674505817550956</v>
      </c>
      <c r="I11" s="42">
        <f t="shared" si="11"/>
        <v>3.1854425057800539</v>
      </c>
      <c r="J11" s="42">
        <f t="shared" si="11"/>
        <v>3.2633746876920888</v>
      </c>
      <c r="K11" s="42">
        <f t="shared" si="11"/>
        <v>2.6148631944274427</v>
      </c>
      <c r="L11" s="42">
        <f t="shared" si="11"/>
        <v>1.6582061298941715</v>
      </c>
      <c r="M11" s="42">
        <f t="shared" si="11"/>
        <v>2.0928282277177348</v>
      </c>
      <c r="N11" s="42">
        <f t="shared" si="11"/>
        <v>1.798799779205178</v>
      </c>
      <c r="O11" s="42">
        <f t="shared" si="11"/>
        <v>1.7201584429531163</v>
      </c>
      <c r="P11" s="42">
        <f t="shared" si="11"/>
        <v>0.9953261483000625</v>
      </c>
      <c r="Q11" s="42">
        <f t="shared" si="11"/>
        <v>1.2720026000910871</v>
      </c>
      <c r="R11" s="42">
        <f t="shared" si="11"/>
        <v>1.3208200338846823</v>
      </c>
      <c r="S11" s="42">
        <f t="shared" si="11"/>
        <v>1.0329984799980523</v>
      </c>
      <c r="T11" s="42">
        <f t="shared" si="11"/>
        <v>1.0210831543238348</v>
      </c>
      <c r="U11" s="42">
        <f t="shared" si="11"/>
        <v>1.3001910421357727</v>
      </c>
      <c r="V11" s="42">
        <f t="shared" si="11"/>
        <v>1.5538294358170874</v>
      </c>
      <c r="W11" s="42">
        <f t="shared" si="11"/>
        <v>1.2446230593199223</v>
      </c>
      <c r="X11" s="42">
        <f t="shared" ref="X11" si="12">SUM(X12:X16)</f>
        <v>1.1916003043813483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</row>
    <row r="13" spans="1:24" ht="11.25" customHeight="1" x14ac:dyDescent="0.2">
      <c r="A13" s="39" t="s">
        <v>17</v>
      </c>
      <c r="B13" s="23" t="s">
        <v>18</v>
      </c>
      <c r="C13" s="30">
        <v>4.2377970666748945</v>
      </c>
      <c r="D13" s="30">
        <v>4.1087046950788677</v>
      </c>
      <c r="E13" s="30">
        <v>7.207611476645277</v>
      </c>
      <c r="F13" s="30">
        <v>3.4601696062502358</v>
      </c>
      <c r="G13" s="30">
        <v>2.7497452368814814</v>
      </c>
      <c r="H13" s="30">
        <v>3.5666122090783676</v>
      </c>
      <c r="I13" s="30">
        <v>3.0127985001808515</v>
      </c>
      <c r="J13" s="30">
        <v>3.0176822505515948</v>
      </c>
      <c r="K13" s="30">
        <v>2.4053809183815056</v>
      </c>
      <c r="L13" s="30">
        <v>1.5079533564575334</v>
      </c>
      <c r="M13" s="30">
        <v>1.9458286638139179</v>
      </c>
      <c r="N13" s="30">
        <v>1.5770739546564341</v>
      </c>
      <c r="O13" s="30">
        <v>1.4958864350732604</v>
      </c>
      <c r="P13" s="30">
        <v>0.98295100498864707</v>
      </c>
      <c r="Q13" s="30">
        <v>1.2316062482904093</v>
      </c>
      <c r="R13" s="30">
        <v>1.3208200338846823</v>
      </c>
      <c r="S13" s="30">
        <v>1.0329984799980523</v>
      </c>
      <c r="T13" s="30">
        <v>1.0199594755771191</v>
      </c>
      <c r="U13" s="30">
        <v>1.2989003122229246</v>
      </c>
      <c r="V13" s="30">
        <v>1.5525920000368107</v>
      </c>
      <c r="W13" s="30">
        <v>1.2405879274972644</v>
      </c>
      <c r="X13" s="30">
        <v>1.1868481151092409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0.2635760861320145</v>
      </c>
      <c r="D16" s="30">
        <v>0.2070577814975898</v>
      </c>
      <c r="E16" s="30">
        <v>0.21104712799535472</v>
      </c>
      <c r="F16" s="30">
        <v>0.32292701647403349</v>
      </c>
      <c r="G16" s="30">
        <v>0.3255322204339034</v>
      </c>
      <c r="H16" s="30">
        <v>0.40083837267672806</v>
      </c>
      <c r="I16" s="30">
        <v>0.17264400559920243</v>
      </c>
      <c r="J16" s="30">
        <v>0.24569243714049427</v>
      </c>
      <c r="K16" s="30">
        <v>0.2094822760459373</v>
      </c>
      <c r="L16" s="30">
        <v>0.15025277343663804</v>
      </c>
      <c r="M16" s="30">
        <v>0.14699956390381666</v>
      </c>
      <c r="N16" s="30">
        <v>0.22172582454874384</v>
      </c>
      <c r="O16" s="30">
        <v>0.22427200787985596</v>
      </c>
      <c r="P16" s="30">
        <v>1.2375143311415458E-2</v>
      </c>
      <c r="Q16" s="30">
        <v>4.0396351800677882E-2</v>
      </c>
      <c r="R16" s="30">
        <v>0</v>
      </c>
      <c r="S16" s="30">
        <v>0</v>
      </c>
      <c r="T16" s="30">
        <v>1.1236787467156979E-3</v>
      </c>
      <c r="U16" s="30">
        <v>1.2907299128482677E-3</v>
      </c>
      <c r="V16" s="30">
        <v>1.237435780276743E-3</v>
      </c>
      <c r="W16" s="30">
        <v>4.0351318226578229E-3</v>
      </c>
      <c r="X16" s="30">
        <v>4.7521892721073379E-3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:W17" si="13">SUM(C18:C21)</f>
        <v>4.1091051029948868</v>
      </c>
      <c r="D17" s="31">
        <f t="shared" si="13"/>
        <v>4.7891764462092938</v>
      </c>
      <c r="E17" s="31">
        <f t="shared" si="13"/>
        <v>5.345816580660629</v>
      </c>
      <c r="F17" s="31">
        <f t="shared" si="13"/>
        <v>4.8040284251668437</v>
      </c>
      <c r="G17" s="31">
        <f t="shared" si="13"/>
        <v>3.5821486395654909</v>
      </c>
      <c r="H17" s="31">
        <f t="shared" si="13"/>
        <v>1.884058651997857</v>
      </c>
      <c r="I17" s="31">
        <f t="shared" si="13"/>
        <v>3.1433643405446468</v>
      </c>
      <c r="J17" s="31">
        <f t="shared" si="13"/>
        <v>3.343800592764171</v>
      </c>
      <c r="K17" s="31">
        <f t="shared" si="13"/>
        <v>3.9184761757687725</v>
      </c>
      <c r="L17" s="31">
        <f t="shared" si="13"/>
        <v>2.271092939676274</v>
      </c>
      <c r="M17" s="31">
        <f t="shared" si="13"/>
        <v>2.613490028333056</v>
      </c>
      <c r="N17" s="31">
        <f t="shared" si="13"/>
        <v>2.703493665370551</v>
      </c>
      <c r="O17" s="31">
        <f t="shared" si="13"/>
        <v>2.7457149998887536</v>
      </c>
      <c r="P17" s="31">
        <f t="shared" si="13"/>
        <v>5.2640115194963428</v>
      </c>
      <c r="Q17" s="31">
        <f t="shared" si="13"/>
        <v>6.4142270713574323</v>
      </c>
      <c r="R17" s="31">
        <f t="shared" si="13"/>
        <v>6.6908164478136856</v>
      </c>
      <c r="S17" s="31">
        <f t="shared" si="13"/>
        <v>6.7092044085954861</v>
      </c>
      <c r="T17" s="31">
        <f t="shared" si="13"/>
        <v>7.6834977865087861</v>
      </c>
      <c r="U17" s="31">
        <f t="shared" si="13"/>
        <v>8.6895844913518534</v>
      </c>
      <c r="V17" s="31">
        <f t="shared" si="13"/>
        <v>7.714493221488067</v>
      </c>
      <c r="W17" s="31">
        <f t="shared" si="13"/>
        <v>6.7524338889114297</v>
      </c>
      <c r="X17" s="31">
        <f t="shared" ref="X17" si="14">SUM(X18:X21)</f>
        <v>7.1603644668394164</v>
      </c>
    </row>
    <row r="18" spans="1:24" ht="11.25" customHeight="1" x14ac:dyDescent="0.2">
      <c r="A18" s="22" t="s">
        <v>27</v>
      </c>
      <c r="B18" s="23" t="s">
        <v>28</v>
      </c>
      <c r="C18" s="30">
        <v>2.2331417142199963E-2</v>
      </c>
      <c r="D18" s="30">
        <v>1.9088131216810543E-2</v>
      </c>
      <c r="E18" s="30">
        <v>1.8112003661506414E-2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0.10049137713989988</v>
      </c>
      <c r="D19" s="30">
        <v>9.3972338298144248E-2</v>
      </c>
      <c r="E19" s="30">
        <v>9.206935194599096E-2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0.10403226256611849</v>
      </c>
      <c r="O19" s="30">
        <v>0.12213219757973234</v>
      </c>
      <c r="P19" s="30">
        <v>0.18440963118345338</v>
      </c>
      <c r="Q19" s="30">
        <v>0.24809586899313391</v>
      </c>
      <c r="R19" s="30">
        <v>0.22976947617149887</v>
      </c>
      <c r="S19" s="30">
        <v>0.28384880930355866</v>
      </c>
      <c r="T19" s="30">
        <v>0.46271608414618548</v>
      </c>
      <c r="U19" s="30">
        <v>0.4260437294828423</v>
      </c>
      <c r="V19" s="30">
        <v>0.40211752126494499</v>
      </c>
      <c r="W19" s="30">
        <v>0.36657607027391054</v>
      </c>
      <c r="X19" s="30">
        <v>0.49833340655330766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3.986282308712787</v>
      </c>
      <c r="D21" s="30">
        <v>4.676115976694339</v>
      </c>
      <c r="E21" s="30">
        <v>5.2356352250531319</v>
      </c>
      <c r="F21" s="30">
        <v>4.8040284251668437</v>
      </c>
      <c r="G21" s="30">
        <v>3.5821486395654909</v>
      </c>
      <c r="H21" s="30">
        <v>1.884058651997857</v>
      </c>
      <c r="I21" s="30">
        <v>3.1433643405446468</v>
      </c>
      <c r="J21" s="30">
        <v>3.343800592764171</v>
      </c>
      <c r="K21" s="30">
        <v>3.9184761757687725</v>
      </c>
      <c r="L21" s="30">
        <v>2.271092939676274</v>
      </c>
      <c r="M21" s="30">
        <v>2.613490028333056</v>
      </c>
      <c r="N21" s="30">
        <v>2.5994614028044327</v>
      </c>
      <c r="O21" s="30">
        <v>2.6235828023090213</v>
      </c>
      <c r="P21" s="30">
        <v>5.0796018883128893</v>
      </c>
      <c r="Q21" s="30">
        <v>6.1661312023642987</v>
      </c>
      <c r="R21" s="30">
        <v>6.4610469716421868</v>
      </c>
      <c r="S21" s="30">
        <v>6.4253555992919278</v>
      </c>
      <c r="T21" s="30">
        <v>7.2207817023626006</v>
      </c>
      <c r="U21" s="30">
        <v>8.2635407618690113</v>
      </c>
      <c r="V21" s="30">
        <v>7.3123757002231224</v>
      </c>
      <c r="W21" s="30">
        <v>6.3858578186375192</v>
      </c>
      <c r="X21" s="30">
        <v>6.6620310602861084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:W22" si="15">SUM(C23:C24)</f>
        <v>0</v>
      </c>
      <c r="D22" s="31">
        <f t="shared" si="15"/>
        <v>0</v>
      </c>
      <c r="E22" s="31">
        <f t="shared" si="15"/>
        <v>0</v>
      </c>
      <c r="F22" s="31">
        <f t="shared" si="15"/>
        <v>0</v>
      </c>
      <c r="G22" s="31">
        <f t="shared" si="15"/>
        <v>0</v>
      </c>
      <c r="H22" s="31">
        <f t="shared" si="15"/>
        <v>0</v>
      </c>
      <c r="I22" s="31">
        <f t="shared" si="15"/>
        <v>0</v>
      </c>
      <c r="J22" s="31">
        <f t="shared" si="15"/>
        <v>0</v>
      </c>
      <c r="K22" s="31">
        <f t="shared" si="15"/>
        <v>0</v>
      </c>
      <c r="L22" s="31">
        <f t="shared" si="15"/>
        <v>0</v>
      </c>
      <c r="M22" s="31">
        <f t="shared" si="15"/>
        <v>0</v>
      </c>
      <c r="N22" s="31">
        <f t="shared" si="15"/>
        <v>0</v>
      </c>
      <c r="O22" s="31">
        <f t="shared" si="15"/>
        <v>0</v>
      </c>
      <c r="P22" s="31">
        <f t="shared" si="15"/>
        <v>0</v>
      </c>
      <c r="Q22" s="31">
        <f t="shared" si="15"/>
        <v>0</v>
      </c>
      <c r="R22" s="31">
        <f t="shared" si="15"/>
        <v>0</v>
      </c>
      <c r="S22" s="31">
        <f t="shared" si="15"/>
        <v>0</v>
      </c>
      <c r="T22" s="31">
        <f t="shared" si="15"/>
        <v>3.2114067139904685E-4</v>
      </c>
      <c r="U22" s="31">
        <f t="shared" si="15"/>
        <v>0</v>
      </c>
      <c r="V22" s="31">
        <f t="shared" si="15"/>
        <v>0</v>
      </c>
      <c r="W22" s="31">
        <f t="shared" si="15"/>
        <v>0</v>
      </c>
      <c r="X22" s="31">
        <f t="shared" ref="X22" si="16">SUM(X23:X24)</f>
        <v>0</v>
      </c>
    </row>
    <row r="23" spans="1:24" ht="11.25" customHeight="1" x14ac:dyDescent="0.2">
      <c r="A23" s="22" t="s">
        <v>37</v>
      </c>
      <c r="B23" s="23" t="s">
        <v>38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3.2114067139904685E-4</v>
      </c>
      <c r="U23" s="30">
        <v>0</v>
      </c>
      <c r="V23" s="30">
        <v>0</v>
      </c>
      <c r="W23" s="30">
        <v>0</v>
      </c>
      <c r="X23" s="30">
        <v>0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7">SUM(C27,C33)</f>
        <v>52.305654665692927</v>
      </c>
      <c r="D26" s="31">
        <f t="shared" ref="D26:W26" si="18">SUM(D27,D33)</f>
        <v>39.228181644463753</v>
      </c>
      <c r="E26" s="31">
        <f t="shared" si="18"/>
        <v>35.188456492262006</v>
      </c>
      <c r="F26" s="31">
        <f t="shared" si="18"/>
        <v>39.378352468170092</v>
      </c>
      <c r="G26" s="31">
        <f t="shared" si="18"/>
        <v>39.850088314648517</v>
      </c>
      <c r="H26" s="31">
        <f t="shared" si="18"/>
        <v>41.007538325032463</v>
      </c>
      <c r="I26" s="31">
        <f t="shared" si="18"/>
        <v>40.277868455311214</v>
      </c>
      <c r="J26" s="31">
        <f t="shared" si="18"/>
        <v>36.952985539160579</v>
      </c>
      <c r="K26" s="31">
        <f t="shared" si="18"/>
        <v>40.272569386419036</v>
      </c>
      <c r="L26" s="31">
        <f t="shared" si="18"/>
        <v>29.733793035953862</v>
      </c>
      <c r="M26" s="31">
        <f t="shared" si="18"/>
        <v>25.184067003905486</v>
      </c>
      <c r="N26" s="31">
        <f t="shared" si="18"/>
        <v>24.897523441586788</v>
      </c>
      <c r="O26" s="31">
        <f t="shared" si="18"/>
        <v>22.78011832062224</v>
      </c>
      <c r="P26" s="31">
        <f t="shared" si="18"/>
        <v>22.434666865456844</v>
      </c>
      <c r="Q26" s="31">
        <f t="shared" si="18"/>
        <v>18.908174128349156</v>
      </c>
      <c r="R26" s="31">
        <f t="shared" si="18"/>
        <v>15.170246225206164</v>
      </c>
      <c r="S26" s="31">
        <f t="shared" si="18"/>
        <v>18.571837485295067</v>
      </c>
      <c r="T26" s="31">
        <f t="shared" si="18"/>
        <v>17.30507490656958</v>
      </c>
      <c r="U26" s="31">
        <f t="shared" si="18"/>
        <v>18.931680667335932</v>
      </c>
      <c r="V26" s="31">
        <f t="shared" si="18"/>
        <v>18.684803200215899</v>
      </c>
      <c r="W26" s="31">
        <f t="shared" si="18"/>
        <v>15.823962037839644</v>
      </c>
      <c r="X26" s="31">
        <f t="shared" ref="X26" si="19">SUM(X27,X33)</f>
        <v>17.300401562896578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:W27" si="20">SUM(C28:C32)</f>
        <v>0</v>
      </c>
      <c r="D27" s="42">
        <f t="shared" si="20"/>
        <v>0</v>
      </c>
      <c r="E27" s="42">
        <f t="shared" si="20"/>
        <v>0</v>
      </c>
      <c r="F27" s="42">
        <f t="shared" si="20"/>
        <v>0</v>
      </c>
      <c r="G27" s="42">
        <f t="shared" si="20"/>
        <v>0</v>
      </c>
      <c r="H27" s="42">
        <f t="shared" si="20"/>
        <v>0</v>
      </c>
      <c r="I27" s="42">
        <f t="shared" si="20"/>
        <v>0</v>
      </c>
      <c r="J27" s="42">
        <f t="shared" si="20"/>
        <v>0</v>
      </c>
      <c r="K27" s="42">
        <f t="shared" si="20"/>
        <v>0</v>
      </c>
      <c r="L27" s="42">
        <f t="shared" si="20"/>
        <v>0</v>
      </c>
      <c r="M27" s="42">
        <f t="shared" si="20"/>
        <v>0</v>
      </c>
      <c r="N27" s="42">
        <f t="shared" si="20"/>
        <v>0</v>
      </c>
      <c r="O27" s="42">
        <f t="shared" si="20"/>
        <v>0</v>
      </c>
      <c r="P27" s="42">
        <f t="shared" si="20"/>
        <v>0</v>
      </c>
      <c r="Q27" s="42">
        <f t="shared" si="20"/>
        <v>0</v>
      </c>
      <c r="R27" s="42">
        <f t="shared" si="20"/>
        <v>0</v>
      </c>
      <c r="S27" s="42">
        <f t="shared" si="20"/>
        <v>0</v>
      </c>
      <c r="T27" s="42">
        <f t="shared" si="20"/>
        <v>0</v>
      </c>
      <c r="U27" s="42">
        <f t="shared" si="20"/>
        <v>0</v>
      </c>
      <c r="V27" s="42">
        <f t="shared" si="20"/>
        <v>0</v>
      </c>
      <c r="W27" s="42">
        <f t="shared" si="20"/>
        <v>0</v>
      </c>
      <c r="X27" s="42">
        <f t="shared" ref="X27" si="21">SUM(X28:X32)</f>
        <v>0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:W33" si="22">SUM(C34:C50)</f>
        <v>52.305654665692927</v>
      </c>
      <c r="D33" s="42">
        <f t="shared" si="22"/>
        <v>39.228181644463753</v>
      </c>
      <c r="E33" s="42">
        <f t="shared" si="22"/>
        <v>35.188456492262006</v>
      </c>
      <c r="F33" s="42">
        <f t="shared" si="22"/>
        <v>39.378352468170092</v>
      </c>
      <c r="G33" s="42">
        <f t="shared" si="22"/>
        <v>39.850088314648517</v>
      </c>
      <c r="H33" s="42">
        <f t="shared" si="22"/>
        <v>41.007538325032463</v>
      </c>
      <c r="I33" s="42">
        <f t="shared" si="22"/>
        <v>40.277868455311214</v>
      </c>
      <c r="J33" s="42">
        <f t="shared" si="22"/>
        <v>36.952985539160579</v>
      </c>
      <c r="K33" s="42">
        <f t="shared" si="22"/>
        <v>40.272569386419036</v>
      </c>
      <c r="L33" s="42">
        <f t="shared" si="22"/>
        <v>29.733793035953862</v>
      </c>
      <c r="M33" s="42">
        <f t="shared" si="22"/>
        <v>25.184067003905486</v>
      </c>
      <c r="N33" s="42">
        <f t="shared" si="22"/>
        <v>24.897523441586788</v>
      </c>
      <c r="O33" s="42">
        <f t="shared" si="22"/>
        <v>22.78011832062224</v>
      </c>
      <c r="P33" s="42">
        <f t="shared" si="22"/>
        <v>22.434666865456844</v>
      </c>
      <c r="Q33" s="42">
        <f t="shared" si="22"/>
        <v>18.908174128349156</v>
      </c>
      <c r="R33" s="42">
        <f t="shared" si="22"/>
        <v>15.170246225206164</v>
      </c>
      <c r="S33" s="42">
        <f t="shared" si="22"/>
        <v>18.571837485295067</v>
      </c>
      <c r="T33" s="42">
        <f t="shared" si="22"/>
        <v>17.30507490656958</v>
      </c>
      <c r="U33" s="42">
        <f t="shared" si="22"/>
        <v>18.931680667335932</v>
      </c>
      <c r="V33" s="42">
        <f t="shared" si="22"/>
        <v>18.684803200215899</v>
      </c>
      <c r="W33" s="42">
        <f t="shared" si="22"/>
        <v>15.823962037839644</v>
      </c>
      <c r="X33" s="42">
        <f t="shared" ref="X33" si="23">SUM(X34:X50)</f>
        <v>17.300401562896578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22.700760697683101</v>
      </c>
      <c r="D36" s="30">
        <v>8.9921910000495391</v>
      </c>
      <c r="E36" s="30">
        <v>7.7844072718092363</v>
      </c>
      <c r="F36" s="30">
        <v>8.4643970386391612</v>
      </c>
      <c r="G36" s="30">
        <v>7.9637471350803342</v>
      </c>
      <c r="H36" s="30">
        <v>9.3235520767844449</v>
      </c>
      <c r="I36" s="30">
        <v>10.920802287484099</v>
      </c>
      <c r="J36" s="30">
        <v>11.027339975550566</v>
      </c>
      <c r="K36" s="30">
        <v>9.8098322373200926</v>
      </c>
      <c r="L36" s="30">
        <v>8.6807274102985215</v>
      </c>
      <c r="M36" s="30">
        <v>12.729886374421694</v>
      </c>
      <c r="N36" s="30">
        <v>10.467931798449213</v>
      </c>
      <c r="O36" s="30">
        <v>11.411429550624938</v>
      </c>
      <c r="P36" s="30">
        <v>10.348884948276542</v>
      </c>
      <c r="Q36" s="30">
        <v>7.5438937228883436</v>
      </c>
      <c r="R36" s="30">
        <v>4.2575191708665256</v>
      </c>
      <c r="S36" s="30">
        <v>4.5126531438979631</v>
      </c>
      <c r="T36" s="30">
        <v>4.8137632623687061</v>
      </c>
      <c r="U36" s="30">
        <v>4.9517212473181615</v>
      </c>
      <c r="V36" s="30">
        <v>4.869644632779023</v>
      </c>
      <c r="W36" s="30">
        <v>4.7181687199093361</v>
      </c>
      <c r="X36" s="30">
        <v>5.1564598486829585</v>
      </c>
    </row>
    <row r="37" spans="1:24" ht="11.25" customHeight="1" x14ac:dyDescent="0.2">
      <c r="A37" s="39" t="s">
        <v>61</v>
      </c>
      <c r="B37" s="23" t="s">
        <v>62</v>
      </c>
      <c r="C37" s="30">
        <v>2.4255420511848746E-3</v>
      </c>
      <c r="D37" s="30">
        <v>1.031814273430782E-3</v>
      </c>
      <c r="E37" s="30">
        <v>1.031814273430782E-3</v>
      </c>
      <c r="F37" s="30">
        <v>1.031814273430782E-3</v>
      </c>
      <c r="G37" s="30">
        <v>1.031814273430782E-3</v>
      </c>
      <c r="H37" s="30">
        <v>1.031814273430782E-3</v>
      </c>
      <c r="I37" s="30">
        <v>1.031814273430782E-3</v>
      </c>
      <c r="J37" s="30">
        <v>4.8475335227536644E-3</v>
      </c>
      <c r="K37" s="30">
        <v>1.031814273430782E-3</v>
      </c>
      <c r="L37" s="30">
        <v>1.031814273430782E-3</v>
      </c>
      <c r="M37" s="30">
        <v>1.3372524907088563E-3</v>
      </c>
      <c r="N37" s="30">
        <v>1.031814273430782E-3</v>
      </c>
      <c r="O37" s="30">
        <v>1.031814273430782E-3</v>
      </c>
      <c r="P37" s="30">
        <v>1.031814273430782E-3</v>
      </c>
      <c r="Q37" s="30">
        <v>1.0216524195486405E-3</v>
      </c>
      <c r="R37" s="30">
        <v>1.0046334379326888E-3</v>
      </c>
      <c r="S37" s="30">
        <v>8.8489381093304086E-4</v>
      </c>
      <c r="T37" s="30">
        <v>3.2602995690939377E-3</v>
      </c>
      <c r="U37" s="30">
        <v>3.3044407381340236E-3</v>
      </c>
      <c r="V37" s="30">
        <v>2.0351598971956961E-3</v>
      </c>
      <c r="W37" s="30">
        <v>3.2511668994759978E-4</v>
      </c>
      <c r="X37" s="30">
        <v>5.8048192465728747E-4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</row>
    <row r="41" spans="1:24" ht="11.25" customHeight="1" x14ac:dyDescent="0.2">
      <c r="A41" s="39" t="s">
        <v>69</v>
      </c>
      <c r="B41" s="23" t="s">
        <v>70</v>
      </c>
      <c r="C41" s="30">
        <v>0.1398379666154772</v>
      </c>
      <c r="D41" s="30">
        <v>0.19069380091413013</v>
      </c>
      <c r="E41" s="30">
        <v>0.11997975638129289</v>
      </c>
      <c r="F41" s="30">
        <v>5.8488014069450471E-2</v>
      </c>
      <c r="G41" s="30">
        <v>0</v>
      </c>
      <c r="H41" s="30">
        <v>0.11113504855546011</v>
      </c>
      <c r="I41" s="30">
        <v>0.14008621888831335</v>
      </c>
      <c r="J41" s="30">
        <v>2.5164449758775152E-2</v>
      </c>
      <c r="K41" s="30">
        <v>3.0142076358874424E-2</v>
      </c>
      <c r="L41" s="30">
        <v>3.5333460513333262E-2</v>
      </c>
      <c r="M41" s="30">
        <v>3.0273626937383481E-2</v>
      </c>
      <c r="N41" s="30">
        <v>5.9172175547015982E-2</v>
      </c>
      <c r="O41" s="30">
        <v>4.9205881316187951E-2</v>
      </c>
      <c r="P41" s="30">
        <v>4.8976812489535594E-2</v>
      </c>
      <c r="Q41" s="30">
        <v>1.0900280750228826</v>
      </c>
      <c r="R41" s="30">
        <v>0</v>
      </c>
      <c r="S41" s="30">
        <v>0</v>
      </c>
      <c r="T41" s="30">
        <v>1.0674093213874726E-2</v>
      </c>
      <c r="U41" s="30">
        <v>1.2743325253501492E-2</v>
      </c>
      <c r="V41" s="30">
        <v>1.0112468205611916E-3</v>
      </c>
      <c r="W41" s="30">
        <v>1.2721834085617487E-3</v>
      </c>
      <c r="X41" s="30">
        <v>7.4538817666275022E-4</v>
      </c>
    </row>
    <row r="42" spans="1:24" ht="11.25" customHeight="1" x14ac:dyDescent="0.2">
      <c r="A42" s="39" t="s">
        <v>71</v>
      </c>
      <c r="B42" s="23" t="s">
        <v>72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11.007695830539804</v>
      </c>
      <c r="D43" s="30">
        <v>10.688850738460555</v>
      </c>
      <c r="E43" s="30">
        <v>10.346982063648532</v>
      </c>
      <c r="F43" s="30">
        <v>10.192927258295541</v>
      </c>
      <c r="G43" s="30">
        <v>9.7535998383442042</v>
      </c>
      <c r="H43" s="30">
        <v>6.8744508595163927</v>
      </c>
      <c r="I43" s="30">
        <v>7.9801985679940657</v>
      </c>
      <c r="J43" s="30">
        <v>7.7957580313231407</v>
      </c>
      <c r="K43" s="30">
        <v>7.9429387251843782</v>
      </c>
      <c r="L43" s="30">
        <v>3.9306800777850306</v>
      </c>
      <c r="M43" s="30">
        <v>5.2999078488307223</v>
      </c>
      <c r="N43" s="30">
        <v>4.0976469949928775</v>
      </c>
      <c r="O43" s="30">
        <v>4.8946124649462108</v>
      </c>
      <c r="P43" s="30">
        <v>5.0263271329760082</v>
      </c>
      <c r="Q43" s="30">
        <v>3.9508081840170015</v>
      </c>
      <c r="R43" s="30">
        <v>3.6961657814062612</v>
      </c>
      <c r="S43" s="30">
        <v>3.743339740315125</v>
      </c>
      <c r="T43" s="30">
        <v>3.7595593415299855</v>
      </c>
      <c r="U43" s="30">
        <v>3.2831189880684919</v>
      </c>
      <c r="V43" s="30">
        <v>3.2137585342847488</v>
      </c>
      <c r="W43" s="30">
        <v>3.1737584943025992</v>
      </c>
      <c r="X43" s="30">
        <v>4.6200484970891988</v>
      </c>
    </row>
    <row r="44" spans="1:24" ht="11.25" customHeight="1" x14ac:dyDescent="0.2">
      <c r="A44" s="39" t="s">
        <v>75</v>
      </c>
      <c r="B44" s="23" t="s">
        <v>76</v>
      </c>
      <c r="C44" s="30">
        <v>18.454934628803358</v>
      </c>
      <c r="D44" s="30">
        <v>19.355414290766099</v>
      </c>
      <c r="E44" s="30">
        <v>16.936055586149514</v>
      </c>
      <c r="F44" s="30">
        <v>14.136020343715668</v>
      </c>
      <c r="G44" s="30">
        <v>15.638821043393888</v>
      </c>
      <c r="H44" s="30">
        <v>18.17758458072846</v>
      </c>
      <c r="I44" s="30">
        <v>20.607315794843686</v>
      </c>
      <c r="J44" s="30">
        <v>17.373280590990433</v>
      </c>
      <c r="K44" s="30">
        <v>17.663056051204006</v>
      </c>
      <c r="L44" s="30">
        <v>13.71661578184885</v>
      </c>
      <c r="M44" s="30">
        <v>5.221648305403817</v>
      </c>
      <c r="N44" s="30">
        <v>8.7950772211835737</v>
      </c>
      <c r="O44" s="30">
        <v>5.8541971020715149</v>
      </c>
      <c r="P44" s="30">
        <v>6.5667846991271288</v>
      </c>
      <c r="Q44" s="30">
        <v>6.0005639071086616</v>
      </c>
      <c r="R44" s="30">
        <v>5.9636101652580864</v>
      </c>
      <c r="S44" s="30">
        <v>8.8926757756559791</v>
      </c>
      <c r="T44" s="30">
        <v>7.6620470219375427</v>
      </c>
      <c r="U44" s="30">
        <v>9.9686154553484911</v>
      </c>
      <c r="V44" s="30">
        <v>10.081006590985055</v>
      </c>
      <c r="W44" s="30">
        <v>5.9041964793057709</v>
      </c>
      <c r="X44" s="30">
        <v>6.9751886045218168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0</v>
      </c>
      <c r="D48" s="30">
        <v>0</v>
      </c>
      <c r="E48" s="30">
        <v>0</v>
      </c>
      <c r="F48" s="30">
        <v>6.5254879991768435</v>
      </c>
      <c r="G48" s="30">
        <v>6.4112057046371334</v>
      </c>
      <c r="H48" s="30">
        <v>6.5197839451742743</v>
      </c>
      <c r="I48" s="30">
        <v>0.62843377182762672</v>
      </c>
      <c r="J48" s="30">
        <v>0.72659495801491591</v>
      </c>
      <c r="K48" s="30">
        <v>4.8255684820782561</v>
      </c>
      <c r="L48" s="30">
        <v>3.3694044912346972</v>
      </c>
      <c r="M48" s="30">
        <v>1.9010135958211589</v>
      </c>
      <c r="N48" s="30">
        <v>1.4766634371406759</v>
      </c>
      <c r="O48" s="30">
        <v>0.43705901922179263</v>
      </c>
      <c r="P48" s="30">
        <v>0.3905600914748637</v>
      </c>
      <c r="Q48" s="30">
        <v>0.28837024164504299</v>
      </c>
      <c r="R48" s="30">
        <v>1.2035179964457077</v>
      </c>
      <c r="S48" s="30">
        <v>1.3710131116522422</v>
      </c>
      <c r="T48" s="30">
        <v>0.47290250186752231</v>
      </c>
      <c r="U48" s="30">
        <v>0.66498408479003424</v>
      </c>
      <c r="V48" s="30">
        <v>0.21929800935683744</v>
      </c>
      <c r="W48" s="30">
        <v>1.9411253080722426</v>
      </c>
      <c r="X48" s="30">
        <v>0.28555329911782629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0</v>
      </c>
      <c r="D50" s="30">
        <v>0</v>
      </c>
      <c r="E50" s="30">
        <v>0</v>
      </c>
      <c r="F50" s="30">
        <v>0</v>
      </c>
      <c r="G50" s="30">
        <v>8.1682778919525426E-2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0.13258248816816309</v>
      </c>
      <c r="P50" s="30">
        <v>5.2101366839333335E-2</v>
      </c>
      <c r="Q50" s="30">
        <v>3.3488345247674633E-2</v>
      </c>
      <c r="R50" s="30">
        <v>4.8428477791648557E-2</v>
      </c>
      <c r="S50" s="30">
        <v>5.1270819962821963E-2</v>
      </c>
      <c r="T50" s="30">
        <v>0.58286838608285363</v>
      </c>
      <c r="U50" s="30">
        <v>4.7193125819117075E-2</v>
      </c>
      <c r="V50" s="30">
        <v>0.29804902609247974</v>
      </c>
      <c r="W50" s="30">
        <v>8.5115736151186741E-2</v>
      </c>
      <c r="X50" s="30">
        <v>0.26182544338345942</v>
      </c>
    </row>
    <row r="51" spans="1:24" ht="11.25" customHeight="1" x14ac:dyDescent="0.2">
      <c r="A51" s="24" t="s">
        <v>89</v>
      </c>
      <c r="B51" s="25" t="s">
        <v>90</v>
      </c>
      <c r="C51" s="31">
        <v>167.00547540323532</v>
      </c>
      <c r="D51" s="31">
        <v>184.1053674964071</v>
      </c>
      <c r="E51" s="31">
        <v>182.14881350424483</v>
      </c>
      <c r="F51" s="31">
        <v>164.72587981221974</v>
      </c>
      <c r="G51" s="31">
        <v>170.77672042105013</v>
      </c>
      <c r="H51" s="31">
        <v>186.54397820099155</v>
      </c>
      <c r="I51" s="31">
        <v>206.53271698955115</v>
      </c>
      <c r="J51" s="31">
        <v>214.61401467260842</v>
      </c>
      <c r="K51" s="31">
        <v>199.88774668969685</v>
      </c>
      <c r="L51" s="31">
        <v>192.96674475369039</v>
      </c>
      <c r="M51" s="31">
        <v>256.6727531568975</v>
      </c>
      <c r="N51" s="31">
        <v>242.56380725568471</v>
      </c>
      <c r="O51" s="31">
        <v>239.38770026454975</v>
      </c>
      <c r="P51" s="31">
        <v>227.87666061130565</v>
      </c>
      <c r="Q51" s="31">
        <v>202.11580464994054</v>
      </c>
      <c r="R51" s="31">
        <v>202.78318405916858</v>
      </c>
      <c r="S51" s="31">
        <v>217.30995765176797</v>
      </c>
      <c r="T51" s="31">
        <v>237.35225830297605</v>
      </c>
      <c r="U51" s="31">
        <v>245.97252124518414</v>
      </c>
      <c r="V51" s="31">
        <v>233.33278011503418</v>
      </c>
      <c r="W51" s="31">
        <v>193.06407127125658</v>
      </c>
      <c r="X51" s="31">
        <v>218.89415865818052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:W52" si="24">SUM(C53:C70)</f>
        <v>0.89058145370413955</v>
      </c>
      <c r="D52" s="31">
        <f t="shared" si="24"/>
        <v>0.84747447606396153</v>
      </c>
      <c r="E52" s="31">
        <f t="shared" si="24"/>
        <v>0.78631674637426818</v>
      </c>
      <c r="F52" s="31">
        <f t="shared" si="24"/>
        <v>1.0898231301872652</v>
      </c>
      <c r="G52" s="31">
        <f t="shared" si="24"/>
        <v>0.8973943767055238</v>
      </c>
      <c r="H52" s="31">
        <f t="shared" si="24"/>
        <v>4.1550686775842296</v>
      </c>
      <c r="I52" s="31">
        <f t="shared" si="24"/>
        <v>1.3518292947780175</v>
      </c>
      <c r="J52" s="31">
        <f t="shared" si="24"/>
        <v>1.3580407950221156</v>
      </c>
      <c r="K52" s="31">
        <f t="shared" si="24"/>
        <v>1.0773440969148262</v>
      </c>
      <c r="L52" s="31">
        <f t="shared" si="24"/>
        <v>1.1805534660684316</v>
      </c>
      <c r="M52" s="31">
        <f t="shared" si="24"/>
        <v>1.2306179066009435</v>
      </c>
      <c r="N52" s="31">
        <f t="shared" si="24"/>
        <v>1.1968276801779096</v>
      </c>
      <c r="O52" s="31">
        <f t="shared" si="24"/>
        <v>0.20765100419917479</v>
      </c>
      <c r="P52" s="31">
        <f t="shared" si="24"/>
        <v>6.2346821933588128</v>
      </c>
      <c r="Q52" s="31">
        <f t="shared" si="24"/>
        <v>0.74987245233117628</v>
      </c>
      <c r="R52" s="31">
        <f t="shared" si="24"/>
        <v>0.66669205790173458</v>
      </c>
      <c r="S52" s="31">
        <f t="shared" si="24"/>
        <v>0.67992070353269041</v>
      </c>
      <c r="T52" s="31">
        <f t="shared" si="24"/>
        <v>0.6139095683078124</v>
      </c>
      <c r="U52" s="31">
        <f t="shared" si="24"/>
        <v>0.90260606146569577</v>
      </c>
      <c r="V52" s="31">
        <f t="shared" si="24"/>
        <v>0.27754713776140683</v>
      </c>
      <c r="W52" s="31">
        <f t="shared" si="24"/>
        <v>1.3521645252359813</v>
      </c>
      <c r="X52" s="31">
        <f t="shared" ref="X52" si="25">SUM(X53:X70)</f>
        <v>0.67120760709239868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3.0077285467405661E-4</v>
      </c>
      <c r="D57" s="30">
        <v>3.6010226011127242E-4</v>
      </c>
      <c r="E57" s="30">
        <v>4.4339509504271569E-4</v>
      </c>
      <c r="F57" s="30">
        <v>5.0108024944839423E-4</v>
      </c>
      <c r="G57" s="30">
        <v>5.9831806370062683E-4</v>
      </c>
      <c r="H57" s="30">
        <v>6.6023965072886113E-3</v>
      </c>
      <c r="I57" s="30">
        <v>6.8141961471397438E-3</v>
      </c>
      <c r="J57" s="30">
        <v>6.2556671446139011E-3</v>
      </c>
      <c r="K57" s="30">
        <v>6.0263503523368053E-3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8.5793917431886291E-3</v>
      </c>
      <c r="V57" s="30">
        <v>9.7570859296908962E-7</v>
      </c>
      <c r="W57" s="30">
        <v>8.7869317959971254E-7</v>
      </c>
      <c r="X57" s="30">
        <v>6.8643439302927382E-7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0.89007629981945169</v>
      </c>
      <c r="D59" s="30">
        <v>0.8469281914012331</v>
      </c>
      <c r="E59" s="30">
        <v>0.78552629206008151</v>
      </c>
      <c r="F59" s="30">
        <v>0.86609744393572541</v>
      </c>
      <c r="G59" s="30">
        <v>0.70841929841684326</v>
      </c>
      <c r="H59" s="30">
        <v>4.0137454892454301</v>
      </c>
      <c r="I59" s="30">
        <v>1.1794211747245467</v>
      </c>
      <c r="J59" s="30">
        <v>1.1809387845926937</v>
      </c>
      <c r="K59" s="30">
        <v>1.0574197428452348</v>
      </c>
      <c r="L59" s="30">
        <v>1.1512974460701844</v>
      </c>
      <c r="M59" s="30">
        <v>1.1849770703668963</v>
      </c>
      <c r="N59" s="30">
        <v>1.1316999426550991</v>
      </c>
      <c r="O59" s="30">
        <v>0.12013066916379364</v>
      </c>
      <c r="P59" s="30">
        <v>5.9945685204932238</v>
      </c>
      <c r="Q59" s="30">
        <v>0.47261132970005326</v>
      </c>
      <c r="R59" s="30">
        <v>0.40577702095431856</v>
      </c>
      <c r="S59" s="30">
        <v>0.40721863170895273</v>
      </c>
      <c r="T59" s="30">
        <v>0.32795503298085249</v>
      </c>
      <c r="U59" s="30">
        <v>0.52536313484951602</v>
      </c>
      <c r="V59" s="30">
        <v>9.1919514338349814E-2</v>
      </c>
      <c r="W59" s="30">
        <v>1.2041440844131577</v>
      </c>
      <c r="X59" s="30">
        <v>0.4801605515968127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0.13525033042503193</v>
      </c>
      <c r="Q60" s="30">
        <v>0.13194371953834197</v>
      </c>
      <c r="R60" s="30">
        <v>0.12539441187916212</v>
      </c>
      <c r="S60" s="30">
        <v>0.11544016738362561</v>
      </c>
      <c r="T60" s="30">
        <v>0.11424404666676813</v>
      </c>
      <c r="U60" s="30">
        <v>0.13563127448768461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2.9691126983838027E-2</v>
      </c>
      <c r="G61" s="30">
        <v>2.8244397936175489E-2</v>
      </c>
      <c r="H61" s="30">
        <v>6.1471323863753003E-3</v>
      </c>
      <c r="I61" s="30">
        <v>3.1280316497345431E-2</v>
      </c>
      <c r="J61" s="30">
        <v>3.1411218766334251E-2</v>
      </c>
      <c r="K61" s="30">
        <v>5.3517145873807521E-3</v>
      </c>
      <c r="L61" s="30">
        <v>1.2460295427258461E-2</v>
      </c>
      <c r="M61" s="30">
        <v>2.5732319452764978E-2</v>
      </c>
      <c r="N61" s="30">
        <v>3.3464115276734513E-2</v>
      </c>
      <c r="O61" s="30">
        <v>5.0534039442578414E-2</v>
      </c>
      <c r="P61" s="30">
        <v>5.2320808675230132E-2</v>
      </c>
      <c r="Q61" s="30">
        <v>7.4663437938014429E-2</v>
      </c>
      <c r="R61" s="30">
        <v>7.8852210790685939E-2</v>
      </c>
      <c r="S61" s="30">
        <v>8.2675967337356326E-2</v>
      </c>
      <c r="T61" s="30">
        <v>8.3399471681718129E-2</v>
      </c>
      <c r="U61" s="30">
        <v>8.8183671116290718E-2</v>
      </c>
      <c r="V61" s="30">
        <v>4.6388178073408261E-2</v>
      </c>
      <c r="W61" s="30">
        <v>7.9588989962985114E-3</v>
      </c>
      <c r="X61" s="30">
        <v>1.1155098576446089E-2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0.19291864476810322</v>
      </c>
      <c r="G62" s="30">
        <v>0.11160463912227767</v>
      </c>
      <c r="H62" s="30">
        <v>0.1146528089677363</v>
      </c>
      <c r="I62" s="30">
        <v>0.11827855419941508</v>
      </c>
      <c r="J62" s="30">
        <v>0.12333358631208234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1.8878768894933421E-5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1.8976841342639237E-4</v>
      </c>
      <c r="I66" s="30">
        <v>1.1687348865029217E-3</v>
      </c>
      <c r="J66" s="30">
        <v>1.292631846638469E-3</v>
      </c>
      <c r="K66" s="30">
        <v>1.3258099492632221E-3</v>
      </c>
      <c r="L66" s="30">
        <v>2.6264369682333973E-3</v>
      </c>
      <c r="M66" s="30">
        <v>2.6275373878727726E-3</v>
      </c>
      <c r="N66" s="30">
        <v>2.8334320556021681E-3</v>
      </c>
      <c r="O66" s="30">
        <v>2.5557149974049982E-3</v>
      </c>
      <c r="P66" s="30">
        <v>2.9805016316774E-3</v>
      </c>
      <c r="Q66" s="30">
        <v>3.8062836856675572E-3</v>
      </c>
      <c r="R66" s="30">
        <v>3.0772718760714839E-4</v>
      </c>
      <c r="S66" s="30">
        <v>4.7044653616129615E-3</v>
      </c>
      <c r="T66" s="30">
        <v>6.8259715882401555E-3</v>
      </c>
      <c r="U66" s="30">
        <v>9.3279990604054116E-3</v>
      </c>
      <c r="V66" s="30">
        <v>1.264362000192836E-2</v>
      </c>
      <c r="W66" s="30">
        <v>9.3342722891559399E-3</v>
      </c>
      <c r="X66" s="30">
        <v>1.3174358849083013E-2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4.7541347340845599E-2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</row>
    <row r="70" spans="1:24" ht="11.25" customHeight="1" x14ac:dyDescent="0.2">
      <c r="A70" s="22" t="s">
        <v>127</v>
      </c>
      <c r="B70" s="23" t="s">
        <v>128</v>
      </c>
      <c r="C70" s="30">
        <v>2.0438103001390904E-4</v>
      </c>
      <c r="D70" s="30">
        <v>1.8618240261717085E-4</v>
      </c>
      <c r="E70" s="30">
        <v>3.4705921914390944E-4</v>
      </c>
      <c r="F70" s="30">
        <v>6.1483425015024587E-4</v>
      </c>
      <c r="G70" s="30">
        <v>9.8637582568120662E-4</v>
      </c>
      <c r="H70" s="30">
        <v>1.373108206397435E-2</v>
      </c>
      <c r="I70" s="30">
        <v>1.4866318323067829E-2</v>
      </c>
      <c r="J70" s="30">
        <v>1.4808906359752872E-2</v>
      </c>
      <c r="K70" s="30">
        <v>7.2204791806108077E-3</v>
      </c>
      <c r="L70" s="30">
        <v>1.4169287602755319E-2</v>
      </c>
      <c r="M70" s="30">
        <v>1.7262100624514554E-2</v>
      </c>
      <c r="N70" s="30">
        <v>2.8830190190473649E-2</v>
      </c>
      <c r="O70" s="30">
        <v>3.4430580595397713E-2</v>
      </c>
      <c r="P70" s="30">
        <v>4.9562032133649361E-2</v>
      </c>
      <c r="Q70" s="30">
        <v>6.6847681469099071E-2</v>
      </c>
      <c r="R70" s="30">
        <v>5.636068708996074E-2</v>
      </c>
      <c r="S70" s="30">
        <v>6.9881471741142731E-2</v>
      </c>
      <c r="T70" s="30">
        <v>8.1485045390233463E-2</v>
      </c>
      <c r="U70" s="30">
        <v>0.1355205902086104</v>
      </c>
      <c r="V70" s="30">
        <v>0.12659484963912743</v>
      </c>
      <c r="W70" s="30">
        <v>0.13072639084418972</v>
      </c>
      <c r="X70" s="30">
        <v>0.16671691163566377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:W71" si="26">SUM(C72:C73)</f>
        <v>1.8685185940563224E-3</v>
      </c>
      <c r="D71" s="31">
        <f t="shared" si="26"/>
        <v>7.3513398249703741E-4</v>
      </c>
      <c r="E71" s="31">
        <f t="shared" si="26"/>
        <v>2.3994409432376369E-3</v>
      </c>
      <c r="F71" s="31">
        <f t="shared" si="26"/>
        <v>0.19435626492934011</v>
      </c>
      <c r="G71" s="31">
        <f t="shared" si="26"/>
        <v>0.11462386494560423</v>
      </c>
      <c r="H71" s="31">
        <f t="shared" si="26"/>
        <v>0.11692768621874015</v>
      </c>
      <c r="I71" s="31">
        <f t="shared" si="26"/>
        <v>0.12125902807776276</v>
      </c>
      <c r="J71" s="31">
        <f t="shared" si="26"/>
        <v>0.1498541629087615</v>
      </c>
      <c r="K71" s="31">
        <f t="shared" si="26"/>
        <v>0.46692873593078132</v>
      </c>
      <c r="L71" s="31">
        <f t="shared" si="26"/>
        <v>0.37609492501222463</v>
      </c>
      <c r="M71" s="31">
        <f t="shared" si="26"/>
        <v>0.35297391203680711</v>
      </c>
      <c r="N71" s="31">
        <f t="shared" si="26"/>
        <v>0.26586928853185748</v>
      </c>
      <c r="O71" s="31">
        <f t="shared" si="26"/>
        <v>0.38420001117797414</v>
      </c>
      <c r="P71" s="31">
        <f t="shared" si="26"/>
        <v>2.3126385446210378</v>
      </c>
      <c r="Q71" s="31">
        <f t="shared" si="26"/>
        <v>2.2827203101994047</v>
      </c>
      <c r="R71" s="31">
        <f t="shared" si="26"/>
        <v>2.4736377758003196</v>
      </c>
      <c r="S71" s="31">
        <f t="shared" si="26"/>
        <v>2.5442944114576869</v>
      </c>
      <c r="T71" s="31">
        <f t="shared" si="26"/>
        <v>2.6047510184686398</v>
      </c>
      <c r="U71" s="31">
        <f t="shared" si="26"/>
        <v>0.40535401290554812</v>
      </c>
      <c r="V71" s="31">
        <f t="shared" si="26"/>
        <v>0.30315927702624007</v>
      </c>
      <c r="W71" s="31">
        <f t="shared" si="26"/>
        <v>0.41815122754280787</v>
      </c>
      <c r="X71" s="31">
        <f t="shared" ref="X71" si="27">SUM(X72:X73)</f>
        <v>0.24784386864907706</v>
      </c>
    </row>
    <row r="72" spans="1:24" ht="11.25" customHeight="1" x14ac:dyDescent="0.2">
      <c r="A72" s="22" t="s">
        <v>131</v>
      </c>
      <c r="B72" s="23" t="s">
        <v>132</v>
      </c>
      <c r="C72" s="30">
        <v>1.8685185940563224E-3</v>
      </c>
      <c r="D72" s="30">
        <v>7.3513398249703741E-4</v>
      </c>
      <c r="E72" s="30">
        <v>2.3994409432376369E-3</v>
      </c>
      <c r="F72" s="30">
        <v>1.4376201612368961E-3</v>
      </c>
      <c r="G72" s="30">
        <v>3.0192258233265584E-3</v>
      </c>
      <c r="H72" s="30">
        <v>2.2748772510038482E-3</v>
      </c>
      <c r="I72" s="30">
        <v>2.9804738783476897E-3</v>
      </c>
      <c r="J72" s="30">
        <v>2.6520576596679144E-2</v>
      </c>
      <c r="K72" s="30">
        <v>0.46692873593078132</v>
      </c>
      <c r="L72" s="30">
        <v>0.37609492501222463</v>
      </c>
      <c r="M72" s="30">
        <v>0.35297391203680711</v>
      </c>
      <c r="N72" s="30">
        <v>0.26586928853185748</v>
      </c>
      <c r="O72" s="30">
        <v>0.38420001117797414</v>
      </c>
      <c r="P72" s="30">
        <v>2.3126385446210378</v>
      </c>
      <c r="Q72" s="30">
        <v>2.2827203101994047</v>
      </c>
      <c r="R72" s="30">
        <v>2.4736377758003196</v>
      </c>
      <c r="S72" s="30">
        <v>2.5442944114576869</v>
      </c>
      <c r="T72" s="30">
        <v>2.6047510184686398</v>
      </c>
      <c r="U72" s="30">
        <v>0.40535401290554812</v>
      </c>
      <c r="V72" s="30">
        <v>0.30315927702624007</v>
      </c>
      <c r="W72" s="30">
        <v>0.41815122754280787</v>
      </c>
      <c r="X72" s="30">
        <v>0.24784386864907706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0.19291864476810322</v>
      </c>
      <c r="G73" s="30">
        <v>0.11160463912227767</v>
      </c>
      <c r="H73" s="30">
        <v>0.1146528089677363</v>
      </c>
      <c r="I73" s="30">
        <v>0.11827855419941508</v>
      </c>
      <c r="J73" s="30">
        <v>0.12333358631208234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4.966448445051582</v>
      </c>
      <c r="D75" s="31">
        <v>6.4799706414219642</v>
      </c>
      <c r="E75" s="31">
        <v>6.449222889762491</v>
      </c>
      <c r="F75" s="31">
        <v>6.2228926127690123</v>
      </c>
      <c r="G75" s="31">
        <v>7.0197542516402898</v>
      </c>
      <c r="H75" s="31">
        <v>8.5401552278426749</v>
      </c>
      <c r="I75" s="31">
        <v>10.712753130275056</v>
      </c>
      <c r="J75" s="31">
        <v>14.249805368725745</v>
      </c>
      <c r="K75" s="31">
        <v>12.727325494999011</v>
      </c>
      <c r="L75" s="31">
        <v>12.937934482850039</v>
      </c>
      <c r="M75" s="31">
        <v>16.961245959396376</v>
      </c>
      <c r="N75" s="31">
        <v>14.403330640241492</v>
      </c>
      <c r="O75" s="31">
        <v>16.445073842788496</v>
      </c>
      <c r="P75" s="31">
        <v>13.237354014779537</v>
      </c>
      <c r="Q75" s="31">
        <v>10.330736334156919</v>
      </c>
      <c r="R75" s="31">
        <v>10.886256729802602</v>
      </c>
      <c r="S75" s="31">
        <v>12.633237689249231</v>
      </c>
      <c r="T75" s="31">
        <v>11.002234932678357</v>
      </c>
      <c r="U75" s="31">
        <v>10.3924787247306</v>
      </c>
      <c r="V75" s="31">
        <v>10.586818120128456</v>
      </c>
      <c r="W75" s="31">
        <v>9.6170507005295409</v>
      </c>
      <c r="X75" s="31">
        <v>10.015644209709601</v>
      </c>
    </row>
    <row r="76" spans="1:24" ht="11.25" customHeight="1" x14ac:dyDescent="0.2">
      <c r="A76" s="26" t="s">
        <v>139</v>
      </c>
      <c r="B76" s="27" t="s">
        <v>140</v>
      </c>
      <c r="C76" s="32">
        <v>183.14791699340378</v>
      </c>
      <c r="D76" s="32">
        <v>181.09334514358918</v>
      </c>
      <c r="E76" s="32">
        <v>196.94273626584138</v>
      </c>
      <c r="F76" s="32">
        <v>187.2646658036806</v>
      </c>
      <c r="G76" s="32">
        <v>194.90413080253575</v>
      </c>
      <c r="H76" s="32">
        <v>213.45460578058913</v>
      </c>
      <c r="I76" s="32">
        <v>234.69677286309033</v>
      </c>
      <c r="J76" s="32">
        <v>248.68503700061441</v>
      </c>
      <c r="K76" s="32">
        <v>228.09133894097624</v>
      </c>
      <c r="L76" s="32">
        <v>143.36212640810896</v>
      </c>
      <c r="M76" s="32">
        <v>170.78113017437116</v>
      </c>
      <c r="N76" s="32">
        <v>171.85865564285405</v>
      </c>
      <c r="O76" s="32">
        <v>179.90271193143209</v>
      </c>
      <c r="P76" s="32">
        <v>176.0194336762795</v>
      </c>
      <c r="Q76" s="32">
        <v>163.35183857244959</v>
      </c>
      <c r="R76" s="32">
        <v>161.91863272178543</v>
      </c>
      <c r="S76" s="32">
        <v>169.47388946480268</v>
      </c>
      <c r="T76" s="32">
        <v>183.9694312230753</v>
      </c>
      <c r="U76" s="32">
        <v>191.3533052460198</v>
      </c>
      <c r="V76" s="32">
        <v>180.12949782895808</v>
      </c>
      <c r="W76" s="32">
        <v>157.51044809464702</v>
      </c>
      <c r="X76" s="32">
        <v>168.96046266143205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4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444</v>
      </c>
      <c r="B1" s="7" t="s">
        <v>445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4939.1115706105738</v>
      </c>
      <c r="D2" s="28">
        <f t="shared" ref="D2:W2" si="1">SUM(D3,D17,D22,D25,D26,D51,D52,D71,D74,D75,D76)</f>
        <v>5113.3379145107574</v>
      </c>
      <c r="E2" s="28">
        <f t="shared" si="1"/>
        <v>4943.2944695173292</v>
      </c>
      <c r="F2" s="28">
        <f t="shared" si="1"/>
        <v>4703.6150145314496</v>
      </c>
      <c r="G2" s="28">
        <f t="shared" si="1"/>
        <v>4794.2545807485249</v>
      </c>
      <c r="H2" s="28">
        <f t="shared" si="1"/>
        <v>4631.1962771848985</v>
      </c>
      <c r="I2" s="28">
        <f t="shared" si="1"/>
        <v>4379.3037586249102</v>
      </c>
      <c r="J2" s="28">
        <f t="shared" si="1"/>
        <v>4496.5429919941562</v>
      </c>
      <c r="K2" s="28">
        <f t="shared" si="1"/>
        <v>4195.6941296669129</v>
      </c>
      <c r="L2" s="28">
        <f t="shared" si="1"/>
        <v>3923.8106935698893</v>
      </c>
      <c r="M2" s="28">
        <f t="shared" si="1"/>
        <v>4125.5795984417691</v>
      </c>
      <c r="N2" s="28">
        <f t="shared" si="1"/>
        <v>4131.7622455022802</v>
      </c>
      <c r="O2" s="28">
        <f t="shared" si="1"/>
        <v>4021.5377471646907</v>
      </c>
      <c r="P2" s="28">
        <f t="shared" si="1"/>
        <v>4010.5912173152819</v>
      </c>
      <c r="Q2" s="28">
        <f t="shared" si="1"/>
        <v>4121.6829643348847</v>
      </c>
      <c r="R2" s="28">
        <f t="shared" si="1"/>
        <v>4347.2042195808863</v>
      </c>
      <c r="S2" s="28">
        <f t="shared" si="1"/>
        <v>4479.3591421468627</v>
      </c>
      <c r="T2" s="28">
        <f t="shared" si="1"/>
        <v>4325.9291649893794</v>
      </c>
      <c r="U2" s="28">
        <f t="shared" si="1"/>
        <v>4343.4296526216176</v>
      </c>
      <c r="V2" s="28">
        <f t="shared" si="1"/>
        <v>4293.4518357303295</v>
      </c>
      <c r="W2" s="28">
        <f t="shared" si="1"/>
        <v>4171.3894008216866</v>
      </c>
      <c r="X2" s="28">
        <f t="shared" ref="X2" si="2">SUM(X3,X17,X22,X25,X26,X51,X52,X71,X74,X75,X76)</f>
        <v>4459.8419973745367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3">SUM(C4,C8,C11)</f>
        <v>385.91456285674718</v>
      </c>
      <c r="D3" s="29">
        <f t="shared" ref="D3:W3" si="4">SUM(D4,D8,D11)</f>
        <v>387.71836681248226</v>
      </c>
      <c r="E3" s="29">
        <f t="shared" si="4"/>
        <v>413.89355958270323</v>
      </c>
      <c r="F3" s="29">
        <f t="shared" si="4"/>
        <v>318.44892819724873</v>
      </c>
      <c r="G3" s="29">
        <f t="shared" si="4"/>
        <v>285.03186967111048</v>
      </c>
      <c r="H3" s="29">
        <f t="shared" si="4"/>
        <v>317.05751995171573</v>
      </c>
      <c r="I3" s="29">
        <f t="shared" si="4"/>
        <v>219.78990745257414</v>
      </c>
      <c r="J3" s="29">
        <f t="shared" si="4"/>
        <v>270.48229968061901</v>
      </c>
      <c r="K3" s="29">
        <f t="shared" si="4"/>
        <v>231.38849089257906</v>
      </c>
      <c r="L3" s="29">
        <f t="shared" si="4"/>
        <v>132.58192091396506</v>
      </c>
      <c r="M3" s="29">
        <f t="shared" si="4"/>
        <v>140.90941421013557</v>
      </c>
      <c r="N3" s="29">
        <f t="shared" si="4"/>
        <v>155.04453708902105</v>
      </c>
      <c r="O3" s="29">
        <f t="shared" si="4"/>
        <v>149.03650665168755</v>
      </c>
      <c r="P3" s="29">
        <f t="shared" si="4"/>
        <v>132.75409651782863</v>
      </c>
      <c r="Q3" s="29">
        <f t="shared" si="4"/>
        <v>118.49453453920776</v>
      </c>
      <c r="R3" s="29">
        <f t="shared" si="4"/>
        <v>122.85328001845053</v>
      </c>
      <c r="S3" s="29">
        <f t="shared" si="4"/>
        <v>138.74696791005195</v>
      </c>
      <c r="T3" s="29">
        <f t="shared" si="4"/>
        <v>81.471027329768944</v>
      </c>
      <c r="U3" s="29">
        <f t="shared" si="4"/>
        <v>121.34991750919826</v>
      </c>
      <c r="V3" s="29">
        <f t="shared" si="4"/>
        <v>130.59603138812625</v>
      </c>
      <c r="W3" s="29">
        <f t="shared" si="4"/>
        <v>110.32044415487712</v>
      </c>
      <c r="X3" s="29">
        <f t="shared" ref="X3" si="5">SUM(X4,X8,X11)</f>
        <v>110.22746038819207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6">SUM(C5:C7)</f>
        <v>144.69509247194787</v>
      </c>
      <c r="D4" s="42">
        <f t="shared" ref="D4:W4" si="7">SUM(D5:D7)</f>
        <v>179.81553291244163</v>
      </c>
      <c r="E4" s="42">
        <f t="shared" si="7"/>
        <v>155.11554964351629</v>
      </c>
      <c r="F4" s="42">
        <f t="shared" si="7"/>
        <v>137.00568456685704</v>
      </c>
      <c r="G4" s="42">
        <f t="shared" si="7"/>
        <v>109.53378629973741</v>
      </c>
      <c r="H4" s="42">
        <f t="shared" si="7"/>
        <v>138.42131816069764</v>
      </c>
      <c r="I4" s="42">
        <f t="shared" si="7"/>
        <v>67.533362801013041</v>
      </c>
      <c r="J4" s="42">
        <f t="shared" si="7"/>
        <v>92.920476147068072</v>
      </c>
      <c r="K4" s="42">
        <f t="shared" si="7"/>
        <v>98.233750070440692</v>
      </c>
      <c r="L4" s="42">
        <f t="shared" si="7"/>
        <v>62.396943412797548</v>
      </c>
      <c r="M4" s="42">
        <f t="shared" si="7"/>
        <v>83.418783070656289</v>
      </c>
      <c r="N4" s="42">
        <f t="shared" si="7"/>
        <v>98.575216871762237</v>
      </c>
      <c r="O4" s="42">
        <f t="shared" si="7"/>
        <v>106.50352801909357</v>
      </c>
      <c r="P4" s="42">
        <f t="shared" si="7"/>
        <v>104.59875347055055</v>
      </c>
      <c r="Q4" s="42">
        <f t="shared" si="7"/>
        <v>90.136714818223297</v>
      </c>
      <c r="R4" s="42">
        <f t="shared" si="7"/>
        <v>86.756521676265905</v>
      </c>
      <c r="S4" s="42">
        <f t="shared" si="7"/>
        <v>111.34523432921455</v>
      </c>
      <c r="T4" s="42">
        <f t="shared" si="7"/>
        <v>43.864528608898311</v>
      </c>
      <c r="U4" s="42">
        <f t="shared" si="7"/>
        <v>76.989949167321527</v>
      </c>
      <c r="V4" s="42">
        <f t="shared" si="7"/>
        <v>83.473453974496508</v>
      </c>
      <c r="W4" s="42">
        <f t="shared" si="7"/>
        <v>66.864174959351459</v>
      </c>
      <c r="X4" s="42">
        <f t="shared" ref="X4" si="8">SUM(X5:X7)</f>
        <v>65.77003515788941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0.92479780689506741</v>
      </c>
      <c r="K5" s="30">
        <v>1.8397405755736396</v>
      </c>
      <c r="L5" s="30">
        <v>7.3667786735541446E-2</v>
      </c>
      <c r="M5" s="30">
        <v>2.3247395978500222E-2</v>
      </c>
      <c r="N5" s="30">
        <v>0.57065776211984376</v>
      </c>
      <c r="O5" s="30">
        <v>0.60132551662197986</v>
      </c>
      <c r="P5" s="30">
        <v>2.1027760353572615</v>
      </c>
      <c r="Q5" s="30">
        <v>1.1786498311933895</v>
      </c>
      <c r="R5" s="30">
        <v>0.1979505458731057</v>
      </c>
      <c r="S5" s="30">
        <v>0.19064586099013384</v>
      </c>
      <c r="T5" s="30">
        <v>1.549300946302298</v>
      </c>
      <c r="U5" s="30">
        <v>1.9894812941992115</v>
      </c>
      <c r="V5" s="30">
        <v>1.6772687906140904</v>
      </c>
      <c r="W5" s="30">
        <v>3.1328517131401026</v>
      </c>
      <c r="X5" s="30">
        <v>3.7842515411156432</v>
      </c>
    </row>
    <row r="6" spans="1:24" ht="11.25" customHeight="1" x14ac:dyDescent="0.2">
      <c r="A6" s="39" t="s">
        <v>7</v>
      </c>
      <c r="B6" s="23" t="s">
        <v>8</v>
      </c>
      <c r="C6" s="30">
        <v>7.3614763214691257</v>
      </c>
      <c r="D6" s="30">
        <v>19.539627410924876</v>
      </c>
      <c r="E6" s="30">
        <v>4.0096890376493821</v>
      </c>
      <c r="F6" s="30">
        <v>0</v>
      </c>
      <c r="G6" s="30">
        <v>4.4625945294703877</v>
      </c>
      <c r="H6" s="30">
        <v>4.5464999981248368</v>
      </c>
      <c r="I6" s="30">
        <v>1.9098520014235632</v>
      </c>
      <c r="J6" s="30">
        <v>16.817304418868986</v>
      </c>
      <c r="K6" s="30">
        <v>1.6002940664817891</v>
      </c>
      <c r="L6" s="30">
        <v>0.81985966282999512</v>
      </c>
      <c r="M6" s="30">
        <v>0.10785684366984663</v>
      </c>
      <c r="N6" s="30">
        <v>0.32254905897037528</v>
      </c>
      <c r="O6" s="30">
        <v>0.11521585018490493</v>
      </c>
      <c r="P6" s="30">
        <v>0.13696877882116115</v>
      </c>
      <c r="Q6" s="30">
        <v>4.534175500475647E-2</v>
      </c>
      <c r="R6" s="30">
        <v>2.7636944578719576E-2</v>
      </c>
      <c r="S6" s="30">
        <v>1.6969663787953684E-2</v>
      </c>
      <c r="T6" s="30">
        <v>7.7725271391372558E-2</v>
      </c>
      <c r="U6" s="30">
        <v>8.4335668073370479E-2</v>
      </c>
      <c r="V6" s="30">
        <v>2.131080879273942E-2</v>
      </c>
      <c r="W6" s="30">
        <v>0.16300172964680804</v>
      </c>
      <c r="X6" s="30">
        <v>0.1253905498233957</v>
      </c>
    </row>
    <row r="7" spans="1:24" ht="11.25" customHeight="1" x14ac:dyDescent="0.2">
      <c r="A7" s="39" t="s">
        <v>9</v>
      </c>
      <c r="B7" s="23" t="s">
        <v>10</v>
      </c>
      <c r="C7" s="30">
        <v>137.33361615047875</v>
      </c>
      <c r="D7" s="30">
        <v>160.27590550151675</v>
      </c>
      <c r="E7" s="30">
        <v>151.10586060586689</v>
      </c>
      <c r="F7" s="30">
        <v>137.00568456685704</v>
      </c>
      <c r="G7" s="30">
        <v>105.07119177026702</v>
      </c>
      <c r="H7" s="30">
        <v>133.87481816257281</v>
      </c>
      <c r="I7" s="30">
        <v>65.623510799589482</v>
      </c>
      <c r="J7" s="30">
        <v>75.178373921304015</v>
      </c>
      <c r="K7" s="30">
        <v>94.793715428385269</v>
      </c>
      <c r="L7" s="30">
        <v>61.503415963232008</v>
      </c>
      <c r="M7" s="30">
        <v>83.287678831007938</v>
      </c>
      <c r="N7" s="30">
        <v>97.682010050672019</v>
      </c>
      <c r="O7" s="30">
        <v>105.78698665228669</v>
      </c>
      <c r="P7" s="30">
        <v>102.35900865637213</v>
      </c>
      <c r="Q7" s="30">
        <v>88.912723232025144</v>
      </c>
      <c r="R7" s="30">
        <v>86.530934185814075</v>
      </c>
      <c r="S7" s="30">
        <v>111.13761880443646</v>
      </c>
      <c r="T7" s="30">
        <v>42.237502391204643</v>
      </c>
      <c r="U7" s="30">
        <v>74.916132205048939</v>
      </c>
      <c r="V7" s="30">
        <v>81.774874375089681</v>
      </c>
      <c r="W7" s="30">
        <v>63.568321516564545</v>
      </c>
      <c r="X7" s="30">
        <v>61.860393066950373</v>
      </c>
    </row>
    <row r="8" spans="1:24" ht="11.25" customHeight="1" x14ac:dyDescent="0.2">
      <c r="A8" s="40" t="s">
        <v>343</v>
      </c>
      <c r="B8" s="41" t="s">
        <v>344</v>
      </c>
      <c r="C8" s="42">
        <f t="shared" ref="C8:W8" si="9">SUM(C9:C10)</f>
        <v>47.356862747825254</v>
      </c>
      <c r="D8" s="42">
        <f t="shared" si="9"/>
        <v>21.008806269571764</v>
      </c>
      <c r="E8" s="42">
        <f t="shared" si="9"/>
        <v>18.389629493291327</v>
      </c>
      <c r="F8" s="42">
        <f t="shared" si="9"/>
        <v>21.793226585935326</v>
      </c>
      <c r="G8" s="42">
        <f t="shared" si="9"/>
        <v>18.737986888130941</v>
      </c>
      <c r="H8" s="42">
        <f t="shared" si="9"/>
        <v>27.631217829235183</v>
      </c>
      <c r="I8" s="42">
        <f t="shared" si="9"/>
        <v>41.390534905082148</v>
      </c>
      <c r="J8" s="42">
        <f t="shared" si="9"/>
        <v>54.693280331495231</v>
      </c>
      <c r="K8" s="42">
        <f t="shared" si="9"/>
        <v>48.235251759070152</v>
      </c>
      <c r="L8" s="42">
        <f t="shared" si="9"/>
        <v>6.9916509780294458</v>
      </c>
      <c r="M8" s="42">
        <f t="shared" si="9"/>
        <v>2.2456387222838052</v>
      </c>
      <c r="N8" s="42">
        <f t="shared" si="9"/>
        <v>5.3397206116629121</v>
      </c>
      <c r="O8" s="42">
        <f t="shared" si="9"/>
        <v>0.67680064789421968</v>
      </c>
      <c r="P8" s="42">
        <f t="shared" si="9"/>
        <v>1.2110173116431726</v>
      </c>
      <c r="Q8" s="42">
        <f t="shared" si="9"/>
        <v>1.2681859957150967</v>
      </c>
      <c r="R8" s="42">
        <f t="shared" si="9"/>
        <v>1.6062507477616508</v>
      </c>
      <c r="S8" s="42">
        <f t="shared" si="9"/>
        <v>1.4043319254113404</v>
      </c>
      <c r="T8" s="42">
        <f t="shared" si="9"/>
        <v>7.0602278046338309</v>
      </c>
      <c r="U8" s="42">
        <f t="shared" si="9"/>
        <v>9.0499613731261395</v>
      </c>
      <c r="V8" s="42">
        <f t="shared" si="9"/>
        <v>10.442993452257786</v>
      </c>
      <c r="W8" s="42">
        <f t="shared" si="9"/>
        <v>9.8339557883338014</v>
      </c>
      <c r="X8" s="42">
        <f t="shared" ref="X8" si="10">SUM(X9:X10)</f>
        <v>12.070587922055109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7.2252484551777512</v>
      </c>
      <c r="I9" s="30">
        <v>9.2875944125209351</v>
      </c>
      <c r="J9" s="30">
        <v>28.247495500382968</v>
      </c>
      <c r="K9" s="30">
        <v>19.780339115957549</v>
      </c>
      <c r="L9" s="30">
        <v>5.787982932967255</v>
      </c>
      <c r="M9" s="30">
        <v>0.68443830337686218</v>
      </c>
      <c r="N9" s="30">
        <v>1.0205865337885236</v>
      </c>
      <c r="O9" s="30">
        <v>0.67680064789421968</v>
      </c>
      <c r="P9" s="30">
        <v>1.2110173116431726</v>
      </c>
      <c r="Q9" s="30">
        <v>1.2681859957150967</v>
      </c>
      <c r="R9" s="30">
        <v>1.6062507477616508</v>
      </c>
      <c r="S9" s="30">
        <v>1.4043319254113404</v>
      </c>
      <c r="T9" s="30">
        <v>7.0543460039960593</v>
      </c>
      <c r="U9" s="30">
        <v>8.7978469357109734</v>
      </c>
      <c r="V9" s="30">
        <v>10.193879265664405</v>
      </c>
      <c r="W9" s="30">
        <v>9.5689005155382105</v>
      </c>
      <c r="X9" s="30">
        <v>11.843696445856265</v>
      </c>
    </row>
    <row r="10" spans="1:24" ht="11.25" customHeight="1" x14ac:dyDescent="0.2">
      <c r="A10" s="39" t="s">
        <v>13</v>
      </c>
      <c r="B10" s="23" t="s">
        <v>14</v>
      </c>
      <c r="C10" s="30">
        <v>47.356862747825254</v>
      </c>
      <c r="D10" s="30">
        <v>21.008806269571764</v>
      </c>
      <c r="E10" s="30">
        <v>18.389629493291327</v>
      </c>
      <c r="F10" s="30">
        <v>21.793226585935326</v>
      </c>
      <c r="G10" s="30">
        <v>18.737986888130941</v>
      </c>
      <c r="H10" s="30">
        <v>20.405969374057431</v>
      </c>
      <c r="I10" s="30">
        <v>32.10294049256121</v>
      </c>
      <c r="J10" s="30">
        <v>26.445784831112263</v>
      </c>
      <c r="K10" s="30">
        <v>28.4549126431126</v>
      </c>
      <c r="L10" s="30">
        <v>1.203668045062191</v>
      </c>
      <c r="M10" s="30">
        <v>1.5612004189069431</v>
      </c>
      <c r="N10" s="30">
        <v>4.3191340778743887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5.8818006377714263E-3</v>
      </c>
      <c r="U10" s="30">
        <v>0.25211443741516543</v>
      </c>
      <c r="V10" s="30">
        <v>0.24911418659338111</v>
      </c>
      <c r="W10" s="30">
        <v>0.2650552727955911</v>
      </c>
      <c r="X10" s="30">
        <v>0.22689147619884412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:W11" si="11">SUM(C12:C16)</f>
        <v>193.86260763697405</v>
      </c>
      <c r="D11" s="42">
        <f t="shared" si="11"/>
        <v>186.89402763046886</v>
      </c>
      <c r="E11" s="42">
        <f t="shared" si="11"/>
        <v>240.38838044589559</v>
      </c>
      <c r="F11" s="42">
        <f t="shared" si="11"/>
        <v>159.65001704445638</v>
      </c>
      <c r="G11" s="42">
        <f t="shared" si="11"/>
        <v>156.76009648324211</v>
      </c>
      <c r="H11" s="42">
        <f t="shared" si="11"/>
        <v>151.0049839617829</v>
      </c>
      <c r="I11" s="42">
        <f t="shared" si="11"/>
        <v>110.86600974647897</v>
      </c>
      <c r="J11" s="42">
        <f t="shared" si="11"/>
        <v>122.86854320205575</v>
      </c>
      <c r="K11" s="42">
        <f t="shared" si="11"/>
        <v>84.919489063068227</v>
      </c>
      <c r="L11" s="42">
        <f t="shared" si="11"/>
        <v>63.193326523138083</v>
      </c>
      <c r="M11" s="42">
        <f t="shared" si="11"/>
        <v>55.244992417195483</v>
      </c>
      <c r="N11" s="42">
        <f t="shared" si="11"/>
        <v>51.129599605595885</v>
      </c>
      <c r="O11" s="42">
        <f t="shared" si="11"/>
        <v>41.856177984699755</v>
      </c>
      <c r="P11" s="42">
        <f t="shared" si="11"/>
        <v>26.944325735634894</v>
      </c>
      <c r="Q11" s="42">
        <f t="shared" si="11"/>
        <v>27.089633725269373</v>
      </c>
      <c r="R11" s="42">
        <f t="shared" si="11"/>
        <v>34.490507594422979</v>
      </c>
      <c r="S11" s="42">
        <f t="shared" si="11"/>
        <v>25.997401655426053</v>
      </c>
      <c r="T11" s="42">
        <f t="shared" si="11"/>
        <v>30.546270916236804</v>
      </c>
      <c r="U11" s="42">
        <f t="shared" si="11"/>
        <v>35.310006968750599</v>
      </c>
      <c r="V11" s="42">
        <f t="shared" si="11"/>
        <v>36.679583961371961</v>
      </c>
      <c r="W11" s="42">
        <f t="shared" si="11"/>
        <v>33.622313407191861</v>
      </c>
      <c r="X11" s="42">
        <f t="shared" ref="X11" si="12">SUM(X12:X16)</f>
        <v>32.386837308247543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1.4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</row>
    <row r="13" spans="1:24" ht="11.25" customHeight="1" x14ac:dyDescent="0.2">
      <c r="A13" s="39" t="s">
        <v>17</v>
      </c>
      <c r="B13" s="23" t="s">
        <v>18</v>
      </c>
      <c r="C13" s="30">
        <v>174.94000544958621</v>
      </c>
      <c r="D13" s="30">
        <v>169.87483401891188</v>
      </c>
      <c r="E13" s="30">
        <v>217.74292855076317</v>
      </c>
      <c r="F13" s="30">
        <v>134.6468386781892</v>
      </c>
      <c r="G13" s="30">
        <v>134.77378262362706</v>
      </c>
      <c r="H13" s="30">
        <v>125.06154790462183</v>
      </c>
      <c r="I13" s="30">
        <v>94.910271162997773</v>
      </c>
      <c r="J13" s="30">
        <v>105.40850843127512</v>
      </c>
      <c r="K13" s="30">
        <v>76.11032676626769</v>
      </c>
      <c r="L13" s="30">
        <v>58.208517254695295</v>
      </c>
      <c r="M13" s="30">
        <v>51.078517373654371</v>
      </c>
      <c r="N13" s="30">
        <v>46.87313955731895</v>
      </c>
      <c r="O13" s="30">
        <v>37.685996141915986</v>
      </c>
      <c r="P13" s="30">
        <v>26.705420294080589</v>
      </c>
      <c r="Q13" s="30">
        <v>26.316154962886049</v>
      </c>
      <c r="R13" s="30">
        <v>34.490507594422979</v>
      </c>
      <c r="S13" s="30">
        <v>25.997401655426053</v>
      </c>
      <c r="T13" s="30">
        <v>30.523993520718452</v>
      </c>
      <c r="U13" s="30">
        <v>35.286883473175585</v>
      </c>
      <c r="V13" s="30">
        <v>36.656042735250836</v>
      </c>
      <c r="W13" s="30">
        <v>33.545528510523809</v>
      </c>
      <c r="X13" s="30">
        <v>32.299470121487452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18.922602187387835</v>
      </c>
      <c r="D16" s="30">
        <v>17.019193611556968</v>
      </c>
      <c r="E16" s="30">
        <v>21.245451895132419</v>
      </c>
      <c r="F16" s="30">
        <v>25.003178366267182</v>
      </c>
      <c r="G16" s="30">
        <v>21.986313859615063</v>
      </c>
      <c r="H16" s="30">
        <v>25.94343605716108</v>
      </c>
      <c r="I16" s="30">
        <v>15.9557385834812</v>
      </c>
      <c r="J16" s="30">
        <v>17.46003477078062</v>
      </c>
      <c r="K16" s="30">
        <v>8.8091622968005368</v>
      </c>
      <c r="L16" s="30">
        <v>4.9848092684427865</v>
      </c>
      <c r="M16" s="30">
        <v>4.1664750435411149</v>
      </c>
      <c r="N16" s="30">
        <v>4.2564600482769377</v>
      </c>
      <c r="O16" s="30">
        <v>4.1701818427837702</v>
      </c>
      <c r="P16" s="30">
        <v>0.23890544155430599</v>
      </c>
      <c r="Q16" s="30">
        <v>0.77347876238332225</v>
      </c>
      <c r="R16" s="30">
        <v>0</v>
      </c>
      <c r="S16" s="30">
        <v>0</v>
      </c>
      <c r="T16" s="30">
        <v>2.2277395518351679E-2</v>
      </c>
      <c r="U16" s="30">
        <v>2.3123495575013881E-2</v>
      </c>
      <c r="V16" s="30">
        <v>2.3541226121126108E-2</v>
      </c>
      <c r="W16" s="30">
        <v>7.6784896668049649E-2</v>
      </c>
      <c r="X16" s="30">
        <v>8.736718676009135E-2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:W17" si="13">SUM(C18:C21)</f>
        <v>48.605120244143393</v>
      </c>
      <c r="D17" s="31">
        <f t="shared" si="13"/>
        <v>54.389208966132422</v>
      </c>
      <c r="E17" s="31">
        <f t="shared" si="13"/>
        <v>57.828357305542305</v>
      </c>
      <c r="F17" s="31">
        <f t="shared" si="13"/>
        <v>53.320966474193064</v>
      </c>
      <c r="G17" s="31">
        <f t="shared" si="13"/>
        <v>36.906406180856045</v>
      </c>
      <c r="H17" s="31">
        <f t="shared" si="13"/>
        <v>20.008897649141801</v>
      </c>
      <c r="I17" s="31">
        <f t="shared" si="13"/>
        <v>18.57567466110828</v>
      </c>
      <c r="J17" s="31">
        <f t="shared" si="13"/>
        <v>18.376322750921954</v>
      </c>
      <c r="K17" s="31">
        <f t="shared" si="13"/>
        <v>24.116288096687533</v>
      </c>
      <c r="L17" s="31">
        <f t="shared" si="13"/>
        <v>23.667600095577377</v>
      </c>
      <c r="M17" s="31">
        <f t="shared" si="13"/>
        <v>20.315744709414144</v>
      </c>
      <c r="N17" s="31">
        <f t="shared" si="13"/>
        <v>21.317228604620848</v>
      </c>
      <c r="O17" s="31">
        <f t="shared" si="13"/>
        <v>20.451017588245378</v>
      </c>
      <c r="P17" s="31">
        <f t="shared" si="13"/>
        <v>21.121285127107267</v>
      </c>
      <c r="Q17" s="31">
        <f t="shared" si="13"/>
        <v>25.26393285985494</v>
      </c>
      <c r="R17" s="31">
        <f t="shared" si="13"/>
        <v>25.859140559924914</v>
      </c>
      <c r="S17" s="31">
        <f t="shared" si="13"/>
        <v>23.268353630957396</v>
      </c>
      <c r="T17" s="31">
        <f t="shared" si="13"/>
        <v>26.297929556569461</v>
      </c>
      <c r="U17" s="31">
        <f t="shared" si="13"/>
        <v>26.315058672878578</v>
      </c>
      <c r="V17" s="31">
        <f t="shared" si="13"/>
        <v>23.906401017548902</v>
      </c>
      <c r="W17" s="31">
        <f t="shared" si="13"/>
        <v>26.158572130005162</v>
      </c>
      <c r="X17" s="31">
        <f t="shared" ref="X17" si="14">SUM(X18:X21)</f>
        <v>22.575147141071159</v>
      </c>
    </row>
    <row r="18" spans="1:24" ht="11.25" customHeight="1" x14ac:dyDescent="0.2">
      <c r="A18" s="22" t="s">
        <v>27</v>
      </c>
      <c r="B18" s="23" t="s">
        <v>28</v>
      </c>
      <c r="C18" s="30">
        <v>0.13579746908287851</v>
      </c>
      <c r="D18" s="30">
        <v>0.10603797976811863</v>
      </c>
      <c r="E18" s="30">
        <v>9.8310449098595251E-2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0.61108861087295363</v>
      </c>
      <c r="D19" s="30">
        <v>0.52203313116612271</v>
      </c>
      <c r="E19" s="30">
        <v>0.49974478291785934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0.82030135738229071</v>
      </c>
      <c r="O19" s="30">
        <v>0.90968207585104965</v>
      </c>
      <c r="P19" s="30">
        <v>0.73992398876495591</v>
      </c>
      <c r="Q19" s="30">
        <v>0.97718358070592004</v>
      </c>
      <c r="R19" s="30">
        <v>0.88802932004518209</v>
      </c>
      <c r="S19" s="30">
        <v>0.98442290178844438</v>
      </c>
      <c r="T19" s="30">
        <v>1.5837155581581994</v>
      </c>
      <c r="U19" s="30">
        <v>1.2902073453236924</v>
      </c>
      <c r="V19" s="30">
        <v>1.246119796017944</v>
      </c>
      <c r="W19" s="30">
        <v>1.4200963286942754</v>
      </c>
      <c r="X19" s="30">
        <v>1.5711420878576983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47.858234164187564</v>
      </c>
      <c r="D21" s="30">
        <v>53.761137855198179</v>
      </c>
      <c r="E21" s="30">
        <v>57.230302073525849</v>
      </c>
      <c r="F21" s="30">
        <v>53.320966474193064</v>
      </c>
      <c r="G21" s="30">
        <v>36.906406180856045</v>
      </c>
      <c r="H21" s="30">
        <v>20.008897649141801</v>
      </c>
      <c r="I21" s="30">
        <v>18.57567466110828</v>
      </c>
      <c r="J21" s="30">
        <v>18.376322750921954</v>
      </c>
      <c r="K21" s="30">
        <v>24.116288096687533</v>
      </c>
      <c r="L21" s="30">
        <v>23.667600095577377</v>
      </c>
      <c r="M21" s="30">
        <v>20.315744709414144</v>
      </c>
      <c r="N21" s="30">
        <v>20.496927247238556</v>
      </c>
      <c r="O21" s="30">
        <v>19.54133551239433</v>
      </c>
      <c r="P21" s="30">
        <v>20.38136113834231</v>
      </c>
      <c r="Q21" s="30">
        <v>24.286749279149021</v>
      </c>
      <c r="R21" s="30">
        <v>24.971111239879733</v>
      </c>
      <c r="S21" s="30">
        <v>22.283930729168951</v>
      </c>
      <c r="T21" s="30">
        <v>24.71421399841126</v>
      </c>
      <c r="U21" s="30">
        <v>25.024851327554885</v>
      </c>
      <c r="V21" s="30">
        <v>22.660281221530958</v>
      </c>
      <c r="W21" s="30">
        <v>24.738475801310887</v>
      </c>
      <c r="X21" s="30">
        <v>21.004005053213461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:W22" si="15">SUM(C23:C24)</f>
        <v>0</v>
      </c>
      <c r="D22" s="31">
        <f t="shared" si="15"/>
        <v>0</v>
      </c>
      <c r="E22" s="31">
        <f t="shared" si="15"/>
        <v>0</v>
      </c>
      <c r="F22" s="31">
        <f t="shared" si="15"/>
        <v>0</v>
      </c>
      <c r="G22" s="31">
        <f t="shared" si="15"/>
        <v>0</v>
      </c>
      <c r="H22" s="31">
        <f t="shared" si="15"/>
        <v>0</v>
      </c>
      <c r="I22" s="31">
        <f t="shared" si="15"/>
        <v>0</v>
      </c>
      <c r="J22" s="31">
        <f t="shared" si="15"/>
        <v>0</v>
      </c>
      <c r="K22" s="31">
        <f t="shared" si="15"/>
        <v>0</v>
      </c>
      <c r="L22" s="31">
        <f t="shared" si="15"/>
        <v>0</v>
      </c>
      <c r="M22" s="31">
        <f t="shared" si="15"/>
        <v>0</v>
      </c>
      <c r="N22" s="31">
        <f t="shared" si="15"/>
        <v>0</v>
      </c>
      <c r="O22" s="31">
        <f t="shared" si="15"/>
        <v>0</v>
      </c>
      <c r="P22" s="31">
        <f t="shared" si="15"/>
        <v>0</v>
      </c>
      <c r="Q22" s="31">
        <f t="shared" si="15"/>
        <v>0</v>
      </c>
      <c r="R22" s="31">
        <f t="shared" si="15"/>
        <v>0</v>
      </c>
      <c r="S22" s="31">
        <f t="shared" si="15"/>
        <v>0</v>
      </c>
      <c r="T22" s="31">
        <f t="shared" si="15"/>
        <v>0.23665220412653726</v>
      </c>
      <c r="U22" s="31">
        <f t="shared" si="15"/>
        <v>0</v>
      </c>
      <c r="V22" s="31">
        <f t="shared" si="15"/>
        <v>0</v>
      </c>
      <c r="W22" s="31">
        <f t="shared" si="15"/>
        <v>0</v>
      </c>
      <c r="X22" s="31">
        <f t="shared" ref="X22" si="16">SUM(X23:X24)</f>
        <v>0</v>
      </c>
    </row>
    <row r="23" spans="1:24" ht="11.25" customHeight="1" x14ac:dyDescent="0.2">
      <c r="A23" s="22" t="s">
        <v>37</v>
      </c>
      <c r="B23" s="23" t="s">
        <v>38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0.23665220412653726</v>
      </c>
      <c r="U23" s="30">
        <v>0</v>
      </c>
      <c r="V23" s="30">
        <v>0</v>
      </c>
      <c r="W23" s="30">
        <v>0</v>
      </c>
      <c r="X23" s="30">
        <v>0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7">SUM(C27,C33)</f>
        <v>673.88358204488964</v>
      </c>
      <c r="D26" s="31">
        <f t="shared" ref="D26:W26" si="18">SUM(D27,D33)</f>
        <v>537.84915360253899</v>
      </c>
      <c r="E26" s="31">
        <f t="shared" si="18"/>
        <v>469.63931495699671</v>
      </c>
      <c r="F26" s="31">
        <f t="shared" si="18"/>
        <v>456.59325244870627</v>
      </c>
      <c r="G26" s="31">
        <f t="shared" si="18"/>
        <v>436.55766696918482</v>
      </c>
      <c r="H26" s="31">
        <f t="shared" si="18"/>
        <v>415.68055909175916</v>
      </c>
      <c r="I26" s="31">
        <f t="shared" si="18"/>
        <v>392.30994491537683</v>
      </c>
      <c r="J26" s="31">
        <f t="shared" si="18"/>
        <v>358.28053508329594</v>
      </c>
      <c r="K26" s="31">
        <f t="shared" si="18"/>
        <v>350.62024241621458</v>
      </c>
      <c r="L26" s="31">
        <f t="shared" si="18"/>
        <v>283.99781190763275</v>
      </c>
      <c r="M26" s="31">
        <f t="shared" si="18"/>
        <v>274.05354762958461</v>
      </c>
      <c r="N26" s="31">
        <f t="shared" si="18"/>
        <v>233.62430770199646</v>
      </c>
      <c r="O26" s="31">
        <f t="shared" si="18"/>
        <v>176.55751785619299</v>
      </c>
      <c r="P26" s="31">
        <f t="shared" si="18"/>
        <v>169.82598263158522</v>
      </c>
      <c r="Q26" s="31">
        <f t="shared" si="18"/>
        <v>153.36565230096383</v>
      </c>
      <c r="R26" s="31">
        <f t="shared" si="18"/>
        <v>163.44927851527859</v>
      </c>
      <c r="S26" s="31">
        <f t="shared" si="18"/>
        <v>191.67908002400799</v>
      </c>
      <c r="T26" s="31">
        <f t="shared" si="18"/>
        <v>184.72510066180092</v>
      </c>
      <c r="U26" s="31">
        <f t="shared" si="18"/>
        <v>201.81363176585435</v>
      </c>
      <c r="V26" s="31">
        <f t="shared" si="18"/>
        <v>192.17918133998759</v>
      </c>
      <c r="W26" s="31">
        <f t="shared" si="18"/>
        <v>179.62982024349245</v>
      </c>
      <c r="X26" s="31">
        <f t="shared" ref="X26" si="19">SUM(X27,X33)</f>
        <v>196.34778195123059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:W27" si="20">SUM(C28:C32)</f>
        <v>0</v>
      </c>
      <c r="D27" s="42">
        <f t="shared" si="20"/>
        <v>0</v>
      </c>
      <c r="E27" s="42">
        <f t="shared" si="20"/>
        <v>0</v>
      </c>
      <c r="F27" s="42">
        <f t="shared" si="20"/>
        <v>0</v>
      </c>
      <c r="G27" s="42">
        <f t="shared" si="20"/>
        <v>0</v>
      </c>
      <c r="H27" s="42">
        <f t="shared" si="20"/>
        <v>0</v>
      </c>
      <c r="I27" s="42">
        <f t="shared" si="20"/>
        <v>0</v>
      </c>
      <c r="J27" s="42">
        <f t="shared" si="20"/>
        <v>0</v>
      </c>
      <c r="K27" s="42">
        <f t="shared" si="20"/>
        <v>0</v>
      </c>
      <c r="L27" s="42">
        <f t="shared" si="20"/>
        <v>0</v>
      </c>
      <c r="M27" s="42">
        <f t="shared" si="20"/>
        <v>0</v>
      </c>
      <c r="N27" s="42">
        <f t="shared" si="20"/>
        <v>0</v>
      </c>
      <c r="O27" s="42">
        <f t="shared" si="20"/>
        <v>0</v>
      </c>
      <c r="P27" s="42">
        <f t="shared" si="20"/>
        <v>0</v>
      </c>
      <c r="Q27" s="42">
        <f t="shared" si="20"/>
        <v>0</v>
      </c>
      <c r="R27" s="42">
        <f t="shared" si="20"/>
        <v>0</v>
      </c>
      <c r="S27" s="42">
        <f t="shared" si="20"/>
        <v>0</v>
      </c>
      <c r="T27" s="42">
        <f t="shared" si="20"/>
        <v>0</v>
      </c>
      <c r="U27" s="42">
        <f t="shared" si="20"/>
        <v>0</v>
      </c>
      <c r="V27" s="42">
        <f t="shared" si="20"/>
        <v>0</v>
      </c>
      <c r="W27" s="42">
        <f t="shared" si="20"/>
        <v>0</v>
      </c>
      <c r="X27" s="42">
        <f t="shared" ref="X27" si="21">SUM(X28:X32)</f>
        <v>0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:W33" si="22">SUM(C34:C50)</f>
        <v>673.88358204488964</v>
      </c>
      <c r="D33" s="42">
        <f t="shared" si="22"/>
        <v>537.84915360253899</v>
      </c>
      <c r="E33" s="42">
        <f t="shared" si="22"/>
        <v>469.63931495699671</v>
      </c>
      <c r="F33" s="42">
        <f t="shared" si="22"/>
        <v>456.59325244870627</v>
      </c>
      <c r="G33" s="42">
        <f t="shared" si="22"/>
        <v>436.55766696918482</v>
      </c>
      <c r="H33" s="42">
        <f t="shared" si="22"/>
        <v>415.68055909175916</v>
      </c>
      <c r="I33" s="42">
        <f t="shared" si="22"/>
        <v>392.30994491537683</v>
      </c>
      <c r="J33" s="42">
        <f t="shared" si="22"/>
        <v>358.28053508329594</v>
      </c>
      <c r="K33" s="42">
        <f t="shared" si="22"/>
        <v>350.62024241621458</v>
      </c>
      <c r="L33" s="42">
        <f t="shared" si="22"/>
        <v>283.99781190763275</v>
      </c>
      <c r="M33" s="42">
        <f t="shared" si="22"/>
        <v>274.05354762958461</v>
      </c>
      <c r="N33" s="42">
        <f t="shared" si="22"/>
        <v>233.62430770199646</v>
      </c>
      <c r="O33" s="42">
        <f t="shared" si="22"/>
        <v>176.55751785619299</v>
      </c>
      <c r="P33" s="42">
        <f t="shared" si="22"/>
        <v>169.82598263158522</v>
      </c>
      <c r="Q33" s="42">
        <f t="shared" si="22"/>
        <v>153.36565230096383</v>
      </c>
      <c r="R33" s="42">
        <f t="shared" si="22"/>
        <v>163.44927851527859</v>
      </c>
      <c r="S33" s="42">
        <f t="shared" si="22"/>
        <v>191.67908002400799</v>
      </c>
      <c r="T33" s="42">
        <f t="shared" si="22"/>
        <v>184.72510066180092</v>
      </c>
      <c r="U33" s="42">
        <f t="shared" si="22"/>
        <v>201.81363176585435</v>
      </c>
      <c r="V33" s="42">
        <f t="shared" si="22"/>
        <v>192.17918133998759</v>
      </c>
      <c r="W33" s="42">
        <f t="shared" si="22"/>
        <v>179.62982024349245</v>
      </c>
      <c r="X33" s="42">
        <f t="shared" ref="X33" si="23">SUM(X34:X50)</f>
        <v>196.34778195123059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243.78921337306795</v>
      </c>
      <c r="D36" s="30">
        <v>90.495973762425265</v>
      </c>
      <c r="E36" s="30">
        <v>78.703440885921793</v>
      </c>
      <c r="F36" s="30">
        <v>66.656396054508619</v>
      </c>
      <c r="G36" s="30">
        <v>62.41054231102666</v>
      </c>
      <c r="H36" s="30">
        <v>66.888430417779517</v>
      </c>
      <c r="I36" s="30">
        <v>69.172875714969308</v>
      </c>
      <c r="J36" s="30">
        <v>69.58393152772895</v>
      </c>
      <c r="K36" s="30">
        <v>65.852404427107047</v>
      </c>
      <c r="L36" s="30">
        <v>57.933591731878039</v>
      </c>
      <c r="M36" s="30">
        <v>68.303732393734975</v>
      </c>
      <c r="N36" s="30">
        <v>60.449647712687437</v>
      </c>
      <c r="O36" s="30">
        <v>54.146657496040618</v>
      </c>
      <c r="P36" s="30">
        <v>49.580384898737258</v>
      </c>
      <c r="Q36" s="30">
        <v>50.895396644400527</v>
      </c>
      <c r="R36" s="30">
        <v>55.346787199151834</v>
      </c>
      <c r="S36" s="30">
        <v>59.136808220675071</v>
      </c>
      <c r="T36" s="30">
        <v>59.413023184375668</v>
      </c>
      <c r="U36" s="30">
        <v>64.261914396874104</v>
      </c>
      <c r="V36" s="30">
        <v>50.263428044251427</v>
      </c>
      <c r="W36" s="30">
        <v>50.847270298163536</v>
      </c>
      <c r="X36" s="30">
        <v>55.777636375321343</v>
      </c>
    </row>
    <row r="37" spans="1:24" ht="11.25" customHeight="1" x14ac:dyDescent="0.2">
      <c r="A37" s="39" t="s">
        <v>61</v>
      </c>
      <c r="B37" s="23" t="s">
        <v>62</v>
      </c>
      <c r="C37" s="30">
        <v>1.629623255385116E-2</v>
      </c>
      <c r="D37" s="30">
        <v>0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8.8257729946409028E-2</v>
      </c>
      <c r="K37" s="30">
        <v>0</v>
      </c>
      <c r="L37" s="30">
        <v>0</v>
      </c>
      <c r="M37" s="30">
        <v>5.0800634911303101E-3</v>
      </c>
      <c r="N37" s="30">
        <v>0</v>
      </c>
      <c r="O37" s="30">
        <v>0</v>
      </c>
      <c r="P37" s="30">
        <v>0</v>
      </c>
      <c r="Q37" s="30">
        <v>1.0161853882141517E-5</v>
      </c>
      <c r="R37" s="30">
        <v>2.7180835498093186E-5</v>
      </c>
      <c r="S37" s="30">
        <v>1.4692046249774107E-4</v>
      </c>
      <c r="T37" s="30">
        <v>1.1349700278576227E-2</v>
      </c>
      <c r="U37" s="30">
        <v>4.2145150779502021E-3</v>
      </c>
      <c r="V37" s="30">
        <v>6.6334325414349367E-3</v>
      </c>
      <c r="W37" s="30">
        <v>1.9867876214022906E-3</v>
      </c>
      <c r="X37" s="30">
        <v>2.7786360613390624E-3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</row>
    <row r="41" spans="1:24" ht="11.25" customHeight="1" x14ac:dyDescent="0.2">
      <c r="A41" s="39" t="s">
        <v>69</v>
      </c>
      <c r="B41" s="23" t="s">
        <v>70</v>
      </c>
      <c r="C41" s="30">
        <v>0.44622332700307044</v>
      </c>
      <c r="D41" s="30">
        <v>0.75400508852507242</v>
      </c>
      <c r="E41" s="30">
        <v>0.34159739242090231</v>
      </c>
      <c r="F41" s="30">
        <v>0.28380219979359611</v>
      </c>
      <c r="G41" s="30">
        <v>0.38872429876326753</v>
      </c>
      <c r="H41" s="30">
        <v>0.10846076503802568</v>
      </c>
      <c r="I41" s="30">
        <v>0.13550115380632788</v>
      </c>
      <c r="J41" s="30">
        <v>4.6546642244664219E-2</v>
      </c>
      <c r="K41" s="30">
        <v>6.3409084432183196E-2</v>
      </c>
      <c r="L41" s="30">
        <v>5.5414973118801669E-2</v>
      </c>
      <c r="M41" s="30">
        <v>4.5122029744928759E-2</v>
      </c>
      <c r="N41" s="30">
        <v>7.2538858670480336E-2</v>
      </c>
      <c r="O41" s="30">
        <v>6.4915456242907621E-2</v>
      </c>
      <c r="P41" s="30">
        <v>4.9968810964648211E-2</v>
      </c>
      <c r="Q41" s="30">
        <v>6.2200729928421856E-2</v>
      </c>
      <c r="R41" s="30">
        <v>2.8055796109913702E-3</v>
      </c>
      <c r="S41" s="30">
        <v>2.9707707511473424E-3</v>
      </c>
      <c r="T41" s="30">
        <v>4.0537980658268608E-2</v>
      </c>
      <c r="U41" s="30">
        <v>4.1163036730061817E-2</v>
      </c>
      <c r="V41" s="30">
        <v>6.2884532393173301E-3</v>
      </c>
      <c r="W41" s="30">
        <v>7.5448364652668312E-3</v>
      </c>
      <c r="X41" s="30">
        <v>4.1765996476614284E-3</v>
      </c>
    </row>
    <row r="42" spans="1:24" ht="11.25" customHeight="1" x14ac:dyDescent="0.2">
      <c r="A42" s="39" t="s">
        <v>71</v>
      </c>
      <c r="B42" s="23" t="s">
        <v>72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122.40520021109526</v>
      </c>
      <c r="D43" s="30">
        <v>101.10219799213937</v>
      </c>
      <c r="E43" s="30">
        <v>83.208695071213953</v>
      </c>
      <c r="F43" s="30">
        <v>83.692656066293935</v>
      </c>
      <c r="G43" s="30">
        <v>69.808439710624739</v>
      </c>
      <c r="H43" s="30">
        <v>72.089134073709275</v>
      </c>
      <c r="I43" s="30">
        <v>63.431842682207488</v>
      </c>
      <c r="J43" s="30">
        <v>75.655254896882894</v>
      </c>
      <c r="K43" s="30">
        <v>70.483365316462596</v>
      </c>
      <c r="L43" s="30">
        <v>62.328248137679225</v>
      </c>
      <c r="M43" s="30">
        <v>69.947344959696949</v>
      </c>
      <c r="N43" s="30">
        <v>55.770487922422433</v>
      </c>
      <c r="O43" s="30">
        <v>52.287999999172911</v>
      </c>
      <c r="P43" s="30">
        <v>48.774302514400965</v>
      </c>
      <c r="Q43" s="30">
        <v>33.876314873913024</v>
      </c>
      <c r="R43" s="30">
        <v>35.070150353912027</v>
      </c>
      <c r="S43" s="30">
        <v>42.027358171931176</v>
      </c>
      <c r="T43" s="30">
        <v>43.922175525070337</v>
      </c>
      <c r="U43" s="30">
        <v>44.914389143183108</v>
      </c>
      <c r="V43" s="30">
        <v>47.266359637993283</v>
      </c>
      <c r="W43" s="30">
        <v>48.031164389463726</v>
      </c>
      <c r="X43" s="30">
        <v>56.23517019376245</v>
      </c>
    </row>
    <row r="44" spans="1:24" ht="11.25" customHeight="1" x14ac:dyDescent="0.2">
      <c r="A44" s="39" t="s">
        <v>75</v>
      </c>
      <c r="B44" s="23" t="s">
        <v>76</v>
      </c>
      <c r="C44" s="30">
        <v>307.22664890116943</v>
      </c>
      <c r="D44" s="30">
        <v>345.49697675944924</v>
      </c>
      <c r="E44" s="30">
        <v>307.38558160744003</v>
      </c>
      <c r="F44" s="30">
        <v>257.59775072352159</v>
      </c>
      <c r="G44" s="30">
        <v>267.86209732316451</v>
      </c>
      <c r="H44" s="30">
        <v>239.28312755157341</v>
      </c>
      <c r="I44" s="30">
        <v>249.01612928293187</v>
      </c>
      <c r="J44" s="30">
        <v>202.58580212165339</v>
      </c>
      <c r="K44" s="30">
        <v>189.86522330695371</v>
      </c>
      <c r="L44" s="30">
        <v>144.45341727413069</v>
      </c>
      <c r="M44" s="30">
        <v>124.88918606536271</v>
      </c>
      <c r="N44" s="30">
        <v>110.44367513748418</v>
      </c>
      <c r="O44" s="30">
        <v>66.091511094589379</v>
      </c>
      <c r="P44" s="30">
        <v>67.144914781402235</v>
      </c>
      <c r="Q44" s="30">
        <v>62.090279773229277</v>
      </c>
      <c r="R44" s="30">
        <v>61.209818342760464</v>
      </c>
      <c r="S44" s="30">
        <v>79.761302539471544</v>
      </c>
      <c r="T44" s="30">
        <v>74.238722433581245</v>
      </c>
      <c r="U44" s="30">
        <v>86.149495660986773</v>
      </c>
      <c r="V44" s="30">
        <v>86.796173585800773</v>
      </c>
      <c r="W44" s="30">
        <v>65.311857687691955</v>
      </c>
      <c r="X44" s="30">
        <v>75.507969715435976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0</v>
      </c>
      <c r="D48" s="30">
        <v>0</v>
      </c>
      <c r="E48" s="30">
        <v>0</v>
      </c>
      <c r="F48" s="30">
        <v>48.36264740458855</v>
      </c>
      <c r="G48" s="30">
        <v>35.246296400244688</v>
      </c>
      <c r="H48" s="30">
        <v>37.311406283658918</v>
      </c>
      <c r="I48" s="30">
        <v>10.553596081461837</v>
      </c>
      <c r="J48" s="30">
        <v>10.320742164839654</v>
      </c>
      <c r="K48" s="30">
        <v>24.355840281259081</v>
      </c>
      <c r="L48" s="30">
        <v>19.227139790825998</v>
      </c>
      <c r="M48" s="30">
        <v>10.86308211755394</v>
      </c>
      <c r="N48" s="30">
        <v>6.8879580707319121</v>
      </c>
      <c r="O48" s="30">
        <v>2.5740990377698498</v>
      </c>
      <c r="P48" s="30">
        <v>3.2549911025125686</v>
      </c>
      <c r="Q48" s="30">
        <v>4.7074406124994406</v>
      </c>
      <c r="R48" s="30">
        <v>9.2169575457418329</v>
      </c>
      <c r="S48" s="30">
        <v>8.1506034296217393</v>
      </c>
      <c r="T48" s="30">
        <v>3.8919197940692998</v>
      </c>
      <c r="U48" s="30">
        <v>4.537885456104334</v>
      </c>
      <c r="V48" s="30">
        <v>4.1567290620049153</v>
      </c>
      <c r="W48" s="30">
        <v>11.87697352851395</v>
      </c>
      <c r="X48" s="30">
        <v>5.1561632950779916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0</v>
      </c>
      <c r="D50" s="30">
        <v>0</v>
      </c>
      <c r="E50" s="30">
        <v>0</v>
      </c>
      <c r="F50" s="30">
        <v>0</v>
      </c>
      <c r="G50" s="30">
        <v>0.8415669253609589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1.392334772377315</v>
      </c>
      <c r="P50" s="30">
        <v>1.0214205235675347</v>
      </c>
      <c r="Q50" s="30">
        <v>1.7340095051392554</v>
      </c>
      <c r="R50" s="30">
        <v>2.6027323132659608</v>
      </c>
      <c r="S50" s="30">
        <v>2.5998899710947874</v>
      </c>
      <c r="T50" s="30">
        <v>3.2073720437675273</v>
      </c>
      <c r="U50" s="30">
        <v>1.9045695568979941</v>
      </c>
      <c r="V50" s="30">
        <v>3.6835691241564379</v>
      </c>
      <c r="W50" s="30">
        <v>3.553022715572582</v>
      </c>
      <c r="X50" s="30">
        <v>3.6638871359238192</v>
      </c>
    </row>
    <row r="51" spans="1:24" ht="11.25" customHeight="1" x14ac:dyDescent="0.2">
      <c r="A51" s="24" t="s">
        <v>89</v>
      </c>
      <c r="B51" s="25" t="s">
        <v>90</v>
      </c>
      <c r="C51" s="31">
        <v>1475.4138613328371</v>
      </c>
      <c r="D51" s="31">
        <v>1607.3325024550018</v>
      </c>
      <c r="E51" s="31">
        <v>1540.3600357974083</v>
      </c>
      <c r="F51" s="31">
        <v>1422.5379809955716</v>
      </c>
      <c r="G51" s="31">
        <v>1486.0192842004074</v>
      </c>
      <c r="H51" s="31">
        <v>1401.3672461827584</v>
      </c>
      <c r="I51" s="31">
        <v>1320.9087989838263</v>
      </c>
      <c r="J51" s="31">
        <v>1343.2557582201152</v>
      </c>
      <c r="K51" s="31">
        <v>1282.76079396971</v>
      </c>
      <c r="L51" s="31">
        <v>1404.5520845833726</v>
      </c>
      <c r="M51" s="31">
        <v>1443.1352919098338</v>
      </c>
      <c r="N51" s="31">
        <v>1437.8713884152994</v>
      </c>
      <c r="O51" s="31">
        <v>1372.232528478924</v>
      </c>
      <c r="P51" s="31">
        <v>1424.4176172724719</v>
      </c>
      <c r="Q51" s="31">
        <v>1432.1349250742969</v>
      </c>
      <c r="R51" s="31">
        <v>1544.2948947704156</v>
      </c>
      <c r="S51" s="31">
        <v>1639.7518359532746</v>
      </c>
      <c r="T51" s="31">
        <v>1615.9963455639638</v>
      </c>
      <c r="U51" s="31">
        <v>1660.8106264224887</v>
      </c>
      <c r="V51" s="31">
        <v>1678.4066021794524</v>
      </c>
      <c r="W51" s="31">
        <v>1585.2354666169499</v>
      </c>
      <c r="X51" s="31">
        <v>1811.7476739977908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:W52" si="24">SUM(C53:C70)</f>
        <v>4.5991657467947569</v>
      </c>
      <c r="D52" s="31">
        <f t="shared" si="24"/>
        <v>4.530777603762588</v>
      </c>
      <c r="E52" s="31">
        <f t="shared" si="24"/>
        <v>4.5604006810810533</v>
      </c>
      <c r="F52" s="31">
        <f t="shared" si="24"/>
        <v>5.8114001815166247</v>
      </c>
      <c r="G52" s="31">
        <f t="shared" si="24"/>
        <v>6.2876082415262289</v>
      </c>
      <c r="H52" s="31">
        <f t="shared" si="24"/>
        <v>19.818620270925248</v>
      </c>
      <c r="I52" s="31">
        <f t="shared" si="24"/>
        <v>5.6139382247868603</v>
      </c>
      <c r="J52" s="31">
        <f t="shared" si="24"/>
        <v>6.084672842235074</v>
      </c>
      <c r="K52" s="31">
        <f t="shared" si="24"/>
        <v>4.9853011718687537</v>
      </c>
      <c r="L52" s="31">
        <f t="shared" si="24"/>
        <v>5.3447037935551407</v>
      </c>
      <c r="M52" s="31">
        <f t="shared" si="24"/>
        <v>6.032357943074536</v>
      </c>
      <c r="N52" s="31">
        <f t="shared" si="24"/>
        <v>6.3040262741056754</v>
      </c>
      <c r="O52" s="31">
        <f t="shared" si="24"/>
        <v>0.75835037058422294</v>
      </c>
      <c r="P52" s="31">
        <f t="shared" si="24"/>
        <v>6.6765575454980217</v>
      </c>
      <c r="Q52" s="31">
        <f t="shared" si="24"/>
        <v>4.1430530383913382</v>
      </c>
      <c r="R52" s="31">
        <f t="shared" si="24"/>
        <v>4.5235559727168155</v>
      </c>
      <c r="S52" s="31">
        <f t="shared" si="24"/>
        <v>5.3452130073696686</v>
      </c>
      <c r="T52" s="31">
        <f t="shared" si="24"/>
        <v>5.5481674142099715</v>
      </c>
      <c r="U52" s="31">
        <f t="shared" si="24"/>
        <v>7.3478902904086487</v>
      </c>
      <c r="V52" s="31">
        <f t="shared" si="24"/>
        <v>7.5193415447002732</v>
      </c>
      <c r="W52" s="31">
        <f t="shared" si="24"/>
        <v>11.830874379949226</v>
      </c>
      <c r="X52" s="31">
        <f t="shared" ref="X52" si="25">SUM(X53:X70)</f>
        <v>9.4412807896791016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3.6787543370032112E-3</v>
      </c>
      <c r="D57" s="30">
        <v>4.738123962188024E-3</v>
      </c>
      <c r="E57" s="30">
        <v>6.2217117115507779E-3</v>
      </c>
      <c r="F57" s="30">
        <v>6.6710789572799155E-3</v>
      </c>
      <c r="G57" s="30">
        <v>7.3459093349103029E-3</v>
      </c>
      <c r="H57" s="30">
        <v>8.5921783693474585E-2</v>
      </c>
      <c r="I57" s="30">
        <v>9.0682439586749805E-2</v>
      </c>
      <c r="J57" s="30">
        <v>8.3250394070458214E-2</v>
      </c>
      <c r="K57" s="30">
        <v>8.0153757970168188E-2</v>
      </c>
      <c r="L57" s="30">
        <v>8.3990544958985142E-2</v>
      </c>
      <c r="M57" s="30">
        <v>9.3076872825852808E-2</v>
      </c>
      <c r="N57" s="30">
        <v>9.2915191528629773E-2</v>
      </c>
      <c r="O57" s="30">
        <v>9.2861947358834754E-2</v>
      </c>
      <c r="P57" s="30">
        <v>9.4571132610798511E-2</v>
      </c>
      <c r="Q57" s="30">
        <v>0.10217972062166539</v>
      </c>
      <c r="R57" s="30">
        <v>9.9820904121915618E-2</v>
      </c>
      <c r="S57" s="30">
        <v>0.10615862004540189</v>
      </c>
      <c r="T57" s="30">
        <v>9.3013019531283769E-2</v>
      </c>
      <c r="U57" s="30">
        <v>0.15987648988156697</v>
      </c>
      <c r="V57" s="30">
        <v>9.9208101866382389E-2</v>
      </c>
      <c r="W57" s="30">
        <v>9.8828661682150348E-2</v>
      </c>
      <c r="X57" s="30">
        <v>9.7824090770300201E-2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4.594438115051422</v>
      </c>
      <c r="D59" s="30">
        <v>4.5238485809353932</v>
      </c>
      <c r="E59" s="30">
        <v>4.5501765778802792</v>
      </c>
      <c r="F59" s="30">
        <v>4.4871126240497592</v>
      </c>
      <c r="G59" s="30">
        <v>4.8805746826665599</v>
      </c>
      <c r="H59" s="30">
        <v>19.05054872052289</v>
      </c>
      <c r="I59" s="30">
        <v>4.6274633397511513</v>
      </c>
      <c r="J59" s="30">
        <v>5.143601098059448</v>
      </c>
      <c r="K59" s="30">
        <v>4.8181606526835692</v>
      </c>
      <c r="L59" s="30">
        <v>5.0857532593748314</v>
      </c>
      <c r="M59" s="30">
        <v>5.5779701898311886</v>
      </c>
      <c r="N59" s="30">
        <v>5.6839129121860985</v>
      </c>
      <c r="O59" s="30">
        <v>0.11297086929508024</v>
      </c>
      <c r="P59" s="30">
        <v>5.6148186413338204</v>
      </c>
      <c r="Q59" s="30">
        <v>0.36076395519006799</v>
      </c>
      <c r="R59" s="30">
        <v>0.3413941778701769</v>
      </c>
      <c r="S59" s="30">
        <v>0.34813697648057151</v>
      </c>
      <c r="T59" s="30">
        <v>0.29948820989820713</v>
      </c>
      <c r="U59" s="30">
        <v>1.0930309918670633</v>
      </c>
      <c r="V59" s="30">
        <v>0.67411480733998708</v>
      </c>
      <c r="W59" s="30">
        <v>4.6586285831529075</v>
      </c>
      <c r="X59" s="30">
        <v>1.4625917412787144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0.1276043557314599</v>
      </c>
      <c r="Q60" s="30">
        <v>0.1174113965407637</v>
      </c>
      <c r="R60" s="30">
        <v>0.11037514959977164</v>
      </c>
      <c r="S60" s="30">
        <v>0.11095708111164519</v>
      </c>
      <c r="T60" s="30">
        <v>0.11215320182850264</v>
      </c>
      <c r="U60" s="30">
        <v>0.12877113307895341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0.30976801103744306</v>
      </c>
      <c r="G61" s="30">
        <v>0.29946581635115249</v>
      </c>
      <c r="H61" s="30">
        <v>6.077215005654403E-2</v>
      </c>
      <c r="I61" s="30">
        <v>0.28517387116148696</v>
      </c>
      <c r="J61" s="30">
        <v>0.26519163032482423</v>
      </c>
      <c r="K61" s="30">
        <v>4.8083458042907784E-2</v>
      </c>
      <c r="L61" s="30">
        <v>0.11688284450616536</v>
      </c>
      <c r="M61" s="30">
        <v>0.25480761393919399</v>
      </c>
      <c r="N61" s="30">
        <v>0.38741497849682227</v>
      </c>
      <c r="O61" s="30">
        <v>0.38302863452552649</v>
      </c>
      <c r="P61" s="30">
        <v>0.62058632332642849</v>
      </c>
      <c r="Q61" s="30">
        <v>0.56454071897462232</v>
      </c>
      <c r="R61" s="30">
        <v>0.27812142236771603</v>
      </c>
      <c r="S61" s="30">
        <v>0.23081392341207549</v>
      </c>
      <c r="T61" s="30">
        <v>0.26931884361575209</v>
      </c>
      <c r="U61" s="30">
        <v>0.26326990397949068</v>
      </c>
      <c r="V61" s="30">
        <v>0.1802456080559402</v>
      </c>
      <c r="W61" s="30">
        <v>7.1278621077092194E-2</v>
      </c>
      <c r="X61" s="30">
        <v>0.10684328631677356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1.0004650517945539</v>
      </c>
      <c r="G62" s="30">
        <v>0.58694851582851315</v>
      </c>
      <c r="H62" s="30">
        <v>0.5613278209672774</v>
      </c>
      <c r="I62" s="30">
        <v>0.54129415014845539</v>
      </c>
      <c r="J62" s="30">
        <v>0.52668346656839748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5.0872223687837214E-4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6.7007681443259301E-4</v>
      </c>
      <c r="I66" s="30">
        <v>4.8415644526814882E-3</v>
      </c>
      <c r="J66" s="30">
        <v>4.8122692711603261E-3</v>
      </c>
      <c r="K66" s="30">
        <v>5.6389363963945584E-3</v>
      </c>
      <c r="L66" s="30">
        <v>8.6517759339774687E-3</v>
      </c>
      <c r="M66" s="30">
        <v>9.3084899709287103E-3</v>
      </c>
      <c r="N66" s="30">
        <v>6.7968344964184687E-3</v>
      </c>
      <c r="O66" s="30">
        <v>6.2147063267566516E-3</v>
      </c>
      <c r="P66" s="30">
        <v>5.8759042152701484E-3</v>
      </c>
      <c r="Q66" s="30">
        <v>6.8557971397838627E-3</v>
      </c>
      <c r="R66" s="30">
        <v>5.2053333244243532E-3</v>
      </c>
      <c r="S66" s="30">
        <v>0.15935950239531543</v>
      </c>
      <c r="T66" s="30">
        <v>0.25486630057015697</v>
      </c>
      <c r="U66" s="30">
        <v>0.33186739168100116</v>
      </c>
      <c r="V66" s="30">
        <v>0.3858212552799245</v>
      </c>
      <c r="W66" s="30">
        <v>0.36261337980556585</v>
      </c>
      <c r="X66" s="30">
        <v>0.66153700015370909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0.50406485647283805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</row>
    <row r="70" spans="1:24" ht="11.25" customHeight="1" x14ac:dyDescent="0.2">
      <c r="A70" s="22" t="s">
        <v>127</v>
      </c>
      <c r="B70" s="23" t="s">
        <v>128</v>
      </c>
      <c r="C70" s="30">
        <v>1.0488774063319155E-3</v>
      </c>
      <c r="D70" s="30">
        <v>2.1908988650071767E-3</v>
      </c>
      <c r="E70" s="30">
        <v>4.0023914892235116E-3</v>
      </c>
      <c r="F70" s="30">
        <v>7.3834156775890759E-3</v>
      </c>
      <c r="G70" s="30">
        <v>9.2084608722550927E-3</v>
      </c>
      <c r="H70" s="30">
        <v>5.9379718870626472E-2</v>
      </c>
      <c r="I70" s="30">
        <v>6.4482859686334965E-2</v>
      </c>
      <c r="J70" s="30">
        <v>6.1133983940785612E-2</v>
      </c>
      <c r="K70" s="30">
        <v>3.3264366775713733E-2</v>
      </c>
      <c r="L70" s="30">
        <v>4.9425368781182005E-2</v>
      </c>
      <c r="M70" s="30">
        <v>9.6686054270494134E-2</v>
      </c>
      <c r="N70" s="30">
        <v>0.13298635739770712</v>
      </c>
      <c r="O70" s="30">
        <v>0.16327421307802481</v>
      </c>
      <c r="P70" s="30">
        <v>0.21310118828024488</v>
      </c>
      <c r="Q70" s="30">
        <v>2.9913014499244355</v>
      </c>
      <c r="R70" s="30">
        <v>3.6886389854328114</v>
      </c>
      <c r="S70" s="30">
        <v>4.3897869039246595</v>
      </c>
      <c r="T70" s="30">
        <v>4.5193278387660687</v>
      </c>
      <c r="U70" s="30">
        <v>5.3710743799205733</v>
      </c>
      <c r="V70" s="30">
        <v>6.1799517721580388</v>
      </c>
      <c r="W70" s="30">
        <v>6.6395251342315085</v>
      </c>
      <c r="X70" s="30">
        <v>7.1124846711596046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:W71" si="26">SUM(C72:C73)</f>
        <v>0.1103538068755143</v>
      </c>
      <c r="D71" s="31">
        <f t="shared" si="26"/>
        <v>0.16036709169010327</v>
      </c>
      <c r="E71" s="31">
        <f t="shared" si="26"/>
        <v>0.12848021253621614</v>
      </c>
      <c r="F71" s="31">
        <f t="shared" si="26"/>
        <v>1.0472880029334162</v>
      </c>
      <c r="G71" s="31">
        <f t="shared" si="26"/>
        <v>0.73507223763287122</v>
      </c>
      <c r="H71" s="31">
        <f t="shared" si="26"/>
        <v>0.65365196222374911</v>
      </c>
      <c r="I71" s="31">
        <f t="shared" si="26"/>
        <v>0.61154433695880628</v>
      </c>
      <c r="J71" s="31">
        <f t="shared" si="26"/>
        <v>0.96272680479689632</v>
      </c>
      <c r="K71" s="31">
        <f t="shared" si="26"/>
        <v>3.7422346702576084</v>
      </c>
      <c r="L71" s="31">
        <f t="shared" si="26"/>
        <v>2.1251722645852462</v>
      </c>
      <c r="M71" s="31">
        <f t="shared" si="26"/>
        <v>3.8247434261933697</v>
      </c>
      <c r="N71" s="31">
        <f t="shared" si="26"/>
        <v>3.0171238944218399</v>
      </c>
      <c r="O71" s="31">
        <f t="shared" si="26"/>
        <v>3.19441236735081</v>
      </c>
      <c r="P71" s="31">
        <f t="shared" si="26"/>
        <v>4.8118583701147148</v>
      </c>
      <c r="Q71" s="31">
        <f t="shared" si="26"/>
        <v>4.8445786705213809</v>
      </c>
      <c r="R71" s="31">
        <f t="shared" si="26"/>
        <v>3.4353273839437599</v>
      </c>
      <c r="S71" s="31">
        <f t="shared" si="26"/>
        <v>3.578924894816446</v>
      </c>
      <c r="T71" s="31">
        <f t="shared" si="26"/>
        <v>3.5790751997915469</v>
      </c>
      <c r="U71" s="31">
        <f t="shared" si="26"/>
        <v>2.2526858127348097</v>
      </c>
      <c r="V71" s="31">
        <f t="shared" si="26"/>
        <v>2.0691337649768529</v>
      </c>
      <c r="W71" s="31">
        <f t="shared" si="26"/>
        <v>2.4560562499989906</v>
      </c>
      <c r="X71" s="31">
        <f t="shared" ref="X71" si="27">SUM(X72:X73)</f>
        <v>1.2062501096918379</v>
      </c>
    </row>
    <row r="72" spans="1:24" ht="11.25" customHeight="1" x14ac:dyDescent="0.2">
      <c r="A72" s="22" t="s">
        <v>131</v>
      </c>
      <c r="B72" s="23" t="s">
        <v>132</v>
      </c>
      <c r="C72" s="30">
        <v>0.1103538068755143</v>
      </c>
      <c r="D72" s="30">
        <v>0.16036709169010327</v>
      </c>
      <c r="E72" s="30">
        <v>0.12848021253621614</v>
      </c>
      <c r="F72" s="30">
        <v>4.6822951138862305E-2</v>
      </c>
      <c r="G72" s="30">
        <v>0.14812372180435804</v>
      </c>
      <c r="H72" s="30">
        <v>9.2324141256471759E-2</v>
      </c>
      <c r="I72" s="30">
        <v>7.025018681035089E-2</v>
      </c>
      <c r="J72" s="30">
        <v>0.43604333822849883</v>
      </c>
      <c r="K72" s="30">
        <v>3.7422346702576084</v>
      </c>
      <c r="L72" s="30">
        <v>2.1251722645852462</v>
      </c>
      <c r="M72" s="30">
        <v>3.8247434261933697</v>
      </c>
      <c r="N72" s="30">
        <v>3.0171238944218399</v>
      </c>
      <c r="O72" s="30">
        <v>3.19441236735081</v>
      </c>
      <c r="P72" s="30">
        <v>4.8118583701147148</v>
      </c>
      <c r="Q72" s="30">
        <v>4.8445786705213809</v>
      </c>
      <c r="R72" s="30">
        <v>3.4353273839437599</v>
      </c>
      <c r="S72" s="30">
        <v>3.578924894816446</v>
      </c>
      <c r="T72" s="30">
        <v>3.5790751997915469</v>
      </c>
      <c r="U72" s="30">
        <v>2.2526858127348097</v>
      </c>
      <c r="V72" s="30">
        <v>2.0691337649768529</v>
      </c>
      <c r="W72" s="30">
        <v>2.4560562499989906</v>
      </c>
      <c r="X72" s="30">
        <v>1.2062501096918379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1.0004650517945539</v>
      </c>
      <c r="G73" s="30">
        <v>0.58694851582851315</v>
      </c>
      <c r="H73" s="30">
        <v>0.5613278209672774</v>
      </c>
      <c r="I73" s="30">
        <v>0.54129415014845539</v>
      </c>
      <c r="J73" s="30">
        <v>0.52668346656839748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22.540990120714579</v>
      </c>
      <c r="D75" s="31">
        <v>27.355172668306651</v>
      </c>
      <c r="E75" s="31">
        <v>25.968652444450537</v>
      </c>
      <c r="F75" s="31">
        <v>32.21657582329523</v>
      </c>
      <c r="G75" s="31">
        <v>34.380181680591136</v>
      </c>
      <c r="H75" s="31">
        <v>51.372825298626623</v>
      </c>
      <c r="I75" s="31">
        <v>43.878199686361413</v>
      </c>
      <c r="J75" s="31">
        <v>100.31707514578071</v>
      </c>
      <c r="K75" s="31">
        <v>83.12667062252369</v>
      </c>
      <c r="L75" s="31">
        <v>106.70275329692161</v>
      </c>
      <c r="M75" s="31">
        <v>116.88933486066108</v>
      </c>
      <c r="N75" s="31">
        <v>104.34961105478737</v>
      </c>
      <c r="O75" s="31">
        <v>115.68735918940509</v>
      </c>
      <c r="P75" s="31">
        <v>100.65703928965289</v>
      </c>
      <c r="Q75" s="31">
        <v>95.449207130711613</v>
      </c>
      <c r="R75" s="31">
        <v>98.38776092810015</v>
      </c>
      <c r="S75" s="31">
        <v>106.0480469724389</v>
      </c>
      <c r="T75" s="31">
        <v>95.68221161154321</v>
      </c>
      <c r="U75" s="31">
        <v>91.960591844131855</v>
      </c>
      <c r="V75" s="31">
        <v>95.581743916876746</v>
      </c>
      <c r="W75" s="31">
        <v>100.09214454903449</v>
      </c>
      <c r="X75" s="31">
        <v>97.576716290446853</v>
      </c>
    </row>
    <row r="76" spans="1:24" ht="11.25" customHeight="1" x14ac:dyDescent="0.2">
      <c r="A76" s="26" t="s">
        <v>139</v>
      </c>
      <c r="B76" s="27" t="s">
        <v>140</v>
      </c>
      <c r="C76" s="32">
        <v>2328.043934457572</v>
      </c>
      <c r="D76" s="32">
        <v>2494.0023653108424</v>
      </c>
      <c r="E76" s="32">
        <v>2430.9156685366111</v>
      </c>
      <c r="F76" s="32">
        <v>2413.6386224079843</v>
      </c>
      <c r="G76" s="32">
        <v>2508.3364915672159</v>
      </c>
      <c r="H76" s="32">
        <v>2405.2369567777478</v>
      </c>
      <c r="I76" s="32">
        <v>2377.6157503639179</v>
      </c>
      <c r="J76" s="32">
        <v>2398.7836014663912</v>
      </c>
      <c r="K76" s="32">
        <v>2214.9541078270713</v>
      </c>
      <c r="L76" s="32">
        <v>1964.8386467142793</v>
      </c>
      <c r="M76" s="32">
        <v>2120.4191637528725</v>
      </c>
      <c r="N76" s="32">
        <v>2170.2340224680279</v>
      </c>
      <c r="O76" s="32">
        <v>2183.6200546623008</v>
      </c>
      <c r="P76" s="32">
        <v>2150.3267805610235</v>
      </c>
      <c r="Q76" s="32">
        <v>2287.9870807209372</v>
      </c>
      <c r="R76" s="32">
        <v>2384.4009814320561</v>
      </c>
      <c r="S76" s="32">
        <v>2370.9407197539454</v>
      </c>
      <c r="T76" s="32">
        <v>2312.3926554476047</v>
      </c>
      <c r="U76" s="32">
        <v>2231.5792503039224</v>
      </c>
      <c r="V76" s="32">
        <v>2163.1934005786602</v>
      </c>
      <c r="W76" s="32">
        <v>2155.6660224973798</v>
      </c>
      <c r="X76" s="32">
        <v>2210.719686706434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4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184</v>
      </c>
      <c r="B1" s="7" t="s">
        <v>251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:W2" si="0">SUM(C3,C17,C22,C25,C26,C51,C52,C71,C74,C75,C76)</f>
        <v>50351.464982567515</v>
      </c>
      <c r="D2" s="28">
        <f t="shared" si="0"/>
        <v>50175.39794007648</v>
      </c>
      <c r="E2" s="28">
        <f t="shared" si="0"/>
        <v>50513.305068779431</v>
      </c>
      <c r="F2" s="28">
        <f t="shared" si="0"/>
        <v>53775.491537522401</v>
      </c>
      <c r="G2" s="28">
        <f t="shared" si="0"/>
        <v>51400.298225349958</v>
      </c>
      <c r="H2" s="28">
        <f t="shared" si="0"/>
        <v>52023.376103883304</v>
      </c>
      <c r="I2" s="28">
        <f t="shared" si="0"/>
        <v>50492.00775212334</v>
      </c>
      <c r="J2" s="28">
        <f t="shared" si="0"/>
        <v>52898.152313517348</v>
      </c>
      <c r="K2" s="28">
        <f t="shared" si="0"/>
        <v>51744.69791358427</v>
      </c>
      <c r="L2" s="28">
        <f t="shared" si="0"/>
        <v>47020.029020361944</v>
      </c>
      <c r="M2" s="28">
        <f t="shared" si="0"/>
        <v>49156.835011272618</v>
      </c>
      <c r="N2" s="28">
        <f t="shared" si="0"/>
        <v>52870.848457042332</v>
      </c>
      <c r="O2" s="28">
        <f t="shared" si="0"/>
        <v>53263.356728298342</v>
      </c>
      <c r="P2" s="28">
        <f t="shared" si="0"/>
        <v>53130.324112897513</v>
      </c>
      <c r="Q2" s="28">
        <f t="shared" si="0"/>
        <v>51856.082745756146</v>
      </c>
      <c r="R2" s="28">
        <f t="shared" si="0"/>
        <v>50567.914384924799</v>
      </c>
      <c r="S2" s="28">
        <f t="shared" si="0"/>
        <v>51336.52940284284</v>
      </c>
      <c r="T2" s="28">
        <f t="shared" si="0"/>
        <v>51677.178738680268</v>
      </c>
      <c r="U2" s="28">
        <f t="shared" si="0"/>
        <v>51144.796225824539</v>
      </c>
      <c r="V2" s="28">
        <f t="shared" si="0"/>
        <v>50527.488678706373</v>
      </c>
      <c r="W2" s="28">
        <f t="shared" si="0"/>
        <v>50318.822870054879</v>
      </c>
      <c r="X2" s="28">
        <f t="shared" ref="X2" si="1">SUM(X3,X17,X22,X25,X26,X51,X52,X71,X74,X75,X76)</f>
        <v>51763.233029601673</v>
      </c>
    </row>
    <row r="3" spans="1:24" ht="11.25" customHeight="1" x14ac:dyDescent="0.2">
      <c r="A3" s="20" t="s">
        <v>3</v>
      </c>
      <c r="B3" s="21" t="s">
        <v>4</v>
      </c>
      <c r="C3" s="29">
        <f t="shared" ref="C3:W3" si="2">SUM(C4,C8,C11)</f>
        <v>2932.6062768701627</v>
      </c>
      <c r="D3" s="29">
        <f t="shared" si="2"/>
        <v>3024.6072226999131</v>
      </c>
      <c r="E3" s="29">
        <f t="shared" si="2"/>
        <v>3199.7395528804818</v>
      </c>
      <c r="F3" s="29">
        <f t="shared" si="2"/>
        <v>3040.3288907996562</v>
      </c>
      <c r="G3" s="29">
        <f t="shared" si="2"/>
        <v>2882.3732588134135</v>
      </c>
      <c r="H3" s="29">
        <f t="shared" si="2"/>
        <v>2591.4602751504731</v>
      </c>
      <c r="I3" s="29">
        <f t="shared" si="2"/>
        <v>2492.7582115219261</v>
      </c>
      <c r="J3" s="29">
        <f t="shared" si="2"/>
        <v>2304.5963026655199</v>
      </c>
      <c r="K3" s="29">
        <f t="shared" si="2"/>
        <v>2886.2888220120367</v>
      </c>
      <c r="L3" s="29">
        <f t="shared" si="2"/>
        <v>2658.8299226139297</v>
      </c>
      <c r="M3" s="29">
        <f t="shared" si="2"/>
        <v>2589.3748065348236</v>
      </c>
      <c r="N3" s="29">
        <f t="shared" si="2"/>
        <v>2461.9997420464315</v>
      </c>
      <c r="O3" s="29">
        <f t="shared" si="2"/>
        <v>2494.8482373172828</v>
      </c>
      <c r="P3" s="29">
        <f t="shared" si="2"/>
        <v>2740.899914015477</v>
      </c>
      <c r="Q3" s="29">
        <f t="shared" si="2"/>
        <v>2750.8410146173687</v>
      </c>
      <c r="R3" s="29">
        <f t="shared" si="2"/>
        <v>3029.25399828031</v>
      </c>
      <c r="S3" s="29">
        <f t="shared" si="2"/>
        <v>2881.1350816852969</v>
      </c>
      <c r="T3" s="29">
        <f t="shared" si="2"/>
        <v>3056.9780739466896</v>
      </c>
      <c r="U3" s="29">
        <f t="shared" si="2"/>
        <v>2607.985210662081</v>
      </c>
      <c r="V3" s="29">
        <f t="shared" si="2"/>
        <v>2419.793981083405</v>
      </c>
      <c r="W3" s="29">
        <f t="shared" si="2"/>
        <v>2340.0848667239898</v>
      </c>
      <c r="X3" s="29">
        <f t="shared" ref="X3" si="3">SUM(X4,X8,X11)</f>
        <v>2107.9707652622533</v>
      </c>
    </row>
    <row r="4" spans="1:24" ht="11.25" customHeight="1" x14ac:dyDescent="0.2">
      <c r="A4" s="40" t="s">
        <v>341</v>
      </c>
      <c r="B4" s="41" t="s">
        <v>342</v>
      </c>
      <c r="C4" s="42">
        <f t="shared" ref="C4:W4" si="4">SUM(C5:C7)</f>
        <v>1640.6986242476351</v>
      </c>
      <c r="D4" s="42">
        <f t="shared" si="4"/>
        <v>2014.9042992261386</v>
      </c>
      <c r="E4" s="42">
        <f t="shared" si="4"/>
        <v>2137.0918314703358</v>
      </c>
      <c r="F4" s="42">
        <f t="shared" si="4"/>
        <v>1613.5284608770423</v>
      </c>
      <c r="G4" s="42">
        <f t="shared" si="4"/>
        <v>1525.8942390369734</v>
      </c>
      <c r="H4" s="42">
        <f t="shared" si="4"/>
        <v>1384.2322441960448</v>
      </c>
      <c r="I4" s="42">
        <f t="shared" si="4"/>
        <v>1231.1300085984522</v>
      </c>
      <c r="J4" s="42">
        <f t="shared" si="4"/>
        <v>1415.2593293207221</v>
      </c>
      <c r="K4" s="42">
        <f t="shared" si="4"/>
        <v>1980.6762682717101</v>
      </c>
      <c r="L4" s="42">
        <f t="shared" si="4"/>
        <v>1587.3539982803095</v>
      </c>
      <c r="M4" s="42">
        <f t="shared" si="4"/>
        <v>1993.031728288908</v>
      </c>
      <c r="N4" s="42">
        <f t="shared" si="4"/>
        <v>1847.8638005159066</v>
      </c>
      <c r="O4" s="42">
        <f t="shared" si="4"/>
        <v>1848.0412725709375</v>
      </c>
      <c r="P4" s="42">
        <f t="shared" si="4"/>
        <v>2041.1160791057605</v>
      </c>
      <c r="Q4" s="42">
        <f t="shared" si="4"/>
        <v>2185.6764402407562</v>
      </c>
      <c r="R4" s="42">
        <f t="shared" si="4"/>
        <v>2465.0981943250222</v>
      </c>
      <c r="S4" s="42">
        <f t="shared" si="4"/>
        <v>2291.8697334479793</v>
      </c>
      <c r="T4" s="42">
        <f t="shared" si="4"/>
        <v>2519.986672398968</v>
      </c>
      <c r="U4" s="42">
        <f t="shared" si="4"/>
        <v>2084.7798796216684</v>
      </c>
      <c r="V4" s="42">
        <f t="shared" si="4"/>
        <v>1946.8855546001719</v>
      </c>
      <c r="W4" s="42">
        <f t="shared" si="4"/>
        <v>1891.0540842648325</v>
      </c>
      <c r="X4" s="42">
        <f t="shared" ref="X4" si="5">SUM(X5:X7)</f>
        <v>1679.5653482373179</v>
      </c>
    </row>
    <row r="5" spans="1:24" ht="11.25" customHeight="1" x14ac:dyDescent="0.2">
      <c r="A5" s="39" t="s">
        <v>5</v>
      </c>
      <c r="B5" s="23" t="s">
        <v>6</v>
      </c>
      <c r="C5" s="30">
        <f>FC_IND_CPC_BC_E!C5+FC_IND_CPC_OC_E!C5+FC_IND_CPC_PH_E!C5</f>
        <v>6.5950128976784192E-2</v>
      </c>
      <c r="D5" s="30">
        <f>FC_IND_CPC_BC_E!D5+FC_IND_CPC_OC_E!D5+FC_IND_CPC_PH_E!D5</f>
        <v>0</v>
      </c>
      <c r="E5" s="30">
        <f>FC_IND_CPC_BC_E!E5+FC_IND_CPC_OC_E!E5+FC_IND_CPC_PH_E!E5</f>
        <v>0</v>
      </c>
      <c r="F5" s="30">
        <f>FC_IND_CPC_BC_E!F5+FC_IND_CPC_OC_E!F5+FC_IND_CPC_PH_E!F5</f>
        <v>0</v>
      </c>
      <c r="G5" s="30">
        <f>FC_IND_CPC_BC_E!G5+FC_IND_CPC_OC_E!G5+FC_IND_CPC_PH_E!G5</f>
        <v>113.85021496130696</v>
      </c>
      <c r="H5" s="30">
        <f>FC_IND_CPC_BC_E!H5+FC_IND_CPC_OC_E!H5+FC_IND_CPC_PH_E!H5</f>
        <v>121.39785038693036</v>
      </c>
      <c r="I5" s="30">
        <f>FC_IND_CPC_BC_E!I5+FC_IND_CPC_OC_E!I5+FC_IND_CPC_PH_E!I5</f>
        <v>130.52966466036114</v>
      </c>
      <c r="J5" s="30">
        <f>FC_IND_CPC_BC_E!J5+FC_IND_CPC_OC_E!J5+FC_IND_CPC_PH_E!J5</f>
        <v>116.35571797076526</v>
      </c>
      <c r="K5" s="30">
        <f>FC_IND_CPC_BC_E!K5+FC_IND_CPC_OC_E!K5+FC_IND_CPC_PH_E!K5</f>
        <v>133.40412725709371</v>
      </c>
      <c r="L5" s="30">
        <f>FC_IND_CPC_BC_E!L5+FC_IND_CPC_OC_E!L5+FC_IND_CPC_PH_E!L5</f>
        <v>83.209888220120362</v>
      </c>
      <c r="M5" s="30">
        <f>FC_IND_CPC_BC_E!M5+FC_IND_CPC_OC_E!M5+FC_IND_CPC_PH_E!M5</f>
        <v>108.3268271711092</v>
      </c>
      <c r="N5" s="30">
        <f>FC_IND_CPC_BC_E!N5+FC_IND_CPC_OC_E!N5+FC_IND_CPC_PH_E!N5</f>
        <v>236.81074806534818</v>
      </c>
      <c r="O5" s="30">
        <f>FC_IND_CPC_BC_E!O5+FC_IND_CPC_OC_E!O5+FC_IND_CPC_PH_E!O5</f>
        <v>249.96904557179701</v>
      </c>
      <c r="P5" s="30">
        <f>FC_IND_CPC_BC_E!P5+FC_IND_CPC_OC_E!P5+FC_IND_CPC_PH_E!P5</f>
        <v>383.43920894239028</v>
      </c>
      <c r="Q5" s="30">
        <f>FC_IND_CPC_BC_E!Q5+FC_IND_CPC_OC_E!Q5+FC_IND_CPC_PH_E!Q5</f>
        <v>266.6036973344797</v>
      </c>
      <c r="R5" s="30">
        <f>FC_IND_CPC_BC_E!R5+FC_IND_CPC_OC_E!R5+FC_IND_CPC_PH_E!R5</f>
        <v>218.23422184006887</v>
      </c>
      <c r="S5" s="30">
        <f>FC_IND_CPC_BC_E!S5+FC_IND_CPC_OC_E!S5+FC_IND_CPC_PH_E!S5</f>
        <v>146.40584694754941</v>
      </c>
      <c r="T5" s="30">
        <f>FC_IND_CPC_BC_E!T5+FC_IND_CPC_OC_E!T5+FC_IND_CPC_PH_E!T5</f>
        <v>227.04763542562341</v>
      </c>
      <c r="U5" s="30">
        <f>FC_IND_CPC_BC_E!U5+FC_IND_CPC_OC_E!U5+FC_IND_CPC_PH_E!U5</f>
        <v>251.63972484952711</v>
      </c>
      <c r="V5" s="30">
        <f>FC_IND_CPC_BC_E!V5+FC_IND_CPC_OC_E!V5+FC_IND_CPC_PH_E!V5</f>
        <v>230.61616509028374</v>
      </c>
      <c r="W5" s="30">
        <f>FC_IND_CPC_BC_E!W5+FC_IND_CPC_OC_E!W5+FC_IND_CPC_PH_E!W5</f>
        <v>125.36354256233876</v>
      </c>
      <c r="X5" s="30">
        <f>FC_IND_CPC_BC_E!X5+FC_IND_CPC_OC_E!X5+FC_IND_CPC_PH_E!X5</f>
        <v>170.05829750644884</v>
      </c>
    </row>
    <row r="6" spans="1:24" ht="11.25" customHeight="1" x14ac:dyDescent="0.2">
      <c r="A6" s="39" t="s">
        <v>7</v>
      </c>
      <c r="B6" s="23" t="s">
        <v>8</v>
      </c>
      <c r="C6" s="30">
        <f>FC_IND_CPC_BC_E!C6+FC_IND_CPC_OC_E!C6+FC_IND_CPC_PH_E!C6</f>
        <v>0.67815993121238172</v>
      </c>
      <c r="D6" s="30">
        <f>FC_IND_CPC_BC_E!D6+FC_IND_CPC_OC_E!D6+FC_IND_CPC_PH_E!D6</f>
        <v>6.8102321582115204</v>
      </c>
      <c r="E6" s="30">
        <f>FC_IND_CPC_BC_E!E6+FC_IND_CPC_OC_E!E6+FC_IND_CPC_PH_E!E6</f>
        <v>0</v>
      </c>
      <c r="F6" s="30">
        <f>FC_IND_CPC_BC_E!F6+FC_IND_CPC_OC_E!F6+FC_IND_CPC_PH_E!F6</f>
        <v>0</v>
      </c>
      <c r="G6" s="30">
        <f>FC_IND_CPC_BC_E!G6+FC_IND_CPC_OC_E!G6+FC_IND_CPC_PH_E!G6</f>
        <v>0</v>
      </c>
      <c r="H6" s="30">
        <f>FC_IND_CPC_BC_E!H6+FC_IND_CPC_OC_E!H6+FC_IND_CPC_PH_E!H6</f>
        <v>0</v>
      </c>
      <c r="I6" s="30">
        <f>FC_IND_CPC_BC_E!I6+FC_IND_CPC_OC_E!I6+FC_IND_CPC_PH_E!I6</f>
        <v>0</v>
      </c>
      <c r="J6" s="30">
        <f>FC_IND_CPC_BC_E!J6+FC_IND_CPC_OC_E!J6+FC_IND_CPC_PH_E!J6</f>
        <v>0</v>
      </c>
      <c r="K6" s="30">
        <f>FC_IND_CPC_BC_E!K6+FC_IND_CPC_OC_E!K6+FC_IND_CPC_PH_E!K6</f>
        <v>0</v>
      </c>
      <c r="L6" s="30">
        <f>FC_IND_CPC_BC_E!L6+FC_IND_CPC_OC_E!L6+FC_IND_CPC_PH_E!L6</f>
        <v>0</v>
      </c>
      <c r="M6" s="30">
        <f>FC_IND_CPC_BC_E!M6+FC_IND_CPC_OC_E!M6+FC_IND_CPC_PH_E!M6</f>
        <v>0</v>
      </c>
      <c r="N6" s="30">
        <f>FC_IND_CPC_BC_E!N6+FC_IND_CPC_OC_E!N6+FC_IND_CPC_PH_E!N6</f>
        <v>0</v>
      </c>
      <c r="O6" s="30">
        <f>FC_IND_CPC_BC_E!O6+FC_IND_CPC_OC_E!O6+FC_IND_CPC_PH_E!O6</f>
        <v>1.3963026655202058</v>
      </c>
      <c r="P6" s="30">
        <f>FC_IND_CPC_BC_E!P6+FC_IND_CPC_OC_E!P6+FC_IND_CPC_PH_E!P6</f>
        <v>0</v>
      </c>
      <c r="Q6" s="30">
        <f>FC_IND_CPC_BC_E!Q6+FC_IND_CPC_OC_E!Q6+FC_IND_CPC_PH_E!Q6</f>
        <v>0</v>
      </c>
      <c r="R6" s="30">
        <f>FC_IND_CPC_BC_E!R6+FC_IND_CPC_OC_E!R6+FC_IND_CPC_PH_E!R6</f>
        <v>0</v>
      </c>
      <c r="S6" s="30">
        <f>FC_IND_CPC_BC_E!S6+FC_IND_CPC_OC_E!S6+FC_IND_CPC_PH_E!S6</f>
        <v>0</v>
      </c>
      <c r="T6" s="30">
        <f>FC_IND_CPC_BC_E!T6+FC_IND_CPC_OC_E!T6+FC_IND_CPC_PH_E!T6</f>
        <v>0</v>
      </c>
      <c r="U6" s="30">
        <f>FC_IND_CPC_BC_E!U6+FC_IND_CPC_OC_E!U6+FC_IND_CPC_PH_E!U6</f>
        <v>0</v>
      </c>
      <c r="V6" s="30">
        <f>FC_IND_CPC_BC_E!V6+FC_IND_CPC_OC_E!V6+FC_IND_CPC_PH_E!V6</f>
        <v>0</v>
      </c>
      <c r="W6" s="30">
        <f>FC_IND_CPC_BC_E!W6+FC_IND_CPC_OC_E!W6+FC_IND_CPC_PH_E!W6</f>
        <v>0</v>
      </c>
      <c r="X6" s="30">
        <f>FC_IND_CPC_BC_E!X6+FC_IND_CPC_OC_E!X6+FC_IND_CPC_PH_E!X6</f>
        <v>0</v>
      </c>
    </row>
    <row r="7" spans="1:24" ht="11.25" customHeight="1" x14ac:dyDescent="0.2">
      <c r="A7" s="39" t="s">
        <v>9</v>
      </c>
      <c r="B7" s="23" t="s">
        <v>10</v>
      </c>
      <c r="C7" s="30">
        <f>FC_IND_CPC_BC_E!C7+FC_IND_CPC_OC_E!C7+FC_IND_CPC_PH_E!C7</f>
        <v>1639.954514187446</v>
      </c>
      <c r="D7" s="30">
        <f>FC_IND_CPC_BC_E!D7+FC_IND_CPC_OC_E!D7+FC_IND_CPC_PH_E!D7</f>
        <v>2008.0940670679272</v>
      </c>
      <c r="E7" s="30">
        <f>FC_IND_CPC_BC_E!E7+FC_IND_CPC_OC_E!E7+FC_IND_CPC_PH_E!E7</f>
        <v>2137.0918314703358</v>
      </c>
      <c r="F7" s="30">
        <f>FC_IND_CPC_BC_E!F7+FC_IND_CPC_OC_E!F7+FC_IND_CPC_PH_E!F7</f>
        <v>1613.5284608770423</v>
      </c>
      <c r="G7" s="30">
        <f>FC_IND_CPC_BC_E!G7+FC_IND_CPC_OC_E!G7+FC_IND_CPC_PH_E!G7</f>
        <v>1412.0440240756664</v>
      </c>
      <c r="H7" s="30">
        <f>FC_IND_CPC_BC_E!H7+FC_IND_CPC_OC_E!H7+FC_IND_CPC_PH_E!H7</f>
        <v>1262.8343938091145</v>
      </c>
      <c r="I7" s="30">
        <f>FC_IND_CPC_BC_E!I7+FC_IND_CPC_OC_E!I7+FC_IND_CPC_PH_E!I7</f>
        <v>1100.6003439380911</v>
      </c>
      <c r="J7" s="30">
        <f>FC_IND_CPC_BC_E!J7+FC_IND_CPC_OC_E!J7+FC_IND_CPC_PH_E!J7</f>
        <v>1298.9036113499569</v>
      </c>
      <c r="K7" s="30">
        <f>FC_IND_CPC_BC_E!K7+FC_IND_CPC_OC_E!K7+FC_IND_CPC_PH_E!K7</f>
        <v>1847.2721410146164</v>
      </c>
      <c r="L7" s="30">
        <f>FC_IND_CPC_BC_E!L7+FC_IND_CPC_OC_E!L7+FC_IND_CPC_PH_E!L7</f>
        <v>1504.1441100601892</v>
      </c>
      <c r="M7" s="30">
        <f>FC_IND_CPC_BC_E!M7+FC_IND_CPC_OC_E!M7+FC_IND_CPC_PH_E!M7</f>
        <v>1884.7049011177987</v>
      </c>
      <c r="N7" s="30">
        <f>FC_IND_CPC_BC_E!N7+FC_IND_CPC_OC_E!N7+FC_IND_CPC_PH_E!N7</f>
        <v>1611.0530524505584</v>
      </c>
      <c r="O7" s="30">
        <f>FC_IND_CPC_BC_E!O7+FC_IND_CPC_OC_E!O7+FC_IND_CPC_PH_E!O7</f>
        <v>1596.6759243336203</v>
      </c>
      <c r="P7" s="30">
        <f>FC_IND_CPC_BC_E!P7+FC_IND_CPC_OC_E!P7+FC_IND_CPC_PH_E!P7</f>
        <v>1657.6768701633703</v>
      </c>
      <c r="Q7" s="30">
        <f>FC_IND_CPC_BC_E!Q7+FC_IND_CPC_OC_E!Q7+FC_IND_CPC_PH_E!Q7</f>
        <v>1919.0727429062763</v>
      </c>
      <c r="R7" s="30">
        <f>FC_IND_CPC_BC_E!R7+FC_IND_CPC_OC_E!R7+FC_IND_CPC_PH_E!R7</f>
        <v>2246.8639724849531</v>
      </c>
      <c r="S7" s="30">
        <f>FC_IND_CPC_BC_E!S7+FC_IND_CPC_OC_E!S7+FC_IND_CPC_PH_E!S7</f>
        <v>2145.4638865004299</v>
      </c>
      <c r="T7" s="30">
        <f>FC_IND_CPC_BC_E!T7+FC_IND_CPC_OC_E!T7+FC_IND_CPC_PH_E!T7</f>
        <v>2292.9390369733446</v>
      </c>
      <c r="U7" s="30">
        <f>FC_IND_CPC_BC_E!U7+FC_IND_CPC_OC_E!U7+FC_IND_CPC_PH_E!U7</f>
        <v>1833.1401547721412</v>
      </c>
      <c r="V7" s="30">
        <f>FC_IND_CPC_BC_E!V7+FC_IND_CPC_OC_E!V7+FC_IND_CPC_PH_E!V7</f>
        <v>1716.269389509888</v>
      </c>
      <c r="W7" s="30">
        <f>FC_IND_CPC_BC_E!W7+FC_IND_CPC_OC_E!W7+FC_IND_CPC_PH_E!W7</f>
        <v>1765.6905417024936</v>
      </c>
      <c r="X7" s="30">
        <f>FC_IND_CPC_BC_E!X7+FC_IND_CPC_OC_E!X7+FC_IND_CPC_PH_E!X7</f>
        <v>1509.5070507308692</v>
      </c>
    </row>
    <row r="8" spans="1:24" ht="11.25" customHeight="1" x14ac:dyDescent="0.2">
      <c r="A8" s="40" t="s">
        <v>343</v>
      </c>
      <c r="B8" s="41" t="s">
        <v>344</v>
      </c>
      <c r="C8" s="42">
        <f t="shared" ref="C8" si="6">SUM(C9:C10)</f>
        <v>987.7245915735167</v>
      </c>
      <c r="D8" s="42">
        <f t="shared" ref="D8:W8" si="7">SUM(D9:D10)</f>
        <v>636.2534823731728</v>
      </c>
      <c r="E8" s="42">
        <f t="shared" si="7"/>
        <v>639.46801375752352</v>
      </c>
      <c r="F8" s="42">
        <f t="shared" si="7"/>
        <v>854.87257093723122</v>
      </c>
      <c r="G8" s="42">
        <f t="shared" si="7"/>
        <v>921.41994840928635</v>
      </c>
      <c r="H8" s="42">
        <f t="shared" si="7"/>
        <v>895.21986242476373</v>
      </c>
      <c r="I8" s="42">
        <f t="shared" si="7"/>
        <v>911.19828030954443</v>
      </c>
      <c r="J8" s="42">
        <f t="shared" si="7"/>
        <v>591.59054170249362</v>
      </c>
      <c r="K8" s="42">
        <f t="shared" si="7"/>
        <v>628.4253654342217</v>
      </c>
      <c r="L8" s="42">
        <f t="shared" si="7"/>
        <v>880.47523645743775</v>
      </c>
      <c r="M8" s="42">
        <f t="shared" si="7"/>
        <v>440.12553740326734</v>
      </c>
      <c r="N8" s="42">
        <f t="shared" si="7"/>
        <v>416.18753224419606</v>
      </c>
      <c r="O8" s="42">
        <f t="shared" si="7"/>
        <v>413.66921754084274</v>
      </c>
      <c r="P8" s="42">
        <f t="shared" si="7"/>
        <v>374.83121238177131</v>
      </c>
      <c r="Q8" s="42">
        <f t="shared" si="7"/>
        <v>334.20662080825457</v>
      </c>
      <c r="R8" s="42">
        <f t="shared" si="7"/>
        <v>306.84290627687017</v>
      </c>
      <c r="S8" s="42">
        <f t="shared" si="7"/>
        <v>282.16595012897682</v>
      </c>
      <c r="T8" s="42">
        <f t="shared" si="7"/>
        <v>372.59019776440238</v>
      </c>
      <c r="U8" s="42">
        <f t="shared" si="7"/>
        <v>362.81160791057607</v>
      </c>
      <c r="V8" s="42">
        <f t="shared" si="7"/>
        <v>340.7979363714532</v>
      </c>
      <c r="W8" s="42">
        <f t="shared" si="7"/>
        <v>335.15331040412718</v>
      </c>
      <c r="X8" s="42">
        <f t="shared" ref="X8" si="8">SUM(X9:X10)</f>
        <v>327.88460877042132</v>
      </c>
    </row>
    <row r="9" spans="1:24" ht="11.25" customHeight="1" x14ac:dyDescent="0.2">
      <c r="A9" s="39" t="s">
        <v>11</v>
      </c>
      <c r="B9" s="23" t="s">
        <v>12</v>
      </c>
      <c r="C9" s="30">
        <f>FC_IND_CPC_BC_E!C9+FC_IND_CPC_OC_E!C9+FC_IND_CPC_PH_E!C9</f>
        <v>0</v>
      </c>
      <c r="D9" s="30">
        <f>FC_IND_CPC_BC_E!D9+FC_IND_CPC_OC_E!D9+FC_IND_CPC_PH_E!D9</f>
        <v>0</v>
      </c>
      <c r="E9" s="30">
        <f>FC_IND_CPC_BC_E!E9+FC_IND_CPC_OC_E!E9+FC_IND_CPC_PH_E!E9</f>
        <v>0</v>
      </c>
      <c r="F9" s="30">
        <f>FC_IND_CPC_BC_E!F9+FC_IND_CPC_OC_E!F9+FC_IND_CPC_PH_E!F9</f>
        <v>0</v>
      </c>
      <c r="G9" s="30">
        <f>FC_IND_CPC_BC_E!G9+FC_IND_CPC_OC_E!G9+FC_IND_CPC_PH_E!G9</f>
        <v>0</v>
      </c>
      <c r="H9" s="30">
        <f>FC_IND_CPC_BC_E!H9+FC_IND_CPC_OC_E!H9+FC_IND_CPC_PH_E!H9</f>
        <v>0</v>
      </c>
      <c r="I9" s="30">
        <f>FC_IND_CPC_BC_E!I9+FC_IND_CPC_OC_E!I9+FC_IND_CPC_PH_E!I9</f>
        <v>0</v>
      </c>
      <c r="J9" s="30">
        <f>FC_IND_CPC_BC_E!J9+FC_IND_CPC_OC_E!J9+FC_IND_CPC_PH_E!J9</f>
        <v>0</v>
      </c>
      <c r="K9" s="30">
        <f>FC_IND_CPC_BC_E!K9+FC_IND_CPC_OC_E!K9+FC_IND_CPC_PH_E!K9</f>
        <v>0</v>
      </c>
      <c r="L9" s="30">
        <f>FC_IND_CPC_BC_E!L9+FC_IND_CPC_OC_E!L9+FC_IND_CPC_PH_E!L9</f>
        <v>0</v>
      </c>
      <c r="M9" s="30">
        <f>FC_IND_CPC_BC_E!M9+FC_IND_CPC_OC_E!M9+FC_IND_CPC_PH_E!M9</f>
        <v>16.396818572656919</v>
      </c>
      <c r="N9" s="30">
        <f>FC_IND_CPC_BC_E!N9+FC_IND_CPC_OC_E!N9+FC_IND_CPC_PH_E!N9</f>
        <v>0</v>
      </c>
      <c r="O9" s="30">
        <f>FC_IND_CPC_BC_E!O9+FC_IND_CPC_OC_E!O9+FC_IND_CPC_PH_E!O9</f>
        <v>0</v>
      </c>
      <c r="P9" s="30">
        <f>FC_IND_CPC_BC_E!P9+FC_IND_CPC_OC_E!P9+FC_IND_CPC_PH_E!P9</f>
        <v>0</v>
      </c>
      <c r="Q9" s="30">
        <f>FC_IND_CPC_BC_E!Q9+FC_IND_CPC_OC_E!Q9+FC_IND_CPC_PH_E!Q9</f>
        <v>0</v>
      </c>
      <c r="R9" s="30">
        <f>FC_IND_CPC_BC_E!R9+FC_IND_CPC_OC_E!R9+FC_IND_CPC_PH_E!R9</f>
        <v>0</v>
      </c>
      <c r="S9" s="30">
        <f>FC_IND_CPC_BC_E!S9+FC_IND_CPC_OC_E!S9+FC_IND_CPC_PH_E!S9</f>
        <v>0</v>
      </c>
      <c r="T9" s="30">
        <f>FC_IND_CPC_BC_E!T9+FC_IND_CPC_OC_E!T9+FC_IND_CPC_PH_E!T9</f>
        <v>0</v>
      </c>
      <c r="U9" s="30">
        <f>FC_IND_CPC_BC_E!U9+FC_IND_CPC_OC_E!U9+FC_IND_CPC_PH_E!U9</f>
        <v>0</v>
      </c>
      <c r="V9" s="30">
        <f>FC_IND_CPC_BC_E!V9+FC_IND_CPC_OC_E!V9+FC_IND_CPC_PH_E!V9</f>
        <v>8.9423903697334467E-3</v>
      </c>
      <c r="W9" s="30">
        <f>FC_IND_CPC_BC_E!W9+FC_IND_CPC_OC_E!W9+FC_IND_CPC_PH_E!W9</f>
        <v>0</v>
      </c>
      <c r="X9" s="30">
        <f>FC_IND_CPC_BC_E!X9+FC_IND_CPC_OC_E!X9+FC_IND_CPC_PH_E!X9</f>
        <v>0</v>
      </c>
    </row>
    <row r="10" spans="1:24" ht="11.25" customHeight="1" x14ac:dyDescent="0.2">
      <c r="A10" s="39" t="s">
        <v>13</v>
      </c>
      <c r="B10" s="23" t="s">
        <v>14</v>
      </c>
      <c r="C10" s="30">
        <f>FC_IND_CPC_BC_E!C10+FC_IND_CPC_OC_E!C10+FC_IND_CPC_PH_E!C10</f>
        <v>987.7245915735167</v>
      </c>
      <c r="D10" s="30">
        <f>FC_IND_CPC_BC_E!D10+FC_IND_CPC_OC_E!D10+FC_IND_CPC_PH_E!D10</f>
        <v>636.2534823731728</v>
      </c>
      <c r="E10" s="30">
        <f>FC_IND_CPC_BC_E!E10+FC_IND_CPC_OC_E!E10+FC_IND_CPC_PH_E!E10</f>
        <v>639.46801375752352</v>
      </c>
      <c r="F10" s="30">
        <f>FC_IND_CPC_BC_E!F10+FC_IND_CPC_OC_E!F10+FC_IND_CPC_PH_E!F10</f>
        <v>854.87257093723122</v>
      </c>
      <c r="G10" s="30">
        <f>FC_IND_CPC_BC_E!G10+FC_IND_CPC_OC_E!G10+FC_IND_CPC_PH_E!G10</f>
        <v>921.41994840928635</v>
      </c>
      <c r="H10" s="30">
        <f>FC_IND_CPC_BC_E!H10+FC_IND_CPC_OC_E!H10+FC_IND_CPC_PH_E!H10</f>
        <v>895.21986242476373</v>
      </c>
      <c r="I10" s="30">
        <f>FC_IND_CPC_BC_E!I10+FC_IND_CPC_OC_E!I10+FC_IND_CPC_PH_E!I10</f>
        <v>911.19828030954443</v>
      </c>
      <c r="J10" s="30">
        <f>FC_IND_CPC_BC_E!J10+FC_IND_CPC_OC_E!J10+FC_IND_CPC_PH_E!J10</f>
        <v>591.59054170249362</v>
      </c>
      <c r="K10" s="30">
        <f>FC_IND_CPC_BC_E!K10+FC_IND_CPC_OC_E!K10+FC_IND_CPC_PH_E!K10</f>
        <v>628.4253654342217</v>
      </c>
      <c r="L10" s="30">
        <f>FC_IND_CPC_BC_E!L10+FC_IND_CPC_OC_E!L10+FC_IND_CPC_PH_E!L10</f>
        <v>880.47523645743775</v>
      </c>
      <c r="M10" s="30">
        <f>FC_IND_CPC_BC_E!M10+FC_IND_CPC_OC_E!M10+FC_IND_CPC_PH_E!M10</f>
        <v>423.72871883061043</v>
      </c>
      <c r="N10" s="30">
        <f>FC_IND_CPC_BC_E!N10+FC_IND_CPC_OC_E!N10+FC_IND_CPC_PH_E!N10</f>
        <v>416.18753224419606</v>
      </c>
      <c r="O10" s="30">
        <f>FC_IND_CPC_BC_E!O10+FC_IND_CPC_OC_E!O10+FC_IND_CPC_PH_E!O10</f>
        <v>413.66921754084274</v>
      </c>
      <c r="P10" s="30">
        <f>FC_IND_CPC_BC_E!P10+FC_IND_CPC_OC_E!P10+FC_IND_CPC_PH_E!P10</f>
        <v>374.83121238177131</v>
      </c>
      <c r="Q10" s="30">
        <f>FC_IND_CPC_BC_E!Q10+FC_IND_CPC_OC_E!Q10+FC_IND_CPC_PH_E!Q10</f>
        <v>334.20662080825457</v>
      </c>
      <c r="R10" s="30">
        <f>FC_IND_CPC_BC_E!R10+FC_IND_CPC_OC_E!R10+FC_IND_CPC_PH_E!R10</f>
        <v>306.84290627687017</v>
      </c>
      <c r="S10" s="30">
        <f>FC_IND_CPC_BC_E!S10+FC_IND_CPC_OC_E!S10+FC_IND_CPC_PH_E!S10</f>
        <v>282.16595012897682</v>
      </c>
      <c r="T10" s="30">
        <f>FC_IND_CPC_BC_E!T10+FC_IND_CPC_OC_E!T10+FC_IND_CPC_PH_E!T10</f>
        <v>372.59019776440238</v>
      </c>
      <c r="U10" s="30">
        <f>FC_IND_CPC_BC_E!U10+FC_IND_CPC_OC_E!U10+FC_IND_CPC_PH_E!U10</f>
        <v>362.81160791057607</v>
      </c>
      <c r="V10" s="30">
        <f>FC_IND_CPC_BC_E!V10+FC_IND_CPC_OC_E!V10+FC_IND_CPC_PH_E!V10</f>
        <v>340.78899398108348</v>
      </c>
      <c r="W10" s="30">
        <f>FC_IND_CPC_BC_E!W10+FC_IND_CPC_OC_E!W10+FC_IND_CPC_PH_E!W10</f>
        <v>335.15331040412718</v>
      </c>
      <c r="X10" s="30">
        <f>FC_IND_CPC_BC_E!X10+FC_IND_CPC_OC_E!X10+FC_IND_CPC_PH_E!X10</f>
        <v>327.88460877042132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" si="9">SUM(C12:C16)</f>
        <v>304.1830610490112</v>
      </c>
      <c r="D11" s="42">
        <f t="shared" ref="D11:W11" si="10">SUM(D12:D16)</f>
        <v>373.4494411006018</v>
      </c>
      <c r="E11" s="42">
        <f t="shared" si="10"/>
        <v>423.17970765262248</v>
      </c>
      <c r="F11" s="42">
        <f t="shared" si="10"/>
        <v>571.9278589853825</v>
      </c>
      <c r="G11" s="42">
        <f t="shared" si="10"/>
        <v>435.05907136715382</v>
      </c>
      <c r="H11" s="42">
        <f t="shared" si="10"/>
        <v>312.00816852966466</v>
      </c>
      <c r="I11" s="42">
        <f t="shared" si="10"/>
        <v>350.42992261392953</v>
      </c>
      <c r="J11" s="42">
        <f t="shared" si="10"/>
        <v>297.7464316423044</v>
      </c>
      <c r="K11" s="42">
        <f t="shared" si="10"/>
        <v>277.18718830610487</v>
      </c>
      <c r="L11" s="42">
        <f t="shared" si="10"/>
        <v>191.00068787618227</v>
      </c>
      <c r="M11" s="42">
        <f t="shared" si="10"/>
        <v>156.21754084264833</v>
      </c>
      <c r="N11" s="42">
        <f t="shared" si="10"/>
        <v>197.9484092863284</v>
      </c>
      <c r="O11" s="42">
        <f t="shared" si="10"/>
        <v>233.13774720550299</v>
      </c>
      <c r="P11" s="42">
        <f t="shared" si="10"/>
        <v>324.95262252794498</v>
      </c>
      <c r="Q11" s="42">
        <f t="shared" si="10"/>
        <v>230.95795356835771</v>
      </c>
      <c r="R11" s="42">
        <f t="shared" si="10"/>
        <v>257.31289767841787</v>
      </c>
      <c r="S11" s="42">
        <f t="shared" si="10"/>
        <v>307.09939810834055</v>
      </c>
      <c r="T11" s="42">
        <f t="shared" si="10"/>
        <v>164.40120378331898</v>
      </c>
      <c r="U11" s="42">
        <f t="shared" si="10"/>
        <v>160.39372312983664</v>
      </c>
      <c r="V11" s="42">
        <f t="shared" si="10"/>
        <v>132.11049011177988</v>
      </c>
      <c r="W11" s="42">
        <f t="shared" si="10"/>
        <v>113.87747205503007</v>
      </c>
      <c r="X11" s="42">
        <f t="shared" ref="X11" si="11">SUM(X12:X16)</f>
        <v>100.52080825451418</v>
      </c>
    </row>
    <row r="12" spans="1:24" ht="11.25" customHeight="1" x14ac:dyDescent="0.2">
      <c r="A12" s="39" t="s">
        <v>15</v>
      </c>
      <c r="B12" s="23" t="s">
        <v>16</v>
      </c>
      <c r="C12" s="30">
        <f>FC_IND_CPC_BC_E!C12+FC_IND_CPC_OC_E!C12+FC_IND_CPC_PH_E!C12</f>
        <v>0</v>
      </c>
      <c r="D12" s="30">
        <f>FC_IND_CPC_BC_E!D12+FC_IND_CPC_OC_E!D12+FC_IND_CPC_PH_E!D12</f>
        <v>0</v>
      </c>
      <c r="E12" s="30">
        <f>FC_IND_CPC_BC_E!E12+FC_IND_CPC_OC_E!E12+FC_IND_CPC_PH_E!E12</f>
        <v>0</v>
      </c>
      <c r="F12" s="30">
        <f>FC_IND_CPC_BC_E!F12+FC_IND_CPC_OC_E!F12+FC_IND_CPC_PH_E!F12</f>
        <v>0</v>
      </c>
      <c r="G12" s="30">
        <f>FC_IND_CPC_BC_E!G12+FC_IND_CPC_OC_E!G12+FC_IND_CPC_PH_E!G12</f>
        <v>0</v>
      </c>
      <c r="H12" s="30">
        <f>FC_IND_CPC_BC_E!H12+FC_IND_CPC_OC_E!H12+FC_IND_CPC_PH_E!H12</f>
        <v>0</v>
      </c>
      <c r="I12" s="30">
        <f>FC_IND_CPC_BC_E!I12+FC_IND_CPC_OC_E!I12+FC_IND_CPC_PH_E!I12</f>
        <v>0</v>
      </c>
      <c r="J12" s="30">
        <f>FC_IND_CPC_BC_E!J12+FC_IND_CPC_OC_E!J12+FC_IND_CPC_PH_E!J12</f>
        <v>0</v>
      </c>
      <c r="K12" s="30">
        <f>FC_IND_CPC_BC_E!K12+FC_IND_CPC_OC_E!K12+FC_IND_CPC_PH_E!K12</f>
        <v>0</v>
      </c>
      <c r="L12" s="30">
        <f>FC_IND_CPC_BC_E!L12+FC_IND_CPC_OC_E!L12+FC_IND_CPC_PH_E!L12</f>
        <v>0</v>
      </c>
      <c r="M12" s="30">
        <f>FC_IND_CPC_BC_E!M12+FC_IND_CPC_OC_E!M12+FC_IND_CPC_PH_E!M12</f>
        <v>0</v>
      </c>
      <c r="N12" s="30">
        <f>FC_IND_CPC_BC_E!N12+FC_IND_CPC_OC_E!N12+FC_IND_CPC_PH_E!N12</f>
        <v>0</v>
      </c>
      <c r="O12" s="30">
        <f>FC_IND_CPC_BC_E!O12+FC_IND_CPC_OC_E!O12+FC_IND_CPC_PH_E!O12</f>
        <v>3.8214961306964748</v>
      </c>
      <c r="P12" s="30">
        <f>FC_IND_CPC_BC_E!P12+FC_IND_CPC_OC_E!P12+FC_IND_CPC_PH_E!P12</f>
        <v>2.2929492691315558</v>
      </c>
      <c r="Q12" s="30">
        <f>FC_IND_CPC_BC_E!Q12+FC_IND_CPC_OC_E!Q12+FC_IND_CPC_PH_E!Q12</f>
        <v>0</v>
      </c>
      <c r="R12" s="30">
        <f>FC_IND_CPC_BC_E!R12+FC_IND_CPC_OC_E!R12+FC_IND_CPC_PH_E!R12</f>
        <v>0</v>
      </c>
      <c r="S12" s="30">
        <f>FC_IND_CPC_BC_E!S12+FC_IND_CPC_OC_E!S12+FC_IND_CPC_PH_E!S12</f>
        <v>0</v>
      </c>
      <c r="T12" s="30">
        <f>FC_IND_CPC_BC_E!T12+FC_IND_CPC_OC_E!T12+FC_IND_CPC_PH_E!T12</f>
        <v>0</v>
      </c>
      <c r="U12" s="30">
        <f>FC_IND_CPC_BC_E!U12+FC_IND_CPC_OC_E!U12+FC_IND_CPC_PH_E!U12</f>
        <v>0</v>
      </c>
      <c r="V12" s="30">
        <f>FC_IND_CPC_BC_E!V12+FC_IND_CPC_OC_E!V12+FC_IND_CPC_PH_E!V12</f>
        <v>0</v>
      </c>
      <c r="W12" s="30">
        <f>FC_IND_CPC_BC_E!W12+FC_IND_CPC_OC_E!W12+FC_IND_CPC_PH_E!W12</f>
        <v>0</v>
      </c>
      <c r="X12" s="30">
        <f>FC_IND_CPC_BC_E!X12+FC_IND_CPC_OC_E!X12+FC_IND_CPC_PH_E!X12</f>
        <v>6.7067927773000868E-3</v>
      </c>
    </row>
    <row r="13" spans="1:24" ht="11.25" customHeight="1" x14ac:dyDescent="0.2">
      <c r="A13" s="39" t="s">
        <v>17</v>
      </c>
      <c r="B13" s="23" t="s">
        <v>18</v>
      </c>
      <c r="C13" s="30">
        <f>FC_IND_CPC_BC_E!C13+FC_IND_CPC_OC_E!C13+FC_IND_CPC_PH_E!C13</f>
        <v>211.53018056749784</v>
      </c>
      <c r="D13" s="30">
        <f>FC_IND_CPC_BC_E!D13+FC_IND_CPC_OC_E!D13+FC_IND_CPC_PH_E!D13</f>
        <v>278.6946689595872</v>
      </c>
      <c r="E13" s="30">
        <f>FC_IND_CPC_BC_E!E13+FC_IND_CPC_OC_E!E13+FC_IND_CPC_PH_E!E13</f>
        <v>348.14565778159925</v>
      </c>
      <c r="F13" s="30">
        <f>FC_IND_CPC_BC_E!F13+FC_IND_CPC_OC_E!F13+FC_IND_CPC_PH_E!F13</f>
        <v>407.66870163370589</v>
      </c>
      <c r="G13" s="30">
        <f>FC_IND_CPC_BC_E!G13+FC_IND_CPC_OC_E!G13+FC_IND_CPC_PH_E!G13</f>
        <v>291.11186586414442</v>
      </c>
      <c r="H13" s="30">
        <f>FC_IND_CPC_BC_E!H13+FC_IND_CPC_OC_E!H13+FC_IND_CPC_PH_E!H13</f>
        <v>161.17884780739467</v>
      </c>
      <c r="I13" s="30">
        <f>FC_IND_CPC_BC_E!I13+FC_IND_CPC_OC_E!I13+FC_IND_CPC_PH_E!I13</f>
        <v>173.61857265692174</v>
      </c>
      <c r="J13" s="30">
        <f>FC_IND_CPC_BC_E!J13+FC_IND_CPC_OC_E!J13+FC_IND_CPC_PH_E!J13</f>
        <v>160.74531384350817</v>
      </c>
      <c r="K13" s="30">
        <f>FC_IND_CPC_BC_E!K13+FC_IND_CPC_OC_E!K13+FC_IND_CPC_PH_E!K13</f>
        <v>138.58349097162511</v>
      </c>
      <c r="L13" s="30">
        <f>FC_IND_CPC_BC_E!L13+FC_IND_CPC_OC_E!L13+FC_IND_CPC_PH_E!L13</f>
        <v>64.813843508168532</v>
      </c>
      <c r="M13" s="30">
        <f>FC_IND_CPC_BC_E!M13+FC_IND_CPC_OC_E!M13+FC_IND_CPC_PH_E!M13</f>
        <v>43.94402407566637</v>
      </c>
      <c r="N13" s="30">
        <f>FC_IND_CPC_BC_E!N13+FC_IND_CPC_OC_E!N13+FC_IND_CPC_PH_E!N13</f>
        <v>50.279449699054155</v>
      </c>
      <c r="O13" s="30">
        <f>FC_IND_CPC_BC_E!O13+FC_IND_CPC_OC_E!O13+FC_IND_CPC_PH_E!O13</f>
        <v>93.576870163370572</v>
      </c>
      <c r="P13" s="30">
        <f>FC_IND_CPC_BC_E!P13+FC_IND_CPC_OC_E!P13+FC_IND_CPC_PH_E!P13</f>
        <v>140.01298366294068</v>
      </c>
      <c r="Q13" s="30">
        <f>FC_IND_CPC_BC_E!Q13+FC_IND_CPC_OC_E!Q13+FC_IND_CPC_PH_E!Q13</f>
        <v>105.70025795356835</v>
      </c>
      <c r="R13" s="30">
        <f>FC_IND_CPC_BC_E!R13+FC_IND_CPC_OC_E!R13+FC_IND_CPC_PH_E!R13</f>
        <v>139.08443680137574</v>
      </c>
      <c r="S13" s="30">
        <f>FC_IND_CPC_BC_E!S13+FC_IND_CPC_OC_E!S13+FC_IND_CPC_PH_E!S13</f>
        <v>152.17076526225279</v>
      </c>
      <c r="T13" s="30">
        <f>FC_IND_CPC_BC_E!T13+FC_IND_CPC_OC_E!T13+FC_IND_CPC_PH_E!T13</f>
        <v>62.414273430782444</v>
      </c>
      <c r="U13" s="30">
        <f>FC_IND_CPC_BC_E!U13+FC_IND_CPC_OC_E!U13+FC_IND_CPC_PH_E!U13</f>
        <v>69.919174548581267</v>
      </c>
      <c r="V13" s="30">
        <f>FC_IND_CPC_BC_E!V13+FC_IND_CPC_OC_E!V13+FC_IND_CPC_PH_E!V13</f>
        <v>81.414187446259675</v>
      </c>
      <c r="W13" s="30">
        <f>FC_IND_CPC_BC_E!W13+FC_IND_CPC_OC_E!W13+FC_IND_CPC_PH_E!W13</f>
        <v>85.900773860705058</v>
      </c>
      <c r="X13" s="30">
        <f>FC_IND_CPC_BC_E!X13+FC_IND_CPC_OC_E!X13+FC_IND_CPC_PH_E!X13</f>
        <v>69.288650042992259</v>
      </c>
    </row>
    <row r="14" spans="1:24" ht="11.25" customHeight="1" x14ac:dyDescent="0.2">
      <c r="A14" s="39" t="s">
        <v>19</v>
      </c>
      <c r="B14" s="23" t="s">
        <v>20</v>
      </c>
      <c r="C14" s="30">
        <f>FC_IND_CPC_BC_E!C14+FC_IND_CPC_OC_E!C14+FC_IND_CPC_PH_E!C14</f>
        <v>0</v>
      </c>
      <c r="D14" s="30">
        <f>FC_IND_CPC_BC_E!D14+FC_IND_CPC_OC_E!D14+FC_IND_CPC_PH_E!D14</f>
        <v>0</v>
      </c>
      <c r="E14" s="30">
        <f>FC_IND_CPC_BC_E!E14+FC_IND_CPC_OC_E!E14+FC_IND_CPC_PH_E!E14</f>
        <v>0</v>
      </c>
      <c r="F14" s="30">
        <f>FC_IND_CPC_BC_E!F14+FC_IND_CPC_OC_E!F14+FC_IND_CPC_PH_E!F14</f>
        <v>0</v>
      </c>
      <c r="G14" s="30">
        <f>FC_IND_CPC_BC_E!G14+FC_IND_CPC_OC_E!G14+FC_IND_CPC_PH_E!G14</f>
        <v>0</v>
      </c>
      <c r="H14" s="30">
        <f>FC_IND_CPC_BC_E!H14+FC_IND_CPC_OC_E!H14+FC_IND_CPC_PH_E!H14</f>
        <v>0</v>
      </c>
      <c r="I14" s="30">
        <f>FC_IND_CPC_BC_E!I14+FC_IND_CPC_OC_E!I14+FC_IND_CPC_PH_E!I14</f>
        <v>0</v>
      </c>
      <c r="J14" s="30">
        <f>FC_IND_CPC_BC_E!J14+FC_IND_CPC_OC_E!J14+FC_IND_CPC_PH_E!J14</f>
        <v>0</v>
      </c>
      <c r="K14" s="30">
        <f>FC_IND_CPC_BC_E!K14+FC_IND_CPC_OC_E!K14+FC_IND_CPC_PH_E!K14</f>
        <v>0</v>
      </c>
      <c r="L14" s="30">
        <f>FC_IND_CPC_BC_E!L14+FC_IND_CPC_OC_E!L14+FC_IND_CPC_PH_E!L14</f>
        <v>0</v>
      </c>
      <c r="M14" s="30">
        <f>FC_IND_CPC_BC_E!M14+FC_IND_CPC_OC_E!M14+FC_IND_CPC_PH_E!M14</f>
        <v>0</v>
      </c>
      <c r="N14" s="30">
        <f>FC_IND_CPC_BC_E!N14+FC_IND_CPC_OC_E!N14+FC_IND_CPC_PH_E!N14</f>
        <v>0</v>
      </c>
      <c r="O14" s="30">
        <f>FC_IND_CPC_BC_E!O14+FC_IND_CPC_OC_E!O14+FC_IND_CPC_PH_E!O14</f>
        <v>0</v>
      </c>
      <c r="P14" s="30">
        <f>FC_IND_CPC_BC_E!P14+FC_IND_CPC_OC_E!P14+FC_IND_CPC_PH_E!P14</f>
        <v>0</v>
      </c>
      <c r="Q14" s="30">
        <f>FC_IND_CPC_BC_E!Q14+FC_IND_CPC_OC_E!Q14+FC_IND_CPC_PH_E!Q14</f>
        <v>0</v>
      </c>
      <c r="R14" s="30">
        <f>FC_IND_CPC_BC_E!R14+FC_IND_CPC_OC_E!R14+FC_IND_CPC_PH_E!R14</f>
        <v>0</v>
      </c>
      <c r="S14" s="30">
        <f>FC_IND_CPC_BC_E!S14+FC_IND_CPC_OC_E!S14+FC_IND_CPC_PH_E!S14</f>
        <v>0</v>
      </c>
      <c r="T14" s="30">
        <f>FC_IND_CPC_BC_E!T14+FC_IND_CPC_OC_E!T14+FC_IND_CPC_PH_E!T14</f>
        <v>0</v>
      </c>
      <c r="U14" s="30">
        <f>FC_IND_CPC_BC_E!U14+FC_IND_CPC_OC_E!U14+FC_IND_CPC_PH_E!U14</f>
        <v>0</v>
      </c>
      <c r="V14" s="30">
        <f>FC_IND_CPC_BC_E!V14+FC_IND_CPC_OC_E!V14+FC_IND_CPC_PH_E!V14</f>
        <v>0</v>
      </c>
      <c r="W14" s="30">
        <f>FC_IND_CPC_BC_E!W14+FC_IND_CPC_OC_E!W14+FC_IND_CPC_PH_E!W14</f>
        <v>0</v>
      </c>
      <c r="X14" s="30">
        <f>FC_IND_CPC_BC_E!X14+FC_IND_CPC_OC_E!X14+FC_IND_CPC_PH_E!X14</f>
        <v>0</v>
      </c>
    </row>
    <row r="15" spans="1:24" ht="11.25" customHeight="1" x14ac:dyDescent="0.2">
      <c r="A15" s="39" t="s">
        <v>21</v>
      </c>
      <c r="B15" s="23" t="s">
        <v>22</v>
      </c>
      <c r="C15" s="30">
        <f>FC_IND_CPC_BC_E!C15+FC_IND_CPC_OC_E!C15+FC_IND_CPC_PH_E!C15</f>
        <v>0</v>
      </c>
      <c r="D15" s="30">
        <f>FC_IND_CPC_BC_E!D15+FC_IND_CPC_OC_E!D15+FC_IND_CPC_PH_E!D15</f>
        <v>0</v>
      </c>
      <c r="E15" s="30">
        <f>FC_IND_CPC_BC_E!E15+FC_IND_CPC_OC_E!E15+FC_IND_CPC_PH_E!E15</f>
        <v>31.054256233877901</v>
      </c>
      <c r="F15" s="30">
        <f>FC_IND_CPC_BC_E!F15+FC_IND_CPC_OC_E!F15+FC_IND_CPC_PH_E!F15</f>
        <v>32.648495270851249</v>
      </c>
      <c r="G15" s="30">
        <f>FC_IND_CPC_BC_E!G15+FC_IND_CPC_OC_E!G15+FC_IND_CPC_PH_E!G15</f>
        <v>25.410662080825453</v>
      </c>
      <c r="H15" s="30">
        <f>FC_IND_CPC_BC_E!H15+FC_IND_CPC_OC_E!H15+FC_IND_CPC_PH_E!H15</f>
        <v>23.185640584694749</v>
      </c>
      <c r="I15" s="30">
        <f>FC_IND_CPC_BC_E!I15+FC_IND_CPC_OC_E!I15+FC_IND_CPC_PH_E!I15</f>
        <v>11.612725709372311</v>
      </c>
      <c r="J15" s="30">
        <f>FC_IND_CPC_BC_E!J15+FC_IND_CPC_OC_E!J15+FC_IND_CPC_PH_E!J15</f>
        <v>12.396130696474634</v>
      </c>
      <c r="K15" s="30">
        <f>FC_IND_CPC_BC_E!K15+FC_IND_CPC_OC_E!K15+FC_IND_CPC_PH_E!K15</f>
        <v>14.163628546861567</v>
      </c>
      <c r="L15" s="30">
        <f>FC_IND_CPC_BC_E!L15+FC_IND_CPC_OC_E!L15+FC_IND_CPC_PH_E!L15</f>
        <v>12.426053310404129</v>
      </c>
      <c r="M15" s="30">
        <f>FC_IND_CPC_BC_E!M15+FC_IND_CPC_OC_E!M15+FC_IND_CPC_PH_E!M15</f>
        <v>0.90765262252794487</v>
      </c>
      <c r="N15" s="30">
        <f>FC_IND_CPC_BC_E!N15+FC_IND_CPC_OC_E!N15+FC_IND_CPC_PH_E!N15</f>
        <v>41.033791917454856</v>
      </c>
      <c r="O15" s="30">
        <f>FC_IND_CPC_BC_E!O15+FC_IND_CPC_OC_E!O15+FC_IND_CPC_PH_E!O15</f>
        <v>39.027429062768711</v>
      </c>
      <c r="P15" s="30">
        <f>FC_IND_CPC_BC_E!P15+FC_IND_CPC_OC_E!P15+FC_IND_CPC_PH_E!P15</f>
        <v>38.592089423903701</v>
      </c>
      <c r="Q15" s="30">
        <f>FC_IND_CPC_BC_E!Q15+FC_IND_CPC_OC_E!Q15+FC_IND_CPC_PH_E!Q15</f>
        <v>35.193379191745493</v>
      </c>
      <c r="R15" s="30">
        <f>FC_IND_CPC_BC_E!R15+FC_IND_CPC_OC_E!R15+FC_IND_CPC_PH_E!R15</f>
        <v>36.954342218400683</v>
      </c>
      <c r="S15" s="30">
        <f>FC_IND_CPC_BC_E!S15+FC_IND_CPC_OC_E!S15+FC_IND_CPC_PH_E!S15</f>
        <v>3.5872742906276871</v>
      </c>
      <c r="T15" s="30">
        <f>FC_IND_CPC_BC_E!T15+FC_IND_CPC_OC_E!T15+FC_IND_CPC_PH_E!T15</f>
        <v>3.1112639724849518</v>
      </c>
      <c r="U15" s="30">
        <f>FC_IND_CPC_BC_E!U15+FC_IND_CPC_OC_E!U15+FC_IND_CPC_PH_E!U15</f>
        <v>2.870507308684437</v>
      </c>
      <c r="V15" s="30">
        <f>FC_IND_CPC_BC_E!V15+FC_IND_CPC_OC_E!V15+FC_IND_CPC_PH_E!V15</f>
        <v>0</v>
      </c>
      <c r="W15" s="30">
        <f>FC_IND_CPC_BC_E!W15+FC_IND_CPC_OC_E!W15+FC_IND_CPC_PH_E!W15</f>
        <v>0</v>
      </c>
      <c r="X15" s="30">
        <f>FC_IND_CPC_BC_E!X15+FC_IND_CPC_OC_E!X15+FC_IND_CPC_PH_E!X15</f>
        <v>0</v>
      </c>
    </row>
    <row r="16" spans="1:24" ht="11.25" customHeight="1" x14ac:dyDescent="0.2">
      <c r="A16" s="39" t="s">
        <v>23</v>
      </c>
      <c r="B16" s="23" t="s">
        <v>24</v>
      </c>
      <c r="C16" s="30">
        <f>FC_IND_CPC_BC_E!C16+FC_IND_CPC_OC_E!C16+FC_IND_CPC_PH_E!C16</f>
        <v>92.65288048151335</v>
      </c>
      <c r="D16" s="30">
        <f>FC_IND_CPC_BC_E!D16+FC_IND_CPC_OC_E!D16+FC_IND_CPC_PH_E!D16</f>
        <v>94.754772141014612</v>
      </c>
      <c r="E16" s="30">
        <f>FC_IND_CPC_BC_E!E16+FC_IND_CPC_OC_E!E16+FC_IND_CPC_PH_E!E16</f>
        <v>43.97979363714532</v>
      </c>
      <c r="F16" s="30">
        <f>FC_IND_CPC_BC_E!F16+FC_IND_CPC_OC_E!F16+FC_IND_CPC_PH_E!F16</f>
        <v>131.61066208082542</v>
      </c>
      <c r="G16" s="30">
        <f>FC_IND_CPC_BC_E!G16+FC_IND_CPC_OC_E!G16+FC_IND_CPC_PH_E!G16</f>
        <v>118.53654342218398</v>
      </c>
      <c r="H16" s="30">
        <f>FC_IND_CPC_BC_E!H16+FC_IND_CPC_OC_E!H16+FC_IND_CPC_PH_E!H16</f>
        <v>127.64368013757526</v>
      </c>
      <c r="I16" s="30">
        <f>FC_IND_CPC_BC_E!I16+FC_IND_CPC_OC_E!I16+FC_IND_CPC_PH_E!I16</f>
        <v>165.19862424763545</v>
      </c>
      <c r="J16" s="30">
        <f>FC_IND_CPC_BC_E!J16+FC_IND_CPC_OC_E!J16+FC_IND_CPC_PH_E!J16</f>
        <v>124.6049871023216</v>
      </c>
      <c r="K16" s="30">
        <f>FC_IND_CPC_BC_E!K16+FC_IND_CPC_OC_E!K16+FC_IND_CPC_PH_E!K16</f>
        <v>124.44006878761819</v>
      </c>
      <c r="L16" s="30">
        <f>FC_IND_CPC_BC_E!L16+FC_IND_CPC_OC_E!L16+FC_IND_CPC_PH_E!L16</f>
        <v>113.76079105760962</v>
      </c>
      <c r="M16" s="30">
        <f>FC_IND_CPC_BC_E!M16+FC_IND_CPC_OC_E!M16+FC_IND_CPC_PH_E!M16</f>
        <v>111.36586414445401</v>
      </c>
      <c r="N16" s="30">
        <f>FC_IND_CPC_BC_E!N16+FC_IND_CPC_OC_E!N16+FC_IND_CPC_PH_E!N16</f>
        <v>106.6351676698194</v>
      </c>
      <c r="O16" s="30">
        <f>FC_IND_CPC_BC_E!O16+FC_IND_CPC_OC_E!O16+FC_IND_CPC_PH_E!O16</f>
        <v>96.711951848667226</v>
      </c>
      <c r="P16" s="30">
        <f>FC_IND_CPC_BC_E!P16+FC_IND_CPC_OC_E!P16+FC_IND_CPC_PH_E!P16</f>
        <v>144.05460017196901</v>
      </c>
      <c r="Q16" s="30">
        <f>FC_IND_CPC_BC_E!Q16+FC_IND_CPC_OC_E!Q16+FC_IND_CPC_PH_E!Q16</f>
        <v>90.064316423043849</v>
      </c>
      <c r="R16" s="30">
        <f>FC_IND_CPC_BC_E!R16+FC_IND_CPC_OC_E!R16+FC_IND_CPC_PH_E!R16</f>
        <v>81.274118658641456</v>
      </c>
      <c r="S16" s="30">
        <f>FC_IND_CPC_BC_E!S16+FC_IND_CPC_OC_E!S16+FC_IND_CPC_PH_E!S16</f>
        <v>151.34135855546006</v>
      </c>
      <c r="T16" s="30">
        <f>FC_IND_CPC_BC_E!T16+FC_IND_CPC_OC_E!T16+FC_IND_CPC_PH_E!T16</f>
        <v>98.875666380051584</v>
      </c>
      <c r="U16" s="30">
        <f>FC_IND_CPC_BC_E!U16+FC_IND_CPC_OC_E!U16+FC_IND_CPC_PH_E!U16</f>
        <v>87.604041272570939</v>
      </c>
      <c r="V16" s="30">
        <f>FC_IND_CPC_BC_E!V16+FC_IND_CPC_OC_E!V16+FC_IND_CPC_PH_E!V16</f>
        <v>50.696302665520214</v>
      </c>
      <c r="W16" s="30">
        <f>FC_IND_CPC_BC_E!W16+FC_IND_CPC_OC_E!W16+FC_IND_CPC_PH_E!W16</f>
        <v>27.976698194325014</v>
      </c>
      <c r="X16" s="30">
        <f>FC_IND_CPC_BC_E!X16+FC_IND_CPC_OC_E!X16+FC_IND_CPC_PH_E!X16</f>
        <v>31.225451418744619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" si="12">SUM(C18:C21)</f>
        <v>96.844883920894247</v>
      </c>
      <c r="D17" s="31">
        <f t="shared" ref="D17:W17" si="13">SUM(D18:D21)</f>
        <v>89.571969045571805</v>
      </c>
      <c r="E17" s="31">
        <f t="shared" si="13"/>
        <v>91.540068787618225</v>
      </c>
      <c r="F17" s="31">
        <f t="shared" si="13"/>
        <v>22.053826311263975</v>
      </c>
      <c r="G17" s="31">
        <f t="shared" si="13"/>
        <v>17.02734307824592</v>
      </c>
      <c r="H17" s="31">
        <f t="shared" si="13"/>
        <v>17.662682717110918</v>
      </c>
      <c r="I17" s="31">
        <f t="shared" si="13"/>
        <v>15.692175408426483</v>
      </c>
      <c r="J17" s="31">
        <f t="shared" si="13"/>
        <v>31.341358555460019</v>
      </c>
      <c r="K17" s="31">
        <f t="shared" si="13"/>
        <v>20.038349097162509</v>
      </c>
      <c r="L17" s="31">
        <f t="shared" si="13"/>
        <v>11.92269991401548</v>
      </c>
      <c r="M17" s="31">
        <f t="shared" si="13"/>
        <v>131.29355116079108</v>
      </c>
      <c r="N17" s="31">
        <f t="shared" si="13"/>
        <v>213.13895098882196</v>
      </c>
      <c r="O17" s="31">
        <f t="shared" si="13"/>
        <v>130.95038693035252</v>
      </c>
      <c r="P17" s="31">
        <f t="shared" si="13"/>
        <v>135.94634565778159</v>
      </c>
      <c r="Q17" s="31">
        <f t="shared" si="13"/>
        <v>111.38340498710231</v>
      </c>
      <c r="R17" s="31">
        <f t="shared" si="13"/>
        <v>105.78727429062768</v>
      </c>
      <c r="S17" s="31">
        <f t="shared" si="13"/>
        <v>92.270937231298362</v>
      </c>
      <c r="T17" s="31">
        <f t="shared" si="13"/>
        <v>74.252622527944979</v>
      </c>
      <c r="U17" s="31">
        <f t="shared" si="13"/>
        <v>100.78177128116937</v>
      </c>
      <c r="V17" s="31">
        <f t="shared" si="13"/>
        <v>82.481599312123805</v>
      </c>
      <c r="W17" s="31">
        <f t="shared" si="13"/>
        <v>68.962768701633706</v>
      </c>
      <c r="X17" s="31">
        <f t="shared" ref="X17" si="14">SUM(X18:X21)</f>
        <v>84.534823731728295</v>
      </c>
    </row>
    <row r="18" spans="1:24" ht="11.25" customHeight="1" x14ac:dyDescent="0.2">
      <c r="A18" s="22" t="s">
        <v>27</v>
      </c>
      <c r="B18" s="23" t="s">
        <v>28</v>
      </c>
      <c r="C18" s="30">
        <f>FC_IND_CPC_BC_E!C18+FC_IND_CPC_OC_E!C18+FC_IND_CPC_PH_E!C18</f>
        <v>3.2889079965606189</v>
      </c>
      <c r="D18" s="30">
        <f>FC_IND_CPC_BC_E!D18+FC_IND_CPC_OC_E!D18+FC_IND_CPC_PH_E!D18</f>
        <v>2.450558899398108</v>
      </c>
      <c r="E18" s="30">
        <f>FC_IND_CPC_BC_E!E18+FC_IND_CPC_OC_E!E18+FC_IND_CPC_PH_E!E18</f>
        <v>4.6001719690455722</v>
      </c>
      <c r="F18" s="30">
        <f>FC_IND_CPC_BC_E!F18+FC_IND_CPC_OC_E!F18+FC_IND_CPC_PH_E!F18</f>
        <v>6.158641444539982</v>
      </c>
      <c r="G18" s="30">
        <f>FC_IND_CPC_BC_E!G18+FC_IND_CPC_OC_E!G18+FC_IND_CPC_PH_E!G18</f>
        <v>1.3542562338779018</v>
      </c>
      <c r="H18" s="30">
        <f>FC_IND_CPC_BC_E!H18+FC_IND_CPC_OC_E!H18+FC_IND_CPC_PH_E!H18</f>
        <v>2.1926053310404132</v>
      </c>
      <c r="I18" s="30">
        <f>FC_IND_CPC_BC_E!I18+FC_IND_CPC_OC_E!I18+FC_IND_CPC_PH_E!I18</f>
        <v>2.0421324161650896</v>
      </c>
      <c r="J18" s="30">
        <f>FC_IND_CPC_BC_E!J18+FC_IND_CPC_OC_E!J18+FC_IND_CPC_PH_E!J18</f>
        <v>0.19346517626827167</v>
      </c>
      <c r="K18" s="30">
        <f>FC_IND_CPC_BC_E!K18+FC_IND_CPC_OC_E!K18+FC_IND_CPC_PH_E!K18</f>
        <v>3.4863284608770413</v>
      </c>
      <c r="L18" s="30">
        <f>FC_IND_CPC_BC_E!L18+FC_IND_CPC_OC_E!L18+FC_IND_CPC_PH_E!L18</f>
        <v>0.37927773000859838</v>
      </c>
      <c r="M18" s="30">
        <f>FC_IND_CPC_BC_E!M18+FC_IND_CPC_OC_E!M18+FC_IND_CPC_PH_E!M18</f>
        <v>0</v>
      </c>
      <c r="N18" s="30">
        <f>FC_IND_CPC_BC_E!N18+FC_IND_CPC_OC_E!N18+FC_IND_CPC_PH_E!N18</f>
        <v>0</v>
      </c>
      <c r="O18" s="30">
        <f>FC_IND_CPC_BC_E!O18+FC_IND_CPC_OC_E!O18+FC_IND_CPC_PH_E!O18</f>
        <v>0.17506448839208938</v>
      </c>
      <c r="P18" s="30">
        <f>FC_IND_CPC_BC_E!P18+FC_IND_CPC_OC_E!P18+FC_IND_CPC_PH_E!P18</f>
        <v>0</v>
      </c>
      <c r="Q18" s="30">
        <f>FC_IND_CPC_BC_E!Q18+FC_IND_CPC_OC_E!Q18+FC_IND_CPC_PH_E!Q18</f>
        <v>0</v>
      </c>
      <c r="R18" s="30">
        <f>FC_IND_CPC_BC_E!R18+FC_IND_CPC_OC_E!R18+FC_IND_CPC_PH_E!R18</f>
        <v>0</v>
      </c>
      <c r="S18" s="30">
        <f>FC_IND_CPC_BC_E!S18+FC_IND_CPC_OC_E!S18+FC_IND_CPC_PH_E!S18</f>
        <v>0</v>
      </c>
      <c r="T18" s="30">
        <f>FC_IND_CPC_BC_E!T18+FC_IND_CPC_OC_E!T18+FC_IND_CPC_PH_E!T18</f>
        <v>0</v>
      </c>
      <c r="U18" s="30">
        <f>FC_IND_CPC_BC_E!U18+FC_IND_CPC_OC_E!U18+FC_IND_CPC_PH_E!U18</f>
        <v>0</v>
      </c>
      <c r="V18" s="30">
        <f>FC_IND_CPC_BC_E!V18+FC_IND_CPC_OC_E!V18+FC_IND_CPC_PH_E!V18</f>
        <v>0</v>
      </c>
      <c r="W18" s="30">
        <f>FC_IND_CPC_BC_E!W18+FC_IND_CPC_OC_E!W18+FC_IND_CPC_PH_E!W18</f>
        <v>0</v>
      </c>
      <c r="X18" s="30">
        <f>FC_IND_CPC_BC_E!X18+FC_IND_CPC_OC_E!X18+FC_IND_CPC_PH_E!X18</f>
        <v>0</v>
      </c>
    </row>
    <row r="19" spans="1:24" ht="11.25" customHeight="1" x14ac:dyDescent="0.2">
      <c r="A19" s="22" t="s">
        <v>29</v>
      </c>
      <c r="B19" s="23" t="s">
        <v>30</v>
      </c>
      <c r="C19" s="30">
        <f>FC_IND_CPC_BC_E!C19+FC_IND_CPC_OC_E!C19+FC_IND_CPC_PH_E!C19</f>
        <v>93.29320722269992</v>
      </c>
      <c r="D19" s="30">
        <f>FC_IND_CPC_BC_E!D19+FC_IND_CPC_OC_E!D19+FC_IND_CPC_PH_E!D19</f>
        <v>86.930352536543438</v>
      </c>
      <c r="E19" s="30">
        <f>FC_IND_CPC_BC_E!E19+FC_IND_CPC_OC_E!E19+FC_IND_CPC_PH_E!E19</f>
        <v>86.844368013757517</v>
      </c>
      <c r="F19" s="30">
        <f>FC_IND_CPC_BC_E!F19+FC_IND_CPC_OC_E!F19+FC_IND_CPC_PH_E!F19</f>
        <v>15.584694754944111</v>
      </c>
      <c r="G19" s="30">
        <f>FC_IND_CPC_BC_E!G19+FC_IND_CPC_OC_E!G19+FC_IND_CPC_PH_E!G19</f>
        <v>15.219260533104043</v>
      </c>
      <c r="H19" s="30">
        <f>FC_IND_CPC_BC_E!H19+FC_IND_CPC_OC_E!H19+FC_IND_CPC_PH_E!H19</f>
        <v>15.326741186586412</v>
      </c>
      <c r="I19" s="30">
        <f>FC_IND_CPC_BC_E!I19+FC_IND_CPC_OC_E!I19+FC_IND_CPC_PH_E!I19</f>
        <v>13.650042992261394</v>
      </c>
      <c r="J19" s="30">
        <f>FC_IND_CPC_BC_E!J19+FC_IND_CPC_OC_E!J19+FC_IND_CPC_PH_E!J19</f>
        <v>31.147893379191746</v>
      </c>
      <c r="K19" s="30">
        <f>FC_IND_CPC_BC_E!K19+FC_IND_CPC_OC_E!K19+FC_IND_CPC_PH_E!K19</f>
        <v>16.552020636285469</v>
      </c>
      <c r="L19" s="30">
        <f>FC_IND_CPC_BC_E!L19+FC_IND_CPC_OC_E!L19+FC_IND_CPC_PH_E!L19</f>
        <v>11.543422184006882</v>
      </c>
      <c r="M19" s="30">
        <f>FC_IND_CPC_BC_E!M19+FC_IND_CPC_OC_E!M19+FC_IND_CPC_PH_E!M19</f>
        <v>99.527085124677569</v>
      </c>
      <c r="N19" s="30">
        <f>FC_IND_CPC_BC_E!N19+FC_IND_CPC_OC_E!N19+FC_IND_CPC_PH_E!N19</f>
        <v>175.68787618228714</v>
      </c>
      <c r="O19" s="30">
        <f>FC_IND_CPC_BC_E!O19+FC_IND_CPC_OC_E!O19+FC_IND_CPC_PH_E!O19</f>
        <v>97.527944969905406</v>
      </c>
      <c r="P19" s="30">
        <f>FC_IND_CPC_BC_E!P19+FC_IND_CPC_OC_E!P19+FC_IND_CPC_PH_E!P19</f>
        <v>103.43938091143593</v>
      </c>
      <c r="Q19" s="30">
        <f>FC_IND_CPC_BC_E!Q19+FC_IND_CPC_OC_E!Q19+FC_IND_CPC_PH_E!Q19</f>
        <v>81.81427343078245</v>
      </c>
      <c r="R19" s="30">
        <f>FC_IND_CPC_BC_E!R19+FC_IND_CPC_OC_E!R19+FC_IND_CPC_PH_E!R19</f>
        <v>75.214961306964739</v>
      </c>
      <c r="S19" s="30">
        <f>FC_IND_CPC_BC_E!S19+FC_IND_CPC_OC_E!S19+FC_IND_CPC_PH_E!S19</f>
        <v>61.865864144454008</v>
      </c>
      <c r="T19" s="30">
        <f>FC_IND_CPC_BC_E!T19+FC_IND_CPC_OC_E!T19+FC_IND_CPC_PH_E!T19</f>
        <v>43.787618228718834</v>
      </c>
      <c r="U19" s="30">
        <f>FC_IND_CPC_BC_E!U19+FC_IND_CPC_OC_E!U19+FC_IND_CPC_PH_E!U19</f>
        <v>66.889337919174537</v>
      </c>
      <c r="V19" s="30">
        <f>FC_IND_CPC_BC_E!V19+FC_IND_CPC_OC_E!V19+FC_IND_CPC_PH_E!V19</f>
        <v>54.265176268271709</v>
      </c>
      <c r="W19" s="30">
        <f>FC_IND_CPC_BC_E!W19+FC_IND_CPC_OC_E!W19+FC_IND_CPC_PH_E!W19</f>
        <v>43.696302665520207</v>
      </c>
      <c r="X19" s="30">
        <f>FC_IND_CPC_BC_E!X19+FC_IND_CPC_OC_E!X19+FC_IND_CPC_PH_E!X19</f>
        <v>52.440412725709372</v>
      </c>
    </row>
    <row r="20" spans="1:24" ht="11.25" customHeight="1" x14ac:dyDescent="0.2">
      <c r="A20" s="22" t="s">
        <v>31</v>
      </c>
      <c r="B20" s="23" t="s">
        <v>32</v>
      </c>
      <c r="C20" s="30">
        <f>FC_IND_CPC_BC_E!C20+FC_IND_CPC_OC_E!C20+FC_IND_CPC_PH_E!C20</f>
        <v>0.26276870163370591</v>
      </c>
      <c r="D20" s="30">
        <f>FC_IND_CPC_BC_E!D20+FC_IND_CPC_OC_E!D20+FC_IND_CPC_PH_E!D20</f>
        <v>0.19105760963026658</v>
      </c>
      <c r="E20" s="30">
        <f>FC_IND_CPC_BC_E!E20+FC_IND_CPC_OC_E!E20+FC_IND_CPC_PH_E!E20</f>
        <v>9.5528804815133248E-2</v>
      </c>
      <c r="F20" s="30">
        <f>FC_IND_CPC_BC_E!F20+FC_IND_CPC_OC_E!F20+FC_IND_CPC_PH_E!F20</f>
        <v>0.31049011177987956</v>
      </c>
      <c r="G20" s="30">
        <f>FC_IND_CPC_BC_E!G20+FC_IND_CPC_OC_E!G20+FC_IND_CPC_PH_E!G20</f>
        <v>0.45382631126397233</v>
      </c>
      <c r="H20" s="30">
        <f>FC_IND_CPC_BC_E!H20+FC_IND_CPC_OC_E!H20+FC_IND_CPC_PH_E!H20</f>
        <v>0.14333619948409279</v>
      </c>
      <c r="I20" s="30">
        <f>FC_IND_CPC_BC_E!I20+FC_IND_CPC_OC_E!I20+FC_IND_CPC_PH_E!I20</f>
        <v>0</v>
      </c>
      <c r="J20" s="30">
        <f>FC_IND_CPC_BC_E!J20+FC_IND_CPC_OC_E!J20+FC_IND_CPC_PH_E!J20</f>
        <v>0</v>
      </c>
      <c r="K20" s="30">
        <f>FC_IND_CPC_BC_E!K20+FC_IND_CPC_OC_E!K20+FC_IND_CPC_PH_E!K20</f>
        <v>0</v>
      </c>
      <c r="L20" s="30">
        <f>FC_IND_CPC_BC_E!L20+FC_IND_CPC_OC_E!L20+FC_IND_CPC_PH_E!L20</f>
        <v>0</v>
      </c>
      <c r="M20" s="30">
        <f>FC_IND_CPC_BC_E!M20+FC_IND_CPC_OC_E!M20+FC_IND_CPC_PH_E!M20</f>
        <v>0</v>
      </c>
      <c r="N20" s="30">
        <f>FC_IND_CPC_BC_E!N20+FC_IND_CPC_OC_E!N20+FC_IND_CPC_PH_E!N20</f>
        <v>0</v>
      </c>
      <c r="O20" s="30">
        <f>FC_IND_CPC_BC_E!O20+FC_IND_CPC_OC_E!O20+FC_IND_CPC_PH_E!O20</f>
        <v>0</v>
      </c>
      <c r="P20" s="30">
        <f>FC_IND_CPC_BC_E!P20+FC_IND_CPC_OC_E!P20+FC_IND_CPC_PH_E!P20</f>
        <v>0</v>
      </c>
      <c r="Q20" s="30">
        <f>FC_IND_CPC_BC_E!Q20+FC_IND_CPC_OC_E!Q20+FC_IND_CPC_PH_E!Q20</f>
        <v>0</v>
      </c>
      <c r="R20" s="30">
        <f>FC_IND_CPC_BC_E!R20+FC_IND_CPC_OC_E!R20+FC_IND_CPC_PH_E!R20</f>
        <v>0</v>
      </c>
      <c r="S20" s="30">
        <f>FC_IND_CPC_BC_E!S20+FC_IND_CPC_OC_E!S20+FC_IND_CPC_PH_E!S20</f>
        <v>0</v>
      </c>
      <c r="T20" s="30">
        <f>FC_IND_CPC_BC_E!T20+FC_IND_CPC_OC_E!T20+FC_IND_CPC_PH_E!T20</f>
        <v>0</v>
      </c>
      <c r="U20" s="30">
        <f>FC_IND_CPC_BC_E!U20+FC_IND_CPC_OC_E!U20+FC_IND_CPC_PH_E!U20</f>
        <v>0</v>
      </c>
      <c r="V20" s="30">
        <f>FC_IND_CPC_BC_E!V20+FC_IND_CPC_OC_E!V20+FC_IND_CPC_PH_E!V20</f>
        <v>0</v>
      </c>
      <c r="W20" s="30">
        <f>FC_IND_CPC_BC_E!W20+FC_IND_CPC_OC_E!W20+FC_IND_CPC_PH_E!W20</f>
        <v>0</v>
      </c>
      <c r="X20" s="30">
        <f>FC_IND_CPC_BC_E!X20+FC_IND_CPC_OC_E!X20+FC_IND_CPC_PH_E!X20</f>
        <v>0</v>
      </c>
    </row>
    <row r="21" spans="1:24" ht="11.25" customHeight="1" x14ac:dyDescent="0.2">
      <c r="A21" s="22" t="s">
        <v>33</v>
      </c>
      <c r="B21" s="23" t="s">
        <v>34</v>
      </c>
      <c r="C21" s="30">
        <f>FC_IND_CPC_BC_E!C21+FC_IND_CPC_OC_E!C21+FC_IND_CPC_PH_E!C21</f>
        <v>0</v>
      </c>
      <c r="D21" s="30">
        <f>FC_IND_CPC_BC_E!D21+FC_IND_CPC_OC_E!D21+FC_IND_CPC_PH_E!D21</f>
        <v>0</v>
      </c>
      <c r="E21" s="30">
        <f>FC_IND_CPC_BC_E!E21+FC_IND_CPC_OC_E!E21+FC_IND_CPC_PH_E!E21</f>
        <v>0</v>
      </c>
      <c r="F21" s="30">
        <f>FC_IND_CPC_BC_E!F21+FC_IND_CPC_OC_E!F21+FC_IND_CPC_PH_E!F21</f>
        <v>0</v>
      </c>
      <c r="G21" s="30">
        <f>FC_IND_CPC_BC_E!G21+FC_IND_CPC_OC_E!G21+FC_IND_CPC_PH_E!G21</f>
        <v>0</v>
      </c>
      <c r="H21" s="30">
        <f>FC_IND_CPC_BC_E!H21+FC_IND_CPC_OC_E!H21+FC_IND_CPC_PH_E!H21</f>
        <v>0</v>
      </c>
      <c r="I21" s="30">
        <f>FC_IND_CPC_BC_E!I21+FC_IND_CPC_OC_E!I21+FC_IND_CPC_PH_E!I21</f>
        <v>0</v>
      </c>
      <c r="J21" s="30">
        <f>FC_IND_CPC_BC_E!J21+FC_IND_CPC_OC_E!J21+FC_IND_CPC_PH_E!J21</f>
        <v>0</v>
      </c>
      <c r="K21" s="30">
        <f>FC_IND_CPC_BC_E!K21+FC_IND_CPC_OC_E!K21+FC_IND_CPC_PH_E!K21</f>
        <v>0</v>
      </c>
      <c r="L21" s="30">
        <f>FC_IND_CPC_BC_E!L21+FC_IND_CPC_OC_E!L21+FC_IND_CPC_PH_E!L21</f>
        <v>0</v>
      </c>
      <c r="M21" s="30">
        <f>FC_IND_CPC_BC_E!M21+FC_IND_CPC_OC_E!M21+FC_IND_CPC_PH_E!M21</f>
        <v>31.766466036113503</v>
      </c>
      <c r="N21" s="30">
        <f>FC_IND_CPC_BC_E!N21+FC_IND_CPC_OC_E!N21+FC_IND_CPC_PH_E!N21</f>
        <v>37.45107480653482</v>
      </c>
      <c r="O21" s="30">
        <f>FC_IND_CPC_BC_E!O21+FC_IND_CPC_OC_E!O21+FC_IND_CPC_PH_E!O21</f>
        <v>33.247377472055028</v>
      </c>
      <c r="P21" s="30">
        <f>FC_IND_CPC_BC_E!P21+FC_IND_CPC_OC_E!P21+FC_IND_CPC_PH_E!P21</f>
        <v>32.506964746345652</v>
      </c>
      <c r="Q21" s="30">
        <f>FC_IND_CPC_BC_E!Q21+FC_IND_CPC_OC_E!Q21+FC_IND_CPC_PH_E!Q21</f>
        <v>29.56913155631986</v>
      </c>
      <c r="R21" s="30">
        <f>FC_IND_CPC_BC_E!R21+FC_IND_CPC_OC_E!R21+FC_IND_CPC_PH_E!R21</f>
        <v>30.572312983662943</v>
      </c>
      <c r="S21" s="30">
        <f>FC_IND_CPC_BC_E!S21+FC_IND_CPC_OC_E!S21+FC_IND_CPC_PH_E!S21</f>
        <v>30.405073086844357</v>
      </c>
      <c r="T21" s="30">
        <f>FC_IND_CPC_BC_E!T21+FC_IND_CPC_OC_E!T21+FC_IND_CPC_PH_E!T21</f>
        <v>30.465004299226145</v>
      </c>
      <c r="U21" s="30">
        <f>FC_IND_CPC_BC_E!U21+FC_IND_CPC_OC_E!U21+FC_IND_CPC_PH_E!U21</f>
        <v>33.892433361994833</v>
      </c>
      <c r="V21" s="30">
        <f>FC_IND_CPC_BC_E!V21+FC_IND_CPC_OC_E!V21+FC_IND_CPC_PH_E!V21</f>
        <v>28.2164230438521</v>
      </c>
      <c r="W21" s="30">
        <f>FC_IND_CPC_BC_E!W21+FC_IND_CPC_OC_E!W21+FC_IND_CPC_PH_E!W21</f>
        <v>25.266466036113503</v>
      </c>
      <c r="X21" s="30">
        <f>FC_IND_CPC_BC_E!X21+FC_IND_CPC_OC_E!X21+FC_IND_CPC_PH_E!X21</f>
        <v>32.094411006018923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" si="15">SUM(C23:C24)</f>
        <v>22.035167669819437</v>
      </c>
      <c r="D22" s="31">
        <f t="shared" ref="D22:W22" si="16">SUM(D23:D24)</f>
        <v>33.969905417024933</v>
      </c>
      <c r="E22" s="31">
        <f t="shared" si="16"/>
        <v>42.010662080825441</v>
      </c>
      <c r="F22" s="31">
        <f t="shared" si="16"/>
        <v>57.307136715391231</v>
      </c>
      <c r="G22" s="31">
        <f t="shared" si="16"/>
        <v>44.744196044711956</v>
      </c>
      <c r="H22" s="31">
        <f t="shared" si="16"/>
        <v>47.358899398108335</v>
      </c>
      <c r="I22" s="31">
        <f t="shared" si="16"/>
        <v>32.73215821152192</v>
      </c>
      <c r="J22" s="31">
        <f t="shared" si="16"/>
        <v>26.471281169389506</v>
      </c>
      <c r="K22" s="31">
        <f t="shared" si="16"/>
        <v>29.710060189165947</v>
      </c>
      <c r="L22" s="31">
        <f t="shared" si="16"/>
        <v>7.4806534823731736</v>
      </c>
      <c r="M22" s="31">
        <f t="shared" si="16"/>
        <v>6.1908856405846953</v>
      </c>
      <c r="N22" s="31">
        <f t="shared" si="16"/>
        <v>13.406534823731731</v>
      </c>
      <c r="O22" s="31">
        <f t="shared" si="16"/>
        <v>4.901117798796216</v>
      </c>
      <c r="P22" s="31">
        <f t="shared" si="16"/>
        <v>6.4129836629406718</v>
      </c>
      <c r="Q22" s="31">
        <f t="shared" si="16"/>
        <v>4.3673258813413591</v>
      </c>
      <c r="R22" s="31">
        <f t="shared" si="16"/>
        <v>2.5795356835769563</v>
      </c>
      <c r="S22" s="31">
        <f t="shared" si="16"/>
        <v>2.3215821152192597</v>
      </c>
      <c r="T22" s="31">
        <f t="shared" si="16"/>
        <v>2.5795356835769554</v>
      </c>
      <c r="U22" s="31">
        <f t="shared" si="16"/>
        <v>2.5925193465176264</v>
      </c>
      <c r="V22" s="31">
        <f t="shared" si="16"/>
        <v>2.5795356835769554</v>
      </c>
      <c r="W22" s="31">
        <f t="shared" si="16"/>
        <v>2.837489251934652</v>
      </c>
      <c r="X22" s="31">
        <f t="shared" ref="X22" si="17">SUM(X23:X24)</f>
        <v>1.0358555460017194</v>
      </c>
    </row>
    <row r="23" spans="1:24" ht="11.25" customHeight="1" x14ac:dyDescent="0.2">
      <c r="A23" s="22" t="s">
        <v>37</v>
      </c>
      <c r="B23" s="23" t="s">
        <v>38</v>
      </c>
      <c r="C23" s="30">
        <f>FC_IND_CPC_BC_E!C23+FC_IND_CPC_OC_E!C23+FC_IND_CPC_PH_E!C23</f>
        <v>22.035167669819437</v>
      </c>
      <c r="D23" s="30">
        <f>FC_IND_CPC_BC_E!D23+FC_IND_CPC_OC_E!D23+FC_IND_CPC_PH_E!D23</f>
        <v>33.969905417024933</v>
      </c>
      <c r="E23" s="30">
        <f>FC_IND_CPC_BC_E!E23+FC_IND_CPC_OC_E!E23+FC_IND_CPC_PH_E!E23</f>
        <v>42.010662080825441</v>
      </c>
      <c r="F23" s="30">
        <f>FC_IND_CPC_BC_E!F23+FC_IND_CPC_OC_E!F23+FC_IND_CPC_PH_E!F23</f>
        <v>57.307136715391231</v>
      </c>
      <c r="G23" s="30">
        <f>FC_IND_CPC_BC_E!G23+FC_IND_CPC_OC_E!G23+FC_IND_CPC_PH_E!G23</f>
        <v>44.744196044711956</v>
      </c>
      <c r="H23" s="30">
        <f>FC_IND_CPC_BC_E!H23+FC_IND_CPC_OC_E!H23+FC_IND_CPC_PH_E!H23</f>
        <v>47.358899398108335</v>
      </c>
      <c r="I23" s="30">
        <f>FC_IND_CPC_BC_E!I23+FC_IND_CPC_OC_E!I23+FC_IND_CPC_PH_E!I23</f>
        <v>32.73215821152192</v>
      </c>
      <c r="J23" s="30">
        <f>FC_IND_CPC_BC_E!J23+FC_IND_CPC_OC_E!J23+FC_IND_CPC_PH_E!J23</f>
        <v>26.471281169389506</v>
      </c>
      <c r="K23" s="30">
        <f>FC_IND_CPC_BC_E!K23+FC_IND_CPC_OC_E!K23+FC_IND_CPC_PH_E!K23</f>
        <v>29.710060189165947</v>
      </c>
      <c r="L23" s="30">
        <f>FC_IND_CPC_BC_E!L23+FC_IND_CPC_OC_E!L23+FC_IND_CPC_PH_E!L23</f>
        <v>7.4806534823731736</v>
      </c>
      <c r="M23" s="30">
        <f>FC_IND_CPC_BC_E!M23+FC_IND_CPC_OC_E!M23+FC_IND_CPC_PH_E!M23</f>
        <v>6.1908856405846953</v>
      </c>
      <c r="N23" s="30">
        <f>FC_IND_CPC_BC_E!N23+FC_IND_CPC_OC_E!N23+FC_IND_CPC_PH_E!N23</f>
        <v>13.406534823731731</v>
      </c>
      <c r="O23" s="30">
        <f>FC_IND_CPC_BC_E!O23+FC_IND_CPC_OC_E!O23+FC_IND_CPC_PH_E!O23</f>
        <v>4.901117798796216</v>
      </c>
      <c r="P23" s="30">
        <f>FC_IND_CPC_BC_E!P23+FC_IND_CPC_OC_E!P23+FC_IND_CPC_PH_E!P23</f>
        <v>6.4129836629406718</v>
      </c>
      <c r="Q23" s="30">
        <f>FC_IND_CPC_BC_E!Q23+FC_IND_CPC_OC_E!Q23+FC_IND_CPC_PH_E!Q23</f>
        <v>4.3673258813413591</v>
      </c>
      <c r="R23" s="30">
        <f>FC_IND_CPC_BC_E!R23+FC_IND_CPC_OC_E!R23+FC_IND_CPC_PH_E!R23</f>
        <v>2.5795356835769563</v>
      </c>
      <c r="S23" s="30">
        <f>FC_IND_CPC_BC_E!S23+FC_IND_CPC_OC_E!S23+FC_IND_CPC_PH_E!S23</f>
        <v>2.3215821152192597</v>
      </c>
      <c r="T23" s="30">
        <f>FC_IND_CPC_BC_E!T23+FC_IND_CPC_OC_E!T23+FC_IND_CPC_PH_E!T23</f>
        <v>2.5795356835769554</v>
      </c>
      <c r="U23" s="30">
        <f>FC_IND_CPC_BC_E!U23+FC_IND_CPC_OC_E!U23+FC_IND_CPC_PH_E!U23</f>
        <v>2.5925193465176264</v>
      </c>
      <c r="V23" s="30">
        <f>FC_IND_CPC_BC_E!V23+FC_IND_CPC_OC_E!V23+FC_IND_CPC_PH_E!V23</f>
        <v>2.5795356835769554</v>
      </c>
      <c r="W23" s="30">
        <f>FC_IND_CPC_BC_E!W23+FC_IND_CPC_OC_E!W23+FC_IND_CPC_PH_E!W23</f>
        <v>2.837489251934652</v>
      </c>
      <c r="X23" s="30">
        <f>FC_IND_CPC_BC_E!X23+FC_IND_CPC_OC_E!X23+FC_IND_CPC_PH_E!X23</f>
        <v>1.0358555460017194</v>
      </c>
    </row>
    <row r="24" spans="1:24" ht="11.25" customHeight="1" x14ac:dyDescent="0.2">
      <c r="A24" s="22" t="s">
        <v>39</v>
      </c>
      <c r="B24" s="23" t="s">
        <v>40</v>
      </c>
      <c r="C24" s="30">
        <f>FC_IND_CPC_BC_E!C24+FC_IND_CPC_OC_E!C24+FC_IND_CPC_PH_E!C24</f>
        <v>0</v>
      </c>
      <c r="D24" s="30">
        <f>FC_IND_CPC_BC_E!D24+FC_IND_CPC_OC_E!D24+FC_IND_CPC_PH_E!D24</f>
        <v>0</v>
      </c>
      <c r="E24" s="30">
        <f>FC_IND_CPC_BC_E!E24+FC_IND_CPC_OC_E!E24+FC_IND_CPC_PH_E!E24</f>
        <v>0</v>
      </c>
      <c r="F24" s="30">
        <f>FC_IND_CPC_BC_E!F24+FC_IND_CPC_OC_E!F24+FC_IND_CPC_PH_E!F24</f>
        <v>0</v>
      </c>
      <c r="G24" s="30">
        <f>FC_IND_CPC_BC_E!G24+FC_IND_CPC_OC_E!G24+FC_IND_CPC_PH_E!G24</f>
        <v>0</v>
      </c>
      <c r="H24" s="30">
        <f>FC_IND_CPC_BC_E!H24+FC_IND_CPC_OC_E!H24+FC_IND_CPC_PH_E!H24</f>
        <v>0</v>
      </c>
      <c r="I24" s="30">
        <f>FC_IND_CPC_BC_E!I24+FC_IND_CPC_OC_E!I24+FC_IND_CPC_PH_E!I24</f>
        <v>0</v>
      </c>
      <c r="J24" s="30">
        <f>FC_IND_CPC_BC_E!J24+FC_IND_CPC_OC_E!J24+FC_IND_CPC_PH_E!J24</f>
        <v>0</v>
      </c>
      <c r="K24" s="30">
        <f>FC_IND_CPC_BC_E!K24+FC_IND_CPC_OC_E!K24+FC_IND_CPC_PH_E!K24</f>
        <v>0</v>
      </c>
      <c r="L24" s="30">
        <f>FC_IND_CPC_BC_E!L24+FC_IND_CPC_OC_E!L24+FC_IND_CPC_PH_E!L24</f>
        <v>0</v>
      </c>
      <c r="M24" s="30">
        <f>FC_IND_CPC_BC_E!M24+FC_IND_CPC_OC_E!M24+FC_IND_CPC_PH_E!M24</f>
        <v>0</v>
      </c>
      <c r="N24" s="30">
        <f>FC_IND_CPC_BC_E!N24+FC_IND_CPC_OC_E!N24+FC_IND_CPC_PH_E!N24</f>
        <v>0</v>
      </c>
      <c r="O24" s="30">
        <f>FC_IND_CPC_BC_E!O24+FC_IND_CPC_OC_E!O24+FC_IND_CPC_PH_E!O24</f>
        <v>0</v>
      </c>
      <c r="P24" s="30">
        <f>FC_IND_CPC_BC_E!P24+FC_IND_CPC_OC_E!P24+FC_IND_CPC_PH_E!P24</f>
        <v>0</v>
      </c>
      <c r="Q24" s="30">
        <f>FC_IND_CPC_BC_E!Q24+FC_IND_CPC_OC_E!Q24+FC_IND_CPC_PH_E!Q24</f>
        <v>0</v>
      </c>
      <c r="R24" s="30">
        <f>FC_IND_CPC_BC_E!R24+FC_IND_CPC_OC_E!R24+FC_IND_CPC_PH_E!R24</f>
        <v>0</v>
      </c>
      <c r="S24" s="30">
        <f>FC_IND_CPC_BC_E!S24+FC_IND_CPC_OC_E!S24+FC_IND_CPC_PH_E!S24</f>
        <v>0</v>
      </c>
      <c r="T24" s="30">
        <f>FC_IND_CPC_BC_E!T24+FC_IND_CPC_OC_E!T24+FC_IND_CPC_PH_E!T24</f>
        <v>0</v>
      </c>
      <c r="U24" s="30">
        <f>FC_IND_CPC_BC_E!U24+FC_IND_CPC_OC_E!U24+FC_IND_CPC_PH_E!U24</f>
        <v>0</v>
      </c>
      <c r="V24" s="30">
        <f>FC_IND_CPC_BC_E!V24+FC_IND_CPC_OC_E!V24+FC_IND_CPC_PH_E!V24</f>
        <v>0</v>
      </c>
      <c r="W24" s="30">
        <f>FC_IND_CPC_BC_E!W24+FC_IND_CPC_OC_E!W24+FC_IND_CPC_PH_E!W24</f>
        <v>0</v>
      </c>
      <c r="X24" s="30">
        <f>FC_IND_CPC_BC_E!X24+FC_IND_CPC_OC_E!X24+FC_IND_CPC_PH_E!X24</f>
        <v>0</v>
      </c>
    </row>
    <row r="25" spans="1:24" ht="11.25" customHeight="1" x14ac:dyDescent="0.2">
      <c r="A25" s="24" t="s">
        <v>41</v>
      </c>
      <c r="B25" s="25" t="s">
        <v>42</v>
      </c>
      <c r="C25" s="31">
        <f>FC_IND_CPC_BC_E!C25+FC_IND_CPC_OC_E!C25+FC_IND_CPC_PH_E!C25</f>
        <v>0</v>
      </c>
      <c r="D25" s="31">
        <f>FC_IND_CPC_BC_E!D25+FC_IND_CPC_OC_E!D25+FC_IND_CPC_PH_E!D25</f>
        <v>0</v>
      </c>
      <c r="E25" s="31">
        <f>FC_IND_CPC_BC_E!E25+FC_IND_CPC_OC_E!E25+FC_IND_CPC_PH_E!E25</f>
        <v>0</v>
      </c>
      <c r="F25" s="31">
        <f>FC_IND_CPC_BC_E!F25+FC_IND_CPC_OC_E!F25+FC_IND_CPC_PH_E!F25</f>
        <v>0</v>
      </c>
      <c r="G25" s="31">
        <f>FC_IND_CPC_BC_E!G25+FC_IND_CPC_OC_E!G25+FC_IND_CPC_PH_E!G25</f>
        <v>0</v>
      </c>
      <c r="H25" s="31">
        <f>FC_IND_CPC_BC_E!H25+FC_IND_CPC_OC_E!H25+FC_IND_CPC_PH_E!H25</f>
        <v>0</v>
      </c>
      <c r="I25" s="31">
        <f>FC_IND_CPC_BC_E!I25+FC_IND_CPC_OC_E!I25+FC_IND_CPC_PH_E!I25</f>
        <v>0</v>
      </c>
      <c r="J25" s="31">
        <f>FC_IND_CPC_BC_E!J25+FC_IND_CPC_OC_E!J25+FC_IND_CPC_PH_E!J25</f>
        <v>0</v>
      </c>
      <c r="K25" s="31">
        <f>FC_IND_CPC_BC_E!K25+FC_IND_CPC_OC_E!K25+FC_IND_CPC_PH_E!K25</f>
        <v>0</v>
      </c>
      <c r="L25" s="31">
        <f>FC_IND_CPC_BC_E!L25+FC_IND_CPC_OC_E!L25+FC_IND_CPC_PH_E!L25</f>
        <v>0</v>
      </c>
      <c r="M25" s="31">
        <f>FC_IND_CPC_BC_E!M25+FC_IND_CPC_OC_E!M25+FC_IND_CPC_PH_E!M25</f>
        <v>0</v>
      </c>
      <c r="N25" s="31">
        <f>FC_IND_CPC_BC_E!N25+FC_IND_CPC_OC_E!N25+FC_IND_CPC_PH_E!N25</f>
        <v>0</v>
      </c>
      <c r="O25" s="31">
        <f>FC_IND_CPC_BC_E!O25+FC_IND_CPC_OC_E!O25+FC_IND_CPC_PH_E!O25</f>
        <v>0</v>
      </c>
      <c r="P25" s="31">
        <f>FC_IND_CPC_BC_E!P25+FC_IND_CPC_OC_E!P25+FC_IND_CPC_PH_E!P25</f>
        <v>0</v>
      </c>
      <c r="Q25" s="31">
        <f>FC_IND_CPC_BC_E!Q25+FC_IND_CPC_OC_E!Q25+FC_IND_CPC_PH_E!Q25</f>
        <v>0</v>
      </c>
      <c r="R25" s="31">
        <f>FC_IND_CPC_BC_E!R25+FC_IND_CPC_OC_E!R25+FC_IND_CPC_PH_E!R25</f>
        <v>0</v>
      </c>
      <c r="S25" s="31">
        <f>FC_IND_CPC_BC_E!S25+FC_IND_CPC_OC_E!S25+FC_IND_CPC_PH_E!S25</f>
        <v>0</v>
      </c>
      <c r="T25" s="31">
        <f>FC_IND_CPC_BC_E!T25+FC_IND_CPC_OC_E!T25+FC_IND_CPC_PH_E!T25</f>
        <v>0</v>
      </c>
      <c r="U25" s="31">
        <f>FC_IND_CPC_BC_E!U25+FC_IND_CPC_OC_E!U25+FC_IND_CPC_PH_E!U25</f>
        <v>0</v>
      </c>
      <c r="V25" s="31">
        <f>FC_IND_CPC_BC_E!V25+FC_IND_CPC_OC_E!V25+FC_IND_CPC_PH_E!V25</f>
        <v>0</v>
      </c>
      <c r="W25" s="31">
        <f>FC_IND_CPC_BC_E!W25+FC_IND_CPC_OC_E!W25+FC_IND_CPC_PH_E!W25</f>
        <v>0</v>
      </c>
      <c r="X25" s="31">
        <f>FC_IND_CPC_BC_E!X25+FC_IND_CPC_OC_E!X25+FC_IND_CPC_PH_E!X25</f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:W26" si="18">SUM(C27,C33)</f>
        <v>7797.7767841788482</v>
      </c>
      <c r="D26" s="31">
        <f t="shared" si="18"/>
        <v>7965.9766122097999</v>
      </c>
      <c r="E26" s="31">
        <f t="shared" si="18"/>
        <v>7858.7929492691301</v>
      </c>
      <c r="F26" s="31">
        <f t="shared" si="18"/>
        <v>9208.8267411865854</v>
      </c>
      <c r="G26" s="31">
        <f t="shared" si="18"/>
        <v>8235.5337059329322</v>
      </c>
      <c r="H26" s="31">
        <f t="shared" si="18"/>
        <v>7693.7789337919176</v>
      </c>
      <c r="I26" s="31">
        <f t="shared" si="18"/>
        <v>7862.7503009458269</v>
      </c>
      <c r="J26" s="31">
        <f t="shared" si="18"/>
        <v>8945.5705932932087</v>
      </c>
      <c r="K26" s="31">
        <f t="shared" si="18"/>
        <v>7821.342734307822</v>
      </c>
      <c r="L26" s="31">
        <f t="shared" si="18"/>
        <v>8041.0311263972499</v>
      </c>
      <c r="M26" s="31">
        <f t="shared" si="18"/>
        <v>8126.4656061908845</v>
      </c>
      <c r="N26" s="31">
        <f t="shared" si="18"/>
        <v>8248.9386070507317</v>
      </c>
      <c r="O26" s="31">
        <f t="shared" si="18"/>
        <v>8458.6534823731727</v>
      </c>
      <c r="P26" s="31">
        <f t="shared" si="18"/>
        <v>7910.0566638005157</v>
      </c>
      <c r="Q26" s="31">
        <f t="shared" si="18"/>
        <v>8010.5164230438522</v>
      </c>
      <c r="R26" s="31">
        <f t="shared" si="18"/>
        <v>7758.279621668099</v>
      </c>
      <c r="S26" s="31">
        <f t="shared" si="18"/>
        <v>7448.0211521926039</v>
      </c>
      <c r="T26" s="31">
        <f t="shared" si="18"/>
        <v>7077.70060189166</v>
      </c>
      <c r="U26" s="31">
        <f t="shared" si="18"/>
        <v>7510.7872742906284</v>
      </c>
      <c r="V26" s="31">
        <f t="shared" si="18"/>
        <v>7241.1279449699068</v>
      </c>
      <c r="W26" s="31">
        <f t="shared" si="18"/>
        <v>7336.1866723989679</v>
      </c>
      <c r="X26" s="31">
        <f t="shared" ref="X26" si="19">SUM(X27,X33)</f>
        <v>7327.1811693895097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" si="20">SUM(C28:C32)</f>
        <v>12.123817712811688</v>
      </c>
      <c r="D27" s="42">
        <f t="shared" ref="D27:W27" si="21">SUM(D28:D32)</f>
        <v>12.12381771281169</v>
      </c>
      <c r="E27" s="42">
        <f t="shared" si="21"/>
        <v>12.12381771281169</v>
      </c>
      <c r="F27" s="42">
        <f t="shared" si="21"/>
        <v>12.123817712811691</v>
      </c>
      <c r="G27" s="42">
        <f t="shared" si="21"/>
        <v>12.123817712811688</v>
      </c>
      <c r="H27" s="42">
        <f t="shared" si="21"/>
        <v>12.12381771281169</v>
      </c>
      <c r="I27" s="42">
        <f t="shared" si="21"/>
        <v>12.12381771281169</v>
      </c>
      <c r="J27" s="42">
        <f t="shared" si="21"/>
        <v>59.824247635425607</v>
      </c>
      <c r="K27" s="42">
        <f t="shared" si="21"/>
        <v>12.12381771281169</v>
      </c>
      <c r="L27" s="42">
        <f t="shared" si="21"/>
        <v>27.4804815133276</v>
      </c>
      <c r="M27" s="42">
        <f t="shared" si="21"/>
        <v>13.305073086844365</v>
      </c>
      <c r="N27" s="42">
        <f t="shared" si="21"/>
        <v>12.123817712811688</v>
      </c>
      <c r="O27" s="42">
        <f t="shared" si="21"/>
        <v>14.486414445399822</v>
      </c>
      <c r="P27" s="42">
        <f t="shared" si="21"/>
        <v>8.5954428202923481</v>
      </c>
      <c r="Q27" s="42">
        <f t="shared" si="21"/>
        <v>4.7251074806534827</v>
      </c>
      <c r="R27" s="42">
        <f t="shared" si="21"/>
        <v>7.0877042132416159</v>
      </c>
      <c r="S27" s="42">
        <f t="shared" si="21"/>
        <v>7.0877042132416168</v>
      </c>
      <c r="T27" s="42">
        <f t="shared" si="21"/>
        <v>6.7168529664660372</v>
      </c>
      <c r="U27" s="42">
        <f t="shared" si="21"/>
        <v>13.245829750644878</v>
      </c>
      <c r="V27" s="42">
        <f t="shared" si="21"/>
        <v>25.129664660361129</v>
      </c>
      <c r="W27" s="42">
        <f t="shared" si="21"/>
        <v>31.609114359415297</v>
      </c>
      <c r="X27" s="42">
        <f t="shared" ref="X27" si="22">SUM(X28:X32)</f>
        <v>29.168013757523642</v>
      </c>
    </row>
    <row r="28" spans="1:24" ht="11.25" customHeight="1" x14ac:dyDescent="0.2">
      <c r="A28" s="39" t="s">
        <v>45</v>
      </c>
      <c r="B28" s="23" t="s">
        <v>46</v>
      </c>
      <c r="C28" s="30">
        <f>FC_IND_CPC_BC_E!C28+FC_IND_CPC_OC_E!C28+FC_IND_CPC_PH_E!C28</f>
        <v>12.123817712811688</v>
      </c>
      <c r="D28" s="30">
        <f>FC_IND_CPC_BC_E!D28+FC_IND_CPC_OC_E!D28+FC_IND_CPC_PH_E!D28</f>
        <v>12.12381771281169</v>
      </c>
      <c r="E28" s="30">
        <f>FC_IND_CPC_BC_E!E28+FC_IND_CPC_OC_E!E28+FC_IND_CPC_PH_E!E28</f>
        <v>12.12381771281169</v>
      </c>
      <c r="F28" s="30">
        <f>FC_IND_CPC_BC_E!F28+FC_IND_CPC_OC_E!F28+FC_IND_CPC_PH_E!F28</f>
        <v>12.123817712811691</v>
      </c>
      <c r="G28" s="30">
        <f>FC_IND_CPC_BC_E!G28+FC_IND_CPC_OC_E!G28+FC_IND_CPC_PH_E!G28</f>
        <v>12.123817712811688</v>
      </c>
      <c r="H28" s="30">
        <f>FC_IND_CPC_BC_E!H28+FC_IND_CPC_OC_E!H28+FC_IND_CPC_PH_E!H28</f>
        <v>12.12381771281169</v>
      </c>
      <c r="I28" s="30">
        <f>FC_IND_CPC_BC_E!I28+FC_IND_CPC_OC_E!I28+FC_IND_CPC_PH_E!I28</f>
        <v>12.12381771281169</v>
      </c>
      <c r="J28" s="30">
        <f>FC_IND_CPC_BC_E!J28+FC_IND_CPC_OC_E!J28+FC_IND_CPC_PH_E!J28</f>
        <v>12.12381771281169</v>
      </c>
      <c r="K28" s="30">
        <f>FC_IND_CPC_BC_E!K28+FC_IND_CPC_OC_E!K28+FC_IND_CPC_PH_E!K28</f>
        <v>12.12381771281169</v>
      </c>
      <c r="L28" s="30">
        <f>FC_IND_CPC_BC_E!L28+FC_IND_CPC_OC_E!L28+FC_IND_CPC_PH_E!L28</f>
        <v>12.12381771281169</v>
      </c>
      <c r="M28" s="30">
        <f>FC_IND_CPC_BC_E!M28+FC_IND_CPC_OC_E!M28+FC_IND_CPC_PH_E!M28</f>
        <v>12.123817712811691</v>
      </c>
      <c r="N28" s="30">
        <f>FC_IND_CPC_BC_E!N28+FC_IND_CPC_OC_E!N28+FC_IND_CPC_PH_E!N28</f>
        <v>12.123817712811688</v>
      </c>
      <c r="O28" s="30">
        <f>FC_IND_CPC_BC_E!O28+FC_IND_CPC_OC_E!O28+FC_IND_CPC_PH_E!O28</f>
        <v>12.123817712811688</v>
      </c>
      <c r="P28" s="30">
        <f>FC_IND_CPC_BC_E!P28+FC_IND_CPC_OC_E!P28+FC_IND_CPC_PH_E!P28</f>
        <v>5.0515907136715388</v>
      </c>
      <c r="Q28" s="30">
        <f>FC_IND_CPC_BC_E!Q28+FC_IND_CPC_OC_E!Q28+FC_IND_CPC_PH_E!Q28</f>
        <v>0</v>
      </c>
      <c r="R28" s="30">
        <f>FC_IND_CPC_BC_E!R28+FC_IND_CPC_OC_E!R28+FC_IND_CPC_PH_E!R28</f>
        <v>0</v>
      </c>
      <c r="S28" s="30">
        <f>FC_IND_CPC_BC_E!S28+FC_IND_CPC_OC_E!S28+FC_IND_CPC_PH_E!S28</f>
        <v>0</v>
      </c>
      <c r="T28" s="30">
        <f>FC_IND_CPC_BC_E!T28+FC_IND_CPC_OC_E!T28+FC_IND_CPC_PH_E!T28</f>
        <v>0</v>
      </c>
      <c r="U28" s="30">
        <f>FC_IND_CPC_BC_E!U28+FC_IND_CPC_OC_E!U28+FC_IND_CPC_PH_E!U28</f>
        <v>0</v>
      </c>
      <c r="V28" s="30">
        <f>FC_IND_CPC_BC_E!V28+FC_IND_CPC_OC_E!V28+FC_IND_CPC_PH_E!V28</f>
        <v>0</v>
      </c>
      <c r="W28" s="30">
        <f>FC_IND_CPC_BC_E!W28+FC_IND_CPC_OC_E!W28+FC_IND_CPC_PH_E!W28</f>
        <v>0</v>
      </c>
      <c r="X28" s="30">
        <f>FC_IND_CPC_BC_E!X28+FC_IND_CPC_OC_E!X28+FC_IND_CPC_PH_E!X28</f>
        <v>0</v>
      </c>
    </row>
    <row r="29" spans="1:24" ht="11.25" customHeight="1" x14ac:dyDescent="0.2">
      <c r="A29" s="39" t="s">
        <v>47</v>
      </c>
      <c r="B29" s="23" t="s">
        <v>48</v>
      </c>
      <c r="C29" s="30">
        <f>FC_IND_CPC_BC_E!C29+FC_IND_CPC_OC_E!C29+FC_IND_CPC_PH_E!C29</f>
        <v>0</v>
      </c>
      <c r="D29" s="30">
        <f>FC_IND_CPC_BC_E!D29+FC_IND_CPC_OC_E!D29+FC_IND_CPC_PH_E!D29</f>
        <v>0</v>
      </c>
      <c r="E29" s="30">
        <f>FC_IND_CPC_BC_E!E29+FC_IND_CPC_OC_E!E29+FC_IND_CPC_PH_E!E29</f>
        <v>0</v>
      </c>
      <c r="F29" s="30">
        <f>FC_IND_CPC_BC_E!F29+FC_IND_CPC_OC_E!F29+FC_IND_CPC_PH_E!F29</f>
        <v>0</v>
      </c>
      <c r="G29" s="30">
        <f>FC_IND_CPC_BC_E!G29+FC_IND_CPC_OC_E!G29+FC_IND_CPC_PH_E!G29</f>
        <v>0</v>
      </c>
      <c r="H29" s="30">
        <f>FC_IND_CPC_BC_E!H29+FC_IND_CPC_OC_E!H29+FC_IND_CPC_PH_E!H29</f>
        <v>0</v>
      </c>
      <c r="I29" s="30">
        <f>FC_IND_CPC_BC_E!I29+FC_IND_CPC_OC_E!I29+FC_IND_CPC_PH_E!I29</f>
        <v>0</v>
      </c>
      <c r="J29" s="30">
        <f>FC_IND_CPC_BC_E!J29+FC_IND_CPC_OC_E!J29+FC_IND_CPC_PH_E!J29</f>
        <v>47.700429922613921</v>
      </c>
      <c r="K29" s="30">
        <f>FC_IND_CPC_BC_E!K29+FC_IND_CPC_OC_E!K29+FC_IND_CPC_PH_E!K29</f>
        <v>0</v>
      </c>
      <c r="L29" s="30">
        <f>FC_IND_CPC_BC_E!L29+FC_IND_CPC_OC_E!L29+FC_IND_CPC_PH_E!L29</f>
        <v>15.356663800515911</v>
      </c>
      <c r="M29" s="30">
        <f>FC_IND_CPC_BC_E!M29+FC_IND_CPC_OC_E!M29+FC_IND_CPC_PH_E!M29</f>
        <v>1.1812553740326741</v>
      </c>
      <c r="N29" s="30">
        <f>FC_IND_CPC_BC_E!N29+FC_IND_CPC_OC_E!N29+FC_IND_CPC_PH_E!N29</f>
        <v>0</v>
      </c>
      <c r="O29" s="30">
        <f>FC_IND_CPC_BC_E!O29+FC_IND_CPC_OC_E!O29+FC_IND_CPC_PH_E!O29</f>
        <v>2.3625967325881336</v>
      </c>
      <c r="P29" s="30">
        <f>FC_IND_CPC_BC_E!P29+FC_IND_CPC_OC_E!P29+FC_IND_CPC_PH_E!P29</f>
        <v>3.5438521066208084</v>
      </c>
      <c r="Q29" s="30">
        <f>FC_IND_CPC_BC_E!Q29+FC_IND_CPC_OC_E!Q29+FC_IND_CPC_PH_E!Q29</f>
        <v>4.7251074806534827</v>
      </c>
      <c r="R29" s="30">
        <f>FC_IND_CPC_BC_E!R29+FC_IND_CPC_OC_E!R29+FC_IND_CPC_PH_E!R29</f>
        <v>7.0877042132416159</v>
      </c>
      <c r="S29" s="30">
        <f>FC_IND_CPC_BC_E!S29+FC_IND_CPC_OC_E!S29+FC_IND_CPC_PH_E!S29</f>
        <v>7.0877042132416168</v>
      </c>
      <c r="T29" s="30">
        <f>FC_IND_CPC_BC_E!T29+FC_IND_CPC_OC_E!T29+FC_IND_CPC_PH_E!T29</f>
        <v>6.7168529664660372</v>
      </c>
      <c r="U29" s="30">
        <f>FC_IND_CPC_BC_E!U29+FC_IND_CPC_OC_E!U29+FC_IND_CPC_PH_E!U29</f>
        <v>13.245829750644878</v>
      </c>
      <c r="V29" s="30">
        <f>FC_IND_CPC_BC_E!V29+FC_IND_CPC_OC_E!V29+FC_IND_CPC_PH_E!V29</f>
        <v>25.129664660361129</v>
      </c>
      <c r="W29" s="30">
        <f>FC_IND_CPC_BC_E!W29+FC_IND_CPC_OC_E!W29+FC_IND_CPC_PH_E!W29</f>
        <v>31.609114359415297</v>
      </c>
      <c r="X29" s="30">
        <f>FC_IND_CPC_BC_E!X29+FC_IND_CPC_OC_E!X29+FC_IND_CPC_PH_E!X29</f>
        <v>29.168013757523642</v>
      </c>
    </row>
    <row r="30" spans="1:24" ht="11.25" customHeight="1" x14ac:dyDescent="0.2">
      <c r="A30" s="39" t="s">
        <v>49</v>
      </c>
      <c r="B30" s="23" t="s">
        <v>50</v>
      </c>
      <c r="C30" s="30">
        <f>FC_IND_CPC_BC_E!C30+FC_IND_CPC_OC_E!C30+FC_IND_CPC_PH_E!C30</f>
        <v>0</v>
      </c>
      <c r="D30" s="30">
        <f>FC_IND_CPC_BC_E!D30+FC_IND_CPC_OC_E!D30+FC_IND_CPC_PH_E!D30</f>
        <v>0</v>
      </c>
      <c r="E30" s="30">
        <f>FC_IND_CPC_BC_E!E30+FC_IND_CPC_OC_E!E30+FC_IND_CPC_PH_E!E30</f>
        <v>0</v>
      </c>
      <c r="F30" s="30">
        <f>FC_IND_CPC_BC_E!F30+FC_IND_CPC_OC_E!F30+FC_IND_CPC_PH_E!F30</f>
        <v>0</v>
      </c>
      <c r="G30" s="30">
        <f>FC_IND_CPC_BC_E!G30+FC_IND_CPC_OC_E!G30+FC_IND_CPC_PH_E!G30</f>
        <v>0</v>
      </c>
      <c r="H30" s="30">
        <f>FC_IND_CPC_BC_E!H30+FC_IND_CPC_OC_E!H30+FC_IND_CPC_PH_E!H30</f>
        <v>0</v>
      </c>
      <c r="I30" s="30">
        <f>FC_IND_CPC_BC_E!I30+FC_IND_CPC_OC_E!I30+FC_IND_CPC_PH_E!I30</f>
        <v>0</v>
      </c>
      <c r="J30" s="30">
        <f>FC_IND_CPC_BC_E!J30+FC_IND_CPC_OC_E!J30+FC_IND_CPC_PH_E!J30</f>
        <v>0</v>
      </c>
      <c r="K30" s="30">
        <f>FC_IND_CPC_BC_E!K30+FC_IND_CPC_OC_E!K30+FC_IND_CPC_PH_E!K30</f>
        <v>0</v>
      </c>
      <c r="L30" s="30">
        <f>FC_IND_CPC_BC_E!L30+FC_IND_CPC_OC_E!L30+FC_IND_CPC_PH_E!L30</f>
        <v>0</v>
      </c>
      <c r="M30" s="30">
        <f>FC_IND_CPC_BC_E!M30+FC_IND_CPC_OC_E!M30+FC_IND_CPC_PH_E!M30</f>
        <v>0</v>
      </c>
      <c r="N30" s="30">
        <f>FC_IND_CPC_BC_E!N30+FC_IND_CPC_OC_E!N30+FC_IND_CPC_PH_E!N30</f>
        <v>0</v>
      </c>
      <c r="O30" s="30">
        <f>FC_IND_CPC_BC_E!O30+FC_IND_CPC_OC_E!O30+FC_IND_CPC_PH_E!O30</f>
        <v>0</v>
      </c>
      <c r="P30" s="30">
        <f>FC_IND_CPC_BC_E!P30+FC_IND_CPC_OC_E!P30+FC_IND_CPC_PH_E!P30</f>
        <v>0</v>
      </c>
      <c r="Q30" s="30">
        <f>FC_IND_CPC_BC_E!Q30+FC_IND_CPC_OC_E!Q30+FC_IND_CPC_PH_E!Q30</f>
        <v>0</v>
      </c>
      <c r="R30" s="30">
        <f>FC_IND_CPC_BC_E!R30+FC_IND_CPC_OC_E!R30+FC_IND_CPC_PH_E!R30</f>
        <v>0</v>
      </c>
      <c r="S30" s="30">
        <f>FC_IND_CPC_BC_E!S30+FC_IND_CPC_OC_E!S30+FC_IND_CPC_PH_E!S30</f>
        <v>0</v>
      </c>
      <c r="T30" s="30">
        <f>FC_IND_CPC_BC_E!T30+FC_IND_CPC_OC_E!T30+FC_IND_CPC_PH_E!T30</f>
        <v>0</v>
      </c>
      <c r="U30" s="30">
        <f>FC_IND_CPC_BC_E!U30+FC_IND_CPC_OC_E!U30+FC_IND_CPC_PH_E!U30</f>
        <v>0</v>
      </c>
      <c r="V30" s="30">
        <f>FC_IND_CPC_BC_E!V30+FC_IND_CPC_OC_E!V30+FC_IND_CPC_PH_E!V30</f>
        <v>0</v>
      </c>
      <c r="W30" s="30">
        <f>FC_IND_CPC_BC_E!W30+FC_IND_CPC_OC_E!W30+FC_IND_CPC_PH_E!W30</f>
        <v>0</v>
      </c>
      <c r="X30" s="30">
        <f>FC_IND_CPC_BC_E!X30+FC_IND_CPC_OC_E!X30+FC_IND_CPC_PH_E!X30</f>
        <v>0</v>
      </c>
    </row>
    <row r="31" spans="1:24" ht="11.25" customHeight="1" x14ac:dyDescent="0.2">
      <c r="A31" s="39" t="s">
        <v>51</v>
      </c>
      <c r="B31" s="23" t="s">
        <v>52</v>
      </c>
      <c r="C31" s="30">
        <f>FC_IND_CPC_BC_E!C31+FC_IND_CPC_OC_E!C31+FC_IND_CPC_PH_E!C31</f>
        <v>0</v>
      </c>
      <c r="D31" s="30">
        <f>FC_IND_CPC_BC_E!D31+FC_IND_CPC_OC_E!D31+FC_IND_CPC_PH_E!D31</f>
        <v>0</v>
      </c>
      <c r="E31" s="30">
        <f>FC_IND_CPC_BC_E!E31+FC_IND_CPC_OC_E!E31+FC_IND_CPC_PH_E!E31</f>
        <v>0</v>
      </c>
      <c r="F31" s="30">
        <f>FC_IND_CPC_BC_E!F31+FC_IND_CPC_OC_E!F31+FC_IND_CPC_PH_E!F31</f>
        <v>0</v>
      </c>
      <c r="G31" s="30">
        <f>FC_IND_CPC_BC_E!G31+FC_IND_CPC_OC_E!G31+FC_IND_CPC_PH_E!G31</f>
        <v>0</v>
      </c>
      <c r="H31" s="30">
        <f>FC_IND_CPC_BC_E!H31+FC_IND_CPC_OC_E!H31+FC_IND_CPC_PH_E!H31</f>
        <v>0</v>
      </c>
      <c r="I31" s="30">
        <f>FC_IND_CPC_BC_E!I31+FC_IND_CPC_OC_E!I31+FC_IND_CPC_PH_E!I31</f>
        <v>0</v>
      </c>
      <c r="J31" s="30">
        <f>FC_IND_CPC_BC_E!J31+FC_IND_CPC_OC_E!J31+FC_IND_CPC_PH_E!J31</f>
        <v>0</v>
      </c>
      <c r="K31" s="30">
        <f>FC_IND_CPC_BC_E!K31+FC_IND_CPC_OC_E!K31+FC_IND_CPC_PH_E!K31</f>
        <v>0</v>
      </c>
      <c r="L31" s="30">
        <f>FC_IND_CPC_BC_E!L31+FC_IND_CPC_OC_E!L31+FC_IND_CPC_PH_E!L31</f>
        <v>0</v>
      </c>
      <c r="M31" s="30">
        <f>FC_IND_CPC_BC_E!M31+FC_IND_CPC_OC_E!M31+FC_IND_CPC_PH_E!M31</f>
        <v>0</v>
      </c>
      <c r="N31" s="30">
        <f>FC_IND_CPC_BC_E!N31+FC_IND_CPC_OC_E!N31+FC_IND_CPC_PH_E!N31</f>
        <v>0</v>
      </c>
      <c r="O31" s="30">
        <f>FC_IND_CPC_BC_E!O31+FC_IND_CPC_OC_E!O31+FC_IND_CPC_PH_E!O31</f>
        <v>0</v>
      </c>
      <c r="P31" s="30">
        <f>FC_IND_CPC_BC_E!P31+FC_IND_CPC_OC_E!P31+FC_IND_CPC_PH_E!P31</f>
        <v>0</v>
      </c>
      <c r="Q31" s="30">
        <f>FC_IND_CPC_BC_E!Q31+FC_IND_CPC_OC_E!Q31+FC_IND_CPC_PH_E!Q31</f>
        <v>0</v>
      </c>
      <c r="R31" s="30">
        <f>FC_IND_CPC_BC_E!R31+FC_IND_CPC_OC_E!R31+FC_IND_CPC_PH_E!R31</f>
        <v>0</v>
      </c>
      <c r="S31" s="30">
        <f>FC_IND_CPC_BC_E!S31+FC_IND_CPC_OC_E!S31+FC_IND_CPC_PH_E!S31</f>
        <v>0</v>
      </c>
      <c r="T31" s="30">
        <f>FC_IND_CPC_BC_E!T31+FC_IND_CPC_OC_E!T31+FC_IND_CPC_PH_E!T31</f>
        <v>0</v>
      </c>
      <c r="U31" s="30">
        <f>FC_IND_CPC_BC_E!U31+FC_IND_CPC_OC_E!U31+FC_IND_CPC_PH_E!U31</f>
        <v>0</v>
      </c>
      <c r="V31" s="30">
        <f>FC_IND_CPC_BC_E!V31+FC_IND_CPC_OC_E!V31+FC_IND_CPC_PH_E!V31</f>
        <v>0</v>
      </c>
      <c r="W31" s="30">
        <f>FC_IND_CPC_BC_E!W31+FC_IND_CPC_OC_E!W31+FC_IND_CPC_PH_E!W31</f>
        <v>0</v>
      </c>
      <c r="X31" s="30">
        <f>FC_IND_CPC_BC_E!X31+FC_IND_CPC_OC_E!X31+FC_IND_CPC_PH_E!X31</f>
        <v>0</v>
      </c>
    </row>
    <row r="32" spans="1:24" ht="11.25" customHeight="1" x14ac:dyDescent="0.2">
      <c r="A32" s="39" t="s">
        <v>53</v>
      </c>
      <c r="B32" s="23" t="s">
        <v>54</v>
      </c>
      <c r="C32" s="30">
        <f>FC_IND_CPC_BC_E!C32+FC_IND_CPC_OC_E!C32+FC_IND_CPC_PH_E!C32</f>
        <v>0</v>
      </c>
      <c r="D32" s="30">
        <f>FC_IND_CPC_BC_E!D32+FC_IND_CPC_OC_E!D32+FC_IND_CPC_PH_E!D32</f>
        <v>0</v>
      </c>
      <c r="E32" s="30">
        <f>FC_IND_CPC_BC_E!E32+FC_IND_CPC_OC_E!E32+FC_IND_CPC_PH_E!E32</f>
        <v>0</v>
      </c>
      <c r="F32" s="30">
        <f>FC_IND_CPC_BC_E!F32+FC_IND_CPC_OC_E!F32+FC_IND_CPC_PH_E!F32</f>
        <v>0</v>
      </c>
      <c r="G32" s="30">
        <f>FC_IND_CPC_BC_E!G32+FC_IND_CPC_OC_E!G32+FC_IND_CPC_PH_E!G32</f>
        <v>0</v>
      </c>
      <c r="H32" s="30">
        <f>FC_IND_CPC_BC_E!H32+FC_IND_CPC_OC_E!H32+FC_IND_CPC_PH_E!H32</f>
        <v>0</v>
      </c>
      <c r="I32" s="30">
        <f>FC_IND_CPC_BC_E!I32+FC_IND_CPC_OC_E!I32+FC_IND_CPC_PH_E!I32</f>
        <v>0</v>
      </c>
      <c r="J32" s="30">
        <f>FC_IND_CPC_BC_E!J32+FC_IND_CPC_OC_E!J32+FC_IND_CPC_PH_E!J32</f>
        <v>0</v>
      </c>
      <c r="K32" s="30">
        <f>FC_IND_CPC_BC_E!K32+FC_IND_CPC_OC_E!K32+FC_IND_CPC_PH_E!K32</f>
        <v>0</v>
      </c>
      <c r="L32" s="30">
        <f>FC_IND_CPC_BC_E!L32+FC_IND_CPC_OC_E!L32+FC_IND_CPC_PH_E!L32</f>
        <v>0</v>
      </c>
      <c r="M32" s="30">
        <f>FC_IND_CPC_BC_E!M32+FC_IND_CPC_OC_E!M32+FC_IND_CPC_PH_E!M32</f>
        <v>0</v>
      </c>
      <c r="N32" s="30">
        <f>FC_IND_CPC_BC_E!N32+FC_IND_CPC_OC_E!N32+FC_IND_CPC_PH_E!N32</f>
        <v>0</v>
      </c>
      <c r="O32" s="30">
        <f>FC_IND_CPC_BC_E!O32+FC_IND_CPC_OC_E!O32+FC_IND_CPC_PH_E!O32</f>
        <v>0</v>
      </c>
      <c r="P32" s="30">
        <f>FC_IND_CPC_BC_E!P32+FC_IND_CPC_OC_E!P32+FC_IND_CPC_PH_E!P32</f>
        <v>0</v>
      </c>
      <c r="Q32" s="30">
        <f>FC_IND_CPC_BC_E!Q32+FC_IND_CPC_OC_E!Q32+FC_IND_CPC_PH_E!Q32</f>
        <v>0</v>
      </c>
      <c r="R32" s="30">
        <f>FC_IND_CPC_BC_E!R32+FC_IND_CPC_OC_E!R32+FC_IND_CPC_PH_E!R32</f>
        <v>0</v>
      </c>
      <c r="S32" s="30">
        <f>FC_IND_CPC_BC_E!S32+FC_IND_CPC_OC_E!S32+FC_IND_CPC_PH_E!S32</f>
        <v>0</v>
      </c>
      <c r="T32" s="30">
        <f>FC_IND_CPC_BC_E!T32+FC_IND_CPC_OC_E!T32+FC_IND_CPC_PH_E!T32</f>
        <v>0</v>
      </c>
      <c r="U32" s="30">
        <f>FC_IND_CPC_BC_E!U32+FC_IND_CPC_OC_E!U32+FC_IND_CPC_PH_E!U32</f>
        <v>0</v>
      </c>
      <c r="V32" s="30">
        <f>FC_IND_CPC_BC_E!V32+FC_IND_CPC_OC_E!V32+FC_IND_CPC_PH_E!V32</f>
        <v>0</v>
      </c>
      <c r="W32" s="30">
        <f>FC_IND_CPC_BC_E!W32+FC_IND_CPC_OC_E!W32+FC_IND_CPC_PH_E!W32</f>
        <v>0</v>
      </c>
      <c r="X32" s="30">
        <f>FC_IND_CPC_BC_E!X32+FC_IND_CPC_OC_E!X32+FC_IND_CPC_PH_E!X32</f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" si="23">SUM(C34:C50)</f>
        <v>7785.6529664660366</v>
      </c>
      <c r="D33" s="42">
        <f t="shared" ref="D33:W33" si="24">SUM(D34:D50)</f>
        <v>7953.8527944969883</v>
      </c>
      <c r="E33" s="42">
        <f t="shared" si="24"/>
        <v>7846.6691315563185</v>
      </c>
      <c r="F33" s="42">
        <f t="shared" si="24"/>
        <v>9196.7029234737729</v>
      </c>
      <c r="G33" s="42">
        <f t="shared" si="24"/>
        <v>8223.4098882201197</v>
      </c>
      <c r="H33" s="42">
        <f t="shared" si="24"/>
        <v>7681.6551160791059</v>
      </c>
      <c r="I33" s="42">
        <f t="shared" si="24"/>
        <v>7850.6264832330153</v>
      </c>
      <c r="J33" s="42">
        <f t="shared" si="24"/>
        <v>8885.7463456577825</v>
      </c>
      <c r="K33" s="42">
        <f t="shared" si="24"/>
        <v>7809.2189165950103</v>
      </c>
      <c r="L33" s="42">
        <f t="shared" si="24"/>
        <v>8013.5506448839224</v>
      </c>
      <c r="M33" s="42">
        <f t="shared" si="24"/>
        <v>8113.16053310404</v>
      </c>
      <c r="N33" s="42">
        <f t="shared" si="24"/>
        <v>8236.8147893379191</v>
      </c>
      <c r="O33" s="42">
        <f t="shared" si="24"/>
        <v>8444.1670679277722</v>
      </c>
      <c r="P33" s="42">
        <f t="shared" si="24"/>
        <v>7901.4612209802235</v>
      </c>
      <c r="Q33" s="42">
        <f t="shared" si="24"/>
        <v>8005.7913155631986</v>
      </c>
      <c r="R33" s="42">
        <f t="shared" si="24"/>
        <v>7751.1919174548575</v>
      </c>
      <c r="S33" s="42">
        <f t="shared" si="24"/>
        <v>7440.9334479793624</v>
      </c>
      <c r="T33" s="42">
        <f t="shared" si="24"/>
        <v>7070.983748925194</v>
      </c>
      <c r="U33" s="42">
        <f t="shared" si="24"/>
        <v>7497.5414445399838</v>
      </c>
      <c r="V33" s="42">
        <f t="shared" si="24"/>
        <v>7215.9982803095454</v>
      </c>
      <c r="W33" s="42">
        <f t="shared" si="24"/>
        <v>7304.577558039553</v>
      </c>
      <c r="X33" s="42">
        <f t="shared" ref="X33" si="25">SUM(X34:X50)</f>
        <v>7298.0131556319857</v>
      </c>
    </row>
    <row r="34" spans="1:24" ht="11.25" customHeight="1" x14ac:dyDescent="0.2">
      <c r="A34" s="39" t="s">
        <v>55</v>
      </c>
      <c r="B34" s="23" t="s">
        <v>56</v>
      </c>
      <c r="C34" s="30">
        <f>FC_IND_CPC_BC_E!C34+FC_IND_CPC_OC_E!C34+FC_IND_CPC_PH_E!C34</f>
        <v>2910.6894239036974</v>
      </c>
      <c r="D34" s="30">
        <f>FC_IND_CPC_BC_E!D34+FC_IND_CPC_OC_E!D34+FC_IND_CPC_PH_E!D34</f>
        <v>3195.0584694754943</v>
      </c>
      <c r="E34" s="30">
        <f>FC_IND_CPC_BC_E!E34+FC_IND_CPC_OC_E!E34+FC_IND_CPC_PH_E!E34</f>
        <v>3476.74600171969</v>
      </c>
      <c r="F34" s="30">
        <f>FC_IND_CPC_BC_E!F34+FC_IND_CPC_OC_E!F34+FC_IND_CPC_PH_E!F34</f>
        <v>4139.2477214101455</v>
      </c>
      <c r="G34" s="30">
        <f>FC_IND_CPC_BC_E!G34+FC_IND_CPC_OC_E!G34+FC_IND_CPC_PH_E!G34</f>
        <v>3692.1907136715386</v>
      </c>
      <c r="H34" s="30">
        <f>FC_IND_CPC_BC_E!H34+FC_IND_CPC_OC_E!H34+FC_IND_CPC_PH_E!H34</f>
        <v>3414.9207222699902</v>
      </c>
      <c r="I34" s="30">
        <f>FC_IND_CPC_BC_E!I34+FC_IND_CPC_OC_E!I34+FC_IND_CPC_PH_E!I34</f>
        <v>3878.544196044712</v>
      </c>
      <c r="J34" s="30">
        <f>FC_IND_CPC_BC_E!J34+FC_IND_CPC_OC_E!J34+FC_IND_CPC_PH_E!J34</f>
        <v>4629.3410146173692</v>
      </c>
      <c r="K34" s="30">
        <f>FC_IND_CPC_BC_E!K34+FC_IND_CPC_OC_E!K34+FC_IND_CPC_PH_E!K34</f>
        <v>4083.8803095442809</v>
      </c>
      <c r="L34" s="30">
        <f>FC_IND_CPC_BC_E!L34+FC_IND_CPC_OC_E!L34+FC_IND_CPC_PH_E!L34</f>
        <v>3646.4961306964751</v>
      </c>
      <c r="M34" s="30">
        <f>FC_IND_CPC_BC_E!M34+FC_IND_CPC_OC_E!M34+FC_IND_CPC_PH_E!M34</f>
        <v>3798.9859845227857</v>
      </c>
      <c r="N34" s="30">
        <f>FC_IND_CPC_BC_E!N34+FC_IND_CPC_OC_E!N34+FC_IND_CPC_PH_E!N34</f>
        <v>3338.1558899398115</v>
      </c>
      <c r="O34" s="30">
        <f>FC_IND_CPC_BC_E!O34+FC_IND_CPC_OC_E!O34+FC_IND_CPC_PH_E!O34</f>
        <v>3540.3228718830605</v>
      </c>
      <c r="P34" s="30">
        <f>FC_IND_CPC_BC_E!P34+FC_IND_CPC_OC_E!P34+FC_IND_CPC_PH_E!P34</f>
        <v>3246.4560619088561</v>
      </c>
      <c r="Q34" s="30">
        <f>FC_IND_CPC_BC_E!Q34+FC_IND_CPC_OC_E!Q34+FC_IND_CPC_PH_E!Q34</f>
        <v>3302.2715391229576</v>
      </c>
      <c r="R34" s="30">
        <f>FC_IND_CPC_BC_E!R34+FC_IND_CPC_OC_E!R34+FC_IND_CPC_PH_E!R34</f>
        <v>3366.9864144454004</v>
      </c>
      <c r="S34" s="30">
        <f>FC_IND_CPC_BC_E!S34+FC_IND_CPC_OC_E!S34+FC_IND_CPC_PH_E!S34</f>
        <v>3698.2637145313838</v>
      </c>
      <c r="T34" s="30">
        <f>FC_IND_CPC_BC_E!T34+FC_IND_CPC_OC_E!T34+FC_IND_CPC_PH_E!T34</f>
        <v>3682.357179707652</v>
      </c>
      <c r="U34" s="30">
        <f>FC_IND_CPC_BC_E!U34+FC_IND_CPC_OC_E!U34+FC_IND_CPC_PH_E!U34</f>
        <v>3745.022184006878</v>
      </c>
      <c r="V34" s="30">
        <f>FC_IND_CPC_BC_E!V34+FC_IND_CPC_OC_E!V34+FC_IND_CPC_PH_E!V34</f>
        <v>3837.5458297506452</v>
      </c>
      <c r="W34" s="30">
        <f>FC_IND_CPC_BC_E!W34+FC_IND_CPC_OC_E!W34+FC_IND_CPC_PH_E!W34</f>
        <v>4064.030610490111</v>
      </c>
      <c r="X34" s="30">
        <f>FC_IND_CPC_BC_E!X34+FC_IND_CPC_OC_E!X34+FC_IND_CPC_PH_E!X34</f>
        <v>3895.8883920894232</v>
      </c>
    </row>
    <row r="35" spans="1:24" ht="11.25" customHeight="1" x14ac:dyDescent="0.2">
      <c r="A35" s="39" t="s">
        <v>57</v>
      </c>
      <c r="B35" s="23" t="s">
        <v>58</v>
      </c>
      <c r="C35" s="30">
        <f>FC_IND_CPC_BC_E!C35+FC_IND_CPC_OC_E!C35+FC_IND_CPC_PH_E!C35</f>
        <v>0</v>
      </c>
      <c r="D35" s="30">
        <f>FC_IND_CPC_BC_E!D35+FC_IND_CPC_OC_E!D35+FC_IND_CPC_PH_E!D35</f>
        <v>0</v>
      </c>
      <c r="E35" s="30">
        <f>FC_IND_CPC_BC_E!E35+FC_IND_CPC_OC_E!E35+FC_IND_CPC_PH_E!E35</f>
        <v>0</v>
      </c>
      <c r="F35" s="30">
        <f>FC_IND_CPC_BC_E!F35+FC_IND_CPC_OC_E!F35+FC_IND_CPC_PH_E!F35</f>
        <v>0</v>
      </c>
      <c r="G35" s="30">
        <f>FC_IND_CPC_BC_E!G35+FC_IND_CPC_OC_E!G35+FC_IND_CPC_PH_E!G35</f>
        <v>14.407222699914019</v>
      </c>
      <c r="H35" s="30">
        <f>FC_IND_CPC_BC_E!H35+FC_IND_CPC_OC_E!H35+FC_IND_CPC_PH_E!H35</f>
        <v>15.51539122957867</v>
      </c>
      <c r="I35" s="30">
        <f>FC_IND_CPC_BC_E!I35+FC_IND_CPC_OC_E!I35+FC_IND_CPC_PH_E!I35</f>
        <v>4.4330180567497841</v>
      </c>
      <c r="J35" s="30">
        <f>FC_IND_CPC_BC_E!J35+FC_IND_CPC_OC_E!J35+FC_IND_CPC_PH_E!J35</f>
        <v>7.9249355116079103</v>
      </c>
      <c r="K35" s="30">
        <f>FC_IND_CPC_BC_E!K35+FC_IND_CPC_OC_E!K35+FC_IND_CPC_PH_E!K35</f>
        <v>10.189165950128981</v>
      </c>
      <c r="L35" s="30">
        <f>FC_IND_CPC_BC_E!L35+FC_IND_CPC_OC_E!L35+FC_IND_CPC_PH_E!L35</f>
        <v>0</v>
      </c>
      <c r="M35" s="30">
        <f>FC_IND_CPC_BC_E!M35+FC_IND_CPC_OC_E!M35+FC_IND_CPC_PH_E!M35</f>
        <v>0</v>
      </c>
      <c r="N35" s="30">
        <f>FC_IND_CPC_BC_E!N35+FC_IND_CPC_OC_E!N35+FC_IND_CPC_PH_E!N35</f>
        <v>0</v>
      </c>
      <c r="O35" s="30">
        <f>FC_IND_CPC_BC_E!O35+FC_IND_CPC_OC_E!O35+FC_IND_CPC_PH_E!O35</f>
        <v>0</v>
      </c>
      <c r="P35" s="30">
        <f>FC_IND_CPC_BC_E!P35+FC_IND_CPC_OC_E!P35+FC_IND_CPC_PH_E!P35</f>
        <v>0</v>
      </c>
      <c r="Q35" s="30">
        <f>FC_IND_CPC_BC_E!Q35+FC_IND_CPC_OC_E!Q35+FC_IND_CPC_PH_E!Q35</f>
        <v>0</v>
      </c>
      <c r="R35" s="30">
        <f>FC_IND_CPC_BC_E!R35+FC_IND_CPC_OC_E!R35+FC_IND_CPC_PH_E!R35</f>
        <v>0</v>
      </c>
      <c r="S35" s="30">
        <f>FC_IND_CPC_BC_E!S35+FC_IND_CPC_OC_E!S35+FC_IND_CPC_PH_E!S35</f>
        <v>0</v>
      </c>
      <c r="T35" s="30">
        <f>FC_IND_CPC_BC_E!T35+FC_IND_CPC_OC_E!T35+FC_IND_CPC_PH_E!T35</f>
        <v>0</v>
      </c>
      <c r="U35" s="30">
        <f>FC_IND_CPC_BC_E!U35+FC_IND_CPC_OC_E!U35+FC_IND_CPC_PH_E!U35</f>
        <v>0</v>
      </c>
      <c r="V35" s="30">
        <f>FC_IND_CPC_BC_E!V35+FC_IND_CPC_OC_E!V35+FC_IND_CPC_PH_E!V35</f>
        <v>0</v>
      </c>
      <c r="W35" s="30">
        <f>FC_IND_CPC_BC_E!W35+FC_IND_CPC_OC_E!W35+FC_IND_CPC_PH_E!W35</f>
        <v>3.7661220980223557E-2</v>
      </c>
      <c r="X35" s="30">
        <f>FC_IND_CPC_BC_E!X35+FC_IND_CPC_OC_E!X35+FC_IND_CPC_PH_E!X35</f>
        <v>3.3276010318142743E-2</v>
      </c>
    </row>
    <row r="36" spans="1:24" ht="11.25" customHeight="1" x14ac:dyDescent="0.2">
      <c r="A36" s="39" t="s">
        <v>59</v>
      </c>
      <c r="B36" s="23" t="s">
        <v>60</v>
      </c>
      <c r="C36" s="30">
        <f>FC_IND_CPC_BC_E!C36+FC_IND_CPC_OC_E!C36+FC_IND_CPC_PH_E!C36</f>
        <v>853.89931212381759</v>
      </c>
      <c r="D36" s="30">
        <f>FC_IND_CPC_BC_E!D36+FC_IND_CPC_OC_E!D36+FC_IND_CPC_PH_E!D36</f>
        <v>1019.8969905417025</v>
      </c>
      <c r="E36" s="30">
        <f>FC_IND_CPC_BC_E!E36+FC_IND_CPC_OC_E!E36+FC_IND_CPC_PH_E!E36</f>
        <v>787.64832330180559</v>
      </c>
      <c r="F36" s="30">
        <f>FC_IND_CPC_BC_E!F36+FC_IND_CPC_OC_E!F36+FC_IND_CPC_PH_E!F36</f>
        <v>559.9758383490971</v>
      </c>
      <c r="G36" s="30">
        <f>FC_IND_CPC_BC_E!G36+FC_IND_CPC_OC_E!G36+FC_IND_CPC_PH_E!G36</f>
        <v>478.22665520206363</v>
      </c>
      <c r="H36" s="30">
        <f>FC_IND_CPC_BC_E!H36+FC_IND_CPC_OC_E!H36+FC_IND_CPC_PH_E!H36</f>
        <v>569.46758383490976</v>
      </c>
      <c r="I36" s="30">
        <f>FC_IND_CPC_BC_E!I36+FC_IND_CPC_OC_E!I36+FC_IND_CPC_PH_E!I36</f>
        <v>507.19286328460879</v>
      </c>
      <c r="J36" s="30">
        <f>FC_IND_CPC_BC_E!J36+FC_IND_CPC_OC_E!J36+FC_IND_CPC_PH_E!J36</f>
        <v>534.15348237317278</v>
      </c>
      <c r="K36" s="30">
        <f>FC_IND_CPC_BC_E!K36+FC_IND_CPC_OC_E!K36+FC_IND_CPC_PH_E!K36</f>
        <v>563.73714531384337</v>
      </c>
      <c r="L36" s="30">
        <f>FC_IND_CPC_BC_E!L36+FC_IND_CPC_OC_E!L36+FC_IND_CPC_PH_E!L36</f>
        <v>655.20756663800512</v>
      </c>
      <c r="M36" s="30">
        <f>FC_IND_CPC_BC_E!M36+FC_IND_CPC_OC_E!M36+FC_IND_CPC_PH_E!M36</f>
        <v>605.08013757523656</v>
      </c>
      <c r="N36" s="30">
        <f>FC_IND_CPC_BC_E!N36+FC_IND_CPC_OC_E!N36+FC_IND_CPC_PH_E!N36</f>
        <v>733.60318142734297</v>
      </c>
      <c r="O36" s="30">
        <f>FC_IND_CPC_BC_E!O36+FC_IND_CPC_OC_E!O36+FC_IND_CPC_PH_E!O36</f>
        <v>729.15305245055902</v>
      </c>
      <c r="P36" s="30">
        <f>FC_IND_CPC_BC_E!P36+FC_IND_CPC_OC_E!P36+FC_IND_CPC_PH_E!P36</f>
        <v>640.41719690455727</v>
      </c>
      <c r="Q36" s="30">
        <f>FC_IND_CPC_BC_E!Q36+FC_IND_CPC_OC_E!Q36+FC_IND_CPC_PH_E!Q36</f>
        <v>743.31762682717113</v>
      </c>
      <c r="R36" s="30">
        <f>FC_IND_CPC_BC_E!R36+FC_IND_CPC_OC_E!R36+FC_IND_CPC_PH_E!R36</f>
        <v>608.27067927772987</v>
      </c>
      <c r="S36" s="30">
        <f>FC_IND_CPC_BC_E!S36+FC_IND_CPC_OC_E!S36+FC_IND_CPC_PH_E!S36</f>
        <v>555.47085124677551</v>
      </c>
      <c r="T36" s="30">
        <f>FC_IND_CPC_BC_E!T36+FC_IND_CPC_OC_E!T36+FC_IND_CPC_PH_E!T36</f>
        <v>535.48916595012895</v>
      </c>
      <c r="U36" s="30">
        <f>FC_IND_CPC_BC_E!U36+FC_IND_CPC_OC_E!U36+FC_IND_CPC_PH_E!U36</f>
        <v>642.72605331040404</v>
      </c>
      <c r="V36" s="30">
        <f>FC_IND_CPC_BC_E!V36+FC_IND_CPC_OC_E!V36+FC_IND_CPC_PH_E!V36</f>
        <v>660.22682717110911</v>
      </c>
      <c r="W36" s="30">
        <f>FC_IND_CPC_BC_E!W36+FC_IND_CPC_OC_E!W36+FC_IND_CPC_PH_E!W36</f>
        <v>616.97403267411869</v>
      </c>
      <c r="X36" s="30">
        <f>FC_IND_CPC_BC_E!X36+FC_IND_CPC_OC_E!X36+FC_IND_CPC_PH_E!X36</f>
        <v>630.05417024935514</v>
      </c>
    </row>
    <row r="37" spans="1:24" ht="11.25" customHeight="1" x14ac:dyDescent="0.2">
      <c r="A37" s="39" t="s">
        <v>61</v>
      </c>
      <c r="B37" s="23" t="s">
        <v>62</v>
      </c>
      <c r="C37" s="30">
        <f>FC_IND_CPC_BC_E!C37+FC_IND_CPC_OC_E!C37+FC_IND_CPC_PH_E!C37</f>
        <v>1.058125537403267</v>
      </c>
      <c r="D37" s="30">
        <f>FC_IND_CPC_BC_E!D37+FC_IND_CPC_OC_E!D37+FC_IND_CPC_PH_E!D37</f>
        <v>3.1742906276870166</v>
      </c>
      <c r="E37" s="30">
        <f>FC_IND_CPC_BC_E!E37+FC_IND_CPC_OC_E!E37+FC_IND_CPC_PH_E!E37</f>
        <v>173.41642304385203</v>
      </c>
      <c r="F37" s="30">
        <f>FC_IND_CPC_BC_E!F37+FC_IND_CPC_OC_E!F37+FC_IND_CPC_PH_E!F37</f>
        <v>269.05030094582975</v>
      </c>
      <c r="G37" s="30">
        <f>FC_IND_CPC_BC_E!G37+FC_IND_CPC_OC_E!G37+FC_IND_CPC_PH_E!G37</f>
        <v>281.65425623387785</v>
      </c>
      <c r="H37" s="30">
        <f>FC_IND_CPC_BC_E!H37+FC_IND_CPC_OC_E!H37+FC_IND_CPC_PH_E!H37</f>
        <v>272.1659501289767</v>
      </c>
      <c r="I37" s="30">
        <f>FC_IND_CPC_BC_E!I37+FC_IND_CPC_OC_E!I37+FC_IND_CPC_PH_E!I37</f>
        <v>255.35124677558036</v>
      </c>
      <c r="J37" s="30">
        <f>FC_IND_CPC_BC_E!J37+FC_IND_CPC_OC_E!J37+FC_IND_CPC_PH_E!J37</f>
        <v>340.51564918314699</v>
      </c>
      <c r="K37" s="30">
        <f>FC_IND_CPC_BC_E!K37+FC_IND_CPC_OC_E!K37+FC_IND_CPC_PH_E!K37</f>
        <v>210.20128976784173</v>
      </c>
      <c r="L37" s="30">
        <f>FC_IND_CPC_BC_E!L37+FC_IND_CPC_OC_E!L37+FC_IND_CPC_PH_E!L37</f>
        <v>213.41006018916593</v>
      </c>
      <c r="M37" s="30">
        <f>FC_IND_CPC_BC_E!M37+FC_IND_CPC_OC_E!M37+FC_IND_CPC_PH_E!M37</f>
        <v>149.17979363714531</v>
      </c>
      <c r="N37" s="30">
        <f>FC_IND_CPC_BC_E!N37+FC_IND_CPC_OC_E!N37+FC_IND_CPC_PH_E!N37</f>
        <v>1.0748065348237319</v>
      </c>
      <c r="O37" s="30">
        <f>FC_IND_CPC_BC_E!O37+FC_IND_CPC_OC_E!O37+FC_IND_CPC_PH_E!O37</f>
        <v>462.43774720550294</v>
      </c>
      <c r="P37" s="30">
        <f>FC_IND_CPC_BC_E!P37+FC_IND_CPC_OC_E!P37+FC_IND_CPC_PH_E!P37</f>
        <v>299.54617368873608</v>
      </c>
      <c r="Q37" s="30">
        <f>FC_IND_CPC_BC_E!Q37+FC_IND_CPC_OC_E!Q37+FC_IND_CPC_PH_E!Q37</f>
        <v>302.6697334479793</v>
      </c>
      <c r="R37" s="30">
        <f>FC_IND_CPC_BC_E!R37+FC_IND_CPC_OC_E!R37+FC_IND_CPC_PH_E!R37</f>
        <v>4.2036973344797932</v>
      </c>
      <c r="S37" s="30">
        <f>FC_IND_CPC_BC_E!S37+FC_IND_CPC_OC_E!S37+FC_IND_CPC_PH_E!S37</f>
        <v>136.64204643164231</v>
      </c>
      <c r="T37" s="30">
        <f>FC_IND_CPC_BC_E!T37+FC_IND_CPC_OC_E!T37+FC_IND_CPC_PH_E!T37</f>
        <v>126.89509888220124</v>
      </c>
      <c r="U37" s="30">
        <f>FC_IND_CPC_BC_E!U37+FC_IND_CPC_OC_E!U37+FC_IND_CPC_PH_E!U37</f>
        <v>130.98985382631122</v>
      </c>
      <c r="V37" s="30">
        <f>FC_IND_CPC_BC_E!V37+FC_IND_CPC_OC_E!V37+FC_IND_CPC_PH_E!V37</f>
        <v>122.73688736027506</v>
      </c>
      <c r="W37" s="30">
        <f>FC_IND_CPC_BC_E!W37+FC_IND_CPC_OC_E!W37+FC_IND_CPC_PH_E!W37</f>
        <v>50.394840928632846</v>
      </c>
      <c r="X37" s="30">
        <f>FC_IND_CPC_BC_E!X37+FC_IND_CPC_OC_E!X37+FC_IND_CPC_PH_E!X37</f>
        <v>9.4106620808254497</v>
      </c>
    </row>
    <row r="38" spans="1:24" ht="11.25" customHeight="1" x14ac:dyDescent="0.2">
      <c r="A38" s="39" t="s">
        <v>63</v>
      </c>
      <c r="B38" s="23" t="s">
        <v>64</v>
      </c>
      <c r="C38" s="30">
        <f>FC_IND_CPC_BC_E!C38+FC_IND_CPC_OC_E!C38+FC_IND_CPC_PH_E!C38</f>
        <v>0</v>
      </c>
      <c r="D38" s="30">
        <f>FC_IND_CPC_BC_E!D38+FC_IND_CPC_OC_E!D38+FC_IND_CPC_PH_E!D38</f>
        <v>0</v>
      </c>
      <c r="E38" s="30">
        <f>FC_IND_CPC_BC_E!E38+FC_IND_CPC_OC_E!E38+FC_IND_CPC_PH_E!E38</f>
        <v>0</v>
      </c>
      <c r="F38" s="30">
        <f>FC_IND_CPC_BC_E!F38+FC_IND_CPC_OC_E!F38+FC_IND_CPC_PH_E!F38</f>
        <v>0</v>
      </c>
      <c r="G38" s="30">
        <f>FC_IND_CPC_BC_E!G38+FC_IND_CPC_OC_E!G38+FC_IND_CPC_PH_E!G38</f>
        <v>0</v>
      </c>
      <c r="H38" s="30">
        <f>FC_IND_CPC_BC_E!H38+FC_IND_CPC_OC_E!H38+FC_IND_CPC_PH_E!H38</f>
        <v>0</v>
      </c>
      <c r="I38" s="30">
        <f>FC_IND_CPC_BC_E!I38+FC_IND_CPC_OC_E!I38+FC_IND_CPC_PH_E!I38</f>
        <v>0</v>
      </c>
      <c r="J38" s="30">
        <f>FC_IND_CPC_BC_E!J38+FC_IND_CPC_OC_E!J38+FC_IND_CPC_PH_E!J38</f>
        <v>0</v>
      </c>
      <c r="K38" s="30">
        <f>FC_IND_CPC_BC_E!K38+FC_IND_CPC_OC_E!K38+FC_IND_CPC_PH_E!K38</f>
        <v>0</v>
      </c>
      <c r="L38" s="30">
        <f>FC_IND_CPC_BC_E!L38+FC_IND_CPC_OC_E!L38+FC_IND_CPC_PH_E!L38</f>
        <v>0</v>
      </c>
      <c r="M38" s="30">
        <f>FC_IND_CPC_BC_E!M38+FC_IND_CPC_OC_E!M38+FC_IND_CPC_PH_E!M38</f>
        <v>0</v>
      </c>
      <c r="N38" s="30">
        <f>FC_IND_CPC_BC_E!N38+FC_IND_CPC_OC_E!N38+FC_IND_CPC_PH_E!N38</f>
        <v>0</v>
      </c>
      <c r="O38" s="30">
        <f>FC_IND_CPC_BC_E!O38+FC_IND_CPC_OC_E!O38+FC_IND_CPC_PH_E!O38</f>
        <v>0</v>
      </c>
      <c r="P38" s="30">
        <f>FC_IND_CPC_BC_E!P38+FC_IND_CPC_OC_E!P38+FC_IND_CPC_PH_E!P38</f>
        <v>0</v>
      </c>
      <c r="Q38" s="30">
        <f>FC_IND_CPC_BC_E!Q38+FC_IND_CPC_OC_E!Q38+FC_IND_CPC_PH_E!Q38</f>
        <v>0</v>
      </c>
      <c r="R38" s="30">
        <f>FC_IND_CPC_BC_E!R38+FC_IND_CPC_OC_E!R38+FC_IND_CPC_PH_E!R38</f>
        <v>0</v>
      </c>
      <c r="S38" s="30">
        <f>FC_IND_CPC_BC_E!S38+FC_IND_CPC_OC_E!S38+FC_IND_CPC_PH_E!S38</f>
        <v>0</v>
      </c>
      <c r="T38" s="30">
        <f>FC_IND_CPC_BC_E!T38+FC_IND_CPC_OC_E!T38+FC_IND_CPC_PH_E!T38</f>
        <v>0</v>
      </c>
      <c r="U38" s="30">
        <f>FC_IND_CPC_BC_E!U38+FC_IND_CPC_OC_E!U38+FC_IND_CPC_PH_E!U38</f>
        <v>0</v>
      </c>
      <c r="V38" s="30">
        <f>FC_IND_CPC_BC_E!V38+FC_IND_CPC_OC_E!V38+FC_IND_CPC_PH_E!V38</f>
        <v>0</v>
      </c>
      <c r="W38" s="30">
        <f>FC_IND_CPC_BC_E!W38+FC_IND_CPC_OC_E!W38+FC_IND_CPC_PH_E!W38</f>
        <v>0</v>
      </c>
      <c r="X38" s="30">
        <f>FC_IND_CPC_BC_E!X38+FC_IND_CPC_OC_E!X38+FC_IND_CPC_PH_E!X38</f>
        <v>0</v>
      </c>
    </row>
    <row r="39" spans="1:24" ht="11.25" customHeight="1" x14ac:dyDescent="0.2">
      <c r="A39" s="39" t="s">
        <v>65</v>
      </c>
      <c r="B39" s="23" t="s">
        <v>66</v>
      </c>
      <c r="C39" s="30">
        <f>FC_IND_CPC_BC_E!C39+FC_IND_CPC_OC_E!C39+FC_IND_CPC_PH_E!C39</f>
        <v>0</v>
      </c>
      <c r="D39" s="30">
        <f>FC_IND_CPC_BC_E!D39+FC_IND_CPC_OC_E!D39+FC_IND_CPC_PH_E!D39</f>
        <v>0</v>
      </c>
      <c r="E39" s="30">
        <f>FC_IND_CPC_BC_E!E39+FC_IND_CPC_OC_E!E39+FC_IND_CPC_PH_E!E39</f>
        <v>0</v>
      </c>
      <c r="F39" s="30">
        <f>FC_IND_CPC_BC_E!F39+FC_IND_CPC_OC_E!F39+FC_IND_CPC_PH_E!F39</f>
        <v>0</v>
      </c>
      <c r="G39" s="30">
        <f>FC_IND_CPC_BC_E!G39+FC_IND_CPC_OC_E!G39+FC_IND_CPC_PH_E!G39</f>
        <v>0</v>
      </c>
      <c r="H39" s="30">
        <f>FC_IND_CPC_BC_E!H39+FC_IND_CPC_OC_E!H39+FC_IND_CPC_PH_E!H39</f>
        <v>0</v>
      </c>
      <c r="I39" s="30">
        <f>FC_IND_CPC_BC_E!I39+FC_IND_CPC_OC_E!I39+FC_IND_CPC_PH_E!I39</f>
        <v>0</v>
      </c>
      <c r="J39" s="30">
        <f>FC_IND_CPC_BC_E!J39+FC_IND_CPC_OC_E!J39+FC_IND_CPC_PH_E!J39</f>
        <v>0</v>
      </c>
      <c r="K39" s="30">
        <f>FC_IND_CPC_BC_E!K39+FC_IND_CPC_OC_E!K39+FC_IND_CPC_PH_E!K39</f>
        <v>0</v>
      </c>
      <c r="L39" s="30">
        <f>FC_IND_CPC_BC_E!L39+FC_IND_CPC_OC_E!L39+FC_IND_CPC_PH_E!L39</f>
        <v>0</v>
      </c>
      <c r="M39" s="30">
        <f>FC_IND_CPC_BC_E!M39+FC_IND_CPC_OC_E!M39+FC_IND_CPC_PH_E!M39</f>
        <v>0</v>
      </c>
      <c r="N39" s="30">
        <f>FC_IND_CPC_BC_E!N39+FC_IND_CPC_OC_E!N39+FC_IND_CPC_PH_E!N39</f>
        <v>0</v>
      </c>
      <c r="O39" s="30">
        <f>FC_IND_CPC_BC_E!O39+FC_IND_CPC_OC_E!O39+FC_IND_CPC_PH_E!O39</f>
        <v>0</v>
      </c>
      <c r="P39" s="30">
        <f>FC_IND_CPC_BC_E!P39+FC_IND_CPC_OC_E!P39+FC_IND_CPC_PH_E!P39</f>
        <v>0</v>
      </c>
      <c r="Q39" s="30">
        <f>FC_IND_CPC_BC_E!Q39+FC_IND_CPC_OC_E!Q39+FC_IND_CPC_PH_E!Q39</f>
        <v>0</v>
      </c>
      <c r="R39" s="30">
        <f>FC_IND_CPC_BC_E!R39+FC_IND_CPC_OC_E!R39+FC_IND_CPC_PH_E!R39</f>
        <v>0</v>
      </c>
      <c r="S39" s="30">
        <f>FC_IND_CPC_BC_E!S39+FC_IND_CPC_OC_E!S39+FC_IND_CPC_PH_E!S39</f>
        <v>0</v>
      </c>
      <c r="T39" s="30">
        <f>FC_IND_CPC_BC_E!T39+FC_IND_CPC_OC_E!T39+FC_IND_CPC_PH_E!T39</f>
        <v>0</v>
      </c>
      <c r="U39" s="30">
        <f>FC_IND_CPC_BC_E!U39+FC_IND_CPC_OC_E!U39+FC_IND_CPC_PH_E!U39</f>
        <v>0</v>
      </c>
      <c r="V39" s="30">
        <f>FC_IND_CPC_BC_E!V39+FC_IND_CPC_OC_E!V39+FC_IND_CPC_PH_E!V39</f>
        <v>0</v>
      </c>
      <c r="W39" s="30">
        <f>FC_IND_CPC_BC_E!W39+FC_IND_CPC_OC_E!W39+FC_IND_CPC_PH_E!W39</f>
        <v>0</v>
      </c>
      <c r="X39" s="30">
        <f>FC_IND_CPC_BC_E!X39+FC_IND_CPC_OC_E!X39+FC_IND_CPC_PH_E!X39</f>
        <v>0</v>
      </c>
    </row>
    <row r="40" spans="1:24" ht="11.25" customHeight="1" x14ac:dyDescent="0.2">
      <c r="A40" s="39" t="s">
        <v>67</v>
      </c>
      <c r="B40" s="23" t="s">
        <v>68</v>
      </c>
      <c r="C40" s="30">
        <f>FC_IND_CPC_BC_E!C40+FC_IND_CPC_OC_E!C40+FC_IND_CPC_PH_E!C40</f>
        <v>0</v>
      </c>
      <c r="D40" s="30">
        <f>FC_IND_CPC_BC_E!D40+FC_IND_CPC_OC_E!D40+FC_IND_CPC_PH_E!D40</f>
        <v>0</v>
      </c>
      <c r="E40" s="30">
        <f>FC_IND_CPC_BC_E!E40+FC_IND_CPC_OC_E!E40+FC_IND_CPC_PH_E!E40</f>
        <v>0</v>
      </c>
      <c r="F40" s="30">
        <f>FC_IND_CPC_BC_E!F40+FC_IND_CPC_OC_E!F40+FC_IND_CPC_PH_E!F40</f>
        <v>0</v>
      </c>
      <c r="G40" s="30">
        <f>FC_IND_CPC_BC_E!G40+FC_IND_CPC_OC_E!G40+FC_IND_CPC_PH_E!G40</f>
        <v>0</v>
      </c>
      <c r="H40" s="30">
        <f>FC_IND_CPC_BC_E!H40+FC_IND_CPC_OC_E!H40+FC_IND_CPC_PH_E!H40</f>
        <v>0</v>
      </c>
      <c r="I40" s="30">
        <f>FC_IND_CPC_BC_E!I40+FC_IND_CPC_OC_E!I40+FC_IND_CPC_PH_E!I40</f>
        <v>0</v>
      </c>
      <c r="J40" s="30">
        <f>FC_IND_CPC_BC_E!J40+FC_IND_CPC_OC_E!J40+FC_IND_CPC_PH_E!J40</f>
        <v>0</v>
      </c>
      <c r="K40" s="30">
        <f>FC_IND_CPC_BC_E!K40+FC_IND_CPC_OC_E!K40+FC_IND_CPC_PH_E!K40</f>
        <v>0</v>
      </c>
      <c r="L40" s="30">
        <f>FC_IND_CPC_BC_E!L40+FC_IND_CPC_OC_E!L40+FC_IND_CPC_PH_E!L40</f>
        <v>0</v>
      </c>
      <c r="M40" s="30">
        <f>FC_IND_CPC_BC_E!M40+FC_IND_CPC_OC_E!M40+FC_IND_CPC_PH_E!M40</f>
        <v>0</v>
      </c>
      <c r="N40" s="30">
        <f>FC_IND_CPC_BC_E!N40+FC_IND_CPC_OC_E!N40+FC_IND_CPC_PH_E!N40</f>
        <v>0</v>
      </c>
      <c r="O40" s="30">
        <f>FC_IND_CPC_BC_E!O40+FC_IND_CPC_OC_E!O40+FC_IND_CPC_PH_E!O40</f>
        <v>0</v>
      </c>
      <c r="P40" s="30">
        <f>FC_IND_CPC_BC_E!P40+FC_IND_CPC_OC_E!P40+FC_IND_CPC_PH_E!P40</f>
        <v>0</v>
      </c>
      <c r="Q40" s="30">
        <f>FC_IND_CPC_BC_E!Q40+FC_IND_CPC_OC_E!Q40+FC_IND_CPC_PH_E!Q40</f>
        <v>0</v>
      </c>
      <c r="R40" s="30">
        <f>FC_IND_CPC_BC_E!R40+FC_IND_CPC_OC_E!R40+FC_IND_CPC_PH_E!R40</f>
        <v>0</v>
      </c>
      <c r="S40" s="30">
        <f>FC_IND_CPC_BC_E!S40+FC_IND_CPC_OC_E!S40+FC_IND_CPC_PH_E!S40</f>
        <v>0</v>
      </c>
      <c r="T40" s="30">
        <f>FC_IND_CPC_BC_E!T40+FC_IND_CPC_OC_E!T40+FC_IND_CPC_PH_E!T40</f>
        <v>0</v>
      </c>
      <c r="U40" s="30">
        <f>FC_IND_CPC_BC_E!U40+FC_IND_CPC_OC_E!U40+FC_IND_CPC_PH_E!U40</f>
        <v>0</v>
      </c>
      <c r="V40" s="30">
        <f>FC_IND_CPC_BC_E!V40+FC_IND_CPC_OC_E!V40+FC_IND_CPC_PH_E!V40</f>
        <v>0</v>
      </c>
      <c r="W40" s="30">
        <f>FC_IND_CPC_BC_E!W40+FC_IND_CPC_OC_E!W40+FC_IND_CPC_PH_E!W40</f>
        <v>0</v>
      </c>
      <c r="X40" s="30">
        <f>FC_IND_CPC_BC_E!X40+FC_IND_CPC_OC_E!X40+FC_IND_CPC_PH_E!X40</f>
        <v>0</v>
      </c>
    </row>
    <row r="41" spans="1:24" ht="11.25" customHeight="1" x14ac:dyDescent="0.2">
      <c r="A41" s="39" t="s">
        <v>69</v>
      </c>
      <c r="B41" s="23" t="s">
        <v>70</v>
      </c>
      <c r="C41" s="30">
        <f>FC_IND_CPC_BC_E!C41+FC_IND_CPC_OC_E!C41+FC_IND_CPC_PH_E!C41</f>
        <v>5.4119518486672398</v>
      </c>
      <c r="D41" s="30">
        <f>FC_IND_CPC_BC_E!D41+FC_IND_CPC_OC_E!D41+FC_IND_CPC_PH_E!D41</f>
        <v>5.6748925193465167</v>
      </c>
      <c r="E41" s="30">
        <f>FC_IND_CPC_BC_E!E41+FC_IND_CPC_OC_E!E41+FC_IND_CPC_PH_E!E41</f>
        <v>14.443078245915732</v>
      </c>
      <c r="F41" s="30">
        <f>FC_IND_CPC_BC_E!F41+FC_IND_CPC_OC_E!F41+FC_IND_CPC_PH_E!F41</f>
        <v>3.5108340498710238</v>
      </c>
      <c r="G41" s="30">
        <f>FC_IND_CPC_BC_E!G41+FC_IND_CPC_OC_E!G41+FC_IND_CPC_PH_E!G41</f>
        <v>3.0094582975064492</v>
      </c>
      <c r="H41" s="30">
        <f>FC_IND_CPC_BC_E!H41+FC_IND_CPC_OC_E!H41+FC_IND_CPC_PH_E!H41</f>
        <v>5.3496990541702489</v>
      </c>
      <c r="I41" s="30">
        <f>FC_IND_CPC_BC_E!I41+FC_IND_CPC_OC_E!I41+FC_IND_CPC_PH_E!I41</f>
        <v>3.6290627687016324</v>
      </c>
      <c r="J41" s="30">
        <f>FC_IND_CPC_BC_E!J41+FC_IND_CPC_OC_E!J41+FC_IND_CPC_PH_E!J41</f>
        <v>2.9018916595012896</v>
      </c>
      <c r="K41" s="30">
        <f>FC_IND_CPC_BC_E!K41+FC_IND_CPC_OC_E!K41+FC_IND_CPC_PH_E!K41</f>
        <v>1.8092863284608769</v>
      </c>
      <c r="L41" s="30">
        <f>FC_IND_CPC_BC_E!L41+FC_IND_CPC_OC_E!L41+FC_IND_CPC_PH_E!L41</f>
        <v>0.71779879621668097</v>
      </c>
      <c r="M41" s="30">
        <f>FC_IND_CPC_BC_E!M41+FC_IND_CPC_OC_E!M41+FC_IND_CPC_PH_E!M41</f>
        <v>0.91840068787618212</v>
      </c>
      <c r="N41" s="30">
        <f>FC_IND_CPC_BC_E!N41+FC_IND_CPC_OC_E!N41+FC_IND_CPC_PH_E!N41</f>
        <v>1.141100601891659</v>
      </c>
      <c r="O41" s="30">
        <f>FC_IND_CPC_BC_E!O41+FC_IND_CPC_OC_E!O41+FC_IND_CPC_PH_E!O41</f>
        <v>0.50773860705073082</v>
      </c>
      <c r="P41" s="30">
        <f>FC_IND_CPC_BC_E!P41+FC_IND_CPC_OC_E!P41+FC_IND_CPC_PH_E!P41</f>
        <v>1.257265692175408</v>
      </c>
      <c r="Q41" s="30">
        <f>FC_IND_CPC_BC_E!Q41+FC_IND_CPC_OC_E!Q41+FC_IND_CPC_PH_E!Q41</f>
        <v>1.6263112639724848</v>
      </c>
      <c r="R41" s="30">
        <f>FC_IND_CPC_BC_E!R41+FC_IND_CPC_OC_E!R41+FC_IND_CPC_PH_E!R41</f>
        <v>4.6730868443680125</v>
      </c>
      <c r="S41" s="30">
        <f>FC_IND_CPC_BC_E!S41+FC_IND_CPC_OC_E!S41+FC_IND_CPC_PH_E!S41</f>
        <v>4.6779879621668092</v>
      </c>
      <c r="T41" s="30">
        <f>FC_IND_CPC_BC_E!T41+FC_IND_CPC_OC_E!T41+FC_IND_CPC_PH_E!T41</f>
        <v>3.1373172828890787</v>
      </c>
      <c r="U41" s="30">
        <f>FC_IND_CPC_BC_E!U41+FC_IND_CPC_OC_E!U41+FC_IND_CPC_PH_E!U41</f>
        <v>3.3353396388650047</v>
      </c>
      <c r="V41" s="30">
        <f>FC_IND_CPC_BC_E!V41+FC_IND_CPC_OC_E!V41+FC_IND_CPC_PH_E!V41</f>
        <v>2.1496130696474642</v>
      </c>
      <c r="W41" s="30">
        <f>FC_IND_CPC_BC_E!W41+FC_IND_CPC_OC_E!W41+FC_IND_CPC_PH_E!W41</f>
        <v>1.8155631986242473</v>
      </c>
      <c r="X41" s="30">
        <f>FC_IND_CPC_BC_E!X41+FC_IND_CPC_OC_E!X41+FC_IND_CPC_PH_E!X41</f>
        <v>2.0840068787618233</v>
      </c>
    </row>
    <row r="42" spans="1:24" ht="11.25" customHeight="1" x14ac:dyDescent="0.2">
      <c r="A42" s="39" t="s">
        <v>71</v>
      </c>
      <c r="B42" s="23" t="s">
        <v>72</v>
      </c>
      <c r="C42" s="30">
        <f>FC_IND_CPC_BC_E!C42+FC_IND_CPC_OC_E!C42+FC_IND_CPC_PH_E!C42</f>
        <v>591.69294926913153</v>
      </c>
      <c r="D42" s="30">
        <f>FC_IND_CPC_BC_E!D42+FC_IND_CPC_OC_E!D42+FC_IND_CPC_PH_E!D42</f>
        <v>0</v>
      </c>
      <c r="E42" s="30">
        <f>FC_IND_CPC_BC_E!E42+FC_IND_CPC_OC_E!E42+FC_IND_CPC_PH_E!E42</f>
        <v>0</v>
      </c>
      <c r="F42" s="30">
        <f>FC_IND_CPC_BC_E!F42+FC_IND_CPC_OC_E!F42+FC_IND_CPC_PH_E!F42</f>
        <v>1.062854686156492</v>
      </c>
      <c r="G42" s="30">
        <f>FC_IND_CPC_BC_E!G42+FC_IND_CPC_OC_E!G42+FC_IND_CPC_PH_E!G42</f>
        <v>0</v>
      </c>
      <c r="H42" s="30">
        <f>FC_IND_CPC_BC_E!H42+FC_IND_CPC_OC_E!H42+FC_IND_CPC_PH_E!H42</f>
        <v>0</v>
      </c>
      <c r="I42" s="30">
        <f>FC_IND_CPC_BC_E!I42+FC_IND_CPC_OC_E!I42+FC_IND_CPC_PH_E!I42</f>
        <v>0</v>
      </c>
      <c r="J42" s="30">
        <f>FC_IND_CPC_BC_E!J42+FC_IND_CPC_OC_E!J42+FC_IND_CPC_PH_E!J42</f>
        <v>0</v>
      </c>
      <c r="K42" s="30">
        <f>FC_IND_CPC_BC_E!K42+FC_IND_CPC_OC_E!K42+FC_IND_CPC_PH_E!K42</f>
        <v>0</v>
      </c>
      <c r="L42" s="30">
        <f>FC_IND_CPC_BC_E!L42+FC_IND_CPC_OC_E!L42+FC_IND_CPC_PH_E!L42</f>
        <v>937.42235597592423</v>
      </c>
      <c r="M42" s="30">
        <f>FC_IND_CPC_BC_E!M42+FC_IND_CPC_OC_E!M42+FC_IND_CPC_PH_E!M42</f>
        <v>1057.227515047291</v>
      </c>
      <c r="N42" s="30">
        <f>FC_IND_CPC_BC_E!N42+FC_IND_CPC_OC_E!N42+FC_IND_CPC_PH_E!N42</f>
        <v>1166.8577815993119</v>
      </c>
      <c r="O42" s="30">
        <f>FC_IND_CPC_BC_E!O42+FC_IND_CPC_OC_E!O42+FC_IND_CPC_PH_E!O42</f>
        <v>1201.9203783319001</v>
      </c>
      <c r="P42" s="30">
        <f>FC_IND_CPC_BC_E!P42+FC_IND_CPC_OC_E!P42+FC_IND_CPC_PH_E!P42</f>
        <v>1453.6829750644886</v>
      </c>
      <c r="Q42" s="30">
        <f>FC_IND_CPC_BC_E!Q42+FC_IND_CPC_OC_E!Q42+FC_IND_CPC_PH_E!Q42</f>
        <v>1483.3739466895954</v>
      </c>
      <c r="R42" s="30">
        <f>FC_IND_CPC_BC_E!R42+FC_IND_CPC_OC_E!R42+FC_IND_CPC_PH_E!R42</f>
        <v>1507.4567497850389</v>
      </c>
      <c r="S42" s="30">
        <f>FC_IND_CPC_BC_E!S42+FC_IND_CPC_OC_E!S42+FC_IND_CPC_PH_E!S42</f>
        <v>1560.6883061049014</v>
      </c>
      <c r="T42" s="30">
        <f>FC_IND_CPC_BC_E!T42+FC_IND_CPC_OC_E!T42+FC_IND_CPC_PH_E!T42</f>
        <v>1279.5189165950128</v>
      </c>
      <c r="U42" s="30">
        <f>FC_IND_CPC_BC_E!U42+FC_IND_CPC_OC_E!U42+FC_IND_CPC_PH_E!U42</f>
        <v>1285.387360275151</v>
      </c>
      <c r="V42" s="30">
        <f>FC_IND_CPC_BC_E!V42+FC_IND_CPC_OC_E!V42+FC_IND_CPC_PH_E!V42</f>
        <v>1033.2688736027515</v>
      </c>
      <c r="W42" s="30">
        <f>FC_IND_CPC_BC_E!W42+FC_IND_CPC_OC_E!W42+FC_IND_CPC_PH_E!W42</f>
        <v>1152.3453998280313</v>
      </c>
      <c r="X42" s="30">
        <f>FC_IND_CPC_BC_E!X42+FC_IND_CPC_OC_E!X42+FC_IND_CPC_PH_E!X42</f>
        <v>1245.7616509028376</v>
      </c>
    </row>
    <row r="43" spans="1:24" ht="11.25" customHeight="1" x14ac:dyDescent="0.2">
      <c r="A43" s="39" t="s">
        <v>73</v>
      </c>
      <c r="B43" s="23" t="s">
        <v>74</v>
      </c>
      <c r="C43" s="30">
        <f>FC_IND_CPC_BC_E!C43+FC_IND_CPC_OC_E!C43+FC_IND_CPC_PH_E!C43</f>
        <v>235.45210662080822</v>
      </c>
      <c r="D43" s="30">
        <f>FC_IND_CPC_BC_E!D43+FC_IND_CPC_OC_E!D43+FC_IND_CPC_PH_E!D43</f>
        <v>340.14462596732585</v>
      </c>
      <c r="E43" s="30">
        <f>FC_IND_CPC_BC_E!E43+FC_IND_CPC_OC_E!E43+FC_IND_CPC_PH_E!E43</f>
        <v>340.12072226999129</v>
      </c>
      <c r="F43" s="30">
        <f>FC_IND_CPC_BC_E!F43+FC_IND_CPC_OC_E!F43+FC_IND_CPC_PH_E!F43</f>
        <v>427.14557179707646</v>
      </c>
      <c r="G43" s="30">
        <f>FC_IND_CPC_BC_E!G43+FC_IND_CPC_OC_E!G43+FC_IND_CPC_PH_E!G43</f>
        <v>469.67687016337049</v>
      </c>
      <c r="H43" s="30">
        <f>FC_IND_CPC_BC_E!H43+FC_IND_CPC_OC_E!H43+FC_IND_CPC_PH_E!H43</f>
        <v>468.18125537403262</v>
      </c>
      <c r="I43" s="30">
        <f>FC_IND_CPC_BC_E!I43+FC_IND_CPC_OC_E!I43+FC_IND_CPC_PH_E!I43</f>
        <v>356.67179707652616</v>
      </c>
      <c r="J43" s="30">
        <f>FC_IND_CPC_BC_E!J43+FC_IND_CPC_OC_E!J43+FC_IND_CPC_PH_E!J43</f>
        <v>385.49174548581254</v>
      </c>
      <c r="K43" s="30">
        <f>FC_IND_CPC_BC_E!K43+FC_IND_CPC_OC_E!K43+FC_IND_CPC_PH_E!K43</f>
        <v>367.22459157351665</v>
      </c>
      <c r="L43" s="30">
        <f>FC_IND_CPC_BC_E!L43+FC_IND_CPC_OC_E!L43+FC_IND_CPC_PH_E!L43</f>
        <v>329.45778159931211</v>
      </c>
      <c r="M43" s="30">
        <f>FC_IND_CPC_BC_E!M43+FC_IND_CPC_OC_E!M43+FC_IND_CPC_PH_E!M43</f>
        <v>360.65700773860709</v>
      </c>
      <c r="N43" s="30">
        <f>FC_IND_CPC_BC_E!N43+FC_IND_CPC_OC_E!N43+FC_IND_CPC_PH_E!N43</f>
        <v>710.67110920034372</v>
      </c>
      <c r="O43" s="30">
        <f>FC_IND_CPC_BC_E!O43+FC_IND_CPC_OC_E!O43+FC_IND_CPC_PH_E!O43</f>
        <v>513.9185726569217</v>
      </c>
      <c r="P43" s="30">
        <f>FC_IND_CPC_BC_E!P43+FC_IND_CPC_OC_E!P43+FC_IND_CPC_PH_E!P43</f>
        <v>365.51926053310399</v>
      </c>
      <c r="Q43" s="30">
        <f>FC_IND_CPC_BC_E!Q43+FC_IND_CPC_OC_E!Q43+FC_IND_CPC_PH_E!Q43</f>
        <v>342.05563198624247</v>
      </c>
      <c r="R43" s="30">
        <f>FC_IND_CPC_BC_E!R43+FC_IND_CPC_OC_E!R43+FC_IND_CPC_PH_E!R43</f>
        <v>315.04496990541708</v>
      </c>
      <c r="S43" s="30">
        <f>FC_IND_CPC_BC_E!S43+FC_IND_CPC_OC_E!S43+FC_IND_CPC_PH_E!S43</f>
        <v>292.19174548581259</v>
      </c>
      <c r="T43" s="30">
        <f>FC_IND_CPC_BC_E!T43+FC_IND_CPC_OC_E!T43+FC_IND_CPC_PH_E!T43</f>
        <v>271.66801375752368</v>
      </c>
      <c r="U43" s="30">
        <f>FC_IND_CPC_BC_E!U43+FC_IND_CPC_OC_E!U43+FC_IND_CPC_PH_E!U43</f>
        <v>346.92545141874467</v>
      </c>
      <c r="V43" s="30">
        <f>FC_IND_CPC_BC_E!V43+FC_IND_CPC_OC_E!V43+FC_IND_CPC_PH_E!V43</f>
        <v>323.89079965606197</v>
      </c>
      <c r="W43" s="30">
        <f>FC_IND_CPC_BC_E!W43+FC_IND_CPC_OC_E!W43+FC_IND_CPC_PH_E!W43</f>
        <v>358.11521926053308</v>
      </c>
      <c r="X43" s="30">
        <f>FC_IND_CPC_BC_E!X43+FC_IND_CPC_OC_E!X43+FC_IND_CPC_PH_E!X43</f>
        <v>341.83224419604466</v>
      </c>
    </row>
    <row r="44" spans="1:24" ht="11.25" customHeight="1" x14ac:dyDescent="0.2">
      <c r="A44" s="39" t="s">
        <v>75</v>
      </c>
      <c r="B44" s="23" t="s">
        <v>76</v>
      </c>
      <c r="C44" s="30">
        <f>FC_IND_CPC_BC_E!C44+FC_IND_CPC_OC_E!C44+FC_IND_CPC_PH_E!C44</f>
        <v>2901.1296646603614</v>
      </c>
      <c r="D44" s="30">
        <f>FC_IND_CPC_BC_E!D44+FC_IND_CPC_OC_E!D44+FC_IND_CPC_PH_E!D44</f>
        <v>3066.1839208942379</v>
      </c>
      <c r="E44" s="30">
        <f>FC_IND_CPC_BC_E!E44+FC_IND_CPC_OC_E!E44+FC_IND_CPC_PH_E!E44</f>
        <v>2683.9583834909718</v>
      </c>
      <c r="F44" s="30">
        <f>FC_IND_CPC_BC_E!F44+FC_IND_CPC_OC_E!F44+FC_IND_CPC_PH_E!F44</f>
        <v>3305.8111779879619</v>
      </c>
      <c r="G44" s="30">
        <f>FC_IND_CPC_BC_E!G44+FC_IND_CPC_OC_E!G44+FC_IND_CPC_PH_E!G44</f>
        <v>2909.0428202923476</v>
      </c>
      <c r="H44" s="30">
        <f>FC_IND_CPC_BC_E!H44+FC_IND_CPC_OC_E!H44+FC_IND_CPC_PH_E!H44</f>
        <v>2570.7333619948417</v>
      </c>
      <c r="I44" s="30">
        <f>FC_IND_CPC_BC_E!I44+FC_IND_CPC_OC_E!I44+FC_IND_CPC_PH_E!I44</f>
        <v>2541.4241616509016</v>
      </c>
      <c r="J44" s="30">
        <f>FC_IND_CPC_BC_E!J44+FC_IND_CPC_OC_E!J44+FC_IND_CPC_PH_E!J44</f>
        <v>2683.5880481513327</v>
      </c>
      <c r="K44" s="30">
        <f>FC_IND_CPC_BC_E!K44+FC_IND_CPC_OC_E!K44+FC_IND_CPC_PH_E!K44</f>
        <v>2353.9569217540839</v>
      </c>
      <c r="L44" s="30">
        <f>FC_IND_CPC_BC_E!L44+FC_IND_CPC_OC_E!L44+FC_IND_CPC_PH_E!L44</f>
        <v>2078.2858985382645</v>
      </c>
      <c r="M44" s="30">
        <f>FC_IND_CPC_BC_E!M44+FC_IND_CPC_OC_E!M44+FC_IND_CPC_PH_E!M44</f>
        <v>1890.6802235597593</v>
      </c>
      <c r="N44" s="30">
        <f>FC_IND_CPC_BC_E!N44+FC_IND_CPC_OC_E!N44+FC_IND_CPC_PH_E!N44</f>
        <v>2038.5036973344795</v>
      </c>
      <c r="O44" s="30">
        <f>FC_IND_CPC_BC_E!O44+FC_IND_CPC_OC_E!O44+FC_IND_CPC_PH_E!O44</f>
        <v>1764.679449699054</v>
      </c>
      <c r="P44" s="30">
        <f>FC_IND_CPC_BC_E!P44+FC_IND_CPC_OC_E!P44+FC_IND_CPC_PH_E!P44</f>
        <v>1760.8447979363709</v>
      </c>
      <c r="Q44" s="30">
        <f>FC_IND_CPC_BC_E!Q44+FC_IND_CPC_OC_E!Q44+FC_IND_CPC_PH_E!Q44</f>
        <v>1632.3155631986247</v>
      </c>
      <c r="R44" s="30">
        <f>FC_IND_CPC_BC_E!R44+FC_IND_CPC_OC_E!R44+FC_IND_CPC_PH_E!R44</f>
        <v>1805.2360275150461</v>
      </c>
      <c r="S44" s="30">
        <f>FC_IND_CPC_BC_E!S44+FC_IND_CPC_OC_E!S44+FC_IND_CPC_PH_E!S44</f>
        <v>1099.8223559759244</v>
      </c>
      <c r="T44" s="30">
        <f>FC_IND_CPC_BC_E!T44+FC_IND_CPC_OC_E!T44+FC_IND_CPC_PH_E!T44</f>
        <v>953.99819432502125</v>
      </c>
      <c r="U44" s="30">
        <f>FC_IND_CPC_BC_E!U44+FC_IND_CPC_OC_E!U44+FC_IND_CPC_PH_E!U44</f>
        <v>1013.9192605331042</v>
      </c>
      <c r="V44" s="30">
        <f>FC_IND_CPC_BC_E!V44+FC_IND_CPC_OC_E!V44+FC_IND_CPC_PH_E!V44</f>
        <v>846.81375752364556</v>
      </c>
      <c r="W44" s="30">
        <f>FC_IND_CPC_BC_E!W44+FC_IND_CPC_OC_E!W44+FC_IND_CPC_PH_E!W44</f>
        <v>729.78650042992263</v>
      </c>
      <c r="X44" s="30">
        <f>FC_IND_CPC_BC_E!X44+FC_IND_CPC_OC_E!X44+FC_IND_CPC_PH_E!X44</f>
        <v>779.41521926053304</v>
      </c>
    </row>
    <row r="45" spans="1:24" ht="11.25" customHeight="1" x14ac:dyDescent="0.2">
      <c r="A45" s="39" t="s">
        <v>77</v>
      </c>
      <c r="B45" s="23" t="s">
        <v>78</v>
      </c>
      <c r="C45" s="30">
        <f>FC_IND_CPC_BC_E!C45+FC_IND_CPC_OC_E!C45+FC_IND_CPC_PH_E!C45</f>
        <v>0</v>
      </c>
      <c r="D45" s="30">
        <f>FC_IND_CPC_BC_E!D45+FC_IND_CPC_OC_E!D45+FC_IND_CPC_PH_E!D45</f>
        <v>0</v>
      </c>
      <c r="E45" s="30">
        <f>FC_IND_CPC_BC_E!E45+FC_IND_CPC_OC_E!E45+FC_IND_CPC_PH_E!E45</f>
        <v>0</v>
      </c>
      <c r="F45" s="30">
        <f>FC_IND_CPC_BC_E!F45+FC_IND_CPC_OC_E!F45+FC_IND_CPC_PH_E!F45</f>
        <v>0</v>
      </c>
      <c r="G45" s="30">
        <f>FC_IND_CPC_BC_E!G45+FC_IND_CPC_OC_E!G45+FC_IND_CPC_PH_E!G45</f>
        <v>0</v>
      </c>
      <c r="H45" s="30">
        <f>FC_IND_CPC_BC_E!H45+FC_IND_CPC_OC_E!H45+FC_IND_CPC_PH_E!H45</f>
        <v>0</v>
      </c>
      <c r="I45" s="30">
        <f>FC_IND_CPC_BC_E!I45+FC_IND_CPC_OC_E!I45+FC_IND_CPC_PH_E!I45</f>
        <v>0</v>
      </c>
      <c r="J45" s="30">
        <f>FC_IND_CPC_BC_E!J45+FC_IND_CPC_OC_E!J45+FC_IND_CPC_PH_E!J45</f>
        <v>0</v>
      </c>
      <c r="K45" s="30">
        <f>FC_IND_CPC_BC_E!K45+FC_IND_CPC_OC_E!K45+FC_IND_CPC_PH_E!K45</f>
        <v>0</v>
      </c>
      <c r="L45" s="30">
        <f>FC_IND_CPC_BC_E!L45+FC_IND_CPC_OC_E!L45+FC_IND_CPC_PH_E!L45</f>
        <v>0</v>
      </c>
      <c r="M45" s="30">
        <f>FC_IND_CPC_BC_E!M45+FC_IND_CPC_OC_E!M45+FC_IND_CPC_PH_E!M45</f>
        <v>0</v>
      </c>
      <c r="N45" s="30">
        <f>FC_IND_CPC_BC_E!N45+FC_IND_CPC_OC_E!N45+FC_IND_CPC_PH_E!N45</f>
        <v>0</v>
      </c>
      <c r="O45" s="30">
        <f>FC_IND_CPC_BC_E!O45+FC_IND_CPC_OC_E!O45+FC_IND_CPC_PH_E!O45</f>
        <v>0</v>
      </c>
      <c r="P45" s="30">
        <f>FC_IND_CPC_BC_E!P45+FC_IND_CPC_OC_E!P45+FC_IND_CPC_PH_E!P45</f>
        <v>0</v>
      </c>
      <c r="Q45" s="30">
        <f>FC_IND_CPC_BC_E!Q45+FC_IND_CPC_OC_E!Q45+FC_IND_CPC_PH_E!Q45</f>
        <v>0</v>
      </c>
      <c r="R45" s="30">
        <f>FC_IND_CPC_BC_E!R45+FC_IND_CPC_OC_E!R45+FC_IND_CPC_PH_E!R45</f>
        <v>0</v>
      </c>
      <c r="S45" s="30">
        <f>FC_IND_CPC_BC_E!S45+FC_IND_CPC_OC_E!S45+FC_IND_CPC_PH_E!S45</f>
        <v>2.0837489251934644</v>
      </c>
      <c r="T45" s="30">
        <f>FC_IND_CPC_BC_E!T45+FC_IND_CPC_OC_E!T45+FC_IND_CPC_PH_E!T45</f>
        <v>0.42098022355975928</v>
      </c>
      <c r="U45" s="30">
        <f>FC_IND_CPC_BC_E!U45+FC_IND_CPC_OC_E!U45+FC_IND_CPC_PH_E!U45</f>
        <v>0.45657781599312125</v>
      </c>
      <c r="V45" s="30">
        <f>FC_IND_CPC_BC_E!V45+FC_IND_CPC_OC_E!V45+FC_IND_CPC_PH_E!V45</f>
        <v>5.2610490111779864</v>
      </c>
      <c r="W45" s="30">
        <f>FC_IND_CPC_BC_E!W45+FC_IND_CPC_OC_E!W45+FC_IND_CPC_PH_E!W45</f>
        <v>2.439466895958728</v>
      </c>
      <c r="X45" s="30">
        <f>FC_IND_CPC_BC_E!X45+FC_IND_CPC_OC_E!X45+FC_IND_CPC_PH_E!X45</f>
        <v>0.4073086844368014</v>
      </c>
    </row>
    <row r="46" spans="1:24" ht="11.25" customHeight="1" x14ac:dyDescent="0.2">
      <c r="A46" s="39" t="s">
        <v>79</v>
      </c>
      <c r="B46" s="23" t="s">
        <v>80</v>
      </c>
      <c r="C46" s="30">
        <f>FC_IND_CPC_BC_E!C46+FC_IND_CPC_OC_E!C46+FC_IND_CPC_PH_E!C46</f>
        <v>0</v>
      </c>
      <c r="D46" s="30">
        <f>FC_IND_CPC_BC_E!D46+FC_IND_CPC_OC_E!D46+FC_IND_CPC_PH_E!D46</f>
        <v>0</v>
      </c>
      <c r="E46" s="30">
        <f>FC_IND_CPC_BC_E!E46+FC_IND_CPC_OC_E!E46+FC_IND_CPC_PH_E!E46</f>
        <v>0</v>
      </c>
      <c r="F46" s="30">
        <f>FC_IND_CPC_BC_E!F46+FC_IND_CPC_OC_E!F46+FC_IND_CPC_PH_E!F46</f>
        <v>0</v>
      </c>
      <c r="G46" s="30">
        <f>FC_IND_CPC_BC_E!G46+FC_IND_CPC_OC_E!G46+FC_IND_CPC_PH_E!G46</f>
        <v>0</v>
      </c>
      <c r="H46" s="30">
        <f>FC_IND_CPC_BC_E!H46+FC_IND_CPC_OC_E!H46+FC_IND_CPC_PH_E!H46</f>
        <v>0</v>
      </c>
      <c r="I46" s="30">
        <f>FC_IND_CPC_BC_E!I46+FC_IND_CPC_OC_E!I46+FC_IND_CPC_PH_E!I46</f>
        <v>0</v>
      </c>
      <c r="J46" s="30">
        <f>FC_IND_CPC_BC_E!J46+FC_IND_CPC_OC_E!J46+FC_IND_CPC_PH_E!J46</f>
        <v>0</v>
      </c>
      <c r="K46" s="30">
        <f>FC_IND_CPC_BC_E!K46+FC_IND_CPC_OC_E!K46+FC_IND_CPC_PH_E!K46</f>
        <v>0</v>
      </c>
      <c r="L46" s="30">
        <f>FC_IND_CPC_BC_E!L46+FC_IND_CPC_OC_E!L46+FC_IND_CPC_PH_E!L46</f>
        <v>0</v>
      </c>
      <c r="M46" s="30">
        <f>FC_IND_CPC_BC_E!M46+FC_IND_CPC_OC_E!M46+FC_IND_CPC_PH_E!M46</f>
        <v>0</v>
      </c>
      <c r="N46" s="30">
        <f>FC_IND_CPC_BC_E!N46+FC_IND_CPC_OC_E!N46+FC_IND_CPC_PH_E!N46</f>
        <v>0</v>
      </c>
      <c r="O46" s="30">
        <f>FC_IND_CPC_BC_E!O46+FC_IND_CPC_OC_E!O46+FC_IND_CPC_PH_E!O46</f>
        <v>0</v>
      </c>
      <c r="P46" s="30">
        <f>FC_IND_CPC_BC_E!P46+FC_IND_CPC_OC_E!P46+FC_IND_CPC_PH_E!P46</f>
        <v>0</v>
      </c>
      <c r="Q46" s="30">
        <f>FC_IND_CPC_BC_E!Q46+FC_IND_CPC_OC_E!Q46+FC_IND_CPC_PH_E!Q46</f>
        <v>0</v>
      </c>
      <c r="R46" s="30">
        <f>FC_IND_CPC_BC_E!R46+FC_IND_CPC_OC_E!R46+FC_IND_CPC_PH_E!R46</f>
        <v>0</v>
      </c>
      <c r="S46" s="30">
        <f>FC_IND_CPC_BC_E!S46+FC_IND_CPC_OC_E!S46+FC_IND_CPC_PH_E!S46</f>
        <v>0</v>
      </c>
      <c r="T46" s="30">
        <f>FC_IND_CPC_BC_E!T46+FC_IND_CPC_OC_E!T46+FC_IND_CPC_PH_E!T46</f>
        <v>0</v>
      </c>
      <c r="U46" s="30">
        <f>FC_IND_CPC_BC_E!U46+FC_IND_CPC_OC_E!U46+FC_IND_CPC_PH_E!U46</f>
        <v>0</v>
      </c>
      <c r="V46" s="30">
        <f>FC_IND_CPC_BC_E!V46+FC_IND_CPC_OC_E!V46+FC_IND_CPC_PH_E!V46</f>
        <v>0</v>
      </c>
      <c r="W46" s="30">
        <f>FC_IND_CPC_BC_E!W46+FC_IND_CPC_OC_E!W46+FC_IND_CPC_PH_E!W46</f>
        <v>0</v>
      </c>
      <c r="X46" s="30">
        <f>FC_IND_CPC_BC_E!X46+FC_IND_CPC_OC_E!X46+FC_IND_CPC_PH_E!X46</f>
        <v>0</v>
      </c>
    </row>
    <row r="47" spans="1:24" ht="11.25" customHeight="1" x14ac:dyDescent="0.2">
      <c r="A47" s="39" t="s">
        <v>81</v>
      </c>
      <c r="B47" s="23" t="s">
        <v>82</v>
      </c>
      <c r="C47" s="30">
        <f>FC_IND_CPC_BC_E!C47+FC_IND_CPC_OC_E!C47+FC_IND_CPC_PH_E!C47</f>
        <v>0</v>
      </c>
      <c r="D47" s="30">
        <f>FC_IND_CPC_BC_E!D47+FC_IND_CPC_OC_E!D47+FC_IND_CPC_PH_E!D47</f>
        <v>0</v>
      </c>
      <c r="E47" s="30">
        <f>FC_IND_CPC_BC_E!E47+FC_IND_CPC_OC_E!E47+FC_IND_CPC_PH_E!E47</f>
        <v>0</v>
      </c>
      <c r="F47" s="30">
        <f>FC_IND_CPC_BC_E!F47+FC_IND_CPC_OC_E!F47+FC_IND_CPC_PH_E!F47</f>
        <v>0</v>
      </c>
      <c r="G47" s="30">
        <f>FC_IND_CPC_BC_E!G47+FC_IND_CPC_OC_E!G47+FC_IND_CPC_PH_E!G47</f>
        <v>0</v>
      </c>
      <c r="H47" s="30">
        <f>FC_IND_CPC_BC_E!H47+FC_IND_CPC_OC_E!H47+FC_IND_CPC_PH_E!H47</f>
        <v>0</v>
      </c>
      <c r="I47" s="30">
        <f>FC_IND_CPC_BC_E!I47+FC_IND_CPC_OC_E!I47+FC_IND_CPC_PH_E!I47</f>
        <v>0</v>
      </c>
      <c r="J47" s="30">
        <f>FC_IND_CPC_BC_E!J47+FC_IND_CPC_OC_E!J47+FC_IND_CPC_PH_E!J47</f>
        <v>0</v>
      </c>
      <c r="K47" s="30">
        <f>FC_IND_CPC_BC_E!K47+FC_IND_CPC_OC_E!K47+FC_IND_CPC_PH_E!K47</f>
        <v>0</v>
      </c>
      <c r="L47" s="30">
        <f>FC_IND_CPC_BC_E!L47+FC_IND_CPC_OC_E!L47+FC_IND_CPC_PH_E!L47</f>
        <v>0</v>
      </c>
      <c r="M47" s="30">
        <f>FC_IND_CPC_BC_E!M47+FC_IND_CPC_OC_E!M47+FC_IND_CPC_PH_E!M47</f>
        <v>0</v>
      </c>
      <c r="N47" s="30">
        <f>FC_IND_CPC_BC_E!N47+FC_IND_CPC_OC_E!N47+FC_IND_CPC_PH_E!N47</f>
        <v>0</v>
      </c>
      <c r="O47" s="30">
        <f>FC_IND_CPC_BC_E!O47+FC_IND_CPC_OC_E!O47+FC_IND_CPC_PH_E!O47</f>
        <v>0</v>
      </c>
      <c r="P47" s="30">
        <f>FC_IND_CPC_BC_E!P47+FC_IND_CPC_OC_E!P47+FC_IND_CPC_PH_E!P47</f>
        <v>0</v>
      </c>
      <c r="Q47" s="30">
        <f>FC_IND_CPC_BC_E!Q47+FC_IND_CPC_OC_E!Q47+FC_IND_CPC_PH_E!Q47</f>
        <v>0</v>
      </c>
      <c r="R47" s="30">
        <f>FC_IND_CPC_BC_E!R47+FC_IND_CPC_OC_E!R47+FC_IND_CPC_PH_E!R47</f>
        <v>0</v>
      </c>
      <c r="S47" s="30">
        <f>FC_IND_CPC_BC_E!S47+FC_IND_CPC_OC_E!S47+FC_IND_CPC_PH_E!S47</f>
        <v>0</v>
      </c>
      <c r="T47" s="30">
        <f>FC_IND_CPC_BC_E!T47+FC_IND_CPC_OC_E!T47+FC_IND_CPC_PH_E!T47</f>
        <v>0</v>
      </c>
      <c r="U47" s="30">
        <f>FC_IND_CPC_BC_E!U47+FC_IND_CPC_OC_E!U47+FC_IND_CPC_PH_E!U47</f>
        <v>0</v>
      </c>
      <c r="V47" s="30">
        <f>FC_IND_CPC_BC_E!V47+FC_IND_CPC_OC_E!V47+FC_IND_CPC_PH_E!V47</f>
        <v>0</v>
      </c>
      <c r="W47" s="30">
        <f>FC_IND_CPC_BC_E!W47+FC_IND_CPC_OC_E!W47+FC_IND_CPC_PH_E!W47</f>
        <v>0</v>
      </c>
      <c r="X47" s="30">
        <f>FC_IND_CPC_BC_E!X47+FC_IND_CPC_OC_E!X47+FC_IND_CPC_PH_E!X47</f>
        <v>0</v>
      </c>
    </row>
    <row r="48" spans="1:24" ht="11.25" customHeight="1" x14ac:dyDescent="0.2">
      <c r="A48" s="39" t="s">
        <v>83</v>
      </c>
      <c r="B48" s="23" t="s">
        <v>84</v>
      </c>
      <c r="C48" s="30">
        <f>FC_IND_CPC_BC_E!C48+FC_IND_CPC_OC_E!C48+FC_IND_CPC_PH_E!C48</f>
        <v>102.40507308684437</v>
      </c>
      <c r="D48" s="30">
        <f>FC_IND_CPC_BC_E!D48+FC_IND_CPC_OC_E!D48+FC_IND_CPC_PH_E!D48</f>
        <v>110.94385210662077</v>
      </c>
      <c r="E48" s="30">
        <f>FC_IND_CPC_BC_E!E48+FC_IND_CPC_OC_E!E48+FC_IND_CPC_PH_E!E48</f>
        <v>110.78865004299224</v>
      </c>
      <c r="F48" s="30">
        <f>FC_IND_CPC_BC_E!F48+FC_IND_CPC_OC_E!F48+FC_IND_CPC_PH_E!F48</f>
        <v>143.0089423903697</v>
      </c>
      <c r="G48" s="30">
        <f>FC_IND_CPC_BC_E!G48+FC_IND_CPC_OC_E!G48+FC_IND_CPC_PH_E!G48</f>
        <v>120.81908856405843</v>
      </c>
      <c r="H48" s="30">
        <f>FC_IND_CPC_BC_E!H48+FC_IND_CPC_OC_E!H48+FC_IND_CPC_PH_E!H48</f>
        <v>127.29914015477215</v>
      </c>
      <c r="I48" s="30">
        <f>FC_IND_CPC_BC_E!I48+FC_IND_CPC_OC_E!I48+FC_IND_CPC_PH_E!I48</f>
        <v>113.87515047291481</v>
      </c>
      <c r="J48" s="30">
        <f>FC_IND_CPC_BC_E!J48+FC_IND_CPC_OC_E!J48+FC_IND_CPC_PH_E!J48</f>
        <v>111.32407566638005</v>
      </c>
      <c r="K48" s="30">
        <f>FC_IND_CPC_BC_E!K48+FC_IND_CPC_OC_E!K48+FC_IND_CPC_PH_E!K48</f>
        <v>104.77506448839208</v>
      </c>
      <c r="L48" s="30">
        <f>FC_IND_CPC_BC_E!L48+FC_IND_CPC_OC_E!L48+FC_IND_CPC_PH_E!L48</f>
        <v>95.110232158211517</v>
      </c>
      <c r="M48" s="30">
        <f>FC_IND_CPC_BC_E!M48+FC_IND_CPC_OC_E!M48+FC_IND_CPC_PH_E!M48</f>
        <v>102.09114359415304</v>
      </c>
      <c r="N48" s="30">
        <f>FC_IND_CPC_BC_E!N48+FC_IND_CPC_OC_E!N48+FC_IND_CPC_PH_E!N48</f>
        <v>88.163714531384358</v>
      </c>
      <c r="O48" s="30">
        <f>FC_IND_CPC_BC_E!O48+FC_IND_CPC_OC_E!O48+FC_IND_CPC_PH_E!O48</f>
        <v>85.424075666380048</v>
      </c>
      <c r="P48" s="30">
        <f>FC_IND_CPC_BC_E!P48+FC_IND_CPC_OC_E!P48+FC_IND_CPC_PH_E!P48</f>
        <v>30.898624247635421</v>
      </c>
      <c r="Q48" s="30">
        <f>FC_IND_CPC_BC_E!Q48+FC_IND_CPC_OC_E!Q48+FC_IND_CPC_PH_E!Q48</f>
        <v>26.784436801375755</v>
      </c>
      <c r="R48" s="30">
        <f>FC_IND_CPC_BC_E!R48+FC_IND_CPC_OC_E!R48+FC_IND_CPC_PH_E!R48</f>
        <v>33.975752364574383</v>
      </c>
      <c r="S48" s="30">
        <f>FC_IND_CPC_BC_E!S48+FC_IND_CPC_OC_E!S48+FC_IND_CPC_PH_E!S48</f>
        <v>37.948323301805679</v>
      </c>
      <c r="T48" s="30">
        <f>FC_IND_CPC_BC_E!T48+FC_IND_CPC_OC_E!T48+FC_IND_CPC_PH_E!T48</f>
        <v>162.0717970765262</v>
      </c>
      <c r="U48" s="30">
        <f>FC_IND_CPC_BC_E!U48+FC_IND_CPC_OC_E!U48+FC_IND_CPC_PH_E!U48</f>
        <v>262.97773000859848</v>
      </c>
      <c r="V48" s="30">
        <f>FC_IND_CPC_BC_E!V48+FC_IND_CPC_OC_E!V48+FC_IND_CPC_PH_E!V48</f>
        <v>253.9969045571797</v>
      </c>
      <c r="W48" s="30">
        <f>FC_IND_CPC_BC_E!W48+FC_IND_CPC_OC_E!W48+FC_IND_CPC_PH_E!W48</f>
        <v>189.12605331040413</v>
      </c>
      <c r="X48" s="30">
        <f>FC_IND_CPC_BC_E!X48+FC_IND_CPC_OC_E!X48+FC_IND_CPC_PH_E!X48</f>
        <v>205.10748065348241</v>
      </c>
    </row>
    <row r="49" spans="1:24" ht="11.25" customHeight="1" x14ac:dyDescent="0.2">
      <c r="A49" s="39" t="s">
        <v>85</v>
      </c>
      <c r="B49" s="23" t="s">
        <v>86</v>
      </c>
      <c r="C49" s="30">
        <f>FC_IND_CPC_BC_E!C49+FC_IND_CPC_OC_E!C49+FC_IND_CPC_PH_E!C49</f>
        <v>0</v>
      </c>
      <c r="D49" s="30">
        <f>FC_IND_CPC_BC_E!D49+FC_IND_CPC_OC_E!D49+FC_IND_CPC_PH_E!D49</f>
        <v>0</v>
      </c>
      <c r="E49" s="30">
        <f>FC_IND_CPC_BC_E!E49+FC_IND_CPC_OC_E!E49+FC_IND_CPC_PH_E!E49</f>
        <v>0</v>
      </c>
      <c r="F49" s="30">
        <f>FC_IND_CPC_BC_E!F49+FC_IND_CPC_OC_E!F49+FC_IND_CPC_PH_E!F49</f>
        <v>0</v>
      </c>
      <c r="G49" s="30">
        <f>FC_IND_CPC_BC_E!G49+FC_IND_CPC_OC_E!G49+FC_IND_CPC_PH_E!G49</f>
        <v>0</v>
      </c>
      <c r="H49" s="30">
        <f>FC_IND_CPC_BC_E!H49+FC_IND_CPC_OC_E!H49+FC_IND_CPC_PH_E!H49</f>
        <v>0</v>
      </c>
      <c r="I49" s="30">
        <f>FC_IND_CPC_BC_E!I49+FC_IND_CPC_OC_E!I49+FC_IND_CPC_PH_E!I49</f>
        <v>0</v>
      </c>
      <c r="J49" s="30">
        <f>FC_IND_CPC_BC_E!J49+FC_IND_CPC_OC_E!J49+FC_IND_CPC_PH_E!J49</f>
        <v>0</v>
      </c>
      <c r="K49" s="30">
        <f>FC_IND_CPC_BC_E!K49+FC_IND_CPC_OC_E!K49+FC_IND_CPC_PH_E!K49</f>
        <v>0</v>
      </c>
      <c r="L49" s="30">
        <f>FC_IND_CPC_BC_E!L49+FC_IND_CPC_OC_E!L49+FC_IND_CPC_PH_E!L49</f>
        <v>0</v>
      </c>
      <c r="M49" s="30">
        <f>FC_IND_CPC_BC_E!M49+FC_IND_CPC_OC_E!M49+FC_IND_CPC_PH_E!M49</f>
        <v>0</v>
      </c>
      <c r="N49" s="30">
        <f>FC_IND_CPC_BC_E!N49+FC_IND_CPC_OC_E!N49+FC_IND_CPC_PH_E!N49</f>
        <v>0</v>
      </c>
      <c r="O49" s="30">
        <f>FC_IND_CPC_BC_E!O49+FC_IND_CPC_OC_E!O49+FC_IND_CPC_PH_E!O49</f>
        <v>0</v>
      </c>
      <c r="P49" s="30">
        <f>FC_IND_CPC_BC_E!P49+FC_IND_CPC_OC_E!P49+FC_IND_CPC_PH_E!P49</f>
        <v>0</v>
      </c>
      <c r="Q49" s="30">
        <f>FC_IND_CPC_BC_E!Q49+FC_IND_CPC_OC_E!Q49+FC_IND_CPC_PH_E!Q49</f>
        <v>0</v>
      </c>
      <c r="R49" s="30">
        <f>FC_IND_CPC_BC_E!R49+FC_IND_CPC_OC_E!R49+FC_IND_CPC_PH_E!R49</f>
        <v>0</v>
      </c>
      <c r="S49" s="30">
        <f>FC_IND_CPC_BC_E!S49+FC_IND_CPC_OC_E!S49+FC_IND_CPC_PH_E!S49</f>
        <v>0</v>
      </c>
      <c r="T49" s="30">
        <f>FC_IND_CPC_BC_E!T49+FC_IND_CPC_OC_E!T49+FC_IND_CPC_PH_E!T49</f>
        <v>0</v>
      </c>
      <c r="U49" s="30">
        <f>FC_IND_CPC_BC_E!U49+FC_IND_CPC_OC_E!U49+FC_IND_CPC_PH_E!U49</f>
        <v>0</v>
      </c>
      <c r="V49" s="30">
        <f>FC_IND_CPC_BC_E!V49+FC_IND_CPC_OC_E!V49+FC_IND_CPC_PH_E!V49</f>
        <v>0</v>
      </c>
      <c r="W49" s="30">
        <f>FC_IND_CPC_BC_E!W49+FC_IND_CPC_OC_E!W49+FC_IND_CPC_PH_E!W49</f>
        <v>0</v>
      </c>
      <c r="X49" s="30">
        <f>FC_IND_CPC_BC_E!X49+FC_IND_CPC_OC_E!X49+FC_IND_CPC_PH_E!X49</f>
        <v>0</v>
      </c>
    </row>
    <row r="50" spans="1:24" ht="11.25" customHeight="1" x14ac:dyDescent="0.2">
      <c r="A50" s="39" t="s">
        <v>87</v>
      </c>
      <c r="B50" s="23" t="s">
        <v>88</v>
      </c>
      <c r="C50" s="30">
        <f>FC_IND_CPC_BC_E!C50+FC_IND_CPC_OC_E!C50+FC_IND_CPC_PH_E!C50</f>
        <v>183.9143594153052</v>
      </c>
      <c r="D50" s="30">
        <f>FC_IND_CPC_BC_E!D50+FC_IND_CPC_OC_E!D50+FC_IND_CPC_PH_E!D50</f>
        <v>212.77575236457432</v>
      </c>
      <c r="E50" s="30">
        <f>FC_IND_CPC_BC_E!E50+FC_IND_CPC_OC_E!E50+FC_IND_CPC_PH_E!E50</f>
        <v>259.54754944110056</v>
      </c>
      <c r="F50" s="30">
        <f>FC_IND_CPC_BC_E!F50+FC_IND_CPC_OC_E!F50+FC_IND_CPC_PH_E!F50</f>
        <v>347.88968185726566</v>
      </c>
      <c r="G50" s="30">
        <f>FC_IND_CPC_BC_E!G50+FC_IND_CPC_OC_E!G50+FC_IND_CPC_PH_E!G50</f>
        <v>254.38280309544277</v>
      </c>
      <c r="H50" s="30">
        <f>FC_IND_CPC_BC_E!H50+FC_IND_CPC_OC_E!H50+FC_IND_CPC_PH_E!H50</f>
        <v>238.02201203783315</v>
      </c>
      <c r="I50" s="30">
        <f>FC_IND_CPC_BC_E!I50+FC_IND_CPC_OC_E!I50+FC_IND_CPC_PH_E!I50</f>
        <v>189.50498710232156</v>
      </c>
      <c r="J50" s="30">
        <f>FC_IND_CPC_BC_E!J50+FC_IND_CPC_OC_E!J50+FC_IND_CPC_PH_E!J50</f>
        <v>190.50550300945827</v>
      </c>
      <c r="K50" s="30">
        <f>FC_IND_CPC_BC_E!K50+FC_IND_CPC_OC_E!K50+FC_IND_CPC_PH_E!K50</f>
        <v>113.44514187446256</v>
      </c>
      <c r="L50" s="30">
        <f>FC_IND_CPC_BC_E!L50+FC_IND_CPC_OC_E!L50+FC_IND_CPC_PH_E!L50</f>
        <v>57.442820292347371</v>
      </c>
      <c r="M50" s="30">
        <f>FC_IND_CPC_BC_E!M50+FC_IND_CPC_OC_E!M50+FC_IND_CPC_PH_E!M50</f>
        <v>148.3403267411866</v>
      </c>
      <c r="N50" s="30">
        <f>FC_IND_CPC_BC_E!N50+FC_IND_CPC_OC_E!N50+FC_IND_CPC_PH_E!N50</f>
        <v>158.64350816852965</v>
      </c>
      <c r="O50" s="30">
        <f>FC_IND_CPC_BC_E!O50+FC_IND_CPC_OC_E!O50+FC_IND_CPC_PH_E!O50</f>
        <v>145.80318142734308</v>
      </c>
      <c r="P50" s="30">
        <f>FC_IND_CPC_BC_E!P50+FC_IND_CPC_OC_E!P50+FC_IND_CPC_PH_E!P50</f>
        <v>102.83886500429922</v>
      </c>
      <c r="Q50" s="30">
        <f>FC_IND_CPC_BC_E!Q50+FC_IND_CPC_OC_E!Q50+FC_IND_CPC_PH_E!Q50</f>
        <v>171.37652622527946</v>
      </c>
      <c r="R50" s="30">
        <f>FC_IND_CPC_BC_E!R50+FC_IND_CPC_OC_E!R50+FC_IND_CPC_PH_E!R50</f>
        <v>105.3445399828031</v>
      </c>
      <c r="S50" s="30">
        <f>FC_IND_CPC_BC_E!S50+FC_IND_CPC_OC_E!S50+FC_IND_CPC_PH_E!S50</f>
        <v>53.144368013757521</v>
      </c>
      <c r="T50" s="30">
        <f>FC_IND_CPC_BC_E!T50+FC_IND_CPC_OC_E!T50+FC_IND_CPC_PH_E!T50</f>
        <v>55.427085124677554</v>
      </c>
      <c r="U50" s="30">
        <f>FC_IND_CPC_BC_E!U50+FC_IND_CPC_OC_E!U50+FC_IND_CPC_PH_E!U50</f>
        <v>65.801633705932929</v>
      </c>
      <c r="V50" s="30">
        <f>FC_IND_CPC_BC_E!V50+FC_IND_CPC_OC_E!V50+FC_IND_CPC_PH_E!V50</f>
        <v>130.10773860705075</v>
      </c>
      <c r="W50" s="30">
        <f>FC_IND_CPC_BC_E!W50+FC_IND_CPC_OC_E!W50+FC_IND_CPC_PH_E!W50</f>
        <v>139.51220980223556</v>
      </c>
      <c r="X50" s="30">
        <f>FC_IND_CPC_BC_E!X50+FC_IND_CPC_OC_E!X50+FC_IND_CPC_PH_E!X50</f>
        <v>188.01874462596737</v>
      </c>
    </row>
    <row r="51" spans="1:24" ht="11.25" customHeight="1" x14ac:dyDescent="0.2">
      <c r="A51" s="24" t="s">
        <v>89</v>
      </c>
      <c r="B51" s="25" t="s">
        <v>90</v>
      </c>
      <c r="C51" s="31">
        <f>FC_IND_CPC_BC_E!C51+FC_IND_CPC_OC_E!C51+FC_IND_CPC_PH_E!C51</f>
        <v>19406.248409286327</v>
      </c>
      <c r="D51" s="31">
        <f>FC_IND_CPC_BC_E!D51+FC_IND_CPC_OC_E!D51+FC_IND_CPC_PH_E!D51</f>
        <v>19070.444196044711</v>
      </c>
      <c r="E51" s="31">
        <f>FC_IND_CPC_BC_E!E51+FC_IND_CPC_OC_E!E51+FC_IND_CPC_PH_E!E51</f>
        <v>19199.362338779018</v>
      </c>
      <c r="F51" s="31">
        <f>FC_IND_CPC_BC_E!F51+FC_IND_CPC_OC_E!F51+FC_IND_CPC_PH_E!F51</f>
        <v>19814.540326741182</v>
      </c>
      <c r="G51" s="31">
        <f>FC_IND_CPC_BC_E!G51+FC_IND_CPC_OC_E!G51+FC_IND_CPC_PH_E!G51</f>
        <v>17758.412639724847</v>
      </c>
      <c r="H51" s="31">
        <f>FC_IND_CPC_BC_E!H51+FC_IND_CPC_OC_E!H51+FC_IND_CPC_PH_E!H51</f>
        <v>18628.763542562338</v>
      </c>
      <c r="I51" s="31">
        <f>FC_IND_CPC_BC_E!I51+FC_IND_CPC_OC_E!I51+FC_IND_CPC_PH_E!I51</f>
        <v>16669.379879621665</v>
      </c>
      <c r="J51" s="31">
        <f>FC_IND_CPC_BC_E!J51+FC_IND_CPC_OC_E!J51+FC_IND_CPC_PH_E!J51</f>
        <v>17771.441788478078</v>
      </c>
      <c r="K51" s="31">
        <f>FC_IND_CPC_BC_E!K51+FC_IND_CPC_OC_E!K51+FC_IND_CPC_PH_E!K51</f>
        <v>17549.241530524505</v>
      </c>
      <c r="L51" s="31">
        <f>FC_IND_CPC_BC_E!L51+FC_IND_CPC_OC_E!L51+FC_IND_CPC_PH_E!L51</f>
        <v>15040.499226139296</v>
      </c>
      <c r="M51" s="31">
        <f>FC_IND_CPC_BC_E!M51+FC_IND_CPC_OC_E!M51+FC_IND_CPC_PH_E!M51</f>
        <v>15802.33895098882</v>
      </c>
      <c r="N51" s="31">
        <f>FC_IND_CPC_BC_E!N51+FC_IND_CPC_OC_E!N51+FC_IND_CPC_PH_E!N51</f>
        <v>19092.16930352537</v>
      </c>
      <c r="O51" s="31">
        <f>FC_IND_CPC_BC_E!O51+FC_IND_CPC_OC_E!O51+FC_IND_CPC_PH_E!O51</f>
        <v>19546.125623387787</v>
      </c>
      <c r="P51" s="31">
        <f>FC_IND_CPC_BC_E!P51+FC_IND_CPC_OC_E!P51+FC_IND_CPC_PH_E!P51</f>
        <v>19388.674892519346</v>
      </c>
      <c r="Q51" s="31">
        <f>FC_IND_CPC_BC_E!Q51+FC_IND_CPC_OC_E!Q51+FC_IND_CPC_PH_E!Q51</f>
        <v>18470.482373172828</v>
      </c>
      <c r="R51" s="31">
        <f>FC_IND_CPC_BC_E!R51+FC_IND_CPC_OC_E!R51+FC_IND_CPC_PH_E!R51</f>
        <v>17335.055631986237</v>
      </c>
      <c r="S51" s="31">
        <f>FC_IND_CPC_BC_E!S51+FC_IND_CPC_OC_E!S51+FC_IND_CPC_PH_E!S51</f>
        <v>18005.944282029232</v>
      </c>
      <c r="T51" s="31">
        <f>FC_IND_CPC_BC_E!T51+FC_IND_CPC_OC_E!T51+FC_IND_CPC_PH_E!T51</f>
        <v>18629.980481513332</v>
      </c>
      <c r="U51" s="31">
        <f>FC_IND_CPC_BC_E!U51+FC_IND_CPC_OC_E!U51+FC_IND_CPC_PH_E!U51</f>
        <v>18152.744969905423</v>
      </c>
      <c r="V51" s="31">
        <f>FC_IND_CPC_BC_E!V51+FC_IND_CPC_OC_E!V51+FC_IND_CPC_PH_E!V51</f>
        <v>17985.090971625112</v>
      </c>
      <c r="W51" s="31">
        <f>FC_IND_CPC_BC_E!W51+FC_IND_CPC_OC_E!W51+FC_IND_CPC_PH_E!W51</f>
        <v>18418.056749785035</v>
      </c>
      <c r="X51" s="31">
        <f>FC_IND_CPC_BC_E!X51+FC_IND_CPC_OC_E!X51+FC_IND_CPC_PH_E!X51</f>
        <v>19826.902837489251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" si="26">SUM(C53:C70)</f>
        <v>158.77091549959511</v>
      </c>
      <c r="D52" s="31">
        <f t="shared" ref="D52:W52" si="27">SUM(D53:D70)</f>
        <v>147.41126767752004</v>
      </c>
      <c r="E52" s="31">
        <f t="shared" si="27"/>
        <v>136.83060618270343</v>
      </c>
      <c r="F52" s="31">
        <f t="shared" si="27"/>
        <v>173.70615489127383</v>
      </c>
      <c r="G52" s="31">
        <f t="shared" si="27"/>
        <v>178.11353059501795</v>
      </c>
      <c r="H52" s="31">
        <f t="shared" si="27"/>
        <v>245.84772899078982</v>
      </c>
      <c r="I52" s="31">
        <f t="shared" si="27"/>
        <v>200.18531016289779</v>
      </c>
      <c r="J52" s="31">
        <f t="shared" si="27"/>
        <v>326.04440294125072</v>
      </c>
      <c r="K52" s="31">
        <f t="shared" si="27"/>
        <v>302.78561779751999</v>
      </c>
      <c r="L52" s="31">
        <f t="shared" si="27"/>
        <v>233.56410204724088</v>
      </c>
      <c r="M52" s="31">
        <f t="shared" si="27"/>
        <v>392.8399983749506</v>
      </c>
      <c r="N52" s="31">
        <f t="shared" si="27"/>
        <v>399.17941147052557</v>
      </c>
      <c r="O52" s="31">
        <f t="shared" si="27"/>
        <v>229.89937662165033</v>
      </c>
      <c r="P52" s="31">
        <f t="shared" si="27"/>
        <v>288.14337343061794</v>
      </c>
      <c r="Q52" s="31">
        <f t="shared" si="27"/>
        <v>320.38446544660985</v>
      </c>
      <c r="R52" s="31">
        <f t="shared" si="27"/>
        <v>354.05780710881487</v>
      </c>
      <c r="S52" s="31">
        <f t="shared" si="27"/>
        <v>443.02175022032009</v>
      </c>
      <c r="T52" s="31">
        <f t="shared" si="27"/>
        <v>383.90135260976189</v>
      </c>
      <c r="U52" s="31">
        <f t="shared" si="27"/>
        <v>353.28831524843935</v>
      </c>
      <c r="V52" s="31">
        <f t="shared" si="27"/>
        <v>401.89590140627718</v>
      </c>
      <c r="W52" s="31">
        <f t="shared" si="27"/>
        <v>458.57385887689952</v>
      </c>
      <c r="X52" s="31">
        <f t="shared" ref="X52" si="28">SUM(X53:X70)</f>
        <v>478.50929787338981</v>
      </c>
    </row>
    <row r="53" spans="1:24" ht="11.25" customHeight="1" x14ac:dyDescent="0.2">
      <c r="A53" s="22" t="s">
        <v>93</v>
      </c>
      <c r="B53" s="23" t="s">
        <v>94</v>
      </c>
      <c r="C53" s="30">
        <f>FC_IND_CPC_BC_E!C53+FC_IND_CPC_OC_E!C53+FC_IND_CPC_PH_E!C53</f>
        <v>0</v>
      </c>
      <c r="D53" s="30">
        <f>FC_IND_CPC_BC_E!D53+FC_IND_CPC_OC_E!D53+FC_IND_CPC_PH_E!D53</f>
        <v>0</v>
      </c>
      <c r="E53" s="30">
        <f>FC_IND_CPC_BC_E!E53+FC_IND_CPC_OC_E!E53+FC_IND_CPC_PH_E!E53</f>
        <v>0</v>
      </c>
      <c r="F53" s="30">
        <f>FC_IND_CPC_BC_E!F53+FC_IND_CPC_OC_E!F53+FC_IND_CPC_PH_E!F53</f>
        <v>0</v>
      </c>
      <c r="G53" s="30">
        <f>FC_IND_CPC_BC_E!G53+FC_IND_CPC_OC_E!G53+FC_IND_CPC_PH_E!G53</f>
        <v>0</v>
      </c>
      <c r="H53" s="30">
        <f>FC_IND_CPC_BC_E!H53+FC_IND_CPC_OC_E!H53+FC_IND_CPC_PH_E!H53</f>
        <v>0</v>
      </c>
      <c r="I53" s="30">
        <f>FC_IND_CPC_BC_E!I53+FC_IND_CPC_OC_E!I53+FC_IND_CPC_PH_E!I53</f>
        <v>0</v>
      </c>
      <c r="J53" s="30">
        <f>FC_IND_CPC_BC_E!J53+FC_IND_CPC_OC_E!J53+FC_IND_CPC_PH_E!J53</f>
        <v>0</v>
      </c>
      <c r="K53" s="30">
        <f>FC_IND_CPC_BC_E!K53+FC_IND_CPC_OC_E!K53+FC_IND_CPC_PH_E!K53</f>
        <v>0</v>
      </c>
      <c r="L53" s="30">
        <f>FC_IND_CPC_BC_E!L53+FC_IND_CPC_OC_E!L53+FC_IND_CPC_PH_E!L53</f>
        <v>0</v>
      </c>
      <c r="M53" s="30">
        <f>FC_IND_CPC_BC_E!M53+FC_IND_CPC_OC_E!M53+FC_IND_CPC_PH_E!M53</f>
        <v>0</v>
      </c>
      <c r="N53" s="30">
        <f>FC_IND_CPC_BC_E!N53+FC_IND_CPC_OC_E!N53+FC_IND_CPC_PH_E!N53</f>
        <v>0</v>
      </c>
      <c r="O53" s="30">
        <f>FC_IND_CPC_BC_E!O53+FC_IND_CPC_OC_E!O53+FC_IND_CPC_PH_E!O53</f>
        <v>0</v>
      </c>
      <c r="P53" s="30">
        <f>FC_IND_CPC_BC_E!P53+FC_IND_CPC_OC_E!P53+FC_IND_CPC_PH_E!P53</f>
        <v>0</v>
      </c>
      <c r="Q53" s="30">
        <f>FC_IND_CPC_BC_E!Q53+FC_IND_CPC_OC_E!Q53+FC_IND_CPC_PH_E!Q53</f>
        <v>0</v>
      </c>
      <c r="R53" s="30">
        <f>FC_IND_CPC_BC_E!R53+FC_IND_CPC_OC_E!R53+FC_IND_CPC_PH_E!R53</f>
        <v>0</v>
      </c>
      <c r="S53" s="30">
        <f>FC_IND_CPC_BC_E!S53+FC_IND_CPC_OC_E!S53+FC_IND_CPC_PH_E!S53</f>
        <v>0</v>
      </c>
      <c r="T53" s="30">
        <f>FC_IND_CPC_BC_E!T53+FC_IND_CPC_OC_E!T53+FC_IND_CPC_PH_E!T53</f>
        <v>0</v>
      </c>
      <c r="U53" s="30">
        <f>FC_IND_CPC_BC_E!U53+FC_IND_CPC_OC_E!U53+FC_IND_CPC_PH_E!U53</f>
        <v>0</v>
      </c>
      <c r="V53" s="30">
        <f>FC_IND_CPC_BC_E!V53+FC_IND_CPC_OC_E!V53+FC_IND_CPC_PH_E!V53</f>
        <v>0</v>
      </c>
      <c r="W53" s="30">
        <f>FC_IND_CPC_BC_E!W53+FC_IND_CPC_OC_E!W53+FC_IND_CPC_PH_E!W53</f>
        <v>0</v>
      </c>
      <c r="X53" s="30">
        <f>FC_IND_CPC_BC_E!X53+FC_IND_CPC_OC_E!X53+FC_IND_CPC_PH_E!X53</f>
        <v>0</v>
      </c>
    </row>
    <row r="54" spans="1:24" ht="11.25" customHeight="1" x14ac:dyDescent="0.2">
      <c r="A54" s="22" t="s">
        <v>95</v>
      </c>
      <c r="B54" s="23" t="s">
        <v>96</v>
      </c>
      <c r="C54" s="30">
        <f>FC_IND_CPC_BC_E!C54+FC_IND_CPC_OC_E!C54+FC_IND_CPC_PH_E!C54</f>
        <v>0</v>
      </c>
      <c r="D54" s="30">
        <f>FC_IND_CPC_BC_E!D54+FC_IND_CPC_OC_E!D54+FC_IND_CPC_PH_E!D54</f>
        <v>0</v>
      </c>
      <c r="E54" s="30">
        <f>FC_IND_CPC_BC_E!E54+FC_IND_CPC_OC_E!E54+FC_IND_CPC_PH_E!E54</f>
        <v>0</v>
      </c>
      <c r="F54" s="30">
        <f>FC_IND_CPC_BC_E!F54+FC_IND_CPC_OC_E!F54+FC_IND_CPC_PH_E!F54</f>
        <v>0</v>
      </c>
      <c r="G54" s="30">
        <f>FC_IND_CPC_BC_E!G54+FC_IND_CPC_OC_E!G54+FC_IND_CPC_PH_E!G54</f>
        <v>0</v>
      </c>
      <c r="H54" s="30">
        <f>FC_IND_CPC_BC_E!H54+FC_IND_CPC_OC_E!H54+FC_IND_CPC_PH_E!H54</f>
        <v>0</v>
      </c>
      <c r="I54" s="30">
        <f>FC_IND_CPC_BC_E!I54+FC_IND_CPC_OC_E!I54+FC_IND_CPC_PH_E!I54</f>
        <v>0</v>
      </c>
      <c r="J54" s="30">
        <f>FC_IND_CPC_BC_E!J54+FC_IND_CPC_OC_E!J54+FC_IND_CPC_PH_E!J54</f>
        <v>0</v>
      </c>
      <c r="K54" s="30">
        <f>FC_IND_CPC_BC_E!K54+FC_IND_CPC_OC_E!K54+FC_IND_CPC_PH_E!K54</f>
        <v>0</v>
      </c>
      <c r="L54" s="30">
        <f>FC_IND_CPC_BC_E!L54+FC_IND_CPC_OC_E!L54+FC_IND_CPC_PH_E!L54</f>
        <v>0</v>
      </c>
      <c r="M54" s="30">
        <f>FC_IND_CPC_BC_E!M54+FC_IND_CPC_OC_E!M54+FC_IND_CPC_PH_E!M54</f>
        <v>0</v>
      </c>
      <c r="N54" s="30">
        <f>FC_IND_CPC_BC_E!N54+FC_IND_CPC_OC_E!N54+FC_IND_CPC_PH_E!N54</f>
        <v>0</v>
      </c>
      <c r="O54" s="30">
        <f>FC_IND_CPC_BC_E!O54+FC_IND_CPC_OC_E!O54+FC_IND_CPC_PH_E!O54</f>
        <v>0</v>
      </c>
      <c r="P54" s="30">
        <f>FC_IND_CPC_BC_E!P54+FC_IND_CPC_OC_E!P54+FC_IND_CPC_PH_E!P54</f>
        <v>0</v>
      </c>
      <c r="Q54" s="30">
        <f>FC_IND_CPC_BC_E!Q54+FC_IND_CPC_OC_E!Q54+FC_IND_CPC_PH_E!Q54</f>
        <v>0</v>
      </c>
      <c r="R54" s="30">
        <f>FC_IND_CPC_BC_E!R54+FC_IND_CPC_OC_E!R54+FC_IND_CPC_PH_E!R54</f>
        <v>0</v>
      </c>
      <c r="S54" s="30">
        <f>FC_IND_CPC_BC_E!S54+FC_IND_CPC_OC_E!S54+FC_IND_CPC_PH_E!S54</f>
        <v>0</v>
      </c>
      <c r="T54" s="30">
        <f>FC_IND_CPC_BC_E!T54+FC_IND_CPC_OC_E!T54+FC_IND_CPC_PH_E!T54</f>
        <v>0</v>
      </c>
      <c r="U54" s="30">
        <f>FC_IND_CPC_BC_E!U54+FC_IND_CPC_OC_E!U54+FC_IND_CPC_PH_E!U54</f>
        <v>0</v>
      </c>
      <c r="V54" s="30">
        <f>FC_IND_CPC_BC_E!V54+FC_IND_CPC_OC_E!V54+FC_IND_CPC_PH_E!V54</f>
        <v>0</v>
      </c>
      <c r="W54" s="30">
        <f>FC_IND_CPC_BC_E!W54+FC_IND_CPC_OC_E!W54+FC_IND_CPC_PH_E!W54</f>
        <v>0</v>
      </c>
      <c r="X54" s="30">
        <f>FC_IND_CPC_BC_E!X54+FC_IND_CPC_OC_E!X54+FC_IND_CPC_PH_E!X54</f>
        <v>0</v>
      </c>
    </row>
    <row r="55" spans="1:24" ht="11.25" customHeight="1" x14ac:dyDescent="0.2">
      <c r="A55" s="22" t="s">
        <v>97</v>
      </c>
      <c r="B55" s="23" t="s">
        <v>98</v>
      </c>
      <c r="C55" s="30">
        <f>FC_IND_CPC_BC_E!C55+FC_IND_CPC_OC_E!C55+FC_IND_CPC_PH_E!C55</f>
        <v>0</v>
      </c>
      <c r="D55" s="30">
        <f>FC_IND_CPC_BC_E!D55+FC_IND_CPC_OC_E!D55+FC_IND_CPC_PH_E!D55</f>
        <v>0</v>
      </c>
      <c r="E55" s="30">
        <f>FC_IND_CPC_BC_E!E55+FC_IND_CPC_OC_E!E55+FC_IND_CPC_PH_E!E55</f>
        <v>0</v>
      </c>
      <c r="F55" s="30">
        <f>FC_IND_CPC_BC_E!F55+FC_IND_CPC_OC_E!F55+FC_IND_CPC_PH_E!F55</f>
        <v>0</v>
      </c>
      <c r="G55" s="30">
        <f>FC_IND_CPC_BC_E!G55+FC_IND_CPC_OC_E!G55+FC_IND_CPC_PH_E!G55</f>
        <v>0</v>
      </c>
      <c r="H55" s="30">
        <f>FC_IND_CPC_BC_E!H55+FC_IND_CPC_OC_E!H55+FC_IND_CPC_PH_E!H55</f>
        <v>0</v>
      </c>
      <c r="I55" s="30">
        <f>FC_IND_CPC_BC_E!I55+FC_IND_CPC_OC_E!I55+FC_IND_CPC_PH_E!I55</f>
        <v>0</v>
      </c>
      <c r="J55" s="30">
        <f>FC_IND_CPC_BC_E!J55+FC_IND_CPC_OC_E!J55+FC_IND_CPC_PH_E!J55</f>
        <v>0</v>
      </c>
      <c r="K55" s="30">
        <f>FC_IND_CPC_BC_E!K55+FC_IND_CPC_OC_E!K55+FC_IND_CPC_PH_E!K55</f>
        <v>0</v>
      </c>
      <c r="L55" s="30">
        <f>FC_IND_CPC_BC_E!L55+FC_IND_CPC_OC_E!L55+FC_IND_CPC_PH_E!L55</f>
        <v>0</v>
      </c>
      <c r="M55" s="30">
        <f>FC_IND_CPC_BC_E!M55+FC_IND_CPC_OC_E!M55+FC_IND_CPC_PH_E!M55</f>
        <v>0</v>
      </c>
      <c r="N55" s="30">
        <f>FC_IND_CPC_BC_E!N55+FC_IND_CPC_OC_E!N55+FC_IND_CPC_PH_E!N55</f>
        <v>0</v>
      </c>
      <c r="O55" s="30">
        <f>FC_IND_CPC_BC_E!O55+FC_IND_CPC_OC_E!O55+FC_IND_CPC_PH_E!O55</f>
        <v>0</v>
      </c>
      <c r="P55" s="30">
        <f>FC_IND_CPC_BC_E!P55+FC_IND_CPC_OC_E!P55+FC_IND_CPC_PH_E!P55</f>
        <v>0</v>
      </c>
      <c r="Q55" s="30">
        <f>FC_IND_CPC_BC_E!Q55+FC_IND_CPC_OC_E!Q55+FC_IND_CPC_PH_E!Q55</f>
        <v>0</v>
      </c>
      <c r="R55" s="30">
        <f>FC_IND_CPC_BC_E!R55+FC_IND_CPC_OC_E!R55+FC_IND_CPC_PH_E!R55</f>
        <v>0</v>
      </c>
      <c r="S55" s="30">
        <f>FC_IND_CPC_BC_E!S55+FC_IND_CPC_OC_E!S55+FC_IND_CPC_PH_E!S55</f>
        <v>0</v>
      </c>
      <c r="T55" s="30">
        <f>FC_IND_CPC_BC_E!T55+FC_IND_CPC_OC_E!T55+FC_IND_CPC_PH_E!T55</f>
        <v>0</v>
      </c>
      <c r="U55" s="30">
        <f>FC_IND_CPC_BC_E!U55+FC_IND_CPC_OC_E!U55+FC_IND_CPC_PH_E!U55</f>
        <v>0</v>
      </c>
      <c r="V55" s="30">
        <f>FC_IND_CPC_BC_E!V55+FC_IND_CPC_OC_E!V55+FC_IND_CPC_PH_E!V55</f>
        <v>0</v>
      </c>
      <c r="W55" s="30">
        <f>FC_IND_CPC_BC_E!W55+FC_IND_CPC_OC_E!W55+FC_IND_CPC_PH_E!W55</f>
        <v>0</v>
      </c>
      <c r="X55" s="30">
        <f>FC_IND_CPC_BC_E!X55+FC_IND_CPC_OC_E!X55+FC_IND_CPC_PH_E!X55</f>
        <v>0</v>
      </c>
    </row>
    <row r="56" spans="1:24" ht="11.25" customHeight="1" x14ac:dyDescent="0.2">
      <c r="A56" s="22" t="s">
        <v>99</v>
      </c>
      <c r="B56" s="23" t="s">
        <v>100</v>
      </c>
      <c r="C56" s="30">
        <f>FC_IND_CPC_BC_E!C56+FC_IND_CPC_OC_E!C56+FC_IND_CPC_PH_E!C56</f>
        <v>0</v>
      </c>
      <c r="D56" s="30">
        <f>FC_IND_CPC_BC_E!D56+FC_IND_CPC_OC_E!D56+FC_IND_CPC_PH_E!D56</f>
        <v>0</v>
      </c>
      <c r="E56" s="30">
        <f>FC_IND_CPC_BC_E!E56+FC_IND_CPC_OC_E!E56+FC_IND_CPC_PH_E!E56</f>
        <v>0</v>
      </c>
      <c r="F56" s="30">
        <f>FC_IND_CPC_BC_E!F56+FC_IND_CPC_OC_E!F56+FC_IND_CPC_PH_E!F56</f>
        <v>0</v>
      </c>
      <c r="G56" s="30">
        <f>FC_IND_CPC_BC_E!G56+FC_IND_CPC_OC_E!G56+FC_IND_CPC_PH_E!G56</f>
        <v>0</v>
      </c>
      <c r="H56" s="30">
        <f>FC_IND_CPC_BC_E!H56+FC_IND_CPC_OC_E!H56+FC_IND_CPC_PH_E!H56</f>
        <v>0</v>
      </c>
      <c r="I56" s="30">
        <f>FC_IND_CPC_BC_E!I56+FC_IND_CPC_OC_E!I56+FC_IND_CPC_PH_E!I56</f>
        <v>0</v>
      </c>
      <c r="J56" s="30">
        <f>FC_IND_CPC_BC_E!J56+FC_IND_CPC_OC_E!J56+FC_IND_CPC_PH_E!J56</f>
        <v>0</v>
      </c>
      <c r="K56" s="30">
        <f>FC_IND_CPC_BC_E!K56+FC_IND_CPC_OC_E!K56+FC_IND_CPC_PH_E!K56</f>
        <v>0</v>
      </c>
      <c r="L56" s="30">
        <f>FC_IND_CPC_BC_E!L56+FC_IND_CPC_OC_E!L56+FC_IND_CPC_PH_E!L56</f>
        <v>0</v>
      </c>
      <c r="M56" s="30">
        <f>FC_IND_CPC_BC_E!M56+FC_IND_CPC_OC_E!M56+FC_IND_CPC_PH_E!M56</f>
        <v>0</v>
      </c>
      <c r="N56" s="30">
        <f>FC_IND_CPC_BC_E!N56+FC_IND_CPC_OC_E!N56+FC_IND_CPC_PH_E!N56</f>
        <v>0</v>
      </c>
      <c r="O56" s="30">
        <f>FC_IND_CPC_BC_E!O56+FC_IND_CPC_OC_E!O56+FC_IND_CPC_PH_E!O56</f>
        <v>0</v>
      </c>
      <c r="P56" s="30">
        <f>FC_IND_CPC_BC_E!P56+FC_IND_CPC_OC_E!P56+FC_IND_CPC_PH_E!P56</f>
        <v>0</v>
      </c>
      <c r="Q56" s="30">
        <f>FC_IND_CPC_BC_E!Q56+FC_IND_CPC_OC_E!Q56+FC_IND_CPC_PH_E!Q56</f>
        <v>0</v>
      </c>
      <c r="R56" s="30">
        <f>FC_IND_CPC_BC_E!R56+FC_IND_CPC_OC_E!R56+FC_IND_CPC_PH_E!R56</f>
        <v>0</v>
      </c>
      <c r="S56" s="30">
        <f>FC_IND_CPC_BC_E!S56+FC_IND_CPC_OC_E!S56+FC_IND_CPC_PH_E!S56</f>
        <v>0</v>
      </c>
      <c r="T56" s="30">
        <f>FC_IND_CPC_BC_E!T56+FC_IND_CPC_OC_E!T56+FC_IND_CPC_PH_E!T56</f>
        <v>0</v>
      </c>
      <c r="U56" s="30">
        <f>FC_IND_CPC_BC_E!U56+FC_IND_CPC_OC_E!U56+FC_IND_CPC_PH_E!U56</f>
        <v>0</v>
      </c>
      <c r="V56" s="30">
        <f>FC_IND_CPC_BC_E!V56+FC_IND_CPC_OC_E!V56+FC_IND_CPC_PH_E!V56</f>
        <v>0</v>
      </c>
      <c r="W56" s="30">
        <f>FC_IND_CPC_BC_E!W56+FC_IND_CPC_OC_E!W56+FC_IND_CPC_PH_E!W56</f>
        <v>0</v>
      </c>
      <c r="X56" s="30">
        <f>FC_IND_CPC_BC_E!X56+FC_IND_CPC_OC_E!X56+FC_IND_CPC_PH_E!X56</f>
        <v>0</v>
      </c>
    </row>
    <row r="57" spans="1:24" ht="11.25" customHeight="1" x14ac:dyDescent="0.2">
      <c r="A57" s="22" t="s">
        <v>101</v>
      </c>
      <c r="B57" s="23" t="s">
        <v>102</v>
      </c>
      <c r="C57" s="30">
        <f>FC_IND_CPC_BC_E!C57+FC_IND_CPC_OC_E!C57+FC_IND_CPC_PH_E!C57</f>
        <v>2.407566638005159E-3</v>
      </c>
      <c r="D57" s="30">
        <f>FC_IND_CPC_BC_E!D57+FC_IND_CPC_OC_E!D57+FC_IND_CPC_PH_E!D57</f>
        <v>4.3852106620808247E-3</v>
      </c>
      <c r="E57" s="30">
        <f>FC_IND_CPC_BC_E!E57+FC_IND_CPC_OC_E!E57+FC_IND_CPC_PH_E!E57</f>
        <v>7.9965606190885632E-3</v>
      </c>
      <c r="F57" s="30">
        <f>FC_IND_CPC_BC_E!F57+FC_IND_CPC_OC_E!F57+FC_IND_CPC_PH_E!F57</f>
        <v>7.9965606190885632E-3</v>
      </c>
      <c r="G57" s="30">
        <f>FC_IND_CPC_BC_E!G57+FC_IND_CPC_OC_E!G57+FC_IND_CPC_PH_E!G57</f>
        <v>9.114359415305244E-3</v>
      </c>
      <c r="H57" s="30">
        <f>FC_IND_CPC_BC_E!H57+FC_IND_CPC_OC_E!H57+FC_IND_CPC_PH_E!H57</f>
        <v>9.37231298366294E-3</v>
      </c>
      <c r="I57" s="30">
        <f>FC_IND_CPC_BC_E!I57+FC_IND_CPC_OC_E!I57+FC_IND_CPC_PH_E!I57</f>
        <v>1.3069647463456577E-2</v>
      </c>
      <c r="J57" s="30">
        <f>FC_IND_CPC_BC_E!J57+FC_IND_CPC_OC_E!J57+FC_IND_CPC_PH_E!J57</f>
        <v>1.3069647463456581E-2</v>
      </c>
      <c r="K57" s="30">
        <f>FC_IND_CPC_BC_E!K57+FC_IND_CPC_OC_E!K57+FC_IND_CPC_PH_E!K57</f>
        <v>3.172828890799656E-2</v>
      </c>
      <c r="L57" s="30">
        <f>FC_IND_CPC_BC_E!L57+FC_IND_CPC_OC_E!L57+FC_IND_CPC_PH_E!L57</f>
        <v>4.4797936371453143E-2</v>
      </c>
      <c r="M57" s="30">
        <f>FC_IND_CPC_BC_E!M57+FC_IND_CPC_OC_E!M57+FC_IND_CPC_PH_E!M57</f>
        <v>0.18882201203783319</v>
      </c>
      <c r="N57" s="30">
        <f>FC_IND_CPC_BC_E!N57+FC_IND_CPC_OC_E!N57+FC_IND_CPC_PH_E!N57</f>
        <v>0.18882201203783319</v>
      </c>
      <c r="O57" s="30">
        <f>FC_IND_CPC_BC_E!O57+FC_IND_CPC_OC_E!O57+FC_IND_CPC_PH_E!O57</f>
        <v>0.1924333619948409</v>
      </c>
      <c r="P57" s="30">
        <f>FC_IND_CPC_BC_E!P57+FC_IND_CPC_OC_E!P57+FC_IND_CPC_PH_E!P57</f>
        <v>0.20060189165950129</v>
      </c>
      <c r="Q57" s="30">
        <f>FC_IND_CPC_BC_E!Q57+FC_IND_CPC_OC_E!Q57+FC_IND_CPC_PH_E!Q57</f>
        <v>0.20060189165950126</v>
      </c>
      <c r="R57" s="30">
        <f>FC_IND_CPC_BC_E!R57+FC_IND_CPC_OC_E!R57+FC_IND_CPC_PH_E!R57</f>
        <v>0.21281169389509891</v>
      </c>
      <c r="S57" s="30">
        <f>FC_IND_CPC_BC_E!S57+FC_IND_CPC_OC_E!S57+FC_IND_CPC_PH_E!S57</f>
        <v>0.1784178847807395</v>
      </c>
      <c r="T57" s="30">
        <f>FC_IND_CPC_BC_E!T57+FC_IND_CPC_OC_E!T57+FC_IND_CPC_PH_E!T57</f>
        <v>0.1784178847807395</v>
      </c>
      <c r="U57" s="30">
        <f>FC_IND_CPC_BC_E!U57+FC_IND_CPC_OC_E!U57+FC_IND_CPC_PH_E!U57</f>
        <v>0.57738607050730861</v>
      </c>
      <c r="V57" s="30">
        <f>FC_IND_CPC_BC_E!V57+FC_IND_CPC_OC_E!V57+FC_IND_CPC_PH_E!V57</f>
        <v>0.60481513327601022</v>
      </c>
      <c r="W57" s="30">
        <f>FC_IND_CPC_BC_E!W57+FC_IND_CPC_OC_E!W57+FC_IND_CPC_PH_E!W57</f>
        <v>0.5843508168529663</v>
      </c>
      <c r="X57" s="30">
        <f>FC_IND_CPC_BC_E!X57+FC_IND_CPC_OC_E!X57+FC_IND_CPC_PH_E!X57</f>
        <v>0.5843508168529663</v>
      </c>
    </row>
    <row r="58" spans="1:24" ht="11.25" customHeight="1" x14ac:dyDescent="0.2">
      <c r="A58" s="22" t="s">
        <v>103</v>
      </c>
      <c r="B58" s="23" t="s">
        <v>104</v>
      </c>
      <c r="C58" s="30">
        <f>FC_IND_CPC_BC_E!C58+FC_IND_CPC_OC_E!C58+FC_IND_CPC_PH_E!C58</f>
        <v>0</v>
      </c>
      <c r="D58" s="30">
        <f>FC_IND_CPC_BC_E!D58+FC_IND_CPC_OC_E!D58+FC_IND_CPC_PH_E!D58</f>
        <v>0</v>
      </c>
      <c r="E58" s="30">
        <f>FC_IND_CPC_BC_E!E58+FC_IND_CPC_OC_E!E58+FC_IND_CPC_PH_E!E58</f>
        <v>0</v>
      </c>
      <c r="F58" s="30">
        <f>FC_IND_CPC_BC_E!F58+FC_IND_CPC_OC_E!F58+FC_IND_CPC_PH_E!F58</f>
        <v>0</v>
      </c>
      <c r="G58" s="30">
        <f>FC_IND_CPC_BC_E!G58+FC_IND_CPC_OC_E!G58+FC_IND_CPC_PH_E!G58</f>
        <v>0</v>
      </c>
      <c r="H58" s="30">
        <f>FC_IND_CPC_BC_E!H58+FC_IND_CPC_OC_E!H58+FC_IND_CPC_PH_E!H58</f>
        <v>0</v>
      </c>
      <c r="I58" s="30">
        <f>FC_IND_CPC_BC_E!I58+FC_IND_CPC_OC_E!I58+FC_IND_CPC_PH_E!I58</f>
        <v>0</v>
      </c>
      <c r="J58" s="30">
        <f>FC_IND_CPC_BC_E!J58+FC_IND_CPC_OC_E!J58+FC_IND_CPC_PH_E!J58</f>
        <v>0</v>
      </c>
      <c r="K58" s="30">
        <f>FC_IND_CPC_BC_E!K58+FC_IND_CPC_OC_E!K58+FC_IND_CPC_PH_E!K58</f>
        <v>0</v>
      </c>
      <c r="L58" s="30">
        <f>FC_IND_CPC_BC_E!L58+FC_IND_CPC_OC_E!L58+FC_IND_CPC_PH_E!L58</f>
        <v>0</v>
      </c>
      <c r="M58" s="30">
        <f>FC_IND_CPC_BC_E!M58+FC_IND_CPC_OC_E!M58+FC_IND_CPC_PH_E!M58</f>
        <v>0</v>
      </c>
      <c r="N58" s="30">
        <f>FC_IND_CPC_BC_E!N58+FC_IND_CPC_OC_E!N58+FC_IND_CPC_PH_E!N58</f>
        <v>0</v>
      </c>
      <c r="O58" s="30">
        <f>FC_IND_CPC_BC_E!O58+FC_IND_CPC_OC_E!O58+FC_IND_CPC_PH_E!O58</f>
        <v>0</v>
      </c>
      <c r="P58" s="30">
        <f>FC_IND_CPC_BC_E!P58+FC_IND_CPC_OC_E!P58+FC_IND_CPC_PH_E!P58</f>
        <v>0</v>
      </c>
      <c r="Q58" s="30">
        <f>FC_IND_CPC_BC_E!Q58+FC_IND_CPC_OC_E!Q58+FC_IND_CPC_PH_E!Q58</f>
        <v>0</v>
      </c>
      <c r="R58" s="30">
        <f>FC_IND_CPC_BC_E!R58+FC_IND_CPC_OC_E!R58+FC_IND_CPC_PH_E!R58</f>
        <v>0</v>
      </c>
      <c r="S58" s="30">
        <f>FC_IND_CPC_BC_E!S58+FC_IND_CPC_OC_E!S58+FC_IND_CPC_PH_E!S58</f>
        <v>0</v>
      </c>
      <c r="T58" s="30">
        <f>FC_IND_CPC_BC_E!T58+FC_IND_CPC_OC_E!T58+FC_IND_CPC_PH_E!T58</f>
        <v>0</v>
      </c>
      <c r="U58" s="30">
        <f>FC_IND_CPC_BC_E!U58+FC_IND_CPC_OC_E!U58+FC_IND_CPC_PH_E!U58</f>
        <v>0</v>
      </c>
      <c r="V58" s="30">
        <f>FC_IND_CPC_BC_E!V58+FC_IND_CPC_OC_E!V58+FC_IND_CPC_PH_E!V58</f>
        <v>0</v>
      </c>
      <c r="W58" s="30">
        <f>FC_IND_CPC_BC_E!W58+FC_IND_CPC_OC_E!W58+FC_IND_CPC_PH_E!W58</f>
        <v>0.3343938091143594</v>
      </c>
      <c r="X58" s="30">
        <f>FC_IND_CPC_BC_E!X58+FC_IND_CPC_OC_E!X58+FC_IND_CPC_PH_E!X58</f>
        <v>0</v>
      </c>
    </row>
    <row r="59" spans="1:24" ht="11.25" customHeight="1" x14ac:dyDescent="0.2">
      <c r="A59" s="22" t="s">
        <v>105</v>
      </c>
      <c r="B59" s="23" t="s">
        <v>106</v>
      </c>
      <c r="C59" s="30">
        <f>FC_IND_CPC_BC_E!C59+FC_IND_CPC_OC_E!C59+FC_IND_CPC_PH_E!C59</f>
        <v>142.63877901977642</v>
      </c>
      <c r="D59" s="30">
        <f>FC_IND_CPC_BC_E!D59+FC_IND_CPC_OC_E!D59+FC_IND_CPC_PH_E!D59</f>
        <v>131.65193465176264</v>
      </c>
      <c r="E59" s="30">
        <f>FC_IND_CPC_BC_E!E59+FC_IND_CPC_OC_E!E59+FC_IND_CPC_PH_E!E59</f>
        <v>130.02777300085984</v>
      </c>
      <c r="F59" s="30">
        <f>FC_IND_CPC_BC_E!F59+FC_IND_CPC_OC_E!F59+FC_IND_CPC_PH_E!F59</f>
        <v>159.78787618228716</v>
      </c>
      <c r="G59" s="30">
        <f>FC_IND_CPC_BC_E!G59+FC_IND_CPC_OC_E!G59+FC_IND_CPC_PH_E!G59</f>
        <v>160.95812553740325</v>
      </c>
      <c r="H59" s="30">
        <f>FC_IND_CPC_BC_E!H59+FC_IND_CPC_OC_E!H59+FC_IND_CPC_PH_E!H59</f>
        <v>209.94213241616507</v>
      </c>
      <c r="I59" s="30">
        <f>FC_IND_CPC_BC_E!I59+FC_IND_CPC_OC_E!I59+FC_IND_CPC_PH_E!I59</f>
        <v>182.06414445399824</v>
      </c>
      <c r="J59" s="30">
        <f>FC_IND_CPC_BC_E!J59+FC_IND_CPC_OC_E!J59+FC_IND_CPC_PH_E!J59</f>
        <v>248.05004299226141</v>
      </c>
      <c r="K59" s="30">
        <f>FC_IND_CPC_BC_E!K59+FC_IND_CPC_OC_E!K59+FC_IND_CPC_PH_E!K59</f>
        <v>219.5609630266552</v>
      </c>
      <c r="L59" s="30">
        <f>FC_IND_CPC_BC_E!L59+FC_IND_CPC_OC_E!L59+FC_IND_CPC_PH_E!L59</f>
        <v>184.63611349957009</v>
      </c>
      <c r="M59" s="30">
        <f>FC_IND_CPC_BC_E!M59+FC_IND_CPC_OC_E!M59+FC_IND_CPC_PH_E!M59</f>
        <v>220.90343938091141</v>
      </c>
      <c r="N59" s="30">
        <f>FC_IND_CPC_BC_E!N59+FC_IND_CPC_OC_E!N59+FC_IND_CPC_PH_E!N59</f>
        <v>213.20171969045569</v>
      </c>
      <c r="O59" s="30">
        <f>FC_IND_CPC_BC_E!O59+FC_IND_CPC_OC_E!O59+FC_IND_CPC_PH_E!O59</f>
        <v>172.85795356835766</v>
      </c>
      <c r="P59" s="30">
        <f>FC_IND_CPC_BC_E!P59+FC_IND_CPC_OC_E!P59+FC_IND_CPC_PH_E!P59</f>
        <v>212.67497850386931</v>
      </c>
      <c r="Q59" s="30">
        <f>FC_IND_CPC_BC_E!Q59+FC_IND_CPC_OC_E!Q59+FC_IND_CPC_PH_E!Q59</f>
        <v>205.44161650902839</v>
      </c>
      <c r="R59" s="30">
        <f>FC_IND_CPC_BC_E!R59+FC_IND_CPC_OC_E!R59+FC_IND_CPC_PH_E!R59</f>
        <v>235.72278589853823</v>
      </c>
      <c r="S59" s="30">
        <f>FC_IND_CPC_BC_E!S59+FC_IND_CPC_OC_E!S59+FC_IND_CPC_PH_E!S59</f>
        <v>323.84359415305244</v>
      </c>
      <c r="T59" s="30">
        <f>FC_IND_CPC_BC_E!T59+FC_IND_CPC_OC_E!T59+FC_IND_CPC_PH_E!T59</f>
        <v>267.25511607910579</v>
      </c>
      <c r="U59" s="30">
        <f>FC_IND_CPC_BC_E!U59+FC_IND_CPC_OC_E!U59+FC_IND_CPC_PH_E!U59</f>
        <v>236.3773000859845</v>
      </c>
      <c r="V59" s="30">
        <f>FC_IND_CPC_BC_E!V59+FC_IND_CPC_OC_E!V59+FC_IND_CPC_PH_E!V59</f>
        <v>270.33654342218392</v>
      </c>
      <c r="W59" s="30">
        <f>FC_IND_CPC_BC_E!W59+FC_IND_CPC_OC_E!W59+FC_IND_CPC_PH_E!W59</f>
        <v>309.38452278589858</v>
      </c>
      <c r="X59" s="30">
        <f>FC_IND_CPC_BC_E!X59+FC_IND_CPC_OC_E!X59+FC_IND_CPC_PH_E!X59</f>
        <v>330.08882201203784</v>
      </c>
    </row>
    <row r="60" spans="1:24" ht="11.25" customHeight="1" x14ac:dyDescent="0.2">
      <c r="A60" s="22" t="s">
        <v>107</v>
      </c>
      <c r="B60" s="23" t="s">
        <v>108</v>
      </c>
      <c r="C60" s="30">
        <f>FC_IND_CPC_BC_E!C60+FC_IND_CPC_OC_E!C60+FC_IND_CPC_PH_E!C60</f>
        <v>5.1495270851246762</v>
      </c>
      <c r="D60" s="30">
        <f>FC_IND_CPC_BC_E!D60+FC_IND_CPC_OC_E!D60+FC_IND_CPC_PH_E!D60</f>
        <v>5.8851246775580393</v>
      </c>
      <c r="E60" s="30">
        <f>FC_IND_CPC_BC_E!E60+FC_IND_CPC_OC_E!E60+FC_IND_CPC_PH_E!E60</f>
        <v>0</v>
      </c>
      <c r="F60" s="30">
        <f>FC_IND_CPC_BC_E!F60+FC_IND_CPC_OC_E!F60+FC_IND_CPC_PH_E!F60</f>
        <v>0</v>
      </c>
      <c r="G60" s="30">
        <f>FC_IND_CPC_BC_E!G60+FC_IND_CPC_OC_E!G60+FC_IND_CPC_PH_E!G60</f>
        <v>0</v>
      </c>
      <c r="H60" s="30">
        <f>FC_IND_CPC_BC_E!H60+FC_IND_CPC_OC_E!H60+FC_IND_CPC_PH_E!H60</f>
        <v>0</v>
      </c>
      <c r="I60" s="30">
        <f>FC_IND_CPC_BC_E!I60+FC_IND_CPC_OC_E!I60+FC_IND_CPC_PH_E!I60</f>
        <v>0</v>
      </c>
      <c r="J60" s="30">
        <f>FC_IND_CPC_BC_E!J60+FC_IND_CPC_OC_E!J60+FC_IND_CPC_PH_E!J60</f>
        <v>0</v>
      </c>
      <c r="K60" s="30">
        <f>FC_IND_CPC_BC_E!K60+FC_IND_CPC_OC_E!K60+FC_IND_CPC_PH_E!K60</f>
        <v>5.8851246775580393</v>
      </c>
      <c r="L60" s="30">
        <f>FC_IND_CPC_BC_E!L60+FC_IND_CPC_OC_E!L60+FC_IND_CPC_PH_E!L60</f>
        <v>4.4138435081685294</v>
      </c>
      <c r="M60" s="30">
        <f>FC_IND_CPC_BC_E!M60+FC_IND_CPC_OC_E!M60+FC_IND_CPC_PH_E!M60</f>
        <v>0</v>
      </c>
      <c r="N60" s="30">
        <f>FC_IND_CPC_BC_E!N60+FC_IND_CPC_OC_E!N60+FC_IND_CPC_PH_E!N60</f>
        <v>0</v>
      </c>
      <c r="O60" s="30">
        <f>FC_IND_CPC_BC_E!O60+FC_IND_CPC_OC_E!O60+FC_IND_CPC_PH_E!O60</f>
        <v>0</v>
      </c>
      <c r="P60" s="30">
        <f>FC_IND_CPC_BC_E!P60+FC_IND_CPC_OC_E!P60+FC_IND_CPC_PH_E!P60</f>
        <v>0</v>
      </c>
      <c r="Q60" s="30">
        <f>FC_IND_CPC_BC_E!Q60+FC_IND_CPC_OC_E!Q60+FC_IND_CPC_PH_E!Q60</f>
        <v>0</v>
      </c>
      <c r="R60" s="30">
        <f>FC_IND_CPC_BC_E!R60+FC_IND_CPC_OC_E!R60+FC_IND_CPC_PH_E!R60</f>
        <v>0</v>
      </c>
      <c r="S60" s="30">
        <f>FC_IND_CPC_BC_E!S60+FC_IND_CPC_OC_E!S60+FC_IND_CPC_PH_E!S60</f>
        <v>0</v>
      </c>
      <c r="T60" s="30">
        <f>FC_IND_CPC_BC_E!T60+FC_IND_CPC_OC_E!T60+FC_IND_CPC_PH_E!T60</f>
        <v>1.9002579535683579E-2</v>
      </c>
      <c r="U60" s="30">
        <f>FC_IND_CPC_BC_E!U60+FC_IND_CPC_OC_E!U60+FC_IND_CPC_PH_E!U60</f>
        <v>5.640584694754943E-2</v>
      </c>
      <c r="V60" s="30">
        <f>FC_IND_CPC_BC_E!V60+FC_IND_CPC_OC_E!V60+FC_IND_CPC_PH_E!V60</f>
        <v>5.6405846947549437E-2</v>
      </c>
      <c r="W60" s="30">
        <f>FC_IND_CPC_BC_E!W60+FC_IND_CPC_OC_E!W60+FC_IND_CPC_PH_E!W60</f>
        <v>5.5631986242476353E-2</v>
      </c>
      <c r="X60" s="30">
        <f>FC_IND_CPC_BC_E!X60+FC_IND_CPC_OC_E!X60+FC_IND_CPC_PH_E!X60</f>
        <v>5.563198624247636E-2</v>
      </c>
    </row>
    <row r="61" spans="1:24" ht="11.25" customHeight="1" x14ac:dyDescent="0.2">
      <c r="A61" s="22" t="s">
        <v>109</v>
      </c>
      <c r="B61" s="23" t="s">
        <v>110</v>
      </c>
      <c r="C61" s="30">
        <f>FC_IND_CPC_BC_E!C61+FC_IND_CPC_OC_E!C61+FC_IND_CPC_PH_E!C61</f>
        <v>8.9327601031814261</v>
      </c>
      <c r="D61" s="30">
        <f>FC_IND_CPC_BC_E!D61+FC_IND_CPC_OC_E!D61+FC_IND_CPC_PH_E!D61</f>
        <v>7.6907996560619081</v>
      </c>
      <c r="E61" s="30">
        <f>FC_IND_CPC_BC_E!E61+FC_IND_CPC_OC_E!E61+FC_IND_CPC_PH_E!E61</f>
        <v>4.4902837489251928</v>
      </c>
      <c r="F61" s="30">
        <f>FC_IND_CPC_BC_E!F61+FC_IND_CPC_OC_E!F61+FC_IND_CPC_PH_E!F61</f>
        <v>9.9837489251934652</v>
      </c>
      <c r="G61" s="30">
        <f>FC_IND_CPC_BC_E!G61+FC_IND_CPC_OC_E!G61+FC_IND_CPC_PH_E!G61</f>
        <v>12.730438521066207</v>
      </c>
      <c r="H61" s="30">
        <f>FC_IND_CPC_BC_E!H61+FC_IND_CPC_OC_E!H61+FC_IND_CPC_PH_E!H61</f>
        <v>31.924419604471193</v>
      </c>
      <c r="I61" s="30">
        <f>FC_IND_CPC_BC_E!I61+FC_IND_CPC_OC_E!I61+FC_IND_CPC_PH_E!I61</f>
        <v>13.959157351676696</v>
      </c>
      <c r="J61" s="30">
        <f>FC_IND_CPC_BC_E!J61+FC_IND_CPC_OC_E!J61+FC_IND_CPC_PH_E!J61</f>
        <v>24.401547721410143</v>
      </c>
      <c r="K61" s="30">
        <f>FC_IND_CPC_BC_E!K61+FC_IND_CPC_OC_E!K61+FC_IND_CPC_PH_E!K61</f>
        <v>17.738091143594154</v>
      </c>
      <c r="L61" s="30">
        <f>FC_IND_CPC_BC_E!L61+FC_IND_CPC_OC_E!L61+FC_IND_CPC_PH_E!L61</f>
        <v>17.662854686156493</v>
      </c>
      <c r="M61" s="30">
        <f>FC_IND_CPC_BC_E!M61+FC_IND_CPC_OC_E!M61+FC_IND_CPC_PH_E!M61</f>
        <v>131.32132416165089</v>
      </c>
      <c r="N61" s="30">
        <f>FC_IND_CPC_BC_E!N61+FC_IND_CPC_OC_E!N61+FC_IND_CPC_PH_E!N61</f>
        <v>157.45399828030949</v>
      </c>
      <c r="O61" s="30">
        <f>FC_IND_CPC_BC_E!O61+FC_IND_CPC_OC_E!O61+FC_IND_CPC_PH_E!O61</f>
        <v>26.38847807394669</v>
      </c>
      <c r="P61" s="30">
        <f>FC_IND_CPC_BC_E!P61+FC_IND_CPC_OC_E!P61+FC_IND_CPC_PH_E!P61</f>
        <v>38.242132416165092</v>
      </c>
      <c r="Q61" s="30">
        <f>FC_IND_CPC_BC_E!Q61+FC_IND_CPC_OC_E!Q61+FC_IND_CPC_PH_E!Q61</f>
        <v>38.309974204643161</v>
      </c>
      <c r="R61" s="30">
        <f>FC_IND_CPC_BC_E!R61+FC_IND_CPC_OC_E!R61+FC_IND_CPC_PH_E!R61</f>
        <v>46.025623387790191</v>
      </c>
      <c r="S61" s="30">
        <f>FC_IND_CPC_BC_E!S61+FC_IND_CPC_OC_E!S61+FC_IND_CPC_PH_E!S61</f>
        <v>40.548065348237309</v>
      </c>
      <c r="T61" s="30">
        <f>FC_IND_CPC_BC_E!T61+FC_IND_CPC_OC_E!T61+FC_IND_CPC_PH_E!T61</f>
        <v>44.222184006878756</v>
      </c>
      <c r="U61" s="30">
        <f>FC_IND_CPC_BC_E!U61+FC_IND_CPC_OC_E!U61+FC_IND_CPC_PH_E!U61</f>
        <v>32.856319862424762</v>
      </c>
      <c r="V61" s="30">
        <f>FC_IND_CPC_BC_E!V61+FC_IND_CPC_OC_E!V61+FC_IND_CPC_PH_E!V61</f>
        <v>43.603009458297507</v>
      </c>
      <c r="W61" s="30">
        <f>FC_IND_CPC_BC_E!W61+FC_IND_CPC_OC_E!W61+FC_IND_CPC_PH_E!W61</f>
        <v>56.515133276010317</v>
      </c>
      <c r="X61" s="30">
        <f>FC_IND_CPC_BC_E!X61+FC_IND_CPC_OC_E!X61+FC_IND_CPC_PH_E!X61</f>
        <v>48.407738607050732</v>
      </c>
    </row>
    <row r="62" spans="1:24" ht="11.25" customHeight="1" x14ac:dyDescent="0.2">
      <c r="A62" s="22" t="s">
        <v>111</v>
      </c>
      <c r="B62" s="23" t="s">
        <v>112</v>
      </c>
      <c r="C62" s="30">
        <f>FC_IND_CPC_BC_E!C62+FC_IND_CPC_OC_E!C62+FC_IND_CPC_PH_E!C62</f>
        <v>4.7807394668959599E-2</v>
      </c>
      <c r="D62" s="30">
        <f>FC_IND_CPC_BC_E!D62+FC_IND_CPC_OC_E!D62+FC_IND_CPC_PH_E!D62</f>
        <v>4.7807394668959592E-2</v>
      </c>
      <c r="E62" s="30">
        <f>FC_IND_CPC_BC_E!E62+FC_IND_CPC_OC_E!E62+FC_IND_CPC_PH_E!E62</f>
        <v>2.3903697334479789E-2</v>
      </c>
      <c r="F62" s="30">
        <f>FC_IND_CPC_BC_E!F62+FC_IND_CPC_OC_E!F62+FC_IND_CPC_PH_E!F62</f>
        <v>1.6719690455717975</v>
      </c>
      <c r="G62" s="30">
        <f>FC_IND_CPC_BC_E!G62+FC_IND_CPC_OC_E!G62+FC_IND_CPC_PH_E!G62</f>
        <v>2.2212381771281167</v>
      </c>
      <c r="H62" s="30">
        <f>FC_IND_CPC_BC_E!H62+FC_IND_CPC_OC_E!H62+FC_IND_CPC_PH_E!H62</f>
        <v>1.1704213241616506</v>
      </c>
      <c r="I62" s="30">
        <f>FC_IND_CPC_BC_E!I62+FC_IND_CPC_OC_E!I62+FC_IND_CPC_PH_E!I62</f>
        <v>1.1226139294926913</v>
      </c>
      <c r="J62" s="30">
        <f>FC_IND_CPC_BC_E!J62+FC_IND_CPC_OC_E!J62+FC_IND_CPC_PH_E!J62</f>
        <v>45.070249355116076</v>
      </c>
      <c r="K62" s="30">
        <f>FC_IND_CPC_BC_E!K62+FC_IND_CPC_OC_E!K62+FC_IND_CPC_PH_E!K62</f>
        <v>0</v>
      </c>
      <c r="L62" s="30">
        <f>FC_IND_CPC_BC_E!L62+FC_IND_CPC_OC_E!L62+FC_IND_CPC_PH_E!L62</f>
        <v>0</v>
      </c>
      <c r="M62" s="30">
        <f>FC_IND_CPC_BC_E!M62+FC_IND_CPC_OC_E!M62+FC_IND_CPC_PH_E!M62</f>
        <v>21.114015477214103</v>
      </c>
      <c r="N62" s="30">
        <f>FC_IND_CPC_BC_E!N62+FC_IND_CPC_OC_E!N62+FC_IND_CPC_PH_E!N62</f>
        <v>20.588478073946693</v>
      </c>
      <c r="O62" s="30">
        <f>FC_IND_CPC_BC_E!O62+FC_IND_CPC_OC_E!O62+FC_IND_CPC_PH_E!O62</f>
        <v>18.295614789337922</v>
      </c>
      <c r="P62" s="30">
        <f>FC_IND_CPC_BC_E!P62+FC_IND_CPC_OC_E!P62+FC_IND_CPC_PH_E!P62</f>
        <v>19.059931212381777</v>
      </c>
      <c r="Q62" s="30">
        <f>FC_IND_CPC_BC_E!Q62+FC_IND_CPC_OC_E!Q62+FC_IND_CPC_PH_E!Q62</f>
        <v>19.155460017196898</v>
      </c>
      <c r="R62" s="30">
        <f>FC_IND_CPC_BC_E!R62+FC_IND_CPC_OC_E!R62+FC_IND_CPC_PH_E!R62</f>
        <v>21.663284608770418</v>
      </c>
      <c r="S62" s="30">
        <f>FC_IND_CPC_BC_E!S62+FC_IND_CPC_OC_E!S62+FC_IND_CPC_PH_E!S62</f>
        <v>23.836801375752358</v>
      </c>
      <c r="T62" s="30">
        <f>FC_IND_CPC_BC_E!T62+FC_IND_CPC_OC_E!T62+FC_IND_CPC_PH_E!T62</f>
        <v>23.191917454858121</v>
      </c>
      <c r="U62" s="30">
        <f>FC_IND_CPC_BC_E!U62+FC_IND_CPC_OC_E!U62+FC_IND_CPC_PH_E!U62</f>
        <v>23.148667239896817</v>
      </c>
      <c r="V62" s="30">
        <f>FC_IND_CPC_BC_E!V62+FC_IND_CPC_OC_E!V62+FC_IND_CPC_PH_E!V62</f>
        <v>24.222785898538259</v>
      </c>
      <c r="W62" s="30">
        <f>FC_IND_CPC_BC_E!W62+FC_IND_CPC_OC_E!W62+FC_IND_CPC_PH_E!W62</f>
        <v>27.373774720550305</v>
      </c>
      <c r="X62" s="30">
        <f>FC_IND_CPC_BC_E!X62+FC_IND_CPC_OC_E!X62+FC_IND_CPC_PH_E!X62</f>
        <v>29.473602751504725</v>
      </c>
    </row>
    <row r="63" spans="1:24" ht="11.25" customHeight="1" x14ac:dyDescent="0.2">
      <c r="A63" s="22" t="s">
        <v>113</v>
      </c>
      <c r="B63" s="23" t="s">
        <v>114</v>
      </c>
      <c r="C63" s="30">
        <f>FC_IND_CPC_BC_E!C63+FC_IND_CPC_OC_E!C63+FC_IND_CPC_PH_E!C63</f>
        <v>0</v>
      </c>
      <c r="D63" s="30">
        <f>FC_IND_CPC_BC_E!D63+FC_IND_CPC_OC_E!D63+FC_IND_CPC_PH_E!D63</f>
        <v>0</v>
      </c>
      <c r="E63" s="30">
        <f>FC_IND_CPC_BC_E!E63+FC_IND_CPC_OC_E!E63+FC_IND_CPC_PH_E!E63</f>
        <v>0</v>
      </c>
      <c r="F63" s="30">
        <f>FC_IND_CPC_BC_E!F63+FC_IND_CPC_OC_E!F63+FC_IND_CPC_PH_E!F63</f>
        <v>0</v>
      </c>
      <c r="G63" s="30">
        <f>FC_IND_CPC_BC_E!G63+FC_IND_CPC_OC_E!G63+FC_IND_CPC_PH_E!G63</f>
        <v>0</v>
      </c>
      <c r="H63" s="30">
        <f>FC_IND_CPC_BC_E!H63+FC_IND_CPC_OC_E!H63+FC_IND_CPC_PH_E!H63</f>
        <v>0</v>
      </c>
      <c r="I63" s="30">
        <f>FC_IND_CPC_BC_E!I63+FC_IND_CPC_OC_E!I63+FC_IND_CPC_PH_E!I63</f>
        <v>0</v>
      </c>
      <c r="J63" s="30">
        <f>FC_IND_CPC_BC_E!J63+FC_IND_CPC_OC_E!J63+FC_IND_CPC_PH_E!J63</f>
        <v>0</v>
      </c>
      <c r="K63" s="30">
        <f>FC_IND_CPC_BC_E!K63+FC_IND_CPC_OC_E!K63+FC_IND_CPC_PH_E!K63</f>
        <v>0</v>
      </c>
      <c r="L63" s="30">
        <f>FC_IND_CPC_BC_E!L63+FC_IND_CPC_OC_E!L63+FC_IND_CPC_PH_E!L63</f>
        <v>0</v>
      </c>
      <c r="M63" s="30">
        <f>FC_IND_CPC_BC_E!M63+FC_IND_CPC_OC_E!M63+FC_IND_CPC_PH_E!M63</f>
        <v>0</v>
      </c>
      <c r="N63" s="30">
        <f>FC_IND_CPC_BC_E!N63+FC_IND_CPC_OC_E!N63+FC_IND_CPC_PH_E!N63</f>
        <v>0</v>
      </c>
      <c r="O63" s="30">
        <f>FC_IND_CPC_BC_E!O63+FC_IND_CPC_OC_E!O63+FC_IND_CPC_PH_E!O63</f>
        <v>0.88744625967325874</v>
      </c>
      <c r="P63" s="30">
        <f>FC_IND_CPC_BC_E!P63+FC_IND_CPC_OC_E!P63+FC_IND_CPC_PH_E!P63</f>
        <v>1.1038693035253651</v>
      </c>
      <c r="Q63" s="30">
        <f>FC_IND_CPC_BC_E!Q63+FC_IND_CPC_OC_E!Q63+FC_IND_CPC_PH_E!Q63</f>
        <v>1.2438521066208077</v>
      </c>
      <c r="R63" s="30">
        <f>FC_IND_CPC_BC_E!R63+FC_IND_CPC_OC_E!R63+FC_IND_CPC_PH_E!R63</f>
        <v>1.5104041272570941</v>
      </c>
      <c r="S63" s="30">
        <f>FC_IND_CPC_BC_E!S63+FC_IND_CPC_OC_E!S63+FC_IND_CPC_PH_E!S63</f>
        <v>0</v>
      </c>
      <c r="T63" s="30">
        <f>FC_IND_CPC_BC_E!T63+FC_IND_CPC_OC_E!T63+FC_IND_CPC_PH_E!T63</f>
        <v>0</v>
      </c>
      <c r="U63" s="30">
        <f>FC_IND_CPC_BC_E!U63+FC_IND_CPC_OC_E!U63+FC_IND_CPC_PH_E!U63</f>
        <v>0</v>
      </c>
      <c r="V63" s="30">
        <f>FC_IND_CPC_BC_E!V63+FC_IND_CPC_OC_E!V63+FC_IND_CPC_PH_E!V63</f>
        <v>0</v>
      </c>
      <c r="W63" s="30">
        <f>FC_IND_CPC_BC_E!W63+FC_IND_CPC_OC_E!W63+FC_IND_CPC_PH_E!W63</f>
        <v>0</v>
      </c>
      <c r="X63" s="30">
        <f>FC_IND_CPC_BC_E!X63+FC_IND_CPC_OC_E!X63+FC_IND_CPC_PH_E!X63</f>
        <v>0</v>
      </c>
    </row>
    <row r="64" spans="1:24" ht="11.25" customHeight="1" x14ac:dyDescent="0.2">
      <c r="A64" s="22" t="s">
        <v>115</v>
      </c>
      <c r="B64" s="23" t="s">
        <v>116</v>
      </c>
      <c r="C64" s="30">
        <f>FC_IND_CPC_BC_E!C64+FC_IND_CPC_OC_E!C64+FC_IND_CPC_PH_E!C64</f>
        <v>0</v>
      </c>
      <c r="D64" s="30">
        <f>FC_IND_CPC_BC_E!D64+FC_IND_CPC_OC_E!D64+FC_IND_CPC_PH_E!D64</f>
        <v>0</v>
      </c>
      <c r="E64" s="30">
        <f>FC_IND_CPC_BC_E!E64+FC_IND_CPC_OC_E!E64+FC_IND_CPC_PH_E!E64</f>
        <v>0</v>
      </c>
      <c r="F64" s="30">
        <f>FC_IND_CPC_BC_E!F64+FC_IND_CPC_OC_E!F64+FC_IND_CPC_PH_E!F64</f>
        <v>0</v>
      </c>
      <c r="G64" s="30">
        <f>FC_IND_CPC_BC_E!G64+FC_IND_CPC_OC_E!G64+FC_IND_CPC_PH_E!G64</f>
        <v>0</v>
      </c>
      <c r="H64" s="30">
        <f>FC_IND_CPC_BC_E!H64+FC_IND_CPC_OC_E!H64+FC_IND_CPC_PH_E!H64</f>
        <v>0</v>
      </c>
      <c r="I64" s="30">
        <f>FC_IND_CPC_BC_E!I64+FC_IND_CPC_OC_E!I64+FC_IND_CPC_PH_E!I64</f>
        <v>0</v>
      </c>
      <c r="J64" s="30">
        <f>FC_IND_CPC_BC_E!J64+FC_IND_CPC_OC_E!J64+FC_IND_CPC_PH_E!J64</f>
        <v>1.2897678417884779E-3</v>
      </c>
      <c r="K64" s="30">
        <f>FC_IND_CPC_BC_E!K64+FC_IND_CPC_OC_E!K64+FC_IND_CPC_PH_E!K64</f>
        <v>1.2897678417884779E-3</v>
      </c>
      <c r="L64" s="30">
        <f>FC_IND_CPC_BC_E!L64+FC_IND_CPC_OC_E!L64+FC_IND_CPC_PH_E!L64</f>
        <v>1.9776440240756661E-3</v>
      </c>
      <c r="M64" s="30">
        <f>FC_IND_CPC_BC_E!M64+FC_IND_CPC_OC_E!M64+FC_IND_CPC_PH_E!M64</f>
        <v>6.0189165950128964E-4</v>
      </c>
      <c r="N64" s="30">
        <f>FC_IND_CPC_BC_E!N64+FC_IND_CPC_OC_E!N64+FC_IND_CPC_PH_E!N64</f>
        <v>0</v>
      </c>
      <c r="O64" s="30">
        <f>FC_IND_CPC_BC_E!O64+FC_IND_CPC_OC_E!O64+FC_IND_CPC_PH_E!O64</f>
        <v>0</v>
      </c>
      <c r="P64" s="30">
        <f>FC_IND_CPC_BC_E!P64+FC_IND_CPC_OC_E!P64+FC_IND_CPC_PH_E!P64</f>
        <v>6.0189165950128986E-4</v>
      </c>
      <c r="Q64" s="30">
        <f>FC_IND_CPC_BC_E!Q64+FC_IND_CPC_OC_E!Q64+FC_IND_CPC_PH_E!Q64</f>
        <v>0</v>
      </c>
      <c r="R64" s="30">
        <f>FC_IND_CPC_BC_E!R64+FC_IND_CPC_OC_E!R64+FC_IND_CPC_PH_E!R64</f>
        <v>0</v>
      </c>
      <c r="S64" s="30">
        <f>FC_IND_CPC_BC_E!S64+FC_IND_CPC_OC_E!S64+FC_IND_CPC_PH_E!S64</f>
        <v>1.2897678417884777E-3</v>
      </c>
      <c r="T64" s="30">
        <f>FC_IND_CPC_BC_E!T64+FC_IND_CPC_OC_E!T64+FC_IND_CPC_PH_E!T64</f>
        <v>1.2897678417884782E-3</v>
      </c>
      <c r="U64" s="30">
        <f>FC_IND_CPC_BC_E!U64+FC_IND_CPC_OC_E!U64+FC_IND_CPC_PH_E!U64</f>
        <v>6.0189165950128975E-4</v>
      </c>
      <c r="V64" s="30">
        <f>FC_IND_CPC_BC_E!V64+FC_IND_CPC_OC_E!V64+FC_IND_CPC_PH_E!V64</f>
        <v>6.0189165950128975E-4</v>
      </c>
      <c r="W64" s="30">
        <f>FC_IND_CPC_BC_E!W64+FC_IND_CPC_OC_E!W64+FC_IND_CPC_PH_E!W64</f>
        <v>6.0189165950128975E-4</v>
      </c>
      <c r="X64" s="30">
        <f>FC_IND_CPC_BC_E!X64+FC_IND_CPC_OC_E!X64+FC_IND_CPC_PH_E!X64</f>
        <v>6.0189165950128964E-4</v>
      </c>
    </row>
    <row r="65" spans="1:24" ht="11.25" customHeight="1" x14ac:dyDescent="0.2">
      <c r="A65" s="22" t="s">
        <v>117</v>
      </c>
      <c r="B65" s="23" t="s">
        <v>118</v>
      </c>
      <c r="C65" s="30">
        <f>FC_IND_CPC_BC_E!C65+FC_IND_CPC_OC_E!C65+FC_IND_CPC_PH_E!C65</f>
        <v>0</v>
      </c>
      <c r="D65" s="30">
        <f>FC_IND_CPC_BC_E!D65+FC_IND_CPC_OC_E!D65+FC_IND_CPC_PH_E!D65</f>
        <v>0</v>
      </c>
      <c r="E65" s="30">
        <f>FC_IND_CPC_BC_E!E65+FC_IND_CPC_OC_E!E65+FC_IND_CPC_PH_E!E65</f>
        <v>0</v>
      </c>
      <c r="F65" s="30">
        <f>FC_IND_CPC_BC_E!F65+FC_IND_CPC_OC_E!F65+FC_IND_CPC_PH_E!F65</f>
        <v>0</v>
      </c>
      <c r="G65" s="30">
        <f>FC_IND_CPC_BC_E!G65+FC_IND_CPC_OC_E!G65+FC_IND_CPC_PH_E!G65</f>
        <v>0</v>
      </c>
      <c r="H65" s="30">
        <f>FC_IND_CPC_BC_E!H65+FC_IND_CPC_OC_E!H65+FC_IND_CPC_PH_E!H65</f>
        <v>0</v>
      </c>
      <c r="I65" s="30">
        <f>FC_IND_CPC_BC_E!I65+FC_IND_CPC_OC_E!I65+FC_IND_CPC_PH_E!I65</f>
        <v>7.5494411006018891E-2</v>
      </c>
      <c r="J65" s="30">
        <f>FC_IND_CPC_BC_E!J65+FC_IND_CPC_OC_E!J65+FC_IND_CPC_PH_E!J65</f>
        <v>3.4651762682717108E-2</v>
      </c>
      <c r="K65" s="30">
        <f>FC_IND_CPC_BC_E!K65+FC_IND_CPC_OC_E!K65+FC_IND_CPC_PH_E!K65</f>
        <v>3.1986242476354253E-2</v>
      </c>
      <c r="L65" s="30">
        <f>FC_IND_CPC_BC_E!L65+FC_IND_CPC_OC_E!L65+FC_IND_CPC_PH_E!L65</f>
        <v>6.3026655202063631E-2</v>
      </c>
      <c r="M65" s="30">
        <f>FC_IND_CPC_BC_E!M65+FC_IND_CPC_OC_E!M65+FC_IND_CPC_PH_E!M65</f>
        <v>2.4849527085124667E-2</v>
      </c>
      <c r="N65" s="30">
        <f>FC_IND_CPC_BC_E!N65+FC_IND_CPC_OC_E!N65+FC_IND_CPC_PH_E!N65</f>
        <v>1.9518486672398964E-2</v>
      </c>
      <c r="O65" s="30">
        <f>FC_IND_CPC_BC_E!O65+FC_IND_CPC_OC_E!O65+FC_IND_CPC_PH_E!O65</f>
        <v>3.6113499570077381E-3</v>
      </c>
      <c r="P65" s="30">
        <f>FC_IND_CPC_BC_E!P65+FC_IND_CPC_OC_E!P65+FC_IND_CPC_PH_E!P65</f>
        <v>2.6655202063628554E-3</v>
      </c>
      <c r="Q65" s="30">
        <f>FC_IND_CPC_BC_E!Q65+FC_IND_CPC_OC_E!Q65+FC_IND_CPC_PH_E!Q65</f>
        <v>1.5219260533104038E-2</v>
      </c>
      <c r="R65" s="30">
        <f>FC_IND_CPC_BC_E!R65+FC_IND_CPC_OC_E!R65+FC_IND_CPC_PH_E!R65</f>
        <v>8.0825451418744618E-3</v>
      </c>
      <c r="S65" s="30">
        <f>FC_IND_CPC_BC_E!S65+FC_IND_CPC_OC_E!S65+FC_IND_CPC_PH_E!S65</f>
        <v>4.4797936371453136E-2</v>
      </c>
      <c r="T65" s="30">
        <f>FC_IND_CPC_BC_E!T65+FC_IND_CPC_OC_E!T65+FC_IND_CPC_PH_E!T65</f>
        <v>0</v>
      </c>
      <c r="U65" s="30">
        <f>FC_IND_CPC_BC_E!U65+FC_IND_CPC_OC_E!U65+FC_IND_CPC_PH_E!U65</f>
        <v>0</v>
      </c>
      <c r="V65" s="30">
        <f>FC_IND_CPC_BC_E!V65+FC_IND_CPC_OC_E!V65+FC_IND_CPC_PH_E!V65</f>
        <v>0</v>
      </c>
      <c r="W65" s="30">
        <f>FC_IND_CPC_BC_E!W65+FC_IND_CPC_OC_E!W65+FC_IND_CPC_PH_E!W65</f>
        <v>0</v>
      </c>
      <c r="X65" s="30">
        <f>FC_IND_CPC_BC_E!X65+FC_IND_CPC_OC_E!X65+FC_IND_CPC_PH_E!X65</f>
        <v>0</v>
      </c>
    </row>
    <row r="66" spans="1:24" ht="11.25" customHeight="1" x14ac:dyDescent="0.2">
      <c r="A66" s="22" t="s">
        <v>119</v>
      </c>
      <c r="B66" s="23" t="s">
        <v>120</v>
      </c>
      <c r="C66" s="30">
        <f>FC_IND_CPC_BC_E!C66+FC_IND_CPC_OC_E!C66+FC_IND_CPC_PH_E!C66</f>
        <v>0</v>
      </c>
      <c r="D66" s="30">
        <f>FC_IND_CPC_BC_E!D66+FC_IND_CPC_OC_E!D66+FC_IND_CPC_PH_E!D66</f>
        <v>0</v>
      </c>
      <c r="E66" s="30">
        <f>FC_IND_CPC_BC_E!E66+FC_IND_CPC_OC_E!E66+FC_IND_CPC_PH_E!E66</f>
        <v>0</v>
      </c>
      <c r="F66" s="30">
        <f>FC_IND_CPC_BC_E!F66+FC_IND_CPC_OC_E!F66+FC_IND_CPC_PH_E!F66</f>
        <v>0</v>
      </c>
      <c r="G66" s="30">
        <f>FC_IND_CPC_BC_E!G66+FC_IND_CPC_OC_E!G66+FC_IND_CPC_PH_E!G66</f>
        <v>0</v>
      </c>
      <c r="H66" s="30">
        <f>FC_IND_CPC_BC_E!H66+FC_IND_CPC_OC_E!H66+FC_IND_CPC_PH_E!H66</f>
        <v>0</v>
      </c>
      <c r="I66" s="30">
        <f>FC_IND_CPC_BC_E!I66+FC_IND_CPC_OC_E!I66+FC_IND_CPC_PH_E!I66</f>
        <v>8.5984522785898529E-4</v>
      </c>
      <c r="J66" s="30">
        <f>FC_IND_CPC_BC_E!J66+FC_IND_CPC_OC_E!J66+FC_IND_CPC_PH_E!J66</f>
        <v>0</v>
      </c>
      <c r="K66" s="30">
        <f>FC_IND_CPC_BC_E!K66+FC_IND_CPC_OC_E!K66+FC_IND_CPC_PH_E!K66</f>
        <v>3.5253654342218398E-3</v>
      </c>
      <c r="L66" s="30">
        <f>FC_IND_CPC_BC_E!L66+FC_IND_CPC_OC_E!L66+FC_IND_CPC_PH_E!L66</f>
        <v>2.0292347377472049E-2</v>
      </c>
      <c r="M66" s="30">
        <f>FC_IND_CPC_BC_E!M66+FC_IND_CPC_OC_E!M66+FC_IND_CPC_PH_E!M66</f>
        <v>7.1367153912295783E-3</v>
      </c>
      <c r="N66" s="30">
        <f>FC_IND_CPC_BC_E!N66+FC_IND_CPC_OC_E!N66+FC_IND_CPC_PH_E!N66</f>
        <v>8.9423903697334467E-3</v>
      </c>
      <c r="O66" s="30">
        <f>FC_IND_CPC_BC_E!O66+FC_IND_CPC_OC_E!O66+FC_IND_CPC_PH_E!O66</f>
        <v>2.7773000859845232E-2</v>
      </c>
      <c r="P66" s="30">
        <f>FC_IND_CPC_BC_E!P66+FC_IND_CPC_OC_E!P66+FC_IND_CPC_PH_E!P66</f>
        <v>2.063628546861565E-2</v>
      </c>
      <c r="Q66" s="30">
        <f>FC_IND_CPC_BC_E!Q66+FC_IND_CPC_OC_E!Q66+FC_IND_CPC_PH_E!Q66</f>
        <v>5.6405846947549437E-2</v>
      </c>
      <c r="R66" s="30">
        <f>FC_IND_CPC_BC_E!R66+FC_IND_CPC_OC_E!R66+FC_IND_CPC_PH_E!R66</f>
        <v>3.9466895958727433E-2</v>
      </c>
      <c r="S66" s="30">
        <f>FC_IND_CPC_BC_E!S66+FC_IND_CPC_OC_E!S66+FC_IND_CPC_PH_E!S66</f>
        <v>0.24634565778159925</v>
      </c>
      <c r="T66" s="30">
        <f>FC_IND_CPC_BC_E!T66+FC_IND_CPC_OC_E!T66+FC_IND_CPC_PH_E!T66</f>
        <v>0.53018056749785047</v>
      </c>
      <c r="U66" s="30">
        <f>FC_IND_CPC_BC_E!U66+FC_IND_CPC_OC_E!U66+FC_IND_CPC_PH_E!U66</f>
        <v>0.68933791917454845</v>
      </c>
      <c r="V66" s="30">
        <f>FC_IND_CPC_BC_E!V66+FC_IND_CPC_OC_E!V66+FC_IND_CPC_PH_E!V66</f>
        <v>0.63155631986242466</v>
      </c>
      <c r="W66" s="30">
        <f>FC_IND_CPC_BC_E!W66+FC_IND_CPC_OC_E!W66+FC_IND_CPC_PH_E!W66</f>
        <v>0.70713671539122958</v>
      </c>
      <c r="X66" s="30">
        <f>FC_IND_CPC_BC_E!X66+FC_IND_CPC_OC_E!X66+FC_IND_CPC_PH_E!X66</f>
        <v>1.1246775580395529</v>
      </c>
    </row>
    <row r="67" spans="1:24" ht="11.25" customHeight="1" x14ac:dyDescent="0.2">
      <c r="A67" s="22" t="s">
        <v>121</v>
      </c>
      <c r="B67" s="23" t="s">
        <v>122</v>
      </c>
      <c r="C67" s="30">
        <f>FC_IND_CPC_BC_E!C67+FC_IND_CPC_OC_E!C67+FC_IND_CPC_PH_E!C67</f>
        <v>0</v>
      </c>
      <c r="D67" s="30">
        <f>FC_IND_CPC_BC_E!D67+FC_IND_CPC_OC_E!D67+FC_IND_CPC_PH_E!D67</f>
        <v>0</v>
      </c>
      <c r="E67" s="30">
        <f>FC_IND_CPC_BC_E!E67+FC_IND_CPC_OC_E!E67+FC_IND_CPC_PH_E!E67</f>
        <v>0</v>
      </c>
      <c r="F67" s="30">
        <f>FC_IND_CPC_BC_E!F67+FC_IND_CPC_OC_E!F67+FC_IND_CPC_PH_E!F67</f>
        <v>0</v>
      </c>
      <c r="G67" s="30">
        <f>FC_IND_CPC_BC_E!G67+FC_IND_CPC_OC_E!G67+FC_IND_CPC_PH_E!G67</f>
        <v>0</v>
      </c>
      <c r="H67" s="30">
        <f>FC_IND_CPC_BC_E!H67+FC_IND_CPC_OC_E!H67+FC_IND_CPC_PH_E!H67</f>
        <v>0</v>
      </c>
      <c r="I67" s="30">
        <f>FC_IND_CPC_BC_E!I67+FC_IND_CPC_OC_E!I67+FC_IND_CPC_PH_E!I67</f>
        <v>0</v>
      </c>
      <c r="J67" s="30">
        <f>FC_IND_CPC_BC_E!J67+FC_IND_CPC_OC_E!J67+FC_IND_CPC_PH_E!J67</f>
        <v>0</v>
      </c>
      <c r="K67" s="30">
        <f>FC_IND_CPC_BC_E!K67+FC_IND_CPC_OC_E!K67+FC_IND_CPC_PH_E!K67</f>
        <v>0</v>
      </c>
      <c r="L67" s="30">
        <f>FC_IND_CPC_BC_E!L67+FC_IND_CPC_OC_E!L67+FC_IND_CPC_PH_E!L67</f>
        <v>0</v>
      </c>
      <c r="M67" s="30">
        <f>FC_IND_CPC_BC_E!M67+FC_IND_CPC_OC_E!M67+FC_IND_CPC_PH_E!M67</f>
        <v>0</v>
      </c>
      <c r="N67" s="30">
        <f>FC_IND_CPC_BC_E!N67+FC_IND_CPC_OC_E!N67+FC_IND_CPC_PH_E!N67</f>
        <v>0</v>
      </c>
      <c r="O67" s="30">
        <f>FC_IND_CPC_BC_E!O67+FC_IND_CPC_OC_E!O67+FC_IND_CPC_PH_E!O67</f>
        <v>0</v>
      </c>
      <c r="P67" s="30">
        <f>FC_IND_CPC_BC_E!P67+FC_IND_CPC_OC_E!P67+FC_IND_CPC_PH_E!P67</f>
        <v>0</v>
      </c>
      <c r="Q67" s="30">
        <f>FC_IND_CPC_BC_E!Q67+FC_IND_CPC_OC_E!Q67+FC_IND_CPC_PH_E!Q67</f>
        <v>0</v>
      </c>
      <c r="R67" s="30">
        <f>FC_IND_CPC_BC_E!R67+FC_IND_CPC_OC_E!R67+FC_IND_CPC_PH_E!R67</f>
        <v>0</v>
      </c>
      <c r="S67" s="30">
        <f>FC_IND_CPC_BC_E!S67+FC_IND_CPC_OC_E!S67+FC_IND_CPC_PH_E!S67</f>
        <v>0</v>
      </c>
      <c r="T67" s="30">
        <f>FC_IND_CPC_BC_E!T67+FC_IND_CPC_OC_E!T67+FC_IND_CPC_PH_E!T67</f>
        <v>0</v>
      </c>
      <c r="U67" s="30">
        <f>FC_IND_CPC_BC_E!U67+FC_IND_CPC_OC_E!U67+FC_IND_CPC_PH_E!U67</f>
        <v>0</v>
      </c>
      <c r="V67" s="30">
        <f>FC_IND_CPC_BC_E!V67+FC_IND_CPC_OC_E!V67+FC_IND_CPC_PH_E!V67</f>
        <v>0</v>
      </c>
      <c r="W67" s="30">
        <f>FC_IND_CPC_BC_E!W67+FC_IND_CPC_OC_E!W67+FC_IND_CPC_PH_E!W67</f>
        <v>0</v>
      </c>
      <c r="X67" s="30">
        <f>FC_IND_CPC_BC_E!X67+FC_IND_CPC_OC_E!X67+FC_IND_CPC_PH_E!X67</f>
        <v>0</v>
      </c>
    </row>
    <row r="68" spans="1:24" ht="11.25" customHeight="1" x14ac:dyDescent="0.2">
      <c r="A68" s="22" t="s">
        <v>123</v>
      </c>
      <c r="B68" s="23" t="s">
        <v>124</v>
      </c>
      <c r="C68" s="30">
        <f>FC_IND_CPC_BC_E!C68+FC_IND_CPC_OC_E!C68+FC_IND_CPC_PH_E!C68</f>
        <v>0</v>
      </c>
      <c r="D68" s="30">
        <f>FC_IND_CPC_BC_E!D68+FC_IND_CPC_OC_E!D68+FC_IND_CPC_PH_E!D68</f>
        <v>0</v>
      </c>
      <c r="E68" s="30">
        <f>FC_IND_CPC_BC_E!E68+FC_IND_CPC_OC_E!E68+FC_IND_CPC_PH_E!E68</f>
        <v>0</v>
      </c>
      <c r="F68" s="30">
        <f>FC_IND_CPC_BC_E!F68+FC_IND_CPC_OC_E!F68+FC_IND_CPC_PH_E!F68</f>
        <v>0</v>
      </c>
      <c r="G68" s="30">
        <f>FC_IND_CPC_BC_E!G68+FC_IND_CPC_OC_E!G68+FC_IND_CPC_PH_E!G68</f>
        <v>0</v>
      </c>
      <c r="H68" s="30">
        <f>FC_IND_CPC_BC_E!H68+FC_IND_CPC_OC_E!H68+FC_IND_CPC_PH_E!H68</f>
        <v>0</v>
      </c>
      <c r="I68" s="30">
        <f>FC_IND_CPC_BC_E!I68+FC_IND_CPC_OC_E!I68+FC_IND_CPC_PH_E!I68</f>
        <v>0</v>
      </c>
      <c r="J68" s="30">
        <f>FC_IND_CPC_BC_E!J68+FC_IND_CPC_OC_E!J68+FC_IND_CPC_PH_E!J68</f>
        <v>0</v>
      </c>
      <c r="K68" s="30">
        <f>FC_IND_CPC_BC_E!K68+FC_IND_CPC_OC_E!K68+FC_IND_CPC_PH_E!K68</f>
        <v>0</v>
      </c>
      <c r="L68" s="30">
        <f>FC_IND_CPC_BC_E!L68+FC_IND_CPC_OC_E!L68+FC_IND_CPC_PH_E!L68</f>
        <v>0</v>
      </c>
      <c r="M68" s="30">
        <f>FC_IND_CPC_BC_E!M68+FC_IND_CPC_OC_E!M68+FC_IND_CPC_PH_E!M68</f>
        <v>0</v>
      </c>
      <c r="N68" s="30">
        <f>FC_IND_CPC_BC_E!N68+FC_IND_CPC_OC_E!N68+FC_IND_CPC_PH_E!N68</f>
        <v>0</v>
      </c>
      <c r="O68" s="30">
        <f>FC_IND_CPC_BC_E!O68+FC_IND_CPC_OC_E!O68+FC_IND_CPC_PH_E!O68</f>
        <v>0</v>
      </c>
      <c r="P68" s="30">
        <f>FC_IND_CPC_BC_E!P68+FC_IND_CPC_OC_E!P68+FC_IND_CPC_PH_E!P68</f>
        <v>0</v>
      </c>
      <c r="Q68" s="30">
        <f>FC_IND_CPC_BC_E!Q68+FC_IND_CPC_OC_E!Q68+FC_IND_CPC_PH_E!Q68</f>
        <v>0</v>
      </c>
      <c r="R68" s="30">
        <f>FC_IND_CPC_BC_E!R68+FC_IND_CPC_OC_E!R68+FC_IND_CPC_PH_E!R68</f>
        <v>0</v>
      </c>
      <c r="S68" s="30">
        <f>FC_IND_CPC_BC_E!S68+FC_IND_CPC_OC_E!S68+FC_IND_CPC_PH_E!S68</f>
        <v>0</v>
      </c>
      <c r="T68" s="30">
        <f>FC_IND_CPC_BC_E!T68+FC_IND_CPC_OC_E!T68+FC_IND_CPC_PH_E!T68</f>
        <v>0</v>
      </c>
      <c r="U68" s="30">
        <f>FC_IND_CPC_BC_E!U68+FC_IND_CPC_OC_E!U68+FC_IND_CPC_PH_E!U68</f>
        <v>0</v>
      </c>
      <c r="V68" s="30">
        <f>FC_IND_CPC_BC_E!V68+FC_IND_CPC_OC_E!V68+FC_IND_CPC_PH_E!V68</f>
        <v>0</v>
      </c>
      <c r="W68" s="30">
        <f>FC_IND_CPC_BC_E!W68+FC_IND_CPC_OC_E!W68+FC_IND_CPC_PH_E!W68</f>
        <v>0</v>
      </c>
      <c r="X68" s="30">
        <f>FC_IND_CPC_BC_E!X68+FC_IND_CPC_OC_E!X68+FC_IND_CPC_PH_E!X68</f>
        <v>0</v>
      </c>
    </row>
    <row r="69" spans="1:24" ht="11.25" customHeight="1" x14ac:dyDescent="0.2">
      <c r="A69" s="22" t="s">
        <v>125</v>
      </c>
      <c r="B69" s="23" t="s">
        <v>126</v>
      </c>
      <c r="C69" s="30">
        <f>FC_IND_CPC_BC_E!C69+FC_IND_CPC_OC_E!C69+FC_IND_CPC_PH_E!C69</f>
        <v>0</v>
      </c>
      <c r="D69" s="30">
        <f>FC_IND_CPC_BC_E!D69+FC_IND_CPC_OC_E!D69+FC_IND_CPC_PH_E!D69</f>
        <v>0</v>
      </c>
      <c r="E69" s="30">
        <f>FC_IND_CPC_BC_E!E69+FC_IND_CPC_OC_E!E69+FC_IND_CPC_PH_E!E69</f>
        <v>0</v>
      </c>
      <c r="F69" s="30">
        <f>FC_IND_CPC_BC_E!F69+FC_IND_CPC_OC_E!F69+FC_IND_CPC_PH_E!F69</f>
        <v>0</v>
      </c>
      <c r="G69" s="30">
        <f>FC_IND_CPC_BC_E!G69+FC_IND_CPC_OC_E!G69+FC_IND_CPC_PH_E!G69</f>
        <v>0</v>
      </c>
      <c r="H69" s="30">
        <f>FC_IND_CPC_BC_E!H69+FC_IND_CPC_OC_E!H69+FC_IND_CPC_PH_E!H69</f>
        <v>0</v>
      </c>
      <c r="I69" s="30">
        <f>FC_IND_CPC_BC_E!I69+FC_IND_CPC_OC_E!I69+FC_IND_CPC_PH_E!I69</f>
        <v>0</v>
      </c>
      <c r="J69" s="30">
        <f>FC_IND_CPC_BC_E!J69+FC_IND_CPC_OC_E!J69+FC_IND_CPC_PH_E!J69</f>
        <v>5.8688736027515036</v>
      </c>
      <c r="K69" s="30">
        <f>FC_IND_CPC_BC_E!K69+FC_IND_CPC_OC_E!K69+FC_IND_CPC_PH_E!K69</f>
        <v>56.483404987102311</v>
      </c>
      <c r="L69" s="30">
        <f>FC_IND_CPC_BC_E!L69+FC_IND_CPC_OC_E!L69+FC_IND_CPC_PH_E!L69</f>
        <v>22.787102321582111</v>
      </c>
      <c r="M69" s="30">
        <f>FC_IND_CPC_BC_E!M69+FC_IND_CPC_OC_E!M69+FC_IND_CPC_PH_E!M69</f>
        <v>14.363198624247637</v>
      </c>
      <c r="N69" s="30">
        <f>FC_IND_CPC_BC_E!N69+FC_IND_CPC_OC_E!N69+FC_IND_CPC_PH_E!N69</f>
        <v>2.054858125537403</v>
      </c>
      <c r="O69" s="30">
        <f>FC_IND_CPC_BC_E!O69+FC_IND_CPC_OC_E!O69+FC_IND_CPC_PH_E!O69</f>
        <v>4.3742906276870155</v>
      </c>
      <c r="P69" s="30">
        <f>FC_IND_CPC_BC_E!P69+FC_IND_CPC_OC_E!P69+FC_IND_CPC_PH_E!P69</f>
        <v>9.1226139294926902</v>
      </c>
      <c r="Q69" s="30">
        <f>FC_IND_CPC_BC_E!Q69+FC_IND_CPC_OC_E!Q69+FC_IND_CPC_PH_E!Q69</f>
        <v>22.404041272570936</v>
      </c>
      <c r="R69" s="30">
        <f>FC_IND_CPC_BC_E!R69+FC_IND_CPC_OC_E!R69+FC_IND_CPC_PH_E!R69</f>
        <v>14.804299226139293</v>
      </c>
      <c r="S69" s="30">
        <f>FC_IND_CPC_BC_E!S69+FC_IND_CPC_OC_E!S69+FC_IND_CPC_PH_E!S69</f>
        <v>16.85588993981083</v>
      </c>
      <c r="T69" s="30">
        <f>FC_IND_CPC_BC_E!T69+FC_IND_CPC_OC_E!T69+FC_IND_CPC_PH_E!T69</f>
        <v>7.0902837489251933</v>
      </c>
      <c r="U69" s="30">
        <f>FC_IND_CPC_BC_E!U69+FC_IND_CPC_OC_E!U69+FC_IND_CPC_PH_E!U69</f>
        <v>10.85717970765262</v>
      </c>
      <c r="V69" s="30">
        <f>FC_IND_CPC_BC_E!V69+FC_IND_CPC_OC_E!V69+FC_IND_CPC_PH_E!V69</f>
        <v>8.4207222699914013</v>
      </c>
      <c r="W69" s="30">
        <f>FC_IND_CPC_BC_E!W69+FC_IND_CPC_OC_E!W69+FC_IND_CPC_PH_E!W69</f>
        <v>1.9895958727429062</v>
      </c>
      <c r="X69" s="30">
        <f>FC_IND_CPC_BC_E!X69+FC_IND_CPC_OC_E!X69+FC_IND_CPC_PH_E!X69</f>
        <v>2.3162510748065346</v>
      </c>
    </row>
    <row r="70" spans="1:24" ht="11.25" customHeight="1" x14ac:dyDescent="0.2">
      <c r="A70" s="22" t="s">
        <v>127</v>
      </c>
      <c r="B70" s="23" t="s">
        <v>128</v>
      </c>
      <c r="C70" s="30">
        <f>FC_IND_CPC_BC_E!C70+FC_IND_CPC_OC_E!C70+FC_IND_CPC_PH_E!C70</f>
        <v>1.9996343302056319</v>
      </c>
      <c r="D70" s="30">
        <f>FC_IND_CPC_BC_E!D70+FC_IND_CPC_OC_E!D70+FC_IND_CPC_PH_E!D70</f>
        <v>2.1312160868064254</v>
      </c>
      <c r="E70" s="30">
        <f>FC_IND_CPC_BC_E!E70+FC_IND_CPC_OC_E!E70+FC_IND_CPC_PH_E!E70</f>
        <v>2.2806491749648568</v>
      </c>
      <c r="F70" s="30">
        <f>FC_IND_CPC_BC_E!F70+FC_IND_CPC_OC_E!F70+FC_IND_CPC_PH_E!F70</f>
        <v>2.2545641776023437</v>
      </c>
      <c r="G70" s="30">
        <f>FC_IND_CPC_BC_E!G70+FC_IND_CPC_OC_E!G70+FC_IND_CPC_PH_E!G70</f>
        <v>2.1946140000050485</v>
      </c>
      <c r="H70" s="30">
        <f>FC_IND_CPC_BC_E!H70+FC_IND_CPC_OC_E!H70+FC_IND_CPC_PH_E!H70</f>
        <v>2.8013833330082587</v>
      </c>
      <c r="I70" s="30">
        <f>FC_IND_CPC_BC_E!I70+FC_IND_CPC_OC_E!I70+FC_IND_CPC_PH_E!I70</f>
        <v>2.949970524032806</v>
      </c>
      <c r="J70" s="30">
        <f>FC_IND_CPC_BC_E!J70+FC_IND_CPC_OC_E!J70+FC_IND_CPC_PH_E!J70</f>
        <v>2.6046780917236747</v>
      </c>
      <c r="K70" s="30">
        <f>FC_IND_CPC_BC_E!K70+FC_IND_CPC_OC_E!K70+FC_IND_CPC_PH_E!K70</f>
        <v>3.0495042979498805</v>
      </c>
      <c r="L70" s="30">
        <f>FC_IND_CPC_BC_E!L70+FC_IND_CPC_OC_E!L70+FC_IND_CPC_PH_E!L70</f>
        <v>3.9340934487886061</v>
      </c>
      <c r="M70" s="30">
        <f>FC_IND_CPC_BC_E!M70+FC_IND_CPC_OC_E!M70+FC_IND_CPC_PH_E!M70</f>
        <v>4.9166105847529034</v>
      </c>
      <c r="N70" s="30">
        <f>FC_IND_CPC_BC_E!N70+FC_IND_CPC_OC_E!N70+FC_IND_CPC_PH_E!N70</f>
        <v>5.6630744111963649</v>
      </c>
      <c r="O70" s="30">
        <f>FC_IND_CPC_BC_E!O70+FC_IND_CPC_OC_E!O70+FC_IND_CPC_PH_E!O70</f>
        <v>6.8717755898361519</v>
      </c>
      <c r="P70" s="30">
        <f>FC_IND_CPC_BC_E!P70+FC_IND_CPC_OC_E!P70+FC_IND_CPC_PH_E!P70</f>
        <v>7.7153424761897194</v>
      </c>
      <c r="Q70" s="30">
        <f>FC_IND_CPC_BC_E!Q70+FC_IND_CPC_OC_E!Q70+FC_IND_CPC_PH_E!Q70</f>
        <v>33.557294337409523</v>
      </c>
      <c r="R70" s="30">
        <f>FC_IND_CPC_BC_E!R70+FC_IND_CPC_OC_E!R70+FC_IND_CPC_PH_E!R70</f>
        <v>34.071048725323934</v>
      </c>
      <c r="S70" s="30">
        <f>FC_IND_CPC_BC_E!S70+FC_IND_CPC_OC_E!S70+FC_IND_CPC_PH_E!S70</f>
        <v>37.466548156691573</v>
      </c>
      <c r="T70" s="30">
        <f>FC_IND_CPC_BC_E!T70+FC_IND_CPC_OC_E!T70+FC_IND_CPC_PH_E!T70</f>
        <v>41.412960520337954</v>
      </c>
      <c r="U70" s="30">
        <f>FC_IND_CPC_BC_E!U70+FC_IND_CPC_OC_E!U70+FC_IND_CPC_PH_E!U70</f>
        <v>48.725116624191685</v>
      </c>
      <c r="V70" s="30">
        <f>FC_IND_CPC_BC_E!V70+FC_IND_CPC_OC_E!V70+FC_IND_CPC_PH_E!V70</f>
        <v>54.01946116552061</v>
      </c>
      <c r="W70" s="30">
        <f>FC_IND_CPC_BC_E!W70+FC_IND_CPC_OC_E!W70+FC_IND_CPC_PH_E!W70</f>
        <v>61.628717002436787</v>
      </c>
      <c r="X70" s="30">
        <f>FC_IND_CPC_BC_E!X70+FC_IND_CPC_OC_E!X70+FC_IND_CPC_PH_E!X70</f>
        <v>66.457621175195513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" si="29">SUM(C72:C73)</f>
        <v>81.040412725709359</v>
      </c>
      <c r="D71" s="31">
        <f t="shared" ref="D71:W71" si="30">SUM(D72:D73)</f>
        <v>138.10077386070506</v>
      </c>
      <c r="E71" s="31">
        <f t="shared" si="30"/>
        <v>180.4719690455718</v>
      </c>
      <c r="F71" s="31">
        <f t="shared" si="30"/>
        <v>218.16199484092863</v>
      </c>
      <c r="G71" s="31">
        <f t="shared" si="30"/>
        <v>258.8133276010318</v>
      </c>
      <c r="H71" s="31">
        <f t="shared" si="30"/>
        <v>164.24823731728293</v>
      </c>
      <c r="I71" s="31">
        <f t="shared" si="30"/>
        <v>147.23594153052449</v>
      </c>
      <c r="J71" s="31">
        <f t="shared" si="30"/>
        <v>175.76061908856403</v>
      </c>
      <c r="K71" s="31">
        <f t="shared" si="30"/>
        <v>214.26981943250212</v>
      </c>
      <c r="L71" s="31">
        <f t="shared" si="30"/>
        <v>180.83791917454857</v>
      </c>
      <c r="M71" s="31">
        <f t="shared" si="30"/>
        <v>364.63817712811687</v>
      </c>
      <c r="N71" s="31">
        <f t="shared" si="30"/>
        <v>389.86199484092867</v>
      </c>
      <c r="O71" s="31">
        <f t="shared" si="30"/>
        <v>417.00601891659494</v>
      </c>
      <c r="P71" s="31">
        <f t="shared" si="30"/>
        <v>390.83671539122952</v>
      </c>
      <c r="Q71" s="31">
        <f t="shared" si="30"/>
        <v>404.60223559759243</v>
      </c>
      <c r="R71" s="31">
        <f t="shared" si="30"/>
        <v>476.19914015477218</v>
      </c>
      <c r="S71" s="31">
        <f t="shared" si="30"/>
        <v>571.99449699054162</v>
      </c>
      <c r="T71" s="31">
        <f t="shared" si="30"/>
        <v>495.09492691315563</v>
      </c>
      <c r="U71" s="31">
        <f t="shared" si="30"/>
        <v>446.77162510748059</v>
      </c>
      <c r="V71" s="31">
        <f t="shared" si="30"/>
        <v>411.07850386930357</v>
      </c>
      <c r="W71" s="31">
        <f t="shared" si="30"/>
        <v>406.12725709372307</v>
      </c>
      <c r="X71" s="31">
        <f t="shared" ref="X71" si="31">SUM(X72:X73)</f>
        <v>409.24436801375754</v>
      </c>
    </row>
    <row r="72" spans="1:24" ht="11.25" customHeight="1" x14ac:dyDescent="0.2">
      <c r="A72" s="22" t="s">
        <v>131</v>
      </c>
      <c r="B72" s="23" t="s">
        <v>132</v>
      </c>
      <c r="C72" s="30">
        <f>FC_IND_CPC_BC_E!C72+FC_IND_CPC_OC_E!C72+FC_IND_CPC_PH_E!C72</f>
        <v>80.992605331040394</v>
      </c>
      <c r="D72" s="30">
        <f>FC_IND_CPC_BC_E!D72+FC_IND_CPC_OC_E!D72+FC_IND_CPC_PH_E!D72</f>
        <v>138.07687016337059</v>
      </c>
      <c r="E72" s="30">
        <f>FC_IND_CPC_BC_E!E72+FC_IND_CPC_OC_E!E72+FC_IND_CPC_PH_E!E72</f>
        <v>180.44806534823732</v>
      </c>
      <c r="F72" s="30">
        <f>FC_IND_CPC_BC_E!F72+FC_IND_CPC_OC_E!F72+FC_IND_CPC_PH_E!F72</f>
        <v>216.53783319002579</v>
      </c>
      <c r="G72" s="30">
        <f>FC_IND_CPC_BC_E!G72+FC_IND_CPC_OC_E!G72+FC_IND_CPC_PH_E!G72</f>
        <v>256.66371453138436</v>
      </c>
      <c r="H72" s="30">
        <f>FC_IND_CPC_BC_E!H72+FC_IND_CPC_OC_E!H72+FC_IND_CPC_PH_E!H72</f>
        <v>163.10171969045575</v>
      </c>
      <c r="I72" s="30">
        <f>FC_IND_CPC_BC_E!I72+FC_IND_CPC_OC_E!I72+FC_IND_CPC_PH_E!I72</f>
        <v>146.13723129836626</v>
      </c>
      <c r="J72" s="30">
        <f>FC_IND_CPC_BC_E!J72+FC_IND_CPC_OC_E!J72+FC_IND_CPC_PH_E!J72</f>
        <v>130.71427343078244</v>
      </c>
      <c r="K72" s="30">
        <f>FC_IND_CPC_BC_E!K72+FC_IND_CPC_OC_E!K72+FC_IND_CPC_PH_E!K72</f>
        <v>214.26981943250212</v>
      </c>
      <c r="L72" s="30">
        <f>FC_IND_CPC_BC_E!L72+FC_IND_CPC_OC_E!L72+FC_IND_CPC_PH_E!L72</f>
        <v>180.83791917454857</v>
      </c>
      <c r="M72" s="30">
        <f>FC_IND_CPC_BC_E!M72+FC_IND_CPC_OC_E!M72+FC_IND_CPC_PH_E!M72</f>
        <v>343.52416165090278</v>
      </c>
      <c r="N72" s="30">
        <f>FC_IND_CPC_BC_E!N72+FC_IND_CPC_OC_E!N72+FC_IND_CPC_PH_E!N72</f>
        <v>369.27351676698197</v>
      </c>
      <c r="O72" s="30">
        <f>FC_IND_CPC_BC_E!O72+FC_IND_CPC_OC_E!O72+FC_IND_CPC_PH_E!O72</f>
        <v>398.71040412725699</v>
      </c>
      <c r="P72" s="30">
        <f>FC_IND_CPC_BC_E!P72+FC_IND_CPC_OC_E!P72+FC_IND_CPC_PH_E!P72</f>
        <v>371.82450558899393</v>
      </c>
      <c r="Q72" s="30">
        <f>FC_IND_CPC_BC_E!Q72+FC_IND_CPC_OC_E!Q72+FC_IND_CPC_PH_E!Q72</f>
        <v>385.44677558039552</v>
      </c>
      <c r="R72" s="30">
        <f>FC_IND_CPC_BC_E!R72+FC_IND_CPC_OC_E!R72+FC_IND_CPC_PH_E!R72</f>
        <v>454.53585554600176</v>
      </c>
      <c r="S72" s="30">
        <f>FC_IND_CPC_BC_E!S72+FC_IND_CPC_OC_E!S72+FC_IND_CPC_PH_E!S72</f>
        <v>548.1576956147893</v>
      </c>
      <c r="T72" s="30">
        <f>FC_IND_CPC_BC_E!T72+FC_IND_CPC_OC_E!T72+FC_IND_CPC_PH_E!T72</f>
        <v>471.9030094582975</v>
      </c>
      <c r="U72" s="30">
        <f>FC_IND_CPC_BC_E!U72+FC_IND_CPC_OC_E!U72+FC_IND_CPC_PH_E!U72</f>
        <v>423.62295786758375</v>
      </c>
      <c r="V72" s="30">
        <f>FC_IND_CPC_BC_E!V72+FC_IND_CPC_OC_E!V72+FC_IND_CPC_PH_E!V72</f>
        <v>386.85571797076534</v>
      </c>
      <c r="W72" s="30">
        <f>FC_IND_CPC_BC_E!W72+FC_IND_CPC_OC_E!W72+FC_IND_CPC_PH_E!W72</f>
        <v>378.75348237317274</v>
      </c>
      <c r="X72" s="30">
        <f>FC_IND_CPC_BC_E!X72+FC_IND_CPC_OC_E!X72+FC_IND_CPC_PH_E!X72</f>
        <v>379.77076526225284</v>
      </c>
    </row>
    <row r="73" spans="1:24" ht="11.25" customHeight="1" x14ac:dyDescent="0.2">
      <c r="A73" s="22" t="s">
        <v>133</v>
      </c>
      <c r="B73" s="23" t="s">
        <v>134</v>
      </c>
      <c r="C73" s="30">
        <f>FC_IND_CPC_BC_E!C73+FC_IND_CPC_OC_E!C73+FC_IND_CPC_PH_E!C73</f>
        <v>4.7807394668959599E-2</v>
      </c>
      <c r="D73" s="30">
        <f>FC_IND_CPC_BC_E!D73+FC_IND_CPC_OC_E!D73+FC_IND_CPC_PH_E!D73</f>
        <v>2.3903697334479789E-2</v>
      </c>
      <c r="E73" s="30">
        <f>FC_IND_CPC_BC_E!E73+FC_IND_CPC_OC_E!E73+FC_IND_CPC_PH_E!E73</f>
        <v>2.3903697334479789E-2</v>
      </c>
      <c r="F73" s="30">
        <f>FC_IND_CPC_BC_E!F73+FC_IND_CPC_OC_E!F73+FC_IND_CPC_PH_E!F73</f>
        <v>1.6241616509028378</v>
      </c>
      <c r="G73" s="30">
        <f>FC_IND_CPC_BC_E!G73+FC_IND_CPC_OC_E!G73+FC_IND_CPC_PH_E!G73</f>
        <v>2.1496130696474633</v>
      </c>
      <c r="H73" s="30">
        <f>FC_IND_CPC_BC_E!H73+FC_IND_CPC_OC_E!H73+FC_IND_CPC_PH_E!H73</f>
        <v>1.1465176268271708</v>
      </c>
      <c r="I73" s="30">
        <f>FC_IND_CPC_BC_E!I73+FC_IND_CPC_OC_E!I73+FC_IND_CPC_PH_E!I73</f>
        <v>1.0987102321582116</v>
      </c>
      <c r="J73" s="30">
        <f>FC_IND_CPC_BC_E!J73+FC_IND_CPC_OC_E!J73+FC_IND_CPC_PH_E!J73</f>
        <v>45.046345657781593</v>
      </c>
      <c r="K73" s="30">
        <f>FC_IND_CPC_BC_E!K73+FC_IND_CPC_OC_E!K73+FC_IND_CPC_PH_E!K73</f>
        <v>0</v>
      </c>
      <c r="L73" s="30">
        <f>FC_IND_CPC_BC_E!L73+FC_IND_CPC_OC_E!L73+FC_IND_CPC_PH_E!L73</f>
        <v>0</v>
      </c>
      <c r="M73" s="30">
        <f>FC_IND_CPC_BC_E!M73+FC_IND_CPC_OC_E!M73+FC_IND_CPC_PH_E!M73</f>
        <v>21.114015477214103</v>
      </c>
      <c r="N73" s="30">
        <f>FC_IND_CPC_BC_E!N73+FC_IND_CPC_OC_E!N73+FC_IND_CPC_PH_E!N73</f>
        <v>20.588478073946693</v>
      </c>
      <c r="O73" s="30">
        <f>FC_IND_CPC_BC_E!O73+FC_IND_CPC_OC_E!O73+FC_IND_CPC_PH_E!O73</f>
        <v>18.295614789337922</v>
      </c>
      <c r="P73" s="30">
        <f>FC_IND_CPC_BC_E!P73+FC_IND_CPC_OC_E!P73+FC_IND_CPC_PH_E!P73</f>
        <v>19.012209802235603</v>
      </c>
      <c r="Q73" s="30">
        <f>FC_IND_CPC_BC_E!Q73+FC_IND_CPC_OC_E!Q73+FC_IND_CPC_PH_E!Q73</f>
        <v>19.155460017196898</v>
      </c>
      <c r="R73" s="30">
        <f>FC_IND_CPC_BC_E!R73+FC_IND_CPC_OC_E!R73+FC_IND_CPC_PH_E!R73</f>
        <v>21.663284608770418</v>
      </c>
      <c r="S73" s="30">
        <f>FC_IND_CPC_BC_E!S73+FC_IND_CPC_OC_E!S73+FC_IND_CPC_PH_E!S73</f>
        <v>23.836801375752358</v>
      </c>
      <c r="T73" s="30">
        <f>FC_IND_CPC_BC_E!T73+FC_IND_CPC_OC_E!T73+FC_IND_CPC_PH_E!T73</f>
        <v>23.191917454858121</v>
      </c>
      <c r="U73" s="30">
        <f>FC_IND_CPC_BC_E!U73+FC_IND_CPC_OC_E!U73+FC_IND_CPC_PH_E!U73</f>
        <v>23.148667239896817</v>
      </c>
      <c r="V73" s="30">
        <f>FC_IND_CPC_BC_E!V73+FC_IND_CPC_OC_E!V73+FC_IND_CPC_PH_E!V73</f>
        <v>24.222785898538259</v>
      </c>
      <c r="W73" s="30">
        <f>FC_IND_CPC_BC_E!W73+FC_IND_CPC_OC_E!W73+FC_IND_CPC_PH_E!W73</f>
        <v>27.373774720550305</v>
      </c>
      <c r="X73" s="30">
        <f>FC_IND_CPC_BC_E!X73+FC_IND_CPC_OC_E!X73+FC_IND_CPC_PH_E!X73</f>
        <v>29.473602751504725</v>
      </c>
    </row>
    <row r="74" spans="1:24" ht="11.25" customHeight="1" x14ac:dyDescent="0.2">
      <c r="A74" s="24" t="s">
        <v>135</v>
      </c>
      <c r="B74" s="25" t="s">
        <v>136</v>
      </c>
      <c r="C74" s="31">
        <f>FC_IND_CPC_BC_E!C74+FC_IND_CPC_OC_E!C74+FC_IND_CPC_PH_E!C74</f>
        <v>0</v>
      </c>
      <c r="D74" s="31">
        <f>FC_IND_CPC_BC_E!D74+FC_IND_CPC_OC_E!D74+FC_IND_CPC_PH_E!D74</f>
        <v>0</v>
      </c>
      <c r="E74" s="31">
        <f>FC_IND_CPC_BC_E!E74+FC_IND_CPC_OC_E!E74+FC_IND_CPC_PH_E!E74</f>
        <v>0</v>
      </c>
      <c r="F74" s="31">
        <f>FC_IND_CPC_BC_E!F74+FC_IND_CPC_OC_E!F74+FC_IND_CPC_PH_E!F74</f>
        <v>0</v>
      </c>
      <c r="G74" s="31">
        <f>FC_IND_CPC_BC_E!G74+FC_IND_CPC_OC_E!G74+FC_IND_CPC_PH_E!G74</f>
        <v>0</v>
      </c>
      <c r="H74" s="31">
        <f>FC_IND_CPC_BC_E!H74+FC_IND_CPC_OC_E!H74+FC_IND_CPC_PH_E!H74</f>
        <v>0</v>
      </c>
      <c r="I74" s="31">
        <f>FC_IND_CPC_BC_E!I74+FC_IND_CPC_OC_E!I74+FC_IND_CPC_PH_E!I74</f>
        <v>0</v>
      </c>
      <c r="J74" s="31">
        <f>FC_IND_CPC_BC_E!J74+FC_IND_CPC_OC_E!J74+FC_IND_CPC_PH_E!J74</f>
        <v>0</v>
      </c>
      <c r="K74" s="31">
        <f>FC_IND_CPC_BC_E!K74+FC_IND_CPC_OC_E!K74+FC_IND_CPC_PH_E!K74</f>
        <v>0</v>
      </c>
      <c r="L74" s="31">
        <f>FC_IND_CPC_BC_E!L74+FC_IND_CPC_OC_E!L74+FC_IND_CPC_PH_E!L74</f>
        <v>0</v>
      </c>
      <c r="M74" s="31">
        <f>FC_IND_CPC_BC_E!M74+FC_IND_CPC_OC_E!M74+FC_IND_CPC_PH_E!M74</f>
        <v>0</v>
      </c>
      <c r="N74" s="31">
        <f>FC_IND_CPC_BC_E!N74+FC_IND_CPC_OC_E!N74+FC_IND_CPC_PH_E!N74</f>
        <v>0</v>
      </c>
      <c r="O74" s="31">
        <f>FC_IND_CPC_BC_E!O74+FC_IND_CPC_OC_E!O74+FC_IND_CPC_PH_E!O74</f>
        <v>0</v>
      </c>
      <c r="P74" s="31">
        <f>FC_IND_CPC_BC_E!P74+FC_IND_CPC_OC_E!P74+FC_IND_CPC_PH_E!P74</f>
        <v>0</v>
      </c>
      <c r="Q74" s="31">
        <f>FC_IND_CPC_BC_E!Q74+FC_IND_CPC_OC_E!Q74+FC_IND_CPC_PH_E!Q74</f>
        <v>0</v>
      </c>
      <c r="R74" s="31">
        <f>FC_IND_CPC_BC_E!R74+FC_IND_CPC_OC_E!R74+FC_IND_CPC_PH_E!R74</f>
        <v>0</v>
      </c>
      <c r="S74" s="31">
        <f>FC_IND_CPC_BC_E!S74+FC_IND_CPC_OC_E!S74+FC_IND_CPC_PH_E!S74</f>
        <v>0</v>
      </c>
      <c r="T74" s="31">
        <f>FC_IND_CPC_BC_E!T74+FC_IND_CPC_OC_E!T74+FC_IND_CPC_PH_E!T74</f>
        <v>0</v>
      </c>
      <c r="U74" s="31">
        <f>FC_IND_CPC_BC_E!U74+FC_IND_CPC_OC_E!U74+FC_IND_CPC_PH_E!U74</f>
        <v>0</v>
      </c>
      <c r="V74" s="31">
        <f>FC_IND_CPC_BC_E!V74+FC_IND_CPC_OC_E!V74+FC_IND_CPC_PH_E!V74</f>
        <v>0</v>
      </c>
      <c r="W74" s="31">
        <f>FC_IND_CPC_BC_E!W74+FC_IND_CPC_OC_E!W74+FC_IND_CPC_PH_E!W74</f>
        <v>0</v>
      </c>
      <c r="X74" s="31">
        <f>FC_IND_CPC_BC_E!X74+FC_IND_CPC_OC_E!X74+FC_IND_CPC_PH_E!X74</f>
        <v>0</v>
      </c>
    </row>
    <row r="75" spans="1:24" ht="11.25" customHeight="1" x14ac:dyDescent="0.2">
      <c r="A75" s="24" t="s">
        <v>137</v>
      </c>
      <c r="B75" s="25" t="s">
        <v>138</v>
      </c>
      <c r="C75" s="31">
        <f>FC_IND_CPC_BC_E!C75+FC_IND_CPC_OC_E!C75+FC_IND_CPC_PH_E!C75</f>
        <v>4750.2201203783316</v>
      </c>
      <c r="D75" s="31">
        <f>FC_IND_CPC_BC_E!D75+FC_IND_CPC_OC_E!D75+FC_IND_CPC_PH_E!D75</f>
        <v>4633.1614789337918</v>
      </c>
      <c r="E75" s="31">
        <f>FC_IND_CPC_BC_E!E75+FC_IND_CPC_OC_E!E75+FC_IND_CPC_PH_E!E75</f>
        <v>4759.652192605331</v>
      </c>
      <c r="F75" s="31">
        <f>FC_IND_CPC_BC_E!F75+FC_IND_CPC_OC_E!F75+FC_IND_CPC_PH_E!F75</f>
        <v>6050.98727429063</v>
      </c>
      <c r="G75" s="31">
        <f>FC_IND_CPC_BC_E!G75+FC_IND_CPC_OC_E!G75+FC_IND_CPC_PH_E!G75</f>
        <v>6811.3219260533087</v>
      </c>
      <c r="H75" s="31">
        <f>FC_IND_CPC_BC_E!H75+FC_IND_CPC_OC_E!H75+FC_IND_CPC_PH_E!H75</f>
        <v>7146.0545141874472</v>
      </c>
      <c r="I75" s="31">
        <f>FC_IND_CPC_BC_E!I75+FC_IND_CPC_OC_E!I75+FC_IND_CPC_PH_E!I75</f>
        <v>7475.7909716251088</v>
      </c>
      <c r="J75" s="31">
        <f>FC_IND_CPC_BC_E!J75+FC_IND_CPC_OC_E!J75+FC_IND_CPC_PH_E!J75</f>
        <v>7775.0728288907994</v>
      </c>
      <c r="K75" s="31">
        <f>FC_IND_CPC_BC_E!K75+FC_IND_CPC_OC_E!K75+FC_IND_CPC_PH_E!K75</f>
        <v>7406.3893379191741</v>
      </c>
      <c r="L75" s="31">
        <f>FC_IND_CPC_BC_E!L75+FC_IND_CPC_OC_E!L75+FC_IND_CPC_PH_E!L75</f>
        <v>7212.9428202923455</v>
      </c>
      <c r="M75" s="31">
        <f>FC_IND_CPC_BC_E!M75+FC_IND_CPC_OC_E!M75+FC_IND_CPC_PH_E!M75</f>
        <v>6975.3766981943245</v>
      </c>
      <c r="N75" s="31">
        <f>FC_IND_CPC_BC_E!N75+FC_IND_CPC_OC_E!N75+FC_IND_CPC_PH_E!N75</f>
        <v>8069.5211521926067</v>
      </c>
      <c r="O75" s="31">
        <f>FC_IND_CPC_BC_E!O75+FC_IND_CPC_OC_E!O75+FC_IND_CPC_PH_E!O75</f>
        <v>8041.2233877901981</v>
      </c>
      <c r="P75" s="31">
        <f>FC_IND_CPC_BC_E!P75+FC_IND_CPC_OC_E!P75+FC_IND_CPC_PH_E!P75</f>
        <v>8397.7791917454852</v>
      </c>
      <c r="Q75" s="31">
        <f>FC_IND_CPC_BC_E!Q75+FC_IND_CPC_OC_E!Q75+FC_IND_CPC_PH_E!Q75</f>
        <v>7707.0371453138432</v>
      </c>
      <c r="R75" s="31">
        <f>FC_IND_CPC_BC_E!R75+FC_IND_CPC_OC_E!R75+FC_IND_CPC_PH_E!R75</f>
        <v>7351.234565778158</v>
      </c>
      <c r="S75" s="31">
        <f>FC_IND_CPC_BC_E!S75+FC_IND_CPC_OC_E!S75+FC_IND_CPC_PH_E!S75</f>
        <v>7616.2259673258814</v>
      </c>
      <c r="T75" s="31">
        <f>FC_IND_CPC_BC_E!T75+FC_IND_CPC_OC_E!T75+FC_IND_CPC_PH_E!T75</f>
        <v>7430.594754944108</v>
      </c>
      <c r="U75" s="31">
        <f>FC_IND_CPC_BC_E!U75+FC_IND_CPC_OC_E!U75+FC_IND_CPC_PH_E!U75</f>
        <v>7572.657007738605</v>
      </c>
      <c r="V75" s="31">
        <f>FC_IND_CPC_BC_E!V75+FC_IND_CPC_OC_E!V75+FC_IND_CPC_PH_E!V75</f>
        <v>7735.798452278591</v>
      </c>
      <c r="W75" s="31">
        <f>FC_IND_CPC_BC_E!W75+FC_IND_CPC_OC_E!W75+FC_IND_CPC_PH_E!W75</f>
        <v>7240.0324161650897</v>
      </c>
      <c r="X75" s="31">
        <f>FC_IND_CPC_BC_E!X75+FC_IND_CPC_OC_E!X75+FC_IND_CPC_PH_E!X75</f>
        <v>7232.430266552019</v>
      </c>
    </row>
    <row r="76" spans="1:24" ht="11.25" customHeight="1" x14ac:dyDescent="0.2">
      <c r="A76" s="26" t="s">
        <v>139</v>
      </c>
      <c r="B76" s="27" t="s">
        <v>140</v>
      </c>
      <c r="C76" s="32">
        <f>FC_IND_CPC_BC_E!C76+FC_IND_CPC_OC_E!C76+FC_IND_CPC_PH_E!C76</f>
        <v>15105.922012037832</v>
      </c>
      <c r="D76" s="32">
        <f>FC_IND_CPC_BC_E!D76+FC_IND_CPC_OC_E!D76+FC_IND_CPC_PH_E!D76</f>
        <v>15072.154514187445</v>
      </c>
      <c r="E76" s="32">
        <f>FC_IND_CPC_BC_E!E76+FC_IND_CPC_OC_E!E76+FC_IND_CPC_PH_E!E76</f>
        <v>15044.90472914875</v>
      </c>
      <c r="F76" s="32">
        <f>FC_IND_CPC_BC_E!F76+FC_IND_CPC_OC_E!F76+FC_IND_CPC_PH_E!F76</f>
        <v>15189.579191745484</v>
      </c>
      <c r="G76" s="32">
        <f>FC_IND_CPC_BC_E!G76+FC_IND_CPC_OC_E!G76+FC_IND_CPC_PH_E!G76</f>
        <v>15213.95829750645</v>
      </c>
      <c r="H76" s="32">
        <f>FC_IND_CPC_BC_E!H76+FC_IND_CPC_OC_E!H76+FC_IND_CPC_PH_E!H76</f>
        <v>15488.20128976784</v>
      </c>
      <c r="I76" s="32">
        <f>FC_IND_CPC_BC_E!I76+FC_IND_CPC_OC_E!I76+FC_IND_CPC_PH_E!I76</f>
        <v>15595.482803095443</v>
      </c>
      <c r="J76" s="32">
        <f>FC_IND_CPC_BC_E!J76+FC_IND_CPC_OC_E!J76+FC_IND_CPC_PH_E!J76</f>
        <v>15541.853138435081</v>
      </c>
      <c r="K76" s="32">
        <f>FC_IND_CPC_BC_E!K76+FC_IND_CPC_OC_E!K76+FC_IND_CPC_PH_E!K76</f>
        <v>15514.631642304386</v>
      </c>
      <c r="L76" s="32">
        <f>FC_IND_CPC_BC_E!L76+FC_IND_CPC_OC_E!L76+FC_IND_CPC_PH_E!L76</f>
        <v>13632.920550300945</v>
      </c>
      <c r="M76" s="32">
        <f>FC_IND_CPC_BC_E!M76+FC_IND_CPC_OC_E!M76+FC_IND_CPC_PH_E!M76</f>
        <v>14768.316337059328</v>
      </c>
      <c r="N76" s="32">
        <f>FC_IND_CPC_BC_E!N76+FC_IND_CPC_OC_E!N76+FC_IND_CPC_PH_E!N76</f>
        <v>13982.632760103181</v>
      </c>
      <c r="O76" s="32">
        <f>FC_IND_CPC_BC_E!O76+FC_IND_CPC_OC_E!O76+FC_IND_CPC_PH_E!O76</f>
        <v>13939.74909716251</v>
      </c>
      <c r="P76" s="32">
        <f>FC_IND_CPC_BC_E!P76+FC_IND_CPC_OC_E!P76+FC_IND_CPC_PH_E!P76</f>
        <v>13871.574032674116</v>
      </c>
      <c r="Q76" s="32">
        <f>FC_IND_CPC_BC_E!Q76+FC_IND_CPC_OC_E!Q76+FC_IND_CPC_PH_E!Q76</f>
        <v>14076.46835769561</v>
      </c>
      <c r="R76" s="32">
        <f>FC_IND_CPC_BC_E!R76+FC_IND_CPC_OC_E!R76+FC_IND_CPC_PH_E!R76</f>
        <v>14155.466809974203</v>
      </c>
      <c r="S76" s="32">
        <f>FC_IND_CPC_BC_E!S76+FC_IND_CPC_OC_E!S76+FC_IND_CPC_PH_E!S76</f>
        <v>14275.594153052452</v>
      </c>
      <c r="T76" s="32">
        <f>FC_IND_CPC_BC_E!T76+FC_IND_CPC_OC_E!T76+FC_IND_CPC_PH_E!T76</f>
        <v>14526.096388650039</v>
      </c>
      <c r="U76" s="32">
        <f>FC_IND_CPC_BC_E!U76+FC_IND_CPC_OC_E!U76+FC_IND_CPC_PH_E!U76</f>
        <v>14397.187532244196</v>
      </c>
      <c r="V76" s="32">
        <f>FC_IND_CPC_BC_E!V76+FC_IND_CPC_OC_E!V76+FC_IND_CPC_PH_E!V76</f>
        <v>14247.641788478079</v>
      </c>
      <c r="W76" s="32">
        <f>FC_IND_CPC_BC_E!W76+FC_IND_CPC_OC_E!W76+FC_IND_CPC_PH_E!W76</f>
        <v>14047.960791057609</v>
      </c>
      <c r="X76" s="32">
        <f>FC_IND_CPC_BC_E!X76+FC_IND_CPC_OC_E!X76+FC_IND_CPC_PH_E!X76</f>
        <v>14295.423645743764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5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446</v>
      </c>
      <c r="B1" s="7" t="s">
        <v>447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29023.405762797483</v>
      </c>
      <c r="D2" s="28">
        <f t="shared" ref="D2:W2" si="1">SUM(D3,D17,D22,D25,D26,D51,D52,D71,D74,D75,D76)</f>
        <v>28883.147223304532</v>
      </c>
      <c r="E2" s="28">
        <f t="shared" si="1"/>
        <v>30079.248209629426</v>
      </c>
      <c r="F2" s="28">
        <f t="shared" si="1"/>
        <v>32198.120431566003</v>
      </c>
      <c r="G2" s="28">
        <f t="shared" si="1"/>
        <v>30879.451056856604</v>
      </c>
      <c r="H2" s="28">
        <f t="shared" si="1"/>
        <v>31467.312157718981</v>
      </c>
      <c r="I2" s="28">
        <f t="shared" si="1"/>
        <v>30959.746055473654</v>
      </c>
      <c r="J2" s="28">
        <f t="shared" si="1"/>
        <v>32315.036282297267</v>
      </c>
      <c r="K2" s="28">
        <f t="shared" si="1"/>
        <v>32668.985312397745</v>
      </c>
      <c r="L2" s="28">
        <f t="shared" si="1"/>
        <v>29657.696491186249</v>
      </c>
      <c r="M2" s="28">
        <f t="shared" si="1"/>
        <v>32093.249606209123</v>
      </c>
      <c r="N2" s="28">
        <f t="shared" si="1"/>
        <v>34208.686758244614</v>
      </c>
      <c r="O2" s="28">
        <f t="shared" si="1"/>
        <v>34481.081745703064</v>
      </c>
      <c r="P2" s="28">
        <f t="shared" si="1"/>
        <v>35417.197790923383</v>
      </c>
      <c r="Q2" s="28">
        <f t="shared" si="1"/>
        <v>33882.948790705137</v>
      </c>
      <c r="R2" s="28">
        <f t="shared" si="1"/>
        <v>34311.057373956384</v>
      </c>
      <c r="S2" s="28">
        <f t="shared" si="1"/>
        <v>34424.464777542504</v>
      </c>
      <c r="T2" s="28">
        <f t="shared" si="1"/>
        <v>35626.55293895553</v>
      </c>
      <c r="U2" s="28">
        <f t="shared" si="1"/>
        <v>33913.458528150106</v>
      </c>
      <c r="V2" s="28">
        <f t="shared" si="1"/>
        <v>33689.653291975541</v>
      </c>
      <c r="W2" s="28">
        <f t="shared" si="1"/>
        <v>32740.038523308503</v>
      </c>
      <c r="X2" s="28">
        <f t="shared" ref="X2" si="2">SUM(X3,X17,X22,X25,X26,X51,X52,X71,X74,X75,X76)</f>
        <v>33940.034230485428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3">SUM(C4,C8,C11)</f>
        <v>1846.306310120169</v>
      </c>
      <c r="D3" s="29">
        <f t="shared" ref="D3:W3" si="4">SUM(D4,D8,D11)</f>
        <v>1897.4590938440274</v>
      </c>
      <c r="E3" s="29">
        <f t="shared" si="4"/>
        <v>2019.8447160603307</v>
      </c>
      <c r="F3" s="29">
        <f t="shared" si="4"/>
        <v>1922.9117917852159</v>
      </c>
      <c r="G3" s="29">
        <f t="shared" si="4"/>
        <v>1872.2737358023337</v>
      </c>
      <c r="H3" s="29">
        <f t="shared" si="4"/>
        <v>1685.3437906639926</v>
      </c>
      <c r="I3" s="29">
        <f t="shared" si="4"/>
        <v>1605.5598561044917</v>
      </c>
      <c r="J3" s="29">
        <f t="shared" si="4"/>
        <v>1391.1437146936155</v>
      </c>
      <c r="K3" s="29">
        <f t="shared" si="4"/>
        <v>1731.6079148569779</v>
      </c>
      <c r="L3" s="29">
        <f t="shared" si="4"/>
        <v>1568.5142044330842</v>
      </c>
      <c r="M3" s="29">
        <f t="shared" si="4"/>
        <v>1441.4121190395424</v>
      </c>
      <c r="N3" s="29">
        <f t="shared" si="4"/>
        <v>1548.2212835093324</v>
      </c>
      <c r="O3" s="29">
        <f t="shared" si="4"/>
        <v>1711.929882589106</v>
      </c>
      <c r="P3" s="29">
        <f t="shared" si="4"/>
        <v>1879.6361037922893</v>
      </c>
      <c r="Q3" s="29">
        <f t="shared" si="4"/>
        <v>1851.6969507187473</v>
      </c>
      <c r="R3" s="29">
        <f t="shared" si="4"/>
        <v>1965.6880270620472</v>
      </c>
      <c r="S3" s="29">
        <f t="shared" si="4"/>
        <v>1812.6248967441634</v>
      </c>
      <c r="T3" s="29">
        <f t="shared" si="4"/>
        <v>2044.1457471129281</v>
      </c>
      <c r="U3" s="29">
        <f t="shared" si="4"/>
        <v>1509.0083551477337</v>
      </c>
      <c r="V3" s="29">
        <f t="shared" si="4"/>
        <v>1386.1115940283767</v>
      </c>
      <c r="W3" s="29">
        <f t="shared" si="4"/>
        <v>1326.3455212316533</v>
      </c>
      <c r="X3" s="29">
        <f t="shared" ref="X3" si="5">SUM(X4,X8,X11)</f>
        <v>1144.9733889742506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6">SUM(C5:C7)</f>
        <v>1041.5898636801985</v>
      </c>
      <c r="D4" s="42">
        <f t="shared" ref="D4:W4" si="7">SUM(D5:D7)</f>
        <v>1292.8333958272642</v>
      </c>
      <c r="E4" s="42">
        <f t="shared" si="7"/>
        <v>1319.7299553798064</v>
      </c>
      <c r="F4" s="42">
        <f t="shared" si="7"/>
        <v>961.4072550491835</v>
      </c>
      <c r="G4" s="42">
        <f t="shared" si="7"/>
        <v>889.91744177485896</v>
      </c>
      <c r="H4" s="42">
        <f t="shared" si="7"/>
        <v>799.1957101984591</v>
      </c>
      <c r="I4" s="42">
        <f t="shared" si="7"/>
        <v>709.1901572466578</v>
      </c>
      <c r="J4" s="42">
        <f t="shared" si="7"/>
        <v>820.31047488410161</v>
      </c>
      <c r="K4" s="42">
        <f t="shared" si="7"/>
        <v>1149.9321860813584</v>
      </c>
      <c r="L4" s="42">
        <f t="shared" si="7"/>
        <v>815.39103132210812</v>
      </c>
      <c r="M4" s="42">
        <f t="shared" si="7"/>
        <v>1044.9733856201788</v>
      </c>
      <c r="N4" s="42">
        <f t="shared" si="7"/>
        <v>1140.7271681977506</v>
      </c>
      <c r="O4" s="42">
        <f t="shared" si="7"/>
        <v>1283.940654120586</v>
      </c>
      <c r="P4" s="42">
        <f t="shared" si="7"/>
        <v>1390.2179778322018</v>
      </c>
      <c r="Q4" s="42">
        <f t="shared" si="7"/>
        <v>1459.7765733502636</v>
      </c>
      <c r="R4" s="42">
        <f t="shared" si="7"/>
        <v>1571.6743666148982</v>
      </c>
      <c r="S4" s="42">
        <f t="shared" si="7"/>
        <v>1421.421859347887</v>
      </c>
      <c r="T4" s="42">
        <f t="shared" si="7"/>
        <v>1671.0242511858698</v>
      </c>
      <c r="U4" s="42">
        <f t="shared" si="7"/>
        <v>1161.7696320573054</v>
      </c>
      <c r="V4" s="42">
        <f t="shared" si="7"/>
        <v>1071.5743766822775</v>
      </c>
      <c r="W4" s="42">
        <f t="shared" si="7"/>
        <v>1036.5764702588781</v>
      </c>
      <c r="X4" s="42">
        <f t="shared" ref="X4" si="8">SUM(X5:X7)</f>
        <v>858.32233617961606</v>
      </c>
    </row>
    <row r="5" spans="1:24" ht="11.25" customHeight="1" x14ac:dyDescent="0.2">
      <c r="A5" s="39" t="s">
        <v>5</v>
      </c>
      <c r="B5" s="23" t="s">
        <v>6</v>
      </c>
      <c r="C5" s="30">
        <v>2.0792075595655709E-2</v>
      </c>
      <c r="D5" s="30">
        <v>0</v>
      </c>
      <c r="E5" s="30">
        <v>0</v>
      </c>
      <c r="F5" s="30">
        <v>0</v>
      </c>
      <c r="G5" s="30">
        <v>58.650109105725136</v>
      </c>
      <c r="H5" s="30">
        <v>61.845331505508483</v>
      </c>
      <c r="I5" s="30">
        <v>64.154966128122098</v>
      </c>
      <c r="J5" s="30">
        <v>56.088125057533333</v>
      </c>
      <c r="K5" s="30">
        <v>66.836420910351194</v>
      </c>
      <c r="L5" s="30">
        <v>36.321431212038931</v>
      </c>
      <c r="M5" s="30">
        <v>45.032863814801352</v>
      </c>
      <c r="N5" s="30">
        <v>124.87755187899262</v>
      </c>
      <c r="O5" s="30">
        <v>117.0912442012478</v>
      </c>
      <c r="P5" s="30">
        <v>200.95946086951062</v>
      </c>
      <c r="Q5" s="30">
        <v>137.84707648301838</v>
      </c>
      <c r="R5" s="30">
        <v>119.66682542239182</v>
      </c>
      <c r="S5" s="30">
        <v>83.432724450850131</v>
      </c>
      <c r="T5" s="30">
        <v>135.4073186631239</v>
      </c>
      <c r="U5" s="30">
        <v>128.94980910878718</v>
      </c>
      <c r="V5" s="30">
        <v>124.06910673577021</v>
      </c>
      <c r="W5" s="30">
        <v>65.184030863532513</v>
      </c>
      <c r="X5" s="30">
        <v>78.176663435739968</v>
      </c>
    </row>
    <row r="6" spans="1:24" ht="11.25" customHeight="1" x14ac:dyDescent="0.2">
      <c r="A6" s="39" t="s">
        <v>7</v>
      </c>
      <c r="B6" s="23" t="s">
        <v>8</v>
      </c>
      <c r="C6" s="30">
        <v>0.41687143698307211</v>
      </c>
      <c r="D6" s="30">
        <v>4.4896501780375715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1.1140790308193016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</row>
    <row r="7" spans="1:24" ht="11.25" customHeight="1" x14ac:dyDescent="0.2">
      <c r="A7" s="39" t="s">
        <v>9</v>
      </c>
      <c r="B7" s="23" t="s">
        <v>10</v>
      </c>
      <c r="C7" s="30">
        <v>1041.1522001676199</v>
      </c>
      <c r="D7" s="30">
        <v>1288.3437456492265</v>
      </c>
      <c r="E7" s="30">
        <v>1319.7299553798064</v>
      </c>
      <c r="F7" s="30">
        <v>961.4072550491835</v>
      </c>
      <c r="G7" s="30">
        <v>831.26733266913379</v>
      </c>
      <c r="H7" s="30">
        <v>737.35037869295058</v>
      </c>
      <c r="I7" s="30">
        <v>645.03519111853575</v>
      </c>
      <c r="J7" s="30">
        <v>764.22234982656823</v>
      </c>
      <c r="K7" s="30">
        <v>1083.0957651710073</v>
      </c>
      <c r="L7" s="30">
        <v>779.06960011006913</v>
      </c>
      <c r="M7" s="30">
        <v>999.94052180537744</v>
      </c>
      <c r="N7" s="30">
        <v>1015.849616318758</v>
      </c>
      <c r="O7" s="30">
        <v>1165.735330888519</v>
      </c>
      <c r="P7" s="30">
        <v>1189.2585169626911</v>
      </c>
      <c r="Q7" s="30">
        <v>1321.9294968672452</v>
      </c>
      <c r="R7" s="30">
        <v>1452.0075411925063</v>
      </c>
      <c r="S7" s="30">
        <v>1337.9891348970368</v>
      </c>
      <c r="T7" s="30">
        <v>1535.6169325227459</v>
      </c>
      <c r="U7" s="30">
        <v>1032.8198229485183</v>
      </c>
      <c r="V7" s="30">
        <v>947.50526994650727</v>
      </c>
      <c r="W7" s="30">
        <v>971.3924393953456</v>
      </c>
      <c r="X7" s="30">
        <v>780.14567274387605</v>
      </c>
    </row>
    <row r="8" spans="1:24" ht="11.25" customHeight="1" x14ac:dyDescent="0.2">
      <c r="A8" s="40" t="s">
        <v>343</v>
      </c>
      <c r="B8" s="41" t="s">
        <v>344</v>
      </c>
      <c r="C8" s="42">
        <f t="shared" ref="C8:W8" si="9">SUM(C9:C10)</f>
        <v>623.13456708117383</v>
      </c>
      <c r="D8" s="42">
        <f t="shared" si="9"/>
        <v>388.43036967665819</v>
      </c>
      <c r="E8" s="42">
        <f t="shared" si="9"/>
        <v>466.93892423393618</v>
      </c>
      <c r="F8" s="42">
        <f t="shared" si="9"/>
        <v>629.2175612751771</v>
      </c>
      <c r="G8" s="42">
        <f t="shared" si="9"/>
        <v>730.6085219115007</v>
      </c>
      <c r="H8" s="42">
        <f t="shared" si="9"/>
        <v>706.6605261286611</v>
      </c>
      <c r="I8" s="42">
        <f t="shared" si="9"/>
        <v>688.15601086973493</v>
      </c>
      <c r="J8" s="42">
        <f t="shared" si="9"/>
        <v>399.29604748280576</v>
      </c>
      <c r="K8" s="42">
        <f t="shared" si="9"/>
        <v>418.38500683514042</v>
      </c>
      <c r="L8" s="42">
        <f t="shared" si="9"/>
        <v>636.62872086940263</v>
      </c>
      <c r="M8" s="42">
        <f t="shared" si="9"/>
        <v>296.67359523327769</v>
      </c>
      <c r="N8" s="42">
        <f t="shared" si="9"/>
        <v>279.9718643322617</v>
      </c>
      <c r="O8" s="42">
        <f t="shared" si="9"/>
        <v>268.1570780652844</v>
      </c>
      <c r="P8" s="42">
        <f t="shared" si="9"/>
        <v>272.51738929723018</v>
      </c>
      <c r="Q8" s="42">
        <f t="shared" si="9"/>
        <v>235.86320321732688</v>
      </c>
      <c r="R8" s="42">
        <f t="shared" si="9"/>
        <v>221.00475924263426</v>
      </c>
      <c r="S8" s="42">
        <f t="shared" si="9"/>
        <v>188.89073570377198</v>
      </c>
      <c r="T8" s="42">
        <f t="shared" si="9"/>
        <v>260.99708289547567</v>
      </c>
      <c r="U8" s="42">
        <f t="shared" si="9"/>
        <v>249.34601907477787</v>
      </c>
      <c r="V8" s="42">
        <f t="shared" si="9"/>
        <v>234.84353501013112</v>
      </c>
      <c r="W8" s="42">
        <f t="shared" si="9"/>
        <v>223.14616236180311</v>
      </c>
      <c r="X8" s="42">
        <f t="shared" ref="X8" si="10">SUM(X9:X10)</f>
        <v>226.72179098027928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9.8081222435353972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1.1071269593520806E-3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623.13456708117383</v>
      </c>
      <c r="D10" s="30">
        <v>388.43036967665819</v>
      </c>
      <c r="E10" s="30">
        <v>466.93892423393618</v>
      </c>
      <c r="F10" s="30">
        <v>629.2175612751771</v>
      </c>
      <c r="G10" s="30">
        <v>730.6085219115007</v>
      </c>
      <c r="H10" s="30">
        <v>706.6605261286611</v>
      </c>
      <c r="I10" s="30">
        <v>688.15601086973493</v>
      </c>
      <c r="J10" s="30">
        <v>399.29604748280576</v>
      </c>
      <c r="K10" s="30">
        <v>418.38500683514042</v>
      </c>
      <c r="L10" s="30">
        <v>636.62872086940263</v>
      </c>
      <c r="M10" s="30">
        <v>286.86547298974227</v>
      </c>
      <c r="N10" s="30">
        <v>279.9718643322617</v>
      </c>
      <c r="O10" s="30">
        <v>268.1570780652844</v>
      </c>
      <c r="P10" s="30">
        <v>272.51738929723018</v>
      </c>
      <c r="Q10" s="30">
        <v>235.86320321732688</v>
      </c>
      <c r="R10" s="30">
        <v>221.00475924263426</v>
      </c>
      <c r="S10" s="30">
        <v>188.89073570377198</v>
      </c>
      <c r="T10" s="30">
        <v>260.99708289547567</v>
      </c>
      <c r="U10" s="30">
        <v>249.34601907477787</v>
      </c>
      <c r="V10" s="30">
        <v>234.84242788317178</v>
      </c>
      <c r="W10" s="30">
        <v>223.14616236180311</v>
      </c>
      <c r="X10" s="30">
        <v>226.72179098027928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:W11" si="11">SUM(C12:C16)</f>
        <v>181.5818793587967</v>
      </c>
      <c r="D11" s="42">
        <f t="shared" si="11"/>
        <v>216.19532834010485</v>
      </c>
      <c r="E11" s="42">
        <f t="shared" si="11"/>
        <v>233.17583644658825</v>
      </c>
      <c r="F11" s="42">
        <f t="shared" si="11"/>
        <v>332.28697546085527</v>
      </c>
      <c r="G11" s="42">
        <f t="shared" si="11"/>
        <v>251.74777211597387</v>
      </c>
      <c r="H11" s="42">
        <f t="shared" si="11"/>
        <v>179.48755433687239</v>
      </c>
      <c r="I11" s="42">
        <f t="shared" si="11"/>
        <v>208.21368798809897</v>
      </c>
      <c r="J11" s="42">
        <f t="shared" si="11"/>
        <v>171.53719232670801</v>
      </c>
      <c r="K11" s="42">
        <f t="shared" si="11"/>
        <v>163.2907219404791</v>
      </c>
      <c r="L11" s="42">
        <f t="shared" si="11"/>
        <v>116.49445224157341</v>
      </c>
      <c r="M11" s="42">
        <f t="shared" si="11"/>
        <v>99.765138186086034</v>
      </c>
      <c r="N11" s="42">
        <f t="shared" si="11"/>
        <v>127.52225097932009</v>
      </c>
      <c r="O11" s="42">
        <f t="shared" si="11"/>
        <v>159.83215040323552</v>
      </c>
      <c r="P11" s="42">
        <f t="shared" si="11"/>
        <v>216.90073666285741</v>
      </c>
      <c r="Q11" s="42">
        <f t="shared" si="11"/>
        <v>156.05717415115689</v>
      </c>
      <c r="R11" s="42">
        <f t="shared" si="11"/>
        <v>173.00890120451479</v>
      </c>
      <c r="S11" s="42">
        <f t="shared" si="11"/>
        <v>202.31230169250455</v>
      </c>
      <c r="T11" s="42">
        <f t="shared" si="11"/>
        <v>112.12441303158266</v>
      </c>
      <c r="U11" s="42">
        <f t="shared" si="11"/>
        <v>97.892704015650338</v>
      </c>
      <c r="V11" s="42">
        <f t="shared" si="11"/>
        <v>79.693682335968077</v>
      </c>
      <c r="W11" s="42">
        <f t="shared" si="11"/>
        <v>66.622888610972041</v>
      </c>
      <c r="X11" s="42">
        <f t="shared" ref="X11" si="12">SUM(X12:X16)</f>
        <v>59.92926181435525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1.6815091461874718</v>
      </c>
      <c r="P12" s="30">
        <v>1.1464751749302513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3.4378982994037826E-3</v>
      </c>
    </row>
    <row r="13" spans="1:24" ht="11.25" customHeight="1" x14ac:dyDescent="0.2">
      <c r="A13" s="39" t="s">
        <v>17</v>
      </c>
      <c r="B13" s="23" t="s">
        <v>18</v>
      </c>
      <c r="C13" s="30">
        <v>120.71365663852657</v>
      </c>
      <c r="D13" s="30">
        <v>154.78717403260143</v>
      </c>
      <c r="E13" s="30">
        <v>180.5600980022918</v>
      </c>
      <c r="F13" s="30">
        <v>220.66213307249231</v>
      </c>
      <c r="G13" s="30">
        <v>154.68074574350712</v>
      </c>
      <c r="H13" s="30">
        <v>77.994078068980869</v>
      </c>
      <c r="I13" s="30">
        <v>92.01856117874857</v>
      </c>
      <c r="J13" s="30">
        <v>82.955005354856496</v>
      </c>
      <c r="K13" s="30">
        <v>68.993282557699288</v>
      </c>
      <c r="L13" s="30">
        <v>30.86345716951649</v>
      </c>
      <c r="M13" s="30">
        <v>22.353660638704241</v>
      </c>
      <c r="N13" s="30">
        <v>32.300604374616405</v>
      </c>
      <c r="O13" s="30">
        <v>70.303275550202699</v>
      </c>
      <c r="P13" s="30">
        <v>95.344637361442821</v>
      </c>
      <c r="Q13" s="30">
        <v>74.85974114367427</v>
      </c>
      <c r="R13" s="30">
        <v>93.392600939021463</v>
      </c>
      <c r="S13" s="30">
        <v>99.670473070724398</v>
      </c>
      <c r="T13" s="30">
        <v>41.002571907404729</v>
      </c>
      <c r="U13" s="30">
        <v>38.331761475822795</v>
      </c>
      <c r="V13" s="30">
        <v>45.531726744460137</v>
      </c>
      <c r="W13" s="30">
        <v>48.028021112745925</v>
      </c>
      <c r="X13" s="30">
        <v>39.5483973800524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24.211182516326289</v>
      </c>
      <c r="F15" s="30">
        <v>25.037423967219496</v>
      </c>
      <c r="G15" s="30">
        <v>21.066125370680293</v>
      </c>
      <c r="H15" s="30">
        <v>19.131885435486858</v>
      </c>
      <c r="I15" s="30">
        <v>9.1773674800949525</v>
      </c>
      <c r="J15" s="30">
        <v>8.5040284299854267</v>
      </c>
      <c r="K15" s="30">
        <v>9.6062890010373998</v>
      </c>
      <c r="L15" s="30">
        <v>8.8185476131549674</v>
      </c>
      <c r="M15" s="30">
        <v>0.28134570725381203</v>
      </c>
      <c r="N15" s="30">
        <v>26.007922805945253</v>
      </c>
      <c r="O15" s="30">
        <v>24.067913208701128</v>
      </c>
      <c r="P15" s="30">
        <v>21.330976683502758</v>
      </c>
      <c r="Q15" s="30">
        <v>20.418904114435723</v>
      </c>
      <c r="R15" s="30">
        <v>22.433793555979474</v>
      </c>
      <c r="S15" s="30">
        <v>2.4378894580229917</v>
      </c>
      <c r="T15" s="30">
        <v>2.1857015582182155</v>
      </c>
      <c r="U15" s="30">
        <v>2.0152545716793968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60.868222720270133</v>
      </c>
      <c r="D16" s="30">
        <v>61.40815430750343</v>
      </c>
      <c r="E16" s="30">
        <v>28.404555927970158</v>
      </c>
      <c r="F16" s="30">
        <v>86.587418421143454</v>
      </c>
      <c r="G16" s="30">
        <v>76.000901001786488</v>
      </c>
      <c r="H16" s="30">
        <v>82.361590832404644</v>
      </c>
      <c r="I16" s="30">
        <v>107.01775932925543</v>
      </c>
      <c r="J16" s="30">
        <v>80.078158541866088</v>
      </c>
      <c r="K16" s="30">
        <v>84.691150381742432</v>
      </c>
      <c r="L16" s="30">
        <v>76.812447458901957</v>
      </c>
      <c r="M16" s="30">
        <v>77.130131840127973</v>
      </c>
      <c r="N16" s="30">
        <v>69.213723798758437</v>
      </c>
      <c r="O16" s="30">
        <v>63.779452498144231</v>
      </c>
      <c r="P16" s="30">
        <v>99.078647442981591</v>
      </c>
      <c r="Q16" s="30">
        <v>60.778528893046904</v>
      </c>
      <c r="R16" s="30">
        <v>57.182506709513845</v>
      </c>
      <c r="S16" s="30">
        <v>100.20393916375716</v>
      </c>
      <c r="T16" s="30">
        <v>68.936139565959721</v>
      </c>
      <c r="U16" s="30">
        <v>57.545687968148151</v>
      </c>
      <c r="V16" s="30">
        <v>34.16195559150794</v>
      </c>
      <c r="W16" s="30">
        <v>18.594867498226112</v>
      </c>
      <c r="X16" s="30">
        <v>20.377426536003448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:W17" si="13">SUM(C18:C21)</f>
        <v>62.952284891265016</v>
      </c>
      <c r="D17" s="31">
        <f t="shared" si="13"/>
        <v>57.472237807412299</v>
      </c>
      <c r="E17" s="31">
        <f t="shared" si="13"/>
        <v>58.954078710423822</v>
      </c>
      <c r="F17" s="31">
        <f t="shared" si="13"/>
        <v>15.63253952571533</v>
      </c>
      <c r="G17" s="31">
        <f t="shared" si="13"/>
        <v>10.890265811889385</v>
      </c>
      <c r="H17" s="31">
        <f t="shared" si="13"/>
        <v>11.287275942912764</v>
      </c>
      <c r="I17" s="31">
        <f t="shared" si="13"/>
        <v>9.8046183544129999</v>
      </c>
      <c r="J17" s="31">
        <f t="shared" si="13"/>
        <v>19.623972461125526</v>
      </c>
      <c r="K17" s="31">
        <f t="shared" si="13"/>
        <v>13.21701163814571</v>
      </c>
      <c r="L17" s="31">
        <f t="shared" si="13"/>
        <v>5.7709344306700618</v>
      </c>
      <c r="M17" s="31">
        <f t="shared" si="13"/>
        <v>87.258781194809927</v>
      </c>
      <c r="N17" s="31">
        <f t="shared" si="13"/>
        <v>138.55782987384293</v>
      </c>
      <c r="O17" s="31">
        <f t="shared" si="13"/>
        <v>89.188422591759021</v>
      </c>
      <c r="P17" s="31">
        <f t="shared" si="13"/>
        <v>93.814584262174151</v>
      </c>
      <c r="Q17" s="31">
        <f t="shared" si="13"/>
        <v>77.066174533054323</v>
      </c>
      <c r="R17" s="31">
        <f t="shared" si="13"/>
        <v>72.704441860440753</v>
      </c>
      <c r="S17" s="31">
        <f t="shared" si="13"/>
        <v>60.632445858449969</v>
      </c>
      <c r="T17" s="31">
        <f t="shared" si="13"/>
        <v>51.27011082716578</v>
      </c>
      <c r="U17" s="31">
        <f t="shared" si="13"/>
        <v>64.856690135408996</v>
      </c>
      <c r="V17" s="31">
        <f t="shared" si="13"/>
        <v>53.31702034956983</v>
      </c>
      <c r="W17" s="31">
        <f t="shared" si="13"/>
        <v>44.758597006582477</v>
      </c>
      <c r="X17" s="31">
        <f t="shared" ref="X17" si="14">SUM(X18:X21)</f>
        <v>54.938644537289029</v>
      </c>
    </row>
    <row r="18" spans="1:24" ht="11.25" customHeight="1" x14ac:dyDescent="0.2">
      <c r="A18" s="22" t="s">
        <v>27</v>
      </c>
      <c r="B18" s="23" t="s">
        <v>28</v>
      </c>
      <c r="C18" s="30">
        <v>2.1552573541599727</v>
      </c>
      <c r="D18" s="30">
        <v>1.5889980079965091</v>
      </c>
      <c r="E18" s="30">
        <v>3.26960830285114</v>
      </c>
      <c r="F18" s="30">
        <v>5.269467137345913</v>
      </c>
      <c r="G18" s="30">
        <v>1.104508525595258</v>
      </c>
      <c r="H18" s="30">
        <v>1.716868538057871</v>
      </c>
      <c r="I18" s="30">
        <v>1.5892793108088534</v>
      </c>
      <c r="J18" s="30">
        <v>0.15207357117120718</v>
      </c>
      <c r="K18" s="30">
        <v>3.0079040462184641</v>
      </c>
      <c r="L18" s="30">
        <v>0.11778697557720021</v>
      </c>
      <c r="M18" s="30">
        <v>0</v>
      </c>
      <c r="N18" s="30">
        <v>0</v>
      </c>
      <c r="O18" s="30">
        <v>7.9912582307902963E-2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60.627893373654722</v>
      </c>
      <c r="D19" s="30">
        <v>55.756720032646548</v>
      </c>
      <c r="E19" s="30">
        <v>55.621019276513451</v>
      </c>
      <c r="F19" s="30">
        <v>10.160265108144204</v>
      </c>
      <c r="G19" s="30">
        <v>9.5019971926825004</v>
      </c>
      <c r="H19" s="30">
        <v>9.4816644086434945</v>
      </c>
      <c r="I19" s="30">
        <v>8.2153390436041462</v>
      </c>
      <c r="J19" s="30">
        <v>19.471898889954318</v>
      </c>
      <c r="K19" s="30">
        <v>10.209107591927246</v>
      </c>
      <c r="L19" s="30">
        <v>5.6531474550928618</v>
      </c>
      <c r="M19" s="30">
        <v>65.130606285077633</v>
      </c>
      <c r="N19" s="30">
        <v>112.55972285755459</v>
      </c>
      <c r="O19" s="30">
        <v>66.022750234783899</v>
      </c>
      <c r="P19" s="30">
        <v>71.73749512142146</v>
      </c>
      <c r="Q19" s="30">
        <v>56.756701513725162</v>
      </c>
      <c r="R19" s="30">
        <v>51.614940662944548</v>
      </c>
      <c r="S19" s="30">
        <v>40.25244163993051</v>
      </c>
      <c r="T19" s="30">
        <v>30.126283220524968</v>
      </c>
      <c r="U19" s="30">
        <v>41.356939948593464</v>
      </c>
      <c r="V19" s="30">
        <v>33.905284640072608</v>
      </c>
      <c r="W19" s="30">
        <v>28.130324746273498</v>
      </c>
      <c r="X19" s="30">
        <v>32.500440499386109</v>
      </c>
    </row>
    <row r="20" spans="1:24" ht="11.25" customHeight="1" x14ac:dyDescent="0.2">
      <c r="A20" s="22" t="s">
        <v>31</v>
      </c>
      <c r="B20" s="23" t="s">
        <v>32</v>
      </c>
      <c r="C20" s="30">
        <v>0.16913416345031995</v>
      </c>
      <c r="D20" s="30">
        <v>0.12651976676924323</v>
      </c>
      <c r="E20" s="30">
        <v>6.3451131059229851E-2</v>
      </c>
      <c r="F20" s="30">
        <v>0.20280728022521424</v>
      </c>
      <c r="G20" s="30">
        <v>0.28376009361162646</v>
      </c>
      <c r="H20" s="30">
        <v>8.8742996211397168E-2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22.128174909732298</v>
      </c>
      <c r="N21" s="30">
        <v>25.998107016288337</v>
      </c>
      <c r="O21" s="30">
        <v>23.085759774667228</v>
      </c>
      <c r="P21" s="30">
        <v>22.077089140752694</v>
      </c>
      <c r="Q21" s="30">
        <v>20.309473019329165</v>
      </c>
      <c r="R21" s="30">
        <v>21.089501197496201</v>
      </c>
      <c r="S21" s="30">
        <v>20.380004218519456</v>
      </c>
      <c r="T21" s="30">
        <v>21.143827606640812</v>
      </c>
      <c r="U21" s="30">
        <v>23.49975018681554</v>
      </c>
      <c r="V21" s="30">
        <v>19.411735709497222</v>
      </c>
      <c r="W21" s="30">
        <v>16.628272260308982</v>
      </c>
      <c r="X21" s="30">
        <v>22.438204037902921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:W22" si="15">SUM(C23:C24)</f>
        <v>12.819311117179321</v>
      </c>
      <c r="D22" s="31">
        <f t="shared" si="15"/>
        <v>21.356097347965449</v>
      </c>
      <c r="E22" s="31">
        <f t="shared" si="15"/>
        <v>24.783519381761742</v>
      </c>
      <c r="F22" s="31">
        <f t="shared" si="15"/>
        <v>34.365104891133115</v>
      </c>
      <c r="G22" s="31">
        <f t="shared" si="15"/>
        <v>26.488276769454181</v>
      </c>
      <c r="H22" s="31">
        <f t="shared" si="15"/>
        <v>27.146316844198218</v>
      </c>
      <c r="I22" s="31">
        <f t="shared" si="15"/>
        <v>19.482387192876534</v>
      </c>
      <c r="J22" s="31">
        <f t="shared" si="15"/>
        <v>15.30132289906849</v>
      </c>
      <c r="K22" s="31">
        <f t="shared" si="15"/>
        <v>18.773620396407985</v>
      </c>
      <c r="L22" s="31">
        <f t="shared" si="15"/>
        <v>5.8718550248726258</v>
      </c>
      <c r="M22" s="31">
        <f t="shared" si="15"/>
        <v>4.7784356891991795</v>
      </c>
      <c r="N22" s="31">
        <f t="shared" si="15"/>
        <v>9.337419438715596</v>
      </c>
      <c r="O22" s="31">
        <f t="shared" si="15"/>
        <v>3.8061998702874034</v>
      </c>
      <c r="P22" s="31">
        <f t="shared" si="15"/>
        <v>4.9977866756453508</v>
      </c>
      <c r="Q22" s="31">
        <f t="shared" si="15"/>
        <v>3.5794127993767519</v>
      </c>
      <c r="R22" s="31">
        <f t="shared" si="15"/>
        <v>2.1759754942642786</v>
      </c>
      <c r="S22" s="31">
        <f t="shared" si="15"/>
        <v>1.9857082614272887</v>
      </c>
      <c r="T22" s="31">
        <f t="shared" si="15"/>
        <v>2.2533807019155816</v>
      </c>
      <c r="U22" s="31">
        <f t="shared" si="15"/>
        <v>2.215147065434202</v>
      </c>
      <c r="V22" s="31">
        <f t="shared" si="15"/>
        <v>2.2256321323410182</v>
      </c>
      <c r="W22" s="31">
        <f t="shared" si="15"/>
        <v>2.272321052017082</v>
      </c>
      <c r="X22" s="31">
        <f t="shared" ref="X22" si="16">SUM(X23:X24)</f>
        <v>0.82511599930693558</v>
      </c>
    </row>
    <row r="23" spans="1:24" ht="11.25" customHeight="1" x14ac:dyDescent="0.2">
      <c r="A23" s="22" t="s">
        <v>37</v>
      </c>
      <c r="B23" s="23" t="s">
        <v>38</v>
      </c>
      <c r="C23" s="30">
        <v>12.819311117179321</v>
      </c>
      <c r="D23" s="30">
        <v>21.356097347965449</v>
      </c>
      <c r="E23" s="30">
        <v>24.783519381761742</v>
      </c>
      <c r="F23" s="30">
        <v>34.365104891133115</v>
      </c>
      <c r="G23" s="30">
        <v>26.488276769454181</v>
      </c>
      <c r="H23" s="30">
        <v>27.146316844198218</v>
      </c>
      <c r="I23" s="30">
        <v>19.482387192876534</v>
      </c>
      <c r="J23" s="30">
        <v>15.30132289906849</v>
      </c>
      <c r="K23" s="30">
        <v>18.773620396407985</v>
      </c>
      <c r="L23" s="30">
        <v>5.8718550248726258</v>
      </c>
      <c r="M23" s="30">
        <v>4.7784356891991795</v>
      </c>
      <c r="N23" s="30">
        <v>9.337419438715596</v>
      </c>
      <c r="O23" s="30">
        <v>3.8061998702874034</v>
      </c>
      <c r="P23" s="30">
        <v>4.9977866756453508</v>
      </c>
      <c r="Q23" s="30">
        <v>3.5794127993767519</v>
      </c>
      <c r="R23" s="30">
        <v>2.1759754942642786</v>
      </c>
      <c r="S23" s="30">
        <v>1.9857082614272887</v>
      </c>
      <c r="T23" s="30">
        <v>2.2533807019155816</v>
      </c>
      <c r="U23" s="30">
        <v>2.215147065434202</v>
      </c>
      <c r="V23" s="30">
        <v>2.2256321323410182</v>
      </c>
      <c r="W23" s="30">
        <v>2.272321052017082</v>
      </c>
      <c r="X23" s="30">
        <v>0.82511599930693558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7">SUM(C27,C33)</f>
        <v>4381.9590284777123</v>
      </c>
      <c r="D26" s="31">
        <f t="shared" ref="D26:W26" si="18">SUM(D27,D33)</f>
        <v>4632.928565679048</v>
      </c>
      <c r="E26" s="31">
        <f t="shared" si="18"/>
        <v>4841.2014714292773</v>
      </c>
      <c r="F26" s="31">
        <f t="shared" si="18"/>
        <v>5733.7999078327093</v>
      </c>
      <c r="G26" s="31">
        <f t="shared" si="18"/>
        <v>5269.3345638399687</v>
      </c>
      <c r="H26" s="31">
        <f t="shared" si="18"/>
        <v>4933.650551896787</v>
      </c>
      <c r="I26" s="31">
        <f t="shared" si="18"/>
        <v>5116.5838021998115</v>
      </c>
      <c r="J26" s="31">
        <f t="shared" si="18"/>
        <v>5638.8164779920435</v>
      </c>
      <c r="K26" s="31">
        <f t="shared" si="18"/>
        <v>5155.6819596152118</v>
      </c>
      <c r="L26" s="31">
        <f t="shared" si="18"/>
        <v>5536.8905337100814</v>
      </c>
      <c r="M26" s="31">
        <f t="shared" si="18"/>
        <v>5852.4554014451978</v>
      </c>
      <c r="N26" s="31">
        <f t="shared" si="18"/>
        <v>5829.7355561197455</v>
      </c>
      <c r="O26" s="31">
        <f t="shared" si="18"/>
        <v>6061.3670216413884</v>
      </c>
      <c r="P26" s="31">
        <f t="shared" si="18"/>
        <v>5829.2610176599592</v>
      </c>
      <c r="Q26" s="31">
        <f t="shared" si="18"/>
        <v>5799.6293767995594</v>
      </c>
      <c r="R26" s="31">
        <f t="shared" si="18"/>
        <v>5870.5095945770499</v>
      </c>
      <c r="S26" s="31">
        <f t="shared" si="18"/>
        <v>5798.9010550886569</v>
      </c>
      <c r="T26" s="31">
        <f t="shared" si="18"/>
        <v>5497.6257304524106</v>
      </c>
      <c r="U26" s="31">
        <f t="shared" si="18"/>
        <v>5610.8678887100623</v>
      </c>
      <c r="V26" s="31">
        <f t="shared" si="18"/>
        <v>5342.8703298340924</v>
      </c>
      <c r="W26" s="31">
        <f t="shared" si="18"/>
        <v>5446.3105822713123</v>
      </c>
      <c r="X26" s="31">
        <f t="shared" ref="X26" si="19">SUM(X27,X33)</f>
        <v>5478.3533249254488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:W27" si="20">SUM(C28:C32)</f>
        <v>7.3002737493941101</v>
      </c>
      <c r="D27" s="42">
        <f t="shared" si="20"/>
        <v>7.2510715961857919</v>
      </c>
      <c r="E27" s="42">
        <f t="shared" si="20"/>
        <v>7.3309244939659832</v>
      </c>
      <c r="F27" s="42">
        <f t="shared" si="20"/>
        <v>7.3716265510868269</v>
      </c>
      <c r="G27" s="42">
        <f t="shared" si="20"/>
        <v>7.3546400915478962</v>
      </c>
      <c r="H27" s="42">
        <f t="shared" si="20"/>
        <v>7.3479401528319626</v>
      </c>
      <c r="I27" s="42">
        <f t="shared" si="20"/>
        <v>7.2307935709575855</v>
      </c>
      <c r="J27" s="42">
        <f t="shared" si="20"/>
        <v>29.135869068971303</v>
      </c>
      <c r="K27" s="42">
        <f t="shared" si="20"/>
        <v>7.2129300547804274</v>
      </c>
      <c r="L27" s="42">
        <f t="shared" si="20"/>
        <v>18.898721786244337</v>
      </c>
      <c r="M27" s="42">
        <f t="shared" si="20"/>
        <v>7.5200352671657544</v>
      </c>
      <c r="N27" s="42">
        <f t="shared" si="20"/>
        <v>7.5826588230523049</v>
      </c>
      <c r="O27" s="42">
        <f t="shared" si="20"/>
        <v>8.669044300838161</v>
      </c>
      <c r="P27" s="42">
        <f t="shared" si="20"/>
        <v>5.9636606250620492</v>
      </c>
      <c r="Q27" s="42">
        <f t="shared" si="20"/>
        <v>3.7431530864194773</v>
      </c>
      <c r="R27" s="42">
        <f t="shared" si="20"/>
        <v>5.797446053565757</v>
      </c>
      <c r="S27" s="42">
        <f t="shared" si="20"/>
        <v>5.1532226589400931</v>
      </c>
      <c r="T27" s="42">
        <f t="shared" si="20"/>
        <v>2.8680900781908587</v>
      </c>
      <c r="U27" s="42">
        <f t="shared" si="20"/>
        <v>2.8474362124406074</v>
      </c>
      <c r="V27" s="42">
        <f t="shared" si="20"/>
        <v>8.403413668720928</v>
      </c>
      <c r="W27" s="42">
        <f t="shared" si="20"/>
        <v>8.3832548839267318</v>
      </c>
      <c r="X27" s="42">
        <f t="shared" ref="X27" si="21">SUM(X28:X32)</f>
        <v>13.410921241948749</v>
      </c>
    </row>
    <row r="28" spans="1:24" ht="11.25" customHeight="1" x14ac:dyDescent="0.2">
      <c r="A28" s="39" t="s">
        <v>45</v>
      </c>
      <c r="B28" s="23" t="s">
        <v>46</v>
      </c>
      <c r="C28" s="30">
        <v>7.3002737493941101</v>
      </c>
      <c r="D28" s="30">
        <v>7.2510715961857919</v>
      </c>
      <c r="E28" s="30">
        <v>7.3309244939659832</v>
      </c>
      <c r="F28" s="30">
        <v>7.3716265510868269</v>
      </c>
      <c r="G28" s="30">
        <v>7.3546400915478962</v>
      </c>
      <c r="H28" s="30">
        <v>7.3479401528319626</v>
      </c>
      <c r="I28" s="30">
        <v>7.2307935709575855</v>
      </c>
      <c r="J28" s="30">
        <v>7.2138177761275415</v>
      </c>
      <c r="K28" s="30">
        <v>7.2129300547804274</v>
      </c>
      <c r="L28" s="30">
        <v>6.1608046963723009</v>
      </c>
      <c r="M28" s="30">
        <v>6.8401777554037135</v>
      </c>
      <c r="N28" s="30">
        <v>7.5826588230523049</v>
      </c>
      <c r="O28" s="30">
        <v>7.4245120419266808</v>
      </c>
      <c r="P28" s="30">
        <v>2.7458458896227591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21.922051292843761</v>
      </c>
      <c r="K29" s="30">
        <v>0</v>
      </c>
      <c r="L29" s="30">
        <v>12.737917089872035</v>
      </c>
      <c r="M29" s="30">
        <v>0.67985751176204112</v>
      </c>
      <c r="N29" s="30">
        <v>0</v>
      </c>
      <c r="O29" s="30">
        <v>1.2445322589114796</v>
      </c>
      <c r="P29" s="30">
        <v>3.2178147354392896</v>
      </c>
      <c r="Q29" s="30">
        <v>3.7431530864194773</v>
      </c>
      <c r="R29" s="30">
        <v>5.797446053565757</v>
      </c>
      <c r="S29" s="30">
        <v>5.1532226589400931</v>
      </c>
      <c r="T29" s="30">
        <v>2.8680900781908587</v>
      </c>
      <c r="U29" s="30">
        <v>2.8474362124406074</v>
      </c>
      <c r="V29" s="30">
        <v>8.403413668720928</v>
      </c>
      <c r="W29" s="30">
        <v>8.3832548839267318</v>
      </c>
      <c r="X29" s="30">
        <v>13.410921241948749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:W33" si="22">SUM(C34:C50)</f>
        <v>4374.6587547283179</v>
      </c>
      <c r="D33" s="42">
        <f t="shared" si="22"/>
        <v>4625.6774940828618</v>
      </c>
      <c r="E33" s="42">
        <f t="shared" si="22"/>
        <v>4833.8705469353117</v>
      </c>
      <c r="F33" s="42">
        <f t="shared" si="22"/>
        <v>5726.4282812816227</v>
      </c>
      <c r="G33" s="42">
        <f t="shared" si="22"/>
        <v>5261.9799237484212</v>
      </c>
      <c r="H33" s="42">
        <f t="shared" si="22"/>
        <v>4926.3026117439549</v>
      </c>
      <c r="I33" s="42">
        <f t="shared" si="22"/>
        <v>5109.3530086288538</v>
      </c>
      <c r="J33" s="42">
        <f t="shared" si="22"/>
        <v>5609.6806089230722</v>
      </c>
      <c r="K33" s="42">
        <f t="shared" si="22"/>
        <v>5148.4690295604314</v>
      </c>
      <c r="L33" s="42">
        <f t="shared" si="22"/>
        <v>5517.9918119238373</v>
      </c>
      <c r="M33" s="42">
        <f t="shared" si="22"/>
        <v>5844.9353661780324</v>
      </c>
      <c r="N33" s="42">
        <f t="shared" si="22"/>
        <v>5822.1528972966935</v>
      </c>
      <c r="O33" s="42">
        <f t="shared" si="22"/>
        <v>6052.6979773405501</v>
      </c>
      <c r="P33" s="42">
        <f t="shared" si="22"/>
        <v>5823.2973570348968</v>
      </c>
      <c r="Q33" s="42">
        <f t="shared" si="22"/>
        <v>5795.8862237131398</v>
      </c>
      <c r="R33" s="42">
        <f t="shared" si="22"/>
        <v>5864.7121485234838</v>
      </c>
      <c r="S33" s="42">
        <f t="shared" si="22"/>
        <v>5793.7478324297172</v>
      </c>
      <c r="T33" s="42">
        <f t="shared" si="22"/>
        <v>5494.7576403742196</v>
      </c>
      <c r="U33" s="42">
        <f t="shared" si="22"/>
        <v>5608.0204524976216</v>
      </c>
      <c r="V33" s="42">
        <f t="shared" si="22"/>
        <v>5334.4669161653719</v>
      </c>
      <c r="W33" s="42">
        <f t="shared" si="22"/>
        <v>5437.927327387386</v>
      </c>
      <c r="X33" s="42">
        <f t="shared" ref="X33" si="23">SUM(X34:X50)</f>
        <v>5464.9424036834998</v>
      </c>
    </row>
    <row r="34" spans="1:24" ht="11.25" customHeight="1" x14ac:dyDescent="0.2">
      <c r="A34" s="39" t="s">
        <v>55</v>
      </c>
      <c r="B34" s="23" t="s">
        <v>56</v>
      </c>
      <c r="C34" s="30">
        <v>2105.308668809239</v>
      </c>
      <c r="D34" s="30">
        <v>2266.5115551243739</v>
      </c>
      <c r="E34" s="30">
        <v>2542.6895497525106</v>
      </c>
      <c r="F34" s="30">
        <v>3002.7865519390107</v>
      </c>
      <c r="G34" s="30">
        <v>2736.8897661102155</v>
      </c>
      <c r="H34" s="30">
        <v>2545.892716679768</v>
      </c>
      <c r="I34" s="30">
        <v>2912.8961691752484</v>
      </c>
      <c r="J34" s="30">
        <v>3285.1297101723785</v>
      </c>
      <c r="K34" s="30">
        <v>2956.9515844934954</v>
      </c>
      <c r="L34" s="30">
        <v>2910.8102747369117</v>
      </c>
      <c r="M34" s="30">
        <v>3118.5626166396837</v>
      </c>
      <c r="N34" s="30">
        <v>2776.8654124650548</v>
      </c>
      <c r="O34" s="30">
        <v>3060.9157511170811</v>
      </c>
      <c r="P34" s="30">
        <v>2825.2596132667454</v>
      </c>
      <c r="Q34" s="30">
        <v>2811.04812451932</v>
      </c>
      <c r="R34" s="30">
        <v>2889.5822760166734</v>
      </c>
      <c r="S34" s="30">
        <v>3153.5921333727847</v>
      </c>
      <c r="T34" s="30">
        <v>3120.6692050746819</v>
      </c>
      <c r="U34" s="30">
        <v>3098.7536917606571</v>
      </c>
      <c r="V34" s="30">
        <v>3039.549910253922</v>
      </c>
      <c r="W34" s="30">
        <v>3190.0978874868542</v>
      </c>
      <c r="X34" s="30">
        <v>3105.9112112177954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12.462844419711644</v>
      </c>
      <c r="H35" s="30">
        <v>13.005409341238359</v>
      </c>
      <c r="I35" s="30">
        <v>3.5291536478133843</v>
      </c>
      <c r="J35" s="30">
        <v>6.3704982470657709</v>
      </c>
      <c r="K35" s="30">
        <v>9.0781361395774436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1.9880347406060747E-2</v>
      </c>
      <c r="X35" s="30">
        <v>1.3573328881660216E-2</v>
      </c>
    </row>
    <row r="36" spans="1:24" ht="11.25" customHeight="1" x14ac:dyDescent="0.2">
      <c r="A36" s="39" t="s">
        <v>59</v>
      </c>
      <c r="B36" s="23" t="s">
        <v>60</v>
      </c>
      <c r="C36" s="30">
        <v>318.77268715127883</v>
      </c>
      <c r="D36" s="30">
        <v>383.78414166967917</v>
      </c>
      <c r="E36" s="30">
        <v>356.09932599218661</v>
      </c>
      <c r="F36" s="30">
        <v>268.47362872755633</v>
      </c>
      <c r="G36" s="30">
        <v>244.92746027582285</v>
      </c>
      <c r="H36" s="30">
        <v>300.90330947057612</v>
      </c>
      <c r="I36" s="30">
        <v>264.71570099308587</v>
      </c>
      <c r="J36" s="30">
        <v>282.12525159542031</v>
      </c>
      <c r="K36" s="30">
        <v>309.65910393591429</v>
      </c>
      <c r="L36" s="30">
        <v>395.60813340343213</v>
      </c>
      <c r="M36" s="30">
        <v>347.44074096477817</v>
      </c>
      <c r="N36" s="30">
        <v>453.79931921193838</v>
      </c>
      <c r="O36" s="30">
        <v>425.2071163323094</v>
      </c>
      <c r="P36" s="30">
        <v>417.21505173511224</v>
      </c>
      <c r="Q36" s="30">
        <v>468.47864736897992</v>
      </c>
      <c r="R36" s="30">
        <v>417.92128093934565</v>
      </c>
      <c r="S36" s="30">
        <v>388.57164983856433</v>
      </c>
      <c r="T36" s="30">
        <v>363.23492867600606</v>
      </c>
      <c r="U36" s="30">
        <v>426.48817211477353</v>
      </c>
      <c r="V36" s="30">
        <v>459.94381948451274</v>
      </c>
      <c r="W36" s="30">
        <v>431.47598837032189</v>
      </c>
      <c r="X36" s="30">
        <v>438.69522700021503</v>
      </c>
    </row>
    <row r="37" spans="1:24" ht="11.25" customHeight="1" x14ac:dyDescent="0.2">
      <c r="A37" s="39" t="s">
        <v>61</v>
      </c>
      <c r="B37" s="23" t="s">
        <v>62</v>
      </c>
      <c r="C37" s="30">
        <v>0.62250856959761036</v>
      </c>
      <c r="D37" s="30">
        <v>1.6974276030149871</v>
      </c>
      <c r="E37" s="30">
        <v>60.817311843607236</v>
      </c>
      <c r="F37" s="30">
        <v>86.539573024691691</v>
      </c>
      <c r="G37" s="30">
        <v>88.826133534628241</v>
      </c>
      <c r="H37" s="30">
        <v>96.862024159150636</v>
      </c>
      <c r="I37" s="30">
        <v>91.760937742278003</v>
      </c>
      <c r="J37" s="30">
        <v>121.66559828367882</v>
      </c>
      <c r="K37" s="30">
        <v>88.835467398406209</v>
      </c>
      <c r="L37" s="30">
        <v>75.870812501461955</v>
      </c>
      <c r="M37" s="30">
        <v>67.063047976279876</v>
      </c>
      <c r="N37" s="30">
        <v>0.69456787572601897</v>
      </c>
      <c r="O37" s="30">
        <v>187.2580218260178</v>
      </c>
      <c r="P37" s="30">
        <v>128.66260291525978</v>
      </c>
      <c r="Q37" s="30">
        <v>131.89131341533343</v>
      </c>
      <c r="R37" s="30">
        <v>1.6007463674678184</v>
      </c>
      <c r="S37" s="30">
        <v>67.625015623303696</v>
      </c>
      <c r="T37" s="30">
        <v>66.66315047702291</v>
      </c>
      <c r="U37" s="30">
        <v>68.407153285844345</v>
      </c>
      <c r="V37" s="30">
        <v>62.085060798023697</v>
      </c>
      <c r="W37" s="30">
        <v>24.278085035839542</v>
      </c>
      <c r="X37" s="30">
        <v>5.7121503928626609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</row>
    <row r="41" spans="1:24" ht="11.25" customHeight="1" x14ac:dyDescent="0.2">
      <c r="A41" s="39" t="s">
        <v>69</v>
      </c>
      <c r="B41" s="23" t="s">
        <v>70</v>
      </c>
      <c r="C41" s="30">
        <v>0.9746989273319806</v>
      </c>
      <c r="D41" s="30">
        <v>1.1803547066908082</v>
      </c>
      <c r="E41" s="30">
        <v>6.3915153970891607</v>
      </c>
      <c r="F41" s="30">
        <v>0.55651642866200346</v>
      </c>
      <c r="G41" s="30">
        <v>0.55454153692986463</v>
      </c>
      <c r="H41" s="30">
        <v>0.54902817678029237</v>
      </c>
      <c r="I41" s="30">
        <v>0.68534724483466303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0.42310578939264482</v>
      </c>
      <c r="R41" s="30">
        <v>1.1420869128603399</v>
      </c>
      <c r="S41" s="30">
        <v>1.4267259252590567</v>
      </c>
      <c r="T41" s="30">
        <v>0.87221696300873353</v>
      </c>
      <c r="U41" s="30">
        <v>0.64144904235168565</v>
      </c>
      <c r="V41" s="30">
        <v>0.81582559962714096</v>
      </c>
      <c r="W41" s="30">
        <v>0.93226992413790277</v>
      </c>
      <c r="X41" s="30">
        <v>1.0898844089687798</v>
      </c>
    </row>
    <row r="42" spans="1:24" ht="11.25" customHeight="1" x14ac:dyDescent="0.2">
      <c r="A42" s="39" t="s">
        <v>71</v>
      </c>
      <c r="B42" s="23" t="s">
        <v>72</v>
      </c>
      <c r="C42" s="30">
        <v>206.33783489407236</v>
      </c>
      <c r="D42" s="30">
        <v>0</v>
      </c>
      <c r="E42" s="30">
        <v>0</v>
      </c>
      <c r="F42" s="30">
        <v>0.56686743207349377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672.50171846431283</v>
      </c>
      <c r="M42" s="30">
        <v>769.33403530336113</v>
      </c>
      <c r="N42" s="30">
        <v>854.72066419598912</v>
      </c>
      <c r="O42" s="30">
        <v>854.99229429650109</v>
      </c>
      <c r="P42" s="30">
        <v>1031.4749773451481</v>
      </c>
      <c r="Q42" s="30">
        <v>1034.1992964596886</v>
      </c>
      <c r="R42" s="30">
        <v>1121.1463746344193</v>
      </c>
      <c r="S42" s="30">
        <v>1282.5897563400383</v>
      </c>
      <c r="T42" s="30">
        <v>1012.6804686684299</v>
      </c>
      <c r="U42" s="30">
        <v>980.72242219985878</v>
      </c>
      <c r="V42" s="30">
        <v>788.24370698259986</v>
      </c>
      <c r="W42" s="30">
        <v>914.7438044724197</v>
      </c>
      <c r="X42" s="30">
        <v>989.19821811103566</v>
      </c>
    </row>
    <row r="43" spans="1:24" ht="11.25" customHeight="1" x14ac:dyDescent="0.2">
      <c r="A43" s="39" t="s">
        <v>73</v>
      </c>
      <c r="B43" s="23" t="s">
        <v>74</v>
      </c>
      <c r="C43" s="30">
        <v>130.03963646711475</v>
      </c>
      <c r="D43" s="30">
        <v>190.97665171523627</v>
      </c>
      <c r="E43" s="30">
        <v>197.36792619474033</v>
      </c>
      <c r="F43" s="30">
        <v>258.14725823746863</v>
      </c>
      <c r="G43" s="30">
        <v>270.06612032192942</v>
      </c>
      <c r="H43" s="30">
        <v>264.90297926970879</v>
      </c>
      <c r="I43" s="30">
        <v>203.04524243599923</v>
      </c>
      <c r="J43" s="30">
        <v>220.15198373086488</v>
      </c>
      <c r="K43" s="30">
        <v>213.63036170138565</v>
      </c>
      <c r="L43" s="30">
        <v>170.20173297700387</v>
      </c>
      <c r="M43" s="30">
        <v>195.81769673203445</v>
      </c>
      <c r="N43" s="30">
        <v>365.88035492931783</v>
      </c>
      <c r="O43" s="30">
        <v>288.06397267186128</v>
      </c>
      <c r="P43" s="30">
        <v>219.36801688754136</v>
      </c>
      <c r="Q43" s="30">
        <v>190.83991995515214</v>
      </c>
      <c r="R43" s="30">
        <v>174.09377998077392</v>
      </c>
      <c r="S43" s="30">
        <v>169.87204362819739</v>
      </c>
      <c r="T43" s="30">
        <v>165.72202877558425</v>
      </c>
      <c r="U43" s="30">
        <v>193.63207754739869</v>
      </c>
      <c r="V43" s="30">
        <v>177.90430178420394</v>
      </c>
      <c r="W43" s="30">
        <v>195.5178146236062</v>
      </c>
      <c r="X43" s="30">
        <v>190.34243634900753</v>
      </c>
    </row>
    <row r="44" spans="1:24" ht="11.25" customHeight="1" x14ac:dyDescent="0.2">
      <c r="A44" s="39" t="s">
        <v>75</v>
      </c>
      <c r="B44" s="23" t="s">
        <v>76</v>
      </c>
      <c r="C44" s="30">
        <v>1423.7208331015336</v>
      </c>
      <c r="D44" s="30">
        <v>1578.4822139934563</v>
      </c>
      <c r="E44" s="30">
        <v>1442.8826451810955</v>
      </c>
      <c r="F44" s="30">
        <v>1847.9839116563235</v>
      </c>
      <c r="G44" s="30">
        <v>1700.7003361710979</v>
      </c>
      <c r="H44" s="30">
        <v>1503.3396045754214</v>
      </c>
      <c r="I44" s="30">
        <v>1469.2519564732952</v>
      </c>
      <c r="J44" s="30">
        <v>1538.8583313085387</v>
      </c>
      <c r="K44" s="30">
        <v>1449.8780874395597</v>
      </c>
      <c r="L44" s="30">
        <v>1209.2448583740847</v>
      </c>
      <c r="M44" s="30">
        <v>1188.8630206774455</v>
      </c>
      <c r="N44" s="30">
        <v>1209.4988751506182</v>
      </c>
      <c r="O44" s="30">
        <v>1092.2491998998207</v>
      </c>
      <c r="P44" s="30">
        <v>1123.1199918999043</v>
      </c>
      <c r="Q44" s="30">
        <v>1032.5156858334831</v>
      </c>
      <c r="R44" s="30">
        <v>1182.8830513871492</v>
      </c>
      <c r="S44" s="30">
        <v>679.31233367045581</v>
      </c>
      <c r="T44" s="30">
        <v>635.99083075898864</v>
      </c>
      <c r="U44" s="30">
        <v>660.01318885717114</v>
      </c>
      <c r="V44" s="30">
        <v>568.93706552579806</v>
      </c>
      <c r="W44" s="30">
        <v>485.42435034783239</v>
      </c>
      <c r="X44" s="30">
        <v>523.00656144261461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0.82164718602413733</v>
      </c>
      <c r="T45" s="30">
        <v>0.18008381817651906</v>
      </c>
      <c r="U45" s="30">
        <v>9.8660326853478683E-2</v>
      </c>
      <c r="V45" s="30">
        <v>1.7596984826354727</v>
      </c>
      <c r="W45" s="30">
        <v>1.4273525685589068</v>
      </c>
      <c r="X45" s="30">
        <v>0.1875420334660329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59.780248369050945</v>
      </c>
      <c r="D48" s="30">
        <v>65.404893008611197</v>
      </c>
      <c r="E48" s="30">
        <v>63.836203773724257</v>
      </c>
      <c r="F48" s="30">
        <v>75.945269825996803</v>
      </c>
      <c r="G48" s="30">
        <v>71.205429292481014</v>
      </c>
      <c r="H48" s="30">
        <v>75.435295074014462</v>
      </c>
      <c r="I48" s="30">
        <v>66.030167369811636</v>
      </c>
      <c r="J48" s="30">
        <v>55.517819117940256</v>
      </c>
      <c r="K48" s="30">
        <v>52.644702757947208</v>
      </c>
      <c r="L48" s="30">
        <v>41.470638486132955</v>
      </c>
      <c r="M48" s="30">
        <v>49.48409323390505</v>
      </c>
      <c r="N48" s="30">
        <v>44.649033729456612</v>
      </c>
      <c r="O48" s="30">
        <v>42.704690122866531</v>
      </c>
      <c r="P48" s="30">
        <v>9.2619100226414623</v>
      </c>
      <c r="Q48" s="30">
        <v>7.2383870518803812</v>
      </c>
      <c r="R48" s="30">
        <v>14.460928445395814</v>
      </c>
      <c r="S48" s="30">
        <v>18.3584126877352</v>
      </c>
      <c r="T48" s="30">
        <v>91.574071724698612</v>
      </c>
      <c r="U48" s="30">
        <v>133.97285797688502</v>
      </c>
      <c r="V48" s="30">
        <v>135.05849069962363</v>
      </c>
      <c r="W48" s="30">
        <v>98.796315933556912</v>
      </c>
      <c r="X48" s="30">
        <v>80.873260504251022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129.10163843909885</v>
      </c>
      <c r="D50" s="30">
        <v>137.64025626179929</v>
      </c>
      <c r="E50" s="30">
        <v>163.78606880035832</v>
      </c>
      <c r="F50" s="30">
        <v>185.42870400983983</v>
      </c>
      <c r="G50" s="30">
        <v>136.34729208560492</v>
      </c>
      <c r="H50" s="30">
        <v>125.41224499729628</v>
      </c>
      <c r="I50" s="30">
        <v>97.438333546487158</v>
      </c>
      <c r="J50" s="30">
        <v>99.861416467185535</v>
      </c>
      <c r="K50" s="30">
        <v>67.791585694146193</v>
      </c>
      <c r="L50" s="30">
        <v>42.283642980497703</v>
      </c>
      <c r="M50" s="30">
        <v>108.37011465054522</v>
      </c>
      <c r="N50" s="30">
        <v>116.04466973859299</v>
      </c>
      <c r="O50" s="30">
        <v>101.30693107409169</v>
      </c>
      <c r="P50" s="30">
        <v>68.935192962543837</v>
      </c>
      <c r="Q50" s="30">
        <v>119.25174331990951</v>
      </c>
      <c r="R50" s="30">
        <v>61.881623839397982</v>
      </c>
      <c r="S50" s="30">
        <v>31.578114157354147</v>
      </c>
      <c r="T50" s="30">
        <v>37.17065543762201</v>
      </c>
      <c r="U50" s="30">
        <v>45.290779385826788</v>
      </c>
      <c r="V50" s="30">
        <v>100.16903655442549</v>
      </c>
      <c r="W50" s="30">
        <v>95.213578276853653</v>
      </c>
      <c r="X50" s="30">
        <v>129.91233889440039</v>
      </c>
    </row>
    <row r="51" spans="1:24" ht="11.25" customHeight="1" x14ac:dyDescent="0.2">
      <c r="A51" s="24" t="s">
        <v>89</v>
      </c>
      <c r="B51" s="25" t="s">
        <v>90</v>
      </c>
      <c r="C51" s="31">
        <v>10259.585719583067</v>
      </c>
      <c r="D51" s="31">
        <v>9856.2737754848695</v>
      </c>
      <c r="E51" s="31">
        <v>10304.465148681575</v>
      </c>
      <c r="F51" s="31">
        <v>10524.943843449619</v>
      </c>
      <c r="G51" s="31">
        <v>9683.9570925049848</v>
      </c>
      <c r="H51" s="31">
        <v>10436.070590613874</v>
      </c>
      <c r="I51" s="31">
        <v>9539.8065183329945</v>
      </c>
      <c r="J51" s="31">
        <v>10297.074334590636</v>
      </c>
      <c r="K51" s="31">
        <v>10610.103502038992</v>
      </c>
      <c r="L51" s="31">
        <v>9130.710878616479</v>
      </c>
      <c r="M51" s="31">
        <v>9898.1339163933244</v>
      </c>
      <c r="N51" s="31">
        <v>11483.469936515274</v>
      </c>
      <c r="O51" s="31">
        <v>11684.136046804289</v>
      </c>
      <c r="P51" s="31">
        <v>12149.691523709305</v>
      </c>
      <c r="Q51" s="31">
        <v>11226.831451761585</v>
      </c>
      <c r="R51" s="31">
        <v>11144.595809405597</v>
      </c>
      <c r="S51" s="31">
        <v>11361.846802893513</v>
      </c>
      <c r="T51" s="31">
        <v>12302.03652466685</v>
      </c>
      <c r="U51" s="31">
        <v>11588.999607197744</v>
      </c>
      <c r="V51" s="31">
        <v>11603.06575245593</v>
      </c>
      <c r="W51" s="31">
        <v>11490.867917788679</v>
      </c>
      <c r="X51" s="31">
        <v>12439.059174625289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:W52" si="24">SUM(C53:C70)</f>
        <v>88.903125087938847</v>
      </c>
      <c r="D52" s="31">
        <f t="shared" si="24"/>
        <v>81.907138495550612</v>
      </c>
      <c r="E52" s="31">
        <f t="shared" si="24"/>
        <v>78.186815968816575</v>
      </c>
      <c r="F52" s="31">
        <f t="shared" si="24"/>
        <v>100.01578868714151</v>
      </c>
      <c r="G52" s="31">
        <f t="shared" si="24"/>
        <v>103.99524147576766</v>
      </c>
      <c r="H52" s="31">
        <f t="shared" si="24"/>
        <v>136.09125489122675</v>
      </c>
      <c r="I52" s="31">
        <f t="shared" si="24"/>
        <v>110.93207918239825</v>
      </c>
      <c r="J52" s="31">
        <f t="shared" si="24"/>
        <v>182.37624496235239</v>
      </c>
      <c r="K52" s="31">
        <f t="shared" si="24"/>
        <v>176.99514171189432</v>
      </c>
      <c r="L52" s="31">
        <f t="shared" si="24"/>
        <v>126.91623002713837</v>
      </c>
      <c r="M52" s="31">
        <f t="shared" si="24"/>
        <v>247.45067775891843</v>
      </c>
      <c r="N52" s="31">
        <f t="shared" si="24"/>
        <v>242.64285362622829</v>
      </c>
      <c r="O52" s="31">
        <f t="shared" si="24"/>
        <v>126.72600520988951</v>
      </c>
      <c r="P52" s="31">
        <f t="shared" si="24"/>
        <v>164.3810487934563</v>
      </c>
      <c r="Q52" s="31">
        <f t="shared" si="24"/>
        <v>170.650610230795</v>
      </c>
      <c r="R52" s="31">
        <f t="shared" si="24"/>
        <v>201.9431334509016</v>
      </c>
      <c r="S52" s="31">
        <f t="shared" si="24"/>
        <v>250.9999918945702</v>
      </c>
      <c r="T52" s="31">
        <f t="shared" si="24"/>
        <v>232.65563310139902</v>
      </c>
      <c r="U52" s="31">
        <f t="shared" si="24"/>
        <v>211.94238747059524</v>
      </c>
      <c r="V52" s="31">
        <f t="shared" si="24"/>
        <v>240.07984471960103</v>
      </c>
      <c r="W52" s="31">
        <f t="shared" si="24"/>
        <v>253.81690134967781</v>
      </c>
      <c r="X52" s="31">
        <f t="shared" ref="X52" si="25">SUM(X53:X70)</f>
        <v>273.85558634132627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1.287371568168553E-3</v>
      </c>
      <c r="D57" s="30">
        <v>2.3110875200478688E-3</v>
      </c>
      <c r="E57" s="30">
        <v>4.2932943043653884E-3</v>
      </c>
      <c r="F57" s="30">
        <v>4.3077435433590055E-3</v>
      </c>
      <c r="G57" s="30">
        <v>4.9224074428472816E-3</v>
      </c>
      <c r="H57" s="30">
        <v>5.0604950606885357E-3</v>
      </c>
      <c r="I57" s="30">
        <v>6.8800515064547417E-3</v>
      </c>
      <c r="J57" s="30">
        <v>6.8188895290825129E-3</v>
      </c>
      <c r="K57" s="30">
        <v>1.6446204834466519E-2</v>
      </c>
      <c r="L57" s="30">
        <v>1.9113529351330476E-2</v>
      </c>
      <c r="M57" s="30">
        <v>9.2230351812639375E-2</v>
      </c>
      <c r="N57" s="30">
        <v>0.1055551509238639</v>
      </c>
      <c r="O57" s="30">
        <v>0.1053783553028369</v>
      </c>
      <c r="P57" s="30">
        <v>9.5485163318094396E-2</v>
      </c>
      <c r="Q57" s="30">
        <v>9.8525105253646036E-2</v>
      </c>
      <c r="R57" s="30">
        <v>0.10663683487946997</v>
      </c>
      <c r="S57" s="30">
        <v>8.9457718047034798E-2</v>
      </c>
      <c r="T57" s="30">
        <v>9.0761698443136377E-2</v>
      </c>
      <c r="U57" s="30">
        <v>9.1650081871106695E-2</v>
      </c>
      <c r="V57" s="30">
        <v>0.10517966004826733</v>
      </c>
      <c r="W57" s="30">
        <v>9.3350711201645772E-2</v>
      </c>
      <c r="X57" s="30">
        <v>9.2579022892085513E-2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0.19940595518189697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82.369316915287484</v>
      </c>
      <c r="D59" s="30">
        <v>75.841620347281861</v>
      </c>
      <c r="E59" s="30">
        <v>75.618814846167453</v>
      </c>
      <c r="F59" s="30">
        <v>92.848672831016728</v>
      </c>
      <c r="G59" s="30">
        <v>94.347555749969516</v>
      </c>
      <c r="H59" s="30">
        <v>116.67615020385659</v>
      </c>
      <c r="I59" s="30">
        <v>100.96875313540026</v>
      </c>
      <c r="J59" s="30">
        <v>133.78630602856381</v>
      </c>
      <c r="K59" s="30">
        <v>122.39587683369851</v>
      </c>
      <c r="L59" s="30">
        <v>97.201842577560228</v>
      </c>
      <c r="M59" s="30">
        <v>131.52669166932799</v>
      </c>
      <c r="N59" s="30">
        <v>125.49174556802917</v>
      </c>
      <c r="O59" s="30">
        <v>94.102061238525266</v>
      </c>
      <c r="P59" s="30">
        <v>117.25959356266604</v>
      </c>
      <c r="Q59" s="30">
        <v>106.63587318872462</v>
      </c>
      <c r="R59" s="30">
        <v>131.52468998438252</v>
      </c>
      <c r="S59" s="30">
        <v>180.84161791956666</v>
      </c>
      <c r="T59" s="30">
        <v>160.57420197966829</v>
      </c>
      <c r="U59" s="30">
        <v>142.11606454554831</v>
      </c>
      <c r="V59" s="30">
        <v>161.55201503302936</v>
      </c>
      <c r="W59" s="30">
        <v>166.70109403827655</v>
      </c>
      <c r="X59" s="30">
        <v>187.7986242251225</v>
      </c>
    </row>
    <row r="60" spans="1:24" ht="11.25" customHeight="1" x14ac:dyDescent="0.2">
      <c r="A60" s="22" t="s">
        <v>107</v>
      </c>
      <c r="B60" s="23" t="s">
        <v>108</v>
      </c>
      <c r="C60" s="30">
        <v>1.7913179266321564</v>
      </c>
      <c r="D60" s="30">
        <v>2.0584262027120679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2.4869967407749289</v>
      </c>
      <c r="L60" s="30">
        <v>1.552462959518883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1.5409798858742449E-2</v>
      </c>
      <c r="U60" s="30">
        <v>3.9924068031035431E-2</v>
      </c>
      <c r="V60" s="30">
        <v>3.7657944976432885E-2</v>
      </c>
      <c r="W60" s="30">
        <v>3.7633128190153756E-2</v>
      </c>
      <c r="X60" s="30">
        <v>3.7855390975131395E-2</v>
      </c>
    </row>
    <row r="61" spans="1:24" ht="11.25" customHeight="1" x14ac:dyDescent="0.2">
      <c r="A61" s="22" t="s">
        <v>109</v>
      </c>
      <c r="B61" s="23" t="s">
        <v>110</v>
      </c>
      <c r="C61" s="30">
        <v>4.7275785460035067</v>
      </c>
      <c r="D61" s="30">
        <v>3.9848962778097126</v>
      </c>
      <c r="E61" s="30">
        <v>2.5080452766004138</v>
      </c>
      <c r="F61" s="30">
        <v>6.1314515057782453</v>
      </c>
      <c r="G61" s="30">
        <v>8.2442565249396118</v>
      </c>
      <c r="H61" s="30">
        <v>18.306238589584666</v>
      </c>
      <c r="I61" s="30">
        <v>8.8159119810600295</v>
      </c>
      <c r="J61" s="30">
        <v>15.369015808811104</v>
      </c>
      <c r="K61" s="30">
        <v>12.199510026326308</v>
      </c>
      <c r="L61" s="30">
        <v>11.944383806749919</v>
      </c>
      <c r="M61" s="30">
        <v>90.177313306039721</v>
      </c>
      <c r="N61" s="30">
        <v>101.38528419803403</v>
      </c>
      <c r="O61" s="30">
        <v>15.464428607759574</v>
      </c>
      <c r="P61" s="30">
        <v>25.02516730780404</v>
      </c>
      <c r="Q61" s="30">
        <v>23.575301255020182</v>
      </c>
      <c r="R61" s="30">
        <v>29.667185918070931</v>
      </c>
      <c r="S61" s="30">
        <v>27.940222612218513</v>
      </c>
      <c r="T61" s="30">
        <v>31.131419204871271</v>
      </c>
      <c r="U61" s="30">
        <v>21.832634266592528</v>
      </c>
      <c r="V61" s="30">
        <v>29.626010206855955</v>
      </c>
      <c r="W61" s="30">
        <v>36.693463015498487</v>
      </c>
      <c r="X61" s="30">
        <v>32.738283157933239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0.93152270424468575</v>
      </c>
      <c r="G62" s="30">
        <v>1.2205463253200428</v>
      </c>
      <c r="H62" s="30">
        <v>0.71796605225339438</v>
      </c>
      <c r="I62" s="30">
        <v>0.68594269340697467</v>
      </c>
      <c r="J62" s="30">
        <v>28.486362632697837</v>
      </c>
      <c r="K62" s="30">
        <v>0</v>
      </c>
      <c r="L62" s="30">
        <v>0</v>
      </c>
      <c r="M62" s="30">
        <v>14.454848057127609</v>
      </c>
      <c r="N62" s="30">
        <v>13.180199209052661</v>
      </c>
      <c r="O62" s="30">
        <v>12.026301976366277</v>
      </c>
      <c r="P62" s="30">
        <v>13.022249051987462</v>
      </c>
      <c r="Q62" s="30">
        <v>12.949250494126272</v>
      </c>
      <c r="R62" s="30">
        <v>15.088848531842729</v>
      </c>
      <c r="S62" s="30">
        <v>15.593533883354079</v>
      </c>
      <c r="T62" s="30">
        <v>16.046080879562588</v>
      </c>
      <c r="U62" s="30">
        <v>14.965234884916359</v>
      </c>
      <c r="V62" s="30">
        <v>16.147594257778263</v>
      </c>
      <c r="W62" s="30">
        <v>18.248916832000333</v>
      </c>
      <c r="X62" s="30">
        <v>19.273597406837229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0.68871818376941318</v>
      </c>
      <c r="P63" s="30">
        <v>0.8845891706179082</v>
      </c>
      <c r="Q63" s="30">
        <v>1.03378199802754</v>
      </c>
      <c r="R63" s="30">
        <v>1.2728134403309017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1.0173898169295139E-3</v>
      </c>
      <c r="K64" s="30">
        <v>1.0378243178801284E-3</v>
      </c>
      <c r="L64" s="30">
        <v>1.5507518242034563E-3</v>
      </c>
      <c r="M64" s="30">
        <v>4.6419166704640826E-4</v>
      </c>
      <c r="N64" s="30">
        <v>0</v>
      </c>
      <c r="O64" s="30">
        <v>0</v>
      </c>
      <c r="P64" s="30">
        <v>4.8232779204902316E-4</v>
      </c>
      <c r="Q64" s="30">
        <v>0</v>
      </c>
      <c r="R64" s="30">
        <v>0</v>
      </c>
      <c r="S64" s="30">
        <v>1.1026775185541029E-3</v>
      </c>
      <c r="T64" s="30">
        <v>1.1263920663289065E-3</v>
      </c>
      <c r="U64" s="30">
        <v>5.1519471895345912E-4</v>
      </c>
      <c r="V64" s="30">
        <v>5.1905203761423528E-4</v>
      </c>
      <c r="W64" s="30">
        <v>4.8127951240485204E-4</v>
      </c>
      <c r="X64" s="30">
        <v>4.798108698728587E-4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2.4158180279671464E-2</v>
      </c>
      <c r="J65" s="30">
        <v>1.2235354027297651E-2</v>
      </c>
      <c r="K65" s="30">
        <v>1.213485536503644E-2</v>
      </c>
      <c r="L65" s="30">
        <v>3.2525398507948146E-2</v>
      </c>
      <c r="M65" s="30">
        <v>9.3794119786631668E-3</v>
      </c>
      <c r="N65" s="30">
        <v>8.5380471392657534E-3</v>
      </c>
      <c r="O65" s="30">
        <v>2.8026512661869347E-3</v>
      </c>
      <c r="P65" s="30">
        <v>2.1360230790742458E-3</v>
      </c>
      <c r="Q65" s="30">
        <v>1.2648929465704038E-2</v>
      </c>
      <c r="R65" s="30">
        <v>6.8111387561826655E-3</v>
      </c>
      <c r="S65" s="30">
        <v>3.8299665811112521E-2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6.7164702936856448E-4</v>
      </c>
      <c r="J66" s="30">
        <v>0</v>
      </c>
      <c r="K66" s="30">
        <v>2.8367198022056844E-3</v>
      </c>
      <c r="L66" s="30">
        <v>1.5912062196174592E-2</v>
      </c>
      <c r="M66" s="30">
        <v>5.5039869092645558E-3</v>
      </c>
      <c r="N66" s="30">
        <v>7.020088768231016E-3</v>
      </c>
      <c r="O66" s="30">
        <v>2.1553722832818575E-2</v>
      </c>
      <c r="P66" s="30">
        <v>1.6536952870252225E-2</v>
      </c>
      <c r="Q66" s="30">
        <v>4.687964818927598E-2</v>
      </c>
      <c r="R66" s="30">
        <v>3.2964248102579669E-2</v>
      </c>
      <c r="S66" s="30">
        <v>0.17750281069725346</v>
      </c>
      <c r="T66" s="30">
        <v>0.36952184259272425</v>
      </c>
      <c r="U66" s="30">
        <v>0.50831057896917453</v>
      </c>
      <c r="V66" s="30">
        <v>0.46907216703432247</v>
      </c>
      <c r="W66" s="30">
        <v>0.44849342219988142</v>
      </c>
      <c r="X66" s="30">
        <v>0.72904059876258953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4.4959555074319359</v>
      </c>
      <c r="K69" s="30">
        <v>39.700948795966781</v>
      </c>
      <c r="L69" s="30">
        <v>15.800969057379696</v>
      </c>
      <c r="M69" s="30">
        <v>10.370252931117232</v>
      </c>
      <c r="N69" s="30">
        <v>1.3915430557635624</v>
      </c>
      <c r="O69" s="30">
        <v>2.9355457988085338</v>
      </c>
      <c r="P69" s="30">
        <v>6.2931400293323776</v>
      </c>
      <c r="Q69" s="30">
        <v>11.751820550034356</v>
      </c>
      <c r="R69" s="30">
        <v>9.0054840228819835</v>
      </c>
      <c r="S69" s="30">
        <v>9.1733924844858894</v>
      </c>
      <c r="T69" s="30">
        <v>4.9483227503942446</v>
      </c>
      <c r="U69" s="30">
        <v>8.5562575243446233</v>
      </c>
      <c r="V69" s="30">
        <v>6.1637467643481356</v>
      </c>
      <c r="W69" s="30">
        <v>1.5176739996281223</v>
      </c>
      <c r="X69" s="30">
        <v>1.8170585830506105</v>
      </c>
    </row>
    <row r="70" spans="1:24" ht="11.25" customHeight="1" x14ac:dyDescent="0.2">
      <c r="A70" s="22" t="s">
        <v>127</v>
      </c>
      <c r="B70" s="23" t="s">
        <v>128</v>
      </c>
      <c r="C70" s="30">
        <v>1.3624328447532041E-2</v>
      </c>
      <c r="D70" s="30">
        <v>1.9884580226929346E-2</v>
      </c>
      <c r="E70" s="30">
        <v>5.5662551744341274E-2</v>
      </c>
      <c r="F70" s="30">
        <v>9.9833902558484386E-2</v>
      </c>
      <c r="G70" s="30">
        <v>0.17796046809563759</v>
      </c>
      <c r="H70" s="30">
        <v>0.38583955047140295</v>
      </c>
      <c r="I70" s="30">
        <v>0.42976149371550365</v>
      </c>
      <c r="J70" s="30">
        <v>0.2185333514743884</v>
      </c>
      <c r="K70" s="30">
        <v>0.17935371080818802</v>
      </c>
      <c r="L70" s="30">
        <v>0.34746988405001067</v>
      </c>
      <c r="M70" s="30">
        <v>0.81399385293826798</v>
      </c>
      <c r="N70" s="30">
        <v>1.0729683085175141</v>
      </c>
      <c r="O70" s="30">
        <v>1.379214675258599</v>
      </c>
      <c r="P70" s="30">
        <v>1.7816692039890176</v>
      </c>
      <c r="Q70" s="30">
        <v>14.546529061953397</v>
      </c>
      <c r="R70" s="30">
        <v>15.237699331654277</v>
      </c>
      <c r="S70" s="30">
        <v>17.144862122871064</v>
      </c>
      <c r="T70" s="30">
        <v>19.47878855494168</v>
      </c>
      <c r="U70" s="30">
        <v>23.831796325603143</v>
      </c>
      <c r="V70" s="30">
        <v>25.97804963349267</v>
      </c>
      <c r="W70" s="30">
        <v>29.876388967988333</v>
      </c>
      <c r="X70" s="30">
        <v>31.368068144882969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:W71" si="26">SUM(C72:C73)</f>
        <v>45.725027001036437</v>
      </c>
      <c r="D71" s="31">
        <f t="shared" si="26"/>
        <v>77.284472403095819</v>
      </c>
      <c r="E71" s="31">
        <f t="shared" si="26"/>
        <v>102.84701652749622</v>
      </c>
      <c r="F71" s="31">
        <f t="shared" si="26"/>
        <v>123.59979821977211</v>
      </c>
      <c r="G71" s="31">
        <f t="shared" si="26"/>
        <v>148.02220028146189</v>
      </c>
      <c r="H71" s="31">
        <f t="shared" si="26"/>
        <v>93.896752006535422</v>
      </c>
      <c r="I71" s="31">
        <f t="shared" si="26"/>
        <v>80.700588302487759</v>
      </c>
      <c r="J71" s="31">
        <f t="shared" si="26"/>
        <v>103.92642911733938</v>
      </c>
      <c r="K71" s="31">
        <f t="shared" si="26"/>
        <v>137.30682751484252</v>
      </c>
      <c r="L71" s="31">
        <f t="shared" si="26"/>
        <v>114.61664426590228</v>
      </c>
      <c r="M71" s="31">
        <f t="shared" si="26"/>
        <v>219.71451275879534</v>
      </c>
      <c r="N71" s="31">
        <f t="shared" si="26"/>
        <v>234.49904077198391</v>
      </c>
      <c r="O71" s="31">
        <f t="shared" si="26"/>
        <v>246.87121888071769</v>
      </c>
      <c r="P71" s="31">
        <f t="shared" si="26"/>
        <v>249.30058118569596</v>
      </c>
      <c r="Q71" s="31">
        <f t="shared" si="26"/>
        <v>246.57028375752589</v>
      </c>
      <c r="R71" s="31">
        <f t="shared" si="26"/>
        <v>294.58760408398302</v>
      </c>
      <c r="S71" s="31">
        <f t="shared" si="26"/>
        <v>364.60569714414601</v>
      </c>
      <c r="T71" s="31">
        <f t="shared" si="26"/>
        <v>329.24704634416179</v>
      </c>
      <c r="U71" s="31">
        <f t="shared" si="26"/>
        <v>278.71305775794934</v>
      </c>
      <c r="V71" s="31">
        <f t="shared" si="26"/>
        <v>261.11286923856426</v>
      </c>
      <c r="W71" s="31">
        <f t="shared" si="26"/>
        <v>257.51550411036669</v>
      </c>
      <c r="X71" s="31">
        <f t="shared" ref="X71" si="27">SUM(X72:X73)</f>
        <v>257.9295972586674</v>
      </c>
    </row>
    <row r="72" spans="1:24" ht="11.25" customHeight="1" x14ac:dyDescent="0.2">
      <c r="A72" s="22" t="s">
        <v>131</v>
      </c>
      <c r="B72" s="23" t="s">
        <v>132</v>
      </c>
      <c r="C72" s="30">
        <v>45.725027001036437</v>
      </c>
      <c r="D72" s="30">
        <v>77.284472403095819</v>
      </c>
      <c r="E72" s="30">
        <v>102.84701652749622</v>
      </c>
      <c r="F72" s="30">
        <v>122.66827551552743</v>
      </c>
      <c r="G72" s="30">
        <v>146.80165395614185</v>
      </c>
      <c r="H72" s="30">
        <v>93.178785954282034</v>
      </c>
      <c r="I72" s="30">
        <v>80.014645609080787</v>
      </c>
      <c r="J72" s="30">
        <v>75.440066484641548</v>
      </c>
      <c r="K72" s="30">
        <v>137.30682751484252</v>
      </c>
      <c r="L72" s="30">
        <v>114.61664426590228</v>
      </c>
      <c r="M72" s="30">
        <v>205.25966470166773</v>
      </c>
      <c r="N72" s="30">
        <v>221.31884156293125</v>
      </c>
      <c r="O72" s="30">
        <v>234.84491690435141</v>
      </c>
      <c r="P72" s="30">
        <v>236.321663134028</v>
      </c>
      <c r="Q72" s="30">
        <v>233.62103326339962</v>
      </c>
      <c r="R72" s="30">
        <v>279.49875555214027</v>
      </c>
      <c r="S72" s="30">
        <v>349.01216326079191</v>
      </c>
      <c r="T72" s="30">
        <v>313.20096546459922</v>
      </c>
      <c r="U72" s="30">
        <v>263.74782287303299</v>
      </c>
      <c r="V72" s="30">
        <v>244.96527498078601</v>
      </c>
      <c r="W72" s="30">
        <v>239.26658727836639</v>
      </c>
      <c r="X72" s="30">
        <v>238.65599985183019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0.93152270424468575</v>
      </c>
      <c r="G73" s="30">
        <v>1.2205463253200428</v>
      </c>
      <c r="H73" s="30">
        <v>0.71796605225339438</v>
      </c>
      <c r="I73" s="30">
        <v>0.68594269340697467</v>
      </c>
      <c r="J73" s="30">
        <v>28.486362632697837</v>
      </c>
      <c r="K73" s="30">
        <v>0</v>
      </c>
      <c r="L73" s="30">
        <v>0</v>
      </c>
      <c r="M73" s="30">
        <v>14.454848057127609</v>
      </c>
      <c r="N73" s="30">
        <v>13.180199209052661</v>
      </c>
      <c r="O73" s="30">
        <v>12.026301976366277</v>
      </c>
      <c r="P73" s="30">
        <v>12.978918051667948</v>
      </c>
      <c r="Q73" s="30">
        <v>12.949250494126272</v>
      </c>
      <c r="R73" s="30">
        <v>15.088848531842729</v>
      </c>
      <c r="S73" s="30">
        <v>15.593533883354079</v>
      </c>
      <c r="T73" s="30">
        <v>16.046080879562588</v>
      </c>
      <c r="U73" s="30">
        <v>14.965234884916359</v>
      </c>
      <c r="V73" s="30">
        <v>16.147594257778263</v>
      </c>
      <c r="W73" s="30">
        <v>18.248916832000333</v>
      </c>
      <c r="X73" s="30">
        <v>19.273597406837229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3511.0389641375327</v>
      </c>
      <c r="D75" s="31">
        <v>3358.6228483384034</v>
      </c>
      <c r="E75" s="31">
        <v>3549.2843233436915</v>
      </c>
      <c r="F75" s="31">
        <v>4413.6162034241097</v>
      </c>
      <c r="G75" s="31">
        <v>4481.8222784127547</v>
      </c>
      <c r="H75" s="31">
        <v>4694.2158025433555</v>
      </c>
      <c r="I75" s="31">
        <v>4797.1373442170061</v>
      </c>
      <c r="J75" s="31">
        <v>4960.9181169480107</v>
      </c>
      <c r="K75" s="31">
        <v>4931.0641798326023</v>
      </c>
      <c r="L75" s="31">
        <v>4703.8994978852379</v>
      </c>
      <c r="M75" s="31">
        <v>4773.2762820790076</v>
      </c>
      <c r="N75" s="31">
        <v>5439.2962408699277</v>
      </c>
      <c r="O75" s="31">
        <v>5360.0812648760029</v>
      </c>
      <c r="P75" s="31">
        <v>5643.8035925306813</v>
      </c>
      <c r="Q75" s="31">
        <v>5230.382444686983</v>
      </c>
      <c r="R75" s="31">
        <v>5143.1425044964744</v>
      </c>
      <c r="S75" s="31">
        <v>5190.4314212612107</v>
      </c>
      <c r="T75" s="31">
        <v>5153.4009827733189</v>
      </c>
      <c r="U75" s="31">
        <v>5088.7769011957016</v>
      </c>
      <c r="V75" s="31">
        <v>5299.5904908594393</v>
      </c>
      <c r="W75" s="31">
        <v>4766.3927855123611</v>
      </c>
      <c r="X75" s="31">
        <v>4874.1530736649529</v>
      </c>
    </row>
    <row r="76" spans="1:24" ht="11.25" customHeight="1" x14ac:dyDescent="0.2">
      <c r="A76" s="26" t="s">
        <v>139</v>
      </c>
      <c r="B76" s="27" t="s">
        <v>140</v>
      </c>
      <c r="C76" s="32">
        <v>8814.1159923815812</v>
      </c>
      <c r="D76" s="32">
        <v>8899.8429939041598</v>
      </c>
      <c r="E76" s="32">
        <v>9099.6811195260507</v>
      </c>
      <c r="F76" s="32">
        <v>9329.2354537505853</v>
      </c>
      <c r="G76" s="32">
        <v>9282.6674019579859</v>
      </c>
      <c r="H76" s="32">
        <v>9449.6098223160971</v>
      </c>
      <c r="I76" s="32">
        <v>9679.7388615871732</v>
      </c>
      <c r="J76" s="32">
        <v>9705.8556686330721</v>
      </c>
      <c r="K76" s="32">
        <v>9894.2351547926683</v>
      </c>
      <c r="L76" s="32">
        <v>8464.505712792783</v>
      </c>
      <c r="M76" s="32">
        <v>9568.7694798503271</v>
      </c>
      <c r="N76" s="32">
        <v>9282.9265975195613</v>
      </c>
      <c r="O76" s="32">
        <v>9196.975683239616</v>
      </c>
      <c r="P76" s="32">
        <v>9402.3115523141751</v>
      </c>
      <c r="Q76" s="32">
        <v>9276.5420854175063</v>
      </c>
      <c r="R76" s="32">
        <v>9615.7102835256264</v>
      </c>
      <c r="S76" s="32">
        <v>9582.4367583963667</v>
      </c>
      <c r="T76" s="32">
        <v>10013.917782975383</v>
      </c>
      <c r="U76" s="32">
        <v>9558.0784934694766</v>
      </c>
      <c r="V76" s="32">
        <v>9501.2797583576321</v>
      </c>
      <c r="W76" s="32">
        <v>9151.7583929858538</v>
      </c>
      <c r="X76" s="32">
        <v>9415.9463241588983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6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448</v>
      </c>
      <c r="B1" s="7" t="s">
        <v>449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17694.748222206908</v>
      </c>
      <c r="D2" s="28">
        <f t="shared" ref="D2:W2" si="1">SUM(D3,D17,D22,D25,D26,D51,D52,D71,D74,D75,D76)</f>
        <v>17375.007840842882</v>
      </c>
      <c r="E2" s="28">
        <f t="shared" si="1"/>
        <v>16371.507781555858</v>
      </c>
      <c r="F2" s="28">
        <f t="shared" si="1"/>
        <v>17459.757004044161</v>
      </c>
      <c r="G2" s="28">
        <f t="shared" si="1"/>
        <v>16528.289139844826</v>
      </c>
      <c r="H2" s="28">
        <f t="shared" si="1"/>
        <v>16537.043197572559</v>
      </c>
      <c r="I2" s="28">
        <f t="shared" si="1"/>
        <v>15456.133551197556</v>
      </c>
      <c r="J2" s="28">
        <f t="shared" si="1"/>
        <v>16463.295661780729</v>
      </c>
      <c r="K2" s="28">
        <f t="shared" si="1"/>
        <v>14979.294264754422</v>
      </c>
      <c r="L2" s="28">
        <f t="shared" si="1"/>
        <v>13403.30829750219</v>
      </c>
      <c r="M2" s="28">
        <f t="shared" si="1"/>
        <v>13133.08639657893</v>
      </c>
      <c r="N2" s="28">
        <f t="shared" si="1"/>
        <v>14655.155322382479</v>
      </c>
      <c r="O2" s="28">
        <f t="shared" si="1"/>
        <v>14801.767569231008</v>
      </c>
      <c r="P2" s="28">
        <f t="shared" si="1"/>
        <v>13746.618026852806</v>
      </c>
      <c r="Q2" s="28">
        <f t="shared" si="1"/>
        <v>13124.867770675764</v>
      </c>
      <c r="R2" s="28">
        <f t="shared" si="1"/>
        <v>11723.0736080645</v>
      </c>
      <c r="S2" s="28">
        <f t="shared" si="1"/>
        <v>12110.514225957961</v>
      </c>
      <c r="T2" s="28">
        <f t="shared" si="1"/>
        <v>11541.316979983449</v>
      </c>
      <c r="U2" s="28">
        <f t="shared" si="1"/>
        <v>12781.551824901784</v>
      </c>
      <c r="V2" s="28">
        <f t="shared" si="1"/>
        <v>12231.146538647681</v>
      </c>
      <c r="W2" s="28">
        <f t="shared" si="1"/>
        <v>13089.524185027305</v>
      </c>
      <c r="X2" s="28">
        <f t="shared" ref="X2" si="2">SUM(X3,X17,X22,X25,X26,X51,X52,X71,X74,X75,X76)</f>
        <v>13297.35380413247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3">SUM(C4,C8,C11)</f>
        <v>1027.7484986010293</v>
      </c>
      <c r="D3" s="29">
        <f t="shared" ref="D3:W3" si="4">SUM(D4,D8,D11)</f>
        <v>1041.3139798971981</v>
      </c>
      <c r="E3" s="29">
        <f t="shared" si="4"/>
        <v>1060.3514902385641</v>
      </c>
      <c r="F3" s="29">
        <f t="shared" si="4"/>
        <v>993.69888759413107</v>
      </c>
      <c r="G3" s="29">
        <f t="shared" si="4"/>
        <v>895.43128543177397</v>
      </c>
      <c r="H3" s="29">
        <f t="shared" si="4"/>
        <v>799.74712369334839</v>
      </c>
      <c r="I3" s="29">
        <f t="shared" si="4"/>
        <v>773.40490924042706</v>
      </c>
      <c r="J3" s="29">
        <f t="shared" si="4"/>
        <v>794.83062573470966</v>
      </c>
      <c r="K3" s="29">
        <f t="shared" si="4"/>
        <v>1020.4793375670591</v>
      </c>
      <c r="L3" s="29">
        <f t="shared" si="4"/>
        <v>975.67160580035272</v>
      </c>
      <c r="M3" s="29">
        <f t="shared" si="4"/>
        <v>1025.432180087648</v>
      </c>
      <c r="N3" s="29">
        <f t="shared" si="4"/>
        <v>817.12221048814706</v>
      </c>
      <c r="O3" s="29">
        <f t="shared" si="4"/>
        <v>684.79001382115587</v>
      </c>
      <c r="P3" s="29">
        <f t="shared" si="4"/>
        <v>738.96723416337807</v>
      </c>
      <c r="Q3" s="29">
        <f t="shared" si="4"/>
        <v>743.6659093172658</v>
      </c>
      <c r="R3" s="29">
        <f t="shared" si="4"/>
        <v>867.20189861825997</v>
      </c>
      <c r="S3" s="29">
        <f t="shared" si="4"/>
        <v>877.42937896566343</v>
      </c>
      <c r="T3" s="29">
        <f t="shared" si="4"/>
        <v>849.53595935216958</v>
      </c>
      <c r="U3" s="29">
        <f t="shared" si="4"/>
        <v>974.36901189318337</v>
      </c>
      <c r="V3" s="29">
        <f t="shared" si="4"/>
        <v>916.37628651225452</v>
      </c>
      <c r="W3" s="29">
        <f t="shared" si="4"/>
        <v>896.11633506136513</v>
      </c>
      <c r="X3" s="29">
        <f t="shared" ref="X3" si="5">SUM(X4,X8,X11)</f>
        <v>874.94292970207266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6">SUM(C5:C7)</f>
        <v>575.87940408810016</v>
      </c>
      <c r="D4" s="42">
        <f t="shared" ref="D4:W4" si="7">SUM(D5:D7)</f>
        <v>670.23004805964433</v>
      </c>
      <c r="E4" s="42">
        <f t="shared" si="7"/>
        <v>737.98043226016568</v>
      </c>
      <c r="F4" s="42">
        <f t="shared" si="7"/>
        <v>579.6807648248564</v>
      </c>
      <c r="G4" s="42">
        <f t="shared" si="7"/>
        <v>566.31604188426002</v>
      </c>
      <c r="H4" s="42">
        <f t="shared" si="7"/>
        <v>519.42532095836305</v>
      </c>
      <c r="I4" s="42">
        <f t="shared" si="7"/>
        <v>455.01474212628159</v>
      </c>
      <c r="J4" s="42">
        <f t="shared" si="7"/>
        <v>515.86271336402501</v>
      </c>
      <c r="K4" s="42">
        <f t="shared" si="7"/>
        <v>734.48685037501616</v>
      </c>
      <c r="L4" s="42">
        <f t="shared" si="7"/>
        <v>694.85711471222714</v>
      </c>
      <c r="M4" s="42">
        <f t="shared" si="7"/>
        <v>849.52952755540639</v>
      </c>
      <c r="N4" s="42">
        <f t="shared" si="7"/>
        <v>637.78981188554076</v>
      </c>
      <c r="O4" s="42">
        <f t="shared" si="7"/>
        <v>492.75890460999631</v>
      </c>
      <c r="P4" s="42">
        <f t="shared" si="7"/>
        <v>563.51876142050446</v>
      </c>
      <c r="Q4" s="42">
        <f t="shared" si="7"/>
        <v>607.89986319641298</v>
      </c>
      <c r="R4" s="42">
        <f t="shared" si="7"/>
        <v>731.53148457003022</v>
      </c>
      <c r="S4" s="42">
        <f t="shared" si="7"/>
        <v>723.54632818448135</v>
      </c>
      <c r="T4" s="42">
        <f t="shared" si="7"/>
        <v>716.42301993698459</v>
      </c>
      <c r="U4" s="42">
        <f t="shared" si="7"/>
        <v>828.82553246284169</v>
      </c>
      <c r="V4" s="42">
        <f t="shared" si="7"/>
        <v>784.32512041060636</v>
      </c>
      <c r="W4" s="42">
        <f t="shared" si="7"/>
        <v>759.59731063643039</v>
      </c>
      <c r="X4" s="42">
        <f t="shared" ref="X4" si="8">SUM(X5:X7)</f>
        <v>755.45451973534887</v>
      </c>
    </row>
    <row r="5" spans="1:24" ht="11.25" customHeight="1" x14ac:dyDescent="0.2">
      <c r="A5" s="39" t="s">
        <v>5</v>
      </c>
      <c r="B5" s="23" t="s">
        <v>6</v>
      </c>
      <c r="C5" s="30">
        <v>3.6490774871946574E-2</v>
      </c>
      <c r="D5" s="30">
        <v>0</v>
      </c>
      <c r="E5" s="30">
        <v>0</v>
      </c>
      <c r="F5" s="30">
        <v>0</v>
      </c>
      <c r="G5" s="30">
        <v>52.388615492116713</v>
      </c>
      <c r="H5" s="30">
        <v>56.06530088284692</v>
      </c>
      <c r="I5" s="30">
        <v>62.114580719312983</v>
      </c>
      <c r="J5" s="30">
        <v>56.909942516778344</v>
      </c>
      <c r="K5" s="30">
        <v>62.731172511718455</v>
      </c>
      <c r="L5" s="30">
        <v>43.007315437594691</v>
      </c>
      <c r="M5" s="30">
        <v>58.653745336997517</v>
      </c>
      <c r="N5" s="30">
        <v>99.573626040999002</v>
      </c>
      <c r="O5" s="30">
        <v>119.08936658093954</v>
      </c>
      <c r="P5" s="30">
        <v>158.88921379655392</v>
      </c>
      <c r="Q5" s="30">
        <v>112.13838527115365</v>
      </c>
      <c r="R5" s="30">
        <v>83.697563393962199</v>
      </c>
      <c r="S5" s="30">
        <v>53.816600273004973</v>
      </c>
      <c r="T5" s="30">
        <v>80.524479844453566</v>
      </c>
      <c r="U5" s="30">
        <v>108.50379276321135</v>
      </c>
      <c r="V5" s="30">
        <v>91.454388374102237</v>
      </c>
      <c r="W5" s="30">
        <v>49.025179344243085</v>
      </c>
      <c r="X5" s="30">
        <v>84.354543668656945</v>
      </c>
    </row>
    <row r="6" spans="1:24" ht="11.25" customHeight="1" x14ac:dyDescent="0.2">
      <c r="A6" s="39" t="s">
        <v>7</v>
      </c>
      <c r="B6" s="23" t="s">
        <v>8</v>
      </c>
      <c r="C6" s="30">
        <v>0.24628377492527748</v>
      </c>
      <c r="D6" s="30">
        <v>2.2581138783095902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0.25056461342650255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</row>
    <row r="7" spans="1:24" ht="11.25" customHeight="1" x14ac:dyDescent="0.2">
      <c r="A7" s="39" t="s">
        <v>9</v>
      </c>
      <c r="B7" s="23" t="s">
        <v>10</v>
      </c>
      <c r="C7" s="30">
        <v>575.59662953830298</v>
      </c>
      <c r="D7" s="30">
        <v>667.97193418133475</v>
      </c>
      <c r="E7" s="30">
        <v>737.98043226016568</v>
      </c>
      <c r="F7" s="30">
        <v>579.6807648248564</v>
      </c>
      <c r="G7" s="30">
        <v>513.92742639214327</v>
      </c>
      <c r="H7" s="30">
        <v>463.3600200755161</v>
      </c>
      <c r="I7" s="30">
        <v>392.90016140696861</v>
      </c>
      <c r="J7" s="30">
        <v>458.95277084724671</v>
      </c>
      <c r="K7" s="30">
        <v>671.75567786329771</v>
      </c>
      <c r="L7" s="30">
        <v>651.84979927463246</v>
      </c>
      <c r="M7" s="30">
        <v>790.87578221840886</v>
      </c>
      <c r="N7" s="30">
        <v>538.21618584454177</v>
      </c>
      <c r="O7" s="30">
        <v>373.41897341563026</v>
      </c>
      <c r="P7" s="30">
        <v>404.62954762395054</v>
      </c>
      <c r="Q7" s="30">
        <v>495.76147792525933</v>
      </c>
      <c r="R7" s="30">
        <v>647.83392117606797</v>
      </c>
      <c r="S7" s="30">
        <v>669.7297279114764</v>
      </c>
      <c r="T7" s="30">
        <v>635.89854009253099</v>
      </c>
      <c r="U7" s="30">
        <v>720.32173969963037</v>
      </c>
      <c r="V7" s="30">
        <v>692.87073203650414</v>
      </c>
      <c r="W7" s="30">
        <v>710.57213129218735</v>
      </c>
      <c r="X7" s="30">
        <v>671.09997606669197</v>
      </c>
    </row>
    <row r="8" spans="1:24" ht="11.25" customHeight="1" x14ac:dyDescent="0.2">
      <c r="A8" s="40" t="s">
        <v>343</v>
      </c>
      <c r="B8" s="41" t="s">
        <v>344</v>
      </c>
      <c r="C8" s="42">
        <f t="shared" ref="C8:W8" si="9">SUM(C9:C10)</f>
        <v>340.55534918063756</v>
      </c>
      <c r="D8" s="42">
        <f t="shared" si="9"/>
        <v>231.40685485856511</v>
      </c>
      <c r="E8" s="42">
        <f t="shared" si="9"/>
        <v>156.95271872611491</v>
      </c>
      <c r="F8" s="42">
        <f t="shared" si="9"/>
        <v>206.7478980811936</v>
      </c>
      <c r="G8" s="42">
        <f t="shared" si="9"/>
        <v>171.98212627265113</v>
      </c>
      <c r="H8" s="42">
        <f t="shared" si="9"/>
        <v>168.33695829138438</v>
      </c>
      <c r="I8" s="42">
        <f t="shared" si="9"/>
        <v>199.76855847009341</v>
      </c>
      <c r="J8" s="42">
        <f t="shared" si="9"/>
        <v>174.60552962047595</v>
      </c>
      <c r="K8" s="42">
        <f t="shared" si="9"/>
        <v>191.23413027061375</v>
      </c>
      <c r="L8" s="42">
        <f t="shared" si="9"/>
        <v>218.82472813388955</v>
      </c>
      <c r="M8" s="42">
        <f t="shared" si="9"/>
        <v>128.5207320271677</v>
      </c>
      <c r="N8" s="42">
        <f t="shared" si="9"/>
        <v>120.49689104968003</v>
      </c>
      <c r="O8" s="42">
        <f t="shared" si="9"/>
        <v>130.28505808835607</v>
      </c>
      <c r="P8" s="42">
        <f t="shared" si="9"/>
        <v>85.967877781828903</v>
      </c>
      <c r="Q8" s="42">
        <f t="shared" si="9"/>
        <v>77.944627710072311</v>
      </c>
      <c r="R8" s="42">
        <f t="shared" si="9"/>
        <v>69.39338377110461</v>
      </c>
      <c r="S8" s="42">
        <f t="shared" si="9"/>
        <v>72.609422097992649</v>
      </c>
      <c r="T8" s="42">
        <f t="shared" si="9"/>
        <v>91.773567163628471</v>
      </c>
      <c r="U8" s="42">
        <f t="shared" si="9"/>
        <v>93.431105638487381</v>
      </c>
      <c r="V8" s="42">
        <f t="shared" si="9"/>
        <v>86.826719839588932</v>
      </c>
      <c r="W8" s="42">
        <f t="shared" si="9"/>
        <v>94.123506222529031</v>
      </c>
      <c r="X8" s="42">
        <f t="shared" ref="X8" si="10">SUM(X9:X10)</f>
        <v>83.986671940045056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6.5420979194650508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3.2633930502353617E-3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340.55534918063756</v>
      </c>
      <c r="D10" s="30">
        <v>231.40685485856511</v>
      </c>
      <c r="E10" s="30">
        <v>156.95271872611491</v>
      </c>
      <c r="F10" s="30">
        <v>206.7478980811936</v>
      </c>
      <c r="G10" s="30">
        <v>171.98212627265113</v>
      </c>
      <c r="H10" s="30">
        <v>168.33695829138438</v>
      </c>
      <c r="I10" s="30">
        <v>199.76855847009341</v>
      </c>
      <c r="J10" s="30">
        <v>174.60552962047595</v>
      </c>
      <c r="K10" s="30">
        <v>191.23413027061375</v>
      </c>
      <c r="L10" s="30">
        <v>218.82472813388955</v>
      </c>
      <c r="M10" s="30">
        <v>121.97863410770265</v>
      </c>
      <c r="N10" s="30">
        <v>120.49689104968003</v>
      </c>
      <c r="O10" s="30">
        <v>130.28505808835607</v>
      </c>
      <c r="P10" s="30">
        <v>85.967877781828903</v>
      </c>
      <c r="Q10" s="30">
        <v>77.944627710072311</v>
      </c>
      <c r="R10" s="30">
        <v>69.39338377110461</v>
      </c>
      <c r="S10" s="30">
        <v>72.609422097992649</v>
      </c>
      <c r="T10" s="30">
        <v>91.773567163628471</v>
      </c>
      <c r="U10" s="30">
        <v>93.431105638487381</v>
      </c>
      <c r="V10" s="30">
        <v>86.8234564465387</v>
      </c>
      <c r="W10" s="30">
        <v>94.123506222529031</v>
      </c>
      <c r="X10" s="30">
        <v>83.986671940045056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:W11" si="11">SUM(C12:C16)</f>
        <v>111.31374533229152</v>
      </c>
      <c r="D11" s="42">
        <f t="shared" si="11"/>
        <v>139.67707697898862</v>
      </c>
      <c r="E11" s="42">
        <f t="shared" si="11"/>
        <v>165.41833925228354</v>
      </c>
      <c r="F11" s="42">
        <f t="shared" si="11"/>
        <v>207.27022468808099</v>
      </c>
      <c r="G11" s="42">
        <f t="shared" si="11"/>
        <v>157.1331172748628</v>
      </c>
      <c r="H11" s="42">
        <f t="shared" si="11"/>
        <v>111.98484444360099</v>
      </c>
      <c r="I11" s="42">
        <f t="shared" si="11"/>
        <v>118.62160864405195</v>
      </c>
      <c r="J11" s="42">
        <f t="shared" si="11"/>
        <v>104.3623827502087</v>
      </c>
      <c r="K11" s="42">
        <f t="shared" si="11"/>
        <v>94.758356921429225</v>
      </c>
      <c r="L11" s="42">
        <f t="shared" si="11"/>
        <v>61.989762954235943</v>
      </c>
      <c r="M11" s="42">
        <f t="shared" si="11"/>
        <v>47.381920505073865</v>
      </c>
      <c r="N11" s="42">
        <f t="shared" si="11"/>
        <v>58.835507552926259</v>
      </c>
      <c r="O11" s="42">
        <f t="shared" si="11"/>
        <v>61.746051122803507</v>
      </c>
      <c r="P11" s="42">
        <f t="shared" si="11"/>
        <v>89.480594961044702</v>
      </c>
      <c r="Q11" s="42">
        <f t="shared" si="11"/>
        <v>57.82141841078051</v>
      </c>
      <c r="R11" s="42">
        <f t="shared" si="11"/>
        <v>66.277030277125206</v>
      </c>
      <c r="S11" s="42">
        <f t="shared" si="11"/>
        <v>81.2736286831895</v>
      </c>
      <c r="T11" s="42">
        <f t="shared" si="11"/>
        <v>41.339372251556455</v>
      </c>
      <c r="U11" s="42">
        <f t="shared" si="11"/>
        <v>52.112373791854296</v>
      </c>
      <c r="V11" s="42">
        <f t="shared" si="11"/>
        <v>45.224446262059288</v>
      </c>
      <c r="W11" s="42">
        <f t="shared" si="11"/>
        <v>42.395518202405697</v>
      </c>
      <c r="X11" s="42">
        <f t="shared" ref="X11" si="12">SUM(X12:X16)</f>
        <v>35.50173802667873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1.8765724955139367</v>
      </c>
      <c r="P12" s="30">
        <v>0.98976085245165435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3.1246183110500594E-3</v>
      </c>
    </row>
    <row r="13" spans="1:24" ht="11.25" customHeight="1" x14ac:dyDescent="0.2">
      <c r="A13" s="39" t="s">
        <v>17</v>
      </c>
      <c r="B13" s="23" t="s">
        <v>18</v>
      </c>
      <c r="C13" s="30">
        <v>83.472830592371878</v>
      </c>
      <c r="D13" s="30">
        <v>110.55629731939581</v>
      </c>
      <c r="E13" s="30">
        <v>145.74831715859989</v>
      </c>
      <c r="F13" s="30">
        <v>160.92049902371122</v>
      </c>
      <c r="G13" s="30">
        <v>116.31939103105057</v>
      </c>
      <c r="H13" s="30">
        <v>69.437287354533865</v>
      </c>
      <c r="I13" s="30">
        <v>66.611625434915993</v>
      </c>
      <c r="J13" s="30">
        <v>62.241853473657699</v>
      </c>
      <c r="K13" s="30">
        <v>57.141829605773005</v>
      </c>
      <c r="L13" s="30">
        <v>27.481233403166538</v>
      </c>
      <c r="M13" s="30">
        <v>17.872560870286893</v>
      </c>
      <c r="N13" s="30">
        <v>15.358062777211879</v>
      </c>
      <c r="O13" s="30">
        <v>19.765476707512711</v>
      </c>
      <c r="P13" s="30">
        <v>38.445121751694053</v>
      </c>
      <c r="Q13" s="30">
        <v>26.19265173301569</v>
      </c>
      <c r="R13" s="30">
        <v>39.999903724451443</v>
      </c>
      <c r="S13" s="30">
        <v>46.910655584677734</v>
      </c>
      <c r="T13" s="30">
        <v>19.230031136197887</v>
      </c>
      <c r="U13" s="30">
        <v>28.831940939195917</v>
      </c>
      <c r="V13" s="30">
        <v>32.955326966222906</v>
      </c>
      <c r="W13" s="30">
        <v>35.262807676741929</v>
      </c>
      <c r="X13" s="30">
        <v>27.427505749910267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6.0112025013369781</v>
      </c>
      <c r="F15" s="30">
        <v>6.8388757708511232</v>
      </c>
      <c r="G15" s="30">
        <v>3.831204126459602</v>
      </c>
      <c r="H15" s="30">
        <v>3.5165968951651312</v>
      </c>
      <c r="I15" s="30">
        <v>2.1368703842056216</v>
      </c>
      <c r="J15" s="30">
        <v>3.3416332903223003</v>
      </c>
      <c r="K15" s="30">
        <v>3.9400914061180599</v>
      </c>
      <c r="L15" s="30">
        <v>3.255075315214468</v>
      </c>
      <c r="M15" s="30">
        <v>0.29372208616718276</v>
      </c>
      <c r="N15" s="30">
        <v>11.718972991765542</v>
      </c>
      <c r="O15" s="30">
        <v>11.862211078725558</v>
      </c>
      <c r="P15" s="30">
        <v>13.696991805571368</v>
      </c>
      <c r="Q15" s="30">
        <v>11.112836686025553</v>
      </c>
      <c r="R15" s="30">
        <v>9.9467212927959636</v>
      </c>
      <c r="S15" s="30">
        <v>0.98633581754121291</v>
      </c>
      <c r="T15" s="30">
        <v>0.80580615338649531</v>
      </c>
      <c r="U15" s="30">
        <v>0.73717137880709815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27.84091473991964</v>
      </c>
      <c r="D16" s="30">
        <v>29.120779659592799</v>
      </c>
      <c r="E16" s="30">
        <v>13.658819592346662</v>
      </c>
      <c r="F16" s="30">
        <v>39.510849893518625</v>
      </c>
      <c r="G16" s="30">
        <v>36.982522117352616</v>
      </c>
      <c r="H16" s="30">
        <v>39.030960193901997</v>
      </c>
      <c r="I16" s="30">
        <v>49.873112824930338</v>
      </c>
      <c r="J16" s="30">
        <v>38.778895986228683</v>
      </c>
      <c r="K16" s="30">
        <v>33.676435909538171</v>
      </c>
      <c r="L16" s="30">
        <v>31.253454235854932</v>
      </c>
      <c r="M16" s="30">
        <v>29.215637548619785</v>
      </c>
      <c r="N16" s="30">
        <v>31.758471783948842</v>
      </c>
      <c r="O16" s="30">
        <v>28.241790841051294</v>
      </c>
      <c r="P16" s="30">
        <v>36.348720551327631</v>
      </c>
      <c r="Q16" s="30">
        <v>20.515929991739274</v>
      </c>
      <c r="R16" s="30">
        <v>16.330405259877804</v>
      </c>
      <c r="S16" s="30">
        <v>33.376637280970556</v>
      </c>
      <c r="T16" s="30">
        <v>21.303534961972069</v>
      </c>
      <c r="U16" s="30">
        <v>22.543261473851285</v>
      </c>
      <c r="V16" s="30">
        <v>12.269119295836379</v>
      </c>
      <c r="W16" s="30">
        <v>7.1327105256637697</v>
      </c>
      <c r="X16" s="30">
        <v>8.0711076584574108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:W17" si="13">SUM(C18:C21)</f>
        <v>29.782677777464713</v>
      </c>
      <c r="D17" s="31">
        <f t="shared" si="13"/>
        <v>28.174640692823797</v>
      </c>
      <c r="E17" s="31">
        <f t="shared" si="13"/>
        <v>28.799128022099417</v>
      </c>
      <c r="F17" s="31">
        <f t="shared" si="13"/>
        <v>6.1336943594263937</v>
      </c>
      <c r="G17" s="31">
        <f t="shared" si="13"/>
        <v>5.8598511098955672</v>
      </c>
      <c r="H17" s="31">
        <f t="shared" si="13"/>
        <v>5.9756642164908014</v>
      </c>
      <c r="I17" s="31">
        <f t="shared" si="13"/>
        <v>5.516582086091149</v>
      </c>
      <c r="J17" s="31">
        <f t="shared" si="13"/>
        <v>10.625930970471732</v>
      </c>
      <c r="K17" s="31">
        <f t="shared" si="13"/>
        <v>6.2998593591076464</v>
      </c>
      <c r="L17" s="31">
        <f t="shared" si="13"/>
        <v>5.8545429656477133</v>
      </c>
      <c r="M17" s="31">
        <f t="shared" si="13"/>
        <v>38.3987125493761</v>
      </c>
      <c r="N17" s="31">
        <f t="shared" si="13"/>
        <v>64.008568186592242</v>
      </c>
      <c r="O17" s="31">
        <f t="shared" si="13"/>
        <v>35.942217306485787</v>
      </c>
      <c r="P17" s="31">
        <f t="shared" si="13"/>
        <v>34.880685025739481</v>
      </c>
      <c r="Q17" s="31">
        <f t="shared" si="13"/>
        <v>25.61641600047329</v>
      </c>
      <c r="R17" s="31">
        <f t="shared" si="13"/>
        <v>25.543245736185487</v>
      </c>
      <c r="S17" s="31">
        <f t="shared" si="13"/>
        <v>24.09474727262883</v>
      </c>
      <c r="T17" s="31">
        <f t="shared" si="13"/>
        <v>18.839925548949154</v>
      </c>
      <c r="U17" s="31">
        <f t="shared" si="13"/>
        <v>29.62080379003643</v>
      </c>
      <c r="V17" s="31">
        <f t="shared" si="13"/>
        <v>24.194075675456311</v>
      </c>
      <c r="W17" s="31">
        <f t="shared" si="13"/>
        <v>19.989105939670896</v>
      </c>
      <c r="X17" s="31">
        <f t="shared" ref="X17" si="14">SUM(X18:X21)</f>
        <v>24.461046026895332</v>
      </c>
    </row>
    <row r="18" spans="1:24" ht="11.25" customHeight="1" x14ac:dyDescent="0.2">
      <c r="A18" s="22" t="s">
        <v>27</v>
      </c>
      <c r="B18" s="23" t="s">
        <v>28</v>
      </c>
      <c r="C18" s="30">
        <v>0.9896651337772383</v>
      </c>
      <c r="D18" s="30">
        <v>0.74846589910541883</v>
      </c>
      <c r="E18" s="30">
        <v>1.1637376050375032</v>
      </c>
      <c r="F18" s="30">
        <v>0.79676885602680414</v>
      </c>
      <c r="G18" s="30">
        <v>0.20866568955330123</v>
      </c>
      <c r="H18" s="30">
        <v>0.34670179061885609</v>
      </c>
      <c r="I18" s="30">
        <v>0.31329616678349786</v>
      </c>
      <c r="J18" s="30">
        <v>2.8435054996094257E-2</v>
      </c>
      <c r="K18" s="30">
        <v>0.43140086346420181</v>
      </c>
      <c r="L18" s="30">
        <v>0.25386128129134938</v>
      </c>
      <c r="M18" s="30">
        <v>0</v>
      </c>
      <c r="N18" s="30">
        <v>0</v>
      </c>
      <c r="O18" s="30">
        <v>9.0654965137545632E-2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28.700020000345393</v>
      </c>
      <c r="D19" s="30">
        <v>27.36256772048354</v>
      </c>
      <c r="E19" s="30">
        <v>27.604163107573751</v>
      </c>
      <c r="F19" s="30">
        <v>5.2324156139131608</v>
      </c>
      <c r="G19" s="30">
        <v>5.4864513846325718</v>
      </c>
      <c r="H19" s="30">
        <v>5.5764171970924261</v>
      </c>
      <c r="I19" s="30">
        <v>5.2032859193076515</v>
      </c>
      <c r="J19" s="30">
        <v>10.597495915475637</v>
      </c>
      <c r="K19" s="30">
        <v>5.8684584956434449</v>
      </c>
      <c r="L19" s="30">
        <v>5.6006816843563643</v>
      </c>
      <c r="M19" s="30">
        <v>30.161101142306833</v>
      </c>
      <c r="N19" s="30">
        <v>54.150351625325726</v>
      </c>
      <c r="O19" s="30">
        <v>27.131931622086348</v>
      </c>
      <c r="P19" s="30">
        <v>25.92437701407674</v>
      </c>
      <c r="Q19" s="30">
        <v>17.91368860982876</v>
      </c>
      <c r="R19" s="30">
        <v>17.227967025965153</v>
      </c>
      <c r="S19" s="30">
        <v>15.473328604314755</v>
      </c>
      <c r="T19" s="30">
        <v>10.709796533996034</v>
      </c>
      <c r="U19" s="30">
        <v>20.644838043935863</v>
      </c>
      <c r="V19" s="30">
        <v>16.599120985284124</v>
      </c>
      <c r="W19" s="30">
        <v>12.367912547775449</v>
      </c>
      <c r="X19" s="30">
        <v>15.972803470374632</v>
      </c>
    </row>
    <row r="20" spans="1:24" ht="11.25" customHeight="1" x14ac:dyDescent="0.2">
      <c r="A20" s="22" t="s">
        <v>31</v>
      </c>
      <c r="B20" s="23" t="s">
        <v>32</v>
      </c>
      <c r="C20" s="30">
        <v>9.2992643342083001E-2</v>
      </c>
      <c r="D20" s="30">
        <v>6.3607073234836206E-2</v>
      </c>
      <c r="E20" s="30">
        <v>3.1227309488163428E-2</v>
      </c>
      <c r="F20" s="30">
        <v>0.10450988948642859</v>
      </c>
      <c r="G20" s="30">
        <v>0.16473403570969403</v>
      </c>
      <c r="H20" s="30">
        <v>5.2545228779519289E-2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8.2376114070692683</v>
      </c>
      <c r="N21" s="30">
        <v>9.8582165612665147</v>
      </c>
      <c r="O21" s="30">
        <v>8.7196307192618914</v>
      </c>
      <c r="P21" s="30">
        <v>8.9563080116627383</v>
      </c>
      <c r="Q21" s="30">
        <v>7.7027273906445304</v>
      </c>
      <c r="R21" s="30">
        <v>8.3152787102203334</v>
      </c>
      <c r="S21" s="30">
        <v>8.6214186683140746</v>
      </c>
      <c r="T21" s="30">
        <v>8.130129014953118</v>
      </c>
      <c r="U21" s="30">
        <v>8.9759657461005666</v>
      </c>
      <c r="V21" s="30">
        <v>7.5949546901721892</v>
      </c>
      <c r="W21" s="30">
        <v>7.6211933918954466</v>
      </c>
      <c r="X21" s="30">
        <v>8.4882425565206976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:W22" si="15">SUM(C23:C24)</f>
        <v>7.9924330318135173</v>
      </c>
      <c r="D22" s="31">
        <f t="shared" si="15"/>
        <v>10.451643843379467</v>
      </c>
      <c r="E22" s="31">
        <f t="shared" si="15"/>
        <v>14.388797820705602</v>
      </c>
      <c r="F22" s="31">
        <f t="shared" si="15"/>
        <v>19.726954814538335</v>
      </c>
      <c r="G22" s="31">
        <f t="shared" si="15"/>
        <v>15.651677907493278</v>
      </c>
      <c r="H22" s="31">
        <f t="shared" si="15"/>
        <v>16.994221238171409</v>
      </c>
      <c r="I22" s="31">
        <f t="shared" si="15"/>
        <v>10.58810733418564</v>
      </c>
      <c r="J22" s="31">
        <f t="shared" si="15"/>
        <v>9.5686513535879474</v>
      </c>
      <c r="K22" s="31">
        <f t="shared" si="15"/>
        <v>9.1259995882732401</v>
      </c>
      <c r="L22" s="31">
        <f t="shared" si="15"/>
        <v>1.0394633282168371</v>
      </c>
      <c r="M22" s="31">
        <f t="shared" si="15"/>
        <v>0.90700570591747987</v>
      </c>
      <c r="N22" s="31">
        <f t="shared" si="15"/>
        <v>3.1441777576534973</v>
      </c>
      <c r="O22" s="31">
        <f t="shared" si="15"/>
        <v>0.77805588507127288</v>
      </c>
      <c r="P22" s="31">
        <f t="shared" si="15"/>
        <v>0.88453608175777776</v>
      </c>
      <c r="Q22" s="31">
        <f t="shared" si="15"/>
        <v>0.45583382472524336</v>
      </c>
      <c r="R22" s="31">
        <f t="shared" si="15"/>
        <v>0.25334069806679776</v>
      </c>
      <c r="S22" s="31">
        <f t="shared" si="15"/>
        <v>0.24946431443161637</v>
      </c>
      <c r="T22" s="31">
        <f t="shared" si="15"/>
        <v>0.2342691860770364</v>
      </c>
      <c r="U22" s="31">
        <f t="shared" si="15"/>
        <v>0.28142811081800156</v>
      </c>
      <c r="V22" s="31">
        <f t="shared" si="15"/>
        <v>0.20992744698641502</v>
      </c>
      <c r="W22" s="31">
        <f t="shared" si="15"/>
        <v>0.4303205533617821</v>
      </c>
      <c r="X22" s="31">
        <f t="shared" ref="X22" si="16">SUM(X23:X24)</f>
        <v>0.15325138194678045</v>
      </c>
    </row>
    <row r="23" spans="1:24" ht="11.25" customHeight="1" x14ac:dyDescent="0.2">
      <c r="A23" s="22" t="s">
        <v>37</v>
      </c>
      <c r="B23" s="23" t="s">
        <v>38</v>
      </c>
      <c r="C23" s="30">
        <v>7.9924330318135173</v>
      </c>
      <c r="D23" s="30">
        <v>10.451643843379467</v>
      </c>
      <c r="E23" s="30">
        <v>14.388797820705602</v>
      </c>
      <c r="F23" s="30">
        <v>19.726954814538335</v>
      </c>
      <c r="G23" s="30">
        <v>15.651677907493278</v>
      </c>
      <c r="H23" s="30">
        <v>16.994221238171409</v>
      </c>
      <c r="I23" s="30">
        <v>10.58810733418564</v>
      </c>
      <c r="J23" s="30">
        <v>9.5686513535879474</v>
      </c>
      <c r="K23" s="30">
        <v>9.1259995882732401</v>
      </c>
      <c r="L23" s="30">
        <v>1.0394633282168371</v>
      </c>
      <c r="M23" s="30">
        <v>0.90700570591747987</v>
      </c>
      <c r="N23" s="30">
        <v>3.1441777576534973</v>
      </c>
      <c r="O23" s="30">
        <v>0.77805588507127288</v>
      </c>
      <c r="P23" s="30">
        <v>0.88453608175777776</v>
      </c>
      <c r="Q23" s="30">
        <v>0.45583382472524336</v>
      </c>
      <c r="R23" s="30">
        <v>0.25334069806679776</v>
      </c>
      <c r="S23" s="30">
        <v>0.24946431443161637</v>
      </c>
      <c r="T23" s="30">
        <v>0.2342691860770364</v>
      </c>
      <c r="U23" s="30">
        <v>0.28142811081800156</v>
      </c>
      <c r="V23" s="30">
        <v>0.20992744698641502</v>
      </c>
      <c r="W23" s="30">
        <v>0.4303205533617821</v>
      </c>
      <c r="X23" s="30">
        <v>0.15325138194678045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7">SUM(C27,C33)</f>
        <v>2778.9290023038338</v>
      </c>
      <c r="D26" s="31">
        <f t="shared" ref="D26:W26" si="18">SUM(D27,D33)</f>
        <v>2770.2970883094677</v>
      </c>
      <c r="E26" s="31">
        <f t="shared" si="18"/>
        <v>2437.8219258112567</v>
      </c>
      <c r="F26" s="31">
        <f t="shared" si="18"/>
        <v>2788.9984330350062</v>
      </c>
      <c r="G26" s="31">
        <f t="shared" si="18"/>
        <v>2469.6832045381866</v>
      </c>
      <c r="H26" s="31">
        <f t="shared" si="18"/>
        <v>2289.1020996515467</v>
      </c>
      <c r="I26" s="31">
        <f t="shared" si="18"/>
        <v>2271.9436919951681</v>
      </c>
      <c r="J26" s="31">
        <f t="shared" si="18"/>
        <v>2695.8040388992349</v>
      </c>
      <c r="K26" s="31">
        <f t="shared" si="18"/>
        <v>2111.9263417049597</v>
      </c>
      <c r="L26" s="31">
        <f t="shared" si="18"/>
        <v>1998.5902745470023</v>
      </c>
      <c r="M26" s="31">
        <f t="shared" si="18"/>
        <v>1855.6615787184387</v>
      </c>
      <c r="N26" s="31">
        <f t="shared" si="18"/>
        <v>1811.9993951796948</v>
      </c>
      <c r="O26" s="31">
        <f t="shared" si="18"/>
        <v>1780.5916090253656</v>
      </c>
      <c r="P26" s="31">
        <f t="shared" si="18"/>
        <v>1613.7566922176154</v>
      </c>
      <c r="Q26" s="31">
        <f t="shared" si="18"/>
        <v>1649.5584542576555</v>
      </c>
      <c r="R26" s="31">
        <f t="shared" si="18"/>
        <v>1416.4089084357427</v>
      </c>
      <c r="S26" s="31">
        <f t="shared" si="18"/>
        <v>1194.480295456259</v>
      </c>
      <c r="T26" s="31">
        <f t="shared" si="18"/>
        <v>1190.7176282494045</v>
      </c>
      <c r="U26" s="31">
        <f t="shared" si="18"/>
        <v>1484.906865552359</v>
      </c>
      <c r="V26" s="31">
        <f t="shared" si="18"/>
        <v>1488.4451896460616</v>
      </c>
      <c r="W26" s="31">
        <f t="shared" si="18"/>
        <v>1527.7157377156705</v>
      </c>
      <c r="X26" s="31">
        <f t="shared" ref="X26" si="19">SUM(X27,X33)</f>
        <v>1525.8527657165721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:W27" si="20">SUM(C28:C32)</f>
        <v>3.8146570395457862</v>
      </c>
      <c r="D27" s="42">
        <f t="shared" si="20"/>
        <v>3.7641297137007532</v>
      </c>
      <c r="E27" s="42">
        <f t="shared" si="20"/>
        <v>3.7790255204356691</v>
      </c>
      <c r="F27" s="42">
        <f t="shared" si="20"/>
        <v>3.7046940537186828</v>
      </c>
      <c r="G27" s="42">
        <f t="shared" si="20"/>
        <v>3.7888688332331575</v>
      </c>
      <c r="H27" s="42">
        <f t="shared" si="20"/>
        <v>3.8052656968492502</v>
      </c>
      <c r="I27" s="42">
        <f t="shared" si="20"/>
        <v>3.8089738166798011</v>
      </c>
      <c r="J27" s="42">
        <f t="shared" si="20"/>
        <v>29.029761161562693</v>
      </c>
      <c r="K27" s="42">
        <f t="shared" si="20"/>
        <v>3.6514812926892191</v>
      </c>
      <c r="L27" s="42">
        <f t="shared" si="20"/>
        <v>6.6541564893458061</v>
      </c>
      <c r="M27" s="42">
        <f t="shared" si="20"/>
        <v>4.4734385384625659</v>
      </c>
      <c r="N27" s="42">
        <f t="shared" si="20"/>
        <v>3.5901797123025387</v>
      </c>
      <c r="O27" s="42">
        <f t="shared" si="20"/>
        <v>4.8603994742137733</v>
      </c>
      <c r="P27" s="42">
        <f t="shared" si="20"/>
        <v>2.1122291223474043</v>
      </c>
      <c r="Q27" s="42">
        <f t="shared" si="20"/>
        <v>0.89703900922661739</v>
      </c>
      <c r="R27" s="42">
        <f t="shared" si="20"/>
        <v>1.1200091207569629</v>
      </c>
      <c r="S27" s="42">
        <f t="shared" si="20"/>
        <v>1.7494797837692064</v>
      </c>
      <c r="T27" s="42">
        <f t="shared" si="20"/>
        <v>3.6588399312311024</v>
      </c>
      <c r="U27" s="42">
        <f t="shared" si="20"/>
        <v>9.9977884826745491</v>
      </c>
      <c r="V27" s="42">
        <f t="shared" si="20"/>
        <v>15.98215898014414</v>
      </c>
      <c r="W27" s="42">
        <f t="shared" si="20"/>
        <v>22.419617367084903</v>
      </c>
      <c r="X27" s="42">
        <f t="shared" ref="X27" si="21">SUM(X28:X32)</f>
        <v>15.173563169359239</v>
      </c>
    </row>
    <row r="28" spans="1:24" ht="11.25" customHeight="1" x14ac:dyDescent="0.2">
      <c r="A28" s="39" t="s">
        <v>45</v>
      </c>
      <c r="B28" s="23" t="s">
        <v>46</v>
      </c>
      <c r="C28" s="30">
        <v>3.8146570395457862</v>
      </c>
      <c r="D28" s="30">
        <v>3.7641297137007532</v>
      </c>
      <c r="E28" s="30">
        <v>3.7790255204356691</v>
      </c>
      <c r="F28" s="30">
        <v>3.7046940537186828</v>
      </c>
      <c r="G28" s="30">
        <v>3.7888688332331575</v>
      </c>
      <c r="H28" s="30">
        <v>3.8052656968492502</v>
      </c>
      <c r="I28" s="30">
        <v>3.8089738166798011</v>
      </c>
      <c r="J28" s="30">
        <v>3.7381379424425858</v>
      </c>
      <c r="K28" s="30">
        <v>3.6514812926892191</v>
      </c>
      <c r="L28" s="30">
        <v>4.2950141059494005</v>
      </c>
      <c r="M28" s="30">
        <v>3.9755444761911307</v>
      </c>
      <c r="N28" s="30">
        <v>3.5901797123025387</v>
      </c>
      <c r="O28" s="30">
        <v>3.7708705087942662</v>
      </c>
      <c r="P28" s="30">
        <v>1.836998789481233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25.291623219120108</v>
      </c>
      <c r="K29" s="30">
        <v>0</v>
      </c>
      <c r="L29" s="30">
        <v>2.3591423833964056</v>
      </c>
      <c r="M29" s="30">
        <v>0.49789406227143512</v>
      </c>
      <c r="N29" s="30">
        <v>0</v>
      </c>
      <c r="O29" s="30">
        <v>1.0895289654195068</v>
      </c>
      <c r="P29" s="30">
        <v>0.27523033286617149</v>
      </c>
      <c r="Q29" s="30">
        <v>0.89703900922661739</v>
      </c>
      <c r="R29" s="30">
        <v>1.1200091207569629</v>
      </c>
      <c r="S29" s="30">
        <v>1.7494797837692064</v>
      </c>
      <c r="T29" s="30">
        <v>3.6588399312311024</v>
      </c>
      <c r="U29" s="30">
        <v>9.9977884826745491</v>
      </c>
      <c r="V29" s="30">
        <v>15.98215898014414</v>
      </c>
      <c r="W29" s="30">
        <v>22.419617367084903</v>
      </c>
      <c r="X29" s="30">
        <v>15.173563169359239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:W33" si="22">SUM(C34:C50)</f>
        <v>2775.1143452642882</v>
      </c>
      <c r="D33" s="42">
        <f t="shared" si="22"/>
        <v>2766.532958595767</v>
      </c>
      <c r="E33" s="42">
        <f t="shared" si="22"/>
        <v>2434.0429002908209</v>
      </c>
      <c r="F33" s="42">
        <f t="shared" si="22"/>
        <v>2785.2937389812873</v>
      </c>
      <c r="G33" s="42">
        <f t="shared" si="22"/>
        <v>2465.8943357049534</v>
      </c>
      <c r="H33" s="42">
        <f t="shared" si="22"/>
        <v>2285.2968339546974</v>
      </c>
      <c r="I33" s="42">
        <f t="shared" si="22"/>
        <v>2268.1347181784881</v>
      </c>
      <c r="J33" s="42">
        <f t="shared" si="22"/>
        <v>2666.774277737672</v>
      </c>
      <c r="K33" s="42">
        <f t="shared" si="22"/>
        <v>2108.2748604122703</v>
      </c>
      <c r="L33" s="42">
        <f t="shared" si="22"/>
        <v>1991.9361180576566</v>
      </c>
      <c r="M33" s="42">
        <f t="shared" si="22"/>
        <v>1851.1881401799762</v>
      </c>
      <c r="N33" s="42">
        <f t="shared" si="22"/>
        <v>1808.4092154673922</v>
      </c>
      <c r="O33" s="42">
        <f t="shared" si="22"/>
        <v>1775.7312095511518</v>
      </c>
      <c r="P33" s="42">
        <f t="shared" si="22"/>
        <v>1611.6444630952681</v>
      </c>
      <c r="Q33" s="42">
        <f t="shared" si="22"/>
        <v>1648.661415248429</v>
      </c>
      <c r="R33" s="42">
        <f t="shared" si="22"/>
        <v>1415.2888993149857</v>
      </c>
      <c r="S33" s="42">
        <f t="shared" si="22"/>
        <v>1192.7308156724898</v>
      </c>
      <c r="T33" s="42">
        <f t="shared" si="22"/>
        <v>1187.0587883181734</v>
      </c>
      <c r="U33" s="42">
        <f t="shared" si="22"/>
        <v>1474.9090770696844</v>
      </c>
      <c r="V33" s="42">
        <f t="shared" si="22"/>
        <v>1472.4630306659176</v>
      </c>
      <c r="W33" s="42">
        <f t="shared" si="22"/>
        <v>1505.2961203485856</v>
      </c>
      <c r="X33" s="42">
        <f t="shared" ref="X33" si="23">SUM(X34:X50)</f>
        <v>1510.6792025472128</v>
      </c>
    </row>
    <row r="34" spans="1:24" ht="11.25" customHeight="1" x14ac:dyDescent="0.2">
      <c r="A34" s="39" t="s">
        <v>55</v>
      </c>
      <c r="B34" s="23" t="s">
        <v>56</v>
      </c>
      <c r="C34" s="30">
        <v>729.85075731103666</v>
      </c>
      <c r="D34" s="30">
        <v>835.71241397195126</v>
      </c>
      <c r="E34" s="30">
        <v>838.30209639762745</v>
      </c>
      <c r="F34" s="30">
        <v>996.63947553213711</v>
      </c>
      <c r="G34" s="30">
        <v>864.2952655390593</v>
      </c>
      <c r="H34" s="30">
        <v>783.91721041972016</v>
      </c>
      <c r="I34" s="30">
        <v>871.27360155493068</v>
      </c>
      <c r="J34" s="30">
        <v>1161.3775923136614</v>
      </c>
      <c r="K34" s="30">
        <v>953.87366390518991</v>
      </c>
      <c r="L34" s="30">
        <v>630.47415515254181</v>
      </c>
      <c r="M34" s="30">
        <v>581.56131775496681</v>
      </c>
      <c r="N34" s="30">
        <v>462.92352428460191</v>
      </c>
      <c r="O34" s="30">
        <v>375.91295812118653</v>
      </c>
      <c r="P34" s="30">
        <v>355.73653004990808</v>
      </c>
      <c r="Q34" s="30">
        <v>407.65973385636852</v>
      </c>
      <c r="R34" s="30">
        <v>386.77095784358391</v>
      </c>
      <c r="S34" s="30">
        <v>440.35521131857877</v>
      </c>
      <c r="T34" s="30">
        <v>475.84277231384107</v>
      </c>
      <c r="U34" s="30">
        <v>558.87328562575476</v>
      </c>
      <c r="V34" s="30">
        <v>700.26530978107246</v>
      </c>
      <c r="W34" s="30">
        <v>795.67060513729905</v>
      </c>
      <c r="X34" s="30">
        <v>720.34714968333992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1.6198711684810942</v>
      </c>
      <c r="H35" s="30">
        <v>2.0223221212289269</v>
      </c>
      <c r="I35" s="30">
        <v>0.71079666860251867</v>
      </c>
      <c r="J35" s="30">
        <v>1.2058470841445232</v>
      </c>
      <c r="K35" s="30">
        <v>0.67528739367470281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1.4015739287858646E-2</v>
      </c>
      <c r="X35" s="30">
        <v>1.8534010641133008E-2</v>
      </c>
    </row>
    <row r="36" spans="1:24" ht="11.25" customHeight="1" x14ac:dyDescent="0.2">
      <c r="A36" s="39" t="s">
        <v>59</v>
      </c>
      <c r="B36" s="23" t="s">
        <v>60</v>
      </c>
      <c r="C36" s="30">
        <v>462.33293577501547</v>
      </c>
      <c r="D36" s="30">
        <v>527.51192502421122</v>
      </c>
      <c r="E36" s="30">
        <v>348.97298002818894</v>
      </c>
      <c r="F36" s="30">
        <v>235.44602098555035</v>
      </c>
      <c r="G36" s="30">
        <v>190.13092192613843</v>
      </c>
      <c r="H36" s="30">
        <v>215.95375922566024</v>
      </c>
      <c r="I36" s="30">
        <v>185.59197507543249</v>
      </c>
      <c r="J36" s="30">
        <v>207.02170456838036</v>
      </c>
      <c r="K36" s="30">
        <v>208.14227068755096</v>
      </c>
      <c r="L36" s="30">
        <v>201.04060647778894</v>
      </c>
      <c r="M36" s="30">
        <v>210.99861177334071</v>
      </c>
      <c r="N36" s="30">
        <v>221.89045846385162</v>
      </c>
      <c r="O36" s="30">
        <v>246.08287407120537</v>
      </c>
      <c r="P36" s="30">
        <v>185.43672601356099</v>
      </c>
      <c r="Q36" s="30">
        <v>227.07612372683604</v>
      </c>
      <c r="R36" s="30">
        <v>150.87008062013223</v>
      </c>
      <c r="S36" s="30">
        <v>131.04057759406422</v>
      </c>
      <c r="T36" s="30">
        <v>135.24456813796954</v>
      </c>
      <c r="U36" s="30">
        <v>174.9807884601361</v>
      </c>
      <c r="V36" s="30">
        <v>155.97012959266604</v>
      </c>
      <c r="W36" s="30">
        <v>144.32151436842153</v>
      </c>
      <c r="X36" s="30">
        <v>154.99070620870236</v>
      </c>
    </row>
    <row r="37" spans="1:24" ht="11.25" customHeight="1" x14ac:dyDescent="0.2">
      <c r="A37" s="39" t="s">
        <v>61</v>
      </c>
      <c r="B37" s="23" t="s">
        <v>62</v>
      </c>
      <c r="C37" s="30">
        <v>0.42485719333293326</v>
      </c>
      <c r="D37" s="30">
        <v>1.4528973100627358</v>
      </c>
      <c r="E37" s="30">
        <v>55.36812641725804</v>
      </c>
      <c r="F37" s="30">
        <v>103.26963654865331</v>
      </c>
      <c r="G37" s="30">
        <v>110.44098086101353</v>
      </c>
      <c r="H37" s="30">
        <v>99.788461147424258</v>
      </c>
      <c r="I37" s="30">
        <v>90.6339824508254</v>
      </c>
      <c r="J37" s="30">
        <v>132.54907939503479</v>
      </c>
      <c r="K37" s="30">
        <v>54.581129387174414</v>
      </c>
      <c r="L37" s="30">
        <v>73.099238105957937</v>
      </c>
      <c r="M37" s="30">
        <v>35.276093069824121</v>
      </c>
      <c r="N37" s="30">
        <v>0.35719811339855845</v>
      </c>
      <c r="O37" s="30">
        <v>123.01685163011292</v>
      </c>
      <c r="P37" s="30">
        <v>77.529135018226512</v>
      </c>
      <c r="Q37" s="30">
        <v>61.44694523934966</v>
      </c>
      <c r="R37" s="30">
        <v>2.3169726054251671</v>
      </c>
      <c r="S37" s="30">
        <v>34.771906164601738</v>
      </c>
      <c r="T37" s="30">
        <v>26.525049084057663</v>
      </c>
      <c r="U37" s="30">
        <v>30.432918542825011</v>
      </c>
      <c r="V37" s="30">
        <v>25.904793025322554</v>
      </c>
      <c r="W37" s="30">
        <v>11.658635972180843</v>
      </c>
      <c r="X37" s="30">
        <v>1.957804916588173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</row>
    <row r="41" spans="1:24" ht="11.25" customHeight="1" x14ac:dyDescent="0.2">
      <c r="A41" s="39" t="s">
        <v>69</v>
      </c>
      <c r="B41" s="23" t="s">
        <v>70</v>
      </c>
      <c r="C41" s="30">
        <v>3.5016753221430901</v>
      </c>
      <c r="D41" s="30">
        <v>3.2099447222476125</v>
      </c>
      <c r="E41" s="30">
        <v>6.4024825229070963</v>
      </c>
      <c r="F41" s="30">
        <v>1.6272549717655889</v>
      </c>
      <c r="G41" s="30">
        <v>1.4596388895185506</v>
      </c>
      <c r="H41" s="30">
        <v>3.625897700060476</v>
      </c>
      <c r="I41" s="30">
        <v>2.1990773864748969</v>
      </c>
      <c r="J41" s="30">
        <v>2.1437053358206564</v>
      </c>
      <c r="K41" s="30">
        <v>1.4804393339287003</v>
      </c>
      <c r="L41" s="30">
        <v>0.55640599173409611</v>
      </c>
      <c r="M41" s="30">
        <v>0.71480124569987447</v>
      </c>
      <c r="N41" s="30">
        <v>0.83463072931528315</v>
      </c>
      <c r="O41" s="30">
        <v>0.39656117891482623</v>
      </c>
      <c r="P41" s="30">
        <v>1.0232261406100374</v>
      </c>
      <c r="Q41" s="30">
        <v>0.87419227215356643</v>
      </c>
      <c r="R41" s="30">
        <v>2.061603860321676</v>
      </c>
      <c r="S41" s="30">
        <v>1.9499174760211697</v>
      </c>
      <c r="T41" s="30">
        <v>1.4829756118581583</v>
      </c>
      <c r="U41" s="30">
        <v>1.6803615159311058</v>
      </c>
      <c r="V41" s="30">
        <v>0.94610309715013274</v>
      </c>
      <c r="W41" s="30">
        <v>0.61417991824697937</v>
      </c>
      <c r="X41" s="30">
        <v>0.63718001645245048</v>
      </c>
    </row>
    <row r="42" spans="1:24" ht="11.25" customHeight="1" x14ac:dyDescent="0.2">
      <c r="A42" s="39" t="s">
        <v>71</v>
      </c>
      <c r="B42" s="23" t="s">
        <v>72</v>
      </c>
      <c r="C42" s="30">
        <v>230.23905801423379</v>
      </c>
      <c r="D42" s="30">
        <v>0</v>
      </c>
      <c r="E42" s="30">
        <v>0</v>
      </c>
      <c r="F42" s="30">
        <v>0.48911155475807128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230.68375927646301</v>
      </c>
      <c r="M42" s="30">
        <v>251.31305345278855</v>
      </c>
      <c r="N42" s="30">
        <v>228.6413058355144</v>
      </c>
      <c r="O42" s="30">
        <v>264.29741951872006</v>
      </c>
      <c r="P42" s="30">
        <v>344.42876882268274</v>
      </c>
      <c r="Q42" s="30">
        <v>376.09189879047682</v>
      </c>
      <c r="R42" s="30">
        <v>308.76768518018355</v>
      </c>
      <c r="S42" s="30">
        <v>196.60569759858595</v>
      </c>
      <c r="T42" s="30">
        <v>193.0844208757693</v>
      </c>
      <c r="U42" s="30">
        <v>232.75809207640273</v>
      </c>
      <c r="V42" s="30">
        <v>183.17821013836658</v>
      </c>
      <c r="W42" s="30">
        <v>168.55014925049056</v>
      </c>
      <c r="X42" s="30">
        <v>193.98903214554718</v>
      </c>
    </row>
    <row r="43" spans="1:24" ht="11.25" customHeight="1" x14ac:dyDescent="0.2">
      <c r="A43" s="39" t="s">
        <v>73</v>
      </c>
      <c r="B43" s="23" t="s">
        <v>74</v>
      </c>
      <c r="C43" s="30">
        <v>87.684555710920165</v>
      </c>
      <c r="D43" s="30">
        <v>126.13909518798545</v>
      </c>
      <c r="E43" s="30">
        <v>117.10633179537639</v>
      </c>
      <c r="F43" s="30">
        <v>137.99963109050714</v>
      </c>
      <c r="G43" s="30">
        <v>157.89993765598123</v>
      </c>
      <c r="H43" s="30">
        <v>162.64041075199324</v>
      </c>
      <c r="I43" s="30">
        <v>126.59535905105632</v>
      </c>
      <c r="J43" s="30">
        <v>132.93501616031247</v>
      </c>
      <c r="K43" s="30">
        <v>122.03966137611039</v>
      </c>
      <c r="L43" s="30">
        <v>131.11493403909796</v>
      </c>
      <c r="M43" s="30">
        <v>136.06024491132203</v>
      </c>
      <c r="N43" s="30">
        <v>187.71075843831858</v>
      </c>
      <c r="O43" s="30">
        <v>145.49519353031317</v>
      </c>
      <c r="P43" s="30">
        <v>101.21921153525544</v>
      </c>
      <c r="Q43" s="30">
        <v>91.865663054448063</v>
      </c>
      <c r="R43" s="30">
        <v>89.245866947346386</v>
      </c>
      <c r="S43" s="30">
        <v>78.964430621467187</v>
      </c>
      <c r="T43" s="30">
        <v>70.183048010832621</v>
      </c>
      <c r="U43" s="30">
        <v>100.43549204339469</v>
      </c>
      <c r="V43" s="30">
        <v>92.469527158576653</v>
      </c>
      <c r="W43" s="30">
        <v>104.6390327055278</v>
      </c>
      <c r="X43" s="30">
        <v>97.004158805721559</v>
      </c>
    </row>
    <row r="44" spans="1:24" ht="11.25" customHeight="1" x14ac:dyDescent="0.2">
      <c r="A44" s="39" t="s">
        <v>75</v>
      </c>
      <c r="B44" s="23" t="s">
        <v>76</v>
      </c>
      <c r="C44" s="30">
        <v>1176.805338432752</v>
      </c>
      <c r="D44" s="30">
        <v>1168.2231228472754</v>
      </c>
      <c r="E44" s="30">
        <v>951.1768751516945</v>
      </c>
      <c r="F44" s="30">
        <v>1117.4953926748901</v>
      </c>
      <c r="G44" s="30">
        <v>988.76086683593212</v>
      </c>
      <c r="H44" s="30">
        <v>873.80432198287565</v>
      </c>
      <c r="I44" s="30">
        <v>867.61680979194966</v>
      </c>
      <c r="J44" s="30">
        <v>907.68183269470501</v>
      </c>
      <c r="K44" s="30">
        <v>688.8747805561909</v>
      </c>
      <c r="L44" s="30">
        <v>674.51307402729822</v>
      </c>
      <c r="M44" s="30">
        <v>563.38186796026616</v>
      </c>
      <c r="N44" s="30">
        <v>641.2891726563372</v>
      </c>
      <c r="O44" s="30">
        <v>553.48777361184636</v>
      </c>
      <c r="P44" s="30">
        <v>503.2383962330349</v>
      </c>
      <c r="Q44" s="30">
        <v>428.44811964246674</v>
      </c>
      <c r="R44" s="30">
        <v>427.32037397702567</v>
      </c>
      <c r="S44" s="30">
        <v>279.47065364891188</v>
      </c>
      <c r="T44" s="30">
        <v>215.11284415485002</v>
      </c>
      <c r="U44" s="30">
        <v>252.42738566652798</v>
      </c>
      <c r="V44" s="30">
        <v>193.20691927720748</v>
      </c>
      <c r="W44" s="30">
        <v>172.42818587474812</v>
      </c>
      <c r="X44" s="30">
        <v>184.73594596067102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1.1138198864683304</v>
      </c>
      <c r="T45" s="30">
        <v>0.22892710444323847</v>
      </c>
      <c r="U45" s="30">
        <v>0.34405127353788023</v>
      </c>
      <c r="V45" s="30">
        <v>3.3455168500644299</v>
      </c>
      <c r="W45" s="30">
        <v>0.60758495711185445</v>
      </c>
      <c r="X45" s="30">
        <v>0.21155016927493955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33.385748800085359</v>
      </c>
      <c r="D48" s="30">
        <v>34.518549868406083</v>
      </c>
      <c r="E48" s="30">
        <v>34.905569155482922</v>
      </c>
      <c r="F48" s="30">
        <v>46.667012836136237</v>
      </c>
      <c r="G48" s="30">
        <v>38.369921421318438</v>
      </c>
      <c r="H48" s="30">
        <v>40.232532225556476</v>
      </c>
      <c r="I48" s="30">
        <v>36.253272889339655</v>
      </c>
      <c r="J48" s="30">
        <v>41.310738385833524</v>
      </c>
      <c r="K48" s="30">
        <v>38.515936869037596</v>
      </c>
      <c r="L48" s="30">
        <v>38.400859383561631</v>
      </c>
      <c r="M48" s="30">
        <v>38.625634594517315</v>
      </c>
      <c r="N48" s="30">
        <v>32.261022062777499</v>
      </c>
      <c r="O48" s="30">
        <v>32.856392882716072</v>
      </c>
      <c r="P48" s="30">
        <v>16.084103530910578</v>
      </c>
      <c r="Q48" s="30">
        <v>13.588866298820893</v>
      </c>
      <c r="R48" s="30">
        <v>11.773581579742078</v>
      </c>
      <c r="S48" s="30">
        <v>11.925540565183271</v>
      </c>
      <c r="T48" s="30">
        <v>55.458437938025021</v>
      </c>
      <c r="U48" s="30">
        <v>107.26496120755226</v>
      </c>
      <c r="V48" s="30">
        <v>92.946993095212136</v>
      </c>
      <c r="W48" s="30">
        <v>69.333773563372077</v>
      </c>
      <c r="X48" s="30">
        <v>112.40033560736725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50.889418704768381</v>
      </c>
      <c r="D50" s="30">
        <v>69.76500966362714</v>
      </c>
      <c r="E50" s="30">
        <v>81.80843882228514</v>
      </c>
      <c r="F50" s="30">
        <v>145.66020278688956</v>
      </c>
      <c r="G50" s="30">
        <v>112.91693140751096</v>
      </c>
      <c r="H50" s="30">
        <v>103.31191838017841</v>
      </c>
      <c r="I50" s="30">
        <v>87.259843309876572</v>
      </c>
      <c r="J50" s="30">
        <v>80.548761799779129</v>
      </c>
      <c r="K50" s="30">
        <v>40.091690903412896</v>
      </c>
      <c r="L50" s="30">
        <v>12.053085603212821</v>
      </c>
      <c r="M50" s="30">
        <v>33.256515417250583</v>
      </c>
      <c r="N50" s="30">
        <v>32.501144883276936</v>
      </c>
      <c r="O50" s="30">
        <v>34.185185006136379</v>
      </c>
      <c r="P50" s="30">
        <v>26.948365751078615</v>
      </c>
      <c r="Q50" s="30">
        <v>41.609872367508636</v>
      </c>
      <c r="R50" s="30">
        <v>36.1617767012252</v>
      </c>
      <c r="S50" s="30">
        <v>16.533060798607259</v>
      </c>
      <c r="T50" s="30">
        <v>13.895745086526651</v>
      </c>
      <c r="U50" s="30">
        <v>15.711740657621963</v>
      </c>
      <c r="V50" s="30">
        <v>24.229528650279072</v>
      </c>
      <c r="W50" s="30">
        <v>37.458442861899222</v>
      </c>
      <c r="X50" s="30">
        <v>44.386805022906906</v>
      </c>
    </row>
    <row r="51" spans="1:24" ht="11.25" customHeight="1" x14ac:dyDescent="0.2">
      <c r="A51" s="24" t="s">
        <v>89</v>
      </c>
      <c r="B51" s="25" t="s">
        <v>90</v>
      </c>
      <c r="C51" s="31">
        <v>7243.4267859565134</v>
      </c>
      <c r="D51" s="31">
        <v>7091.7279279054028</v>
      </c>
      <c r="E51" s="31">
        <v>6735.2753190806643</v>
      </c>
      <c r="F51" s="31">
        <v>7163.8775755399138</v>
      </c>
      <c r="G51" s="31">
        <v>6231.0680727924646</v>
      </c>
      <c r="H51" s="31">
        <v>6349.2410737916634</v>
      </c>
      <c r="I51" s="31">
        <v>5381.6315406368922</v>
      </c>
      <c r="J51" s="31">
        <v>5730.5282325768449</v>
      </c>
      <c r="K51" s="31">
        <v>5306.4438500063197</v>
      </c>
      <c r="L51" s="31">
        <v>4290.8084232289475</v>
      </c>
      <c r="M51" s="31">
        <v>4341.3633299011199</v>
      </c>
      <c r="N51" s="31">
        <v>5987.6294205557879</v>
      </c>
      <c r="O51" s="31">
        <v>6206.6309049502997</v>
      </c>
      <c r="P51" s="31">
        <v>5522.8697520754622</v>
      </c>
      <c r="Q51" s="31">
        <v>5236.3537627620744</v>
      </c>
      <c r="R51" s="31">
        <v>4317.2793445129</v>
      </c>
      <c r="S51" s="31">
        <v>4701.1005338462437</v>
      </c>
      <c r="T51" s="31">
        <v>4499.9150155186226</v>
      </c>
      <c r="U51" s="31">
        <v>4749.936279656702</v>
      </c>
      <c r="V51" s="31">
        <v>4530.8031083661708</v>
      </c>
      <c r="W51" s="31">
        <v>5086.3971110792709</v>
      </c>
      <c r="X51" s="31">
        <v>5287.9828126580469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:W52" si="24">SUM(C53:C70)</f>
        <v>54.713350947821063</v>
      </c>
      <c r="D52" s="31">
        <f t="shared" si="24"/>
        <v>51.326156572291985</v>
      </c>
      <c r="E52" s="31">
        <f t="shared" si="24"/>
        <v>45.524193557216336</v>
      </c>
      <c r="F52" s="31">
        <f t="shared" si="24"/>
        <v>60.371471439438139</v>
      </c>
      <c r="G52" s="31">
        <f t="shared" si="24"/>
        <v>60.780074838212478</v>
      </c>
      <c r="H52" s="31">
        <f t="shared" si="24"/>
        <v>89.700268749601207</v>
      </c>
      <c r="I52" s="31">
        <f t="shared" si="24"/>
        <v>71.317430142066229</v>
      </c>
      <c r="J52" s="31">
        <f t="shared" si="24"/>
        <v>113.92749622483413</v>
      </c>
      <c r="K52" s="31">
        <f t="shared" si="24"/>
        <v>96.086436315369781</v>
      </c>
      <c r="L52" s="31">
        <f t="shared" si="24"/>
        <v>81.291868383298151</v>
      </c>
      <c r="M52" s="31">
        <f t="shared" si="24"/>
        <v>116.97452751604392</v>
      </c>
      <c r="N52" s="31">
        <f t="shared" si="24"/>
        <v>127.85054173180168</v>
      </c>
      <c r="O52" s="31">
        <f t="shared" si="24"/>
        <v>81.000396479986875</v>
      </c>
      <c r="P52" s="31">
        <f t="shared" si="24"/>
        <v>96.912727455545053</v>
      </c>
      <c r="Q52" s="31">
        <f t="shared" si="24"/>
        <v>111.63152412921326</v>
      </c>
      <c r="R52" s="31">
        <f t="shared" si="24"/>
        <v>106.42279990101504</v>
      </c>
      <c r="S52" s="31">
        <f t="shared" si="24"/>
        <v>137.99002830834979</v>
      </c>
      <c r="T52" s="31">
        <f t="shared" si="24"/>
        <v>105.14503293682746</v>
      </c>
      <c r="U52" s="31">
        <f t="shared" si="24"/>
        <v>98.876255362049235</v>
      </c>
      <c r="V52" s="31">
        <f t="shared" si="24"/>
        <v>113.25944220337279</v>
      </c>
      <c r="W52" s="31">
        <f t="shared" si="24"/>
        <v>149.39828775224115</v>
      </c>
      <c r="X52" s="31">
        <f t="shared" ref="X52" si="25">SUM(X53:X70)</f>
        <v>147.82183335302545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7.4348239838043504E-4</v>
      </c>
      <c r="D57" s="30">
        <v>1.3259562823167317E-3</v>
      </c>
      <c r="E57" s="30">
        <v>2.4460321664287869E-3</v>
      </c>
      <c r="F57" s="30">
        <v>2.3927057215417415E-3</v>
      </c>
      <c r="G57" s="30">
        <v>2.8026968787969149E-3</v>
      </c>
      <c r="H57" s="30">
        <v>2.8964284605996309E-3</v>
      </c>
      <c r="I57" s="30">
        <v>4.0055682765492602E-3</v>
      </c>
      <c r="J57" s="30">
        <v>3.9052985089973158E-3</v>
      </c>
      <c r="K57" s="30">
        <v>9.2018146157959915E-3</v>
      </c>
      <c r="L57" s="30">
        <v>1.4727141721764809E-2</v>
      </c>
      <c r="M57" s="30">
        <v>5.9245247640175573E-2</v>
      </c>
      <c r="N57" s="30">
        <v>5.5236293568905977E-2</v>
      </c>
      <c r="O57" s="30">
        <v>5.9152832356758937E-2</v>
      </c>
      <c r="P57" s="30">
        <v>7.0602329680139589E-2</v>
      </c>
      <c r="Q57" s="30">
        <v>6.2459330408472506E-2</v>
      </c>
      <c r="R57" s="30">
        <v>5.4918950079013859E-2</v>
      </c>
      <c r="S57" s="30">
        <v>5.8344049679113191E-2</v>
      </c>
      <c r="T57" s="30">
        <v>6.0085319391164023E-2</v>
      </c>
      <c r="U57" s="30">
        <v>0.1331809960012173</v>
      </c>
      <c r="V57" s="30">
        <v>0.14326320941948656</v>
      </c>
      <c r="W57" s="30">
        <v>0.13607676187294482</v>
      </c>
      <c r="X57" s="30">
        <v>0.13676760109576941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8.3115084387248073E-2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47.692107179207376</v>
      </c>
      <c r="D59" s="30">
        <v>44.627737860607226</v>
      </c>
      <c r="E59" s="30">
        <v>42.131889282472301</v>
      </c>
      <c r="F59" s="30">
        <v>54.917177870335038</v>
      </c>
      <c r="G59" s="30">
        <v>54.674391381103256</v>
      </c>
      <c r="H59" s="30">
        <v>76.070968634641929</v>
      </c>
      <c r="I59" s="30">
        <v>64.872963794554167</v>
      </c>
      <c r="J59" s="30">
        <v>89.365071166907711</v>
      </c>
      <c r="K59" s="30">
        <v>74.161587921739141</v>
      </c>
      <c r="L59" s="30">
        <v>66.729703594337565</v>
      </c>
      <c r="M59" s="30">
        <v>71.393486561326839</v>
      </c>
      <c r="N59" s="30">
        <v>72.085220400132073</v>
      </c>
      <c r="O59" s="30">
        <v>63.525250484664028</v>
      </c>
      <c r="P59" s="30">
        <v>76.679076953492242</v>
      </c>
      <c r="Q59" s="30">
        <v>76.661324609867066</v>
      </c>
      <c r="R59" s="30">
        <v>75.903675537517472</v>
      </c>
      <c r="S59" s="30">
        <v>105.62256483723785</v>
      </c>
      <c r="T59" s="30">
        <v>75.723915531323286</v>
      </c>
      <c r="U59" s="30">
        <v>67.379226713662092</v>
      </c>
      <c r="V59" s="30">
        <v>78.078299740471053</v>
      </c>
      <c r="W59" s="30">
        <v>108.12053530816206</v>
      </c>
      <c r="X59" s="30">
        <v>107.21691645066127</v>
      </c>
    </row>
    <row r="60" spans="1:24" ht="11.25" customHeight="1" x14ac:dyDescent="0.2">
      <c r="A60" s="22" t="s">
        <v>107</v>
      </c>
      <c r="B60" s="23" t="s">
        <v>108</v>
      </c>
      <c r="C60" s="30">
        <v>2.0035493864662604</v>
      </c>
      <c r="D60" s="30">
        <v>1.9401721753581702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1.5281977649564604</v>
      </c>
      <c r="L60" s="30">
        <v>1.5097101179543702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3.237458384997611E-3</v>
      </c>
      <c r="U60" s="30">
        <v>1.5432709165856276E-2</v>
      </c>
      <c r="V60" s="30">
        <v>1.7666842935756495E-2</v>
      </c>
      <c r="W60" s="30">
        <v>1.6579313460733644E-2</v>
      </c>
      <c r="X60" s="30">
        <v>1.6493482000440478E-2</v>
      </c>
    </row>
    <row r="61" spans="1:24" ht="11.25" customHeight="1" x14ac:dyDescent="0.2">
      <c r="A61" s="22" t="s">
        <v>109</v>
      </c>
      <c r="B61" s="23" t="s">
        <v>110</v>
      </c>
      <c r="C61" s="30">
        <v>3.4643313854631952</v>
      </c>
      <c r="D61" s="30">
        <v>3.1373285247486589</v>
      </c>
      <c r="E61" s="30">
        <v>1.6545867662395077</v>
      </c>
      <c r="F61" s="30">
        <v>3.2491469803868269</v>
      </c>
      <c r="G61" s="30">
        <v>3.7984167778090776</v>
      </c>
      <c r="H61" s="30">
        <v>11.503641011158452</v>
      </c>
      <c r="I61" s="30">
        <v>4.233725442995981</v>
      </c>
      <c r="J61" s="30">
        <v>7.3550067231780094</v>
      </c>
      <c r="K61" s="30">
        <v>4.430576627635153</v>
      </c>
      <c r="L61" s="30">
        <v>4.623029768835762</v>
      </c>
      <c r="M61" s="30">
        <v>33.95269527516988</v>
      </c>
      <c r="N61" s="30">
        <v>45.995060729427095</v>
      </c>
      <c r="O61" s="30">
        <v>6.9719101606120102</v>
      </c>
      <c r="P61" s="30">
        <v>8.8240888320660691</v>
      </c>
      <c r="Q61" s="30">
        <v>9.4852326006589536</v>
      </c>
      <c r="R61" s="30">
        <v>10.38125417116493</v>
      </c>
      <c r="S61" s="30">
        <v>7.2957728213517541</v>
      </c>
      <c r="T61" s="30">
        <v>7.7219661599626264</v>
      </c>
      <c r="U61" s="30">
        <v>7.124636331494945</v>
      </c>
      <c r="V61" s="30">
        <v>9.0412683799962554</v>
      </c>
      <c r="W61" s="30">
        <v>13.724856073023268</v>
      </c>
      <c r="X61" s="30">
        <v>10.682443983474201</v>
      </c>
    </row>
    <row r="62" spans="1:24" ht="11.25" customHeight="1" x14ac:dyDescent="0.2">
      <c r="A62" s="22" t="s">
        <v>111</v>
      </c>
      <c r="B62" s="23" t="s">
        <v>112</v>
      </c>
      <c r="C62" s="30">
        <v>4.1054990350002644E-2</v>
      </c>
      <c r="D62" s="30">
        <v>4.0621060822786929E-2</v>
      </c>
      <c r="E62" s="30">
        <v>2.0685865085391521E-2</v>
      </c>
      <c r="F62" s="30">
        <v>0.63997769374435487</v>
      </c>
      <c r="G62" s="30">
        <v>0.85712475089272089</v>
      </c>
      <c r="H62" s="30">
        <v>0.38883289796462805</v>
      </c>
      <c r="I62" s="30">
        <v>0.37353640822983303</v>
      </c>
      <c r="J62" s="30">
        <v>14.463025206386634</v>
      </c>
      <c r="K62" s="30">
        <v>0</v>
      </c>
      <c r="L62" s="30">
        <v>0</v>
      </c>
      <c r="M62" s="30">
        <v>5.6937770286927236</v>
      </c>
      <c r="N62" s="30">
        <v>6.3004090405077919</v>
      </c>
      <c r="O62" s="30">
        <v>5.3809736510133668</v>
      </c>
      <c r="P62" s="30">
        <v>4.879533580134594</v>
      </c>
      <c r="Q62" s="30">
        <v>4.2629358511603472</v>
      </c>
      <c r="R62" s="30">
        <v>4.4370413010654932</v>
      </c>
      <c r="S62" s="30">
        <v>5.3610227677360465</v>
      </c>
      <c r="T62" s="30">
        <v>5.0460749874297015</v>
      </c>
      <c r="U62" s="30">
        <v>6.1419544241463573</v>
      </c>
      <c r="V62" s="30">
        <v>5.9838175668882601</v>
      </c>
      <c r="W62" s="30">
        <v>6.8827901405172422</v>
      </c>
      <c r="X62" s="30">
        <v>7.5091629348798543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0.1409172808090981</v>
      </c>
      <c r="P63" s="30">
        <v>0.15066110396342688</v>
      </c>
      <c r="Q63" s="30">
        <v>0.1335293363461528</v>
      </c>
      <c r="R63" s="30">
        <v>0.14844109241336864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1.8613541018791104E-4</v>
      </c>
      <c r="K64" s="30">
        <v>1.7214363829402702E-4</v>
      </c>
      <c r="L64" s="30">
        <v>2.7486844537811937E-4</v>
      </c>
      <c r="M64" s="30">
        <v>8.8191416800568963E-5</v>
      </c>
      <c r="N64" s="30">
        <v>0</v>
      </c>
      <c r="O64" s="30">
        <v>0</v>
      </c>
      <c r="P64" s="30">
        <v>8.2148911648542491E-5</v>
      </c>
      <c r="Q64" s="30">
        <v>0</v>
      </c>
      <c r="R64" s="30">
        <v>0</v>
      </c>
      <c r="S64" s="30">
        <v>1.3867177648747766E-4</v>
      </c>
      <c r="T64" s="30">
        <v>1.1717828305628136E-4</v>
      </c>
      <c r="U64" s="30">
        <v>6.5068137956809341E-5</v>
      </c>
      <c r="V64" s="30">
        <v>4.900097997798854E-5</v>
      </c>
      <c r="W64" s="30">
        <v>9.1410174751864896E-5</v>
      </c>
      <c r="X64" s="30">
        <v>8.8590694249878374E-5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2.3668050571518644E-2</v>
      </c>
      <c r="J65" s="30">
        <v>9.9225912939658479E-3</v>
      </c>
      <c r="K65" s="30">
        <v>1.1585228228771959E-2</v>
      </c>
      <c r="L65" s="30">
        <v>1.4314901570453646E-2</v>
      </c>
      <c r="M65" s="30">
        <v>8.1762827174709542E-3</v>
      </c>
      <c r="N65" s="30">
        <v>4.2261295079020844E-3</v>
      </c>
      <c r="O65" s="30">
        <v>5.7344499505688595E-4</v>
      </c>
      <c r="P65" s="30">
        <v>3.6380232301497396E-4</v>
      </c>
      <c r="Q65" s="30">
        <v>1.6338097976820857E-3</v>
      </c>
      <c r="R65" s="30">
        <v>7.9434490987456718E-4</v>
      </c>
      <c r="S65" s="30">
        <v>4.8165330366650595E-3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1.2952281491088671E-4</v>
      </c>
      <c r="J66" s="30">
        <v>0</v>
      </c>
      <c r="K66" s="30">
        <v>4.705259446703405E-4</v>
      </c>
      <c r="L66" s="30">
        <v>2.8203892656189634E-3</v>
      </c>
      <c r="M66" s="30">
        <v>1.0456982277781751E-3</v>
      </c>
      <c r="N66" s="30">
        <v>1.2980893202205834E-3</v>
      </c>
      <c r="O66" s="30">
        <v>4.4100650810327191E-3</v>
      </c>
      <c r="P66" s="30">
        <v>2.8165341136643144E-3</v>
      </c>
      <c r="Q66" s="30">
        <v>6.0552498716353008E-3</v>
      </c>
      <c r="R66" s="30">
        <v>4.1362829900902839E-3</v>
      </c>
      <c r="S66" s="30">
        <v>5.7075910222244779E-2</v>
      </c>
      <c r="T66" s="30">
        <v>0.10108389937926106</v>
      </c>
      <c r="U66" s="30">
        <v>0.12970908901387568</v>
      </c>
      <c r="V66" s="30">
        <v>0.11830473772793265</v>
      </c>
      <c r="W66" s="30">
        <v>0.1907425723648554</v>
      </c>
      <c r="X66" s="30">
        <v>0.30679297238640002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1.04052522997065</v>
      </c>
      <c r="K69" s="30">
        <v>13.87618371705797</v>
      </c>
      <c r="L69" s="30">
        <v>5.9220431149859794</v>
      </c>
      <c r="M69" s="30">
        <v>3.4314077544750208</v>
      </c>
      <c r="N69" s="30">
        <v>0.56065496020203198</v>
      </c>
      <c r="O69" s="30">
        <v>1.2229814583778982</v>
      </c>
      <c r="P69" s="30">
        <v>2.2613335765396045</v>
      </c>
      <c r="Q69" s="30">
        <v>8.7464571240635038</v>
      </c>
      <c r="R69" s="30">
        <v>4.4143005018237051</v>
      </c>
      <c r="S69" s="30">
        <v>6.1552388454807563</v>
      </c>
      <c r="T69" s="30">
        <v>1.5086372097167304</v>
      </c>
      <c r="U69" s="30">
        <v>1.7935846421020387</v>
      </c>
      <c r="V69" s="30">
        <v>1.7146548615182684</v>
      </c>
      <c r="W69" s="30">
        <v>0.35362304763797026</v>
      </c>
      <c r="X69" s="30">
        <v>0.37077585948473796</v>
      </c>
    </row>
    <row r="70" spans="1:24" ht="11.25" customHeight="1" x14ac:dyDescent="0.2">
      <c r="A70" s="22" t="s">
        <v>127</v>
      </c>
      <c r="B70" s="23" t="s">
        <v>128</v>
      </c>
      <c r="C70" s="30">
        <v>1.5115645239358448</v>
      </c>
      <c r="D70" s="30">
        <v>1.5789709944728263</v>
      </c>
      <c r="E70" s="30">
        <v>1.7145856112527027</v>
      </c>
      <c r="F70" s="30">
        <v>1.562776189250376</v>
      </c>
      <c r="G70" s="30">
        <v>1.4473392315286224</v>
      </c>
      <c r="H70" s="30">
        <v>1.7339297773755959</v>
      </c>
      <c r="I70" s="30">
        <v>1.8094013546232637</v>
      </c>
      <c r="J70" s="30">
        <v>1.68985387317796</v>
      </c>
      <c r="K70" s="30">
        <v>2.0684605715535458</v>
      </c>
      <c r="L70" s="30">
        <v>2.4752444861812606</v>
      </c>
      <c r="M70" s="30">
        <v>2.4346054763772131</v>
      </c>
      <c r="N70" s="30">
        <v>2.8484360891356744</v>
      </c>
      <c r="O70" s="30">
        <v>3.6942271020776358</v>
      </c>
      <c r="P70" s="30">
        <v>4.0441685943206664</v>
      </c>
      <c r="Q70" s="30">
        <v>12.271896217039433</v>
      </c>
      <c r="R70" s="30">
        <v>11.078237719051101</v>
      </c>
      <c r="S70" s="30">
        <v>13.435053871828927</v>
      </c>
      <c r="T70" s="30">
        <v>14.979915192956645</v>
      </c>
      <c r="U70" s="30">
        <v>16.15846538832491</v>
      </c>
      <c r="V70" s="30">
        <v>18.162117863435778</v>
      </c>
      <c r="W70" s="30">
        <v>19.889878040640077</v>
      </c>
      <c r="X70" s="30">
        <v>21.582391478348541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:W71" si="26">SUM(C72:C73)</f>
        <v>31.944161044087537</v>
      </c>
      <c r="D71" s="31">
        <f t="shared" si="26"/>
        <v>55.920501213095278</v>
      </c>
      <c r="E71" s="31">
        <f t="shared" si="26"/>
        <v>71.020273350909861</v>
      </c>
      <c r="F71" s="31">
        <f t="shared" si="26"/>
        <v>85.05042270381243</v>
      </c>
      <c r="G71" s="31">
        <f t="shared" si="26"/>
        <v>99.734397334506539</v>
      </c>
      <c r="H71" s="31">
        <f t="shared" si="26"/>
        <v>62.318091535725749</v>
      </c>
      <c r="I71" s="31">
        <f t="shared" si="26"/>
        <v>58.196880440167476</v>
      </c>
      <c r="J71" s="31">
        <f t="shared" si="26"/>
        <v>61.929262502091703</v>
      </c>
      <c r="K71" s="31">
        <f t="shared" si="26"/>
        <v>65.896649539268225</v>
      </c>
      <c r="L71" s="31">
        <f t="shared" si="26"/>
        <v>54.905121505844626</v>
      </c>
      <c r="M71" s="31">
        <f t="shared" si="26"/>
        <v>103.67737328167425</v>
      </c>
      <c r="N71" s="31">
        <f t="shared" si="26"/>
        <v>109.94554301579514</v>
      </c>
      <c r="O71" s="31">
        <f t="shared" si="26"/>
        <v>128.54453986481934</v>
      </c>
      <c r="P71" s="31">
        <f t="shared" si="26"/>
        <v>101.41769440136501</v>
      </c>
      <c r="Q71" s="31">
        <f t="shared" si="26"/>
        <v>104.17063198124781</v>
      </c>
      <c r="R71" s="31">
        <f t="shared" si="26"/>
        <v>131.04819209420654</v>
      </c>
      <c r="S71" s="31">
        <f t="shared" si="26"/>
        <v>138.83602117008502</v>
      </c>
      <c r="T71" s="31">
        <f t="shared" si="26"/>
        <v>113.44937127037163</v>
      </c>
      <c r="U71" s="31">
        <f t="shared" si="26"/>
        <v>121.02356901693149</v>
      </c>
      <c r="V71" s="31">
        <f t="shared" si="26"/>
        <v>101.5358893300824</v>
      </c>
      <c r="W71" s="31">
        <f t="shared" si="26"/>
        <v>99.012414770908521</v>
      </c>
      <c r="X71" s="31">
        <f t="shared" ref="X71" si="27">SUM(X72:X73)</f>
        <v>105.18416559366976</v>
      </c>
    </row>
    <row r="72" spans="1:24" ht="11.25" customHeight="1" x14ac:dyDescent="0.2">
      <c r="A72" s="22" t="s">
        <v>131</v>
      </c>
      <c r="B72" s="23" t="s">
        <v>132</v>
      </c>
      <c r="C72" s="30">
        <v>31.903106053737535</v>
      </c>
      <c r="D72" s="30">
        <v>55.900190682683885</v>
      </c>
      <c r="E72" s="30">
        <v>70.999587485824463</v>
      </c>
      <c r="F72" s="30">
        <v>84.450301993295156</v>
      </c>
      <c r="G72" s="30">
        <v>98.93660242534213</v>
      </c>
      <c r="H72" s="30">
        <v>61.949064937903856</v>
      </c>
      <c r="I72" s="30">
        <v>57.843136001664007</v>
      </c>
      <c r="J72" s="30">
        <v>47.485959800588567</v>
      </c>
      <c r="K72" s="30">
        <v>65.896649539268225</v>
      </c>
      <c r="L72" s="30">
        <v>54.905121505844626</v>
      </c>
      <c r="M72" s="30">
        <v>97.983596252981528</v>
      </c>
      <c r="N72" s="30">
        <v>103.64513397528735</v>
      </c>
      <c r="O72" s="30">
        <v>123.16356621380596</v>
      </c>
      <c r="P72" s="30">
        <v>96.541867064946075</v>
      </c>
      <c r="Q72" s="30">
        <v>99.907696130087459</v>
      </c>
      <c r="R72" s="30">
        <v>126.61115079314105</v>
      </c>
      <c r="S72" s="30">
        <v>133.47499840234897</v>
      </c>
      <c r="T72" s="30">
        <v>108.40329628294192</v>
      </c>
      <c r="U72" s="30">
        <v>114.88161459278513</v>
      </c>
      <c r="V72" s="30">
        <v>95.552071763194135</v>
      </c>
      <c r="W72" s="30">
        <v>92.129624630391277</v>
      </c>
      <c r="X72" s="30">
        <v>97.675002658789907</v>
      </c>
    </row>
    <row r="73" spans="1:24" ht="11.25" customHeight="1" x14ac:dyDescent="0.2">
      <c r="A73" s="22" t="s">
        <v>133</v>
      </c>
      <c r="B73" s="23" t="s">
        <v>134</v>
      </c>
      <c r="C73" s="30">
        <v>4.1054990350002644E-2</v>
      </c>
      <c r="D73" s="30">
        <v>2.0310530411393458E-2</v>
      </c>
      <c r="E73" s="30">
        <v>2.0685865085391521E-2</v>
      </c>
      <c r="F73" s="30">
        <v>0.60012071051727189</v>
      </c>
      <c r="G73" s="30">
        <v>0.7977949091644132</v>
      </c>
      <c r="H73" s="30">
        <v>0.3690265978218929</v>
      </c>
      <c r="I73" s="30">
        <v>0.35374443850346604</v>
      </c>
      <c r="J73" s="30">
        <v>14.443302701503139</v>
      </c>
      <c r="K73" s="30">
        <v>0</v>
      </c>
      <c r="L73" s="30">
        <v>0</v>
      </c>
      <c r="M73" s="30">
        <v>5.6937770286927236</v>
      </c>
      <c r="N73" s="30">
        <v>6.3004090405077919</v>
      </c>
      <c r="O73" s="30">
        <v>5.3809736510133668</v>
      </c>
      <c r="P73" s="30">
        <v>4.8758273364189382</v>
      </c>
      <c r="Q73" s="30">
        <v>4.2629358511603472</v>
      </c>
      <c r="R73" s="30">
        <v>4.4370413010654932</v>
      </c>
      <c r="S73" s="30">
        <v>5.3610227677360465</v>
      </c>
      <c r="T73" s="30">
        <v>5.0460749874297015</v>
      </c>
      <c r="U73" s="30">
        <v>6.1419544241463573</v>
      </c>
      <c r="V73" s="30">
        <v>5.9838175668882601</v>
      </c>
      <c r="W73" s="30">
        <v>6.8827901405172422</v>
      </c>
      <c r="X73" s="30">
        <v>7.5091629348798543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1107.4849269107904</v>
      </c>
      <c r="D75" s="31">
        <v>1131.06218416502</v>
      </c>
      <c r="E75" s="31">
        <v>1053.2927884089402</v>
      </c>
      <c r="F75" s="31">
        <v>1430.7402509501542</v>
      </c>
      <c r="G75" s="31">
        <v>1809.7896875041474</v>
      </c>
      <c r="H75" s="31">
        <v>1921.4857304620011</v>
      </c>
      <c r="I75" s="31">
        <v>2110.9635032447759</v>
      </c>
      <c r="J75" s="31">
        <v>2268.6735244557581</v>
      </c>
      <c r="K75" s="31">
        <v>1845.9432296900432</v>
      </c>
      <c r="L75" s="31">
        <v>1871.3356373472061</v>
      </c>
      <c r="M75" s="31">
        <v>1588.3000937224756</v>
      </c>
      <c r="N75" s="31">
        <v>1915.7166378158324</v>
      </c>
      <c r="O75" s="31">
        <v>2031.4789004431871</v>
      </c>
      <c r="P75" s="31">
        <v>2030.3284653925657</v>
      </c>
      <c r="Q75" s="31">
        <v>1729.6590917719532</v>
      </c>
      <c r="R75" s="31">
        <v>1575.7378398508638</v>
      </c>
      <c r="S75" s="31">
        <v>1707.2442106298447</v>
      </c>
      <c r="T75" s="31">
        <v>1590.2601697753005</v>
      </c>
      <c r="U75" s="31">
        <v>1810.4839303635977</v>
      </c>
      <c r="V75" s="31">
        <v>1726.1780008985138</v>
      </c>
      <c r="W75" s="31">
        <v>1799.4663287672809</v>
      </c>
      <c r="X75" s="31">
        <v>1801.3365935314403</v>
      </c>
    </row>
    <row r="76" spans="1:24" ht="11.25" customHeight="1" x14ac:dyDescent="0.2">
      <c r="A76" s="26" t="s">
        <v>139</v>
      </c>
      <c r="B76" s="27" t="s">
        <v>140</v>
      </c>
      <c r="C76" s="32">
        <v>5412.7263856335549</v>
      </c>
      <c r="D76" s="32">
        <v>5194.7337182442025</v>
      </c>
      <c r="E76" s="32">
        <v>4925.0338652655</v>
      </c>
      <c r="F76" s="32">
        <v>4911.1593136077408</v>
      </c>
      <c r="G76" s="32">
        <v>4940.2908883881446</v>
      </c>
      <c r="H76" s="32">
        <v>5002.4789242340094</v>
      </c>
      <c r="I76" s="32">
        <v>4772.5709060777799</v>
      </c>
      <c r="J76" s="32">
        <v>4777.407899063197</v>
      </c>
      <c r="K76" s="32">
        <v>4517.0925609840206</v>
      </c>
      <c r="L76" s="32">
        <v>4123.8113603956745</v>
      </c>
      <c r="M76" s="32">
        <v>4062.3715950962355</v>
      </c>
      <c r="N76" s="32">
        <v>3817.7388276511738</v>
      </c>
      <c r="O76" s="32">
        <v>3852.0109314546344</v>
      </c>
      <c r="P76" s="32">
        <v>3606.6002400393777</v>
      </c>
      <c r="Q76" s="32">
        <v>3523.7561466311563</v>
      </c>
      <c r="R76" s="32">
        <v>3283.1780382172583</v>
      </c>
      <c r="S76" s="32">
        <v>3329.0895459944545</v>
      </c>
      <c r="T76" s="32">
        <v>3173.2196081457273</v>
      </c>
      <c r="U76" s="32">
        <v>3512.053681156106</v>
      </c>
      <c r="V76" s="32">
        <v>3330.1446185687814</v>
      </c>
      <c r="W76" s="32">
        <v>3510.9985433875363</v>
      </c>
      <c r="X76" s="32">
        <v>3529.6184061688023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7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450</v>
      </c>
      <c r="B1" s="7" t="s">
        <v>451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3633.3109975631314</v>
      </c>
      <c r="D2" s="28">
        <f t="shared" ref="D2:W2" si="1">SUM(D3,D17,D22,D25,D26,D51,D52,D71,D74,D75,D76)</f>
        <v>3917.2428759290692</v>
      </c>
      <c r="E2" s="28">
        <f t="shared" si="1"/>
        <v>4062.5490775941503</v>
      </c>
      <c r="F2" s="28">
        <f t="shared" si="1"/>
        <v>4117.6141019122306</v>
      </c>
      <c r="G2" s="28">
        <f t="shared" si="1"/>
        <v>3992.558028648531</v>
      </c>
      <c r="H2" s="28">
        <f t="shared" si="1"/>
        <v>4019.0207485917699</v>
      </c>
      <c r="I2" s="28">
        <f t="shared" si="1"/>
        <v>4076.1281454521386</v>
      </c>
      <c r="J2" s="28">
        <f t="shared" si="1"/>
        <v>4119.8203694393551</v>
      </c>
      <c r="K2" s="28">
        <f t="shared" si="1"/>
        <v>4096.4183364321088</v>
      </c>
      <c r="L2" s="28">
        <f t="shared" si="1"/>
        <v>3959.0242316735057</v>
      </c>
      <c r="M2" s="28">
        <f t="shared" si="1"/>
        <v>3930.4990084845713</v>
      </c>
      <c r="N2" s="28">
        <f t="shared" si="1"/>
        <v>4007.0063764152324</v>
      </c>
      <c r="O2" s="28">
        <f t="shared" si="1"/>
        <v>3980.5074133642829</v>
      </c>
      <c r="P2" s="28">
        <f t="shared" si="1"/>
        <v>3966.508295121324</v>
      </c>
      <c r="Q2" s="28">
        <f t="shared" si="1"/>
        <v>4848.2661843752512</v>
      </c>
      <c r="R2" s="28">
        <f t="shared" si="1"/>
        <v>4533.7834029039168</v>
      </c>
      <c r="S2" s="28">
        <f t="shared" si="1"/>
        <v>4801.5503993423818</v>
      </c>
      <c r="T2" s="28">
        <f t="shared" si="1"/>
        <v>4509.3088197412844</v>
      </c>
      <c r="U2" s="28">
        <f t="shared" si="1"/>
        <v>4449.7858727726525</v>
      </c>
      <c r="V2" s="28">
        <f t="shared" si="1"/>
        <v>4606.6888480831421</v>
      </c>
      <c r="W2" s="28">
        <f t="shared" si="1"/>
        <v>4489.2601617190721</v>
      </c>
      <c r="X2" s="28">
        <f t="shared" ref="X2" si="2">SUM(X3,X17,X22,X25,X26,X51,X52,X71,X74,X75,X76)</f>
        <v>4525.8449949837741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3">SUM(C4,C8,C11)</f>
        <v>58.551468148964737</v>
      </c>
      <c r="D3" s="29">
        <f t="shared" ref="D3:W3" si="4">SUM(D4,D8,D11)</f>
        <v>85.834148958688132</v>
      </c>
      <c r="E3" s="29">
        <f t="shared" si="4"/>
        <v>119.54334658158692</v>
      </c>
      <c r="F3" s="29">
        <f t="shared" si="4"/>
        <v>123.71821142030927</v>
      </c>
      <c r="G3" s="29">
        <f t="shared" si="4"/>
        <v>114.66823757930584</v>
      </c>
      <c r="H3" s="29">
        <f t="shared" si="4"/>
        <v>106.36936079313215</v>
      </c>
      <c r="I3" s="29">
        <f t="shared" si="4"/>
        <v>113.79344617700721</v>
      </c>
      <c r="J3" s="29">
        <f t="shared" si="4"/>
        <v>118.62196223719504</v>
      </c>
      <c r="K3" s="29">
        <f t="shared" si="4"/>
        <v>134.20156958799967</v>
      </c>
      <c r="L3" s="29">
        <f t="shared" si="4"/>
        <v>114.64411238049264</v>
      </c>
      <c r="M3" s="29">
        <f t="shared" si="4"/>
        <v>122.53050740763311</v>
      </c>
      <c r="N3" s="29">
        <f t="shared" si="4"/>
        <v>96.65624804895161</v>
      </c>
      <c r="O3" s="29">
        <f t="shared" si="4"/>
        <v>98.128340907021354</v>
      </c>
      <c r="P3" s="29">
        <f t="shared" si="4"/>
        <v>122.2965760598095</v>
      </c>
      <c r="Q3" s="29">
        <f t="shared" si="4"/>
        <v>155.478154581355</v>
      </c>
      <c r="R3" s="29">
        <f t="shared" si="4"/>
        <v>196.36407260000271</v>
      </c>
      <c r="S3" s="29">
        <f t="shared" si="4"/>
        <v>191.08080597546976</v>
      </c>
      <c r="T3" s="29">
        <f t="shared" si="4"/>
        <v>163.29636748159174</v>
      </c>
      <c r="U3" s="29">
        <f t="shared" si="4"/>
        <v>124.60784362116374</v>
      </c>
      <c r="V3" s="29">
        <f t="shared" si="4"/>
        <v>117.30610054277346</v>
      </c>
      <c r="W3" s="29">
        <f t="shared" si="4"/>
        <v>117.62301043097126</v>
      </c>
      <c r="X3" s="29">
        <f t="shared" ref="X3" si="5">SUM(X4,X8,X11)</f>
        <v>88.054446585930094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6">SUM(C5:C7)</f>
        <v>23.229356479336438</v>
      </c>
      <c r="D4" s="42">
        <f t="shared" ref="D4:W4" si="7">SUM(D5:D7)</f>
        <v>51.840855339230302</v>
      </c>
      <c r="E4" s="42">
        <f t="shared" si="7"/>
        <v>79.381443830363764</v>
      </c>
      <c r="F4" s="42">
        <f t="shared" si="7"/>
        <v>72.44044100300242</v>
      </c>
      <c r="G4" s="42">
        <f t="shared" si="7"/>
        <v>69.660755377854187</v>
      </c>
      <c r="H4" s="42">
        <f t="shared" si="7"/>
        <v>65.611213039222619</v>
      </c>
      <c r="I4" s="42">
        <f t="shared" si="7"/>
        <v>66.925109225512642</v>
      </c>
      <c r="J4" s="42">
        <f t="shared" si="7"/>
        <v>79.086141072595495</v>
      </c>
      <c r="K4" s="42">
        <f t="shared" si="7"/>
        <v>96.257231815335558</v>
      </c>
      <c r="L4" s="42">
        <f t="shared" si="7"/>
        <v>77.105852245974219</v>
      </c>
      <c r="M4" s="42">
        <f t="shared" si="7"/>
        <v>98.528815113322679</v>
      </c>
      <c r="N4" s="42">
        <f t="shared" si="7"/>
        <v>69.346820432615203</v>
      </c>
      <c r="O4" s="42">
        <f t="shared" si="7"/>
        <v>71.341713840355169</v>
      </c>
      <c r="P4" s="42">
        <f t="shared" si="7"/>
        <v>87.379339853054475</v>
      </c>
      <c r="Q4" s="42">
        <f t="shared" si="7"/>
        <v>118.00000369407937</v>
      </c>
      <c r="R4" s="42">
        <f t="shared" si="7"/>
        <v>161.89234314009357</v>
      </c>
      <c r="S4" s="42">
        <f t="shared" si="7"/>
        <v>146.90154591561114</v>
      </c>
      <c r="T4" s="42">
        <f t="shared" si="7"/>
        <v>132.53940127611364</v>
      </c>
      <c r="U4" s="42">
        <f t="shared" si="7"/>
        <v>94.184715101520936</v>
      </c>
      <c r="V4" s="42">
        <f t="shared" si="7"/>
        <v>90.986057507287796</v>
      </c>
      <c r="W4" s="42">
        <f t="shared" si="7"/>
        <v>94.88030336952383</v>
      </c>
      <c r="X4" s="42">
        <f t="shared" ref="X4" si="8">SUM(X5:X7)</f>
        <v>65.788492322352923</v>
      </c>
    </row>
    <row r="5" spans="1:24" ht="11.25" customHeight="1" x14ac:dyDescent="0.2">
      <c r="A5" s="39" t="s">
        <v>5</v>
      </c>
      <c r="B5" s="23" t="s">
        <v>6</v>
      </c>
      <c r="C5" s="30">
        <v>8.6672785091819003E-3</v>
      </c>
      <c r="D5" s="30">
        <v>0</v>
      </c>
      <c r="E5" s="30">
        <v>0</v>
      </c>
      <c r="F5" s="30">
        <v>0</v>
      </c>
      <c r="G5" s="30">
        <v>2.8114903634651056</v>
      </c>
      <c r="H5" s="30">
        <v>3.4872179985749598</v>
      </c>
      <c r="I5" s="30">
        <v>4.2601178129260546</v>
      </c>
      <c r="J5" s="30">
        <v>3.3576503964535807</v>
      </c>
      <c r="K5" s="30">
        <v>3.8365338350240568</v>
      </c>
      <c r="L5" s="30">
        <v>3.8811415704867431</v>
      </c>
      <c r="M5" s="30">
        <v>4.6402180193103213</v>
      </c>
      <c r="N5" s="30">
        <v>12.359570145356569</v>
      </c>
      <c r="O5" s="30">
        <v>13.788434789609672</v>
      </c>
      <c r="P5" s="30">
        <v>23.590534276325716</v>
      </c>
      <c r="Q5" s="30">
        <v>16.618235580307676</v>
      </c>
      <c r="R5" s="30">
        <v>14.869833023714842</v>
      </c>
      <c r="S5" s="30">
        <v>9.1565222236943136</v>
      </c>
      <c r="T5" s="30">
        <v>11.115836918045952</v>
      </c>
      <c r="U5" s="30">
        <v>14.186122977528584</v>
      </c>
      <c r="V5" s="30">
        <v>15.092669980411294</v>
      </c>
      <c r="W5" s="30">
        <v>11.154332354563168</v>
      </c>
      <c r="X5" s="30">
        <v>7.527090402051936</v>
      </c>
    </row>
    <row r="6" spans="1:24" ht="11.25" customHeight="1" x14ac:dyDescent="0.2">
      <c r="A6" s="39" t="s">
        <v>7</v>
      </c>
      <c r="B6" s="23" t="s">
        <v>8</v>
      </c>
      <c r="C6" s="30">
        <v>1.500471930403211E-2</v>
      </c>
      <c r="D6" s="30">
        <v>6.2468101864358624E-2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3.1659021274401573E-2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</row>
    <row r="7" spans="1:24" ht="11.25" customHeight="1" x14ac:dyDescent="0.2">
      <c r="A7" s="39" t="s">
        <v>9</v>
      </c>
      <c r="B7" s="23" t="s">
        <v>10</v>
      </c>
      <c r="C7" s="30">
        <v>23.205684481523225</v>
      </c>
      <c r="D7" s="30">
        <v>51.778387237365941</v>
      </c>
      <c r="E7" s="30">
        <v>79.381443830363764</v>
      </c>
      <c r="F7" s="30">
        <v>72.44044100300242</v>
      </c>
      <c r="G7" s="30">
        <v>66.849265014389076</v>
      </c>
      <c r="H7" s="30">
        <v>62.123995040647657</v>
      </c>
      <c r="I7" s="30">
        <v>62.664991412586588</v>
      </c>
      <c r="J7" s="30">
        <v>75.728490676141917</v>
      </c>
      <c r="K7" s="30">
        <v>92.420697980311502</v>
      </c>
      <c r="L7" s="30">
        <v>73.224710675487472</v>
      </c>
      <c r="M7" s="30">
        <v>93.888597094012354</v>
      </c>
      <c r="N7" s="30">
        <v>56.987250287258632</v>
      </c>
      <c r="O7" s="30">
        <v>57.521620029471094</v>
      </c>
      <c r="P7" s="30">
        <v>63.788805576728763</v>
      </c>
      <c r="Q7" s="30">
        <v>101.3817681137717</v>
      </c>
      <c r="R7" s="30">
        <v>147.02251011637873</v>
      </c>
      <c r="S7" s="30">
        <v>137.74502369191683</v>
      </c>
      <c r="T7" s="30">
        <v>121.42356435806769</v>
      </c>
      <c r="U7" s="30">
        <v>79.998592123992353</v>
      </c>
      <c r="V7" s="30">
        <v>75.893387526876495</v>
      </c>
      <c r="W7" s="30">
        <v>83.725971014960663</v>
      </c>
      <c r="X7" s="30">
        <v>58.26140192030099</v>
      </c>
    </row>
    <row r="8" spans="1:24" ht="11.25" customHeight="1" x14ac:dyDescent="0.2">
      <c r="A8" s="40" t="s">
        <v>343</v>
      </c>
      <c r="B8" s="41" t="s">
        <v>344</v>
      </c>
      <c r="C8" s="42">
        <f t="shared" ref="C8:W8" si="9">SUM(C9:C10)</f>
        <v>24.034675311705321</v>
      </c>
      <c r="D8" s="42">
        <f t="shared" si="9"/>
        <v>16.416257837949473</v>
      </c>
      <c r="E8" s="42">
        <f t="shared" si="9"/>
        <v>15.576370797472421</v>
      </c>
      <c r="F8" s="42">
        <f t="shared" si="9"/>
        <v>18.907111580860494</v>
      </c>
      <c r="G8" s="42">
        <f t="shared" si="9"/>
        <v>18.829300225134492</v>
      </c>
      <c r="H8" s="42">
        <f t="shared" si="9"/>
        <v>20.222378004718227</v>
      </c>
      <c r="I8" s="42">
        <f t="shared" si="9"/>
        <v>23.273710969715982</v>
      </c>
      <c r="J8" s="42">
        <f t="shared" si="9"/>
        <v>17.68896459921184</v>
      </c>
      <c r="K8" s="42">
        <f t="shared" si="9"/>
        <v>18.806228328467611</v>
      </c>
      <c r="L8" s="42">
        <f t="shared" si="9"/>
        <v>25.021787454145489</v>
      </c>
      <c r="M8" s="42">
        <f t="shared" si="9"/>
        <v>14.931210142821993</v>
      </c>
      <c r="N8" s="42">
        <f t="shared" si="9"/>
        <v>15.718776862254364</v>
      </c>
      <c r="O8" s="42">
        <f t="shared" si="9"/>
        <v>15.227081387202238</v>
      </c>
      <c r="P8" s="42">
        <f t="shared" si="9"/>
        <v>16.345945302712195</v>
      </c>
      <c r="Q8" s="42">
        <f t="shared" si="9"/>
        <v>20.398789880855354</v>
      </c>
      <c r="R8" s="42">
        <f t="shared" si="9"/>
        <v>16.444763263131261</v>
      </c>
      <c r="S8" s="42">
        <f t="shared" si="9"/>
        <v>20.665792327212142</v>
      </c>
      <c r="T8" s="42">
        <f t="shared" si="9"/>
        <v>19.819547705298241</v>
      </c>
      <c r="U8" s="42">
        <f t="shared" si="9"/>
        <v>20.034483197310802</v>
      </c>
      <c r="V8" s="42">
        <f t="shared" si="9"/>
        <v>19.127681521733134</v>
      </c>
      <c r="W8" s="42">
        <f t="shared" si="9"/>
        <v>17.883641819795084</v>
      </c>
      <c r="X8" s="42">
        <f t="shared" ref="X8" si="10">SUM(X9:X10)</f>
        <v>17.176145850096979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4.6598409656473078E-2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4.5718703601460055E-3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24.034675311705321</v>
      </c>
      <c r="D10" s="30">
        <v>16.416257837949473</v>
      </c>
      <c r="E10" s="30">
        <v>15.576370797472421</v>
      </c>
      <c r="F10" s="30">
        <v>18.907111580860494</v>
      </c>
      <c r="G10" s="30">
        <v>18.829300225134492</v>
      </c>
      <c r="H10" s="30">
        <v>20.222378004718227</v>
      </c>
      <c r="I10" s="30">
        <v>23.273710969715982</v>
      </c>
      <c r="J10" s="30">
        <v>17.68896459921184</v>
      </c>
      <c r="K10" s="30">
        <v>18.806228328467611</v>
      </c>
      <c r="L10" s="30">
        <v>25.021787454145489</v>
      </c>
      <c r="M10" s="30">
        <v>14.884611733165519</v>
      </c>
      <c r="N10" s="30">
        <v>15.718776862254364</v>
      </c>
      <c r="O10" s="30">
        <v>15.227081387202238</v>
      </c>
      <c r="P10" s="30">
        <v>16.345945302712195</v>
      </c>
      <c r="Q10" s="30">
        <v>20.398789880855354</v>
      </c>
      <c r="R10" s="30">
        <v>16.444763263131261</v>
      </c>
      <c r="S10" s="30">
        <v>20.665792327212142</v>
      </c>
      <c r="T10" s="30">
        <v>19.819547705298241</v>
      </c>
      <c r="U10" s="30">
        <v>20.034483197310802</v>
      </c>
      <c r="V10" s="30">
        <v>19.123109651372989</v>
      </c>
      <c r="W10" s="30">
        <v>17.883641819795084</v>
      </c>
      <c r="X10" s="30">
        <v>17.176145850096979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:W11" si="11">SUM(C12:C16)</f>
        <v>11.287436357922978</v>
      </c>
      <c r="D11" s="42">
        <f t="shared" si="11"/>
        <v>17.577035781508357</v>
      </c>
      <c r="E11" s="42">
        <f t="shared" si="11"/>
        <v>24.585531953750728</v>
      </c>
      <c r="F11" s="42">
        <f t="shared" si="11"/>
        <v>32.370658836446353</v>
      </c>
      <c r="G11" s="42">
        <f t="shared" si="11"/>
        <v>26.17818197631717</v>
      </c>
      <c r="H11" s="42">
        <f t="shared" si="11"/>
        <v>20.535769749191306</v>
      </c>
      <c r="I11" s="42">
        <f t="shared" si="11"/>
        <v>23.594625981778599</v>
      </c>
      <c r="J11" s="42">
        <f t="shared" si="11"/>
        <v>21.8468565653877</v>
      </c>
      <c r="K11" s="42">
        <f t="shared" si="11"/>
        <v>19.138109444196502</v>
      </c>
      <c r="L11" s="42">
        <f t="shared" si="11"/>
        <v>12.516472680372926</v>
      </c>
      <c r="M11" s="42">
        <f t="shared" si="11"/>
        <v>9.0704821514884415</v>
      </c>
      <c r="N11" s="42">
        <f t="shared" si="11"/>
        <v>11.590650754082047</v>
      </c>
      <c r="O11" s="42">
        <f t="shared" si="11"/>
        <v>11.559545679463955</v>
      </c>
      <c r="P11" s="42">
        <f t="shared" si="11"/>
        <v>18.571290904042833</v>
      </c>
      <c r="Q11" s="42">
        <f t="shared" si="11"/>
        <v>17.079361006420264</v>
      </c>
      <c r="R11" s="42">
        <f t="shared" si="11"/>
        <v>18.026966196777899</v>
      </c>
      <c r="S11" s="42">
        <f t="shared" si="11"/>
        <v>23.513467732646493</v>
      </c>
      <c r="T11" s="42">
        <f t="shared" si="11"/>
        <v>10.937418500179868</v>
      </c>
      <c r="U11" s="42">
        <f t="shared" si="11"/>
        <v>10.388645322331993</v>
      </c>
      <c r="V11" s="42">
        <f t="shared" si="11"/>
        <v>7.1923615137525294</v>
      </c>
      <c r="W11" s="42">
        <f t="shared" si="11"/>
        <v>4.8590652416523481</v>
      </c>
      <c r="X11" s="42">
        <f t="shared" ref="X11" si="12">SUM(X12:X16)</f>
        <v>5.0898084134802053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0.26341448899506636</v>
      </c>
      <c r="P12" s="30">
        <v>0.15671324174965004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1.442761668462446E-4</v>
      </c>
    </row>
    <row r="13" spans="1:24" ht="11.25" customHeight="1" x14ac:dyDescent="0.2">
      <c r="A13" s="39" t="s">
        <v>17</v>
      </c>
      <c r="B13" s="23" t="s">
        <v>18</v>
      </c>
      <c r="C13" s="30">
        <v>7.3436933365993964</v>
      </c>
      <c r="D13" s="30">
        <v>13.351197607589981</v>
      </c>
      <c r="E13" s="30">
        <v>21.837242620707595</v>
      </c>
      <c r="F13" s="30">
        <v>26.086069537502389</v>
      </c>
      <c r="G13" s="30">
        <v>20.111729089586728</v>
      </c>
      <c r="H13" s="30">
        <v>13.747482383879936</v>
      </c>
      <c r="I13" s="30">
        <v>14.988386043257169</v>
      </c>
      <c r="J13" s="30">
        <v>15.548455014993966</v>
      </c>
      <c r="K13" s="30">
        <v>12.448378808152816</v>
      </c>
      <c r="L13" s="30">
        <v>6.4691529354855</v>
      </c>
      <c r="M13" s="30">
        <v>3.7178025666752381</v>
      </c>
      <c r="N13" s="30">
        <v>2.6207825472258732</v>
      </c>
      <c r="O13" s="30">
        <v>3.5081179056551659</v>
      </c>
      <c r="P13" s="30">
        <v>6.2232245498038141</v>
      </c>
      <c r="Q13" s="30">
        <v>4.6478650768783858</v>
      </c>
      <c r="R13" s="30">
        <v>5.691932137902846</v>
      </c>
      <c r="S13" s="30">
        <v>5.58963660685066</v>
      </c>
      <c r="T13" s="30">
        <v>2.1816703871798309</v>
      </c>
      <c r="U13" s="30">
        <v>2.7554721335625447</v>
      </c>
      <c r="V13" s="30">
        <v>2.9271337355766356</v>
      </c>
      <c r="W13" s="30">
        <v>2.6099450712172181</v>
      </c>
      <c r="X13" s="30">
        <v>2.312746913029597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0.83187121621463422</v>
      </c>
      <c r="F15" s="30">
        <v>0.77219553278062936</v>
      </c>
      <c r="G15" s="30">
        <v>0.51333258368555634</v>
      </c>
      <c r="H15" s="30">
        <v>0.53715825404276241</v>
      </c>
      <c r="I15" s="30">
        <v>0.29848784507173609</v>
      </c>
      <c r="J15" s="30">
        <v>0.55046897616690649</v>
      </c>
      <c r="K15" s="30">
        <v>0.6172481397061057</v>
      </c>
      <c r="L15" s="30">
        <v>0.35243038203469429</v>
      </c>
      <c r="M15" s="30">
        <v>0.33258482910695014</v>
      </c>
      <c r="N15" s="30">
        <v>3.3068961197440614</v>
      </c>
      <c r="O15" s="30">
        <v>3.0973047753420229</v>
      </c>
      <c r="P15" s="30">
        <v>3.5641209348295768</v>
      </c>
      <c r="Q15" s="30">
        <v>3.6616383912842148</v>
      </c>
      <c r="R15" s="30">
        <v>4.5738273696252518</v>
      </c>
      <c r="S15" s="30">
        <v>0.16304901506348266</v>
      </c>
      <c r="T15" s="30">
        <v>0.11975626088024098</v>
      </c>
      <c r="U15" s="30">
        <v>0.11808135819794195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3.9437430213235811</v>
      </c>
      <c r="D16" s="30">
        <v>4.2258381739183761</v>
      </c>
      <c r="E16" s="30">
        <v>1.9164181168285004</v>
      </c>
      <c r="F16" s="30">
        <v>5.5123937661633313</v>
      </c>
      <c r="G16" s="30">
        <v>5.5531203030448832</v>
      </c>
      <c r="H16" s="30">
        <v>6.2511291112686092</v>
      </c>
      <c r="I16" s="30">
        <v>8.3077520934496949</v>
      </c>
      <c r="J16" s="30">
        <v>5.7479325742268257</v>
      </c>
      <c r="K16" s="30">
        <v>6.0724824963375799</v>
      </c>
      <c r="L16" s="30">
        <v>5.6948893628527317</v>
      </c>
      <c r="M16" s="30">
        <v>5.0200947557062534</v>
      </c>
      <c r="N16" s="30">
        <v>5.6629720871121121</v>
      </c>
      <c r="O16" s="30">
        <v>4.6907085094716994</v>
      </c>
      <c r="P16" s="30">
        <v>8.6272321776597902</v>
      </c>
      <c r="Q16" s="30">
        <v>8.769857538257666</v>
      </c>
      <c r="R16" s="30">
        <v>7.7612066892497982</v>
      </c>
      <c r="S16" s="30">
        <v>17.76078211073235</v>
      </c>
      <c r="T16" s="30">
        <v>8.6359918521197958</v>
      </c>
      <c r="U16" s="30">
        <v>7.5150918305715049</v>
      </c>
      <c r="V16" s="30">
        <v>4.2652277781758938</v>
      </c>
      <c r="W16" s="30">
        <v>2.24912017043513</v>
      </c>
      <c r="X16" s="30">
        <v>2.7769172242837619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:W17" si="13">SUM(C18:C21)</f>
        <v>4.1099212521645105</v>
      </c>
      <c r="D17" s="31">
        <f t="shared" si="13"/>
        <v>3.9250905453357077</v>
      </c>
      <c r="E17" s="31">
        <f t="shared" si="13"/>
        <v>3.7868620550949847</v>
      </c>
      <c r="F17" s="31">
        <f t="shared" si="13"/>
        <v>0.2875924261222495</v>
      </c>
      <c r="G17" s="31">
        <f t="shared" si="13"/>
        <v>0.27722615646096532</v>
      </c>
      <c r="H17" s="31">
        <f t="shared" si="13"/>
        <v>0.39974255770735395</v>
      </c>
      <c r="I17" s="31">
        <f t="shared" si="13"/>
        <v>0.37097496792233542</v>
      </c>
      <c r="J17" s="31">
        <f t="shared" si="13"/>
        <v>1.0914551238627619</v>
      </c>
      <c r="K17" s="31">
        <f t="shared" si="13"/>
        <v>0.52147809990915273</v>
      </c>
      <c r="L17" s="31">
        <f t="shared" si="13"/>
        <v>0.29722251769770358</v>
      </c>
      <c r="M17" s="31">
        <f t="shared" si="13"/>
        <v>5.6360574166050306</v>
      </c>
      <c r="N17" s="31">
        <f t="shared" si="13"/>
        <v>10.572552928386795</v>
      </c>
      <c r="O17" s="31">
        <f t="shared" si="13"/>
        <v>5.8197470321077089</v>
      </c>
      <c r="P17" s="31">
        <f t="shared" si="13"/>
        <v>7.2510763698679481</v>
      </c>
      <c r="Q17" s="31">
        <f t="shared" si="13"/>
        <v>8.7008144535747007</v>
      </c>
      <c r="R17" s="31">
        <f t="shared" si="13"/>
        <v>7.5395866940014438</v>
      </c>
      <c r="S17" s="31">
        <f t="shared" si="13"/>
        <v>7.5437441002195653</v>
      </c>
      <c r="T17" s="31">
        <f t="shared" si="13"/>
        <v>4.1425861518300433</v>
      </c>
      <c r="U17" s="31">
        <f t="shared" si="13"/>
        <v>6.3042773557239373</v>
      </c>
      <c r="V17" s="31">
        <f t="shared" si="13"/>
        <v>4.9705032870976709</v>
      </c>
      <c r="W17" s="31">
        <f t="shared" si="13"/>
        <v>4.2150657553803352</v>
      </c>
      <c r="X17" s="31">
        <f t="shared" ref="X17" si="14">SUM(X18:X21)</f>
        <v>5.135133167543934</v>
      </c>
    </row>
    <row r="18" spans="1:24" ht="11.25" customHeight="1" x14ac:dyDescent="0.2">
      <c r="A18" s="22" t="s">
        <v>27</v>
      </c>
      <c r="B18" s="23" t="s">
        <v>28</v>
      </c>
      <c r="C18" s="30">
        <v>0.14398550862340809</v>
      </c>
      <c r="D18" s="30">
        <v>0.11309499229618024</v>
      </c>
      <c r="E18" s="30">
        <v>0.16682606115692847</v>
      </c>
      <c r="F18" s="30">
        <v>9.2405451167264521E-2</v>
      </c>
      <c r="G18" s="30">
        <v>4.1082018729342668E-2</v>
      </c>
      <c r="H18" s="30">
        <v>0.12903500236368612</v>
      </c>
      <c r="I18" s="30">
        <v>0.13955693857273843</v>
      </c>
      <c r="J18" s="30">
        <v>1.2956550100970255E-2</v>
      </c>
      <c r="K18" s="30">
        <v>4.7023551194375485E-2</v>
      </c>
      <c r="L18" s="30">
        <v>7.6294731400488097E-3</v>
      </c>
      <c r="M18" s="30">
        <v>0</v>
      </c>
      <c r="N18" s="30">
        <v>0</v>
      </c>
      <c r="O18" s="30">
        <v>4.496940946640781E-3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3.9652938486997993</v>
      </c>
      <c r="D19" s="30">
        <v>3.8110647834133404</v>
      </c>
      <c r="E19" s="30">
        <v>3.6191856296703167</v>
      </c>
      <c r="F19" s="30">
        <v>0.19201403288674823</v>
      </c>
      <c r="G19" s="30">
        <v>0.23081195578897082</v>
      </c>
      <c r="H19" s="30">
        <v>0.26865958085049152</v>
      </c>
      <c r="I19" s="30">
        <v>0.23141802934959699</v>
      </c>
      <c r="J19" s="30">
        <v>1.0784985737617916</v>
      </c>
      <c r="K19" s="30">
        <v>0.47445454871477721</v>
      </c>
      <c r="L19" s="30">
        <v>0.28959304455765478</v>
      </c>
      <c r="M19" s="30">
        <v>4.2353776972930959</v>
      </c>
      <c r="N19" s="30">
        <v>8.9778016994068253</v>
      </c>
      <c r="O19" s="30">
        <v>4.3732631130351596</v>
      </c>
      <c r="P19" s="30">
        <v>5.777508775937731</v>
      </c>
      <c r="Q19" s="30">
        <v>7.1438833072285339</v>
      </c>
      <c r="R19" s="30">
        <v>6.3720536180550349</v>
      </c>
      <c r="S19" s="30">
        <v>6.1400939002087389</v>
      </c>
      <c r="T19" s="30">
        <v>2.9515384741978306</v>
      </c>
      <c r="U19" s="30">
        <v>4.887559926645209</v>
      </c>
      <c r="V19" s="30">
        <v>3.7607706429149794</v>
      </c>
      <c r="W19" s="30">
        <v>3.1980653714712624</v>
      </c>
      <c r="X19" s="30">
        <v>3.9671687559486282</v>
      </c>
    </row>
    <row r="20" spans="1:24" ht="11.25" customHeight="1" x14ac:dyDescent="0.2">
      <c r="A20" s="22" t="s">
        <v>31</v>
      </c>
      <c r="B20" s="23" t="s">
        <v>32</v>
      </c>
      <c r="C20" s="30">
        <v>6.4189484130297179E-4</v>
      </c>
      <c r="D20" s="30">
        <v>9.3076962618714979E-4</v>
      </c>
      <c r="E20" s="30">
        <v>8.5036426773998073E-4</v>
      </c>
      <c r="F20" s="30">
        <v>3.1729420682367736E-3</v>
      </c>
      <c r="G20" s="30">
        <v>5.3321819426518586E-3</v>
      </c>
      <c r="H20" s="30">
        <v>2.0479744931763458E-3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1.4006797193119349</v>
      </c>
      <c r="N21" s="30">
        <v>1.5947512289799692</v>
      </c>
      <c r="O21" s="30">
        <v>1.4419869781259083</v>
      </c>
      <c r="P21" s="30">
        <v>1.4735675939302173</v>
      </c>
      <c r="Q21" s="30">
        <v>1.556931146346167</v>
      </c>
      <c r="R21" s="30">
        <v>1.1675330759464086</v>
      </c>
      <c r="S21" s="30">
        <v>1.4036502000108262</v>
      </c>
      <c r="T21" s="30">
        <v>1.1910476776322132</v>
      </c>
      <c r="U21" s="30">
        <v>1.4167174290787283</v>
      </c>
      <c r="V21" s="30">
        <v>1.2097326441826912</v>
      </c>
      <c r="W21" s="30">
        <v>1.0170003839090731</v>
      </c>
      <c r="X21" s="30">
        <v>1.1679644115953054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:W22" si="15">SUM(C23:C24)</f>
        <v>1.2234235208265991</v>
      </c>
      <c r="D22" s="31">
        <f t="shared" si="15"/>
        <v>2.1621642256800189</v>
      </c>
      <c r="E22" s="31">
        <f t="shared" si="15"/>
        <v>2.8383448783580976</v>
      </c>
      <c r="F22" s="31">
        <f t="shared" si="15"/>
        <v>3.2150770097197854</v>
      </c>
      <c r="G22" s="31">
        <f t="shared" si="15"/>
        <v>2.6042413677644967</v>
      </c>
      <c r="H22" s="31">
        <f t="shared" si="15"/>
        <v>3.218361315738707</v>
      </c>
      <c r="I22" s="31">
        <f t="shared" si="15"/>
        <v>2.6616636844597492</v>
      </c>
      <c r="J22" s="31">
        <f t="shared" si="15"/>
        <v>1.6013069167330707</v>
      </c>
      <c r="K22" s="31">
        <f t="shared" si="15"/>
        <v>1.810440204484725</v>
      </c>
      <c r="L22" s="31">
        <f t="shared" si="15"/>
        <v>0.56933512928371044</v>
      </c>
      <c r="M22" s="31">
        <f t="shared" si="15"/>
        <v>0.50544424546803568</v>
      </c>
      <c r="N22" s="31">
        <f t="shared" si="15"/>
        <v>0.92493762736263618</v>
      </c>
      <c r="O22" s="31">
        <f t="shared" si="15"/>
        <v>0.3168620434375401</v>
      </c>
      <c r="P22" s="31">
        <f t="shared" si="15"/>
        <v>0.53066090553754242</v>
      </c>
      <c r="Q22" s="31">
        <f t="shared" si="15"/>
        <v>0.33207925723936316</v>
      </c>
      <c r="R22" s="31">
        <f t="shared" si="15"/>
        <v>0.15021949124587974</v>
      </c>
      <c r="S22" s="31">
        <f t="shared" si="15"/>
        <v>8.6409539360354753E-2</v>
      </c>
      <c r="T22" s="31">
        <f t="shared" si="15"/>
        <v>9.1885795584337696E-2</v>
      </c>
      <c r="U22" s="31">
        <f t="shared" si="15"/>
        <v>9.5944170265422873E-2</v>
      </c>
      <c r="V22" s="31">
        <f t="shared" si="15"/>
        <v>0.1439761042495222</v>
      </c>
      <c r="W22" s="31">
        <f t="shared" si="15"/>
        <v>0.1348476465557879</v>
      </c>
      <c r="X22" s="31">
        <f t="shared" ref="X22" si="16">SUM(X23:X24)</f>
        <v>5.748816474800323E-2</v>
      </c>
    </row>
    <row r="23" spans="1:24" ht="11.25" customHeight="1" x14ac:dyDescent="0.2">
      <c r="A23" s="22" t="s">
        <v>37</v>
      </c>
      <c r="B23" s="23" t="s">
        <v>38</v>
      </c>
      <c r="C23" s="30">
        <v>1.2234235208265991</v>
      </c>
      <c r="D23" s="30">
        <v>2.1621642256800189</v>
      </c>
      <c r="E23" s="30">
        <v>2.8383448783580976</v>
      </c>
      <c r="F23" s="30">
        <v>3.2150770097197854</v>
      </c>
      <c r="G23" s="30">
        <v>2.6042413677644967</v>
      </c>
      <c r="H23" s="30">
        <v>3.218361315738707</v>
      </c>
      <c r="I23" s="30">
        <v>2.6616636844597492</v>
      </c>
      <c r="J23" s="30">
        <v>1.6013069167330707</v>
      </c>
      <c r="K23" s="30">
        <v>1.810440204484725</v>
      </c>
      <c r="L23" s="30">
        <v>0.56933512928371044</v>
      </c>
      <c r="M23" s="30">
        <v>0.50544424546803568</v>
      </c>
      <c r="N23" s="30">
        <v>0.92493762736263618</v>
      </c>
      <c r="O23" s="30">
        <v>0.3168620434375401</v>
      </c>
      <c r="P23" s="30">
        <v>0.53066090553754242</v>
      </c>
      <c r="Q23" s="30">
        <v>0.33207925723936316</v>
      </c>
      <c r="R23" s="30">
        <v>0.15021949124587974</v>
      </c>
      <c r="S23" s="30">
        <v>8.6409539360354753E-2</v>
      </c>
      <c r="T23" s="30">
        <v>9.1885795584337696E-2</v>
      </c>
      <c r="U23" s="30">
        <v>9.5944170265422873E-2</v>
      </c>
      <c r="V23" s="30">
        <v>0.1439761042495222</v>
      </c>
      <c r="W23" s="30">
        <v>0.1348476465557879</v>
      </c>
      <c r="X23" s="30">
        <v>5.748816474800323E-2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7">SUM(C27,C33)</f>
        <v>636.88875339730237</v>
      </c>
      <c r="D26" s="31">
        <f t="shared" ref="D26:W26" si="18">SUM(D27,D33)</f>
        <v>562.75095822128594</v>
      </c>
      <c r="E26" s="31">
        <f t="shared" si="18"/>
        <v>579.76955202859654</v>
      </c>
      <c r="F26" s="31">
        <f t="shared" si="18"/>
        <v>686.02840031886899</v>
      </c>
      <c r="G26" s="31">
        <f t="shared" si="18"/>
        <v>496.51593755477541</v>
      </c>
      <c r="H26" s="31">
        <f t="shared" si="18"/>
        <v>471.02628224358352</v>
      </c>
      <c r="I26" s="31">
        <f t="shared" si="18"/>
        <v>474.22280675084954</v>
      </c>
      <c r="J26" s="31">
        <f t="shared" si="18"/>
        <v>610.9500764019291</v>
      </c>
      <c r="K26" s="31">
        <f t="shared" si="18"/>
        <v>553.73443298765096</v>
      </c>
      <c r="L26" s="31">
        <f t="shared" si="18"/>
        <v>505.55031814016547</v>
      </c>
      <c r="M26" s="31">
        <f t="shared" si="18"/>
        <v>418.34862602724758</v>
      </c>
      <c r="N26" s="31">
        <f t="shared" si="18"/>
        <v>607.20365575128949</v>
      </c>
      <c r="O26" s="31">
        <f t="shared" si="18"/>
        <v>616.6948517064186</v>
      </c>
      <c r="P26" s="31">
        <f t="shared" si="18"/>
        <v>467.03895392294146</v>
      </c>
      <c r="Q26" s="31">
        <f t="shared" si="18"/>
        <v>561.32859198663721</v>
      </c>
      <c r="R26" s="31">
        <f t="shared" si="18"/>
        <v>471.36111865530762</v>
      </c>
      <c r="S26" s="31">
        <f t="shared" si="18"/>
        <v>454.63980164768935</v>
      </c>
      <c r="T26" s="31">
        <f t="shared" si="18"/>
        <v>389.35724318984353</v>
      </c>
      <c r="U26" s="31">
        <f t="shared" si="18"/>
        <v>415.01252002820689</v>
      </c>
      <c r="V26" s="31">
        <f t="shared" si="18"/>
        <v>409.81242548975052</v>
      </c>
      <c r="W26" s="31">
        <f t="shared" si="18"/>
        <v>362.16035241198261</v>
      </c>
      <c r="X26" s="31">
        <f t="shared" ref="X26" si="19">SUM(X27,X33)</f>
        <v>322.97507874748948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:W27" si="20">SUM(C28:C32)</f>
        <v>1.0088869238717924</v>
      </c>
      <c r="D27" s="42">
        <f t="shared" si="20"/>
        <v>1.1086164029251444</v>
      </c>
      <c r="E27" s="42">
        <f t="shared" si="20"/>
        <v>1.0138676984100374</v>
      </c>
      <c r="F27" s="42">
        <f t="shared" si="20"/>
        <v>1.0474971080061815</v>
      </c>
      <c r="G27" s="42">
        <f t="shared" si="20"/>
        <v>0.98030878803063359</v>
      </c>
      <c r="H27" s="42">
        <f t="shared" si="20"/>
        <v>0.97061186313047676</v>
      </c>
      <c r="I27" s="42">
        <f t="shared" si="20"/>
        <v>1.0840503251743034</v>
      </c>
      <c r="J27" s="42">
        <f t="shared" si="20"/>
        <v>1.6586174048916127</v>
      </c>
      <c r="K27" s="42">
        <f t="shared" si="20"/>
        <v>1.2594063653420435</v>
      </c>
      <c r="L27" s="42">
        <f t="shared" si="20"/>
        <v>1.9276032377374577</v>
      </c>
      <c r="M27" s="42">
        <f t="shared" si="20"/>
        <v>1.3115992812160449</v>
      </c>
      <c r="N27" s="42">
        <f t="shared" si="20"/>
        <v>0.95097917745684357</v>
      </c>
      <c r="O27" s="42">
        <f t="shared" si="20"/>
        <v>0.95697067034788907</v>
      </c>
      <c r="P27" s="42">
        <f t="shared" si="20"/>
        <v>0.51955307288289365</v>
      </c>
      <c r="Q27" s="42">
        <f t="shared" si="20"/>
        <v>8.4915385007388586E-2</v>
      </c>
      <c r="R27" s="42">
        <f t="shared" si="20"/>
        <v>0.17024903891889606</v>
      </c>
      <c r="S27" s="42">
        <f t="shared" si="20"/>
        <v>0.18500177053231709</v>
      </c>
      <c r="T27" s="42">
        <f t="shared" si="20"/>
        <v>0.18992295704407572</v>
      </c>
      <c r="U27" s="42">
        <f t="shared" si="20"/>
        <v>0.40060505552972148</v>
      </c>
      <c r="V27" s="42">
        <f t="shared" si="20"/>
        <v>0.74409201149606086</v>
      </c>
      <c r="W27" s="42">
        <f t="shared" si="20"/>
        <v>0.80624210840366339</v>
      </c>
      <c r="X27" s="42">
        <f t="shared" ref="X27" si="21">SUM(X28:X32)</f>
        <v>0.583529346215651</v>
      </c>
    </row>
    <row r="28" spans="1:24" ht="11.25" customHeight="1" x14ac:dyDescent="0.2">
      <c r="A28" s="39" t="s">
        <v>45</v>
      </c>
      <c r="B28" s="23" t="s">
        <v>46</v>
      </c>
      <c r="C28" s="30">
        <v>1.0088869238717924</v>
      </c>
      <c r="D28" s="30">
        <v>1.1086164029251444</v>
      </c>
      <c r="E28" s="30">
        <v>1.0138676984100374</v>
      </c>
      <c r="F28" s="30">
        <v>1.0474971080061815</v>
      </c>
      <c r="G28" s="30">
        <v>0.98030878803063359</v>
      </c>
      <c r="H28" s="30">
        <v>0.97061186313047676</v>
      </c>
      <c r="I28" s="30">
        <v>1.0840503251743034</v>
      </c>
      <c r="J28" s="30">
        <v>1.1718619942415627</v>
      </c>
      <c r="K28" s="30">
        <v>1.2594063653420435</v>
      </c>
      <c r="L28" s="30">
        <v>1.6679989104899879</v>
      </c>
      <c r="M28" s="30">
        <v>1.308095481216847</v>
      </c>
      <c r="N28" s="30">
        <v>0.95097917745684357</v>
      </c>
      <c r="O28" s="30">
        <v>0.92843516209074162</v>
      </c>
      <c r="P28" s="30">
        <v>0.4687460345675466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0.48675541065004996</v>
      </c>
      <c r="K29" s="30">
        <v>0</v>
      </c>
      <c r="L29" s="30">
        <v>0.25960432724746979</v>
      </c>
      <c r="M29" s="30">
        <v>3.503799999197801E-3</v>
      </c>
      <c r="N29" s="30">
        <v>0</v>
      </c>
      <c r="O29" s="30">
        <v>2.8535508257147419E-2</v>
      </c>
      <c r="P29" s="30">
        <v>5.0807038315347101E-2</v>
      </c>
      <c r="Q29" s="30">
        <v>8.4915385007388586E-2</v>
      </c>
      <c r="R29" s="30">
        <v>0.17024903891889606</v>
      </c>
      <c r="S29" s="30">
        <v>0.18500177053231709</v>
      </c>
      <c r="T29" s="30">
        <v>0.18992295704407572</v>
      </c>
      <c r="U29" s="30">
        <v>0.40060505552972148</v>
      </c>
      <c r="V29" s="30">
        <v>0.74409201149606086</v>
      </c>
      <c r="W29" s="30">
        <v>0.80624210840366339</v>
      </c>
      <c r="X29" s="30">
        <v>0.583529346215651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:W33" si="22">SUM(C34:C50)</f>
        <v>635.87986647343052</v>
      </c>
      <c r="D33" s="42">
        <f t="shared" si="22"/>
        <v>561.64234181836082</v>
      </c>
      <c r="E33" s="42">
        <f t="shared" si="22"/>
        <v>578.75568433018645</v>
      </c>
      <c r="F33" s="42">
        <f t="shared" si="22"/>
        <v>684.98090321086283</v>
      </c>
      <c r="G33" s="42">
        <f t="shared" si="22"/>
        <v>495.53562876674476</v>
      </c>
      <c r="H33" s="42">
        <f t="shared" si="22"/>
        <v>470.05567038045302</v>
      </c>
      <c r="I33" s="42">
        <f t="shared" si="22"/>
        <v>473.13875642567524</v>
      </c>
      <c r="J33" s="42">
        <f t="shared" si="22"/>
        <v>609.29145899703747</v>
      </c>
      <c r="K33" s="42">
        <f t="shared" si="22"/>
        <v>552.47502662230897</v>
      </c>
      <c r="L33" s="42">
        <f t="shared" si="22"/>
        <v>503.62271490242802</v>
      </c>
      <c r="M33" s="42">
        <f t="shared" si="22"/>
        <v>417.03702674603153</v>
      </c>
      <c r="N33" s="42">
        <f t="shared" si="22"/>
        <v>606.25267657383267</v>
      </c>
      <c r="O33" s="42">
        <f t="shared" si="22"/>
        <v>615.73788103607069</v>
      </c>
      <c r="P33" s="42">
        <f t="shared" si="22"/>
        <v>466.51940085005856</v>
      </c>
      <c r="Q33" s="42">
        <f t="shared" si="22"/>
        <v>561.24367660162977</v>
      </c>
      <c r="R33" s="42">
        <f t="shared" si="22"/>
        <v>471.19086961638874</v>
      </c>
      <c r="S33" s="42">
        <f t="shared" si="22"/>
        <v>454.45479987715703</v>
      </c>
      <c r="T33" s="42">
        <f t="shared" si="22"/>
        <v>389.16732023279945</v>
      </c>
      <c r="U33" s="42">
        <f t="shared" si="22"/>
        <v>414.6119149726772</v>
      </c>
      <c r="V33" s="42">
        <f t="shared" si="22"/>
        <v>409.06833347825449</v>
      </c>
      <c r="W33" s="42">
        <f t="shared" si="22"/>
        <v>361.35411030357898</v>
      </c>
      <c r="X33" s="42">
        <f t="shared" ref="X33" si="23">SUM(X34:X50)</f>
        <v>322.39154940127383</v>
      </c>
    </row>
    <row r="34" spans="1:24" ht="11.25" customHeight="1" x14ac:dyDescent="0.2">
      <c r="A34" s="39" t="s">
        <v>55</v>
      </c>
      <c r="B34" s="23" t="s">
        <v>56</v>
      </c>
      <c r="C34" s="30">
        <v>75.529997783421891</v>
      </c>
      <c r="D34" s="30">
        <v>92.834500379169299</v>
      </c>
      <c r="E34" s="30">
        <v>95.754355569552018</v>
      </c>
      <c r="F34" s="30">
        <v>139.82169393899778</v>
      </c>
      <c r="G34" s="30">
        <v>91.00568202226377</v>
      </c>
      <c r="H34" s="30">
        <v>85.110795170502058</v>
      </c>
      <c r="I34" s="30">
        <v>94.374425314532772</v>
      </c>
      <c r="J34" s="30">
        <v>182.83371213132952</v>
      </c>
      <c r="K34" s="30">
        <v>173.05506114559572</v>
      </c>
      <c r="L34" s="30">
        <v>105.21170080702154</v>
      </c>
      <c r="M34" s="30">
        <v>98.862050128135323</v>
      </c>
      <c r="N34" s="30">
        <v>98.366953190154391</v>
      </c>
      <c r="O34" s="30">
        <v>103.49416264479284</v>
      </c>
      <c r="P34" s="30">
        <v>65.459918592202456</v>
      </c>
      <c r="Q34" s="30">
        <v>83.563680747269146</v>
      </c>
      <c r="R34" s="30">
        <v>90.633180585143222</v>
      </c>
      <c r="S34" s="30">
        <v>104.31636984002051</v>
      </c>
      <c r="T34" s="30">
        <v>85.845202319128802</v>
      </c>
      <c r="U34" s="30">
        <v>87.395206620465942</v>
      </c>
      <c r="V34" s="30">
        <v>97.730609715650672</v>
      </c>
      <c r="W34" s="30">
        <v>78.262117865957663</v>
      </c>
      <c r="X34" s="30">
        <v>69.630031188287944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0.32450711172128116</v>
      </c>
      <c r="H35" s="30">
        <v>0.48765976711138476</v>
      </c>
      <c r="I35" s="30">
        <v>0.19306774033388135</v>
      </c>
      <c r="J35" s="30">
        <v>0.34859018039761575</v>
      </c>
      <c r="K35" s="30">
        <v>0.43574241687683396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3.7651342863041625E-3</v>
      </c>
      <c r="X35" s="30">
        <v>1.1686707953495216E-3</v>
      </c>
    </row>
    <row r="36" spans="1:24" ht="11.25" customHeight="1" x14ac:dyDescent="0.2">
      <c r="A36" s="39" t="s">
        <v>59</v>
      </c>
      <c r="B36" s="23" t="s">
        <v>60</v>
      </c>
      <c r="C36" s="30">
        <v>72.793689197523364</v>
      </c>
      <c r="D36" s="30">
        <v>108.6009238478121</v>
      </c>
      <c r="E36" s="30">
        <v>82.576017281430012</v>
      </c>
      <c r="F36" s="30">
        <v>56.056188635990445</v>
      </c>
      <c r="G36" s="30">
        <v>43.16827300010231</v>
      </c>
      <c r="H36" s="30">
        <v>52.610515138673364</v>
      </c>
      <c r="I36" s="30">
        <v>56.885187216090415</v>
      </c>
      <c r="J36" s="30">
        <v>45.006526209372147</v>
      </c>
      <c r="K36" s="30">
        <v>45.935770690378199</v>
      </c>
      <c r="L36" s="30">
        <v>58.558826756784036</v>
      </c>
      <c r="M36" s="30">
        <v>46.640784837117593</v>
      </c>
      <c r="N36" s="30">
        <v>57.91340375155302</v>
      </c>
      <c r="O36" s="30">
        <v>57.863062047044188</v>
      </c>
      <c r="P36" s="30">
        <v>37.765419155884068</v>
      </c>
      <c r="Q36" s="30">
        <v>47.762855731355103</v>
      </c>
      <c r="R36" s="30">
        <v>39.479317718252041</v>
      </c>
      <c r="S36" s="30">
        <v>35.858623814146981</v>
      </c>
      <c r="T36" s="30">
        <v>37.009669136153313</v>
      </c>
      <c r="U36" s="30">
        <v>41.257092735494389</v>
      </c>
      <c r="V36" s="30">
        <v>44.312878093930252</v>
      </c>
      <c r="W36" s="30">
        <v>41.176529935375292</v>
      </c>
      <c r="X36" s="30">
        <v>36.368237040437712</v>
      </c>
    </row>
    <row r="37" spans="1:24" ht="11.25" customHeight="1" x14ac:dyDescent="0.2">
      <c r="A37" s="39" t="s">
        <v>61</v>
      </c>
      <c r="B37" s="23" t="s">
        <v>62</v>
      </c>
      <c r="C37" s="30">
        <v>1.0759774472723332E-2</v>
      </c>
      <c r="D37" s="30">
        <v>2.3965714609293597E-2</v>
      </c>
      <c r="E37" s="30">
        <v>57.230984782986759</v>
      </c>
      <c r="F37" s="30">
        <v>79.241091372484746</v>
      </c>
      <c r="G37" s="30">
        <v>82.38714183823609</v>
      </c>
      <c r="H37" s="30">
        <v>75.51546482240181</v>
      </c>
      <c r="I37" s="30">
        <v>72.956326582476933</v>
      </c>
      <c r="J37" s="30">
        <v>86.300971504433392</v>
      </c>
      <c r="K37" s="30">
        <v>66.784692982261092</v>
      </c>
      <c r="L37" s="30">
        <v>64.44000958174604</v>
      </c>
      <c r="M37" s="30">
        <v>46.840652591041298</v>
      </c>
      <c r="N37" s="30">
        <v>2.3040545699154397E-2</v>
      </c>
      <c r="O37" s="30">
        <v>152.16287374937224</v>
      </c>
      <c r="P37" s="30">
        <v>93.354435755249739</v>
      </c>
      <c r="Q37" s="30">
        <v>109.3314747932962</v>
      </c>
      <c r="R37" s="30">
        <v>0.28597836158680734</v>
      </c>
      <c r="S37" s="30">
        <v>34.245124643736894</v>
      </c>
      <c r="T37" s="30">
        <v>33.706899321120666</v>
      </c>
      <c r="U37" s="30">
        <v>32.149781997641874</v>
      </c>
      <c r="V37" s="30">
        <v>34.747033536928818</v>
      </c>
      <c r="W37" s="30">
        <v>14.458119920612461</v>
      </c>
      <c r="X37" s="30">
        <v>1.7407067713746158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</row>
    <row r="41" spans="1:24" ht="11.25" customHeight="1" x14ac:dyDescent="0.2">
      <c r="A41" s="39" t="s">
        <v>69</v>
      </c>
      <c r="B41" s="23" t="s">
        <v>70</v>
      </c>
      <c r="C41" s="30">
        <v>0.93557759919216865</v>
      </c>
      <c r="D41" s="30">
        <v>1.284593090408096</v>
      </c>
      <c r="E41" s="30">
        <v>1.6490803259194746</v>
      </c>
      <c r="F41" s="30">
        <v>1.327062649443431</v>
      </c>
      <c r="G41" s="30">
        <v>0.99527787105803389</v>
      </c>
      <c r="H41" s="30">
        <v>1.1747731773294812</v>
      </c>
      <c r="I41" s="30">
        <v>0.74463813739207274</v>
      </c>
      <c r="J41" s="30">
        <v>0.75818632368063332</v>
      </c>
      <c r="K41" s="30">
        <v>0.32884699453217647</v>
      </c>
      <c r="L41" s="30">
        <v>0.16139280448258486</v>
      </c>
      <c r="M41" s="30">
        <v>0.20359944217630765</v>
      </c>
      <c r="N41" s="30">
        <v>0.30646987257637587</v>
      </c>
      <c r="O41" s="30">
        <v>0.11117742813590463</v>
      </c>
      <c r="P41" s="30">
        <v>0.23403955156537057</v>
      </c>
      <c r="Q41" s="30">
        <v>0.32901320242627352</v>
      </c>
      <c r="R41" s="30">
        <v>1.4693960711859964</v>
      </c>
      <c r="S41" s="30">
        <v>1.3013445608865828</v>
      </c>
      <c r="T41" s="30">
        <v>0.78212470802218703</v>
      </c>
      <c r="U41" s="30">
        <v>1.0135290805822128</v>
      </c>
      <c r="V41" s="30">
        <v>0.38768437287019031</v>
      </c>
      <c r="W41" s="30">
        <v>0.26911335623936494</v>
      </c>
      <c r="X41" s="30">
        <v>0.3569424533405931</v>
      </c>
    </row>
    <row r="42" spans="1:24" ht="11.25" customHeight="1" x14ac:dyDescent="0.2">
      <c r="A42" s="39" t="s">
        <v>71</v>
      </c>
      <c r="B42" s="23" t="s">
        <v>72</v>
      </c>
      <c r="C42" s="30">
        <v>155.11605636082544</v>
      </c>
      <c r="D42" s="30">
        <v>0</v>
      </c>
      <c r="E42" s="30">
        <v>0</v>
      </c>
      <c r="F42" s="30">
        <v>6.8756993249269637E-3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34.23687823514841</v>
      </c>
      <c r="M42" s="30">
        <v>36.580426291141407</v>
      </c>
      <c r="N42" s="30">
        <v>83.495811567808559</v>
      </c>
      <c r="O42" s="30">
        <v>82.630664516678991</v>
      </c>
      <c r="P42" s="30">
        <v>77.779228896657713</v>
      </c>
      <c r="Q42" s="30">
        <v>73.082751439430069</v>
      </c>
      <c r="R42" s="30">
        <v>77.542689970436172</v>
      </c>
      <c r="S42" s="30">
        <v>81.492852166277146</v>
      </c>
      <c r="T42" s="30">
        <v>73.75402705081359</v>
      </c>
      <c r="U42" s="30">
        <v>71.906845998889253</v>
      </c>
      <c r="V42" s="30">
        <v>61.846956481785014</v>
      </c>
      <c r="W42" s="30">
        <v>69.051446105120846</v>
      </c>
      <c r="X42" s="30">
        <v>62.574400646254503</v>
      </c>
    </row>
    <row r="43" spans="1:24" ht="11.25" customHeight="1" x14ac:dyDescent="0.2">
      <c r="A43" s="39" t="s">
        <v>73</v>
      </c>
      <c r="B43" s="23" t="s">
        <v>74</v>
      </c>
      <c r="C43" s="30">
        <v>17.727914442773304</v>
      </c>
      <c r="D43" s="30">
        <v>23.028879064104121</v>
      </c>
      <c r="E43" s="30">
        <v>25.646464279874586</v>
      </c>
      <c r="F43" s="30">
        <v>30.998682469100679</v>
      </c>
      <c r="G43" s="30">
        <v>41.710812185459879</v>
      </c>
      <c r="H43" s="30">
        <v>40.63786535233055</v>
      </c>
      <c r="I43" s="30">
        <v>27.03119558947062</v>
      </c>
      <c r="J43" s="30">
        <v>32.404745594635195</v>
      </c>
      <c r="K43" s="30">
        <v>31.554568496020654</v>
      </c>
      <c r="L43" s="30">
        <v>28.141114583210264</v>
      </c>
      <c r="M43" s="30">
        <v>28.779066095250574</v>
      </c>
      <c r="N43" s="30">
        <v>157.0799958327074</v>
      </c>
      <c r="O43" s="30">
        <v>80.35940645474723</v>
      </c>
      <c r="P43" s="30">
        <v>44.932032110307198</v>
      </c>
      <c r="Q43" s="30">
        <v>59.35004897664227</v>
      </c>
      <c r="R43" s="30">
        <v>51.705322977296753</v>
      </c>
      <c r="S43" s="30">
        <v>43.355271236147999</v>
      </c>
      <c r="T43" s="30">
        <v>35.762936971106768</v>
      </c>
      <c r="U43" s="30">
        <v>52.857881827951296</v>
      </c>
      <c r="V43" s="30">
        <v>53.51697071328136</v>
      </c>
      <c r="W43" s="30">
        <v>57.9583719313991</v>
      </c>
      <c r="X43" s="30">
        <v>54.485649041315568</v>
      </c>
    </row>
    <row r="44" spans="1:24" ht="11.25" customHeight="1" x14ac:dyDescent="0.2">
      <c r="A44" s="39" t="s">
        <v>75</v>
      </c>
      <c r="B44" s="23" t="s">
        <v>76</v>
      </c>
      <c r="C44" s="30">
        <v>300.60349312607565</v>
      </c>
      <c r="D44" s="30">
        <v>319.47858405350644</v>
      </c>
      <c r="E44" s="30">
        <v>289.89886315818137</v>
      </c>
      <c r="F44" s="30">
        <v>340.33187365674786</v>
      </c>
      <c r="G44" s="30">
        <v>219.58161728531752</v>
      </c>
      <c r="H44" s="30">
        <v>193.5894354365447</v>
      </c>
      <c r="I44" s="30">
        <v>204.55539538565716</v>
      </c>
      <c r="J44" s="30">
        <v>237.04788414808911</v>
      </c>
      <c r="K44" s="30">
        <v>215.20405375833352</v>
      </c>
      <c r="L44" s="30">
        <v>194.52796613688136</v>
      </c>
      <c r="M44" s="30">
        <v>138.43533492204756</v>
      </c>
      <c r="N44" s="30">
        <v>187.71564952752388</v>
      </c>
      <c r="O44" s="30">
        <v>118.94247618738682</v>
      </c>
      <c r="P44" s="30">
        <v>134.4864098034318</v>
      </c>
      <c r="Q44" s="30">
        <v>171.35175772267496</v>
      </c>
      <c r="R44" s="30">
        <v>195.0326021508713</v>
      </c>
      <c r="S44" s="30">
        <v>141.0393686565566</v>
      </c>
      <c r="T44" s="30">
        <v>102.89451941118266</v>
      </c>
      <c r="U44" s="30">
        <v>101.47868600940511</v>
      </c>
      <c r="V44" s="30">
        <v>84.669772720640012</v>
      </c>
      <c r="W44" s="30">
        <v>71.933964207342157</v>
      </c>
      <c r="X44" s="30">
        <v>71.67271185724745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0.14828185270099695</v>
      </c>
      <c r="T45" s="30">
        <v>1.1969300940001752E-2</v>
      </c>
      <c r="U45" s="30">
        <v>1.3866215601762308E-2</v>
      </c>
      <c r="V45" s="30">
        <v>0.15583367847808413</v>
      </c>
      <c r="W45" s="30">
        <v>0.40452937028796648</v>
      </c>
      <c r="X45" s="30">
        <v>8.2164816958289304E-3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9.2390759177080586</v>
      </c>
      <c r="D48" s="30">
        <v>11.020409229603482</v>
      </c>
      <c r="E48" s="30">
        <v>12.046877113785074</v>
      </c>
      <c r="F48" s="30">
        <v>20.396659728236656</v>
      </c>
      <c r="G48" s="30">
        <v>11.243737850258984</v>
      </c>
      <c r="H48" s="30">
        <v>11.631312855201196</v>
      </c>
      <c r="I48" s="30">
        <v>11.591710213763523</v>
      </c>
      <c r="J48" s="30">
        <v>14.49551816260627</v>
      </c>
      <c r="K48" s="30">
        <v>13.614424861407279</v>
      </c>
      <c r="L48" s="30">
        <v>15.238734288516923</v>
      </c>
      <c r="M48" s="30">
        <v>13.981415765730681</v>
      </c>
      <c r="N48" s="30">
        <v>11.253658739150232</v>
      </c>
      <c r="O48" s="30">
        <v>9.8629926607974454</v>
      </c>
      <c r="P48" s="30">
        <v>5.5526106940833815</v>
      </c>
      <c r="Q48" s="30">
        <v>5.9571834506744832</v>
      </c>
      <c r="R48" s="30">
        <v>7.7412423394364875</v>
      </c>
      <c r="S48" s="30">
        <v>7.6643700488872053</v>
      </c>
      <c r="T48" s="30">
        <v>15.039287413802569</v>
      </c>
      <c r="U48" s="30">
        <v>21.739910824161186</v>
      </c>
      <c r="V48" s="30">
        <v>25.991420762343946</v>
      </c>
      <c r="W48" s="30">
        <v>20.995963813475147</v>
      </c>
      <c r="X48" s="30">
        <v>11.833884541864151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3.9233022714379708</v>
      </c>
      <c r="D50" s="30">
        <v>5.3704864391478999</v>
      </c>
      <c r="E50" s="30">
        <v>13.953041818457113</v>
      </c>
      <c r="F50" s="30">
        <v>16.800775060536296</v>
      </c>
      <c r="G50" s="30">
        <v>5.1185796023268919</v>
      </c>
      <c r="H50" s="30">
        <v>9.2978486603584578</v>
      </c>
      <c r="I50" s="30">
        <v>4.8068102459578554</v>
      </c>
      <c r="J50" s="30">
        <v>10.095324742493608</v>
      </c>
      <c r="K50" s="30">
        <v>5.5618652769034815</v>
      </c>
      <c r="L50" s="30">
        <v>3.1060917086368445</v>
      </c>
      <c r="M50" s="30">
        <v>6.713696673390781</v>
      </c>
      <c r="N50" s="30">
        <v>10.097693546659743</v>
      </c>
      <c r="O50" s="30">
        <v>10.311065347114994</v>
      </c>
      <c r="P50" s="30">
        <v>6.9553062906767673</v>
      </c>
      <c r="Q50" s="30">
        <v>10.514910537861306</v>
      </c>
      <c r="R50" s="30">
        <v>7.3011394421799123</v>
      </c>
      <c r="S50" s="30">
        <v>5.0331930577961188</v>
      </c>
      <c r="T50" s="30">
        <v>4.3606846005288915</v>
      </c>
      <c r="U50" s="30">
        <v>4.7991136624841699</v>
      </c>
      <c r="V50" s="30">
        <v>5.7091734023461704</v>
      </c>
      <c r="W50" s="30">
        <v>6.8401886634826914</v>
      </c>
      <c r="X50" s="30">
        <v>13.719600708660057</v>
      </c>
    </row>
    <row r="51" spans="1:24" ht="11.25" customHeight="1" x14ac:dyDescent="0.2">
      <c r="A51" s="24" t="s">
        <v>89</v>
      </c>
      <c r="B51" s="25" t="s">
        <v>90</v>
      </c>
      <c r="C51" s="31">
        <v>1903.2359037467465</v>
      </c>
      <c r="D51" s="31">
        <v>2122.442492654437</v>
      </c>
      <c r="E51" s="31">
        <v>2159.6218710167791</v>
      </c>
      <c r="F51" s="31">
        <v>2125.7189077516482</v>
      </c>
      <c r="G51" s="31">
        <v>1843.3874744273974</v>
      </c>
      <c r="H51" s="31">
        <v>1843.4518781568013</v>
      </c>
      <c r="I51" s="31">
        <v>1747.9418206517794</v>
      </c>
      <c r="J51" s="31">
        <v>1743.8392213105963</v>
      </c>
      <c r="K51" s="31">
        <v>1632.694178479192</v>
      </c>
      <c r="L51" s="31">
        <v>1618.9799242938705</v>
      </c>
      <c r="M51" s="31">
        <v>1562.8417046943759</v>
      </c>
      <c r="N51" s="31">
        <v>1621.0699464543052</v>
      </c>
      <c r="O51" s="31">
        <v>1655.3586716331995</v>
      </c>
      <c r="P51" s="31">
        <v>1716.1136167345808</v>
      </c>
      <c r="Q51" s="31">
        <v>2007.297158649169</v>
      </c>
      <c r="R51" s="31">
        <v>1873.1804780677401</v>
      </c>
      <c r="S51" s="31">
        <v>1942.9969452894761</v>
      </c>
      <c r="T51" s="31">
        <v>1828.0289413278588</v>
      </c>
      <c r="U51" s="31">
        <v>1813.8090830509786</v>
      </c>
      <c r="V51" s="31">
        <v>1851.2221108030085</v>
      </c>
      <c r="W51" s="31">
        <v>1840.7917209170857</v>
      </c>
      <c r="X51" s="31">
        <v>2099.8608502059137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:W52" si="24">SUM(C53:C70)</f>
        <v>15.154439463835203</v>
      </c>
      <c r="D52" s="31">
        <f t="shared" si="24"/>
        <v>14.177972609677472</v>
      </c>
      <c r="E52" s="31">
        <f t="shared" si="24"/>
        <v>13.119596656670559</v>
      </c>
      <c r="F52" s="31">
        <f t="shared" si="24"/>
        <v>13.318894764694202</v>
      </c>
      <c r="G52" s="31">
        <f t="shared" si="24"/>
        <v>13.338214281037805</v>
      </c>
      <c r="H52" s="31">
        <f t="shared" si="24"/>
        <v>20.056205349961868</v>
      </c>
      <c r="I52" s="31">
        <f t="shared" si="24"/>
        <v>17.935800838433288</v>
      </c>
      <c r="J52" s="31">
        <f t="shared" si="24"/>
        <v>29.740661754064259</v>
      </c>
      <c r="K52" s="31">
        <f t="shared" si="24"/>
        <v>29.704039770255854</v>
      </c>
      <c r="L52" s="31">
        <f t="shared" si="24"/>
        <v>25.356003636804338</v>
      </c>
      <c r="M52" s="31">
        <f t="shared" si="24"/>
        <v>28.414793099988323</v>
      </c>
      <c r="N52" s="31">
        <f t="shared" si="24"/>
        <v>28.686016112495622</v>
      </c>
      <c r="O52" s="31">
        <f t="shared" si="24"/>
        <v>22.172974931774011</v>
      </c>
      <c r="P52" s="31">
        <f t="shared" si="24"/>
        <v>26.849597181616542</v>
      </c>
      <c r="Q52" s="31">
        <f t="shared" si="24"/>
        <v>38.10233108660163</v>
      </c>
      <c r="R52" s="31">
        <f t="shared" si="24"/>
        <v>45.691873756898232</v>
      </c>
      <c r="S52" s="31">
        <f t="shared" si="24"/>
        <v>54.031730017400072</v>
      </c>
      <c r="T52" s="31">
        <f t="shared" si="24"/>
        <v>46.100686571535398</v>
      </c>
      <c r="U52" s="31">
        <f t="shared" si="24"/>
        <v>42.469672415794811</v>
      </c>
      <c r="V52" s="31">
        <f t="shared" si="24"/>
        <v>48.556614483303385</v>
      </c>
      <c r="W52" s="31">
        <f t="shared" si="24"/>
        <v>55.358669774980484</v>
      </c>
      <c r="X52" s="31">
        <f t="shared" ref="X52" si="25">SUM(X53:X70)</f>
        <v>56.831878179038135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3.7671267145617101E-4</v>
      </c>
      <c r="D57" s="30">
        <v>7.4816685971622419E-4</v>
      </c>
      <c r="E57" s="30">
        <v>1.257234148294389E-3</v>
      </c>
      <c r="F57" s="30">
        <v>1.2961113541878168E-3</v>
      </c>
      <c r="G57" s="30">
        <v>1.3892550936610479E-3</v>
      </c>
      <c r="H57" s="30">
        <v>1.415389462374773E-3</v>
      </c>
      <c r="I57" s="30">
        <v>2.1840276804525765E-3</v>
      </c>
      <c r="J57" s="30">
        <v>2.3454594253767519E-3</v>
      </c>
      <c r="K57" s="30">
        <v>6.0802694577340496E-3</v>
      </c>
      <c r="L57" s="30">
        <v>1.0957265298357858E-2</v>
      </c>
      <c r="M57" s="30">
        <v>3.7346412585018252E-2</v>
      </c>
      <c r="N57" s="30">
        <v>2.8030567545063299E-2</v>
      </c>
      <c r="O57" s="30">
        <v>2.790217433524507E-2</v>
      </c>
      <c r="P57" s="30">
        <v>3.4514398661267293E-2</v>
      </c>
      <c r="Q57" s="30">
        <v>3.9617455997382735E-2</v>
      </c>
      <c r="R57" s="30">
        <v>5.1255908936615073E-2</v>
      </c>
      <c r="S57" s="30">
        <v>3.061611705459151E-2</v>
      </c>
      <c r="T57" s="30">
        <v>2.757086694643909E-2</v>
      </c>
      <c r="U57" s="30">
        <v>0.35255499263498463</v>
      </c>
      <c r="V57" s="30">
        <v>0.35637226380825632</v>
      </c>
      <c r="W57" s="30">
        <v>0.35492334377837575</v>
      </c>
      <c r="X57" s="30">
        <v>0.35500419286511142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5.1872769545214345E-2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12.577354925281552</v>
      </c>
      <c r="D59" s="30">
        <v>11.182576443873572</v>
      </c>
      <c r="E59" s="30">
        <v>12.277068872220092</v>
      </c>
      <c r="F59" s="30">
        <v>12.02202548093538</v>
      </c>
      <c r="G59" s="30">
        <v>11.936178406330484</v>
      </c>
      <c r="H59" s="30">
        <v>17.195013577666529</v>
      </c>
      <c r="I59" s="30">
        <v>16.222427524043816</v>
      </c>
      <c r="J59" s="30">
        <v>24.898665796789881</v>
      </c>
      <c r="K59" s="30">
        <v>23.003498271217566</v>
      </c>
      <c r="L59" s="30">
        <v>20.704567327672287</v>
      </c>
      <c r="M59" s="30">
        <v>17.983261150256602</v>
      </c>
      <c r="N59" s="30">
        <v>15.624753722294454</v>
      </c>
      <c r="O59" s="30">
        <v>15.230641845168373</v>
      </c>
      <c r="P59" s="30">
        <v>18.736307987711019</v>
      </c>
      <c r="Q59" s="30">
        <v>22.144418710436707</v>
      </c>
      <c r="R59" s="30">
        <v>28.294420376638232</v>
      </c>
      <c r="S59" s="30">
        <v>37.379411396247917</v>
      </c>
      <c r="T59" s="30">
        <v>30.956998568114209</v>
      </c>
      <c r="U59" s="30">
        <v>26.882008826774094</v>
      </c>
      <c r="V59" s="30">
        <v>30.706228648683492</v>
      </c>
      <c r="W59" s="30">
        <v>34.562893439459984</v>
      </c>
      <c r="X59" s="30">
        <v>35.073281336254055</v>
      </c>
    </row>
    <row r="60" spans="1:24" ht="11.25" customHeight="1" x14ac:dyDescent="0.2">
      <c r="A60" s="22" t="s">
        <v>107</v>
      </c>
      <c r="B60" s="23" t="s">
        <v>108</v>
      </c>
      <c r="C60" s="30">
        <v>1.3546597720262599</v>
      </c>
      <c r="D60" s="30">
        <v>1.8865262994878009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1.8699301718266497</v>
      </c>
      <c r="L60" s="30">
        <v>1.3516704306952763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3.5532229194351953E-4</v>
      </c>
      <c r="U60" s="30">
        <v>1.0490697506577238E-3</v>
      </c>
      <c r="V60" s="30">
        <v>1.0810590353600559E-3</v>
      </c>
      <c r="W60" s="30">
        <v>1.4195445915889556E-3</v>
      </c>
      <c r="X60" s="30">
        <v>1.2831132669044846E-3</v>
      </c>
    </row>
    <row r="61" spans="1:24" ht="11.25" customHeight="1" x14ac:dyDescent="0.2">
      <c r="A61" s="22" t="s">
        <v>109</v>
      </c>
      <c r="B61" s="23" t="s">
        <v>110</v>
      </c>
      <c r="C61" s="30">
        <v>0.74085017171472456</v>
      </c>
      <c r="D61" s="30">
        <v>0.56857485350353731</v>
      </c>
      <c r="E61" s="30">
        <v>0.32765170608527155</v>
      </c>
      <c r="F61" s="30">
        <v>0.60315043902839283</v>
      </c>
      <c r="G61" s="30">
        <v>0.6877652183175168</v>
      </c>
      <c r="H61" s="30">
        <v>2.1145400037280782</v>
      </c>
      <c r="I61" s="30">
        <v>0.9095199276206859</v>
      </c>
      <c r="J61" s="30">
        <v>1.6775251894210303</v>
      </c>
      <c r="K61" s="30">
        <v>1.1080044896326904</v>
      </c>
      <c r="L61" s="30">
        <v>1.0954411105708115</v>
      </c>
      <c r="M61" s="30">
        <v>7.1913155804412954</v>
      </c>
      <c r="N61" s="30">
        <v>10.073653352848376</v>
      </c>
      <c r="O61" s="30">
        <v>3.9521393055751055</v>
      </c>
      <c r="P61" s="30">
        <v>4.3928762762949845</v>
      </c>
      <c r="Q61" s="30">
        <v>5.2494403489640238</v>
      </c>
      <c r="R61" s="30">
        <v>5.9771832985543334</v>
      </c>
      <c r="S61" s="30">
        <v>5.3120699146670409</v>
      </c>
      <c r="T61" s="30">
        <v>5.368798642044859</v>
      </c>
      <c r="U61" s="30">
        <v>3.8990492643372923</v>
      </c>
      <c r="V61" s="30">
        <v>4.9357308714452905</v>
      </c>
      <c r="W61" s="30">
        <v>6.0968141874885582</v>
      </c>
      <c r="X61" s="30">
        <v>4.9870114656432891</v>
      </c>
    </row>
    <row r="62" spans="1:24" ht="11.25" customHeight="1" x14ac:dyDescent="0.2">
      <c r="A62" s="22" t="s">
        <v>111</v>
      </c>
      <c r="B62" s="23" t="s">
        <v>112</v>
      </c>
      <c r="C62" s="30">
        <v>6.7524043189569529E-3</v>
      </c>
      <c r="D62" s="30">
        <v>7.1863338461726637E-3</v>
      </c>
      <c r="E62" s="30">
        <v>3.2178322490882668E-3</v>
      </c>
      <c r="F62" s="30">
        <v>0.1004686475827567</v>
      </c>
      <c r="G62" s="30">
        <v>0.14356710091535285</v>
      </c>
      <c r="H62" s="30">
        <v>6.3622373943628116E-2</v>
      </c>
      <c r="I62" s="30">
        <v>6.3134827855883688E-2</v>
      </c>
      <c r="J62" s="30">
        <v>2.1208615160316016</v>
      </c>
      <c r="K62" s="30">
        <v>0</v>
      </c>
      <c r="L62" s="30">
        <v>0</v>
      </c>
      <c r="M62" s="30">
        <v>0.96539039139376903</v>
      </c>
      <c r="N62" s="30">
        <v>1.1078698243862393</v>
      </c>
      <c r="O62" s="30">
        <v>0.88833916195827778</v>
      </c>
      <c r="P62" s="30">
        <v>1.1581485802597193</v>
      </c>
      <c r="Q62" s="30">
        <v>1.943273671910281</v>
      </c>
      <c r="R62" s="30">
        <v>2.1373947758621989</v>
      </c>
      <c r="S62" s="30">
        <v>2.8822447246622325</v>
      </c>
      <c r="T62" s="30">
        <v>2.099761587865832</v>
      </c>
      <c r="U62" s="30">
        <v>2.0414779308340991</v>
      </c>
      <c r="V62" s="30">
        <v>2.0913740738717381</v>
      </c>
      <c r="W62" s="30">
        <v>2.2420677480327273</v>
      </c>
      <c r="X62" s="30">
        <v>2.690842409787642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5.7810795094747389E-2</v>
      </c>
      <c r="P63" s="30">
        <v>6.8619028944030061E-2</v>
      </c>
      <c r="Q63" s="30">
        <v>7.6540772247115085E-2</v>
      </c>
      <c r="R63" s="30">
        <v>8.9149594512823893E-2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8.6242614671053075E-5</v>
      </c>
      <c r="K64" s="30">
        <v>7.9799885614322545E-5</v>
      </c>
      <c r="L64" s="30">
        <v>1.5202375449409049E-4</v>
      </c>
      <c r="M64" s="30">
        <v>4.9508575654312413E-5</v>
      </c>
      <c r="N64" s="30">
        <v>0</v>
      </c>
      <c r="O64" s="30">
        <v>0</v>
      </c>
      <c r="P64" s="30">
        <v>3.741495580372415E-5</v>
      </c>
      <c r="Q64" s="30">
        <v>0</v>
      </c>
      <c r="R64" s="30">
        <v>0</v>
      </c>
      <c r="S64" s="30">
        <v>4.8418546746897095E-5</v>
      </c>
      <c r="T64" s="30">
        <v>4.6197492403290171E-5</v>
      </c>
      <c r="U64" s="30">
        <v>2.1628802591021278E-5</v>
      </c>
      <c r="V64" s="30">
        <v>3.3838641909065958E-5</v>
      </c>
      <c r="W64" s="30">
        <v>2.9201972344572728E-5</v>
      </c>
      <c r="X64" s="30">
        <v>3.3490095378552576E-5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2.7668180154828782E-2</v>
      </c>
      <c r="J65" s="30">
        <v>1.2493817361453609E-2</v>
      </c>
      <c r="K65" s="30">
        <v>8.2661588825458533E-3</v>
      </c>
      <c r="L65" s="30">
        <v>1.6186355123661837E-2</v>
      </c>
      <c r="M65" s="30">
        <v>7.2938323889905482E-3</v>
      </c>
      <c r="N65" s="30">
        <v>6.7543100252311257E-3</v>
      </c>
      <c r="O65" s="30">
        <v>2.3525369576391726E-4</v>
      </c>
      <c r="P65" s="30">
        <v>1.6569480427363551E-4</v>
      </c>
      <c r="Q65" s="30">
        <v>9.3652126971791581E-4</v>
      </c>
      <c r="R65" s="30">
        <v>4.7706147581722886E-4</v>
      </c>
      <c r="S65" s="30">
        <v>1.6817375236755595E-3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5.8675383579534153E-5</v>
      </c>
      <c r="J66" s="30">
        <v>0</v>
      </c>
      <c r="K66" s="30">
        <v>2.1811968734581494E-4</v>
      </c>
      <c r="L66" s="30">
        <v>1.5598959156784933E-3</v>
      </c>
      <c r="M66" s="30">
        <v>5.8703025418684724E-4</v>
      </c>
      <c r="N66" s="30">
        <v>6.2421228128184793E-4</v>
      </c>
      <c r="O66" s="30">
        <v>1.8092129459939357E-3</v>
      </c>
      <c r="P66" s="30">
        <v>1.2827984846991137E-3</v>
      </c>
      <c r="Q66" s="30">
        <v>3.4709488866381515E-3</v>
      </c>
      <c r="R66" s="30">
        <v>2.3663648660574772E-3</v>
      </c>
      <c r="S66" s="30">
        <v>1.1766936862101004E-2</v>
      </c>
      <c r="T66" s="30">
        <v>5.9574825525865141E-2</v>
      </c>
      <c r="U66" s="30">
        <v>5.1318251191498236E-2</v>
      </c>
      <c r="V66" s="30">
        <v>4.4179415100169567E-2</v>
      </c>
      <c r="W66" s="30">
        <v>6.7900720826492789E-2</v>
      </c>
      <c r="X66" s="30">
        <v>8.8843986890563317E-2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0.33239286534891749</v>
      </c>
      <c r="K69" s="30">
        <v>2.9062724740775616</v>
      </c>
      <c r="L69" s="30">
        <v>1.0640901492164367</v>
      </c>
      <c r="M69" s="30">
        <v>0.56153793865538337</v>
      </c>
      <c r="N69" s="30">
        <v>0.10266010957180856</v>
      </c>
      <c r="O69" s="30">
        <v>0.21576337050058406</v>
      </c>
      <c r="P69" s="30">
        <v>0.56814032362070765</v>
      </c>
      <c r="Q69" s="30">
        <v>1.9057635984730754</v>
      </c>
      <c r="R69" s="30">
        <v>1.3845147014336041</v>
      </c>
      <c r="S69" s="30">
        <v>1.5272586098441852</v>
      </c>
      <c r="T69" s="30">
        <v>0.6333237888142178</v>
      </c>
      <c r="U69" s="30">
        <v>0.50733754120595886</v>
      </c>
      <c r="V69" s="30">
        <v>0.54232064412499725</v>
      </c>
      <c r="W69" s="30">
        <v>0.11829882547681361</v>
      </c>
      <c r="X69" s="30">
        <v>0.12841663227118627</v>
      </c>
    </row>
    <row r="70" spans="1:24" ht="11.25" customHeight="1" x14ac:dyDescent="0.2">
      <c r="A70" s="22" t="s">
        <v>127</v>
      </c>
      <c r="B70" s="23" t="s">
        <v>128</v>
      </c>
      <c r="C70" s="30">
        <v>0.47444547782225488</v>
      </c>
      <c r="D70" s="30">
        <v>0.5323605121066699</v>
      </c>
      <c r="E70" s="30">
        <v>0.51040101196781285</v>
      </c>
      <c r="F70" s="30">
        <v>0.5919540857934833</v>
      </c>
      <c r="G70" s="30">
        <v>0.56931430038078856</v>
      </c>
      <c r="H70" s="30">
        <v>0.68161400516125981</v>
      </c>
      <c r="I70" s="30">
        <v>0.71080767569403869</v>
      </c>
      <c r="J70" s="30">
        <v>0.69629086707132659</v>
      </c>
      <c r="K70" s="30">
        <v>0.80169001558814645</v>
      </c>
      <c r="L70" s="30">
        <v>1.1113790785573345</v>
      </c>
      <c r="M70" s="30">
        <v>1.668011255437422</v>
      </c>
      <c r="N70" s="30">
        <v>1.7416700135431762</v>
      </c>
      <c r="O70" s="30">
        <v>1.7983338124999166</v>
      </c>
      <c r="P70" s="30">
        <v>1.8895046778800355</v>
      </c>
      <c r="Q70" s="30">
        <v>6.7388690584166913</v>
      </c>
      <c r="R70" s="30">
        <v>7.7551116746185524</v>
      </c>
      <c r="S70" s="30">
        <v>6.8866321619915807</v>
      </c>
      <c r="T70" s="30">
        <v>6.9542567724396269</v>
      </c>
      <c r="U70" s="30">
        <v>8.7348549102636355</v>
      </c>
      <c r="V70" s="30">
        <v>9.87929366859216</v>
      </c>
      <c r="W70" s="30">
        <v>11.862449993808379</v>
      </c>
      <c r="X70" s="30">
        <v>13.507161551963998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:W71" si="26">SUM(C72:C73)</f>
        <v>3.3712246805853829</v>
      </c>
      <c r="D71" s="31">
        <f t="shared" si="26"/>
        <v>4.8958002445139757</v>
      </c>
      <c r="E71" s="31">
        <f t="shared" si="26"/>
        <v>6.6046791671656955</v>
      </c>
      <c r="F71" s="31">
        <f t="shared" si="26"/>
        <v>9.5117739173440956</v>
      </c>
      <c r="G71" s="31">
        <f t="shared" si="26"/>
        <v>11.056729985063358</v>
      </c>
      <c r="H71" s="31">
        <f t="shared" si="26"/>
        <v>8.0333937750217181</v>
      </c>
      <c r="I71" s="31">
        <f t="shared" si="26"/>
        <v>8.3384727878692608</v>
      </c>
      <c r="J71" s="31">
        <f t="shared" si="26"/>
        <v>9.9049274691329536</v>
      </c>
      <c r="K71" s="31">
        <f t="shared" si="26"/>
        <v>11.066342378391376</v>
      </c>
      <c r="L71" s="31">
        <f t="shared" si="26"/>
        <v>11.316153402801664</v>
      </c>
      <c r="M71" s="31">
        <f t="shared" si="26"/>
        <v>41.246291087647307</v>
      </c>
      <c r="N71" s="31">
        <f t="shared" si="26"/>
        <v>45.417411053149578</v>
      </c>
      <c r="O71" s="31">
        <f t="shared" si="26"/>
        <v>41.590260171057913</v>
      </c>
      <c r="P71" s="31">
        <f t="shared" si="26"/>
        <v>40.118439804168553</v>
      </c>
      <c r="Q71" s="31">
        <f t="shared" si="26"/>
        <v>53.861319858818717</v>
      </c>
      <c r="R71" s="31">
        <f t="shared" si="26"/>
        <v>50.563343976582608</v>
      </c>
      <c r="S71" s="31">
        <f t="shared" si="26"/>
        <v>68.552778676310609</v>
      </c>
      <c r="T71" s="31">
        <f t="shared" si="26"/>
        <v>52.398509298622187</v>
      </c>
      <c r="U71" s="31">
        <f t="shared" si="26"/>
        <v>47.034998332599727</v>
      </c>
      <c r="V71" s="31">
        <f t="shared" si="26"/>
        <v>48.42974530065689</v>
      </c>
      <c r="W71" s="31">
        <f t="shared" si="26"/>
        <v>49.59933821244779</v>
      </c>
      <c r="X71" s="31">
        <f t="shared" ref="X71" si="27">SUM(X72:X73)</f>
        <v>46.130605161420362</v>
      </c>
    </row>
    <row r="72" spans="1:24" ht="11.25" customHeight="1" x14ac:dyDescent="0.2">
      <c r="A72" s="22" t="s">
        <v>131</v>
      </c>
      <c r="B72" s="23" t="s">
        <v>132</v>
      </c>
      <c r="C72" s="30">
        <v>3.3644722762664259</v>
      </c>
      <c r="D72" s="30">
        <v>4.8922070775908892</v>
      </c>
      <c r="E72" s="30">
        <v>6.6014613349166069</v>
      </c>
      <c r="F72" s="30">
        <v>9.4192556812032162</v>
      </c>
      <c r="G72" s="30">
        <v>10.925458149900351</v>
      </c>
      <c r="H72" s="30">
        <v>7.9738687982698346</v>
      </c>
      <c r="I72" s="30">
        <v>8.27944968762149</v>
      </c>
      <c r="J72" s="30">
        <v>7.7882471455523357</v>
      </c>
      <c r="K72" s="30">
        <v>11.066342378391376</v>
      </c>
      <c r="L72" s="30">
        <v>11.316153402801664</v>
      </c>
      <c r="M72" s="30">
        <v>40.280900696253539</v>
      </c>
      <c r="N72" s="30">
        <v>44.309541228763337</v>
      </c>
      <c r="O72" s="30">
        <v>40.701921009099635</v>
      </c>
      <c r="P72" s="30">
        <v>38.96097539001984</v>
      </c>
      <c r="Q72" s="30">
        <v>51.918046186908434</v>
      </c>
      <c r="R72" s="30">
        <v>48.42594920072041</v>
      </c>
      <c r="S72" s="30">
        <v>65.67053395164838</v>
      </c>
      <c r="T72" s="30">
        <v>50.298747710756352</v>
      </c>
      <c r="U72" s="30">
        <v>44.993520401765629</v>
      </c>
      <c r="V72" s="30">
        <v>46.338371226785149</v>
      </c>
      <c r="W72" s="30">
        <v>47.357270464415066</v>
      </c>
      <c r="X72" s="30">
        <v>43.43976275163272</v>
      </c>
    </row>
    <row r="73" spans="1:24" ht="11.25" customHeight="1" x14ac:dyDescent="0.2">
      <c r="A73" s="22" t="s">
        <v>133</v>
      </c>
      <c r="B73" s="23" t="s">
        <v>134</v>
      </c>
      <c r="C73" s="30">
        <v>6.7524043189569529E-3</v>
      </c>
      <c r="D73" s="30">
        <v>3.5931669230863305E-3</v>
      </c>
      <c r="E73" s="30">
        <v>3.2178322490882668E-3</v>
      </c>
      <c r="F73" s="30">
        <v>9.2518236140880172E-2</v>
      </c>
      <c r="G73" s="30">
        <v>0.13127183516300711</v>
      </c>
      <c r="H73" s="30">
        <v>5.9524976751883521E-2</v>
      </c>
      <c r="I73" s="30">
        <v>5.9023100247770924E-2</v>
      </c>
      <c r="J73" s="30">
        <v>2.1166803235806171</v>
      </c>
      <c r="K73" s="30">
        <v>0</v>
      </c>
      <c r="L73" s="30">
        <v>0</v>
      </c>
      <c r="M73" s="30">
        <v>0.96539039139376903</v>
      </c>
      <c r="N73" s="30">
        <v>1.1078698243862393</v>
      </c>
      <c r="O73" s="30">
        <v>0.88833916195827778</v>
      </c>
      <c r="P73" s="30">
        <v>1.1574644141487158</v>
      </c>
      <c r="Q73" s="30">
        <v>1.943273671910281</v>
      </c>
      <c r="R73" s="30">
        <v>2.1373947758621989</v>
      </c>
      <c r="S73" s="30">
        <v>2.8822447246622325</v>
      </c>
      <c r="T73" s="30">
        <v>2.099761587865832</v>
      </c>
      <c r="U73" s="30">
        <v>2.0414779308340991</v>
      </c>
      <c r="V73" s="30">
        <v>2.0913740738717381</v>
      </c>
      <c r="W73" s="30">
        <v>2.2420677480327273</v>
      </c>
      <c r="X73" s="30">
        <v>2.690842409787642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131.69622933000863</v>
      </c>
      <c r="D75" s="31">
        <v>143.47644643036861</v>
      </c>
      <c r="E75" s="31">
        <v>157.0750808526993</v>
      </c>
      <c r="F75" s="31">
        <v>206.63081991636548</v>
      </c>
      <c r="G75" s="31">
        <v>519.7099601364074</v>
      </c>
      <c r="H75" s="31">
        <v>530.35298118209118</v>
      </c>
      <c r="I75" s="31">
        <v>567.69012416332691</v>
      </c>
      <c r="J75" s="31">
        <v>545.48118748702996</v>
      </c>
      <c r="K75" s="31">
        <v>629.38192839652822</v>
      </c>
      <c r="L75" s="31">
        <v>637.70768505990134</v>
      </c>
      <c r="M75" s="31">
        <v>613.80032239284071</v>
      </c>
      <c r="N75" s="31">
        <v>714.50827350684676</v>
      </c>
      <c r="O75" s="31">
        <v>649.66322247100788</v>
      </c>
      <c r="P75" s="31">
        <v>723.64713382223806</v>
      </c>
      <c r="Q75" s="31">
        <v>746.995608854907</v>
      </c>
      <c r="R75" s="31">
        <v>632.35422143082019</v>
      </c>
      <c r="S75" s="31">
        <v>718.55033543482557</v>
      </c>
      <c r="T75" s="31">
        <v>686.93360239548815</v>
      </c>
      <c r="U75" s="31">
        <v>673.39617617930628</v>
      </c>
      <c r="V75" s="31">
        <v>710.02996052063725</v>
      </c>
      <c r="W75" s="31">
        <v>674.17330188544747</v>
      </c>
      <c r="X75" s="31">
        <v>556.94059935562541</v>
      </c>
    </row>
    <row r="76" spans="1:24" ht="11.25" customHeight="1" x14ac:dyDescent="0.2">
      <c r="A76" s="26" t="s">
        <v>139</v>
      </c>
      <c r="B76" s="27" t="s">
        <v>140</v>
      </c>
      <c r="C76" s="32">
        <v>879.07963402269763</v>
      </c>
      <c r="D76" s="32">
        <v>977.57780203908271</v>
      </c>
      <c r="E76" s="32">
        <v>1020.1897443571994</v>
      </c>
      <c r="F76" s="32">
        <v>949.18442438715829</v>
      </c>
      <c r="G76" s="32">
        <v>991.00000716031855</v>
      </c>
      <c r="H76" s="32">
        <v>1036.1125432177321</v>
      </c>
      <c r="I76" s="32">
        <v>1143.1730354304909</v>
      </c>
      <c r="J76" s="32">
        <v>1058.5895707388117</v>
      </c>
      <c r="K76" s="32">
        <v>1103.3039265276966</v>
      </c>
      <c r="L76" s="32">
        <v>1044.603477112488</v>
      </c>
      <c r="M76" s="32">
        <v>1137.1752621127646</v>
      </c>
      <c r="N76" s="32">
        <v>881.96733493244483</v>
      </c>
      <c r="O76" s="32">
        <v>890.76248246825867</v>
      </c>
      <c r="P76" s="32">
        <v>862.66224032056323</v>
      </c>
      <c r="Q76" s="32">
        <v>1276.1701256469485</v>
      </c>
      <c r="R76" s="32">
        <v>1256.578488231318</v>
      </c>
      <c r="S76" s="32">
        <v>1364.06784866163</v>
      </c>
      <c r="T76" s="32">
        <v>1338.9589975289298</v>
      </c>
      <c r="U76" s="32">
        <v>1327.0553576186135</v>
      </c>
      <c r="V76" s="32">
        <v>1416.2174115516641</v>
      </c>
      <c r="W76" s="32">
        <v>1385.2038546842205</v>
      </c>
      <c r="X76" s="32">
        <v>1349.8589154160643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186</v>
      </c>
      <c r="B1" s="7" t="s">
        <v>249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:W2" si="0">SUM(C3,C17,C22,C25,C26,C51,C52,C71,C74,C75,C76)</f>
        <v>41959.502474002024</v>
      </c>
      <c r="D2" s="28">
        <f t="shared" si="0"/>
        <v>42111.030462118506</v>
      </c>
      <c r="E2" s="28">
        <f t="shared" si="0"/>
        <v>41155.706408796133</v>
      </c>
      <c r="F2" s="28">
        <f t="shared" si="0"/>
        <v>42493.504591744488</v>
      </c>
      <c r="G2" s="28">
        <f t="shared" si="0"/>
        <v>43194.17677882142</v>
      </c>
      <c r="H2" s="28">
        <f t="shared" si="0"/>
        <v>43838.53020478932</v>
      </c>
      <c r="I2" s="28">
        <f t="shared" si="0"/>
        <v>42620.655301879531</v>
      </c>
      <c r="J2" s="28">
        <f t="shared" si="0"/>
        <v>43766.501933284591</v>
      </c>
      <c r="K2" s="28">
        <f t="shared" si="0"/>
        <v>41996.346892353504</v>
      </c>
      <c r="L2" s="28">
        <f t="shared" si="0"/>
        <v>34058.263878764526</v>
      </c>
      <c r="M2" s="28">
        <f t="shared" si="0"/>
        <v>34876.794389534974</v>
      </c>
      <c r="N2" s="28">
        <f t="shared" si="0"/>
        <v>35615.234520916492</v>
      </c>
      <c r="O2" s="28">
        <f t="shared" si="0"/>
        <v>32962.389674786878</v>
      </c>
      <c r="P2" s="28">
        <f t="shared" si="0"/>
        <v>31836.45604138021</v>
      </c>
      <c r="Q2" s="28">
        <f t="shared" si="0"/>
        <v>31742.600594679985</v>
      </c>
      <c r="R2" s="28">
        <f t="shared" si="0"/>
        <v>32393.32842394719</v>
      </c>
      <c r="S2" s="28">
        <f t="shared" si="0"/>
        <v>33011.531422778069</v>
      </c>
      <c r="T2" s="28">
        <f t="shared" si="0"/>
        <v>32904.709170734102</v>
      </c>
      <c r="U2" s="28">
        <f t="shared" si="0"/>
        <v>33886.727212036429</v>
      </c>
      <c r="V2" s="28">
        <f t="shared" si="0"/>
        <v>33547.032616802004</v>
      </c>
      <c r="W2" s="28">
        <f t="shared" si="0"/>
        <v>33047.626405184696</v>
      </c>
      <c r="X2" s="28">
        <f t="shared" ref="X2" si="1">SUM(X3,X17,X22,X25,X26,X51,X52,X71,X74,X75,X76)</f>
        <v>34360.789600544609</v>
      </c>
    </row>
    <row r="3" spans="1:24" ht="11.25" customHeight="1" x14ac:dyDescent="0.2">
      <c r="A3" s="20" t="s">
        <v>3</v>
      </c>
      <c r="B3" s="21" t="s">
        <v>4</v>
      </c>
      <c r="C3" s="29">
        <f t="shared" ref="C3:W3" si="2">SUM(C4,C8,C11)</f>
        <v>6973.7933791917449</v>
      </c>
      <c r="D3" s="29">
        <f t="shared" si="2"/>
        <v>6143.1600171969039</v>
      </c>
      <c r="E3" s="29">
        <f t="shared" si="2"/>
        <v>5403.3386070507304</v>
      </c>
      <c r="F3" s="29">
        <f t="shared" si="2"/>
        <v>5504.1552020636282</v>
      </c>
      <c r="G3" s="29">
        <f t="shared" si="2"/>
        <v>5410.5110920034394</v>
      </c>
      <c r="H3" s="29">
        <f t="shared" si="2"/>
        <v>4892.1581255374022</v>
      </c>
      <c r="I3" s="29">
        <f t="shared" si="2"/>
        <v>4912.3183147033533</v>
      </c>
      <c r="J3" s="29">
        <f t="shared" si="2"/>
        <v>6587.5347377472044</v>
      </c>
      <c r="K3" s="29">
        <f t="shared" si="2"/>
        <v>6106.0025795356851</v>
      </c>
      <c r="L3" s="29">
        <f t="shared" si="2"/>
        <v>4117.5516766981937</v>
      </c>
      <c r="M3" s="29">
        <f t="shared" si="2"/>
        <v>4435.4155631986241</v>
      </c>
      <c r="N3" s="29">
        <f t="shared" si="2"/>
        <v>5091.5141014617366</v>
      </c>
      <c r="O3" s="29">
        <f t="shared" si="2"/>
        <v>4700.1556319862411</v>
      </c>
      <c r="P3" s="29">
        <f t="shared" si="2"/>
        <v>4038.4478073946684</v>
      </c>
      <c r="Q3" s="29">
        <f t="shared" si="2"/>
        <v>4161.8687016337053</v>
      </c>
      <c r="R3" s="29">
        <f t="shared" si="2"/>
        <v>3836.8477214101467</v>
      </c>
      <c r="S3" s="29">
        <f t="shared" si="2"/>
        <v>3755.3312983662936</v>
      </c>
      <c r="T3" s="29">
        <f t="shared" si="2"/>
        <v>3774.2709372312984</v>
      </c>
      <c r="U3" s="29">
        <f t="shared" si="2"/>
        <v>3916.4059329320717</v>
      </c>
      <c r="V3" s="29">
        <f t="shared" si="2"/>
        <v>3736.1895098882201</v>
      </c>
      <c r="W3" s="29">
        <f t="shared" si="2"/>
        <v>3839.2883920894228</v>
      </c>
      <c r="X3" s="29">
        <f t="shared" ref="X3" si="3">SUM(X4,X8,X11)</f>
        <v>3711.6868443680132</v>
      </c>
    </row>
    <row r="4" spans="1:24" ht="11.25" customHeight="1" x14ac:dyDescent="0.2">
      <c r="A4" s="40" t="s">
        <v>341</v>
      </c>
      <c r="B4" s="41" t="s">
        <v>342</v>
      </c>
      <c r="C4" s="42">
        <f t="shared" ref="C4:W4" si="4">SUM(C5:C7)</f>
        <v>5134.483147033533</v>
      </c>
      <c r="D4" s="42">
        <f t="shared" si="4"/>
        <v>4470.947635425623</v>
      </c>
      <c r="E4" s="42">
        <f t="shared" si="4"/>
        <v>3887.6173688736026</v>
      </c>
      <c r="F4" s="42">
        <f t="shared" si="4"/>
        <v>3694.7596732588136</v>
      </c>
      <c r="G4" s="42">
        <f t="shared" si="4"/>
        <v>3527.6431642304383</v>
      </c>
      <c r="H4" s="42">
        <f t="shared" si="4"/>
        <v>3211.1962166809967</v>
      </c>
      <c r="I4" s="42">
        <f t="shared" si="4"/>
        <v>3196.3689595872738</v>
      </c>
      <c r="J4" s="42">
        <f t="shared" si="4"/>
        <v>4678.237145313843</v>
      </c>
      <c r="K4" s="42">
        <f t="shared" si="4"/>
        <v>4187.8939810834054</v>
      </c>
      <c r="L4" s="42">
        <f t="shared" si="4"/>
        <v>2600.1866723989679</v>
      </c>
      <c r="M4" s="42">
        <f t="shared" si="4"/>
        <v>2826.2487532244195</v>
      </c>
      <c r="N4" s="42">
        <f t="shared" si="4"/>
        <v>3342.515047291487</v>
      </c>
      <c r="O4" s="42">
        <f t="shared" si="4"/>
        <v>2902.2295786758377</v>
      </c>
      <c r="P4" s="42">
        <f t="shared" si="4"/>
        <v>2334.0767841788474</v>
      </c>
      <c r="Q4" s="42">
        <f t="shared" si="4"/>
        <v>2458.6582975064484</v>
      </c>
      <c r="R4" s="42">
        <f t="shared" si="4"/>
        <v>2126.07437661221</v>
      </c>
      <c r="S4" s="42">
        <f t="shared" si="4"/>
        <v>2067.4597592433361</v>
      </c>
      <c r="T4" s="42">
        <f t="shared" si="4"/>
        <v>2044.8760103181426</v>
      </c>
      <c r="U4" s="42">
        <f t="shared" si="4"/>
        <v>2221.6690455717967</v>
      </c>
      <c r="V4" s="42">
        <f t="shared" si="4"/>
        <v>2118.5169389509888</v>
      </c>
      <c r="W4" s="42">
        <f t="shared" si="4"/>
        <v>1893.0004299226136</v>
      </c>
      <c r="X4" s="42">
        <f t="shared" ref="X4" si="5">SUM(X5:X7)</f>
        <v>1993.7403267411862</v>
      </c>
    </row>
    <row r="5" spans="1:24" ht="11.25" customHeight="1" x14ac:dyDescent="0.2">
      <c r="A5" s="39" t="s">
        <v>5</v>
      </c>
      <c r="B5" s="23" t="s">
        <v>6</v>
      </c>
      <c r="C5" s="30">
        <f>FC_IND_NMM_CM_E!C5+FC_IND_NMM_CR_E!C5+FC_IND_NMM_GL_E!C5</f>
        <v>12.503353396388649</v>
      </c>
      <c r="D5" s="30">
        <f>FC_IND_NMM_CM_E!D5+FC_IND_NMM_CR_E!D5+FC_IND_NMM_GL_E!D5</f>
        <v>9.7506448839208932</v>
      </c>
      <c r="E5" s="30">
        <f>FC_IND_NMM_CM_E!E5+FC_IND_NMM_CR_E!E5+FC_IND_NMM_GL_E!E5</f>
        <v>57.656319862424759</v>
      </c>
      <c r="F5" s="30">
        <f>FC_IND_NMM_CM_E!F5+FC_IND_NMM_CR_E!F5+FC_IND_NMM_GL_E!F5</f>
        <v>88.702321582115218</v>
      </c>
      <c r="G5" s="30">
        <f>FC_IND_NMM_CM_E!G5+FC_IND_NMM_CR_E!G5+FC_IND_NMM_GL_E!G5</f>
        <v>133.12579535683574</v>
      </c>
      <c r="H5" s="30">
        <f>FC_IND_NMM_CM_E!H5+FC_IND_NMM_CR_E!H5+FC_IND_NMM_GL_E!H5</f>
        <v>144.20163370593292</v>
      </c>
      <c r="I5" s="30">
        <f>FC_IND_NMM_CM_E!I5+FC_IND_NMM_CR_E!I5+FC_IND_NMM_GL_E!I5</f>
        <v>138.11332760103181</v>
      </c>
      <c r="J5" s="30">
        <f>FC_IND_NMM_CM_E!J5+FC_IND_NMM_CR_E!J5+FC_IND_NMM_GL_E!J5</f>
        <v>169.85468615649185</v>
      </c>
      <c r="K5" s="30">
        <f>FC_IND_NMM_CM_E!K5+FC_IND_NMM_CR_E!K5+FC_IND_NMM_GL_E!K5</f>
        <v>182.28374892519346</v>
      </c>
      <c r="L5" s="30">
        <f>FC_IND_NMM_CM_E!L5+FC_IND_NMM_CR_E!L5+FC_IND_NMM_GL_E!L5</f>
        <v>153.68254514187444</v>
      </c>
      <c r="M5" s="30">
        <f>FC_IND_NMM_CM_E!M5+FC_IND_NMM_CR_E!M5+FC_IND_NMM_GL_E!M5</f>
        <v>243.34445399828024</v>
      </c>
      <c r="N5" s="30">
        <f>FC_IND_NMM_CM_E!N5+FC_IND_NMM_CR_E!N5+FC_IND_NMM_GL_E!N5</f>
        <v>387.62837489251928</v>
      </c>
      <c r="O5" s="30">
        <f>FC_IND_NMM_CM_E!O5+FC_IND_NMM_CR_E!O5+FC_IND_NMM_GL_E!O5</f>
        <v>350.37540842648315</v>
      </c>
      <c r="P5" s="30">
        <f>FC_IND_NMM_CM_E!P5+FC_IND_NMM_CR_E!P5+FC_IND_NMM_GL_E!P5</f>
        <v>207.68228718830608</v>
      </c>
      <c r="Q5" s="30">
        <f>FC_IND_NMM_CM_E!Q5+FC_IND_NMM_CR_E!Q5+FC_IND_NMM_GL_E!Q5</f>
        <v>121.98478073946687</v>
      </c>
      <c r="R5" s="30">
        <f>FC_IND_NMM_CM_E!R5+FC_IND_NMM_CR_E!R5+FC_IND_NMM_GL_E!R5</f>
        <v>107.99346517626827</v>
      </c>
      <c r="S5" s="30">
        <f>FC_IND_NMM_CM_E!S5+FC_IND_NMM_CR_E!S5+FC_IND_NMM_GL_E!S5</f>
        <v>124.28151332760105</v>
      </c>
      <c r="T5" s="30">
        <f>FC_IND_NMM_CM_E!T5+FC_IND_NMM_CR_E!T5+FC_IND_NMM_GL_E!T5</f>
        <v>121.33680137575236</v>
      </c>
      <c r="U5" s="30">
        <f>FC_IND_NMM_CM_E!U5+FC_IND_NMM_CR_E!U5+FC_IND_NMM_GL_E!U5</f>
        <v>153.61736887360274</v>
      </c>
      <c r="V5" s="30">
        <f>FC_IND_NMM_CM_E!V5+FC_IND_NMM_CR_E!V5+FC_IND_NMM_GL_E!V5</f>
        <v>124.92794496990543</v>
      </c>
      <c r="W5" s="30">
        <f>FC_IND_NMM_CM_E!W5+FC_IND_NMM_CR_E!W5+FC_IND_NMM_GL_E!W5</f>
        <v>99.349269131556298</v>
      </c>
      <c r="X5" s="30">
        <f>FC_IND_NMM_CM_E!X5+FC_IND_NMM_CR_E!X5+FC_IND_NMM_GL_E!X5</f>
        <v>158.39415305245052</v>
      </c>
    </row>
    <row r="6" spans="1:24" ht="11.25" customHeight="1" x14ac:dyDescent="0.2">
      <c r="A6" s="39" t="s">
        <v>7</v>
      </c>
      <c r="B6" s="23" t="s">
        <v>8</v>
      </c>
      <c r="C6" s="30">
        <f>FC_IND_NMM_CM_E!C6+FC_IND_NMM_CR_E!C6+FC_IND_NMM_GL_E!C6</f>
        <v>2.6993981083404979</v>
      </c>
      <c r="D6" s="30">
        <f>FC_IND_NMM_CM_E!D6+FC_IND_NMM_CR_E!D6+FC_IND_NMM_GL_E!D6</f>
        <v>1.361049011177988</v>
      </c>
      <c r="E6" s="30">
        <f>FC_IND_NMM_CM_E!E6+FC_IND_NMM_CR_E!E6+FC_IND_NMM_GL_E!E6</f>
        <v>0.67489251934651762</v>
      </c>
      <c r="F6" s="30">
        <f>FC_IND_NMM_CM_E!F6+FC_IND_NMM_CR_E!F6+FC_IND_NMM_GL_E!F6</f>
        <v>0</v>
      </c>
      <c r="G6" s="30">
        <f>FC_IND_NMM_CM_E!G6+FC_IND_NMM_CR_E!G6+FC_IND_NMM_GL_E!G6</f>
        <v>0</v>
      </c>
      <c r="H6" s="30">
        <f>FC_IND_NMM_CM_E!H6+FC_IND_NMM_CR_E!H6+FC_IND_NMM_GL_E!H6</f>
        <v>0</v>
      </c>
      <c r="I6" s="30">
        <f>FC_IND_NMM_CM_E!I6+FC_IND_NMM_CR_E!I6+FC_IND_NMM_GL_E!I6</f>
        <v>0</v>
      </c>
      <c r="J6" s="30">
        <f>FC_IND_NMM_CM_E!J6+FC_IND_NMM_CR_E!J6+FC_IND_NMM_GL_E!J6</f>
        <v>7.0000859845227854</v>
      </c>
      <c r="K6" s="30">
        <f>FC_IND_NMM_CM_E!K6+FC_IND_NMM_CR_E!K6+FC_IND_NMM_GL_E!K6</f>
        <v>7.0280309544282016</v>
      </c>
      <c r="L6" s="30">
        <f>FC_IND_NMM_CM_E!L6+FC_IND_NMM_CR_E!L6+FC_IND_NMM_GL_E!L6</f>
        <v>0</v>
      </c>
      <c r="M6" s="30">
        <f>FC_IND_NMM_CM_E!M6+FC_IND_NMM_CR_E!M6+FC_IND_NMM_GL_E!M6</f>
        <v>0</v>
      </c>
      <c r="N6" s="30">
        <f>FC_IND_NMM_CM_E!N6+FC_IND_NMM_CR_E!N6+FC_IND_NMM_GL_E!N6</f>
        <v>0</v>
      </c>
      <c r="O6" s="30">
        <f>FC_IND_NMM_CM_E!O6+FC_IND_NMM_CR_E!O6+FC_IND_NMM_GL_E!O6</f>
        <v>39.821582115219265</v>
      </c>
      <c r="P6" s="30">
        <f>FC_IND_NMM_CM_E!P6+FC_IND_NMM_CR_E!P6+FC_IND_NMM_GL_E!P6</f>
        <v>0</v>
      </c>
      <c r="Q6" s="30">
        <f>FC_IND_NMM_CM_E!Q6+FC_IND_NMM_CR_E!Q6+FC_IND_NMM_GL_E!Q6</f>
        <v>1.1999999999999997</v>
      </c>
      <c r="R6" s="30">
        <f>FC_IND_NMM_CM_E!R6+FC_IND_NMM_CR_E!R6+FC_IND_NMM_GL_E!R6</f>
        <v>0.20240756663800522</v>
      </c>
      <c r="S6" s="30">
        <f>FC_IND_NMM_CM_E!S6+FC_IND_NMM_CR_E!S6+FC_IND_NMM_GL_E!S6</f>
        <v>0.30980223559759251</v>
      </c>
      <c r="T6" s="30">
        <f>FC_IND_NMM_CM_E!T6+FC_IND_NMM_CR_E!T6+FC_IND_NMM_GL_E!T6</f>
        <v>0.24342218400687871</v>
      </c>
      <c r="U6" s="30">
        <f>FC_IND_NMM_CM_E!U6+FC_IND_NMM_CR_E!U6+FC_IND_NMM_GL_E!U6</f>
        <v>0.39458297506448836</v>
      </c>
      <c r="V6" s="30">
        <f>FC_IND_NMM_CM_E!V6+FC_IND_NMM_CR_E!V6+FC_IND_NMM_GL_E!V6</f>
        <v>0.25098882201203782</v>
      </c>
      <c r="W6" s="30">
        <f>FC_IND_NMM_CM_E!W6+FC_IND_NMM_CR_E!W6+FC_IND_NMM_GL_E!W6</f>
        <v>0.30154772141014624</v>
      </c>
      <c r="X6" s="30">
        <f>FC_IND_NMM_CM_E!X6+FC_IND_NMM_CR_E!X6+FC_IND_NMM_GL_E!X6</f>
        <v>0.33628546861564912</v>
      </c>
    </row>
    <row r="7" spans="1:24" ht="11.25" customHeight="1" x14ac:dyDescent="0.2">
      <c r="A7" s="39" t="s">
        <v>9</v>
      </c>
      <c r="B7" s="23" t="s">
        <v>10</v>
      </c>
      <c r="C7" s="30">
        <f>FC_IND_NMM_CM_E!C7+FC_IND_NMM_CR_E!C7+FC_IND_NMM_GL_E!C7</f>
        <v>5119.2803955288036</v>
      </c>
      <c r="D7" s="30">
        <f>FC_IND_NMM_CM_E!D7+FC_IND_NMM_CR_E!D7+FC_IND_NMM_GL_E!D7</f>
        <v>4459.835941530524</v>
      </c>
      <c r="E7" s="30">
        <f>FC_IND_NMM_CM_E!E7+FC_IND_NMM_CR_E!E7+FC_IND_NMM_GL_E!E7</f>
        <v>3829.2861564918312</v>
      </c>
      <c r="F7" s="30">
        <f>FC_IND_NMM_CM_E!F7+FC_IND_NMM_CR_E!F7+FC_IND_NMM_GL_E!F7</f>
        <v>3606.0573516766985</v>
      </c>
      <c r="G7" s="30">
        <f>FC_IND_NMM_CM_E!G7+FC_IND_NMM_CR_E!G7+FC_IND_NMM_GL_E!G7</f>
        <v>3394.5173688736027</v>
      </c>
      <c r="H7" s="30">
        <f>FC_IND_NMM_CM_E!H7+FC_IND_NMM_CR_E!H7+FC_IND_NMM_GL_E!H7</f>
        <v>3066.9945829750636</v>
      </c>
      <c r="I7" s="30">
        <f>FC_IND_NMM_CM_E!I7+FC_IND_NMM_CR_E!I7+FC_IND_NMM_GL_E!I7</f>
        <v>3058.255631986242</v>
      </c>
      <c r="J7" s="30">
        <f>FC_IND_NMM_CM_E!J7+FC_IND_NMM_CR_E!J7+FC_IND_NMM_GL_E!J7</f>
        <v>4501.382373172828</v>
      </c>
      <c r="K7" s="30">
        <f>FC_IND_NMM_CM_E!K7+FC_IND_NMM_CR_E!K7+FC_IND_NMM_GL_E!K7</f>
        <v>3998.5822012037834</v>
      </c>
      <c r="L7" s="30">
        <f>FC_IND_NMM_CM_E!L7+FC_IND_NMM_CR_E!L7+FC_IND_NMM_GL_E!L7</f>
        <v>2446.5041272570934</v>
      </c>
      <c r="M7" s="30">
        <f>FC_IND_NMM_CM_E!M7+FC_IND_NMM_CR_E!M7+FC_IND_NMM_GL_E!M7</f>
        <v>2582.9042992261393</v>
      </c>
      <c r="N7" s="30">
        <f>FC_IND_NMM_CM_E!N7+FC_IND_NMM_CR_E!N7+FC_IND_NMM_GL_E!N7</f>
        <v>2954.8866723989677</v>
      </c>
      <c r="O7" s="30">
        <f>FC_IND_NMM_CM_E!O7+FC_IND_NMM_CR_E!O7+FC_IND_NMM_GL_E!O7</f>
        <v>2512.0325881341355</v>
      </c>
      <c r="P7" s="30">
        <f>FC_IND_NMM_CM_E!P7+FC_IND_NMM_CR_E!P7+FC_IND_NMM_GL_E!P7</f>
        <v>2126.3944969905415</v>
      </c>
      <c r="Q7" s="30">
        <f>FC_IND_NMM_CM_E!Q7+FC_IND_NMM_CR_E!Q7+FC_IND_NMM_GL_E!Q7</f>
        <v>2335.4735167669814</v>
      </c>
      <c r="R7" s="30">
        <f>FC_IND_NMM_CM_E!R7+FC_IND_NMM_CR_E!R7+FC_IND_NMM_GL_E!R7</f>
        <v>2017.8785038693036</v>
      </c>
      <c r="S7" s="30">
        <f>FC_IND_NMM_CM_E!S7+FC_IND_NMM_CR_E!S7+FC_IND_NMM_GL_E!S7</f>
        <v>1942.8684436801375</v>
      </c>
      <c r="T7" s="30">
        <f>FC_IND_NMM_CM_E!T7+FC_IND_NMM_CR_E!T7+FC_IND_NMM_GL_E!T7</f>
        <v>1923.2957867583834</v>
      </c>
      <c r="U7" s="30">
        <f>FC_IND_NMM_CM_E!U7+FC_IND_NMM_CR_E!U7+FC_IND_NMM_GL_E!U7</f>
        <v>2067.6570937231295</v>
      </c>
      <c r="V7" s="30">
        <f>FC_IND_NMM_CM_E!V7+FC_IND_NMM_CR_E!V7+FC_IND_NMM_GL_E!V7</f>
        <v>1993.3380051590711</v>
      </c>
      <c r="W7" s="30">
        <f>FC_IND_NMM_CM_E!W7+FC_IND_NMM_CR_E!W7+FC_IND_NMM_GL_E!W7</f>
        <v>1793.3496130696471</v>
      </c>
      <c r="X7" s="30">
        <f>FC_IND_NMM_CM_E!X7+FC_IND_NMM_CR_E!X7+FC_IND_NMM_GL_E!X7</f>
        <v>1835.00988822012</v>
      </c>
    </row>
    <row r="8" spans="1:24" ht="11.25" customHeight="1" x14ac:dyDescent="0.2">
      <c r="A8" s="40" t="s">
        <v>343</v>
      </c>
      <c r="B8" s="41" t="s">
        <v>344</v>
      </c>
      <c r="C8" s="42">
        <f t="shared" ref="C8" si="6">SUM(C9:C10)</f>
        <v>210.85210662080823</v>
      </c>
      <c r="D8" s="42">
        <f t="shared" ref="D8:W8" si="7">SUM(D9:D10)</f>
        <v>181.07609630266549</v>
      </c>
      <c r="E8" s="42">
        <f t="shared" si="7"/>
        <v>160.93508168529664</v>
      </c>
      <c r="F8" s="42">
        <f t="shared" si="7"/>
        <v>169.0334479793637</v>
      </c>
      <c r="G8" s="42">
        <f t="shared" si="7"/>
        <v>205.58933791917457</v>
      </c>
      <c r="H8" s="42">
        <f t="shared" si="7"/>
        <v>187.57145313843506</v>
      </c>
      <c r="I8" s="42">
        <f t="shared" si="7"/>
        <v>218.88469475494409</v>
      </c>
      <c r="J8" s="42">
        <f t="shared" si="7"/>
        <v>241.67291487532242</v>
      </c>
      <c r="K8" s="42">
        <f t="shared" si="7"/>
        <v>285.65004299226138</v>
      </c>
      <c r="L8" s="42">
        <f t="shared" si="7"/>
        <v>181.88865004299225</v>
      </c>
      <c r="M8" s="42">
        <f t="shared" si="7"/>
        <v>157.52373172828891</v>
      </c>
      <c r="N8" s="42">
        <f t="shared" si="7"/>
        <v>119.09802235597591</v>
      </c>
      <c r="O8" s="42">
        <f t="shared" si="7"/>
        <v>263.35907136715389</v>
      </c>
      <c r="P8" s="42">
        <f t="shared" si="7"/>
        <v>218.7595872742906</v>
      </c>
      <c r="Q8" s="42">
        <f t="shared" si="7"/>
        <v>208.77033533963885</v>
      </c>
      <c r="R8" s="42">
        <f t="shared" si="7"/>
        <v>201.29965606190882</v>
      </c>
      <c r="S8" s="42">
        <f t="shared" si="7"/>
        <v>196.38675838349096</v>
      </c>
      <c r="T8" s="42">
        <f t="shared" si="7"/>
        <v>167.8062768701634</v>
      </c>
      <c r="U8" s="42">
        <f t="shared" si="7"/>
        <v>178.71496130696471</v>
      </c>
      <c r="V8" s="42">
        <f t="shared" si="7"/>
        <v>179.86001719690455</v>
      </c>
      <c r="W8" s="42">
        <f t="shared" si="7"/>
        <v>170.53525365434217</v>
      </c>
      <c r="X8" s="42">
        <f t="shared" ref="X8" si="8">SUM(X9:X10)</f>
        <v>220.34600171969046</v>
      </c>
    </row>
    <row r="9" spans="1:24" ht="11.25" customHeight="1" x14ac:dyDescent="0.2">
      <c r="A9" s="39" t="s">
        <v>11</v>
      </c>
      <c r="B9" s="23" t="s">
        <v>12</v>
      </c>
      <c r="C9" s="30">
        <f>FC_IND_NMM_CM_E!C9+FC_IND_NMM_CR_E!C9+FC_IND_NMM_GL_E!C9</f>
        <v>116.94453998280306</v>
      </c>
      <c r="D9" s="30">
        <f>FC_IND_NMM_CM_E!D9+FC_IND_NMM_CR_E!D9+FC_IND_NMM_GL_E!D9</f>
        <v>106.15993121238175</v>
      </c>
      <c r="E9" s="30">
        <f>FC_IND_NMM_CM_E!E9+FC_IND_NMM_CR_E!E9+FC_IND_NMM_GL_E!E9</f>
        <v>83.690369733447966</v>
      </c>
      <c r="F9" s="30">
        <f>FC_IND_NMM_CM_E!F9+FC_IND_NMM_CR_E!F9+FC_IND_NMM_GL_E!F9</f>
        <v>83.185296646603604</v>
      </c>
      <c r="G9" s="30">
        <f>FC_IND_NMM_CM_E!G9+FC_IND_NMM_CR_E!G9+FC_IND_NMM_GL_E!G9</f>
        <v>108.30679277730009</v>
      </c>
      <c r="H9" s="30">
        <f>FC_IND_NMM_CM_E!H9+FC_IND_NMM_CR_E!H9+FC_IND_NMM_GL_E!H9</f>
        <v>111.83344797936371</v>
      </c>
      <c r="I9" s="30">
        <f>FC_IND_NMM_CM_E!I9+FC_IND_NMM_CR_E!I9+FC_IND_NMM_GL_E!I9</f>
        <v>151.5974204643164</v>
      </c>
      <c r="J9" s="30">
        <f>FC_IND_NMM_CM_E!J9+FC_IND_NMM_CR_E!J9+FC_IND_NMM_GL_E!J9</f>
        <v>158.66302665520203</v>
      </c>
      <c r="K9" s="30">
        <f>FC_IND_NMM_CM_E!K9+FC_IND_NMM_CR_E!K9+FC_IND_NMM_GL_E!K9</f>
        <v>137.26947549441101</v>
      </c>
      <c r="L9" s="30">
        <f>FC_IND_NMM_CM_E!L9+FC_IND_NMM_CR_E!L9+FC_IND_NMM_GL_E!L9</f>
        <v>73.85081685296646</v>
      </c>
      <c r="M9" s="30">
        <f>FC_IND_NMM_CM_E!M9+FC_IND_NMM_CR_E!M9+FC_IND_NMM_GL_E!M9</f>
        <v>62.367755803955284</v>
      </c>
      <c r="N9" s="30">
        <f>FC_IND_NMM_CM_E!N9+FC_IND_NMM_CR_E!N9+FC_IND_NMM_GL_E!N9</f>
        <v>46.951504729148738</v>
      </c>
      <c r="O9" s="30">
        <f>FC_IND_NMM_CM_E!O9+FC_IND_NMM_CR_E!O9+FC_IND_NMM_GL_E!O9</f>
        <v>155.10885640584689</v>
      </c>
      <c r="P9" s="30">
        <f>FC_IND_NMM_CM_E!P9+FC_IND_NMM_CR_E!P9+FC_IND_NMM_GL_E!P9</f>
        <v>134.63619948409286</v>
      </c>
      <c r="Q9" s="30">
        <f>FC_IND_NMM_CM_E!Q9+FC_IND_NMM_CR_E!Q9+FC_IND_NMM_GL_E!Q9</f>
        <v>114.06371453138433</v>
      </c>
      <c r="R9" s="30">
        <f>FC_IND_NMM_CM_E!R9+FC_IND_NMM_CR_E!R9+FC_IND_NMM_GL_E!R9</f>
        <v>109.98624247635425</v>
      </c>
      <c r="S9" s="30">
        <f>FC_IND_NMM_CM_E!S9+FC_IND_NMM_CR_E!S9+FC_IND_NMM_GL_E!S9</f>
        <v>115.51203783319002</v>
      </c>
      <c r="T9" s="30">
        <f>FC_IND_NMM_CM_E!T9+FC_IND_NMM_CR_E!T9+FC_IND_NMM_GL_E!T9</f>
        <v>94.599140154772158</v>
      </c>
      <c r="U9" s="30">
        <f>FC_IND_NMM_CM_E!U9+FC_IND_NMM_CR_E!U9+FC_IND_NMM_GL_E!U9</f>
        <v>97.456491831470331</v>
      </c>
      <c r="V9" s="30">
        <f>FC_IND_NMM_CM_E!V9+FC_IND_NMM_CR_E!V9+FC_IND_NMM_GL_E!V9</f>
        <v>111.37704213241616</v>
      </c>
      <c r="W9" s="30">
        <f>FC_IND_NMM_CM_E!W9+FC_IND_NMM_CR_E!W9+FC_IND_NMM_GL_E!W9</f>
        <v>106.25012897678415</v>
      </c>
      <c r="X9" s="30">
        <f>FC_IND_NMM_CM_E!X9+FC_IND_NMM_CR_E!X9+FC_IND_NMM_GL_E!X9</f>
        <v>128.85855546001721</v>
      </c>
    </row>
    <row r="10" spans="1:24" ht="11.25" customHeight="1" x14ac:dyDescent="0.2">
      <c r="A10" s="39" t="s">
        <v>13</v>
      </c>
      <c r="B10" s="23" t="s">
        <v>14</v>
      </c>
      <c r="C10" s="30">
        <f>FC_IND_NMM_CM_E!C10+FC_IND_NMM_CR_E!C10+FC_IND_NMM_GL_E!C10</f>
        <v>93.907566638005164</v>
      </c>
      <c r="D10" s="30">
        <f>FC_IND_NMM_CM_E!D10+FC_IND_NMM_CR_E!D10+FC_IND_NMM_GL_E!D10</f>
        <v>74.916165090283741</v>
      </c>
      <c r="E10" s="30">
        <f>FC_IND_NMM_CM_E!E10+FC_IND_NMM_CR_E!E10+FC_IND_NMM_GL_E!E10</f>
        <v>77.244711951848672</v>
      </c>
      <c r="F10" s="30">
        <f>FC_IND_NMM_CM_E!F10+FC_IND_NMM_CR_E!F10+FC_IND_NMM_GL_E!F10</f>
        <v>85.848151332760111</v>
      </c>
      <c r="G10" s="30">
        <f>FC_IND_NMM_CM_E!G10+FC_IND_NMM_CR_E!G10+FC_IND_NMM_GL_E!G10</f>
        <v>97.282545141874465</v>
      </c>
      <c r="H10" s="30">
        <f>FC_IND_NMM_CM_E!H10+FC_IND_NMM_CR_E!H10+FC_IND_NMM_GL_E!H10</f>
        <v>75.738005159071363</v>
      </c>
      <c r="I10" s="30">
        <f>FC_IND_NMM_CM_E!I10+FC_IND_NMM_CR_E!I10+FC_IND_NMM_GL_E!I10</f>
        <v>67.287274290627693</v>
      </c>
      <c r="J10" s="30">
        <f>FC_IND_NMM_CM_E!J10+FC_IND_NMM_CR_E!J10+FC_IND_NMM_GL_E!J10</f>
        <v>83.009888220120388</v>
      </c>
      <c r="K10" s="30">
        <f>FC_IND_NMM_CM_E!K10+FC_IND_NMM_CR_E!K10+FC_IND_NMM_GL_E!K10</f>
        <v>148.38056749785036</v>
      </c>
      <c r="L10" s="30">
        <f>FC_IND_NMM_CM_E!L10+FC_IND_NMM_CR_E!L10+FC_IND_NMM_GL_E!L10</f>
        <v>108.03783319002579</v>
      </c>
      <c r="M10" s="30">
        <f>FC_IND_NMM_CM_E!M10+FC_IND_NMM_CR_E!M10+FC_IND_NMM_GL_E!M10</f>
        <v>95.155975924333617</v>
      </c>
      <c r="N10" s="30">
        <f>FC_IND_NMM_CM_E!N10+FC_IND_NMM_CR_E!N10+FC_IND_NMM_GL_E!N10</f>
        <v>72.146517626827176</v>
      </c>
      <c r="O10" s="30">
        <f>FC_IND_NMM_CM_E!O10+FC_IND_NMM_CR_E!O10+FC_IND_NMM_GL_E!O10</f>
        <v>108.25021496130697</v>
      </c>
      <c r="P10" s="30">
        <f>FC_IND_NMM_CM_E!P10+FC_IND_NMM_CR_E!P10+FC_IND_NMM_GL_E!P10</f>
        <v>84.123387790197754</v>
      </c>
      <c r="Q10" s="30">
        <f>FC_IND_NMM_CM_E!Q10+FC_IND_NMM_CR_E!Q10+FC_IND_NMM_GL_E!Q10</f>
        <v>94.706620808254499</v>
      </c>
      <c r="R10" s="30">
        <f>FC_IND_NMM_CM_E!R10+FC_IND_NMM_CR_E!R10+FC_IND_NMM_GL_E!R10</f>
        <v>91.313413585554585</v>
      </c>
      <c r="S10" s="30">
        <f>FC_IND_NMM_CM_E!S10+FC_IND_NMM_CR_E!S10+FC_IND_NMM_GL_E!S10</f>
        <v>80.874720550300935</v>
      </c>
      <c r="T10" s="30">
        <f>FC_IND_NMM_CM_E!T10+FC_IND_NMM_CR_E!T10+FC_IND_NMM_GL_E!T10</f>
        <v>73.207136715391229</v>
      </c>
      <c r="U10" s="30">
        <f>FC_IND_NMM_CM_E!U10+FC_IND_NMM_CR_E!U10+FC_IND_NMM_GL_E!U10</f>
        <v>81.258469475494394</v>
      </c>
      <c r="V10" s="30">
        <f>FC_IND_NMM_CM_E!V10+FC_IND_NMM_CR_E!V10+FC_IND_NMM_GL_E!V10</f>
        <v>68.4829750644884</v>
      </c>
      <c r="W10" s="30">
        <f>FC_IND_NMM_CM_E!W10+FC_IND_NMM_CR_E!W10+FC_IND_NMM_GL_E!W10</f>
        <v>64.285124677558031</v>
      </c>
      <c r="X10" s="30">
        <f>FC_IND_NMM_CM_E!X10+FC_IND_NMM_CR_E!X10+FC_IND_NMM_GL_E!X10</f>
        <v>91.487446259673249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" si="9">SUM(C12:C16)</f>
        <v>1628.4581255374032</v>
      </c>
      <c r="D11" s="42">
        <f t="shared" ref="D11:W11" si="10">SUM(D12:D16)</f>
        <v>1491.1362854686158</v>
      </c>
      <c r="E11" s="42">
        <f t="shared" si="10"/>
        <v>1354.7861564918312</v>
      </c>
      <c r="F11" s="42">
        <f t="shared" si="10"/>
        <v>1640.3620808254514</v>
      </c>
      <c r="G11" s="42">
        <f t="shared" si="10"/>
        <v>1677.2785898538268</v>
      </c>
      <c r="H11" s="42">
        <f t="shared" si="10"/>
        <v>1493.3904557179706</v>
      </c>
      <c r="I11" s="42">
        <f t="shared" si="10"/>
        <v>1497.0646603611351</v>
      </c>
      <c r="J11" s="42">
        <f t="shared" si="10"/>
        <v>1667.6246775580398</v>
      </c>
      <c r="K11" s="42">
        <f t="shared" si="10"/>
        <v>1632.4585554600176</v>
      </c>
      <c r="L11" s="42">
        <f t="shared" si="10"/>
        <v>1335.4763542562337</v>
      </c>
      <c r="M11" s="42">
        <f t="shared" si="10"/>
        <v>1451.6430782459156</v>
      </c>
      <c r="N11" s="42">
        <f t="shared" si="10"/>
        <v>1629.9010318142741</v>
      </c>
      <c r="O11" s="42">
        <f t="shared" si="10"/>
        <v>1534.5669819432501</v>
      </c>
      <c r="P11" s="42">
        <f t="shared" si="10"/>
        <v>1485.6114359415305</v>
      </c>
      <c r="Q11" s="42">
        <f t="shared" si="10"/>
        <v>1494.4400687876182</v>
      </c>
      <c r="R11" s="42">
        <f t="shared" si="10"/>
        <v>1509.4736887360275</v>
      </c>
      <c r="S11" s="42">
        <f t="shared" si="10"/>
        <v>1491.4847807394667</v>
      </c>
      <c r="T11" s="42">
        <f t="shared" si="10"/>
        <v>1561.5886500429924</v>
      </c>
      <c r="U11" s="42">
        <f t="shared" si="10"/>
        <v>1516.0219260533104</v>
      </c>
      <c r="V11" s="42">
        <f t="shared" si="10"/>
        <v>1437.8125537403266</v>
      </c>
      <c r="W11" s="42">
        <f t="shared" si="10"/>
        <v>1775.7527085124671</v>
      </c>
      <c r="X11" s="42">
        <f t="shared" ref="X11" si="11">SUM(X12:X16)</f>
        <v>1497.6005159071365</v>
      </c>
    </row>
    <row r="12" spans="1:24" ht="11.25" customHeight="1" x14ac:dyDescent="0.2">
      <c r="A12" s="39" t="s">
        <v>15</v>
      </c>
      <c r="B12" s="23" t="s">
        <v>16</v>
      </c>
      <c r="C12" s="30">
        <f>FC_IND_NMM_CM_E!C12+FC_IND_NMM_CR_E!C12+FC_IND_NMM_GL_E!C12</f>
        <v>0.55021496130696479</v>
      </c>
      <c r="D12" s="30">
        <f>FC_IND_NMM_CM_E!D12+FC_IND_NMM_CR_E!D12+FC_IND_NMM_GL_E!D12</f>
        <v>0</v>
      </c>
      <c r="E12" s="30">
        <f>FC_IND_NMM_CM_E!E12+FC_IND_NMM_CR_E!E12+FC_IND_NMM_GL_E!E12</f>
        <v>0</v>
      </c>
      <c r="F12" s="30">
        <f>FC_IND_NMM_CM_E!F12+FC_IND_NMM_CR_E!F12+FC_IND_NMM_GL_E!F12</f>
        <v>0</v>
      </c>
      <c r="G12" s="30">
        <f>FC_IND_NMM_CM_E!G12+FC_IND_NMM_CR_E!G12+FC_IND_NMM_GL_E!G12</f>
        <v>1.4999140154772141</v>
      </c>
      <c r="H12" s="30">
        <f>FC_IND_NMM_CM_E!H12+FC_IND_NMM_CR_E!H12+FC_IND_NMM_GL_E!H12</f>
        <v>0.74995700773860685</v>
      </c>
      <c r="I12" s="30">
        <f>FC_IND_NMM_CM_E!I12+FC_IND_NMM_CR_E!I12+FC_IND_NMM_GL_E!I12</f>
        <v>0.74995700773860685</v>
      </c>
      <c r="J12" s="30">
        <f>FC_IND_NMM_CM_E!J12+FC_IND_NMM_CR_E!J12+FC_IND_NMM_GL_E!J12</f>
        <v>0</v>
      </c>
      <c r="K12" s="30">
        <f>FC_IND_NMM_CM_E!K12+FC_IND_NMM_CR_E!K12+FC_IND_NMM_GL_E!K12</f>
        <v>0.74995700773860696</v>
      </c>
      <c r="L12" s="30">
        <f>FC_IND_NMM_CM_E!L12+FC_IND_NMM_CR_E!L12+FC_IND_NMM_GL_E!L12</f>
        <v>0</v>
      </c>
      <c r="M12" s="30">
        <f>FC_IND_NMM_CM_E!M12+FC_IND_NMM_CR_E!M12+FC_IND_NMM_GL_E!M12</f>
        <v>0</v>
      </c>
      <c r="N12" s="30">
        <f>FC_IND_NMM_CM_E!N12+FC_IND_NMM_CR_E!N12+FC_IND_NMM_GL_E!N12</f>
        <v>0.76431642304385194</v>
      </c>
      <c r="O12" s="30">
        <f>FC_IND_NMM_CM_E!O12+FC_IND_NMM_CR_E!O12+FC_IND_NMM_GL_E!O12</f>
        <v>7.643078245915734</v>
      </c>
      <c r="P12" s="30">
        <f>FC_IND_NMM_CM_E!P12+FC_IND_NMM_CR_E!P12+FC_IND_NMM_GL_E!P12</f>
        <v>4.5858125537403263</v>
      </c>
      <c r="Q12" s="30">
        <f>FC_IND_NMM_CM_E!Q12+FC_IND_NMM_CR_E!Q12+FC_IND_NMM_GL_E!Q12</f>
        <v>0</v>
      </c>
      <c r="R12" s="30">
        <f>FC_IND_NMM_CM_E!R12+FC_IND_NMM_CR_E!R12+FC_IND_NMM_GL_E!R12</f>
        <v>0</v>
      </c>
      <c r="S12" s="30">
        <f>FC_IND_NMM_CM_E!S12+FC_IND_NMM_CR_E!S12+FC_IND_NMM_GL_E!S12</f>
        <v>0</v>
      </c>
      <c r="T12" s="30">
        <f>FC_IND_NMM_CM_E!T12+FC_IND_NMM_CR_E!T12+FC_IND_NMM_GL_E!T12</f>
        <v>2.7343078245915732E-2</v>
      </c>
      <c r="U12" s="30">
        <f>FC_IND_NMM_CM_E!U12+FC_IND_NMM_CR_E!U12+FC_IND_NMM_GL_E!U12</f>
        <v>3.1470335339638861E-2</v>
      </c>
      <c r="V12" s="30">
        <f>FC_IND_NMM_CM_E!V12+FC_IND_NMM_CR_E!V12+FC_IND_NMM_GL_E!V12</f>
        <v>2.4161650902837485E-2</v>
      </c>
      <c r="W12" s="30">
        <f>FC_IND_NMM_CM_E!W12+FC_IND_NMM_CR_E!W12+FC_IND_NMM_GL_E!W12</f>
        <v>2.2871883061049009E-2</v>
      </c>
      <c r="X12" s="30">
        <f>FC_IND_NMM_CM_E!X12+FC_IND_NMM_CR_E!X12+FC_IND_NMM_GL_E!X12</f>
        <v>5.1676698194325001E-2</v>
      </c>
    </row>
    <row r="13" spans="1:24" ht="11.25" customHeight="1" x14ac:dyDescent="0.2">
      <c r="A13" s="39" t="s">
        <v>17</v>
      </c>
      <c r="B13" s="23" t="s">
        <v>18</v>
      </c>
      <c r="C13" s="30">
        <f>FC_IND_NMM_CM_E!C13+FC_IND_NMM_CR_E!C13+FC_IND_NMM_GL_E!C13</f>
        <v>611.25941530524506</v>
      </c>
      <c r="D13" s="30">
        <f>FC_IND_NMM_CM_E!D13+FC_IND_NMM_CR_E!D13+FC_IND_NMM_GL_E!D13</f>
        <v>551.86784178847813</v>
      </c>
      <c r="E13" s="30">
        <f>FC_IND_NMM_CM_E!E13+FC_IND_NMM_CR_E!E13+FC_IND_NMM_GL_E!E13</f>
        <v>498.24075666380037</v>
      </c>
      <c r="F13" s="30">
        <f>FC_IND_NMM_CM_E!F13+FC_IND_NMM_CR_E!F13+FC_IND_NMM_GL_E!F13</f>
        <v>555.17669819432501</v>
      </c>
      <c r="G13" s="30">
        <f>FC_IND_NMM_CM_E!G13+FC_IND_NMM_CR_E!G13+FC_IND_NMM_GL_E!G13</f>
        <v>501.69673258813418</v>
      </c>
      <c r="H13" s="30">
        <f>FC_IND_NMM_CM_E!H13+FC_IND_NMM_CR_E!H13+FC_IND_NMM_GL_E!H13</f>
        <v>383.72725709372304</v>
      </c>
      <c r="I13" s="30">
        <f>FC_IND_NMM_CM_E!I13+FC_IND_NMM_CR_E!I13+FC_IND_NMM_GL_E!I13</f>
        <v>402.00859845227853</v>
      </c>
      <c r="J13" s="30">
        <f>FC_IND_NMM_CM_E!J13+FC_IND_NMM_CR_E!J13+FC_IND_NMM_GL_E!J13</f>
        <v>474.58839208942391</v>
      </c>
      <c r="K13" s="30">
        <f>FC_IND_NMM_CM_E!K13+FC_IND_NMM_CR_E!K13+FC_IND_NMM_GL_E!K13</f>
        <v>439.79853826311273</v>
      </c>
      <c r="L13" s="30">
        <f>FC_IND_NMM_CM_E!L13+FC_IND_NMM_CR_E!L13+FC_IND_NMM_GL_E!L13</f>
        <v>366.98693035253655</v>
      </c>
      <c r="M13" s="30">
        <f>FC_IND_NMM_CM_E!M13+FC_IND_NMM_CR_E!M13+FC_IND_NMM_GL_E!M13</f>
        <v>360.40765262252791</v>
      </c>
      <c r="N13" s="30">
        <f>FC_IND_NMM_CM_E!N13+FC_IND_NMM_CR_E!N13+FC_IND_NMM_GL_E!N13</f>
        <v>356.18804815133279</v>
      </c>
      <c r="O13" s="30">
        <f>FC_IND_NMM_CM_E!O13+FC_IND_NMM_CR_E!O13+FC_IND_NMM_GL_E!O13</f>
        <v>328.98847807394668</v>
      </c>
      <c r="P13" s="30">
        <f>FC_IND_NMM_CM_E!P13+FC_IND_NMM_CR_E!P13+FC_IND_NMM_GL_E!P13</f>
        <v>280.62149613069647</v>
      </c>
      <c r="Q13" s="30">
        <f>FC_IND_NMM_CM_E!Q13+FC_IND_NMM_CR_E!Q13+FC_IND_NMM_GL_E!Q13</f>
        <v>289.00636285468613</v>
      </c>
      <c r="R13" s="30">
        <f>FC_IND_NMM_CM_E!R13+FC_IND_NMM_CR_E!R13+FC_IND_NMM_GL_E!R13</f>
        <v>319.48675838349095</v>
      </c>
      <c r="S13" s="30">
        <f>FC_IND_NMM_CM_E!S13+FC_IND_NMM_CR_E!S13+FC_IND_NMM_GL_E!S13</f>
        <v>309.85563198624249</v>
      </c>
      <c r="T13" s="30">
        <f>FC_IND_NMM_CM_E!T13+FC_IND_NMM_CR_E!T13+FC_IND_NMM_GL_E!T13</f>
        <v>303.36345657781601</v>
      </c>
      <c r="U13" s="30">
        <f>FC_IND_NMM_CM_E!U13+FC_IND_NMM_CR_E!U13+FC_IND_NMM_GL_E!U13</f>
        <v>317.73731728288908</v>
      </c>
      <c r="V13" s="30">
        <f>FC_IND_NMM_CM_E!V13+FC_IND_NMM_CR_E!V13+FC_IND_NMM_GL_E!V13</f>
        <v>297.61676698194321</v>
      </c>
      <c r="W13" s="30">
        <f>FC_IND_NMM_CM_E!W13+FC_IND_NMM_CR_E!W13+FC_IND_NMM_GL_E!W13</f>
        <v>290.27815993121237</v>
      </c>
      <c r="X13" s="30">
        <f>FC_IND_NMM_CM_E!X13+FC_IND_NMM_CR_E!X13+FC_IND_NMM_GL_E!X13</f>
        <v>318.7740326741187</v>
      </c>
    </row>
    <row r="14" spans="1:24" ht="11.25" customHeight="1" x14ac:dyDescent="0.2">
      <c r="A14" s="39" t="s">
        <v>19</v>
      </c>
      <c r="B14" s="23" t="s">
        <v>20</v>
      </c>
      <c r="C14" s="30">
        <f>FC_IND_NMM_CM_E!C14+FC_IND_NMM_CR_E!C14+FC_IND_NMM_GL_E!C14</f>
        <v>0</v>
      </c>
      <c r="D14" s="30">
        <f>FC_IND_NMM_CM_E!D14+FC_IND_NMM_CR_E!D14+FC_IND_NMM_GL_E!D14</f>
        <v>0</v>
      </c>
      <c r="E14" s="30">
        <f>FC_IND_NMM_CM_E!E14+FC_IND_NMM_CR_E!E14+FC_IND_NMM_GL_E!E14</f>
        <v>0</v>
      </c>
      <c r="F14" s="30">
        <f>FC_IND_NMM_CM_E!F14+FC_IND_NMM_CR_E!F14+FC_IND_NMM_GL_E!F14</f>
        <v>0</v>
      </c>
      <c r="G14" s="30">
        <f>FC_IND_NMM_CM_E!G14+FC_IND_NMM_CR_E!G14+FC_IND_NMM_GL_E!G14</f>
        <v>0</v>
      </c>
      <c r="H14" s="30">
        <f>FC_IND_NMM_CM_E!H14+FC_IND_NMM_CR_E!H14+FC_IND_NMM_GL_E!H14</f>
        <v>0</v>
      </c>
      <c r="I14" s="30">
        <f>FC_IND_NMM_CM_E!I14+FC_IND_NMM_CR_E!I14+FC_IND_NMM_GL_E!I14</f>
        <v>0</v>
      </c>
      <c r="J14" s="30">
        <f>FC_IND_NMM_CM_E!J14+FC_IND_NMM_CR_E!J14+FC_IND_NMM_GL_E!J14</f>
        <v>0</v>
      </c>
      <c r="K14" s="30">
        <f>FC_IND_NMM_CM_E!K14+FC_IND_NMM_CR_E!K14+FC_IND_NMM_GL_E!K14</f>
        <v>0</v>
      </c>
      <c r="L14" s="30">
        <f>FC_IND_NMM_CM_E!L14+FC_IND_NMM_CR_E!L14+FC_IND_NMM_GL_E!L14</f>
        <v>0</v>
      </c>
      <c r="M14" s="30">
        <f>FC_IND_NMM_CM_E!M14+FC_IND_NMM_CR_E!M14+FC_IND_NMM_GL_E!M14</f>
        <v>0</v>
      </c>
      <c r="N14" s="30">
        <f>FC_IND_NMM_CM_E!N14+FC_IND_NMM_CR_E!N14+FC_IND_NMM_GL_E!N14</f>
        <v>0</v>
      </c>
      <c r="O14" s="30">
        <f>FC_IND_NMM_CM_E!O14+FC_IND_NMM_CR_E!O14+FC_IND_NMM_GL_E!O14</f>
        <v>0</v>
      </c>
      <c r="P14" s="30">
        <f>FC_IND_NMM_CM_E!P14+FC_IND_NMM_CR_E!P14+FC_IND_NMM_GL_E!P14</f>
        <v>0</v>
      </c>
      <c r="Q14" s="30">
        <f>FC_IND_NMM_CM_E!Q14+FC_IND_NMM_CR_E!Q14+FC_IND_NMM_GL_E!Q14</f>
        <v>0</v>
      </c>
      <c r="R14" s="30">
        <f>FC_IND_NMM_CM_E!R14+FC_IND_NMM_CR_E!R14+FC_IND_NMM_GL_E!R14</f>
        <v>0</v>
      </c>
      <c r="S14" s="30">
        <f>FC_IND_NMM_CM_E!S14+FC_IND_NMM_CR_E!S14+FC_IND_NMM_GL_E!S14</f>
        <v>0</v>
      </c>
      <c r="T14" s="30">
        <f>FC_IND_NMM_CM_E!T14+FC_IND_NMM_CR_E!T14+FC_IND_NMM_GL_E!T14</f>
        <v>0</v>
      </c>
      <c r="U14" s="30">
        <f>FC_IND_NMM_CM_E!U14+FC_IND_NMM_CR_E!U14+FC_IND_NMM_GL_E!U14</f>
        <v>0</v>
      </c>
      <c r="V14" s="30">
        <f>FC_IND_NMM_CM_E!V14+FC_IND_NMM_CR_E!V14+FC_IND_NMM_GL_E!V14</f>
        <v>0</v>
      </c>
      <c r="W14" s="30">
        <f>FC_IND_NMM_CM_E!W14+FC_IND_NMM_CR_E!W14+FC_IND_NMM_GL_E!W14</f>
        <v>0</v>
      </c>
      <c r="X14" s="30">
        <f>FC_IND_NMM_CM_E!X14+FC_IND_NMM_CR_E!X14+FC_IND_NMM_GL_E!X14</f>
        <v>0</v>
      </c>
    </row>
    <row r="15" spans="1:24" ht="11.25" customHeight="1" x14ac:dyDescent="0.2">
      <c r="A15" s="39" t="s">
        <v>21</v>
      </c>
      <c r="B15" s="23" t="s">
        <v>22</v>
      </c>
      <c r="C15" s="30">
        <f>FC_IND_NMM_CM_E!C15+FC_IND_NMM_CR_E!C15+FC_IND_NMM_GL_E!C15</f>
        <v>0</v>
      </c>
      <c r="D15" s="30">
        <f>FC_IND_NMM_CM_E!D15+FC_IND_NMM_CR_E!D15+FC_IND_NMM_GL_E!D15</f>
        <v>0</v>
      </c>
      <c r="E15" s="30">
        <f>FC_IND_NMM_CM_E!E15+FC_IND_NMM_CR_E!E15+FC_IND_NMM_GL_E!E15</f>
        <v>0</v>
      </c>
      <c r="F15" s="30">
        <f>FC_IND_NMM_CM_E!F15+FC_IND_NMM_CR_E!F15+FC_IND_NMM_GL_E!F15</f>
        <v>0</v>
      </c>
      <c r="G15" s="30">
        <f>FC_IND_NMM_CM_E!G15+FC_IND_NMM_CR_E!G15+FC_IND_NMM_GL_E!G15</f>
        <v>0</v>
      </c>
      <c r="H15" s="30">
        <f>FC_IND_NMM_CM_E!H15+FC_IND_NMM_CR_E!H15+FC_IND_NMM_GL_E!H15</f>
        <v>0</v>
      </c>
      <c r="I15" s="30">
        <f>FC_IND_NMM_CM_E!I15+FC_IND_NMM_CR_E!I15+FC_IND_NMM_GL_E!I15</f>
        <v>0.89329320722269978</v>
      </c>
      <c r="J15" s="30">
        <f>FC_IND_NMM_CM_E!J15+FC_IND_NMM_CR_E!J15+FC_IND_NMM_GL_E!J15</f>
        <v>15.907136715391232</v>
      </c>
      <c r="K15" s="30">
        <f>FC_IND_NMM_CM_E!K15+FC_IND_NMM_CR_E!K15+FC_IND_NMM_GL_E!K15</f>
        <v>15.023387790197759</v>
      </c>
      <c r="L15" s="30">
        <f>FC_IND_NMM_CM_E!L15+FC_IND_NMM_CR_E!L15+FC_IND_NMM_GL_E!L15</f>
        <v>17.751504729148749</v>
      </c>
      <c r="M15" s="30">
        <f>FC_IND_NMM_CM_E!M15+FC_IND_NMM_CR_E!M15+FC_IND_NMM_GL_E!M15</f>
        <v>3.5288048151332756</v>
      </c>
      <c r="N15" s="30">
        <f>FC_IND_NMM_CM_E!N15+FC_IND_NMM_CR_E!N15+FC_IND_NMM_GL_E!N15</f>
        <v>18.555803955288049</v>
      </c>
      <c r="O15" s="30">
        <f>FC_IND_NMM_CM_E!O15+FC_IND_NMM_CR_E!O15+FC_IND_NMM_GL_E!O15</f>
        <v>18.70928632846088</v>
      </c>
      <c r="P15" s="30">
        <f>FC_IND_NMM_CM_E!P15+FC_IND_NMM_CR_E!P15+FC_IND_NMM_GL_E!P15</f>
        <v>18.042390369733454</v>
      </c>
      <c r="Q15" s="30">
        <f>FC_IND_NMM_CM_E!Q15+FC_IND_NMM_CR_E!Q15+FC_IND_NMM_GL_E!Q15</f>
        <v>18.42691315563199</v>
      </c>
      <c r="R15" s="30">
        <f>FC_IND_NMM_CM_E!R15+FC_IND_NMM_CR_E!R15+FC_IND_NMM_GL_E!R15</f>
        <v>17.57953568357695</v>
      </c>
      <c r="S15" s="30">
        <f>FC_IND_NMM_CM_E!S15+FC_IND_NMM_CR_E!S15+FC_IND_NMM_GL_E!S15</f>
        <v>15.245915735167671</v>
      </c>
      <c r="T15" s="30">
        <f>FC_IND_NMM_CM_E!T15+FC_IND_NMM_CR_E!T15+FC_IND_NMM_GL_E!T15</f>
        <v>11.7457437661221</v>
      </c>
      <c r="U15" s="30">
        <f>FC_IND_NMM_CM_E!U15+FC_IND_NMM_CR_E!U15+FC_IND_NMM_GL_E!U15</f>
        <v>18.06190885640585</v>
      </c>
      <c r="V15" s="30">
        <f>FC_IND_NMM_CM_E!V15+FC_IND_NMM_CR_E!V15+FC_IND_NMM_GL_E!V15</f>
        <v>14.642562338779021</v>
      </c>
      <c r="W15" s="30">
        <f>FC_IND_NMM_CM_E!W15+FC_IND_NMM_CR_E!W15+FC_IND_NMM_GL_E!W15</f>
        <v>4.0249355116079109</v>
      </c>
      <c r="X15" s="30">
        <f>FC_IND_NMM_CM_E!X15+FC_IND_NMM_CR_E!X15+FC_IND_NMM_GL_E!X15</f>
        <v>1.348667239896818</v>
      </c>
    </row>
    <row r="16" spans="1:24" ht="11.25" customHeight="1" x14ac:dyDescent="0.2">
      <c r="A16" s="39" t="s">
        <v>23</v>
      </c>
      <c r="B16" s="23" t="s">
        <v>24</v>
      </c>
      <c r="C16" s="30">
        <f>FC_IND_NMM_CM_E!C16+FC_IND_NMM_CR_E!C16+FC_IND_NMM_GL_E!C16</f>
        <v>1016.6484952708513</v>
      </c>
      <c r="D16" s="30">
        <f>FC_IND_NMM_CM_E!D16+FC_IND_NMM_CR_E!D16+FC_IND_NMM_GL_E!D16</f>
        <v>939.26844368013769</v>
      </c>
      <c r="E16" s="30">
        <f>FC_IND_NMM_CM_E!E16+FC_IND_NMM_CR_E!E16+FC_IND_NMM_GL_E!E16</f>
        <v>856.5453998280309</v>
      </c>
      <c r="F16" s="30">
        <f>FC_IND_NMM_CM_E!F16+FC_IND_NMM_CR_E!F16+FC_IND_NMM_GL_E!F16</f>
        <v>1085.1853826311262</v>
      </c>
      <c r="G16" s="30">
        <f>FC_IND_NMM_CM_E!G16+FC_IND_NMM_CR_E!G16+FC_IND_NMM_GL_E!G16</f>
        <v>1174.0819432502153</v>
      </c>
      <c r="H16" s="30">
        <f>FC_IND_NMM_CM_E!H16+FC_IND_NMM_CR_E!H16+FC_IND_NMM_GL_E!H16</f>
        <v>1108.9132416165089</v>
      </c>
      <c r="I16" s="30">
        <f>FC_IND_NMM_CM_E!I16+FC_IND_NMM_CR_E!I16+FC_IND_NMM_GL_E!I16</f>
        <v>1093.4128116938953</v>
      </c>
      <c r="J16" s="30">
        <f>FC_IND_NMM_CM_E!J16+FC_IND_NMM_CR_E!J16+FC_IND_NMM_GL_E!J16</f>
        <v>1177.1291487532246</v>
      </c>
      <c r="K16" s="30">
        <f>FC_IND_NMM_CM_E!K16+FC_IND_NMM_CR_E!K16+FC_IND_NMM_GL_E!K16</f>
        <v>1176.8866723989684</v>
      </c>
      <c r="L16" s="30">
        <f>FC_IND_NMM_CM_E!L16+FC_IND_NMM_CR_E!L16+FC_IND_NMM_GL_E!L16</f>
        <v>950.73791917454844</v>
      </c>
      <c r="M16" s="30">
        <f>FC_IND_NMM_CM_E!M16+FC_IND_NMM_CR_E!M16+FC_IND_NMM_GL_E!M16</f>
        <v>1087.7066208082545</v>
      </c>
      <c r="N16" s="30">
        <f>FC_IND_NMM_CM_E!N16+FC_IND_NMM_CR_E!N16+FC_IND_NMM_GL_E!N16</f>
        <v>1254.3928632846093</v>
      </c>
      <c r="O16" s="30">
        <f>FC_IND_NMM_CM_E!O16+FC_IND_NMM_CR_E!O16+FC_IND_NMM_GL_E!O16</f>
        <v>1179.2261392949267</v>
      </c>
      <c r="P16" s="30">
        <f>FC_IND_NMM_CM_E!P16+FC_IND_NMM_CR_E!P16+FC_IND_NMM_GL_E!P16</f>
        <v>1182.3617368873602</v>
      </c>
      <c r="Q16" s="30">
        <f>FC_IND_NMM_CM_E!Q16+FC_IND_NMM_CR_E!Q16+FC_IND_NMM_GL_E!Q16</f>
        <v>1187.0067927773</v>
      </c>
      <c r="R16" s="30">
        <f>FC_IND_NMM_CM_E!R16+FC_IND_NMM_CR_E!R16+FC_IND_NMM_GL_E!R16</f>
        <v>1172.4073946689596</v>
      </c>
      <c r="S16" s="30">
        <f>FC_IND_NMM_CM_E!S16+FC_IND_NMM_CR_E!S16+FC_IND_NMM_GL_E!S16</f>
        <v>1166.3832330180567</v>
      </c>
      <c r="T16" s="30">
        <f>FC_IND_NMM_CM_E!T16+FC_IND_NMM_CR_E!T16+FC_IND_NMM_GL_E!T16</f>
        <v>1246.4521066208083</v>
      </c>
      <c r="U16" s="30">
        <f>FC_IND_NMM_CM_E!U16+FC_IND_NMM_CR_E!U16+FC_IND_NMM_GL_E!U16</f>
        <v>1180.1912295786758</v>
      </c>
      <c r="V16" s="30">
        <f>FC_IND_NMM_CM_E!V16+FC_IND_NMM_CR_E!V16+FC_IND_NMM_GL_E!V16</f>
        <v>1125.5290627687016</v>
      </c>
      <c r="W16" s="30">
        <f>FC_IND_NMM_CM_E!W16+FC_IND_NMM_CR_E!W16+FC_IND_NMM_GL_E!W16</f>
        <v>1481.4267411865858</v>
      </c>
      <c r="X16" s="30">
        <f>FC_IND_NMM_CM_E!X16+FC_IND_NMM_CR_E!X16+FC_IND_NMM_GL_E!X16</f>
        <v>1177.4261392949265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" si="12">SUM(C18:C21)</f>
        <v>68.491487532244179</v>
      </c>
      <c r="D17" s="31">
        <f t="shared" ref="D17:W17" si="13">SUM(D18:D21)</f>
        <v>84.728202923473773</v>
      </c>
      <c r="E17" s="31">
        <f t="shared" si="13"/>
        <v>81.403439380911436</v>
      </c>
      <c r="F17" s="31">
        <f t="shared" si="13"/>
        <v>45.703181427343075</v>
      </c>
      <c r="G17" s="31">
        <f t="shared" si="13"/>
        <v>63.411177987962155</v>
      </c>
      <c r="H17" s="31">
        <f t="shared" si="13"/>
        <v>60.081685296646604</v>
      </c>
      <c r="I17" s="31">
        <f t="shared" si="13"/>
        <v>63.456577815993107</v>
      </c>
      <c r="J17" s="31">
        <f t="shared" si="13"/>
        <v>66.308426483232992</v>
      </c>
      <c r="K17" s="31">
        <f t="shared" si="13"/>
        <v>61.034651762682714</v>
      </c>
      <c r="L17" s="31">
        <f t="shared" si="13"/>
        <v>47.776354256233873</v>
      </c>
      <c r="M17" s="31">
        <f t="shared" si="13"/>
        <v>60.597592433361974</v>
      </c>
      <c r="N17" s="31">
        <f t="shared" si="13"/>
        <v>67.094239036973349</v>
      </c>
      <c r="O17" s="31">
        <f t="shared" si="13"/>
        <v>62.21461736887359</v>
      </c>
      <c r="P17" s="31">
        <f t="shared" si="13"/>
        <v>56.515735167669817</v>
      </c>
      <c r="Q17" s="31">
        <f t="shared" si="13"/>
        <v>67.237489251934647</v>
      </c>
      <c r="R17" s="31">
        <f t="shared" si="13"/>
        <v>74.7945829750645</v>
      </c>
      <c r="S17" s="31">
        <f t="shared" si="13"/>
        <v>82.376526225279449</v>
      </c>
      <c r="T17" s="31">
        <f t="shared" si="13"/>
        <v>81.01392949269129</v>
      </c>
      <c r="U17" s="31">
        <f t="shared" si="13"/>
        <v>67.159673258813413</v>
      </c>
      <c r="V17" s="31">
        <f t="shared" si="13"/>
        <v>65.678761822871891</v>
      </c>
      <c r="W17" s="31">
        <f t="shared" si="13"/>
        <v>65.979019776440239</v>
      </c>
      <c r="X17" s="31">
        <f t="shared" ref="X17" si="14">SUM(X18:X21)</f>
        <v>75.960361134995694</v>
      </c>
    </row>
    <row r="18" spans="1:24" ht="11.25" customHeight="1" x14ac:dyDescent="0.2">
      <c r="A18" s="22" t="s">
        <v>27</v>
      </c>
      <c r="B18" s="23" t="s">
        <v>28</v>
      </c>
      <c r="C18" s="30">
        <f>FC_IND_NMM_CM_E!C18+FC_IND_NMM_CR_E!C18+FC_IND_NMM_GL_E!C18</f>
        <v>2.773000859845228</v>
      </c>
      <c r="D18" s="30">
        <f>FC_IND_NMM_CM_E!D18+FC_IND_NMM_CR_E!D18+FC_IND_NMM_GL_E!D18</f>
        <v>2.0421324161650896</v>
      </c>
      <c r="E18" s="30">
        <f>FC_IND_NMM_CM_E!E18+FC_IND_NMM_CR_E!E18+FC_IND_NMM_GL_E!E18</f>
        <v>2.407566638005159</v>
      </c>
      <c r="F18" s="30">
        <f>FC_IND_NMM_CM_E!F18+FC_IND_NMM_CR_E!F18+FC_IND_NMM_GL_E!F18</f>
        <v>0.34393809114359414</v>
      </c>
      <c r="G18" s="30">
        <f>FC_IND_NMM_CM_E!G18+FC_IND_NMM_CR_E!G18+FC_IND_NMM_GL_E!G18</f>
        <v>0.40842648323301817</v>
      </c>
      <c r="H18" s="30">
        <f>FC_IND_NMM_CM_E!H18+FC_IND_NMM_CR_E!H18+FC_IND_NMM_GL_E!H18</f>
        <v>0.55889939810834033</v>
      </c>
      <c r="I18" s="30">
        <f>FC_IND_NMM_CM_E!I18+FC_IND_NMM_CR_E!I18+FC_IND_NMM_GL_E!I18</f>
        <v>0.64488392089423885</v>
      </c>
      <c r="J18" s="30">
        <f>FC_IND_NMM_CM_E!J18+FC_IND_NMM_CR_E!J18+FC_IND_NMM_GL_E!J18</f>
        <v>0.64488392089423896</v>
      </c>
      <c r="K18" s="30">
        <f>FC_IND_NMM_CM_E!K18+FC_IND_NMM_CR_E!K18+FC_IND_NMM_GL_E!K18</f>
        <v>0.45141874462596737</v>
      </c>
      <c r="L18" s="30">
        <f>FC_IND_NMM_CM_E!L18+FC_IND_NMM_CR_E!L18+FC_IND_NMM_GL_E!L18</f>
        <v>0</v>
      </c>
      <c r="M18" s="30">
        <f>FC_IND_NMM_CM_E!M18+FC_IND_NMM_CR_E!M18+FC_IND_NMM_GL_E!M18</f>
        <v>0</v>
      </c>
      <c r="N18" s="30">
        <f>FC_IND_NMM_CM_E!N18+FC_IND_NMM_CR_E!N18+FC_IND_NMM_GL_E!N18</f>
        <v>0</v>
      </c>
      <c r="O18" s="30">
        <f>FC_IND_NMM_CM_E!O18+FC_IND_NMM_CR_E!O18+FC_IND_NMM_GL_E!O18</f>
        <v>0</v>
      </c>
      <c r="P18" s="30">
        <f>FC_IND_NMM_CM_E!P18+FC_IND_NMM_CR_E!P18+FC_IND_NMM_GL_E!P18</f>
        <v>0</v>
      </c>
      <c r="Q18" s="30">
        <f>FC_IND_NMM_CM_E!Q18+FC_IND_NMM_CR_E!Q18+FC_IND_NMM_GL_E!Q18</f>
        <v>0</v>
      </c>
      <c r="R18" s="30">
        <f>FC_IND_NMM_CM_E!R18+FC_IND_NMM_CR_E!R18+FC_IND_NMM_GL_E!R18</f>
        <v>0</v>
      </c>
      <c r="S18" s="30">
        <f>FC_IND_NMM_CM_E!S18+FC_IND_NMM_CR_E!S18+FC_IND_NMM_GL_E!S18</f>
        <v>0</v>
      </c>
      <c r="T18" s="30">
        <f>FC_IND_NMM_CM_E!T18+FC_IND_NMM_CR_E!T18+FC_IND_NMM_GL_E!T18</f>
        <v>0</v>
      </c>
      <c r="U18" s="30">
        <f>FC_IND_NMM_CM_E!U18+FC_IND_NMM_CR_E!U18+FC_IND_NMM_GL_E!U18</f>
        <v>0</v>
      </c>
      <c r="V18" s="30">
        <f>FC_IND_NMM_CM_E!V18+FC_IND_NMM_CR_E!V18+FC_IND_NMM_GL_E!V18</f>
        <v>0</v>
      </c>
      <c r="W18" s="30">
        <f>FC_IND_NMM_CM_E!W18+FC_IND_NMM_CR_E!W18+FC_IND_NMM_GL_E!W18</f>
        <v>0</v>
      </c>
      <c r="X18" s="30">
        <f>FC_IND_NMM_CM_E!X18+FC_IND_NMM_CR_E!X18+FC_IND_NMM_GL_E!X18</f>
        <v>0</v>
      </c>
    </row>
    <row r="19" spans="1:24" ht="11.25" customHeight="1" x14ac:dyDescent="0.2">
      <c r="A19" s="22" t="s">
        <v>29</v>
      </c>
      <c r="B19" s="23" t="s">
        <v>30</v>
      </c>
      <c r="C19" s="30">
        <f>FC_IND_NMM_CM_E!C19+FC_IND_NMM_CR_E!C19+FC_IND_NMM_GL_E!C19</f>
        <v>65.455717970765249</v>
      </c>
      <c r="D19" s="30">
        <f>FC_IND_NMM_CM_E!D19+FC_IND_NMM_CR_E!D19+FC_IND_NMM_GL_E!D19</f>
        <v>73.538263112639726</v>
      </c>
      <c r="E19" s="30">
        <f>FC_IND_NMM_CM_E!E19+FC_IND_NMM_CR_E!E19+FC_IND_NMM_GL_E!E19</f>
        <v>69.131556319862426</v>
      </c>
      <c r="F19" s="30">
        <f>FC_IND_NMM_CM_E!F19+FC_IND_NMM_CR_E!F19+FC_IND_NMM_GL_E!F19</f>
        <v>41.895958727429061</v>
      </c>
      <c r="G19" s="30">
        <f>FC_IND_NMM_CM_E!G19+FC_IND_NMM_CR_E!G19+FC_IND_NMM_GL_E!G19</f>
        <v>59.587274290627676</v>
      </c>
      <c r="H19" s="30">
        <f>FC_IND_NMM_CM_E!H19+FC_IND_NMM_CR_E!H19+FC_IND_NMM_GL_E!H19</f>
        <v>56.083404987102327</v>
      </c>
      <c r="I19" s="30">
        <f>FC_IND_NMM_CM_E!I19+FC_IND_NMM_CR_E!I19+FC_IND_NMM_GL_E!I19</f>
        <v>59.157351676698184</v>
      </c>
      <c r="J19" s="30">
        <f>FC_IND_NMM_CM_E!J19+FC_IND_NMM_CR_E!J19+FC_IND_NMM_GL_E!J19</f>
        <v>62.510748065348224</v>
      </c>
      <c r="K19" s="30">
        <f>FC_IND_NMM_CM_E!K19+FC_IND_NMM_CR_E!K19+FC_IND_NMM_GL_E!K19</f>
        <v>57.502149613069641</v>
      </c>
      <c r="L19" s="30">
        <f>FC_IND_NMM_CM_E!L19+FC_IND_NMM_CR_E!L19+FC_IND_NMM_GL_E!L19</f>
        <v>46.58211521926053</v>
      </c>
      <c r="M19" s="30">
        <f>FC_IND_NMM_CM_E!M19+FC_IND_NMM_CR_E!M19+FC_IND_NMM_GL_E!M19</f>
        <v>59.3078245915735</v>
      </c>
      <c r="N19" s="30">
        <f>FC_IND_NMM_CM_E!N19+FC_IND_NMM_CR_E!N19+FC_IND_NMM_GL_E!N19</f>
        <v>65.756663800515909</v>
      </c>
      <c r="O19" s="30">
        <f>FC_IND_NMM_CM_E!O19+FC_IND_NMM_CR_E!O19+FC_IND_NMM_GL_E!O19</f>
        <v>60.87704213241615</v>
      </c>
      <c r="P19" s="30">
        <f>FC_IND_NMM_CM_E!P19+FC_IND_NMM_CR_E!P19+FC_IND_NMM_GL_E!P19</f>
        <v>54.987102321582114</v>
      </c>
      <c r="Q19" s="30">
        <f>FC_IND_NMM_CM_E!Q19+FC_IND_NMM_CR_E!Q19+FC_IND_NMM_GL_E!Q19</f>
        <v>65.111779879621665</v>
      </c>
      <c r="R19" s="30">
        <f>FC_IND_NMM_CM_E!R19+FC_IND_NMM_CR_E!R19+FC_IND_NMM_GL_E!R19</f>
        <v>60.511607910576103</v>
      </c>
      <c r="S19" s="30">
        <f>FC_IND_NMM_CM_E!S19+FC_IND_NMM_CR_E!S19+FC_IND_NMM_GL_E!S19</f>
        <v>64.845227858985382</v>
      </c>
      <c r="T19" s="30">
        <f>FC_IND_NMM_CM_E!T19+FC_IND_NMM_CR_E!T19+FC_IND_NMM_GL_E!T19</f>
        <v>63.578245915735152</v>
      </c>
      <c r="U19" s="30">
        <f>FC_IND_NMM_CM_E!U19+FC_IND_NMM_CR_E!U19+FC_IND_NMM_GL_E!U19</f>
        <v>57.391659501289766</v>
      </c>
      <c r="V19" s="30">
        <f>FC_IND_NMM_CM_E!V19+FC_IND_NMM_CR_E!V19+FC_IND_NMM_GL_E!V19</f>
        <v>53.734479793637156</v>
      </c>
      <c r="W19" s="30">
        <f>FC_IND_NMM_CM_E!W19+FC_IND_NMM_CR_E!W19+FC_IND_NMM_GL_E!W19</f>
        <v>54.518228718830606</v>
      </c>
      <c r="X19" s="30">
        <f>FC_IND_NMM_CM_E!X19+FC_IND_NMM_CR_E!X19+FC_IND_NMM_GL_E!X19</f>
        <v>63.811263972484952</v>
      </c>
    </row>
    <row r="20" spans="1:24" ht="11.25" customHeight="1" x14ac:dyDescent="0.2">
      <c r="A20" s="22" t="s">
        <v>31</v>
      </c>
      <c r="B20" s="23" t="s">
        <v>32</v>
      </c>
      <c r="C20" s="30">
        <f>FC_IND_NMM_CM_E!C20+FC_IND_NMM_CR_E!C20+FC_IND_NMM_GL_E!C20</f>
        <v>0.26276870163370591</v>
      </c>
      <c r="D20" s="30">
        <f>FC_IND_NMM_CM_E!D20+FC_IND_NMM_CR_E!D20+FC_IND_NMM_GL_E!D20</f>
        <v>9.1478073946689591</v>
      </c>
      <c r="E20" s="30">
        <f>FC_IND_NMM_CM_E!E20+FC_IND_NMM_CR_E!E20+FC_IND_NMM_GL_E!E20</f>
        <v>9.8643164230438529</v>
      </c>
      <c r="F20" s="30">
        <f>FC_IND_NMM_CM_E!F20+FC_IND_NMM_CR_E!F20+FC_IND_NMM_GL_E!F20</f>
        <v>3.463284608770421</v>
      </c>
      <c r="G20" s="30">
        <f>FC_IND_NMM_CM_E!G20+FC_IND_NMM_CR_E!G20+FC_IND_NMM_GL_E!G20</f>
        <v>3.415477214101462</v>
      </c>
      <c r="H20" s="30">
        <f>FC_IND_NMM_CM_E!H20+FC_IND_NMM_CR_E!H20+FC_IND_NMM_GL_E!H20</f>
        <v>3.4393809114359408</v>
      </c>
      <c r="I20" s="30">
        <f>FC_IND_NMM_CM_E!I20+FC_IND_NMM_CR_E!I20+FC_IND_NMM_GL_E!I20</f>
        <v>3.654342218400688</v>
      </c>
      <c r="J20" s="30">
        <f>FC_IND_NMM_CM_E!J20+FC_IND_NMM_CR_E!J20+FC_IND_NMM_GL_E!J20</f>
        <v>1.6002579535683583</v>
      </c>
      <c r="K20" s="30">
        <f>FC_IND_NMM_CM_E!K20+FC_IND_NMM_CR_E!K20+FC_IND_NMM_GL_E!K20</f>
        <v>1.361392949269131</v>
      </c>
      <c r="L20" s="30">
        <f>FC_IND_NMM_CM_E!L20+FC_IND_NMM_CR_E!L20+FC_IND_NMM_GL_E!L20</f>
        <v>0.16723989681857268</v>
      </c>
      <c r="M20" s="30">
        <f>FC_IND_NMM_CM_E!M20+FC_IND_NMM_CR_E!M20+FC_IND_NMM_GL_E!M20</f>
        <v>9.5528804815133261E-2</v>
      </c>
      <c r="N20" s="30">
        <f>FC_IND_NMM_CM_E!N20+FC_IND_NMM_CR_E!N20+FC_IND_NMM_GL_E!N20</f>
        <v>2.3903697334479789E-2</v>
      </c>
      <c r="O20" s="30">
        <f>FC_IND_NMM_CM_E!O20+FC_IND_NMM_CR_E!O20+FC_IND_NMM_GL_E!O20</f>
        <v>2.3903697334479789E-2</v>
      </c>
      <c r="P20" s="30">
        <f>FC_IND_NMM_CM_E!P20+FC_IND_NMM_CR_E!P20+FC_IND_NMM_GL_E!P20</f>
        <v>2.3903697334479786E-2</v>
      </c>
      <c r="Q20" s="30">
        <f>FC_IND_NMM_CM_E!Q20+FC_IND_NMM_CR_E!Q20+FC_IND_NMM_GL_E!Q20</f>
        <v>2.3903697334479793E-2</v>
      </c>
      <c r="R20" s="30">
        <f>FC_IND_NMM_CM_E!R20+FC_IND_NMM_CR_E!R20+FC_IND_NMM_GL_E!R20</f>
        <v>2.3903697334479793E-2</v>
      </c>
      <c r="S20" s="30">
        <f>FC_IND_NMM_CM_E!S20+FC_IND_NMM_CR_E!S20+FC_IND_NMM_GL_E!S20</f>
        <v>4.7807394668959592E-2</v>
      </c>
      <c r="T20" s="30">
        <f>FC_IND_NMM_CM_E!T20+FC_IND_NMM_CR_E!T20+FC_IND_NMM_GL_E!T20</f>
        <v>2.4935511607910585E-3</v>
      </c>
      <c r="U20" s="30">
        <f>FC_IND_NMM_CM_E!U20+FC_IND_NMM_CR_E!U20+FC_IND_NMM_GL_E!U20</f>
        <v>3.5253654342218398E-3</v>
      </c>
      <c r="V20" s="30">
        <f>FC_IND_NMM_CM_E!V20+FC_IND_NMM_CR_E!V20+FC_IND_NMM_GL_E!V20</f>
        <v>4.9871023215821153E-3</v>
      </c>
      <c r="W20" s="30">
        <f>FC_IND_NMM_CM_E!W20+FC_IND_NMM_CR_E!W20+FC_IND_NMM_GL_E!W20</f>
        <v>5.5030094582975064E-3</v>
      </c>
      <c r="X20" s="30">
        <f>FC_IND_NMM_CM_E!X20+FC_IND_NMM_CR_E!X20+FC_IND_NMM_GL_E!X20</f>
        <v>5.5889939810834051E-3</v>
      </c>
    </row>
    <row r="21" spans="1:24" ht="11.25" customHeight="1" x14ac:dyDescent="0.2">
      <c r="A21" s="22" t="s">
        <v>33</v>
      </c>
      <c r="B21" s="23" t="s">
        <v>34</v>
      </c>
      <c r="C21" s="30">
        <f>FC_IND_NMM_CM_E!C21+FC_IND_NMM_CR_E!C21+FC_IND_NMM_GL_E!C21</f>
        <v>0</v>
      </c>
      <c r="D21" s="30">
        <f>FC_IND_NMM_CM_E!D21+FC_IND_NMM_CR_E!D21+FC_IND_NMM_GL_E!D21</f>
        <v>0</v>
      </c>
      <c r="E21" s="30">
        <f>FC_IND_NMM_CM_E!E21+FC_IND_NMM_CR_E!E21+FC_IND_NMM_GL_E!E21</f>
        <v>0</v>
      </c>
      <c r="F21" s="30">
        <f>FC_IND_NMM_CM_E!F21+FC_IND_NMM_CR_E!F21+FC_IND_NMM_GL_E!F21</f>
        <v>0</v>
      </c>
      <c r="G21" s="30">
        <f>FC_IND_NMM_CM_E!G21+FC_IND_NMM_CR_E!G21+FC_IND_NMM_GL_E!G21</f>
        <v>0</v>
      </c>
      <c r="H21" s="30">
        <f>FC_IND_NMM_CM_E!H21+FC_IND_NMM_CR_E!H21+FC_IND_NMM_GL_E!H21</f>
        <v>0</v>
      </c>
      <c r="I21" s="30">
        <f>FC_IND_NMM_CM_E!I21+FC_IND_NMM_CR_E!I21+FC_IND_NMM_GL_E!I21</f>
        <v>0</v>
      </c>
      <c r="J21" s="30">
        <f>FC_IND_NMM_CM_E!J21+FC_IND_NMM_CR_E!J21+FC_IND_NMM_GL_E!J21</f>
        <v>1.5525365434221838</v>
      </c>
      <c r="K21" s="30">
        <f>FC_IND_NMM_CM_E!K21+FC_IND_NMM_CR_E!K21+FC_IND_NMM_GL_E!K21</f>
        <v>1.7196904557179713</v>
      </c>
      <c r="L21" s="30">
        <f>FC_IND_NMM_CM_E!L21+FC_IND_NMM_CR_E!L21+FC_IND_NMM_GL_E!L21</f>
        <v>1.026999140154772</v>
      </c>
      <c r="M21" s="30">
        <f>FC_IND_NMM_CM_E!M21+FC_IND_NMM_CR_E!M21+FC_IND_NMM_GL_E!M21</f>
        <v>1.1942390369733449</v>
      </c>
      <c r="N21" s="30">
        <f>FC_IND_NMM_CM_E!N21+FC_IND_NMM_CR_E!N21+FC_IND_NMM_GL_E!N21</f>
        <v>1.3136715391229581</v>
      </c>
      <c r="O21" s="30">
        <f>FC_IND_NMM_CM_E!O21+FC_IND_NMM_CR_E!O21+FC_IND_NMM_GL_E!O21</f>
        <v>1.3136715391229581</v>
      </c>
      <c r="P21" s="30">
        <f>FC_IND_NMM_CM_E!P21+FC_IND_NMM_CR_E!P21+FC_IND_NMM_GL_E!P21</f>
        <v>1.5047291487532242</v>
      </c>
      <c r="Q21" s="30">
        <f>FC_IND_NMM_CM_E!Q21+FC_IND_NMM_CR_E!Q21+FC_IND_NMM_GL_E!Q21</f>
        <v>2.1018056749785035</v>
      </c>
      <c r="R21" s="30">
        <f>FC_IND_NMM_CM_E!R21+FC_IND_NMM_CR_E!R21+FC_IND_NMM_GL_E!R21</f>
        <v>14.259071367153911</v>
      </c>
      <c r="S21" s="30">
        <f>FC_IND_NMM_CM_E!S21+FC_IND_NMM_CR_E!S21+FC_IND_NMM_GL_E!S21</f>
        <v>17.483490971625102</v>
      </c>
      <c r="T21" s="30">
        <f>FC_IND_NMM_CM_E!T21+FC_IND_NMM_CR_E!T21+FC_IND_NMM_GL_E!T21</f>
        <v>17.433190025795355</v>
      </c>
      <c r="U21" s="30">
        <f>FC_IND_NMM_CM_E!U21+FC_IND_NMM_CR_E!U21+FC_IND_NMM_GL_E!U21</f>
        <v>9.7644883920894241</v>
      </c>
      <c r="V21" s="30">
        <f>FC_IND_NMM_CM_E!V21+FC_IND_NMM_CR_E!V21+FC_IND_NMM_GL_E!V21</f>
        <v>11.939294926913151</v>
      </c>
      <c r="W21" s="30">
        <f>FC_IND_NMM_CM_E!W21+FC_IND_NMM_CR_E!W21+FC_IND_NMM_GL_E!W21</f>
        <v>11.455288048151335</v>
      </c>
      <c r="X21" s="30">
        <f>FC_IND_NMM_CM_E!X21+FC_IND_NMM_CR_E!X21+FC_IND_NMM_GL_E!X21</f>
        <v>12.143508168529662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" si="15">SUM(C23:C24)</f>
        <v>2.0273430782459156</v>
      </c>
      <c r="D22" s="31">
        <f t="shared" ref="D22:W22" si="16">SUM(D23:D24)</f>
        <v>10.470077386070505</v>
      </c>
      <c r="E22" s="31">
        <f t="shared" si="16"/>
        <v>2.9788478073946694</v>
      </c>
      <c r="F22" s="31">
        <f t="shared" si="16"/>
        <v>2.0251074806534826</v>
      </c>
      <c r="G22" s="31">
        <f t="shared" si="16"/>
        <v>5.6716251074806525</v>
      </c>
      <c r="H22" s="31">
        <f t="shared" si="16"/>
        <v>3.3175408426483237</v>
      </c>
      <c r="I22" s="31">
        <f t="shared" si="16"/>
        <v>2.8276870163370593</v>
      </c>
      <c r="J22" s="31">
        <f t="shared" si="16"/>
        <v>2.9963026655202061</v>
      </c>
      <c r="K22" s="31">
        <f t="shared" si="16"/>
        <v>3.2554600171969028</v>
      </c>
      <c r="L22" s="31">
        <f t="shared" si="16"/>
        <v>0.23628546861564917</v>
      </c>
      <c r="M22" s="31">
        <f t="shared" si="16"/>
        <v>0.52132416165090278</v>
      </c>
      <c r="N22" s="31">
        <f t="shared" si="16"/>
        <v>1.3184006878761818</v>
      </c>
      <c r="O22" s="31">
        <f t="shared" si="16"/>
        <v>1.2981083404987099</v>
      </c>
      <c r="P22" s="31">
        <f t="shared" si="16"/>
        <v>0.839810834049871</v>
      </c>
      <c r="Q22" s="31">
        <f t="shared" si="16"/>
        <v>0.83981083404987089</v>
      </c>
      <c r="R22" s="31">
        <f t="shared" si="16"/>
        <v>0.83981083404987089</v>
      </c>
      <c r="S22" s="31">
        <f t="shared" si="16"/>
        <v>1.0774720550300945</v>
      </c>
      <c r="T22" s="31">
        <f t="shared" si="16"/>
        <v>1.1047291487532245</v>
      </c>
      <c r="U22" s="31">
        <f t="shared" si="16"/>
        <v>1.1106620808254517</v>
      </c>
      <c r="V22" s="31">
        <f t="shared" si="16"/>
        <v>0.75322441960447106</v>
      </c>
      <c r="W22" s="31">
        <f t="shared" si="16"/>
        <v>0.28039552880481505</v>
      </c>
      <c r="X22" s="31">
        <f t="shared" ref="X22" si="17">SUM(X23:X24)</f>
        <v>0.24935511607910571</v>
      </c>
    </row>
    <row r="23" spans="1:24" ht="11.25" customHeight="1" x14ac:dyDescent="0.2">
      <c r="A23" s="22" t="s">
        <v>37</v>
      </c>
      <c r="B23" s="23" t="s">
        <v>38</v>
      </c>
      <c r="C23" s="30">
        <f>FC_IND_NMM_CM_E!C23+FC_IND_NMM_CR_E!C23+FC_IND_NMM_GL_E!C23</f>
        <v>2.0273430782459156</v>
      </c>
      <c r="D23" s="30">
        <f>FC_IND_NMM_CM_E!D23+FC_IND_NMM_CR_E!D23+FC_IND_NMM_GL_E!D23</f>
        <v>10.470077386070505</v>
      </c>
      <c r="E23" s="30">
        <f>FC_IND_NMM_CM_E!E23+FC_IND_NMM_CR_E!E23+FC_IND_NMM_GL_E!E23</f>
        <v>2.9788478073946694</v>
      </c>
      <c r="F23" s="30">
        <f>FC_IND_NMM_CM_E!F23+FC_IND_NMM_CR_E!F23+FC_IND_NMM_GL_E!F23</f>
        <v>2.0251074806534826</v>
      </c>
      <c r="G23" s="30">
        <f>FC_IND_NMM_CM_E!G23+FC_IND_NMM_CR_E!G23+FC_IND_NMM_GL_E!G23</f>
        <v>5.6716251074806525</v>
      </c>
      <c r="H23" s="30">
        <f>FC_IND_NMM_CM_E!H23+FC_IND_NMM_CR_E!H23+FC_IND_NMM_GL_E!H23</f>
        <v>3.3175408426483237</v>
      </c>
      <c r="I23" s="30">
        <f>FC_IND_NMM_CM_E!I23+FC_IND_NMM_CR_E!I23+FC_IND_NMM_GL_E!I23</f>
        <v>2.8276870163370593</v>
      </c>
      <c r="J23" s="30">
        <f>FC_IND_NMM_CM_E!J23+FC_IND_NMM_CR_E!J23+FC_IND_NMM_GL_E!J23</f>
        <v>2.9963026655202061</v>
      </c>
      <c r="K23" s="30">
        <f>FC_IND_NMM_CM_E!K23+FC_IND_NMM_CR_E!K23+FC_IND_NMM_GL_E!K23</f>
        <v>3.2554600171969028</v>
      </c>
      <c r="L23" s="30">
        <f>FC_IND_NMM_CM_E!L23+FC_IND_NMM_CR_E!L23+FC_IND_NMM_GL_E!L23</f>
        <v>0.23628546861564917</v>
      </c>
      <c r="M23" s="30">
        <f>FC_IND_NMM_CM_E!M23+FC_IND_NMM_CR_E!M23+FC_IND_NMM_GL_E!M23</f>
        <v>0.52132416165090278</v>
      </c>
      <c r="N23" s="30">
        <f>FC_IND_NMM_CM_E!N23+FC_IND_NMM_CR_E!N23+FC_IND_NMM_GL_E!N23</f>
        <v>1.3184006878761818</v>
      </c>
      <c r="O23" s="30">
        <f>FC_IND_NMM_CM_E!O23+FC_IND_NMM_CR_E!O23+FC_IND_NMM_GL_E!O23</f>
        <v>1.2981083404987099</v>
      </c>
      <c r="P23" s="30">
        <f>FC_IND_NMM_CM_E!P23+FC_IND_NMM_CR_E!P23+FC_IND_NMM_GL_E!P23</f>
        <v>0.839810834049871</v>
      </c>
      <c r="Q23" s="30">
        <f>FC_IND_NMM_CM_E!Q23+FC_IND_NMM_CR_E!Q23+FC_IND_NMM_GL_E!Q23</f>
        <v>0.83981083404987089</v>
      </c>
      <c r="R23" s="30">
        <f>FC_IND_NMM_CM_E!R23+FC_IND_NMM_CR_E!R23+FC_IND_NMM_GL_E!R23</f>
        <v>0.83981083404987089</v>
      </c>
      <c r="S23" s="30">
        <f>FC_IND_NMM_CM_E!S23+FC_IND_NMM_CR_E!S23+FC_IND_NMM_GL_E!S23</f>
        <v>1.0774720550300945</v>
      </c>
      <c r="T23" s="30">
        <f>FC_IND_NMM_CM_E!T23+FC_IND_NMM_CR_E!T23+FC_IND_NMM_GL_E!T23</f>
        <v>1.1047291487532245</v>
      </c>
      <c r="U23" s="30">
        <f>FC_IND_NMM_CM_E!U23+FC_IND_NMM_CR_E!U23+FC_IND_NMM_GL_E!U23</f>
        <v>1.1106620808254517</v>
      </c>
      <c r="V23" s="30">
        <f>FC_IND_NMM_CM_E!V23+FC_IND_NMM_CR_E!V23+FC_IND_NMM_GL_E!V23</f>
        <v>0.75322441960447106</v>
      </c>
      <c r="W23" s="30">
        <f>FC_IND_NMM_CM_E!W23+FC_IND_NMM_CR_E!W23+FC_IND_NMM_GL_E!W23</f>
        <v>0.24866723989681852</v>
      </c>
      <c r="X23" s="30">
        <f>FC_IND_NMM_CM_E!X23+FC_IND_NMM_CR_E!X23+FC_IND_NMM_GL_E!X23</f>
        <v>0.24935511607910571</v>
      </c>
    </row>
    <row r="24" spans="1:24" ht="11.25" customHeight="1" x14ac:dyDescent="0.2">
      <c r="A24" s="22" t="s">
        <v>39</v>
      </c>
      <c r="B24" s="23" t="s">
        <v>40</v>
      </c>
      <c r="C24" s="30">
        <f>FC_IND_NMM_CM_E!C24+FC_IND_NMM_CR_E!C24+FC_IND_NMM_GL_E!C24</f>
        <v>0</v>
      </c>
      <c r="D24" s="30">
        <f>FC_IND_NMM_CM_E!D24+FC_IND_NMM_CR_E!D24+FC_IND_NMM_GL_E!D24</f>
        <v>0</v>
      </c>
      <c r="E24" s="30">
        <f>FC_IND_NMM_CM_E!E24+FC_IND_NMM_CR_E!E24+FC_IND_NMM_GL_E!E24</f>
        <v>0</v>
      </c>
      <c r="F24" s="30">
        <f>FC_IND_NMM_CM_E!F24+FC_IND_NMM_CR_E!F24+FC_IND_NMM_GL_E!F24</f>
        <v>0</v>
      </c>
      <c r="G24" s="30">
        <f>FC_IND_NMM_CM_E!G24+FC_IND_NMM_CR_E!G24+FC_IND_NMM_GL_E!G24</f>
        <v>0</v>
      </c>
      <c r="H24" s="30">
        <f>FC_IND_NMM_CM_E!H24+FC_IND_NMM_CR_E!H24+FC_IND_NMM_GL_E!H24</f>
        <v>0</v>
      </c>
      <c r="I24" s="30">
        <f>FC_IND_NMM_CM_E!I24+FC_IND_NMM_CR_E!I24+FC_IND_NMM_GL_E!I24</f>
        <v>0</v>
      </c>
      <c r="J24" s="30">
        <f>FC_IND_NMM_CM_E!J24+FC_IND_NMM_CR_E!J24+FC_IND_NMM_GL_E!J24</f>
        <v>0</v>
      </c>
      <c r="K24" s="30">
        <f>FC_IND_NMM_CM_E!K24+FC_IND_NMM_CR_E!K24+FC_IND_NMM_GL_E!K24</f>
        <v>0</v>
      </c>
      <c r="L24" s="30">
        <f>FC_IND_NMM_CM_E!L24+FC_IND_NMM_CR_E!L24+FC_IND_NMM_GL_E!L24</f>
        <v>0</v>
      </c>
      <c r="M24" s="30">
        <f>FC_IND_NMM_CM_E!M24+FC_IND_NMM_CR_E!M24+FC_IND_NMM_GL_E!M24</f>
        <v>0</v>
      </c>
      <c r="N24" s="30">
        <f>FC_IND_NMM_CM_E!N24+FC_IND_NMM_CR_E!N24+FC_IND_NMM_GL_E!N24</f>
        <v>0</v>
      </c>
      <c r="O24" s="30">
        <f>FC_IND_NMM_CM_E!O24+FC_IND_NMM_CR_E!O24+FC_IND_NMM_GL_E!O24</f>
        <v>0</v>
      </c>
      <c r="P24" s="30">
        <f>FC_IND_NMM_CM_E!P24+FC_IND_NMM_CR_E!P24+FC_IND_NMM_GL_E!P24</f>
        <v>0</v>
      </c>
      <c r="Q24" s="30">
        <f>FC_IND_NMM_CM_E!Q24+FC_IND_NMM_CR_E!Q24+FC_IND_NMM_GL_E!Q24</f>
        <v>0</v>
      </c>
      <c r="R24" s="30">
        <f>FC_IND_NMM_CM_E!R24+FC_IND_NMM_CR_E!R24+FC_IND_NMM_GL_E!R24</f>
        <v>0</v>
      </c>
      <c r="S24" s="30">
        <f>FC_IND_NMM_CM_E!S24+FC_IND_NMM_CR_E!S24+FC_IND_NMM_GL_E!S24</f>
        <v>0</v>
      </c>
      <c r="T24" s="30">
        <f>FC_IND_NMM_CM_E!T24+FC_IND_NMM_CR_E!T24+FC_IND_NMM_GL_E!T24</f>
        <v>0</v>
      </c>
      <c r="U24" s="30">
        <f>FC_IND_NMM_CM_E!U24+FC_IND_NMM_CR_E!U24+FC_IND_NMM_GL_E!U24</f>
        <v>0</v>
      </c>
      <c r="V24" s="30">
        <f>FC_IND_NMM_CM_E!V24+FC_IND_NMM_CR_E!V24+FC_IND_NMM_GL_E!V24</f>
        <v>0</v>
      </c>
      <c r="W24" s="30">
        <f>FC_IND_NMM_CM_E!W24+FC_IND_NMM_CR_E!W24+FC_IND_NMM_GL_E!W24</f>
        <v>3.1728288907996553E-2</v>
      </c>
      <c r="X24" s="30">
        <f>FC_IND_NMM_CM_E!X24+FC_IND_NMM_CR_E!X24+FC_IND_NMM_GL_E!X24</f>
        <v>0</v>
      </c>
    </row>
    <row r="25" spans="1:24" ht="11.25" customHeight="1" x14ac:dyDescent="0.2">
      <c r="A25" s="24" t="s">
        <v>41</v>
      </c>
      <c r="B25" s="25" t="s">
        <v>42</v>
      </c>
      <c r="C25" s="31">
        <f>FC_IND_NMM_CM_E!C25+FC_IND_NMM_CR_E!C25+FC_IND_NMM_GL_E!C25</f>
        <v>60.30911435941529</v>
      </c>
      <c r="D25" s="31">
        <f>FC_IND_NMM_CM_E!D25+FC_IND_NMM_CR_E!D25+FC_IND_NMM_GL_E!D25</f>
        <v>59.030868443680113</v>
      </c>
      <c r="E25" s="31">
        <f>FC_IND_NMM_CM_E!E25+FC_IND_NMM_CR_E!E25+FC_IND_NMM_GL_E!E25</f>
        <v>50.598194325021517</v>
      </c>
      <c r="F25" s="31">
        <f>FC_IND_NMM_CM_E!F25+FC_IND_NMM_CR_E!F25+FC_IND_NMM_GL_E!F25</f>
        <v>43.72760103181426</v>
      </c>
      <c r="G25" s="31">
        <f>FC_IND_NMM_CM_E!G25+FC_IND_NMM_CR_E!G25+FC_IND_NMM_GL_E!G25</f>
        <v>47.030610490111776</v>
      </c>
      <c r="H25" s="31">
        <f>FC_IND_NMM_CM_E!H25+FC_IND_NMM_CR_E!H25+FC_IND_NMM_GL_E!H25</f>
        <v>67.215391229578685</v>
      </c>
      <c r="I25" s="31">
        <f>FC_IND_NMM_CM_E!I25+FC_IND_NMM_CR_E!I25+FC_IND_NMM_GL_E!I25</f>
        <v>52.05141874462597</v>
      </c>
      <c r="J25" s="31">
        <f>FC_IND_NMM_CM_E!J25+FC_IND_NMM_CR_E!J25+FC_IND_NMM_GL_E!J25</f>
        <v>74.462596732588111</v>
      </c>
      <c r="K25" s="31">
        <f>FC_IND_NMM_CM_E!K25+FC_IND_NMM_CR_E!K25+FC_IND_NMM_GL_E!K25</f>
        <v>70.110404127257084</v>
      </c>
      <c r="L25" s="31">
        <f>FC_IND_NMM_CM_E!L25+FC_IND_NMM_CR_E!L25+FC_IND_NMM_GL_E!L25</f>
        <v>32.443336199484087</v>
      </c>
      <c r="M25" s="31">
        <f>FC_IND_NMM_CM_E!M25+FC_IND_NMM_CR_E!M25+FC_IND_NMM_GL_E!M25</f>
        <v>44.063198624247626</v>
      </c>
      <c r="N25" s="31">
        <f>FC_IND_NMM_CM_E!N25+FC_IND_NMM_CR_E!N25+FC_IND_NMM_GL_E!N25</f>
        <v>52.219088564058467</v>
      </c>
      <c r="O25" s="31">
        <f>FC_IND_NMM_CM_E!O25+FC_IND_NMM_CR_E!O25+FC_IND_NMM_GL_E!O25</f>
        <v>41.520636285468612</v>
      </c>
      <c r="P25" s="31">
        <f>FC_IND_NMM_CM_E!P25+FC_IND_NMM_CR_E!P25+FC_IND_NMM_GL_E!P25</f>
        <v>36.2737747205503</v>
      </c>
      <c r="Q25" s="31">
        <f>FC_IND_NMM_CM_E!Q25+FC_IND_NMM_CR_E!Q25+FC_IND_NMM_GL_E!Q25</f>
        <v>33.910834049871021</v>
      </c>
      <c r="R25" s="31">
        <f>FC_IND_NMM_CM_E!R25+FC_IND_NMM_CR_E!R25+FC_IND_NMM_GL_E!R25</f>
        <v>14.961392949269129</v>
      </c>
      <c r="S25" s="31">
        <f>FC_IND_NMM_CM_E!S25+FC_IND_NMM_CR_E!S25+FC_IND_NMM_GL_E!S25</f>
        <v>9.7381771281169378</v>
      </c>
      <c r="T25" s="31">
        <f>FC_IND_NMM_CM_E!T25+FC_IND_NMM_CR_E!T25+FC_IND_NMM_GL_E!T25</f>
        <v>19.980739466895958</v>
      </c>
      <c r="U25" s="31">
        <f>FC_IND_NMM_CM_E!U25+FC_IND_NMM_CR_E!U25+FC_IND_NMM_GL_E!U25</f>
        <v>22.422613929492691</v>
      </c>
      <c r="V25" s="31">
        <f>FC_IND_NMM_CM_E!V25+FC_IND_NMM_CR_E!V25+FC_IND_NMM_GL_E!V25</f>
        <v>19.881169389509889</v>
      </c>
      <c r="W25" s="31">
        <f>FC_IND_NMM_CM_E!W25+FC_IND_NMM_CR_E!W25+FC_IND_NMM_GL_E!W25</f>
        <v>1.3795356835769561</v>
      </c>
      <c r="X25" s="31">
        <f>FC_IND_NMM_CM_E!X25+FC_IND_NMM_CR_E!X25+FC_IND_NMM_GL_E!X25</f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:W26" si="18">SUM(C27,C33)</f>
        <v>11299.735683576953</v>
      </c>
      <c r="D26" s="31">
        <f t="shared" si="18"/>
        <v>11460.915391229577</v>
      </c>
      <c r="E26" s="31">
        <f t="shared" si="18"/>
        <v>11857.774892519343</v>
      </c>
      <c r="F26" s="31">
        <f t="shared" si="18"/>
        <v>11827.698968185727</v>
      </c>
      <c r="G26" s="31">
        <f t="shared" si="18"/>
        <v>12618.424419604469</v>
      </c>
      <c r="H26" s="31">
        <f t="shared" si="18"/>
        <v>12634.417540842647</v>
      </c>
      <c r="I26" s="31">
        <f t="shared" si="18"/>
        <v>12231.111865864143</v>
      </c>
      <c r="J26" s="31">
        <f t="shared" si="18"/>
        <v>11842.691573516768</v>
      </c>
      <c r="K26" s="31">
        <f t="shared" si="18"/>
        <v>11498.725365434222</v>
      </c>
      <c r="L26" s="31">
        <f t="shared" si="18"/>
        <v>9469.6231298366274</v>
      </c>
      <c r="M26" s="31">
        <f t="shared" si="18"/>
        <v>8918.6888220120363</v>
      </c>
      <c r="N26" s="31">
        <f t="shared" si="18"/>
        <v>8354.3969045571775</v>
      </c>
      <c r="O26" s="31">
        <f t="shared" si="18"/>
        <v>7256.8889079965611</v>
      </c>
      <c r="P26" s="31">
        <f t="shared" si="18"/>
        <v>6464.2774720550306</v>
      </c>
      <c r="Q26" s="31">
        <f t="shared" si="18"/>
        <v>5945.4784178847813</v>
      </c>
      <c r="R26" s="31">
        <f t="shared" si="18"/>
        <v>6667.8953568357701</v>
      </c>
      <c r="S26" s="31">
        <f t="shared" si="18"/>
        <v>6504.9256233877895</v>
      </c>
      <c r="T26" s="31">
        <f t="shared" si="18"/>
        <v>5701.2943250214967</v>
      </c>
      <c r="U26" s="31">
        <f t="shared" si="18"/>
        <v>5635.2523645743759</v>
      </c>
      <c r="V26" s="31">
        <f t="shared" si="18"/>
        <v>5505.8335339638861</v>
      </c>
      <c r="W26" s="31">
        <f t="shared" si="18"/>
        <v>5365.7079105760968</v>
      </c>
      <c r="X26" s="31">
        <f t="shared" ref="X26" si="19">SUM(X27,X33)</f>
        <v>5085.2503869303528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" si="20">SUM(C28:C32)</f>
        <v>0</v>
      </c>
      <c r="D27" s="42">
        <f t="shared" ref="D27:W27" si="21">SUM(D28:D32)</f>
        <v>0</v>
      </c>
      <c r="E27" s="42">
        <f t="shared" si="21"/>
        <v>0</v>
      </c>
      <c r="F27" s="42">
        <f t="shared" si="21"/>
        <v>0</v>
      </c>
      <c r="G27" s="42">
        <f t="shared" si="21"/>
        <v>0</v>
      </c>
      <c r="H27" s="42">
        <f t="shared" si="21"/>
        <v>0</v>
      </c>
      <c r="I27" s="42">
        <f t="shared" si="21"/>
        <v>0</v>
      </c>
      <c r="J27" s="42">
        <f t="shared" si="21"/>
        <v>0</v>
      </c>
      <c r="K27" s="42">
        <f t="shared" si="21"/>
        <v>0</v>
      </c>
      <c r="L27" s="42">
        <f t="shared" si="21"/>
        <v>0</v>
      </c>
      <c r="M27" s="42">
        <f t="shared" si="21"/>
        <v>0</v>
      </c>
      <c r="N27" s="42">
        <f t="shared" si="21"/>
        <v>0</v>
      </c>
      <c r="O27" s="42">
        <f t="shared" si="21"/>
        <v>0</v>
      </c>
      <c r="P27" s="42">
        <f t="shared" si="21"/>
        <v>7.0722269991401543</v>
      </c>
      <c r="Q27" s="42">
        <f t="shared" si="21"/>
        <v>7.0722269991401534</v>
      </c>
      <c r="R27" s="42">
        <f t="shared" si="21"/>
        <v>0</v>
      </c>
      <c r="S27" s="42">
        <f t="shared" si="21"/>
        <v>0</v>
      </c>
      <c r="T27" s="42">
        <f t="shared" si="21"/>
        <v>0</v>
      </c>
      <c r="U27" s="42">
        <f t="shared" si="21"/>
        <v>0</v>
      </c>
      <c r="V27" s="42">
        <f t="shared" si="21"/>
        <v>0</v>
      </c>
      <c r="W27" s="42">
        <f t="shared" si="21"/>
        <v>0</v>
      </c>
      <c r="X27" s="42">
        <f t="shared" ref="X27" si="22">SUM(X28:X32)</f>
        <v>0</v>
      </c>
    </row>
    <row r="28" spans="1:24" ht="11.25" customHeight="1" x14ac:dyDescent="0.2">
      <c r="A28" s="39" t="s">
        <v>45</v>
      </c>
      <c r="B28" s="23" t="s">
        <v>46</v>
      </c>
      <c r="C28" s="30">
        <f>FC_IND_NMM_CM_E!C28+FC_IND_NMM_CR_E!C28+FC_IND_NMM_GL_E!C28</f>
        <v>0</v>
      </c>
      <c r="D28" s="30">
        <f>FC_IND_NMM_CM_E!D28+FC_IND_NMM_CR_E!D28+FC_IND_NMM_GL_E!D28</f>
        <v>0</v>
      </c>
      <c r="E28" s="30">
        <f>FC_IND_NMM_CM_E!E28+FC_IND_NMM_CR_E!E28+FC_IND_NMM_GL_E!E28</f>
        <v>0</v>
      </c>
      <c r="F28" s="30">
        <f>FC_IND_NMM_CM_E!F28+FC_IND_NMM_CR_E!F28+FC_IND_NMM_GL_E!F28</f>
        <v>0</v>
      </c>
      <c r="G28" s="30">
        <f>FC_IND_NMM_CM_E!G28+FC_IND_NMM_CR_E!G28+FC_IND_NMM_GL_E!G28</f>
        <v>0</v>
      </c>
      <c r="H28" s="30">
        <f>FC_IND_NMM_CM_E!H28+FC_IND_NMM_CR_E!H28+FC_IND_NMM_GL_E!H28</f>
        <v>0</v>
      </c>
      <c r="I28" s="30">
        <f>FC_IND_NMM_CM_E!I28+FC_IND_NMM_CR_E!I28+FC_IND_NMM_GL_E!I28</f>
        <v>0</v>
      </c>
      <c r="J28" s="30">
        <f>FC_IND_NMM_CM_E!J28+FC_IND_NMM_CR_E!J28+FC_IND_NMM_GL_E!J28</f>
        <v>0</v>
      </c>
      <c r="K28" s="30">
        <f>FC_IND_NMM_CM_E!K28+FC_IND_NMM_CR_E!K28+FC_IND_NMM_GL_E!K28</f>
        <v>0</v>
      </c>
      <c r="L28" s="30">
        <f>FC_IND_NMM_CM_E!L28+FC_IND_NMM_CR_E!L28+FC_IND_NMM_GL_E!L28</f>
        <v>0</v>
      </c>
      <c r="M28" s="30">
        <f>FC_IND_NMM_CM_E!M28+FC_IND_NMM_CR_E!M28+FC_IND_NMM_GL_E!M28</f>
        <v>0</v>
      </c>
      <c r="N28" s="30">
        <f>FC_IND_NMM_CM_E!N28+FC_IND_NMM_CR_E!N28+FC_IND_NMM_GL_E!N28</f>
        <v>0</v>
      </c>
      <c r="O28" s="30">
        <f>FC_IND_NMM_CM_E!O28+FC_IND_NMM_CR_E!O28+FC_IND_NMM_GL_E!O28</f>
        <v>0</v>
      </c>
      <c r="P28" s="30">
        <f>FC_IND_NMM_CM_E!P28+FC_IND_NMM_CR_E!P28+FC_IND_NMM_GL_E!P28</f>
        <v>7.0722269991401543</v>
      </c>
      <c r="Q28" s="30">
        <f>FC_IND_NMM_CM_E!Q28+FC_IND_NMM_CR_E!Q28+FC_IND_NMM_GL_E!Q28</f>
        <v>7.0722269991401534</v>
      </c>
      <c r="R28" s="30">
        <f>FC_IND_NMM_CM_E!R28+FC_IND_NMM_CR_E!R28+FC_IND_NMM_GL_E!R28</f>
        <v>0</v>
      </c>
      <c r="S28" s="30">
        <f>FC_IND_NMM_CM_E!S28+FC_IND_NMM_CR_E!S28+FC_IND_NMM_GL_E!S28</f>
        <v>0</v>
      </c>
      <c r="T28" s="30">
        <f>FC_IND_NMM_CM_E!T28+FC_IND_NMM_CR_E!T28+FC_IND_NMM_GL_E!T28</f>
        <v>0</v>
      </c>
      <c r="U28" s="30">
        <f>FC_IND_NMM_CM_E!U28+FC_IND_NMM_CR_E!U28+FC_IND_NMM_GL_E!U28</f>
        <v>0</v>
      </c>
      <c r="V28" s="30">
        <f>FC_IND_NMM_CM_E!V28+FC_IND_NMM_CR_E!V28+FC_IND_NMM_GL_E!V28</f>
        <v>0</v>
      </c>
      <c r="W28" s="30">
        <f>FC_IND_NMM_CM_E!W28+FC_IND_NMM_CR_E!W28+FC_IND_NMM_GL_E!W28</f>
        <v>0</v>
      </c>
      <c r="X28" s="30">
        <f>FC_IND_NMM_CM_E!X28+FC_IND_NMM_CR_E!X28+FC_IND_NMM_GL_E!X28</f>
        <v>0</v>
      </c>
    </row>
    <row r="29" spans="1:24" ht="11.25" customHeight="1" x14ac:dyDescent="0.2">
      <c r="A29" s="39" t="s">
        <v>47</v>
      </c>
      <c r="B29" s="23" t="s">
        <v>48</v>
      </c>
      <c r="C29" s="30">
        <f>FC_IND_NMM_CM_E!C29+FC_IND_NMM_CR_E!C29+FC_IND_NMM_GL_E!C29</f>
        <v>0</v>
      </c>
      <c r="D29" s="30">
        <f>FC_IND_NMM_CM_E!D29+FC_IND_NMM_CR_E!D29+FC_IND_NMM_GL_E!D29</f>
        <v>0</v>
      </c>
      <c r="E29" s="30">
        <f>FC_IND_NMM_CM_E!E29+FC_IND_NMM_CR_E!E29+FC_IND_NMM_GL_E!E29</f>
        <v>0</v>
      </c>
      <c r="F29" s="30">
        <f>FC_IND_NMM_CM_E!F29+FC_IND_NMM_CR_E!F29+FC_IND_NMM_GL_E!F29</f>
        <v>0</v>
      </c>
      <c r="G29" s="30">
        <f>FC_IND_NMM_CM_E!G29+FC_IND_NMM_CR_E!G29+FC_IND_NMM_GL_E!G29</f>
        <v>0</v>
      </c>
      <c r="H29" s="30">
        <f>FC_IND_NMM_CM_E!H29+FC_IND_NMM_CR_E!H29+FC_IND_NMM_GL_E!H29</f>
        <v>0</v>
      </c>
      <c r="I29" s="30">
        <f>FC_IND_NMM_CM_E!I29+FC_IND_NMM_CR_E!I29+FC_IND_NMM_GL_E!I29</f>
        <v>0</v>
      </c>
      <c r="J29" s="30">
        <f>FC_IND_NMM_CM_E!J29+FC_IND_NMM_CR_E!J29+FC_IND_NMM_GL_E!J29</f>
        <v>0</v>
      </c>
      <c r="K29" s="30">
        <f>FC_IND_NMM_CM_E!K29+FC_IND_NMM_CR_E!K29+FC_IND_NMM_GL_E!K29</f>
        <v>0</v>
      </c>
      <c r="L29" s="30">
        <f>FC_IND_NMM_CM_E!L29+FC_IND_NMM_CR_E!L29+FC_IND_NMM_GL_E!L29</f>
        <v>0</v>
      </c>
      <c r="M29" s="30">
        <f>FC_IND_NMM_CM_E!M29+FC_IND_NMM_CR_E!M29+FC_IND_NMM_GL_E!M29</f>
        <v>0</v>
      </c>
      <c r="N29" s="30">
        <f>FC_IND_NMM_CM_E!N29+FC_IND_NMM_CR_E!N29+FC_IND_NMM_GL_E!N29</f>
        <v>0</v>
      </c>
      <c r="O29" s="30">
        <f>FC_IND_NMM_CM_E!O29+FC_IND_NMM_CR_E!O29+FC_IND_NMM_GL_E!O29</f>
        <v>0</v>
      </c>
      <c r="P29" s="30">
        <f>FC_IND_NMM_CM_E!P29+FC_IND_NMM_CR_E!P29+FC_IND_NMM_GL_E!P29</f>
        <v>0</v>
      </c>
      <c r="Q29" s="30">
        <f>FC_IND_NMM_CM_E!Q29+FC_IND_NMM_CR_E!Q29+FC_IND_NMM_GL_E!Q29</f>
        <v>0</v>
      </c>
      <c r="R29" s="30">
        <f>FC_IND_NMM_CM_E!R29+FC_IND_NMM_CR_E!R29+FC_IND_NMM_GL_E!R29</f>
        <v>0</v>
      </c>
      <c r="S29" s="30">
        <f>FC_IND_NMM_CM_E!S29+FC_IND_NMM_CR_E!S29+FC_IND_NMM_GL_E!S29</f>
        <v>0</v>
      </c>
      <c r="T29" s="30">
        <f>FC_IND_NMM_CM_E!T29+FC_IND_NMM_CR_E!T29+FC_IND_NMM_GL_E!T29</f>
        <v>0</v>
      </c>
      <c r="U29" s="30">
        <f>FC_IND_NMM_CM_E!U29+FC_IND_NMM_CR_E!U29+FC_IND_NMM_GL_E!U29</f>
        <v>0</v>
      </c>
      <c r="V29" s="30">
        <f>FC_IND_NMM_CM_E!V29+FC_IND_NMM_CR_E!V29+FC_IND_NMM_GL_E!V29</f>
        <v>0</v>
      </c>
      <c r="W29" s="30">
        <f>FC_IND_NMM_CM_E!W29+FC_IND_NMM_CR_E!W29+FC_IND_NMM_GL_E!W29</f>
        <v>0</v>
      </c>
      <c r="X29" s="30">
        <f>FC_IND_NMM_CM_E!X29+FC_IND_NMM_CR_E!X29+FC_IND_NMM_GL_E!X29</f>
        <v>0</v>
      </c>
    </row>
    <row r="30" spans="1:24" ht="11.25" customHeight="1" x14ac:dyDescent="0.2">
      <c r="A30" s="39" t="s">
        <v>49</v>
      </c>
      <c r="B30" s="23" t="s">
        <v>50</v>
      </c>
      <c r="C30" s="30">
        <f>FC_IND_NMM_CM_E!C30+FC_IND_NMM_CR_E!C30+FC_IND_NMM_GL_E!C30</f>
        <v>0</v>
      </c>
      <c r="D30" s="30">
        <f>FC_IND_NMM_CM_E!D30+FC_IND_NMM_CR_E!D30+FC_IND_NMM_GL_E!D30</f>
        <v>0</v>
      </c>
      <c r="E30" s="30">
        <f>FC_IND_NMM_CM_E!E30+FC_IND_NMM_CR_E!E30+FC_IND_NMM_GL_E!E30</f>
        <v>0</v>
      </c>
      <c r="F30" s="30">
        <f>FC_IND_NMM_CM_E!F30+FC_IND_NMM_CR_E!F30+FC_IND_NMM_GL_E!F30</f>
        <v>0</v>
      </c>
      <c r="G30" s="30">
        <f>FC_IND_NMM_CM_E!G30+FC_IND_NMM_CR_E!G30+FC_IND_NMM_GL_E!G30</f>
        <v>0</v>
      </c>
      <c r="H30" s="30">
        <f>FC_IND_NMM_CM_E!H30+FC_IND_NMM_CR_E!H30+FC_IND_NMM_GL_E!H30</f>
        <v>0</v>
      </c>
      <c r="I30" s="30">
        <f>FC_IND_NMM_CM_E!I30+FC_IND_NMM_CR_E!I30+FC_IND_NMM_GL_E!I30</f>
        <v>0</v>
      </c>
      <c r="J30" s="30">
        <f>FC_IND_NMM_CM_E!J30+FC_IND_NMM_CR_E!J30+FC_IND_NMM_GL_E!J30</f>
        <v>0</v>
      </c>
      <c r="K30" s="30">
        <f>FC_IND_NMM_CM_E!K30+FC_IND_NMM_CR_E!K30+FC_IND_NMM_GL_E!K30</f>
        <v>0</v>
      </c>
      <c r="L30" s="30">
        <f>FC_IND_NMM_CM_E!L30+FC_IND_NMM_CR_E!L30+FC_IND_NMM_GL_E!L30</f>
        <v>0</v>
      </c>
      <c r="M30" s="30">
        <f>FC_IND_NMM_CM_E!M30+FC_IND_NMM_CR_E!M30+FC_IND_NMM_GL_E!M30</f>
        <v>0</v>
      </c>
      <c r="N30" s="30">
        <f>FC_IND_NMM_CM_E!N30+FC_IND_NMM_CR_E!N30+FC_IND_NMM_GL_E!N30</f>
        <v>0</v>
      </c>
      <c r="O30" s="30">
        <f>FC_IND_NMM_CM_E!O30+FC_IND_NMM_CR_E!O30+FC_IND_NMM_GL_E!O30</f>
        <v>0</v>
      </c>
      <c r="P30" s="30">
        <f>FC_IND_NMM_CM_E!P30+FC_IND_NMM_CR_E!P30+FC_IND_NMM_GL_E!P30</f>
        <v>0</v>
      </c>
      <c r="Q30" s="30">
        <f>FC_IND_NMM_CM_E!Q30+FC_IND_NMM_CR_E!Q30+FC_IND_NMM_GL_E!Q30</f>
        <v>0</v>
      </c>
      <c r="R30" s="30">
        <f>FC_IND_NMM_CM_E!R30+FC_IND_NMM_CR_E!R30+FC_IND_NMM_GL_E!R30</f>
        <v>0</v>
      </c>
      <c r="S30" s="30">
        <f>FC_IND_NMM_CM_E!S30+FC_IND_NMM_CR_E!S30+FC_IND_NMM_GL_E!S30</f>
        <v>0</v>
      </c>
      <c r="T30" s="30">
        <f>FC_IND_NMM_CM_E!T30+FC_IND_NMM_CR_E!T30+FC_IND_NMM_GL_E!T30</f>
        <v>0</v>
      </c>
      <c r="U30" s="30">
        <f>FC_IND_NMM_CM_E!U30+FC_IND_NMM_CR_E!U30+FC_IND_NMM_GL_E!U30</f>
        <v>0</v>
      </c>
      <c r="V30" s="30">
        <f>FC_IND_NMM_CM_E!V30+FC_IND_NMM_CR_E!V30+FC_IND_NMM_GL_E!V30</f>
        <v>0</v>
      </c>
      <c r="W30" s="30">
        <f>FC_IND_NMM_CM_E!W30+FC_IND_NMM_CR_E!W30+FC_IND_NMM_GL_E!W30</f>
        <v>0</v>
      </c>
      <c r="X30" s="30">
        <f>FC_IND_NMM_CM_E!X30+FC_IND_NMM_CR_E!X30+FC_IND_NMM_GL_E!X30</f>
        <v>0</v>
      </c>
    </row>
    <row r="31" spans="1:24" ht="11.25" customHeight="1" x14ac:dyDescent="0.2">
      <c r="A31" s="39" t="s">
        <v>51</v>
      </c>
      <c r="B31" s="23" t="s">
        <v>52</v>
      </c>
      <c r="C31" s="30">
        <f>FC_IND_NMM_CM_E!C31+FC_IND_NMM_CR_E!C31+FC_IND_NMM_GL_E!C31</f>
        <v>0</v>
      </c>
      <c r="D31" s="30">
        <f>FC_IND_NMM_CM_E!D31+FC_IND_NMM_CR_E!D31+FC_IND_NMM_GL_E!D31</f>
        <v>0</v>
      </c>
      <c r="E31" s="30">
        <f>FC_IND_NMM_CM_E!E31+FC_IND_NMM_CR_E!E31+FC_IND_NMM_GL_E!E31</f>
        <v>0</v>
      </c>
      <c r="F31" s="30">
        <f>FC_IND_NMM_CM_E!F31+FC_IND_NMM_CR_E!F31+FC_IND_NMM_GL_E!F31</f>
        <v>0</v>
      </c>
      <c r="G31" s="30">
        <f>FC_IND_NMM_CM_E!G31+FC_IND_NMM_CR_E!G31+FC_IND_NMM_GL_E!G31</f>
        <v>0</v>
      </c>
      <c r="H31" s="30">
        <f>FC_IND_NMM_CM_E!H31+FC_IND_NMM_CR_E!H31+FC_IND_NMM_GL_E!H31</f>
        <v>0</v>
      </c>
      <c r="I31" s="30">
        <f>FC_IND_NMM_CM_E!I31+FC_IND_NMM_CR_E!I31+FC_IND_NMM_GL_E!I31</f>
        <v>0</v>
      </c>
      <c r="J31" s="30">
        <f>FC_IND_NMM_CM_E!J31+FC_IND_NMM_CR_E!J31+FC_IND_NMM_GL_E!J31</f>
        <v>0</v>
      </c>
      <c r="K31" s="30">
        <f>FC_IND_NMM_CM_E!K31+FC_IND_NMM_CR_E!K31+FC_IND_NMM_GL_E!K31</f>
        <v>0</v>
      </c>
      <c r="L31" s="30">
        <f>FC_IND_NMM_CM_E!L31+FC_IND_NMM_CR_E!L31+FC_IND_NMM_GL_E!L31</f>
        <v>0</v>
      </c>
      <c r="M31" s="30">
        <f>FC_IND_NMM_CM_E!M31+FC_IND_NMM_CR_E!M31+FC_IND_NMM_GL_E!M31</f>
        <v>0</v>
      </c>
      <c r="N31" s="30">
        <f>FC_IND_NMM_CM_E!N31+FC_IND_NMM_CR_E!N31+FC_IND_NMM_GL_E!N31</f>
        <v>0</v>
      </c>
      <c r="O31" s="30">
        <f>FC_IND_NMM_CM_E!O31+FC_IND_NMM_CR_E!O31+FC_IND_NMM_GL_E!O31</f>
        <v>0</v>
      </c>
      <c r="P31" s="30">
        <f>FC_IND_NMM_CM_E!P31+FC_IND_NMM_CR_E!P31+FC_IND_NMM_GL_E!P31</f>
        <v>0</v>
      </c>
      <c r="Q31" s="30">
        <f>FC_IND_NMM_CM_E!Q31+FC_IND_NMM_CR_E!Q31+FC_IND_NMM_GL_E!Q31</f>
        <v>0</v>
      </c>
      <c r="R31" s="30">
        <f>FC_IND_NMM_CM_E!R31+FC_IND_NMM_CR_E!R31+FC_IND_NMM_GL_E!R31</f>
        <v>0</v>
      </c>
      <c r="S31" s="30">
        <f>FC_IND_NMM_CM_E!S31+FC_IND_NMM_CR_E!S31+FC_IND_NMM_GL_E!S31</f>
        <v>0</v>
      </c>
      <c r="T31" s="30">
        <f>FC_IND_NMM_CM_E!T31+FC_IND_NMM_CR_E!T31+FC_IND_NMM_GL_E!T31</f>
        <v>0</v>
      </c>
      <c r="U31" s="30">
        <f>FC_IND_NMM_CM_E!U31+FC_IND_NMM_CR_E!U31+FC_IND_NMM_GL_E!U31</f>
        <v>0</v>
      </c>
      <c r="V31" s="30">
        <f>FC_IND_NMM_CM_E!V31+FC_IND_NMM_CR_E!V31+FC_IND_NMM_GL_E!V31</f>
        <v>0</v>
      </c>
      <c r="W31" s="30">
        <f>FC_IND_NMM_CM_E!W31+FC_IND_NMM_CR_E!W31+FC_IND_NMM_GL_E!W31</f>
        <v>0</v>
      </c>
      <c r="X31" s="30">
        <f>FC_IND_NMM_CM_E!X31+FC_IND_NMM_CR_E!X31+FC_IND_NMM_GL_E!X31</f>
        <v>0</v>
      </c>
    </row>
    <row r="32" spans="1:24" ht="11.25" customHeight="1" x14ac:dyDescent="0.2">
      <c r="A32" s="39" t="s">
        <v>53</v>
      </c>
      <c r="B32" s="23" t="s">
        <v>54</v>
      </c>
      <c r="C32" s="30">
        <f>FC_IND_NMM_CM_E!C32+FC_IND_NMM_CR_E!C32+FC_IND_NMM_GL_E!C32</f>
        <v>0</v>
      </c>
      <c r="D32" s="30">
        <f>FC_IND_NMM_CM_E!D32+FC_IND_NMM_CR_E!D32+FC_IND_NMM_GL_E!D32</f>
        <v>0</v>
      </c>
      <c r="E32" s="30">
        <f>FC_IND_NMM_CM_E!E32+FC_IND_NMM_CR_E!E32+FC_IND_NMM_GL_E!E32</f>
        <v>0</v>
      </c>
      <c r="F32" s="30">
        <f>FC_IND_NMM_CM_E!F32+FC_IND_NMM_CR_E!F32+FC_IND_NMM_GL_E!F32</f>
        <v>0</v>
      </c>
      <c r="G32" s="30">
        <f>FC_IND_NMM_CM_E!G32+FC_IND_NMM_CR_E!G32+FC_IND_NMM_GL_E!G32</f>
        <v>0</v>
      </c>
      <c r="H32" s="30">
        <f>FC_IND_NMM_CM_E!H32+FC_IND_NMM_CR_E!H32+FC_IND_NMM_GL_E!H32</f>
        <v>0</v>
      </c>
      <c r="I32" s="30">
        <f>FC_IND_NMM_CM_E!I32+FC_IND_NMM_CR_E!I32+FC_IND_NMM_GL_E!I32</f>
        <v>0</v>
      </c>
      <c r="J32" s="30">
        <f>FC_IND_NMM_CM_E!J32+FC_IND_NMM_CR_E!J32+FC_IND_NMM_GL_E!J32</f>
        <v>0</v>
      </c>
      <c r="K32" s="30">
        <f>FC_IND_NMM_CM_E!K32+FC_IND_NMM_CR_E!K32+FC_IND_NMM_GL_E!K32</f>
        <v>0</v>
      </c>
      <c r="L32" s="30">
        <f>FC_IND_NMM_CM_E!L32+FC_IND_NMM_CR_E!L32+FC_IND_NMM_GL_E!L32</f>
        <v>0</v>
      </c>
      <c r="M32" s="30">
        <f>FC_IND_NMM_CM_E!M32+FC_IND_NMM_CR_E!M32+FC_IND_NMM_GL_E!M32</f>
        <v>0</v>
      </c>
      <c r="N32" s="30">
        <f>FC_IND_NMM_CM_E!N32+FC_IND_NMM_CR_E!N32+FC_IND_NMM_GL_E!N32</f>
        <v>0</v>
      </c>
      <c r="O32" s="30">
        <f>FC_IND_NMM_CM_E!O32+FC_IND_NMM_CR_E!O32+FC_IND_NMM_GL_E!O32</f>
        <v>0</v>
      </c>
      <c r="P32" s="30">
        <f>FC_IND_NMM_CM_E!P32+FC_IND_NMM_CR_E!P32+FC_IND_NMM_GL_E!P32</f>
        <v>0</v>
      </c>
      <c r="Q32" s="30">
        <f>FC_IND_NMM_CM_E!Q32+FC_IND_NMM_CR_E!Q32+FC_IND_NMM_GL_E!Q32</f>
        <v>0</v>
      </c>
      <c r="R32" s="30">
        <f>FC_IND_NMM_CM_E!R32+FC_IND_NMM_CR_E!R32+FC_IND_NMM_GL_E!R32</f>
        <v>0</v>
      </c>
      <c r="S32" s="30">
        <f>FC_IND_NMM_CM_E!S32+FC_IND_NMM_CR_E!S32+FC_IND_NMM_GL_E!S32</f>
        <v>0</v>
      </c>
      <c r="T32" s="30">
        <f>FC_IND_NMM_CM_E!T32+FC_IND_NMM_CR_E!T32+FC_IND_NMM_GL_E!T32</f>
        <v>0</v>
      </c>
      <c r="U32" s="30">
        <f>FC_IND_NMM_CM_E!U32+FC_IND_NMM_CR_E!U32+FC_IND_NMM_GL_E!U32</f>
        <v>0</v>
      </c>
      <c r="V32" s="30">
        <f>FC_IND_NMM_CM_E!V32+FC_IND_NMM_CR_E!V32+FC_IND_NMM_GL_E!V32</f>
        <v>0</v>
      </c>
      <c r="W32" s="30">
        <f>FC_IND_NMM_CM_E!W32+FC_IND_NMM_CR_E!W32+FC_IND_NMM_GL_E!W32</f>
        <v>0</v>
      </c>
      <c r="X32" s="30">
        <f>FC_IND_NMM_CM_E!X32+FC_IND_NMM_CR_E!X32+FC_IND_NMM_GL_E!X32</f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" si="23">SUM(C34:C50)</f>
        <v>11299.735683576953</v>
      </c>
      <c r="D33" s="42">
        <f t="shared" ref="D33:W33" si="24">SUM(D34:D50)</f>
        <v>11460.915391229577</v>
      </c>
      <c r="E33" s="42">
        <f t="shared" si="24"/>
        <v>11857.774892519343</v>
      </c>
      <c r="F33" s="42">
        <f t="shared" si="24"/>
        <v>11827.698968185727</v>
      </c>
      <c r="G33" s="42">
        <f t="shared" si="24"/>
        <v>12618.424419604469</v>
      </c>
      <c r="H33" s="42">
        <f t="shared" si="24"/>
        <v>12634.417540842647</v>
      </c>
      <c r="I33" s="42">
        <f t="shared" si="24"/>
        <v>12231.111865864143</v>
      </c>
      <c r="J33" s="42">
        <f t="shared" si="24"/>
        <v>11842.691573516768</v>
      </c>
      <c r="K33" s="42">
        <f t="shared" si="24"/>
        <v>11498.725365434222</v>
      </c>
      <c r="L33" s="42">
        <f t="shared" si="24"/>
        <v>9469.6231298366274</v>
      </c>
      <c r="M33" s="42">
        <f t="shared" si="24"/>
        <v>8918.6888220120363</v>
      </c>
      <c r="N33" s="42">
        <f t="shared" si="24"/>
        <v>8354.3969045571775</v>
      </c>
      <c r="O33" s="42">
        <f t="shared" si="24"/>
        <v>7256.8889079965611</v>
      </c>
      <c r="P33" s="42">
        <f t="shared" si="24"/>
        <v>6457.2052450558904</v>
      </c>
      <c r="Q33" s="42">
        <f t="shared" si="24"/>
        <v>5938.4061908856411</v>
      </c>
      <c r="R33" s="42">
        <f t="shared" si="24"/>
        <v>6667.8953568357701</v>
      </c>
      <c r="S33" s="42">
        <f t="shared" si="24"/>
        <v>6504.9256233877895</v>
      </c>
      <c r="T33" s="42">
        <f t="shared" si="24"/>
        <v>5701.2943250214967</v>
      </c>
      <c r="U33" s="42">
        <f t="shared" si="24"/>
        <v>5635.2523645743759</v>
      </c>
      <c r="V33" s="42">
        <f t="shared" si="24"/>
        <v>5505.8335339638861</v>
      </c>
      <c r="W33" s="42">
        <f t="shared" si="24"/>
        <v>5365.7079105760968</v>
      </c>
      <c r="X33" s="42">
        <f t="shared" ref="X33" si="25">SUM(X34:X50)</f>
        <v>5085.2503869303528</v>
      </c>
    </row>
    <row r="34" spans="1:24" ht="11.25" customHeight="1" x14ac:dyDescent="0.2">
      <c r="A34" s="39" t="s">
        <v>55</v>
      </c>
      <c r="B34" s="23" t="s">
        <v>56</v>
      </c>
      <c r="C34" s="30">
        <f>FC_IND_NMM_CM_E!C34+FC_IND_NMM_CR_E!C34+FC_IND_NMM_GL_E!C34</f>
        <v>0</v>
      </c>
      <c r="D34" s="30">
        <f>FC_IND_NMM_CM_E!D34+FC_IND_NMM_CR_E!D34+FC_IND_NMM_GL_E!D34</f>
        <v>0</v>
      </c>
      <c r="E34" s="30">
        <f>FC_IND_NMM_CM_E!E34+FC_IND_NMM_CR_E!E34+FC_IND_NMM_GL_E!E34</f>
        <v>0</v>
      </c>
      <c r="F34" s="30">
        <f>FC_IND_NMM_CM_E!F34+FC_IND_NMM_CR_E!F34+FC_IND_NMM_GL_E!F34</f>
        <v>0</v>
      </c>
      <c r="G34" s="30">
        <f>FC_IND_NMM_CM_E!G34+FC_IND_NMM_CR_E!G34+FC_IND_NMM_GL_E!G34</f>
        <v>0</v>
      </c>
      <c r="H34" s="30">
        <f>FC_IND_NMM_CM_E!H34+FC_IND_NMM_CR_E!H34+FC_IND_NMM_GL_E!H34</f>
        <v>0</v>
      </c>
      <c r="I34" s="30">
        <f>FC_IND_NMM_CM_E!I34+FC_IND_NMM_CR_E!I34+FC_IND_NMM_GL_E!I34</f>
        <v>0</v>
      </c>
      <c r="J34" s="30">
        <f>FC_IND_NMM_CM_E!J34+FC_IND_NMM_CR_E!J34+FC_IND_NMM_GL_E!J34</f>
        <v>0</v>
      </c>
      <c r="K34" s="30">
        <f>FC_IND_NMM_CM_E!K34+FC_IND_NMM_CR_E!K34+FC_IND_NMM_GL_E!K34</f>
        <v>0</v>
      </c>
      <c r="L34" s="30">
        <f>FC_IND_NMM_CM_E!L34+FC_IND_NMM_CR_E!L34+FC_IND_NMM_GL_E!L34</f>
        <v>0</v>
      </c>
      <c r="M34" s="30">
        <f>FC_IND_NMM_CM_E!M34+FC_IND_NMM_CR_E!M34+FC_IND_NMM_GL_E!M34</f>
        <v>0</v>
      </c>
      <c r="N34" s="30">
        <f>FC_IND_NMM_CM_E!N34+FC_IND_NMM_CR_E!N34+FC_IND_NMM_GL_E!N34</f>
        <v>0</v>
      </c>
      <c r="O34" s="30">
        <f>FC_IND_NMM_CM_E!O34+FC_IND_NMM_CR_E!O34+FC_IND_NMM_GL_E!O34</f>
        <v>0</v>
      </c>
      <c r="P34" s="30">
        <f>FC_IND_NMM_CM_E!P34+FC_IND_NMM_CR_E!P34+FC_IND_NMM_GL_E!P34</f>
        <v>0</v>
      </c>
      <c r="Q34" s="30">
        <f>FC_IND_NMM_CM_E!Q34+FC_IND_NMM_CR_E!Q34+FC_IND_NMM_GL_E!Q34</f>
        <v>0</v>
      </c>
      <c r="R34" s="30">
        <f>FC_IND_NMM_CM_E!R34+FC_IND_NMM_CR_E!R34+FC_IND_NMM_GL_E!R34</f>
        <v>0</v>
      </c>
      <c r="S34" s="30">
        <f>FC_IND_NMM_CM_E!S34+FC_IND_NMM_CR_E!S34+FC_IND_NMM_GL_E!S34</f>
        <v>0</v>
      </c>
      <c r="T34" s="30">
        <f>FC_IND_NMM_CM_E!T34+FC_IND_NMM_CR_E!T34+FC_IND_NMM_GL_E!T34</f>
        <v>0</v>
      </c>
      <c r="U34" s="30">
        <f>FC_IND_NMM_CM_E!U34+FC_IND_NMM_CR_E!U34+FC_IND_NMM_GL_E!U34</f>
        <v>0</v>
      </c>
      <c r="V34" s="30">
        <f>FC_IND_NMM_CM_E!V34+FC_IND_NMM_CR_E!V34+FC_IND_NMM_GL_E!V34</f>
        <v>0</v>
      </c>
      <c r="W34" s="30">
        <f>FC_IND_NMM_CM_E!W34+FC_IND_NMM_CR_E!W34+FC_IND_NMM_GL_E!W34</f>
        <v>0</v>
      </c>
      <c r="X34" s="30">
        <f>FC_IND_NMM_CM_E!X34+FC_IND_NMM_CR_E!X34+FC_IND_NMM_GL_E!X34</f>
        <v>0</v>
      </c>
    </row>
    <row r="35" spans="1:24" ht="11.25" customHeight="1" x14ac:dyDescent="0.2">
      <c r="A35" s="39" t="s">
        <v>57</v>
      </c>
      <c r="B35" s="23" t="s">
        <v>58</v>
      </c>
      <c r="C35" s="30">
        <f>FC_IND_NMM_CM_E!C35+FC_IND_NMM_CR_E!C35+FC_IND_NMM_GL_E!C35</f>
        <v>0</v>
      </c>
      <c r="D35" s="30">
        <f>FC_IND_NMM_CM_E!D35+FC_IND_NMM_CR_E!D35+FC_IND_NMM_GL_E!D35</f>
        <v>0</v>
      </c>
      <c r="E35" s="30">
        <f>FC_IND_NMM_CM_E!E35+FC_IND_NMM_CR_E!E35+FC_IND_NMM_GL_E!E35</f>
        <v>0</v>
      </c>
      <c r="F35" s="30">
        <f>FC_IND_NMM_CM_E!F35+FC_IND_NMM_CR_E!F35+FC_IND_NMM_GL_E!F35</f>
        <v>0</v>
      </c>
      <c r="G35" s="30">
        <f>FC_IND_NMM_CM_E!G35+FC_IND_NMM_CR_E!G35+FC_IND_NMM_GL_E!G35</f>
        <v>0</v>
      </c>
      <c r="H35" s="30">
        <f>FC_IND_NMM_CM_E!H35+FC_IND_NMM_CR_E!H35+FC_IND_NMM_GL_E!H35</f>
        <v>0</v>
      </c>
      <c r="I35" s="30">
        <f>FC_IND_NMM_CM_E!I35+FC_IND_NMM_CR_E!I35+FC_IND_NMM_GL_E!I35</f>
        <v>0</v>
      </c>
      <c r="J35" s="30">
        <f>FC_IND_NMM_CM_E!J35+FC_IND_NMM_CR_E!J35+FC_IND_NMM_GL_E!J35</f>
        <v>0</v>
      </c>
      <c r="K35" s="30">
        <f>FC_IND_NMM_CM_E!K35+FC_IND_NMM_CR_E!K35+FC_IND_NMM_GL_E!K35</f>
        <v>0</v>
      </c>
      <c r="L35" s="30">
        <f>FC_IND_NMM_CM_E!L35+FC_IND_NMM_CR_E!L35+FC_IND_NMM_GL_E!L35</f>
        <v>0</v>
      </c>
      <c r="M35" s="30">
        <f>FC_IND_NMM_CM_E!M35+FC_IND_NMM_CR_E!M35+FC_IND_NMM_GL_E!M35</f>
        <v>0</v>
      </c>
      <c r="N35" s="30">
        <f>FC_IND_NMM_CM_E!N35+FC_IND_NMM_CR_E!N35+FC_IND_NMM_GL_E!N35</f>
        <v>0</v>
      </c>
      <c r="O35" s="30">
        <f>FC_IND_NMM_CM_E!O35+FC_IND_NMM_CR_E!O35+FC_IND_NMM_GL_E!O35</f>
        <v>0</v>
      </c>
      <c r="P35" s="30">
        <f>FC_IND_NMM_CM_E!P35+FC_IND_NMM_CR_E!P35+FC_IND_NMM_GL_E!P35</f>
        <v>0</v>
      </c>
      <c r="Q35" s="30">
        <f>FC_IND_NMM_CM_E!Q35+FC_IND_NMM_CR_E!Q35+FC_IND_NMM_GL_E!Q35</f>
        <v>0</v>
      </c>
      <c r="R35" s="30">
        <f>FC_IND_NMM_CM_E!R35+FC_IND_NMM_CR_E!R35+FC_IND_NMM_GL_E!R35</f>
        <v>0</v>
      </c>
      <c r="S35" s="30">
        <f>FC_IND_NMM_CM_E!S35+FC_IND_NMM_CR_E!S35+FC_IND_NMM_GL_E!S35</f>
        <v>0</v>
      </c>
      <c r="T35" s="30">
        <f>FC_IND_NMM_CM_E!T35+FC_IND_NMM_CR_E!T35+FC_IND_NMM_GL_E!T35</f>
        <v>0</v>
      </c>
      <c r="U35" s="30">
        <f>FC_IND_NMM_CM_E!U35+FC_IND_NMM_CR_E!U35+FC_IND_NMM_GL_E!U35</f>
        <v>0</v>
      </c>
      <c r="V35" s="30">
        <f>FC_IND_NMM_CM_E!V35+FC_IND_NMM_CR_E!V35+FC_IND_NMM_GL_E!V35</f>
        <v>0</v>
      </c>
      <c r="W35" s="30">
        <f>FC_IND_NMM_CM_E!W35+FC_IND_NMM_CR_E!W35+FC_IND_NMM_GL_E!W35</f>
        <v>0</v>
      </c>
      <c r="X35" s="30">
        <f>FC_IND_NMM_CM_E!X35+FC_IND_NMM_CR_E!X35+FC_IND_NMM_GL_E!X35</f>
        <v>0</v>
      </c>
    </row>
    <row r="36" spans="1:24" ht="11.25" customHeight="1" x14ac:dyDescent="0.2">
      <c r="A36" s="39" t="s">
        <v>59</v>
      </c>
      <c r="B36" s="23" t="s">
        <v>60</v>
      </c>
      <c r="C36" s="30">
        <f>FC_IND_NMM_CM_E!C36+FC_IND_NMM_CR_E!C36+FC_IND_NMM_GL_E!C36</f>
        <v>778.82235597592444</v>
      </c>
      <c r="D36" s="30">
        <f>FC_IND_NMM_CM_E!D36+FC_IND_NMM_CR_E!D36+FC_IND_NMM_GL_E!D36</f>
        <v>758.1692175408424</v>
      </c>
      <c r="E36" s="30">
        <f>FC_IND_NMM_CM_E!E36+FC_IND_NMM_CR_E!E36+FC_IND_NMM_GL_E!E36</f>
        <v>720.97858985382618</v>
      </c>
      <c r="F36" s="30">
        <f>FC_IND_NMM_CM_E!F36+FC_IND_NMM_CR_E!F36+FC_IND_NMM_GL_E!F36</f>
        <v>646.1817712811694</v>
      </c>
      <c r="G36" s="30">
        <f>FC_IND_NMM_CM_E!G36+FC_IND_NMM_CR_E!G36+FC_IND_NMM_GL_E!G36</f>
        <v>500.74213241616508</v>
      </c>
      <c r="H36" s="30">
        <f>FC_IND_NMM_CM_E!H36+FC_IND_NMM_CR_E!H36+FC_IND_NMM_GL_E!H36</f>
        <v>451.32218400687862</v>
      </c>
      <c r="I36" s="30">
        <f>FC_IND_NMM_CM_E!I36+FC_IND_NMM_CR_E!I36+FC_IND_NMM_GL_E!I36</f>
        <v>465.60894239036975</v>
      </c>
      <c r="J36" s="30">
        <f>FC_IND_NMM_CM_E!J36+FC_IND_NMM_CR_E!J36+FC_IND_NMM_GL_E!J36</f>
        <v>409.16913155631988</v>
      </c>
      <c r="K36" s="30">
        <f>FC_IND_NMM_CM_E!K36+FC_IND_NMM_CR_E!K36+FC_IND_NMM_GL_E!K36</f>
        <v>347.26655202063631</v>
      </c>
      <c r="L36" s="30">
        <f>FC_IND_NMM_CM_E!L36+FC_IND_NMM_CR_E!L36+FC_IND_NMM_GL_E!L36</f>
        <v>304.0324161650903</v>
      </c>
      <c r="M36" s="30">
        <f>FC_IND_NMM_CM_E!M36+FC_IND_NMM_CR_E!M36+FC_IND_NMM_GL_E!M36</f>
        <v>314.18916595012894</v>
      </c>
      <c r="N36" s="30">
        <f>FC_IND_NMM_CM_E!N36+FC_IND_NMM_CR_E!N36+FC_IND_NMM_GL_E!N36</f>
        <v>272.23361994840923</v>
      </c>
      <c r="O36" s="30">
        <f>FC_IND_NMM_CM_E!O36+FC_IND_NMM_CR_E!O36+FC_IND_NMM_GL_E!O36</f>
        <v>253.3701633705933</v>
      </c>
      <c r="P36" s="30">
        <f>FC_IND_NMM_CM_E!P36+FC_IND_NMM_CR_E!P36+FC_IND_NMM_GL_E!P36</f>
        <v>214.71057609630265</v>
      </c>
      <c r="Q36" s="30">
        <f>FC_IND_NMM_CM_E!Q36+FC_IND_NMM_CR_E!Q36+FC_IND_NMM_GL_E!Q36</f>
        <v>187.31771281169387</v>
      </c>
      <c r="R36" s="30">
        <f>FC_IND_NMM_CM_E!R36+FC_IND_NMM_CR_E!R36+FC_IND_NMM_GL_E!R36</f>
        <v>250.41306964746343</v>
      </c>
      <c r="S36" s="30">
        <f>FC_IND_NMM_CM_E!S36+FC_IND_NMM_CR_E!S36+FC_IND_NMM_GL_E!S36</f>
        <v>266.76302665520205</v>
      </c>
      <c r="T36" s="30">
        <f>FC_IND_NMM_CM_E!T36+FC_IND_NMM_CR_E!T36+FC_IND_NMM_GL_E!T36</f>
        <v>207.43112639724853</v>
      </c>
      <c r="U36" s="30">
        <f>FC_IND_NMM_CM_E!U36+FC_IND_NMM_CR_E!U36+FC_IND_NMM_GL_E!U36</f>
        <v>202.07815993121238</v>
      </c>
      <c r="V36" s="30">
        <f>FC_IND_NMM_CM_E!V36+FC_IND_NMM_CR_E!V36+FC_IND_NMM_GL_E!V36</f>
        <v>208.8169389509888</v>
      </c>
      <c r="W36" s="30">
        <f>FC_IND_NMM_CM_E!W36+FC_IND_NMM_CR_E!W36+FC_IND_NMM_GL_E!W36</f>
        <v>198.25262252794494</v>
      </c>
      <c r="X36" s="30">
        <f>FC_IND_NMM_CM_E!X36+FC_IND_NMM_CR_E!X36+FC_IND_NMM_GL_E!X36</f>
        <v>212.94565778159929</v>
      </c>
    </row>
    <row r="37" spans="1:24" ht="11.25" customHeight="1" x14ac:dyDescent="0.2">
      <c r="A37" s="39" t="s">
        <v>61</v>
      </c>
      <c r="B37" s="23" t="s">
        <v>62</v>
      </c>
      <c r="C37" s="30">
        <f>FC_IND_NMM_CM_E!C37+FC_IND_NMM_CR_E!C37+FC_IND_NMM_GL_E!C37</f>
        <v>1.1462596732588128</v>
      </c>
      <c r="D37" s="30">
        <f>FC_IND_NMM_CM_E!D37+FC_IND_NMM_CR_E!D37+FC_IND_NMM_GL_E!D37</f>
        <v>1.1430782459157347</v>
      </c>
      <c r="E37" s="30">
        <f>FC_IND_NMM_CM_E!E37+FC_IND_NMM_CR_E!E37+FC_IND_NMM_GL_E!E37</f>
        <v>9.690455717970764E-2</v>
      </c>
      <c r="F37" s="30">
        <f>FC_IND_NMM_CM_E!F37+FC_IND_NMM_CR_E!F37+FC_IND_NMM_GL_E!F37</f>
        <v>9.690455717970764E-2</v>
      </c>
      <c r="G37" s="30">
        <f>FC_IND_NMM_CM_E!G37+FC_IND_NMM_CR_E!G37+FC_IND_NMM_GL_E!G37</f>
        <v>9.2691315563198623E-2</v>
      </c>
      <c r="H37" s="30">
        <f>FC_IND_NMM_CM_E!H37+FC_IND_NMM_CR_E!H37+FC_IND_NMM_GL_E!H37</f>
        <v>1.1374032674118655</v>
      </c>
      <c r="I37" s="30">
        <f>FC_IND_NMM_CM_E!I37+FC_IND_NMM_CR_E!I37+FC_IND_NMM_GL_E!I37</f>
        <v>2.1759243336199474</v>
      </c>
      <c r="J37" s="30">
        <f>FC_IND_NMM_CM_E!J37+FC_IND_NMM_CR_E!J37+FC_IND_NMM_GL_E!J37</f>
        <v>0.13714531384350817</v>
      </c>
      <c r="K37" s="30">
        <f>FC_IND_NMM_CM_E!K37+FC_IND_NMM_CR_E!K37+FC_IND_NMM_GL_E!K37</f>
        <v>1.146689595872743</v>
      </c>
      <c r="L37" s="30">
        <f>FC_IND_NMM_CM_E!L37+FC_IND_NMM_CR_E!L37+FC_IND_NMM_GL_E!L37</f>
        <v>2.2064488392089427</v>
      </c>
      <c r="M37" s="30">
        <f>FC_IND_NMM_CM_E!M37+FC_IND_NMM_CR_E!M37+FC_IND_NMM_GL_E!M37</f>
        <v>1.1371453138435084</v>
      </c>
      <c r="N37" s="30">
        <f>FC_IND_NMM_CM_E!N37+FC_IND_NMM_CR_E!N37+FC_IND_NMM_GL_E!N37</f>
        <v>8.521066208082545E-2</v>
      </c>
      <c r="O37" s="30">
        <f>FC_IND_NMM_CM_E!O37+FC_IND_NMM_CR_E!O37+FC_IND_NMM_GL_E!O37</f>
        <v>7.5580395528804814E-2</v>
      </c>
      <c r="P37" s="30">
        <f>FC_IND_NMM_CM_E!P37+FC_IND_NMM_CR_E!P37+FC_IND_NMM_GL_E!P37</f>
        <v>7.454858125537403E-2</v>
      </c>
      <c r="Q37" s="30">
        <f>FC_IND_NMM_CM_E!Q37+FC_IND_NMM_CR_E!Q37+FC_IND_NMM_GL_E!Q37</f>
        <v>6.921754084264832E-2</v>
      </c>
      <c r="R37" s="30">
        <f>FC_IND_NMM_CM_E!R37+FC_IND_NMM_CR_E!R37+FC_IND_NMM_GL_E!R37</f>
        <v>1.097248495270851</v>
      </c>
      <c r="S37" s="30">
        <f>FC_IND_NMM_CM_E!S37+FC_IND_NMM_CR_E!S37+FC_IND_NMM_GL_E!S37</f>
        <v>1.1349957007738605</v>
      </c>
      <c r="T37" s="30">
        <f>FC_IND_NMM_CM_E!T37+FC_IND_NMM_CR_E!T37+FC_IND_NMM_GL_E!T37</f>
        <v>0.92218400687876168</v>
      </c>
      <c r="U37" s="30">
        <f>FC_IND_NMM_CM_E!U37+FC_IND_NMM_CR_E!U37+FC_IND_NMM_GL_E!U37</f>
        <v>0.75451418744625953</v>
      </c>
      <c r="V37" s="30">
        <f>FC_IND_NMM_CM_E!V37+FC_IND_NMM_CR_E!V37+FC_IND_NMM_GL_E!V37</f>
        <v>0.97962166809974205</v>
      </c>
      <c r="W37" s="30">
        <f>FC_IND_NMM_CM_E!W37+FC_IND_NMM_CR_E!W37+FC_IND_NMM_GL_E!W37</f>
        <v>0.35554600171969047</v>
      </c>
      <c r="X37" s="30">
        <f>FC_IND_NMM_CM_E!X37+FC_IND_NMM_CR_E!X37+FC_IND_NMM_GL_E!X37</f>
        <v>0.63061049011177983</v>
      </c>
    </row>
    <row r="38" spans="1:24" ht="11.25" customHeight="1" x14ac:dyDescent="0.2">
      <c r="A38" s="39" t="s">
        <v>63</v>
      </c>
      <c r="B38" s="23" t="s">
        <v>64</v>
      </c>
      <c r="C38" s="30">
        <f>FC_IND_NMM_CM_E!C38+FC_IND_NMM_CR_E!C38+FC_IND_NMM_GL_E!C38</f>
        <v>0</v>
      </c>
      <c r="D38" s="30">
        <f>FC_IND_NMM_CM_E!D38+FC_IND_NMM_CR_E!D38+FC_IND_NMM_GL_E!D38</f>
        <v>0</v>
      </c>
      <c r="E38" s="30">
        <f>FC_IND_NMM_CM_E!E38+FC_IND_NMM_CR_E!E38+FC_IND_NMM_GL_E!E38</f>
        <v>0</v>
      </c>
      <c r="F38" s="30">
        <f>FC_IND_NMM_CM_E!F38+FC_IND_NMM_CR_E!F38+FC_IND_NMM_GL_E!F38</f>
        <v>0</v>
      </c>
      <c r="G38" s="30">
        <f>FC_IND_NMM_CM_E!G38+FC_IND_NMM_CR_E!G38+FC_IND_NMM_GL_E!G38</f>
        <v>0</v>
      </c>
      <c r="H38" s="30">
        <f>FC_IND_NMM_CM_E!H38+FC_IND_NMM_CR_E!H38+FC_IND_NMM_GL_E!H38</f>
        <v>0</v>
      </c>
      <c r="I38" s="30">
        <f>FC_IND_NMM_CM_E!I38+FC_IND_NMM_CR_E!I38+FC_IND_NMM_GL_E!I38</f>
        <v>0</v>
      </c>
      <c r="J38" s="30">
        <f>FC_IND_NMM_CM_E!J38+FC_IND_NMM_CR_E!J38+FC_IND_NMM_GL_E!J38</f>
        <v>0</v>
      </c>
      <c r="K38" s="30">
        <f>FC_IND_NMM_CM_E!K38+FC_IND_NMM_CR_E!K38+FC_IND_NMM_GL_E!K38</f>
        <v>0</v>
      </c>
      <c r="L38" s="30">
        <f>FC_IND_NMM_CM_E!L38+FC_IND_NMM_CR_E!L38+FC_IND_NMM_GL_E!L38</f>
        <v>0</v>
      </c>
      <c r="M38" s="30">
        <f>FC_IND_NMM_CM_E!M38+FC_IND_NMM_CR_E!M38+FC_IND_NMM_GL_E!M38</f>
        <v>0</v>
      </c>
      <c r="N38" s="30">
        <f>FC_IND_NMM_CM_E!N38+FC_IND_NMM_CR_E!N38+FC_IND_NMM_GL_E!N38</f>
        <v>0</v>
      </c>
      <c r="O38" s="30">
        <f>FC_IND_NMM_CM_E!O38+FC_IND_NMM_CR_E!O38+FC_IND_NMM_GL_E!O38</f>
        <v>0</v>
      </c>
      <c r="P38" s="30">
        <f>FC_IND_NMM_CM_E!P38+FC_IND_NMM_CR_E!P38+FC_IND_NMM_GL_E!P38</f>
        <v>0</v>
      </c>
      <c r="Q38" s="30">
        <f>FC_IND_NMM_CM_E!Q38+FC_IND_NMM_CR_E!Q38+FC_IND_NMM_GL_E!Q38</f>
        <v>0</v>
      </c>
      <c r="R38" s="30">
        <f>FC_IND_NMM_CM_E!R38+FC_IND_NMM_CR_E!R38+FC_IND_NMM_GL_E!R38</f>
        <v>0</v>
      </c>
      <c r="S38" s="30">
        <f>FC_IND_NMM_CM_E!S38+FC_IND_NMM_CR_E!S38+FC_IND_NMM_GL_E!S38</f>
        <v>0</v>
      </c>
      <c r="T38" s="30">
        <f>FC_IND_NMM_CM_E!T38+FC_IND_NMM_CR_E!T38+FC_IND_NMM_GL_E!T38</f>
        <v>0</v>
      </c>
      <c r="U38" s="30">
        <f>FC_IND_NMM_CM_E!U38+FC_IND_NMM_CR_E!U38+FC_IND_NMM_GL_E!U38</f>
        <v>0</v>
      </c>
      <c r="V38" s="30">
        <f>FC_IND_NMM_CM_E!V38+FC_IND_NMM_CR_E!V38+FC_IND_NMM_GL_E!V38</f>
        <v>0</v>
      </c>
      <c r="W38" s="30">
        <f>FC_IND_NMM_CM_E!W38+FC_IND_NMM_CR_E!W38+FC_IND_NMM_GL_E!W38</f>
        <v>0</v>
      </c>
      <c r="X38" s="30">
        <f>FC_IND_NMM_CM_E!X38+FC_IND_NMM_CR_E!X38+FC_IND_NMM_GL_E!X38</f>
        <v>0</v>
      </c>
    </row>
    <row r="39" spans="1:24" ht="11.25" customHeight="1" x14ac:dyDescent="0.2">
      <c r="A39" s="39" t="s">
        <v>65</v>
      </c>
      <c r="B39" s="23" t="s">
        <v>66</v>
      </c>
      <c r="C39" s="30">
        <f>FC_IND_NMM_CM_E!C39+FC_IND_NMM_CR_E!C39+FC_IND_NMM_GL_E!C39</f>
        <v>0</v>
      </c>
      <c r="D39" s="30">
        <f>FC_IND_NMM_CM_E!D39+FC_IND_NMM_CR_E!D39+FC_IND_NMM_GL_E!D39</f>
        <v>0</v>
      </c>
      <c r="E39" s="30">
        <f>FC_IND_NMM_CM_E!E39+FC_IND_NMM_CR_E!E39+FC_IND_NMM_GL_E!E39</f>
        <v>0</v>
      </c>
      <c r="F39" s="30">
        <f>FC_IND_NMM_CM_E!F39+FC_IND_NMM_CR_E!F39+FC_IND_NMM_GL_E!F39</f>
        <v>0</v>
      </c>
      <c r="G39" s="30">
        <f>FC_IND_NMM_CM_E!G39+FC_IND_NMM_CR_E!G39+FC_IND_NMM_GL_E!G39</f>
        <v>0</v>
      </c>
      <c r="H39" s="30">
        <f>FC_IND_NMM_CM_E!H39+FC_IND_NMM_CR_E!H39+FC_IND_NMM_GL_E!H39</f>
        <v>0</v>
      </c>
      <c r="I39" s="30">
        <f>FC_IND_NMM_CM_E!I39+FC_IND_NMM_CR_E!I39+FC_IND_NMM_GL_E!I39</f>
        <v>0</v>
      </c>
      <c r="J39" s="30">
        <f>FC_IND_NMM_CM_E!J39+FC_IND_NMM_CR_E!J39+FC_IND_NMM_GL_E!J39</f>
        <v>0</v>
      </c>
      <c r="K39" s="30">
        <f>FC_IND_NMM_CM_E!K39+FC_IND_NMM_CR_E!K39+FC_IND_NMM_GL_E!K39</f>
        <v>0</v>
      </c>
      <c r="L39" s="30">
        <f>FC_IND_NMM_CM_E!L39+FC_IND_NMM_CR_E!L39+FC_IND_NMM_GL_E!L39</f>
        <v>0</v>
      </c>
      <c r="M39" s="30">
        <f>FC_IND_NMM_CM_E!M39+FC_IND_NMM_CR_E!M39+FC_IND_NMM_GL_E!M39</f>
        <v>0</v>
      </c>
      <c r="N39" s="30">
        <f>FC_IND_NMM_CM_E!N39+FC_IND_NMM_CR_E!N39+FC_IND_NMM_GL_E!N39</f>
        <v>0</v>
      </c>
      <c r="O39" s="30">
        <f>FC_IND_NMM_CM_E!O39+FC_IND_NMM_CR_E!O39+FC_IND_NMM_GL_E!O39</f>
        <v>0</v>
      </c>
      <c r="P39" s="30">
        <f>FC_IND_NMM_CM_E!P39+FC_IND_NMM_CR_E!P39+FC_IND_NMM_GL_E!P39</f>
        <v>0</v>
      </c>
      <c r="Q39" s="30">
        <f>FC_IND_NMM_CM_E!Q39+FC_IND_NMM_CR_E!Q39+FC_IND_NMM_GL_E!Q39</f>
        <v>0</v>
      </c>
      <c r="R39" s="30">
        <f>FC_IND_NMM_CM_E!R39+FC_IND_NMM_CR_E!R39+FC_IND_NMM_GL_E!R39</f>
        <v>0</v>
      </c>
      <c r="S39" s="30">
        <f>FC_IND_NMM_CM_E!S39+FC_IND_NMM_CR_E!S39+FC_IND_NMM_GL_E!S39</f>
        <v>0</v>
      </c>
      <c r="T39" s="30">
        <f>FC_IND_NMM_CM_E!T39+FC_IND_NMM_CR_E!T39+FC_IND_NMM_GL_E!T39</f>
        <v>0</v>
      </c>
      <c r="U39" s="30">
        <f>FC_IND_NMM_CM_E!U39+FC_IND_NMM_CR_E!U39+FC_IND_NMM_GL_E!U39</f>
        <v>0</v>
      </c>
      <c r="V39" s="30">
        <f>FC_IND_NMM_CM_E!V39+FC_IND_NMM_CR_E!V39+FC_IND_NMM_GL_E!V39</f>
        <v>0</v>
      </c>
      <c r="W39" s="30">
        <f>FC_IND_NMM_CM_E!W39+FC_IND_NMM_CR_E!W39+FC_IND_NMM_GL_E!W39</f>
        <v>0</v>
      </c>
      <c r="X39" s="30">
        <f>FC_IND_NMM_CM_E!X39+FC_IND_NMM_CR_E!X39+FC_IND_NMM_GL_E!X39</f>
        <v>0</v>
      </c>
    </row>
    <row r="40" spans="1:24" ht="11.25" customHeight="1" x14ac:dyDescent="0.2">
      <c r="A40" s="39" t="s">
        <v>67</v>
      </c>
      <c r="B40" s="23" t="s">
        <v>68</v>
      </c>
      <c r="C40" s="30">
        <f>FC_IND_NMM_CM_E!C40+FC_IND_NMM_CR_E!C40+FC_IND_NMM_GL_E!C40</f>
        <v>0</v>
      </c>
      <c r="D40" s="30">
        <f>FC_IND_NMM_CM_E!D40+FC_IND_NMM_CR_E!D40+FC_IND_NMM_GL_E!D40</f>
        <v>0</v>
      </c>
      <c r="E40" s="30">
        <f>FC_IND_NMM_CM_E!E40+FC_IND_NMM_CR_E!E40+FC_IND_NMM_GL_E!E40</f>
        <v>0</v>
      </c>
      <c r="F40" s="30">
        <f>FC_IND_NMM_CM_E!F40+FC_IND_NMM_CR_E!F40+FC_IND_NMM_GL_E!F40</f>
        <v>0</v>
      </c>
      <c r="G40" s="30">
        <f>FC_IND_NMM_CM_E!G40+FC_IND_NMM_CR_E!G40+FC_IND_NMM_GL_E!G40</f>
        <v>0</v>
      </c>
      <c r="H40" s="30">
        <f>FC_IND_NMM_CM_E!H40+FC_IND_NMM_CR_E!H40+FC_IND_NMM_GL_E!H40</f>
        <v>0</v>
      </c>
      <c r="I40" s="30">
        <f>FC_IND_NMM_CM_E!I40+FC_IND_NMM_CR_E!I40+FC_IND_NMM_GL_E!I40</f>
        <v>0</v>
      </c>
      <c r="J40" s="30">
        <f>FC_IND_NMM_CM_E!J40+FC_IND_NMM_CR_E!J40+FC_IND_NMM_GL_E!J40</f>
        <v>0</v>
      </c>
      <c r="K40" s="30">
        <f>FC_IND_NMM_CM_E!K40+FC_IND_NMM_CR_E!K40+FC_IND_NMM_GL_E!K40</f>
        <v>0</v>
      </c>
      <c r="L40" s="30">
        <f>FC_IND_NMM_CM_E!L40+FC_IND_NMM_CR_E!L40+FC_IND_NMM_GL_E!L40</f>
        <v>0</v>
      </c>
      <c r="M40" s="30">
        <f>FC_IND_NMM_CM_E!M40+FC_IND_NMM_CR_E!M40+FC_IND_NMM_GL_E!M40</f>
        <v>0</v>
      </c>
      <c r="N40" s="30">
        <f>FC_IND_NMM_CM_E!N40+FC_IND_NMM_CR_E!N40+FC_IND_NMM_GL_E!N40</f>
        <v>0</v>
      </c>
      <c r="O40" s="30">
        <f>FC_IND_NMM_CM_E!O40+FC_IND_NMM_CR_E!O40+FC_IND_NMM_GL_E!O40</f>
        <v>0</v>
      </c>
      <c r="P40" s="30">
        <f>FC_IND_NMM_CM_E!P40+FC_IND_NMM_CR_E!P40+FC_IND_NMM_GL_E!P40</f>
        <v>0</v>
      </c>
      <c r="Q40" s="30">
        <f>FC_IND_NMM_CM_E!Q40+FC_IND_NMM_CR_E!Q40+FC_IND_NMM_GL_E!Q40</f>
        <v>0</v>
      </c>
      <c r="R40" s="30">
        <f>FC_IND_NMM_CM_E!R40+FC_IND_NMM_CR_E!R40+FC_IND_NMM_GL_E!R40</f>
        <v>0</v>
      </c>
      <c r="S40" s="30">
        <f>FC_IND_NMM_CM_E!S40+FC_IND_NMM_CR_E!S40+FC_IND_NMM_GL_E!S40</f>
        <v>0</v>
      </c>
      <c r="T40" s="30">
        <f>FC_IND_NMM_CM_E!T40+FC_IND_NMM_CR_E!T40+FC_IND_NMM_GL_E!T40</f>
        <v>0</v>
      </c>
      <c r="U40" s="30">
        <f>FC_IND_NMM_CM_E!U40+FC_IND_NMM_CR_E!U40+FC_IND_NMM_GL_E!U40</f>
        <v>0</v>
      </c>
      <c r="V40" s="30">
        <f>FC_IND_NMM_CM_E!V40+FC_IND_NMM_CR_E!V40+FC_IND_NMM_GL_E!V40</f>
        <v>0</v>
      </c>
      <c r="W40" s="30">
        <f>FC_IND_NMM_CM_E!W40+FC_IND_NMM_CR_E!W40+FC_IND_NMM_GL_E!W40</f>
        <v>0</v>
      </c>
      <c r="X40" s="30">
        <f>FC_IND_NMM_CM_E!X40+FC_IND_NMM_CR_E!X40+FC_IND_NMM_GL_E!X40</f>
        <v>2.0636285468615644E-3</v>
      </c>
    </row>
    <row r="41" spans="1:24" ht="11.25" customHeight="1" x14ac:dyDescent="0.2">
      <c r="A41" s="39" t="s">
        <v>69</v>
      </c>
      <c r="B41" s="23" t="s">
        <v>70</v>
      </c>
      <c r="C41" s="30">
        <f>FC_IND_NMM_CM_E!C41+FC_IND_NMM_CR_E!C41+FC_IND_NMM_GL_E!C41</f>
        <v>2.6960447119518478</v>
      </c>
      <c r="D41" s="30">
        <f>FC_IND_NMM_CM_E!D41+FC_IND_NMM_CR_E!D41+FC_IND_NMM_GL_E!D41</f>
        <v>1.819862424763542</v>
      </c>
      <c r="E41" s="30">
        <f>FC_IND_NMM_CM_E!E41+FC_IND_NMM_CR_E!E41+FC_IND_NMM_GL_E!E41</f>
        <v>1.4335339638864999</v>
      </c>
      <c r="F41" s="30">
        <f>FC_IND_NMM_CM_E!F41+FC_IND_NMM_CR_E!F41+FC_IND_NMM_GL_E!F41</f>
        <v>1.1421324161650901</v>
      </c>
      <c r="G41" s="30">
        <f>FC_IND_NMM_CM_E!G41+FC_IND_NMM_CR_E!G41+FC_IND_NMM_GL_E!G41</f>
        <v>0.84763542562338778</v>
      </c>
      <c r="H41" s="30">
        <f>FC_IND_NMM_CM_E!H41+FC_IND_NMM_CR_E!H41+FC_IND_NMM_GL_E!H41</f>
        <v>3.9349957007738596</v>
      </c>
      <c r="I41" s="30">
        <f>FC_IND_NMM_CM_E!I41+FC_IND_NMM_CR_E!I41+FC_IND_NMM_GL_E!I41</f>
        <v>1.5687876182287188</v>
      </c>
      <c r="J41" s="30">
        <f>FC_IND_NMM_CM_E!J41+FC_IND_NMM_CR_E!J41+FC_IND_NMM_GL_E!J41</f>
        <v>2.378761822871883</v>
      </c>
      <c r="K41" s="30">
        <f>FC_IND_NMM_CM_E!K41+FC_IND_NMM_CR_E!K41+FC_IND_NMM_GL_E!K41</f>
        <v>1.0572656921754082</v>
      </c>
      <c r="L41" s="30">
        <f>FC_IND_NMM_CM_E!L41+FC_IND_NMM_CR_E!L41+FC_IND_NMM_GL_E!L41</f>
        <v>1.2590713671539127</v>
      </c>
      <c r="M41" s="30">
        <f>FC_IND_NMM_CM_E!M41+FC_IND_NMM_CR_E!M41+FC_IND_NMM_GL_E!M41</f>
        <v>1.158555460017197</v>
      </c>
      <c r="N41" s="30">
        <f>FC_IND_NMM_CM_E!N41+FC_IND_NMM_CR_E!N41+FC_IND_NMM_GL_E!N41</f>
        <v>0.97919174548581256</v>
      </c>
      <c r="O41" s="30">
        <f>FC_IND_NMM_CM_E!O41+FC_IND_NMM_CR_E!O41+FC_IND_NMM_GL_E!O41</f>
        <v>0.8377472055030093</v>
      </c>
      <c r="P41" s="30">
        <f>FC_IND_NMM_CM_E!P41+FC_IND_NMM_CR_E!P41+FC_IND_NMM_GL_E!P41</f>
        <v>1.1511607910576098</v>
      </c>
      <c r="Q41" s="30">
        <f>FC_IND_NMM_CM_E!Q41+FC_IND_NMM_CR_E!Q41+FC_IND_NMM_GL_E!Q41</f>
        <v>1.0425623387790195</v>
      </c>
      <c r="R41" s="30">
        <f>FC_IND_NMM_CM_E!R41+FC_IND_NMM_CR_E!R41+FC_IND_NMM_GL_E!R41</f>
        <v>1.112639724849527</v>
      </c>
      <c r="S41" s="30">
        <f>FC_IND_NMM_CM_E!S41+FC_IND_NMM_CR_E!S41+FC_IND_NMM_GL_E!S41</f>
        <v>1.2709372312983667</v>
      </c>
      <c r="T41" s="30">
        <f>FC_IND_NMM_CM_E!T41+FC_IND_NMM_CR_E!T41+FC_IND_NMM_GL_E!T41</f>
        <v>1.0348237317282889</v>
      </c>
      <c r="U41" s="30">
        <f>FC_IND_NMM_CM_E!U41+FC_IND_NMM_CR_E!U41+FC_IND_NMM_GL_E!U41</f>
        <v>1.2153052450558894</v>
      </c>
      <c r="V41" s="30">
        <f>FC_IND_NMM_CM_E!V41+FC_IND_NMM_CR_E!V41+FC_IND_NMM_GL_E!V41</f>
        <v>0.96423043852106616</v>
      </c>
      <c r="W41" s="30">
        <f>FC_IND_NMM_CM_E!W41+FC_IND_NMM_CR_E!W41+FC_IND_NMM_GL_E!W41</f>
        <v>1.3885640584694749</v>
      </c>
      <c r="X41" s="30">
        <f>FC_IND_NMM_CM_E!X41+FC_IND_NMM_CR_E!X41+FC_IND_NMM_GL_E!X41</f>
        <v>1.4657781599312125</v>
      </c>
    </row>
    <row r="42" spans="1:24" ht="11.25" customHeight="1" x14ac:dyDescent="0.2">
      <c r="A42" s="39" t="s">
        <v>71</v>
      </c>
      <c r="B42" s="23" t="s">
        <v>72</v>
      </c>
      <c r="C42" s="30">
        <f>FC_IND_NMM_CM_E!C42+FC_IND_NMM_CR_E!C42+FC_IND_NMM_GL_E!C42</f>
        <v>0</v>
      </c>
      <c r="D42" s="30">
        <f>FC_IND_NMM_CM_E!D42+FC_IND_NMM_CR_E!D42+FC_IND_NMM_GL_E!D42</f>
        <v>0</v>
      </c>
      <c r="E42" s="30">
        <f>FC_IND_NMM_CM_E!E42+FC_IND_NMM_CR_E!E42+FC_IND_NMM_GL_E!E42</f>
        <v>0</v>
      </c>
      <c r="F42" s="30">
        <f>FC_IND_NMM_CM_E!F42+FC_IND_NMM_CR_E!F42+FC_IND_NMM_GL_E!F42</f>
        <v>0</v>
      </c>
      <c r="G42" s="30">
        <f>FC_IND_NMM_CM_E!G42+FC_IND_NMM_CR_E!G42+FC_IND_NMM_GL_E!G42</f>
        <v>0</v>
      </c>
      <c r="H42" s="30">
        <f>FC_IND_NMM_CM_E!H42+FC_IND_NMM_CR_E!H42+FC_IND_NMM_GL_E!H42</f>
        <v>0</v>
      </c>
      <c r="I42" s="30">
        <f>FC_IND_NMM_CM_E!I42+FC_IND_NMM_CR_E!I42+FC_IND_NMM_GL_E!I42</f>
        <v>0</v>
      </c>
      <c r="J42" s="30">
        <f>FC_IND_NMM_CM_E!J42+FC_IND_NMM_CR_E!J42+FC_IND_NMM_GL_E!J42</f>
        <v>0</v>
      </c>
      <c r="K42" s="30">
        <f>FC_IND_NMM_CM_E!K42+FC_IND_NMM_CR_E!K42+FC_IND_NMM_GL_E!K42</f>
        <v>0</v>
      </c>
      <c r="L42" s="30">
        <f>FC_IND_NMM_CM_E!L42+FC_IND_NMM_CR_E!L42+FC_IND_NMM_GL_E!L42</f>
        <v>0</v>
      </c>
      <c r="M42" s="30">
        <f>FC_IND_NMM_CM_E!M42+FC_IND_NMM_CR_E!M42+FC_IND_NMM_GL_E!M42</f>
        <v>0</v>
      </c>
      <c r="N42" s="30">
        <f>FC_IND_NMM_CM_E!N42+FC_IND_NMM_CR_E!N42+FC_IND_NMM_GL_E!N42</f>
        <v>0</v>
      </c>
      <c r="O42" s="30">
        <f>FC_IND_NMM_CM_E!O42+FC_IND_NMM_CR_E!O42+FC_IND_NMM_GL_E!O42</f>
        <v>0</v>
      </c>
      <c r="P42" s="30">
        <f>FC_IND_NMM_CM_E!P42+FC_IND_NMM_CR_E!P42+FC_IND_NMM_GL_E!P42</f>
        <v>0</v>
      </c>
      <c r="Q42" s="30">
        <f>FC_IND_NMM_CM_E!Q42+FC_IND_NMM_CR_E!Q42+FC_IND_NMM_GL_E!Q42</f>
        <v>0</v>
      </c>
      <c r="R42" s="30">
        <f>FC_IND_NMM_CM_E!R42+FC_IND_NMM_CR_E!R42+FC_IND_NMM_GL_E!R42</f>
        <v>0</v>
      </c>
      <c r="S42" s="30">
        <f>FC_IND_NMM_CM_E!S42+FC_IND_NMM_CR_E!S42+FC_IND_NMM_GL_E!S42</f>
        <v>0</v>
      </c>
      <c r="T42" s="30">
        <f>FC_IND_NMM_CM_E!T42+FC_IND_NMM_CR_E!T42+FC_IND_NMM_GL_E!T42</f>
        <v>0</v>
      </c>
      <c r="U42" s="30">
        <f>FC_IND_NMM_CM_E!U42+FC_IND_NMM_CR_E!U42+FC_IND_NMM_GL_E!U42</f>
        <v>0</v>
      </c>
      <c r="V42" s="30">
        <f>FC_IND_NMM_CM_E!V42+FC_IND_NMM_CR_E!V42+FC_IND_NMM_GL_E!V42</f>
        <v>0</v>
      </c>
      <c r="W42" s="30">
        <f>FC_IND_NMM_CM_E!W42+FC_IND_NMM_CR_E!W42+FC_IND_NMM_GL_E!W42</f>
        <v>0</v>
      </c>
      <c r="X42" s="30">
        <f>FC_IND_NMM_CM_E!X42+FC_IND_NMM_CR_E!X42+FC_IND_NMM_GL_E!X42</f>
        <v>0</v>
      </c>
    </row>
    <row r="43" spans="1:24" ht="11.25" customHeight="1" x14ac:dyDescent="0.2">
      <c r="A43" s="39" t="s">
        <v>73</v>
      </c>
      <c r="B43" s="23" t="s">
        <v>74</v>
      </c>
      <c r="C43" s="30">
        <f>FC_IND_NMM_CM_E!C43+FC_IND_NMM_CR_E!C43+FC_IND_NMM_GL_E!C43</f>
        <v>703.96388650042991</v>
      </c>
      <c r="D43" s="30">
        <f>FC_IND_NMM_CM_E!D43+FC_IND_NMM_CR_E!D43+FC_IND_NMM_GL_E!D43</f>
        <v>766.38890799656053</v>
      </c>
      <c r="E43" s="30">
        <f>FC_IND_NMM_CM_E!E43+FC_IND_NMM_CR_E!E43+FC_IND_NMM_GL_E!E43</f>
        <v>690.77867583834905</v>
      </c>
      <c r="F43" s="30">
        <f>FC_IND_NMM_CM_E!F43+FC_IND_NMM_CR_E!F43+FC_IND_NMM_GL_E!F43</f>
        <v>666.46569217540844</v>
      </c>
      <c r="G43" s="30">
        <f>FC_IND_NMM_CM_E!G43+FC_IND_NMM_CR_E!G43+FC_IND_NMM_GL_E!G43</f>
        <v>669.09441100601885</v>
      </c>
      <c r="H43" s="30">
        <f>FC_IND_NMM_CM_E!H43+FC_IND_NMM_CR_E!H43+FC_IND_NMM_GL_E!H43</f>
        <v>687.5068787618228</v>
      </c>
      <c r="I43" s="30">
        <f>FC_IND_NMM_CM_E!I43+FC_IND_NMM_CR_E!I43+FC_IND_NMM_GL_E!I43</f>
        <v>558.30257953568344</v>
      </c>
      <c r="J43" s="30">
        <f>FC_IND_NMM_CM_E!J43+FC_IND_NMM_CR_E!J43+FC_IND_NMM_GL_E!J43</f>
        <v>738.6773000859846</v>
      </c>
      <c r="K43" s="30">
        <f>FC_IND_NMM_CM_E!K43+FC_IND_NMM_CR_E!K43+FC_IND_NMM_GL_E!K43</f>
        <v>788.53740326741161</v>
      </c>
      <c r="L43" s="30">
        <f>FC_IND_NMM_CM_E!L43+FC_IND_NMM_CR_E!L43+FC_IND_NMM_GL_E!L43</f>
        <v>762.0838349097163</v>
      </c>
      <c r="M43" s="30">
        <f>FC_IND_NMM_CM_E!M43+FC_IND_NMM_CR_E!M43+FC_IND_NMM_GL_E!M43</f>
        <v>731.27420464316413</v>
      </c>
      <c r="N43" s="30">
        <f>FC_IND_NMM_CM_E!N43+FC_IND_NMM_CR_E!N43+FC_IND_NMM_GL_E!N43</f>
        <v>613.05382631126406</v>
      </c>
      <c r="O43" s="30">
        <f>FC_IND_NMM_CM_E!O43+FC_IND_NMM_CR_E!O43+FC_IND_NMM_GL_E!O43</f>
        <v>556.13740326741186</v>
      </c>
      <c r="P43" s="30">
        <f>FC_IND_NMM_CM_E!P43+FC_IND_NMM_CR_E!P43+FC_IND_NMM_GL_E!P43</f>
        <v>537.54754944110061</v>
      </c>
      <c r="Q43" s="30">
        <f>FC_IND_NMM_CM_E!Q43+FC_IND_NMM_CR_E!Q43+FC_IND_NMM_GL_E!Q43</f>
        <v>470.45313843508166</v>
      </c>
      <c r="R43" s="30">
        <f>FC_IND_NMM_CM_E!R43+FC_IND_NMM_CR_E!R43+FC_IND_NMM_GL_E!R43</f>
        <v>510.95614789337912</v>
      </c>
      <c r="S43" s="30">
        <f>FC_IND_NMM_CM_E!S43+FC_IND_NMM_CR_E!S43+FC_IND_NMM_GL_E!S43</f>
        <v>479.96328460877049</v>
      </c>
      <c r="T43" s="30">
        <f>FC_IND_NMM_CM_E!T43+FC_IND_NMM_CR_E!T43+FC_IND_NMM_GL_E!T43</f>
        <v>473.87575236457428</v>
      </c>
      <c r="U43" s="30">
        <f>FC_IND_NMM_CM_E!U43+FC_IND_NMM_CR_E!U43+FC_IND_NMM_GL_E!U43</f>
        <v>478.9988822012038</v>
      </c>
      <c r="V43" s="30">
        <f>FC_IND_NMM_CM_E!V43+FC_IND_NMM_CR_E!V43+FC_IND_NMM_GL_E!V43</f>
        <v>481.43568357695614</v>
      </c>
      <c r="W43" s="30">
        <f>FC_IND_NMM_CM_E!W43+FC_IND_NMM_CR_E!W43+FC_IND_NMM_GL_E!W43</f>
        <v>479.67162510748074</v>
      </c>
      <c r="X43" s="30">
        <f>FC_IND_NMM_CM_E!X43+FC_IND_NMM_CR_E!X43+FC_IND_NMM_GL_E!X43</f>
        <v>541.79552880481515</v>
      </c>
    </row>
    <row r="44" spans="1:24" ht="11.25" customHeight="1" x14ac:dyDescent="0.2">
      <c r="A44" s="39" t="s">
        <v>75</v>
      </c>
      <c r="B44" s="23" t="s">
        <v>76</v>
      </c>
      <c r="C44" s="30">
        <f>FC_IND_NMM_CM_E!C44+FC_IND_NMM_CR_E!C44+FC_IND_NMM_GL_E!C44</f>
        <v>3676.6586414445396</v>
      </c>
      <c r="D44" s="30">
        <f>FC_IND_NMM_CM_E!D44+FC_IND_NMM_CR_E!D44+FC_IND_NMM_GL_E!D44</f>
        <v>3025.9683576956145</v>
      </c>
      <c r="E44" s="30">
        <f>FC_IND_NMM_CM_E!E44+FC_IND_NMM_CR_E!E44+FC_IND_NMM_GL_E!E44</f>
        <v>3088.287790197764</v>
      </c>
      <c r="F44" s="30">
        <f>FC_IND_NMM_CM_E!F44+FC_IND_NMM_CR_E!F44+FC_IND_NMM_GL_E!F44</f>
        <v>2472.4133276010311</v>
      </c>
      <c r="G44" s="30">
        <f>FC_IND_NMM_CM_E!G44+FC_IND_NMM_CR_E!G44+FC_IND_NMM_GL_E!G44</f>
        <v>2306.7296646603609</v>
      </c>
      <c r="H44" s="30">
        <f>FC_IND_NMM_CM_E!H44+FC_IND_NMM_CR_E!H44+FC_IND_NMM_GL_E!H44</f>
        <v>2094.8047291487524</v>
      </c>
      <c r="I44" s="30">
        <f>FC_IND_NMM_CM_E!I44+FC_IND_NMM_CR_E!I44+FC_IND_NMM_GL_E!I44</f>
        <v>2249.8569217540839</v>
      </c>
      <c r="J44" s="30">
        <f>FC_IND_NMM_CM_E!J44+FC_IND_NMM_CR_E!J44+FC_IND_NMM_GL_E!J44</f>
        <v>2048.1631126397247</v>
      </c>
      <c r="K44" s="30">
        <f>FC_IND_NMM_CM_E!K44+FC_IND_NMM_CR_E!K44+FC_IND_NMM_GL_E!K44</f>
        <v>1941.2687016337054</v>
      </c>
      <c r="L44" s="30">
        <f>FC_IND_NMM_CM_E!L44+FC_IND_NMM_CR_E!L44+FC_IND_NMM_GL_E!L44</f>
        <v>1582.1212381771279</v>
      </c>
      <c r="M44" s="30">
        <f>FC_IND_NMM_CM_E!M44+FC_IND_NMM_CR_E!M44+FC_IND_NMM_GL_E!M44</f>
        <v>1207.0740326741186</v>
      </c>
      <c r="N44" s="30">
        <f>FC_IND_NMM_CM_E!N44+FC_IND_NMM_CR_E!N44+FC_IND_NMM_GL_E!N44</f>
        <v>1031.360533104041</v>
      </c>
      <c r="O44" s="30">
        <f>FC_IND_NMM_CM_E!O44+FC_IND_NMM_CR_E!O44+FC_IND_NMM_GL_E!O44</f>
        <v>686.4764402407568</v>
      </c>
      <c r="P44" s="30">
        <f>FC_IND_NMM_CM_E!P44+FC_IND_NMM_CR_E!P44+FC_IND_NMM_GL_E!P44</f>
        <v>528.02785898538252</v>
      </c>
      <c r="Q44" s="30">
        <f>FC_IND_NMM_CM_E!Q44+FC_IND_NMM_CR_E!Q44+FC_IND_NMM_GL_E!Q44</f>
        <v>399.67540842648322</v>
      </c>
      <c r="R44" s="30">
        <f>FC_IND_NMM_CM_E!R44+FC_IND_NMM_CR_E!R44+FC_IND_NMM_GL_E!R44</f>
        <v>519.20292347377472</v>
      </c>
      <c r="S44" s="30">
        <f>FC_IND_NMM_CM_E!S44+FC_IND_NMM_CR_E!S44+FC_IND_NMM_GL_E!S44</f>
        <v>629.81642304385207</v>
      </c>
      <c r="T44" s="30">
        <f>FC_IND_NMM_CM_E!T44+FC_IND_NMM_CR_E!T44+FC_IND_NMM_GL_E!T44</f>
        <v>470.44806534823738</v>
      </c>
      <c r="U44" s="30">
        <f>FC_IND_NMM_CM_E!U44+FC_IND_NMM_CR_E!U44+FC_IND_NMM_GL_E!U44</f>
        <v>407.13439380911439</v>
      </c>
      <c r="V44" s="30">
        <f>FC_IND_NMM_CM_E!V44+FC_IND_NMM_CR_E!V44+FC_IND_NMM_GL_E!V44</f>
        <v>341.88099742046427</v>
      </c>
      <c r="W44" s="30">
        <f>FC_IND_NMM_CM_E!W44+FC_IND_NMM_CR_E!W44+FC_IND_NMM_GL_E!W44</f>
        <v>503.0274290627687</v>
      </c>
      <c r="X44" s="30">
        <f>FC_IND_NMM_CM_E!X44+FC_IND_NMM_CR_E!X44+FC_IND_NMM_GL_E!X44</f>
        <v>279.91693895098888</v>
      </c>
    </row>
    <row r="45" spans="1:24" ht="11.25" customHeight="1" x14ac:dyDescent="0.2">
      <c r="A45" s="39" t="s">
        <v>77</v>
      </c>
      <c r="B45" s="23" t="s">
        <v>78</v>
      </c>
      <c r="C45" s="30">
        <f>FC_IND_NMM_CM_E!C45+FC_IND_NMM_CR_E!C45+FC_IND_NMM_GL_E!C45</f>
        <v>0</v>
      </c>
      <c r="D45" s="30">
        <f>FC_IND_NMM_CM_E!D45+FC_IND_NMM_CR_E!D45+FC_IND_NMM_GL_E!D45</f>
        <v>0</v>
      </c>
      <c r="E45" s="30">
        <f>FC_IND_NMM_CM_E!E45+FC_IND_NMM_CR_E!E45+FC_IND_NMM_GL_E!E45</f>
        <v>0</v>
      </c>
      <c r="F45" s="30">
        <f>FC_IND_NMM_CM_E!F45+FC_IND_NMM_CR_E!F45+FC_IND_NMM_GL_E!F45</f>
        <v>0</v>
      </c>
      <c r="G45" s="30">
        <f>FC_IND_NMM_CM_E!G45+FC_IND_NMM_CR_E!G45+FC_IND_NMM_GL_E!G45</f>
        <v>0</v>
      </c>
      <c r="H45" s="30">
        <f>FC_IND_NMM_CM_E!H45+FC_IND_NMM_CR_E!H45+FC_IND_NMM_GL_E!H45</f>
        <v>0</v>
      </c>
      <c r="I45" s="30">
        <f>FC_IND_NMM_CM_E!I45+FC_IND_NMM_CR_E!I45+FC_IND_NMM_GL_E!I45</f>
        <v>0</v>
      </c>
      <c r="J45" s="30">
        <f>FC_IND_NMM_CM_E!J45+FC_IND_NMM_CR_E!J45+FC_IND_NMM_GL_E!J45</f>
        <v>0</v>
      </c>
      <c r="K45" s="30">
        <f>FC_IND_NMM_CM_E!K45+FC_IND_NMM_CR_E!K45+FC_IND_NMM_GL_E!K45</f>
        <v>0</v>
      </c>
      <c r="L45" s="30">
        <f>FC_IND_NMM_CM_E!L45+FC_IND_NMM_CR_E!L45+FC_IND_NMM_GL_E!L45</f>
        <v>0</v>
      </c>
      <c r="M45" s="30">
        <f>FC_IND_NMM_CM_E!M45+FC_IND_NMM_CR_E!M45+FC_IND_NMM_GL_E!M45</f>
        <v>0</v>
      </c>
      <c r="N45" s="30">
        <f>FC_IND_NMM_CM_E!N45+FC_IND_NMM_CR_E!N45+FC_IND_NMM_GL_E!N45</f>
        <v>0</v>
      </c>
      <c r="O45" s="30">
        <f>FC_IND_NMM_CM_E!O45+FC_IND_NMM_CR_E!O45+FC_IND_NMM_GL_E!O45</f>
        <v>0</v>
      </c>
      <c r="P45" s="30">
        <f>FC_IND_NMM_CM_E!P45+FC_IND_NMM_CR_E!P45+FC_IND_NMM_GL_E!P45</f>
        <v>0</v>
      </c>
      <c r="Q45" s="30">
        <f>FC_IND_NMM_CM_E!Q45+FC_IND_NMM_CR_E!Q45+FC_IND_NMM_GL_E!Q45</f>
        <v>0</v>
      </c>
      <c r="R45" s="30">
        <f>FC_IND_NMM_CM_E!R45+FC_IND_NMM_CR_E!R45+FC_IND_NMM_GL_E!R45</f>
        <v>0</v>
      </c>
      <c r="S45" s="30">
        <f>FC_IND_NMM_CM_E!S45+FC_IND_NMM_CR_E!S45+FC_IND_NMM_GL_E!S45</f>
        <v>0</v>
      </c>
      <c r="T45" s="30">
        <f>FC_IND_NMM_CM_E!T45+FC_IND_NMM_CR_E!T45+FC_IND_NMM_GL_E!T45</f>
        <v>1.031814273430782E-3</v>
      </c>
      <c r="U45" s="30">
        <f>FC_IND_NMM_CM_E!U45+FC_IND_NMM_CR_E!U45+FC_IND_NMM_GL_E!U45</f>
        <v>1.031814273430782E-3</v>
      </c>
      <c r="V45" s="30">
        <f>FC_IND_NMM_CM_E!V45+FC_IND_NMM_CR_E!V45+FC_IND_NMM_GL_E!V45</f>
        <v>0</v>
      </c>
      <c r="W45" s="30">
        <f>FC_IND_NMM_CM_E!W45+FC_IND_NMM_CR_E!W45+FC_IND_NMM_GL_E!W45</f>
        <v>0</v>
      </c>
      <c r="X45" s="30">
        <f>FC_IND_NMM_CM_E!X45+FC_IND_NMM_CR_E!X45+FC_IND_NMM_GL_E!X45</f>
        <v>0</v>
      </c>
    </row>
    <row r="46" spans="1:24" ht="11.25" customHeight="1" x14ac:dyDescent="0.2">
      <c r="A46" s="39" t="s">
        <v>79</v>
      </c>
      <c r="B46" s="23" t="s">
        <v>80</v>
      </c>
      <c r="C46" s="30">
        <f>FC_IND_NMM_CM_E!C46+FC_IND_NMM_CR_E!C46+FC_IND_NMM_GL_E!C46</f>
        <v>0</v>
      </c>
      <c r="D46" s="30">
        <f>FC_IND_NMM_CM_E!D46+FC_IND_NMM_CR_E!D46+FC_IND_NMM_GL_E!D46</f>
        <v>0</v>
      </c>
      <c r="E46" s="30">
        <f>FC_IND_NMM_CM_E!E46+FC_IND_NMM_CR_E!E46+FC_IND_NMM_GL_E!E46</f>
        <v>0</v>
      </c>
      <c r="F46" s="30">
        <f>FC_IND_NMM_CM_E!F46+FC_IND_NMM_CR_E!F46+FC_IND_NMM_GL_E!F46</f>
        <v>0</v>
      </c>
      <c r="G46" s="30">
        <f>FC_IND_NMM_CM_E!G46+FC_IND_NMM_CR_E!G46+FC_IND_NMM_GL_E!G46</f>
        <v>0</v>
      </c>
      <c r="H46" s="30">
        <f>FC_IND_NMM_CM_E!H46+FC_IND_NMM_CR_E!H46+FC_IND_NMM_GL_E!H46</f>
        <v>0</v>
      </c>
      <c r="I46" s="30">
        <f>FC_IND_NMM_CM_E!I46+FC_IND_NMM_CR_E!I46+FC_IND_NMM_GL_E!I46</f>
        <v>0</v>
      </c>
      <c r="J46" s="30">
        <f>FC_IND_NMM_CM_E!J46+FC_IND_NMM_CR_E!J46+FC_IND_NMM_GL_E!J46</f>
        <v>0</v>
      </c>
      <c r="K46" s="30">
        <f>FC_IND_NMM_CM_E!K46+FC_IND_NMM_CR_E!K46+FC_IND_NMM_GL_E!K46</f>
        <v>0</v>
      </c>
      <c r="L46" s="30">
        <f>FC_IND_NMM_CM_E!L46+FC_IND_NMM_CR_E!L46+FC_IND_NMM_GL_E!L46</f>
        <v>0</v>
      </c>
      <c r="M46" s="30">
        <f>FC_IND_NMM_CM_E!M46+FC_IND_NMM_CR_E!M46+FC_IND_NMM_GL_E!M46</f>
        <v>0</v>
      </c>
      <c r="N46" s="30">
        <f>FC_IND_NMM_CM_E!N46+FC_IND_NMM_CR_E!N46+FC_IND_NMM_GL_E!N46</f>
        <v>0</v>
      </c>
      <c r="O46" s="30">
        <f>FC_IND_NMM_CM_E!O46+FC_IND_NMM_CR_E!O46+FC_IND_NMM_GL_E!O46</f>
        <v>0</v>
      </c>
      <c r="P46" s="30">
        <f>FC_IND_NMM_CM_E!P46+FC_IND_NMM_CR_E!P46+FC_IND_NMM_GL_E!P46</f>
        <v>0</v>
      </c>
      <c r="Q46" s="30">
        <f>FC_IND_NMM_CM_E!Q46+FC_IND_NMM_CR_E!Q46+FC_IND_NMM_GL_E!Q46</f>
        <v>0</v>
      </c>
      <c r="R46" s="30">
        <f>FC_IND_NMM_CM_E!R46+FC_IND_NMM_CR_E!R46+FC_IND_NMM_GL_E!R46</f>
        <v>0</v>
      </c>
      <c r="S46" s="30">
        <f>FC_IND_NMM_CM_E!S46+FC_IND_NMM_CR_E!S46+FC_IND_NMM_GL_E!S46</f>
        <v>0</v>
      </c>
      <c r="T46" s="30">
        <f>FC_IND_NMM_CM_E!T46+FC_IND_NMM_CR_E!T46+FC_IND_NMM_GL_E!T46</f>
        <v>0</v>
      </c>
      <c r="U46" s="30">
        <f>FC_IND_NMM_CM_E!U46+FC_IND_NMM_CR_E!U46+FC_IND_NMM_GL_E!U46</f>
        <v>0</v>
      </c>
      <c r="V46" s="30">
        <f>FC_IND_NMM_CM_E!V46+FC_IND_NMM_CR_E!V46+FC_IND_NMM_GL_E!V46</f>
        <v>0</v>
      </c>
      <c r="W46" s="30">
        <f>FC_IND_NMM_CM_E!W46+FC_IND_NMM_CR_E!W46+FC_IND_NMM_GL_E!W46</f>
        <v>0</v>
      </c>
      <c r="X46" s="30">
        <f>FC_IND_NMM_CM_E!X46+FC_IND_NMM_CR_E!X46+FC_IND_NMM_GL_E!X46</f>
        <v>0</v>
      </c>
    </row>
    <row r="47" spans="1:24" ht="11.25" customHeight="1" x14ac:dyDescent="0.2">
      <c r="A47" s="39" t="s">
        <v>81</v>
      </c>
      <c r="B47" s="23" t="s">
        <v>82</v>
      </c>
      <c r="C47" s="30">
        <f>FC_IND_NMM_CM_E!C47+FC_IND_NMM_CR_E!C47+FC_IND_NMM_GL_E!C47</f>
        <v>0</v>
      </c>
      <c r="D47" s="30">
        <f>FC_IND_NMM_CM_E!D47+FC_IND_NMM_CR_E!D47+FC_IND_NMM_GL_E!D47</f>
        <v>0</v>
      </c>
      <c r="E47" s="30">
        <f>FC_IND_NMM_CM_E!E47+FC_IND_NMM_CR_E!E47+FC_IND_NMM_GL_E!E47</f>
        <v>0</v>
      </c>
      <c r="F47" s="30">
        <f>FC_IND_NMM_CM_E!F47+FC_IND_NMM_CR_E!F47+FC_IND_NMM_GL_E!F47</f>
        <v>0</v>
      </c>
      <c r="G47" s="30">
        <f>FC_IND_NMM_CM_E!G47+FC_IND_NMM_CR_E!G47+FC_IND_NMM_GL_E!G47</f>
        <v>0</v>
      </c>
      <c r="H47" s="30">
        <f>FC_IND_NMM_CM_E!H47+FC_IND_NMM_CR_E!H47+FC_IND_NMM_GL_E!H47</f>
        <v>0</v>
      </c>
      <c r="I47" s="30">
        <f>FC_IND_NMM_CM_E!I47+FC_IND_NMM_CR_E!I47+FC_IND_NMM_GL_E!I47</f>
        <v>0</v>
      </c>
      <c r="J47" s="30">
        <f>FC_IND_NMM_CM_E!J47+FC_IND_NMM_CR_E!J47+FC_IND_NMM_GL_E!J47</f>
        <v>0</v>
      </c>
      <c r="K47" s="30">
        <f>FC_IND_NMM_CM_E!K47+FC_IND_NMM_CR_E!K47+FC_IND_NMM_GL_E!K47</f>
        <v>0</v>
      </c>
      <c r="L47" s="30">
        <f>FC_IND_NMM_CM_E!L47+FC_IND_NMM_CR_E!L47+FC_IND_NMM_GL_E!L47</f>
        <v>0</v>
      </c>
      <c r="M47" s="30">
        <f>FC_IND_NMM_CM_E!M47+FC_IND_NMM_CR_E!M47+FC_IND_NMM_GL_E!M47</f>
        <v>0</v>
      </c>
      <c r="N47" s="30">
        <f>FC_IND_NMM_CM_E!N47+FC_IND_NMM_CR_E!N47+FC_IND_NMM_GL_E!N47</f>
        <v>0</v>
      </c>
      <c r="O47" s="30">
        <f>FC_IND_NMM_CM_E!O47+FC_IND_NMM_CR_E!O47+FC_IND_NMM_GL_E!O47</f>
        <v>0</v>
      </c>
      <c r="P47" s="30">
        <f>FC_IND_NMM_CM_E!P47+FC_IND_NMM_CR_E!P47+FC_IND_NMM_GL_E!P47</f>
        <v>0</v>
      </c>
      <c r="Q47" s="30">
        <f>FC_IND_NMM_CM_E!Q47+FC_IND_NMM_CR_E!Q47+FC_IND_NMM_GL_E!Q47</f>
        <v>0</v>
      </c>
      <c r="R47" s="30">
        <f>FC_IND_NMM_CM_E!R47+FC_IND_NMM_CR_E!R47+FC_IND_NMM_GL_E!R47</f>
        <v>0</v>
      </c>
      <c r="S47" s="30">
        <f>FC_IND_NMM_CM_E!S47+FC_IND_NMM_CR_E!S47+FC_IND_NMM_GL_E!S47</f>
        <v>0</v>
      </c>
      <c r="T47" s="30">
        <f>FC_IND_NMM_CM_E!T47+FC_IND_NMM_CR_E!T47+FC_IND_NMM_GL_E!T47</f>
        <v>0</v>
      </c>
      <c r="U47" s="30">
        <f>FC_IND_NMM_CM_E!U47+FC_IND_NMM_CR_E!U47+FC_IND_NMM_GL_E!U47</f>
        <v>0</v>
      </c>
      <c r="V47" s="30">
        <f>FC_IND_NMM_CM_E!V47+FC_IND_NMM_CR_E!V47+FC_IND_NMM_GL_E!V47</f>
        <v>0.1000859845227859</v>
      </c>
      <c r="W47" s="30">
        <f>FC_IND_NMM_CM_E!W47+FC_IND_NMM_CR_E!W47+FC_IND_NMM_GL_E!W47</f>
        <v>6.4058469475494401E-2</v>
      </c>
      <c r="X47" s="30">
        <f>FC_IND_NMM_CM_E!X47+FC_IND_NMM_CR_E!X47+FC_IND_NMM_GL_E!X47</f>
        <v>0</v>
      </c>
    </row>
    <row r="48" spans="1:24" ht="11.25" customHeight="1" x14ac:dyDescent="0.2">
      <c r="A48" s="39" t="s">
        <v>83</v>
      </c>
      <c r="B48" s="23" t="s">
        <v>84</v>
      </c>
      <c r="C48" s="30">
        <f>FC_IND_NMM_CM_E!C48+FC_IND_NMM_CR_E!C48+FC_IND_NMM_GL_E!C48</f>
        <v>6101.3642304385194</v>
      </c>
      <c r="D48" s="30">
        <f>FC_IND_NMM_CM_E!D48+FC_IND_NMM_CR_E!D48+FC_IND_NMM_GL_E!D48</f>
        <v>6878.7702493551151</v>
      </c>
      <c r="E48" s="30">
        <f>FC_IND_NMM_CM_E!E48+FC_IND_NMM_CR_E!E48+FC_IND_NMM_GL_E!E48</f>
        <v>7073.6871883061031</v>
      </c>
      <c r="F48" s="30">
        <f>FC_IND_NMM_CM_E!F48+FC_IND_NMM_CR_E!F48+FC_IND_NMM_GL_E!F48</f>
        <v>7675.5428202923476</v>
      </c>
      <c r="G48" s="30">
        <f>FC_IND_NMM_CM_E!G48+FC_IND_NMM_CR_E!G48+FC_IND_NMM_GL_E!G48</f>
        <v>8279.2986242476345</v>
      </c>
      <c r="H48" s="30">
        <f>FC_IND_NMM_CM_E!H48+FC_IND_NMM_CR_E!H48+FC_IND_NMM_GL_E!H48</f>
        <v>8746.3630266552027</v>
      </c>
      <c r="I48" s="30">
        <f>FC_IND_NMM_CM_E!I48+FC_IND_NMM_CR_E!I48+FC_IND_NMM_GL_E!I48</f>
        <v>8431.6730868443665</v>
      </c>
      <c r="J48" s="30">
        <f>FC_IND_NMM_CM_E!J48+FC_IND_NMM_CR_E!J48+FC_IND_NMM_GL_E!J48</f>
        <v>8119.0338779019776</v>
      </c>
      <c r="K48" s="30">
        <f>FC_IND_NMM_CM_E!K48+FC_IND_NMM_CR_E!K48+FC_IND_NMM_GL_E!K48</f>
        <v>7869.6708512467758</v>
      </c>
      <c r="L48" s="30">
        <f>FC_IND_NMM_CM_E!L48+FC_IND_NMM_CR_E!L48+FC_IND_NMM_GL_E!L48</f>
        <v>6714.9471195184842</v>
      </c>
      <c r="M48" s="30">
        <f>FC_IND_NMM_CM_E!M48+FC_IND_NMM_CR_E!M48+FC_IND_NMM_GL_E!M48</f>
        <v>6526.6236457437644</v>
      </c>
      <c r="N48" s="30">
        <f>FC_IND_NMM_CM_E!N48+FC_IND_NMM_CR_E!N48+FC_IND_NMM_GL_E!N48</f>
        <v>6286.7975924333605</v>
      </c>
      <c r="O48" s="30">
        <f>FC_IND_NMM_CM_E!O48+FC_IND_NMM_CR_E!O48+FC_IND_NMM_GL_E!O48</f>
        <v>5600.120550300946</v>
      </c>
      <c r="P48" s="30">
        <f>FC_IND_NMM_CM_E!P48+FC_IND_NMM_CR_E!P48+FC_IND_NMM_GL_E!P48</f>
        <v>5030.0257093723139</v>
      </c>
      <c r="Q48" s="30">
        <f>FC_IND_NMM_CM_E!Q48+FC_IND_NMM_CR_E!Q48+FC_IND_NMM_GL_E!Q48</f>
        <v>4722.3810834049873</v>
      </c>
      <c r="R48" s="30">
        <f>FC_IND_NMM_CM_E!R48+FC_IND_NMM_CR_E!R48+FC_IND_NMM_GL_E!R48</f>
        <v>5207.5282889079972</v>
      </c>
      <c r="S48" s="30">
        <f>FC_IND_NMM_CM_E!S48+FC_IND_NMM_CR_E!S48+FC_IND_NMM_GL_E!S48</f>
        <v>4928.668443680137</v>
      </c>
      <c r="T48" s="30">
        <f>FC_IND_NMM_CM_E!T48+FC_IND_NMM_CR_E!T48+FC_IND_NMM_GL_E!T48</f>
        <v>4437.076096302666</v>
      </c>
      <c r="U48" s="30">
        <f>FC_IND_NMM_CM_E!U48+FC_IND_NMM_CR_E!U48+FC_IND_NMM_GL_E!U48</f>
        <v>4336.0838349097157</v>
      </c>
      <c r="V48" s="30">
        <f>FC_IND_NMM_CM_E!V48+FC_IND_NMM_CR_E!V48+FC_IND_NMM_GL_E!V48</f>
        <v>4269.2817712811693</v>
      </c>
      <c r="W48" s="30">
        <f>FC_IND_NMM_CM_E!W48+FC_IND_NMM_CR_E!W48+FC_IND_NMM_GL_E!W48</f>
        <v>4002.5534823731732</v>
      </c>
      <c r="X48" s="30">
        <f>FC_IND_NMM_CM_E!X48+FC_IND_NMM_CR_E!X48+FC_IND_NMM_GL_E!X48</f>
        <v>3848.8748925193463</v>
      </c>
    </row>
    <row r="49" spans="1:24" ht="11.25" customHeight="1" x14ac:dyDescent="0.2">
      <c r="A49" s="39" t="s">
        <v>85</v>
      </c>
      <c r="B49" s="23" t="s">
        <v>86</v>
      </c>
      <c r="C49" s="30">
        <f>FC_IND_NMM_CM_E!C49+FC_IND_NMM_CR_E!C49+FC_IND_NMM_GL_E!C49</f>
        <v>0</v>
      </c>
      <c r="D49" s="30">
        <f>FC_IND_NMM_CM_E!D49+FC_IND_NMM_CR_E!D49+FC_IND_NMM_GL_E!D49</f>
        <v>0</v>
      </c>
      <c r="E49" s="30">
        <f>FC_IND_NMM_CM_E!E49+FC_IND_NMM_CR_E!E49+FC_IND_NMM_GL_E!E49</f>
        <v>0</v>
      </c>
      <c r="F49" s="30">
        <f>FC_IND_NMM_CM_E!F49+FC_IND_NMM_CR_E!F49+FC_IND_NMM_GL_E!F49</f>
        <v>0</v>
      </c>
      <c r="G49" s="30">
        <f>FC_IND_NMM_CM_E!G49+FC_IND_NMM_CR_E!G49+FC_IND_NMM_GL_E!G49</f>
        <v>0</v>
      </c>
      <c r="H49" s="30">
        <f>FC_IND_NMM_CM_E!H49+FC_IND_NMM_CR_E!H49+FC_IND_NMM_GL_E!H49</f>
        <v>0</v>
      </c>
      <c r="I49" s="30">
        <f>FC_IND_NMM_CM_E!I49+FC_IND_NMM_CR_E!I49+FC_IND_NMM_GL_E!I49</f>
        <v>0</v>
      </c>
      <c r="J49" s="30">
        <f>FC_IND_NMM_CM_E!J49+FC_IND_NMM_CR_E!J49+FC_IND_NMM_GL_E!J49</f>
        <v>0</v>
      </c>
      <c r="K49" s="30">
        <f>FC_IND_NMM_CM_E!K49+FC_IND_NMM_CR_E!K49+FC_IND_NMM_GL_E!K49</f>
        <v>0</v>
      </c>
      <c r="L49" s="30">
        <f>FC_IND_NMM_CM_E!L49+FC_IND_NMM_CR_E!L49+FC_IND_NMM_GL_E!L49</f>
        <v>0</v>
      </c>
      <c r="M49" s="30">
        <f>FC_IND_NMM_CM_E!M49+FC_IND_NMM_CR_E!M49+FC_IND_NMM_GL_E!M49</f>
        <v>0</v>
      </c>
      <c r="N49" s="30">
        <f>FC_IND_NMM_CM_E!N49+FC_IND_NMM_CR_E!N49+FC_IND_NMM_GL_E!N49</f>
        <v>0</v>
      </c>
      <c r="O49" s="30">
        <f>FC_IND_NMM_CM_E!O49+FC_IND_NMM_CR_E!O49+FC_IND_NMM_GL_E!O49</f>
        <v>0</v>
      </c>
      <c r="P49" s="30">
        <f>FC_IND_NMM_CM_E!P49+FC_IND_NMM_CR_E!P49+FC_IND_NMM_GL_E!P49</f>
        <v>0</v>
      </c>
      <c r="Q49" s="30">
        <f>FC_IND_NMM_CM_E!Q49+FC_IND_NMM_CR_E!Q49+FC_IND_NMM_GL_E!Q49</f>
        <v>0</v>
      </c>
      <c r="R49" s="30">
        <f>FC_IND_NMM_CM_E!R49+FC_IND_NMM_CR_E!R49+FC_IND_NMM_GL_E!R49</f>
        <v>0</v>
      </c>
      <c r="S49" s="30">
        <f>FC_IND_NMM_CM_E!S49+FC_IND_NMM_CR_E!S49+FC_IND_NMM_GL_E!S49</f>
        <v>0</v>
      </c>
      <c r="T49" s="30">
        <f>FC_IND_NMM_CM_E!T49+FC_IND_NMM_CR_E!T49+FC_IND_NMM_GL_E!T49</f>
        <v>0</v>
      </c>
      <c r="U49" s="30">
        <f>FC_IND_NMM_CM_E!U49+FC_IND_NMM_CR_E!U49+FC_IND_NMM_GL_E!U49</f>
        <v>0</v>
      </c>
      <c r="V49" s="30">
        <f>FC_IND_NMM_CM_E!V49+FC_IND_NMM_CR_E!V49+FC_IND_NMM_GL_E!V49</f>
        <v>0</v>
      </c>
      <c r="W49" s="30">
        <f>FC_IND_NMM_CM_E!W49+FC_IND_NMM_CR_E!W49+FC_IND_NMM_GL_E!W49</f>
        <v>0</v>
      </c>
      <c r="X49" s="30">
        <f>FC_IND_NMM_CM_E!X49+FC_IND_NMM_CR_E!X49+FC_IND_NMM_GL_E!X49</f>
        <v>0</v>
      </c>
    </row>
    <row r="50" spans="1:24" ht="11.25" customHeight="1" x14ac:dyDescent="0.2">
      <c r="A50" s="39" t="s">
        <v>87</v>
      </c>
      <c r="B50" s="23" t="s">
        <v>88</v>
      </c>
      <c r="C50" s="30">
        <f>FC_IND_NMM_CM_E!C50+FC_IND_NMM_CR_E!C50+FC_IND_NMM_GL_E!C50</f>
        <v>35.084264832330192</v>
      </c>
      <c r="D50" s="30">
        <f>FC_IND_NMM_CM_E!D50+FC_IND_NMM_CR_E!D50+FC_IND_NMM_GL_E!D50</f>
        <v>28.655717970765252</v>
      </c>
      <c r="E50" s="30">
        <f>FC_IND_NMM_CM_E!E50+FC_IND_NMM_CR_E!E50+FC_IND_NMM_GL_E!E50</f>
        <v>282.51220980223559</v>
      </c>
      <c r="F50" s="30">
        <f>FC_IND_NMM_CM_E!F50+FC_IND_NMM_CR_E!F50+FC_IND_NMM_GL_E!F50</f>
        <v>365.85631986242475</v>
      </c>
      <c r="G50" s="30">
        <f>FC_IND_NMM_CM_E!G50+FC_IND_NMM_CR_E!G50+FC_IND_NMM_GL_E!G50</f>
        <v>861.61926053310412</v>
      </c>
      <c r="H50" s="30">
        <f>FC_IND_NMM_CM_E!H50+FC_IND_NMM_CR_E!H50+FC_IND_NMM_GL_E!H50</f>
        <v>649.34832330180552</v>
      </c>
      <c r="I50" s="30">
        <f>FC_IND_NMM_CM_E!I50+FC_IND_NMM_CR_E!I50+FC_IND_NMM_GL_E!I50</f>
        <v>521.9256233877901</v>
      </c>
      <c r="J50" s="30">
        <f>FC_IND_NMM_CM_E!J50+FC_IND_NMM_CR_E!J50+FC_IND_NMM_GL_E!J50</f>
        <v>525.13224419604467</v>
      </c>
      <c r="K50" s="30">
        <f>FC_IND_NMM_CM_E!K50+FC_IND_NMM_CR_E!K50+FC_IND_NMM_GL_E!K50</f>
        <v>549.77790197764398</v>
      </c>
      <c r="L50" s="30">
        <f>FC_IND_NMM_CM_E!L50+FC_IND_NMM_CR_E!L50+FC_IND_NMM_GL_E!L50</f>
        <v>102.9730008598452</v>
      </c>
      <c r="M50" s="30">
        <f>FC_IND_NMM_CM_E!M50+FC_IND_NMM_CR_E!M50+FC_IND_NMM_GL_E!M50</f>
        <v>137.23207222699915</v>
      </c>
      <c r="N50" s="30">
        <f>FC_IND_NMM_CM_E!N50+FC_IND_NMM_CR_E!N50+FC_IND_NMM_GL_E!N50</f>
        <v>149.88693035253655</v>
      </c>
      <c r="O50" s="30">
        <f>FC_IND_NMM_CM_E!O50+FC_IND_NMM_CR_E!O50+FC_IND_NMM_GL_E!O50</f>
        <v>159.87102321582114</v>
      </c>
      <c r="P50" s="30">
        <f>FC_IND_NMM_CM_E!P50+FC_IND_NMM_CR_E!P50+FC_IND_NMM_GL_E!P50</f>
        <v>145.66784178847809</v>
      </c>
      <c r="Q50" s="30">
        <f>FC_IND_NMM_CM_E!Q50+FC_IND_NMM_CR_E!Q50+FC_IND_NMM_GL_E!Q50</f>
        <v>157.46706792777303</v>
      </c>
      <c r="R50" s="30">
        <f>FC_IND_NMM_CM_E!R50+FC_IND_NMM_CR_E!R50+FC_IND_NMM_GL_E!R50</f>
        <v>177.58503869303527</v>
      </c>
      <c r="S50" s="30">
        <f>FC_IND_NMM_CM_E!S50+FC_IND_NMM_CR_E!S50+FC_IND_NMM_GL_E!S50</f>
        <v>197.3085124677558</v>
      </c>
      <c r="T50" s="30">
        <f>FC_IND_NMM_CM_E!T50+FC_IND_NMM_CR_E!T50+FC_IND_NMM_GL_E!T50</f>
        <v>110.50524505588993</v>
      </c>
      <c r="U50" s="30">
        <f>FC_IND_NMM_CM_E!U50+FC_IND_NMM_CR_E!U50+FC_IND_NMM_GL_E!U50</f>
        <v>208.98624247635428</v>
      </c>
      <c r="V50" s="30">
        <f>FC_IND_NMM_CM_E!V50+FC_IND_NMM_CR_E!V50+FC_IND_NMM_GL_E!V50</f>
        <v>202.37420464316421</v>
      </c>
      <c r="W50" s="30">
        <f>FC_IND_NMM_CM_E!W50+FC_IND_NMM_CR_E!W50+FC_IND_NMM_GL_E!W50</f>
        <v>180.39458297506445</v>
      </c>
      <c r="X50" s="30">
        <f>FC_IND_NMM_CM_E!X50+FC_IND_NMM_CR_E!X50+FC_IND_NMM_GL_E!X50</f>
        <v>199.61891659501293</v>
      </c>
    </row>
    <row r="51" spans="1:24" ht="11.25" customHeight="1" x14ac:dyDescent="0.2">
      <c r="A51" s="24" t="s">
        <v>89</v>
      </c>
      <c r="B51" s="25" t="s">
        <v>90</v>
      </c>
      <c r="C51" s="31">
        <f>FC_IND_NMM_CM_E!C51+FC_IND_NMM_CR_E!C51+FC_IND_NMM_GL_E!C51</f>
        <v>16145.034737747203</v>
      </c>
      <c r="D51" s="31">
        <f>FC_IND_NMM_CM_E!D51+FC_IND_NMM_CR_E!D51+FC_IND_NMM_GL_E!D51</f>
        <v>16784.594840928632</v>
      </c>
      <c r="E51" s="31">
        <f>FC_IND_NMM_CM_E!E51+FC_IND_NMM_CR_E!E51+FC_IND_NMM_GL_E!E51</f>
        <v>16180.392261392948</v>
      </c>
      <c r="F51" s="31">
        <f>FC_IND_NMM_CM_E!F51+FC_IND_NMM_CR_E!F51+FC_IND_NMM_GL_E!F51</f>
        <v>17089.085382631129</v>
      </c>
      <c r="G51" s="31">
        <f>FC_IND_NMM_CM_E!G51+FC_IND_NMM_CR_E!G51+FC_IND_NMM_GL_E!G51</f>
        <v>16605.762252794502</v>
      </c>
      <c r="H51" s="31">
        <f>FC_IND_NMM_CM_E!H51+FC_IND_NMM_CR_E!H51+FC_IND_NMM_GL_E!H51</f>
        <v>17111.098968185725</v>
      </c>
      <c r="I51" s="31">
        <f>FC_IND_NMM_CM_E!I51+FC_IND_NMM_CR_E!I51+FC_IND_NMM_GL_E!I51</f>
        <v>16080.599398108341</v>
      </c>
      <c r="J51" s="31">
        <f>FC_IND_NMM_CM_E!J51+FC_IND_NMM_CR_E!J51+FC_IND_NMM_GL_E!J51</f>
        <v>15514.043508168528</v>
      </c>
      <c r="K51" s="31">
        <f>FC_IND_NMM_CM_E!K51+FC_IND_NMM_CR_E!K51+FC_IND_NMM_GL_E!K51</f>
        <v>14775.897334479792</v>
      </c>
      <c r="L51" s="31">
        <f>FC_IND_NMM_CM_E!L51+FC_IND_NMM_CR_E!L51+FC_IND_NMM_GL_E!L51</f>
        <v>11655.398624247635</v>
      </c>
      <c r="M51" s="31">
        <f>FC_IND_NMM_CM_E!M51+FC_IND_NMM_CR_E!M51+FC_IND_NMM_GL_E!M51</f>
        <v>12257.178331900257</v>
      </c>
      <c r="N51" s="31">
        <f>FC_IND_NMM_CM_E!N51+FC_IND_NMM_CR_E!N51+FC_IND_NMM_GL_E!N51</f>
        <v>12177.807050730869</v>
      </c>
      <c r="O51" s="31">
        <f>FC_IND_NMM_CM_E!O51+FC_IND_NMM_CR_E!O51+FC_IND_NMM_GL_E!O51</f>
        <v>11660.821496130693</v>
      </c>
      <c r="P51" s="31">
        <f>FC_IND_NMM_CM_E!P51+FC_IND_NMM_CR_E!P51+FC_IND_NMM_GL_E!P51</f>
        <v>11796.974892519347</v>
      </c>
      <c r="Q51" s="31">
        <f>FC_IND_NMM_CM_E!Q51+FC_IND_NMM_CR_E!Q51+FC_IND_NMM_GL_E!Q51</f>
        <v>11819.263456577817</v>
      </c>
      <c r="R51" s="31">
        <f>FC_IND_NMM_CM_E!R51+FC_IND_NMM_CR_E!R51+FC_IND_NMM_GL_E!R51</f>
        <v>11825.236543422187</v>
      </c>
      <c r="S51" s="31">
        <f>FC_IND_NMM_CM_E!S51+FC_IND_NMM_CR_E!S51+FC_IND_NMM_GL_E!S51</f>
        <v>12368.533877901978</v>
      </c>
      <c r="T51" s="31">
        <f>FC_IND_NMM_CM_E!T51+FC_IND_NMM_CR_E!T51+FC_IND_NMM_GL_E!T51</f>
        <v>12739.959501289766</v>
      </c>
      <c r="U51" s="31">
        <f>FC_IND_NMM_CM_E!U51+FC_IND_NMM_CR_E!U51+FC_IND_NMM_GL_E!U51</f>
        <v>12997.832932072226</v>
      </c>
      <c r="V51" s="31">
        <f>FC_IND_NMM_CM_E!V51+FC_IND_NMM_CR_E!V51+FC_IND_NMM_GL_E!V51</f>
        <v>12888.046173688739</v>
      </c>
      <c r="W51" s="31">
        <f>FC_IND_NMM_CM_E!W51+FC_IND_NMM_CR_E!W51+FC_IND_NMM_GL_E!W51</f>
        <v>12472.967239896816</v>
      </c>
      <c r="X51" s="31">
        <f>FC_IND_NMM_CM_E!X51+FC_IND_NMM_CR_E!X51+FC_IND_NMM_GL_E!X51</f>
        <v>13594.158469475495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" si="26">SUM(C53:C70)</f>
        <v>607.09525130211478</v>
      </c>
      <c r="D52" s="31">
        <f t="shared" ref="D52:W52" si="27">SUM(D53:D70)</f>
        <v>662.97663580724281</v>
      </c>
      <c r="E52" s="31">
        <f t="shared" si="27"/>
        <v>685.15894533955702</v>
      </c>
      <c r="F52" s="31">
        <f t="shared" si="27"/>
        <v>1052.4124163360589</v>
      </c>
      <c r="G52" s="31">
        <f t="shared" si="27"/>
        <v>1148.0783265428231</v>
      </c>
      <c r="H52" s="31">
        <f t="shared" si="27"/>
        <v>1583.5092245657647</v>
      </c>
      <c r="I52" s="31">
        <f t="shared" si="27"/>
        <v>1614.4970903576195</v>
      </c>
      <c r="J52" s="31">
        <f t="shared" si="27"/>
        <v>1664.5369289853672</v>
      </c>
      <c r="K52" s="31">
        <f t="shared" si="27"/>
        <v>1335.4107788539354</v>
      </c>
      <c r="L52" s="31">
        <f t="shared" si="27"/>
        <v>1361.1952631153461</v>
      </c>
      <c r="M52" s="31">
        <f t="shared" si="27"/>
        <v>1341.8737532495113</v>
      </c>
      <c r="N52" s="31">
        <f t="shared" si="27"/>
        <v>1567.4770832552747</v>
      </c>
      <c r="O52" s="31">
        <f t="shared" si="27"/>
        <v>1294.8903626630695</v>
      </c>
      <c r="P52" s="31">
        <f t="shared" si="27"/>
        <v>1414.1915529881242</v>
      </c>
      <c r="Q52" s="31">
        <f t="shared" si="27"/>
        <v>1438.7501217651061</v>
      </c>
      <c r="R52" s="31">
        <f t="shared" si="27"/>
        <v>1564.3585185301649</v>
      </c>
      <c r="S52" s="31">
        <f t="shared" si="27"/>
        <v>1491.6386454779897</v>
      </c>
      <c r="T52" s="31">
        <f t="shared" si="27"/>
        <v>1627.2743470023745</v>
      </c>
      <c r="U52" s="31">
        <f t="shared" si="27"/>
        <v>1654.0965155618003</v>
      </c>
      <c r="V52" s="31">
        <f t="shared" si="27"/>
        <v>1733.5434508518695</v>
      </c>
      <c r="W52" s="31">
        <f t="shared" si="27"/>
        <v>1860.4228798192673</v>
      </c>
      <c r="X52" s="31">
        <f t="shared" ref="X52" si="28">SUM(X53:X70)</f>
        <v>1985.8683623674788</v>
      </c>
    </row>
    <row r="53" spans="1:24" ht="11.25" customHeight="1" x14ac:dyDescent="0.2">
      <c r="A53" s="22" t="s">
        <v>93</v>
      </c>
      <c r="B53" s="23" t="s">
        <v>94</v>
      </c>
      <c r="C53" s="30">
        <f>FC_IND_NMM_CM_E!C53+FC_IND_NMM_CR_E!C53+FC_IND_NMM_GL_E!C53</f>
        <v>0</v>
      </c>
      <c r="D53" s="30">
        <f>FC_IND_NMM_CM_E!D53+FC_IND_NMM_CR_E!D53+FC_IND_NMM_GL_E!D53</f>
        <v>0</v>
      </c>
      <c r="E53" s="30">
        <f>FC_IND_NMM_CM_E!E53+FC_IND_NMM_CR_E!E53+FC_IND_NMM_GL_E!E53</f>
        <v>0</v>
      </c>
      <c r="F53" s="30">
        <f>FC_IND_NMM_CM_E!F53+FC_IND_NMM_CR_E!F53+FC_IND_NMM_GL_E!F53</f>
        <v>0</v>
      </c>
      <c r="G53" s="30">
        <f>FC_IND_NMM_CM_E!G53+FC_IND_NMM_CR_E!G53+FC_IND_NMM_GL_E!G53</f>
        <v>0</v>
      </c>
      <c r="H53" s="30">
        <f>FC_IND_NMM_CM_E!H53+FC_IND_NMM_CR_E!H53+FC_IND_NMM_GL_E!H53</f>
        <v>0</v>
      </c>
      <c r="I53" s="30">
        <f>FC_IND_NMM_CM_E!I53+FC_IND_NMM_CR_E!I53+FC_IND_NMM_GL_E!I53</f>
        <v>0</v>
      </c>
      <c r="J53" s="30">
        <f>FC_IND_NMM_CM_E!J53+FC_IND_NMM_CR_E!J53+FC_IND_NMM_GL_E!J53</f>
        <v>0</v>
      </c>
      <c r="K53" s="30">
        <f>FC_IND_NMM_CM_E!K53+FC_IND_NMM_CR_E!K53+FC_IND_NMM_GL_E!K53</f>
        <v>0</v>
      </c>
      <c r="L53" s="30">
        <f>FC_IND_NMM_CM_E!L53+FC_IND_NMM_CR_E!L53+FC_IND_NMM_GL_E!L53</f>
        <v>0</v>
      </c>
      <c r="M53" s="30">
        <f>FC_IND_NMM_CM_E!M53+FC_IND_NMM_CR_E!M53+FC_IND_NMM_GL_E!M53</f>
        <v>0</v>
      </c>
      <c r="N53" s="30">
        <f>FC_IND_NMM_CM_E!N53+FC_IND_NMM_CR_E!N53+FC_IND_NMM_GL_E!N53</f>
        <v>0</v>
      </c>
      <c r="O53" s="30">
        <f>FC_IND_NMM_CM_E!O53+FC_IND_NMM_CR_E!O53+FC_IND_NMM_GL_E!O53</f>
        <v>0</v>
      </c>
      <c r="P53" s="30">
        <f>FC_IND_NMM_CM_E!P53+FC_IND_NMM_CR_E!P53+FC_IND_NMM_GL_E!P53</f>
        <v>0</v>
      </c>
      <c r="Q53" s="30">
        <f>FC_IND_NMM_CM_E!Q53+FC_IND_NMM_CR_E!Q53+FC_IND_NMM_GL_E!Q53</f>
        <v>0</v>
      </c>
      <c r="R53" s="30">
        <f>FC_IND_NMM_CM_E!R53+FC_IND_NMM_CR_E!R53+FC_IND_NMM_GL_E!R53</f>
        <v>0</v>
      </c>
      <c r="S53" s="30">
        <f>FC_IND_NMM_CM_E!S53+FC_IND_NMM_CR_E!S53+FC_IND_NMM_GL_E!S53</f>
        <v>0</v>
      </c>
      <c r="T53" s="30">
        <f>FC_IND_NMM_CM_E!T53+FC_IND_NMM_CR_E!T53+FC_IND_NMM_GL_E!T53</f>
        <v>0</v>
      </c>
      <c r="U53" s="30">
        <f>FC_IND_NMM_CM_E!U53+FC_IND_NMM_CR_E!U53+FC_IND_NMM_GL_E!U53</f>
        <v>0</v>
      </c>
      <c r="V53" s="30">
        <f>FC_IND_NMM_CM_E!V53+FC_IND_NMM_CR_E!V53+FC_IND_NMM_GL_E!V53</f>
        <v>0</v>
      </c>
      <c r="W53" s="30">
        <f>FC_IND_NMM_CM_E!W53+FC_IND_NMM_CR_E!W53+FC_IND_NMM_GL_E!W53</f>
        <v>0</v>
      </c>
      <c r="X53" s="30">
        <f>FC_IND_NMM_CM_E!X53+FC_IND_NMM_CR_E!X53+FC_IND_NMM_GL_E!X53</f>
        <v>0</v>
      </c>
    </row>
    <row r="54" spans="1:24" ht="11.25" customHeight="1" x14ac:dyDescent="0.2">
      <c r="A54" s="22" t="s">
        <v>95</v>
      </c>
      <c r="B54" s="23" t="s">
        <v>96</v>
      </c>
      <c r="C54" s="30">
        <f>FC_IND_NMM_CM_E!C54+FC_IND_NMM_CR_E!C54+FC_IND_NMM_GL_E!C54</f>
        <v>0</v>
      </c>
      <c r="D54" s="30">
        <f>FC_IND_NMM_CM_E!D54+FC_IND_NMM_CR_E!D54+FC_IND_NMM_GL_E!D54</f>
        <v>0</v>
      </c>
      <c r="E54" s="30">
        <f>FC_IND_NMM_CM_E!E54+FC_IND_NMM_CR_E!E54+FC_IND_NMM_GL_E!E54</f>
        <v>0</v>
      </c>
      <c r="F54" s="30">
        <f>FC_IND_NMM_CM_E!F54+FC_IND_NMM_CR_E!F54+FC_IND_NMM_GL_E!F54</f>
        <v>0</v>
      </c>
      <c r="G54" s="30">
        <f>FC_IND_NMM_CM_E!G54+FC_IND_NMM_CR_E!G54+FC_IND_NMM_GL_E!G54</f>
        <v>0</v>
      </c>
      <c r="H54" s="30">
        <f>FC_IND_NMM_CM_E!H54+FC_IND_NMM_CR_E!H54+FC_IND_NMM_GL_E!H54</f>
        <v>0</v>
      </c>
      <c r="I54" s="30">
        <f>FC_IND_NMM_CM_E!I54+FC_IND_NMM_CR_E!I54+FC_IND_NMM_GL_E!I54</f>
        <v>0</v>
      </c>
      <c r="J54" s="30">
        <f>FC_IND_NMM_CM_E!J54+FC_IND_NMM_CR_E!J54+FC_IND_NMM_GL_E!J54</f>
        <v>0</v>
      </c>
      <c r="K54" s="30">
        <f>FC_IND_NMM_CM_E!K54+FC_IND_NMM_CR_E!K54+FC_IND_NMM_GL_E!K54</f>
        <v>0</v>
      </c>
      <c r="L54" s="30">
        <f>FC_IND_NMM_CM_E!L54+FC_IND_NMM_CR_E!L54+FC_IND_NMM_GL_E!L54</f>
        <v>0</v>
      </c>
      <c r="M54" s="30">
        <f>FC_IND_NMM_CM_E!M54+FC_IND_NMM_CR_E!M54+FC_IND_NMM_GL_E!M54</f>
        <v>0</v>
      </c>
      <c r="N54" s="30">
        <f>FC_IND_NMM_CM_E!N54+FC_IND_NMM_CR_E!N54+FC_IND_NMM_GL_E!N54</f>
        <v>0</v>
      </c>
      <c r="O54" s="30">
        <f>FC_IND_NMM_CM_E!O54+FC_IND_NMM_CR_E!O54+FC_IND_NMM_GL_E!O54</f>
        <v>0</v>
      </c>
      <c r="P54" s="30">
        <f>FC_IND_NMM_CM_E!P54+FC_IND_NMM_CR_E!P54+FC_IND_NMM_GL_E!P54</f>
        <v>0</v>
      </c>
      <c r="Q54" s="30">
        <f>FC_IND_NMM_CM_E!Q54+FC_IND_NMM_CR_E!Q54+FC_IND_NMM_GL_E!Q54</f>
        <v>0</v>
      </c>
      <c r="R54" s="30">
        <f>FC_IND_NMM_CM_E!R54+FC_IND_NMM_CR_E!R54+FC_IND_NMM_GL_E!R54</f>
        <v>0</v>
      </c>
      <c r="S54" s="30">
        <f>FC_IND_NMM_CM_E!S54+FC_IND_NMM_CR_E!S54+FC_IND_NMM_GL_E!S54</f>
        <v>0</v>
      </c>
      <c r="T54" s="30">
        <f>FC_IND_NMM_CM_E!T54+FC_IND_NMM_CR_E!T54+FC_IND_NMM_GL_E!T54</f>
        <v>0</v>
      </c>
      <c r="U54" s="30">
        <f>FC_IND_NMM_CM_E!U54+FC_IND_NMM_CR_E!U54+FC_IND_NMM_GL_E!U54</f>
        <v>0</v>
      </c>
      <c r="V54" s="30">
        <f>FC_IND_NMM_CM_E!V54+FC_IND_NMM_CR_E!V54+FC_IND_NMM_GL_E!V54</f>
        <v>0</v>
      </c>
      <c r="W54" s="30">
        <f>FC_IND_NMM_CM_E!W54+FC_IND_NMM_CR_E!W54+FC_IND_NMM_GL_E!W54</f>
        <v>0</v>
      </c>
      <c r="X54" s="30">
        <f>FC_IND_NMM_CM_E!X54+FC_IND_NMM_CR_E!X54+FC_IND_NMM_GL_E!X54</f>
        <v>0</v>
      </c>
    </row>
    <row r="55" spans="1:24" ht="11.25" customHeight="1" x14ac:dyDescent="0.2">
      <c r="A55" s="22" t="s">
        <v>97</v>
      </c>
      <c r="B55" s="23" t="s">
        <v>98</v>
      </c>
      <c r="C55" s="30">
        <f>FC_IND_NMM_CM_E!C55+FC_IND_NMM_CR_E!C55+FC_IND_NMM_GL_E!C55</f>
        <v>0</v>
      </c>
      <c r="D55" s="30">
        <f>FC_IND_NMM_CM_E!D55+FC_IND_NMM_CR_E!D55+FC_IND_NMM_GL_E!D55</f>
        <v>0</v>
      </c>
      <c r="E55" s="30">
        <f>FC_IND_NMM_CM_E!E55+FC_IND_NMM_CR_E!E55+FC_IND_NMM_GL_E!E55</f>
        <v>0</v>
      </c>
      <c r="F55" s="30">
        <f>FC_IND_NMM_CM_E!F55+FC_IND_NMM_CR_E!F55+FC_IND_NMM_GL_E!F55</f>
        <v>0</v>
      </c>
      <c r="G55" s="30">
        <f>FC_IND_NMM_CM_E!G55+FC_IND_NMM_CR_E!G55+FC_IND_NMM_GL_E!G55</f>
        <v>0</v>
      </c>
      <c r="H55" s="30">
        <f>FC_IND_NMM_CM_E!H55+FC_IND_NMM_CR_E!H55+FC_IND_NMM_GL_E!H55</f>
        <v>0</v>
      </c>
      <c r="I55" s="30">
        <f>FC_IND_NMM_CM_E!I55+FC_IND_NMM_CR_E!I55+FC_IND_NMM_GL_E!I55</f>
        <v>0</v>
      </c>
      <c r="J55" s="30">
        <f>FC_IND_NMM_CM_E!J55+FC_IND_NMM_CR_E!J55+FC_IND_NMM_GL_E!J55</f>
        <v>0</v>
      </c>
      <c r="K55" s="30">
        <f>FC_IND_NMM_CM_E!K55+FC_IND_NMM_CR_E!K55+FC_IND_NMM_GL_E!K55</f>
        <v>0</v>
      </c>
      <c r="L55" s="30">
        <f>FC_IND_NMM_CM_E!L55+FC_IND_NMM_CR_E!L55+FC_IND_NMM_GL_E!L55</f>
        <v>0</v>
      </c>
      <c r="M55" s="30">
        <f>FC_IND_NMM_CM_E!M55+FC_IND_NMM_CR_E!M55+FC_IND_NMM_GL_E!M55</f>
        <v>0</v>
      </c>
      <c r="N55" s="30">
        <f>FC_IND_NMM_CM_E!N55+FC_IND_NMM_CR_E!N55+FC_IND_NMM_GL_E!N55</f>
        <v>0</v>
      </c>
      <c r="O55" s="30">
        <f>FC_IND_NMM_CM_E!O55+FC_IND_NMM_CR_E!O55+FC_IND_NMM_GL_E!O55</f>
        <v>0</v>
      </c>
      <c r="P55" s="30">
        <f>FC_IND_NMM_CM_E!P55+FC_IND_NMM_CR_E!P55+FC_IND_NMM_GL_E!P55</f>
        <v>0</v>
      </c>
      <c r="Q55" s="30">
        <f>FC_IND_NMM_CM_E!Q55+FC_IND_NMM_CR_E!Q55+FC_IND_NMM_GL_E!Q55</f>
        <v>0</v>
      </c>
      <c r="R55" s="30">
        <f>FC_IND_NMM_CM_E!R55+FC_IND_NMM_CR_E!R55+FC_IND_NMM_GL_E!R55</f>
        <v>0</v>
      </c>
      <c r="S55" s="30">
        <f>FC_IND_NMM_CM_E!S55+FC_IND_NMM_CR_E!S55+FC_IND_NMM_GL_E!S55</f>
        <v>0</v>
      </c>
      <c r="T55" s="30">
        <f>FC_IND_NMM_CM_E!T55+FC_IND_NMM_CR_E!T55+FC_IND_NMM_GL_E!T55</f>
        <v>0</v>
      </c>
      <c r="U55" s="30">
        <f>FC_IND_NMM_CM_E!U55+FC_IND_NMM_CR_E!U55+FC_IND_NMM_GL_E!U55</f>
        <v>0</v>
      </c>
      <c r="V55" s="30">
        <f>FC_IND_NMM_CM_E!V55+FC_IND_NMM_CR_E!V55+FC_IND_NMM_GL_E!V55</f>
        <v>0</v>
      </c>
      <c r="W55" s="30">
        <f>FC_IND_NMM_CM_E!W55+FC_IND_NMM_CR_E!W55+FC_IND_NMM_GL_E!W55</f>
        <v>0</v>
      </c>
      <c r="X55" s="30">
        <f>FC_IND_NMM_CM_E!X55+FC_IND_NMM_CR_E!X55+FC_IND_NMM_GL_E!X55</f>
        <v>0</v>
      </c>
    </row>
    <row r="56" spans="1:24" ht="11.25" customHeight="1" x14ac:dyDescent="0.2">
      <c r="A56" s="22" t="s">
        <v>99</v>
      </c>
      <c r="B56" s="23" t="s">
        <v>100</v>
      </c>
      <c r="C56" s="30">
        <f>FC_IND_NMM_CM_E!C56+FC_IND_NMM_CR_E!C56+FC_IND_NMM_GL_E!C56</f>
        <v>0</v>
      </c>
      <c r="D56" s="30">
        <f>FC_IND_NMM_CM_E!D56+FC_IND_NMM_CR_E!D56+FC_IND_NMM_GL_E!D56</f>
        <v>0</v>
      </c>
      <c r="E56" s="30">
        <f>FC_IND_NMM_CM_E!E56+FC_IND_NMM_CR_E!E56+FC_IND_NMM_GL_E!E56</f>
        <v>0</v>
      </c>
      <c r="F56" s="30">
        <f>FC_IND_NMM_CM_E!F56+FC_IND_NMM_CR_E!F56+FC_IND_NMM_GL_E!F56</f>
        <v>0</v>
      </c>
      <c r="G56" s="30">
        <f>FC_IND_NMM_CM_E!G56+FC_IND_NMM_CR_E!G56+FC_IND_NMM_GL_E!G56</f>
        <v>0</v>
      </c>
      <c r="H56" s="30">
        <f>FC_IND_NMM_CM_E!H56+FC_IND_NMM_CR_E!H56+FC_IND_NMM_GL_E!H56</f>
        <v>0</v>
      </c>
      <c r="I56" s="30">
        <f>FC_IND_NMM_CM_E!I56+FC_IND_NMM_CR_E!I56+FC_IND_NMM_GL_E!I56</f>
        <v>0</v>
      </c>
      <c r="J56" s="30">
        <f>FC_IND_NMM_CM_E!J56+FC_IND_NMM_CR_E!J56+FC_IND_NMM_GL_E!J56</f>
        <v>0</v>
      </c>
      <c r="K56" s="30">
        <f>FC_IND_NMM_CM_E!K56+FC_IND_NMM_CR_E!K56+FC_IND_NMM_GL_E!K56</f>
        <v>0</v>
      </c>
      <c r="L56" s="30">
        <f>FC_IND_NMM_CM_E!L56+FC_IND_NMM_CR_E!L56+FC_IND_NMM_GL_E!L56</f>
        <v>0</v>
      </c>
      <c r="M56" s="30">
        <f>FC_IND_NMM_CM_E!M56+FC_IND_NMM_CR_E!M56+FC_IND_NMM_GL_E!M56</f>
        <v>0</v>
      </c>
      <c r="N56" s="30">
        <f>FC_IND_NMM_CM_E!N56+FC_IND_NMM_CR_E!N56+FC_IND_NMM_GL_E!N56</f>
        <v>0</v>
      </c>
      <c r="O56" s="30">
        <f>FC_IND_NMM_CM_E!O56+FC_IND_NMM_CR_E!O56+FC_IND_NMM_GL_E!O56</f>
        <v>0</v>
      </c>
      <c r="P56" s="30">
        <f>FC_IND_NMM_CM_E!P56+FC_IND_NMM_CR_E!P56+FC_IND_NMM_GL_E!P56</f>
        <v>0</v>
      </c>
      <c r="Q56" s="30">
        <f>FC_IND_NMM_CM_E!Q56+FC_IND_NMM_CR_E!Q56+FC_IND_NMM_GL_E!Q56</f>
        <v>0</v>
      </c>
      <c r="R56" s="30">
        <f>FC_IND_NMM_CM_E!R56+FC_IND_NMM_CR_E!R56+FC_IND_NMM_GL_E!R56</f>
        <v>0</v>
      </c>
      <c r="S56" s="30">
        <f>FC_IND_NMM_CM_E!S56+FC_IND_NMM_CR_E!S56+FC_IND_NMM_GL_E!S56</f>
        <v>0</v>
      </c>
      <c r="T56" s="30">
        <f>FC_IND_NMM_CM_E!T56+FC_IND_NMM_CR_E!T56+FC_IND_NMM_GL_E!T56</f>
        <v>0</v>
      </c>
      <c r="U56" s="30">
        <f>FC_IND_NMM_CM_E!U56+FC_IND_NMM_CR_E!U56+FC_IND_NMM_GL_E!U56</f>
        <v>0</v>
      </c>
      <c r="V56" s="30">
        <f>FC_IND_NMM_CM_E!V56+FC_IND_NMM_CR_E!V56+FC_IND_NMM_GL_E!V56</f>
        <v>0</v>
      </c>
      <c r="W56" s="30">
        <f>FC_IND_NMM_CM_E!W56+FC_IND_NMM_CR_E!W56+FC_IND_NMM_GL_E!W56</f>
        <v>0</v>
      </c>
      <c r="X56" s="30">
        <f>FC_IND_NMM_CM_E!X56+FC_IND_NMM_CR_E!X56+FC_IND_NMM_GL_E!X56</f>
        <v>0</v>
      </c>
    </row>
    <row r="57" spans="1:24" ht="11.25" customHeight="1" x14ac:dyDescent="0.2">
      <c r="A57" s="22" t="s">
        <v>101</v>
      </c>
      <c r="B57" s="23" t="s">
        <v>102</v>
      </c>
      <c r="C57" s="30">
        <f>FC_IND_NMM_CM_E!C57+FC_IND_NMM_CR_E!C57+FC_IND_NMM_GL_E!C57</f>
        <v>1.1177987962166811E-3</v>
      </c>
      <c r="D57" s="30">
        <f>FC_IND_NMM_CM_E!D57+FC_IND_NMM_CR_E!D57+FC_IND_NMM_GL_E!D57</f>
        <v>1.1177987962166811E-3</v>
      </c>
      <c r="E57" s="30">
        <f>FC_IND_NMM_CM_E!E57+FC_IND_NMM_CR_E!E57+FC_IND_NMM_GL_E!E57</f>
        <v>1.1177987962166811E-3</v>
      </c>
      <c r="F57" s="30">
        <f>FC_IND_NMM_CM_E!F57+FC_IND_NMM_CR_E!F57+FC_IND_NMM_GL_E!F57</f>
        <v>6.0189165950128957E-3</v>
      </c>
      <c r="G57" s="30">
        <f>FC_IND_NMM_CM_E!G57+FC_IND_NMM_CR_E!G57+FC_IND_NMM_GL_E!G57</f>
        <v>1.917454858125537E-2</v>
      </c>
      <c r="H57" s="30">
        <f>FC_IND_NMM_CM_E!H57+FC_IND_NMM_CR_E!H57+FC_IND_NMM_GL_E!H57</f>
        <v>1.917454858125537E-2</v>
      </c>
      <c r="I57" s="30">
        <f>FC_IND_NMM_CM_E!I57+FC_IND_NMM_CR_E!I57+FC_IND_NMM_GL_E!I57</f>
        <v>2.8976784178847807E-2</v>
      </c>
      <c r="J57" s="30">
        <f>FC_IND_NMM_CM_E!J57+FC_IND_NMM_CR_E!J57+FC_IND_NMM_GL_E!J57</f>
        <v>3.0438521066208077E-2</v>
      </c>
      <c r="K57" s="30">
        <f>FC_IND_NMM_CM_E!K57+FC_IND_NMM_CR_E!K57+FC_IND_NMM_GL_E!K57</f>
        <v>3.6371453138435081E-2</v>
      </c>
      <c r="L57" s="30">
        <f>FC_IND_NMM_CM_E!L57+FC_IND_NMM_CR_E!L57+FC_IND_NMM_GL_E!L57</f>
        <v>4.1186586414445399E-2</v>
      </c>
      <c r="M57" s="30">
        <f>FC_IND_NMM_CM_E!M57+FC_IND_NMM_CR_E!M57+FC_IND_NMM_GL_E!M57</f>
        <v>4.4883920894239038E-2</v>
      </c>
      <c r="N57" s="30">
        <f>FC_IND_NMM_CM_E!N57+FC_IND_NMM_CR_E!N57+FC_IND_NMM_GL_E!N57</f>
        <v>4.4883920894239038E-2</v>
      </c>
      <c r="O57" s="30">
        <f>FC_IND_NMM_CM_E!O57+FC_IND_NMM_CR_E!O57+FC_IND_NMM_GL_E!O57</f>
        <v>4.4883920894239038E-2</v>
      </c>
      <c r="P57" s="30">
        <f>FC_IND_NMM_CM_E!P57+FC_IND_NMM_CR_E!P57+FC_IND_NMM_GL_E!P57</f>
        <v>4.4883920894239038E-2</v>
      </c>
      <c r="Q57" s="30">
        <f>FC_IND_NMM_CM_E!Q57+FC_IND_NMM_CR_E!Q57+FC_IND_NMM_GL_E!Q57</f>
        <v>4.4883920894239045E-2</v>
      </c>
      <c r="R57" s="30">
        <f>FC_IND_NMM_CM_E!R57+FC_IND_NMM_CR_E!R57+FC_IND_NMM_GL_E!R57</f>
        <v>4.4883920894239038E-2</v>
      </c>
      <c r="S57" s="30">
        <f>FC_IND_NMM_CM_E!S57+FC_IND_NMM_CR_E!S57+FC_IND_NMM_GL_E!S57</f>
        <v>4.4539982803095443E-2</v>
      </c>
      <c r="T57" s="30">
        <f>FC_IND_NMM_CM_E!T57+FC_IND_NMM_CR_E!T57+FC_IND_NMM_GL_E!T57</f>
        <v>4.4539982803095443E-2</v>
      </c>
      <c r="U57" s="30">
        <f>FC_IND_NMM_CM_E!U57+FC_IND_NMM_CR_E!U57+FC_IND_NMM_GL_E!U57</f>
        <v>4.4539982803095443E-2</v>
      </c>
      <c r="V57" s="30">
        <f>FC_IND_NMM_CM_E!V57+FC_IND_NMM_CR_E!V57+FC_IND_NMM_GL_E!V57</f>
        <v>4.4539982803095443E-2</v>
      </c>
      <c r="W57" s="30">
        <f>FC_IND_NMM_CM_E!W57+FC_IND_NMM_CR_E!W57+FC_IND_NMM_GL_E!W57</f>
        <v>4.453998280309545E-2</v>
      </c>
      <c r="X57" s="30">
        <f>FC_IND_NMM_CM_E!X57+FC_IND_NMM_CR_E!X57+FC_IND_NMM_GL_E!X57</f>
        <v>4.3766122098022352E-2</v>
      </c>
    </row>
    <row r="58" spans="1:24" ht="11.25" customHeight="1" x14ac:dyDescent="0.2">
      <c r="A58" s="22" t="s">
        <v>103</v>
      </c>
      <c r="B58" s="23" t="s">
        <v>104</v>
      </c>
      <c r="C58" s="30">
        <f>FC_IND_NMM_CM_E!C58+FC_IND_NMM_CR_E!C58+FC_IND_NMM_GL_E!C58</f>
        <v>0</v>
      </c>
      <c r="D58" s="30">
        <f>FC_IND_NMM_CM_E!D58+FC_IND_NMM_CR_E!D58+FC_IND_NMM_GL_E!D58</f>
        <v>0</v>
      </c>
      <c r="E58" s="30">
        <f>FC_IND_NMM_CM_E!E58+FC_IND_NMM_CR_E!E58+FC_IND_NMM_GL_E!E58</f>
        <v>0</v>
      </c>
      <c r="F58" s="30">
        <f>FC_IND_NMM_CM_E!F58+FC_IND_NMM_CR_E!F58+FC_IND_NMM_GL_E!F58</f>
        <v>0.26276870163370591</v>
      </c>
      <c r="G58" s="30">
        <f>FC_IND_NMM_CM_E!G58+FC_IND_NMM_CR_E!G58+FC_IND_NMM_GL_E!G58</f>
        <v>0.2149613069647463</v>
      </c>
      <c r="H58" s="30">
        <f>FC_IND_NMM_CM_E!H58+FC_IND_NMM_CR_E!H58+FC_IND_NMM_GL_E!H58</f>
        <v>0.28658641444539978</v>
      </c>
      <c r="I58" s="30">
        <f>FC_IND_NMM_CM_E!I58+FC_IND_NMM_CR_E!I58+FC_IND_NMM_GL_E!I58</f>
        <v>0.2149613069647463</v>
      </c>
      <c r="J58" s="30">
        <f>FC_IND_NMM_CM_E!J58+FC_IND_NMM_CR_E!J58+FC_IND_NMM_GL_E!J58</f>
        <v>0.28658641444539978</v>
      </c>
      <c r="K58" s="30">
        <f>FC_IND_NMM_CM_E!K58+FC_IND_NMM_CR_E!K58+FC_IND_NMM_GL_E!K58</f>
        <v>0.31049011177987962</v>
      </c>
      <c r="L58" s="30">
        <f>FC_IND_NMM_CM_E!L58+FC_IND_NMM_CR_E!L58+FC_IND_NMM_GL_E!L58</f>
        <v>0.35829750644883918</v>
      </c>
      <c r="M58" s="30">
        <f>FC_IND_NMM_CM_E!M58+FC_IND_NMM_CR_E!M58+FC_IND_NMM_GL_E!M58</f>
        <v>0.38211521926053305</v>
      </c>
      <c r="N58" s="30">
        <f>FC_IND_NMM_CM_E!N58+FC_IND_NMM_CR_E!N58+FC_IND_NMM_GL_E!N58</f>
        <v>0.40601891659501288</v>
      </c>
      <c r="O58" s="30">
        <f>FC_IND_NMM_CM_E!O58+FC_IND_NMM_CR_E!O58+FC_IND_NMM_GL_E!O58</f>
        <v>0.14333619948409279</v>
      </c>
      <c r="P58" s="30">
        <f>FC_IND_NMM_CM_E!P58+FC_IND_NMM_CR_E!P58+FC_IND_NMM_GL_E!P58</f>
        <v>0</v>
      </c>
      <c r="Q58" s="30">
        <f>FC_IND_NMM_CM_E!Q58+FC_IND_NMM_CR_E!Q58+FC_IND_NMM_GL_E!Q58</f>
        <v>0</v>
      </c>
      <c r="R58" s="30">
        <f>FC_IND_NMM_CM_E!R58+FC_IND_NMM_CR_E!R58+FC_IND_NMM_GL_E!R58</f>
        <v>0</v>
      </c>
      <c r="S58" s="30">
        <f>FC_IND_NMM_CM_E!S58+FC_IND_NMM_CR_E!S58+FC_IND_NMM_GL_E!S58</f>
        <v>0</v>
      </c>
      <c r="T58" s="30">
        <f>FC_IND_NMM_CM_E!T58+FC_IND_NMM_CR_E!T58+FC_IND_NMM_GL_E!T58</f>
        <v>0</v>
      </c>
      <c r="U58" s="30">
        <f>FC_IND_NMM_CM_E!U58+FC_IND_NMM_CR_E!U58+FC_IND_NMM_GL_E!U58</f>
        <v>0.19105760963026666</v>
      </c>
      <c r="V58" s="30">
        <f>FC_IND_NMM_CM_E!V58+FC_IND_NMM_CR_E!V58+FC_IND_NMM_GL_E!V58</f>
        <v>0.26276870163370591</v>
      </c>
      <c r="W58" s="30">
        <f>FC_IND_NMM_CM_E!W58+FC_IND_NMM_CR_E!W58+FC_IND_NMM_GL_E!W58</f>
        <v>0</v>
      </c>
      <c r="X58" s="30">
        <f>FC_IND_NMM_CM_E!X58+FC_IND_NMM_CR_E!X58+FC_IND_NMM_GL_E!X58</f>
        <v>0</v>
      </c>
    </row>
    <row r="59" spans="1:24" ht="11.25" customHeight="1" x14ac:dyDescent="0.2">
      <c r="A59" s="22" t="s">
        <v>105</v>
      </c>
      <c r="B59" s="23" t="s">
        <v>106</v>
      </c>
      <c r="C59" s="30">
        <f>FC_IND_NMM_CM_E!C59+FC_IND_NMM_CR_E!C59+FC_IND_NMM_GL_E!C59</f>
        <v>602.60842648323307</v>
      </c>
      <c r="D59" s="30">
        <f>FC_IND_NMM_CM_E!D59+FC_IND_NMM_CR_E!D59+FC_IND_NMM_GL_E!D59</f>
        <v>652.12089423903672</v>
      </c>
      <c r="E59" s="30">
        <f>FC_IND_NMM_CM_E!E59+FC_IND_NMM_CR_E!E59+FC_IND_NMM_GL_E!E59</f>
        <v>675.16431642304383</v>
      </c>
      <c r="F59" s="30">
        <f>FC_IND_NMM_CM_E!F59+FC_IND_NMM_CR_E!F59+FC_IND_NMM_GL_E!F59</f>
        <v>892.24969905417038</v>
      </c>
      <c r="G59" s="30">
        <f>FC_IND_NMM_CM_E!G59+FC_IND_NMM_CR_E!G59+FC_IND_NMM_GL_E!G59</f>
        <v>961.60335339638846</v>
      </c>
      <c r="H59" s="30">
        <f>FC_IND_NMM_CM_E!H59+FC_IND_NMM_CR_E!H59+FC_IND_NMM_GL_E!H59</f>
        <v>1347.6865864144456</v>
      </c>
      <c r="I59" s="30">
        <f>FC_IND_NMM_CM_E!I59+FC_IND_NMM_CR_E!I59+FC_IND_NMM_GL_E!I59</f>
        <v>1372.8507308684436</v>
      </c>
      <c r="J59" s="30">
        <f>FC_IND_NMM_CM_E!J59+FC_IND_NMM_CR_E!J59+FC_IND_NMM_GL_E!J59</f>
        <v>1268.8899398108338</v>
      </c>
      <c r="K59" s="30">
        <f>FC_IND_NMM_CM_E!K59+FC_IND_NMM_CR_E!K59+FC_IND_NMM_GL_E!K59</f>
        <v>1254.7368013757521</v>
      </c>
      <c r="L59" s="30">
        <f>FC_IND_NMM_CM_E!L59+FC_IND_NMM_CR_E!L59+FC_IND_NMM_GL_E!L59</f>
        <v>1270.5305245055888</v>
      </c>
      <c r="M59" s="30">
        <f>FC_IND_NMM_CM_E!M59+FC_IND_NMM_CR_E!M59+FC_IND_NMM_GL_E!M59</f>
        <v>1218.057781599312</v>
      </c>
      <c r="N59" s="30">
        <f>FC_IND_NMM_CM_E!N59+FC_IND_NMM_CR_E!N59+FC_IND_NMM_GL_E!N59</f>
        <v>1310.6465176268275</v>
      </c>
      <c r="O59" s="30">
        <f>FC_IND_NMM_CM_E!O59+FC_IND_NMM_CR_E!O59+FC_IND_NMM_GL_E!O59</f>
        <v>1006.8927773000858</v>
      </c>
      <c r="P59" s="30">
        <f>FC_IND_NMM_CM_E!P59+FC_IND_NMM_CR_E!P59+FC_IND_NMM_GL_E!P59</f>
        <v>1002.7432502149613</v>
      </c>
      <c r="Q59" s="30">
        <f>FC_IND_NMM_CM_E!Q59+FC_IND_NMM_CR_E!Q59+FC_IND_NMM_GL_E!Q59</f>
        <v>990.21891659501284</v>
      </c>
      <c r="R59" s="30">
        <f>FC_IND_NMM_CM_E!R59+FC_IND_NMM_CR_E!R59+FC_IND_NMM_GL_E!R59</f>
        <v>1065.928116938951</v>
      </c>
      <c r="S59" s="30">
        <f>FC_IND_NMM_CM_E!S59+FC_IND_NMM_CR_E!S59+FC_IND_NMM_GL_E!S59</f>
        <v>978.66603611349956</v>
      </c>
      <c r="T59" s="30">
        <f>FC_IND_NMM_CM_E!T59+FC_IND_NMM_CR_E!T59+FC_IND_NMM_GL_E!T59</f>
        <v>989.51177987962183</v>
      </c>
      <c r="U59" s="30">
        <f>FC_IND_NMM_CM_E!U59+FC_IND_NMM_CR_E!U59+FC_IND_NMM_GL_E!U59</f>
        <v>938.17454858125529</v>
      </c>
      <c r="V59" s="30">
        <f>FC_IND_NMM_CM_E!V59+FC_IND_NMM_CR_E!V59+FC_IND_NMM_GL_E!V59</f>
        <v>1017.9460877042134</v>
      </c>
      <c r="W59" s="30">
        <f>FC_IND_NMM_CM_E!W59+FC_IND_NMM_CR_E!W59+FC_IND_NMM_GL_E!W59</f>
        <v>1124.1816852966467</v>
      </c>
      <c r="X59" s="30">
        <f>FC_IND_NMM_CM_E!X59+FC_IND_NMM_CR_E!X59+FC_IND_NMM_GL_E!X59</f>
        <v>1286.8939810834045</v>
      </c>
    </row>
    <row r="60" spans="1:24" ht="11.25" customHeight="1" x14ac:dyDescent="0.2">
      <c r="A60" s="22" t="s">
        <v>107</v>
      </c>
      <c r="B60" s="23" t="s">
        <v>108</v>
      </c>
      <c r="C60" s="30">
        <f>FC_IND_NMM_CM_E!C60+FC_IND_NMM_CR_E!C60+FC_IND_NMM_GL_E!C60</f>
        <v>0</v>
      </c>
      <c r="D60" s="30">
        <f>FC_IND_NMM_CM_E!D60+FC_IND_NMM_CR_E!D60+FC_IND_NMM_GL_E!D60</f>
        <v>0</v>
      </c>
      <c r="E60" s="30">
        <f>FC_IND_NMM_CM_E!E60+FC_IND_NMM_CR_E!E60+FC_IND_NMM_GL_E!E60</f>
        <v>0</v>
      </c>
      <c r="F60" s="30">
        <f>FC_IND_NMM_CM_E!F60+FC_IND_NMM_CR_E!F60+FC_IND_NMM_GL_E!F60</f>
        <v>0</v>
      </c>
      <c r="G60" s="30">
        <f>FC_IND_NMM_CM_E!G60+FC_IND_NMM_CR_E!G60+FC_IND_NMM_GL_E!G60</f>
        <v>0</v>
      </c>
      <c r="H60" s="30">
        <f>FC_IND_NMM_CM_E!H60+FC_IND_NMM_CR_E!H60+FC_IND_NMM_GL_E!H60</f>
        <v>0</v>
      </c>
      <c r="I60" s="30">
        <f>FC_IND_NMM_CM_E!I60+FC_IND_NMM_CR_E!I60+FC_IND_NMM_GL_E!I60</f>
        <v>0</v>
      </c>
      <c r="J60" s="30">
        <f>FC_IND_NMM_CM_E!J60+FC_IND_NMM_CR_E!J60+FC_IND_NMM_GL_E!J60</f>
        <v>0</v>
      </c>
      <c r="K60" s="30">
        <f>FC_IND_NMM_CM_E!K60+FC_IND_NMM_CR_E!K60+FC_IND_NMM_GL_E!K60</f>
        <v>0</v>
      </c>
      <c r="L60" s="30">
        <f>FC_IND_NMM_CM_E!L60+FC_IND_NMM_CR_E!L60+FC_IND_NMM_GL_E!L60</f>
        <v>0</v>
      </c>
      <c r="M60" s="30">
        <f>FC_IND_NMM_CM_E!M60+FC_IND_NMM_CR_E!M60+FC_IND_NMM_GL_E!M60</f>
        <v>0</v>
      </c>
      <c r="N60" s="30">
        <f>FC_IND_NMM_CM_E!N60+FC_IND_NMM_CR_E!N60+FC_IND_NMM_GL_E!N60</f>
        <v>0</v>
      </c>
      <c r="O60" s="30">
        <f>FC_IND_NMM_CM_E!O60+FC_IND_NMM_CR_E!O60+FC_IND_NMM_GL_E!O60</f>
        <v>0</v>
      </c>
      <c r="P60" s="30">
        <f>FC_IND_NMM_CM_E!P60+FC_IND_NMM_CR_E!P60+FC_IND_NMM_GL_E!P60</f>
        <v>0</v>
      </c>
      <c r="Q60" s="30">
        <f>FC_IND_NMM_CM_E!Q60+FC_IND_NMM_CR_E!Q60+FC_IND_NMM_GL_E!Q60</f>
        <v>0</v>
      </c>
      <c r="R60" s="30">
        <f>FC_IND_NMM_CM_E!R60+FC_IND_NMM_CR_E!R60+FC_IND_NMM_GL_E!R60</f>
        <v>0</v>
      </c>
      <c r="S60" s="30">
        <f>FC_IND_NMM_CM_E!S60+FC_IND_NMM_CR_E!S60+FC_IND_NMM_GL_E!S60</f>
        <v>0</v>
      </c>
      <c r="T60" s="30">
        <f>FC_IND_NMM_CM_E!T60+FC_IND_NMM_CR_E!T60+FC_IND_NMM_GL_E!T60</f>
        <v>0</v>
      </c>
      <c r="U60" s="30">
        <f>FC_IND_NMM_CM_E!U60+FC_IND_NMM_CR_E!U60+FC_IND_NMM_GL_E!U60</f>
        <v>0</v>
      </c>
      <c r="V60" s="30">
        <f>FC_IND_NMM_CM_E!V60+FC_IND_NMM_CR_E!V60+FC_IND_NMM_GL_E!V60</f>
        <v>0</v>
      </c>
      <c r="W60" s="30">
        <f>FC_IND_NMM_CM_E!W60+FC_IND_NMM_CR_E!W60+FC_IND_NMM_GL_E!W60</f>
        <v>0</v>
      </c>
      <c r="X60" s="30">
        <f>FC_IND_NMM_CM_E!X60+FC_IND_NMM_CR_E!X60+FC_IND_NMM_GL_E!X60</f>
        <v>0</v>
      </c>
    </row>
    <row r="61" spans="1:24" ht="11.25" customHeight="1" x14ac:dyDescent="0.2">
      <c r="A61" s="22" t="s">
        <v>109</v>
      </c>
      <c r="B61" s="23" t="s">
        <v>110</v>
      </c>
      <c r="C61" s="30">
        <f>FC_IND_NMM_CM_E!C61+FC_IND_NMM_CR_E!C61+FC_IND_NMM_GL_E!C61</f>
        <v>0</v>
      </c>
      <c r="D61" s="30">
        <f>FC_IND_NMM_CM_E!D61+FC_IND_NMM_CR_E!D61+FC_IND_NMM_GL_E!D61</f>
        <v>0</v>
      </c>
      <c r="E61" s="30">
        <f>FC_IND_NMM_CM_E!E61+FC_IND_NMM_CR_E!E61+FC_IND_NMM_GL_E!E61</f>
        <v>0</v>
      </c>
      <c r="F61" s="30">
        <f>FC_IND_NMM_CM_E!F61+FC_IND_NMM_CR_E!F61+FC_IND_NMM_GL_E!F61</f>
        <v>0.74041272570937233</v>
      </c>
      <c r="G61" s="30">
        <f>FC_IND_NMM_CM_E!G61+FC_IND_NMM_CR_E!G61+FC_IND_NMM_GL_E!G61</f>
        <v>0.35829750644883918</v>
      </c>
      <c r="H61" s="30">
        <f>FC_IND_NMM_CM_E!H61+FC_IND_NMM_CR_E!H61+FC_IND_NMM_GL_E!H61</f>
        <v>0.64488392089423896</v>
      </c>
      <c r="I61" s="30">
        <f>FC_IND_NMM_CM_E!I61+FC_IND_NMM_CR_E!I61+FC_IND_NMM_GL_E!I61</f>
        <v>0.66878761822871879</v>
      </c>
      <c r="J61" s="30">
        <f>FC_IND_NMM_CM_E!J61+FC_IND_NMM_CR_E!J61+FC_IND_NMM_GL_E!J61</f>
        <v>2.5795356835769558</v>
      </c>
      <c r="K61" s="30">
        <f>FC_IND_NMM_CM_E!K61+FC_IND_NMM_CR_E!K61+FC_IND_NMM_GL_E!K61</f>
        <v>1.8161650902837492</v>
      </c>
      <c r="L61" s="30">
        <f>FC_IND_NMM_CM_E!L61+FC_IND_NMM_CR_E!L61+FC_IND_NMM_GL_E!L61</f>
        <v>4.3936371453138436</v>
      </c>
      <c r="M61" s="30">
        <f>FC_IND_NMM_CM_E!M61+FC_IND_NMM_CR_E!M61+FC_IND_NMM_GL_E!M61</f>
        <v>4.2838349097162514</v>
      </c>
      <c r="N61" s="30">
        <f>FC_IND_NMM_CM_E!N61+FC_IND_NMM_CR_E!N61+FC_IND_NMM_GL_E!N61</f>
        <v>5.1094582975064489</v>
      </c>
      <c r="O61" s="30">
        <f>FC_IND_NMM_CM_E!O61+FC_IND_NMM_CR_E!O61+FC_IND_NMM_GL_E!O61</f>
        <v>5.3912295786758389</v>
      </c>
      <c r="P61" s="30">
        <f>FC_IND_NMM_CM_E!P61+FC_IND_NMM_CR_E!P61+FC_IND_NMM_GL_E!P61</f>
        <v>6.0544282029234742</v>
      </c>
      <c r="Q61" s="30">
        <f>FC_IND_NMM_CM_E!Q61+FC_IND_NMM_CR_E!Q61+FC_IND_NMM_GL_E!Q61</f>
        <v>10.794496990541703</v>
      </c>
      <c r="R61" s="30">
        <f>FC_IND_NMM_CM_E!R61+FC_IND_NMM_CR_E!R61+FC_IND_NMM_GL_E!R61</f>
        <v>9.761220980223559</v>
      </c>
      <c r="S61" s="30">
        <f>FC_IND_NMM_CM_E!S61+FC_IND_NMM_CR_E!S61+FC_IND_NMM_GL_E!S61</f>
        <v>11.842820292347378</v>
      </c>
      <c r="T61" s="30">
        <f>FC_IND_NMM_CM_E!T61+FC_IND_NMM_CR_E!T61+FC_IND_NMM_GL_E!T61</f>
        <v>12.054428202923473</v>
      </c>
      <c r="U61" s="30">
        <f>FC_IND_NMM_CM_E!U61+FC_IND_NMM_CR_E!U61+FC_IND_NMM_GL_E!U61</f>
        <v>12.159157351676697</v>
      </c>
      <c r="V61" s="30">
        <f>FC_IND_NMM_CM_E!V61+FC_IND_NMM_CR_E!V61+FC_IND_NMM_GL_E!V61</f>
        <v>11.516251074806535</v>
      </c>
      <c r="W61" s="30">
        <f>FC_IND_NMM_CM_E!W61+FC_IND_NMM_CR_E!W61+FC_IND_NMM_GL_E!W61</f>
        <v>12.481255374032674</v>
      </c>
      <c r="X61" s="30">
        <f>FC_IND_NMM_CM_E!X61+FC_IND_NMM_CR_E!X61+FC_IND_NMM_GL_E!X61</f>
        <v>10.104557179707653</v>
      </c>
    </row>
    <row r="62" spans="1:24" ht="11.25" customHeight="1" x14ac:dyDescent="0.2">
      <c r="A62" s="22" t="s">
        <v>111</v>
      </c>
      <c r="B62" s="23" t="s">
        <v>112</v>
      </c>
      <c r="C62" s="30">
        <f>FC_IND_NMM_CM_E!C62+FC_IND_NMM_CR_E!C62+FC_IND_NMM_GL_E!C62</f>
        <v>0</v>
      </c>
      <c r="D62" s="30">
        <f>FC_IND_NMM_CM_E!D62+FC_IND_NMM_CR_E!D62+FC_IND_NMM_GL_E!D62</f>
        <v>6.4249355116079094</v>
      </c>
      <c r="E62" s="30">
        <f>FC_IND_NMM_CM_E!E62+FC_IND_NMM_CR_E!E62+FC_IND_NMM_GL_E!E62</f>
        <v>5.3979363714531381</v>
      </c>
      <c r="F62" s="30">
        <f>FC_IND_NMM_CM_E!F62+FC_IND_NMM_CR_E!F62+FC_IND_NMM_GL_E!F62</f>
        <v>144.47790197764402</v>
      </c>
      <c r="G62" s="30">
        <f>FC_IND_NMM_CM_E!G62+FC_IND_NMM_CR_E!G62+FC_IND_NMM_GL_E!G62</f>
        <v>179.23000859845229</v>
      </c>
      <c r="H62" s="30">
        <f>FC_IND_NMM_CM_E!H62+FC_IND_NMM_CR_E!H62+FC_IND_NMM_GL_E!H62</f>
        <v>227.42906276870161</v>
      </c>
      <c r="I62" s="30">
        <f>FC_IND_NMM_CM_E!I62+FC_IND_NMM_CR_E!I62+FC_IND_NMM_GL_E!I62</f>
        <v>232.20601891659493</v>
      </c>
      <c r="J62" s="30">
        <f>FC_IND_NMM_CM_E!J62+FC_IND_NMM_CR_E!J62+FC_IND_NMM_GL_E!J62</f>
        <v>380.24273430782455</v>
      </c>
      <c r="K62" s="30">
        <f>FC_IND_NMM_CM_E!K62+FC_IND_NMM_CR_E!K62+FC_IND_NMM_GL_E!K62</f>
        <v>69.336973344797926</v>
      </c>
      <c r="L62" s="30">
        <f>FC_IND_NMM_CM_E!L62+FC_IND_NMM_CR_E!L62+FC_IND_NMM_GL_E!L62</f>
        <v>75.780395528804831</v>
      </c>
      <c r="M62" s="30">
        <f>FC_IND_NMM_CM_E!M62+FC_IND_NMM_CR_E!M62+FC_IND_NMM_GL_E!M62</f>
        <v>84.278073946689588</v>
      </c>
      <c r="N62" s="30">
        <f>FC_IND_NMM_CM_E!N62+FC_IND_NMM_CR_E!N62+FC_IND_NMM_GL_E!N62</f>
        <v>215.54092863284609</v>
      </c>
      <c r="O62" s="30">
        <f>FC_IND_NMM_CM_E!O62+FC_IND_NMM_CR_E!O62+FC_IND_NMM_GL_E!O62</f>
        <v>267.73129836629408</v>
      </c>
      <c r="P62" s="30">
        <f>FC_IND_NMM_CM_E!P62+FC_IND_NMM_CR_E!P62+FC_IND_NMM_GL_E!P62</f>
        <v>389.13224419604467</v>
      </c>
      <c r="Q62" s="30">
        <f>FC_IND_NMM_CM_E!Q62+FC_IND_NMM_CR_E!Q62+FC_IND_NMM_GL_E!Q62</f>
        <v>399.04514187446256</v>
      </c>
      <c r="R62" s="30">
        <f>FC_IND_NMM_CM_E!R62+FC_IND_NMM_CR_E!R62+FC_IND_NMM_GL_E!R62</f>
        <v>442.81650902837475</v>
      </c>
      <c r="S62" s="30">
        <f>FC_IND_NMM_CM_E!S62+FC_IND_NMM_CR_E!S62+FC_IND_NMM_GL_E!S62</f>
        <v>445.69828030954432</v>
      </c>
      <c r="T62" s="30">
        <f>FC_IND_NMM_CM_E!T62+FC_IND_NMM_CR_E!T62+FC_IND_NMM_GL_E!T62</f>
        <v>565.03000859845213</v>
      </c>
      <c r="U62" s="30">
        <f>FC_IND_NMM_CM_E!U62+FC_IND_NMM_CR_E!U62+FC_IND_NMM_GL_E!U62</f>
        <v>634.9663800515907</v>
      </c>
      <c r="V62" s="30">
        <f>FC_IND_NMM_CM_E!V62+FC_IND_NMM_CR_E!V62+FC_IND_NMM_GL_E!V62</f>
        <v>627.8973344797937</v>
      </c>
      <c r="W62" s="30">
        <f>FC_IND_NMM_CM_E!W62+FC_IND_NMM_CR_E!W62+FC_IND_NMM_GL_E!W62</f>
        <v>644.68022355975916</v>
      </c>
      <c r="X62" s="30">
        <f>FC_IND_NMM_CM_E!X62+FC_IND_NMM_CR_E!X62+FC_IND_NMM_GL_E!X62</f>
        <v>603.63207222699907</v>
      </c>
    </row>
    <row r="63" spans="1:24" ht="11.25" customHeight="1" x14ac:dyDescent="0.2">
      <c r="A63" s="22" t="s">
        <v>113</v>
      </c>
      <c r="B63" s="23" t="s">
        <v>114</v>
      </c>
      <c r="C63" s="30">
        <f>FC_IND_NMM_CM_E!C63+FC_IND_NMM_CR_E!C63+FC_IND_NMM_GL_E!C63</f>
        <v>0</v>
      </c>
      <c r="D63" s="30">
        <f>FC_IND_NMM_CM_E!D63+FC_IND_NMM_CR_E!D63+FC_IND_NMM_GL_E!D63</f>
        <v>0</v>
      </c>
      <c r="E63" s="30">
        <f>FC_IND_NMM_CM_E!E63+FC_IND_NMM_CR_E!E63+FC_IND_NMM_GL_E!E63</f>
        <v>0</v>
      </c>
      <c r="F63" s="30">
        <f>FC_IND_NMM_CM_E!F63+FC_IND_NMM_CR_E!F63+FC_IND_NMM_GL_E!F63</f>
        <v>0</v>
      </c>
      <c r="G63" s="30">
        <f>FC_IND_NMM_CM_E!G63+FC_IND_NMM_CR_E!G63+FC_IND_NMM_GL_E!G63</f>
        <v>0</v>
      </c>
      <c r="H63" s="30">
        <f>FC_IND_NMM_CM_E!H63+FC_IND_NMM_CR_E!H63+FC_IND_NMM_GL_E!H63</f>
        <v>0</v>
      </c>
      <c r="I63" s="30">
        <f>FC_IND_NMM_CM_E!I63+FC_IND_NMM_CR_E!I63+FC_IND_NMM_GL_E!I63</f>
        <v>0</v>
      </c>
      <c r="J63" s="30">
        <f>FC_IND_NMM_CM_E!J63+FC_IND_NMM_CR_E!J63+FC_IND_NMM_GL_E!J63</f>
        <v>0</v>
      </c>
      <c r="K63" s="30">
        <f>FC_IND_NMM_CM_E!K63+FC_IND_NMM_CR_E!K63+FC_IND_NMM_GL_E!K63</f>
        <v>0</v>
      </c>
      <c r="L63" s="30">
        <f>FC_IND_NMM_CM_E!L63+FC_IND_NMM_CR_E!L63+FC_IND_NMM_GL_E!L63</f>
        <v>0</v>
      </c>
      <c r="M63" s="30">
        <f>FC_IND_NMM_CM_E!M63+FC_IND_NMM_CR_E!M63+FC_IND_NMM_GL_E!M63</f>
        <v>0</v>
      </c>
      <c r="N63" s="30">
        <f>FC_IND_NMM_CM_E!N63+FC_IND_NMM_CR_E!N63+FC_IND_NMM_GL_E!N63</f>
        <v>0</v>
      </c>
      <c r="O63" s="30">
        <f>FC_IND_NMM_CM_E!O63+FC_IND_NMM_CR_E!O63+FC_IND_NMM_GL_E!O63</f>
        <v>0</v>
      </c>
      <c r="P63" s="30">
        <f>FC_IND_NMM_CM_E!P63+FC_IND_NMM_CR_E!P63+FC_IND_NMM_GL_E!P63</f>
        <v>0</v>
      </c>
      <c r="Q63" s="30">
        <f>FC_IND_NMM_CM_E!Q63+FC_IND_NMM_CR_E!Q63+FC_IND_NMM_GL_E!Q63</f>
        <v>0</v>
      </c>
      <c r="R63" s="30">
        <f>FC_IND_NMM_CM_E!R63+FC_IND_NMM_CR_E!R63+FC_IND_NMM_GL_E!R63</f>
        <v>0</v>
      </c>
      <c r="S63" s="30">
        <f>FC_IND_NMM_CM_E!S63+FC_IND_NMM_CR_E!S63+FC_IND_NMM_GL_E!S63</f>
        <v>0</v>
      </c>
      <c r="T63" s="30">
        <f>FC_IND_NMM_CM_E!T63+FC_IND_NMM_CR_E!T63+FC_IND_NMM_GL_E!T63</f>
        <v>0</v>
      </c>
      <c r="U63" s="30">
        <f>FC_IND_NMM_CM_E!U63+FC_IND_NMM_CR_E!U63+FC_IND_NMM_GL_E!U63</f>
        <v>0</v>
      </c>
      <c r="V63" s="30">
        <f>FC_IND_NMM_CM_E!V63+FC_IND_NMM_CR_E!V63+FC_IND_NMM_GL_E!V63</f>
        <v>0</v>
      </c>
      <c r="W63" s="30">
        <f>FC_IND_NMM_CM_E!W63+FC_IND_NMM_CR_E!W63+FC_IND_NMM_GL_E!W63</f>
        <v>0</v>
      </c>
      <c r="X63" s="30">
        <f>FC_IND_NMM_CM_E!X63+FC_IND_NMM_CR_E!X63+FC_IND_NMM_GL_E!X63</f>
        <v>0</v>
      </c>
    </row>
    <row r="64" spans="1:24" ht="11.25" customHeight="1" x14ac:dyDescent="0.2">
      <c r="A64" s="22" t="s">
        <v>115</v>
      </c>
      <c r="B64" s="23" t="s">
        <v>116</v>
      </c>
      <c r="C64" s="30">
        <f>FC_IND_NMM_CM_E!C64+FC_IND_NMM_CR_E!C64+FC_IND_NMM_GL_E!C64</f>
        <v>0</v>
      </c>
      <c r="D64" s="30">
        <f>FC_IND_NMM_CM_E!D64+FC_IND_NMM_CR_E!D64+FC_IND_NMM_GL_E!D64</f>
        <v>0</v>
      </c>
      <c r="E64" s="30">
        <f>FC_IND_NMM_CM_E!E64+FC_IND_NMM_CR_E!E64+FC_IND_NMM_GL_E!E64</f>
        <v>0</v>
      </c>
      <c r="F64" s="30">
        <f>FC_IND_NMM_CM_E!F64+FC_IND_NMM_CR_E!F64+FC_IND_NMM_GL_E!F64</f>
        <v>0</v>
      </c>
      <c r="G64" s="30">
        <f>FC_IND_NMM_CM_E!G64+FC_IND_NMM_CR_E!G64+FC_IND_NMM_GL_E!G64</f>
        <v>0</v>
      </c>
      <c r="H64" s="30">
        <f>FC_IND_NMM_CM_E!H64+FC_IND_NMM_CR_E!H64+FC_IND_NMM_GL_E!H64</f>
        <v>0</v>
      </c>
      <c r="I64" s="30">
        <f>FC_IND_NMM_CM_E!I64+FC_IND_NMM_CR_E!I64+FC_IND_NMM_GL_E!I64</f>
        <v>0</v>
      </c>
      <c r="J64" s="30">
        <f>FC_IND_NMM_CM_E!J64+FC_IND_NMM_CR_E!J64+FC_IND_NMM_GL_E!J64</f>
        <v>1.9776440240756666E-3</v>
      </c>
      <c r="K64" s="30">
        <f>FC_IND_NMM_CM_E!K64+FC_IND_NMM_CR_E!K64+FC_IND_NMM_GL_E!K64</f>
        <v>6.878761822871883E-4</v>
      </c>
      <c r="L64" s="30">
        <f>FC_IND_NMM_CM_E!L64+FC_IND_NMM_CR_E!L64+FC_IND_NMM_GL_E!L64</f>
        <v>6.8787618228718841E-4</v>
      </c>
      <c r="M64" s="30">
        <f>FC_IND_NMM_CM_E!M64+FC_IND_NMM_CR_E!M64+FC_IND_NMM_GL_E!M64</f>
        <v>6.0189165950128975E-4</v>
      </c>
      <c r="N64" s="30">
        <f>FC_IND_NMM_CM_E!N64+FC_IND_NMM_CR_E!N64+FC_IND_NMM_GL_E!N64</f>
        <v>0</v>
      </c>
      <c r="O64" s="30">
        <f>FC_IND_NMM_CM_E!O64+FC_IND_NMM_CR_E!O64+FC_IND_NMM_GL_E!O64</f>
        <v>0</v>
      </c>
      <c r="P64" s="30">
        <f>FC_IND_NMM_CM_E!P64+FC_IND_NMM_CR_E!P64+FC_IND_NMM_GL_E!P64</f>
        <v>0</v>
      </c>
      <c r="Q64" s="30">
        <f>FC_IND_NMM_CM_E!Q64+FC_IND_NMM_CR_E!Q64+FC_IND_NMM_GL_E!Q64</f>
        <v>0</v>
      </c>
      <c r="R64" s="30">
        <f>FC_IND_NMM_CM_E!R64+FC_IND_NMM_CR_E!R64+FC_IND_NMM_GL_E!R64</f>
        <v>0</v>
      </c>
      <c r="S64" s="30">
        <f>FC_IND_NMM_CM_E!S64+FC_IND_NMM_CR_E!S64+FC_IND_NMM_GL_E!S64</f>
        <v>0</v>
      </c>
      <c r="T64" s="30">
        <f>FC_IND_NMM_CM_E!T64+FC_IND_NMM_CR_E!T64+FC_IND_NMM_GL_E!T64</f>
        <v>0</v>
      </c>
      <c r="U64" s="30">
        <f>FC_IND_NMM_CM_E!U64+FC_IND_NMM_CR_E!U64+FC_IND_NMM_GL_E!U64</f>
        <v>0</v>
      </c>
      <c r="V64" s="30">
        <f>FC_IND_NMM_CM_E!V64+FC_IND_NMM_CR_E!V64+FC_IND_NMM_GL_E!V64</f>
        <v>6.8787618228718819E-4</v>
      </c>
      <c r="W64" s="30">
        <f>FC_IND_NMM_CM_E!W64+FC_IND_NMM_CR_E!W64+FC_IND_NMM_GL_E!W64</f>
        <v>1.2897678417884777E-3</v>
      </c>
      <c r="X64" s="30">
        <f>FC_IND_NMM_CM_E!X64+FC_IND_NMM_CR_E!X64+FC_IND_NMM_GL_E!X64</f>
        <v>2.5795356835769559E-3</v>
      </c>
    </row>
    <row r="65" spans="1:24" ht="11.25" customHeight="1" x14ac:dyDescent="0.2">
      <c r="A65" s="22" t="s">
        <v>117</v>
      </c>
      <c r="B65" s="23" t="s">
        <v>118</v>
      </c>
      <c r="C65" s="30">
        <f>FC_IND_NMM_CM_E!C65+FC_IND_NMM_CR_E!C65+FC_IND_NMM_GL_E!C65</f>
        <v>0</v>
      </c>
      <c r="D65" s="30">
        <f>FC_IND_NMM_CM_E!D65+FC_IND_NMM_CR_E!D65+FC_IND_NMM_GL_E!D65</f>
        <v>0</v>
      </c>
      <c r="E65" s="30">
        <f>FC_IND_NMM_CM_E!E65+FC_IND_NMM_CR_E!E65+FC_IND_NMM_GL_E!E65</f>
        <v>0</v>
      </c>
      <c r="F65" s="30">
        <f>FC_IND_NMM_CM_E!F65+FC_IND_NMM_CR_E!F65+FC_IND_NMM_GL_E!F65</f>
        <v>0</v>
      </c>
      <c r="G65" s="30">
        <f>FC_IND_NMM_CM_E!G65+FC_IND_NMM_CR_E!G65+FC_IND_NMM_GL_E!G65</f>
        <v>0</v>
      </c>
      <c r="H65" s="30">
        <f>FC_IND_NMM_CM_E!H65+FC_IND_NMM_CR_E!H65+FC_IND_NMM_GL_E!H65</f>
        <v>0</v>
      </c>
      <c r="I65" s="30">
        <f>FC_IND_NMM_CM_E!I65+FC_IND_NMM_CR_E!I65+FC_IND_NMM_GL_E!I65</f>
        <v>0</v>
      </c>
      <c r="J65" s="30">
        <f>FC_IND_NMM_CM_E!J65+FC_IND_NMM_CR_E!J65+FC_IND_NMM_GL_E!J65</f>
        <v>0</v>
      </c>
      <c r="K65" s="30">
        <f>FC_IND_NMM_CM_E!K65+FC_IND_NMM_CR_E!K65+FC_IND_NMM_GL_E!K65</f>
        <v>0</v>
      </c>
      <c r="L65" s="30">
        <f>FC_IND_NMM_CM_E!L65+FC_IND_NMM_CR_E!L65+FC_IND_NMM_GL_E!L65</f>
        <v>1.8056749785038692E-3</v>
      </c>
      <c r="M65" s="30">
        <f>FC_IND_NMM_CM_E!M65+FC_IND_NMM_CR_E!M65+FC_IND_NMM_GL_E!M65</f>
        <v>8.5984522785898529E-4</v>
      </c>
      <c r="N65" s="30">
        <f>FC_IND_NMM_CM_E!N65+FC_IND_NMM_CR_E!N65+FC_IND_NMM_GL_E!N65</f>
        <v>4.4711951848667242E-3</v>
      </c>
      <c r="O65" s="30">
        <f>FC_IND_NMM_CM_E!O65+FC_IND_NMM_CR_E!O65+FC_IND_NMM_GL_E!O65</f>
        <v>4.4711951848667233E-3</v>
      </c>
      <c r="P65" s="30">
        <f>FC_IND_NMM_CM_E!P65+FC_IND_NMM_CR_E!P65+FC_IND_NMM_GL_E!P65</f>
        <v>4.4711951848667225E-3</v>
      </c>
      <c r="Q65" s="30">
        <f>FC_IND_NMM_CM_E!Q65+FC_IND_NMM_CR_E!Q65+FC_IND_NMM_GL_E!Q65</f>
        <v>3.1384350816852973E-2</v>
      </c>
      <c r="R65" s="30">
        <f>FC_IND_NMM_CM_E!R65+FC_IND_NMM_CR_E!R65+FC_IND_NMM_GL_E!R65</f>
        <v>6.4488392089423918E-2</v>
      </c>
      <c r="S65" s="30">
        <f>FC_IND_NMM_CM_E!S65+FC_IND_NMM_CR_E!S65+FC_IND_NMM_GL_E!S65</f>
        <v>0.234737747205503</v>
      </c>
      <c r="T65" s="30">
        <f>FC_IND_NMM_CM_E!T65+FC_IND_NMM_CR_E!T65+FC_IND_NMM_GL_E!T65</f>
        <v>1.004385210662081</v>
      </c>
      <c r="U65" s="30">
        <f>FC_IND_NMM_CM_E!U65+FC_IND_NMM_CR_E!U65+FC_IND_NMM_GL_E!U65</f>
        <v>1.004385210662081</v>
      </c>
      <c r="V65" s="30">
        <f>FC_IND_NMM_CM_E!V65+FC_IND_NMM_CR_E!V65+FC_IND_NMM_GL_E!V65</f>
        <v>1.004385210662081</v>
      </c>
      <c r="W65" s="30">
        <f>FC_IND_NMM_CM_E!W65+FC_IND_NMM_CR_E!W65+FC_IND_NMM_GL_E!W65</f>
        <v>0</v>
      </c>
      <c r="X65" s="30">
        <f>FC_IND_NMM_CM_E!X65+FC_IND_NMM_CR_E!X65+FC_IND_NMM_GL_E!X65</f>
        <v>0</v>
      </c>
    </row>
    <row r="66" spans="1:24" ht="11.25" customHeight="1" x14ac:dyDescent="0.2">
      <c r="A66" s="22" t="s">
        <v>119</v>
      </c>
      <c r="B66" s="23" t="s">
        <v>120</v>
      </c>
      <c r="C66" s="30">
        <f>FC_IND_NMM_CM_E!C66+FC_IND_NMM_CR_E!C66+FC_IND_NMM_GL_E!C66</f>
        <v>0</v>
      </c>
      <c r="D66" s="30">
        <f>FC_IND_NMM_CM_E!D66+FC_IND_NMM_CR_E!D66+FC_IND_NMM_GL_E!D66</f>
        <v>0</v>
      </c>
      <c r="E66" s="30">
        <f>FC_IND_NMM_CM_E!E66+FC_IND_NMM_CR_E!E66+FC_IND_NMM_GL_E!E66</f>
        <v>0</v>
      </c>
      <c r="F66" s="30">
        <f>FC_IND_NMM_CM_E!F66+FC_IND_NMM_CR_E!F66+FC_IND_NMM_GL_E!F66</f>
        <v>0</v>
      </c>
      <c r="G66" s="30">
        <f>FC_IND_NMM_CM_E!G66+FC_IND_NMM_CR_E!G66+FC_IND_NMM_GL_E!G66</f>
        <v>0</v>
      </c>
      <c r="H66" s="30">
        <f>FC_IND_NMM_CM_E!H66+FC_IND_NMM_CR_E!H66+FC_IND_NMM_GL_E!H66</f>
        <v>6.1049011177987961E-3</v>
      </c>
      <c r="I66" s="30">
        <f>FC_IND_NMM_CM_E!I66+FC_IND_NMM_CR_E!I66+FC_IND_NMM_GL_E!I66</f>
        <v>2.9750644883920895E-2</v>
      </c>
      <c r="J66" s="30">
        <f>FC_IND_NMM_CM_E!J66+FC_IND_NMM_CR_E!J66+FC_IND_NMM_GL_E!J66</f>
        <v>0.92674118658641436</v>
      </c>
      <c r="K66" s="30">
        <f>FC_IND_NMM_CM_E!K66+FC_IND_NMM_CR_E!K66+FC_IND_NMM_GL_E!K66</f>
        <v>0.9293207222699913</v>
      </c>
      <c r="L66" s="30">
        <f>FC_IND_NMM_CM_E!L66+FC_IND_NMM_CR_E!L66+FC_IND_NMM_GL_E!L66</f>
        <v>0.94686156491831464</v>
      </c>
      <c r="M66" s="30">
        <f>FC_IND_NMM_CM_E!M66+FC_IND_NMM_CR_E!M66+FC_IND_NMM_GL_E!M66</f>
        <v>1.8378331900257954</v>
      </c>
      <c r="N66" s="30">
        <f>FC_IND_NMM_CM_E!N66+FC_IND_NMM_CR_E!N66+FC_IND_NMM_GL_E!N66</f>
        <v>1.8619088564058466</v>
      </c>
      <c r="O66" s="30">
        <f>FC_IND_NMM_CM_E!O66+FC_IND_NMM_CR_E!O66+FC_IND_NMM_GL_E!O66</f>
        <v>1.8654342218400686</v>
      </c>
      <c r="P66" s="30">
        <f>FC_IND_NMM_CM_E!P66+FC_IND_NMM_CR_E!P66+FC_IND_NMM_GL_E!P66</f>
        <v>1.8386070507308681</v>
      </c>
      <c r="Q66" s="30">
        <f>FC_IND_NMM_CM_E!Q66+FC_IND_NMM_CR_E!Q66+FC_IND_NMM_GL_E!Q66</f>
        <v>1.9065348237317281</v>
      </c>
      <c r="R66" s="30">
        <f>FC_IND_NMM_CM_E!R66+FC_IND_NMM_CR_E!R66+FC_IND_NMM_GL_E!R66</f>
        <v>3.1418744625967321</v>
      </c>
      <c r="S66" s="30">
        <f>FC_IND_NMM_CM_E!S66+FC_IND_NMM_CR_E!S66+FC_IND_NMM_GL_E!S66</f>
        <v>3.4018056749785037</v>
      </c>
      <c r="T66" s="30">
        <f>FC_IND_NMM_CM_E!T66+FC_IND_NMM_CR_E!T66+FC_IND_NMM_GL_E!T66</f>
        <v>3.3426483233018063</v>
      </c>
      <c r="U66" s="30">
        <f>FC_IND_NMM_CM_E!U66+FC_IND_NMM_CR_E!U66+FC_IND_NMM_GL_E!U66</f>
        <v>4.3856405846947561</v>
      </c>
      <c r="V66" s="30">
        <f>FC_IND_NMM_CM_E!V66+FC_IND_NMM_CR_E!V66+FC_IND_NMM_GL_E!V66</f>
        <v>5.1437661220980226</v>
      </c>
      <c r="W66" s="30">
        <f>FC_IND_NMM_CM_E!W66+FC_IND_NMM_CR_E!W66+FC_IND_NMM_GL_E!W66</f>
        <v>5.1054170249355106</v>
      </c>
      <c r="X66" s="30">
        <f>FC_IND_NMM_CM_E!X66+FC_IND_NMM_CR_E!X66+FC_IND_NMM_GL_E!X66</f>
        <v>6.4155631986242465</v>
      </c>
    </row>
    <row r="67" spans="1:24" ht="11.25" customHeight="1" x14ac:dyDescent="0.2">
      <c r="A67" s="22" t="s">
        <v>121</v>
      </c>
      <c r="B67" s="23" t="s">
        <v>122</v>
      </c>
      <c r="C67" s="30">
        <f>FC_IND_NMM_CM_E!C67+FC_IND_NMM_CR_E!C67+FC_IND_NMM_GL_E!C67</f>
        <v>0</v>
      </c>
      <c r="D67" s="30">
        <f>FC_IND_NMM_CM_E!D67+FC_IND_NMM_CR_E!D67+FC_IND_NMM_GL_E!D67</f>
        <v>0</v>
      </c>
      <c r="E67" s="30">
        <f>FC_IND_NMM_CM_E!E67+FC_IND_NMM_CR_E!E67+FC_IND_NMM_GL_E!E67</f>
        <v>0</v>
      </c>
      <c r="F67" s="30">
        <f>FC_IND_NMM_CM_E!F67+FC_IND_NMM_CR_E!F67+FC_IND_NMM_GL_E!F67</f>
        <v>0</v>
      </c>
      <c r="G67" s="30">
        <f>FC_IND_NMM_CM_E!G67+FC_IND_NMM_CR_E!G67+FC_IND_NMM_GL_E!G67</f>
        <v>0</v>
      </c>
      <c r="H67" s="30">
        <f>FC_IND_NMM_CM_E!H67+FC_IND_NMM_CR_E!H67+FC_IND_NMM_GL_E!H67</f>
        <v>0</v>
      </c>
      <c r="I67" s="30">
        <f>FC_IND_NMM_CM_E!I67+FC_IND_NMM_CR_E!I67+FC_IND_NMM_GL_E!I67</f>
        <v>0</v>
      </c>
      <c r="J67" s="30">
        <f>FC_IND_NMM_CM_E!J67+FC_IND_NMM_CR_E!J67+FC_IND_NMM_GL_E!J67</f>
        <v>0</v>
      </c>
      <c r="K67" s="30">
        <f>FC_IND_NMM_CM_E!K67+FC_IND_NMM_CR_E!K67+FC_IND_NMM_GL_E!K67</f>
        <v>0</v>
      </c>
      <c r="L67" s="30">
        <f>FC_IND_NMM_CM_E!L67+FC_IND_NMM_CR_E!L67+FC_IND_NMM_GL_E!L67</f>
        <v>0</v>
      </c>
      <c r="M67" s="30">
        <f>FC_IND_NMM_CM_E!M67+FC_IND_NMM_CR_E!M67+FC_IND_NMM_GL_E!M67</f>
        <v>0</v>
      </c>
      <c r="N67" s="30">
        <f>FC_IND_NMM_CM_E!N67+FC_IND_NMM_CR_E!N67+FC_IND_NMM_GL_E!N67</f>
        <v>0</v>
      </c>
      <c r="O67" s="30">
        <f>FC_IND_NMM_CM_E!O67+FC_IND_NMM_CR_E!O67+FC_IND_NMM_GL_E!O67</f>
        <v>0</v>
      </c>
      <c r="P67" s="30">
        <f>FC_IND_NMM_CM_E!P67+FC_IND_NMM_CR_E!P67+FC_IND_NMM_GL_E!P67</f>
        <v>0</v>
      </c>
      <c r="Q67" s="30">
        <f>FC_IND_NMM_CM_E!Q67+FC_IND_NMM_CR_E!Q67+FC_IND_NMM_GL_E!Q67</f>
        <v>0</v>
      </c>
      <c r="R67" s="30">
        <f>FC_IND_NMM_CM_E!R67+FC_IND_NMM_CR_E!R67+FC_IND_NMM_GL_E!R67</f>
        <v>0</v>
      </c>
      <c r="S67" s="30">
        <f>FC_IND_NMM_CM_E!S67+FC_IND_NMM_CR_E!S67+FC_IND_NMM_GL_E!S67</f>
        <v>0</v>
      </c>
      <c r="T67" s="30">
        <f>FC_IND_NMM_CM_E!T67+FC_IND_NMM_CR_E!T67+FC_IND_NMM_GL_E!T67</f>
        <v>0</v>
      </c>
      <c r="U67" s="30">
        <f>FC_IND_NMM_CM_E!U67+FC_IND_NMM_CR_E!U67+FC_IND_NMM_GL_E!U67</f>
        <v>0</v>
      </c>
      <c r="V67" s="30">
        <f>FC_IND_NMM_CM_E!V67+FC_IND_NMM_CR_E!V67+FC_IND_NMM_GL_E!V67</f>
        <v>0</v>
      </c>
      <c r="W67" s="30">
        <f>FC_IND_NMM_CM_E!W67+FC_IND_NMM_CR_E!W67+FC_IND_NMM_GL_E!W67</f>
        <v>0</v>
      </c>
      <c r="X67" s="30">
        <f>FC_IND_NMM_CM_E!X67+FC_IND_NMM_CR_E!X67+FC_IND_NMM_GL_E!X67</f>
        <v>0</v>
      </c>
    </row>
    <row r="68" spans="1:24" ht="11.25" customHeight="1" x14ac:dyDescent="0.2">
      <c r="A68" s="22" t="s">
        <v>123</v>
      </c>
      <c r="B68" s="23" t="s">
        <v>124</v>
      </c>
      <c r="C68" s="30">
        <f>FC_IND_NMM_CM_E!C68+FC_IND_NMM_CR_E!C68+FC_IND_NMM_GL_E!C68</f>
        <v>0</v>
      </c>
      <c r="D68" s="30">
        <f>FC_IND_NMM_CM_E!D68+FC_IND_NMM_CR_E!D68+FC_IND_NMM_GL_E!D68</f>
        <v>0</v>
      </c>
      <c r="E68" s="30">
        <f>FC_IND_NMM_CM_E!E68+FC_IND_NMM_CR_E!E68+FC_IND_NMM_GL_E!E68</f>
        <v>0</v>
      </c>
      <c r="F68" s="30">
        <f>FC_IND_NMM_CM_E!F68+FC_IND_NMM_CR_E!F68+FC_IND_NMM_GL_E!F68</f>
        <v>0</v>
      </c>
      <c r="G68" s="30">
        <f>FC_IND_NMM_CM_E!G68+FC_IND_NMM_CR_E!G68+FC_IND_NMM_GL_E!G68</f>
        <v>0</v>
      </c>
      <c r="H68" s="30">
        <f>FC_IND_NMM_CM_E!H68+FC_IND_NMM_CR_E!H68+FC_IND_NMM_GL_E!H68</f>
        <v>0</v>
      </c>
      <c r="I68" s="30">
        <f>FC_IND_NMM_CM_E!I68+FC_IND_NMM_CR_E!I68+FC_IND_NMM_GL_E!I68</f>
        <v>0</v>
      </c>
      <c r="J68" s="30">
        <f>FC_IND_NMM_CM_E!J68+FC_IND_NMM_CR_E!J68+FC_IND_NMM_GL_E!J68</f>
        <v>0</v>
      </c>
      <c r="K68" s="30">
        <f>FC_IND_NMM_CM_E!K68+FC_IND_NMM_CR_E!K68+FC_IND_NMM_GL_E!K68</f>
        <v>0</v>
      </c>
      <c r="L68" s="30">
        <f>FC_IND_NMM_CM_E!L68+FC_IND_NMM_CR_E!L68+FC_IND_NMM_GL_E!L68</f>
        <v>0</v>
      </c>
      <c r="M68" s="30">
        <f>FC_IND_NMM_CM_E!M68+FC_IND_NMM_CR_E!M68+FC_IND_NMM_GL_E!M68</f>
        <v>0</v>
      </c>
      <c r="N68" s="30">
        <f>FC_IND_NMM_CM_E!N68+FC_IND_NMM_CR_E!N68+FC_IND_NMM_GL_E!N68</f>
        <v>0</v>
      </c>
      <c r="O68" s="30">
        <f>FC_IND_NMM_CM_E!O68+FC_IND_NMM_CR_E!O68+FC_IND_NMM_GL_E!O68</f>
        <v>0</v>
      </c>
      <c r="P68" s="30">
        <f>FC_IND_NMM_CM_E!P68+FC_IND_NMM_CR_E!P68+FC_IND_NMM_GL_E!P68</f>
        <v>0</v>
      </c>
      <c r="Q68" s="30">
        <f>FC_IND_NMM_CM_E!Q68+FC_IND_NMM_CR_E!Q68+FC_IND_NMM_GL_E!Q68</f>
        <v>0</v>
      </c>
      <c r="R68" s="30">
        <f>FC_IND_NMM_CM_E!R68+FC_IND_NMM_CR_E!R68+FC_IND_NMM_GL_E!R68</f>
        <v>0</v>
      </c>
      <c r="S68" s="30">
        <f>FC_IND_NMM_CM_E!S68+FC_IND_NMM_CR_E!S68+FC_IND_NMM_GL_E!S68</f>
        <v>0</v>
      </c>
      <c r="T68" s="30">
        <f>FC_IND_NMM_CM_E!T68+FC_IND_NMM_CR_E!T68+FC_IND_NMM_GL_E!T68</f>
        <v>0</v>
      </c>
      <c r="U68" s="30">
        <f>FC_IND_NMM_CM_E!U68+FC_IND_NMM_CR_E!U68+FC_IND_NMM_GL_E!U68</f>
        <v>0</v>
      </c>
      <c r="V68" s="30">
        <f>FC_IND_NMM_CM_E!V68+FC_IND_NMM_CR_E!V68+FC_IND_NMM_GL_E!V68</f>
        <v>0</v>
      </c>
      <c r="W68" s="30">
        <f>FC_IND_NMM_CM_E!W68+FC_IND_NMM_CR_E!W68+FC_IND_NMM_GL_E!W68</f>
        <v>0</v>
      </c>
      <c r="X68" s="30">
        <f>FC_IND_NMM_CM_E!X68+FC_IND_NMM_CR_E!X68+FC_IND_NMM_GL_E!X68</f>
        <v>0</v>
      </c>
    </row>
    <row r="69" spans="1:24" ht="11.25" customHeight="1" x14ac:dyDescent="0.2">
      <c r="A69" s="22" t="s">
        <v>125</v>
      </c>
      <c r="B69" s="23" t="s">
        <v>126</v>
      </c>
      <c r="C69" s="30">
        <f>FC_IND_NMM_CM_E!C69+FC_IND_NMM_CR_E!C69+FC_IND_NMM_GL_E!C69</f>
        <v>0</v>
      </c>
      <c r="D69" s="30">
        <f>FC_IND_NMM_CM_E!D69+FC_IND_NMM_CR_E!D69+FC_IND_NMM_GL_E!D69</f>
        <v>0</v>
      </c>
      <c r="E69" s="30">
        <f>FC_IND_NMM_CM_E!E69+FC_IND_NMM_CR_E!E69+FC_IND_NMM_GL_E!E69</f>
        <v>0</v>
      </c>
      <c r="F69" s="30">
        <f>FC_IND_NMM_CM_E!F69+FC_IND_NMM_CR_E!F69+FC_IND_NMM_GL_E!F69</f>
        <v>9.8065348237317274</v>
      </c>
      <c r="G69" s="30">
        <f>FC_IND_NMM_CM_E!G69+FC_IND_NMM_CR_E!G69+FC_IND_NMM_GL_E!G69</f>
        <v>1.5276870163370591</v>
      </c>
      <c r="H69" s="30">
        <f>FC_IND_NMM_CM_E!H69+FC_IND_NMM_CR_E!H69+FC_IND_NMM_GL_E!H69</f>
        <v>1.660705073086844</v>
      </c>
      <c r="I69" s="30">
        <f>FC_IND_NMM_CM_E!I69+FC_IND_NMM_CR_E!I69+FC_IND_NMM_GL_E!I69</f>
        <v>1.7372312983662939</v>
      </c>
      <c r="J69" s="30">
        <f>FC_IND_NMM_CM_E!J69+FC_IND_NMM_CR_E!J69+FC_IND_NMM_GL_E!J69</f>
        <v>4.3118658641444538</v>
      </c>
      <c r="K69" s="30">
        <f>FC_IND_NMM_CM_E!K69+FC_IND_NMM_CR_E!K69+FC_IND_NMM_GL_E!K69</f>
        <v>2.1802235597592432</v>
      </c>
      <c r="L69" s="30">
        <f>FC_IND_NMM_CM_E!L69+FC_IND_NMM_CR_E!L69+FC_IND_NMM_GL_E!L69</f>
        <v>3.0951848667239901</v>
      </c>
      <c r="M69" s="30">
        <f>FC_IND_NMM_CM_E!M69+FC_IND_NMM_CR_E!M69+FC_IND_NMM_GL_E!M69</f>
        <v>26.555717970765262</v>
      </c>
      <c r="N69" s="30">
        <f>FC_IND_NMM_CM_E!N69+FC_IND_NMM_CR_E!N69+FC_IND_NMM_GL_E!N69</f>
        <v>25.852966466036111</v>
      </c>
      <c r="O69" s="30">
        <f>FC_IND_NMM_CM_E!O69+FC_IND_NMM_CR_E!O69+FC_IND_NMM_GL_E!O69</f>
        <v>3.5123817712811687</v>
      </c>
      <c r="P69" s="30">
        <f>FC_IND_NMM_CM_E!P69+FC_IND_NMM_CR_E!P69+FC_IND_NMM_GL_E!P69</f>
        <v>4.3811693895098882</v>
      </c>
      <c r="Q69" s="30">
        <f>FC_IND_NMM_CM_E!Q69+FC_IND_NMM_CR_E!Q69+FC_IND_NMM_GL_E!Q69</f>
        <v>4.1380051590713656</v>
      </c>
      <c r="R69" s="30">
        <f>FC_IND_NMM_CM_E!R69+FC_IND_NMM_CR_E!R69+FC_IND_NMM_GL_E!R69</f>
        <v>3.6444539982803095</v>
      </c>
      <c r="S69" s="30">
        <f>FC_IND_NMM_CM_E!S69+FC_IND_NMM_CR_E!S69+FC_IND_NMM_GL_E!S69</f>
        <v>6.4064488392089425</v>
      </c>
      <c r="T69" s="30">
        <f>FC_IND_NMM_CM_E!T69+FC_IND_NMM_CR_E!T69+FC_IND_NMM_GL_E!T69</f>
        <v>5.8372312983662935</v>
      </c>
      <c r="U69" s="30">
        <f>FC_IND_NMM_CM_E!U69+FC_IND_NMM_CR_E!U69+FC_IND_NMM_GL_E!U69</f>
        <v>4.7146173688736015</v>
      </c>
      <c r="V69" s="30">
        <f>FC_IND_NMM_CM_E!V69+FC_IND_NMM_CR_E!V69+FC_IND_NMM_GL_E!V69</f>
        <v>5.7880481513327613</v>
      </c>
      <c r="W69" s="30">
        <f>FC_IND_NMM_CM_E!W69+FC_IND_NMM_CR_E!W69+FC_IND_NMM_GL_E!W69</f>
        <v>3.5779019776440237</v>
      </c>
      <c r="X69" s="30">
        <f>FC_IND_NMM_CM_E!X69+FC_IND_NMM_CR_E!X69+FC_IND_NMM_GL_E!X69</f>
        <v>2.7319002579535678</v>
      </c>
    </row>
    <row r="70" spans="1:24" ht="11.25" customHeight="1" x14ac:dyDescent="0.2">
      <c r="A70" s="22" t="s">
        <v>127</v>
      </c>
      <c r="B70" s="23" t="s">
        <v>128</v>
      </c>
      <c r="C70" s="30">
        <f>FC_IND_NMM_CM_E!C70+FC_IND_NMM_CR_E!C70+FC_IND_NMM_GL_E!C70</f>
        <v>4.4857070200854121</v>
      </c>
      <c r="D70" s="30">
        <f>FC_IND_NMM_CM_E!D70+FC_IND_NMM_CR_E!D70+FC_IND_NMM_GL_E!D70</f>
        <v>4.4296882578019359</v>
      </c>
      <c r="E70" s="30">
        <f>FC_IND_NMM_CM_E!E70+FC_IND_NMM_CR_E!E70+FC_IND_NMM_GL_E!E70</f>
        <v>4.5955747462637904</v>
      </c>
      <c r="F70" s="30">
        <f>FC_IND_NMM_CM_E!F70+FC_IND_NMM_CR_E!F70+FC_IND_NMM_GL_E!F70</f>
        <v>4.8690801365747536</v>
      </c>
      <c r="G70" s="30">
        <f>FC_IND_NMM_CM_E!G70+FC_IND_NMM_CR_E!G70+FC_IND_NMM_GL_E!G70</f>
        <v>5.1248441696505918</v>
      </c>
      <c r="H70" s="30">
        <f>FC_IND_NMM_CM_E!H70+FC_IND_NMM_CR_E!H70+FC_IND_NMM_GL_E!H70</f>
        <v>5.7761205244919198</v>
      </c>
      <c r="I70" s="30">
        <f>FC_IND_NMM_CM_E!I70+FC_IND_NMM_CR_E!I70+FC_IND_NMM_GL_E!I70</f>
        <v>6.7606329199583151</v>
      </c>
      <c r="J70" s="30">
        <f>FC_IND_NMM_CM_E!J70+FC_IND_NMM_CR_E!J70+FC_IND_NMM_GL_E!J70</f>
        <v>7.2671095528653948</v>
      </c>
      <c r="K70" s="30">
        <f>FC_IND_NMM_CM_E!K70+FC_IND_NMM_CR_E!K70+FC_IND_NMM_GL_E!K70</f>
        <v>6.0637453199717593</v>
      </c>
      <c r="L70" s="30">
        <f>FC_IND_NMM_CM_E!L70+FC_IND_NMM_CR_E!L70+FC_IND_NMM_GL_E!L70</f>
        <v>6.0466818599726251</v>
      </c>
      <c r="M70" s="30">
        <f>FC_IND_NMM_CM_E!M70+FC_IND_NMM_CR_E!M70+FC_IND_NMM_GL_E!M70</f>
        <v>6.4320507559605042</v>
      </c>
      <c r="N70" s="30">
        <f>FC_IND_NMM_CM_E!N70+FC_IND_NMM_CR_E!N70+FC_IND_NMM_GL_E!N70</f>
        <v>8.0099293429787899</v>
      </c>
      <c r="O70" s="30">
        <f>FC_IND_NMM_CM_E!O70+FC_IND_NMM_CR_E!O70+FC_IND_NMM_GL_E!O70</f>
        <v>9.3045501093294689</v>
      </c>
      <c r="P70" s="30">
        <f>FC_IND_NMM_CM_E!P70+FC_IND_NMM_CR_E!P70+FC_IND_NMM_GL_E!P70</f>
        <v>9.9924988178749903</v>
      </c>
      <c r="Q70" s="30">
        <f>FC_IND_NMM_CM_E!Q70+FC_IND_NMM_CR_E!Q70+FC_IND_NMM_GL_E!Q70</f>
        <v>32.570758050574895</v>
      </c>
      <c r="R70" s="30">
        <f>FC_IND_NMM_CM_E!R70+FC_IND_NMM_CR_E!R70+FC_IND_NMM_GL_E!R70</f>
        <v>38.956970808754768</v>
      </c>
      <c r="S70" s="30">
        <f>FC_IND_NMM_CM_E!S70+FC_IND_NMM_CR_E!S70+FC_IND_NMM_GL_E!S70</f>
        <v>45.343976518402258</v>
      </c>
      <c r="T70" s="30">
        <f>FC_IND_NMM_CM_E!T70+FC_IND_NMM_CR_E!T70+FC_IND_NMM_GL_E!T70</f>
        <v>50.449325506243909</v>
      </c>
      <c r="U70" s="30">
        <f>FC_IND_NMM_CM_E!U70+FC_IND_NMM_CR_E!U70+FC_IND_NMM_GL_E!U70</f>
        <v>58.45618882061369</v>
      </c>
      <c r="V70" s="30">
        <f>FC_IND_NMM_CM_E!V70+FC_IND_NMM_CR_E!V70+FC_IND_NMM_GL_E!V70</f>
        <v>63.93958154834381</v>
      </c>
      <c r="W70" s="30">
        <f>FC_IND_NMM_CM_E!W70+FC_IND_NMM_CR_E!W70+FC_IND_NMM_GL_E!W70</f>
        <v>70.350566835604155</v>
      </c>
      <c r="X70" s="30">
        <f>FC_IND_NMM_CM_E!X70+FC_IND_NMM_CR_E!X70+FC_IND_NMM_GL_E!X70</f>
        <v>76.043942763008133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" si="29">SUM(C72:C73)</f>
        <v>486.92192605331036</v>
      </c>
      <c r="D71" s="31">
        <f t="shared" ref="D71:W71" si="30">SUM(D72:D73)</f>
        <v>369.55950128976781</v>
      </c>
      <c r="E71" s="31">
        <f t="shared" si="30"/>
        <v>346.91530524505589</v>
      </c>
      <c r="F71" s="31">
        <f t="shared" si="30"/>
        <v>519.5241616509029</v>
      </c>
      <c r="G71" s="31">
        <f t="shared" si="30"/>
        <v>619.93387790197767</v>
      </c>
      <c r="H71" s="31">
        <f t="shared" si="30"/>
        <v>699.05442820292342</v>
      </c>
      <c r="I71" s="31">
        <f t="shared" si="30"/>
        <v>827.11771281169388</v>
      </c>
      <c r="J71" s="31">
        <f t="shared" si="30"/>
        <v>970.39570077386043</v>
      </c>
      <c r="K71" s="31">
        <f t="shared" si="30"/>
        <v>1413.5576956147893</v>
      </c>
      <c r="L71" s="31">
        <f t="shared" si="30"/>
        <v>1694.2312123817708</v>
      </c>
      <c r="M71" s="31">
        <f t="shared" si="30"/>
        <v>1982.3110060189163</v>
      </c>
      <c r="N71" s="31">
        <f t="shared" si="30"/>
        <v>2496.373258813413</v>
      </c>
      <c r="O71" s="31">
        <f t="shared" si="30"/>
        <v>2413.3547721410146</v>
      </c>
      <c r="P71" s="31">
        <f t="shared" si="30"/>
        <v>2682.8780739466888</v>
      </c>
      <c r="Q71" s="31">
        <f t="shared" si="30"/>
        <v>2849.3553740326738</v>
      </c>
      <c r="R71" s="31">
        <f t="shared" si="30"/>
        <v>2864.3715391229571</v>
      </c>
      <c r="S71" s="31">
        <f t="shared" si="30"/>
        <v>3185.4025795356833</v>
      </c>
      <c r="T71" s="31">
        <f t="shared" si="30"/>
        <v>3245.144711951848</v>
      </c>
      <c r="U71" s="31">
        <f t="shared" si="30"/>
        <v>3691.6235597592431</v>
      </c>
      <c r="V71" s="31">
        <f t="shared" si="30"/>
        <v>3801.0699054170254</v>
      </c>
      <c r="W71" s="31">
        <f t="shared" si="30"/>
        <v>3870.536285468615</v>
      </c>
      <c r="X71" s="31">
        <f t="shared" ref="X71" si="31">SUM(X72:X73)</f>
        <v>3952.8728288907987</v>
      </c>
    </row>
    <row r="72" spans="1:24" ht="11.25" customHeight="1" x14ac:dyDescent="0.2">
      <c r="A72" s="22" t="s">
        <v>131</v>
      </c>
      <c r="B72" s="23" t="s">
        <v>132</v>
      </c>
      <c r="C72" s="30">
        <f>FC_IND_NMM_CM_E!C72+FC_IND_NMM_CR_E!C72+FC_IND_NMM_GL_E!C72</f>
        <v>486.92192605331036</v>
      </c>
      <c r="D72" s="30">
        <f>FC_IND_NMM_CM_E!D72+FC_IND_NMM_CR_E!D72+FC_IND_NMM_GL_E!D72</f>
        <v>364.30490111779875</v>
      </c>
      <c r="E72" s="30">
        <f>FC_IND_NMM_CM_E!E72+FC_IND_NMM_CR_E!E72+FC_IND_NMM_GL_E!E72</f>
        <v>342.49664660361134</v>
      </c>
      <c r="F72" s="30">
        <f>FC_IND_NMM_CM_E!F72+FC_IND_NMM_CR_E!F72+FC_IND_NMM_GL_E!F72</f>
        <v>376.78985382631129</v>
      </c>
      <c r="G72" s="30">
        <f>FC_IND_NMM_CM_E!G72+FC_IND_NMM_CR_E!G72+FC_IND_NMM_GL_E!G72</f>
        <v>442.75795356835766</v>
      </c>
      <c r="H72" s="30">
        <f>FC_IND_NMM_CM_E!H72+FC_IND_NMM_CR_E!H72+FC_IND_NMM_GL_E!H72</f>
        <v>456.88856405846946</v>
      </c>
      <c r="I72" s="30">
        <f>FC_IND_NMM_CM_E!I72+FC_IND_NMM_CR_E!I72+FC_IND_NMM_GL_E!I72</f>
        <v>557.65176268271716</v>
      </c>
      <c r="J72" s="30">
        <f>FC_IND_NMM_CM_E!J72+FC_IND_NMM_CR_E!J72+FC_IND_NMM_GL_E!J72</f>
        <v>549.71650902837473</v>
      </c>
      <c r="K72" s="30">
        <f>FC_IND_NMM_CM_E!K72+FC_IND_NMM_CR_E!K72+FC_IND_NMM_GL_E!K72</f>
        <v>1333.3532244196044</v>
      </c>
      <c r="L72" s="30">
        <f>FC_IND_NMM_CM_E!L72+FC_IND_NMM_CR_E!L72+FC_IND_NMM_GL_E!L72</f>
        <v>1508.0838349097157</v>
      </c>
      <c r="M72" s="30">
        <f>FC_IND_NMM_CM_E!M72+FC_IND_NMM_CR_E!M72+FC_IND_NMM_GL_E!M72</f>
        <v>1768.374978503869</v>
      </c>
      <c r="N72" s="30">
        <f>FC_IND_NMM_CM_E!N72+FC_IND_NMM_CR_E!N72+FC_IND_NMM_GL_E!N72</f>
        <v>2158.8886500429917</v>
      </c>
      <c r="O72" s="30">
        <f>FC_IND_NMM_CM_E!O72+FC_IND_NMM_CR_E!O72+FC_IND_NMM_GL_E!O72</f>
        <v>2046.5731728288906</v>
      </c>
      <c r="P72" s="30">
        <f>FC_IND_NMM_CM_E!P72+FC_IND_NMM_CR_E!P72+FC_IND_NMM_GL_E!P72</f>
        <v>2145.9705932932065</v>
      </c>
      <c r="Q72" s="30">
        <f>FC_IND_NMM_CM_E!Q72+FC_IND_NMM_CR_E!Q72+FC_IND_NMM_GL_E!Q72</f>
        <v>2317.0226139294923</v>
      </c>
      <c r="R72" s="30">
        <f>FC_IND_NMM_CM_E!R72+FC_IND_NMM_CR_E!R72+FC_IND_NMM_GL_E!R72</f>
        <v>2320.0703353396384</v>
      </c>
      <c r="S72" s="30">
        <f>FC_IND_NMM_CM_E!S72+FC_IND_NMM_CR_E!S72+FC_IND_NMM_GL_E!S72</f>
        <v>2583.8023215821149</v>
      </c>
      <c r="T72" s="30">
        <f>FC_IND_NMM_CM_E!T72+FC_IND_NMM_CR_E!T72+FC_IND_NMM_GL_E!T72</f>
        <v>2551.0392949269126</v>
      </c>
      <c r="U72" s="30">
        <f>FC_IND_NMM_CM_E!U72+FC_IND_NMM_CR_E!U72+FC_IND_NMM_GL_E!U72</f>
        <v>2985.0458297506448</v>
      </c>
      <c r="V72" s="30">
        <f>FC_IND_NMM_CM_E!V72+FC_IND_NMM_CR_E!V72+FC_IND_NMM_GL_E!V72</f>
        <v>3078.3170249355117</v>
      </c>
      <c r="W72" s="30">
        <f>FC_IND_NMM_CM_E!W72+FC_IND_NMM_CR_E!W72+FC_IND_NMM_GL_E!W72</f>
        <v>3141.639552880481</v>
      </c>
      <c r="X72" s="30">
        <f>FC_IND_NMM_CM_E!X72+FC_IND_NMM_CR_E!X72+FC_IND_NMM_GL_E!X72</f>
        <v>3229.3901977644018</v>
      </c>
    </row>
    <row r="73" spans="1:24" ht="11.25" customHeight="1" x14ac:dyDescent="0.2">
      <c r="A73" s="22" t="s">
        <v>133</v>
      </c>
      <c r="B73" s="23" t="s">
        <v>134</v>
      </c>
      <c r="C73" s="30">
        <f>FC_IND_NMM_CM_E!C73+FC_IND_NMM_CR_E!C73+FC_IND_NMM_GL_E!C73</f>
        <v>0</v>
      </c>
      <c r="D73" s="30">
        <f>FC_IND_NMM_CM_E!D73+FC_IND_NMM_CR_E!D73+FC_IND_NMM_GL_E!D73</f>
        <v>5.2546001719690452</v>
      </c>
      <c r="E73" s="30">
        <f>FC_IND_NMM_CM_E!E73+FC_IND_NMM_CR_E!E73+FC_IND_NMM_GL_E!E73</f>
        <v>4.4186586414445399</v>
      </c>
      <c r="F73" s="30">
        <f>FC_IND_NMM_CM_E!F73+FC_IND_NMM_CR_E!F73+FC_IND_NMM_GL_E!F73</f>
        <v>142.73430782459158</v>
      </c>
      <c r="G73" s="30">
        <f>FC_IND_NMM_CM_E!G73+FC_IND_NMM_CR_E!G73+FC_IND_NMM_GL_E!G73</f>
        <v>177.17592433361995</v>
      </c>
      <c r="H73" s="30">
        <f>FC_IND_NMM_CM_E!H73+FC_IND_NMM_CR_E!H73+FC_IND_NMM_GL_E!H73</f>
        <v>242.16586414445399</v>
      </c>
      <c r="I73" s="30">
        <f>FC_IND_NMM_CM_E!I73+FC_IND_NMM_CR_E!I73+FC_IND_NMM_GL_E!I73</f>
        <v>269.46595012897671</v>
      </c>
      <c r="J73" s="30">
        <f>FC_IND_NMM_CM_E!J73+FC_IND_NMM_CR_E!J73+FC_IND_NMM_GL_E!J73</f>
        <v>420.67919174548575</v>
      </c>
      <c r="K73" s="30">
        <f>FC_IND_NMM_CM_E!K73+FC_IND_NMM_CR_E!K73+FC_IND_NMM_GL_E!K73</f>
        <v>80.204471195184851</v>
      </c>
      <c r="L73" s="30">
        <f>FC_IND_NMM_CM_E!L73+FC_IND_NMM_CR_E!L73+FC_IND_NMM_GL_E!L73</f>
        <v>186.14737747205507</v>
      </c>
      <c r="M73" s="30">
        <f>FC_IND_NMM_CM_E!M73+FC_IND_NMM_CR_E!M73+FC_IND_NMM_GL_E!M73</f>
        <v>213.93602751504733</v>
      </c>
      <c r="N73" s="30">
        <f>FC_IND_NMM_CM_E!N73+FC_IND_NMM_CR_E!N73+FC_IND_NMM_GL_E!N73</f>
        <v>337.48460877042129</v>
      </c>
      <c r="O73" s="30">
        <f>FC_IND_NMM_CM_E!O73+FC_IND_NMM_CR_E!O73+FC_IND_NMM_GL_E!O73</f>
        <v>366.78159931212383</v>
      </c>
      <c r="P73" s="30">
        <f>FC_IND_NMM_CM_E!P73+FC_IND_NMM_CR_E!P73+FC_IND_NMM_GL_E!P73</f>
        <v>536.90748065348237</v>
      </c>
      <c r="Q73" s="30">
        <f>FC_IND_NMM_CM_E!Q73+FC_IND_NMM_CR_E!Q73+FC_IND_NMM_GL_E!Q73</f>
        <v>532.33276010318139</v>
      </c>
      <c r="R73" s="30">
        <f>FC_IND_NMM_CM_E!R73+FC_IND_NMM_CR_E!R73+FC_IND_NMM_GL_E!R73</f>
        <v>544.3012037833189</v>
      </c>
      <c r="S73" s="30">
        <f>FC_IND_NMM_CM_E!S73+FC_IND_NMM_CR_E!S73+FC_IND_NMM_GL_E!S73</f>
        <v>601.60025795356842</v>
      </c>
      <c r="T73" s="30">
        <f>FC_IND_NMM_CM_E!T73+FC_IND_NMM_CR_E!T73+FC_IND_NMM_GL_E!T73</f>
        <v>694.10541702493538</v>
      </c>
      <c r="U73" s="30">
        <f>FC_IND_NMM_CM_E!U73+FC_IND_NMM_CR_E!U73+FC_IND_NMM_GL_E!U73</f>
        <v>706.57773000859834</v>
      </c>
      <c r="V73" s="30">
        <f>FC_IND_NMM_CM_E!V73+FC_IND_NMM_CR_E!V73+FC_IND_NMM_GL_E!V73</f>
        <v>722.75288048151356</v>
      </c>
      <c r="W73" s="30">
        <f>FC_IND_NMM_CM_E!W73+FC_IND_NMM_CR_E!W73+FC_IND_NMM_GL_E!W73</f>
        <v>728.89673258813411</v>
      </c>
      <c r="X73" s="30">
        <f>FC_IND_NMM_CM_E!X73+FC_IND_NMM_CR_E!X73+FC_IND_NMM_GL_E!X73</f>
        <v>723.48263112639711</v>
      </c>
    </row>
    <row r="74" spans="1:24" ht="11.25" customHeight="1" x14ac:dyDescent="0.2">
      <c r="A74" s="24" t="s">
        <v>135</v>
      </c>
      <c r="B74" s="25" t="s">
        <v>136</v>
      </c>
      <c r="C74" s="31">
        <f>FC_IND_NMM_CM_E!C74+FC_IND_NMM_CR_E!C74+FC_IND_NMM_GL_E!C74</f>
        <v>0</v>
      </c>
      <c r="D74" s="31">
        <f>FC_IND_NMM_CM_E!D74+FC_IND_NMM_CR_E!D74+FC_IND_NMM_GL_E!D74</f>
        <v>0</v>
      </c>
      <c r="E74" s="31">
        <f>FC_IND_NMM_CM_E!E74+FC_IND_NMM_CR_E!E74+FC_IND_NMM_GL_E!E74</f>
        <v>0</v>
      </c>
      <c r="F74" s="31">
        <f>FC_IND_NMM_CM_E!F74+FC_IND_NMM_CR_E!F74+FC_IND_NMM_GL_E!F74</f>
        <v>0</v>
      </c>
      <c r="G74" s="31">
        <f>FC_IND_NMM_CM_E!G74+FC_IND_NMM_CR_E!G74+FC_IND_NMM_GL_E!G74</f>
        <v>0</v>
      </c>
      <c r="H74" s="31">
        <f>FC_IND_NMM_CM_E!H74+FC_IND_NMM_CR_E!H74+FC_IND_NMM_GL_E!H74</f>
        <v>0</v>
      </c>
      <c r="I74" s="31">
        <f>FC_IND_NMM_CM_E!I74+FC_IND_NMM_CR_E!I74+FC_IND_NMM_GL_E!I74</f>
        <v>0</v>
      </c>
      <c r="J74" s="31">
        <f>FC_IND_NMM_CM_E!J74+FC_IND_NMM_CR_E!J74+FC_IND_NMM_GL_E!J74</f>
        <v>0</v>
      </c>
      <c r="K74" s="31">
        <f>FC_IND_NMM_CM_E!K74+FC_IND_NMM_CR_E!K74+FC_IND_NMM_GL_E!K74</f>
        <v>0</v>
      </c>
      <c r="L74" s="31">
        <f>FC_IND_NMM_CM_E!L74+FC_IND_NMM_CR_E!L74+FC_IND_NMM_GL_E!L74</f>
        <v>0</v>
      </c>
      <c r="M74" s="31">
        <f>FC_IND_NMM_CM_E!M74+FC_IND_NMM_CR_E!M74+FC_IND_NMM_GL_E!M74</f>
        <v>0</v>
      </c>
      <c r="N74" s="31">
        <f>FC_IND_NMM_CM_E!N74+FC_IND_NMM_CR_E!N74+FC_IND_NMM_GL_E!N74</f>
        <v>0</v>
      </c>
      <c r="O74" s="31">
        <f>FC_IND_NMM_CM_E!O74+FC_IND_NMM_CR_E!O74+FC_IND_NMM_GL_E!O74</f>
        <v>0</v>
      </c>
      <c r="P74" s="31">
        <f>FC_IND_NMM_CM_E!P74+FC_IND_NMM_CR_E!P74+FC_IND_NMM_GL_E!P74</f>
        <v>0</v>
      </c>
      <c r="Q74" s="31">
        <f>FC_IND_NMM_CM_E!Q74+FC_IND_NMM_CR_E!Q74+FC_IND_NMM_GL_E!Q74</f>
        <v>0</v>
      </c>
      <c r="R74" s="31">
        <f>FC_IND_NMM_CM_E!R74+FC_IND_NMM_CR_E!R74+FC_IND_NMM_GL_E!R74</f>
        <v>0</v>
      </c>
      <c r="S74" s="31">
        <f>FC_IND_NMM_CM_E!S74+FC_IND_NMM_CR_E!S74+FC_IND_NMM_GL_E!S74</f>
        <v>0</v>
      </c>
      <c r="T74" s="31">
        <f>FC_IND_NMM_CM_E!T74+FC_IND_NMM_CR_E!T74+FC_IND_NMM_GL_E!T74</f>
        <v>0</v>
      </c>
      <c r="U74" s="31">
        <f>FC_IND_NMM_CM_E!U74+FC_IND_NMM_CR_E!U74+FC_IND_NMM_GL_E!U74</f>
        <v>0</v>
      </c>
      <c r="V74" s="31">
        <f>FC_IND_NMM_CM_E!V74+FC_IND_NMM_CR_E!V74+FC_IND_NMM_GL_E!V74</f>
        <v>0</v>
      </c>
      <c r="W74" s="31">
        <f>FC_IND_NMM_CM_E!W74+FC_IND_NMM_CR_E!W74+FC_IND_NMM_GL_E!W74</f>
        <v>0</v>
      </c>
      <c r="X74" s="31">
        <f>FC_IND_NMM_CM_E!X74+FC_IND_NMM_CR_E!X74+FC_IND_NMM_GL_E!X74</f>
        <v>0</v>
      </c>
    </row>
    <row r="75" spans="1:24" ht="11.25" customHeight="1" x14ac:dyDescent="0.2">
      <c r="A75" s="24" t="s">
        <v>137</v>
      </c>
      <c r="B75" s="25" t="s">
        <v>138</v>
      </c>
      <c r="C75" s="31">
        <f>FC_IND_NMM_CM_E!C75+FC_IND_NMM_CR_E!C75+FC_IND_NMM_GL_E!C75</f>
        <v>152.5674978503869</v>
      </c>
      <c r="D75" s="31">
        <f>FC_IND_NMM_CM_E!D75+FC_IND_NMM_CR_E!D75+FC_IND_NMM_GL_E!D75</f>
        <v>165.85993121238175</v>
      </c>
      <c r="E75" s="31">
        <f>FC_IND_NMM_CM_E!E75+FC_IND_NMM_CR_E!E75+FC_IND_NMM_GL_E!E75</f>
        <v>138.7845227858985</v>
      </c>
      <c r="F75" s="31">
        <f>FC_IND_NMM_CM_E!F75+FC_IND_NMM_CR_E!F75+FC_IND_NMM_GL_E!F75</f>
        <v>140.53800515907136</v>
      </c>
      <c r="G75" s="31">
        <f>FC_IND_NMM_CM_E!G75+FC_IND_NMM_CR_E!G75+FC_IND_NMM_GL_E!G75</f>
        <v>235.4091143594153</v>
      </c>
      <c r="H75" s="31">
        <f>FC_IND_NMM_CM_E!H75+FC_IND_NMM_CR_E!H75+FC_IND_NMM_GL_E!H75</f>
        <v>229.50687876182286</v>
      </c>
      <c r="I75" s="31">
        <f>FC_IND_NMM_CM_E!I75+FC_IND_NMM_CR_E!I75+FC_IND_NMM_GL_E!I75</f>
        <v>241.88779019776433</v>
      </c>
      <c r="J75" s="31">
        <f>FC_IND_NMM_CM_E!J75+FC_IND_NMM_CR_E!J75+FC_IND_NMM_GL_E!J75</f>
        <v>232.0147893379191</v>
      </c>
      <c r="K75" s="31">
        <f>FC_IND_NMM_CM_E!K75+FC_IND_NMM_CR_E!K75+FC_IND_NMM_GL_E!K75</f>
        <v>211.44634565778154</v>
      </c>
      <c r="L75" s="31">
        <f>FC_IND_NMM_CM_E!L75+FC_IND_NMM_CR_E!L75+FC_IND_NMM_GL_E!L75</f>
        <v>167.35503009458296</v>
      </c>
      <c r="M75" s="31">
        <f>FC_IND_NMM_CM_E!M75+FC_IND_NMM_CR_E!M75+FC_IND_NMM_GL_E!M75</f>
        <v>194.41642304385209</v>
      </c>
      <c r="N75" s="31">
        <f>FC_IND_NMM_CM_E!N75+FC_IND_NMM_CR_E!N75+FC_IND_NMM_GL_E!N75</f>
        <v>214.95554600171965</v>
      </c>
      <c r="O75" s="31">
        <f>FC_IND_NMM_CM_E!O75+FC_IND_NMM_CR_E!O75+FC_IND_NMM_GL_E!O75</f>
        <v>217.67687016337061</v>
      </c>
      <c r="P75" s="31">
        <f>FC_IND_NMM_CM_E!P75+FC_IND_NMM_CR_E!P75+FC_IND_NMM_GL_E!P75</f>
        <v>209.09836629406703</v>
      </c>
      <c r="Q75" s="31">
        <f>FC_IND_NMM_CM_E!Q75+FC_IND_NMM_CR_E!Q75+FC_IND_NMM_GL_E!Q75</f>
        <v>229.72871883061049</v>
      </c>
      <c r="R75" s="31">
        <f>FC_IND_NMM_CM_E!R75+FC_IND_NMM_CR_E!R75+FC_IND_NMM_GL_E!R75</f>
        <v>278.71478933791917</v>
      </c>
      <c r="S75" s="31">
        <f>FC_IND_NMM_CM_E!S75+FC_IND_NMM_CR_E!S75+FC_IND_NMM_GL_E!S75</f>
        <v>254.15984522785899</v>
      </c>
      <c r="T75" s="31">
        <f>FC_IND_NMM_CM_E!T75+FC_IND_NMM_CR_E!T75+FC_IND_NMM_GL_E!T75</f>
        <v>240.9143594153052</v>
      </c>
      <c r="U75" s="31">
        <f>FC_IND_NMM_CM_E!U75+FC_IND_NMM_CR_E!U75+FC_IND_NMM_GL_E!U75</f>
        <v>356.90429922613907</v>
      </c>
      <c r="V75" s="31">
        <f>FC_IND_NMM_CM_E!V75+FC_IND_NMM_CR_E!V75+FC_IND_NMM_GL_E!V75</f>
        <v>278.77214101461732</v>
      </c>
      <c r="W75" s="31">
        <f>FC_IND_NMM_CM_E!W75+FC_IND_NMM_CR_E!W75+FC_IND_NMM_GL_E!W75</f>
        <v>276.68039552880481</v>
      </c>
      <c r="X75" s="31">
        <f>FC_IND_NMM_CM_E!X75+FC_IND_NMM_CR_E!X75+FC_IND_NMM_GL_E!X75</f>
        <v>246.85451418744617</v>
      </c>
    </row>
    <row r="76" spans="1:24" ht="11.25" customHeight="1" x14ac:dyDescent="0.2">
      <c r="A76" s="26" t="s">
        <v>139</v>
      </c>
      <c r="B76" s="27" t="s">
        <v>140</v>
      </c>
      <c r="C76" s="32">
        <f>FC_IND_NMM_CM_E!C76+FC_IND_NMM_CR_E!C76+FC_IND_NMM_GL_E!C76</f>
        <v>6163.5260533104038</v>
      </c>
      <c r="D76" s="32">
        <f>FC_IND_NMM_CM_E!D76+FC_IND_NMM_CR_E!D76+FC_IND_NMM_GL_E!D76</f>
        <v>6369.7349957007737</v>
      </c>
      <c r="E76" s="32">
        <f>FC_IND_NMM_CM_E!E76+FC_IND_NMM_CR_E!E76+FC_IND_NMM_GL_E!E76</f>
        <v>6408.3613929492703</v>
      </c>
      <c r="F76" s="32">
        <f>FC_IND_NMM_CM_E!F76+FC_IND_NMM_CR_E!F76+FC_IND_NMM_GL_E!F76</f>
        <v>6268.6345657781585</v>
      </c>
      <c r="G76" s="32">
        <f>FC_IND_NMM_CM_E!G76+FC_IND_NMM_CR_E!G76+FC_IND_NMM_GL_E!G76</f>
        <v>6439.9442820292352</v>
      </c>
      <c r="H76" s="32">
        <f>FC_IND_NMM_CM_E!H76+FC_IND_NMM_CR_E!H76+FC_IND_NMM_GL_E!H76</f>
        <v>6558.1704213241637</v>
      </c>
      <c r="I76" s="32">
        <f>FC_IND_NMM_CM_E!I76+FC_IND_NMM_CR_E!I76+FC_IND_NMM_GL_E!I76</f>
        <v>6594.7874462596719</v>
      </c>
      <c r="J76" s="32">
        <f>FC_IND_NMM_CM_E!J76+FC_IND_NMM_CR_E!J76+FC_IND_NMM_GL_E!J76</f>
        <v>6811.5173688736013</v>
      </c>
      <c r="K76" s="32">
        <f>FC_IND_NMM_CM_E!K76+FC_IND_NMM_CR_E!K76+FC_IND_NMM_GL_E!K76</f>
        <v>6520.9062768701642</v>
      </c>
      <c r="L76" s="32">
        <f>FC_IND_NMM_CM_E!L76+FC_IND_NMM_CR_E!L76+FC_IND_NMM_GL_E!L76</f>
        <v>5512.4529664660358</v>
      </c>
      <c r="M76" s="32">
        <f>FC_IND_NMM_CM_E!M76+FC_IND_NMM_CR_E!M76+FC_IND_NMM_GL_E!M76</f>
        <v>5641.7283748925202</v>
      </c>
      <c r="N76" s="32">
        <f>FC_IND_NMM_CM_E!N76+FC_IND_NMM_CR_E!N76+FC_IND_NMM_GL_E!N76</f>
        <v>5592.0788478073955</v>
      </c>
      <c r="O76" s="32">
        <f>FC_IND_NMM_CM_E!O76+FC_IND_NMM_CR_E!O76+FC_IND_NMM_GL_E!O76</f>
        <v>5313.5682717110922</v>
      </c>
      <c r="P76" s="32">
        <f>FC_IND_NMM_CM_E!P76+FC_IND_NMM_CR_E!P76+FC_IND_NMM_GL_E!P76</f>
        <v>5136.9585554600171</v>
      </c>
      <c r="Q76" s="32">
        <f>FC_IND_NMM_CM_E!Q76+FC_IND_NMM_CR_E!Q76+FC_IND_NMM_GL_E!Q76</f>
        <v>5196.1676698194333</v>
      </c>
      <c r="R76" s="32">
        <f>FC_IND_NMM_CM_E!R76+FC_IND_NMM_CR_E!R76+FC_IND_NMM_GL_E!R76</f>
        <v>5265.3081685296647</v>
      </c>
      <c r="S76" s="32">
        <f>FC_IND_NMM_CM_E!S76+FC_IND_NMM_CR_E!S76+FC_IND_NMM_GL_E!S76</f>
        <v>5358.3473774720533</v>
      </c>
      <c r="T76" s="32">
        <f>FC_IND_NMM_CM_E!T76+FC_IND_NMM_CR_E!T76+FC_IND_NMM_GL_E!T76</f>
        <v>5473.7515907136703</v>
      </c>
      <c r="U76" s="32">
        <f>FC_IND_NMM_CM_E!U76+FC_IND_NMM_CR_E!U76+FC_IND_NMM_GL_E!U76</f>
        <v>5543.9186586414435</v>
      </c>
      <c r="V76" s="32">
        <f>FC_IND_NMM_CM_E!V76+FC_IND_NMM_CR_E!V76+FC_IND_NMM_GL_E!V76</f>
        <v>5517.2647463456578</v>
      </c>
      <c r="W76" s="32">
        <f>FC_IND_NMM_CM_E!W76+FC_IND_NMM_CR_E!W76+FC_IND_NMM_GL_E!W76</f>
        <v>5294.384350816852</v>
      </c>
      <c r="X76" s="32">
        <f>FC_IND_NMM_CM_E!X76+FC_IND_NMM_CR_E!X76+FC_IND_NMM_GL_E!X76</f>
        <v>5707.8884780739454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8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452</v>
      </c>
      <c r="B1" s="7" t="s">
        <v>453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18262.727712897336</v>
      </c>
      <c r="D2" s="28">
        <f t="shared" ref="D2:W2" si="1">SUM(D3,D17,D22,D25,D26,D51,D52,D71,D74,D75,D76)</f>
        <v>17905.354459349091</v>
      </c>
      <c r="E2" s="28">
        <f t="shared" si="1"/>
        <v>17666.657483666801</v>
      </c>
      <c r="F2" s="28">
        <f t="shared" si="1"/>
        <v>18042.231732802858</v>
      </c>
      <c r="G2" s="28">
        <f t="shared" si="1"/>
        <v>18543.962697435993</v>
      </c>
      <c r="H2" s="28">
        <f t="shared" si="1"/>
        <v>18439.647741826982</v>
      </c>
      <c r="I2" s="28">
        <f t="shared" si="1"/>
        <v>19831.911971093803</v>
      </c>
      <c r="J2" s="28">
        <f t="shared" si="1"/>
        <v>20042.656615897638</v>
      </c>
      <c r="K2" s="28">
        <f t="shared" si="1"/>
        <v>18283.066017274006</v>
      </c>
      <c r="L2" s="28">
        <f t="shared" si="1"/>
        <v>14682.918152036867</v>
      </c>
      <c r="M2" s="28">
        <f t="shared" si="1"/>
        <v>14199.484412496844</v>
      </c>
      <c r="N2" s="28">
        <f t="shared" si="1"/>
        <v>14251.064213821044</v>
      </c>
      <c r="O2" s="28">
        <f t="shared" si="1"/>
        <v>12813.058428222852</v>
      </c>
      <c r="P2" s="28">
        <f t="shared" si="1"/>
        <v>12109.806841751943</v>
      </c>
      <c r="Q2" s="28">
        <f t="shared" si="1"/>
        <v>12316.185034027096</v>
      </c>
      <c r="R2" s="28">
        <f t="shared" si="1"/>
        <v>12245.908458804115</v>
      </c>
      <c r="S2" s="28">
        <f t="shared" si="1"/>
        <v>12238.14803916386</v>
      </c>
      <c r="T2" s="28">
        <f t="shared" si="1"/>
        <v>12722.281888651049</v>
      </c>
      <c r="U2" s="28">
        <f t="shared" si="1"/>
        <v>13056.547545507072</v>
      </c>
      <c r="V2" s="28">
        <f t="shared" si="1"/>
        <v>12944.308438230541</v>
      </c>
      <c r="W2" s="28">
        <f t="shared" si="1"/>
        <v>12824.896242264138</v>
      </c>
      <c r="X2" s="28">
        <f t="shared" ref="X2" si="2">SUM(X3,X17,X22,X25,X26,X51,X52,X71,X74,X75,X76)</f>
        <v>12931.980560278351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3">SUM(C4,C8,C11)</f>
        <v>3389.9912549088153</v>
      </c>
      <c r="D3" s="29">
        <f t="shared" ref="D3:W3" si="4">SUM(D4,D8,D11)</f>
        <v>2894.9238377960096</v>
      </c>
      <c r="E3" s="29">
        <f t="shared" si="4"/>
        <v>2469.2172229678572</v>
      </c>
      <c r="F3" s="29">
        <f t="shared" si="4"/>
        <v>2460.9209997853281</v>
      </c>
      <c r="G3" s="29">
        <f t="shared" si="4"/>
        <v>2453.5190922604907</v>
      </c>
      <c r="H3" s="29">
        <f t="shared" si="4"/>
        <v>2155.9413021063347</v>
      </c>
      <c r="I3" s="29">
        <f t="shared" si="4"/>
        <v>2290.7533947738348</v>
      </c>
      <c r="J3" s="29">
        <f t="shared" si="4"/>
        <v>2928.198468805062</v>
      </c>
      <c r="K3" s="29">
        <f t="shared" si="4"/>
        <v>2721.6538065425648</v>
      </c>
      <c r="L3" s="29">
        <f t="shared" si="4"/>
        <v>1767.7061850070013</v>
      </c>
      <c r="M3" s="29">
        <f t="shared" si="4"/>
        <v>1801.0724706445262</v>
      </c>
      <c r="N3" s="29">
        <f t="shared" si="4"/>
        <v>2036.4650812672037</v>
      </c>
      <c r="O3" s="29">
        <f t="shared" si="4"/>
        <v>1860.3034467576085</v>
      </c>
      <c r="P3" s="29">
        <f t="shared" si="4"/>
        <v>1585.5277658480181</v>
      </c>
      <c r="Q3" s="29">
        <f t="shared" si="4"/>
        <v>1641.496696218986</v>
      </c>
      <c r="R3" s="29">
        <f t="shared" si="4"/>
        <v>1497.608961076563</v>
      </c>
      <c r="S3" s="29">
        <f t="shared" si="4"/>
        <v>1426.2959331791831</v>
      </c>
      <c r="T3" s="29">
        <f t="shared" si="4"/>
        <v>1493.4858619340303</v>
      </c>
      <c r="U3" s="29">
        <f t="shared" si="4"/>
        <v>1556.4025230539844</v>
      </c>
      <c r="V3" s="29">
        <f t="shared" si="4"/>
        <v>1465.0430754474094</v>
      </c>
      <c r="W3" s="29">
        <f t="shared" si="4"/>
        <v>1482.5611999104876</v>
      </c>
      <c r="X3" s="29">
        <f t="shared" ref="X3" si="5">SUM(X4,X8,X11)</f>
        <v>1509.5318979761328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6">SUM(C5:C7)</f>
        <v>2605.4357694144983</v>
      </c>
      <c r="D4" s="42">
        <f t="shared" ref="D4:W4" si="7">SUM(D5:D7)</f>
        <v>2178.1581466892299</v>
      </c>
      <c r="E4" s="42">
        <f t="shared" si="7"/>
        <v>1838.7341329847036</v>
      </c>
      <c r="F4" s="42">
        <f t="shared" si="7"/>
        <v>1740.5782054004464</v>
      </c>
      <c r="G4" s="42">
        <f t="shared" si="7"/>
        <v>1694.3071541796091</v>
      </c>
      <c r="H4" s="42">
        <f t="shared" si="7"/>
        <v>1473.1348983163505</v>
      </c>
      <c r="I4" s="42">
        <f t="shared" si="7"/>
        <v>1558.8927543981927</v>
      </c>
      <c r="J4" s="42">
        <f t="shared" si="7"/>
        <v>2154.2754787802992</v>
      </c>
      <c r="K4" s="42">
        <f t="shared" si="7"/>
        <v>1909.463750742523</v>
      </c>
      <c r="L4" s="42">
        <f t="shared" si="7"/>
        <v>1138.4871608349024</v>
      </c>
      <c r="M4" s="42">
        <f t="shared" si="7"/>
        <v>1172.5410214268911</v>
      </c>
      <c r="N4" s="42">
        <f t="shared" si="7"/>
        <v>1364.9761128561418</v>
      </c>
      <c r="O4" s="42">
        <f t="shared" si="7"/>
        <v>1104.3530206279413</v>
      </c>
      <c r="P4" s="42">
        <f t="shared" si="7"/>
        <v>921.73600551284494</v>
      </c>
      <c r="Q4" s="42">
        <f t="shared" si="7"/>
        <v>971.20750054568202</v>
      </c>
      <c r="R4" s="42">
        <f t="shared" si="7"/>
        <v>841.85505559774538</v>
      </c>
      <c r="S4" s="42">
        <f t="shared" si="7"/>
        <v>806.71330737777566</v>
      </c>
      <c r="T4" s="42">
        <f t="shared" si="7"/>
        <v>846.87669813079663</v>
      </c>
      <c r="U4" s="42">
        <f t="shared" si="7"/>
        <v>927.98308642489314</v>
      </c>
      <c r="V4" s="42">
        <f t="shared" si="7"/>
        <v>874.36927348754818</v>
      </c>
      <c r="W4" s="42">
        <f t="shared" si="7"/>
        <v>796.20449164604395</v>
      </c>
      <c r="X4" s="42">
        <f t="shared" ref="X4" si="8">SUM(X5:X7)</f>
        <v>874.85610146174236</v>
      </c>
    </row>
    <row r="5" spans="1:24" ht="11.25" customHeight="1" x14ac:dyDescent="0.2">
      <c r="A5" s="39" t="s">
        <v>5</v>
      </c>
      <c r="B5" s="23" t="s">
        <v>6</v>
      </c>
      <c r="C5" s="30">
        <v>4.2812465326683782</v>
      </c>
      <c r="D5" s="30">
        <v>3.3553192030396026</v>
      </c>
      <c r="E5" s="30">
        <v>18.335316752216265</v>
      </c>
      <c r="F5" s="30">
        <v>31.118198641214022</v>
      </c>
      <c r="G5" s="30">
        <v>57.939097435069627</v>
      </c>
      <c r="H5" s="30">
        <v>83.460012983774135</v>
      </c>
      <c r="I5" s="30">
        <v>73.7820606454125</v>
      </c>
      <c r="J5" s="30">
        <v>92.082672932477109</v>
      </c>
      <c r="K5" s="30">
        <v>87.784685860432347</v>
      </c>
      <c r="L5" s="30">
        <v>76.229909844915511</v>
      </c>
      <c r="M5" s="30">
        <v>87.112636413287731</v>
      </c>
      <c r="N5" s="30">
        <v>135.81777081277323</v>
      </c>
      <c r="O5" s="30">
        <v>116.22146746686082</v>
      </c>
      <c r="P5" s="30">
        <v>69.989243565242475</v>
      </c>
      <c r="Q5" s="30">
        <v>40.413149409677317</v>
      </c>
      <c r="R5" s="30">
        <v>35.846232140994481</v>
      </c>
      <c r="S5" s="30">
        <v>42.962734712218804</v>
      </c>
      <c r="T5" s="30">
        <v>46.895281150303873</v>
      </c>
      <c r="U5" s="30">
        <v>59.54750620420424</v>
      </c>
      <c r="V5" s="30">
        <v>48.166548571606249</v>
      </c>
      <c r="W5" s="30">
        <v>38.60109612589185</v>
      </c>
      <c r="X5" s="30">
        <v>57.393511624757821</v>
      </c>
    </row>
    <row r="6" spans="1:24" ht="11.25" customHeight="1" x14ac:dyDescent="0.2">
      <c r="A6" s="39" t="s">
        <v>7</v>
      </c>
      <c r="B6" s="23" t="s">
        <v>8</v>
      </c>
      <c r="C6" s="30">
        <v>1.5375511607906616</v>
      </c>
      <c r="D6" s="30">
        <v>0.66144272413665883</v>
      </c>
      <c r="E6" s="30">
        <v>0.31696660905731777</v>
      </c>
      <c r="F6" s="30">
        <v>0</v>
      </c>
      <c r="G6" s="30">
        <v>0</v>
      </c>
      <c r="H6" s="30">
        <v>0</v>
      </c>
      <c r="I6" s="30">
        <v>0</v>
      </c>
      <c r="J6" s="30">
        <v>2.2366924293158954</v>
      </c>
      <c r="K6" s="30">
        <v>3.8330430144976355</v>
      </c>
      <c r="L6" s="30">
        <v>0</v>
      </c>
      <c r="M6" s="30">
        <v>0</v>
      </c>
      <c r="N6" s="30">
        <v>0</v>
      </c>
      <c r="O6" s="30">
        <v>13.218541722815946</v>
      </c>
      <c r="P6" s="30">
        <v>0</v>
      </c>
      <c r="Q6" s="30">
        <v>0.73986794118493271</v>
      </c>
      <c r="R6" s="30">
        <v>4.5181393807052869E-2</v>
      </c>
      <c r="S6" s="30">
        <v>6.9935799463196419E-2</v>
      </c>
      <c r="T6" s="30">
        <v>5.868437216759767E-2</v>
      </c>
      <c r="U6" s="30">
        <v>9.6920669529423145E-2</v>
      </c>
      <c r="V6" s="30">
        <v>6.9886064981993123E-2</v>
      </c>
      <c r="W6" s="30">
        <v>8.1882791747101766E-2</v>
      </c>
      <c r="X6" s="30">
        <v>9.0913747902787639E-2</v>
      </c>
    </row>
    <row r="7" spans="1:24" ht="11.25" customHeight="1" x14ac:dyDescent="0.2">
      <c r="A7" s="39" t="s">
        <v>9</v>
      </c>
      <c r="B7" s="23" t="s">
        <v>10</v>
      </c>
      <c r="C7" s="30">
        <v>2599.6169717210391</v>
      </c>
      <c r="D7" s="30">
        <v>2174.1413847620538</v>
      </c>
      <c r="E7" s="30">
        <v>1820.0818496234301</v>
      </c>
      <c r="F7" s="30">
        <v>1709.4600067592323</v>
      </c>
      <c r="G7" s="30">
        <v>1636.3680567445394</v>
      </c>
      <c r="H7" s="30">
        <v>1389.6748853325764</v>
      </c>
      <c r="I7" s="30">
        <v>1485.1106937527802</v>
      </c>
      <c r="J7" s="30">
        <v>2059.956113418506</v>
      </c>
      <c r="K7" s="30">
        <v>1817.846021867593</v>
      </c>
      <c r="L7" s="30">
        <v>1062.2572509899869</v>
      </c>
      <c r="M7" s="30">
        <v>1085.4283850136035</v>
      </c>
      <c r="N7" s="30">
        <v>1229.1583420433685</v>
      </c>
      <c r="O7" s="30">
        <v>974.91301143826456</v>
      </c>
      <c r="P7" s="30">
        <v>851.74676194760241</v>
      </c>
      <c r="Q7" s="30">
        <v>930.0544831948198</v>
      </c>
      <c r="R7" s="30">
        <v>805.96364206294379</v>
      </c>
      <c r="S7" s="30">
        <v>763.68063686609366</v>
      </c>
      <c r="T7" s="30">
        <v>799.92273260832519</v>
      </c>
      <c r="U7" s="30">
        <v>868.33865955115948</v>
      </c>
      <c r="V7" s="30">
        <v>826.13283885095996</v>
      </c>
      <c r="W7" s="30">
        <v>757.52151272840501</v>
      </c>
      <c r="X7" s="30">
        <v>817.3716760890818</v>
      </c>
    </row>
    <row r="8" spans="1:24" ht="11.25" customHeight="1" x14ac:dyDescent="0.2">
      <c r="A8" s="40" t="s">
        <v>343</v>
      </c>
      <c r="B8" s="41" t="s">
        <v>344</v>
      </c>
      <c r="C8" s="42">
        <f t="shared" ref="C8:W8" si="9">SUM(C9:C10)</f>
        <v>85.164264129491897</v>
      </c>
      <c r="D8" s="42">
        <f t="shared" si="9"/>
        <v>76.196112859148798</v>
      </c>
      <c r="E8" s="42">
        <f t="shared" si="9"/>
        <v>65.665078325063888</v>
      </c>
      <c r="F8" s="42">
        <f t="shared" si="9"/>
        <v>68.09997703859375</v>
      </c>
      <c r="G8" s="42">
        <f t="shared" si="9"/>
        <v>98.596268002651556</v>
      </c>
      <c r="H8" s="42">
        <f t="shared" si="9"/>
        <v>100.58377165556698</v>
      </c>
      <c r="I8" s="42">
        <f t="shared" si="9"/>
        <v>120.76053887972475</v>
      </c>
      <c r="J8" s="42">
        <f t="shared" si="9"/>
        <v>134.57932092448843</v>
      </c>
      <c r="K8" s="42">
        <f t="shared" si="9"/>
        <v>174.33919237285096</v>
      </c>
      <c r="L8" s="42">
        <f t="shared" si="9"/>
        <v>108.69591937979409</v>
      </c>
      <c r="M8" s="42">
        <f t="shared" si="9"/>
        <v>85.551715869018906</v>
      </c>
      <c r="N8" s="42">
        <f t="shared" si="9"/>
        <v>48.018123305578683</v>
      </c>
      <c r="O8" s="42">
        <f t="shared" si="9"/>
        <v>169.80717035429291</v>
      </c>
      <c r="P8" s="42">
        <f t="shared" si="9"/>
        <v>121.34704475156278</v>
      </c>
      <c r="Q8" s="42">
        <f t="shared" si="9"/>
        <v>104.45863718548514</v>
      </c>
      <c r="R8" s="42">
        <f t="shared" si="9"/>
        <v>98.798854423795319</v>
      </c>
      <c r="S8" s="42">
        <f t="shared" si="9"/>
        <v>89.051720291508005</v>
      </c>
      <c r="T8" s="42">
        <f t="shared" si="9"/>
        <v>79.538510859845132</v>
      </c>
      <c r="U8" s="42">
        <f t="shared" si="9"/>
        <v>82.037511667012581</v>
      </c>
      <c r="V8" s="42">
        <f t="shared" si="9"/>
        <v>85.98079769653252</v>
      </c>
      <c r="W8" s="42">
        <f t="shared" si="9"/>
        <v>78.224044423134814</v>
      </c>
      <c r="X8" s="42">
        <f t="shared" ref="X8" si="10">SUM(X9:X10)</f>
        <v>107.097476398816</v>
      </c>
    </row>
    <row r="9" spans="1:24" ht="11.25" customHeight="1" x14ac:dyDescent="0.2">
      <c r="A9" s="39" t="s">
        <v>11</v>
      </c>
      <c r="B9" s="23" t="s">
        <v>12</v>
      </c>
      <c r="C9" s="30">
        <v>51.908163822852714</v>
      </c>
      <c r="D9" s="30">
        <v>48.867553540982406</v>
      </c>
      <c r="E9" s="30">
        <v>38.059802752463476</v>
      </c>
      <c r="F9" s="30">
        <v>39.276242948089013</v>
      </c>
      <c r="G9" s="30">
        <v>51.500812101347549</v>
      </c>
      <c r="H9" s="30">
        <v>57.308487466858395</v>
      </c>
      <c r="I9" s="30">
        <v>74.83057629826709</v>
      </c>
      <c r="J9" s="30">
        <v>79.670691796852751</v>
      </c>
      <c r="K9" s="30">
        <v>76.195909584922163</v>
      </c>
      <c r="L9" s="30">
        <v>31.612274266912831</v>
      </c>
      <c r="M9" s="30">
        <v>25.648923234164105</v>
      </c>
      <c r="N9" s="30">
        <v>14.51425978465014</v>
      </c>
      <c r="O9" s="30">
        <v>111.64440677540506</v>
      </c>
      <c r="P9" s="30">
        <v>78.764222205774502</v>
      </c>
      <c r="Q9" s="30">
        <v>57.148302907487277</v>
      </c>
      <c r="R9" s="30">
        <v>50.949802892993127</v>
      </c>
      <c r="S9" s="30">
        <v>51.983028479320453</v>
      </c>
      <c r="T9" s="30">
        <v>45.710260332534091</v>
      </c>
      <c r="U9" s="30">
        <v>46.155517869888016</v>
      </c>
      <c r="V9" s="30">
        <v>51.525018745814293</v>
      </c>
      <c r="W9" s="30">
        <v>46.284442208377214</v>
      </c>
      <c r="X9" s="30">
        <v>61.518730131272989</v>
      </c>
    </row>
    <row r="10" spans="1:24" ht="11.25" customHeight="1" x14ac:dyDescent="0.2">
      <c r="A10" s="39" t="s">
        <v>13</v>
      </c>
      <c r="B10" s="23" t="s">
        <v>14</v>
      </c>
      <c r="C10" s="30">
        <v>33.256100306639183</v>
      </c>
      <c r="D10" s="30">
        <v>27.328559318166398</v>
      </c>
      <c r="E10" s="30">
        <v>27.605275572600416</v>
      </c>
      <c r="F10" s="30">
        <v>28.823734090504743</v>
      </c>
      <c r="G10" s="30">
        <v>47.095455901304007</v>
      </c>
      <c r="H10" s="30">
        <v>43.275284188708582</v>
      </c>
      <c r="I10" s="30">
        <v>45.929962581457666</v>
      </c>
      <c r="J10" s="30">
        <v>54.90862912763567</v>
      </c>
      <c r="K10" s="30">
        <v>98.143282787928811</v>
      </c>
      <c r="L10" s="30">
        <v>77.083645112881257</v>
      </c>
      <c r="M10" s="30">
        <v>59.902792634854798</v>
      </c>
      <c r="N10" s="30">
        <v>33.50386352092854</v>
      </c>
      <c r="O10" s="30">
        <v>58.162763578887855</v>
      </c>
      <c r="P10" s="30">
        <v>42.582822545788282</v>
      </c>
      <c r="Q10" s="30">
        <v>47.310334277997868</v>
      </c>
      <c r="R10" s="30">
        <v>47.849051530802186</v>
      </c>
      <c r="S10" s="30">
        <v>37.068691812187552</v>
      </c>
      <c r="T10" s="30">
        <v>33.828250527311035</v>
      </c>
      <c r="U10" s="30">
        <v>35.881993797124565</v>
      </c>
      <c r="V10" s="30">
        <v>34.455778950718226</v>
      </c>
      <c r="W10" s="30">
        <v>31.939602214757592</v>
      </c>
      <c r="X10" s="30">
        <v>45.578746267543011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:W11" si="11">SUM(C12:C16)</f>
        <v>699.39122136482501</v>
      </c>
      <c r="D11" s="42">
        <f t="shared" si="11"/>
        <v>640.56957824763094</v>
      </c>
      <c r="E11" s="42">
        <f t="shared" si="11"/>
        <v>564.81801165808952</v>
      </c>
      <c r="F11" s="42">
        <f t="shared" si="11"/>
        <v>652.24281734628778</v>
      </c>
      <c r="G11" s="42">
        <f t="shared" si="11"/>
        <v>660.61567007822987</v>
      </c>
      <c r="H11" s="42">
        <f t="shared" si="11"/>
        <v>582.22263213441693</v>
      </c>
      <c r="I11" s="42">
        <f t="shared" si="11"/>
        <v>611.10010149591767</v>
      </c>
      <c r="J11" s="42">
        <f t="shared" si="11"/>
        <v>639.34366910027438</v>
      </c>
      <c r="K11" s="42">
        <f t="shared" si="11"/>
        <v>637.85086342719046</v>
      </c>
      <c r="L11" s="42">
        <f t="shared" si="11"/>
        <v>520.52310479230471</v>
      </c>
      <c r="M11" s="42">
        <f t="shared" si="11"/>
        <v>542.97973334861626</v>
      </c>
      <c r="N11" s="42">
        <f t="shared" si="11"/>
        <v>623.47084510548325</v>
      </c>
      <c r="O11" s="42">
        <f t="shared" si="11"/>
        <v>586.14325577537431</v>
      </c>
      <c r="P11" s="42">
        <f t="shared" si="11"/>
        <v>542.44471558361045</v>
      </c>
      <c r="Q11" s="42">
        <f t="shared" si="11"/>
        <v>565.83055848781896</v>
      </c>
      <c r="R11" s="42">
        <f t="shared" si="11"/>
        <v>556.9550510550223</v>
      </c>
      <c r="S11" s="42">
        <f t="shared" si="11"/>
        <v>530.53090550989941</v>
      </c>
      <c r="T11" s="42">
        <f t="shared" si="11"/>
        <v>567.0706529433885</v>
      </c>
      <c r="U11" s="42">
        <f t="shared" si="11"/>
        <v>546.38192496207864</v>
      </c>
      <c r="V11" s="42">
        <f t="shared" si="11"/>
        <v>504.6930042633287</v>
      </c>
      <c r="W11" s="42">
        <f t="shared" si="11"/>
        <v>608.13266384130884</v>
      </c>
      <c r="X11" s="42">
        <f t="shared" ref="X11" si="12">SUM(X12:X16)</f>
        <v>527.57832011557457</v>
      </c>
    </row>
    <row r="12" spans="1:24" ht="11.25" customHeight="1" x14ac:dyDescent="0.2">
      <c r="A12" s="39" t="s">
        <v>15</v>
      </c>
      <c r="B12" s="23" t="s">
        <v>16</v>
      </c>
      <c r="C12" s="30">
        <v>0.31339714206215985</v>
      </c>
      <c r="D12" s="30">
        <v>0</v>
      </c>
      <c r="E12" s="30">
        <v>0</v>
      </c>
      <c r="F12" s="30">
        <v>0</v>
      </c>
      <c r="G12" s="30">
        <v>0.58457718641049439</v>
      </c>
      <c r="H12" s="30">
        <v>0.29248855412164193</v>
      </c>
      <c r="I12" s="30">
        <v>0.30849980851887387</v>
      </c>
      <c r="J12" s="30">
        <v>0</v>
      </c>
      <c r="K12" s="30">
        <v>0.29088768157374301</v>
      </c>
      <c r="L12" s="30">
        <v>0</v>
      </c>
      <c r="M12" s="30">
        <v>0</v>
      </c>
      <c r="N12" s="30">
        <v>0.24387054433919367</v>
      </c>
      <c r="O12" s="30">
        <v>2.4615576822617151</v>
      </c>
      <c r="P12" s="30">
        <v>1.5171509452354215</v>
      </c>
      <c r="Q12" s="30">
        <v>0</v>
      </c>
      <c r="R12" s="30">
        <v>0</v>
      </c>
      <c r="S12" s="30">
        <v>0</v>
      </c>
      <c r="T12" s="30">
        <v>1.1589480468575926E-2</v>
      </c>
      <c r="U12" s="30">
        <v>1.375949247846631E-2</v>
      </c>
      <c r="V12" s="30">
        <v>1.0071314815957355E-2</v>
      </c>
      <c r="W12" s="30">
        <v>9.4242600682169428E-3</v>
      </c>
      <c r="X12" s="30">
        <v>2.1935808244119163E-2</v>
      </c>
    </row>
    <row r="13" spans="1:24" ht="11.25" customHeight="1" x14ac:dyDescent="0.2">
      <c r="A13" s="39" t="s">
        <v>17</v>
      </c>
      <c r="B13" s="23" t="s">
        <v>18</v>
      </c>
      <c r="C13" s="30">
        <v>275.62203758977859</v>
      </c>
      <c r="D13" s="30">
        <v>237.04623925223675</v>
      </c>
      <c r="E13" s="30">
        <v>214.73655475486319</v>
      </c>
      <c r="F13" s="30">
        <v>227.85675706372129</v>
      </c>
      <c r="G13" s="30">
        <v>207.6270646024137</v>
      </c>
      <c r="H13" s="30">
        <v>152.91980698587716</v>
      </c>
      <c r="I13" s="30">
        <v>172.34756258326331</v>
      </c>
      <c r="J13" s="30">
        <v>197.04794235153014</v>
      </c>
      <c r="K13" s="30">
        <v>186.42290234481897</v>
      </c>
      <c r="L13" s="30">
        <v>146.38016406241371</v>
      </c>
      <c r="M13" s="30">
        <v>139.34367209793692</v>
      </c>
      <c r="N13" s="30">
        <v>141.18021280770267</v>
      </c>
      <c r="O13" s="30">
        <v>128.66468190188124</v>
      </c>
      <c r="P13" s="30">
        <v>110.6064287550399</v>
      </c>
      <c r="Q13" s="30">
        <v>116.31052560912322</v>
      </c>
      <c r="R13" s="30">
        <v>126.06457553457187</v>
      </c>
      <c r="S13" s="30">
        <v>122.14348267280897</v>
      </c>
      <c r="T13" s="30">
        <v>122.72477507157907</v>
      </c>
      <c r="U13" s="30">
        <v>131.83336172863858</v>
      </c>
      <c r="V13" s="30">
        <v>125.0845867758091</v>
      </c>
      <c r="W13" s="30">
        <v>120.26782657975197</v>
      </c>
      <c r="X13" s="30">
        <v>132.96834327719159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0.2889087289839285</v>
      </c>
      <c r="J15" s="30">
        <v>4.9717719267988398</v>
      </c>
      <c r="K15" s="30">
        <v>5.0572765131032824</v>
      </c>
      <c r="L15" s="30">
        <v>5.1167922851072509</v>
      </c>
      <c r="M15" s="30">
        <v>0.94130137766215072</v>
      </c>
      <c r="N15" s="30">
        <v>5.7251506100419496</v>
      </c>
      <c r="O15" s="30">
        <v>4.9388088401571988</v>
      </c>
      <c r="P15" s="30">
        <v>4.6482354693267656</v>
      </c>
      <c r="Q15" s="30">
        <v>5.157607044601626</v>
      </c>
      <c r="R15" s="30">
        <v>4.7096517373505433</v>
      </c>
      <c r="S15" s="30">
        <v>4.2142326716124749</v>
      </c>
      <c r="T15" s="30">
        <v>3.3035266233685281</v>
      </c>
      <c r="U15" s="30">
        <v>4.898142079001345</v>
      </c>
      <c r="V15" s="30">
        <v>4.234641151295329</v>
      </c>
      <c r="W15" s="30">
        <v>1.1826398779145391</v>
      </c>
      <c r="X15" s="30">
        <v>0.40103535098638571</v>
      </c>
    </row>
    <row r="16" spans="1:24" ht="11.25" customHeight="1" x14ac:dyDescent="0.2">
      <c r="A16" s="39" t="s">
        <v>23</v>
      </c>
      <c r="B16" s="23" t="s">
        <v>24</v>
      </c>
      <c r="C16" s="30">
        <v>423.45578663298431</v>
      </c>
      <c r="D16" s="30">
        <v>403.52333899539423</v>
      </c>
      <c r="E16" s="30">
        <v>350.0814569032263</v>
      </c>
      <c r="F16" s="30">
        <v>424.38606028256646</v>
      </c>
      <c r="G16" s="30">
        <v>452.40402828940563</v>
      </c>
      <c r="H16" s="30">
        <v>429.01033659441816</v>
      </c>
      <c r="I16" s="30">
        <v>438.1551303751516</v>
      </c>
      <c r="J16" s="30">
        <v>437.32395482194534</v>
      </c>
      <c r="K16" s="30">
        <v>446.07979688769444</v>
      </c>
      <c r="L16" s="30">
        <v>369.02614844478376</v>
      </c>
      <c r="M16" s="30">
        <v>402.69475987301718</v>
      </c>
      <c r="N16" s="30">
        <v>476.32161114339948</v>
      </c>
      <c r="O16" s="30">
        <v>450.07820735107418</v>
      </c>
      <c r="P16" s="30">
        <v>425.67290041400838</v>
      </c>
      <c r="Q16" s="30">
        <v>444.36242583409415</v>
      </c>
      <c r="R16" s="30">
        <v>426.18082378309992</v>
      </c>
      <c r="S16" s="30">
        <v>404.17319016547799</v>
      </c>
      <c r="T16" s="30">
        <v>441.03076176797236</v>
      </c>
      <c r="U16" s="30">
        <v>409.63666166196026</v>
      </c>
      <c r="V16" s="30">
        <v>375.36370502140829</v>
      </c>
      <c r="W16" s="30">
        <v>486.67277312357413</v>
      </c>
      <c r="X16" s="30">
        <v>394.18700567915255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:W17" si="13">SUM(C18:C21)</f>
        <v>31.050268742294737</v>
      </c>
      <c r="D17" s="31">
        <f t="shared" si="13"/>
        <v>34.492860902226916</v>
      </c>
      <c r="E17" s="31">
        <f t="shared" si="13"/>
        <v>30.503870877278459</v>
      </c>
      <c r="F17" s="31">
        <f t="shared" si="13"/>
        <v>14.708824376473265</v>
      </c>
      <c r="G17" s="31">
        <f t="shared" si="13"/>
        <v>21.761902985553064</v>
      </c>
      <c r="H17" s="31">
        <f t="shared" si="13"/>
        <v>20.868579371112059</v>
      </c>
      <c r="I17" s="31">
        <f t="shared" si="13"/>
        <v>27.444683979567777</v>
      </c>
      <c r="J17" s="31">
        <f t="shared" si="13"/>
        <v>26.109586218568239</v>
      </c>
      <c r="K17" s="31">
        <f t="shared" si="13"/>
        <v>26.254141050570599</v>
      </c>
      <c r="L17" s="31">
        <f t="shared" si="13"/>
        <v>18.631370843649695</v>
      </c>
      <c r="M17" s="31">
        <f t="shared" si="13"/>
        <v>23.406960577826922</v>
      </c>
      <c r="N17" s="31">
        <f t="shared" si="13"/>
        <v>28.440925046416041</v>
      </c>
      <c r="O17" s="31">
        <f t="shared" si="13"/>
        <v>23.711221551292105</v>
      </c>
      <c r="P17" s="31">
        <f t="shared" si="13"/>
        <v>20.706713405333005</v>
      </c>
      <c r="Q17" s="31">
        <f t="shared" si="13"/>
        <v>25.889015545490512</v>
      </c>
      <c r="R17" s="31">
        <f t="shared" si="13"/>
        <v>26.875349883803523</v>
      </c>
      <c r="S17" s="31">
        <f t="shared" si="13"/>
        <v>30.127324683287242</v>
      </c>
      <c r="T17" s="31">
        <f t="shared" si="13"/>
        <v>30.176345661712723</v>
      </c>
      <c r="U17" s="31">
        <f t="shared" si="13"/>
        <v>26.589460647297543</v>
      </c>
      <c r="V17" s="31">
        <f t="shared" si="13"/>
        <v>26.321764005014455</v>
      </c>
      <c r="W17" s="31">
        <f t="shared" si="13"/>
        <v>25.755225884249072</v>
      </c>
      <c r="X17" s="31">
        <f t="shared" ref="X17" si="14">SUM(X18:X21)</f>
        <v>30.236798338725386</v>
      </c>
    </row>
    <row r="18" spans="1:24" ht="11.25" customHeight="1" x14ac:dyDescent="0.2">
      <c r="A18" s="22" t="s">
        <v>27</v>
      </c>
      <c r="B18" s="23" t="s">
        <v>28</v>
      </c>
      <c r="C18" s="30">
        <v>0.90486997288272508</v>
      </c>
      <c r="D18" s="30">
        <v>0.65333547284422622</v>
      </c>
      <c r="E18" s="30">
        <v>0.6240780955766615</v>
      </c>
      <c r="F18" s="30">
        <v>5.6772144747654671E-2</v>
      </c>
      <c r="G18" s="30">
        <v>3.6037946533740206E-2</v>
      </c>
      <c r="H18" s="30">
        <v>4.2289244575934526E-2</v>
      </c>
      <c r="I18" s="30">
        <v>5.0667034845600312E-2</v>
      </c>
      <c r="J18" s="30">
        <v>4.4837898709621869E-2</v>
      </c>
      <c r="K18" s="30">
        <v>3.3604043659075697E-2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30.003354390429358</v>
      </c>
      <c r="D19" s="30">
        <v>32.596881926986683</v>
      </c>
      <c r="E19" s="30">
        <v>28.686990349702892</v>
      </c>
      <c r="F19" s="30">
        <v>13.518700920775146</v>
      </c>
      <c r="G19" s="30">
        <v>20.830532665400554</v>
      </c>
      <c r="H19" s="30">
        <v>19.468600068518924</v>
      </c>
      <c r="I19" s="30">
        <v>24.715938291616258</v>
      </c>
      <c r="J19" s="30">
        <v>24.197861643066286</v>
      </c>
      <c r="K19" s="30">
        <v>25.112374234492954</v>
      </c>
      <c r="L19" s="30">
        <v>18.197541570715046</v>
      </c>
      <c r="M19" s="30">
        <v>23.03083450487334</v>
      </c>
      <c r="N19" s="30">
        <v>28.025591606090398</v>
      </c>
      <c r="O19" s="30">
        <v>23.316444231664448</v>
      </c>
      <c r="P19" s="30">
        <v>20.258705975053214</v>
      </c>
      <c r="Q19" s="30">
        <v>25.301037527705272</v>
      </c>
      <c r="R19" s="30">
        <v>23.611538382275764</v>
      </c>
      <c r="S19" s="30">
        <v>25.78703725772079</v>
      </c>
      <c r="T19" s="30">
        <v>26.036546810415501</v>
      </c>
      <c r="U19" s="30">
        <v>24.195460453145529</v>
      </c>
      <c r="V19" s="30">
        <v>23.203228807677799</v>
      </c>
      <c r="W19" s="30">
        <v>22.974538994024581</v>
      </c>
      <c r="X19" s="30">
        <v>27.108864451678432</v>
      </c>
    </row>
    <row r="20" spans="1:24" ht="11.25" customHeight="1" x14ac:dyDescent="0.2">
      <c r="A20" s="22" t="s">
        <v>31</v>
      </c>
      <c r="B20" s="23" t="s">
        <v>32</v>
      </c>
      <c r="C20" s="30">
        <v>0.1420443789826524</v>
      </c>
      <c r="D20" s="30">
        <v>1.2426435023960076</v>
      </c>
      <c r="E20" s="30">
        <v>1.1928024319989072</v>
      </c>
      <c r="F20" s="30">
        <v>1.1333513109504643</v>
      </c>
      <c r="G20" s="30">
        <v>0.89533237361876972</v>
      </c>
      <c r="H20" s="30">
        <v>1.357690058017202</v>
      </c>
      <c r="I20" s="30">
        <v>2.678078653105922</v>
      </c>
      <c r="J20" s="30">
        <v>1.361148270349301</v>
      </c>
      <c r="K20" s="30">
        <v>0.49426583915559036</v>
      </c>
      <c r="L20" s="30">
        <v>0.10084823148246268</v>
      </c>
      <c r="M20" s="30">
        <v>2.7858404470095358E-2</v>
      </c>
      <c r="N20" s="30">
        <v>7.4223898438241292E-3</v>
      </c>
      <c r="O20" s="30">
        <v>7.0550330969715138E-3</v>
      </c>
      <c r="P20" s="30">
        <v>7.0056286206424557E-3</v>
      </c>
      <c r="Q20" s="30">
        <v>7.6090186864085172E-3</v>
      </c>
      <c r="R20" s="30">
        <v>7.4465636136662443E-3</v>
      </c>
      <c r="S20" s="30">
        <v>1.5085116794194546E-2</v>
      </c>
      <c r="T20" s="30">
        <v>7.7763320822291863E-4</v>
      </c>
      <c r="U20" s="30">
        <v>1.0776683031144673E-3</v>
      </c>
      <c r="V20" s="30">
        <v>1.4893487385223795E-3</v>
      </c>
      <c r="W20" s="30">
        <v>1.6976051084426971E-3</v>
      </c>
      <c r="X20" s="30">
        <v>1.7110382881708221E-3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0.50573840644303081</v>
      </c>
      <c r="K21" s="30">
        <v>0.61389693326297856</v>
      </c>
      <c r="L21" s="30">
        <v>0.3329810414521876</v>
      </c>
      <c r="M21" s="30">
        <v>0.34826766848348739</v>
      </c>
      <c r="N21" s="30">
        <v>0.40791105048181692</v>
      </c>
      <c r="O21" s="30">
        <v>0.38772228653068641</v>
      </c>
      <c r="P21" s="30">
        <v>0.44100180165914737</v>
      </c>
      <c r="Q21" s="30">
        <v>0.58036899909883188</v>
      </c>
      <c r="R21" s="30">
        <v>3.2563649379140918</v>
      </c>
      <c r="S21" s="30">
        <v>4.3252023087722575</v>
      </c>
      <c r="T21" s="30">
        <v>4.139021218088998</v>
      </c>
      <c r="U21" s="30">
        <v>2.3929225258489</v>
      </c>
      <c r="V21" s="30">
        <v>3.1170458485981314</v>
      </c>
      <c r="W21" s="30">
        <v>2.7789892851160456</v>
      </c>
      <c r="X21" s="30">
        <v>3.1262228487587844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:W22" si="15">SUM(C23:C24)</f>
        <v>0.8925700808896273</v>
      </c>
      <c r="D22" s="31">
        <f t="shared" si="15"/>
        <v>3.136781777107895</v>
      </c>
      <c r="E22" s="31">
        <f t="shared" si="15"/>
        <v>1.5026897442443783</v>
      </c>
      <c r="F22" s="31">
        <f t="shared" si="15"/>
        <v>0.97758571273808159</v>
      </c>
      <c r="G22" s="31">
        <f t="shared" si="15"/>
        <v>3.0320289238646785</v>
      </c>
      <c r="H22" s="31">
        <f t="shared" si="15"/>
        <v>2.0326154009617561</v>
      </c>
      <c r="I22" s="31">
        <f t="shared" si="15"/>
        <v>1.5135997451876506</v>
      </c>
      <c r="J22" s="31">
        <f t="shared" si="15"/>
        <v>1.4895288711451165</v>
      </c>
      <c r="K22" s="31">
        <f t="shared" si="15"/>
        <v>1.4064378981425929</v>
      </c>
      <c r="L22" s="31">
        <f t="shared" si="15"/>
        <v>6.6003465612334694E-2</v>
      </c>
      <c r="M22" s="31">
        <f t="shared" si="15"/>
        <v>0.25749016509504286</v>
      </c>
      <c r="N22" s="31">
        <f t="shared" si="15"/>
        <v>0.70941444828313138</v>
      </c>
      <c r="O22" s="31">
        <f t="shared" si="15"/>
        <v>0.67654015181254756</v>
      </c>
      <c r="P22" s="31">
        <f t="shared" si="15"/>
        <v>0.54082875727140001</v>
      </c>
      <c r="Q22" s="31">
        <f t="shared" si="15"/>
        <v>0.51779092731106602</v>
      </c>
      <c r="R22" s="31">
        <f t="shared" si="15"/>
        <v>0.64304805396399822</v>
      </c>
      <c r="S22" s="31">
        <f t="shared" si="15"/>
        <v>0.74987653312885294</v>
      </c>
      <c r="T22" s="31">
        <f t="shared" si="15"/>
        <v>0.81434376630369032</v>
      </c>
      <c r="U22" s="31">
        <f t="shared" si="15"/>
        <v>0.78104989722714957</v>
      </c>
      <c r="V22" s="31">
        <f t="shared" si="15"/>
        <v>0.4801408292899787</v>
      </c>
      <c r="W22" s="31">
        <f t="shared" si="15"/>
        <v>0.10718776641856884</v>
      </c>
      <c r="X22" s="31">
        <f t="shared" ref="X22" si="16">SUM(X23:X24)</f>
        <v>8.9256725777304896E-2</v>
      </c>
    </row>
    <row r="23" spans="1:24" ht="11.25" customHeight="1" x14ac:dyDescent="0.2">
      <c r="A23" s="22" t="s">
        <v>37</v>
      </c>
      <c r="B23" s="23" t="s">
        <v>38</v>
      </c>
      <c r="C23" s="30">
        <v>0.8925700808896273</v>
      </c>
      <c r="D23" s="30">
        <v>3.136781777107895</v>
      </c>
      <c r="E23" s="30">
        <v>1.5026897442443783</v>
      </c>
      <c r="F23" s="30">
        <v>0.97758571273808159</v>
      </c>
      <c r="G23" s="30">
        <v>3.0320289238646785</v>
      </c>
      <c r="H23" s="30">
        <v>2.0326154009617561</v>
      </c>
      <c r="I23" s="30">
        <v>1.5135997451876506</v>
      </c>
      <c r="J23" s="30">
        <v>1.4895288711451165</v>
      </c>
      <c r="K23" s="30">
        <v>1.4064378981425929</v>
      </c>
      <c r="L23" s="30">
        <v>6.6003465612334694E-2</v>
      </c>
      <c r="M23" s="30">
        <v>0.25749016509504286</v>
      </c>
      <c r="N23" s="30">
        <v>0.70941444828313138</v>
      </c>
      <c r="O23" s="30">
        <v>0.67654015181254756</v>
      </c>
      <c r="P23" s="30">
        <v>0.54082875727140001</v>
      </c>
      <c r="Q23" s="30">
        <v>0.51779092731106602</v>
      </c>
      <c r="R23" s="30">
        <v>0.64304805396399822</v>
      </c>
      <c r="S23" s="30">
        <v>0.74987653312885294</v>
      </c>
      <c r="T23" s="30">
        <v>0.81434376630369032</v>
      </c>
      <c r="U23" s="30">
        <v>0.78104989722714957</v>
      </c>
      <c r="V23" s="30">
        <v>0.4801408292899787</v>
      </c>
      <c r="W23" s="30">
        <v>8.0770050139838692E-2</v>
      </c>
      <c r="X23" s="30">
        <v>8.9256725777304896E-2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2.6417716278730147E-2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19.552485045152302</v>
      </c>
      <c r="D25" s="31">
        <v>16.80787075091034</v>
      </c>
      <c r="E25" s="31">
        <v>25.329921848639412</v>
      </c>
      <c r="F25" s="31">
        <v>20.709488449739109</v>
      </c>
      <c r="G25" s="31">
        <v>25.142383110786191</v>
      </c>
      <c r="H25" s="31">
        <v>41.182021827302677</v>
      </c>
      <c r="I25" s="31">
        <v>27.861999469297142</v>
      </c>
      <c r="J25" s="31">
        <v>38.288699115801101</v>
      </c>
      <c r="K25" s="31">
        <v>29.549631869229472</v>
      </c>
      <c r="L25" s="31">
        <v>8.4544793784945611</v>
      </c>
      <c r="M25" s="31">
        <v>13.684209336766662</v>
      </c>
      <c r="N25" s="31">
        <v>16.949987946859263</v>
      </c>
      <c r="O25" s="31">
        <v>15.962894407945234</v>
      </c>
      <c r="P25" s="31">
        <v>8.1013811685771557</v>
      </c>
      <c r="Q25" s="31">
        <v>11.107773768698634</v>
      </c>
      <c r="R25" s="31">
        <v>5.9765821809578332</v>
      </c>
      <c r="S25" s="31">
        <v>4.8047781173259905</v>
      </c>
      <c r="T25" s="31">
        <v>9.3466680836193579</v>
      </c>
      <c r="U25" s="31">
        <v>9.7029080569199309</v>
      </c>
      <c r="V25" s="31">
        <v>7.3129993558085786</v>
      </c>
      <c r="W25" s="31">
        <v>1.0059591004431461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7">SUM(C27,C33)</f>
        <v>5888.9342610546391</v>
      </c>
      <c r="D26" s="31">
        <f t="shared" ref="D26:W26" si="18">SUM(D27,D33)</f>
        <v>5971.1934196785369</v>
      </c>
      <c r="E26" s="31">
        <f t="shared" si="18"/>
        <v>6304.530201447571</v>
      </c>
      <c r="F26" s="31">
        <f t="shared" si="18"/>
        <v>6299.3999568309855</v>
      </c>
      <c r="G26" s="31">
        <f t="shared" si="18"/>
        <v>6867.665450179511</v>
      </c>
      <c r="H26" s="31">
        <f t="shared" si="18"/>
        <v>6628.1821104795854</v>
      </c>
      <c r="I26" s="31">
        <f t="shared" si="18"/>
        <v>7156.8733891737475</v>
      </c>
      <c r="J26" s="31">
        <f t="shared" si="18"/>
        <v>6984.7491121807579</v>
      </c>
      <c r="K26" s="31">
        <f t="shared" si="18"/>
        <v>6338.675442064211</v>
      </c>
      <c r="L26" s="31">
        <f t="shared" si="18"/>
        <v>5210.4245314851642</v>
      </c>
      <c r="M26" s="31">
        <f t="shared" si="18"/>
        <v>4653.5409075247699</v>
      </c>
      <c r="N26" s="31">
        <f t="shared" si="18"/>
        <v>4158.6620835519516</v>
      </c>
      <c r="O26" s="31">
        <f t="shared" si="18"/>
        <v>3565.7710499233676</v>
      </c>
      <c r="P26" s="31">
        <f t="shared" si="18"/>
        <v>3133.4388885536905</v>
      </c>
      <c r="Q26" s="31">
        <f t="shared" si="18"/>
        <v>2989.9492721298284</v>
      </c>
      <c r="R26" s="31">
        <f t="shared" si="18"/>
        <v>3216.8932536917887</v>
      </c>
      <c r="S26" s="31">
        <f t="shared" si="18"/>
        <v>3152.7136938782487</v>
      </c>
      <c r="T26" s="31">
        <f t="shared" si="18"/>
        <v>2877.019869956293</v>
      </c>
      <c r="U26" s="31">
        <f t="shared" si="18"/>
        <v>2827.0779331069443</v>
      </c>
      <c r="V26" s="31">
        <f t="shared" si="18"/>
        <v>2790.5910370313663</v>
      </c>
      <c r="W26" s="31">
        <f t="shared" si="18"/>
        <v>2705.7721951260487</v>
      </c>
      <c r="X26" s="31">
        <f t="shared" ref="X26" si="19">SUM(X27,X33)</f>
        <v>2438.8376808771218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:W27" si="20">SUM(C28:C32)</f>
        <v>0</v>
      </c>
      <c r="D27" s="42">
        <f t="shared" si="20"/>
        <v>0</v>
      </c>
      <c r="E27" s="42">
        <f t="shared" si="20"/>
        <v>0</v>
      </c>
      <c r="F27" s="42">
        <f t="shared" si="20"/>
        <v>0</v>
      </c>
      <c r="G27" s="42">
        <f t="shared" si="20"/>
        <v>0</v>
      </c>
      <c r="H27" s="42">
        <f t="shared" si="20"/>
        <v>0</v>
      </c>
      <c r="I27" s="42">
        <f t="shared" si="20"/>
        <v>0</v>
      </c>
      <c r="J27" s="42">
        <f t="shared" si="20"/>
        <v>0</v>
      </c>
      <c r="K27" s="42">
        <f t="shared" si="20"/>
        <v>0</v>
      </c>
      <c r="L27" s="42">
        <f t="shared" si="20"/>
        <v>0</v>
      </c>
      <c r="M27" s="42">
        <f t="shared" si="20"/>
        <v>0</v>
      </c>
      <c r="N27" s="42">
        <f t="shared" si="20"/>
        <v>0</v>
      </c>
      <c r="O27" s="42">
        <f t="shared" si="20"/>
        <v>0</v>
      </c>
      <c r="P27" s="42">
        <f t="shared" si="20"/>
        <v>2.9372305323745391</v>
      </c>
      <c r="Q27" s="42">
        <f t="shared" si="20"/>
        <v>3.0677961734309065</v>
      </c>
      <c r="R27" s="42">
        <f t="shared" si="20"/>
        <v>0</v>
      </c>
      <c r="S27" s="42">
        <f t="shared" si="20"/>
        <v>0</v>
      </c>
      <c r="T27" s="42">
        <f t="shared" si="20"/>
        <v>0</v>
      </c>
      <c r="U27" s="42">
        <f t="shared" si="20"/>
        <v>0</v>
      </c>
      <c r="V27" s="42">
        <f t="shared" si="20"/>
        <v>0</v>
      </c>
      <c r="W27" s="42">
        <f t="shared" si="20"/>
        <v>0</v>
      </c>
      <c r="X27" s="42">
        <f t="shared" ref="X27" si="21">SUM(X28:X32)</f>
        <v>0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2.9372305323745391</v>
      </c>
      <c r="Q28" s="30">
        <v>3.0677961734309065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:W33" si="22">SUM(C34:C50)</f>
        <v>5888.9342610546391</v>
      </c>
      <c r="D33" s="42">
        <f t="shared" si="22"/>
        <v>5971.1934196785369</v>
      </c>
      <c r="E33" s="42">
        <f t="shared" si="22"/>
        <v>6304.530201447571</v>
      </c>
      <c r="F33" s="42">
        <f t="shared" si="22"/>
        <v>6299.3999568309855</v>
      </c>
      <c r="G33" s="42">
        <f t="shared" si="22"/>
        <v>6867.665450179511</v>
      </c>
      <c r="H33" s="42">
        <f t="shared" si="22"/>
        <v>6628.1821104795854</v>
      </c>
      <c r="I33" s="42">
        <f t="shared" si="22"/>
        <v>7156.8733891737475</v>
      </c>
      <c r="J33" s="42">
        <f t="shared" si="22"/>
        <v>6984.7491121807579</v>
      </c>
      <c r="K33" s="42">
        <f t="shared" si="22"/>
        <v>6338.675442064211</v>
      </c>
      <c r="L33" s="42">
        <f t="shared" si="22"/>
        <v>5210.4245314851642</v>
      </c>
      <c r="M33" s="42">
        <f t="shared" si="22"/>
        <v>4653.5409075247699</v>
      </c>
      <c r="N33" s="42">
        <f t="shared" si="22"/>
        <v>4158.6620835519516</v>
      </c>
      <c r="O33" s="42">
        <f t="shared" si="22"/>
        <v>3565.7710499233676</v>
      </c>
      <c r="P33" s="42">
        <f t="shared" si="22"/>
        <v>3130.501658021316</v>
      </c>
      <c r="Q33" s="42">
        <f t="shared" si="22"/>
        <v>2986.8814759563975</v>
      </c>
      <c r="R33" s="42">
        <f t="shared" si="22"/>
        <v>3216.8932536917887</v>
      </c>
      <c r="S33" s="42">
        <f t="shared" si="22"/>
        <v>3152.7136938782487</v>
      </c>
      <c r="T33" s="42">
        <f t="shared" si="22"/>
        <v>2877.019869956293</v>
      </c>
      <c r="U33" s="42">
        <f t="shared" si="22"/>
        <v>2827.0779331069443</v>
      </c>
      <c r="V33" s="42">
        <f t="shared" si="22"/>
        <v>2790.5910370313663</v>
      </c>
      <c r="W33" s="42">
        <f t="shared" si="22"/>
        <v>2705.7721951260487</v>
      </c>
      <c r="X33" s="42">
        <f t="shared" ref="X33" si="23">SUM(X34:X50)</f>
        <v>2438.8376808771218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313.19036313188502</v>
      </c>
      <c r="D36" s="30">
        <v>297.82096353618829</v>
      </c>
      <c r="E36" s="30">
        <v>278.80870936954091</v>
      </c>
      <c r="F36" s="30">
        <v>259.11787196327748</v>
      </c>
      <c r="G36" s="30">
        <v>193.96184493626296</v>
      </c>
      <c r="H36" s="30">
        <v>161.99922092360595</v>
      </c>
      <c r="I36" s="30">
        <v>205.89394174414207</v>
      </c>
      <c r="J36" s="30">
        <v>165.72199935483258</v>
      </c>
      <c r="K36" s="30">
        <v>134.55099896722672</v>
      </c>
      <c r="L36" s="30">
        <v>115.81829347943497</v>
      </c>
      <c r="M36" s="30">
        <v>115.84784615149418</v>
      </c>
      <c r="N36" s="30">
        <v>93.417253145918764</v>
      </c>
      <c r="O36" s="30">
        <v>81.862921540296171</v>
      </c>
      <c r="P36" s="30">
        <v>71.67942282824697</v>
      </c>
      <c r="Q36" s="30">
        <v>62.189644244287955</v>
      </c>
      <c r="R36" s="30">
        <v>75.165799086706187</v>
      </c>
      <c r="S36" s="30">
        <v>82.745181099343057</v>
      </c>
      <c r="T36" s="30">
        <v>74.814547322468883</v>
      </c>
      <c r="U36" s="30">
        <v>70.788195792978271</v>
      </c>
      <c r="V36" s="30">
        <v>73.97747774285034</v>
      </c>
      <c r="W36" s="30">
        <v>69.39548420129718</v>
      </c>
      <c r="X36" s="30">
        <v>74.348475206303476</v>
      </c>
    </row>
    <row r="37" spans="1:24" ht="11.25" customHeight="1" x14ac:dyDescent="0.2">
      <c r="A37" s="39" t="s">
        <v>61</v>
      </c>
      <c r="B37" s="23" t="s">
        <v>62</v>
      </c>
      <c r="C37" s="30">
        <v>0.4629473288945799</v>
      </c>
      <c r="D37" s="30">
        <v>0.50740521028240115</v>
      </c>
      <c r="E37" s="30">
        <v>7.4624515220943502E-2</v>
      </c>
      <c r="F37" s="30">
        <v>8.0625031935777761E-2</v>
      </c>
      <c r="G37" s="30">
        <v>6.5579467115048501E-2</v>
      </c>
      <c r="H37" s="30">
        <v>0.97728738937030113</v>
      </c>
      <c r="I37" s="30">
        <v>2.0777842793782448</v>
      </c>
      <c r="J37" s="30">
        <v>8.7320668012895009E-2</v>
      </c>
      <c r="K37" s="30">
        <v>0.96630491382872619</v>
      </c>
      <c r="L37" s="30">
        <v>1.7948885634055958</v>
      </c>
      <c r="M37" s="30">
        <v>1.0694181542187167</v>
      </c>
      <c r="N37" s="30">
        <v>6.0300799180019349E-2</v>
      </c>
      <c r="O37" s="30">
        <v>5.2556841750439919E-2</v>
      </c>
      <c r="P37" s="30">
        <v>5.4260002872502079E-2</v>
      </c>
      <c r="Q37" s="30">
        <v>5.1763128041889393E-2</v>
      </c>
      <c r="R37" s="30">
        <v>0.71118514718312698</v>
      </c>
      <c r="S37" s="30">
        <v>0.73221950184632156</v>
      </c>
      <c r="T37" s="30">
        <v>0.61696688259660071</v>
      </c>
      <c r="U37" s="30">
        <v>0.53709030181168016</v>
      </c>
      <c r="V37" s="30">
        <v>0.69870403017902594</v>
      </c>
      <c r="W37" s="30">
        <v>0.2567299923460159</v>
      </c>
      <c r="X37" s="30">
        <v>0.46172758590450336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1.4021603436271222E-3</v>
      </c>
    </row>
    <row r="41" spans="1:24" ht="11.25" customHeight="1" x14ac:dyDescent="0.2">
      <c r="A41" s="39" t="s">
        <v>69</v>
      </c>
      <c r="B41" s="23" t="s">
        <v>70</v>
      </c>
      <c r="C41" s="30">
        <v>1.7586742494137979</v>
      </c>
      <c r="D41" s="30">
        <v>1.2012747463381093</v>
      </c>
      <c r="E41" s="30">
        <v>0.96343776183394714</v>
      </c>
      <c r="F41" s="30">
        <v>0.7595537092687068</v>
      </c>
      <c r="G41" s="30">
        <v>0.61996454647310584</v>
      </c>
      <c r="H41" s="30">
        <v>2.6725734198180833</v>
      </c>
      <c r="I41" s="30">
        <v>1.0706807791935906</v>
      </c>
      <c r="J41" s="30">
        <v>1.5956329243803331</v>
      </c>
      <c r="K41" s="30">
        <v>0.74607021237407201</v>
      </c>
      <c r="L41" s="30">
        <v>0.82344949058924766</v>
      </c>
      <c r="M41" s="30">
        <v>0.80708197003589077</v>
      </c>
      <c r="N41" s="30">
        <v>0.61806553438191369</v>
      </c>
      <c r="O41" s="30">
        <v>0.32429981699206251</v>
      </c>
      <c r="P41" s="30">
        <v>0.69910205355977184</v>
      </c>
      <c r="Q41" s="30">
        <v>0.58748566333605279</v>
      </c>
      <c r="R41" s="30">
        <v>0.65708826014817989</v>
      </c>
      <c r="S41" s="30">
        <v>0.82500004782695846</v>
      </c>
      <c r="T41" s="30">
        <v>0.71894296528735646</v>
      </c>
      <c r="U41" s="30">
        <v>0.80701743411048876</v>
      </c>
      <c r="V41" s="30">
        <v>0.68703553598540079</v>
      </c>
      <c r="W41" s="30">
        <v>0.99949841889521618</v>
      </c>
      <c r="X41" s="30">
        <v>0.98019918851848353</v>
      </c>
    </row>
    <row r="42" spans="1:24" ht="11.25" customHeight="1" x14ac:dyDescent="0.2">
      <c r="A42" s="39" t="s">
        <v>71</v>
      </c>
      <c r="B42" s="23" t="s">
        <v>72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326.82613040265676</v>
      </c>
      <c r="D43" s="30">
        <v>328.9903700328523</v>
      </c>
      <c r="E43" s="30">
        <v>292.42737115312002</v>
      </c>
      <c r="F43" s="30">
        <v>291.63571763355645</v>
      </c>
      <c r="G43" s="30">
        <v>272.61009305583326</v>
      </c>
      <c r="H43" s="30">
        <v>266.32752594500317</v>
      </c>
      <c r="I43" s="30">
        <v>234.72526725315376</v>
      </c>
      <c r="J43" s="30">
        <v>310.77390112250526</v>
      </c>
      <c r="K43" s="30">
        <v>323.35056380134478</v>
      </c>
      <c r="L43" s="30">
        <v>296.43816108232863</v>
      </c>
      <c r="M43" s="30">
        <v>254.39206755555114</v>
      </c>
      <c r="N43" s="30">
        <v>207.1472538263277</v>
      </c>
      <c r="O43" s="30">
        <v>191.22499731895638</v>
      </c>
      <c r="P43" s="30">
        <v>175.17417540368334</v>
      </c>
      <c r="Q43" s="30">
        <v>158.5923962802477</v>
      </c>
      <c r="R43" s="30">
        <v>166.17347266829631</v>
      </c>
      <c r="S43" s="30">
        <v>157.32963868511345</v>
      </c>
      <c r="T43" s="30">
        <v>165.5925231897522</v>
      </c>
      <c r="U43" s="30">
        <v>168.31043136272061</v>
      </c>
      <c r="V43" s="30">
        <v>169.4987826207616</v>
      </c>
      <c r="W43" s="30">
        <v>165.52386058720194</v>
      </c>
      <c r="X43" s="30">
        <v>184.03982018228339</v>
      </c>
    </row>
    <row r="44" spans="1:24" ht="11.25" customHeight="1" x14ac:dyDescent="0.2">
      <c r="A44" s="39" t="s">
        <v>75</v>
      </c>
      <c r="B44" s="23" t="s">
        <v>76</v>
      </c>
      <c r="C44" s="30">
        <v>1602.9377814255583</v>
      </c>
      <c r="D44" s="30">
        <v>1295.6675988707252</v>
      </c>
      <c r="E44" s="30">
        <v>1298.9014904763608</v>
      </c>
      <c r="F44" s="30">
        <v>1019.2195974635079</v>
      </c>
      <c r="G44" s="30">
        <v>946.22138494694161</v>
      </c>
      <c r="H44" s="30">
        <v>845.01525740202044</v>
      </c>
      <c r="I44" s="30">
        <v>1006.3245840157244</v>
      </c>
      <c r="J44" s="30">
        <v>869.22539820791235</v>
      </c>
      <c r="K44" s="30">
        <v>790.07198154770583</v>
      </c>
      <c r="L44" s="30">
        <v>606.96544460371399</v>
      </c>
      <c r="M44" s="30">
        <v>446.27075374059405</v>
      </c>
      <c r="N44" s="30">
        <v>352.68945382903507</v>
      </c>
      <c r="O44" s="30">
        <v>228.12361006283467</v>
      </c>
      <c r="P44" s="30">
        <v>176.67804504624067</v>
      </c>
      <c r="Q44" s="30">
        <v>134.78836678183478</v>
      </c>
      <c r="R44" s="30">
        <v>163.55329174759433</v>
      </c>
      <c r="S44" s="30">
        <v>198.87472923627084</v>
      </c>
      <c r="T44" s="30">
        <v>169.64961677679065</v>
      </c>
      <c r="U44" s="30">
        <v>142.13269023412005</v>
      </c>
      <c r="V44" s="30">
        <v>128.46501561500514</v>
      </c>
      <c r="W44" s="30">
        <v>176.70880465389934</v>
      </c>
      <c r="X44" s="30">
        <v>100.2115697623353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8.8872415878888473E-4</v>
      </c>
      <c r="U45" s="30">
        <v>8.4101972015367208E-4</v>
      </c>
      <c r="V45" s="30">
        <v>0</v>
      </c>
      <c r="W45" s="30">
        <v>0</v>
      </c>
      <c r="X45" s="30">
        <v>0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5.081456907903209E-2</v>
      </c>
      <c r="W47" s="30">
        <v>3.3816036514448825E-2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3618.7612223229739</v>
      </c>
      <c r="D48" s="30">
        <v>4027.6385371026654</v>
      </c>
      <c r="E48" s="30">
        <v>4298.0321807292166</v>
      </c>
      <c r="F48" s="30">
        <v>4542.4778804167563</v>
      </c>
      <c r="G48" s="30">
        <v>5008.4216158643667</v>
      </c>
      <c r="H48" s="30">
        <v>5033.6559427960201</v>
      </c>
      <c r="I48" s="30">
        <v>5407.1959893949406</v>
      </c>
      <c r="J48" s="30">
        <v>5339.7508752496105</v>
      </c>
      <c r="K48" s="30">
        <v>4797.8022711073781</v>
      </c>
      <c r="L48" s="30">
        <v>4130.863576952549</v>
      </c>
      <c r="M48" s="30">
        <v>3762.5073241424461</v>
      </c>
      <c r="N48" s="30">
        <v>3422.8055939908486</v>
      </c>
      <c r="O48" s="30">
        <v>2976.1302915423671</v>
      </c>
      <c r="P48" s="30">
        <v>2627.6817931525038</v>
      </c>
      <c r="Q48" s="30">
        <v>2542.4132542134444</v>
      </c>
      <c r="R48" s="30">
        <v>2712.5739814955973</v>
      </c>
      <c r="S48" s="30">
        <v>2607.7078043367901</v>
      </c>
      <c r="T48" s="30">
        <v>2406.9889010498846</v>
      </c>
      <c r="U48" s="30">
        <v>2331.2331624522276</v>
      </c>
      <c r="V48" s="30">
        <v>2312.0403919831024</v>
      </c>
      <c r="W48" s="30">
        <v>2203.2062467796522</v>
      </c>
      <c r="X48" s="30">
        <v>1976.2894839812002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24.997142193257162</v>
      </c>
      <c r="D50" s="30">
        <v>19.367270179484521</v>
      </c>
      <c r="E50" s="30">
        <v>135.32238744227834</v>
      </c>
      <c r="F50" s="30">
        <v>186.10871061268276</v>
      </c>
      <c r="G50" s="30">
        <v>445.76496736251812</v>
      </c>
      <c r="H50" s="30">
        <v>317.53430260374751</v>
      </c>
      <c r="I50" s="30">
        <v>299.58514170721423</v>
      </c>
      <c r="J50" s="30">
        <v>297.59398465350341</v>
      </c>
      <c r="K50" s="30">
        <v>291.18725151435228</v>
      </c>
      <c r="L50" s="30">
        <v>57.720717313142586</v>
      </c>
      <c r="M50" s="30">
        <v>72.646415810430256</v>
      </c>
      <c r="N50" s="30">
        <v>81.924162426259514</v>
      </c>
      <c r="O50" s="30">
        <v>88.052372800170673</v>
      </c>
      <c r="P50" s="30">
        <v>78.534859534209062</v>
      </c>
      <c r="Q50" s="30">
        <v>88.258565645204783</v>
      </c>
      <c r="R50" s="30">
        <v>98.058435286263375</v>
      </c>
      <c r="S50" s="30">
        <v>104.49912097105772</v>
      </c>
      <c r="T50" s="30">
        <v>58.637483045353875</v>
      </c>
      <c r="U50" s="30">
        <v>113.2685045092551</v>
      </c>
      <c r="V50" s="30">
        <v>105.17281493440329</v>
      </c>
      <c r="W50" s="30">
        <v>89.647754456242339</v>
      </c>
      <c r="X50" s="30">
        <v>102.50500281023263</v>
      </c>
    </row>
    <row r="51" spans="1:24" ht="11.25" customHeight="1" x14ac:dyDescent="0.2">
      <c r="A51" s="24" t="s">
        <v>89</v>
      </c>
      <c r="B51" s="25" t="s">
        <v>90</v>
      </c>
      <c r="C51" s="31">
        <v>6648.9314560073972</v>
      </c>
      <c r="D51" s="31">
        <v>6762.3453385492076</v>
      </c>
      <c r="E51" s="31">
        <v>6566.7847439369234</v>
      </c>
      <c r="F51" s="31">
        <v>6732.0114420543441</v>
      </c>
      <c r="G51" s="31">
        <v>6431.6562501325461</v>
      </c>
      <c r="H51" s="31">
        <v>6555.1102426555826</v>
      </c>
      <c r="I51" s="31">
        <v>6830.271420338654</v>
      </c>
      <c r="J51" s="31">
        <v>6493.296775615755</v>
      </c>
      <c r="K51" s="31">
        <v>5756.0408531313569</v>
      </c>
      <c r="L51" s="31">
        <v>4401.1350146435543</v>
      </c>
      <c r="M51" s="31">
        <v>4393.848046866382</v>
      </c>
      <c r="N51" s="31">
        <v>4364.444860975992</v>
      </c>
      <c r="O51" s="31">
        <v>4031.8396704735287</v>
      </c>
      <c r="P51" s="31">
        <v>3919.5439962993369</v>
      </c>
      <c r="Q51" s="31">
        <v>4018.1613891209709</v>
      </c>
      <c r="R51" s="31">
        <v>3830.7575752630764</v>
      </c>
      <c r="S51" s="31">
        <v>3879.4688894164506</v>
      </c>
      <c r="T51" s="31">
        <v>4251.7598428626634</v>
      </c>
      <c r="U51" s="31">
        <v>4253.8248715662266</v>
      </c>
      <c r="V51" s="31">
        <v>4237.6538602771088</v>
      </c>
      <c r="W51" s="31">
        <v>4110.3493371933973</v>
      </c>
      <c r="X51" s="31">
        <v>4374.1133144132227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:W52" si="24">SUM(C53:C70)</f>
        <v>338.33477031506288</v>
      </c>
      <c r="D52" s="31">
        <f t="shared" si="24"/>
        <v>365.95881789527971</v>
      </c>
      <c r="E52" s="31">
        <f t="shared" si="24"/>
        <v>380.54876668967688</v>
      </c>
      <c r="F52" s="31">
        <f t="shared" si="24"/>
        <v>574.00552182784929</v>
      </c>
      <c r="G52" s="31">
        <f t="shared" si="24"/>
        <v>643.58917668079368</v>
      </c>
      <c r="H52" s="31">
        <f t="shared" si="24"/>
        <v>861.53506206416671</v>
      </c>
      <c r="I52" s="31">
        <f t="shared" si="24"/>
        <v>919.1279781059651</v>
      </c>
      <c r="J52" s="31">
        <f t="shared" si="24"/>
        <v>954.98615114933773</v>
      </c>
      <c r="K52" s="31">
        <f t="shared" si="24"/>
        <v>765.80748869727654</v>
      </c>
      <c r="L52" s="31">
        <f t="shared" si="24"/>
        <v>777.8323827989708</v>
      </c>
      <c r="M52" s="31">
        <f t="shared" si="24"/>
        <v>732.09384237688823</v>
      </c>
      <c r="N52" s="31">
        <f t="shared" si="24"/>
        <v>842.49129978663939</v>
      </c>
      <c r="O52" s="31">
        <f t="shared" si="24"/>
        <v>707.85829115113302</v>
      </c>
      <c r="P52" s="31">
        <f t="shared" si="24"/>
        <v>762.60767591266062</v>
      </c>
      <c r="Q52" s="31">
        <f t="shared" si="24"/>
        <v>766.45705286678765</v>
      </c>
      <c r="R52" s="31">
        <f t="shared" si="24"/>
        <v>806.50054037540554</v>
      </c>
      <c r="S52" s="31">
        <f t="shared" si="24"/>
        <v>751.66948809675921</v>
      </c>
      <c r="T52" s="31">
        <f t="shared" si="24"/>
        <v>856.62244391003048</v>
      </c>
      <c r="U52" s="31">
        <f t="shared" si="24"/>
        <v>847.55844375384879</v>
      </c>
      <c r="V52" s="31">
        <f t="shared" si="24"/>
        <v>875.66287820418029</v>
      </c>
      <c r="W52" s="31">
        <f t="shared" si="24"/>
        <v>943.71563153164311</v>
      </c>
      <c r="X52" s="31">
        <f t="shared" ref="X52" si="25">SUM(X53:X70)</f>
        <v>977.0813102884897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3.3088143178990401E-4</v>
      </c>
      <c r="D57" s="30">
        <v>3.1749408744610421E-4</v>
      </c>
      <c r="E57" s="30">
        <v>3.6885060104842798E-4</v>
      </c>
      <c r="F57" s="30">
        <v>1.8262461103520228E-3</v>
      </c>
      <c r="G57" s="30">
        <v>6.1091619129779468E-3</v>
      </c>
      <c r="H57" s="30">
        <v>5.677419576207556E-3</v>
      </c>
      <c r="I57" s="30">
        <v>1.0800630294887488E-2</v>
      </c>
      <c r="J57" s="30">
        <v>1.1797696353473427E-2</v>
      </c>
      <c r="K57" s="30">
        <v>1.1347217584532381E-2</v>
      </c>
      <c r="L57" s="30">
        <v>1.136398496153747E-2</v>
      </c>
      <c r="M57" s="30">
        <v>9.8055478188471927E-3</v>
      </c>
      <c r="N57" s="30">
        <v>8.0412545719020442E-3</v>
      </c>
      <c r="O57" s="30">
        <v>6.8134998788016458E-3</v>
      </c>
      <c r="P57" s="30">
        <v>6.5184896912825656E-3</v>
      </c>
      <c r="Q57" s="30">
        <v>6.9366106554852366E-3</v>
      </c>
      <c r="R57" s="30">
        <v>7.1770034460732091E-3</v>
      </c>
      <c r="S57" s="30">
        <v>6.628441515591714E-3</v>
      </c>
      <c r="T57" s="30">
        <v>6.4565247497329501E-3</v>
      </c>
      <c r="U57" s="30">
        <v>6.6483199571067842E-3</v>
      </c>
      <c r="V57" s="30">
        <v>6.7231414831069496E-3</v>
      </c>
      <c r="W57" s="30">
        <v>7.1920346030156799E-3</v>
      </c>
      <c r="X57" s="30">
        <v>6.185979720596803E-3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7.1831053895026073E-2</v>
      </c>
      <c r="G58" s="30">
        <v>6.4005782046381007E-2</v>
      </c>
      <c r="H58" s="30">
        <v>7.7743680385503416E-2</v>
      </c>
      <c r="I58" s="30">
        <v>6.3037107624987487E-2</v>
      </c>
      <c r="J58" s="30">
        <v>7.9396732373614276E-2</v>
      </c>
      <c r="K58" s="30">
        <v>9.0297332773894956E-2</v>
      </c>
      <c r="L58" s="30">
        <v>0.1129233631742407</v>
      </c>
      <c r="M58" s="30">
        <v>8.9500619779495111E-2</v>
      </c>
      <c r="N58" s="30">
        <v>7.5310255317460134E-2</v>
      </c>
      <c r="O58" s="30">
        <v>3.8124331810572287E-2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2.4342931390576906E-2</v>
      </c>
      <c r="V58" s="30">
        <v>5.0394419818534875E-2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337.64945812453624</v>
      </c>
      <c r="D59" s="30">
        <v>362.50564122905843</v>
      </c>
      <c r="E59" s="30">
        <v>377.4805224988408</v>
      </c>
      <c r="F59" s="30">
        <v>488.86317130736415</v>
      </c>
      <c r="G59" s="30">
        <v>544.11390588106178</v>
      </c>
      <c r="H59" s="30">
        <v>733.57070739637879</v>
      </c>
      <c r="I59" s="30">
        <v>780.57860247955398</v>
      </c>
      <c r="J59" s="30">
        <v>741.41011784501791</v>
      </c>
      <c r="K59" s="30">
        <v>723.67353838058875</v>
      </c>
      <c r="L59" s="30">
        <v>732.42432155710617</v>
      </c>
      <c r="M59" s="30">
        <v>674.16470359301536</v>
      </c>
      <c r="N59" s="30">
        <v>706.6510577325779</v>
      </c>
      <c r="O59" s="30">
        <v>555.26986138445875</v>
      </c>
      <c r="P59" s="30">
        <v>542.86764339775857</v>
      </c>
      <c r="Q59" s="30">
        <v>529.45584913247251</v>
      </c>
      <c r="R59" s="30">
        <v>545.63178661658185</v>
      </c>
      <c r="S59" s="30">
        <v>490.61871995193576</v>
      </c>
      <c r="T59" s="30">
        <v>516.47966401697204</v>
      </c>
      <c r="U59" s="30">
        <v>469.70374766222966</v>
      </c>
      <c r="V59" s="30">
        <v>504.97541161319322</v>
      </c>
      <c r="W59" s="30">
        <v>573.5427429306377</v>
      </c>
      <c r="X59" s="30">
        <v>632.66519213004472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0.29540873985785188</v>
      </c>
      <c r="G61" s="30">
        <v>0.13901982544654296</v>
      </c>
      <c r="H61" s="30">
        <v>0.25047900335885309</v>
      </c>
      <c r="I61" s="30">
        <v>0.27400862386174052</v>
      </c>
      <c r="J61" s="30">
        <v>0.88218049515953101</v>
      </c>
      <c r="K61" s="30">
        <v>0.59362039693494595</v>
      </c>
      <c r="L61" s="30">
        <v>1.3611351042652495</v>
      </c>
      <c r="M61" s="30">
        <v>1.0773249779733547</v>
      </c>
      <c r="N61" s="30">
        <v>1.2749722615179897</v>
      </c>
      <c r="O61" s="30">
        <v>1.2743773663237916</v>
      </c>
      <c r="P61" s="30">
        <v>1.5392658330153028</v>
      </c>
      <c r="Q61" s="30">
        <v>3.1176528964921282</v>
      </c>
      <c r="R61" s="30">
        <v>2.8287022489987859</v>
      </c>
      <c r="S61" s="30">
        <v>3.2666640236660136</v>
      </c>
      <c r="T61" s="30">
        <v>3.6739954710593672</v>
      </c>
      <c r="U61" s="30">
        <v>3.9329589393150188</v>
      </c>
      <c r="V61" s="30">
        <v>3.6070817708753915</v>
      </c>
      <c r="W61" s="30">
        <v>4.1293555718366255</v>
      </c>
      <c r="X61" s="30">
        <v>3.2029522950437337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2.6677156110278735</v>
      </c>
      <c r="E62" s="30">
        <v>2.2462864421812392</v>
      </c>
      <c r="F62" s="30">
        <v>80.059889697403136</v>
      </c>
      <c r="G62" s="30">
        <v>97.770265327808957</v>
      </c>
      <c r="H62" s="30">
        <v>126.02639494010079</v>
      </c>
      <c r="I62" s="30">
        <v>136.04523149427979</v>
      </c>
      <c r="J62" s="30">
        <v>209.31132069073746</v>
      </c>
      <c r="K62" s="30">
        <v>38.791403182911942</v>
      </c>
      <c r="L62" s="30">
        <v>41.353064524976972</v>
      </c>
      <c r="M62" s="30">
        <v>45.229644003451895</v>
      </c>
      <c r="N62" s="30">
        <v>122.71926692681475</v>
      </c>
      <c r="O62" s="30">
        <v>147.64133948837892</v>
      </c>
      <c r="P62" s="30">
        <v>214.12470524903506</v>
      </c>
      <c r="Q62" s="30">
        <v>226.11399928803084</v>
      </c>
      <c r="R62" s="30">
        <v>248.92865631032555</v>
      </c>
      <c r="S62" s="30">
        <v>246.45695880858594</v>
      </c>
      <c r="T62" s="30">
        <v>324.09253733138297</v>
      </c>
      <c r="U62" s="30">
        <v>360.14262496242202</v>
      </c>
      <c r="V62" s="30">
        <v>351.62375282512772</v>
      </c>
      <c r="W62" s="30">
        <v>350.61053026708231</v>
      </c>
      <c r="X62" s="30">
        <v>325.41611919204519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9.0432116281567417E-4</v>
      </c>
      <c r="K64" s="30">
        <v>3.1930468916246409E-4</v>
      </c>
      <c r="L64" s="30">
        <v>2.6002146211800926E-4</v>
      </c>
      <c r="M64" s="30">
        <v>2.2255814916188511E-4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2.6039240344679076E-4</v>
      </c>
      <c r="W64" s="30">
        <v>7.4536357365992802E-4</v>
      </c>
      <c r="X64" s="30">
        <v>1.6340479105800324E-3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6.8255633805977425E-4</v>
      </c>
      <c r="M65" s="30">
        <v>3.1794021308840728E-4</v>
      </c>
      <c r="N65" s="30">
        <v>1.3515770731677532E-3</v>
      </c>
      <c r="O65" s="30">
        <v>1.505849426950773E-3</v>
      </c>
      <c r="P65" s="30">
        <v>2.6384759645218473E-3</v>
      </c>
      <c r="Q65" s="30">
        <v>1.9257990644078606E-2</v>
      </c>
      <c r="R65" s="30">
        <v>3.5961362558603695E-2</v>
      </c>
      <c r="S65" s="30">
        <v>0.15330416275952422</v>
      </c>
      <c r="T65" s="30">
        <v>0.69482823725263598</v>
      </c>
      <c r="U65" s="30">
        <v>0.65214336195600675</v>
      </c>
      <c r="V65" s="30">
        <v>0.67015357985104951</v>
      </c>
      <c r="W65" s="30">
        <v>0</v>
      </c>
      <c r="X65" s="30">
        <v>0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2.6692715736492761E-3</v>
      </c>
      <c r="I66" s="30">
        <v>1.1915487844389155E-2</v>
      </c>
      <c r="J66" s="30">
        <v>0.28668892870753004</v>
      </c>
      <c r="K66" s="30">
        <v>0.25510336269909567</v>
      </c>
      <c r="L66" s="30">
        <v>0.2031717474566179</v>
      </c>
      <c r="M66" s="30">
        <v>0.3781390154671635</v>
      </c>
      <c r="N66" s="30">
        <v>0.35838082850227476</v>
      </c>
      <c r="O66" s="30">
        <v>0.53642380605289808</v>
      </c>
      <c r="P66" s="30">
        <v>0.47638001862958507</v>
      </c>
      <c r="Q66" s="30">
        <v>0.5310497410045345</v>
      </c>
      <c r="R66" s="30">
        <v>0.7996364009827629</v>
      </c>
      <c r="S66" s="30">
        <v>1.1442853482079962</v>
      </c>
      <c r="T66" s="30">
        <v>1.3380317470096577</v>
      </c>
      <c r="U66" s="30">
        <v>1.8377552721492829</v>
      </c>
      <c r="V66" s="30">
        <v>2.0589661606137355</v>
      </c>
      <c r="W66" s="30">
        <v>2.0225556621802649</v>
      </c>
      <c r="X66" s="30">
        <v>2.6090623699280195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3.9125963048180248</v>
      </c>
      <c r="G69" s="30">
        <v>0.59274423775107488</v>
      </c>
      <c r="H69" s="30">
        <v>0.64503352944971837</v>
      </c>
      <c r="I69" s="30">
        <v>0.71176012297539293</v>
      </c>
      <c r="J69" s="30">
        <v>1.6281397825516439</v>
      </c>
      <c r="K69" s="30">
        <v>0.842008414899997</v>
      </c>
      <c r="L69" s="30">
        <v>1.2131791941634249</v>
      </c>
      <c r="M69" s="30">
        <v>9.9672403247316126</v>
      </c>
      <c r="N69" s="30">
        <v>9.9069477720132681</v>
      </c>
      <c r="O69" s="30">
        <v>1.3596369558791692</v>
      </c>
      <c r="P69" s="30">
        <v>1.593407962456</v>
      </c>
      <c r="Q69" s="30">
        <v>1.58983967052027</v>
      </c>
      <c r="R69" s="30">
        <v>1.3672552757243133</v>
      </c>
      <c r="S69" s="30">
        <v>2.2513393971437283</v>
      </c>
      <c r="T69" s="30">
        <v>2.074105902410496</v>
      </c>
      <c r="U69" s="30">
        <v>1.6730887750721277</v>
      </c>
      <c r="V69" s="30">
        <v>1.9377414673495794</v>
      </c>
      <c r="W69" s="30">
        <v>1.1686327070166898</v>
      </c>
      <c r="X69" s="30">
        <v>0.91288696196066765</v>
      </c>
    </row>
    <row r="70" spans="1:24" ht="11.25" customHeight="1" x14ac:dyDescent="0.2">
      <c r="A70" s="22" t="s">
        <v>127</v>
      </c>
      <c r="B70" s="23" t="s">
        <v>128</v>
      </c>
      <c r="C70" s="30">
        <v>0.6849813090948299</v>
      </c>
      <c r="D70" s="30">
        <v>0.78514356110602312</v>
      </c>
      <c r="E70" s="30">
        <v>0.82158889805380031</v>
      </c>
      <c r="F70" s="30">
        <v>0.8007984784006833</v>
      </c>
      <c r="G70" s="30">
        <v>0.90312646476600755</v>
      </c>
      <c r="H70" s="30">
        <v>0.95635682334334426</v>
      </c>
      <c r="I70" s="30">
        <v>1.4326221595298412</v>
      </c>
      <c r="J70" s="30">
        <v>1.3756046572735929</v>
      </c>
      <c r="K70" s="30">
        <v>1.5498511041943637</v>
      </c>
      <c r="L70" s="30">
        <v>1.1522807450664272</v>
      </c>
      <c r="M70" s="30">
        <v>1.1769437962882376</v>
      </c>
      <c r="N70" s="30">
        <v>1.495971178250771</v>
      </c>
      <c r="O70" s="30">
        <v>1.7302084689230981</v>
      </c>
      <c r="P70" s="30">
        <v>1.9971164861102011</v>
      </c>
      <c r="Q70" s="30">
        <v>5.6224675369679105</v>
      </c>
      <c r="R70" s="30">
        <v>6.9013651567876266</v>
      </c>
      <c r="S70" s="30">
        <v>7.7715879629447713</v>
      </c>
      <c r="T70" s="30">
        <v>8.2628246791936508</v>
      </c>
      <c r="U70" s="30">
        <v>9.5851335293570905</v>
      </c>
      <c r="V70" s="30">
        <v>10.732392833464328</v>
      </c>
      <c r="W70" s="30">
        <v>12.2338769947128</v>
      </c>
      <c r="X70" s="30">
        <v>12.267277311836317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:W71" si="26">SUM(C72:C73)</f>
        <v>297.01870873082498</v>
      </c>
      <c r="D71" s="31">
        <f t="shared" si="26"/>
        <v>209.77456795631218</v>
      </c>
      <c r="E71" s="31">
        <f t="shared" si="26"/>
        <v>202.69339620365193</v>
      </c>
      <c r="F71" s="31">
        <f t="shared" si="26"/>
        <v>291.36340678753515</v>
      </c>
      <c r="G71" s="31">
        <f t="shared" si="26"/>
        <v>350.34003076938609</v>
      </c>
      <c r="H71" s="31">
        <f t="shared" si="26"/>
        <v>403.6291946369156</v>
      </c>
      <c r="I71" s="31">
        <f t="shared" si="26"/>
        <v>499.6148440452273</v>
      </c>
      <c r="J71" s="31">
        <f t="shared" si="26"/>
        <v>558.86159807669424</v>
      </c>
      <c r="K71" s="31">
        <f t="shared" si="26"/>
        <v>835.49086762069396</v>
      </c>
      <c r="L71" s="31">
        <f t="shared" si="26"/>
        <v>1011.3102878136232</v>
      </c>
      <c r="M71" s="31">
        <f t="shared" si="26"/>
        <v>1137.5028463829228</v>
      </c>
      <c r="N71" s="31">
        <f t="shared" si="26"/>
        <v>1392.1063134822409</v>
      </c>
      <c r="O71" s="31">
        <f t="shared" si="26"/>
        <v>1325.4821685362522</v>
      </c>
      <c r="P71" s="31">
        <f t="shared" si="26"/>
        <v>1470.9082900419498</v>
      </c>
      <c r="Q71" s="31">
        <f t="shared" si="26"/>
        <v>1608.1288056579899</v>
      </c>
      <c r="R71" s="31">
        <f t="shared" si="26"/>
        <v>1607.2810225258818</v>
      </c>
      <c r="S71" s="31">
        <f t="shared" si="26"/>
        <v>1750.9576108892029</v>
      </c>
      <c r="T71" s="31">
        <f t="shared" si="26"/>
        <v>1855.9383060853215</v>
      </c>
      <c r="U71" s="31">
        <f t="shared" si="26"/>
        <v>2126.4080236387044</v>
      </c>
      <c r="V71" s="31">
        <f t="shared" si="26"/>
        <v>2173.9110520255481</v>
      </c>
      <c r="W71" s="31">
        <f t="shared" si="26"/>
        <v>2230.9426559592557</v>
      </c>
      <c r="X71" s="31">
        <f t="shared" ref="X71" si="27">SUM(X72:X73)</f>
        <v>2235.4862086743806</v>
      </c>
    </row>
    <row r="72" spans="1:24" ht="11.25" customHeight="1" x14ac:dyDescent="0.2">
      <c r="A72" s="22" t="s">
        <v>131</v>
      </c>
      <c r="B72" s="23" t="s">
        <v>132</v>
      </c>
      <c r="C72" s="30">
        <v>297.01870873082498</v>
      </c>
      <c r="D72" s="30">
        <v>207.59279058545053</v>
      </c>
      <c r="E72" s="30">
        <v>200.85462443683471</v>
      </c>
      <c r="F72" s="30">
        <v>211.96211632163013</v>
      </c>
      <c r="G72" s="30">
        <v>253.33327083660328</v>
      </c>
      <c r="H72" s="30">
        <v>267.75597676501673</v>
      </c>
      <c r="I72" s="30">
        <v>336.91061999259813</v>
      </c>
      <c r="J72" s="30">
        <v>322.49366102306578</v>
      </c>
      <c r="K72" s="30">
        <v>789.45841796377181</v>
      </c>
      <c r="L72" s="30">
        <v>893.51830274506983</v>
      </c>
      <c r="M72" s="30">
        <v>1007.5083472370119</v>
      </c>
      <c r="N72" s="30">
        <v>1186.9313750977749</v>
      </c>
      <c r="O72" s="30">
        <v>1114.2274025385916</v>
      </c>
      <c r="P72" s="30">
        <v>1173.4647990989019</v>
      </c>
      <c r="Q72" s="30">
        <v>1293.2987366130531</v>
      </c>
      <c r="R72" s="30">
        <v>1285.0165940141931</v>
      </c>
      <c r="S72" s="30">
        <v>1391.7058738067917</v>
      </c>
      <c r="T72" s="30">
        <v>1439.7744948154912</v>
      </c>
      <c r="U72" s="30">
        <v>1709.772897461108</v>
      </c>
      <c r="V72" s="30">
        <v>1751.8731833190855</v>
      </c>
      <c r="W72" s="30">
        <v>1818.2385703045431</v>
      </c>
      <c r="X72" s="30">
        <v>1821.4303396983855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2.1817773708616524</v>
      </c>
      <c r="E73" s="30">
        <v>1.8387717668172241</v>
      </c>
      <c r="F73" s="30">
        <v>79.401290465905006</v>
      </c>
      <c r="G73" s="30">
        <v>97.006759932782813</v>
      </c>
      <c r="H73" s="30">
        <v>135.87321787189885</v>
      </c>
      <c r="I73" s="30">
        <v>162.70422405262917</v>
      </c>
      <c r="J73" s="30">
        <v>236.36793705362845</v>
      </c>
      <c r="K73" s="30">
        <v>46.032449656922175</v>
      </c>
      <c r="L73" s="30">
        <v>117.79198506855334</v>
      </c>
      <c r="M73" s="30">
        <v>129.99449914591088</v>
      </c>
      <c r="N73" s="30">
        <v>205.17493838446609</v>
      </c>
      <c r="O73" s="30">
        <v>211.25476599766046</v>
      </c>
      <c r="P73" s="30">
        <v>297.44349094304783</v>
      </c>
      <c r="Q73" s="30">
        <v>314.83006904493692</v>
      </c>
      <c r="R73" s="30">
        <v>322.26442851168872</v>
      </c>
      <c r="S73" s="30">
        <v>359.25173708241118</v>
      </c>
      <c r="T73" s="30">
        <v>416.16381126983049</v>
      </c>
      <c r="U73" s="30">
        <v>416.63512617759625</v>
      </c>
      <c r="V73" s="30">
        <v>422.0378687064624</v>
      </c>
      <c r="W73" s="30">
        <v>412.70408565471246</v>
      </c>
      <c r="X73" s="30">
        <v>414.05586897599483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64.331652667754369</v>
      </c>
      <c r="D75" s="31">
        <v>64.648724753239236</v>
      </c>
      <c r="E75" s="31">
        <v>55.537273932812624</v>
      </c>
      <c r="F75" s="31">
        <v>58.765171835708259</v>
      </c>
      <c r="G75" s="31">
        <v>90.959790270624907</v>
      </c>
      <c r="H75" s="31">
        <v>79.177893837318365</v>
      </c>
      <c r="I75" s="31">
        <v>100.97760972670061</v>
      </c>
      <c r="J75" s="31">
        <v>96.56288952496925</v>
      </c>
      <c r="K75" s="31">
        <v>80.475420565276593</v>
      </c>
      <c r="L75" s="31">
        <v>67.958625823589983</v>
      </c>
      <c r="M75" s="31">
        <v>78.096779515502547</v>
      </c>
      <c r="N75" s="31">
        <v>85.393226571787196</v>
      </c>
      <c r="O75" s="31">
        <v>80.723355213536536</v>
      </c>
      <c r="P75" s="31">
        <v>70.823246930119211</v>
      </c>
      <c r="Q75" s="31">
        <v>78.266962455589066</v>
      </c>
      <c r="R75" s="31">
        <v>85.489288026677897</v>
      </c>
      <c r="S75" s="31">
        <v>81.513351483248414</v>
      </c>
      <c r="T75" s="31">
        <v>84.611787551480091</v>
      </c>
      <c r="U75" s="31">
        <v>135.60990712343684</v>
      </c>
      <c r="V75" s="31">
        <v>95.901031844146189</v>
      </c>
      <c r="W75" s="31">
        <v>102.03890843128544</v>
      </c>
      <c r="X75" s="31">
        <v>86.062836473394754</v>
      </c>
    </row>
    <row r="76" spans="1:24" ht="11.25" customHeight="1" x14ac:dyDescent="0.2">
      <c r="A76" s="26" t="s">
        <v>139</v>
      </c>
      <c r="B76" s="27" t="s">
        <v>140</v>
      </c>
      <c r="C76" s="32">
        <v>1583.6902853445072</v>
      </c>
      <c r="D76" s="32">
        <v>1582.0722392902596</v>
      </c>
      <c r="E76" s="32">
        <v>1630.0093960181453</v>
      </c>
      <c r="F76" s="32">
        <v>1589.3693351421591</v>
      </c>
      <c r="G76" s="32">
        <v>1656.2965921224361</v>
      </c>
      <c r="H76" s="32">
        <v>1691.9887194477024</v>
      </c>
      <c r="I76" s="32">
        <v>1977.4730517356202</v>
      </c>
      <c r="J76" s="32">
        <v>1960.1138063395492</v>
      </c>
      <c r="K76" s="32">
        <v>1727.711927834682</v>
      </c>
      <c r="L76" s="32">
        <v>1419.3992707772045</v>
      </c>
      <c r="M76" s="32">
        <v>1365.9808591061646</v>
      </c>
      <c r="N76" s="32">
        <v>1325.4010207436697</v>
      </c>
      <c r="O76" s="32">
        <v>1200.7297900563763</v>
      </c>
      <c r="P76" s="32">
        <v>1137.6080548349848</v>
      </c>
      <c r="Q76" s="32">
        <v>1176.2102753354413</v>
      </c>
      <c r="R76" s="32">
        <v>1167.8828377259968</v>
      </c>
      <c r="S76" s="32">
        <v>1159.8470928870247</v>
      </c>
      <c r="T76" s="32">
        <v>1262.5064188395975</v>
      </c>
      <c r="U76" s="32">
        <v>1272.5924246624818</v>
      </c>
      <c r="V76" s="32">
        <v>1271.4305992106661</v>
      </c>
      <c r="W76" s="32">
        <v>1222.6479413609109</v>
      </c>
      <c r="X76" s="32">
        <v>1280.5412565111073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9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454</v>
      </c>
      <c r="B1" s="7" t="s">
        <v>455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17090.493171852391</v>
      </c>
      <c r="D2" s="28">
        <f t="shared" ref="D2:W2" si="1">SUM(D3,D17,D22,D25,D26,D51,D52,D71,D74,D75,D76)</f>
        <v>17556.200216103985</v>
      </c>
      <c r="E2" s="28">
        <f t="shared" si="1"/>
        <v>16882.715006404644</v>
      </c>
      <c r="F2" s="28">
        <f t="shared" si="1"/>
        <v>17889.111857796277</v>
      </c>
      <c r="G2" s="28">
        <f t="shared" si="1"/>
        <v>18019.256406226112</v>
      </c>
      <c r="H2" s="28">
        <f t="shared" si="1"/>
        <v>18967.153542134689</v>
      </c>
      <c r="I2" s="28">
        <f t="shared" si="1"/>
        <v>16157.992446414577</v>
      </c>
      <c r="J2" s="28">
        <f t="shared" si="1"/>
        <v>17150.997373491318</v>
      </c>
      <c r="K2" s="28">
        <f t="shared" si="1"/>
        <v>17285.43954597324</v>
      </c>
      <c r="L2" s="28">
        <f t="shared" si="1"/>
        <v>13688.55272737156</v>
      </c>
      <c r="M2" s="28">
        <f t="shared" si="1"/>
        <v>14824.217761410215</v>
      </c>
      <c r="N2" s="28">
        <f t="shared" si="1"/>
        <v>15514.208808397547</v>
      </c>
      <c r="O2" s="28">
        <f t="shared" si="1"/>
        <v>14535.307361912723</v>
      </c>
      <c r="P2" s="28">
        <f t="shared" si="1"/>
        <v>14354.968914989846</v>
      </c>
      <c r="Q2" s="28">
        <f t="shared" si="1"/>
        <v>13995.05409726787</v>
      </c>
      <c r="R2" s="28">
        <f t="shared" si="1"/>
        <v>14707.517245550307</v>
      </c>
      <c r="S2" s="28">
        <f t="shared" si="1"/>
        <v>15218.039992110926</v>
      </c>
      <c r="T2" s="28">
        <f t="shared" si="1"/>
        <v>14492.765449583381</v>
      </c>
      <c r="U2" s="28">
        <f t="shared" si="1"/>
        <v>15122.580478767657</v>
      </c>
      <c r="V2" s="28">
        <f t="shared" si="1"/>
        <v>15083.070676512616</v>
      </c>
      <c r="W2" s="28">
        <f t="shared" si="1"/>
        <v>14935.41349545171</v>
      </c>
      <c r="X2" s="28">
        <f t="shared" ref="X2" si="2">SUM(X3,X17,X22,X25,X26,X51,X52,X71,X74,X75,X76)</f>
        <v>16143.532028954412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3">SUM(C4,C8,C11)</f>
        <v>2490.011432648887</v>
      </c>
      <c r="D3" s="29">
        <f t="shared" ref="D3:W3" si="4">SUM(D4,D8,D11)</f>
        <v>2268.4063253465129</v>
      </c>
      <c r="E3" s="29">
        <f t="shared" si="4"/>
        <v>2034.5243878759165</v>
      </c>
      <c r="F3" s="29">
        <f t="shared" si="4"/>
        <v>2132.3782072190979</v>
      </c>
      <c r="G3" s="29">
        <f t="shared" si="4"/>
        <v>2052.4817041118858</v>
      </c>
      <c r="H3" s="29">
        <f t="shared" si="4"/>
        <v>1907.8101309473855</v>
      </c>
      <c r="I3" s="29">
        <f t="shared" si="4"/>
        <v>1742.2965623952637</v>
      </c>
      <c r="J3" s="29">
        <f t="shared" si="4"/>
        <v>2546.2192971620325</v>
      </c>
      <c r="K3" s="29">
        <f t="shared" si="4"/>
        <v>2316.7401932600014</v>
      </c>
      <c r="L3" s="29">
        <f t="shared" si="4"/>
        <v>1584.6936883421213</v>
      </c>
      <c r="M3" s="29">
        <f t="shared" si="4"/>
        <v>1801.4098168106318</v>
      </c>
      <c r="N3" s="29">
        <f t="shared" si="4"/>
        <v>2092.078947867702</v>
      </c>
      <c r="O3" s="29">
        <f t="shared" si="4"/>
        <v>1947.6299950958505</v>
      </c>
      <c r="P3" s="29">
        <f t="shared" si="4"/>
        <v>1668.3020098691609</v>
      </c>
      <c r="Q3" s="29">
        <f t="shared" si="4"/>
        <v>1694.1536102437008</v>
      </c>
      <c r="R3" s="29">
        <f t="shared" si="4"/>
        <v>1585.6542317378944</v>
      </c>
      <c r="S3" s="29">
        <f t="shared" si="4"/>
        <v>1563.5138981584596</v>
      </c>
      <c r="T3" s="29">
        <f t="shared" si="4"/>
        <v>1504.179037112553</v>
      </c>
      <c r="U3" s="29">
        <f t="shared" si="4"/>
        <v>1565.4082189192764</v>
      </c>
      <c r="V3" s="29">
        <f t="shared" si="4"/>
        <v>1527.5911423488183</v>
      </c>
      <c r="W3" s="29">
        <f t="shared" si="4"/>
        <v>1642.9406315728941</v>
      </c>
      <c r="X3" s="29">
        <f t="shared" ref="X3" si="5">SUM(X4,X8,X11)</f>
        <v>1549.0796868017912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6">SUM(C5:C7)</f>
        <v>1756.89298857985</v>
      </c>
      <c r="D4" s="42">
        <f t="shared" ref="D4:W4" si="7">SUM(D5:D7)</f>
        <v>1615.8742881693681</v>
      </c>
      <c r="E4" s="42">
        <f t="shared" si="7"/>
        <v>1428.4129813940301</v>
      </c>
      <c r="F4" s="42">
        <f t="shared" si="7"/>
        <v>1385.0023683733061</v>
      </c>
      <c r="G4" s="42">
        <f t="shared" si="7"/>
        <v>1283.5269999583202</v>
      </c>
      <c r="H4" s="42">
        <f t="shared" si="7"/>
        <v>1232.6715421028896</v>
      </c>
      <c r="I4" s="42">
        <f t="shared" si="7"/>
        <v>1097.1714769435682</v>
      </c>
      <c r="J4" s="42">
        <f t="shared" si="7"/>
        <v>1773.1784202518811</v>
      </c>
      <c r="K4" s="42">
        <f t="shared" si="7"/>
        <v>1572.0262834555765</v>
      </c>
      <c r="L4" s="42">
        <f t="shared" si="7"/>
        <v>999.93274203356771</v>
      </c>
      <c r="M4" s="42">
        <f t="shared" si="7"/>
        <v>1144.5110294581923</v>
      </c>
      <c r="N4" s="42">
        <f t="shared" si="7"/>
        <v>1351.9266170176802</v>
      </c>
      <c r="O4" s="42">
        <f t="shared" si="7"/>
        <v>1241.0121759770952</v>
      </c>
      <c r="P4" s="42">
        <f t="shared" si="7"/>
        <v>955.34374496540738</v>
      </c>
      <c r="Q4" s="42">
        <f t="shared" si="7"/>
        <v>998.20179126044184</v>
      </c>
      <c r="R4" s="42">
        <f t="shared" si="7"/>
        <v>862.40263909165731</v>
      </c>
      <c r="S4" s="42">
        <f t="shared" si="7"/>
        <v>830.10472024914009</v>
      </c>
      <c r="T4" s="42">
        <f t="shared" si="7"/>
        <v>769.52469517453733</v>
      </c>
      <c r="U4" s="42">
        <f t="shared" si="7"/>
        <v>845.82917171308202</v>
      </c>
      <c r="V4" s="42">
        <f t="shared" si="7"/>
        <v>814.66975889060893</v>
      </c>
      <c r="W4" s="42">
        <f t="shared" si="7"/>
        <v>738.30203655426374</v>
      </c>
      <c r="X4" s="42">
        <f t="shared" ref="X4" si="8">SUM(X5:X7)</f>
        <v>780.53915948955773</v>
      </c>
    </row>
    <row r="5" spans="1:24" ht="11.25" customHeight="1" x14ac:dyDescent="0.2">
      <c r="A5" s="39" t="s">
        <v>5</v>
      </c>
      <c r="B5" s="23" t="s">
        <v>6</v>
      </c>
      <c r="C5" s="30">
        <v>3.8102379519642593</v>
      </c>
      <c r="D5" s="30">
        <v>2.9043622111591194</v>
      </c>
      <c r="E5" s="30">
        <v>17.78871815337693</v>
      </c>
      <c r="F5" s="30">
        <v>32.745607477576804</v>
      </c>
      <c r="G5" s="30">
        <v>42.906060543757256</v>
      </c>
      <c r="H5" s="30">
        <v>31.482874499152175</v>
      </c>
      <c r="I5" s="30">
        <v>32.545397780182356</v>
      </c>
      <c r="J5" s="30">
        <v>45.531206722924637</v>
      </c>
      <c r="K5" s="30">
        <v>55.365211420066103</v>
      </c>
      <c r="L5" s="30">
        <v>44.386339157593802</v>
      </c>
      <c r="M5" s="30">
        <v>91.183317772257283</v>
      </c>
      <c r="N5" s="30">
        <v>174.41315964104388</v>
      </c>
      <c r="O5" s="30">
        <v>170.43123070213079</v>
      </c>
      <c r="P5" s="30">
        <v>100.75349868402533</v>
      </c>
      <c r="Q5" s="30">
        <v>58.690247092981707</v>
      </c>
      <c r="R5" s="30">
        <v>52.461894422746781</v>
      </c>
      <c r="S5" s="30">
        <v>54.687529793254839</v>
      </c>
      <c r="T5" s="30">
        <v>45.641975969219317</v>
      </c>
      <c r="U5" s="30">
        <v>60.290007217129983</v>
      </c>
      <c r="V5" s="30">
        <v>49.484239660290761</v>
      </c>
      <c r="W5" s="30">
        <v>38.460995438741776</v>
      </c>
      <c r="X5" s="30">
        <v>67.872800645552161</v>
      </c>
    </row>
    <row r="6" spans="1:24" ht="11.25" customHeight="1" x14ac:dyDescent="0.2">
      <c r="A6" s="39" t="s">
        <v>7</v>
      </c>
      <c r="B6" s="23" t="s">
        <v>8</v>
      </c>
      <c r="C6" s="30">
        <v>0.78454816464720634</v>
      </c>
      <c r="D6" s="30">
        <v>0.49674397481993149</v>
      </c>
      <c r="E6" s="30">
        <v>0.24735978450627222</v>
      </c>
      <c r="F6" s="30">
        <v>0</v>
      </c>
      <c r="G6" s="30">
        <v>0</v>
      </c>
      <c r="H6" s="30">
        <v>0</v>
      </c>
      <c r="I6" s="30">
        <v>0</v>
      </c>
      <c r="J6" s="30">
        <v>2.3709666072030986</v>
      </c>
      <c r="K6" s="30">
        <v>1.9424143638028646</v>
      </c>
      <c r="L6" s="30">
        <v>0</v>
      </c>
      <c r="M6" s="30">
        <v>0</v>
      </c>
      <c r="N6" s="30">
        <v>0</v>
      </c>
      <c r="O6" s="30">
        <v>17.368034964672713</v>
      </c>
      <c r="P6" s="30">
        <v>0</v>
      </c>
      <c r="Q6" s="30">
        <v>0.34917230380158154</v>
      </c>
      <c r="R6" s="30">
        <v>8.647329475147808E-2</v>
      </c>
      <c r="S6" s="30">
        <v>0.13314528783165444</v>
      </c>
      <c r="T6" s="30">
        <v>9.6825073337898054E-2</v>
      </c>
      <c r="U6" s="30">
        <v>0.1687172581467685</v>
      </c>
      <c r="V6" s="30">
        <v>8.8695192210682894E-2</v>
      </c>
      <c r="W6" s="30">
        <v>9.5847547730976645E-2</v>
      </c>
      <c r="X6" s="30">
        <v>0.11373190708870046</v>
      </c>
    </row>
    <row r="7" spans="1:24" ht="11.25" customHeight="1" x14ac:dyDescent="0.2">
      <c r="A7" s="39" t="s">
        <v>9</v>
      </c>
      <c r="B7" s="23" t="s">
        <v>10</v>
      </c>
      <c r="C7" s="30">
        <v>1752.2982024632386</v>
      </c>
      <c r="D7" s="30">
        <v>1612.4731819833892</v>
      </c>
      <c r="E7" s="30">
        <v>1410.3769034561469</v>
      </c>
      <c r="F7" s="30">
        <v>1352.2567608957293</v>
      </c>
      <c r="G7" s="30">
        <v>1240.6209394145628</v>
      </c>
      <c r="H7" s="30">
        <v>1201.1886676037375</v>
      </c>
      <c r="I7" s="30">
        <v>1064.6260791633858</v>
      </c>
      <c r="J7" s="30">
        <v>1725.2762469217535</v>
      </c>
      <c r="K7" s="30">
        <v>1514.7186576717074</v>
      </c>
      <c r="L7" s="30">
        <v>955.54640287597385</v>
      </c>
      <c r="M7" s="30">
        <v>1053.3277116859351</v>
      </c>
      <c r="N7" s="30">
        <v>1177.5134573766363</v>
      </c>
      <c r="O7" s="30">
        <v>1053.2129103102918</v>
      </c>
      <c r="P7" s="30">
        <v>854.59024628138206</v>
      </c>
      <c r="Q7" s="30">
        <v>939.16237186365856</v>
      </c>
      <c r="R7" s="30">
        <v>809.854271374159</v>
      </c>
      <c r="S7" s="30">
        <v>775.28404516805358</v>
      </c>
      <c r="T7" s="30">
        <v>723.78589413198006</v>
      </c>
      <c r="U7" s="30">
        <v>785.37044723780525</v>
      </c>
      <c r="V7" s="30">
        <v>765.09682403810746</v>
      </c>
      <c r="W7" s="30">
        <v>699.74519356779103</v>
      </c>
      <c r="X7" s="30">
        <v>712.55262693691691</v>
      </c>
    </row>
    <row r="8" spans="1:24" ht="11.25" customHeight="1" x14ac:dyDescent="0.2">
      <c r="A8" s="40" t="s">
        <v>343</v>
      </c>
      <c r="B8" s="41" t="s">
        <v>344</v>
      </c>
      <c r="C8" s="42">
        <f t="shared" ref="C8:W8" si="9">SUM(C9:C10)</f>
        <v>82.925186375483293</v>
      </c>
      <c r="D8" s="42">
        <f t="shared" si="9"/>
        <v>72.600585712054169</v>
      </c>
      <c r="E8" s="42">
        <f t="shared" si="9"/>
        <v>63.869972526551663</v>
      </c>
      <c r="F8" s="42">
        <f t="shared" si="9"/>
        <v>71.14357851358551</v>
      </c>
      <c r="G8" s="42">
        <f t="shared" si="9"/>
        <v>71.604240573345805</v>
      </c>
      <c r="H8" s="42">
        <f t="shared" si="9"/>
        <v>60.814856172633405</v>
      </c>
      <c r="I8" s="42">
        <f t="shared" si="9"/>
        <v>71.239997149959038</v>
      </c>
      <c r="J8" s="42">
        <f t="shared" si="9"/>
        <v>80.398398049480861</v>
      </c>
      <c r="K8" s="42">
        <f t="shared" si="9"/>
        <v>82.620911556107842</v>
      </c>
      <c r="L8" s="42">
        <f t="shared" si="9"/>
        <v>44.299048924100191</v>
      </c>
      <c r="M8" s="42">
        <f t="shared" si="9"/>
        <v>45.902470594008832</v>
      </c>
      <c r="N8" s="42">
        <f t="shared" si="9"/>
        <v>47.573638412220205</v>
      </c>
      <c r="O8" s="42">
        <f t="shared" si="9"/>
        <v>55.63128873568192</v>
      </c>
      <c r="P8" s="42">
        <f t="shared" si="9"/>
        <v>65.17368277427083</v>
      </c>
      <c r="Q8" s="42">
        <f t="shared" si="9"/>
        <v>69.967515685576785</v>
      </c>
      <c r="R8" s="42">
        <f t="shared" si="9"/>
        <v>68.181778182476933</v>
      </c>
      <c r="S8" s="42">
        <f t="shared" si="9"/>
        <v>73.161744168442709</v>
      </c>
      <c r="T8" s="42">
        <f t="shared" si="9"/>
        <v>55.680235763872432</v>
      </c>
      <c r="U8" s="42">
        <f t="shared" si="9"/>
        <v>64.231212111068416</v>
      </c>
      <c r="V8" s="42">
        <f t="shared" si="9"/>
        <v>66.093255692250978</v>
      </c>
      <c r="W8" s="42">
        <f t="shared" si="9"/>
        <v>65.658440206324642</v>
      </c>
      <c r="X8" s="42">
        <f t="shared" ref="X8" si="10">SUM(X9:X10)</f>
        <v>82.505479777742295</v>
      </c>
    </row>
    <row r="9" spans="1:24" ht="11.25" customHeight="1" x14ac:dyDescent="0.2">
      <c r="A9" s="39" t="s">
        <v>11</v>
      </c>
      <c r="B9" s="23" t="s">
        <v>12</v>
      </c>
      <c r="C9" s="30">
        <v>41.762276670271724</v>
      </c>
      <c r="D9" s="30">
        <v>40.32241207975774</v>
      </c>
      <c r="E9" s="30">
        <v>31.573943837950022</v>
      </c>
      <c r="F9" s="30">
        <v>32.169270913490145</v>
      </c>
      <c r="G9" s="30">
        <v>38.400918658981652</v>
      </c>
      <c r="H9" s="30">
        <v>40.761812867300549</v>
      </c>
      <c r="I9" s="30">
        <v>58.769921179975135</v>
      </c>
      <c r="J9" s="30">
        <v>62.710861130335331</v>
      </c>
      <c r="K9" s="30">
        <v>44.850527423846231</v>
      </c>
      <c r="L9" s="30">
        <v>28.942985163294253</v>
      </c>
      <c r="M9" s="30">
        <v>25.578765932422634</v>
      </c>
      <c r="N9" s="30">
        <v>22.487148509021011</v>
      </c>
      <c r="O9" s="30">
        <v>25.577509009244956</v>
      </c>
      <c r="P9" s="30">
        <v>38.128895396374205</v>
      </c>
      <c r="Q9" s="30">
        <v>39.870213219769326</v>
      </c>
      <c r="R9" s="30">
        <v>41.830178197549934</v>
      </c>
      <c r="S9" s="30">
        <v>45.052833500476019</v>
      </c>
      <c r="T9" s="30">
        <v>32.387650689781758</v>
      </c>
      <c r="U9" s="30">
        <v>35.233908142329767</v>
      </c>
      <c r="V9" s="30">
        <v>43.212580315751048</v>
      </c>
      <c r="W9" s="30">
        <v>44.836354589074297</v>
      </c>
      <c r="X9" s="30">
        <v>51.361579852979531</v>
      </c>
    </row>
    <row r="10" spans="1:24" ht="11.25" customHeight="1" x14ac:dyDescent="0.2">
      <c r="A10" s="39" t="s">
        <v>13</v>
      </c>
      <c r="B10" s="23" t="s">
        <v>14</v>
      </c>
      <c r="C10" s="30">
        <v>41.162909705211575</v>
      </c>
      <c r="D10" s="30">
        <v>32.278173632296429</v>
      </c>
      <c r="E10" s="30">
        <v>32.296028688601638</v>
      </c>
      <c r="F10" s="30">
        <v>38.974307600095365</v>
      </c>
      <c r="G10" s="30">
        <v>33.203321914364153</v>
      </c>
      <c r="H10" s="30">
        <v>20.053043305332857</v>
      </c>
      <c r="I10" s="30">
        <v>12.470075969983903</v>
      </c>
      <c r="J10" s="30">
        <v>17.687536919145533</v>
      </c>
      <c r="K10" s="30">
        <v>37.770384132261604</v>
      </c>
      <c r="L10" s="30">
        <v>15.356063760805934</v>
      </c>
      <c r="M10" s="30">
        <v>20.323704661586198</v>
      </c>
      <c r="N10" s="30">
        <v>25.086489903199194</v>
      </c>
      <c r="O10" s="30">
        <v>30.053779726436961</v>
      </c>
      <c r="P10" s="30">
        <v>27.044787377896625</v>
      </c>
      <c r="Q10" s="30">
        <v>30.097302465807456</v>
      </c>
      <c r="R10" s="30">
        <v>26.351599984926999</v>
      </c>
      <c r="S10" s="30">
        <v>28.108910667966683</v>
      </c>
      <c r="T10" s="30">
        <v>23.292585074090674</v>
      </c>
      <c r="U10" s="30">
        <v>28.997303968738645</v>
      </c>
      <c r="V10" s="30">
        <v>22.880675376499934</v>
      </c>
      <c r="W10" s="30">
        <v>20.822085617250345</v>
      </c>
      <c r="X10" s="30">
        <v>31.143899924762763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:W11" si="11">SUM(C12:C16)</f>
        <v>650.19325769355373</v>
      </c>
      <c r="D11" s="42">
        <f t="shared" si="11"/>
        <v>579.93145146509028</v>
      </c>
      <c r="E11" s="42">
        <f t="shared" si="11"/>
        <v>542.24143395533474</v>
      </c>
      <c r="F11" s="42">
        <f t="shared" si="11"/>
        <v>676.23226033220647</v>
      </c>
      <c r="G11" s="42">
        <f t="shared" si="11"/>
        <v>697.35046358021975</v>
      </c>
      <c r="H11" s="42">
        <f t="shared" si="11"/>
        <v>614.32373267186244</v>
      </c>
      <c r="I11" s="42">
        <f t="shared" si="11"/>
        <v>573.88508830173657</v>
      </c>
      <c r="J11" s="42">
        <f t="shared" si="11"/>
        <v>692.64247886067039</v>
      </c>
      <c r="K11" s="42">
        <f t="shared" si="11"/>
        <v>662.09299824831703</v>
      </c>
      <c r="L11" s="42">
        <f t="shared" si="11"/>
        <v>540.46189738445332</v>
      </c>
      <c r="M11" s="42">
        <f t="shared" si="11"/>
        <v>610.99631675843079</v>
      </c>
      <c r="N11" s="42">
        <f t="shared" si="11"/>
        <v>692.57869243780181</v>
      </c>
      <c r="O11" s="42">
        <f t="shared" si="11"/>
        <v>650.9865303830735</v>
      </c>
      <c r="P11" s="42">
        <f t="shared" si="11"/>
        <v>647.7845821294826</v>
      </c>
      <c r="Q11" s="42">
        <f t="shared" si="11"/>
        <v>625.98430329768212</v>
      </c>
      <c r="R11" s="42">
        <f t="shared" si="11"/>
        <v>655.06981446376005</v>
      </c>
      <c r="S11" s="42">
        <f t="shared" si="11"/>
        <v>660.24743374087689</v>
      </c>
      <c r="T11" s="42">
        <f t="shared" si="11"/>
        <v>678.97410617414334</v>
      </c>
      <c r="U11" s="42">
        <f t="shared" si="11"/>
        <v>655.3478350951259</v>
      </c>
      <c r="V11" s="42">
        <f t="shared" si="11"/>
        <v>646.82812776595824</v>
      </c>
      <c r="W11" s="42">
        <f t="shared" si="11"/>
        <v>838.98015481230573</v>
      </c>
      <c r="X11" s="42">
        <f t="shared" ref="X11" si="12">SUM(X12:X16)</f>
        <v>686.03504753449124</v>
      </c>
    </row>
    <row r="12" spans="1:24" ht="11.25" customHeight="1" x14ac:dyDescent="0.2">
      <c r="A12" s="39" t="s">
        <v>15</v>
      </c>
      <c r="B12" s="23" t="s">
        <v>16</v>
      </c>
      <c r="C12" s="30">
        <v>0.15991347727519509</v>
      </c>
      <c r="D12" s="30">
        <v>0</v>
      </c>
      <c r="E12" s="30">
        <v>0</v>
      </c>
      <c r="F12" s="30">
        <v>0</v>
      </c>
      <c r="G12" s="30">
        <v>0.64312032428383381</v>
      </c>
      <c r="H12" s="30">
        <v>0.31478177376681227</v>
      </c>
      <c r="I12" s="30">
        <v>0.29797653577160188</v>
      </c>
      <c r="J12" s="30">
        <v>0</v>
      </c>
      <c r="K12" s="30">
        <v>0.31375381559001547</v>
      </c>
      <c r="L12" s="30">
        <v>0</v>
      </c>
      <c r="M12" s="30">
        <v>0</v>
      </c>
      <c r="N12" s="30">
        <v>0.39993517576473336</v>
      </c>
      <c r="O12" s="30">
        <v>4.0420416016282585</v>
      </c>
      <c r="P12" s="30">
        <v>2.3674506640754114</v>
      </c>
      <c r="Q12" s="30">
        <v>0</v>
      </c>
      <c r="R12" s="30">
        <v>0</v>
      </c>
      <c r="S12" s="30">
        <v>0</v>
      </c>
      <c r="T12" s="30">
        <v>8.8360942712236972E-3</v>
      </c>
      <c r="U12" s="30">
        <v>9.7167566564895398E-3</v>
      </c>
      <c r="V12" s="30">
        <v>7.3894650243953698E-3</v>
      </c>
      <c r="W12" s="30">
        <v>6.9208512697113943E-3</v>
      </c>
      <c r="X12" s="30">
        <v>1.5653670624931417E-2</v>
      </c>
    </row>
    <row r="13" spans="1:24" ht="11.25" customHeight="1" x14ac:dyDescent="0.2">
      <c r="A13" s="39" t="s">
        <v>17</v>
      </c>
      <c r="B13" s="23" t="s">
        <v>18</v>
      </c>
      <c r="C13" s="30">
        <v>235.39900899667319</v>
      </c>
      <c r="D13" s="30">
        <v>222.6782839026697</v>
      </c>
      <c r="E13" s="30">
        <v>197.94037304257006</v>
      </c>
      <c r="F13" s="30">
        <v>227.66250871829422</v>
      </c>
      <c r="G13" s="30">
        <v>203.29222244314641</v>
      </c>
      <c r="H13" s="30">
        <v>160.80400691274937</v>
      </c>
      <c r="I13" s="30">
        <v>151.77364813985687</v>
      </c>
      <c r="J13" s="30">
        <v>192.23579812542812</v>
      </c>
      <c r="K13" s="30">
        <v>173.72473026552103</v>
      </c>
      <c r="L13" s="30">
        <v>151.09900502535419</v>
      </c>
      <c r="M13" s="30">
        <v>154.56525500299878</v>
      </c>
      <c r="N13" s="30">
        <v>149.67143699224241</v>
      </c>
      <c r="O13" s="30">
        <v>138.35495030555893</v>
      </c>
      <c r="P13" s="30">
        <v>114.30611299331433</v>
      </c>
      <c r="Q13" s="30">
        <v>114.23259962557077</v>
      </c>
      <c r="R13" s="30">
        <v>128.61033406285716</v>
      </c>
      <c r="S13" s="30">
        <v>123.80510876898612</v>
      </c>
      <c r="T13" s="30">
        <v>119.91936110630766</v>
      </c>
      <c r="U13" s="30">
        <v>122.75917357910659</v>
      </c>
      <c r="V13" s="30">
        <v>113.12892343752</v>
      </c>
      <c r="W13" s="30">
        <v>110.77311187813135</v>
      </c>
      <c r="X13" s="30">
        <v>124.12683681456417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0.34452021023246143</v>
      </c>
      <c r="J15" s="30">
        <v>6.9809020106941837</v>
      </c>
      <c r="K15" s="30">
        <v>6.22083618234692</v>
      </c>
      <c r="L15" s="30">
        <v>7.4685904101583507</v>
      </c>
      <c r="M15" s="30">
        <v>1.5945862375491444</v>
      </c>
      <c r="N15" s="30">
        <v>8.8475601015548513</v>
      </c>
      <c r="O15" s="30">
        <v>8.249707947996237</v>
      </c>
      <c r="P15" s="30">
        <v>7.8584448683654085</v>
      </c>
      <c r="Q15" s="30">
        <v>7.8563303937736571</v>
      </c>
      <c r="R15" s="30">
        <v>7.4632677396497122</v>
      </c>
      <c r="S15" s="30">
        <v>6.5934726026528248</v>
      </c>
      <c r="T15" s="30">
        <v>5.2156939649372323</v>
      </c>
      <c r="U15" s="30">
        <v>8.1348771186662994</v>
      </c>
      <c r="V15" s="30">
        <v>7.2658445672363046</v>
      </c>
      <c r="W15" s="30">
        <v>1.9519161458305192</v>
      </c>
      <c r="X15" s="30">
        <v>0.66680595847698976</v>
      </c>
    </row>
    <row r="16" spans="1:24" ht="11.25" customHeight="1" x14ac:dyDescent="0.2">
      <c r="A16" s="39" t="s">
        <v>23</v>
      </c>
      <c r="B16" s="23" t="s">
        <v>24</v>
      </c>
      <c r="C16" s="30">
        <v>414.63433521960536</v>
      </c>
      <c r="D16" s="30">
        <v>357.25316756242063</v>
      </c>
      <c r="E16" s="30">
        <v>344.30106091276474</v>
      </c>
      <c r="F16" s="30">
        <v>448.56975161391227</v>
      </c>
      <c r="G16" s="30">
        <v>493.4151208127895</v>
      </c>
      <c r="H16" s="30">
        <v>453.20494398534629</v>
      </c>
      <c r="I16" s="30">
        <v>421.46894341587563</v>
      </c>
      <c r="J16" s="30">
        <v>493.42577872454808</v>
      </c>
      <c r="K16" s="30">
        <v>481.83367798485909</v>
      </c>
      <c r="L16" s="30">
        <v>381.89430194894084</v>
      </c>
      <c r="M16" s="30">
        <v>454.83647551788283</v>
      </c>
      <c r="N16" s="30">
        <v>533.65976016823981</v>
      </c>
      <c r="O16" s="30">
        <v>500.33983052789006</v>
      </c>
      <c r="P16" s="30">
        <v>523.25257360372746</v>
      </c>
      <c r="Q16" s="30">
        <v>503.89537327833767</v>
      </c>
      <c r="R16" s="30">
        <v>518.99621266125314</v>
      </c>
      <c r="S16" s="30">
        <v>529.84885236923787</v>
      </c>
      <c r="T16" s="30">
        <v>553.83021500862719</v>
      </c>
      <c r="U16" s="30">
        <v>524.44406764069652</v>
      </c>
      <c r="V16" s="30">
        <v>526.42597029617752</v>
      </c>
      <c r="W16" s="30">
        <v>726.24820593707409</v>
      </c>
      <c r="X16" s="30">
        <v>561.22575109082516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:W17" si="13">SUM(C18:C21)</f>
        <v>37.44121878994946</v>
      </c>
      <c r="D17" s="31">
        <f t="shared" si="13"/>
        <v>50.235342021246858</v>
      </c>
      <c r="E17" s="31">
        <f t="shared" si="13"/>
        <v>50.899568503632977</v>
      </c>
      <c r="F17" s="31">
        <f t="shared" si="13"/>
        <v>30.994357050869812</v>
      </c>
      <c r="G17" s="31">
        <f t="shared" si="13"/>
        <v>41.649275002409091</v>
      </c>
      <c r="H17" s="31">
        <f t="shared" si="13"/>
        <v>39.213105925534549</v>
      </c>
      <c r="I17" s="31">
        <f t="shared" si="13"/>
        <v>36.011893836425337</v>
      </c>
      <c r="J17" s="31">
        <f t="shared" si="13"/>
        <v>40.198840264664767</v>
      </c>
      <c r="K17" s="31">
        <f t="shared" si="13"/>
        <v>34.780510712112118</v>
      </c>
      <c r="L17" s="31">
        <f t="shared" si="13"/>
        <v>29.144983412584178</v>
      </c>
      <c r="M17" s="31">
        <f t="shared" si="13"/>
        <v>37.190631855535052</v>
      </c>
      <c r="N17" s="31">
        <f t="shared" si="13"/>
        <v>38.653313990557308</v>
      </c>
      <c r="O17" s="31">
        <f t="shared" si="13"/>
        <v>38.503395817581477</v>
      </c>
      <c r="P17" s="31">
        <f t="shared" si="13"/>
        <v>35.809021762336819</v>
      </c>
      <c r="Q17" s="31">
        <f t="shared" si="13"/>
        <v>41.348473706444139</v>
      </c>
      <c r="R17" s="31">
        <f t="shared" si="13"/>
        <v>47.919233091260963</v>
      </c>
      <c r="S17" s="31">
        <f t="shared" si="13"/>
        <v>52.249201541992207</v>
      </c>
      <c r="T17" s="31">
        <f t="shared" si="13"/>
        <v>50.837583830978573</v>
      </c>
      <c r="U17" s="31">
        <f t="shared" si="13"/>
        <v>40.570212611515871</v>
      </c>
      <c r="V17" s="31">
        <f t="shared" si="13"/>
        <v>39.356997817857433</v>
      </c>
      <c r="W17" s="31">
        <f t="shared" si="13"/>
        <v>40.223793892191168</v>
      </c>
      <c r="X17" s="31">
        <f t="shared" ref="X17" si="14">SUM(X18:X21)</f>
        <v>45.723562796270308</v>
      </c>
    </row>
    <row r="18" spans="1:24" ht="11.25" customHeight="1" x14ac:dyDescent="0.2">
      <c r="A18" s="22" t="s">
        <v>27</v>
      </c>
      <c r="B18" s="23" t="s">
        <v>28</v>
      </c>
      <c r="C18" s="30">
        <v>1.8681308869625028</v>
      </c>
      <c r="D18" s="30">
        <v>1.3887969433208636</v>
      </c>
      <c r="E18" s="30">
        <v>1.7834885424284974</v>
      </c>
      <c r="F18" s="30">
        <v>0.28716594639593945</v>
      </c>
      <c r="G18" s="30">
        <v>0.37238853669927796</v>
      </c>
      <c r="H18" s="30">
        <v>0.5166101535324058</v>
      </c>
      <c r="I18" s="30">
        <v>0.59421688604863854</v>
      </c>
      <c r="J18" s="30">
        <v>0.60004602218461711</v>
      </c>
      <c r="K18" s="30">
        <v>0.41781470096689166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35.452363580335899</v>
      </c>
      <c r="D19" s="30">
        <v>40.941381185653043</v>
      </c>
      <c r="E19" s="30">
        <v>40.44456597015953</v>
      </c>
      <c r="F19" s="30">
        <v>28.377257806653915</v>
      </c>
      <c r="G19" s="30">
        <v>38.756741625227122</v>
      </c>
      <c r="H19" s="30">
        <v>36.614804918583403</v>
      </c>
      <c r="I19" s="30">
        <v>34.44141338508193</v>
      </c>
      <c r="J19" s="30">
        <v>38.312886422281942</v>
      </c>
      <c r="K19" s="30">
        <v>32.389775378576687</v>
      </c>
      <c r="L19" s="30">
        <v>28.384573648545484</v>
      </c>
      <c r="M19" s="30">
        <v>36.27699008670016</v>
      </c>
      <c r="N19" s="30">
        <v>37.731072194425508</v>
      </c>
      <c r="O19" s="30">
        <v>37.560597900751702</v>
      </c>
      <c r="P19" s="30">
        <v>34.728396346528903</v>
      </c>
      <c r="Q19" s="30">
        <v>39.810742351916396</v>
      </c>
      <c r="R19" s="30">
        <v>36.900069528300335</v>
      </c>
      <c r="S19" s="30">
        <v>39.058190601264592</v>
      </c>
      <c r="T19" s="30">
        <v>37.541699105319651</v>
      </c>
      <c r="U19" s="30">
        <v>33.196199048144237</v>
      </c>
      <c r="V19" s="30">
        <v>30.531250985959357</v>
      </c>
      <c r="W19" s="30">
        <v>31.543689724806026</v>
      </c>
      <c r="X19" s="30">
        <v>36.702399520806516</v>
      </c>
    </row>
    <row r="20" spans="1:24" ht="11.25" customHeight="1" x14ac:dyDescent="0.2">
      <c r="A20" s="22" t="s">
        <v>31</v>
      </c>
      <c r="B20" s="23" t="s">
        <v>32</v>
      </c>
      <c r="C20" s="30">
        <v>0.12072432265105353</v>
      </c>
      <c r="D20" s="30">
        <v>7.9051638922729506</v>
      </c>
      <c r="E20" s="30">
        <v>8.6715139910449448</v>
      </c>
      <c r="F20" s="30">
        <v>2.3299332978199567</v>
      </c>
      <c r="G20" s="30">
        <v>2.5201448404826921</v>
      </c>
      <c r="H20" s="30">
        <v>2.0816908534187388</v>
      </c>
      <c r="I20" s="30">
        <v>0.97626356529476588</v>
      </c>
      <c r="J20" s="30">
        <v>0.23910968321905726</v>
      </c>
      <c r="K20" s="30">
        <v>0.86712711011354071</v>
      </c>
      <c r="L20" s="30">
        <v>6.6391665336110003E-2</v>
      </c>
      <c r="M20" s="30">
        <v>6.7670400345037907E-2</v>
      </c>
      <c r="N20" s="30">
        <v>1.6481307490655659E-2</v>
      </c>
      <c r="O20" s="30">
        <v>1.6848664237508276E-2</v>
      </c>
      <c r="P20" s="30">
        <v>1.6898068713837332E-2</v>
      </c>
      <c r="Q20" s="30">
        <v>1.6294678648071274E-2</v>
      </c>
      <c r="R20" s="30">
        <v>1.6457133720813547E-2</v>
      </c>
      <c r="S20" s="30">
        <v>3.2722277874765046E-2</v>
      </c>
      <c r="T20" s="30">
        <v>1.7159179525681398E-3</v>
      </c>
      <c r="U20" s="30">
        <v>2.4476971311073723E-3</v>
      </c>
      <c r="V20" s="30">
        <v>3.4977535830597361E-3</v>
      </c>
      <c r="W20" s="30">
        <v>3.8054043498548093E-3</v>
      </c>
      <c r="X20" s="30">
        <v>3.877955692912583E-3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1.046798136979153</v>
      </c>
      <c r="K21" s="30">
        <v>1.1057935224549926</v>
      </c>
      <c r="L21" s="30">
        <v>0.69401809870258435</v>
      </c>
      <c r="M21" s="30">
        <v>0.84597136848985754</v>
      </c>
      <c r="N21" s="30">
        <v>0.90576048864114123</v>
      </c>
      <c r="O21" s="30">
        <v>0.92594925259227168</v>
      </c>
      <c r="P21" s="30">
        <v>1.0637273470940767</v>
      </c>
      <c r="Q21" s="30">
        <v>1.5214366758796716</v>
      </c>
      <c r="R21" s="30">
        <v>11.002706429239819</v>
      </c>
      <c r="S21" s="30">
        <v>13.158288662852843</v>
      </c>
      <c r="T21" s="30">
        <v>13.294168807706358</v>
      </c>
      <c r="U21" s="30">
        <v>7.3715658662405241</v>
      </c>
      <c r="V21" s="30">
        <v>8.8222490783150196</v>
      </c>
      <c r="W21" s="30">
        <v>8.6762987630352892</v>
      </c>
      <c r="X21" s="30">
        <v>9.0172853197708775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:W22" si="15">SUM(C23:C24)</f>
        <v>0.86938824091159139</v>
      </c>
      <c r="D22" s="31">
        <f t="shared" si="15"/>
        <v>6.361991912879164</v>
      </c>
      <c r="E22" s="31">
        <f t="shared" si="15"/>
        <v>1.10041541004652</v>
      </c>
      <c r="F22" s="31">
        <f t="shared" si="15"/>
        <v>0.79795768281250723</v>
      </c>
      <c r="G22" s="31">
        <f t="shared" si="15"/>
        <v>1.9596937202560278</v>
      </c>
      <c r="H22" s="31">
        <f t="shared" si="15"/>
        <v>0.95745796810193917</v>
      </c>
      <c r="I22" s="31">
        <f t="shared" si="15"/>
        <v>1.0152467701955685</v>
      </c>
      <c r="J22" s="31">
        <f t="shared" si="15"/>
        <v>1.1954476354977086</v>
      </c>
      <c r="K22" s="31">
        <f t="shared" si="15"/>
        <v>1.573718595924305</v>
      </c>
      <c r="L22" s="31">
        <f t="shared" si="15"/>
        <v>0.11399857583510586</v>
      </c>
      <c r="M22" s="31">
        <f t="shared" si="15"/>
        <v>0.19727187383657485</v>
      </c>
      <c r="N22" s="31">
        <f t="shared" si="15"/>
        <v>0.45181979746848189</v>
      </c>
      <c r="O22" s="31">
        <f t="shared" si="15"/>
        <v>0.4506819750772465</v>
      </c>
      <c r="P22" s="31">
        <f t="shared" si="15"/>
        <v>0.23991450627960284</v>
      </c>
      <c r="Q22" s="31">
        <f t="shared" si="15"/>
        <v>0.24436556973560095</v>
      </c>
      <c r="R22" s="31">
        <f t="shared" si="15"/>
        <v>0.11892001745737925</v>
      </c>
      <c r="S22" s="31">
        <f t="shared" si="15"/>
        <v>0.18464544269406158</v>
      </c>
      <c r="T22" s="31">
        <f t="shared" si="15"/>
        <v>0.18657394459536378</v>
      </c>
      <c r="U22" s="31">
        <f t="shared" si="15"/>
        <v>0.22064130435128038</v>
      </c>
      <c r="V22" s="31">
        <f t="shared" si="15"/>
        <v>0.19648316343264904</v>
      </c>
      <c r="W22" s="31">
        <f t="shared" si="15"/>
        <v>0.14032337380871632</v>
      </c>
      <c r="X22" s="31">
        <f t="shared" ref="X22" si="16">SUM(X23:X24)</f>
        <v>0.13257471897051687</v>
      </c>
    </row>
    <row r="23" spans="1:24" ht="11.25" customHeight="1" x14ac:dyDescent="0.2">
      <c r="A23" s="22" t="s">
        <v>37</v>
      </c>
      <c r="B23" s="23" t="s">
        <v>38</v>
      </c>
      <c r="C23" s="30">
        <v>0.86938824091159139</v>
      </c>
      <c r="D23" s="30">
        <v>6.361991912879164</v>
      </c>
      <c r="E23" s="30">
        <v>1.10041541004652</v>
      </c>
      <c r="F23" s="30">
        <v>0.79795768281250723</v>
      </c>
      <c r="G23" s="30">
        <v>1.9596937202560278</v>
      </c>
      <c r="H23" s="30">
        <v>0.95745796810193917</v>
      </c>
      <c r="I23" s="30">
        <v>1.0152467701955685</v>
      </c>
      <c r="J23" s="30">
        <v>1.1954476354977086</v>
      </c>
      <c r="K23" s="30">
        <v>1.573718595924305</v>
      </c>
      <c r="L23" s="30">
        <v>0.11399857583510586</v>
      </c>
      <c r="M23" s="30">
        <v>0.19727187383657485</v>
      </c>
      <c r="N23" s="30">
        <v>0.45181979746848189</v>
      </c>
      <c r="O23" s="30">
        <v>0.4506819750772465</v>
      </c>
      <c r="P23" s="30">
        <v>0.23991450627960284</v>
      </c>
      <c r="Q23" s="30">
        <v>0.24436556973560095</v>
      </c>
      <c r="R23" s="30">
        <v>0.11892001745737925</v>
      </c>
      <c r="S23" s="30">
        <v>0.18464544269406158</v>
      </c>
      <c r="T23" s="30">
        <v>0.18657394459536378</v>
      </c>
      <c r="U23" s="30">
        <v>0.22064130435128038</v>
      </c>
      <c r="V23" s="30">
        <v>0.19648316343264904</v>
      </c>
      <c r="W23" s="30">
        <v>0.13791307189609273</v>
      </c>
      <c r="X23" s="30">
        <v>0.13257471897051687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2.4103019126235996E-3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33.202204505808631</v>
      </c>
      <c r="D25" s="31">
        <v>36.926410561790391</v>
      </c>
      <c r="E25" s="31">
        <v>18.697562634818254</v>
      </c>
      <c r="F25" s="31">
        <v>17.517603616965026</v>
      </c>
      <c r="G25" s="31">
        <v>16.250296923842249</v>
      </c>
      <c r="H25" s="31">
        <v>19.398679613684976</v>
      </c>
      <c r="I25" s="31">
        <v>18.688431378460407</v>
      </c>
      <c r="J25" s="31">
        <v>29.760410690332368</v>
      </c>
      <c r="K25" s="31">
        <v>35.612851424014217</v>
      </c>
      <c r="L25" s="31">
        <v>20.771590634812068</v>
      </c>
      <c r="M25" s="31">
        <v>24.675468467978288</v>
      </c>
      <c r="N25" s="31">
        <v>29.258238053571105</v>
      </c>
      <c r="O25" s="31">
        <v>20.957895493439903</v>
      </c>
      <c r="P25" s="31">
        <v>22.251010214596903</v>
      </c>
      <c r="Q25" s="31">
        <v>19.296995921668714</v>
      </c>
      <c r="R25" s="31">
        <v>4.7087715645614789</v>
      </c>
      <c r="S25" s="31">
        <v>2.3358816593109872</v>
      </c>
      <c r="T25" s="31">
        <v>5.9421598269523814</v>
      </c>
      <c r="U25" s="31">
        <v>8.4830035032845679</v>
      </c>
      <c r="V25" s="31">
        <v>8.6318047511507743</v>
      </c>
      <c r="W25" s="31">
        <v>0.14014005575152955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7">SUM(C27,C33)</f>
        <v>4604.0700701477554</v>
      </c>
      <c r="D26" s="31">
        <f t="shared" ref="D26:W26" si="18">SUM(D27,D33)</f>
        <v>4757.9106268353571</v>
      </c>
      <c r="E26" s="31">
        <f t="shared" si="18"/>
        <v>4802.5771429620518</v>
      </c>
      <c r="F26" s="31">
        <f t="shared" si="18"/>
        <v>4880.4343340033356</v>
      </c>
      <c r="G26" s="31">
        <f t="shared" si="18"/>
        <v>5135.0495365818724</v>
      </c>
      <c r="H26" s="31">
        <f t="shared" si="18"/>
        <v>5433.0785898251042</v>
      </c>
      <c r="I26" s="31">
        <f t="shared" si="18"/>
        <v>4476.7199859710927</v>
      </c>
      <c r="J26" s="31">
        <f t="shared" si="18"/>
        <v>4290.0482698443711</v>
      </c>
      <c r="K26" s="31">
        <f t="shared" si="18"/>
        <v>4600.1166032661913</v>
      </c>
      <c r="L26" s="31">
        <f t="shared" si="18"/>
        <v>3710.6499055089639</v>
      </c>
      <c r="M26" s="31">
        <f t="shared" si="18"/>
        <v>3793.5268106184194</v>
      </c>
      <c r="N26" s="31">
        <f t="shared" si="18"/>
        <v>3793.2146384861776</v>
      </c>
      <c r="O26" s="31">
        <f t="shared" si="18"/>
        <v>3373.8638531408947</v>
      </c>
      <c r="P26" s="31">
        <f t="shared" si="18"/>
        <v>3055.4639541201882</v>
      </c>
      <c r="Q26" s="31">
        <f t="shared" si="18"/>
        <v>2724.621923708039</v>
      </c>
      <c r="R26" s="31">
        <f t="shared" si="18"/>
        <v>3167.3740682973266</v>
      </c>
      <c r="S26" s="31">
        <f t="shared" si="18"/>
        <v>3065.3645459332292</v>
      </c>
      <c r="T26" s="31">
        <f t="shared" si="18"/>
        <v>2583.9050228542278</v>
      </c>
      <c r="U26" s="31">
        <f t="shared" si="18"/>
        <v>2583.35701070512</v>
      </c>
      <c r="V26" s="31">
        <f t="shared" si="18"/>
        <v>2505.0169261525321</v>
      </c>
      <c r="W26" s="31">
        <f t="shared" si="18"/>
        <v>2425.0443273498927</v>
      </c>
      <c r="X26" s="31">
        <f t="shared" ref="X26" si="19">SUM(X27,X33)</f>
        <v>2453.2757909646775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:W27" si="20">SUM(C28:C32)</f>
        <v>0</v>
      </c>
      <c r="D27" s="42">
        <f t="shared" si="20"/>
        <v>0</v>
      </c>
      <c r="E27" s="42">
        <f t="shared" si="20"/>
        <v>0</v>
      </c>
      <c r="F27" s="42">
        <f t="shared" si="20"/>
        <v>0</v>
      </c>
      <c r="G27" s="42">
        <f t="shared" si="20"/>
        <v>0</v>
      </c>
      <c r="H27" s="42">
        <f t="shared" si="20"/>
        <v>0</v>
      </c>
      <c r="I27" s="42">
        <f t="shared" si="20"/>
        <v>0</v>
      </c>
      <c r="J27" s="42">
        <f t="shared" si="20"/>
        <v>0</v>
      </c>
      <c r="K27" s="42">
        <f t="shared" si="20"/>
        <v>0</v>
      </c>
      <c r="L27" s="42">
        <f t="shared" si="20"/>
        <v>0</v>
      </c>
      <c r="M27" s="42">
        <f t="shared" si="20"/>
        <v>0</v>
      </c>
      <c r="N27" s="42">
        <f t="shared" si="20"/>
        <v>0</v>
      </c>
      <c r="O27" s="42">
        <f t="shared" si="20"/>
        <v>0</v>
      </c>
      <c r="P27" s="42">
        <f t="shared" si="20"/>
        <v>4.1349964667656156</v>
      </c>
      <c r="Q27" s="42">
        <f t="shared" si="20"/>
        <v>4.0044308257092469</v>
      </c>
      <c r="R27" s="42">
        <f t="shared" si="20"/>
        <v>0</v>
      </c>
      <c r="S27" s="42">
        <f t="shared" si="20"/>
        <v>0</v>
      </c>
      <c r="T27" s="42">
        <f t="shared" si="20"/>
        <v>0</v>
      </c>
      <c r="U27" s="42">
        <f t="shared" si="20"/>
        <v>0</v>
      </c>
      <c r="V27" s="42">
        <f t="shared" si="20"/>
        <v>0</v>
      </c>
      <c r="W27" s="42">
        <f t="shared" si="20"/>
        <v>0</v>
      </c>
      <c r="X27" s="42">
        <f t="shared" ref="X27" si="21">SUM(X28:X32)</f>
        <v>0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4.1349964667656156</v>
      </c>
      <c r="Q28" s="30">
        <v>4.0044308257092469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:W33" si="22">SUM(C34:C50)</f>
        <v>4604.0700701477554</v>
      </c>
      <c r="D33" s="42">
        <f t="shared" si="22"/>
        <v>4757.9106268353571</v>
      </c>
      <c r="E33" s="42">
        <f t="shared" si="22"/>
        <v>4802.5771429620518</v>
      </c>
      <c r="F33" s="42">
        <f t="shared" si="22"/>
        <v>4880.4343340033356</v>
      </c>
      <c r="G33" s="42">
        <f t="shared" si="22"/>
        <v>5135.0495365818724</v>
      </c>
      <c r="H33" s="42">
        <f t="shared" si="22"/>
        <v>5433.0785898251042</v>
      </c>
      <c r="I33" s="42">
        <f t="shared" si="22"/>
        <v>4476.7199859710927</v>
      </c>
      <c r="J33" s="42">
        <f t="shared" si="22"/>
        <v>4290.0482698443711</v>
      </c>
      <c r="K33" s="42">
        <f t="shared" si="22"/>
        <v>4600.1166032661913</v>
      </c>
      <c r="L33" s="42">
        <f t="shared" si="22"/>
        <v>3710.6499055089639</v>
      </c>
      <c r="M33" s="42">
        <f t="shared" si="22"/>
        <v>3793.5268106184194</v>
      </c>
      <c r="N33" s="42">
        <f t="shared" si="22"/>
        <v>3793.2146384861776</v>
      </c>
      <c r="O33" s="42">
        <f t="shared" si="22"/>
        <v>3373.8638531408947</v>
      </c>
      <c r="P33" s="42">
        <f t="shared" si="22"/>
        <v>3051.3289576534225</v>
      </c>
      <c r="Q33" s="42">
        <f t="shared" si="22"/>
        <v>2720.6174928823298</v>
      </c>
      <c r="R33" s="42">
        <f t="shared" si="22"/>
        <v>3167.3740682973266</v>
      </c>
      <c r="S33" s="42">
        <f t="shared" si="22"/>
        <v>3065.3645459332292</v>
      </c>
      <c r="T33" s="42">
        <f t="shared" si="22"/>
        <v>2583.9050228542278</v>
      </c>
      <c r="U33" s="42">
        <f t="shared" si="22"/>
        <v>2583.35701070512</v>
      </c>
      <c r="V33" s="42">
        <f t="shared" si="22"/>
        <v>2505.0169261525321</v>
      </c>
      <c r="W33" s="42">
        <f t="shared" si="22"/>
        <v>2425.0443273498927</v>
      </c>
      <c r="X33" s="42">
        <f t="shared" ref="X33" si="23">SUM(X34:X50)</f>
        <v>2453.2757909646775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339.86906736164792</v>
      </c>
      <c r="D36" s="30">
        <v>332.77837419149881</v>
      </c>
      <c r="E36" s="30">
        <v>320.08465921227952</v>
      </c>
      <c r="F36" s="30">
        <v>277.72080391183044</v>
      </c>
      <c r="G36" s="30">
        <v>219.34932242881746</v>
      </c>
      <c r="H36" s="30">
        <v>210.02626705089833</v>
      </c>
      <c r="I36" s="30">
        <v>179.96932479976431</v>
      </c>
      <c r="J36" s="30">
        <v>171.62313720750592</v>
      </c>
      <c r="K36" s="30">
        <v>151.2142139828876</v>
      </c>
      <c r="L36" s="30">
        <v>126.51310751467091</v>
      </c>
      <c r="M36" s="30">
        <v>133.7457862300864</v>
      </c>
      <c r="N36" s="30">
        <v>120.56594877013934</v>
      </c>
      <c r="O36" s="30">
        <v>116.3307123432306</v>
      </c>
      <c r="P36" s="30">
        <v>96.825625393179763</v>
      </c>
      <c r="Q36" s="30">
        <v>81.745958392970252</v>
      </c>
      <c r="R36" s="30">
        <v>117.04795196982995</v>
      </c>
      <c r="S36" s="30">
        <v>125.32078101222483</v>
      </c>
      <c r="T36" s="30">
        <v>90.137521999964079</v>
      </c>
      <c r="U36" s="30">
        <v>90.474630829393917</v>
      </c>
      <c r="V36" s="30">
        <v>92.624273817081772</v>
      </c>
      <c r="W36" s="30">
        <v>89.395983049520865</v>
      </c>
      <c r="X36" s="30">
        <v>100.50110024761184</v>
      </c>
    </row>
    <row r="37" spans="1:24" ht="11.25" customHeight="1" x14ac:dyDescent="0.2">
      <c r="A37" s="39" t="s">
        <v>61</v>
      </c>
      <c r="B37" s="23" t="s">
        <v>62</v>
      </c>
      <c r="C37" s="30">
        <v>0.68331234436423283</v>
      </c>
      <c r="D37" s="30">
        <v>0.63567303563333355</v>
      </c>
      <c r="E37" s="30">
        <v>2.2280041958764141E-2</v>
      </c>
      <c r="F37" s="30">
        <v>1.6279525243929876E-2</v>
      </c>
      <c r="G37" s="30">
        <v>2.7111848448150129E-2</v>
      </c>
      <c r="H37" s="30">
        <v>0.16011587804156427</v>
      </c>
      <c r="I37" s="30">
        <v>9.8140054241702745E-2</v>
      </c>
      <c r="J37" s="30">
        <v>4.9824645830613162E-2</v>
      </c>
      <c r="K37" s="30">
        <v>0.18038468204401681</v>
      </c>
      <c r="L37" s="30">
        <v>0.41156027580334698</v>
      </c>
      <c r="M37" s="30">
        <v>6.7727159624791811E-2</v>
      </c>
      <c r="N37" s="30">
        <v>2.4909862900806098E-2</v>
      </c>
      <c r="O37" s="30">
        <v>2.3023553778364892E-2</v>
      </c>
      <c r="P37" s="30">
        <v>2.0288578382871944E-2</v>
      </c>
      <c r="Q37" s="30">
        <v>1.7454412800758923E-2</v>
      </c>
      <c r="R37" s="30">
        <v>0.38606334808772402</v>
      </c>
      <c r="S37" s="30">
        <v>0.40277619892753885</v>
      </c>
      <c r="T37" s="30">
        <v>0.30521712428216097</v>
      </c>
      <c r="U37" s="30">
        <v>0.21742388563457943</v>
      </c>
      <c r="V37" s="30">
        <v>0.28091763792071611</v>
      </c>
      <c r="W37" s="30">
        <v>9.8816009373674588E-2</v>
      </c>
      <c r="X37" s="30">
        <v>0.16888290420727647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6.6146820323444242E-4</v>
      </c>
    </row>
    <row r="41" spans="1:24" ht="11.25" customHeight="1" x14ac:dyDescent="0.2">
      <c r="A41" s="39" t="s">
        <v>69</v>
      </c>
      <c r="B41" s="23" t="s">
        <v>70</v>
      </c>
      <c r="C41" s="30">
        <v>0.9373704625380499</v>
      </c>
      <c r="D41" s="30">
        <v>0.61858767842543272</v>
      </c>
      <c r="E41" s="30">
        <v>0.47009620205255276</v>
      </c>
      <c r="F41" s="30">
        <v>0.38257870689638335</v>
      </c>
      <c r="G41" s="30">
        <v>0.22767087915028195</v>
      </c>
      <c r="H41" s="30">
        <v>1.2624222809557764</v>
      </c>
      <c r="I41" s="30">
        <v>0.49810683903512826</v>
      </c>
      <c r="J41" s="30">
        <v>0.78312889849154987</v>
      </c>
      <c r="K41" s="30">
        <v>0.31119547980133633</v>
      </c>
      <c r="L41" s="30">
        <v>0.43562187656466489</v>
      </c>
      <c r="M41" s="30">
        <v>0.35147348998130612</v>
      </c>
      <c r="N41" s="30">
        <v>0.36112621110389881</v>
      </c>
      <c r="O41" s="30">
        <v>0.51344738851094673</v>
      </c>
      <c r="P41" s="30">
        <v>0.45205873749783798</v>
      </c>
      <c r="Q41" s="30">
        <v>0.45507667544296676</v>
      </c>
      <c r="R41" s="30">
        <v>0.45555146470134711</v>
      </c>
      <c r="S41" s="30">
        <v>0.44593718347140815</v>
      </c>
      <c r="T41" s="30">
        <v>0.31588076644093244</v>
      </c>
      <c r="U41" s="30">
        <v>0.40828781094540068</v>
      </c>
      <c r="V41" s="30">
        <v>0.27719490253566537</v>
      </c>
      <c r="W41" s="30">
        <v>0.38906563957425871</v>
      </c>
      <c r="X41" s="30">
        <v>0.48557897141272899</v>
      </c>
    </row>
    <row r="42" spans="1:24" ht="11.25" customHeight="1" x14ac:dyDescent="0.2">
      <c r="A42" s="39" t="s">
        <v>71</v>
      </c>
      <c r="B42" s="23" t="s">
        <v>72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267.17262947034664</v>
      </c>
      <c r="D43" s="30">
        <v>310.57665906065426</v>
      </c>
      <c r="E43" s="30">
        <v>278.53132634181907</v>
      </c>
      <c r="F43" s="30">
        <v>264.89895352956063</v>
      </c>
      <c r="G43" s="30">
        <v>276.31348611288769</v>
      </c>
      <c r="H43" s="30">
        <v>298.86788245463606</v>
      </c>
      <c r="I43" s="30">
        <v>218.64763719169028</v>
      </c>
      <c r="J43" s="30">
        <v>294.7079808148203</v>
      </c>
      <c r="K43" s="30">
        <v>319.11207289033734</v>
      </c>
      <c r="L43" s="30">
        <v>299.37464759523226</v>
      </c>
      <c r="M43" s="30">
        <v>308.4978249541353</v>
      </c>
      <c r="N43" s="30">
        <v>270.09764744516207</v>
      </c>
      <c r="O43" s="30">
        <v>242.55014106524112</v>
      </c>
      <c r="P43" s="30">
        <v>236.40092586373439</v>
      </c>
      <c r="Q43" s="30">
        <v>202.74044871987488</v>
      </c>
      <c r="R43" s="30">
        <v>224.34183608772389</v>
      </c>
      <c r="S43" s="30">
        <v>214.56360075031085</v>
      </c>
      <c r="T43" s="30">
        <v>203.60604087524467</v>
      </c>
      <c r="U43" s="30">
        <v>207.46904165688963</v>
      </c>
      <c r="V43" s="30">
        <v>208.46776320912707</v>
      </c>
      <c r="W43" s="30">
        <v>212.66341233853581</v>
      </c>
      <c r="X43" s="30">
        <v>252.72758016004684</v>
      </c>
    </row>
    <row r="44" spans="1:24" ht="11.25" customHeight="1" x14ac:dyDescent="0.2">
      <c r="A44" s="39" t="s">
        <v>75</v>
      </c>
      <c r="B44" s="23" t="s">
        <v>76</v>
      </c>
      <c r="C44" s="30">
        <v>1502.71755975424</v>
      </c>
      <c r="D44" s="30">
        <v>1252.8811728254154</v>
      </c>
      <c r="E44" s="30">
        <v>1280.6239512270979</v>
      </c>
      <c r="F44" s="30">
        <v>1024.6031692044708</v>
      </c>
      <c r="G44" s="30">
        <v>952.40064375871498</v>
      </c>
      <c r="H44" s="30">
        <v>878.24079760333336</v>
      </c>
      <c r="I44" s="30">
        <v>830.68919795635873</v>
      </c>
      <c r="J44" s="30">
        <v>816.0629360828143</v>
      </c>
      <c r="K44" s="30">
        <v>798.83950562843188</v>
      </c>
      <c r="L44" s="30">
        <v>654.57914213405513</v>
      </c>
      <c r="M44" s="30">
        <v>522.16202076670481</v>
      </c>
      <c r="N44" s="30">
        <v>470.21023982808254</v>
      </c>
      <c r="O44" s="30">
        <v>318.63761961590473</v>
      </c>
      <c r="P44" s="30">
        <v>248.15316060654922</v>
      </c>
      <c r="Q44" s="30">
        <v>186.4822232071302</v>
      </c>
      <c r="R44" s="30">
        <v>250.6617546078125</v>
      </c>
      <c r="S44" s="30">
        <v>310.86141994824925</v>
      </c>
      <c r="T44" s="30">
        <v>207.58526173486428</v>
      </c>
      <c r="U44" s="30">
        <v>184.21902530311573</v>
      </c>
      <c r="V44" s="30">
        <v>148.874736163595</v>
      </c>
      <c r="W44" s="30">
        <v>232.37274376758421</v>
      </c>
      <c r="X44" s="30">
        <v>129.69266489026916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1.4309011464189717E-4</v>
      </c>
      <c r="U45" s="30">
        <v>1.9079455327710983E-4</v>
      </c>
      <c r="V45" s="30">
        <v>0</v>
      </c>
      <c r="W45" s="30">
        <v>0</v>
      </c>
      <c r="X45" s="30">
        <v>0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4.927141544375381E-2</v>
      </c>
      <c r="W47" s="30">
        <v>3.0242432961045573E-2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2482.6030081155459</v>
      </c>
      <c r="D48" s="30">
        <v>2851.1317122524497</v>
      </c>
      <c r="E48" s="30">
        <v>2775.6550075768864</v>
      </c>
      <c r="F48" s="30">
        <v>3133.0649398755913</v>
      </c>
      <c r="G48" s="30">
        <v>3270.8770083832683</v>
      </c>
      <c r="H48" s="30">
        <v>3712.7070838591817</v>
      </c>
      <c r="I48" s="30">
        <v>3024.4770974494263</v>
      </c>
      <c r="J48" s="30">
        <v>2779.283002652367</v>
      </c>
      <c r="K48" s="30">
        <v>3071.8685801393976</v>
      </c>
      <c r="L48" s="30">
        <v>2584.0835425659352</v>
      </c>
      <c r="M48" s="30">
        <v>2764.1163216013183</v>
      </c>
      <c r="N48" s="30">
        <v>2863.9919984425119</v>
      </c>
      <c r="O48" s="30">
        <v>2623.9902587585784</v>
      </c>
      <c r="P48" s="30">
        <v>2402.3439162198097</v>
      </c>
      <c r="Q48" s="30">
        <v>2179.9678291915425</v>
      </c>
      <c r="R48" s="30">
        <v>2494.9543074123994</v>
      </c>
      <c r="S48" s="30">
        <v>2320.9606393433473</v>
      </c>
      <c r="T48" s="30">
        <v>2030.0871952527809</v>
      </c>
      <c r="U48" s="30">
        <v>2004.8506724574881</v>
      </c>
      <c r="V48" s="30">
        <v>1957.2413792980672</v>
      </c>
      <c r="W48" s="30">
        <v>1799.3472355935207</v>
      </c>
      <c r="X48" s="30">
        <v>1872.5854085381461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10.087122639073026</v>
      </c>
      <c r="D50" s="30">
        <v>9.2884477912807295</v>
      </c>
      <c r="E50" s="30">
        <v>147.18982235995728</v>
      </c>
      <c r="F50" s="30">
        <v>179.747609249742</v>
      </c>
      <c r="G50" s="30">
        <v>415.85429317058595</v>
      </c>
      <c r="H50" s="30">
        <v>331.81402069805807</v>
      </c>
      <c r="I50" s="30">
        <v>222.34048168057583</v>
      </c>
      <c r="J50" s="30">
        <v>227.53825954254123</v>
      </c>
      <c r="K50" s="30">
        <v>258.59065046329164</v>
      </c>
      <c r="L50" s="30">
        <v>45.252283546702614</v>
      </c>
      <c r="M50" s="30">
        <v>64.585656416568895</v>
      </c>
      <c r="N50" s="30">
        <v>67.962767926277039</v>
      </c>
      <c r="O50" s="30">
        <v>71.818650415650467</v>
      </c>
      <c r="P50" s="30">
        <v>67.132982254269038</v>
      </c>
      <c r="Q50" s="30">
        <v>69.208502282568233</v>
      </c>
      <c r="R50" s="30">
        <v>79.526603406771898</v>
      </c>
      <c r="S50" s="30">
        <v>92.809391496698083</v>
      </c>
      <c r="T50" s="30">
        <v>51.867762010536055</v>
      </c>
      <c r="U50" s="30">
        <v>95.717737967099168</v>
      </c>
      <c r="V50" s="30">
        <v>97.201389708760928</v>
      </c>
      <c r="W50" s="30">
        <v>90.746828518822113</v>
      </c>
      <c r="X50" s="30">
        <v>97.113913784780308</v>
      </c>
    </row>
    <row r="51" spans="1:24" ht="11.25" customHeight="1" x14ac:dyDescent="0.2">
      <c r="A51" s="24" t="s">
        <v>89</v>
      </c>
      <c r="B51" s="25" t="s">
        <v>90</v>
      </c>
      <c r="C51" s="31">
        <v>6652.78570268151</v>
      </c>
      <c r="D51" s="31">
        <v>7012.866033299777</v>
      </c>
      <c r="E51" s="31">
        <v>6620.1274126794133</v>
      </c>
      <c r="F51" s="31">
        <v>7194.6243824303729</v>
      </c>
      <c r="G51" s="31">
        <v>6945.9116763464644</v>
      </c>
      <c r="H51" s="31">
        <v>7356.47544553645</v>
      </c>
      <c r="I51" s="31">
        <v>6022.9894845369445</v>
      </c>
      <c r="J51" s="31">
        <v>6066.7938298683475</v>
      </c>
      <c r="K51" s="31">
        <v>6082.6324712224414</v>
      </c>
      <c r="L51" s="31">
        <v>4593.0258126632316</v>
      </c>
      <c r="M51" s="31">
        <v>5063.3862623713103</v>
      </c>
      <c r="N51" s="31">
        <v>5057.2231885549991</v>
      </c>
      <c r="O51" s="31">
        <v>4904.0613522921394</v>
      </c>
      <c r="P51" s="31">
        <v>5168.250621887405</v>
      </c>
      <c r="Q51" s="31">
        <v>5072.4885110421565</v>
      </c>
      <c r="R51" s="31">
        <v>5233.5356572145411</v>
      </c>
      <c r="S51" s="31">
        <v>5642.6753797738465</v>
      </c>
      <c r="T51" s="31">
        <v>5548.3248775318089</v>
      </c>
      <c r="U51" s="31">
        <v>5772.344594564418</v>
      </c>
      <c r="V51" s="31">
        <v>5752.5608387869879</v>
      </c>
      <c r="W51" s="31">
        <v>5594.6422388853198</v>
      </c>
      <c r="X51" s="31">
        <v>6397.8028113965802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:W52" si="24">SUM(C53:C70)</f>
        <v>268.40839199686235</v>
      </c>
      <c r="D52" s="31">
        <f t="shared" si="24"/>
        <v>296.6120375331767</v>
      </c>
      <c r="E52" s="31">
        <f t="shared" si="24"/>
        <v>304.20993656660198</v>
      </c>
      <c r="F52" s="31">
        <f t="shared" si="24"/>
        <v>476.06789697121832</v>
      </c>
      <c r="G52" s="31">
        <f t="shared" si="24"/>
        <v>503.71919682564078</v>
      </c>
      <c r="H52" s="31">
        <f t="shared" si="24"/>
        <v>721.0580622001778</v>
      </c>
      <c r="I52" s="31">
        <f t="shared" si="24"/>
        <v>694.14926321651535</v>
      </c>
      <c r="J52" s="31">
        <f t="shared" si="24"/>
        <v>707.0787166888083</v>
      </c>
      <c r="K52" s="31">
        <f t="shared" si="24"/>
        <v>567.58268305048455</v>
      </c>
      <c r="L52" s="31">
        <f t="shared" si="24"/>
        <v>580.31962279390609</v>
      </c>
      <c r="M52" s="31">
        <f t="shared" si="24"/>
        <v>601.61530728532125</v>
      </c>
      <c r="N52" s="31">
        <f t="shared" si="24"/>
        <v>716.89873890624642</v>
      </c>
      <c r="O52" s="31">
        <f t="shared" si="24"/>
        <v>582.95071325855884</v>
      </c>
      <c r="P52" s="31">
        <f t="shared" si="24"/>
        <v>646.93994661022771</v>
      </c>
      <c r="Q52" s="31">
        <f t="shared" si="24"/>
        <v>660.84481819957898</v>
      </c>
      <c r="R52" s="31">
        <f t="shared" si="24"/>
        <v>745.12135297888733</v>
      </c>
      <c r="S52" s="31">
        <f t="shared" si="24"/>
        <v>725.49450721782489</v>
      </c>
      <c r="T52" s="31">
        <f t="shared" si="24"/>
        <v>755.66119586515629</v>
      </c>
      <c r="U52" s="31">
        <f t="shared" si="24"/>
        <v>790.05856413748586</v>
      </c>
      <c r="V52" s="31">
        <f t="shared" si="24"/>
        <v>840.89910042292354</v>
      </c>
      <c r="W52" s="31">
        <f t="shared" si="24"/>
        <v>899.35067536408189</v>
      </c>
      <c r="X52" s="31">
        <f t="shared" ref="X52" si="25">SUM(X53:X70)</f>
        <v>991.47740096053531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5.6770070443496574E-4</v>
      </c>
      <c r="D57" s="30">
        <v>5.8935631709052601E-4</v>
      </c>
      <c r="E57" s="30">
        <v>5.1205312225235391E-4</v>
      </c>
      <c r="F57" s="30">
        <v>3.1258607967889346E-3</v>
      </c>
      <c r="G57" s="30">
        <v>9.4994775278898057E-3</v>
      </c>
      <c r="H57" s="30">
        <v>1.043566063039714E-2</v>
      </c>
      <c r="I57" s="30">
        <v>1.2668179767509856E-2</v>
      </c>
      <c r="J57" s="30">
        <v>1.2967462479353218E-2</v>
      </c>
      <c r="K57" s="30">
        <v>1.813463082245571E-2</v>
      </c>
      <c r="L57" s="30">
        <v>2.0068414100699771E-2</v>
      </c>
      <c r="M57" s="30">
        <v>2.3887215199628081E-2</v>
      </c>
      <c r="N57" s="30">
        <v>2.6227857551020761E-2</v>
      </c>
      <c r="O57" s="30">
        <v>2.652664465138934E-2</v>
      </c>
      <c r="P57" s="30">
        <v>2.6380399593183959E-2</v>
      </c>
      <c r="Q57" s="30">
        <v>2.6029084364755355E-2</v>
      </c>
      <c r="R57" s="30">
        <v>2.6225866018173449E-2</v>
      </c>
      <c r="S57" s="30">
        <v>2.6958623905167942E-2</v>
      </c>
      <c r="T57" s="30">
        <v>2.7400245441690188E-2</v>
      </c>
      <c r="U57" s="30">
        <v>2.7314401179782649E-2</v>
      </c>
      <c r="V57" s="30">
        <v>2.7741034608469117E-2</v>
      </c>
      <c r="W57" s="30">
        <v>2.7003641925920637E-2</v>
      </c>
      <c r="X57" s="30">
        <v>2.8032032195091237E-2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0.14842170789558101</v>
      </c>
      <c r="G58" s="30">
        <v>0.11633512015679487</v>
      </c>
      <c r="H58" s="30">
        <v>0.15374189002370761</v>
      </c>
      <c r="I58" s="30">
        <v>0.11151220522913592</v>
      </c>
      <c r="J58" s="30">
        <v>0.15509025757990019</v>
      </c>
      <c r="K58" s="30">
        <v>0.16138580642593714</v>
      </c>
      <c r="L58" s="30">
        <v>0.16250888784097309</v>
      </c>
      <c r="M58" s="30">
        <v>0.20947582812167193</v>
      </c>
      <c r="N58" s="30">
        <v>0.23761884037271555</v>
      </c>
      <c r="O58" s="30">
        <v>7.0703543364318625E-2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0.13733132288315242</v>
      </c>
      <c r="V58" s="30">
        <v>0.17084305646186948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264.95896835869684</v>
      </c>
      <c r="D59" s="30">
        <v>289.61525300997829</v>
      </c>
      <c r="E59" s="30">
        <v>297.68379392420309</v>
      </c>
      <c r="F59" s="30">
        <v>403.38652774680622</v>
      </c>
      <c r="G59" s="30">
        <v>417.48944751532667</v>
      </c>
      <c r="H59" s="30">
        <v>614.11587901806672</v>
      </c>
      <c r="I59" s="30">
        <v>592.27212838888966</v>
      </c>
      <c r="J59" s="30">
        <v>527.47982196581586</v>
      </c>
      <c r="K59" s="30">
        <v>531.06326299516331</v>
      </c>
      <c r="L59" s="30">
        <v>538.10620294848275</v>
      </c>
      <c r="M59" s="30">
        <v>543.89307800629672</v>
      </c>
      <c r="N59" s="30">
        <v>603.99545989424951</v>
      </c>
      <c r="O59" s="30">
        <v>451.62291591562706</v>
      </c>
      <c r="P59" s="30">
        <v>459.87560681720271</v>
      </c>
      <c r="Q59" s="30">
        <v>460.76306746254039</v>
      </c>
      <c r="R59" s="30">
        <v>520.29633032236904</v>
      </c>
      <c r="S59" s="30">
        <v>488.04731616156374</v>
      </c>
      <c r="T59" s="30">
        <v>473.03211586264979</v>
      </c>
      <c r="U59" s="30">
        <v>468.47080091902563</v>
      </c>
      <c r="V59" s="30">
        <v>512.9706760910201</v>
      </c>
      <c r="W59" s="30">
        <v>550.63894236600891</v>
      </c>
      <c r="X59" s="30">
        <v>654.22878895335987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0.31048120100692672</v>
      </c>
      <c r="G61" s="30">
        <v>0.15408715975258305</v>
      </c>
      <c r="H61" s="30">
        <v>0.27146519162169702</v>
      </c>
      <c r="I61" s="30">
        <v>0.26652931270889929</v>
      </c>
      <c r="J61" s="30">
        <v>1.0655317192788558</v>
      </c>
      <c r="K61" s="30">
        <v>0.79279051146549129</v>
      </c>
      <c r="L61" s="30">
        <v>1.7296463744145185</v>
      </c>
      <c r="M61" s="30">
        <v>1.8163239000256333</v>
      </c>
      <c r="N61" s="30">
        <v>2.3721895598232789</v>
      </c>
      <c r="O61" s="30">
        <v>2.4870247173705824</v>
      </c>
      <c r="P61" s="30">
        <v>2.8103216663632224</v>
      </c>
      <c r="Q61" s="30">
        <v>5.0724999520291956</v>
      </c>
      <c r="R61" s="30">
        <v>4.498096236342894</v>
      </c>
      <c r="S61" s="30">
        <v>5.8929027330879995</v>
      </c>
      <c r="T61" s="30">
        <v>5.9070283749256829</v>
      </c>
      <c r="U61" s="30">
        <v>5.7909498951825382</v>
      </c>
      <c r="V61" s="30">
        <v>5.677347798272149</v>
      </c>
      <c r="W61" s="30">
        <v>6.0786749755057148</v>
      </c>
      <c r="X61" s="30">
        <v>5.0795480445206058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3.7572199005800355</v>
      </c>
      <c r="E62" s="30">
        <v>3.1516499292718994</v>
      </c>
      <c r="F62" s="30">
        <v>64.418012280240902</v>
      </c>
      <c r="G62" s="30">
        <v>81.45974327064333</v>
      </c>
      <c r="H62" s="30">
        <v>101.40266782860084</v>
      </c>
      <c r="I62" s="30">
        <v>96.160787422315153</v>
      </c>
      <c r="J62" s="30">
        <v>170.93141361708706</v>
      </c>
      <c r="K62" s="30">
        <v>30.545570161885983</v>
      </c>
      <c r="L62" s="30">
        <v>34.427331003827852</v>
      </c>
      <c r="M62" s="30">
        <v>39.048429943237693</v>
      </c>
      <c r="N62" s="30">
        <v>92.821661706031321</v>
      </c>
      <c r="O62" s="30">
        <v>120.08995887791518</v>
      </c>
      <c r="P62" s="30">
        <v>175.00753894700964</v>
      </c>
      <c r="Q62" s="30">
        <v>172.93114258643172</v>
      </c>
      <c r="R62" s="30">
        <v>193.88785271804923</v>
      </c>
      <c r="S62" s="30">
        <v>199.24132150095835</v>
      </c>
      <c r="T62" s="30">
        <v>240.93747126706918</v>
      </c>
      <c r="U62" s="30">
        <v>274.82375508916874</v>
      </c>
      <c r="V62" s="30">
        <v>276.27358165466597</v>
      </c>
      <c r="W62" s="30">
        <v>294.06969329267685</v>
      </c>
      <c r="X62" s="30">
        <v>278.21595303495394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8.0329547960615534E-4</v>
      </c>
      <c r="K64" s="30">
        <v>2.8743685635649886E-4</v>
      </c>
      <c r="L64" s="30">
        <v>3.3949527614455746E-4</v>
      </c>
      <c r="M64" s="30">
        <v>2.9985845453483356E-4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3.5087166300218608E-4</v>
      </c>
      <c r="W64" s="30">
        <v>4.6346341613699325E-4</v>
      </c>
      <c r="X64" s="30">
        <v>6.5233762872200416E-4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8.9117509987946323E-4</v>
      </c>
      <c r="M65" s="30">
        <v>4.2836922076404789E-4</v>
      </c>
      <c r="N65" s="30">
        <v>2.5184723867293052E-3</v>
      </c>
      <c r="O65" s="30">
        <v>2.3816652790796707E-3</v>
      </c>
      <c r="P65" s="30">
        <v>1.0643929427632634E-3</v>
      </c>
      <c r="Q65" s="30">
        <v>6.9943993992682722E-3</v>
      </c>
      <c r="R65" s="30">
        <v>1.8809037240457967E-2</v>
      </c>
      <c r="S65" s="30">
        <v>3.6709545151779183E-2</v>
      </c>
      <c r="T65" s="30">
        <v>0.12605479560952337</v>
      </c>
      <c r="U65" s="30">
        <v>0.16917129681636511</v>
      </c>
      <c r="V65" s="30">
        <v>0.1301555547053318</v>
      </c>
      <c r="W65" s="30">
        <v>0</v>
      </c>
      <c r="X65" s="30">
        <v>0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2.5012324310821898E-3</v>
      </c>
      <c r="I66" s="30">
        <v>1.2859466735241496E-2</v>
      </c>
      <c r="J66" s="30">
        <v>0.37394841137044393</v>
      </c>
      <c r="K66" s="30">
        <v>0.35276503629275408</v>
      </c>
      <c r="L66" s="30">
        <v>0.36672288647413837</v>
      </c>
      <c r="M66" s="30">
        <v>0.7713172301202077</v>
      </c>
      <c r="N66" s="30">
        <v>0.76243145804566592</v>
      </c>
      <c r="O66" s="30">
        <v>0.82792245814676824</v>
      </c>
      <c r="P66" s="30">
        <v>0.83975101719566059</v>
      </c>
      <c r="Q66" s="30">
        <v>0.83491362415728754</v>
      </c>
      <c r="R66" s="30">
        <v>1.3688537816223689</v>
      </c>
      <c r="S66" s="30">
        <v>1.3876434788983938</v>
      </c>
      <c r="T66" s="30">
        <v>1.1932287341612908</v>
      </c>
      <c r="U66" s="30">
        <v>1.5709996706643627</v>
      </c>
      <c r="V66" s="30">
        <v>1.9417292451614334</v>
      </c>
      <c r="W66" s="30">
        <v>1.9916864458656032</v>
      </c>
      <c r="X66" s="30">
        <v>2.5451161165777445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4.1122263354825206</v>
      </c>
      <c r="G69" s="30">
        <v>0.65698741716442111</v>
      </c>
      <c r="H69" s="30">
        <v>0.69907716146419396</v>
      </c>
      <c r="I69" s="30">
        <v>0.69233199202501938</v>
      </c>
      <c r="J69" s="30">
        <v>1.8646727526237501</v>
      </c>
      <c r="K69" s="30">
        <v>0.91493423278543851</v>
      </c>
      <c r="L69" s="30">
        <v>1.2647081156968969</v>
      </c>
      <c r="M69" s="30">
        <v>11.390558566567201</v>
      </c>
      <c r="N69" s="30">
        <v>11.107938749712861</v>
      </c>
      <c r="O69" s="30">
        <v>1.4876400404081263</v>
      </c>
      <c r="P69" s="30">
        <v>1.9261002707651611</v>
      </c>
      <c r="Q69" s="30">
        <v>1.72851192260952</v>
      </c>
      <c r="R69" s="30">
        <v>1.5758487711457254</v>
      </c>
      <c r="S69" s="30">
        <v>2.9153219390112572</v>
      </c>
      <c r="T69" s="30">
        <v>2.6631294453351262</v>
      </c>
      <c r="U69" s="30">
        <v>2.1036345003166708</v>
      </c>
      <c r="V69" s="30">
        <v>2.7243830344065705</v>
      </c>
      <c r="W69" s="30">
        <v>1.7685210615129039</v>
      </c>
      <c r="X69" s="30">
        <v>1.3056938803644595</v>
      </c>
    </row>
    <row r="70" spans="1:24" ht="11.25" customHeight="1" x14ac:dyDescent="0.2">
      <c r="A70" s="22" t="s">
        <v>127</v>
      </c>
      <c r="B70" s="23" t="s">
        <v>128</v>
      </c>
      <c r="C70" s="30">
        <v>3.4488559374610701</v>
      </c>
      <c r="D70" s="30">
        <v>3.2389752663012987</v>
      </c>
      <c r="E70" s="30">
        <v>3.3739806600047673</v>
      </c>
      <c r="F70" s="30">
        <v>3.6891018389892953</v>
      </c>
      <c r="G70" s="30">
        <v>3.8330968650690842</v>
      </c>
      <c r="H70" s="30">
        <v>4.4022942173391657</v>
      </c>
      <c r="I70" s="30">
        <v>4.6204462488447007</v>
      </c>
      <c r="J70" s="30">
        <v>5.1944672070935383</v>
      </c>
      <c r="K70" s="30">
        <v>3.7335522387868516</v>
      </c>
      <c r="L70" s="30">
        <v>4.2412034926922484</v>
      </c>
      <c r="M70" s="30">
        <v>4.4615083680771424</v>
      </c>
      <c r="N70" s="30">
        <v>5.5726923680732821</v>
      </c>
      <c r="O70" s="30">
        <v>6.3356393957963357</v>
      </c>
      <c r="P70" s="30">
        <v>6.4531830991553285</v>
      </c>
      <c r="Q70" s="30">
        <v>19.48165916804696</v>
      </c>
      <c r="R70" s="30">
        <v>23.449336246099381</v>
      </c>
      <c r="S70" s="30">
        <v>27.946333235248041</v>
      </c>
      <c r="T70" s="30">
        <v>31.774767139963945</v>
      </c>
      <c r="U70" s="30">
        <v>36.964607042248694</v>
      </c>
      <c r="V70" s="30">
        <v>40.982292081958633</v>
      </c>
      <c r="W70" s="30">
        <v>44.775690117169844</v>
      </c>
      <c r="X70" s="30">
        <v>50.073616560934767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:W71" si="26">SUM(C72:C73)</f>
        <v>189.90321732248535</v>
      </c>
      <c r="D71" s="31">
        <f t="shared" si="26"/>
        <v>159.78493333345563</v>
      </c>
      <c r="E71" s="31">
        <f t="shared" si="26"/>
        <v>144.22190904140396</v>
      </c>
      <c r="F71" s="31">
        <f t="shared" si="26"/>
        <v>228.16075486336769</v>
      </c>
      <c r="G71" s="31">
        <f t="shared" si="26"/>
        <v>269.59384713259152</v>
      </c>
      <c r="H71" s="31">
        <f t="shared" si="26"/>
        <v>295.42523356600782</v>
      </c>
      <c r="I71" s="31">
        <f t="shared" si="26"/>
        <v>327.50286876646652</v>
      </c>
      <c r="J71" s="31">
        <f t="shared" si="26"/>
        <v>411.5341026971663</v>
      </c>
      <c r="K71" s="31">
        <f t="shared" si="26"/>
        <v>578.06682799409543</v>
      </c>
      <c r="L71" s="31">
        <f t="shared" si="26"/>
        <v>682.92092456814771</v>
      </c>
      <c r="M71" s="31">
        <f t="shared" si="26"/>
        <v>844.80815963599355</v>
      </c>
      <c r="N71" s="31">
        <f t="shared" si="26"/>
        <v>1104.2669453311721</v>
      </c>
      <c r="O71" s="31">
        <f t="shared" si="26"/>
        <v>1087.8726036047624</v>
      </c>
      <c r="P71" s="31">
        <f t="shared" si="26"/>
        <v>1211.9697839047394</v>
      </c>
      <c r="Q71" s="31">
        <f t="shared" si="26"/>
        <v>1241.2265683746839</v>
      </c>
      <c r="R71" s="31">
        <f t="shared" si="26"/>
        <v>1257.0905165970755</v>
      </c>
      <c r="S71" s="31">
        <f t="shared" si="26"/>
        <v>1434.4449686464804</v>
      </c>
      <c r="T71" s="31">
        <f t="shared" si="26"/>
        <v>1389.2064058665267</v>
      </c>
      <c r="U71" s="31">
        <f t="shared" si="26"/>
        <v>1565.2155361205387</v>
      </c>
      <c r="V71" s="31">
        <f t="shared" si="26"/>
        <v>1627.1588533914771</v>
      </c>
      <c r="W71" s="31">
        <f t="shared" si="26"/>
        <v>1639.5936295093595</v>
      </c>
      <c r="X71" s="31">
        <f t="shared" ref="X71" si="27">SUM(X72:X73)</f>
        <v>1717.3866202164186</v>
      </c>
    </row>
    <row r="72" spans="1:24" ht="11.25" customHeight="1" x14ac:dyDescent="0.2">
      <c r="A72" s="22" t="s">
        <v>131</v>
      </c>
      <c r="B72" s="23" t="s">
        <v>132</v>
      </c>
      <c r="C72" s="30">
        <v>189.90321732248535</v>
      </c>
      <c r="D72" s="30">
        <v>156.71211053234825</v>
      </c>
      <c r="E72" s="30">
        <v>141.64202216677666</v>
      </c>
      <c r="F72" s="30">
        <v>164.82773750468112</v>
      </c>
      <c r="G72" s="30">
        <v>189.42468273175439</v>
      </c>
      <c r="H72" s="30">
        <v>189.1325872934527</v>
      </c>
      <c r="I72" s="30">
        <v>220.74114269011898</v>
      </c>
      <c r="J72" s="30">
        <v>227.222848005309</v>
      </c>
      <c r="K72" s="30">
        <v>543.89480645583274</v>
      </c>
      <c r="L72" s="30">
        <v>614.56553216464602</v>
      </c>
      <c r="M72" s="30">
        <v>760.8666312668571</v>
      </c>
      <c r="N72" s="30">
        <v>971.95727494521691</v>
      </c>
      <c r="O72" s="30">
        <v>932.34577029029901</v>
      </c>
      <c r="P72" s="30">
        <v>972.50579419430483</v>
      </c>
      <c r="Q72" s="30">
        <v>1023.7238773164394</v>
      </c>
      <c r="R72" s="30">
        <v>1035.0537413254453</v>
      </c>
      <c r="S72" s="30">
        <v>1192.0964477753232</v>
      </c>
      <c r="T72" s="30">
        <v>1111.2648001114217</v>
      </c>
      <c r="U72" s="30">
        <v>1275.2729322895366</v>
      </c>
      <c r="V72" s="30">
        <v>1326.443841616426</v>
      </c>
      <c r="W72" s="30">
        <v>1323.4009825759379</v>
      </c>
      <c r="X72" s="30">
        <v>1407.9598580660163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3.0728228011073924</v>
      </c>
      <c r="E73" s="30">
        <v>2.579886874627316</v>
      </c>
      <c r="F73" s="30">
        <v>63.333017358686575</v>
      </c>
      <c r="G73" s="30">
        <v>80.169164400837133</v>
      </c>
      <c r="H73" s="30">
        <v>106.29264627255515</v>
      </c>
      <c r="I73" s="30">
        <v>106.76172607634754</v>
      </c>
      <c r="J73" s="30">
        <v>184.3112546918573</v>
      </c>
      <c r="K73" s="30">
        <v>34.172021538262683</v>
      </c>
      <c r="L73" s="30">
        <v>68.355392403501725</v>
      </c>
      <c r="M73" s="30">
        <v>83.941528369136435</v>
      </c>
      <c r="N73" s="30">
        <v>132.3096703859552</v>
      </c>
      <c r="O73" s="30">
        <v>155.52683331446337</v>
      </c>
      <c r="P73" s="30">
        <v>239.4639897104345</v>
      </c>
      <c r="Q73" s="30">
        <v>217.50269105824447</v>
      </c>
      <c r="R73" s="30">
        <v>222.03677527163015</v>
      </c>
      <c r="S73" s="30">
        <v>242.34852087115721</v>
      </c>
      <c r="T73" s="30">
        <v>277.94160575510494</v>
      </c>
      <c r="U73" s="30">
        <v>289.94260383100215</v>
      </c>
      <c r="V73" s="30">
        <v>300.7150117750511</v>
      </c>
      <c r="W73" s="30">
        <v>316.19264693342166</v>
      </c>
      <c r="X73" s="30">
        <v>309.42676215040234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88.235845182632531</v>
      </c>
      <c r="D75" s="31">
        <v>101.21120645914252</v>
      </c>
      <c r="E75" s="31">
        <v>83.247248853085893</v>
      </c>
      <c r="F75" s="31">
        <v>81.772833323363088</v>
      </c>
      <c r="G75" s="31">
        <v>144.44932408879041</v>
      </c>
      <c r="H75" s="31">
        <v>150.32898492450448</v>
      </c>
      <c r="I75" s="31">
        <v>140.91018047106374</v>
      </c>
      <c r="J75" s="31">
        <v>135.45189981294985</v>
      </c>
      <c r="K75" s="31">
        <v>130.97092509250496</v>
      </c>
      <c r="L75" s="31">
        <v>99.396404270992988</v>
      </c>
      <c r="M75" s="31">
        <v>116.31964352834953</v>
      </c>
      <c r="N75" s="31">
        <v>129.56231942993247</v>
      </c>
      <c r="O75" s="31">
        <v>136.95351494983407</v>
      </c>
      <c r="P75" s="31">
        <v>138.27511936394782</v>
      </c>
      <c r="Q75" s="31">
        <v>151.46175637502142</v>
      </c>
      <c r="R75" s="31">
        <v>193.22550131124129</v>
      </c>
      <c r="S75" s="31">
        <v>172.64649374461058</v>
      </c>
      <c r="T75" s="31">
        <v>156.30257186382511</v>
      </c>
      <c r="U75" s="31">
        <v>221.29439210270226</v>
      </c>
      <c r="V75" s="31">
        <v>182.87110917047116</v>
      </c>
      <c r="W75" s="31">
        <v>174.64148709751939</v>
      </c>
      <c r="X75" s="31">
        <v>160.79167771405142</v>
      </c>
    </row>
    <row r="76" spans="1:24" ht="11.25" customHeight="1" x14ac:dyDescent="0.2">
      <c r="A76" s="26" t="s">
        <v>139</v>
      </c>
      <c r="B76" s="27" t="s">
        <v>140</v>
      </c>
      <c r="C76" s="32">
        <v>2725.5657003355896</v>
      </c>
      <c r="D76" s="32">
        <v>2865.885308800649</v>
      </c>
      <c r="E76" s="32">
        <v>2823.1094218776739</v>
      </c>
      <c r="F76" s="32">
        <v>2846.3635306348751</v>
      </c>
      <c r="G76" s="32">
        <v>2908.1918554923609</v>
      </c>
      <c r="H76" s="32">
        <v>3043.4078516277355</v>
      </c>
      <c r="I76" s="32">
        <v>2697.708529072147</v>
      </c>
      <c r="J76" s="32">
        <v>2922.7165588271491</v>
      </c>
      <c r="K76" s="32">
        <v>2937.362761355474</v>
      </c>
      <c r="L76" s="32">
        <v>2387.5157966009642</v>
      </c>
      <c r="M76" s="32">
        <v>2541.088388962839</v>
      </c>
      <c r="N76" s="32">
        <v>2552.6006579797208</v>
      </c>
      <c r="O76" s="32">
        <v>2442.0633562845837</v>
      </c>
      <c r="P76" s="32">
        <v>2407.4675327509644</v>
      </c>
      <c r="Q76" s="32">
        <v>2389.3670741268393</v>
      </c>
      <c r="R76" s="32">
        <v>2472.7689927400606</v>
      </c>
      <c r="S76" s="32">
        <v>2559.1304699924749</v>
      </c>
      <c r="T76" s="32">
        <v>2498.2200208867566</v>
      </c>
      <c r="U76" s="32">
        <v>2575.6283047989627</v>
      </c>
      <c r="V76" s="32">
        <v>2598.7874205069656</v>
      </c>
      <c r="W76" s="32">
        <v>2518.6962483508933</v>
      </c>
      <c r="X76" s="32">
        <v>2827.8619033851169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0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456</v>
      </c>
      <c r="B1" s="7" t="s">
        <v>457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6606.2815892522931</v>
      </c>
      <c r="D2" s="28">
        <f t="shared" ref="D2:W2" si="1">SUM(D3,D17,D22,D25,D26,D51,D52,D71,D74,D75,D76)</f>
        <v>6649.4757866654272</v>
      </c>
      <c r="E2" s="28">
        <f t="shared" si="1"/>
        <v>6606.3339187246866</v>
      </c>
      <c r="F2" s="28">
        <f t="shared" si="1"/>
        <v>6562.1610011453486</v>
      </c>
      <c r="G2" s="28">
        <f t="shared" si="1"/>
        <v>6630.9576751593104</v>
      </c>
      <c r="H2" s="28">
        <f t="shared" si="1"/>
        <v>6431.7289208276516</v>
      </c>
      <c r="I2" s="28">
        <f t="shared" si="1"/>
        <v>6630.7508843711657</v>
      </c>
      <c r="J2" s="28">
        <f t="shared" si="1"/>
        <v>6572.8479438956319</v>
      </c>
      <c r="K2" s="28">
        <f t="shared" si="1"/>
        <v>6427.841329106257</v>
      </c>
      <c r="L2" s="28">
        <f t="shared" si="1"/>
        <v>5686.7929993561011</v>
      </c>
      <c r="M2" s="28">
        <f t="shared" si="1"/>
        <v>5853.0922156279157</v>
      </c>
      <c r="N2" s="28">
        <f t="shared" si="1"/>
        <v>5849.9614986979041</v>
      </c>
      <c r="O2" s="28">
        <f t="shared" si="1"/>
        <v>5614.0238846513075</v>
      </c>
      <c r="P2" s="28">
        <f t="shared" si="1"/>
        <v>5371.6802846384271</v>
      </c>
      <c r="Q2" s="28">
        <f t="shared" si="1"/>
        <v>5431.3614633850193</v>
      </c>
      <c r="R2" s="28">
        <f t="shared" si="1"/>
        <v>5439.9027195927683</v>
      </c>
      <c r="S2" s="28">
        <f t="shared" si="1"/>
        <v>5555.3433915032911</v>
      </c>
      <c r="T2" s="28">
        <f t="shared" si="1"/>
        <v>5689.6618324996662</v>
      </c>
      <c r="U2" s="28">
        <f t="shared" si="1"/>
        <v>5707.5991877617043</v>
      </c>
      <c r="V2" s="28">
        <f t="shared" si="1"/>
        <v>5519.6535020588453</v>
      </c>
      <c r="W2" s="28">
        <f t="shared" si="1"/>
        <v>5287.3166674688455</v>
      </c>
      <c r="X2" s="28">
        <f t="shared" ref="X2" si="2">SUM(X3,X17,X22,X25,X26,X51,X52,X71,X74,X75,X76)</f>
        <v>5285.2770113118395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3">SUM(C4,C8,C11)</f>
        <v>1093.7906916340421</v>
      </c>
      <c r="D3" s="29">
        <f t="shared" ref="D3:W3" si="4">SUM(D4,D8,D11)</f>
        <v>979.82985405438205</v>
      </c>
      <c r="E3" s="29">
        <f t="shared" si="4"/>
        <v>899.59699620695687</v>
      </c>
      <c r="F3" s="29">
        <f t="shared" si="4"/>
        <v>910.85599505920277</v>
      </c>
      <c r="G3" s="29">
        <f t="shared" si="4"/>
        <v>904.51029563106363</v>
      </c>
      <c r="H3" s="29">
        <f t="shared" si="4"/>
        <v>828.40669248368215</v>
      </c>
      <c r="I3" s="29">
        <f t="shared" si="4"/>
        <v>879.26835753425382</v>
      </c>
      <c r="J3" s="29">
        <f t="shared" si="4"/>
        <v>1113.1169717801113</v>
      </c>
      <c r="K3" s="29">
        <f t="shared" si="4"/>
        <v>1067.6085797331179</v>
      </c>
      <c r="L3" s="29">
        <f t="shared" si="4"/>
        <v>765.15180334907132</v>
      </c>
      <c r="M3" s="29">
        <f t="shared" si="4"/>
        <v>832.9332757434654</v>
      </c>
      <c r="N3" s="29">
        <f t="shared" si="4"/>
        <v>962.97007232683109</v>
      </c>
      <c r="O3" s="29">
        <f t="shared" si="4"/>
        <v>892.22219013278254</v>
      </c>
      <c r="P3" s="29">
        <f t="shared" si="4"/>
        <v>784.61803167748985</v>
      </c>
      <c r="Q3" s="29">
        <f t="shared" si="4"/>
        <v>826.21839517101853</v>
      </c>
      <c r="R3" s="29">
        <f t="shared" si="4"/>
        <v>753.58452859568888</v>
      </c>
      <c r="S3" s="29">
        <f t="shared" si="4"/>
        <v>765.52146702865116</v>
      </c>
      <c r="T3" s="29">
        <f t="shared" si="4"/>
        <v>776.60603818471509</v>
      </c>
      <c r="U3" s="29">
        <f t="shared" si="4"/>
        <v>794.59519095881126</v>
      </c>
      <c r="V3" s="29">
        <f t="shared" si="4"/>
        <v>743.55529209199244</v>
      </c>
      <c r="W3" s="29">
        <f t="shared" si="4"/>
        <v>713.78656060604135</v>
      </c>
      <c r="X3" s="29">
        <f t="shared" ref="X3" si="5">SUM(X4,X8,X11)</f>
        <v>653.07525959008876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6">SUM(C5:C7)</f>
        <v>772.15438903918448</v>
      </c>
      <c r="D4" s="42">
        <f t="shared" ref="D4:W4" si="7">SUM(D5:D7)</f>
        <v>676.91520056702507</v>
      </c>
      <c r="E4" s="42">
        <f t="shared" si="7"/>
        <v>620.47025449486875</v>
      </c>
      <c r="F4" s="42">
        <f t="shared" si="7"/>
        <v>569.17909948506133</v>
      </c>
      <c r="G4" s="42">
        <f t="shared" si="7"/>
        <v>549.8090100925092</v>
      </c>
      <c r="H4" s="42">
        <f t="shared" si="7"/>
        <v>505.38977626175642</v>
      </c>
      <c r="I4" s="42">
        <f t="shared" si="7"/>
        <v>540.30472824551282</v>
      </c>
      <c r="J4" s="42">
        <f t="shared" si="7"/>
        <v>750.78324628166297</v>
      </c>
      <c r="K4" s="42">
        <f t="shared" si="7"/>
        <v>706.40394688530557</v>
      </c>
      <c r="L4" s="42">
        <f t="shared" si="7"/>
        <v>461.7667695304977</v>
      </c>
      <c r="M4" s="42">
        <f t="shared" si="7"/>
        <v>509.19670233933573</v>
      </c>
      <c r="N4" s="42">
        <f t="shared" si="7"/>
        <v>625.61231741766505</v>
      </c>
      <c r="O4" s="42">
        <f t="shared" si="7"/>
        <v>556.86438207080118</v>
      </c>
      <c r="P4" s="42">
        <f t="shared" si="7"/>
        <v>456.99703370059552</v>
      </c>
      <c r="Q4" s="42">
        <f t="shared" si="7"/>
        <v>489.24900570032457</v>
      </c>
      <c r="R4" s="42">
        <f t="shared" si="7"/>
        <v>421.81668192280722</v>
      </c>
      <c r="S4" s="42">
        <f t="shared" si="7"/>
        <v>430.64173161642037</v>
      </c>
      <c r="T4" s="42">
        <f t="shared" si="7"/>
        <v>428.47461701280884</v>
      </c>
      <c r="U4" s="42">
        <f t="shared" si="7"/>
        <v>447.85678743382181</v>
      </c>
      <c r="V4" s="42">
        <f t="shared" si="7"/>
        <v>429.47790657283161</v>
      </c>
      <c r="W4" s="42">
        <f t="shared" si="7"/>
        <v>358.49390172230591</v>
      </c>
      <c r="X4" s="42">
        <f t="shared" ref="X4" si="8">SUM(X5:X7)</f>
        <v>338.34506578988612</v>
      </c>
    </row>
    <row r="5" spans="1:24" ht="11.25" customHeight="1" x14ac:dyDescent="0.2">
      <c r="A5" s="39" t="s">
        <v>5</v>
      </c>
      <c r="B5" s="23" t="s">
        <v>6</v>
      </c>
      <c r="C5" s="30">
        <v>4.4118689117560113</v>
      </c>
      <c r="D5" s="30">
        <v>3.4909634697221708</v>
      </c>
      <c r="E5" s="30">
        <v>21.532284956831568</v>
      </c>
      <c r="F5" s="30">
        <v>24.838515463324391</v>
      </c>
      <c r="G5" s="30">
        <v>32.280637378008876</v>
      </c>
      <c r="H5" s="30">
        <v>29.258746223006625</v>
      </c>
      <c r="I5" s="30">
        <v>31.78586917543695</v>
      </c>
      <c r="J5" s="30">
        <v>32.240806501090098</v>
      </c>
      <c r="K5" s="30">
        <v>39.133851644695</v>
      </c>
      <c r="L5" s="30">
        <v>33.066296139365136</v>
      </c>
      <c r="M5" s="30">
        <v>65.048499812735244</v>
      </c>
      <c r="N5" s="30">
        <v>77.397444438702166</v>
      </c>
      <c r="O5" s="30">
        <v>63.722710257491549</v>
      </c>
      <c r="P5" s="30">
        <v>36.939544939038292</v>
      </c>
      <c r="Q5" s="30">
        <v>22.88138423680785</v>
      </c>
      <c r="R5" s="30">
        <v>19.685338612526998</v>
      </c>
      <c r="S5" s="30">
        <v>26.6312488221274</v>
      </c>
      <c r="T5" s="30">
        <v>28.799544256229169</v>
      </c>
      <c r="U5" s="30">
        <v>33.779855452268507</v>
      </c>
      <c r="V5" s="30">
        <v>27.277156738008415</v>
      </c>
      <c r="W5" s="30">
        <v>22.287177566922672</v>
      </c>
      <c r="X5" s="30">
        <v>33.127840782140538</v>
      </c>
    </row>
    <row r="6" spans="1:24" ht="11.25" customHeight="1" x14ac:dyDescent="0.2">
      <c r="A6" s="39" t="s">
        <v>7</v>
      </c>
      <c r="B6" s="23" t="s">
        <v>8</v>
      </c>
      <c r="C6" s="30">
        <v>0.37729878290262997</v>
      </c>
      <c r="D6" s="30">
        <v>0.20286231222139772</v>
      </c>
      <c r="E6" s="30">
        <v>0.11056612578292763</v>
      </c>
      <c r="F6" s="30">
        <v>0</v>
      </c>
      <c r="G6" s="30">
        <v>0</v>
      </c>
      <c r="H6" s="30">
        <v>0</v>
      </c>
      <c r="I6" s="30">
        <v>0</v>
      </c>
      <c r="J6" s="30">
        <v>2.3924269480037914</v>
      </c>
      <c r="K6" s="30">
        <v>1.2525735761277017</v>
      </c>
      <c r="L6" s="30">
        <v>0</v>
      </c>
      <c r="M6" s="30">
        <v>0</v>
      </c>
      <c r="N6" s="30">
        <v>0</v>
      </c>
      <c r="O6" s="30">
        <v>9.235005427730604</v>
      </c>
      <c r="P6" s="30">
        <v>0</v>
      </c>
      <c r="Q6" s="30">
        <v>0.11095975501348558</v>
      </c>
      <c r="R6" s="30">
        <v>7.0752878079474252E-2</v>
      </c>
      <c r="S6" s="30">
        <v>0.10672114830274167</v>
      </c>
      <c r="T6" s="30">
        <v>8.7912738501382981E-2</v>
      </c>
      <c r="U6" s="30">
        <v>0.12894504738829674</v>
      </c>
      <c r="V6" s="30">
        <v>9.2407564819361812E-2</v>
      </c>
      <c r="W6" s="30">
        <v>0.1238173819320678</v>
      </c>
      <c r="X6" s="30">
        <v>0.13163981362416102</v>
      </c>
    </row>
    <row r="7" spans="1:24" ht="11.25" customHeight="1" x14ac:dyDescent="0.2">
      <c r="A7" s="39" t="s">
        <v>9</v>
      </c>
      <c r="B7" s="23" t="s">
        <v>10</v>
      </c>
      <c r="C7" s="30">
        <v>767.36522134452582</v>
      </c>
      <c r="D7" s="30">
        <v>673.22137478508148</v>
      </c>
      <c r="E7" s="30">
        <v>598.82740341225428</v>
      </c>
      <c r="F7" s="30">
        <v>544.34058402173696</v>
      </c>
      <c r="G7" s="30">
        <v>517.52837271450028</v>
      </c>
      <c r="H7" s="30">
        <v>476.13103003874977</v>
      </c>
      <c r="I7" s="30">
        <v>508.51885907007591</v>
      </c>
      <c r="J7" s="30">
        <v>716.15001283256902</v>
      </c>
      <c r="K7" s="30">
        <v>666.01752166448284</v>
      </c>
      <c r="L7" s="30">
        <v>428.70047339113256</v>
      </c>
      <c r="M7" s="30">
        <v>444.14820252660047</v>
      </c>
      <c r="N7" s="30">
        <v>548.21487297896283</v>
      </c>
      <c r="O7" s="30">
        <v>483.90666638557906</v>
      </c>
      <c r="P7" s="30">
        <v>420.05748876155724</v>
      </c>
      <c r="Q7" s="30">
        <v>466.25666170850326</v>
      </c>
      <c r="R7" s="30">
        <v>402.06059043220074</v>
      </c>
      <c r="S7" s="30">
        <v>403.90376164599024</v>
      </c>
      <c r="T7" s="30">
        <v>399.58716001807829</v>
      </c>
      <c r="U7" s="30">
        <v>413.94798693416499</v>
      </c>
      <c r="V7" s="30">
        <v>402.10834227000385</v>
      </c>
      <c r="W7" s="30">
        <v>336.08290677345116</v>
      </c>
      <c r="X7" s="30">
        <v>305.08558519412139</v>
      </c>
    </row>
    <row r="8" spans="1:24" ht="11.25" customHeight="1" x14ac:dyDescent="0.2">
      <c r="A8" s="40" t="s">
        <v>343</v>
      </c>
      <c r="B8" s="41" t="s">
        <v>344</v>
      </c>
      <c r="C8" s="42">
        <f t="shared" ref="C8:W8" si="9">SUM(C9:C10)</f>
        <v>42.762656115833039</v>
      </c>
      <c r="D8" s="42">
        <f t="shared" si="9"/>
        <v>32.279397731462524</v>
      </c>
      <c r="E8" s="42">
        <f t="shared" si="9"/>
        <v>31.40003083368109</v>
      </c>
      <c r="F8" s="42">
        <f t="shared" si="9"/>
        <v>29.789892427184444</v>
      </c>
      <c r="G8" s="42">
        <f t="shared" si="9"/>
        <v>35.388829343177193</v>
      </c>
      <c r="H8" s="42">
        <f t="shared" si="9"/>
        <v>26.172825310234693</v>
      </c>
      <c r="I8" s="42">
        <f t="shared" si="9"/>
        <v>26.884158725260292</v>
      </c>
      <c r="J8" s="42">
        <f t="shared" si="9"/>
        <v>26.695195901353131</v>
      </c>
      <c r="K8" s="42">
        <f t="shared" si="9"/>
        <v>28.689939063302564</v>
      </c>
      <c r="L8" s="42">
        <f t="shared" si="9"/>
        <v>28.893681739097975</v>
      </c>
      <c r="M8" s="42">
        <f t="shared" si="9"/>
        <v>26.069545265261162</v>
      </c>
      <c r="N8" s="42">
        <f t="shared" si="9"/>
        <v>23.506260638177025</v>
      </c>
      <c r="O8" s="42">
        <f t="shared" si="9"/>
        <v>37.920612277179032</v>
      </c>
      <c r="P8" s="42">
        <f t="shared" si="9"/>
        <v>32.238859748457017</v>
      </c>
      <c r="Q8" s="42">
        <f t="shared" si="9"/>
        <v>34.344182468576903</v>
      </c>
      <c r="R8" s="42">
        <f t="shared" si="9"/>
        <v>34.319023455636582</v>
      </c>
      <c r="S8" s="42">
        <f t="shared" si="9"/>
        <v>34.173293923540257</v>
      </c>
      <c r="T8" s="42">
        <f t="shared" si="9"/>
        <v>32.587530246445816</v>
      </c>
      <c r="U8" s="42">
        <f t="shared" si="9"/>
        <v>32.446237528883742</v>
      </c>
      <c r="V8" s="42">
        <f t="shared" si="9"/>
        <v>27.785963808121068</v>
      </c>
      <c r="W8" s="42">
        <f t="shared" si="9"/>
        <v>26.652769024882744</v>
      </c>
      <c r="X8" s="42">
        <f t="shared" ref="X8" si="10">SUM(X9:X10)</f>
        <v>30.743045543132165</v>
      </c>
    </row>
    <row r="9" spans="1:24" ht="11.25" customHeight="1" x14ac:dyDescent="0.2">
      <c r="A9" s="39" t="s">
        <v>11</v>
      </c>
      <c r="B9" s="23" t="s">
        <v>12</v>
      </c>
      <c r="C9" s="30">
        <v>23.27409948967864</v>
      </c>
      <c r="D9" s="30">
        <v>16.969965591641614</v>
      </c>
      <c r="E9" s="30">
        <v>14.056623143034475</v>
      </c>
      <c r="F9" s="30">
        <v>11.739782785024449</v>
      </c>
      <c r="G9" s="30">
        <v>18.405062016970888</v>
      </c>
      <c r="H9" s="30">
        <v>13.763147645204764</v>
      </c>
      <c r="I9" s="30">
        <v>17.996922986074175</v>
      </c>
      <c r="J9" s="30">
        <v>16.281473728013957</v>
      </c>
      <c r="K9" s="30">
        <v>16.223038485642611</v>
      </c>
      <c r="L9" s="30">
        <v>13.29555742275938</v>
      </c>
      <c r="M9" s="30">
        <v>11.140066637368541</v>
      </c>
      <c r="N9" s="30">
        <v>9.9500964354775903</v>
      </c>
      <c r="O9" s="30">
        <v>17.886940621196885</v>
      </c>
      <c r="P9" s="30">
        <v>17.74308188194416</v>
      </c>
      <c r="Q9" s="30">
        <v>17.045198404127728</v>
      </c>
      <c r="R9" s="30">
        <v>17.206261385811185</v>
      </c>
      <c r="S9" s="30">
        <v>18.476175853393556</v>
      </c>
      <c r="T9" s="30">
        <v>16.501229132456299</v>
      </c>
      <c r="U9" s="30">
        <v>16.067065819252552</v>
      </c>
      <c r="V9" s="30">
        <v>16.639443070850835</v>
      </c>
      <c r="W9" s="30">
        <v>15.129332179332646</v>
      </c>
      <c r="X9" s="30">
        <v>15.978245475764689</v>
      </c>
    </row>
    <row r="10" spans="1:24" ht="11.25" customHeight="1" x14ac:dyDescent="0.2">
      <c r="A10" s="39" t="s">
        <v>13</v>
      </c>
      <c r="B10" s="23" t="s">
        <v>14</v>
      </c>
      <c r="C10" s="30">
        <v>19.488556626154402</v>
      </c>
      <c r="D10" s="30">
        <v>15.309432139820908</v>
      </c>
      <c r="E10" s="30">
        <v>17.343407690646615</v>
      </c>
      <c r="F10" s="30">
        <v>18.050109642159995</v>
      </c>
      <c r="G10" s="30">
        <v>16.983767326206308</v>
      </c>
      <c r="H10" s="30">
        <v>12.40967766502993</v>
      </c>
      <c r="I10" s="30">
        <v>8.887235739186119</v>
      </c>
      <c r="J10" s="30">
        <v>10.413722173339174</v>
      </c>
      <c r="K10" s="30">
        <v>12.466900577659953</v>
      </c>
      <c r="L10" s="30">
        <v>15.598124316338595</v>
      </c>
      <c r="M10" s="30">
        <v>14.929478627892623</v>
      </c>
      <c r="N10" s="30">
        <v>13.556164202699437</v>
      </c>
      <c r="O10" s="30">
        <v>20.03367165598215</v>
      </c>
      <c r="P10" s="30">
        <v>14.495777866512853</v>
      </c>
      <c r="Q10" s="30">
        <v>17.298984064449172</v>
      </c>
      <c r="R10" s="30">
        <v>17.112762069825393</v>
      </c>
      <c r="S10" s="30">
        <v>15.697118070146702</v>
      </c>
      <c r="T10" s="30">
        <v>16.086301113989517</v>
      </c>
      <c r="U10" s="30">
        <v>16.379171709631187</v>
      </c>
      <c r="V10" s="30">
        <v>11.146520737270231</v>
      </c>
      <c r="W10" s="30">
        <v>11.523436845550096</v>
      </c>
      <c r="X10" s="30">
        <v>14.764800067367476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:W11" si="11">SUM(C12:C16)</f>
        <v>278.8736464790245</v>
      </c>
      <c r="D11" s="42">
        <f t="shared" si="11"/>
        <v>270.63525575589449</v>
      </c>
      <c r="E11" s="42">
        <f t="shared" si="11"/>
        <v>247.726710878407</v>
      </c>
      <c r="F11" s="42">
        <f t="shared" si="11"/>
        <v>311.887003146957</v>
      </c>
      <c r="G11" s="42">
        <f t="shared" si="11"/>
        <v>319.31245619537719</v>
      </c>
      <c r="H11" s="42">
        <f t="shared" si="11"/>
        <v>296.84409091169107</v>
      </c>
      <c r="I11" s="42">
        <f t="shared" si="11"/>
        <v>312.07947056348075</v>
      </c>
      <c r="J11" s="42">
        <f t="shared" si="11"/>
        <v>335.63852959709504</v>
      </c>
      <c r="K11" s="42">
        <f t="shared" si="11"/>
        <v>332.51469378450997</v>
      </c>
      <c r="L11" s="42">
        <f t="shared" si="11"/>
        <v>274.49135207947558</v>
      </c>
      <c r="M11" s="42">
        <f t="shared" si="11"/>
        <v>297.66702813886855</v>
      </c>
      <c r="N11" s="42">
        <f t="shared" si="11"/>
        <v>313.85149427098895</v>
      </c>
      <c r="O11" s="42">
        <f t="shared" si="11"/>
        <v>297.43719578480227</v>
      </c>
      <c r="P11" s="42">
        <f t="shared" si="11"/>
        <v>295.38213822843738</v>
      </c>
      <c r="Q11" s="42">
        <f t="shared" si="11"/>
        <v>302.62520700211701</v>
      </c>
      <c r="R11" s="42">
        <f t="shared" si="11"/>
        <v>297.44882321724515</v>
      </c>
      <c r="S11" s="42">
        <f t="shared" si="11"/>
        <v>300.70644148869059</v>
      </c>
      <c r="T11" s="42">
        <f t="shared" si="11"/>
        <v>315.54389092546052</v>
      </c>
      <c r="U11" s="42">
        <f t="shared" si="11"/>
        <v>314.29216599610572</v>
      </c>
      <c r="V11" s="42">
        <f t="shared" si="11"/>
        <v>286.29142171103979</v>
      </c>
      <c r="W11" s="42">
        <f t="shared" si="11"/>
        <v>328.63988985885265</v>
      </c>
      <c r="X11" s="42">
        <f t="shared" ref="X11" si="12">SUM(X12:X16)</f>
        <v>283.98714825707054</v>
      </c>
    </row>
    <row r="12" spans="1:24" ht="11.25" customHeight="1" x14ac:dyDescent="0.2">
      <c r="A12" s="39" t="s">
        <v>15</v>
      </c>
      <c r="B12" s="23" t="s">
        <v>16</v>
      </c>
      <c r="C12" s="30">
        <v>7.6904341969609782E-2</v>
      </c>
      <c r="D12" s="30">
        <v>0</v>
      </c>
      <c r="E12" s="30">
        <v>0</v>
      </c>
      <c r="F12" s="30">
        <v>0</v>
      </c>
      <c r="G12" s="30">
        <v>0.27221650478288584</v>
      </c>
      <c r="H12" s="30">
        <v>0.14268667985015265</v>
      </c>
      <c r="I12" s="30">
        <v>0.14348066344813115</v>
      </c>
      <c r="J12" s="30">
        <v>0</v>
      </c>
      <c r="K12" s="30">
        <v>0.14531551057484851</v>
      </c>
      <c r="L12" s="30">
        <v>0</v>
      </c>
      <c r="M12" s="30">
        <v>0</v>
      </c>
      <c r="N12" s="30">
        <v>0.12051070293992498</v>
      </c>
      <c r="O12" s="30">
        <v>1.1394789620257599</v>
      </c>
      <c r="P12" s="30">
        <v>0.70121094442949361</v>
      </c>
      <c r="Q12" s="30">
        <v>0</v>
      </c>
      <c r="R12" s="30">
        <v>0</v>
      </c>
      <c r="S12" s="30">
        <v>0</v>
      </c>
      <c r="T12" s="30">
        <v>6.9175035061161102E-3</v>
      </c>
      <c r="U12" s="30">
        <v>7.9940862046830111E-3</v>
      </c>
      <c r="V12" s="30">
        <v>6.700871062484761E-3</v>
      </c>
      <c r="W12" s="30">
        <v>6.5267717231206725E-3</v>
      </c>
      <c r="X12" s="30">
        <v>1.4087219325274425E-2</v>
      </c>
    </row>
    <row r="13" spans="1:24" ht="11.25" customHeight="1" x14ac:dyDescent="0.2">
      <c r="A13" s="39" t="s">
        <v>17</v>
      </c>
      <c r="B13" s="23" t="s">
        <v>18</v>
      </c>
      <c r="C13" s="30">
        <v>100.23836871879328</v>
      </c>
      <c r="D13" s="30">
        <v>92.143318633571639</v>
      </c>
      <c r="E13" s="30">
        <v>85.563828866367146</v>
      </c>
      <c r="F13" s="30">
        <v>99.657432412309504</v>
      </c>
      <c r="G13" s="30">
        <v>90.777445542574057</v>
      </c>
      <c r="H13" s="30">
        <v>70.003443195096523</v>
      </c>
      <c r="I13" s="30">
        <v>77.887387729158391</v>
      </c>
      <c r="J13" s="30">
        <v>85.304651612465662</v>
      </c>
      <c r="K13" s="30">
        <v>79.650905652772721</v>
      </c>
      <c r="L13" s="30">
        <v>69.507761264768618</v>
      </c>
      <c r="M13" s="30">
        <v>66.498725521592235</v>
      </c>
      <c r="N13" s="30">
        <v>65.336398351387686</v>
      </c>
      <c r="O13" s="30">
        <v>61.968845866506513</v>
      </c>
      <c r="P13" s="30">
        <v>55.708954382342263</v>
      </c>
      <c r="Q13" s="30">
        <v>58.463237619992128</v>
      </c>
      <c r="R13" s="30">
        <v>64.811848786061944</v>
      </c>
      <c r="S13" s="30">
        <v>63.907040544447398</v>
      </c>
      <c r="T13" s="30">
        <v>60.719320399929266</v>
      </c>
      <c r="U13" s="30">
        <v>63.144781975143907</v>
      </c>
      <c r="V13" s="30">
        <v>59.403256768614121</v>
      </c>
      <c r="W13" s="30">
        <v>59.237221473329072</v>
      </c>
      <c r="X13" s="30">
        <v>61.678852582362914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0.25986426800630985</v>
      </c>
      <c r="J15" s="30">
        <v>3.9544627778982071</v>
      </c>
      <c r="K15" s="30">
        <v>3.7452750947475577</v>
      </c>
      <c r="L15" s="30">
        <v>5.1661220338831493</v>
      </c>
      <c r="M15" s="30">
        <v>0.9929171999219808</v>
      </c>
      <c r="N15" s="30">
        <v>3.9830932436912474</v>
      </c>
      <c r="O15" s="30">
        <v>5.5207695403074437</v>
      </c>
      <c r="P15" s="30">
        <v>5.535710032041278</v>
      </c>
      <c r="Q15" s="30">
        <v>5.4129757172567068</v>
      </c>
      <c r="R15" s="30">
        <v>5.4066162065766941</v>
      </c>
      <c r="S15" s="30">
        <v>4.4382104609023729</v>
      </c>
      <c r="T15" s="30">
        <v>3.2265231778163388</v>
      </c>
      <c r="U15" s="30">
        <v>5.0288896587382039</v>
      </c>
      <c r="V15" s="30">
        <v>3.1420766202473871</v>
      </c>
      <c r="W15" s="30">
        <v>0.89037948786285215</v>
      </c>
      <c r="X15" s="30">
        <v>0.28082593043344262</v>
      </c>
    </row>
    <row r="16" spans="1:24" ht="11.25" customHeight="1" x14ac:dyDescent="0.2">
      <c r="A16" s="39" t="s">
        <v>23</v>
      </c>
      <c r="B16" s="23" t="s">
        <v>24</v>
      </c>
      <c r="C16" s="30">
        <v>178.55837341826162</v>
      </c>
      <c r="D16" s="30">
        <v>178.49193712232287</v>
      </c>
      <c r="E16" s="30">
        <v>162.16288201203986</v>
      </c>
      <c r="F16" s="30">
        <v>212.22957073464752</v>
      </c>
      <c r="G16" s="30">
        <v>228.26279414802028</v>
      </c>
      <c r="H16" s="30">
        <v>226.69796103674437</v>
      </c>
      <c r="I16" s="30">
        <v>233.78873790286795</v>
      </c>
      <c r="J16" s="30">
        <v>246.37941520673118</v>
      </c>
      <c r="K16" s="30">
        <v>248.97319752641485</v>
      </c>
      <c r="L16" s="30">
        <v>199.81746878082379</v>
      </c>
      <c r="M16" s="30">
        <v>230.17538541735436</v>
      </c>
      <c r="N16" s="30">
        <v>244.41149197297008</v>
      </c>
      <c r="O16" s="30">
        <v>228.80810141596254</v>
      </c>
      <c r="P16" s="30">
        <v>233.43626286962436</v>
      </c>
      <c r="Q16" s="30">
        <v>238.74899366486815</v>
      </c>
      <c r="R16" s="30">
        <v>227.23035822460648</v>
      </c>
      <c r="S16" s="30">
        <v>232.36119048334083</v>
      </c>
      <c r="T16" s="30">
        <v>251.59112984420878</v>
      </c>
      <c r="U16" s="30">
        <v>246.11050027601894</v>
      </c>
      <c r="V16" s="30">
        <v>223.73938745111579</v>
      </c>
      <c r="W16" s="30">
        <v>268.50576212593762</v>
      </c>
      <c r="X16" s="30">
        <v>222.0133825249489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:W17" si="13">SUM(C18:C21)</f>
        <v>0</v>
      </c>
      <c r="D17" s="31">
        <f t="shared" si="13"/>
        <v>0</v>
      </c>
      <c r="E17" s="31">
        <f t="shared" si="13"/>
        <v>0</v>
      </c>
      <c r="F17" s="31">
        <f t="shared" si="13"/>
        <v>0</v>
      </c>
      <c r="G17" s="31">
        <f t="shared" si="13"/>
        <v>0</v>
      </c>
      <c r="H17" s="31">
        <f t="shared" si="13"/>
        <v>0</v>
      </c>
      <c r="I17" s="31">
        <f t="shared" si="13"/>
        <v>0</v>
      </c>
      <c r="J17" s="31">
        <f t="shared" si="13"/>
        <v>0</v>
      </c>
      <c r="K17" s="31">
        <f t="shared" si="13"/>
        <v>0</v>
      </c>
      <c r="L17" s="31">
        <f t="shared" si="13"/>
        <v>0</v>
      </c>
      <c r="M17" s="31">
        <f t="shared" si="13"/>
        <v>0</v>
      </c>
      <c r="N17" s="31">
        <f t="shared" si="13"/>
        <v>0</v>
      </c>
      <c r="O17" s="31">
        <f t="shared" si="13"/>
        <v>0</v>
      </c>
      <c r="P17" s="31">
        <f t="shared" si="13"/>
        <v>0</v>
      </c>
      <c r="Q17" s="31">
        <f t="shared" si="13"/>
        <v>0</v>
      </c>
      <c r="R17" s="31">
        <f t="shared" si="13"/>
        <v>0</v>
      </c>
      <c r="S17" s="31">
        <f t="shared" si="13"/>
        <v>0</v>
      </c>
      <c r="T17" s="31">
        <f t="shared" si="13"/>
        <v>0</v>
      </c>
      <c r="U17" s="31">
        <f t="shared" si="13"/>
        <v>0</v>
      </c>
      <c r="V17" s="31">
        <f t="shared" si="13"/>
        <v>0</v>
      </c>
      <c r="W17" s="31">
        <f t="shared" si="13"/>
        <v>0</v>
      </c>
      <c r="X17" s="31">
        <f t="shared" ref="X17" si="14">SUM(X18:X21)</f>
        <v>0</v>
      </c>
    </row>
    <row r="18" spans="1:24" ht="11.25" customHeight="1" x14ac:dyDescent="0.2">
      <c r="A18" s="22" t="s">
        <v>27</v>
      </c>
      <c r="B18" s="23" t="s">
        <v>28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:W22" si="15">SUM(C23:C24)</f>
        <v>0.26538475644469706</v>
      </c>
      <c r="D22" s="31">
        <f t="shared" si="15"/>
        <v>0.97130369608344624</v>
      </c>
      <c r="E22" s="31">
        <f t="shared" si="15"/>
        <v>0.37574265310377075</v>
      </c>
      <c r="F22" s="31">
        <f t="shared" si="15"/>
        <v>0.24956408510289382</v>
      </c>
      <c r="G22" s="31">
        <f t="shared" si="15"/>
        <v>0.67990246335994631</v>
      </c>
      <c r="H22" s="31">
        <f t="shared" si="15"/>
        <v>0.32746747358462835</v>
      </c>
      <c r="I22" s="31">
        <f t="shared" si="15"/>
        <v>0.29884050095384002</v>
      </c>
      <c r="J22" s="31">
        <f t="shared" si="15"/>
        <v>0.3113261588773808</v>
      </c>
      <c r="K22" s="31">
        <f t="shared" si="15"/>
        <v>0.27530352313000539</v>
      </c>
      <c r="L22" s="31">
        <f t="shared" si="15"/>
        <v>5.6283427168208618E-2</v>
      </c>
      <c r="M22" s="31">
        <f t="shared" si="15"/>
        <v>6.6562122719285133E-2</v>
      </c>
      <c r="N22" s="31">
        <f t="shared" si="15"/>
        <v>0.15716644212456876</v>
      </c>
      <c r="O22" s="31">
        <f t="shared" si="15"/>
        <v>0.17088621360891598</v>
      </c>
      <c r="P22" s="31">
        <f t="shared" si="15"/>
        <v>5.906757049886812E-2</v>
      </c>
      <c r="Q22" s="31">
        <f t="shared" si="15"/>
        <v>7.7654337003203899E-2</v>
      </c>
      <c r="R22" s="31">
        <f t="shared" si="15"/>
        <v>7.7842762628493434E-2</v>
      </c>
      <c r="S22" s="31">
        <f t="shared" si="15"/>
        <v>0.14295007920717984</v>
      </c>
      <c r="T22" s="31">
        <f t="shared" si="15"/>
        <v>0.10381143785417028</v>
      </c>
      <c r="U22" s="31">
        <f t="shared" si="15"/>
        <v>0.10897087924702156</v>
      </c>
      <c r="V22" s="31">
        <f t="shared" si="15"/>
        <v>7.660042688184332E-2</v>
      </c>
      <c r="W22" s="31">
        <f t="shared" si="15"/>
        <v>3.2884388577529892E-2</v>
      </c>
      <c r="X22" s="31">
        <f t="shared" ref="X22" si="16">SUM(X23:X24)</f>
        <v>2.7523671331283944E-2</v>
      </c>
    </row>
    <row r="23" spans="1:24" ht="11.25" customHeight="1" x14ac:dyDescent="0.2">
      <c r="A23" s="22" t="s">
        <v>37</v>
      </c>
      <c r="B23" s="23" t="s">
        <v>38</v>
      </c>
      <c r="C23" s="30">
        <v>0.26538475644469706</v>
      </c>
      <c r="D23" s="30">
        <v>0.97130369608344624</v>
      </c>
      <c r="E23" s="30">
        <v>0.37574265310377075</v>
      </c>
      <c r="F23" s="30">
        <v>0.24956408510289382</v>
      </c>
      <c r="G23" s="30">
        <v>0.67990246335994631</v>
      </c>
      <c r="H23" s="30">
        <v>0.32746747358462835</v>
      </c>
      <c r="I23" s="30">
        <v>0.29884050095384002</v>
      </c>
      <c r="J23" s="30">
        <v>0.3113261588773808</v>
      </c>
      <c r="K23" s="30">
        <v>0.27530352313000539</v>
      </c>
      <c r="L23" s="30">
        <v>5.6283427168208618E-2</v>
      </c>
      <c r="M23" s="30">
        <v>6.6562122719285133E-2</v>
      </c>
      <c r="N23" s="30">
        <v>0.15716644212456876</v>
      </c>
      <c r="O23" s="30">
        <v>0.17088621360891598</v>
      </c>
      <c r="P23" s="30">
        <v>5.906757049886812E-2</v>
      </c>
      <c r="Q23" s="30">
        <v>7.7654337003203899E-2</v>
      </c>
      <c r="R23" s="30">
        <v>7.7842762628493434E-2</v>
      </c>
      <c r="S23" s="30">
        <v>0.14295007920717984</v>
      </c>
      <c r="T23" s="30">
        <v>0.10381143785417028</v>
      </c>
      <c r="U23" s="30">
        <v>0.10897087924702156</v>
      </c>
      <c r="V23" s="30">
        <v>7.660042688184332E-2</v>
      </c>
      <c r="W23" s="30">
        <v>2.9984117860887085E-2</v>
      </c>
      <c r="X23" s="30">
        <v>2.7523671331283944E-2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2.9002707166428097E-3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7.5544248084543568</v>
      </c>
      <c r="D25" s="31">
        <v>5.2965871309793835</v>
      </c>
      <c r="E25" s="31">
        <v>6.5707098415638461</v>
      </c>
      <c r="F25" s="31">
        <v>5.500508965110126</v>
      </c>
      <c r="G25" s="31">
        <v>5.6379304554833372</v>
      </c>
      <c r="H25" s="31">
        <v>6.6346897885910314</v>
      </c>
      <c r="I25" s="31">
        <v>5.5009878968684154</v>
      </c>
      <c r="J25" s="31">
        <v>6.4134869264546444</v>
      </c>
      <c r="K25" s="31">
        <v>4.9479208340133889</v>
      </c>
      <c r="L25" s="31">
        <v>3.2172661861774596</v>
      </c>
      <c r="M25" s="31">
        <v>5.703520819502681</v>
      </c>
      <c r="N25" s="31">
        <v>6.0108625636280921</v>
      </c>
      <c r="O25" s="31">
        <v>4.5998463840834791</v>
      </c>
      <c r="P25" s="31">
        <v>5.9213833373762412</v>
      </c>
      <c r="Q25" s="31">
        <v>3.5060643595036742</v>
      </c>
      <c r="R25" s="31">
        <v>4.2760392037498178</v>
      </c>
      <c r="S25" s="31">
        <v>2.5975173514799592</v>
      </c>
      <c r="T25" s="31">
        <v>4.6919115563242189</v>
      </c>
      <c r="U25" s="31">
        <v>4.2367023692881931</v>
      </c>
      <c r="V25" s="31">
        <v>3.9363652825505357</v>
      </c>
      <c r="W25" s="31">
        <v>0.23343652738228049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7">SUM(C27,C33)</f>
        <v>806.73135237455881</v>
      </c>
      <c r="D26" s="31">
        <f t="shared" ref="D26:W26" si="18">SUM(D27,D33)</f>
        <v>731.81134471568328</v>
      </c>
      <c r="E26" s="31">
        <f t="shared" si="18"/>
        <v>750.66754810972134</v>
      </c>
      <c r="F26" s="31">
        <f t="shared" si="18"/>
        <v>647.86467735140536</v>
      </c>
      <c r="G26" s="31">
        <f t="shared" si="18"/>
        <v>615.70943284308669</v>
      </c>
      <c r="H26" s="31">
        <f t="shared" si="18"/>
        <v>573.15684053795644</v>
      </c>
      <c r="I26" s="31">
        <f t="shared" si="18"/>
        <v>597.5184907193036</v>
      </c>
      <c r="J26" s="31">
        <f t="shared" si="18"/>
        <v>567.89419149163859</v>
      </c>
      <c r="K26" s="31">
        <f t="shared" si="18"/>
        <v>559.93332010381948</v>
      </c>
      <c r="L26" s="31">
        <f t="shared" si="18"/>
        <v>548.54869284249867</v>
      </c>
      <c r="M26" s="31">
        <f t="shared" si="18"/>
        <v>471.62110386884581</v>
      </c>
      <c r="N26" s="31">
        <f t="shared" si="18"/>
        <v>402.52018251904883</v>
      </c>
      <c r="O26" s="31">
        <f t="shared" si="18"/>
        <v>317.25400493229824</v>
      </c>
      <c r="P26" s="31">
        <f t="shared" si="18"/>
        <v>275.37462938115152</v>
      </c>
      <c r="Q26" s="31">
        <f t="shared" si="18"/>
        <v>230.90722204691303</v>
      </c>
      <c r="R26" s="31">
        <f t="shared" si="18"/>
        <v>283.62803484665415</v>
      </c>
      <c r="S26" s="31">
        <f t="shared" si="18"/>
        <v>286.84738357631232</v>
      </c>
      <c r="T26" s="31">
        <f t="shared" si="18"/>
        <v>240.36943221097545</v>
      </c>
      <c r="U26" s="31">
        <f t="shared" si="18"/>
        <v>224.81742076231234</v>
      </c>
      <c r="V26" s="31">
        <f t="shared" si="18"/>
        <v>210.22557077998826</v>
      </c>
      <c r="W26" s="31">
        <f t="shared" si="18"/>
        <v>234.89138810015504</v>
      </c>
      <c r="X26" s="31">
        <f t="shared" ref="X26" si="19">SUM(X27,X33)</f>
        <v>193.13691508855331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:W27" si="20">SUM(C28:C32)</f>
        <v>0</v>
      </c>
      <c r="D27" s="42">
        <f t="shared" si="20"/>
        <v>0</v>
      </c>
      <c r="E27" s="42">
        <f t="shared" si="20"/>
        <v>0</v>
      </c>
      <c r="F27" s="42">
        <f t="shared" si="20"/>
        <v>0</v>
      </c>
      <c r="G27" s="42">
        <f t="shared" si="20"/>
        <v>0</v>
      </c>
      <c r="H27" s="42">
        <f t="shared" si="20"/>
        <v>0</v>
      </c>
      <c r="I27" s="42">
        <f t="shared" si="20"/>
        <v>0</v>
      </c>
      <c r="J27" s="42">
        <f t="shared" si="20"/>
        <v>0</v>
      </c>
      <c r="K27" s="42">
        <f t="shared" si="20"/>
        <v>0</v>
      </c>
      <c r="L27" s="42">
        <f t="shared" si="20"/>
        <v>0</v>
      </c>
      <c r="M27" s="42">
        <f t="shared" si="20"/>
        <v>0</v>
      </c>
      <c r="N27" s="42">
        <f t="shared" si="20"/>
        <v>0</v>
      </c>
      <c r="O27" s="42">
        <f t="shared" si="20"/>
        <v>0</v>
      </c>
      <c r="P27" s="42">
        <f t="shared" si="20"/>
        <v>0</v>
      </c>
      <c r="Q27" s="42">
        <f t="shared" si="20"/>
        <v>0</v>
      </c>
      <c r="R27" s="42">
        <f t="shared" si="20"/>
        <v>0</v>
      </c>
      <c r="S27" s="42">
        <f t="shared" si="20"/>
        <v>0</v>
      </c>
      <c r="T27" s="42">
        <f t="shared" si="20"/>
        <v>0</v>
      </c>
      <c r="U27" s="42">
        <f t="shared" si="20"/>
        <v>0</v>
      </c>
      <c r="V27" s="42">
        <f t="shared" si="20"/>
        <v>0</v>
      </c>
      <c r="W27" s="42">
        <f t="shared" si="20"/>
        <v>0</v>
      </c>
      <c r="X27" s="42">
        <f t="shared" ref="X27" si="21">SUM(X28:X32)</f>
        <v>0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:W33" si="22">SUM(C34:C50)</f>
        <v>806.73135237455881</v>
      </c>
      <c r="D33" s="42">
        <f t="shared" si="22"/>
        <v>731.81134471568328</v>
      </c>
      <c r="E33" s="42">
        <f t="shared" si="22"/>
        <v>750.66754810972134</v>
      </c>
      <c r="F33" s="42">
        <f t="shared" si="22"/>
        <v>647.86467735140536</v>
      </c>
      <c r="G33" s="42">
        <f t="shared" si="22"/>
        <v>615.70943284308669</v>
      </c>
      <c r="H33" s="42">
        <f t="shared" si="22"/>
        <v>573.15684053795644</v>
      </c>
      <c r="I33" s="42">
        <f t="shared" si="22"/>
        <v>597.5184907193036</v>
      </c>
      <c r="J33" s="42">
        <f t="shared" si="22"/>
        <v>567.89419149163859</v>
      </c>
      <c r="K33" s="42">
        <f t="shared" si="22"/>
        <v>559.93332010381948</v>
      </c>
      <c r="L33" s="42">
        <f t="shared" si="22"/>
        <v>548.54869284249867</v>
      </c>
      <c r="M33" s="42">
        <f t="shared" si="22"/>
        <v>471.62110386884581</v>
      </c>
      <c r="N33" s="42">
        <f t="shared" si="22"/>
        <v>402.52018251904883</v>
      </c>
      <c r="O33" s="42">
        <f t="shared" si="22"/>
        <v>317.25400493229824</v>
      </c>
      <c r="P33" s="42">
        <f t="shared" si="22"/>
        <v>275.37462938115152</v>
      </c>
      <c r="Q33" s="42">
        <f t="shared" si="22"/>
        <v>230.90722204691303</v>
      </c>
      <c r="R33" s="42">
        <f t="shared" si="22"/>
        <v>283.62803484665415</v>
      </c>
      <c r="S33" s="42">
        <f t="shared" si="22"/>
        <v>286.84738357631232</v>
      </c>
      <c r="T33" s="42">
        <f t="shared" si="22"/>
        <v>240.36943221097545</v>
      </c>
      <c r="U33" s="42">
        <f t="shared" si="22"/>
        <v>224.81742076231234</v>
      </c>
      <c r="V33" s="42">
        <f t="shared" si="22"/>
        <v>210.22557077998826</v>
      </c>
      <c r="W33" s="42">
        <f t="shared" si="22"/>
        <v>234.89138810015504</v>
      </c>
      <c r="X33" s="42">
        <f t="shared" ref="X33" si="23">SUM(X34:X50)</f>
        <v>193.13691508855331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125.76292548239138</v>
      </c>
      <c r="D36" s="30">
        <v>127.56987981315538</v>
      </c>
      <c r="E36" s="30">
        <v>122.0852212720058</v>
      </c>
      <c r="F36" s="30">
        <v>109.34309540606145</v>
      </c>
      <c r="G36" s="30">
        <v>87.430965051084627</v>
      </c>
      <c r="H36" s="30">
        <v>79.296696032374385</v>
      </c>
      <c r="I36" s="30">
        <v>79.745675846463342</v>
      </c>
      <c r="J36" s="30">
        <v>71.823994993981373</v>
      </c>
      <c r="K36" s="30">
        <v>61.501339070521965</v>
      </c>
      <c r="L36" s="30">
        <v>61.701015170984434</v>
      </c>
      <c r="M36" s="30">
        <v>64.595533568548376</v>
      </c>
      <c r="N36" s="30">
        <v>58.250418032351114</v>
      </c>
      <c r="O36" s="30">
        <v>55.17652948706651</v>
      </c>
      <c r="P36" s="30">
        <v>46.205527874875919</v>
      </c>
      <c r="Q36" s="30">
        <v>43.382110174435653</v>
      </c>
      <c r="R36" s="30">
        <v>58.199318590927291</v>
      </c>
      <c r="S36" s="30">
        <v>58.697064543634148</v>
      </c>
      <c r="T36" s="30">
        <v>42.479057074815543</v>
      </c>
      <c r="U36" s="30">
        <v>40.815333308840195</v>
      </c>
      <c r="V36" s="30">
        <v>42.215187391056716</v>
      </c>
      <c r="W36" s="30">
        <v>39.461155277126892</v>
      </c>
      <c r="X36" s="30">
        <v>38.096082327683973</v>
      </c>
    </row>
    <row r="37" spans="1:24" ht="11.25" customHeight="1" x14ac:dyDescent="0.2">
      <c r="A37" s="39" t="s">
        <v>61</v>
      </c>
      <c r="B37" s="23" t="s">
        <v>62</v>
      </c>
      <c r="C37" s="30">
        <v>0</v>
      </c>
      <c r="D37" s="30">
        <v>0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</row>
    <row r="41" spans="1:24" ht="11.25" customHeight="1" x14ac:dyDescent="0.2">
      <c r="A41" s="39" t="s">
        <v>69</v>
      </c>
      <c r="B41" s="23" t="s">
        <v>70</v>
      </c>
      <c r="C41" s="30">
        <v>0</v>
      </c>
      <c r="D41" s="30">
        <v>0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</row>
    <row r="42" spans="1:24" ht="11.25" customHeight="1" x14ac:dyDescent="0.2">
      <c r="A42" s="39" t="s">
        <v>71</v>
      </c>
      <c r="B42" s="23" t="s">
        <v>72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109.96512662742653</v>
      </c>
      <c r="D43" s="30">
        <v>126.821878903054</v>
      </c>
      <c r="E43" s="30">
        <v>119.81997834341001</v>
      </c>
      <c r="F43" s="30">
        <v>109.93102101229131</v>
      </c>
      <c r="G43" s="30">
        <v>120.1708318372979</v>
      </c>
      <c r="H43" s="30">
        <v>122.31147036218356</v>
      </c>
      <c r="I43" s="30">
        <v>104.9296750908394</v>
      </c>
      <c r="J43" s="30">
        <v>133.19541814865897</v>
      </c>
      <c r="K43" s="30">
        <v>146.07476657572957</v>
      </c>
      <c r="L43" s="30">
        <v>166.27102623215538</v>
      </c>
      <c r="M43" s="30">
        <v>168.38431213347772</v>
      </c>
      <c r="N43" s="30">
        <v>135.80892503977429</v>
      </c>
      <c r="O43" s="30">
        <v>122.36226488321438</v>
      </c>
      <c r="P43" s="30">
        <v>125.97244817368293</v>
      </c>
      <c r="Q43" s="30">
        <v>109.12029343495911</v>
      </c>
      <c r="R43" s="30">
        <v>120.44083913735892</v>
      </c>
      <c r="S43" s="30">
        <v>108.07004517334614</v>
      </c>
      <c r="T43" s="30">
        <v>104.67718829957747</v>
      </c>
      <c r="U43" s="30">
        <v>103.21940918159356</v>
      </c>
      <c r="V43" s="30">
        <v>103.46913774706745</v>
      </c>
      <c r="W43" s="30">
        <v>101.48435218174299</v>
      </c>
      <c r="X43" s="30">
        <v>105.02812846248494</v>
      </c>
    </row>
    <row r="44" spans="1:24" ht="11.25" customHeight="1" x14ac:dyDescent="0.2">
      <c r="A44" s="39" t="s">
        <v>75</v>
      </c>
      <c r="B44" s="23" t="s">
        <v>76</v>
      </c>
      <c r="C44" s="30">
        <v>571.00330026474091</v>
      </c>
      <c r="D44" s="30">
        <v>477.4195859994739</v>
      </c>
      <c r="E44" s="30">
        <v>508.76234849430546</v>
      </c>
      <c r="F44" s="30">
        <v>428.59056093305264</v>
      </c>
      <c r="G44" s="30">
        <v>408.10763595470422</v>
      </c>
      <c r="H44" s="30">
        <v>371.54867414339856</v>
      </c>
      <c r="I44" s="30">
        <v>412.84313978200089</v>
      </c>
      <c r="J44" s="30">
        <v>362.87477834899818</v>
      </c>
      <c r="K44" s="30">
        <v>352.35721445756792</v>
      </c>
      <c r="L44" s="30">
        <v>320.5766514393589</v>
      </c>
      <c r="M44" s="30">
        <v>238.64125816681968</v>
      </c>
      <c r="N44" s="30">
        <v>208.46083944692344</v>
      </c>
      <c r="O44" s="30">
        <v>139.71521056201738</v>
      </c>
      <c r="P44" s="30">
        <v>103.19665333259267</v>
      </c>
      <c r="Q44" s="30">
        <v>78.404818437518259</v>
      </c>
      <c r="R44" s="30">
        <v>104.98787711836795</v>
      </c>
      <c r="S44" s="30">
        <v>120.08027385933202</v>
      </c>
      <c r="T44" s="30">
        <v>93.213186836582452</v>
      </c>
      <c r="U44" s="30">
        <v>80.782678271878567</v>
      </c>
      <c r="V44" s="30">
        <v>64.541245641864094</v>
      </c>
      <c r="W44" s="30">
        <v>93.945880641285143</v>
      </c>
      <c r="X44" s="30">
        <v>50.012704298384392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</row>
    <row r="51" spans="1:24" ht="11.25" customHeight="1" x14ac:dyDescent="0.2">
      <c r="A51" s="24" t="s">
        <v>89</v>
      </c>
      <c r="B51" s="25" t="s">
        <v>90</v>
      </c>
      <c r="C51" s="31">
        <v>2843.3175790582964</v>
      </c>
      <c r="D51" s="31">
        <v>3009.3834690796475</v>
      </c>
      <c r="E51" s="31">
        <v>2993.4801047766109</v>
      </c>
      <c r="F51" s="31">
        <v>3162.4495581464116</v>
      </c>
      <c r="G51" s="31">
        <v>3228.1943263154903</v>
      </c>
      <c r="H51" s="31">
        <v>3199.5132799936923</v>
      </c>
      <c r="I51" s="31">
        <v>3227.3384932327417</v>
      </c>
      <c r="J51" s="31">
        <v>2953.9529026844257</v>
      </c>
      <c r="K51" s="31">
        <v>2937.2240101259945</v>
      </c>
      <c r="L51" s="31">
        <v>2661.237796940849</v>
      </c>
      <c r="M51" s="31">
        <v>2799.9440226625643</v>
      </c>
      <c r="N51" s="31">
        <v>2756.1390011998778</v>
      </c>
      <c r="O51" s="31">
        <v>2724.9204733650245</v>
      </c>
      <c r="P51" s="31">
        <v>2709.1802743326061</v>
      </c>
      <c r="Q51" s="31">
        <v>2728.6135564146898</v>
      </c>
      <c r="R51" s="31">
        <v>2760.9433109445681</v>
      </c>
      <c r="S51" s="31">
        <v>2846.3896087116809</v>
      </c>
      <c r="T51" s="31">
        <v>2939.874780895293</v>
      </c>
      <c r="U51" s="31">
        <v>2971.6634659415818</v>
      </c>
      <c r="V51" s="31">
        <v>2897.831474624641</v>
      </c>
      <c r="W51" s="31">
        <v>2767.9756638180993</v>
      </c>
      <c r="X51" s="31">
        <v>2822.2423436656914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:W52" si="24">SUM(C53:C70)</f>
        <v>0.35208899018950435</v>
      </c>
      <c r="D52" s="31">
        <f t="shared" si="24"/>
        <v>0.40578037878629442</v>
      </c>
      <c r="E52" s="31">
        <f t="shared" si="24"/>
        <v>0.40024208327813882</v>
      </c>
      <c r="F52" s="31">
        <f t="shared" si="24"/>
        <v>2.338997536991521</v>
      </c>
      <c r="G52" s="31">
        <f t="shared" si="24"/>
        <v>0.76995303638873469</v>
      </c>
      <c r="H52" s="31">
        <f t="shared" si="24"/>
        <v>0.91610030141993692</v>
      </c>
      <c r="I52" s="31">
        <f t="shared" si="24"/>
        <v>1.2198490351390974</v>
      </c>
      <c r="J52" s="31">
        <f t="shared" si="24"/>
        <v>2.472061147221253</v>
      </c>
      <c r="K52" s="31">
        <f t="shared" si="24"/>
        <v>2.0206071061740687</v>
      </c>
      <c r="L52" s="31">
        <f t="shared" si="24"/>
        <v>3.0432575224696743</v>
      </c>
      <c r="M52" s="31">
        <f t="shared" si="24"/>
        <v>8.1646035873021994</v>
      </c>
      <c r="N52" s="31">
        <f t="shared" si="24"/>
        <v>8.0870445623889289</v>
      </c>
      <c r="O52" s="31">
        <f t="shared" si="24"/>
        <v>4.0813582533778625</v>
      </c>
      <c r="P52" s="31">
        <f t="shared" si="24"/>
        <v>4.6439304652361129</v>
      </c>
      <c r="Q52" s="31">
        <f t="shared" si="24"/>
        <v>11.448250698739391</v>
      </c>
      <c r="R52" s="31">
        <f t="shared" si="24"/>
        <v>12.736625175871865</v>
      </c>
      <c r="S52" s="31">
        <f t="shared" si="24"/>
        <v>14.474650163405414</v>
      </c>
      <c r="T52" s="31">
        <f t="shared" si="24"/>
        <v>14.990707227187853</v>
      </c>
      <c r="U52" s="31">
        <f t="shared" si="24"/>
        <v>16.479507670465416</v>
      </c>
      <c r="V52" s="31">
        <f t="shared" si="24"/>
        <v>16.981472224765668</v>
      </c>
      <c r="W52" s="31">
        <f t="shared" si="24"/>
        <v>17.356572923542068</v>
      </c>
      <c r="X52" s="31">
        <f t="shared" ref="X52" si="25">SUM(X53:X70)</f>
        <v>17.309651118453893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2.1921665999181139E-4</v>
      </c>
      <c r="D57" s="30">
        <v>2.1094839168005089E-4</v>
      </c>
      <c r="E57" s="30">
        <v>2.368950729158993E-4</v>
      </c>
      <c r="F57" s="30">
        <v>1.0668096878719388E-3</v>
      </c>
      <c r="G57" s="30">
        <v>3.5659091403876168E-3</v>
      </c>
      <c r="H57" s="30">
        <v>3.0614683746506728E-3</v>
      </c>
      <c r="I57" s="30">
        <v>5.5079741164504635E-3</v>
      </c>
      <c r="J57" s="30">
        <v>5.6733622333814317E-3</v>
      </c>
      <c r="K57" s="30">
        <v>6.8896047314469877E-3</v>
      </c>
      <c r="L57" s="30">
        <v>9.754187352208156E-3</v>
      </c>
      <c r="M57" s="30">
        <v>1.119115787576376E-2</v>
      </c>
      <c r="N57" s="30">
        <v>1.061480877131624E-2</v>
      </c>
      <c r="O57" s="30">
        <v>1.1543776364048051E-2</v>
      </c>
      <c r="P57" s="30">
        <v>1.198503160977251E-2</v>
      </c>
      <c r="Q57" s="30">
        <v>1.1918225873998453E-2</v>
      </c>
      <c r="R57" s="30">
        <v>1.1481051429992379E-2</v>
      </c>
      <c r="S57" s="30">
        <v>1.0952917382335789E-2</v>
      </c>
      <c r="T57" s="30">
        <v>1.0683212611672311E-2</v>
      </c>
      <c r="U57" s="30">
        <v>1.057726166620601E-2</v>
      </c>
      <c r="V57" s="30">
        <v>1.0075806711519381E-2</v>
      </c>
      <c r="W57" s="30">
        <v>1.0344306274159129E-2</v>
      </c>
      <c r="X57" s="30">
        <v>9.5481101823343146E-3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4.2515939843098843E-2</v>
      </c>
      <c r="G58" s="30">
        <v>3.4620404761570425E-2</v>
      </c>
      <c r="H58" s="30">
        <v>5.5100844036188729E-2</v>
      </c>
      <c r="I58" s="30">
        <v>4.041199411062292E-2</v>
      </c>
      <c r="J58" s="30">
        <v>5.2099424491885322E-2</v>
      </c>
      <c r="K58" s="30">
        <v>5.8806972580047537E-2</v>
      </c>
      <c r="L58" s="30">
        <v>8.286525543362537E-2</v>
      </c>
      <c r="M58" s="30">
        <v>8.3138771359366009E-2</v>
      </c>
      <c r="N58" s="30">
        <v>9.3089820904837223E-2</v>
      </c>
      <c r="O58" s="30">
        <v>3.4508324309201872E-2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2.9383355356537317E-2</v>
      </c>
      <c r="V58" s="30">
        <v>4.1531225353301546E-2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0.13452278484459371</v>
      </c>
      <c r="G61" s="30">
        <v>6.5190521249713113E-2</v>
      </c>
      <c r="H61" s="30">
        <v>0.1229397259136889</v>
      </c>
      <c r="I61" s="30">
        <v>0.12824968165807901</v>
      </c>
      <c r="J61" s="30">
        <v>0.63182346913856913</v>
      </c>
      <c r="K61" s="30">
        <v>0.42975418188331183</v>
      </c>
      <c r="L61" s="30">
        <v>1.3028556666340754</v>
      </c>
      <c r="M61" s="30">
        <v>1.3901860317172632</v>
      </c>
      <c r="N61" s="30">
        <v>1.4622964761651804</v>
      </c>
      <c r="O61" s="30">
        <v>1.6298274949814648</v>
      </c>
      <c r="P61" s="30">
        <v>1.7048407035449482</v>
      </c>
      <c r="Q61" s="30">
        <v>2.6043441420203797</v>
      </c>
      <c r="R61" s="30">
        <v>2.4344224948818791</v>
      </c>
      <c r="S61" s="30">
        <v>2.6832535355933635</v>
      </c>
      <c r="T61" s="30">
        <v>2.4734043569384228</v>
      </c>
      <c r="U61" s="30">
        <v>2.4352485171791405</v>
      </c>
      <c r="V61" s="30">
        <v>2.2318215056589938</v>
      </c>
      <c r="W61" s="30">
        <v>2.2732248266903339</v>
      </c>
      <c r="X61" s="30">
        <v>1.822056840143313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2.7002738165383684E-4</v>
      </c>
      <c r="K64" s="30">
        <v>8.1134636768225306E-5</v>
      </c>
      <c r="L64" s="30">
        <v>8.8359444024621676E-5</v>
      </c>
      <c r="M64" s="30">
        <v>7.9475055804571054E-5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7.6612115838211423E-5</v>
      </c>
      <c r="W64" s="30">
        <v>8.0940851991556645E-5</v>
      </c>
      <c r="X64" s="30">
        <v>2.9315014427491937E-4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2.3194354056463187E-4</v>
      </c>
      <c r="M65" s="30">
        <v>1.1353579400653007E-4</v>
      </c>
      <c r="N65" s="30">
        <v>6.0114572496966566E-4</v>
      </c>
      <c r="O65" s="30">
        <v>5.8368047883627992E-4</v>
      </c>
      <c r="P65" s="30">
        <v>7.6832627758161194E-4</v>
      </c>
      <c r="Q65" s="30">
        <v>5.1319607735060965E-3</v>
      </c>
      <c r="R65" s="30">
        <v>9.7179922903622516E-3</v>
      </c>
      <c r="S65" s="30">
        <v>4.4724039294199588E-2</v>
      </c>
      <c r="T65" s="30">
        <v>0.18350217779992156</v>
      </c>
      <c r="U65" s="30">
        <v>0.18307055188970903</v>
      </c>
      <c r="V65" s="30">
        <v>0.20407607610569967</v>
      </c>
      <c r="W65" s="30">
        <v>0</v>
      </c>
      <c r="X65" s="30">
        <v>0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9.3439711306732938E-4</v>
      </c>
      <c r="I66" s="30">
        <v>4.9756903042902445E-3</v>
      </c>
      <c r="J66" s="30">
        <v>0.26610384650844043</v>
      </c>
      <c r="K66" s="30">
        <v>0.32145232327814161</v>
      </c>
      <c r="L66" s="30">
        <v>0.3769669309875584</v>
      </c>
      <c r="M66" s="30">
        <v>0.68837694443842423</v>
      </c>
      <c r="N66" s="30">
        <v>0.74109656985790595</v>
      </c>
      <c r="O66" s="30">
        <v>0.50108795764040226</v>
      </c>
      <c r="P66" s="30">
        <v>0.52247601490562245</v>
      </c>
      <c r="Q66" s="30">
        <v>0.54057145856990618</v>
      </c>
      <c r="R66" s="30">
        <v>0.97338427999160038</v>
      </c>
      <c r="S66" s="30">
        <v>0.86987684787211361</v>
      </c>
      <c r="T66" s="30">
        <v>0.81138784213085757</v>
      </c>
      <c r="U66" s="30">
        <v>0.97688564188111027</v>
      </c>
      <c r="V66" s="30">
        <v>1.143070716322854</v>
      </c>
      <c r="W66" s="30">
        <v>1.0911749168896421</v>
      </c>
      <c r="X66" s="30">
        <v>1.2613847121184829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1.781712183431182</v>
      </c>
      <c r="G69" s="30">
        <v>0.27795536142156307</v>
      </c>
      <c r="H69" s="30">
        <v>0.31659438217293162</v>
      </c>
      <c r="I69" s="30">
        <v>0.33313918336588177</v>
      </c>
      <c r="J69" s="30">
        <v>0.81905332896905958</v>
      </c>
      <c r="K69" s="30">
        <v>0.42328091207380758</v>
      </c>
      <c r="L69" s="30">
        <v>0.61729755686366827</v>
      </c>
      <c r="M69" s="30">
        <v>5.1979190794664474</v>
      </c>
      <c r="N69" s="30">
        <v>4.8380799443099827</v>
      </c>
      <c r="O69" s="30">
        <v>0.66510477499387355</v>
      </c>
      <c r="P69" s="30">
        <v>0.8616611562887273</v>
      </c>
      <c r="Q69" s="30">
        <v>0.81965356594157524</v>
      </c>
      <c r="R69" s="30">
        <v>0.7013499514102709</v>
      </c>
      <c r="S69" s="30">
        <v>1.2397875030539562</v>
      </c>
      <c r="T69" s="30">
        <v>1.0999959506206709</v>
      </c>
      <c r="U69" s="30">
        <v>0.93789409348480279</v>
      </c>
      <c r="V69" s="30">
        <v>1.1259236495766112</v>
      </c>
      <c r="W69" s="30">
        <v>0.6407482091144302</v>
      </c>
      <c r="X69" s="30">
        <v>0.51331941562844075</v>
      </c>
    </row>
    <row r="70" spans="1:24" ht="11.25" customHeight="1" x14ac:dyDescent="0.2">
      <c r="A70" s="22" t="s">
        <v>127</v>
      </c>
      <c r="B70" s="23" t="s">
        <v>128</v>
      </c>
      <c r="C70" s="30">
        <v>0.35186977352951254</v>
      </c>
      <c r="D70" s="30">
        <v>0.40556943039461435</v>
      </c>
      <c r="E70" s="30">
        <v>0.40000518820522291</v>
      </c>
      <c r="F70" s="30">
        <v>0.37917981918477478</v>
      </c>
      <c r="G70" s="30">
        <v>0.38862083981550044</v>
      </c>
      <c r="H70" s="30">
        <v>0.41746948380940962</v>
      </c>
      <c r="I70" s="30">
        <v>0.70756451158377298</v>
      </c>
      <c r="J70" s="30">
        <v>0.69703768849826342</v>
      </c>
      <c r="K70" s="30">
        <v>0.78034197699054475</v>
      </c>
      <c r="L70" s="30">
        <v>0.65319762221394917</v>
      </c>
      <c r="M70" s="30">
        <v>0.79359859159512403</v>
      </c>
      <c r="N70" s="30">
        <v>0.94126579665473631</v>
      </c>
      <c r="O70" s="30">
        <v>1.2387022446100358</v>
      </c>
      <c r="P70" s="30">
        <v>1.5421992326094607</v>
      </c>
      <c r="Q70" s="30">
        <v>7.4666313455600264</v>
      </c>
      <c r="R70" s="30">
        <v>8.60626940586776</v>
      </c>
      <c r="S70" s="30">
        <v>9.6260553202094457</v>
      </c>
      <c r="T70" s="30">
        <v>10.411733687086308</v>
      </c>
      <c r="U70" s="30">
        <v>11.906448249007912</v>
      </c>
      <c r="V70" s="30">
        <v>12.224896632920849</v>
      </c>
      <c r="W70" s="30">
        <v>13.340999723721509</v>
      </c>
      <c r="X70" s="30">
        <v>13.703048890237048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:W71" si="26">SUM(C72:C73)</f>
        <v>0</v>
      </c>
      <c r="D71" s="31">
        <f t="shared" si="26"/>
        <v>0</v>
      </c>
      <c r="E71" s="31">
        <f t="shared" si="26"/>
        <v>0</v>
      </c>
      <c r="F71" s="31">
        <f t="shared" si="26"/>
        <v>0</v>
      </c>
      <c r="G71" s="31">
        <f t="shared" si="26"/>
        <v>0</v>
      </c>
      <c r="H71" s="31">
        <f t="shared" si="26"/>
        <v>0</v>
      </c>
      <c r="I71" s="31">
        <f t="shared" si="26"/>
        <v>0</v>
      </c>
      <c r="J71" s="31">
        <f t="shared" si="26"/>
        <v>0</v>
      </c>
      <c r="K71" s="31">
        <f t="shared" si="26"/>
        <v>0</v>
      </c>
      <c r="L71" s="31">
        <f t="shared" si="26"/>
        <v>0</v>
      </c>
      <c r="M71" s="31">
        <f t="shared" si="26"/>
        <v>0</v>
      </c>
      <c r="N71" s="31">
        <f t="shared" si="26"/>
        <v>0</v>
      </c>
      <c r="O71" s="31">
        <f t="shared" si="26"/>
        <v>0</v>
      </c>
      <c r="P71" s="31">
        <f t="shared" si="26"/>
        <v>0</v>
      </c>
      <c r="Q71" s="31">
        <f t="shared" si="26"/>
        <v>0</v>
      </c>
      <c r="R71" s="31">
        <f t="shared" si="26"/>
        <v>0</v>
      </c>
      <c r="S71" s="31">
        <f t="shared" si="26"/>
        <v>0</v>
      </c>
      <c r="T71" s="31">
        <f t="shared" si="26"/>
        <v>0</v>
      </c>
      <c r="U71" s="31">
        <f t="shared" si="26"/>
        <v>0</v>
      </c>
      <c r="V71" s="31">
        <f t="shared" si="26"/>
        <v>0</v>
      </c>
      <c r="W71" s="31">
        <f t="shared" si="26"/>
        <v>0</v>
      </c>
      <c r="X71" s="31">
        <f t="shared" ref="X71" si="27">SUM(X72:X73)</f>
        <v>0</v>
      </c>
    </row>
    <row r="72" spans="1:24" ht="11.25" customHeight="1" x14ac:dyDescent="0.2">
      <c r="A72" s="22" t="s">
        <v>131</v>
      </c>
      <c r="B72" s="23" t="s">
        <v>132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0</v>
      </c>
      <c r="D75" s="31">
        <v>0</v>
      </c>
      <c r="E75" s="31">
        <v>0</v>
      </c>
      <c r="F75" s="31">
        <v>0</v>
      </c>
      <c r="G75" s="31">
        <v>0</v>
      </c>
      <c r="H75" s="31">
        <v>0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</row>
    <row r="76" spans="1:24" ht="11.25" customHeight="1" x14ac:dyDescent="0.2">
      <c r="A76" s="26" t="s">
        <v>139</v>
      </c>
      <c r="B76" s="27" t="s">
        <v>140</v>
      </c>
      <c r="C76" s="32">
        <v>1854.2700676303075</v>
      </c>
      <c r="D76" s="32">
        <v>1921.777447609865</v>
      </c>
      <c r="E76" s="32">
        <v>1955.242575053451</v>
      </c>
      <c r="F76" s="32">
        <v>1832.9017000011249</v>
      </c>
      <c r="G76" s="32">
        <v>1875.4558344144375</v>
      </c>
      <c r="H76" s="32">
        <v>1822.7738502487255</v>
      </c>
      <c r="I76" s="32">
        <v>1919.6058654519047</v>
      </c>
      <c r="J76" s="32">
        <v>1928.6870037069032</v>
      </c>
      <c r="K76" s="32">
        <v>1855.8315876800075</v>
      </c>
      <c r="L76" s="32">
        <v>1705.5378990878671</v>
      </c>
      <c r="M76" s="32">
        <v>1734.6591268235165</v>
      </c>
      <c r="N76" s="32">
        <v>1714.0771690840045</v>
      </c>
      <c r="O76" s="32">
        <v>1670.7751253701317</v>
      </c>
      <c r="P76" s="32">
        <v>1591.8829678740678</v>
      </c>
      <c r="Q76" s="32">
        <v>1630.5903203571525</v>
      </c>
      <c r="R76" s="32">
        <v>1624.6563380636069</v>
      </c>
      <c r="S76" s="32">
        <v>1639.3698145925541</v>
      </c>
      <c r="T76" s="32">
        <v>1713.025150987316</v>
      </c>
      <c r="U76" s="32">
        <v>1695.6979291799985</v>
      </c>
      <c r="V76" s="32">
        <v>1647.0467266280257</v>
      </c>
      <c r="W76" s="32">
        <v>1553.0401611050474</v>
      </c>
      <c r="X76" s="32">
        <v>1599.485318177721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191</v>
      </c>
      <c r="B1" s="7" t="s">
        <v>244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:W2" si="0">SUM(C3,C17,C22,C25,C26,C51,C52,C71,C74,C75,C76)</f>
        <v>32882.449742489604</v>
      </c>
      <c r="D2" s="28">
        <f t="shared" si="0"/>
        <v>32066.054632213112</v>
      </c>
      <c r="E2" s="28">
        <f t="shared" si="0"/>
        <v>32526.408978914107</v>
      </c>
      <c r="F2" s="28">
        <f t="shared" si="0"/>
        <v>33594.82045066588</v>
      </c>
      <c r="G2" s="28">
        <f t="shared" si="0"/>
        <v>33703.983448336716</v>
      </c>
      <c r="H2" s="28">
        <f t="shared" si="0"/>
        <v>34234.452109585</v>
      </c>
      <c r="I2" s="28">
        <f t="shared" si="0"/>
        <v>35078.519405896848</v>
      </c>
      <c r="J2" s="28">
        <f t="shared" si="0"/>
        <v>36049.972855656706</v>
      </c>
      <c r="K2" s="28">
        <f t="shared" si="0"/>
        <v>33835.767764447344</v>
      </c>
      <c r="L2" s="28">
        <f t="shared" si="0"/>
        <v>31301.28072822763</v>
      </c>
      <c r="M2" s="28">
        <f t="shared" si="0"/>
        <v>32964.446548669308</v>
      </c>
      <c r="N2" s="28">
        <f t="shared" si="0"/>
        <v>32476.649304123624</v>
      </c>
      <c r="O2" s="28">
        <f t="shared" si="0"/>
        <v>32231.274169951103</v>
      </c>
      <c r="P2" s="28">
        <f t="shared" si="0"/>
        <v>32278.291351086282</v>
      </c>
      <c r="Q2" s="28">
        <f t="shared" si="0"/>
        <v>31932.811617104693</v>
      </c>
      <c r="R2" s="28">
        <f t="shared" si="0"/>
        <v>31947.26078303036</v>
      </c>
      <c r="S2" s="28">
        <f t="shared" si="0"/>
        <v>32180.212145171514</v>
      </c>
      <c r="T2" s="28">
        <f t="shared" si="0"/>
        <v>32506.097948250965</v>
      </c>
      <c r="U2" s="28">
        <f t="shared" si="0"/>
        <v>32307.222146041917</v>
      </c>
      <c r="V2" s="28">
        <f t="shared" si="0"/>
        <v>32514.902793954137</v>
      </c>
      <c r="W2" s="28">
        <f t="shared" si="0"/>
        <v>31397.222693106552</v>
      </c>
      <c r="X2" s="28">
        <f t="shared" ref="X2" si="1">SUM(X3,X17,X22,X25,X26,X51,X52,X71,X74,X75,X76)</f>
        <v>32932.051682794765</v>
      </c>
    </row>
    <row r="3" spans="1:24" ht="11.25" customHeight="1" x14ac:dyDescent="0.2">
      <c r="A3" s="20" t="s">
        <v>3</v>
      </c>
      <c r="B3" s="21" t="s">
        <v>4</v>
      </c>
      <c r="C3" s="29">
        <f t="shared" ref="C3:W3" si="2">SUM(C4,C8,C11)</f>
        <v>1226.3443680137575</v>
      </c>
      <c r="D3" s="29">
        <f t="shared" si="2"/>
        <v>1066.973086844368</v>
      </c>
      <c r="E3" s="29">
        <f t="shared" si="2"/>
        <v>1112.1408426483233</v>
      </c>
      <c r="F3" s="29">
        <f t="shared" si="2"/>
        <v>1201.9824591573517</v>
      </c>
      <c r="G3" s="29">
        <f t="shared" si="2"/>
        <v>1130.0347377472056</v>
      </c>
      <c r="H3" s="29">
        <f t="shared" si="2"/>
        <v>1176.8237317282887</v>
      </c>
      <c r="I3" s="29">
        <f t="shared" si="2"/>
        <v>1071.8541702493551</v>
      </c>
      <c r="J3" s="29">
        <f t="shared" si="2"/>
        <v>909.58254514187433</v>
      </c>
      <c r="K3" s="29">
        <f t="shared" si="2"/>
        <v>873.0316423043854</v>
      </c>
      <c r="L3" s="29">
        <f t="shared" si="2"/>
        <v>903.96388650042991</v>
      </c>
      <c r="M3" s="29">
        <f t="shared" si="2"/>
        <v>847.45296646603617</v>
      </c>
      <c r="N3" s="29">
        <f t="shared" si="2"/>
        <v>823.28632846087714</v>
      </c>
      <c r="O3" s="29">
        <f t="shared" si="2"/>
        <v>822.69819432502129</v>
      </c>
      <c r="P3" s="29">
        <f t="shared" si="2"/>
        <v>850.62055030094587</v>
      </c>
      <c r="Q3" s="29">
        <f t="shared" si="2"/>
        <v>828.27807394668969</v>
      </c>
      <c r="R3" s="29">
        <f t="shared" si="2"/>
        <v>852.53972484952715</v>
      </c>
      <c r="S3" s="29">
        <f t="shared" si="2"/>
        <v>857.56225279449677</v>
      </c>
      <c r="T3" s="29">
        <f t="shared" si="2"/>
        <v>801.7103181427342</v>
      </c>
      <c r="U3" s="29">
        <f t="shared" si="2"/>
        <v>751.4112639724849</v>
      </c>
      <c r="V3" s="29">
        <f t="shared" si="2"/>
        <v>677.59045571797083</v>
      </c>
      <c r="W3" s="29">
        <f t="shared" si="2"/>
        <v>581.54746345657782</v>
      </c>
      <c r="X3" s="29">
        <f t="shared" ref="X3" si="3">SUM(X4,X8,X11)</f>
        <v>585.55846947549446</v>
      </c>
    </row>
    <row r="4" spans="1:24" ht="11.25" customHeight="1" x14ac:dyDescent="0.2">
      <c r="A4" s="40" t="s">
        <v>341</v>
      </c>
      <c r="B4" s="41" t="s">
        <v>342</v>
      </c>
      <c r="C4" s="42">
        <f t="shared" ref="C4:W4" si="4">SUM(C5:C7)</f>
        <v>974.79303525365424</v>
      </c>
      <c r="D4" s="42">
        <f t="shared" si="4"/>
        <v>849.44548581255367</v>
      </c>
      <c r="E4" s="42">
        <f t="shared" si="4"/>
        <v>894.25907136715409</v>
      </c>
      <c r="F4" s="42">
        <f t="shared" si="4"/>
        <v>912.68383490971632</v>
      </c>
      <c r="G4" s="42">
        <f t="shared" si="4"/>
        <v>903.44651762682724</v>
      </c>
      <c r="H4" s="42">
        <f t="shared" si="4"/>
        <v>935.5981943250215</v>
      </c>
      <c r="I4" s="42">
        <f t="shared" si="4"/>
        <v>879.87970765262253</v>
      </c>
      <c r="J4" s="42">
        <f t="shared" si="4"/>
        <v>732.82820292347367</v>
      </c>
      <c r="K4" s="42">
        <f t="shared" si="4"/>
        <v>668.16938950988833</v>
      </c>
      <c r="L4" s="42">
        <f t="shared" si="4"/>
        <v>671.34135855546003</v>
      </c>
      <c r="M4" s="42">
        <f t="shared" si="4"/>
        <v>670.796818572657</v>
      </c>
      <c r="N4" s="42">
        <f t="shared" si="4"/>
        <v>630.24875322441972</v>
      </c>
      <c r="O4" s="42">
        <f t="shared" si="4"/>
        <v>604.12321582115203</v>
      </c>
      <c r="P4" s="42">
        <f t="shared" si="4"/>
        <v>615.49656061908854</v>
      </c>
      <c r="Q4" s="42">
        <f t="shared" si="4"/>
        <v>601.174720550301</v>
      </c>
      <c r="R4" s="42">
        <f t="shared" si="4"/>
        <v>634.57730008598458</v>
      </c>
      <c r="S4" s="42">
        <f t="shared" si="4"/>
        <v>635.69458297506435</v>
      </c>
      <c r="T4" s="42">
        <f t="shared" si="4"/>
        <v>604.05924333619942</v>
      </c>
      <c r="U4" s="42">
        <f t="shared" si="4"/>
        <v>535.87996560619092</v>
      </c>
      <c r="V4" s="42">
        <f t="shared" si="4"/>
        <v>484.46809974204643</v>
      </c>
      <c r="W4" s="42">
        <f t="shared" si="4"/>
        <v>411.64660361134997</v>
      </c>
      <c r="X4" s="42">
        <f t="shared" ref="X4" si="5">SUM(X5:X7)</f>
        <v>435.32355975924344</v>
      </c>
    </row>
    <row r="5" spans="1:24" ht="11.25" customHeight="1" x14ac:dyDescent="0.2">
      <c r="A5" s="39" t="s">
        <v>5</v>
      </c>
      <c r="B5" s="23" t="s">
        <v>6</v>
      </c>
      <c r="C5" s="30">
        <f>FC_IND_PPP_PU_E!C5+FC_IND_PPP_PA_E!C5+FC_IND_PPP_PR_E!C5</f>
        <v>0</v>
      </c>
      <c r="D5" s="30">
        <f>FC_IND_PPP_PU_E!D5+FC_IND_PPP_PA_E!D5+FC_IND_PPP_PR_E!D5</f>
        <v>0</v>
      </c>
      <c r="E5" s="30">
        <f>FC_IND_PPP_PU_E!E5+FC_IND_PPP_PA_E!E5+FC_IND_PPP_PR_E!E5</f>
        <v>0</v>
      </c>
      <c r="F5" s="30">
        <f>FC_IND_PPP_PU_E!F5+FC_IND_PPP_PA_E!F5+FC_IND_PPP_PR_E!F5</f>
        <v>0</v>
      </c>
      <c r="G5" s="30">
        <f>FC_IND_PPP_PU_E!G5+FC_IND_PPP_PA_E!G5+FC_IND_PPP_PR_E!G5</f>
        <v>2.126655202063628</v>
      </c>
      <c r="H5" s="30">
        <f>FC_IND_PPP_PU_E!H5+FC_IND_PPP_PA_E!H5+FC_IND_PPP_PR_E!H5</f>
        <v>0.70963026655202055</v>
      </c>
      <c r="I5" s="30">
        <f>FC_IND_PPP_PU_E!I5+FC_IND_PPP_PA_E!I5+FC_IND_PPP_PR_E!I5</f>
        <v>0</v>
      </c>
      <c r="J5" s="30">
        <f>FC_IND_PPP_PU_E!J5+FC_IND_PPP_PA_E!J5+FC_IND_PPP_PR_E!J5</f>
        <v>44.855202063628553</v>
      </c>
      <c r="K5" s="30">
        <f>FC_IND_PPP_PU_E!K5+FC_IND_PPP_PA_E!K5+FC_IND_PPP_PR_E!K5</f>
        <v>1.4535683576956147</v>
      </c>
      <c r="L5" s="30">
        <f>FC_IND_PPP_PU_E!L5+FC_IND_PPP_PA_E!L5+FC_IND_PPP_PR_E!L5</f>
        <v>2.3619088564058468</v>
      </c>
      <c r="M5" s="30">
        <f>FC_IND_PPP_PU_E!M5+FC_IND_PPP_PA_E!M5+FC_IND_PPP_PR_E!M5</f>
        <v>1.5865864144454001</v>
      </c>
      <c r="N5" s="30">
        <f>FC_IND_PPP_PU_E!N5+FC_IND_PPP_PA_E!N5+FC_IND_PPP_PR_E!N5</f>
        <v>13.534221840068788</v>
      </c>
      <c r="O5" s="30">
        <f>FC_IND_PPP_PU_E!O5+FC_IND_PPP_PA_E!O5+FC_IND_PPP_PR_E!O5</f>
        <v>16.450558899398114</v>
      </c>
      <c r="P5" s="30">
        <f>FC_IND_PPP_PU_E!P5+FC_IND_PPP_PA_E!P5+FC_IND_PPP_PR_E!P5</f>
        <v>12.143680137575242</v>
      </c>
      <c r="Q5" s="30">
        <f>FC_IND_PPP_PU_E!Q5+FC_IND_PPP_PA_E!Q5+FC_IND_PPP_PR_E!Q5</f>
        <v>8.7427343078245912</v>
      </c>
      <c r="R5" s="30">
        <f>FC_IND_PPP_PU_E!R5+FC_IND_PPP_PA_E!R5+FC_IND_PPP_PR_E!R5</f>
        <v>7.2743766122098021</v>
      </c>
      <c r="S5" s="30">
        <f>FC_IND_PPP_PU_E!S5+FC_IND_PPP_PA_E!S5+FC_IND_PPP_PR_E!S5</f>
        <v>45.758985382631124</v>
      </c>
      <c r="T5" s="30">
        <f>FC_IND_PPP_PU_E!T5+FC_IND_PPP_PA_E!T5+FC_IND_PPP_PR_E!T5</f>
        <v>51.112553740326732</v>
      </c>
      <c r="U5" s="30">
        <f>FC_IND_PPP_PU_E!U5+FC_IND_PPP_PA_E!U5+FC_IND_PPP_PR_E!U5</f>
        <v>42.685382631126387</v>
      </c>
      <c r="V5" s="30">
        <f>FC_IND_PPP_PU_E!V5+FC_IND_PPP_PA_E!V5+FC_IND_PPP_PR_E!V5</f>
        <v>14.568959587274293</v>
      </c>
      <c r="W5" s="30">
        <f>FC_IND_PPP_PU_E!W5+FC_IND_PPP_PA_E!W5+FC_IND_PPP_PR_E!W5</f>
        <v>14.956749785038689</v>
      </c>
      <c r="X5" s="30">
        <f>FC_IND_PPP_PU_E!X5+FC_IND_PPP_PA_E!X5+FC_IND_PPP_PR_E!X5</f>
        <v>17.957179707652625</v>
      </c>
    </row>
    <row r="6" spans="1:24" ht="11.25" customHeight="1" x14ac:dyDescent="0.2">
      <c r="A6" s="39" t="s">
        <v>7</v>
      </c>
      <c r="B6" s="23" t="s">
        <v>8</v>
      </c>
      <c r="C6" s="30">
        <f>FC_IND_PPP_PU_E!C6+FC_IND_PPP_PA_E!C6+FC_IND_PPP_PR_E!C6</f>
        <v>0</v>
      </c>
      <c r="D6" s="30">
        <f>FC_IND_PPP_PU_E!D6+FC_IND_PPP_PA_E!D6+FC_IND_PPP_PR_E!D6</f>
        <v>0</v>
      </c>
      <c r="E6" s="30">
        <f>FC_IND_PPP_PU_E!E6+FC_IND_PPP_PA_E!E6+FC_IND_PPP_PR_E!E6</f>
        <v>0</v>
      </c>
      <c r="F6" s="30">
        <f>FC_IND_PPP_PU_E!F6+FC_IND_PPP_PA_E!F6+FC_IND_PPP_PR_E!F6</f>
        <v>0</v>
      </c>
      <c r="G6" s="30">
        <f>FC_IND_PPP_PU_E!G6+FC_IND_PPP_PA_E!G6+FC_IND_PPP_PR_E!G6</f>
        <v>0</v>
      </c>
      <c r="H6" s="30">
        <f>FC_IND_PPP_PU_E!H6+FC_IND_PPP_PA_E!H6+FC_IND_PPP_PR_E!H6</f>
        <v>0</v>
      </c>
      <c r="I6" s="30">
        <f>FC_IND_PPP_PU_E!I6+FC_IND_PPP_PA_E!I6+FC_IND_PPP_PR_E!I6</f>
        <v>0</v>
      </c>
      <c r="J6" s="30">
        <f>FC_IND_PPP_PU_E!J6+FC_IND_PPP_PA_E!J6+FC_IND_PPP_PR_E!J6</f>
        <v>0</v>
      </c>
      <c r="K6" s="30">
        <f>FC_IND_PPP_PU_E!K6+FC_IND_PPP_PA_E!K6+FC_IND_PPP_PR_E!K6</f>
        <v>0</v>
      </c>
      <c r="L6" s="30">
        <f>FC_IND_PPP_PU_E!L6+FC_IND_PPP_PA_E!L6+FC_IND_PPP_PR_E!L6</f>
        <v>0</v>
      </c>
      <c r="M6" s="30">
        <f>FC_IND_PPP_PU_E!M6+FC_IND_PPP_PA_E!M6+FC_IND_PPP_PR_E!M6</f>
        <v>0</v>
      </c>
      <c r="N6" s="30">
        <f>FC_IND_PPP_PU_E!N6+FC_IND_PPP_PA_E!N6+FC_IND_PPP_PR_E!N6</f>
        <v>0</v>
      </c>
      <c r="O6" s="30">
        <f>FC_IND_PPP_PU_E!O6+FC_IND_PPP_PA_E!O6+FC_IND_PPP_PR_E!O6</f>
        <v>0</v>
      </c>
      <c r="P6" s="30">
        <f>FC_IND_PPP_PU_E!P6+FC_IND_PPP_PA_E!P6+FC_IND_PPP_PR_E!P6</f>
        <v>0</v>
      </c>
      <c r="Q6" s="30">
        <f>FC_IND_PPP_PU_E!Q6+FC_IND_PPP_PA_E!Q6+FC_IND_PPP_PR_E!Q6</f>
        <v>0</v>
      </c>
      <c r="R6" s="30">
        <f>FC_IND_PPP_PU_E!R6+FC_IND_PPP_PA_E!R6+FC_IND_PPP_PR_E!R6</f>
        <v>0</v>
      </c>
      <c r="S6" s="30">
        <f>FC_IND_PPP_PU_E!S6+FC_IND_PPP_PA_E!S6+FC_IND_PPP_PR_E!S6</f>
        <v>0</v>
      </c>
      <c r="T6" s="30">
        <f>FC_IND_PPP_PU_E!T6+FC_IND_PPP_PA_E!T6+FC_IND_PPP_PR_E!T6</f>
        <v>0</v>
      </c>
      <c r="U6" s="30">
        <f>FC_IND_PPP_PU_E!U6+FC_IND_PPP_PA_E!U6+FC_IND_PPP_PR_E!U6</f>
        <v>0</v>
      </c>
      <c r="V6" s="30">
        <f>FC_IND_PPP_PU_E!V6+FC_IND_PPP_PA_E!V6+FC_IND_PPP_PR_E!V6</f>
        <v>0</v>
      </c>
      <c r="W6" s="30">
        <f>FC_IND_PPP_PU_E!W6+FC_IND_PPP_PA_E!W6+FC_IND_PPP_PR_E!W6</f>
        <v>0</v>
      </c>
      <c r="X6" s="30">
        <f>FC_IND_PPP_PU_E!X6+FC_IND_PPP_PA_E!X6+FC_IND_PPP_PR_E!X6</f>
        <v>0</v>
      </c>
    </row>
    <row r="7" spans="1:24" ht="11.25" customHeight="1" x14ac:dyDescent="0.2">
      <c r="A7" s="39" t="s">
        <v>9</v>
      </c>
      <c r="B7" s="23" t="s">
        <v>10</v>
      </c>
      <c r="C7" s="30">
        <f>FC_IND_PPP_PU_E!C7+FC_IND_PPP_PA_E!C7+FC_IND_PPP_PR_E!C7</f>
        <v>974.79303525365424</v>
      </c>
      <c r="D7" s="30">
        <f>FC_IND_PPP_PU_E!D7+FC_IND_PPP_PA_E!D7+FC_IND_PPP_PR_E!D7</f>
        <v>849.44548581255367</v>
      </c>
      <c r="E7" s="30">
        <f>FC_IND_PPP_PU_E!E7+FC_IND_PPP_PA_E!E7+FC_IND_PPP_PR_E!E7</f>
        <v>894.25907136715409</v>
      </c>
      <c r="F7" s="30">
        <f>FC_IND_PPP_PU_E!F7+FC_IND_PPP_PA_E!F7+FC_IND_PPP_PR_E!F7</f>
        <v>912.68383490971632</v>
      </c>
      <c r="G7" s="30">
        <f>FC_IND_PPP_PU_E!G7+FC_IND_PPP_PA_E!G7+FC_IND_PPP_PR_E!G7</f>
        <v>901.31986242476364</v>
      </c>
      <c r="H7" s="30">
        <f>FC_IND_PPP_PU_E!H7+FC_IND_PPP_PA_E!H7+FC_IND_PPP_PR_E!H7</f>
        <v>934.88856405846946</v>
      </c>
      <c r="I7" s="30">
        <f>FC_IND_PPP_PU_E!I7+FC_IND_PPP_PA_E!I7+FC_IND_PPP_PR_E!I7</f>
        <v>879.87970765262253</v>
      </c>
      <c r="J7" s="30">
        <f>FC_IND_PPP_PU_E!J7+FC_IND_PPP_PA_E!J7+FC_IND_PPP_PR_E!J7</f>
        <v>687.97300085984511</v>
      </c>
      <c r="K7" s="30">
        <f>FC_IND_PPP_PU_E!K7+FC_IND_PPP_PA_E!K7+FC_IND_PPP_PR_E!K7</f>
        <v>666.71582115219269</v>
      </c>
      <c r="L7" s="30">
        <f>FC_IND_PPP_PU_E!L7+FC_IND_PPP_PA_E!L7+FC_IND_PPP_PR_E!L7</f>
        <v>668.97944969905416</v>
      </c>
      <c r="M7" s="30">
        <f>FC_IND_PPP_PU_E!M7+FC_IND_PPP_PA_E!M7+FC_IND_PPP_PR_E!M7</f>
        <v>669.21023215821162</v>
      </c>
      <c r="N7" s="30">
        <f>FC_IND_PPP_PU_E!N7+FC_IND_PPP_PA_E!N7+FC_IND_PPP_PR_E!N7</f>
        <v>616.71453138435095</v>
      </c>
      <c r="O7" s="30">
        <f>FC_IND_PPP_PU_E!O7+FC_IND_PPP_PA_E!O7+FC_IND_PPP_PR_E!O7</f>
        <v>587.67265692175397</v>
      </c>
      <c r="P7" s="30">
        <f>FC_IND_PPP_PU_E!P7+FC_IND_PPP_PA_E!P7+FC_IND_PPP_PR_E!P7</f>
        <v>603.35288048151335</v>
      </c>
      <c r="Q7" s="30">
        <f>FC_IND_PPP_PU_E!Q7+FC_IND_PPP_PA_E!Q7+FC_IND_PPP_PR_E!Q7</f>
        <v>592.43198624247646</v>
      </c>
      <c r="R7" s="30">
        <f>FC_IND_PPP_PU_E!R7+FC_IND_PPP_PA_E!R7+FC_IND_PPP_PR_E!R7</f>
        <v>627.30292347377474</v>
      </c>
      <c r="S7" s="30">
        <f>FC_IND_PPP_PU_E!S7+FC_IND_PPP_PA_E!S7+FC_IND_PPP_PR_E!S7</f>
        <v>589.93559759243328</v>
      </c>
      <c r="T7" s="30">
        <f>FC_IND_PPP_PU_E!T7+FC_IND_PPP_PA_E!T7+FC_IND_PPP_PR_E!T7</f>
        <v>552.94668959587273</v>
      </c>
      <c r="U7" s="30">
        <f>FC_IND_PPP_PU_E!U7+FC_IND_PPP_PA_E!U7+FC_IND_PPP_PR_E!U7</f>
        <v>493.19458297506452</v>
      </c>
      <c r="V7" s="30">
        <f>FC_IND_PPP_PU_E!V7+FC_IND_PPP_PA_E!V7+FC_IND_PPP_PR_E!V7</f>
        <v>469.89914015477211</v>
      </c>
      <c r="W7" s="30">
        <f>FC_IND_PPP_PU_E!W7+FC_IND_PPP_PA_E!W7+FC_IND_PPP_PR_E!W7</f>
        <v>396.68985382631126</v>
      </c>
      <c r="X7" s="30">
        <f>FC_IND_PPP_PU_E!X7+FC_IND_PPP_PA_E!X7+FC_IND_PPP_PR_E!X7</f>
        <v>417.3663800515908</v>
      </c>
    </row>
    <row r="8" spans="1:24" ht="11.25" customHeight="1" x14ac:dyDescent="0.2">
      <c r="A8" s="40" t="s">
        <v>343</v>
      </c>
      <c r="B8" s="41" t="s">
        <v>344</v>
      </c>
      <c r="C8" s="42">
        <f t="shared" ref="C8" si="6">SUM(C9:C10)</f>
        <v>162.81306964746344</v>
      </c>
      <c r="D8" s="42">
        <f t="shared" ref="D8:W8" si="7">SUM(D9:D10)</f>
        <v>165.00765262252793</v>
      </c>
      <c r="E8" s="42">
        <f t="shared" si="7"/>
        <v>167.7535683576956</v>
      </c>
      <c r="F8" s="42">
        <f t="shared" si="7"/>
        <v>164.0035253654342</v>
      </c>
      <c r="G8" s="42">
        <f t="shared" si="7"/>
        <v>107.564660361135</v>
      </c>
      <c r="H8" s="42">
        <f t="shared" si="7"/>
        <v>148.76809974204642</v>
      </c>
      <c r="I8" s="42">
        <f t="shared" si="7"/>
        <v>130.30257953568358</v>
      </c>
      <c r="J8" s="42">
        <f t="shared" si="7"/>
        <v>127.38684436801374</v>
      </c>
      <c r="K8" s="42">
        <f t="shared" si="7"/>
        <v>121.57549441100602</v>
      </c>
      <c r="L8" s="42">
        <f t="shared" si="7"/>
        <v>132.78443680137573</v>
      </c>
      <c r="M8" s="42">
        <f t="shared" si="7"/>
        <v>72.664832330180559</v>
      </c>
      <c r="N8" s="42">
        <f t="shared" si="7"/>
        <v>68.629922613929494</v>
      </c>
      <c r="O8" s="42">
        <f t="shared" si="7"/>
        <v>61.257437661220969</v>
      </c>
      <c r="P8" s="42">
        <f t="shared" si="7"/>
        <v>60.176956147893378</v>
      </c>
      <c r="Q8" s="42">
        <f t="shared" si="7"/>
        <v>59.409286328460873</v>
      </c>
      <c r="R8" s="42">
        <f t="shared" si="7"/>
        <v>54.97411865864143</v>
      </c>
      <c r="S8" s="42">
        <f t="shared" si="7"/>
        <v>54.869045571797074</v>
      </c>
      <c r="T8" s="42">
        <f t="shared" si="7"/>
        <v>50.982631126397244</v>
      </c>
      <c r="U8" s="42">
        <f t="shared" si="7"/>
        <v>55.639036973344801</v>
      </c>
      <c r="V8" s="42">
        <f t="shared" si="7"/>
        <v>60.342906276870153</v>
      </c>
      <c r="W8" s="42">
        <f t="shared" si="7"/>
        <v>50.237833190025796</v>
      </c>
      <c r="X8" s="42">
        <f t="shared" ref="X8" si="8">SUM(X9:X10)</f>
        <v>42.091573516766985</v>
      </c>
    </row>
    <row r="9" spans="1:24" ht="11.25" customHeight="1" x14ac:dyDescent="0.2">
      <c r="A9" s="39" t="s">
        <v>11</v>
      </c>
      <c r="B9" s="23" t="s">
        <v>12</v>
      </c>
      <c r="C9" s="30">
        <f>FC_IND_PPP_PU_E!C9+FC_IND_PPP_PA_E!C9+FC_IND_PPP_PR_E!C9</f>
        <v>27.507394668959584</v>
      </c>
      <c r="D9" s="30">
        <f>FC_IND_PPP_PU_E!D9+FC_IND_PPP_PA_E!D9+FC_IND_PPP_PR_E!D9</f>
        <v>32.187962166809967</v>
      </c>
      <c r="E9" s="30">
        <f>FC_IND_PPP_PU_E!E9+FC_IND_PPP_PA_E!E9+FC_IND_PPP_PR_E!E9</f>
        <v>34.608770421324152</v>
      </c>
      <c r="F9" s="30">
        <f>FC_IND_PPP_PU_E!F9+FC_IND_PPP_PA_E!F9+FC_IND_PPP_PR_E!F9</f>
        <v>32.554342218400691</v>
      </c>
      <c r="G9" s="30">
        <f>FC_IND_PPP_PU_E!G9+FC_IND_PPP_PA_E!G9+FC_IND_PPP_PR_E!G9</f>
        <v>34.083748925193461</v>
      </c>
      <c r="H9" s="30">
        <f>FC_IND_PPP_PU_E!H9+FC_IND_PPP_PA_E!H9+FC_IND_PPP_PR_E!H9</f>
        <v>35.535769561478936</v>
      </c>
      <c r="I9" s="30">
        <f>FC_IND_PPP_PU_E!I9+FC_IND_PPP_PA_E!I9+FC_IND_PPP_PR_E!I9</f>
        <v>31.708942390369735</v>
      </c>
      <c r="J9" s="30">
        <f>FC_IND_PPP_PU_E!J9+FC_IND_PPP_PA_E!J9+FC_IND_PPP_PR_E!J9</f>
        <v>26.782717110920029</v>
      </c>
      <c r="K9" s="30">
        <f>FC_IND_PPP_PU_E!K9+FC_IND_PPP_PA_E!K9+FC_IND_PPP_PR_E!K9</f>
        <v>21.328718830610491</v>
      </c>
      <c r="L9" s="30">
        <f>FC_IND_PPP_PU_E!L9+FC_IND_PPP_PA_E!L9+FC_IND_PPP_PR_E!L9</f>
        <v>20.174892519346511</v>
      </c>
      <c r="M9" s="30">
        <f>FC_IND_PPP_PU_E!M9+FC_IND_PPP_PA_E!M9+FC_IND_PPP_PR_E!M9</f>
        <v>15.2067067927773</v>
      </c>
      <c r="N9" s="30">
        <f>FC_IND_PPP_PU_E!N9+FC_IND_PPP_PA_E!N9+FC_IND_PPP_PR_E!N9</f>
        <v>16.167669819432501</v>
      </c>
      <c r="O9" s="30">
        <f>FC_IND_PPP_PU_E!O9+FC_IND_PPP_PA_E!O9+FC_IND_PPP_PR_E!O9</f>
        <v>15.755374032674117</v>
      </c>
      <c r="P9" s="30">
        <f>FC_IND_PPP_PU_E!P9+FC_IND_PPP_PA_E!P9+FC_IND_PPP_PR_E!P9</f>
        <v>16.529664660361139</v>
      </c>
      <c r="Q9" s="30">
        <f>FC_IND_PPP_PU_E!Q9+FC_IND_PPP_PA_E!Q9+FC_IND_PPP_PR_E!Q9</f>
        <v>16.608770421324159</v>
      </c>
      <c r="R9" s="30">
        <f>FC_IND_PPP_PU_E!R9+FC_IND_PPP_PA_E!R9+FC_IND_PPP_PR_E!R9</f>
        <v>15.791315563198621</v>
      </c>
      <c r="S9" s="30">
        <f>FC_IND_PPP_PU_E!S9+FC_IND_PPP_PA_E!S9+FC_IND_PPP_PR_E!S9</f>
        <v>17.42889079965606</v>
      </c>
      <c r="T9" s="30">
        <f>FC_IND_PPP_PU_E!T9+FC_IND_PPP_PA_E!T9+FC_IND_PPP_PR_E!T9</f>
        <v>19.201633705932927</v>
      </c>
      <c r="U9" s="30">
        <f>FC_IND_PPP_PU_E!U9+FC_IND_PPP_PA_E!U9+FC_IND_PPP_PR_E!U9</f>
        <v>21.966723989681864</v>
      </c>
      <c r="V9" s="30">
        <f>FC_IND_PPP_PU_E!V9+FC_IND_PPP_PA_E!V9+FC_IND_PPP_PR_E!V9</f>
        <v>20.796388650042989</v>
      </c>
      <c r="W9" s="30">
        <f>FC_IND_PPP_PU_E!W9+FC_IND_PPP_PA_E!W9+FC_IND_PPP_PR_E!W9</f>
        <v>9.4955288048151338</v>
      </c>
      <c r="X9" s="30">
        <f>FC_IND_PPP_PU_E!X9+FC_IND_PPP_PA_E!X9+FC_IND_PPP_PR_E!X9</f>
        <v>3.1334479793637136</v>
      </c>
    </row>
    <row r="10" spans="1:24" ht="11.25" customHeight="1" x14ac:dyDescent="0.2">
      <c r="A10" s="39" t="s">
        <v>13</v>
      </c>
      <c r="B10" s="23" t="s">
        <v>14</v>
      </c>
      <c r="C10" s="30">
        <f>FC_IND_PPP_PU_E!C10+FC_IND_PPP_PA_E!C10+FC_IND_PPP_PR_E!C10</f>
        <v>135.30567497850384</v>
      </c>
      <c r="D10" s="30">
        <f>FC_IND_PPP_PU_E!D10+FC_IND_PPP_PA_E!D10+FC_IND_PPP_PR_E!D10</f>
        <v>132.81969045571796</v>
      </c>
      <c r="E10" s="30">
        <f>FC_IND_PPP_PU_E!E10+FC_IND_PPP_PA_E!E10+FC_IND_PPP_PR_E!E10</f>
        <v>133.14479793637145</v>
      </c>
      <c r="F10" s="30">
        <f>FC_IND_PPP_PU_E!F10+FC_IND_PPP_PA_E!F10+FC_IND_PPP_PR_E!F10</f>
        <v>131.44918314703352</v>
      </c>
      <c r="G10" s="30">
        <f>FC_IND_PPP_PU_E!G10+FC_IND_PPP_PA_E!G10+FC_IND_PPP_PR_E!G10</f>
        <v>73.480911435941536</v>
      </c>
      <c r="H10" s="30">
        <f>FC_IND_PPP_PU_E!H10+FC_IND_PPP_PA_E!H10+FC_IND_PPP_PR_E!H10</f>
        <v>113.23233018056747</v>
      </c>
      <c r="I10" s="30">
        <f>FC_IND_PPP_PU_E!I10+FC_IND_PPP_PA_E!I10+FC_IND_PPP_PR_E!I10</f>
        <v>98.593637145313835</v>
      </c>
      <c r="J10" s="30">
        <f>FC_IND_PPP_PU_E!J10+FC_IND_PPP_PA_E!J10+FC_IND_PPP_PR_E!J10</f>
        <v>100.60412725709371</v>
      </c>
      <c r="K10" s="30">
        <f>FC_IND_PPP_PU_E!K10+FC_IND_PPP_PA_E!K10+FC_IND_PPP_PR_E!K10</f>
        <v>100.24677558039552</v>
      </c>
      <c r="L10" s="30">
        <f>FC_IND_PPP_PU_E!L10+FC_IND_PPP_PA_E!L10+FC_IND_PPP_PR_E!L10</f>
        <v>112.60954428202923</v>
      </c>
      <c r="M10" s="30">
        <f>FC_IND_PPP_PU_E!M10+FC_IND_PPP_PA_E!M10+FC_IND_PPP_PR_E!M10</f>
        <v>57.458125537403262</v>
      </c>
      <c r="N10" s="30">
        <f>FC_IND_PPP_PU_E!N10+FC_IND_PPP_PA_E!N10+FC_IND_PPP_PR_E!N10</f>
        <v>52.46225279449699</v>
      </c>
      <c r="O10" s="30">
        <f>FC_IND_PPP_PU_E!O10+FC_IND_PPP_PA_E!O10+FC_IND_PPP_PR_E!O10</f>
        <v>45.50206362854685</v>
      </c>
      <c r="P10" s="30">
        <f>FC_IND_PPP_PU_E!P10+FC_IND_PPP_PA_E!P10+FC_IND_PPP_PR_E!P10</f>
        <v>43.647291487532236</v>
      </c>
      <c r="Q10" s="30">
        <f>FC_IND_PPP_PU_E!Q10+FC_IND_PPP_PA_E!Q10+FC_IND_PPP_PR_E!Q10</f>
        <v>42.800515907136713</v>
      </c>
      <c r="R10" s="30">
        <f>FC_IND_PPP_PU_E!R10+FC_IND_PPP_PA_E!R10+FC_IND_PPP_PR_E!R10</f>
        <v>39.182803095442807</v>
      </c>
      <c r="S10" s="30">
        <f>FC_IND_PPP_PU_E!S10+FC_IND_PPP_PA_E!S10+FC_IND_PPP_PR_E!S10</f>
        <v>37.440154772141014</v>
      </c>
      <c r="T10" s="30">
        <f>FC_IND_PPP_PU_E!T10+FC_IND_PPP_PA_E!T10+FC_IND_PPP_PR_E!T10</f>
        <v>31.780997420464317</v>
      </c>
      <c r="U10" s="30">
        <f>FC_IND_PPP_PU_E!U10+FC_IND_PPP_PA_E!U10+FC_IND_PPP_PR_E!U10</f>
        <v>33.672312983662934</v>
      </c>
      <c r="V10" s="30">
        <f>FC_IND_PPP_PU_E!V10+FC_IND_PPP_PA_E!V10+FC_IND_PPP_PR_E!V10</f>
        <v>39.546517626827168</v>
      </c>
      <c r="W10" s="30">
        <f>FC_IND_PPP_PU_E!W10+FC_IND_PPP_PA_E!W10+FC_IND_PPP_PR_E!W10</f>
        <v>40.742304385210666</v>
      </c>
      <c r="X10" s="30">
        <f>FC_IND_PPP_PU_E!X10+FC_IND_PPP_PA_E!X10+FC_IND_PPP_PR_E!X10</f>
        <v>38.958125537403269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" si="9">SUM(C12:C16)</f>
        <v>88.738263112639714</v>
      </c>
      <c r="D11" s="42">
        <f t="shared" ref="D11:W11" si="10">SUM(D12:D16)</f>
        <v>52.519948409286307</v>
      </c>
      <c r="E11" s="42">
        <f t="shared" si="10"/>
        <v>50.128202923473765</v>
      </c>
      <c r="F11" s="42">
        <f t="shared" si="10"/>
        <v>125.29509888220117</v>
      </c>
      <c r="G11" s="42">
        <f t="shared" si="10"/>
        <v>119.02355975924334</v>
      </c>
      <c r="H11" s="42">
        <f t="shared" si="10"/>
        <v>92.457437661220965</v>
      </c>
      <c r="I11" s="42">
        <f t="shared" si="10"/>
        <v>61.671883061049002</v>
      </c>
      <c r="J11" s="42">
        <f t="shared" si="10"/>
        <v>49.367497850386926</v>
      </c>
      <c r="K11" s="42">
        <f t="shared" si="10"/>
        <v>83.286758383490991</v>
      </c>
      <c r="L11" s="42">
        <f t="shared" si="10"/>
        <v>99.838091143594156</v>
      </c>
      <c r="M11" s="42">
        <f t="shared" si="10"/>
        <v>103.99131556319858</v>
      </c>
      <c r="N11" s="42">
        <f t="shared" si="10"/>
        <v>124.40765262252792</v>
      </c>
      <c r="O11" s="42">
        <f t="shared" si="10"/>
        <v>157.3175408426483</v>
      </c>
      <c r="P11" s="42">
        <f t="shared" si="10"/>
        <v>174.94703353396392</v>
      </c>
      <c r="Q11" s="42">
        <f t="shared" si="10"/>
        <v>167.69406706792779</v>
      </c>
      <c r="R11" s="42">
        <f t="shared" si="10"/>
        <v>162.98830610490108</v>
      </c>
      <c r="S11" s="42">
        <f t="shared" si="10"/>
        <v>166.99862424763541</v>
      </c>
      <c r="T11" s="42">
        <f t="shared" si="10"/>
        <v>146.66844368013756</v>
      </c>
      <c r="U11" s="42">
        <f t="shared" si="10"/>
        <v>159.89226139294922</v>
      </c>
      <c r="V11" s="42">
        <f t="shared" si="10"/>
        <v>132.7794496990542</v>
      </c>
      <c r="W11" s="42">
        <f t="shared" si="10"/>
        <v>119.66302665520203</v>
      </c>
      <c r="X11" s="42">
        <f t="shared" ref="X11" si="11">SUM(X12:X16)</f>
        <v>108.14333619948407</v>
      </c>
    </row>
    <row r="12" spans="1:24" ht="11.25" customHeight="1" x14ac:dyDescent="0.2">
      <c r="A12" s="39" t="s">
        <v>15</v>
      </c>
      <c r="B12" s="23" t="s">
        <v>16</v>
      </c>
      <c r="C12" s="30">
        <f>FC_IND_PPP_PU_E!C12+FC_IND_PPP_PA_E!C12+FC_IND_PPP_PR_E!C12</f>
        <v>0</v>
      </c>
      <c r="D12" s="30">
        <f>FC_IND_PPP_PU_E!D12+FC_IND_PPP_PA_E!D12+FC_IND_PPP_PR_E!D12</f>
        <v>0</v>
      </c>
      <c r="E12" s="30">
        <f>FC_IND_PPP_PU_E!E12+FC_IND_PPP_PA_E!E12+FC_IND_PPP_PR_E!E12</f>
        <v>0</v>
      </c>
      <c r="F12" s="30">
        <f>FC_IND_PPP_PU_E!F12+FC_IND_PPP_PA_E!F12+FC_IND_PPP_PR_E!F12</f>
        <v>25.499226139294919</v>
      </c>
      <c r="G12" s="30">
        <f>FC_IND_PPP_PU_E!G12+FC_IND_PPP_PA_E!G12+FC_IND_PPP_PR_E!G12</f>
        <v>26.249183147033531</v>
      </c>
      <c r="H12" s="30">
        <f>FC_IND_PPP_PU_E!H12+FC_IND_PPP_PA_E!H12+FC_IND_PPP_PR_E!H12</f>
        <v>0</v>
      </c>
      <c r="I12" s="30">
        <f>FC_IND_PPP_PU_E!I12+FC_IND_PPP_PA_E!I12+FC_IND_PPP_PR_E!I12</f>
        <v>0</v>
      </c>
      <c r="J12" s="30">
        <f>FC_IND_PPP_PU_E!J12+FC_IND_PPP_PA_E!J12+FC_IND_PPP_PR_E!J12</f>
        <v>0</v>
      </c>
      <c r="K12" s="30">
        <f>FC_IND_PPP_PU_E!K12+FC_IND_PPP_PA_E!K12+FC_IND_PPP_PR_E!K12</f>
        <v>0</v>
      </c>
      <c r="L12" s="30">
        <f>FC_IND_PPP_PU_E!L12+FC_IND_PPP_PA_E!L12+FC_IND_PPP_PR_E!L12</f>
        <v>2.1672398968185722</v>
      </c>
      <c r="M12" s="30">
        <f>FC_IND_PPP_PU_E!M12+FC_IND_PPP_PA_E!M12+FC_IND_PPP_PR_E!M12</f>
        <v>0</v>
      </c>
      <c r="N12" s="30">
        <f>FC_IND_PPP_PU_E!N12+FC_IND_PPP_PA_E!N12+FC_IND_PPP_PR_E!N12</f>
        <v>0</v>
      </c>
      <c r="O12" s="30">
        <f>FC_IND_PPP_PU_E!O12+FC_IND_PPP_PA_E!O12+FC_IND_PPP_PR_E!O12</f>
        <v>0</v>
      </c>
      <c r="P12" s="30">
        <f>FC_IND_PPP_PU_E!P12+FC_IND_PPP_PA_E!P12+FC_IND_PPP_PR_E!P12</f>
        <v>2.8639724849527082</v>
      </c>
      <c r="Q12" s="30">
        <f>FC_IND_PPP_PU_E!Q12+FC_IND_PPP_PA_E!Q12+FC_IND_PPP_PR_E!Q12</f>
        <v>0</v>
      </c>
      <c r="R12" s="30">
        <f>FC_IND_PPP_PU_E!R12+FC_IND_PPP_PA_E!R12+FC_IND_PPP_PR_E!R12</f>
        <v>0</v>
      </c>
      <c r="S12" s="30">
        <f>FC_IND_PPP_PU_E!S12+FC_IND_PPP_PA_E!S12+FC_IND_PPP_PR_E!S12</f>
        <v>0</v>
      </c>
      <c r="T12" s="30">
        <f>FC_IND_PPP_PU_E!T12+FC_IND_PPP_PA_E!T12+FC_IND_PPP_PR_E!T12</f>
        <v>0</v>
      </c>
      <c r="U12" s="30">
        <f>FC_IND_PPP_PU_E!U12+FC_IND_PPP_PA_E!U12+FC_IND_PPP_PR_E!U12</f>
        <v>19.585640584694751</v>
      </c>
      <c r="V12" s="30">
        <f>FC_IND_PPP_PU_E!V12+FC_IND_PPP_PA_E!V12+FC_IND_PPP_PR_E!V12</f>
        <v>0.42940670679277726</v>
      </c>
      <c r="W12" s="30">
        <f>FC_IND_PPP_PU_E!W12+FC_IND_PPP_PA_E!W12+FC_IND_PPP_PR_E!W12</f>
        <v>0.61977644024075662</v>
      </c>
      <c r="X12" s="30">
        <f>FC_IND_PPP_PU_E!X12+FC_IND_PPP_PA_E!X12+FC_IND_PPP_PR_E!X12</f>
        <v>0</v>
      </c>
    </row>
    <row r="13" spans="1:24" ht="11.25" customHeight="1" x14ac:dyDescent="0.2">
      <c r="A13" s="39" t="s">
        <v>17</v>
      </c>
      <c r="B13" s="23" t="s">
        <v>18</v>
      </c>
      <c r="C13" s="30">
        <f>FC_IND_PPP_PU_E!C13+FC_IND_PPP_PA_E!C13+FC_IND_PPP_PR_E!C13</f>
        <v>21.168185726569213</v>
      </c>
      <c r="D13" s="30">
        <f>FC_IND_PPP_PU_E!D13+FC_IND_PPP_PA_E!D13+FC_IND_PPP_PR_E!D13</f>
        <v>14.312381771281167</v>
      </c>
      <c r="E13" s="30">
        <f>FC_IND_PPP_PU_E!E13+FC_IND_PPP_PA_E!E13+FC_IND_PPP_PR_E!E13</f>
        <v>10.23955288048151</v>
      </c>
      <c r="F13" s="30">
        <f>FC_IND_PPP_PU_E!F13+FC_IND_PPP_PA_E!F13+FC_IND_PPP_PR_E!F13</f>
        <v>3.4195184866723984</v>
      </c>
      <c r="G13" s="30">
        <f>FC_IND_PPP_PU_E!G13+FC_IND_PPP_PA_E!G13+FC_IND_PPP_PR_E!G13</f>
        <v>0.65889939810834042</v>
      </c>
      <c r="H13" s="30">
        <f>FC_IND_PPP_PU_E!H13+FC_IND_PPP_PA_E!H13+FC_IND_PPP_PR_E!H13</f>
        <v>0.64006878761822872</v>
      </c>
      <c r="I13" s="30">
        <f>FC_IND_PPP_PU_E!I13+FC_IND_PPP_PA_E!I13+FC_IND_PPP_PR_E!I13</f>
        <v>0.66981943250214948</v>
      </c>
      <c r="J13" s="30">
        <f>FC_IND_PPP_PU_E!J13+FC_IND_PPP_PA_E!J13+FC_IND_PPP_PR_E!J13</f>
        <v>0.67730008598452274</v>
      </c>
      <c r="K13" s="30">
        <f>FC_IND_PPP_PU_E!K13+FC_IND_PPP_PA_E!K13+FC_IND_PPP_PR_E!K13</f>
        <v>0.67523645743766114</v>
      </c>
      <c r="L13" s="30">
        <f>FC_IND_PPP_PU_E!L13+FC_IND_PPP_PA_E!L13+FC_IND_PPP_PR_E!L13</f>
        <v>0</v>
      </c>
      <c r="M13" s="30">
        <f>FC_IND_PPP_PU_E!M13+FC_IND_PPP_PA_E!M13+FC_IND_PPP_PR_E!M13</f>
        <v>0.65184866723989665</v>
      </c>
      <c r="N13" s="30">
        <f>FC_IND_PPP_PU_E!N13+FC_IND_PPP_PA_E!N13+FC_IND_PPP_PR_E!N13</f>
        <v>0</v>
      </c>
      <c r="O13" s="30">
        <f>FC_IND_PPP_PU_E!O13+FC_IND_PPP_PA_E!O13+FC_IND_PPP_PR_E!O13</f>
        <v>0</v>
      </c>
      <c r="P13" s="30">
        <f>FC_IND_PPP_PU_E!P13+FC_IND_PPP_PA_E!P13+FC_IND_PPP_PR_E!P13</f>
        <v>0</v>
      </c>
      <c r="Q13" s="30">
        <f>FC_IND_PPP_PU_E!Q13+FC_IND_PPP_PA_E!Q13+FC_IND_PPP_PR_E!Q13</f>
        <v>0</v>
      </c>
      <c r="R13" s="30">
        <f>FC_IND_PPP_PU_E!R13+FC_IND_PPP_PA_E!R13+FC_IND_PPP_PR_E!R13</f>
        <v>0</v>
      </c>
      <c r="S13" s="30">
        <f>FC_IND_PPP_PU_E!S13+FC_IND_PPP_PA_E!S13+FC_IND_PPP_PR_E!S13</f>
        <v>0</v>
      </c>
      <c r="T13" s="30">
        <f>FC_IND_PPP_PU_E!T13+FC_IND_PPP_PA_E!T13+FC_IND_PPP_PR_E!T13</f>
        <v>0</v>
      </c>
      <c r="U13" s="30">
        <f>FC_IND_PPP_PU_E!U13+FC_IND_PPP_PA_E!U13+FC_IND_PPP_PR_E!U13</f>
        <v>0</v>
      </c>
      <c r="V13" s="30">
        <f>FC_IND_PPP_PU_E!V13+FC_IND_PPP_PA_E!V13+FC_IND_PPP_PR_E!V13</f>
        <v>0</v>
      </c>
      <c r="W13" s="30">
        <f>FC_IND_PPP_PU_E!W13+FC_IND_PPP_PA_E!W13+FC_IND_PPP_PR_E!W13</f>
        <v>0</v>
      </c>
      <c r="X13" s="30">
        <f>FC_IND_PPP_PU_E!X13+FC_IND_PPP_PA_E!X13+FC_IND_PPP_PR_E!X13</f>
        <v>9.37231298366294E-3</v>
      </c>
    </row>
    <row r="14" spans="1:24" ht="11.25" customHeight="1" x14ac:dyDescent="0.2">
      <c r="A14" s="39" t="s">
        <v>19</v>
      </c>
      <c r="B14" s="23" t="s">
        <v>20</v>
      </c>
      <c r="C14" s="30">
        <f>FC_IND_PPP_PU_E!C14+FC_IND_PPP_PA_E!C14+FC_IND_PPP_PR_E!C14</f>
        <v>0</v>
      </c>
      <c r="D14" s="30">
        <f>FC_IND_PPP_PU_E!D14+FC_IND_PPP_PA_E!D14+FC_IND_PPP_PR_E!D14</f>
        <v>0</v>
      </c>
      <c r="E14" s="30">
        <f>FC_IND_PPP_PU_E!E14+FC_IND_PPP_PA_E!E14+FC_IND_PPP_PR_E!E14</f>
        <v>0</v>
      </c>
      <c r="F14" s="30">
        <f>FC_IND_PPP_PU_E!F14+FC_IND_PPP_PA_E!F14+FC_IND_PPP_PR_E!F14</f>
        <v>0</v>
      </c>
      <c r="G14" s="30">
        <f>FC_IND_PPP_PU_E!G14+FC_IND_PPP_PA_E!G14+FC_IND_PPP_PR_E!G14</f>
        <v>0</v>
      </c>
      <c r="H14" s="30">
        <f>FC_IND_PPP_PU_E!H14+FC_IND_PPP_PA_E!H14+FC_IND_PPP_PR_E!H14</f>
        <v>0</v>
      </c>
      <c r="I14" s="30">
        <f>FC_IND_PPP_PU_E!I14+FC_IND_PPP_PA_E!I14+FC_IND_PPP_PR_E!I14</f>
        <v>0</v>
      </c>
      <c r="J14" s="30">
        <f>FC_IND_PPP_PU_E!J14+FC_IND_PPP_PA_E!J14+FC_IND_PPP_PR_E!J14</f>
        <v>0</v>
      </c>
      <c r="K14" s="30">
        <f>FC_IND_PPP_PU_E!K14+FC_IND_PPP_PA_E!K14+FC_IND_PPP_PR_E!K14</f>
        <v>0</v>
      </c>
      <c r="L14" s="30">
        <f>FC_IND_PPP_PU_E!L14+FC_IND_PPP_PA_E!L14+FC_IND_PPP_PR_E!L14</f>
        <v>0</v>
      </c>
      <c r="M14" s="30">
        <f>FC_IND_PPP_PU_E!M14+FC_IND_PPP_PA_E!M14+FC_IND_PPP_PR_E!M14</f>
        <v>0</v>
      </c>
      <c r="N14" s="30">
        <f>FC_IND_PPP_PU_E!N14+FC_IND_PPP_PA_E!N14+FC_IND_PPP_PR_E!N14</f>
        <v>0</v>
      </c>
      <c r="O14" s="30">
        <f>FC_IND_PPP_PU_E!O14+FC_IND_PPP_PA_E!O14+FC_IND_PPP_PR_E!O14</f>
        <v>0</v>
      </c>
      <c r="P14" s="30">
        <f>FC_IND_PPP_PU_E!P14+FC_IND_PPP_PA_E!P14+FC_IND_PPP_PR_E!P14</f>
        <v>0</v>
      </c>
      <c r="Q14" s="30">
        <f>FC_IND_PPP_PU_E!Q14+FC_IND_PPP_PA_E!Q14+FC_IND_PPP_PR_E!Q14</f>
        <v>0</v>
      </c>
      <c r="R14" s="30">
        <f>FC_IND_PPP_PU_E!R14+FC_IND_PPP_PA_E!R14+FC_IND_PPP_PR_E!R14</f>
        <v>0</v>
      </c>
      <c r="S14" s="30">
        <f>FC_IND_PPP_PU_E!S14+FC_IND_PPP_PA_E!S14+FC_IND_PPP_PR_E!S14</f>
        <v>0</v>
      </c>
      <c r="T14" s="30">
        <f>FC_IND_PPP_PU_E!T14+FC_IND_PPP_PA_E!T14+FC_IND_PPP_PR_E!T14</f>
        <v>0</v>
      </c>
      <c r="U14" s="30">
        <f>FC_IND_PPP_PU_E!U14+FC_IND_PPP_PA_E!U14+FC_IND_PPP_PR_E!U14</f>
        <v>0</v>
      </c>
      <c r="V14" s="30">
        <f>FC_IND_PPP_PU_E!V14+FC_IND_PPP_PA_E!V14+FC_IND_PPP_PR_E!V14</f>
        <v>0</v>
      </c>
      <c r="W14" s="30">
        <f>FC_IND_PPP_PU_E!W14+FC_IND_PPP_PA_E!W14+FC_IND_PPP_PR_E!W14</f>
        <v>0</v>
      </c>
      <c r="X14" s="30">
        <f>FC_IND_PPP_PU_E!X14+FC_IND_PPP_PA_E!X14+FC_IND_PPP_PR_E!X14</f>
        <v>0</v>
      </c>
    </row>
    <row r="15" spans="1:24" ht="11.25" customHeight="1" x14ac:dyDescent="0.2">
      <c r="A15" s="39" t="s">
        <v>21</v>
      </c>
      <c r="B15" s="23" t="s">
        <v>22</v>
      </c>
      <c r="C15" s="30">
        <f>FC_IND_PPP_PU_E!C15+FC_IND_PPP_PA_E!C15+FC_IND_PPP_PR_E!C15</f>
        <v>0</v>
      </c>
      <c r="D15" s="30">
        <f>FC_IND_PPP_PU_E!D15+FC_IND_PPP_PA_E!D15+FC_IND_PPP_PR_E!D15</f>
        <v>0</v>
      </c>
      <c r="E15" s="30">
        <f>FC_IND_PPP_PU_E!E15+FC_IND_PPP_PA_E!E15+FC_IND_PPP_PR_E!E15</f>
        <v>0</v>
      </c>
      <c r="F15" s="30">
        <f>FC_IND_PPP_PU_E!F15+FC_IND_PPP_PA_E!F15+FC_IND_PPP_PR_E!F15</f>
        <v>0</v>
      </c>
      <c r="G15" s="30">
        <f>FC_IND_PPP_PU_E!G15+FC_IND_PPP_PA_E!G15+FC_IND_PPP_PR_E!G15</f>
        <v>0</v>
      </c>
      <c r="H15" s="30">
        <f>FC_IND_PPP_PU_E!H15+FC_IND_PPP_PA_E!H15+FC_IND_PPP_PR_E!H15</f>
        <v>0</v>
      </c>
      <c r="I15" s="30">
        <f>FC_IND_PPP_PU_E!I15+FC_IND_PPP_PA_E!I15+FC_IND_PPP_PR_E!I15</f>
        <v>0</v>
      </c>
      <c r="J15" s="30">
        <f>FC_IND_PPP_PU_E!J15+FC_IND_PPP_PA_E!J15+FC_IND_PPP_PR_E!J15</f>
        <v>0</v>
      </c>
      <c r="K15" s="30">
        <f>FC_IND_PPP_PU_E!K15+FC_IND_PPP_PA_E!K15+FC_IND_PPP_PR_E!K15</f>
        <v>0</v>
      </c>
      <c r="L15" s="30">
        <f>FC_IND_PPP_PU_E!L15+FC_IND_PPP_PA_E!L15+FC_IND_PPP_PR_E!L15</f>
        <v>0</v>
      </c>
      <c r="M15" s="30">
        <f>FC_IND_PPP_PU_E!M15+FC_IND_PPP_PA_E!M15+FC_IND_PPP_PR_E!M15</f>
        <v>0</v>
      </c>
      <c r="N15" s="30">
        <f>FC_IND_PPP_PU_E!N15+FC_IND_PPP_PA_E!N15+FC_IND_PPP_PR_E!N15</f>
        <v>0</v>
      </c>
      <c r="O15" s="30">
        <f>FC_IND_PPP_PU_E!O15+FC_IND_PPP_PA_E!O15+FC_IND_PPP_PR_E!O15</f>
        <v>0</v>
      </c>
      <c r="P15" s="30">
        <f>FC_IND_PPP_PU_E!P15+FC_IND_PPP_PA_E!P15+FC_IND_PPP_PR_E!P15</f>
        <v>0</v>
      </c>
      <c r="Q15" s="30">
        <f>FC_IND_PPP_PU_E!Q15+FC_IND_PPP_PA_E!Q15+FC_IND_PPP_PR_E!Q15</f>
        <v>0</v>
      </c>
      <c r="R15" s="30">
        <f>FC_IND_PPP_PU_E!R15+FC_IND_PPP_PA_E!R15+FC_IND_PPP_PR_E!R15</f>
        <v>0</v>
      </c>
      <c r="S15" s="30">
        <f>FC_IND_PPP_PU_E!S15+FC_IND_PPP_PA_E!S15+FC_IND_PPP_PR_E!S15</f>
        <v>0</v>
      </c>
      <c r="T15" s="30">
        <f>FC_IND_PPP_PU_E!T15+FC_IND_PPP_PA_E!T15+FC_IND_PPP_PR_E!T15</f>
        <v>0</v>
      </c>
      <c r="U15" s="30">
        <f>FC_IND_PPP_PU_E!U15+FC_IND_PPP_PA_E!U15+FC_IND_PPP_PR_E!U15</f>
        <v>0</v>
      </c>
      <c r="V15" s="30">
        <f>FC_IND_PPP_PU_E!V15+FC_IND_PPP_PA_E!V15+FC_IND_PPP_PR_E!V15</f>
        <v>0</v>
      </c>
      <c r="W15" s="30">
        <f>FC_IND_PPP_PU_E!W15+FC_IND_PPP_PA_E!W15+FC_IND_PPP_PR_E!W15</f>
        <v>0</v>
      </c>
      <c r="X15" s="30">
        <f>FC_IND_PPP_PU_E!X15+FC_IND_PPP_PA_E!X15+FC_IND_PPP_PR_E!X15</f>
        <v>0</v>
      </c>
    </row>
    <row r="16" spans="1:24" ht="11.25" customHeight="1" x14ac:dyDescent="0.2">
      <c r="A16" s="39" t="s">
        <v>23</v>
      </c>
      <c r="B16" s="23" t="s">
        <v>24</v>
      </c>
      <c r="C16" s="30">
        <f>FC_IND_PPP_PU_E!C16+FC_IND_PPP_PA_E!C16+FC_IND_PPP_PR_E!C16</f>
        <v>67.570077386070508</v>
      </c>
      <c r="D16" s="30">
        <f>FC_IND_PPP_PU_E!D16+FC_IND_PPP_PA_E!D16+FC_IND_PPP_PR_E!D16</f>
        <v>38.20756663800514</v>
      </c>
      <c r="E16" s="30">
        <f>FC_IND_PPP_PU_E!E16+FC_IND_PPP_PA_E!E16+FC_IND_PPP_PR_E!E16</f>
        <v>39.888650042992253</v>
      </c>
      <c r="F16" s="30">
        <f>FC_IND_PPP_PU_E!F16+FC_IND_PPP_PA_E!F16+FC_IND_PPP_PR_E!F16</f>
        <v>96.376354256233853</v>
      </c>
      <c r="G16" s="30">
        <f>FC_IND_PPP_PU_E!G16+FC_IND_PPP_PA_E!G16+FC_IND_PPP_PR_E!G16</f>
        <v>92.115477214101475</v>
      </c>
      <c r="H16" s="30">
        <f>FC_IND_PPP_PU_E!H16+FC_IND_PPP_PA_E!H16+FC_IND_PPP_PR_E!H16</f>
        <v>91.817368873602732</v>
      </c>
      <c r="I16" s="30">
        <f>FC_IND_PPP_PU_E!I16+FC_IND_PPP_PA_E!I16+FC_IND_PPP_PR_E!I16</f>
        <v>61.00206362854685</v>
      </c>
      <c r="J16" s="30">
        <f>FC_IND_PPP_PU_E!J16+FC_IND_PPP_PA_E!J16+FC_IND_PPP_PR_E!J16</f>
        <v>48.690197764402406</v>
      </c>
      <c r="K16" s="30">
        <f>FC_IND_PPP_PU_E!K16+FC_IND_PPP_PA_E!K16+FC_IND_PPP_PR_E!K16</f>
        <v>82.611521926053328</v>
      </c>
      <c r="L16" s="30">
        <f>FC_IND_PPP_PU_E!L16+FC_IND_PPP_PA_E!L16+FC_IND_PPP_PR_E!L16</f>
        <v>97.670851246775584</v>
      </c>
      <c r="M16" s="30">
        <f>FC_IND_PPP_PU_E!M16+FC_IND_PPP_PA_E!M16+FC_IND_PPP_PR_E!M16</f>
        <v>103.33946689595868</v>
      </c>
      <c r="N16" s="30">
        <f>FC_IND_PPP_PU_E!N16+FC_IND_PPP_PA_E!N16+FC_IND_PPP_PR_E!N16</f>
        <v>124.40765262252792</v>
      </c>
      <c r="O16" s="30">
        <f>FC_IND_PPP_PU_E!O16+FC_IND_PPP_PA_E!O16+FC_IND_PPP_PR_E!O16</f>
        <v>157.3175408426483</v>
      </c>
      <c r="P16" s="30">
        <f>FC_IND_PPP_PU_E!P16+FC_IND_PPP_PA_E!P16+FC_IND_PPP_PR_E!P16</f>
        <v>172.08306104901121</v>
      </c>
      <c r="Q16" s="30">
        <f>FC_IND_PPP_PU_E!Q16+FC_IND_PPP_PA_E!Q16+FC_IND_PPP_PR_E!Q16</f>
        <v>167.69406706792779</v>
      </c>
      <c r="R16" s="30">
        <f>FC_IND_PPP_PU_E!R16+FC_IND_PPP_PA_E!R16+FC_IND_PPP_PR_E!R16</f>
        <v>162.98830610490108</v>
      </c>
      <c r="S16" s="30">
        <f>FC_IND_PPP_PU_E!S16+FC_IND_PPP_PA_E!S16+FC_IND_PPP_PR_E!S16</f>
        <v>166.99862424763541</v>
      </c>
      <c r="T16" s="30">
        <f>FC_IND_PPP_PU_E!T16+FC_IND_PPP_PA_E!T16+FC_IND_PPP_PR_E!T16</f>
        <v>146.66844368013756</v>
      </c>
      <c r="U16" s="30">
        <f>FC_IND_PPP_PU_E!U16+FC_IND_PPP_PA_E!U16+FC_IND_PPP_PR_E!U16</f>
        <v>140.30662080825448</v>
      </c>
      <c r="V16" s="30">
        <f>FC_IND_PPP_PU_E!V16+FC_IND_PPP_PA_E!V16+FC_IND_PPP_PR_E!V16</f>
        <v>132.35004299226142</v>
      </c>
      <c r="W16" s="30">
        <f>FC_IND_PPP_PU_E!W16+FC_IND_PPP_PA_E!W16+FC_IND_PPP_PR_E!W16</f>
        <v>119.04325021496128</v>
      </c>
      <c r="X16" s="30">
        <f>FC_IND_PPP_PU_E!X16+FC_IND_PPP_PA_E!X16+FC_IND_PPP_PR_E!X16</f>
        <v>108.13396388650041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" si="12">SUM(C18:C21)</f>
        <v>24.204643164230433</v>
      </c>
      <c r="D17" s="31">
        <f t="shared" ref="D17:W17" si="13">SUM(D18:D21)</f>
        <v>21.560619088564057</v>
      </c>
      <c r="E17" s="31">
        <f t="shared" si="13"/>
        <v>20.550300945829751</v>
      </c>
      <c r="F17" s="31">
        <f t="shared" si="13"/>
        <v>0</v>
      </c>
      <c r="G17" s="31">
        <f t="shared" si="13"/>
        <v>0</v>
      </c>
      <c r="H17" s="31">
        <f t="shared" si="13"/>
        <v>2.149613069647463E-2</v>
      </c>
      <c r="I17" s="31">
        <f t="shared" si="13"/>
        <v>2.149613069647463E-2</v>
      </c>
      <c r="J17" s="31">
        <f t="shared" si="13"/>
        <v>2.149613069647463E-2</v>
      </c>
      <c r="K17" s="31">
        <f t="shared" si="13"/>
        <v>0</v>
      </c>
      <c r="L17" s="31">
        <f t="shared" si="13"/>
        <v>0</v>
      </c>
      <c r="M17" s="31">
        <f t="shared" si="13"/>
        <v>0</v>
      </c>
      <c r="N17" s="31">
        <f t="shared" si="13"/>
        <v>0</v>
      </c>
      <c r="O17" s="31">
        <f t="shared" si="13"/>
        <v>0</v>
      </c>
      <c r="P17" s="31">
        <f t="shared" si="13"/>
        <v>0</v>
      </c>
      <c r="Q17" s="31">
        <f t="shared" si="13"/>
        <v>0</v>
      </c>
      <c r="R17" s="31">
        <f t="shared" si="13"/>
        <v>0</v>
      </c>
      <c r="S17" s="31">
        <f t="shared" si="13"/>
        <v>0</v>
      </c>
      <c r="T17" s="31">
        <f t="shared" si="13"/>
        <v>0</v>
      </c>
      <c r="U17" s="31">
        <f t="shared" si="13"/>
        <v>0</v>
      </c>
      <c r="V17" s="31">
        <f t="shared" si="13"/>
        <v>0</v>
      </c>
      <c r="W17" s="31">
        <f t="shared" si="13"/>
        <v>0</v>
      </c>
      <c r="X17" s="31">
        <f t="shared" ref="X17" si="14">SUM(X18:X21)</f>
        <v>0</v>
      </c>
    </row>
    <row r="18" spans="1:24" ht="11.25" customHeight="1" x14ac:dyDescent="0.2">
      <c r="A18" s="22" t="s">
        <v>27</v>
      </c>
      <c r="B18" s="23" t="s">
        <v>28</v>
      </c>
      <c r="C18" s="30">
        <f>FC_IND_PPP_PU_E!C18+FC_IND_PPP_PA_E!C18+FC_IND_PPP_PR_E!C18</f>
        <v>0.98882201203783315</v>
      </c>
      <c r="D18" s="30">
        <f>FC_IND_PPP_PU_E!D18+FC_IND_PPP_PA_E!D18+FC_IND_PPP_PR_E!D18</f>
        <v>0.7953568357695614</v>
      </c>
      <c r="E18" s="30">
        <f>FC_IND_PPP_PU_E!E18+FC_IND_PPP_PA_E!E18+FC_IND_PPP_PR_E!E18</f>
        <v>0.60189165950128976</v>
      </c>
      <c r="F18" s="30">
        <f>FC_IND_PPP_PU_E!F18+FC_IND_PPP_PA_E!F18+FC_IND_PPP_PR_E!F18</f>
        <v>0</v>
      </c>
      <c r="G18" s="30">
        <f>FC_IND_PPP_PU_E!G18+FC_IND_PPP_PA_E!G18+FC_IND_PPP_PR_E!G18</f>
        <v>0</v>
      </c>
      <c r="H18" s="30">
        <f>FC_IND_PPP_PU_E!H18+FC_IND_PPP_PA_E!H18+FC_IND_PPP_PR_E!H18</f>
        <v>2.149613069647463E-2</v>
      </c>
      <c r="I18" s="30">
        <f>FC_IND_PPP_PU_E!I18+FC_IND_PPP_PA_E!I18+FC_IND_PPP_PR_E!I18</f>
        <v>2.149613069647463E-2</v>
      </c>
      <c r="J18" s="30">
        <f>FC_IND_PPP_PU_E!J18+FC_IND_PPP_PA_E!J18+FC_IND_PPP_PR_E!J18</f>
        <v>2.149613069647463E-2</v>
      </c>
      <c r="K18" s="30">
        <f>FC_IND_PPP_PU_E!K18+FC_IND_PPP_PA_E!K18+FC_IND_PPP_PR_E!K18</f>
        <v>0</v>
      </c>
      <c r="L18" s="30">
        <f>FC_IND_PPP_PU_E!L18+FC_IND_PPP_PA_E!L18+FC_IND_PPP_PR_E!L18</f>
        <v>0</v>
      </c>
      <c r="M18" s="30">
        <f>FC_IND_PPP_PU_E!M18+FC_IND_PPP_PA_E!M18+FC_IND_PPP_PR_E!M18</f>
        <v>0</v>
      </c>
      <c r="N18" s="30">
        <f>FC_IND_PPP_PU_E!N18+FC_IND_PPP_PA_E!N18+FC_IND_PPP_PR_E!N18</f>
        <v>0</v>
      </c>
      <c r="O18" s="30">
        <f>FC_IND_PPP_PU_E!O18+FC_IND_PPP_PA_E!O18+FC_IND_PPP_PR_E!O18</f>
        <v>0</v>
      </c>
      <c r="P18" s="30">
        <f>FC_IND_PPP_PU_E!P18+FC_IND_PPP_PA_E!P18+FC_IND_PPP_PR_E!P18</f>
        <v>0</v>
      </c>
      <c r="Q18" s="30">
        <f>FC_IND_PPP_PU_E!Q18+FC_IND_PPP_PA_E!Q18+FC_IND_PPP_PR_E!Q18</f>
        <v>0</v>
      </c>
      <c r="R18" s="30">
        <f>FC_IND_PPP_PU_E!R18+FC_IND_PPP_PA_E!R18+FC_IND_PPP_PR_E!R18</f>
        <v>0</v>
      </c>
      <c r="S18" s="30">
        <f>FC_IND_PPP_PU_E!S18+FC_IND_PPP_PA_E!S18+FC_IND_PPP_PR_E!S18</f>
        <v>0</v>
      </c>
      <c r="T18" s="30">
        <f>FC_IND_PPP_PU_E!T18+FC_IND_PPP_PA_E!T18+FC_IND_PPP_PR_E!T18</f>
        <v>0</v>
      </c>
      <c r="U18" s="30">
        <f>FC_IND_PPP_PU_E!U18+FC_IND_PPP_PA_E!U18+FC_IND_PPP_PR_E!U18</f>
        <v>0</v>
      </c>
      <c r="V18" s="30">
        <f>FC_IND_PPP_PU_E!V18+FC_IND_PPP_PA_E!V18+FC_IND_PPP_PR_E!V18</f>
        <v>0</v>
      </c>
      <c r="W18" s="30">
        <f>FC_IND_PPP_PU_E!W18+FC_IND_PPP_PA_E!W18+FC_IND_PPP_PR_E!W18</f>
        <v>0</v>
      </c>
      <c r="X18" s="30">
        <f>FC_IND_PPP_PU_E!X18+FC_IND_PPP_PA_E!X18+FC_IND_PPP_PR_E!X18</f>
        <v>0</v>
      </c>
    </row>
    <row r="19" spans="1:24" ht="11.25" customHeight="1" x14ac:dyDescent="0.2">
      <c r="A19" s="22" t="s">
        <v>29</v>
      </c>
      <c r="B19" s="23" t="s">
        <v>30</v>
      </c>
      <c r="C19" s="30">
        <f>FC_IND_PPP_PU_E!C19+FC_IND_PPP_PA_E!C19+FC_IND_PPP_PR_E!C19</f>
        <v>23.2158211521926</v>
      </c>
      <c r="D19" s="30">
        <f>FC_IND_PPP_PU_E!D19+FC_IND_PPP_PA_E!D19+FC_IND_PPP_PR_E!D19</f>
        <v>20.765262252794496</v>
      </c>
      <c r="E19" s="30">
        <f>FC_IND_PPP_PU_E!E19+FC_IND_PPP_PA_E!E19+FC_IND_PPP_PR_E!E19</f>
        <v>19.948409286328459</v>
      </c>
      <c r="F19" s="30">
        <f>FC_IND_PPP_PU_E!F19+FC_IND_PPP_PA_E!F19+FC_IND_PPP_PR_E!F19</f>
        <v>0</v>
      </c>
      <c r="G19" s="30">
        <f>FC_IND_PPP_PU_E!G19+FC_IND_PPP_PA_E!G19+FC_IND_PPP_PR_E!G19</f>
        <v>0</v>
      </c>
      <c r="H19" s="30">
        <f>FC_IND_PPP_PU_E!H19+FC_IND_PPP_PA_E!H19+FC_IND_PPP_PR_E!H19</f>
        <v>0</v>
      </c>
      <c r="I19" s="30">
        <f>FC_IND_PPP_PU_E!I19+FC_IND_PPP_PA_E!I19+FC_IND_PPP_PR_E!I19</f>
        <v>0</v>
      </c>
      <c r="J19" s="30">
        <f>FC_IND_PPP_PU_E!J19+FC_IND_PPP_PA_E!J19+FC_IND_PPP_PR_E!J19</f>
        <v>0</v>
      </c>
      <c r="K19" s="30">
        <f>FC_IND_PPP_PU_E!K19+FC_IND_PPP_PA_E!K19+FC_IND_PPP_PR_E!K19</f>
        <v>0</v>
      </c>
      <c r="L19" s="30">
        <f>FC_IND_PPP_PU_E!L19+FC_IND_PPP_PA_E!L19+FC_IND_PPP_PR_E!L19</f>
        <v>0</v>
      </c>
      <c r="M19" s="30">
        <f>FC_IND_PPP_PU_E!M19+FC_IND_PPP_PA_E!M19+FC_IND_PPP_PR_E!M19</f>
        <v>0</v>
      </c>
      <c r="N19" s="30">
        <f>FC_IND_PPP_PU_E!N19+FC_IND_PPP_PA_E!N19+FC_IND_PPP_PR_E!N19</f>
        <v>0</v>
      </c>
      <c r="O19" s="30">
        <f>FC_IND_PPP_PU_E!O19+FC_IND_PPP_PA_E!O19+FC_IND_PPP_PR_E!O19</f>
        <v>0</v>
      </c>
      <c r="P19" s="30">
        <f>FC_IND_PPP_PU_E!P19+FC_IND_PPP_PA_E!P19+FC_IND_PPP_PR_E!P19</f>
        <v>0</v>
      </c>
      <c r="Q19" s="30">
        <f>FC_IND_PPP_PU_E!Q19+FC_IND_PPP_PA_E!Q19+FC_IND_PPP_PR_E!Q19</f>
        <v>0</v>
      </c>
      <c r="R19" s="30">
        <f>FC_IND_PPP_PU_E!R19+FC_IND_PPP_PA_E!R19+FC_IND_PPP_PR_E!R19</f>
        <v>0</v>
      </c>
      <c r="S19" s="30">
        <f>FC_IND_PPP_PU_E!S19+FC_IND_PPP_PA_E!S19+FC_IND_PPP_PR_E!S19</f>
        <v>0</v>
      </c>
      <c r="T19" s="30">
        <f>FC_IND_PPP_PU_E!T19+FC_IND_PPP_PA_E!T19+FC_IND_PPP_PR_E!T19</f>
        <v>0</v>
      </c>
      <c r="U19" s="30">
        <f>FC_IND_PPP_PU_E!U19+FC_IND_PPP_PA_E!U19+FC_IND_PPP_PR_E!U19</f>
        <v>0</v>
      </c>
      <c r="V19" s="30">
        <f>FC_IND_PPP_PU_E!V19+FC_IND_PPP_PA_E!V19+FC_IND_PPP_PR_E!V19</f>
        <v>0</v>
      </c>
      <c r="W19" s="30">
        <f>FC_IND_PPP_PU_E!W19+FC_IND_PPP_PA_E!W19+FC_IND_PPP_PR_E!W19</f>
        <v>0</v>
      </c>
      <c r="X19" s="30">
        <f>FC_IND_PPP_PU_E!X19+FC_IND_PPP_PA_E!X19+FC_IND_PPP_PR_E!X19</f>
        <v>0</v>
      </c>
    </row>
    <row r="20" spans="1:24" ht="11.25" customHeight="1" x14ac:dyDescent="0.2">
      <c r="A20" s="22" t="s">
        <v>31</v>
      </c>
      <c r="B20" s="23" t="s">
        <v>32</v>
      </c>
      <c r="C20" s="30">
        <f>FC_IND_PPP_PU_E!C20+FC_IND_PPP_PA_E!C20+FC_IND_PPP_PR_E!C20</f>
        <v>0</v>
      </c>
      <c r="D20" s="30">
        <f>FC_IND_PPP_PU_E!D20+FC_IND_PPP_PA_E!D20+FC_IND_PPP_PR_E!D20</f>
        <v>0</v>
      </c>
      <c r="E20" s="30">
        <f>FC_IND_PPP_PU_E!E20+FC_IND_PPP_PA_E!E20+FC_IND_PPP_PR_E!E20</f>
        <v>0</v>
      </c>
      <c r="F20" s="30">
        <f>FC_IND_PPP_PU_E!F20+FC_IND_PPP_PA_E!F20+FC_IND_PPP_PR_E!F20</f>
        <v>0</v>
      </c>
      <c r="G20" s="30">
        <f>FC_IND_PPP_PU_E!G20+FC_IND_PPP_PA_E!G20+FC_IND_PPP_PR_E!G20</f>
        <v>0</v>
      </c>
      <c r="H20" s="30">
        <f>FC_IND_PPP_PU_E!H20+FC_IND_PPP_PA_E!H20+FC_IND_PPP_PR_E!H20</f>
        <v>0</v>
      </c>
      <c r="I20" s="30">
        <f>FC_IND_PPP_PU_E!I20+FC_IND_PPP_PA_E!I20+FC_IND_PPP_PR_E!I20</f>
        <v>0</v>
      </c>
      <c r="J20" s="30">
        <f>FC_IND_PPP_PU_E!J20+FC_IND_PPP_PA_E!J20+FC_IND_PPP_PR_E!J20</f>
        <v>0</v>
      </c>
      <c r="K20" s="30">
        <f>FC_IND_PPP_PU_E!K20+FC_IND_PPP_PA_E!K20+FC_IND_PPP_PR_E!K20</f>
        <v>0</v>
      </c>
      <c r="L20" s="30">
        <f>FC_IND_PPP_PU_E!L20+FC_IND_PPP_PA_E!L20+FC_IND_PPP_PR_E!L20</f>
        <v>0</v>
      </c>
      <c r="M20" s="30">
        <f>FC_IND_PPP_PU_E!M20+FC_IND_PPP_PA_E!M20+FC_IND_PPP_PR_E!M20</f>
        <v>0</v>
      </c>
      <c r="N20" s="30">
        <f>FC_IND_PPP_PU_E!N20+FC_IND_PPP_PA_E!N20+FC_IND_PPP_PR_E!N20</f>
        <v>0</v>
      </c>
      <c r="O20" s="30">
        <f>FC_IND_PPP_PU_E!O20+FC_IND_PPP_PA_E!O20+FC_IND_PPP_PR_E!O20</f>
        <v>0</v>
      </c>
      <c r="P20" s="30">
        <f>FC_IND_PPP_PU_E!P20+FC_IND_PPP_PA_E!P20+FC_IND_PPP_PR_E!P20</f>
        <v>0</v>
      </c>
      <c r="Q20" s="30">
        <f>FC_IND_PPP_PU_E!Q20+FC_IND_PPP_PA_E!Q20+FC_IND_PPP_PR_E!Q20</f>
        <v>0</v>
      </c>
      <c r="R20" s="30">
        <f>FC_IND_PPP_PU_E!R20+FC_IND_PPP_PA_E!R20+FC_IND_PPP_PR_E!R20</f>
        <v>0</v>
      </c>
      <c r="S20" s="30">
        <f>FC_IND_PPP_PU_E!S20+FC_IND_PPP_PA_E!S20+FC_IND_PPP_PR_E!S20</f>
        <v>0</v>
      </c>
      <c r="T20" s="30">
        <f>FC_IND_PPP_PU_E!T20+FC_IND_PPP_PA_E!T20+FC_IND_PPP_PR_E!T20</f>
        <v>0</v>
      </c>
      <c r="U20" s="30">
        <f>FC_IND_PPP_PU_E!U20+FC_IND_PPP_PA_E!U20+FC_IND_PPP_PR_E!U20</f>
        <v>0</v>
      </c>
      <c r="V20" s="30">
        <f>FC_IND_PPP_PU_E!V20+FC_IND_PPP_PA_E!V20+FC_IND_PPP_PR_E!V20</f>
        <v>0</v>
      </c>
      <c r="W20" s="30">
        <f>FC_IND_PPP_PU_E!W20+FC_IND_PPP_PA_E!W20+FC_IND_PPP_PR_E!W20</f>
        <v>0</v>
      </c>
      <c r="X20" s="30">
        <f>FC_IND_PPP_PU_E!X20+FC_IND_PPP_PA_E!X20+FC_IND_PPP_PR_E!X20</f>
        <v>0</v>
      </c>
    </row>
    <row r="21" spans="1:24" ht="11.25" customHeight="1" x14ac:dyDescent="0.2">
      <c r="A21" s="22" t="s">
        <v>33</v>
      </c>
      <c r="B21" s="23" t="s">
        <v>34</v>
      </c>
      <c r="C21" s="30">
        <f>FC_IND_PPP_PU_E!C21+FC_IND_PPP_PA_E!C21+FC_IND_PPP_PR_E!C21</f>
        <v>0</v>
      </c>
      <c r="D21" s="30">
        <f>FC_IND_PPP_PU_E!D21+FC_IND_PPP_PA_E!D21+FC_IND_PPP_PR_E!D21</f>
        <v>0</v>
      </c>
      <c r="E21" s="30">
        <f>FC_IND_PPP_PU_E!E21+FC_IND_PPP_PA_E!E21+FC_IND_PPP_PR_E!E21</f>
        <v>0</v>
      </c>
      <c r="F21" s="30">
        <f>FC_IND_PPP_PU_E!F21+FC_IND_PPP_PA_E!F21+FC_IND_PPP_PR_E!F21</f>
        <v>0</v>
      </c>
      <c r="G21" s="30">
        <f>FC_IND_PPP_PU_E!G21+FC_IND_PPP_PA_E!G21+FC_IND_PPP_PR_E!G21</f>
        <v>0</v>
      </c>
      <c r="H21" s="30">
        <f>FC_IND_PPP_PU_E!H21+FC_IND_PPP_PA_E!H21+FC_IND_PPP_PR_E!H21</f>
        <v>0</v>
      </c>
      <c r="I21" s="30">
        <f>FC_IND_PPP_PU_E!I21+FC_IND_PPP_PA_E!I21+FC_IND_PPP_PR_E!I21</f>
        <v>0</v>
      </c>
      <c r="J21" s="30">
        <f>FC_IND_PPP_PU_E!J21+FC_IND_PPP_PA_E!J21+FC_IND_PPP_PR_E!J21</f>
        <v>0</v>
      </c>
      <c r="K21" s="30">
        <f>FC_IND_PPP_PU_E!K21+FC_IND_PPP_PA_E!K21+FC_IND_PPP_PR_E!K21</f>
        <v>0</v>
      </c>
      <c r="L21" s="30">
        <f>FC_IND_PPP_PU_E!L21+FC_IND_PPP_PA_E!L21+FC_IND_PPP_PR_E!L21</f>
        <v>0</v>
      </c>
      <c r="M21" s="30">
        <f>FC_IND_PPP_PU_E!M21+FC_IND_PPP_PA_E!M21+FC_IND_PPP_PR_E!M21</f>
        <v>0</v>
      </c>
      <c r="N21" s="30">
        <f>FC_IND_PPP_PU_E!N21+FC_IND_PPP_PA_E!N21+FC_IND_PPP_PR_E!N21</f>
        <v>0</v>
      </c>
      <c r="O21" s="30">
        <f>FC_IND_PPP_PU_E!O21+FC_IND_PPP_PA_E!O21+FC_IND_PPP_PR_E!O21</f>
        <v>0</v>
      </c>
      <c r="P21" s="30">
        <f>FC_IND_PPP_PU_E!P21+FC_IND_PPP_PA_E!P21+FC_IND_PPP_PR_E!P21</f>
        <v>0</v>
      </c>
      <c r="Q21" s="30">
        <f>FC_IND_PPP_PU_E!Q21+FC_IND_PPP_PA_E!Q21+FC_IND_PPP_PR_E!Q21</f>
        <v>0</v>
      </c>
      <c r="R21" s="30">
        <f>FC_IND_PPP_PU_E!R21+FC_IND_PPP_PA_E!R21+FC_IND_PPP_PR_E!R21</f>
        <v>0</v>
      </c>
      <c r="S21" s="30">
        <f>FC_IND_PPP_PU_E!S21+FC_IND_PPP_PA_E!S21+FC_IND_PPP_PR_E!S21</f>
        <v>0</v>
      </c>
      <c r="T21" s="30">
        <f>FC_IND_PPP_PU_E!T21+FC_IND_PPP_PA_E!T21+FC_IND_PPP_PR_E!T21</f>
        <v>0</v>
      </c>
      <c r="U21" s="30">
        <f>FC_IND_PPP_PU_E!U21+FC_IND_PPP_PA_E!U21+FC_IND_PPP_PR_E!U21</f>
        <v>0</v>
      </c>
      <c r="V21" s="30">
        <f>FC_IND_PPP_PU_E!V21+FC_IND_PPP_PA_E!V21+FC_IND_PPP_PR_E!V21</f>
        <v>0</v>
      </c>
      <c r="W21" s="30">
        <f>FC_IND_PPP_PU_E!W21+FC_IND_PPP_PA_E!W21+FC_IND_PPP_PR_E!W21</f>
        <v>0</v>
      </c>
      <c r="X21" s="30">
        <f>FC_IND_PPP_PU_E!X21+FC_IND_PPP_PA_E!X21+FC_IND_PPP_PR_E!X21</f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" si="15">SUM(C23:C24)</f>
        <v>256.33250214961311</v>
      </c>
      <c r="D22" s="31">
        <f t="shared" ref="D22:W22" si="16">SUM(D23:D24)</f>
        <v>256.59105760963024</v>
      </c>
      <c r="E22" s="31">
        <f t="shared" si="16"/>
        <v>230.3515907136715</v>
      </c>
      <c r="F22" s="31">
        <f t="shared" si="16"/>
        <v>223.41779879621669</v>
      </c>
      <c r="G22" s="31">
        <f t="shared" si="16"/>
        <v>179.1494411006019</v>
      </c>
      <c r="H22" s="31">
        <f t="shared" si="16"/>
        <v>172.9593293207223</v>
      </c>
      <c r="I22" s="31">
        <f t="shared" si="16"/>
        <v>244.59303525365428</v>
      </c>
      <c r="J22" s="31">
        <f t="shared" si="16"/>
        <v>253.84067067927774</v>
      </c>
      <c r="K22" s="31">
        <f t="shared" si="16"/>
        <v>228.31908856405846</v>
      </c>
      <c r="L22" s="31">
        <f t="shared" si="16"/>
        <v>193.61057609630265</v>
      </c>
      <c r="M22" s="31">
        <f t="shared" si="16"/>
        <v>222.33662940670681</v>
      </c>
      <c r="N22" s="31">
        <f t="shared" si="16"/>
        <v>205.38469475494406</v>
      </c>
      <c r="O22" s="31">
        <f t="shared" si="16"/>
        <v>181.11392949269128</v>
      </c>
      <c r="P22" s="31">
        <f t="shared" si="16"/>
        <v>161.85812553740328</v>
      </c>
      <c r="Q22" s="31">
        <f t="shared" si="16"/>
        <v>177.80773860705077</v>
      </c>
      <c r="R22" s="31">
        <f t="shared" si="16"/>
        <v>171.20232158211519</v>
      </c>
      <c r="S22" s="31">
        <f t="shared" si="16"/>
        <v>155.5054170249355</v>
      </c>
      <c r="T22" s="31">
        <f t="shared" si="16"/>
        <v>147.67360275150469</v>
      </c>
      <c r="U22" s="31">
        <f t="shared" si="16"/>
        <v>157.9789337919174</v>
      </c>
      <c r="V22" s="31">
        <f t="shared" si="16"/>
        <v>153.70326741186585</v>
      </c>
      <c r="W22" s="31">
        <f t="shared" si="16"/>
        <v>117.19097162510748</v>
      </c>
      <c r="X22" s="31">
        <f t="shared" ref="X22" si="17">SUM(X23:X24)</f>
        <v>103.07300085984527</v>
      </c>
    </row>
    <row r="23" spans="1:24" ht="11.25" customHeight="1" x14ac:dyDescent="0.2">
      <c r="A23" s="22" t="s">
        <v>37</v>
      </c>
      <c r="B23" s="23" t="s">
        <v>38</v>
      </c>
      <c r="C23" s="30">
        <f>FC_IND_PPP_PU_E!C23+FC_IND_PPP_PA_E!C23+FC_IND_PPP_PR_E!C23</f>
        <v>256.33250214961311</v>
      </c>
      <c r="D23" s="30">
        <f>FC_IND_PPP_PU_E!D23+FC_IND_PPP_PA_E!D23+FC_IND_PPP_PR_E!D23</f>
        <v>256.59105760963024</v>
      </c>
      <c r="E23" s="30">
        <f>FC_IND_PPP_PU_E!E23+FC_IND_PPP_PA_E!E23+FC_IND_PPP_PR_E!E23</f>
        <v>230.3515907136715</v>
      </c>
      <c r="F23" s="30">
        <f>FC_IND_PPP_PU_E!F23+FC_IND_PPP_PA_E!F23+FC_IND_PPP_PR_E!F23</f>
        <v>223.41779879621669</v>
      </c>
      <c r="G23" s="30">
        <f>FC_IND_PPP_PU_E!G23+FC_IND_PPP_PA_E!G23+FC_IND_PPP_PR_E!G23</f>
        <v>179.1494411006019</v>
      </c>
      <c r="H23" s="30">
        <f>FC_IND_PPP_PU_E!H23+FC_IND_PPP_PA_E!H23+FC_IND_PPP_PR_E!H23</f>
        <v>172.9593293207223</v>
      </c>
      <c r="I23" s="30">
        <f>FC_IND_PPP_PU_E!I23+FC_IND_PPP_PA_E!I23+FC_IND_PPP_PR_E!I23</f>
        <v>244.59303525365428</v>
      </c>
      <c r="J23" s="30">
        <f>FC_IND_PPP_PU_E!J23+FC_IND_PPP_PA_E!J23+FC_IND_PPP_PR_E!J23</f>
        <v>253.84067067927774</v>
      </c>
      <c r="K23" s="30">
        <f>FC_IND_PPP_PU_E!K23+FC_IND_PPP_PA_E!K23+FC_IND_PPP_PR_E!K23</f>
        <v>228.31908856405846</v>
      </c>
      <c r="L23" s="30">
        <f>FC_IND_PPP_PU_E!L23+FC_IND_PPP_PA_E!L23+FC_IND_PPP_PR_E!L23</f>
        <v>193.61057609630265</v>
      </c>
      <c r="M23" s="30">
        <f>FC_IND_PPP_PU_E!M23+FC_IND_PPP_PA_E!M23+FC_IND_PPP_PR_E!M23</f>
        <v>222.33662940670681</v>
      </c>
      <c r="N23" s="30">
        <f>FC_IND_PPP_PU_E!N23+FC_IND_PPP_PA_E!N23+FC_IND_PPP_PR_E!N23</f>
        <v>205.38469475494406</v>
      </c>
      <c r="O23" s="30">
        <f>FC_IND_PPP_PU_E!O23+FC_IND_PPP_PA_E!O23+FC_IND_PPP_PR_E!O23</f>
        <v>181.11392949269128</v>
      </c>
      <c r="P23" s="30">
        <f>FC_IND_PPP_PU_E!P23+FC_IND_PPP_PA_E!P23+FC_IND_PPP_PR_E!P23</f>
        <v>161.85812553740328</v>
      </c>
      <c r="Q23" s="30">
        <f>FC_IND_PPP_PU_E!Q23+FC_IND_PPP_PA_E!Q23+FC_IND_PPP_PR_E!Q23</f>
        <v>177.80773860705077</v>
      </c>
      <c r="R23" s="30">
        <f>FC_IND_PPP_PU_E!R23+FC_IND_PPP_PA_E!R23+FC_IND_PPP_PR_E!R23</f>
        <v>171.20232158211519</v>
      </c>
      <c r="S23" s="30">
        <f>FC_IND_PPP_PU_E!S23+FC_IND_PPP_PA_E!S23+FC_IND_PPP_PR_E!S23</f>
        <v>155.5054170249355</v>
      </c>
      <c r="T23" s="30">
        <f>FC_IND_PPP_PU_E!T23+FC_IND_PPP_PA_E!T23+FC_IND_PPP_PR_E!T23</f>
        <v>147.67360275150469</v>
      </c>
      <c r="U23" s="30">
        <f>FC_IND_PPP_PU_E!U23+FC_IND_PPP_PA_E!U23+FC_IND_PPP_PR_E!U23</f>
        <v>157.9472055030094</v>
      </c>
      <c r="V23" s="30">
        <f>FC_IND_PPP_PU_E!V23+FC_IND_PPP_PA_E!V23+FC_IND_PPP_PR_E!V23</f>
        <v>153.67153912295785</v>
      </c>
      <c r="W23" s="30">
        <f>FC_IND_PPP_PU_E!W23+FC_IND_PPP_PA_E!W23+FC_IND_PPP_PR_E!W23</f>
        <v>117.1274290627687</v>
      </c>
      <c r="X23" s="30">
        <f>FC_IND_PPP_PU_E!X23+FC_IND_PPP_PA_E!X23+FC_IND_PPP_PR_E!X23</f>
        <v>103.00945829750648</v>
      </c>
    </row>
    <row r="24" spans="1:24" ht="11.25" customHeight="1" x14ac:dyDescent="0.2">
      <c r="A24" s="22" t="s">
        <v>39</v>
      </c>
      <c r="B24" s="23" t="s">
        <v>40</v>
      </c>
      <c r="C24" s="30">
        <f>FC_IND_PPP_PU_E!C24+FC_IND_PPP_PA_E!C24+FC_IND_PPP_PR_E!C24</f>
        <v>0</v>
      </c>
      <c r="D24" s="30">
        <f>FC_IND_PPP_PU_E!D24+FC_IND_PPP_PA_E!D24+FC_IND_PPP_PR_E!D24</f>
        <v>0</v>
      </c>
      <c r="E24" s="30">
        <f>FC_IND_PPP_PU_E!E24+FC_IND_PPP_PA_E!E24+FC_IND_PPP_PR_E!E24</f>
        <v>0</v>
      </c>
      <c r="F24" s="30">
        <f>FC_IND_PPP_PU_E!F24+FC_IND_PPP_PA_E!F24+FC_IND_PPP_PR_E!F24</f>
        <v>0</v>
      </c>
      <c r="G24" s="30">
        <f>FC_IND_PPP_PU_E!G24+FC_IND_PPP_PA_E!G24+FC_IND_PPP_PR_E!G24</f>
        <v>0</v>
      </c>
      <c r="H24" s="30">
        <f>FC_IND_PPP_PU_E!H24+FC_IND_PPP_PA_E!H24+FC_IND_PPP_PR_E!H24</f>
        <v>0</v>
      </c>
      <c r="I24" s="30">
        <f>FC_IND_PPP_PU_E!I24+FC_IND_PPP_PA_E!I24+FC_IND_PPP_PR_E!I24</f>
        <v>0</v>
      </c>
      <c r="J24" s="30">
        <f>FC_IND_PPP_PU_E!J24+FC_IND_PPP_PA_E!J24+FC_IND_PPP_PR_E!J24</f>
        <v>0</v>
      </c>
      <c r="K24" s="30">
        <f>FC_IND_PPP_PU_E!K24+FC_IND_PPP_PA_E!K24+FC_IND_PPP_PR_E!K24</f>
        <v>0</v>
      </c>
      <c r="L24" s="30">
        <f>FC_IND_PPP_PU_E!L24+FC_IND_PPP_PA_E!L24+FC_IND_PPP_PR_E!L24</f>
        <v>0</v>
      </c>
      <c r="M24" s="30">
        <f>FC_IND_PPP_PU_E!M24+FC_IND_PPP_PA_E!M24+FC_IND_PPP_PR_E!M24</f>
        <v>0</v>
      </c>
      <c r="N24" s="30">
        <f>FC_IND_PPP_PU_E!N24+FC_IND_PPP_PA_E!N24+FC_IND_PPP_PR_E!N24</f>
        <v>0</v>
      </c>
      <c r="O24" s="30">
        <f>FC_IND_PPP_PU_E!O24+FC_IND_PPP_PA_E!O24+FC_IND_PPP_PR_E!O24</f>
        <v>0</v>
      </c>
      <c r="P24" s="30">
        <f>FC_IND_PPP_PU_E!P24+FC_IND_PPP_PA_E!P24+FC_IND_PPP_PR_E!P24</f>
        <v>0</v>
      </c>
      <c r="Q24" s="30">
        <f>FC_IND_PPP_PU_E!Q24+FC_IND_PPP_PA_E!Q24+FC_IND_PPP_PR_E!Q24</f>
        <v>0</v>
      </c>
      <c r="R24" s="30">
        <f>FC_IND_PPP_PU_E!R24+FC_IND_PPP_PA_E!R24+FC_IND_PPP_PR_E!R24</f>
        <v>0</v>
      </c>
      <c r="S24" s="30">
        <f>FC_IND_PPP_PU_E!S24+FC_IND_PPP_PA_E!S24+FC_IND_PPP_PR_E!S24</f>
        <v>0</v>
      </c>
      <c r="T24" s="30">
        <f>FC_IND_PPP_PU_E!T24+FC_IND_PPP_PA_E!T24+FC_IND_PPP_PR_E!T24</f>
        <v>0</v>
      </c>
      <c r="U24" s="30">
        <f>FC_IND_PPP_PU_E!U24+FC_IND_PPP_PA_E!U24+FC_IND_PPP_PR_E!U24</f>
        <v>3.172828890799656E-2</v>
      </c>
      <c r="V24" s="30">
        <f>FC_IND_PPP_PU_E!V24+FC_IND_PPP_PA_E!V24+FC_IND_PPP_PR_E!V24</f>
        <v>3.172828890799656E-2</v>
      </c>
      <c r="W24" s="30">
        <f>FC_IND_PPP_PU_E!W24+FC_IND_PPP_PA_E!W24+FC_IND_PPP_PR_E!W24</f>
        <v>6.3542562338779016E-2</v>
      </c>
      <c r="X24" s="30">
        <f>FC_IND_PPP_PU_E!X24+FC_IND_PPP_PA_E!X24+FC_IND_PPP_PR_E!X24</f>
        <v>6.3542562338779016E-2</v>
      </c>
    </row>
    <row r="25" spans="1:24" ht="11.25" customHeight="1" x14ac:dyDescent="0.2">
      <c r="A25" s="24" t="s">
        <v>41</v>
      </c>
      <c r="B25" s="25" t="s">
        <v>42</v>
      </c>
      <c r="C25" s="31">
        <f>FC_IND_PPP_PU_E!C25+FC_IND_PPP_PA_E!C25+FC_IND_PPP_PR_E!C25</f>
        <v>0</v>
      </c>
      <c r="D25" s="31">
        <f>FC_IND_PPP_PU_E!D25+FC_IND_PPP_PA_E!D25+FC_IND_PPP_PR_E!D25</f>
        <v>0</v>
      </c>
      <c r="E25" s="31">
        <f>FC_IND_PPP_PU_E!E25+FC_IND_PPP_PA_E!E25+FC_IND_PPP_PR_E!E25</f>
        <v>0</v>
      </c>
      <c r="F25" s="31">
        <f>FC_IND_PPP_PU_E!F25+FC_IND_PPP_PA_E!F25+FC_IND_PPP_PR_E!F25</f>
        <v>0</v>
      </c>
      <c r="G25" s="31">
        <f>FC_IND_PPP_PU_E!G25+FC_IND_PPP_PA_E!G25+FC_IND_PPP_PR_E!G25</f>
        <v>0</v>
      </c>
      <c r="H25" s="31">
        <f>FC_IND_PPP_PU_E!H25+FC_IND_PPP_PA_E!H25+FC_IND_PPP_PR_E!H25</f>
        <v>0</v>
      </c>
      <c r="I25" s="31">
        <f>FC_IND_PPP_PU_E!I25+FC_IND_PPP_PA_E!I25+FC_IND_PPP_PR_E!I25</f>
        <v>0</v>
      </c>
      <c r="J25" s="31">
        <f>FC_IND_PPP_PU_E!J25+FC_IND_PPP_PA_E!J25+FC_IND_PPP_PR_E!J25</f>
        <v>0</v>
      </c>
      <c r="K25" s="31">
        <f>FC_IND_PPP_PU_E!K25+FC_IND_PPP_PA_E!K25+FC_IND_PPP_PR_E!K25</f>
        <v>0</v>
      </c>
      <c r="L25" s="31">
        <f>FC_IND_PPP_PU_E!L25+FC_IND_PPP_PA_E!L25+FC_IND_PPP_PR_E!L25</f>
        <v>0</v>
      </c>
      <c r="M25" s="31">
        <f>FC_IND_PPP_PU_E!M25+FC_IND_PPP_PA_E!M25+FC_IND_PPP_PR_E!M25</f>
        <v>0</v>
      </c>
      <c r="N25" s="31">
        <f>FC_IND_PPP_PU_E!N25+FC_IND_PPP_PA_E!N25+FC_IND_PPP_PR_E!N25</f>
        <v>0</v>
      </c>
      <c r="O25" s="31">
        <f>FC_IND_PPP_PU_E!O25+FC_IND_PPP_PA_E!O25+FC_IND_PPP_PR_E!O25</f>
        <v>0</v>
      </c>
      <c r="P25" s="31">
        <f>FC_IND_PPP_PU_E!P25+FC_IND_PPP_PA_E!P25+FC_IND_PPP_PR_E!P25</f>
        <v>0</v>
      </c>
      <c r="Q25" s="31">
        <f>FC_IND_PPP_PU_E!Q25+FC_IND_PPP_PA_E!Q25+FC_IND_PPP_PR_E!Q25</f>
        <v>0</v>
      </c>
      <c r="R25" s="31">
        <f>FC_IND_PPP_PU_E!R25+FC_IND_PPP_PA_E!R25+FC_IND_PPP_PR_E!R25</f>
        <v>0</v>
      </c>
      <c r="S25" s="31">
        <f>FC_IND_PPP_PU_E!S25+FC_IND_PPP_PA_E!S25+FC_IND_PPP_PR_E!S25</f>
        <v>0</v>
      </c>
      <c r="T25" s="31">
        <f>FC_IND_PPP_PU_E!T25+FC_IND_PPP_PA_E!T25+FC_IND_PPP_PR_E!T25</f>
        <v>0</v>
      </c>
      <c r="U25" s="31">
        <f>FC_IND_PPP_PU_E!U25+FC_IND_PPP_PA_E!U25+FC_IND_PPP_PR_E!U25</f>
        <v>0</v>
      </c>
      <c r="V25" s="31">
        <f>FC_IND_PPP_PU_E!V25+FC_IND_PPP_PA_E!V25+FC_IND_PPP_PR_E!V25</f>
        <v>0</v>
      </c>
      <c r="W25" s="31">
        <f>FC_IND_PPP_PU_E!W25+FC_IND_PPP_PA_E!W25+FC_IND_PPP_PR_E!W25</f>
        <v>0</v>
      </c>
      <c r="X25" s="31">
        <f>FC_IND_PPP_PU_E!X25+FC_IND_PPP_PA_E!X25+FC_IND_PPP_PR_E!X25</f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:W26" si="18">SUM(C27,C33)</f>
        <v>2369.4643164230438</v>
      </c>
      <c r="D26" s="31">
        <f t="shared" si="18"/>
        <v>2279.3210662080828</v>
      </c>
      <c r="E26" s="31">
        <f t="shared" si="18"/>
        <v>2197.9486672398962</v>
      </c>
      <c r="F26" s="31">
        <f t="shared" si="18"/>
        <v>2274.7277730008591</v>
      </c>
      <c r="G26" s="31">
        <f t="shared" si="18"/>
        <v>1986.8850386930351</v>
      </c>
      <c r="H26" s="31">
        <f t="shared" si="18"/>
        <v>1807.4949269131553</v>
      </c>
      <c r="I26" s="31">
        <f t="shared" si="18"/>
        <v>1821.2095442820291</v>
      </c>
      <c r="J26" s="31">
        <f t="shared" si="18"/>
        <v>1693.8716251074807</v>
      </c>
      <c r="K26" s="31">
        <f t="shared" si="18"/>
        <v>1629.3871883061051</v>
      </c>
      <c r="L26" s="31">
        <f t="shared" si="18"/>
        <v>1250.7631986242475</v>
      </c>
      <c r="M26" s="31">
        <f t="shared" si="18"/>
        <v>1131.8196904557178</v>
      </c>
      <c r="N26" s="31">
        <f t="shared" si="18"/>
        <v>1030.4379191745484</v>
      </c>
      <c r="O26" s="31">
        <f t="shared" si="18"/>
        <v>907.84720550300938</v>
      </c>
      <c r="P26" s="31">
        <f t="shared" si="18"/>
        <v>787.69699054170235</v>
      </c>
      <c r="Q26" s="31">
        <f t="shared" si="18"/>
        <v>667.45270851246767</v>
      </c>
      <c r="R26" s="31">
        <f t="shared" si="18"/>
        <v>698.90825451418743</v>
      </c>
      <c r="S26" s="31">
        <f t="shared" si="18"/>
        <v>713.78572656921756</v>
      </c>
      <c r="T26" s="31">
        <f t="shared" si="18"/>
        <v>668.98349097162509</v>
      </c>
      <c r="U26" s="31">
        <f t="shared" si="18"/>
        <v>680.21504729148751</v>
      </c>
      <c r="V26" s="31">
        <f t="shared" si="18"/>
        <v>627.26595012897667</v>
      </c>
      <c r="W26" s="31">
        <f t="shared" si="18"/>
        <v>604.94058469475488</v>
      </c>
      <c r="X26" s="31">
        <f t="shared" ref="X26" si="19">SUM(X27,X33)</f>
        <v>713.36818572656932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" si="20">SUM(C28:C32)</f>
        <v>0</v>
      </c>
      <c r="D27" s="42">
        <f t="shared" ref="D27:W27" si="21">SUM(D28:D32)</f>
        <v>0</v>
      </c>
      <c r="E27" s="42">
        <f t="shared" si="21"/>
        <v>0</v>
      </c>
      <c r="F27" s="42">
        <f t="shared" si="21"/>
        <v>0</v>
      </c>
      <c r="G27" s="42">
        <f t="shared" si="21"/>
        <v>0</v>
      </c>
      <c r="H27" s="42">
        <f t="shared" si="21"/>
        <v>0</v>
      </c>
      <c r="I27" s="42">
        <f t="shared" si="21"/>
        <v>0</v>
      </c>
      <c r="J27" s="42">
        <f t="shared" si="21"/>
        <v>0</v>
      </c>
      <c r="K27" s="42">
        <f t="shared" si="21"/>
        <v>0</v>
      </c>
      <c r="L27" s="42">
        <f t="shared" si="21"/>
        <v>0</v>
      </c>
      <c r="M27" s="42">
        <f t="shared" si="21"/>
        <v>0</v>
      </c>
      <c r="N27" s="42">
        <f t="shared" si="21"/>
        <v>0</v>
      </c>
      <c r="O27" s="42">
        <f t="shared" si="21"/>
        <v>0</v>
      </c>
      <c r="P27" s="42">
        <f t="shared" si="21"/>
        <v>0</v>
      </c>
      <c r="Q27" s="42">
        <f t="shared" si="21"/>
        <v>0</v>
      </c>
      <c r="R27" s="42">
        <f t="shared" si="21"/>
        <v>0</v>
      </c>
      <c r="S27" s="42">
        <f t="shared" si="21"/>
        <v>0</v>
      </c>
      <c r="T27" s="42">
        <f t="shared" si="21"/>
        <v>0</v>
      </c>
      <c r="U27" s="42">
        <f t="shared" si="21"/>
        <v>0</v>
      </c>
      <c r="V27" s="42">
        <f t="shared" si="21"/>
        <v>0</v>
      </c>
      <c r="W27" s="42">
        <f t="shared" si="21"/>
        <v>0</v>
      </c>
      <c r="X27" s="42">
        <f t="shared" ref="X27" si="22">SUM(X28:X32)</f>
        <v>0</v>
      </c>
    </row>
    <row r="28" spans="1:24" ht="11.25" customHeight="1" x14ac:dyDescent="0.2">
      <c r="A28" s="39" t="s">
        <v>45</v>
      </c>
      <c r="B28" s="23" t="s">
        <v>46</v>
      </c>
      <c r="C28" s="30">
        <f>FC_IND_PPP_PU_E!C28+FC_IND_PPP_PA_E!C28+FC_IND_PPP_PR_E!C28</f>
        <v>0</v>
      </c>
      <c r="D28" s="30">
        <f>FC_IND_PPP_PU_E!D28+FC_IND_PPP_PA_E!D28+FC_IND_PPP_PR_E!D28</f>
        <v>0</v>
      </c>
      <c r="E28" s="30">
        <f>FC_IND_PPP_PU_E!E28+FC_IND_PPP_PA_E!E28+FC_IND_PPP_PR_E!E28</f>
        <v>0</v>
      </c>
      <c r="F28" s="30">
        <f>FC_IND_PPP_PU_E!F28+FC_IND_PPP_PA_E!F28+FC_IND_PPP_PR_E!F28</f>
        <v>0</v>
      </c>
      <c r="G28" s="30">
        <f>FC_IND_PPP_PU_E!G28+FC_IND_PPP_PA_E!G28+FC_IND_PPP_PR_E!G28</f>
        <v>0</v>
      </c>
      <c r="H28" s="30">
        <f>FC_IND_PPP_PU_E!H28+FC_IND_PPP_PA_E!H28+FC_IND_PPP_PR_E!H28</f>
        <v>0</v>
      </c>
      <c r="I28" s="30">
        <f>FC_IND_PPP_PU_E!I28+FC_IND_PPP_PA_E!I28+FC_IND_PPP_PR_E!I28</f>
        <v>0</v>
      </c>
      <c r="J28" s="30">
        <f>FC_IND_PPP_PU_E!J28+FC_IND_PPP_PA_E!J28+FC_IND_PPP_PR_E!J28</f>
        <v>0</v>
      </c>
      <c r="K28" s="30">
        <f>FC_IND_PPP_PU_E!K28+FC_IND_PPP_PA_E!K28+FC_IND_PPP_PR_E!K28</f>
        <v>0</v>
      </c>
      <c r="L28" s="30">
        <f>FC_IND_PPP_PU_E!L28+FC_IND_PPP_PA_E!L28+FC_IND_PPP_PR_E!L28</f>
        <v>0</v>
      </c>
      <c r="M28" s="30">
        <f>FC_IND_PPP_PU_E!M28+FC_IND_PPP_PA_E!M28+FC_IND_PPP_PR_E!M28</f>
        <v>0</v>
      </c>
      <c r="N28" s="30">
        <f>FC_IND_PPP_PU_E!N28+FC_IND_PPP_PA_E!N28+FC_IND_PPP_PR_E!N28</f>
        <v>0</v>
      </c>
      <c r="O28" s="30">
        <f>FC_IND_PPP_PU_E!O28+FC_IND_PPP_PA_E!O28+FC_IND_PPP_PR_E!O28</f>
        <v>0</v>
      </c>
      <c r="P28" s="30">
        <f>FC_IND_PPP_PU_E!P28+FC_IND_PPP_PA_E!P28+FC_IND_PPP_PR_E!P28</f>
        <v>0</v>
      </c>
      <c r="Q28" s="30">
        <f>FC_IND_PPP_PU_E!Q28+FC_IND_PPP_PA_E!Q28+FC_IND_PPP_PR_E!Q28</f>
        <v>0</v>
      </c>
      <c r="R28" s="30">
        <f>FC_IND_PPP_PU_E!R28+FC_IND_PPP_PA_E!R28+FC_IND_PPP_PR_E!R28</f>
        <v>0</v>
      </c>
      <c r="S28" s="30">
        <f>FC_IND_PPP_PU_E!S28+FC_IND_PPP_PA_E!S28+FC_IND_PPP_PR_E!S28</f>
        <v>0</v>
      </c>
      <c r="T28" s="30">
        <f>FC_IND_PPP_PU_E!T28+FC_IND_PPP_PA_E!T28+FC_IND_PPP_PR_E!T28</f>
        <v>0</v>
      </c>
      <c r="U28" s="30">
        <f>FC_IND_PPP_PU_E!U28+FC_IND_PPP_PA_E!U28+FC_IND_PPP_PR_E!U28</f>
        <v>0</v>
      </c>
      <c r="V28" s="30">
        <f>FC_IND_PPP_PU_E!V28+FC_IND_PPP_PA_E!V28+FC_IND_PPP_PR_E!V28</f>
        <v>0</v>
      </c>
      <c r="W28" s="30">
        <f>FC_IND_PPP_PU_E!W28+FC_IND_PPP_PA_E!W28+FC_IND_PPP_PR_E!W28</f>
        <v>0</v>
      </c>
      <c r="X28" s="30">
        <f>FC_IND_PPP_PU_E!X28+FC_IND_PPP_PA_E!X28+FC_IND_PPP_PR_E!X28</f>
        <v>0</v>
      </c>
    </row>
    <row r="29" spans="1:24" ht="11.25" customHeight="1" x14ac:dyDescent="0.2">
      <c r="A29" s="39" t="s">
        <v>47</v>
      </c>
      <c r="B29" s="23" t="s">
        <v>48</v>
      </c>
      <c r="C29" s="30">
        <f>FC_IND_PPP_PU_E!C29+FC_IND_PPP_PA_E!C29+FC_IND_PPP_PR_E!C29</f>
        <v>0</v>
      </c>
      <c r="D29" s="30">
        <f>FC_IND_PPP_PU_E!D29+FC_IND_PPP_PA_E!D29+FC_IND_PPP_PR_E!D29</f>
        <v>0</v>
      </c>
      <c r="E29" s="30">
        <f>FC_IND_PPP_PU_E!E29+FC_IND_PPP_PA_E!E29+FC_IND_PPP_PR_E!E29</f>
        <v>0</v>
      </c>
      <c r="F29" s="30">
        <f>FC_IND_PPP_PU_E!F29+FC_IND_PPP_PA_E!F29+FC_IND_PPP_PR_E!F29</f>
        <v>0</v>
      </c>
      <c r="G29" s="30">
        <f>FC_IND_PPP_PU_E!G29+FC_IND_PPP_PA_E!G29+FC_IND_PPP_PR_E!G29</f>
        <v>0</v>
      </c>
      <c r="H29" s="30">
        <f>FC_IND_PPP_PU_E!H29+FC_IND_PPP_PA_E!H29+FC_IND_PPP_PR_E!H29</f>
        <v>0</v>
      </c>
      <c r="I29" s="30">
        <f>FC_IND_PPP_PU_E!I29+FC_IND_PPP_PA_E!I29+FC_IND_PPP_PR_E!I29</f>
        <v>0</v>
      </c>
      <c r="J29" s="30">
        <f>FC_IND_PPP_PU_E!J29+FC_IND_PPP_PA_E!J29+FC_IND_PPP_PR_E!J29</f>
        <v>0</v>
      </c>
      <c r="K29" s="30">
        <f>FC_IND_PPP_PU_E!K29+FC_IND_PPP_PA_E!K29+FC_IND_PPP_PR_E!K29</f>
        <v>0</v>
      </c>
      <c r="L29" s="30">
        <f>FC_IND_PPP_PU_E!L29+FC_IND_PPP_PA_E!L29+FC_IND_PPP_PR_E!L29</f>
        <v>0</v>
      </c>
      <c r="M29" s="30">
        <f>FC_IND_PPP_PU_E!M29+FC_IND_PPP_PA_E!M29+FC_IND_PPP_PR_E!M29</f>
        <v>0</v>
      </c>
      <c r="N29" s="30">
        <f>FC_IND_PPP_PU_E!N29+FC_IND_PPP_PA_E!N29+FC_IND_PPP_PR_E!N29</f>
        <v>0</v>
      </c>
      <c r="O29" s="30">
        <f>FC_IND_PPP_PU_E!O29+FC_IND_PPP_PA_E!O29+FC_IND_PPP_PR_E!O29</f>
        <v>0</v>
      </c>
      <c r="P29" s="30">
        <f>FC_IND_PPP_PU_E!P29+FC_IND_PPP_PA_E!P29+FC_IND_PPP_PR_E!P29</f>
        <v>0</v>
      </c>
      <c r="Q29" s="30">
        <f>FC_IND_PPP_PU_E!Q29+FC_IND_PPP_PA_E!Q29+FC_IND_PPP_PR_E!Q29</f>
        <v>0</v>
      </c>
      <c r="R29" s="30">
        <f>FC_IND_PPP_PU_E!R29+FC_IND_PPP_PA_E!R29+FC_IND_PPP_PR_E!R29</f>
        <v>0</v>
      </c>
      <c r="S29" s="30">
        <f>FC_IND_PPP_PU_E!S29+FC_IND_PPP_PA_E!S29+FC_IND_PPP_PR_E!S29</f>
        <v>0</v>
      </c>
      <c r="T29" s="30">
        <f>FC_IND_PPP_PU_E!T29+FC_IND_PPP_PA_E!T29+FC_IND_PPP_PR_E!T29</f>
        <v>0</v>
      </c>
      <c r="U29" s="30">
        <f>FC_IND_PPP_PU_E!U29+FC_IND_PPP_PA_E!U29+FC_IND_PPP_PR_E!U29</f>
        <v>0</v>
      </c>
      <c r="V29" s="30">
        <f>FC_IND_PPP_PU_E!V29+FC_IND_PPP_PA_E!V29+FC_IND_PPP_PR_E!V29</f>
        <v>0</v>
      </c>
      <c r="W29" s="30">
        <f>FC_IND_PPP_PU_E!W29+FC_IND_PPP_PA_E!W29+FC_IND_PPP_PR_E!W29</f>
        <v>0</v>
      </c>
      <c r="X29" s="30">
        <f>FC_IND_PPP_PU_E!X29+FC_IND_PPP_PA_E!X29+FC_IND_PPP_PR_E!X29</f>
        <v>0</v>
      </c>
    </row>
    <row r="30" spans="1:24" ht="11.25" customHeight="1" x14ac:dyDescent="0.2">
      <c r="A30" s="39" t="s">
        <v>49</v>
      </c>
      <c r="B30" s="23" t="s">
        <v>50</v>
      </c>
      <c r="C30" s="30">
        <f>FC_IND_PPP_PU_E!C30+FC_IND_PPP_PA_E!C30+FC_IND_PPP_PR_E!C30</f>
        <v>0</v>
      </c>
      <c r="D30" s="30">
        <f>FC_IND_PPP_PU_E!D30+FC_IND_PPP_PA_E!D30+FC_IND_PPP_PR_E!D30</f>
        <v>0</v>
      </c>
      <c r="E30" s="30">
        <f>FC_IND_PPP_PU_E!E30+FC_IND_PPP_PA_E!E30+FC_IND_PPP_PR_E!E30</f>
        <v>0</v>
      </c>
      <c r="F30" s="30">
        <f>FC_IND_PPP_PU_E!F30+FC_IND_PPP_PA_E!F30+FC_IND_PPP_PR_E!F30</f>
        <v>0</v>
      </c>
      <c r="G30" s="30">
        <f>FC_IND_PPP_PU_E!G30+FC_IND_PPP_PA_E!G30+FC_IND_PPP_PR_E!G30</f>
        <v>0</v>
      </c>
      <c r="H30" s="30">
        <f>FC_IND_PPP_PU_E!H30+FC_IND_PPP_PA_E!H30+FC_IND_PPP_PR_E!H30</f>
        <v>0</v>
      </c>
      <c r="I30" s="30">
        <f>FC_IND_PPP_PU_E!I30+FC_IND_PPP_PA_E!I30+FC_IND_PPP_PR_E!I30</f>
        <v>0</v>
      </c>
      <c r="J30" s="30">
        <f>FC_IND_PPP_PU_E!J30+FC_IND_PPP_PA_E!J30+FC_IND_PPP_PR_E!J30</f>
        <v>0</v>
      </c>
      <c r="K30" s="30">
        <f>FC_IND_PPP_PU_E!K30+FC_IND_PPP_PA_E!K30+FC_IND_PPP_PR_E!K30</f>
        <v>0</v>
      </c>
      <c r="L30" s="30">
        <f>FC_IND_PPP_PU_E!L30+FC_IND_PPP_PA_E!L30+FC_IND_PPP_PR_E!L30</f>
        <v>0</v>
      </c>
      <c r="M30" s="30">
        <f>FC_IND_PPP_PU_E!M30+FC_IND_PPP_PA_E!M30+FC_IND_PPP_PR_E!M30</f>
        <v>0</v>
      </c>
      <c r="N30" s="30">
        <f>FC_IND_PPP_PU_E!N30+FC_IND_PPP_PA_E!N30+FC_IND_PPP_PR_E!N30</f>
        <v>0</v>
      </c>
      <c r="O30" s="30">
        <f>FC_IND_PPP_PU_E!O30+FC_IND_PPP_PA_E!O30+FC_IND_PPP_PR_E!O30</f>
        <v>0</v>
      </c>
      <c r="P30" s="30">
        <f>FC_IND_PPP_PU_E!P30+FC_IND_PPP_PA_E!P30+FC_IND_PPP_PR_E!P30</f>
        <v>0</v>
      </c>
      <c r="Q30" s="30">
        <f>FC_IND_PPP_PU_E!Q30+FC_IND_PPP_PA_E!Q30+FC_IND_PPP_PR_E!Q30</f>
        <v>0</v>
      </c>
      <c r="R30" s="30">
        <f>FC_IND_PPP_PU_E!R30+FC_IND_PPP_PA_E!R30+FC_IND_PPP_PR_E!R30</f>
        <v>0</v>
      </c>
      <c r="S30" s="30">
        <f>FC_IND_PPP_PU_E!S30+FC_IND_PPP_PA_E!S30+FC_IND_PPP_PR_E!S30</f>
        <v>0</v>
      </c>
      <c r="T30" s="30">
        <f>FC_IND_PPP_PU_E!T30+FC_IND_PPP_PA_E!T30+FC_IND_PPP_PR_E!T30</f>
        <v>0</v>
      </c>
      <c r="U30" s="30">
        <f>FC_IND_PPP_PU_E!U30+FC_IND_PPP_PA_E!U30+FC_IND_PPP_PR_E!U30</f>
        <v>0</v>
      </c>
      <c r="V30" s="30">
        <f>FC_IND_PPP_PU_E!V30+FC_IND_PPP_PA_E!V30+FC_IND_PPP_PR_E!V30</f>
        <v>0</v>
      </c>
      <c r="W30" s="30">
        <f>FC_IND_PPP_PU_E!W30+FC_IND_PPP_PA_E!W30+FC_IND_PPP_PR_E!W30</f>
        <v>0</v>
      </c>
      <c r="X30" s="30">
        <f>FC_IND_PPP_PU_E!X30+FC_IND_PPP_PA_E!X30+FC_IND_PPP_PR_E!X30</f>
        <v>0</v>
      </c>
    </row>
    <row r="31" spans="1:24" ht="11.25" customHeight="1" x14ac:dyDescent="0.2">
      <c r="A31" s="39" t="s">
        <v>51</v>
      </c>
      <c r="B31" s="23" t="s">
        <v>52</v>
      </c>
      <c r="C31" s="30">
        <f>FC_IND_PPP_PU_E!C31+FC_IND_PPP_PA_E!C31+FC_IND_PPP_PR_E!C31</f>
        <v>0</v>
      </c>
      <c r="D31" s="30">
        <f>FC_IND_PPP_PU_E!D31+FC_IND_PPP_PA_E!D31+FC_IND_PPP_PR_E!D31</f>
        <v>0</v>
      </c>
      <c r="E31" s="30">
        <f>FC_IND_PPP_PU_E!E31+FC_IND_PPP_PA_E!E31+FC_IND_PPP_PR_E!E31</f>
        <v>0</v>
      </c>
      <c r="F31" s="30">
        <f>FC_IND_PPP_PU_E!F31+FC_IND_PPP_PA_E!F31+FC_IND_PPP_PR_E!F31</f>
        <v>0</v>
      </c>
      <c r="G31" s="30">
        <f>FC_IND_PPP_PU_E!G31+FC_IND_PPP_PA_E!G31+FC_IND_PPP_PR_E!G31</f>
        <v>0</v>
      </c>
      <c r="H31" s="30">
        <f>FC_IND_PPP_PU_E!H31+FC_IND_PPP_PA_E!H31+FC_IND_PPP_PR_E!H31</f>
        <v>0</v>
      </c>
      <c r="I31" s="30">
        <f>FC_IND_PPP_PU_E!I31+FC_IND_PPP_PA_E!I31+FC_IND_PPP_PR_E!I31</f>
        <v>0</v>
      </c>
      <c r="J31" s="30">
        <f>FC_IND_PPP_PU_E!J31+FC_IND_PPP_PA_E!J31+FC_IND_PPP_PR_E!J31</f>
        <v>0</v>
      </c>
      <c r="K31" s="30">
        <f>FC_IND_PPP_PU_E!K31+FC_IND_PPP_PA_E!K31+FC_IND_PPP_PR_E!K31</f>
        <v>0</v>
      </c>
      <c r="L31" s="30">
        <f>FC_IND_PPP_PU_E!L31+FC_IND_PPP_PA_E!L31+FC_IND_PPP_PR_E!L31</f>
        <v>0</v>
      </c>
      <c r="M31" s="30">
        <f>FC_IND_PPP_PU_E!M31+FC_IND_PPP_PA_E!M31+FC_IND_PPP_PR_E!M31</f>
        <v>0</v>
      </c>
      <c r="N31" s="30">
        <f>FC_IND_PPP_PU_E!N31+FC_IND_PPP_PA_E!N31+FC_IND_PPP_PR_E!N31</f>
        <v>0</v>
      </c>
      <c r="O31" s="30">
        <f>FC_IND_PPP_PU_E!O31+FC_IND_PPP_PA_E!O31+FC_IND_PPP_PR_E!O31</f>
        <v>0</v>
      </c>
      <c r="P31" s="30">
        <f>FC_IND_PPP_PU_E!P31+FC_IND_PPP_PA_E!P31+FC_IND_PPP_PR_E!P31</f>
        <v>0</v>
      </c>
      <c r="Q31" s="30">
        <f>FC_IND_PPP_PU_E!Q31+FC_IND_PPP_PA_E!Q31+FC_IND_PPP_PR_E!Q31</f>
        <v>0</v>
      </c>
      <c r="R31" s="30">
        <f>FC_IND_PPP_PU_E!R31+FC_IND_PPP_PA_E!R31+FC_IND_PPP_PR_E!R31</f>
        <v>0</v>
      </c>
      <c r="S31" s="30">
        <f>FC_IND_PPP_PU_E!S31+FC_IND_PPP_PA_E!S31+FC_IND_PPP_PR_E!S31</f>
        <v>0</v>
      </c>
      <c r="T31" s="30">
        <f>FC_IND_PPP_PU_E!T31+FC_IND_PPP_PA_E!T31+FC_IND_PPP_PR_E!T31</f>
        <v>0</v>
      </c>
      <c r="U31" s="30">
        <f>FC_IND_PPP_PU_E!U31+FC_IND_PPP_PA_E!U31+FC_IND_PPP_PR_E!U31</f>
        <v>0</v>
      </c>
      <c r="V31" s="30">
        <f>FC_IND_PPP_PU_E!V31+FC_IND_PPP_PA_E!V31+FC_IND_PPP_PR_E!V31</f>
        <v>0</v>
      </c>
      <c r="W31" s="30">
        <f>FC_IND_PPP_PU_E!W31+FC_IND_PPP_PA_E!W31+FC_IND_PPP_PR_E!W31</f>
        <v>0</v>
      </c>
      <c r="X31" s="30">
        <f>FC_IND_PPP_PU_E!X31+FC_IND_PPP_PA_E!X31+FC_IND_PPP_PR_E!X31</f>
        <v>0</v>
      </c>
    </row>
    <row r="32" spans="1:24" ht="11.25" customHeight="1" x14ac:dyDescent="0.2">
      <c r="A32" s="39" t="s">
        <v>53</v>
      </c>
      <c r="B32" s="23" t="s">
        <v>54</v>
      </c>
      <c r="C32" s="30">
        <f>FC_IND_PPP_PU_E!C32+FC_IND_PPP_PA_E!C32+FC_IND_PPP_PR_E!C32</f>
        <v>0</v>
      </c>
      <c r="D32" s="30">
        <f>FC_IND_PPP_PU_E!D32+FC_IND_PPP_PA_E!D32+FC_IND_PPP_PR_E!D32</f>
        <v>0</v>
      </c>
      <c r="E32" s="30">
        <f>FC_IND_PPP_PU_E!E32+FC_IND_PPP_PA_E!E32+FC_IND_PPP_PR_E!E32</f>
        <v>0</v>
      </c>
      <c r="F32" s="30">
        <f>FC_IND_PPP_PU_E!F32+FC_IND_PPP_PA_E!F32+FC_IND_PPP_PR_E!F32</f>
        <v>0</v>
      </c>
      <c r="G32" s="30">
        <f>FC_IND_PPP_PU_E!G32+FC_IND_PPP_PA_E!G32+FC_IND_PPP_PR_E!G32</f>
        <v>0</v>
      </c>
      <c r="H32" s="30">
        <f>FC_IND_PPP_PU_E!H32+FC_IND_PPP_PA_E!H32+FC_IND_PPP_PR_E!H32</f>
        <v>0</v>
      </c>
      <c r="I32" s="30">
        <f>FC_IND_PPP_PU_E!I32+FC_IND_PPP_PA_E!I32+FC_IND_PPP_PR_E!I32</f>
        <v>0</v>
      </c>
      <c r="J32" s="30">
        <f>FC_IND_PPP_PU_E!J32+FC_IND_PPP_PA_E!J32+FC_IND_PPP_PR_E!J32</f>
        <v>0</v>
      </c>
      <c r="K32" s="30">
        <f>FC_IND_PPP_PU_E!K32+FC_IND_PPP_PA_E!K32+FC_IND_PPP_PR_E!K32</f>
        <v>0</v>
      </c>
      <c r="L32" s="30">
        <f>FC_IND_PPP_PU_E!L32+FC_IND_PPP_PA_E!L32+FC_IND_PPP_PR_E!L32</f>
        <v>0</v>
      </c>
      <c r="M32" s="30">
        <f>FC_IND_PPP_PU_E!M32+FC_IND_PPP_PA_E!M32+FC_IND_PPP_PR_E!M32</f>
        <v>0</v>
      </c>
      <c r="N32" s="30">
        <f>FC_IND_PPP_PU_E!N32+FC_IND_PPP_PA_E!N32+FC_IND_PPP_PR_E!N32</f>
        <v>0</v>
      </c>
      <c r="O32" s="30">
        <f>FC_IND_PPP_PU_E!O32+FC_IND_PPP_PA_E!O32+FC_IND_PPP_PR_E!O32</f>
        <v>0</v>
      </c>
      <c r="P32" s="30">
        <f>FC_IND_PPP_PU_E!P32+FC_IND_PPP_PA_E!P32+FC_IND_PPP_PR_E!P32</f>
        <v>0</v>
      </c>
      <c r="Q32" s="30">
        <f>FC_IND_PPP_PU_E!Q32+FC_IND_PPP_PA_E!Q32+FC_IND_PPP_PR_E!Q32</f>
        <v>0</v>
      </c>
      <c r="R32" s="30">
        <f>FC_IND_PPP_PU_E!R32+FC_IND_PPP_PA_E!R32+FC_IND_PPP_PR_E!R32</f>
        <v>0</v>
      </c>
      <c r="S32" s="30">
        <f>FC_IND_PPP_PU_E!S32+FC_IND_PPP_PA_E!S32+FC_IND_PPP_PR_E!S32</f>
        <v>0</v>
      </c>
      <c r="T32" s="30">
        <f>FC_IND_PPP_PU_E!T32+FC_IND_PPP_PA_E!T32+FC_IND_PPP_PR_E!T32</f>
        <v>0</v>
      </c>
      <c r="U32" s="30">
        <f>FC_IND_PPP_PU_E!U32+FC_IND_PPP_PA_E!U32+FC_IND_PPP_PR_E!U32</f>
        <v>0</v>
      </c>
      <c r="V32" s="30">
        <f>FC_IND_PPP_PU_E!V32+FC_IND_PPP_PA_E!V32+FC_IND_PPP_PR_E!V32</f>
        <v>0</v>
      </c>
      <c r="W32" s="30">
        <f>FC_IND_PPP_PU_E!W32+FC_IND_PPP_PA_E!W32+FC_IND_PPP_PR_E!W32</f>
        <v>0</v>
      </c>
      <c r="X32" s="30">
        <f>FC_IND_PPP_PU_E!X32+FC_IND_PPP_PA_E!X32+FC_IND_PPP_PR_E!X32</f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" si="23">SUM(C34:C50)</f>
        <v>2369.4643164230438</v>
      </c>
      <c r="D33" s="42">
        <f t="shared" ref="D33:W33" si="24">SUM(D34:D50)</f>
        <v>2279.3210662080828</v>
      </c>
      <c r="E33" s="42">
        <f t="shared" si="24"/>
        <v>2197.9486672398962</v>
      </c>
      <c r="F33" s="42">
        <f t="shared" si="24"/>
        <v>2274.7277730008591</v>
      </c>
      <c r="G33" s="42">
        <f t="shared" si="24"/>
        <v>1986.8850386930351</v>
      </c>
      <c r="H33" s="42">
        <f t="shared" si="24"/>
        <v>1807.4949269131553</v>
      </c>
      <c r="I33" s="42">
        <f t="shared" si="24"/>
        <v>1821.2095442820291</v>
      </c>
      <c r="J33" s="42">
        <f t="shared" si="24"/>
        <v>1693.8716251074807</v>
      </c>
      <c r="K33" s="42">
        <f t="shared" si="24"/>
        <v>1629.3871883061051</v>
      </c>
      <c r="L33" s="42">
        <f t="shared" si="24"/>
        <v>1250.7631986242475</v>
      </c>
      <c r="M33" s="42">
        <f t="shared" si="24"/>
        <v>1131.8196904557178</v>
      </c>
      <c r="N33" s="42">
        <f t="shared" si="24"/>
        <v>1030.4379191745484</v>
      </c>
      <c r="O33" s="42">
        <f t="shared" si="24"/>
        <v>907.84720550300938</v>
      </c>
      <c r="P33" s="42">
        <f t="shared" si="24"/>
        <v>787.69699054170235</v>
      </c>
      <c r="Q33" s="42">
        <f t="shared" si="24"/>
        <v>667.45270851246767</v>
      </c>
      <c r="R33" s="42">
        <f t="shared" si="24"/>
        <v>698.90825451418743</v>
      </c>
      <c r="S33" s="42">
        <f t="shared" si="24"/>
        <v>713.78572656921756</v>
      </c>
      <c r="T33" s="42">
        <f t="shared" si="24"/>
        <v>668.98349097162509</v>
      </c>
      <c r="U33" s="42">
        <f t="shared" si="24"/>
        <v>680.21504729148751</v>
      </c>
      <c r="V33" s="42">
        <f t="shared" si="24"/>
        <v>627.26595012897667</v>
      </c>
      <c r="W33" s="42">
        <f t="shared" si="24"/>
        <v>604.94058469475488</v>
      </c>
      <c r="X33" s="42">
        <f t="shared" ref="X33" si="25">SUM(X34:X50)</f>
        <v>713.36818572656932</v>
      </c>
    </row>
    <row r="34" spans="1:24" ht="11.25" customHeight="1" x14ac:dyDescent="0.2">
      <c r="A34" s="39" t="s">
        <v>55</v>
      </c>
      <c r="B34" s="23" t="s">
        <v>56</v>
      </c>
      <c r="C34" s="30">
        <f>FC_IND_PPP_PU_E!C34+FC_IND_PPP_PA_E!C34+FC_IND_PPP_PR_E!C34</f>
        <v>0</v>
      </c>
      <c r="D34" s="30">
        <f>FC_IND_PPP_PU_E!D34+FC_IND_PPP_PA_E!D34+FC_IND_PPP_PR_E!D34</f>
        <v>0</v>
      </c>
      <c r="E34" s="30">
        <f>FC_IND_PPP_PU_E!E34+FC_IND_PPP_PA_E!E34+FC_IND_PPP_PR_E!E34</f>
        <v>0</v>
      </c>
      <c r="F34" s="30">
        <f>FC_IND_PPP_PU_E!F34+FC_IND_PPP_PA_E!F34+FC_IND_PPP_PR_E!F34</f>
        <v>0</v>
      </c>
      <c r="G34" s="30">
        <f>FC_IND_PPP_PU_E!G34+FC_IND_PPP_PA_E!G34+FC_IND_PPP_PR_E!G34</f>
        <v>0</v>
      </c>
      <c r="H34" s="30">
        <f>FC_IND_PPP_PU_E!H34+FC_IND_PPP_PA_E!H34+FC_IND_PPP_PR_E!H34</f>
        <v>0</v>
      </c>
      <c r="I34" s="30">
        <f>FC_IND_PPP_PU_E!I34+FC_IND_PPP_PA_E!I34+FC_IND_PPP_PR_E!I34</f>
        <v>0</v>
      </c>
      <c r="J34" s="30">
        <f>FC_IND_PPP_PU_E!J34+FC_IND_PPP_PA_E!J34+FC_IND_PPP_PR_E!J34</f>
        <v>0</v>
      </c>
      <c r="K34" s="30">
        <f>FC_IND_PPP_PU_E!K34+FC_IND_PPP_PA_E!K34+FC_IND_PPP_PR_E!K34</f>
        <v>0</v>
      </c>
      <c r="L34" s="30">
        <f>FC_IND_PPP_PU_E!L34+FC_IND_PPP_PA_E!L34+FC_IND_PPP_PR_E!L34</f>
        <v>0</v>
      </c>
      <c r="M34" s="30">
        <f>FC_IND_PPP_PU_E!M34+FC_IND_PPP_PA_E!M34+FC_IND_PPP_PR_E!M34</f>
        <v>0</v>
      </c>
      <c r="N34" s="30">
        <f>FC_IND_PPP_PU_E!N34+FC_IND_PPP_PA_E!N34+FC_IND_PPP_PR_E!N34</f>
        <v>0</v>
      </c>
      <c r="O34" s="30">
        <f>FC_IND_PPP_PU_E!O34+FC_IND_PPP_PA_E!O34+FC_IND_PPP_PR_E!O34</f>
        <v>0</v>
      </c>
      <c r="P34" s="30">
        <f>FC_IND_PPP_PU_E!P34+FC_IND_PPP_PA_E!P34+FC_IND_PPP_PR_E!P34</f>
        <v>0</v>
      </c>
      <c r="Q34" s="30">
        <f>FC_IND_PPP_PU_E!Q34+FC_IND_PPP_PA_E!Q34+FC_IND_PPP_PR_E!Q34</f>
        <v>0</v>
      </c>
      <c r="R34" s="30">
        <f>FC_IND_PPP_PU_E!R34+FC_IND_PPP_PA_E!R34+FC_IND_PPP_PR_E!R34</f>
        <v>0</v>
      </c>
      <c r="S34" s="30">
        <f>FC_IND_PPP_PU_E!S34+FC_IND_PPP_PA_E!S34+FC_IND_PPP_PR_E!S34</f>
        <v>0</v>
      </c>
      <c r="T34" s="30">
        <f>FC_IND_PPP_PU_E!T34+FC_IND_PPP_PA_E!T34+FC_IND_PPP_PR_E!T34</f>
        <v>0</v>
      </c>
      <c r="U34" s="30">
        <f>FC_IND_PPP_PU_E!U34+FC_IND_PPP_PA_E!U34+FC_IND_PPP_PR_E!U34</f>
        <v>0</v>
      </c>
      <c r="V34" s="30">
        <f>FC_IND_PPP_PU_E!V34+FC_IND_PPP_PA_E!V34+FC_IND_PPP_PR_E!V34</f>
        <v>0</v>
      </c>
      <c r="W34" s="30">
        <f>FC_IND_PPP_PU_E!W34+FC_IND_PPP_PA_E!W34+FC_IND_PPP_PR_E!W34</f>
        <v>0</v>
      </c>
      <c r="X34" s="30">
        <f>FC_IND_PPP_PU_E!X34+FC_IND_PPP_PA_E!X34+FC_IND_PPP_PR_E!X34</f>
        <v>0</v>
      </c>
    </row>
    <row r="35" spans="1:24" ht="11.25" customHeight="1" x14ac:dyDescent="0.2">
      <c r="A35" s="39" t="s">
        <v>57</v>
      </c>
      <c r="B35" s="23" t="s">
        <v>58</v>
      </c>
      <c r="C35" s="30">
        <f>FC_IND_PPP_PU_E!C35+FC_IND_PPP_PA_E!C35+FC_IND_PPP_PR_E!C35</f>
        <v>0</v>
      </c>
      <c r="D35" s="30">
        <f>FC_IND_PPP_PU_E!D35+FC_IND_PPP_PA_E!D35+FC_IND_PPP_PR_E!D35</f>
        <v>0</v>
      </c>
      <c r="E35" s="30">
        <f>FC_IND_PPP_PU_E!E35+FC_IND_PPP_PA_E!E35+FC_IND_PPP_PR_E!E35</f>
        <v>0</v>
      </c>
      <c r="F35" s="30">
        <f>FC_IND_PPP_PU_E!F35+FC_IND_PPP_PA_E!F35+FC_IND_PPP_PR_E!F35</f>
        <v>0</v>
      </c>
      <c r="G35" s="30">
        <f>FC_IND_PPP_PU_E!G35+FC_IND_PPP_PA_E!G35+FC_IND_PPP_PR_E!G35</f>
        <v>0</v>
      </c>
      <c r="H35" s="30">
        <f>FC_IND_PPP_PU_E!H35+FC_IND_PPP_PA_E!H35+FC_IND_PPP_PR_E!H35</f>
        <v>0</v>
      </c>
      <c r="I35" s="30">
        <f>FC_IND_PPP_PU_E!I35+FC_IND_PPP_PA_E!I35+FC_IND_PPP_PR_E!I35</f>
        <v>0</v>
      </c>
      <c r="J35" s="30">
        <f>FC_IND_PPP_PU_E!J35+FC_IND_PPP_PA_E!J35+FC_IND_PPP_PR_E!J35</f>
        <v>0</v>
      </c>
      <c r="K35" s="30">
        <f>FC_IND_PPP_PU_E!K35+FC_IND_PPP_PA_E!K35+FC_IND_PPP_PR_E!K35</f>
        <v>0</v>
      </c>
      <c r="L35" s="30">
        <f>FC_IND_PPP_PU_E!L35+FC_IND_PPP_PA_E!L35+FC_IND_PPP_PR_E!L35</f>
        <v>0</v>
      </c>
      <c r="M35" s="30">
        <f>FC_IND_PPP_PU_E!M35+FC_IND_PPP_PA_E!M35+FC_IND_PPP_PR_E!M35</f>
        <v>0</v>
      </c>
      <c r="N35" s="30">
        <f>FC_IND_PPP_PU_E!N35+FC_IND_PPP_PA_E!N35+FC_IND_PPP_PR_E!N35</f>
        <v>0</v>
      </c>
      <c r="O35" s="30">
        <f>FC_IND_PPP_PU_E!O35+FC_IND_PPP_PA_E!O35+FC_IND_PPP_PR_E!O35</f>
        <v>0</v>
      </c>
      <c r="P35" s="30">
        <f>FC_IND_PPP_PU_E!P35+FC_IND_PPP_PA_E!P35+FC_IND_PPP_PR_E!P35</f>
        <v>0</v>
      </c>
      <c r="Q35" s="30">
        <f>FC_IND_PPP_PU_E!Q35+FC_IND_PPP_PA_E!Q35+FC_IND_PPP_PR_E!Q35</f>
        <v>0</v>
      </c>
      <c r="R35" s="30">
        <f>FC_IND_PPP_PU_E!R35+FC_IND_PPP_PA_E!R35+FC_IND_PPP_PR_E!R35</f>
        <v>0</v>
      </c>
      <c r="S35" s="30">
        <f>FC_IND_PPP_PU_E!S35+FC_IND_PPP_PA_E!S35+FC_IND_PPP_PR_E!S35</f>
        <v>0</v>
      </c>
      <c r="T35" s="30">
        <f>FC_IND_PPP_PU_E!T35+FC_IND_PPP_PA_E!T35+FC_IND_PPP_PR_E!T35</f>
        <v>0</v>
      </c>
      <c r="U35" s="30">
        <f>FC_IND_PPP_PU_E!U35+FC_IND_PPP_PA_E!U35+FC_IND_PPP_PR_E!U35</f>
        <v>0</v>
      </c>
      <c r="V35" s="30">
        <f>FC_IND_PPP_PU_E!V35+FC_IND_PPP_PA_E!V35+FC_IND_PPP_PR_E!V35</f>
        <v>0</v>
      </c>
      <c r="W35" s="30">
        <f>FC_IND_PPP_PU_E!W35+FC_IND_PPP_PA_E!W35+FC_IND_PPP_PR_E!W35</f>
        <v>0</v>
      </c>
      <c r="X35" s="30">
        <f>FC_IND_PPP_PU_E!X35+FC_IND_PPP_PA_E!X35+FC_IND_PPP_PR_E!X35</f>
        <v>0</v>
      </c>
    </row>
    <row r="36" spans="1:24" ht="11.25" customHeight="1" x14ac:dyDescent="0.2">
      <c r="A36" s="39" t="s">
        <v>59</v>
      </c>
      <c r="B36" s="23" t="s">
        <v>60</v>
      </c>
      <c r="C36" s="30">
        <f>FC_IND_PPP_PU_E!C36+FC_IND_PPP_PA_E!C36+FC_IND_PPP_PR_E!C36</f>
        <v>210.14651762682715</v>
      </c>
      <c r="D36" s="30">
        <f>FC_IND_PPP_PU_E!D36+FC_IND_PPP_PA_E!D36+FC_IND_PPP_PR_E!D36</f>
        <v>233.82338779019776</v>
      </c>
      <c r="E36" s="30">
        <f>FC_IND_PPP_PU_E!E36+FC_IND_PPP_PA_E!E36+FC_IND_PPP_PR_E!E36</f>
        <v>236.13671539122956</v>
      </c>
      <c r="F36" s="30">
        <f>FC_IND_PPP_PU_E!F36+FC_IND_PPP_PA_E!F36+FC_IND_PPP_PR_E!F36</f>
        <v>258.96620808254505</v>
      </c>
      <c r="G36" s="30">
        <f>FC_IND_PPP_PU_E!G36+FC_IND_PPP_PA_E!G36+FC_IND_PPP_PR_E!G36</f>
        <v>226.39664660361137</v>
      </c>
      <c r="H36" s="30">
        <f>FC_IND_PPP_PU_E!H36+FC_IND_PPP_PA_E!H36+FC_IND_PPP_PR_E!H36</f>
        <v>205.57128116938947</v>
      </c>
      <c r="I36" s="30">
        <f>FC_IND_PPP_PU_E!I36+FC_IND_PPP_PA_E!I36+FC_IND_PPP_PR_E!I36</f>
        <v>219.89871023215818</v>
      </c>
      <c r="J36" s="30">
        <f>FC_IND_PPP_PU_E!J36+FC_IND_PPP_PA_E!J36+FC_IND_PPP_PR_E!J36</f>
        <v>215.83353396388642</v>
      </c>
      <c r="K36" s="30">
        <f>FC_IND_PPP_PU_E!K36+FC_IND_PPP_PA_E!K36+FC_IND_PPP_PR_E!K36</f>
        <v>212.93404987102321</v>
      </c>
      <c r="L36" s="30">
        <f>FC_IND_PPP_PU_E!L36+FC_IND_PPP_PA_E!L36+FC_IND_PPP_PR_E!L36</f>
        <v>180.78366294067064</v>
      </c>
      <c r="M36" s="30">
        <f>FC_IND_PPP_PU_E!M36+FC_IND_PPP_PA_E!M36+FC_IND_PPP_PR_E!M36</f>
        <v>193.24522785898537</v>
      </c>
      <c r="N36" s="30">
        <f>FC_IND_PPP_PU_E!N36+FC_IND_PPP_PA_E!N36+FC_IND_PPP_PR_E!N36</f>
        <v>183.98856405846945</v>
      </c>
      <c r="O36" s="30">
        <f>FC_IND_PPP_PU_E!O36+FC_IND_PPP_PA_E!O36+FC_IND_PPP_PR_E!O36</f>
        <v>163.60025795356836</v>
      </c>
      <c r="P36" s="30">
        <f>FC_IND_PPP_PU_E!P36+FC_IND_PPP_PA_E!P36+FC_IND_PPP_PR_E!P36</f>
        <v>156.32691315563196</v>
      </c>
      <c r="Q36" s="30">
        <f>FC_IND_PPP_PU_E!Q36+FC_IND_PPP_PA_E!Q36+FC_IND_PPP_PR_E!Q36</f>
        <v>152.36113499570075</v>
      </c>
      <c r="R36" s="30">
        <f>FC_IND_PPP_PU_E!R36+FC_IND_PPP_PA_E!R36+FC_IND_PPP_PR_E!R36</f>
        <v>159.82648323301805</v>
      </c>
      <c r="S36" s="30">
        <f>FC_IND_PPP_PU_E!S36+FC_IND_PPP_PA_E!S36+FC_IND_PPP_PR_E!S36</f>
        <v>139.85588993981082</v>
      </c>
      <c r="T36" s="30">
        <f>FC_IND_PPP_PU_E!T36+FC_IND_PPP_PA_E!T36+FC_IND_PPP_PR_E!T36</f>
        <v>136.41848667239893</v>
      </c>
      <c r="U36" s="30">
        <f>FC_IND_PPP_PU_E!U36+FC_IND_PPP_PA_E!U36+FC_IND_PPP_PR_E!U36</f>
        <v>137.04883920894238</v>
      </c>
      <c r="V36" s="30">
        <f>FC_IND_PPP_PU_E!V36+FC_IND_PPP_PA_E!V36+FC_IND_PPP_PR_E!V36</f>
        <v>135.54196044711949</v>
      </c>
      <c r="W36" s="30">
        <f>FC_IND_PPP_PU_E!W36+FC_IND_PPP_PA_E!W36+FC_IND_PPP_PR_E!W36</f>
        <v>127.75563198624248</v>
      </c>
      <c r="X36" s="30">
        <f>FC_IND_PPP_PU_E!X36+FC_IND_PPP_PA_E!X36+FC_IND_PPP_PR_E!X36</f>
        <v>141.80240756663801</v>
      </c>
    </row>
    <row r="37" spans="1:24" ht="11.25" customHeight="1" x14ac:dyDescent="0.2">
      <c r="A37" s="39" t="s">
        <v>61</v>
      </c>
      <c r="B37" s="23" t="s">
        <v>62</v>
      </c>
      <c r="C37" s="30">
        <f>FC_IND_PPP_PU_E!C37+FC_IND_PPP_PA_E!C37+FC_IND_PPP_PR_E!C37</f>
        <v>1.031814273430782E-3</v>
      </c>
      <c r="D37" s="30">
        <f>FC_IND_PPP_PU_E!D37+FC_IND_PPP_PA_E!D37+FC_IND_PPP_PR_E!D37</f>
        <v>1.0591573516766977</v>
      </c>
      <c r="E37" s="30">
        <f>FC_IND_PPP_PU_E!E37+FC_IND_PPP_PA_E!E37+FC_IND_PPP_PR_E!E37</f>
        <v>1.0318142734307822E-3</v>
      </c>
      <c r="F37" s="30">
        <f>FC_IND_PPP_PU_E!F37+FC_IND_PPP_PA_E!F37+FC_IND_PPP_PR_E!F37</f>
        <v>7.3861564918314713</v>
      </c>
      <c r="G37" s="30">
        <f>FC_IND_PPP_PU_E!G37+FC_IND_PPP_PA_E!G37+FC_IND_PPP_PR_E!G37</f>
        <v>1.0591573516766977</v>
      </c>
      <c r="H37" s="30">
        <f>FC_IND_PPP_PU_E!H37+FC_IND_PPP_PA_E!H37+FC_IND_PPP_PR_E!H37</f>
        <v>9.0971625107480664E-2</v>
      </c>
      <c r="I37" s="30">
        <f>FC_IND_PPP_PU_E!I37+FC_IND_PPP_PA_E!I37+FC_IND_PPP_PR_E!I37</f>
        <v>4.1887360275150476</v>
      </c>
      <c r="J37" s="30">
        <f>FC_IND_PPP_PU_E!J37+FC_IND_PPP_PA_E!J37+FC_IND_PPP_PR_E!J37</f>
        <v>7.3388650042992243</v>
      </c>
      <c r="K37" s="30">
        <f>FC_IND_PPP_PU_E!K37+FC_IND_PPP_PA_E!K37+FC_IND_PPP_PR_E!K37</f>
        <v>3.0696474634565769E-2</v>
      </c>
      <c r="L37" s="30">
        <f>FC_IND_PPP_PU_E!L37+FC_IND_PPP_PA_E!L37+FC_IND_PPP_PR_E!L37</f>
        <v>4.6517626827171102E-2</v>
      </c>
      <c r="M37" s="30">
        <f>FC_IND_PPP_PU_E!M37+FC_IND_PPP_PA_E!M37+FC_IND_PPP_PR_E!M37</f>
        <v>3.5941530524505577E-2</v>
      </c>
      <c r="N37" s="30">
        <f>FC_IND_PPP_PU_E!N37+FC_IND_PPP_PA_E!N37+FC_IND_PPP_PR_E!N37</f>
        <v>6.3628546861564921E-3</v>
      </c>
      <c r="O37" s="30">
        <f>FC_IND_PPP_PU_E!O37+FC_IND_PPP_PA_E!O37+FC_IND_PPP_PR_E!O37</f>
        <v>6.3628546861564913E-3</v>
      </c>
      <c r="P37" s="30">
        <f>FC_IND_PPP_PU_E!P37+FC_IND_PPP_PA_E!P37+FC_IND_PPP_PR_E!P37</f>
        <v>3.1814273430782448E-3</v>
      </c>
      <c r="Q37" s="30">
        <f>FC_IND_PPP_PU_E!Q37+FC_IND_PPP_PA_E!Q37+FC_IND_PPP_PR_E!Q37</f>
        <v>3.1814273430782448E-3</v>
      </c>
      <c r="R37" s="30">
        <f>FC_IND_PPP_PU_E!R37+FC_IND_PPP_PA_E!R37+FC_IND_PPP_PR_E!R37</f>
        <v>8.3404987102321578E-3</v>
      </c>
      <c r="S37" s="30">
        <f>FC_IND_PPP_PU_E!S37+FC_IND_PPP_PA_E!S37+FC_IND_PPP_PR_E!S37</f>
        <v>1.9948409286328454E-2</v>
      </c>
      <c r="T37" s="30">
        <f>FC_IND_PPP_PU_E!T37+FC_IND_PPP_PA_E!T37+FC_IND_PPP_PR_E!T37</f>
        <v>0.33645743766122083</v>
      </c>
      <c r="U37" s="30">
        <f>FC_IND_PPP_PU_E!U37+FC_IND_PPP_PA_E!U37+FC_IND_PPP_PR_E!U37</f>
        <v>0.60094582975064481</v>
      </c>
      <c r="V37" s="30">
        <f>FC_IND_PPP_PU_E!V37+FC_IND_PPP_PA_E!V37+FC_IND_PPP_PR_E!V37</f>
        <v>0.72699914015477218</v>
      </c>
      <c r="W37" s="30">
        <f>FC_IND_PPP_PU_E!W37+FC_IND_PPP_PA_E!W37+FC_IND_PPP_PR_E!W37</f>
        <v>0.25786758383490965</v>
      </c>
      <c r="X37" s="30">
        <f>FC_IND_PPP_PU_E!X37+FC_IND_PPP_PA_E!X37+FC_IND_PPP_PR_E!X37</f>
        <v>0.21186586414445399</v>
      </c>
    </row>
    <row r="38" spans="1:24" ht="11.25" customHeight="1" x14ac:dyDescent="0.2">
      <c r="A38" s="39" t="s">
        <v>63</v>
      </c>
      <c r="B38" s="23" t="s">
        <v>64</v>
      </c>
      <c r="C38" s="30">
        <f>FC_IND_PPP_PU_E!C38+FC_IND_PPP_PA_E!C38+FC_IND_PPP_PR_E!C38</f>
        <v>0</v>
      </c>
      <c r="D38" s="30">
        <f>FC_IND_PPP_PU_E!D38+FC_IND_PPP_PA_E!D38+FC_IND_PPP_PR_E!D38</f>
        <v>0</v>
      </c>
      <c r="E38" s="30">
        <f>FC_IND_PPP_PU_E!E38+FC_IND_PPP_PA_E!E38+FC_IND_PPP_PR_E!E38</f>
        <v>0</v>
      </c>
      <c r="F38" s="30">
        <f>FC_IND_PPP_PU_E!F38+FC_IND_PPP_PA_E!F38+FC_IND_PPP_PR_E!F38</f>
        <v>0</v>
      </c>
      <c r="G38" s="30">
        <f>FC_IND_PPP_PU_E!G38+FC_IND_PPP_PA_E!G38+FC_IND_PPP_PR_E!G38</f>
        <v>0</v>
      </c>
      <c r="H38" s="30">
        <f>FC_IND_PPP_PU_E!H38+FC_IND_PPP_PA_E!H38+FC_IND_PPP_PR_E!H38</f>
        <v>0</v>
      </c>
      <c r="I38" s="30">
        <f>FC_IND_PPP_PU_E!I38+FC_IND_PPP_PA_E!I38+FC_IND_PPP_PR_E!I38</f>
        <v>0</v>
      </c>
      <c r="J38" s="30">
        <f>FC_IND_PPP_PU_E!J38+FC_IND_PPP_PA_E!J38+FC_IND_PPP_PR_E!J38</f>
        <v>0</v>
      </c>
      <c r="K38" s="30">
        <f>FC_IND_PPP_PU_E!K38+FC_IND_PPP_PA_E!K38+FC_IND_PPP_PR_E!K38</f>
        <v>0</v>
      </c>
      <c r="L38" s="30">
        <f>FC_IND_PPP_PU_E!L38+FC_IND_PPP_PA_E!L38+FC_IND_PPP_PR_E!L38</f>
        <v>0</v>
      </c>
      <c r="M38" s="30">
        <f>FC_IND_PPP_PU_E!M38+FC_IND_PPP_PA_E!M38+FC_IND_PPP_PR_E!M38</f>
        <v>0</v>
      </c>
      <c r="N38" s="30">
        <f>FC_IND_PPP_PU_E!N38+FC_IND_PPP_PA_E!N38+FC_IND_PPP_PR_E!N38</f>
        <v>0</v>
      </c>
      <c r="O38" s="30">
        <f>FC_IND_PPP_PU_E!O38+FC_IND_PPP_PA_E!O38+FC_IND_PPP_PR_E!O38</f>
        <v>0</v>
      </c>
      <c r="P38" s="30">
        <f>FC_IND_PPP_PU_E!P38+FC_IND_PPP_PA_E!P38+FC_IND_PPP_PR_E!P38</f>
        <v>0</v>
      </c>
      <c r="Q38" s="30">
        <f>FC_IND_PPP_PU_E!Q38+FC_IND_PPP_PA_E!Q38+FC_IND_PPP_PR_E!Q38</f>
        <v>0</v>
      </c>
      <c r="R38" s="30">
        <f>FC_IND_PPP_PU_E!R38+FC_IND_PPP_PA_E!R38+FC_IND_PPP_PR_E!R38</f>
        <v>0</v>
      </c>
      <c r="S38" s="30">
        <f>FC_IND_PPP_PU_E!S38+FC_IND_PPP_PA_E!S38+FC_IND_PPP_PR_E!S38</f>
        <v>0</v>
      </c>
      <c r="T38" s="30">
        <f>FC_IND_PPP_PU_E!T38+FC_IND_PPP_PA_E!T38+FC_IND_PPP_PR_E!T38</f>
        <v>0</v>
      </c>
      <c r="U38" s="30">
        <f>FC_IND_PPP_PU_E!U38+FC_IND_PPP_PA_E!U38+FC_IND_PPP_PR_E!U38</f>
        <v>0</v>
      </c>
      <c r="V38" s="30">
        <f>FC_IND_PPP_PU_E!V38+FC_IND_PPP_PA_E!V38+FC_IND_PPP_PR_E!V38</f>
        <v>0</v>
      </c>
      <c r="W38" s="30">
        <f>FC_IND_PPP_PU_E!W38+FC_IND_PPP_PA_E!W38+FC_IND_PPP_PR_E!W38</f>
        <v>0</v>
      </c>
      <c r="X38" s="30">
        <f>FC_IND_PPP_PU_E!X38+FC_IND_PPP_PA_E!X38+FC_IND_PPP_PR_E!X38</f>
        <v>0</v>
      </c>
    </row>
    <row r="39" spans="1:24" ht="11.25" customHeight="1" x14ac:dyDescent="0.2">
      <c r="A39" s="39" t="s">
        <v>65</v>
      </c>
      <c r="B39" s="23" t="s">
        <v>66</v>
      </c>
      <c r="C39" s="30">
        <f>FC_IND_PPP_PU_E!C39+FC_IND_PPP_PA_E!C39+FC_IND_PPP_PR_E!C39</f>
        <v>0</v>
      </c>
      <c r="D39" s="30">
        <f>FC_IND_PPP_PU_E!D39+FC_IND_PPP_PA_E!D39+FC_IND_PPP_PR_E!D39</f>
        <v>0</v>
      </c>
      <c r="E39" s="30">
        <f>FC_IND_PPP_PU_E!E39+FC_IND_PPP_PA_E!E39+FC_IND_PPP_PR_E!E39</f>
        <v>0</v>
      </c>
      <c r="F39" s="30">
        <f>FC_IND_PPP_PU_E!F39+FC_IND_PPP_PA_E!F39+FC_IND_PPP_PR_E!F39</f>
        <v>0</v>
      </c>
      <c r="G39" s="30">
        <f>FC_IND_PPP_PU_E!G39+FC_IND_PPP_PA_E!G39+FC_IND_PPP_PR_E!G39</f>
        <v>0</v>
      </c>
      <c r="H39" s="30">
        <f>FC_IND_PPP_PU_E!H39+FC_IND_PPP_PA_E!H39+FC_IND_PPP_PR_E!H39</f>
        <v>0</v>
      </c>
      <c r="I39" s="30">
        <f>FC_IND_PPP_PU_E!I39+FC_IND_PPP_PA_E!I39+FC_IND_PPP_PR_E!I39</f>
        <v>0</v>
      </c>
      <c r="J39" s="30">
        <f>FC_IND_PPP_PU_E!J39+FC_IND_PPP_PA_E!J39+FC_IND_PPP_PR_E!J39</f>
        <v>0</v>
      </c>
      <c r="K39" s="30">
        <f>FC_IND_PPP_PU_E!K39+FC_IND_PPP_PA_E!K39+FC_IND_PPP_PR_E!K39</f>
        <v>0</v>
      </c>
      <c r="L39" s="30">
        <f>FC_IND_PPP_PU_E!L39+FC_IND_PPP_PA_E!L39+FC_IND_PPP_PR_E!L39</f>
        <v>0</v>
      </c>
      <c r="M39" s="30">
        <f>FC_IND_PPP_PU_E!M39+FC_IND_PPP_PA_E!M39+FC_IND_PPP_PR_E!M39</f>
        <v>0</v>
      </c>
      <c r="N39" s="30">
        <f>FC_IND_PPP_PU_E!N39+FC_IND_PPP_PA_E!N39+FC_IND_PPP_PR_E!N39</f>
        <v>0</v>
      </c>
      <c r="O39" s="30">
        <f>FC_IND_PPP_PU_E!O39+FC_IND_PPP_PA_E!O39+FC_IND_PPP_PR_E!O39</f>
        <v>0</v>
      </c>
      <c r="P39" s="30">
        <f>FC_IND_PPP_PU_E!P39+FC_IND_PPP_PA_E!P39+FC_IND_PPP_PR_E!P39</f>
        <v>0</v>
      </c>
      <c r="Q39" s="30">
        <f>FC_IND_PPP_PU_E!Q39+FC_IND_PPP_PA_E!Q39+FC_IND_PPP_PR_E!Q39</f>
        <v>0</v>
      </c>
      <c r="R39" s="30">
        <f>FC_IND_PPP_PU_E!R39+FC_IND_PPP_PA_E!R39+FC_IND_PPP_PR_E!R39</f>
        <v>0</v>
      </c>
      <c r="S39" s="30">
        <f>FC_IND_PPP_PU_E!S39+FC_IND_PPP_PA_E!S39+FC_IND_PPP_PR_E!S39</f>
        <v>0</v>
      </c>
      <c r="T39" s="30">
        <f>FC_IND_PPP_PU_E!T39+FC_IND_PPP_PA_E!T39+FC_IND_PPP_PR_E!T39</f>
        <v>0</v>
      </c>
      <c r="U39" s="30">
        <f>FC_IND_PPP_PU_E!U39+FC_IND_PPP_PA_E!U39+FC_IND_PPP_PR_E!U39</f>
        <v>0</v>
      </c>
      <c r="V39" s="30">
        <f>FC_IND_PPP_PU_E!V39+FC_IND_PPP_PA_E!V39+FC_IND_PPP_PR_E!V39</f>
        <v>0</v>
      </c>
      <c r="W39" s="30">
        <f>FC_IND_PPP_PU_E!W39+FC_IND_PPP_PA_E!W39+FC_IND_PPP_PR_E!W39</f>
        <v>0</v>
      </c>
      <c r="X39" s="30">
        <f>FC_IND_PPP_PU_E!X39+FC_IND_PPP_PA_E!X39+FC_IND_PPP_PR_E!X39</f>
        <v>0</v>
      </c>
    </row>
    <row r="40" spans="1:24" ht="11.25" customHeight="1" x14ac:dyDescent="0.2">
      <c r="A40" s="39" t="s">
        <v>67</v>
      </c>
      <c r="B40" s="23" t="s">
        <v>68</v>
      </c>
      <c r="C40" s="30">
        <f>FC_IND_PPP_PU_E!C40+FC_IND_PPP_PA_E!C40+FC_IND_PPP_PR_E!C40</f>
        <v>0</v>
      </c>
      <c r="D40" s="30">
        <f>FC_IND_PPP_PU_E!D40+FC_IND_PPP_PA_E!D40+FC_IND_PPP_PR_E!D40</f>
        <v>0</v>
      </c>
      <c r="E40" s="30">
        <f>FC_IND_PPP_PU_E!E40+FC_IND_PPP_PA_E!E40+FC_IND_PPP_PR_E!E40</f>
        <v>0</v>
      </c>
      <c r="F40" s="30">
        <f>FC_IND_PPP_PU_E!F40+FC_IND_PPP_PA_E!F40+FC_IND_PPP_PR_E!F40</f>
        <v>0</v>
      </c>
      <c r="G40" s="30">
        <f>FC_IND_PPP_PU_E!G40+FC_IND_PPP_PA_E!G40+FC_IND_PPP_PR_E!G40</f>
        <v>0</v>
      </c>
      <c r="H40" s="30">
        <f>FC_IND_PPP_PU_E!H40+FC_IND_PPP_PA_E!H40+FC_IND_PPP_PR_E!H40</f>
        <v>0</v>
      </c>
      <c r="I40" s="30">
        <f>FC_IND_PPP_PU_E!I40+FC_IND_PPP_PA_E!I40+FC_IND_PPP_PR_E!I40</f>
        <v>0</v>
      </c>
      <c r="J40" s="30">
        <f>FC_IND_PPP_PU_E!J40+FC_IND_PPP_PA_E!J40+FC_IND_PPP_PR_E!J40</f>
        <v>0</v>
      </c>
      <c r="K40" s="30">
        <f>FC_IND_PPP_PU_E!K40+FC_IND_PPP_PA_E!K40+FC_IND_PPP_PR_E!K40</f>
        <v>0</v>
      </c>
      <c r="L40" s="30">
        <f>FC_IND_PPP_PU_E!L40+FC_IND_PPP_PA_E!L40+FC_IND_PPP_PR_E!L40</f>
        <v>0</v>
      </c>
      <c r="M40" s="30">
        <f>FC_IND_PPP_PU_E!M40+FC_IND_PPP_PA_E!M40+FC_IND_PPP_PR_E!M40</f>
        <v>0</v>
      </c>
      <c r="N40" s="30">
        <f>FC_IND_PPP_PU_E!N40+FC_IND_PPP_PA_E!N40+FC_IND_PPP_PR_E!N40</f>
        <v>0</v>
      </c>
      <c r="O40" s="30">
        <f>FC_IND_PPP_PU_E!O40+FC_IND_PPP_PA_E!O40+FC_IND_PPP_PR_E!O40</f>
        <v>0</v>
      </c>
      <c r="P40" s="30">
        <f>FC_IND_PPP_PU_E!P40+FC_IND_PPP_PA_E!P40+FC_IND_PPP_PR_E!P40</f>
        <v>0</v>
      </c>
      <c r="Q40" s="30">
        <f>FC_IND_PPP_PU_E!Q40+FC_IND_PPP_PA_E!Q40+FC_IND_PPP_PR_E!Q40</f>
        <v>0</v>
      </c>
      <c r="R40" s="30">
        <f>FC_IND_PPP_PU_E!R40+FC_IND_PPP_PA_E!R40+FC_IND_PPP_PR_E!R40</f>
        <v>0</v>
      </c>
      <c r="S40" s="30">
        <f>FC_IND_PPP_PU_E!S40+FC_IND_PPP_PA_E!S40+FC_IND_PPP_PR_E!S40</f>
        <v>0</v>
      </c>
      <c r="T40" s="30">
        <f>FC_IND_PPP_PU_E!T40+FC_IND_PPP_PA_E!T40+FC_IND_PPP_PR_E!T40</f>
        <v>0</v>
      </c>
      <c r="U40" s="30">
        <f>FC_IND_PPP_PU_E!U40+FC_IND_PPP_PA_E!U40+FC_IND_PPP_PR_E!U40</f>
        <v>0</v>
      </c>
      <c r="V40" s="30">
        <f>FC_IND_PPP_PU_E!V40+FC_IND_PPP_PA_E!V40+FC_IND_PPP_PR_E!V40</f>
        <v>0</v>
      </c>
      <c r="W40" s="30">
        <f>FC_IND_PPP_PU_E!W40+FC_IND_PPP_PA_E!W40+FC_IND_PPP_PR_E!W40</f>
        <v>0</v>
      </c>
      <c r="X40" s="30">
        <f>FC_IND_PPP_PU_E!X40+FC_IND_PPP_PA_E!X40+FC_IND_PPP_PR_E!X40</f>
        <v>0</v>
      </c>
    </row>
    <row r="41" spans="1:24" ht="11.25" customHeight="1" x14ac:dyDescent="0.2">
      <c r="A41" s="39" t="s">
        <v>69</v>
      </c>
      <c r="B41" s="23" t="s">
        <v>70</v>
      </c>
      <c r="C41" s="30">
        <f>FC_IND_PPP_PU_E!C41+FC_IND_PPP_PA_E!C41+FC_IND_PPP_PR_E!C41</f>
        <v>2.2706792777300082</v>
      </c>
      <c r="D41" s="30">
        <f>FC_IND_PPP_PU_E!D41+FC_IND_PPP_PA_E!D41+FC_IND_PPP_PR_E!D41</f>
        <v>0.19208942390369729</v>
      </c>
      <c r="E41" s="30">
        <f>FC_IND_PPP_PU_E!E41+FC_IND_PPP_PA_E!E41+FC_IND_PPP_PR_E!E41</f>
        <v>0.2036973344797936</v>
      </c>
      <c r="F41" s="30">
        <f>FC_IND_PPP_PU_E!F41+FC_IND_PPP_PA_E!F41+FC_IND_PPP_PR_E!F41</f>
        <v>0.21960447119518481</v>
      </c>
      <c r="G41" s="30">
        <f>FC_IND_PPP_PU_E!G41+FC_IND_PPP_PA_E!G41+FC_IND_PPP_PR_E!G41</f>
        <v>0.22484952708512471</v>
      </c>
      <c r="H41" s="30">
        <f>FC_IND_PPP_PU_E!H41+FC_IND_PPP_PA_E!H41+FC_IND_PPP_PR_E!H41</f>
        <v>0.43705932932072222</v>
      </c>
      <c r="I41" s="30">
        <f>FC_IND_PPP_PU_E!I41+FC_IND_PPP_PA_E!I41+FC_IND_PPP_PR_E!I41</f>
        <v>0.33920894239036981</v>
      </c>
      <c r="J41" s="30">
        <f>FC_IND_PPP_PU_E!J41+FC_IND_PPP_PA_E!J41+FC_IND_PPP_PR_E!J41</f>
        <v>0.10275150472914876</v>
      </c>
      <c r="K41" s="30">
        <f>FC_IND_PPP_PU_E!K41+FC_IND_PPP_PA_E!K41+FC_IND_PPP_PR_E!K41</f>
        <v>0.14565778159931209</v>
      </c>
      <c r="L41" s="30">
        <f>FC_IND_PPP_PU_E!L41+FC_IND_PPP_PA_E!L41+FC_IND_PPP_PR_E!L41</f>
        <v>0.13619948409286331</v>
      </c>
      <c r="M41" s="30">
        <f>FC_IND_PPP_PU_E!M41+FC_IND_PPP_PA_E!M41+FC_IND_PPP_PR_E!M41</f>
        <v>0.20163370593293206</v>
      </c>
      <c r="N41" s="30">
        <f>FC_IND_PPP_PU_E!N41+FC_IND_PPP_PA_E!N41+FC_IND_PPP_PR_E!N41</f>
        <v>0.111865864144454</v>
      </c>
      <c r="O41" s="30">
        <f>FC_IND_PPP_PU_E!O41+FC_IND_PPP_PA_E!O41+FC_IND_PPP_PR_E!O41</f>
        <v>0.12983662940670679</v>
      </c>
      <c r="P41" s="30">
        <f>FC_IND_PPP_PU_E!P41+FC_IND_PPP_PA_E!P41+FC_IND_PPP_PR_E!P41</f>
        <v>0.27867583834909709</v>
      </c>
      <c r="Q41" s="30">
        <f>FC_IND_PPP_PU_E!Q41+FC_IND_PPP_PA_E!Q41+FC_IND_PPP_PR_E!Q41</f>
        <v>0.40644883920894243</v>
      </c>
      <c r="R41" s="30">
        <f>FC_IND_PPP_PU_E!R41+FC_IND_PPP_PA_E!R41+FC_IND_PPP_PR_E!R41</f>
        <v>7.2828890799656057E-2</v>
      </c>
      <c r="S41" s="30">
        <f>FC_IND_PPP_PU_E!S41+FC_IND_PPP_PA_E!S41+FC_IND_PPP_PR_E!S41</f>
        <v>5.8039552880481522E-2</v>
      </c>
      <c r="T41" s="30">
        <f>FC_IND_PPP_PU_E!T41+FC_IND_PPP_PA_E!T41+FC_IND_PPP_PR_E!T41</f>
        <v>0.11797076526225284</v>
      </c>
      <c r="U41" s="30">
        <f>FC_IND_PPP_PU_E!U41+FC_IND_PPP_PA_E!U41+FC_IND_PPP_PR_E!U41</f>
        <v>0.10756663800515905</v>
      </c>
      <c r="V41" s="30">
        <f>FC_IND_PPP_PU_E!V41+FC_IND_PPP_PA_E!V41+FC_IND_PPP_PR_E!V41</f>
        <v>4.3078245915735162E-2</v>
      </c>
      <c r="W41" s="30">
        <f>FC_IND_PPP_PU_E!W41+FC_IND_PPP_PA_E!W41+FC_IND_PPP_PR_E!W41</f>
        <v>0.15073086844368014</v>
      </c>
      <c r="X41" s="30">
        <f>FC_IND_PPP_PU_E!X41+FC_IND_PPP_PA_E!X41+FC_IND_PPP_PR_E!X41</f>
        <v>3.5683576956147892E-2</v>
      </c>
    </row>
    <row r="42" spans="1:24" ht="11.25" customHeight="1" x14ac:dyDescent="0.2">
      <c r="A42" s="39" t="s">
        <v>71</v>
      </c>
      <c r="B42" s="23" t="s">
        <v>72</v>
      </c>
      <c r="C42" s="30">
        <f>FC_IND_PPP_PU_E!C42+FC_IND_PPP_PA_E!C42+FC_IND_PPP_PR_E!C42</f>
        <v>0</v>
      </c>
      <c r="D42" s="30">
        <f>FC_IND_PPP_PU_E!D42+FC_IND_PPP_PA_E!D42+FC_IND_PPP_PR_E!D42</f>
        <v>0</v>
      </c>
      <c r="E42" s="30">
        <f>FC_IND_PPP_PU_E!E42+FC_IND_PPP_PA_E!E42+FC_IND_PPP_PR_E!E42</f>
        <v>0</v>
      </c>
      <c r="F42" s="30">
        <f>FC_IND_PPP_PU_E!F42+FC_IND_PPP_PA_E!F42+FC_IND_PPP_PR_E!F42</f>
        <v>0</v>
      </c>
      <c r="G42" s="30">
        <f>FC_IND_PPP_PU_E!G42+FC_IND_PPP_PA_E!G42+FC_IND_PPP_PR_E!G42</f>
        <v>0</v>
      </c>
      <c r="H42" s="30">
        <f>FC_IND_PPP_PU_E!H42+FC_IND_PPP_PA_E!H42+FC_IND_PPP_PR_E!H42</f>
        <v>0</v>
      </c>
      <c r="I42" s="30">
        <f>FC_IND_PPP_PU_E!I42+FC_IND_PPP_PA_E!I42+FC_IND_PPP_PR_E!I42</f>
        <v>0</v>
      </c>
      <c r="J42" s="30">
        <f>FC_IND_PPP_PU_E!J42+FC_IND_PPP_PA_E!J42+FC_IND_PPP_PR_E!J42</f>
        <v>0</v>
      </c>
      <c r="K42" s="30">
        <f>FC_IND_PPP_PU_E!K42+FC_IND_PPP_PA_E!K42+FC_IND_PPP_PR_E!K42</f>
        <v>0</v>
      </c>
      <c r="L42" s="30">
        <f>FC_IND_PPP_PU_E!L42+FC_IND_PPP_PA_E!L42+FC_IND_PPP_PR_E!L42</f>
        <v>0</v>
      </c>
      <c r="M42" s="30">
        <f>FC_IND_PPP_PU_E!M42+FC_IND_PPP_PA_E!M42+FC_IND_PPP_PR_E!M42</f>
        <v>0</v>
      </c>
      <c r="N42" s="30">
        <f>FC_IND_PPP_PU_E!N42+FC_IND_PPP_PA_E!N42+FC_IND_PPP_PR_E!N42</f>
        <v>0</v>
      </c>
      <c r="O42" s="30">
        <f>FC_IND_PPP_PU_E!O42+FC_IND_PPP_PA_E!O42+FC_IND_PPP_PR_E!O42</f>
        <v>0</v>
      </c>
      <c r="P42" s="30">
        <f>FC_IND_PPP_PU_E!P42+FC_IND_PPP_PA_E!P42+FC_IND_PPP_PR_E!P42</f>
        <v>0</v>
      </c>
      <c r="Q42" s="30">
        <f>FC_IND_PPP_PU_E!Q42+FC_IND_PPP_PA_E!Q42+FC_IND_PPP_PR_E!Q42</f>
        <v>0</v>
      </c>
      <c r="R42" s="30">
        <f>FC_IND_PPP_PU_E!R42+FC_IND_PPP_PA_E!R42+FC_IND_PPP_PR_E!R42</f>
        <v>0</v>
      </c>
      <c r="S42" s="30">
        <f>FC_IND_PPP_PU_E!S42+FC_IND_PPP_PA_E!S42+FC_IND_PPP_PR_E!S42</f>
        <v>0</v>
      </c>
      <c r="T42" s="30">
        <f>FC_IND_PPP_PU_E!T42+FC_IND_PPP_PA_E!T42+FC_IND_PPP_PR_E!T42</f>
        <v>0</v>
      </c>
      <c r="U42" s="30">
        <f>FC_IND_PPP_PU_E!U42+FC_IND_PPP_PA_E!U42+FC_IND_PPP_PR_E!U42</f>
        <v>0</v>
      </c>
      <c r="V42" s="30">
        <f>FC_IND_PPP_PU_E!V42+FC_IND_PPP_PA_E!V42+FC_IND_PPP_PR_E!V42</f>
        <v>0</v>
      </c>
      <c r="W42" s="30">
        <f>FC_IND_PPP_PU_E!W42+FC_IND_PPP_PA_E!W42+FC_IND_PPP_PR_E!W42</f>
        <v>0</v>
      </c>
      <c r="X42" s="30">
        <f>FC_IND_PPP_PU_E!X42+FC_IND_PPP_PA_E!X42+FC_IND_PPP_PR_E!X42</f>
        <v>0</v>
      </c>
    </row>
    <row r="43" spans="1:24" ht="11.25" customHeight="1" x14ac:dyDescent="0.2">
      <c r="A43" s="39" t="s">
        <v>73</v>
      </c>
      <c r="B43" s="23" t="s">
        <v>74</v>
      </c>
      <c r="C43" s="30">
        <f>FC_IND_PPP_PU_E!C43+FC_IND_PPP_PA_E!C43+FC_IND_PPP_PR_E!C43</f>
        <v>264.8397248495271</v>
      </c>
      <c r="D43" s="30">
        <f>FC_IND_PPP_PU_E!D43+FC_IND_PPP_PA_E!D43+FC_IND_PPP_PR_E!D43</f>
        <v>240.66921754084265</v>
      </c>
      <c r="E43" s="30">
        <f>FC_IND_PPP_PU_E!E43+FC_IND_PPP_PA_E!E43+FC_IND_PPP_PR_E!E43</f>
        <v>216.43490971625104</v>
      </c>
      <c r="F43" s="30">
        <f>FC_IND_PPP_PU_E!F43+FC_IND_PPP_PA_E!F43+FC_IND_PPP_PR_E!F43</f>
        <v>319.44505588993979</v>
      </c>
      <c r="G43" s="30">
        <f>FC_IND_PPP_PU_E!G43+FC_IND_PPP_PA_E!G43+FC_IND_PPP_PR_E!G43</f>
        <v>261.08512467755804</v>
      </c>
      <c r="H43" s="30">
        <f>FC_IND_PPP_PU_E!H43+FC_IND_PPP_PA_E!H43+FC_IND_PPP_PR_E!H43</f>
        <v>248.76758383490974</v>
      </c>
      <c r="I43" s="30">
        <f>FC_IND_PPP_PU_E!I43+FC_IND_PPP_PA_E!I43+FC_IND_PPP_PR_E!I43</f>
        <v>205.95812553740328</v>
      </c>
      <c r="J43" s="30">
        <f>FC_IND_PPP_PU_E!J43+FC_IND_PPP_PA_E!J43+FC_IND_PPP_PR_E!J43</f>
        <v>223.78185726569217</v>
      </c>
      <c r="K43" s="30">
        <f>FC_IND_PPP_PU_E!K43+FC_IND_PPP_PA_E!K43+FC_IND_PPP_PR_E!K43</f>
        <v>203.05193465176265</v>
      </c>
      <c r="L43" s="30">
        <f>FC_IND_PPP_PU_E!L43+FC_IND_PPP_PA_E!L43+FC_IND_PPP_PR_E!L43</f>
        <v>199.31014617368874</v>
      </c>
      <c r="M43" s="30">
        <f>FC_IND_PPP_PU_E!M43+FC_IND_PPP_PA_E!M43+FC_IND_PPP_PR_E!M43</f>
        <v>210.45425623387789</v>
      </c>
      <c r="N43" s="30">
        <f>FC_IND_PPP_PU_E!N43+FC_IND_PPP_PA_E!N43+FC_IND_PPP_PR_E!N43</f>
        <v>171.68865004299226</v>
      </c>
      <c r="O43" s="30">
        <f>FC_IND_PPP_PU_E!O43+FC_IND_PPP_PA_E!O43+FC_IND_PPP_PR_E!O43</f>
        <v>137.11599312123815</v>
      </c>
      <c r="P43" s="30">
        <f>FC_IND_PPP_PU_E!P43+FC_IND_PPP_PA_E!P43+FC_IND_PPP_PR_E!P43</f>
        <v>122.21797076526224</v>
      </c>
      <c r="Q43" s="30">
        <f>FC_IND_PPP_PU_E!Q43+FC_IND_PPP_PA_E!Q43+FC_IND_PPP_PR_E!Q43</f>
        <v>118.18211521926054</v>
      </c>
      <c r="R43" s="30">
        <f>FC_IND_PPP_PU_E!R43+FC_IND_PPP_PA_E!R43+FC_IND_PPP_PR_E!R43</f>
        <v>139.55322441960448</v>
      </c>
      <c r="S43" s="30">
        <f>FC_IND_PPP_PU_E!S43+FC_IND_PPP_PA_E!S43+FC_IND_PPP_PR_E!S43</f>
        <v>137.11375752364575</v>
      </c>
      <c r="T43" s="30">
        <f>FC_IND_PPP_PU_E!T43+FC_IND_PPP_PA_E!T43+FC_IND_PPP_PR_E!T43</f>
        <v>140.65141874462597</v>
      </c>
      <c r="U43" s="30">
        <f>FC_IND_PPP_PU_E!U43+FC_IND_PPP_PA_E!U43+FC_IND_PPP_PR_E!U43</f>
        <v>156.15184866723988</v>
      </c>
      <c r="V43" s="30">
        <f>FC_IND_PPP_PU_E!V43+FC_IND_PPP_PA_E!V43+FC_IND_PPP_PR_E!V43</f>
        <v>151.05778159931211</v>
      </c>
      <c r="W43" s="30">
        <f>FC_IND_PPP_PU_E!W43+FC_IND_PPP_PA_E!W43+FC_IND_PPP_PR_E!W43</f>
        <v>152.70214961306962</v>
      </c>
      <c r="X43" s="30">
        <f>FC_IND_PPP_PU_E!X43+FC_IND_PPP_PA_E!X43+FC_IND_PPP_PR_E!X43</f>
        <v>184.40928632846087</v>
      </c>
    </row>
    <row r="44" spans="1:24" ht="11.25" customHeight="1" x14ac:dyDescent="0.2">
      <c r="A44" s="39" t="s">
        <v>75</v>
      </c>
      <c r="B44" s="23" t="s">
        <v>76</v>
      </c>
      <c r="C44" s="30">
        <f>FC_IND_PPP_PU_E!C44+FC_IND_PPP_PA_E!C44+FC_IND_PPP_PR_E!C44</f>
        <v>1892.2063628546862</v>
      </c>
      <c r="D44" s="30">
        <f>FC_IND_PPP_PU_E!D44+FC_IND_PPP_PA_E!D44+FC_IND_PPP_PR_E!D44</f>
        <v>1803.5772141014618</v>
      </c>
      <c r="E44" s="30">
        <f>FC_IND_PPP_PU_E!E44+FC_IND_PPP_PA_E!E44+FC_IND_PPP_PR_E!E44</f>
        <v>1745.1723129836623</v>
      </c>
      <c r="F44" s="30">
        <f>FC_IND_PPP_PU_E!F44+FC_IND_PPP_PA_E!F44+FC_IND_PPP_PR_E!F44</f>
        <v>1688.7107480653478</v>
      </c>
      <c r="G44" s="30">
        <f>FC_IND_PPP_PU_E!G44+FC_IND_PPP_PA_E!G44+FC_IND_PPP_PR_E!G44</f>
        <v>1498.1192605331039</v>
      </c>
      <c r="H44" s="30">
        <f>FC_IND_PPP_PU_E!H44+FC_IND_PPP_PA_E!H44+FC_IND_PPP_PR_E!H44</f>
        <v>1351.6678417884777</v>
      </c>
      <c r="I44" s="30">
        <f>FC_IND_PPP_PU_E!I44+FC_IND_PPP_PA_E!I44+FC_IND_PPP_PR_E!I44</f>
        <v>1387.9460877042131</v>
      </c>
      <c r="J44" s="30">
        <f>FC_IND_PPP_PU_E!J44+FC_IND_PPP_PA_E!J44+FC_IND_PPP_PR_E!J44</f>
        <v>1246.8146173688735</v>
      </c>
      <c r="K44" s="30">
        <f>FC_IND_PPP_PU_E!K44+FC_IND_PPP_PA_E!K44+FC_IND_PPP_PR_E!K44</f>
        <v>1212.2656061908858</v>
      </c>
      <c r="L44" s="30">
        <f>FC_IND_PPP_PU_E!L44+FC_IND_PPP_PA_E!L44+FC_IND_PPP_PR_E!L44</f>
        <v>869.52742906276853</v>
      </c>
      <c r="M44" s="30">
        <f>FC_IND_PPP_PU_E!M44+FC_IND_PPP_PA_E!M44+FC_IND_PPP_PR_E!M44</f>
        <v>726.92338779019769</v>
      </c>
      <c r="N44" s="30">
        <f>FC_IND_PPP_PU_E!N44+FC_IND_PPP_PA_E!N44+FC_IND_PPP_PR_E!N44</f>
        <v>673.68323301805663</v>
      </c>
      <c r="O44" s="30">
        <f>FC_IND_PPP_PU_E!O44+FC_IND_PPP_PA_E!O44+FC_IND_PPP_PR_E!O44</f>
        <v>606.03551160791051</v>
      </c>
      <c r="P44" s="30">
        <f>FC_IND_PPP_PU_E!P44+FC_IND_PPP_PA_E!P44+FC_IND_PPP_PR_E!P44</f>
        <v>507.91100601891651</v>
      </c>
      <c r="Q44" s="30">
        <f>FC_IND_PPP_PU_E!Q44+FC_IND_PPP_PA_E!Q44+FC_IND_PPP_PR_E!Q44</f>
        <v>395.55631986242474</v>
      </c>
      <c r="R44" s="30">
        <f>FC_IND_PPP_PU_E!R44+FC_IND_PPP_PA_E!R44+FC_IND_PPP_PR_E!R44</f>
        <v>398.53129836629398</v>
      </c>
      <c r="S44" s="30">
        <f>FC_IND_PPP_PU_E!S44+FC_IND_PPP_PA_E!S44+FC_IND_PPP_PR_E!S44</f>
        <v>435.79458297506449</v>
      </c>
      <c r="T44" s="30">
        <f>FC_IND_PPP_PU_E!T44+FC_IND_PPP_PA_E!T44+FC_IND_PPP_PR_E!T44</f>
        <v>389.63482373172826</v>
      </c>
      <c r="U44" s="30">
        <f>FC_IND_PPP_PU_E!U44+FC_IND_PPP_PA_E!U44+FC_IND_PPP_PR_E!U44</f>
        <v>362.90515907136717</v>
      </c>
      <c r="V44" s="30">
        <f>FC_IND_PPP_PU_E!V44+FC_IND_PPP_PA_E!V44+FC_IND_PPP_PR_E!V44</f>
        <v>318.01324161650899</v>
      </c>
      <c r="W44" s="30">
        <f>FC_IND_PPP_PU_E!W44+FC_IND_PPP_PA_E!W44+FC_IND_PPP_PR_E!W44</f>
        <v>322.13404987102325</v>
      </c>
      <c r="X44" s="30">
        <f>FC_IND_PPP_PU_E!X44+FC_IND_PPP_PA_E!X44+FC_IND_PPP_PR_E!X44</f>
        <v>385.94462596732592</v>
      </c>
    </row>
    <row r="45" spans="1:24" ht="11.25" customHeight="1" x14ac:dyDescent="0.2">
      <c r="A45" s="39" t="s">
        <v>77</v>
      </c>
      <c r="B45" s="23" t="s">
        <v>78</v>
      </c>
      <c r="C45" s="30">
        <f>FC_IND_PPP_PU_E!C45+FC_IND_PPP_PA_E!C45+FC_IND_PPP_PR_E!C45</f>
        <v>0</v>
      </c>
      <c r="D45" s="30">
        <f>FC_IND_PPP_PU_E!D45+FC_IND_PPP_PA_E!D45+FC_IND_PPP_PR_E!D45</f>
        <v>0</v>
      </c>
      <c r="E45" s="30">
        <f>FC_IND_PPP_PU_E!E45+FC_IND_PPP_PA_E!E45+FC_IND_PPP_PR_E!E45</f>
        <v>0</v>
      </c>
      <c r="F45" s="30">
        <f>FC_IND_PPP_PU_E!F45+FC_IND_PPP_PA_E!F45+FC_IND_PPP_PR_E!F45</f>
        <v>0</v>
      </c>
      <c r="G45" s="30">
        <f>FC_IND_PPP_PU_E!G45+FC_IND_PPP_PA_E!G45+FC_IND_PPP_PR_E!G45</f>
        <v>0</v>
      </c>
      <c r="H45" s="30">
        <f>FC_IND_PPP_PU_E!H45+FC_IND_PPP_PA_E!H45+FC_IND_PPP_PR_E!H45</f>
        <v>0</v>
      </c>
      <c r="I45" s="30">
        <f>FC_IND_PPP_PU_E!I45+FC_IND_PPP_PA_E!I45+FC_IND_PPP_PR_E!I45</f>
        <v>0</v>
      </c>
      <c r="J45" s="30">
        <f>FC_IND_PPP_PU_E!J45+FC_IND_PPP_PA_E!J45+FC_IND_PPP_PR_E!J45</f>
        <v>0</v>
      </c>
      <c r="K45" s="30">
        <f>FC_IND_PPP_PU_E!K45+FC_IND_PPP_PA_E!K45+FC_IND_PPP_PR_E!K45</f>
        <v>0</v>
      </c>
      <c r="L45" s="30">
        <f>FC_IND_PPP_PU_E!L45+FC_IND_PPP_PA_E!L45+FC_IND_PPP_PR_E!L45</f>
        <v>0</v>
      </c>
      <c r="M45" s="30">
        <f>FC_IND_PPP_PU_E!M45+FC_IND_PPP_PA_E!M45+FC_IND_PPP_PR_E!M45</f>
        <v>0</v>
      </c>
      <c r="N45" s="30">
        <f>FC_IND_PPP_PU_E!N45+FC_IND_PPP_PA_E!N45+FC_IND_PPP_PR_E!N45</f>
        <v>0</v>
      </c>
      <c r="O45" s="30">
        <f>FC_IND_PPP_PU_E!O45+FC_IND_PPP_PA_E!O45+FC_IND_PPP_PR_E!O45</f>
        <v>0</v>
      </c>
      <c r="P45" s="30">
        <f>FC_IND_PPP_PU_E!P45+FC_IND_PPP_PA_E!P45+FC_IND_PPP_PR_E!P45</f>
        <v>0</v>
      </c>
      <c r="Q45" s="30">
        <f>FC_IND_PPP_PU_E!Q45+FC_IND_PPP_PA_E!Q45+FC_IND_PPP_PR_E!Q45</f>
        <v>0</v>
      </c>
      <c r="R45" s="30">
        <f>FC_IND_PPP_PU_E!R45+FC_IND_PPP_PA_E!R45+FC_IND_PPP_PR_E!R45</f>
        <v>0</v>
      </c>
      <c r="S45" s="30">
        <f>FC_IND_PPP_PU_E!S45+FC_IND_PPP_PA_E!S45+FC_IND_PPP_PR_E!S45</f>
        <v>0</v>
      </c>
      <c r="T45" s="30">
        <f>FC_IND_PPP_PU_E!T45+FC_IND_PPP_PA_E!T45+FC_IND_PPP_PR_E!T45</f>
        <v>0</v>
      </c>
      <c r="U45" s="30">
        <f>FC_IND_PPP_PU_E!U45+FC_IND_PPP_PA_E!U45+FC_IND_PPP_PR_E!U45</f>
        <v>0</v>
      </c>
      <c r="V45" s="30">
        <f>FC_IND_PPP_PU_E!V45+FC_IND_PPP_PA_E!V45+FC_IND_PPP_PR_E!V45</f>
        <v>0</v>
      </c>
      <c r="W45" s="30">
        <f>FC_IND_PPP_PU_E!W45+FC_IND_PPP_PA_E!W45+FC_IND_PPP_PR_E!W45</f>
        <v>0</v>
      </c>
      <c r="X45" s="30">
        <f>FC_IND_PPP_PU_E!X45+FC_IND_PPP_PA_E!X45+FC_IND_PPP_PR_E!X45</f>
        <v>0</v>
      </c>
    </row>
    <row r="46" spans="1:24" ht="11.25" customHeight="1" x14ac:dyDescent="0.2">
      <c r="A46" s="39" t="s">
        <v>79</v>
      </c>
      <c r="B46" s="23" t="s">
        <v>80</v>
      </c>
      <c r="C46" s="30">
        <f>FC_IND_PPP_PU_E!C46+FC_IND_PPP_PA_E!C46+FC_IND_PPP_PR_E!C46</f>
        <v>0</v>
      </c>
      <c r="D46" s="30">
        <f>FC_IND_PPP_PU_E!D46+FC_IND_PPP_PA_E!D46+FC_IND_PPP_PR_E!D46</f>
        <v>0</v>
      </c>
      <c r="E46" s="30">
        <f>FC_IND_PPP_PU_E!E46+FC_IND_PPP_PA_E!E46+FC_IND_PPP_PR_E!E46</f>
        <v>0</v>
      </c>
      <c r="F46" s="30">
        <f>FC_IND_PPP_PU_E!F46+FC_IND_PPP_PA_E!F46+FC_IND_PPP_PR_E!F46</f>
        <v>0</v>
      </c>
      <c r="G46" s="30">
        <f>FC_IND_PPP_PU_E!G46+FC_IND_PPP_PA_E!G46+FC_IND_PPP_PR_E!G46</f>
        <v>0</v>
      </c>
      <c r="H46" s="30">
        <f>FC_IND_PPP_PU_E!H46+FC_IND_PPP_PA_E!H46+FC_IND_PPP_PR_E!H46</f>
        <v>0</v>
      </c>
      <c r="I46" s="30">
        <f>FC_IND_PPP_PU_E!I46+FC_IND_PPP_PA_E!I46+FC_IND_PPP_PR_E!I46</f>
        <v>0</v>
      </c>
      <c r="J46" s="30">
        <f>FC_IND_PPP_PU_E!J46+FC_IND_PPP_PA_E!J46+FC_IND_PPP_PR_E!J46</f>
        <v>0</v>
      </c>
      <c r="K46" s="30">
        <f>FC_IND_PPP_PU_E!K46+FC_IND_PPP_PA_E!K46+FC_IND_PPP_PR_E!K46</f>
        <v>0</v>
      </c>
      <c r="L46" s="30">
        <f>FC_IND_PPP_PU_E!L46+FC_IND_PPP_PA_E!L46+FC_IND_PPP_PR_E!L46</f>
        <v>0</v>
      </c>
      <c r="M46" s="30">
        <f>FC_IND_PPP_PU_E!M46+FC_IND_PPP_PA_E!M46+FC_IND_PPP_PR_E!M46</f>
        <v>0</v>
      </c>
      <c r="N46" s="30">
        <f>FC_IND_PPP_PU_E!N46+FC_IND_PPP_PA_E!N46+FC_IND_PPP_PR_E!N46</f>
        <v>0</v>
      </c>
      <c r="O46" s="30">
        <f>FC_IND_PPP_PU_E!O46+FC_IND_PPP_PA_E!O46+FC_IND_PPP_PR_E!O46</f>
        <v>0</v>
      </c>
      <c r="P46" s="30">
        <f>FC_IND_PPP_PU_E!P46+FC_IND_PPP_PA_E!P46+FC_IND_PPP_PR_E!P46</f>
        <v>0</v>
      </c>
      <c r="Q46" s="30">
        <f>FC_IND_PPP_PU_E!Q46+FC_IND_PPP_PA_E!Q46+FC_IND_PPP_PR_E!Q46</f>
        <v>0</v>
      </c>
      <c r="R46" s="30">
        <f>FC_IND_PPP_PU_E!R46+FC_IND_PPP_PA_E!R46+FC_IND_PPP_PR_E!R46</f>
        <v>0</v>
      </c>
      <c r="S46" s="30">
        <f>FC_IND_PPP_PU_E!S46+FC_IND_PPP_PA_E!S46+FC_IND_PPP_PR_E!S46</f>
        <v>0</v>
      </c>
      <c r="T46" s="30">
        <f>FC_IND_PPP_PU_E!T46+FC_IND_PPP_PA_E!T46+FC_IND_PPP_PR_E!T46</f>
        <v>0</v>
      </c>
      <c r="U46" s="30">
        <f>FC_IND_PPP_PU_E!U46+FC_IND_PPP_PA_E!U46+FC_IND_PPP_PR_E!U46</f>
        <v>0</v>
      </c>
      <c r="V46" s="30">
        <f>FC_IND_PPP_PU_E!V46+FC_IND_PPP_PA_E!V46+FC_IND_PPP_PR_E!V46</f>
        <v>0</v>
      </c>
      <c r="W46" s="30">
        <f>FC_IND_PPP_PU_E!W46+FC_IND_PPP_PA_E!W46+FC_IND_PPP_PR_E!W46</f>
        <v>0</v>
      </c>
      <c r="X46" s="30">
        <f>FC_IND_PPP_PU_E!X46+FC_IND_PPP_PA_E!X46+FC_IND_PPP_PR_E!X46</f>
        <v>0</v>
      </c>
    </row>
    <row r="47" spans="1:24" ht="11.25" customHeight="1" x14ac:dyDescent="0.2">
      <c r="A47" s="39" t="s">
        <v>81</v>
      </c>
      <c r="B47" s="23" t="s">
        <v>82</v>
      </c>
      <c r="C47" s="30">
        <f>FC_IND_PPP_PU_E!C47+FC_IND_PPP_PA_E!C47+FC_IND_PPP_PR_E!C47</f>
        <v>0</v>
      </c>
      <c r="D47" s="30">
        <f>FC_IND_PPP_PU_E!D47+FC_IND_PPP_PA_E!D47+FC_IND_PPP_PR_E!D47</f>
        <v>0</v>
      </c>
      <c r="E47" s="30">
        <f>FC_IND_PPP_PU_E!E47+FC_IND_PPP_PA_E!E47+FC_IND_PPP_PR_E!E47</f>
        <v>0</v>
      </c>
      <c r="F47" s="30">
        <f>FC_IND_PPP_PU_E!F47+FC_IND_PPP_PA_E!F47+FC_IND_PPP_PR_E!F47</f>
        <v>0</v>
      </c>
      <c r="G47" s="30">
        <f>FC_IND_PPP_PU_E!G47+FC_IND_PPP_PA_E!G47+FC_IND_PPP_PR_E!G47</f>
        <v>0</v>
      </c>
      <c r="H47" s="30">
        <f>FC_IND_PPP_PU_E!H47+FC_IND_PPP_PA_E!H47+FC_IND_PPP_PR_E!H47</f>
        <v>0</v>
      </c>
      <c r="I47" s="30">
        <f>FC_IND_PPP_PU_E!I47+FC_IND_PPP_PA_E!I47+FC_IND_PPP_PR_E!I47</f>
        <v>0</v>
      </c>
      <c r="J47" s="30">
        <f>FC_IND_PPP_PU_E!J47+FC_IND_PPP_PA_E!J47+FC_IND_PPP_PR_E!J47</f>
        <v>0</v>
      </c>
      <c r="K47" s="30">
        <f>FC_IND_PPP_PU_E!K47+FC_IND_PPP_PA_E!K47+FC_IND_PPP_PR_E!K47</f>
        <v>0</v>
      </c>
      <c r="L47" s="30">
        <f>FC_IND_PPP_PU_E!L47+FC_IND_PPP_PA_E!L47+FC_IND_PPP_PR_E!L47</f>
        <v>0</v>
      </c>
      <c r="M47" s="30">
        <f>FC_IND_PPP_PU_E!M47+FC_IND_PPP_PA_E!M47+FC_IND_PPP_PR_E!M47</f>
        <v>0</v>
      </c>
      <c r="N47" s="30">
        <f>FC_IND_PPP_PU_E!N47+FC_IND_PPP_PA_E!N47+FC_IND_PPP_PR_E!N47</f>
        <v>0</v>
      </c>
      <c r="O47" s="30">
        <f>FC_IND_PPP_PU_E!O47+FC_IND_PPP_PA_E!O47+FC_IND_PPP_PR_E!O47</f>
        <v>0</v>
      </c>
      <c r="P47" s="30">
        <f>FC_IND_PPP_PU_E!P47+FC_IND_PPP_PA_E!P47+FC_IND_PPP_PR_E!P47</f>
        <v>0</v>
      </c>
      <c r="Q47" s="30">
        <f>FC_IND_PPP_PU_E!Q47+FC_IND_PPP_PA_E!Q47+FC_IND_PPP_PR_E!Q47</f>
        <v>0</v>
      </c>
      <c r="R47" s="30">
        <f>FC_IND_PPP_PU_E!R47+FC_IND_PPP_PA_E!R47+FC_IND_PPP_PR_E!R47</f>
        <v>0</v>
      </c>
      <c r="S47" s="30">
        <f>FC_IND_PPP_PU_E!S47+FC_IND_PPP_PA_E!S47+FC_IND_PPP_PR_E!S47</f>
        <v>0</v>
      </c>
      <c r="T47" s="30">
        <f>FC_IND_PPP_PU_E!T47+FC_IND_PPP_PA_E!T47+FC_IND_PPP_PR_E!T47</f>
        <v>0</v>
      </c>
      <c r="U47" s="30">
        <f>FC_IND_PPP_PU_E!U47+FC_IND_PPP_PA_E!U47+FC_IND_PPP_PR_E!U47</f>
        <v>0</v>
      </c>
      <c r="V47" s="30">
        <f>FC_IND_PPP_PU_E!V47+FC_IND_PPP_PA_E!V47+FC_IND_PPP_PR_E!V47</f>
        <v>0</v>
      </c>
      <c r="W47" s="30">
        <f>FC_IND_PPP_PU_E!W47+FC_IND_PPP_PA_E!W47+FC_IND_PPP_PR_E!W47</f>
        <v>0</v>
      </c>
      <c r="X47" s="30">
        <f>FC_IND_PPP_PU_E!X47+FC_IND_PPP_PA_E!X47+FC_IND_PPP_PR_E!X47</f>
        <v>0</v>
      </c>
    </row>
    <row r="48" spans="1:24" ht="11.25" customHeight="1" x14ac:dyDescent="0.2">
      <c r="A48" s="39" t="s">
        <v>83</v>
      </c>
      <c r="B48" s="23" t="s">
        <v>84</v>
      </c>
      <c r="C48" s="30">
        <f>FC_IND_PPP_PU_E!C48+FC_IND_PPP_PA_E!C48+FC_IND_PPP_PR_E!C48</f>
        <v>0</v>
      </c>
      <c r="D48" s="30">
        <f>FC_IND_PPP_PU_E!D48+FC_IND_PPP_PA_E!D48+FC_IND_PPP_PR_E!D48</f>
        <v>0</v>
      </c>
      <c r="E48" s="30">
        <f>FC_IND_PPP_PU_E!E48+FC_IND_PPP_PA_E!E48+FC_IND_PPP_PR_E!E48</f>
        <v>0</v>
      </c>
      <c r="F48" s="30">
        <f>FC_IND_PPP_PU_E!F48+FC_IND_PPP_PA_E!F48+FC_IND_PPP_PR_E!F48</f>
        <v>0</v>
      </c>
      <c r="G48" s="30">
        <f>FC_IND_PPP_PU_E!G48+FC_IND_PPP_PA_E!G48+FC_IND_PPP_PR_E!G48</f>
        <v>0</v>
      </c>
      <c r="H48" s="30">
        <f>FC_IND_PPP_PU_E!H48+FC_IND_PPP_PA_E!H48+FC_IND_PPP_PR_E!H48</f>
        <v>0</v>
      </c>
      <c r="I48" s="30">
        <f>FC_IND_PPP_PU_E!I48+FC_IND_PPP_PA_E!I48+FC_IND_PPP_PR_E!I48</f>
        <v>0</v>
      </c>
      <c r="J48" s="30">
        <f>FC_IND_PPP_PU_E!J48+FC_IND_PPP_PA_E!J48+FC_IND_PPP_PR_E!J48</f>
        <v>0</v>
      </c>
      <c r="K48" s="30">
        <f>FC_IND_PPP_PU_E!K48+FC_IND_PPP_PA_E!K48+FC_IND_PPP_PR_E!K48</f>
        <v>0</v>
      </c>
      <c r="L48" s="30">
        <f>FC_IND_PPP_PU_E!L48+FC_IND_PPP_PA_E!L48+FC_IND_PPP_PR_E!L48</f>
        <v>0</v>
      </c>
      <c r="M48" s="30">
        <f>FC_IND_PPP_PU_E!M48+FC_IND_PPP_PA_E!M48+FC_IND_PPP_PR_E!M48</f>
        <v>0</v>
      </c>
      <c r="N48" s="30">
        <f>FC_IND_PPP_PU_E!N48+FC_IND_PPP_PA_E!N48+FC_IND_PPP_PR_E!N48</f>
        <v>0</v>
      </c>
      <c r="O48" s="30">
        <f>FC_IND_PPP_PU_E!O48+FC_IND_PPP_PA_E!O48+FC_IND_PPP_PR_E!O48</f>
        <v>0</v>
      </c>
      <c r="P48" s="30">
        <f>FC_IND_PPP_PU_E!P48+FC_IND_PPP_PA_E!P48+FC_IND_PPP_PR_E!P48</f>
        <v>0</v>
      </c>
      <c r="Q48" s="30">
        <f>FC_IND_PPP_PU_E!Q48+FC_IND_PPP_PA_E!Q48+FC_IND_PPP_PR_E!Q48</f>
        <v>0</v>
      </c>
      <c r="R48" s="30">
        <f>FC_IND_PPP_PU_E!R48+FC_IND_PPP_PA_E!R48+FC_IND_PPP_PR_E!R48</f>
        <v>0</v>
      </c>
      <c r="S48" s="30">
        <f>FC_IND_PPP_PU_E!S48+FC_IND_PPP_PA_E!S48+FC_IND_PPP_PR_E!S48</f>
        <v>0</v>
      </c>
      <c r="T48" s="30">
        <f>FC_IND_PPP_PU_E!T48+FC_IND_PPP_PA_E!T48+FC_IND_PPP_PR_E!T48</f>
        <v>0</v>
      </c>
      <c r="U48" s="30">
        <f>FC_IND_PPP_PU_E!U48+FC_IND_PPP_PA_E!U48+FC_IND_PPP_PR_E!U48</f>
        <v>0</v>
      </c>
      <c r="V48" s="30">
        <f>FC_IND_PPP_PU_E!V48+FC_IND_PPP_PA_E!V48+FC_IND_PPP_PR_E!V48</f>
        <v>0</v>
      </c>
      <c r="W48" s="30">
        <f>FC_IND_PPP_PU_E!W48+FC_IND_PPP_PA_E!W48+FC_IND_PPP_PR_E!W48</f>
        <v>0</v>
      </c>
      <c r="X48" s="30">
        <f>FC_IND_PPP_PU_E!X48+FC_IND_PPP_PA_E!X48+FC_IND_PPP_PR_E!X48</f>
        <v>0</v>
      </c>
    </row>
    <row r="49" spans="1:24" ht="11.25" customHeight="1" x14ac:dyDescent="0.2">
      <c r="A49" s="39" t="s">
        <v>85</v>
      </c>
      <c r="B49" s="23" t="s">
        <v>86</v>
      </c>
      <c r="C49" s="30">
        <f>FC_IND_PPP_PU_E!C49+FC_IND_PPP_PA_E!C49+FC_IND_PPP_PR_E!C49</f>
        <v>0</v>
      </c>
      <c r="D49" s="30">
        <f>FC_IND_PPP_PU_E!D49+FC_IND_PPP_PA_E!D49+FC_IND_PPP_PR_E!D49</f>
        <v>0</v>
      </c>
      <c r="E49" s="30">
        <f>FC_IND_PPP_PU_E!E49+FC_IND_PPP_PA_E!E49+FC_IND_PPP_PR_E!E49</f>
        <v>0</v>
      </c>
      <c r="F49" s="30">
        <f>FC_IND_PPP_PU_E!F49+FC_IND_PPP_PA_E!F49+FC_IND_PPP_PR_E!F49</f>
        <v>0</v>
      </c>
      <c r="G49" s="30">
        <f>FC_IND_PPP_PU_E!G49+FC_IND_PPP_PA_E!G49+FC_IND_PPP_PR_E!G49</f>
        <v>0</v>
      </c>
      <c r="H49" s="30">
        <f>FC_IND_PPP_PU_E!H49+FC_IND_PPP_PA_E!H49+FC_IND_PPP_PR_E!H49</f>
        <v>0</v>
      </c>
      <c r="I49" s="30">
        <f>FC_IND_PPP_PU_E!I49+FC_IND_PPP_PA_E!I49+FC_IND_PPP_PR_E!I49</f>
        <v>0</v>
      </c>
      <c r="J49" s="30">
        <f>FC_IND_PPP_PU_E!J49+FC_IND_PPP_PA_E!J49+FC_IND_PPP_PR_E!J49</f>
        <v>0</v>
      </c>
      <c r="K49" s="30">
        <f>FC_IND_PPP_PU_E!K49+FC_IND_PPP_PA_E!K49+FC_IND_PPP_PR_E!K49</f>
        <v>0</v>
      </c>
      <c r="L49" s="30">
        <f>FC_IND_PPP_PU_E!L49+FC_IND_PPP_PA_E!L49+FC_IND_PPP_PR_E!L49</f>
        <v>0</v>
      </c>
      <c r="M49" s="30">
        <f>FC_IND_PPP_PU_E!M49+FC_IND_PPP_PA_E!M49+FC_IND_PPP_PR_E!M49</f>
        <v>0</v>
      </c>
      <c r="N49" s="30">
        <f>FC_IND_PPP_PU_E!N49+FC_IND_PPP_PA_E!N49+FC_IND_PPP_PR_E!N49</f>
        <v>0</v>
      </c>
      <c r="O49" s="30">
        <f>FC_IND_PPP_PU_E!O49+FC_IND_PPP_PA_E!O49+FC_IND_PPP_PR_E!O49</f>
        <v>0</v>
      </c>
      <c r="P49" s="30">
        <f>FC_IND_PPP_PU_E!P49+FC_IND_PPP_PA_E!P49+FC_IND_PPP_PR_E!P49</f>
        <v>0</v>
      </c>
      <c r="Q49" s="30">
        <f>FC_IND_PPP_PU_E!Q49+FC_IND_PPP_PA_E!Q49+FC_IND_PPP_PR_E!Q49</f>
        <v>0</v>
      </c>
      <c r="R49" s="30">
        <f>FC_IND_PPP_PU_E!R49+FC_IND_PPP_PA_E!R49+FC_IND_PPP_PR_E!R49</f>
        <v>0</v>
      </c>
      <c r="S49" s="30">
        <f>FC_IND_PPP_PU_E!S49+FC_IND_PPP_PA_E!S49+FC_IND_PPP_PR_E!S49</f>
        <v>0</v>
      </c>
      <c r="T49" s="30">
        <f>FC_IND_PPP_PU_E!T49+FC_IND_PPP_PA_E!T49+FC_IND_PPP_PR_E!T49</f>
        <v>0</v>
      </c>
      <c r="U49" s="30">
        <f>FC_IND_PPP_PU_E!U49+FC_IND_PPP_PA_E!U49+FC_IND_PPP_PR_E!U49</f>
        <v>0</v>
      </c>
      <c r="V49" s="30">
        <f>FC_IND_PPP_PU_E!V49+FC_IND_PPP_PA_E!V49+FC_IND_PPP_PR_E!V49</f>
        <v>0</v>
      </c>
      <c r="W49" s="30">
        <f>FC_IND_PPP_PU_E!W49+FC_IND_PPP_PA_E!W49+FC_IND_PPP_PR_E!W49</f>
        <v>0</v>
      </c>
      <c r="X49" s="30">
        <f>FC_IND_PPP_PU_E!X49+FC_IND_PPP_PA_E!X49+FC_IND_PPP_PR_E!X49</f>
        <v>0</v>
      </c>
    </row>
    <row r="50" spans="1:24" ht="11.25" customHeight="1" x14ac:dyDescent="0.2">
      <c r="A50" s="39" t="s">
        <v>87</v>
      </c>
      <c r="B50" s="23" t="s">
        <v>88</v>
      </c>
      <c r="C50" s="30">
        <f>FC_IND_PPP_PU_E!C50+FC_IND_PPP_PA_E!C50+FC_IND_PPP_PR_E!C50</f>
        <v>0</v>
      </c>
      <c r="D50" s="30">
        <f>FC_IND_PPP_PU_E!D50+FC_IND_PPP_PA_E!D50+FC_IND_PPP_PR_E!D50</f>
        <v>0</v>
      </c>
      <c r="E50" s="30">
        <f>FC_IND_PPP_PU_E!E50+FC_IND_PPP_PA_E!E50+FC_IND_PPP_PR_E!E50</f>
        <v>0</v>
      </c>
      <c r="F50" s="30">
        <f>FC_IND_PPP_PU_E!F50+FC_IND_PPP_PA_E!F50+FC_IND_PPP_PR_E!F50</f>
        <v>0</v>
      </c>
      <c r="G50" s="30">
        <f>FC_IND_PPP_PU_E!G50+FC_IND_PPP_PA_E!G50+FC_IND_PPP_PR_E!G50</f>
        <v>0</v>
      </c>
      <c r="H50" s="30">
        <f>FC_IND_PPP_PU_E!H50+FC_IND_PPP_PA_E!H50+FC_IND_PPP_PR_E!H50</f>
        <v>0.96018916595012893</v>
      </c>
      <c r="I50" s="30">
        <f>FC_IND_PPP_PU_E!I50+FC_IND_PPP_PA_E!I50+FC_IND_PPP_PR_E!I50</f>
        <v>2.8786758383490971</v>
      </c>
      <c r="J50" s="30">
        <f>FC_IND_PPP_PU_E!J50+FC_IND_PPP_PA_E!J50+FC_IND_PPP_PR_E!J50</f>
        <v>0</v>
      </c>
      <c r="K50" s="30">
        <f>FC_IND_PPP_PU_E!K50+FC_IND_PPP_PA_E!K50+FC_IND_PPP_PR_E!K50</f>
        <v>0.9592433361994841</v>
      </c>
      <c r="L50" s="30">
        <f>FC_IND_PPP_PU_E!L50+FC_IND_PPP_PA_E!L50+FC_IND_PPP_PR_E!L50</f>
        <v>0.9592433361994841</v>
      </c>
      <c r="M50" s="30">
        <f>FC_IND_PPP_PU_E!M50+FC_IND_PPP_PA_E!M50+FC_IND_PPP_PR_E!M50</f>
        <v>0.95924333619948421</v>
      </c>
      <c r="N50" s="30">
        <f>FC_IND_PPP_PU_E!N50+FC_IND_PPP_PA_E!N50+FC_IND_PPP_PR_E!N50</f>
        <v>0.95924333619948399</v>
      </c>
      <c r="O50" s="30">
        <f>FC_IND_PPP_PU_E!O50+FC_IND_PPP_PA_E!O50+FC_IND_PPP_PR_E!O50</f>
        <v>0.9592433361994841</v>
      </c>
      <c r="P50" s="30">
        <f>FC_IND_PPP_PU_E!P50+FC_IND_PPP_PA_E!P50+FC_IND_PPP_PR_E!P50</f>
        <v>0.9592433361994841</v>
      </c>
      <c r="Q50" s="30">
        <f>FC_IND_PPP_PU_E!Q50+FC_IND_PPP_PA_E!Q50+FC_IND_PPP_PR_E!Q50</f>
        <v>0.94350816852966457</v>
      </c>
      <c r="R50" s="30">
        <f>FC_IND_PPP_PU_E!R50+FC_IND_PPP_PA_E!R50+FC_IND_PPP_PR_E!R50</f>
        <v>0.91607910576096296</v>
      </c>
      <c r="S50" s="30">
        <f>FC_IND_PPP_PU_E!S50+FC_IND_PPP_PA_E!S50+FC_IND_PPP_PR_E!S50</f>
        <v>0.94350816852966468</v>
      </c>
      <c r="T50" s="30">
        <f>FC_IND_PPP_PU_E!T50+FC_IND_PPP_PA_E!T50+FC_IND_PPP_PR_E!T50</f>
        <v>1.8243336199484088</v>
      </c>
      <c r="U50" s="30">
        <f>FC_IND_PPP_PU_E!U50+FC_IND_PPP_PA_E!U50+FC_IND_PPP_PR_E!U50</f>
        <v>23.400687876182282</v>
      </c>
      <c r="V50" s="30">
        <f>FC_IND_PPP_PU_E!V50+FC_IND_PPP_PA_E!V50+FC_IND_PPP_PR_E!V50</f>
        <v>21.882889079965608</v>
      </c>
      <c r="W50" s="30">
        <f>FC_IND_PPP_PU_E!W50+FC_IND_PPP_PA_E!W50+FC_IND_PPP_PR_E!W50</f>
        <v>1.9401547721410148</v>
      </c>
      <c r="X50" s="30">
        <f>FC_IND_PPP_PU_E!X50+FC_IND_PPP_PA_E!X50+FC_IND_PPP_PR_E!X50</f>
        <v>0.96431642304385212</v>
      </c>
    </row>
    <row r="51" spans="1:24" ht="11.25" customHeight="1" x14ac:dyDescent="0.2">
      <c r="A51" s="24" t="s">
        <v>89</v>
      </c>
      <c r="B51" s="25" t="s">
        <v>90</v>
      </c>
      <c r="C51" s="31">
        <f>FC_IND_PPP_PU_E!C51+FC_IND_PPP_PA_E!C51+FC_IND_PPP_PR_E!C51</f>
        <v>8507.1754944110053</v>
      </c>
      <c r="D51" s="31">
        <f>FC_IND_PPP_PU_E!D51+FC_IND_PPP_PA_E!D51+FC_IND_PPP_PR_E!D51</f>
        <v>8119.7536543422157</v>
      </c>
      <c r="E51" s="31">
        <f>FC_IND_PPP_PU_E!E51+FC_IND_PPP_PA_E!E51+FC_IND_PPP_PR_E!E51</f>
        <v>8286.2462596732603</v>
      </c>
      <c r="F51" s="31">
        <f>FC_IND_PPP_PU_E!F51+FC_IND_PPP_PA_E!F51+FC_IND_PPP_PR_E!F51</f>
        <v>8499.952536543422</v>
      </c>
      <c r="G51" s="31">
        <f>FC_IND_PPP_PU_E!G51+FC_IND_PPP_PA_E!G51+FC_IND_PPP_PR_E!G51</f>
        <v>7460.9395528804835</v>
      </c>
      <c r="H51" s="31">
        <f>FC_IND_PPP_PU_E!H51+FC_IND_PPP_PA_E!H51+FC_IND_PPP_PR_E!H51</f>
        <v>7729.1186586414442</v>
      </c>
      <c r="I51" s="31">
        <f>FC_IND_PPP_PU_E!I51+FC_IND_PPP_PA_E!I51+FC_IND_PPP_PR_E!I51</f>
        <v>7392.4924333619956</v>
      </c>
      <c r="J51" s="31">
        <f>FC_IND_PPP_PU_E!J51+FC_IND_PPP_PA_E!J51+FC_IND_PPP_PR_E!J51</f>
        <v>7524.5351676698192</v>
      </c>
      <c r="K51" s="31">
        <f>FC_IND_PPP_PU_E!K51+FC_IND_PPP_PA_E!K51+FC_IND_PPP_PR_E!K51</f>
        <v>7056.8107480653507</v>
      </c>
      <c r="L51" s="31">
        <f>FC_IND_PPP_PU_E!L51+FC_IND_PPP_PA_E!L51+FC_IND_PPP_PR_E!L51</f>
        <v>6581.2370593293208</v>
      </c>
      <c r="M51" s="31">
        <f>FC_IND_PPP_PU_E!M51+FC_IND_PPP_PA_E!M51+FC_IND_PPP_PR_E!M51</f>
        <v>7118.5073946689618</v>
      </c>
      <c r="N51" s="31">
        <f>FC_IND_PPP_PU_E!N51+FC_IND_PPP_PA_E!N51+FC_IND_PPP_PR_E!N51</f>
        <v>6517.8748925193468</v>
      </c>
      <c r="O51" s="31">
        <f>FC_IND_PPP_PU_E!O51+FC_IND_PPP_PA_E!O51+FC_IND_PPP_PR_E!O51</f>
        <v>6573.340412725709</v>
      </c>
      <c r="P51" s="31">
        <f>FC_IND_PPP_PU_E!P51+FC_IND_PPP_PA_E!P51+FC_IND_PPP_PR_E!P51</f>
        <v>6756.7092003439366</v>
      </c>
      <c r="Q51" s="31">
        <f>FC_IND_PPP_PU_E!Q51+FC_IND_PPP_PA_E!Q51+FC_IND_PPP_PR_E!Q51</f>
        <v>6667.3269991401557</v>
      </c>
      <c r="R51" s="31">
        <f>FC_IND_PPP_PU_E!R51+FC_IND_PPP_PA_E!R51+FC_IND_PPP_PR_E!R51</f>
        <v>6351.6587274290632</v>
      </c>
      <c r="S51" s="31">
        <f>FC_IND_PPP_PU_E!S51+FC_IND_PPP_PA_E!S51+FC_IND_PPP_PR_E!S51</f>
        <v>6318.8134995700775</v>
      </c>
      <c r="T51" s="31">
        <f>FC_IND_PPP_PU_E!T51+FC_IND_PPP_PA_E!T51+FC_IND_PPP_PR_E!T51</f>
        <v>6477.9651762682734</v>
      </c>
      <c r="U51" s="31">
        <f>FC_IND_PPP_PU_E!U51+FC_IND_PPP_PA_E!U51+FC_IND_PPP_PR_E!U51</f>
        <v>6232.2093723129847</v>
      </c>
      <c r="V51" s="31">
        <f>FC_IND_PPP_PU_E!V51+FC_IND_PPP_PA_E!V51+FC_IND_PPP_PR_E!V51</f>
        <v>6286.2363714531357</v>
      </c>
      <c r="W51" s="31">
        <f>FC_IND_PPP_PU_E!W51+FC_IND_PPP_PA_E!W51+FC_IND_PPP_PR_E!W51</f>
        <v>6104.0739466895957</v>
      </c>
      <c r="X51" s="31">
        <f>FC_IND_PPP_PU_E!X51+FC_IND_PPP_PA_E!X51+FC_IND_PPP_PR_E!X51</f>
        <v>7550.4635425623374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" si="26">SUM(C53:C70)</f>
        <v>9687.0482807527114</v>
      </c>
      <c r="D52" s="31">
        <f t="shared" ref="D52:W52" si="27">SUM(D53:D70)</f>
        <v>9293.0423364263588</v>
      </c>
      <c r="E52" s="31">
        <f t="shared" si="27"/>
        <v>9538.5358920697417</v>
      </c>
      <c r="F52" s="31">
        <f t="shared" si="27"/>
        <v>9876.8233741396616</v>
      </c>
      <c r="G52" s="31">
        <f t="shared" si="27"/>
        <v>10074.816810331562</v>
      </c>
      <c r="H52" s="31">
        <f t="shared" si="27"/>
        <v>10484.649100126704</v>
      </c>
      <c r="I52" s="31">
        <f t="shared" si="27"/>
        <v>11375.10134914706</v>
      </c>
      <c r="J52" s="31">
        <f t="shared" si="27"/>
        <v>11742.192374143378</v>
      </c>
      <c r="K52" s="31">
        <f t="shared" si="27"/>
        <v>11028.665786803322</v>
      </c>
      <c r="L52" s="31">
        <f t="shared" si="27"/>
        <v>10750.940573455488</v>
      </c>
      <c r="M52" s="31">
        <f t="shared" si="27"/>
        <v>11637.450503957352</v>
      </c>
      <c r="N52" s="31">
        <f t="shared" si="27"/>
        <v>11415.376303263783</v>
      </c>
      <c r="O52" s="31">
        <f t="shared" si="27"/>
        <v>11183.194548283</v>
      </c>
      <c r="P52" s="31">
        <f t="shared" si="27"/>
        <v>11459.250250484396</v>
      </c>
      <c r="Q52" s="31">
        <f t="shared" si="27"/>
        <v>11544.425167509848</v>
      </c>
      <c r="R52" s="31">
        <f t="shared" si="27"/>
        <v>11948.373852677829</v>
      </c>
      <c r="S52" s="31">
        <f t="shared" si="27"/>
        <v>12321.691336917</v>
      </c>
      <c r="T52" s="31">
        <f t="shared" si="27"/>
        <v>12636.828558741079</v>
      </c>
      <c r="U52" s="31">
        <f t="shared" si="27"/>
        <v>12948.694029102968</v>
      </c>
      <c r="V52" s="31">
        <f t="shared" si="27"/>
        <v>13424.537101778733</v>
      </c>
      <c r="W52" s="31">
        <f t="shared" si="27"/>
        <v>13214.264309615583</v>
      </c>
      <c r="X52" s="31">
        <f t="shared" ref="X52" si="28">SUM(X53:X70)</f>
        <v>12832.948157429331</v>
      </c>
    </row>
    <row r="53" spans="1:24" ht="11.25" customHeight="1" x14ac:dyDescent="0.2">
      <c r="A53" s="22" t="s">
        <v>93</v>
      </c>
      <c r="B53" s="23" t="s">
        <v>94</v>
      </c>
      <c r="C53" s="30">
        <f>FC_IND_PPP_PU_E!C53+FC_IND_PPP_PA_E!C53+FC_IND_PPP_PR_E!C53</f>
        <v>0</v>
      </c>
      <c r="D53" s="30">
        <f>FC_IND_PPP_PU_E!D53+FC_IND_PPP_PA_E!D53+FC_IND_PPP_PR_E!D53</f>
        <v>0</v>
      </c>
      <c r="E53" s="30">
        <f>FC_IND_PPP_PU_E!E53+FC_IND_PPP_PA_E!E53+FC_IND_PPP_PR_E!E53</f>
        <v>0</v>
      </c>
      <c r="F53" s="30">
        <f>FC_IND_PPP_PU_E!F53+FC_IND_PPP_PA_E!F53+FC_IND_PPP_PR_E!F53</f>
        <v>0</v>
      </c>
      <c r="G53" s="30">
        <f>FC_IND_PPP_PU_E!G53+FC_IND_PPP_PA_E!G53+FC_IND_PPP_PR_E!G53</f>
        <v>0</v>
      </c>
      <c r="H53" s="30">
        <f>FC_IND_PPP_PU_E!H53+FC_IND_PPP_PA_E!H53+FC_IND_PPP_PR_E!H53</f>
        <v>0</v>
      </c>
      <c r="I53" s="30">
        <f>FC_IND_PPP_PU_E!I53+FC_IND_PPP_PA_E!I53+FC_IND_PPP_PR_E!I53</f>
        <v>0</v>
      </c>
      <c r="J53" s="30">
        <f>FC_IND_PPP_PU_E!J53+FC_IND_PPP_PA_E!J53+FC_IND_PPP_PR_E!J53</f>
        <v>0</v>
      </c>
      <c r="K53" s="30">
        <f>FC_IND_PPP_PU_E!K53+FC_IND_PPP_PA_E!K53+FC_IND_PPP_PR_E!K53</f>
        <v>0</v>
      </c>
      <c r="L53" s="30">
        <f>FC_IND_PPP_PU_E!L53+FC_IND_PPP_PA_E!L53+FC_IND_PPP_PR_E!L53</f>
        <v>0</v>
      </c>
      <c r="M53" s="30">
        <f>FC_IND_PPP_PU_E!M53+FC_IND_PPP_PA_E!M53+FC_IND_PPP_PR_E!M53</f>
        <v>0</v>
      </c>
      <c r="N53" s="30">
        <f>FC_IND_PPP_PU_E!N53+FC_IND_PPP_PA_E!N53+FC_IND_PPP_PR_E!N53</f>
        <v>0</v>
      </c>
      <c r="O53" s="30">
        <f>FC_IND_PPP_PU_E!O53+FC_IND_PPP_PA_E!O53+FC_IND_PPP_PR_E!O53</f>
        <v>0</v>
      </c>
      <c r="P53" s="30">
        <f>FC_IND_PPP_PU_E!P53+FC_IND_PPP_PA_E!P53+FC_IND_PPP_PR_E!P53</f>
        <v>0</v>
      </c>
      <c r="Q53" s="30">
        <f>FC_IND_PPP_PU_E!Q53+FC_IND_PPP_PA_E!Q53+FC_IND_PPP_PR_E!Q53</f>
        <v>0</v>
      </c>
      <c r="R53" s="30">
        <f>FC_IND_PPP_PU_E!R53+FC_IND_PPP_PA_E!R53+FC_IND_PPP_PR_E!R53</f>
        <v>0</v>
      </c>
      <c r="S53" s="30">
        <f>FC_IND_PPP_PU_E!S53+FC_IND_PPP_PA_E!S53+FC_IND_PPP_PR_E!S53</f>
        <v>0</v>
      </c>
      <c r="T53" s="30">
        <f>FC_IND_PPP_PU_E!T53+FC_IND_PPP_PA_E!T53+FC_IND_PPP_PR_E!T53</f>
        <v>0</v>
      </c>
      <c r="U53" s="30">
        <f>FC_IND_PPP_PU_E!U53+FC_IND_PPP_PA_E!U53+FC_IND_PPP_PR_E!U53</f>
        <v>0</v>
      </c>
      <c r="V53" s="30">
        <f>FC_IND_PPP_PU_E!V53+FC_IND_PPP_PA_E!V53+FC_IND_PPP_PR_E!V53</f>
        <v>0</v>
      </c>
      <c r="W53" s="30">
        <f>FC_IND_PPP_PU_E!W53+FC_IND_PPP_PA_E!W53+FC_IND_PPP_PR_E!W53</f>
        <v>0</v>
      </c>
      <c r="X53" s="30">
        <f>FC_IND_PPP_PU_E!X53+FC_IND_PPP_PA_E!X53+FC_IND_PPP_PR_E!X53</f>
        <v>0</v>
      </c>
    </row>
    <row r="54" spans="1:24" ht="11.25" customHeight="1" x14ac:dyDescent="0.2">
      <c r="A54" s="22" t="s">
        <v>95</v>
      </c>
      <c r="B54" s="23" t="s">
        <v>96</v>
      </c>
      <c r="C54" s="30">
        <f>FC_IND_PPP_PU_E!C54+FC_IND_PPP_PA_E!C54+FC_IND_PPP_PR_E!C54</f>
        <v>0</v>
      </c>
      <c r="D54" s="30">
        <f>FC_IND_PPP_PU_E!D54+FC_IND_PPP_PA_E!D54+FC_IND_PPP_PR_E!D54</f>
        <v>0</v>
      </c>
      <c r="E54" s="30">
        <f>FC_IND_PPP_PU_E!E54+FC_IND_PPP_PA_E!E54+FC_IND_PPP_PR_E!E54</f>
        <v>0</v>
      </c>
      <c r="F54" s="30">
        <f>FC_IND_PPP_PU_E!F54+FC_IND_PPP_PA_E!F54+FC_IND_PPP_PR_E!F54</f>
        <v>0</v>
      </c>
      <c r="G54" s="30">
        <f>FC_IND_PPP_PU_E!G54+FC_IND_PPP_PA_E!G54+FC_IND_PPP_PR_E!G54</f>
        <v>0</v>
      </c>
      <c r="H54" s="30">
        <f>FC_IND_PPP_PU_E!H54+FC_IND_PPP_PA_E!H54+FC_IND_PPP_PR_E!H54</f>
        <v>0</v>
      </c>
      <c r="I54" s="30">
        <f>FC_IND_PPP_PU_E!I54+FC_IND_PPP_PA_E!I54+FC_IND_PPP_PR_E!I54</f>
        <v>0</v>
      </c>
      <c r="J54" s="30">
        <f>FC_IND_PPP_PU_E!J54+FC_IND_PPP_PA_E!J54+FC_IND_PPP_PR_E!J54</f>
        <v>0</v>
      </c>
      <c r="K54" s="30">
        <f>FC_IND_PPP_PU_E!K54+FC_IND_PPP_PA_E!K54+FC_IND_PPP_PR_E!K54</f>
        <v>0</v>
      </c>
      <c r="L54" s="30">
        <f>FC_IND_PPP_PU_E!L54+FC_IND_PPP_PA_E!L54+FC_IND_PPP_PR_E!L54</f>
        <v>0</v>
      </c>
      <c r="M54" s="30">
        <f>FC_IND_PPP_PU_E!M54+FC_IND_PPP_PA_E!M54+FC_IND_PPP_PR_E!M54</f>
        <v>0</v>
      </c>
      <c r="N54" s="30">
        <f>FC_IND_PPP_PU_E!N54+FC_IND_PPP_PA_E!N54+FC_IND_PPP_PR_E!N54</f>
        <v>0</v>
      </c>
      <c r="O54" s="30">
        <f>FC_IND_PPP_PU_E!O54+FC_IND_PPP_PA_E!O54+FC_IND_PPP_PR_E!O54</f>
        <v>0</v>
      </c>
      <c r="P54" s="30">
        <f>FC_IND_PPP_PU_E!P54+FC_IND_PPP_PA_E!P54+FC_IND_PPP_PR_E!P54</f>
        <v>0</v>
      </c>
      <c r="Q54" s="30">
        <f>FC_IND_PPP_PU_E!Q54+FC_IND_PPP_PA_E!Q54+FC_IND_PPP_PR_E!Q54</f>
        <v>0</v>
      </c>
      <c r="R54" s="30">
        <f>FC_IND_PPP_PU_E!R54+FC_IND_PPP_PA_E!R54+FC_IND_PPP_PR_E!R54</f>
        <v>0</v>
      </c>
      <c r="S54" s="30">
        <f>FC_IND_PPP_PU_E!S54+FC_IND_PPP_PA_E!S54+FC_IND_PPP_PR_E!S54</f>
        <v>0</v>
      </c>
      <c r="T54" s="30">
        <f>FC_IND_PPP_PU_E!T54+FC_IND_PPP_PA_E!T54+FC_IND_PPP_PR_E!T54</f>
        <v>0</v>
      </c>
      <c r="U54" s="30">
        <f>FC_IND_PPP_PU_E!U54+FC_IND_PPP_PA_E!U54+FC_IND_PPP_PR_E!U54</f>
        <v>0</v>
      </c>
      <c r="V54" s="30">
        <f>FC_IND_PPP_PU_E!V54+FC_IND_PPP_PA_E!V54+FC_IND_PPP_PR_E!V54</f>
        <v>0</v>
      </c>
      <c r="W54" s="30">
        <f>FC_IND_PPP_PU_E!W54+FC_IND_PPP_PA_E!W54+FC_IND_PPP_PR_E!W54</f>
        <v>0</v>
      </c>
      <c r="X54" s="30">
        <f>FC_IND_PPP_PU_E!X54+FC_IND_PPP_PA_E!X54+FC_IND_PPP_PR_E!X54</f>
        <v>0</v>
      </c>
    </row>
    <row r="55" spans="1:24" ht="11.25" customHeight="1" x14ac:dyDescent="0.2">
      <c r="A55" s="22" t="s">
        <v>97</v>
      </c>
      <c r="B55" s="23" t="s">
        <v>98</v>
      </c>
      <c r="C55" s="30">
        <f>FC_IND_PPP_PU_E!C55+FC_IND_PPP_PA_E!C55+FC_IND_PPP_PR_E!C55</f>
        <v>0</v>
      </c>
      <c r="D55" s="30">
        <f>FC_IND_PPP_PU_E!D55+FC_IND_PPP_PA_E!D55+FC_IND_PPP_PR_E!D55</f>
        <v>0</v>
      </c>
      <c r="E55" s="30">
        <f>FC_IND_PPP_PU_E!E55+FC_IND_PPP_PA_E!E55+FC_IND_PPP_PR_E!E55</f>
        <v>0</v>
      </c>
      <c r="F55" s="30">
        <f>FC_IND_PPP_PU_E!F55+FC_IND_PPP_PA_E!F55+FC_IND_PPP_PR_E!F55</f>
        <v>0</v>
      </c>
      <c r="G55" s="30">
        <f>FC_IND_PPP_PU_E!G55+FC_IND_PPP_PA_E!G55+FC_IND_PPP_PR_E!G55</f>
        <v>0</v>
      </c>
      <c r="H55" s="30">
        <f>FC_IND_PPP_PU_E!H55+FC_IND_PPP_PA_E!H55+FC_IND_PPP_PR_E!H55</f>
        <v>0</v>
      </c>
      <c r="I55" s="30">
        <f>FC_IND_PPP_PU_E!I55+FC_IND_PPP_PA_E!I55+FC_IND_PPP_PR_E!I55</f>
        <v>0</v>
      </c>
      <c r="J55" s="30">
        <f>FC_IND_PPP_PU_E!J55+FC_IND_PPP_PA_E!J55+FC_IND_PPP_PR_E!J55</f>
        <v>0</v>
      </c>
      <c r="K55" s="30">
        <f>FC_IND_PPP_PU_E!K55+FC_IND_PPP_PA_E!K55+FC_IND_PPP_PR_E!K55</f>
        <v>0</v>
      </c>
      <c r="L55" s="30">
        <f>FC_IND_PPP_PU_E!L55+FC_IND_PPP_PA_E!L55+FC_IND_PPP_PR_E!L55</f>
        <v>0</v>
      </c>
      <c r="M55" s="30">
        <f>FC_IND_PPP_PU_E!M55+FC_IND_PPP_PA_E!M55+FC_IND_PPP_PR_E!M55</f>
        <v>0</v>
      </c>
      <c r="N55" s="30">
        <f>FC_IND_PPP_PU_E!N55+FC_IND_PPP_PA_E!N55+FC_IND_PPP_PR_E!N55</f>
        <v>0</v>
      </c>
      <c r="O55" s="30">
        <f>FC_IND_PPP_PU_E!O55+FC_IND_PPP_PA_E!O55+FC_IND_PPP_PR_E!O55</f>
        <v>0</v>
      </c>
      <c r="P55" s="30">
        <f>FC_IND_PPP_PU_E!P55+FC_IND_PPP_PA_E!P55+FC_IND_PPP_PR_E!P55</f>
        <v>0</v>
      </c>
      <c r="Q55" s="30">
        <f>FC_IND_PPP_PU_E!Q55+FC_IND_PPP_PA_E!Q55+FC_IND_PPP_PR_E!Q55</f>
        <v>0</v>
      </c>
      <c r="R55" s="30">
        <f>FC_IND_PPP_PU_E!R55+FC_IND_PPP_PA_E!R55+FC_IND_PPP_PR_E!R55</f>
        <v>0</v>
      </c>
      <c r="S55" s="30">
        <f>FC_IND_PPP_PU_E!S55+FC_IND_PPP_PA_E!S55+FC_IND_PPP_PR_E!S55</f>
        <v>0</v>
      </c>
      <c r="T55" s="30">
        <f>FC_IND_PPP_PU_E!T55+FC_IND_PPP_PA_E!T55+FC_IND_PPP_PR_E!T55</f>
        <v>0</v>
      </c>
      <c r="U55" s="30">
        <f>FC_IND_PPP_PU_E!U55+FC_IND_PPP_PA_E!U55+FC_IND_PPP_PR_E!U55</f>
        <v>0</v>
      </c>
      <c r="V55" s="30">
        <f>FC_IND_PPP_PU_E!V55+FC_IND_PPP_PA_E!V55+FC_IND_PPP_PR_E!V55</f>
        <v>0</v>
      </c>
      <c r="W55" s="30">
        <f>FC_IND_PPP_PU_E!W55+FC_IND_PPP_PA_E!W55+FC_IND_PPP_PR_E!W55</f>
        <v>0</v>
      </c>
      <c r="X55" s="30">
        <f>FC_IND_PPP_PU_E!X55+FC_IND_PPP_PA_E!X55+FC_IND_PPP_PR_E!X55</f>
        <v>0</v>
      </c>
    </row>
    <row r="56" spans="1:24" ht="11.25" customHeight="1" x14ac:dyDescent="0.2">
      <c r="A56" s="22" t="s">
        <v>99</v>
      </c>
      <c r="B56" s="23" t="s">
        <v>100</v>
      </c>
      <c r="C56" s="30">
        <f>FC_IND_PPP_PU_E!C56+FC_IND_PPP_PA_E!C56+FC_IND_PPP_PR_E!C56</f>
        <v>0</v>
      </c>
      <c r="D56" s="30">
        <f>FC_IND_PPP_PU_E!D56+FC_IND_PPP_PA_E!D56+FC_IND_PPP_PR_E!D56</f>
        <v>0</v>
      </c>
      <c r="E56" s="30">
        <f>FC_IND_PPP_PU_E!E56+FC_IND_PPP_PA_E!E56+FC_IND_PPP_PR_E!E56</f>
        <v>0</v>
      </c>
      <c r="F56" s="30">
        <f>FC_IND_PPP_PU_E!F56+FC_IND_PPP_PA_E!F56+FC_IND_PPP_PR_E!F56</f>
        <v>0</v>
      </c>
      <c r="G56" s="30">
        <f>FC_IND_PPP_PU_E!G56+FC_IND_PPP_PA_E!G56+FC_IND_PPP_PR_E!G56</f>
        <v>0</v>
      </c>
      <c r="H56" s="30">
        <f>FC_IND_PPP_PU_E!H56+FC_IND_PPP_PA_E!H56+FC_IND_PPP_PR_E!H56</f>
        <v>0</v>
      </c>
      <c r="I56" s="30">
        <f>FC_IND_PPP_PU_E!I56+FC_IND_PPP_PA_E!I56+FC_IND_PPP_PR_E!I56</f>
        <v>0</v>
      </c>
      <c r="J56" s="30">
        <f>FC_IND_PPP_PU_E!J56+FC_IND_PPP_PA_E!J56+FC_IND_PPP_PR_E!J56</f>
        <v>0</v>
      </c>
      <c r="K56" s="30">
        <f>FC_IND_PPP_PU_E!K56+FC_IND_PPP_PA_E!K56+FC_IND_PPP_PR_E!K56</f>
        <v>0</v>
      </c>
      <c r="L56" s="30">
        <f>FC_IND_PPP_PU_E!L56+FC_IND_PPP_PA_E!L56+FC_IND_PPP_PR_E!L56</f>
        <v>0</v>
      </c>
      <c r="M56" s="30">
        <f>FC_IND_PPP_PU_E!M56+FC_IND_PPP_PA_E!M56+FC_IND_PPP_PR_E!M56</f>
        <v>0</v>
      </c>
      <c r="N56" s="30">
        <f>FC_IND_PPP_PU_E!N56+FC_IND_PPP_PA_E!N56+FC_IND_PPP_PR_E!N56</f>
        <v>0</v>
      </c>
      <c r="O56" s="30">
        <f>FC_IND_PPP_PU_E!O56+FC_IND_PPP_PA_E!O56+FC_IND_PPP_PR_E!O56</f>
        <v>0</v>
      </c>
      <c r="P56" s="30">
        <f>FC_IND_PPP_PU_E!P56+FC_IND_PPP_PA_E!P56+FC_IND_PPP_PR_E!P56</f>
        <v>0</v>
      </c>
      <c r="Q56" s="30">
        <f>FC_IND_PPP_PU_E!Q56+FC_IND_PPP_PA_E!Q56+FC_IND_PPP_PR_E!Q56</f>
        <v>0</v>
      </c>
      <c r="R56" s="30">
        <f>FC_IND_PPP_PU_E!R56+FC_IND_PPP_PA_E!R56+FC_IND_PPP_PR_E!R56</f>
        <v>0</v>
      </c>
      <c r="S56" s="30">
        <f>FC_IND_PPP_PU_E!S56+FC_IND_PPP_PA_E!S56+FC_IND_PPP_PR_E!S56</f>
        <v>0</v>
      </c>
      <c r="T56" s="30">
        <f>FC_IND_PPP_PU_E!T56+FC_IND_PPP_PA_E!T56+FC_IND_PPP_PR_E!T56</f>
        <v>0</v>
      </c>
      <c r="U56" s="30">
        <f>FC_IND_PPP_PU_E!U56+FC_IND_PPP_PA_E!U56+FC_IND_PPP_PR_E!U56</f>
        <v>0</v>
      </c>
      <c r="V56" s="30">
        <f>FC_IND_PPP_PU_E!V56+FC_IND_PPP_PA_E!V56+FC_IND_PPP_PR_E!V56</f>
        <v>0</v>
      </c>
      <c r="W56" s="30">
        <f>FC_IND_PPP_PU_E!W56+FC_IND_PPP_PA_E!W56+FC_IND_PPP_PR_E!W56</f>
        <v>0</v>
      </c>
      <c r="X56" s="30">
        <f>FC_IND_PPP_PU_E!X56+FC_IND_PPP_PA_E!X56+FC_IND_PPP_PR_E!X56</f>
        <v>0</v>
      </c>
    </row>
    <row r="57" spans="1:24" ht="11.25" customHeight="1" x14ac:dyDescent="0.2">
      <c r="A57" s="22" t="s">
        <v>101</v>
      </c>
      <c r="B57" s="23" t="s">
        <v>102</v>
      </c>
      <c r="C57" s="30">
        <f>FC_IND_PPP_PU_E!C57+FC_IND_PPP_PA_E!C57+FC_IND_PPP_PR_E!C57</f>
        <v>1.031814273430782E-3</v>
      </c>
      <c r="D57" s="30">
        <f>FC_IND_PPP_PU_E!D57+FC_IND_PPP_PA_E!D57+FC_IND_PPP_PR_E!D57</f>
        <v>1.0318142734307817E-3</v>
      </c>
      <c r="E57" s="30">
        <f>FC_IND_PPP_PU_E!E57+FC_IND_PPP_PA_E!E57+FC_IND_PPP_PR_E!E57</f>
        <v>7.3086844368013756E-3</v>
      </c>
      <c r="F57" s="30">
        <f>FC_IND_PPP_PU_E!F57+FC_IND_PPP_PA_E!F57+FC_IND_PPP_PR_E!F57</f>
        <v>7.3086844368013756E-3</v>
      </c>
      <c r="G57" s="30">
        <f>FC_IND_PPP_PU_E!G57+FC_IND_PPP_PA_E!G57+FC_IND_PPP_PR_E!G57</f>
        <v>1.1607910576096302E-2</v>
      </c>
      <c r="H57" s="30">
        <f>FC_IND_PPP_PU_E!H57+FC_IND_PPP_PA_E!H57+FC_IND_PPP_PR_E!H57</f>
        <v>1.16079105760963E-2</v>
      </c>
      <c r="I57" s="30">
        <f>FC_IND_PPP_PU_E!I57+FC_IND_PPP_PA_E!I57+FC_IND_PPP_PR_E!I57</f>
        <v>1.1607910576096302E-2</v>
      </c>
      <c r="J57" s="30">
        <f>FC_IND_PPP_PU_E!J57+FC_IND_PPP_PA_E!J57+FC_IND_PPP_PR_E!J57</f>
        <v>1.917454858125537E-2</v>
      </c>
      <c r="K57" s="30">
        <f>FC_IND_PPP_PU_E!K57+FC_IND_PPP_PA_E!K57+FC_IND_PPP_PR_E!K57</f>
        <v>1.917454858125537E-2</v>
      </c>
      <c r="L57" s="30">
        <f>FC_IND_PPP_PU_E!L57+FC_IND_PPP_PA_E!L57+FC_IND_PPP_PR_E!L57</f>
        <v>2.91487532244196E-2</v>
      </c>
      <c r="M57" s="30">
        <f>FC_IND_PPP_PU_E!M57+FC_IND_PPP_PA_E!M57+FC_IND_PPP_PR_E!M57</f>
        <v>2.91487532244196E-2</v>
      </c>
      <c r="N57" s="30">
        <f>FC_IND_PPP_PU_E!N57+FC_IND_PPP_PA_E!N57+FC_IND_PPP_PR_E!N57</f>
        <v>2.91487532244196E-2</v>
      </c>
      <c r="O57" s="30">
        <f>FC_IND_PPP_PU_E!O57+FC_IND_PPP_PA_E!O57+FC_IND_PPP_PR_E!O57</f>
        <v>2.91487532244196E-2</v>
      </c>
      <c r="P57" s="30">
        <f>FC_IND_PPP_PU_E!P57+FC_IND_PPP_PA_E!P57+FC_IND_PPP_PR_E!P57</f>
        <v>2.91487532244196E-2</v>
      </c>
      <c r="Q57" s="30">
        <f>FC_IND_PPP_PU_E!Q57+FC_IND_PPP_PA_E!Q57+FC_IND_PPP_PR_E!Q57</f>
        <v>2.91487532244196E-2</v>
      </c>
      <c r="R57" s="30">
        <f>FC_IND_PPP_PU_E!R57+FC_IND_PPP_PA_E!R57+FC_IND_PPP_PR_E!R57</f>
        <v>2.91487532244196E-2</v>
      </c>
      <c r="S57" s="30">
        <f>FC_IND_PPP_PU_E!S57+FC_IND_PPP_PA_E!S57+FC_IND_PPP_PR_E!S57</f>
        <v>2.91487532244196E-2</v>
      </c>
      <c r="T57" s="30">
        <f>FC_IND_PPP_PU_E!T57+FC_IND_PPP_PA_E!T57+FC_IND_PPP_PR_E!T57</f>
        <v>2.91487532244196E-2</v>
      </c>
      <c r="U57" s="30">
        <f>FC_IND_PPP_PU_E!U57+FC_IND_PPP_PA_E!U57+FC_IND_PPP_PR_E!U57</f>
        <v>2.91487532244196E-2</v>
      </c>
      <c r="V57" s="30">
        <f>FC_IND_PPP_PU_E!V57+FC_IND_PPP_PA_E!V57+FC_IND_PPP_PR_E!V57</f>
        <v>2.9148753224419597E-2</v>
      </c>
      <c r="W57" s="30">
        <f>FC_IND_PPP_PU_E!W57+FC_IND_PPP_PA_E!W57+FC_IND_PPP_PR_E!W57</f>
        <v>2.91487532244196E-2</v>
      </c>
      <c r="X57" s="30">
        <f>FC_IND_PPP_PU_E!X57+FC_IND_PPP_PA_E!X57+FC_IND_PPP_PR_E!X57</f>
        <v>2.8202923473774719E-2</v>
      </c>
    </row>
    <row r="58" spans="1:24" ht="11.25" customHeight="1" x14ac:dyDescent="0.2">
      <c r="A58" s="22" t="s">
        <v>103</v>
      </c>
      <c r="B58" s="23" t="s">
        <v>104</v>
      </c>
      <c r="C58" s="30">
        <f>FC_IND_PPP_PU_E!C58+FC_IND_PPP_PA_E!C58+FC_IND_PPP_PR_E!C58</f>
        <v>0</v>
      </c>
      <c r="D58" s="30">
        <f>FC_IND_PPP_PU_E!D58+FC_IND_PPP_PA_E!D58+FC_IND_PPP_PR_E!D58</f>
        <v>0</v>
      </c>
      <c r="E58" s="30">
        <f>FC_IND_PPP_PU_E!E58+FC_IND_PPP_PA_E!E58+FC_IND_PPP_PR_E!E58</f>
        <v>0</v>
      </c>
      <c r="F58" s="30">
        <f>FC_IND_PPP_PU_E!F58+FC_IND_PPP_PA_E!F58+FC_IND_PPP_PR_E!F58</f>
        <v>0</v>
      </c>
      <c r="G58" s="30">
        <f>FC_IND_PPP_PU_E!G58+FC_IND_PPP_PA_E!G58+FC_IND_PPP_PR_E!G58</f>
        <v>0</v>
      </c>
      <c r="H58" s="30">
        <f>FC_IND_PPP_PU_E!H58+FC_IND_PPP_PA_E!H58+FC_IND_PPP_PR_E!H58</f>
        <v>0</v>
      </c>
      <c r="I58" s="30">
        <f>FC_IND_PPP_PU_E!I58+FC_IND_PPP_PA_E!I58+FC_IND_PPP_PR_E!I58</f>
        <v>0</v>
      </c>
      <c r="J58" s="30">
        <f>FC_IND_PPP_PU_E!J58+FC_IND_PPP_PA_E!J58+FC_IND_PPP_PR_E!J58</f>
        <v>0</v>
      </c>
      <c r="K58" s="30">
        <f>FC_IND_PPP_PU_E!K58+FC_IND_PPP_PA_E!K58+FC_IND_PPP_PR_E!K58</f>
        <v>0</v>
      </c>
      <c r="L58" s="30">
        <f>FC_IND_PPP_PU_E!L58+FC_IND_PPP_PA_E!L58+FC_IND_PPP_PR_E!L58</f>
        <v>0</v>
      </c>
      <c r="M58" s="30">
        <f>FC_IND_PPP_PU_E!M58+FC_IND_PPP_PA_E!M58+FC_IND_PPP_PR_E!M58</f>
        <v>0</v>
      </c>
      <c r="N58" s="30">
        <f>FC_IND_PPP_PU_E!N58+FC_IND_PPP_PA_E!N58+FC_IND_PPP_PR_E!N58</f>
        <v>0</v>
      </c>
      <c r="O58" s="30">
        <f>FC_IND_PPP_PU_E!O58+FC_IND_PPP_PA_E!O58+FC_IND_PPP_PR_E!O58</f>
        <v>0</v>
      </c>
      <c r="P58" s="30">
        <f>FC_IND_PPP_PU_E!P58+FC_IND_PPP_PA_E!P58+FC_IND_PPP_PR_E!P58</f>
        <v>0</v>
      </c>
      <c r="Q58" s="30">
        <f>FC_IND_PPP_PU_E!Q58+FC_IND_PPP_PA_E!Q58+FC_IND_PPP_PR_E!Q58</f>
        <v>0</v>
      </c>
      <c r="R58" s="30">
        <f>FC_IND_PPP_PU_E!R58+FC_IND_PPP_PA_E!R58+FC_IND_PPP_PR_E!R58</f>
        <v>0</v>
      </c>
      <c r="S58" s="30">
        <f>FC_IND_PPP_PU_E!S58+FC_IND_PPP_PA_E!S58+FC_IND_PPP_PR_E!S58</f>
        <v>0</v>
      </c>
      <c r="T58" s="30">
        <f>FC_IND_PPP_PU_E!T58+FC_IND_PPP_PA_E!T58+FC_IND_PPP_PR_E!T58</f>
        <v>0</v>
      </c>
      <c r="U58" s="30">
        <f>FC_IND_PPP_PU_E!U58+FC_IND_PPP_PA_E!U58+FC_IND_PPP_PR_E!U58</f>
        <v>0</v>
      </c>
      <c r="V58" s="30">
        <f>FC_IND_PPP_PU_E!V58+FC_IND_PPP_PA_E!V58+FC_IND_PPP_PR_E!V58</f>
        <v>0</v>
      </c>
      <c r="W58" s="30">
        <f>FC_IND_PPP_PU_E!W58+FC_IND_PPP_PA_E!W58+FC_IND_PPP_PR_E!W58</f>
        <v>0</v>
      </c>
      <c r="X58" s="30">
        <f>FC_IND_PPP_PU_E!X58+FC_IND_PPP_PA_E!X58+FC_IND_PPP_PR_E!X58</f>
        <v>0</v>
      </c>
    </row>
    <row r="59" spans="1:24" ht="11.25" customHeight="1" x14ac:dyDescent="0.2">
      <c r="A59" s="22" t="s">
        <v>105</v>
      </c>
      <c r="B59" s="23" t="s">
        <v>106</v>
      </c>
      <c r="C59" s="30">
        <f>FC_IND_PPP_PU_E!C59+FC_IND_PPP_PA_E!C59+FC_IND_PPP_PR_E!C59</f>
        <v>9654.6527944969894</v>
      </c>
      <c r="D59" s="30">
        <f>FC_IND_PPP_PU_E!D59+FC_IND_PPP_PA_E!D59+FC_IND_PPP_PR_E!D59</f>
        <v>9253.8932072226999</v>
      </c>
      <c r="E59" s="30">
        <f>FC_IND_PPP_PU_E!E59+FC_IND_PPP_PA_E!E59+FC_IND_PPP_PR_E!E59</f>
        <v>9502.2213241616519</v>
      </c>
      <c r="F59" s="30">
        <f>FC_IND_PPP_PU_E!F59+FC_IND_PPP_PA_E!F59+FC_IND_PPP_PR_E!F59</f>
        <v>9777.9925193465169</v>
      </c>
      <c r="G59" s="30">
        <f>FC_IND_PPP_PU_E!G59+FC_IND_PPP_PA_E!G59+FC_IND_PPP_PR_E!G59</f>
        <v>9981.5373172828877</v>
      </c>
      <c r="H59" s="30">
        <f>FC_IND_PPP_PU_E!H59+FC_IND_PPP_PA_E!H59+FC_IND_PPP_PR_E!H59</f>
        <v>10409.877987962165</v>
      </c>
      <c r="I59" s="30">
        <f>FC_IND_PPP_PU_E!I59+FC_IND_PPP_PA_E!I59+FC_IND_PPP_PR_E!I59</f>
        <v>11286.558383490972</v>
      </c>
      <c r="J59" s="30">
        <f>FC_IND_PPP_PU_E!J59+FC_IND_PPP_PA_E!J59+FC_IND_PPP_PR_E!J59</f>
        <v>11630.017540842646</v>
      </c>
      <c r="K59" s="30">
        <f>FC_IND_PPP_PU_E!K59+FC_IND_PPP_PA_E!K59+FC_IND_PPP_PR_E!K59</f>
        <v>10969.230180567498</v>
      </c>
      <c r="L59" s="30">
        <f>FC_IND_PPP_PU_E!L59+FC_IND_PPP_PA_E!L59+FC_IND_PPP_PR_E!L59</f>
        <v>10673.311177987962</v>
      </c>
      <c r="M59" s="30">
        <f>FC_IND_PPP_PU_E!M59+FC_IND_PPP_PA_E!M59+FC_IND_PPP_PR_E!M59</f>
        <v>11547.654514187447</v>
      </c>
      <c r="N59" s="30">
        <f>FC_IND_PPP_PU_E!N59+FC_IND_PPP_PA_E!N59+FC_IND_PPP_PR_E!N59</f>
        <v>11324.70034393809</v>
      </c>
      <c r="O59" s="30">
        <f>FC_IND_PPP_PU_E!O59+FC_IND_PPP_PA_E!O59+FC_IND_PPP_PR_E!O59</f>
        <v>11083.910576096303</v>
      </c>
      <c r="P59" s="30">
        <f>FC_IND_PPP_PU_E!P59+FC_IND_PPP_PA_E!P59+FC_IND_PPP_PR_E!P59</f>
        <v>11289.193465176268</v>
      </c>
      <c r="Q59" s="30">
        <f>FC_IND_PPP_PU_E!Q59+FC_IND_PPP_PA_E!Q59+FC_IND_PPP_PR_E!Q59</f>
        <v>11352.604643164232</v>
      </c>
      <c r="R59" s="30">
        <f>FC_IND_PPP_PU_E!R59+FC_IND_PPP_PA_E!R59+FC_IND_PPP_PR_E!R59</f>
        <v>11744.941960447119</v>
      </c>
      <c r="S59" s="30">
        <f>FC_IND_PPP_PU_E!S59+FC_IND_PPP_PA_E!S59+FC_IND_PPP_PR_E!S59</f>
        <v>12111.104471195185</v>
      </c>
      <c r="T59" s="30">
        <f>FC_IND_PPP_PU_E!T59+FC_IND_PPP_PA_E!T59+FC_IND_PPP_PR_E!T59</f>
        <v>12369.42871883061</v>
      </c>
      <c r="U59" s="30">
        <f>FC_IND_PPP_PU_E!U59+FC_IND_PPP_PA_E!U59+FC_IND_PPP_PR_E!U59</f>
        <v>12604.480223559756</v>
      </c>
      <c r="V59" s="30">
        <f>FC_IND_PPP_PU_E!V59+FC_IND_PPP_PA_E!V59+FC_IND_PPP_PR_E!V59</f>
        <v>13029.431470335339</v>
      </c>
      <c r="W59" s="30">
        <f>FC_IND_PPP_PU_E!W59+FC_IND_PPP_PA_E!W59+FC_IND_PPP_PR_E!W59</f>
        <v>12748.556577815993</v>
      </c>
      <c r="X59" s="30">
        <f>FC_IND_PPP_PU_E!X59+FC_IND_PPP_PA_E!X59+FC_IND_PPP_PR_E!X59</f>
        <v>12348.972141014618</v>
      </c>
    </row>
    <row r="60" spans="1:24" ht="11.25" customHeight="1" x14ac:dyDescent="0.2">
      <c r="A60" s="22" t="s">
        <v>107</v>
      </c>
      <c r="B60" s="23" t="s">
        <v>108</v>
      </c>
      <c r="C60" s="30">
        <f>FC_IND_PPP_PU_E!C60+FC_IND_PPP_PA_E!C60+FC_IND_PPP_PR_E!C60</f>
        <v>0</v>
      </c>
      <c r="D60" s="30">
        <f>FC_IND_PPP_PU_E!D60+FC_IND_PPP_PA_E!D60+FC_IND_PPP_PR_E!D60</f>
        <v>0</v>
      </c>
      <c r="E60" s="30">
        <f>FC_IND_PPP_PU_E!E60+FC_IND_PPP_PA_E!E60+FC_IND_PPP_PR_E!E60</f>
        <v>0</v>
      </c>
      <c r="F60" s="30">
        <f>FC_IND_PPP_PU_E!F60+FC_IND_PPP_PA_E!F60+FC_IND_PPP_PR_E!F60</f>
        <v>0</v>
      </c>
      <c r="G60" s="30">
        <f>FC_IND_PPP_PU_E!G60+FC_IND_PPP_PA_E!G60+FC_IND_PPP_PR_E!G60</f>
        <v>0</v>
      </c>
      <c r="H60" s="30">
        <f>FC_IND_PPP_PU_E!H60+FC_IND_PPP_PA_E!H60+FC_IND_PPP_PR_E!H60</f>
        <v>0</v>
      </c>
      <c r="I60" s="30">
        <f>FC_IND_PPP_PU_E!I60+FC_IND_PPP_PA_E!I60+FC_IND_PPP_PR_E!I60</f>
        <v>0</v>
      </c>
      <c r="J60" s="30">
        <f>FC_IND_PPP_PU_E!J60+FC_IND_PPP_PA_E!J60+FC_IND_PPP_PR_E!J60</f>
        <v>0</v>
      </c>
      <c r="K60" s="30">
        <f>FC_IND_PPP_PU_E!K60+FC_IND_PPP_PA_E!K60+FC_IND_PPP_PR_E!K60</f>
        <v>0</v>
      </c>
      <c r="L60" s="30">
        <f>FC_IND_PPP_PU_E!L60+FC_IND_PPP_PA_E!L60+FC_IND_PPP_PR_E!L60</f>
        <v>0</v>
      </c>
      <c r="M60" s="30">
        <f>FC_IND_PPP_PU_E!M60+FC_IND_PPP_PA_E!M60+FC_IND_PPP_PR_E!M60</f>
        <v>0</v>
      </c>
      <c r="N60" s="30">
        <f>FC_IND_PPP_PU_E!N60+FC_IND_PPP_PA_E!N60+FC_IND_PPP_PR_E!N60</f>
        <v>0</v>
      </c>
      <c r="O60" s="30">
        <f>FC_IND_PPP_PU_E!O60+FC_IND_PPP_PA_E!O60+FC_IND_PPP_PR_E!O60</f>
        <v>0</v>
      </c>
      <c r="P60" s="30">
        <f>FC_IND_PPP_PU_E!P60+FC_IND_PPP_PA_E!P60+FC_IND_PPP_PR_E!P60</f>
        <v>0</v>
      </c>
      <c r="Q60" s="30">
        <f>FC_IND_PPP_PU_E!Q60+FC_IND_PPP_PA_E!Q60+FC_IND_PPP_PR_E!Q60</f>
        <v>0</v>
      </c>
      <c r="R60" s="30">
        <f>FC_IND_PPP_PU_E!R60+FC_IND_PPP_PA_E!R60+FC_IND_PPP_PR_E!R60</f>
        <v>0</v>
      </c>
      <c r="S60" s="30">
        <f>FC_IND_PPP_PU_E!S60+FC_IND_PPP_PA_E!S60+FC_IND_PPP_PR_E!S60</f>
        <v>0</v>
      </c>
      <c r="T60" s="30">
        <f>FC_IND_PPP_PU_E!T60+FC_IND_PPP_PA_E!T60+FC_IND_PPP_PR_E!T60</f>
        <v>0</v>
      </c>
      <c r="U60" s="30">
        <f>FC_IND_PPP_PU_E!U60+FC_IND_PPP_PA_E!U60+FC_IND_PPP_PR_E!U60</f>
        <v>0</v>
      </c>
      <c r="V60" s="30">
        <f>FC_IND_PPP_PU_E!V60+FC_IND_PPP_PA_E!V60+FC_IND_PPP_PR_E!V60</f>
        <v>0</v>
      </c>
      <c r="W60" s="30">
        <f>FC_IND_PPP_PU_E!W60+FC_IND_PPP_PA_E!W60+FC_IND_PPP_PR_E!W60</f>
        <v>0</v>
      </c>
      <c r="X60" s="30">
        <f>FC_IND_PPP_PU_E!X60+FC_IND_PPP_PA_E!X60+FC_IND_PPP_PR_E!X60</f>
        <v>0</v>
      </c>
    </row>
    <row r="61" spans="1:24" ht="11.25" customHeight="1" x14ac:dyDescent="0.2">
      <c r="A61" s="22" t="s">
        <v>109</v>
      </c>
      <c r="B61" s="23" t="s">
        <v>110</v>
      </c>
      <c r="C61" s="30">
        <f>FC_IND_PPP_PU_E!C61+FC_IND_PPP_PA_E!C61+FC_IND_PPP_PR_E!C61</f>
        <v>11.560103181427342</v>
      </c>
      <c r="D61" s="30">
        <f>FC_IND_PPP_PU_E!D61+FC_IND_PPP_PA_E!D61+FC_IND_PPP_PR_E!D61</f>
        <v>13.566466036113498</v>
      </c>
      <c r="E61" s="30">
        <f>FC_IND_PPP_PU_E!E61+FC_IND_PPP_PA_E!E61+FC_IND_PPP_PR_E!E61</f>
        <v>15.262252794496991</v>
      </c>
      <c r="F61" s="30">
        <f>FC_IND_PPP_PU_E!F61+FC_IND_PPP_PA_E!F61+FC_IND_PPP_PR_E!F61</f>
        <v>12.945485812553738</v>
      </c>
      <c r="G61" s="30">
        <f>FC_IND_PPP_PU_E!G61+FC_IND_PPP_PA_E!G61+FC_IND_PPP_PR_E!G61</f>
        <v>19.537575236457439</v>
      </c>
      <c r="H61" s="30">
        <f>FC_IND_PPP_PU_E!H61+FC_IND_PPP_PA_E!H61+FC_IND_PPP_PR_E!H61</f>
        <v>25.932072226999136</v>
      </c>
      <c r="I61" s="30">
        <f>FC_IND_PPP_PU_E!I61+FC_IND_PPP_PA_E!I61+FC_IND_PPP_PR_E!I61</f>
        <v>20.891831470335337</v>
      </c>
      <c r="J61" s="30">
        <f>FC_IND_PPP_PU_E!J61+FC_IND_PPP_PA_E!J61+FC_IND_PPP_PR_E!J61</f>
        <v>38.510576096302671</v>
      </c>
      <c r="K61" s="30">
        <f>FC_IND_PPP_PU_E!K61+FC_IND_PPP_PA_E!K61+FC_IND_PPP_PR_E!K61</f>
        <v>32.588907996560629</v>
      </c>
      <c r="L61" s="30">
        <f>FC_IND_PPP_PU_E!L61+FC_IND_PPP_PA_E!L61+FC_IND_PPP_PR_E!L61</f>
        <v>51.751762682717107</v>
      </c>
      <c r="M61" s="30">
        <f>FC_IND_PPP_PU_E!M61+FC_IND_PPP_PA_E!M61+FC_IND_PPP_PR_E!M61</f>
        <v>55.011951848667245</v>
      </c>
      <c r="N61" s="30">
        <f>FC_IND_PPP_PU_E!N61+FC_IND_PPP_PA_E!N61+FC_IND_PPP_PR_E!N61</f>
        <v>54.479793637145335</v>
      </c>
      <c r="O61" s="30">
        <f>FC_IND_PPP_PU_E!O61+FC_IND_PPP_PA_E!O61+FC_IND_PPP_PR_E!O61</f>
        <v>56.831986242476354</v>
      </c>
      <c r="P61" s="30">
        <f>FC_IND_PPP_PU_E!P61+FC_IND_PPP_PA_E!P61+FC_IND_PPP_PR_E!P61</f>
        <v>70.451848667239901</v>
      </c>
      <c r="Q61" s="30">
        <f>FC_IND_PPP_PU_E!Q61+FC_IND_PPP_PA_E!Q61+FC_IND_PPP_PR_E!Q61</f>
        <v>89.940068787618216</v>
      </c>
      <c r="R61" s="30">
        <f>FC_IND_PPP_PU_E!R61+FC_IND_PPP_PA_E!R61+FC_IND_PPP_PR_E!R61</f>
        <v>100.41014617368874</v>
      </c>
      <c r="S61" s="30">
        <f>FC_IND_PPP_PU_E!S61+FC_IND_PPP_PA_E!S61+FC_IND_PPP_PR_E!S61</f>
        <v>92.853138435081675</v>
      </c>
      <c r="T61" s="30">
        <f>FC_IND_PPP_PU_E!T61+FC_IND_PPP_PA_E!T61+FC_IND_PPP_PR_E!T61</f>
        <v>146.46388650042991</v>
      </c>
      <c r="U61" s="30">
        <f>FC_IND_PPP_PU_E!U61+FC_IND_PPP_PA_E!U61+FC_IND_PPP_PR_E!U61</f>
        <v>158.06612209802236</v>
      </c>
      <c r="V61" s="30">
        <f>FC_IND_PPP_PU_E!V61+FC_IND_PPP_PA_E!V61+FC_IND_PPP_PR_E!V61</f>
        <v>187.13826311263972</v>
      </c>
      <c r="W61" s="30">
        <f>FC_IND_PPP_PU_E!W61+FC_IND_PPP_PA_E!W61+FC_IND_PPP_PR_E!W61</f>
        <v>198.6877042132416</v>
      </c>
      <c r="X61" s="30">
        <f>FC_IND_PPP_PU_E!X61+FC_IND_PPP_PA_E!X61+FC_IND_PPP_PR_E!X61</f>
        <v>199.47695614789336</v>
      </c>
    </row>
    <row r="62" spans="1:24" ht="11.25" customHeight="1" x14ac:dyDescent="0.2">
      <c r="A62" s="22" t="s">
        <v>111</v>
      </c>
      <c r="B62" s="23" t="s">
        <v>112</v>
      </c>
      <c r="C62" s="30">
        <f>FC_IND_PPP_PU_E!C62+FC_IND_PPP_PA_E!C62+FC_IND_PPP_PR_E!C62</f>
        <v>19.89578675838349</v>
      </c>
      <c r="D62" s="30">
        <f>FC_IND_PPP_PU_E!D62+FC_IND_PPP_PA_E!D62+FC_IND_PPP_PR_E!D62</f>
        <v>24.577214101461738</v>
      </c>
      <c r="E62" s="30">
        <f>FC_IND_PPP_PU_E!E62+FC_IND_PPP_PA_E!E62+FC_IND_PPP_PR_E!E62</f>
        <v>19.967497850386927</v>
      </c>
      <c r="F62" s="30">
        <f>FC_IND_PPP_PU_E!F62+FC_IND_PPP_PA_E!F62+FC_IND_PPP_PR_E!F62</f>
        <v>84.742562338779024</v>
      </c>
      <c r="G62" s="30">
        <f>FC_IND_PPP_PU_E!G62+FC_IND_PPP_PA_E!G62+FC_IND_PPP_PR_E!G62</f>
        <v>72.585296646603609</v>
      </c>
      <c r="H62" s="30">
        <f>FC_IND_PPP_PU_E!H62+FC_IND_PPP_PA_E!H62+FC_IND_PPP_PR_E!H62</f>
        <v>47.02871883061048</v>
      </c>
      <c r="I62" s="30">
        <f>FC_IND_PPP_PU_E!I62+FC_IND_PPP_PA_E!I62+FC_IND_PPP_PR_E!I62</f>
        <v>65.658813413585548</v>
      </c>
      <c r="J62" s="30">
        <f>FC_IND_PPP_PU_E!J62+FC_IND_PPP_PA_E!J62+FC_IND_PPP_PR_E!J62</f>
        <v>71.725451418744598</v>
      </c>
      <c r="K62" s="30">
        <f>FC_IND_PPP_PU_E!K62+FC_IND_PPP_PA_E!K62+FC_IND_PPP_PR_E!K62</f>
        <v>24.839982803095442</v>
      </c>
      <c r="L62" s="30">
        <f>FC_IND_PPP_PU_E!L62+FC_IND_PPP_PA_E!L62+FC_IND_PPP_PR_E!L62</f>
        <v>23.263542562338781</v>
      </c>
      <c r="M62" s="30">
        <f>FC_IND_PPP_PU_E!M62+FC_IND_PPP_PA_E!M62+FC_IND_PPP_PR_E!M62</f>
        <v>31.830868443680139</v>
      </c>
      <c r="N62" s="30">
        <f>FC_IND_PPP_PU_E!N62+FC_IND_PPP_PA_E!N62+FC_IND_PPP_PR_E!N62</f>
        <v>32.837145313843507</v>
      </c>
      <c r="O62" s="30">
        <f>FC_IND_PPP_PU_E!O62+FC_IND_PPP_PA_E!O62+FC_IND_PPP_PR_E!O62</f>
        <v>39.343594153052443</v>
      </c>
      <c r="P62" s="30">
        <f>FC_IND_PPP_PU_E!P62+FC_IND_PPP_PA_E!P62+FC_IND_PPP_PR_E!P62</f>
        <v>92.815477214101463</v>
      </c>
      <c r="Q62" s="30">
        <f>FC_IND_PPP_PU_E!Q62+FC_IND_PPP_PA_E!Q62+FC_IND_PPP_PR_E!Q62</f>
        <v>82.611177987962165</v>
      </c>
      <c r="R62" s="30">
        <f>FC_IND_PPP_PU_E!R62+FC_IND_PPP_PA_E!R62+FC_IND_PPP_PR_E!R62</f>
        <v>82.802235597592443</v>
      </c>
      <c r="S62" s="30">
        <f>FC_IND_PPP_PU_E!S62+FC_IND_PPP_PA_E!S62+FC_IND_PPP_PR_E!S62</f>
        <v>95.279965606190871</v>
      </c>
      <c r="T62" s="30">
        <f>FC_IND_PPP_PU_E!T62+FC_IND_PPP_PA_E!T62+FC_IND_PPP_PR_E!T62</f>
        <v>92.401117798796207</v>
      </c>
      <c r="U62" s="30">
        <f>FC_IND_PPP_PU_E!U62+FC_IND_PPP_PA_E!U62+FC_IND_PPP_PR_E!U62</f>
        <v>149.16122098022353</v>
      </c>
      <c r="V62" s="30">
        <f>FC_IND_PPP_PU_E!V62+FC_IND_PPP_PA_E!V62+FC_IND_PPP_PR_E!V62</f>
        <v>171.62123817712811</v>
      </c>
      <c r="W62" s="30">
        <f>FC_IND_PPP_PU_E!W62+FC_IND_PPP_PA_E!W62+FC_IND_PPP_PR_E!W62</f>
        <v>181.02820292347374</v>
      </c>
      <c r="X62" s="30">
        <f>FC_IND_PPP_PU_E!X62+FC_IND_PPP_PA_E!X62+FC_IND_PPP_PR_E!X62</f>
        <v>183.5452278589853</v>
      </c>
    </row>
    <row r="63" spans="1:24" ht="11.25" customHeight="1" x14ac:dyDescent="0.2">
      <c r="A63" s="22" t="s">
        <v>113</v>
      </c>
      <c r="B63" s="23" t="s">
        <v>114</v>
      </c>
      <c r="C63" s="30">
        <f>FC_IND_PPP_PU_E!C63+FC_IND_PPP_PA_E!C63+FC_IND_PPP_PR_E!C63</f>
        <v>0</v>
      </c>
      <c r="D63" s="30">
        <f>FC_IND_PPP_PU_E!D63+FC_IND_PPP_PA_E!D63+FC_IND_PPP_PR_E!D63</f>
        <v>0</v>
      </c>
      <c r="E63" s="30">
        <f>FC_IND_PPP_PU_E!E63+FC_IND_PPP_PA_E!E63+FC_IND_PPP_PR_E!E63</f>
        <v>0</v>
      </c>
      <c r="F63" s="30">
        <f>FC_IND_PPP_PU_E!F63+FC_IND_PPP_PA_E!F63+FC_IND_PPP_PR_E!F63</f>
        <v>0</v>
      </c>
      <c r="G63" s="30">
        <f>FC_IND_PPP_PU_E!G63+FC_IND_PPP_PA_E!G63+FC_IND_PPP_PR_E!G63</f>
        <v>0</v>
      </c>
      <c r="H63" s="30">
        <f>FC_IND_PPP_PU_E!H63+FC_IND_PPP_PA_E!H63+FC_IND_PPP_PR_E!H63</f>
        <v>0</v>
      </c>
      <c r="I63" s="30">
        <f>FC_IND_PPP_PU_E!I63+FC_IND_PPP_PA_E!I63+FC_IND_PPP_PR_E!I63</f>
        <v>0</v>
      </c>
      <c r="J63" s="30">
        <f>FC_IND_PPP_PU_E!J63+FC_IND_PPP_PA_E!J63+FC_IND_PPP_PR_E!J63</f>
        <v>0</v>
      </c>
      <c r="K63" s="30">
        <f>FC_IND_PPP_PU_E!K63+FC_IND_PPP_PA_E!K63+FC_IND_PPP_PR_E!K63</f>
        <v>0</v>
      </c>
      <c r="L63" s="30">
        <f>FC_IND_PPP_PU_E!L63+FC_IND_PPP_PA_E!L63+FC_IND_PPP_PR_E!L63</f>
        <v>0</v>
      </c>
      <c r="M63" s="30">
        <f>FC_IND_PPP_PU_E!M63+FC_IND_PPP_PA_E!M63+FC_IND_PPP_PR_E!M63</f>
        <v>0</v>
      </c>
      <c r="N63" s="30">
        <f>FC_IND_PPP_PU_E!N63+FC_IND_PPP_PA_E!N63+FC_IND_PPP_PR_E!N63</f>
        <v>0</v>
      </c>
      <c r="O63" s="30">
        <f>FC_IND_PPP_PU_E!O63+FC_IND_PPP_PA_E!O63+FC_IND_PPP_PR_E!O63</f>
        <v>6.0189165950128975E-4</v>
      </c>
      <c r="P63" s="30">
        <f>FC_IND_PPP_PU_E!P63+FC_IND_PPP_PA_E!P63+FC_IND_PPP_PR_E!P63</f>
        <v>0</v>
      </c>
      <c r="Q63" s="30">
        <f>FC_IND_PPP_PU_E!Q63+FC_IND_PPP_PA_E!Q63+FC_IND_PPP_PR_E!Q63</f>
        <v>0</v>
      </c>
      <c r="R63" s="30">
        <f>FC_IND_PPP_PU_E!R63+FC_IND_PPP_PA_E!R63+FC_IND_PPP_PR_E!R63</f>
        <v>0</v>
      </c>
      <c r="S63" s="30">
        <f>FC_IND_PPP_PU_E!S63+FC_IND_PPP_PA_E!S63+FC_IND_PPP_PR_E!S63</f>
        <v>0</v>
      </c>
      <c r="T63" s="30">
        <f>FC_IND_PPP_PU_E!T63+FC_IND_PPP_PA_E!T63+FC_IND_PPP_PR_E!T63</f>
        <v>0</v>
      </c>
      <c r="U63" s="30">
        <f>FC_IND_PPP_PU_E!U63+FC_IND_PPP_PA_E!U63+FC_IND_PPP_PR_E!U63</f>
        <v>0</v>
      </c>
      <c r="V63" s="30">
        <f>FC_IND_PPP_PU_E!V63+FC_IND_PPP_PA_E!V63+FC_IND_PPP_PR_E!V63</f>
        <v>0</v>
      </c>
      <c r="W63" s="30">
        <f>FC_IND_PPP_PU_E!W63+FC_IND_PPP_PA_E!W63+FC_IND_PPP_PR_E!W63</f>
        <v>0</v>
      </c>
      <c r="X63" s="30">
        <f>FC_IND_PPP_PU_E!X63+FC_IND_PPP_PA_E!X63+FC_IND_PPP_PR_E!X63</f>
        <v>0</v>
      </c>
    </row>
    <row r="64" spans="1:24" ht="11.25" customHeight="1" x14ac:dyDescent="0.2">
      <c r="A64" s="22" t="s">
        <v>115</v>
      </c>
      <c r="B64" s="23" t="s">
        <v>116</v>
      </c>
      <c r="C64" s="30">
        <f>FC_IND_PPP_PU_E!C64+FC_IND_PPP_PA_E!C64+FC_IND_PPP_PR_E!C64</f>
        <v>0</v>
      </c>
      <c r="D64" s="30">
        <f>FC_IND_PPP_PU_E!D64+FC_IND_PPP_PA_E!D64+FC_IND_PPP_PR_E!D64</f>
        <v>0</v>
      </c>
      <c r="E64" s="30">
        <f>FC_IND_PPP_PU_E!E64+FC_IND_PPP_PA_E!E64+FC_IND_PPP_PR_E!E64</f>
        <v>0</v>
      </c>
      <c r="F64" s="30">
        <f>FC_IND_PPP_PU_E!F64+FC_IND_PPP_PA_E!F64+FC_IND_PPP_PR_E!F64</f>
        <v>0</v>
      </c>
      <c r="G64" s="30">
        <f>FC_IND_PPP_PU_E!G64+FC_IND_PPP_PA_E!G64+FC_IND_PPP_PR_E!G64</f>
        <v>0</v>
      </c>
      <c r="H64" s="30">
        <f>FC_IND_PPP_PU_E!H64+FC_IND_PPP_PA_E!H64+FC_IND_PPP_PR_E!H64</f>
        <v>3.2674118658641439E-3</v>
      </c>
      <c r="I64" s="30">
        <f>FC_IND_PPP_PU_E!I64+FC_IND_PPP_PA_E!I64+FC_IND_PPP_PR_E!I64</f>
        <v>1.2897678417884777E-3</v>
      </c>
      <c r="J64" s="30">
        <f>FC_IND_PPP_PU_E!J64+FC_IND_PPP_PA_E!J64+FC_IND_PPP_PR_E!J64</f>
        <v>1.2897678417884777E-3</v>
      </c>
      <c r="K64" s="30">
        <f>FC_IND_PPP_PU_E!K64+FC_IND_PPP_PA_E!K64+FC_IND_PPP_PR_E!K64</f>
        <v>1.9776440240756661E-3</v>
      </c>
      <c r="L64" s="30">
        <f>FC_IND_PPP_PU_E!L64+FC_IND_PPP_PA_E!L64+FC_IND_PPP_PR_E!L64</f>
        <v>2.5795356835769554E-3</v>
      </c>
      <c r="M64" s="30">
        <f>FC_IND_PPP_PU_E!M64+FC_IND_PPP_PA_E!M64+FC_IND_PPP_PR_E!M64</f>
        <v>1.8916595012897677E-3</v>
      </c>
      <c r="N64" s="30">
        <f>FC_IND_PPP_PU_E!N64+FC_IND_PPP_PA_E!N64+FC_IND_PPP_PR_E!N64</f>
        <v>6.0189165950128975E-4</v>
      </c>
      <c r="O64" s="30">
        <f>FC_IND_PPP_PU_E!O64+FC_IND_PPP_PA_E!O64+FC_IND_PPP_PR_E!O64</f>
        <v>6.0189165950128975E-4</v>
      </c>
      <c r="P64" s="30">
        <f>FC_IND_PPP_PU_E!P64+FC_IND_PPP_PA_E!P64+FC_IND_PPP_PR_E!P64</f>
        <v>0</v>
      </c>
      <c r="Q64" s="30">
        <f>FC_IND_PPP_PU_E!Q64+FC_IND_PPP_PA_E!Q64+FC_IND_PPP_PR_E!Q64</f>
        <v>0</v>
      </c>
      <c r="R64" s="30">
        <f>FC_IND_PPP_PU_E!R64+FC_IND_PPP_PA_E!R64+FC_IND_PPP_PR_E!R64</f>
        <v>0</v>
      </c>
      <c r="S64" s="30">
        <f>FC_IND_PPP_PU_E!S64+FC_IND_PPP_PA_E!S64+FC_IND_PPP_PR_E!S64</f>
        <v>0</v>
      </c>
      <c r="T64" s="30">
        <f>FC_IND_PPP_PU_E!T64+FC_IND_PPP_PA_E!T64+FC_IND_PPP_PR_E!T64</f>
        <v>1.2897678417884782E-3</v>
      </c>
      <c r="U64" s="30">
        <f>FC_IND_PPP_PU_E!U64+FC_IND_PPP_PA_E!U64+FC_IND_PPP_PR_E!U64</f>
        <v>6.0189165950128975E-4</v>
      </c>
      <c r="V64" s="30">
        <f>FC_IND_PPP_PU_E!V64+FC_IND_PPP_PA_E!V64+FC_IND_PPP_PR_E!V64</f>
        <v>0</v>
      </c>
      <c r="W64" s="30">
        <f>FC_IND_PPP_PU_E!W64+FC_IND_PPP_PA_E!W64+FC_IND_PPP_PR_E!W64</f>
        <v>0</v>
      </c>
      <c r="X64" s="30">
        <f>FC_IND_PPP_PU_E!X64+FC_IND_PPP_PA_E!X64+FC_IND_PPP_PR_E!X64</f>
        <v>0</v>
      </c>
    </row>
    <row r="65" spans="1:24" ht="11.25" customHeight="1" x14ac:dyDescent="0.2">
      <c r="A65" s="22" t="s">
        <v>117</v>
      </c>
      <c r="B65" s="23" t="s">
        <v>118</v>
      </c>
      <c r="C65" s="30">
        <f>FC_IND_PPP_PU_E!C65+FC_IND_PPP_PA_E!C65+FC_IND_PPP_PR_E!C65</f>
        <v>0</v>
      </c>
      <c r="D65" s="30">
        <f>FC_IND_PPP_PU_E!D65+FC_IND_PPP_PA_E!D65+FC_IND_PPP_PR_E!D65</f>
        <v>0</v>
      </c>
      <c r="E65" s="30">
        <f>FC_IND_PPP_PU_E!E65+FC_IND_PPP_PA_E!E65+FC_IND_PPP_PR_E!E65</f>
        <v>0</v>
      </c>
      <c r="F65" s="30">
        <f>FC_IND_PPP_PU_E!F65+FC_IND_PPP_PA_E!F65+FC_IND_PPP_PR_E!F65</f>
        <v>0</v>
      </c>
      <c r="G65" s="30">
        <f>FC_IND_PPP_PU_E!G65+FC_IND_PPP_PA_E!G65+FC_IND_PPP_PR_E!G65</f>
        <v>0</v>
      </c>
      <c r="H65" s="30">
        <f>FC_IND_PPP_PU_E!H65+FC_IND_PPP_PA_E!H65+FC_IND_PPP_PR_E!H65</f>
        <v>0</v>
      </c>
      <c r="I65" s="30">
        <f>FC_IND_PPP_PU_E!I65+FC_IND_PPP_PA_E!I65+FC_IND_PPP_PR_E!I65</f>
        <v>0</v>
      </c>
      <c r="J65" s="30">
        <f>FC_IND_PPP_PU_E!J65+FC_IND_PPP_PA_E!J65+FC_IND_PPP_PR_E!J65</f>
        <v>0</v>
      </c>
      <c r="K65" s="30">
        <f>FC_IND_PPP_PU_E!K65+FC_IND_PPP_PA_E!K65+FC_IND_PPP_PR_E!K65</f>
        <v>0</v>
      </c>
      <c r="L65" s="30">
        <f>FC_IND_PPP_PU_E!L65+FC_IND_PPP_PA_E!L65+FC_IND_PPP_PR_E!L65</f>
        <v>1.805674978503869E-3</v>
      </c>
      <c r="M65" s="30">
        <f>FC_IND_PPP_PU_E!M65+FC_IND_PPP_PA_E!M65+FC_IND_PPP_PR_E!M65</f>
        <v>8.5984522785898518E-4</v>
      </c>
      <c r="N65" s="30">
        <f>FC_IND_PPP_PU_E!N65+FC_IND_PPP_PA_E!N65+FC_IND_PPP_PR_E!N65</f>
        <v>8.598452278589854E-4</v>
      </c>
      <c r="O65" s="30">
        <f>FC_IND_PPP_PU_E!O65+FC_IND_PPP_PA_E!O65+FC_IND_PPP_PR_E!O65</f>
        <v>3.6113499570077385E-3</v>
      </c>
      <c r="P65" s="30">
        <f>FC_IND_PPP_PU_E!P65+FC_IND_PPP_PA_E!P65+FC_IND_PPP_PR_E!P65</f>
        <v>6.2768701633705926E-3</v>
      </c>
      <c r="Q65" s="30">
        <f>FC_IND_PPP_PU_E!Q65+FC_IND_PPP_PA_E!Q65+FC_IND_PPP_PR_E!Q65</f>
        <v>1.9690455717970765E-2</v>
      </c>
      <c r="R65" s="30">
        <f>FC_IND_PPP_PU_E!R65+FC_IND_PPP_PA_E!R65+FC_IND_PPP_PR_E!R65</f>
        <v>3.0438521066208084E-2</v>
      </c>
      <c r="S65" s="30">
        <f>FC_IND_PPP_PU_E!S65+FC_IND_PPP_PA_E!S65+FC_IND_PPP_PR_E!S65</f>
        <v>0.16577815993121239</v>
      </c>
      <c r="T65" s="30">
        <f>FC_IND_PPP_PU_E!T65+FC_IND_PPP_PA_E!T65+FC_IND_PPP_PR_E!T65</f>
        <v>1.004385210662081</v>
      </c>
      <c r="U65" s="30">
        <f>FC_IND_PPP_PU_E!U65+FC_IND_PPP_PA_E!U65+FC_IND_PPP_PR_E!U65</f>
        <v>6.2920894239036951</v>
      </c>
      <c r="V65" s="30">
        <f>FC_IND_PPP_PU_E!V65+FC_IND_PPP_PA_E!V65+FC_IND_PPP_PR_E!V65</f>
        <v>5.3512467755803943</v>
      </c>
      <c r="W65" s="30">
        <f>FC_IND_PPP_PU_E!W65+FC_IND_PPP_PA_E!W65+FC_IND_PPP_PR_E!W65</f>
        <v>5.5044711951848662</v>
      </c>
      <c r="X65" s="30">
        <f>FC_IND_PPP_PU_E!X65+FC_IND_PPP_PA_E!X65+FC_IND_PPP_PR_E!X65</f>
        <v>4.05116079105761</v>
      </c>
    </row>
    <row r="66" spans="1:24" ht="11.25" customHeight="1" x14ac:dyDescent="0.2">
      <c r="A66" s="22" t="s">
        <v>119</v>
      </c>
      <c r="B66" s="23" t="s">
        <v>120</v>
      </c>
      <c r="C66" s="30">
        <f>FC_IND_PPP_PU_E!C66+FC_IND_PPP_PA_E!C66+FC_IND_PPP_PR_E!C66</f>
        <v>0</v>
      </c>
      <c r="D66" s="30">
        <f>FC_IND_PPP_PU_E!D66+FC_IND_PPP_PA_E!D66+FC_IND_PPP_PR_E!D66</f>
        <v>0</v>
      </c>
      <c r="E66" s="30">
        <f>FC_IND_PPP_PU_E!E66+FC_IND_PPP_PA_E!E66+FC_IND_PPP_PR_E!E66</f>
        <v>0</v>
      </c>
      <c r="F66" s="30">
        <f>FC_IND_PPP_PU_E!F66+FC_IND_PPP_PA_E!F66+FC_IND_PPP_PR_E!F66</f>
        <v>0</v>
      </c>
      <c r="G66" s="30">
        <f>FC_IND_PPP_PU_E!G66+FC_IND_PPP_PA_E!G66+FC_IND_PPP_PR_E!G66</f>
        <v>0</v>
      </c>
      <c r="H66" s="30">
        <f>FC_IND_PPP_PU_E!H66+FC_IND_PPP_PA_E!H66+FC_IND_PPP_PR_E!H66</f>
        <v>6.1049011177987961E-3</v>
      </c>
      <c r="I66" s="30">
        <f>FC_IND_PPP_PU_E!I66+FC_IND_PPP_PA_E!I66+FC_IND_PPP_PR_E!I66</f>
        <v>2.4505588993981087E-2</v>
      </c>
      <c r="J66" s="30">
        <f>FC_IND_PPP_PU_E!J66+FC_IND_PPP_PA_E!J66+FC_IND_PPP_PR_E!J66</f>
        <v>2.5365434221840063E-2</v>
      </c>
      <c r="K66" s="30">
        <f>FC_IND_PPP_PU_E!K66+FC_IND_PPP_PA_E!K66+FC_IND_PPP_PR_E!K66</f>
        <v>2.3645743766122097E-2</v>
      </c>
      <c r="L66" s="30">
        <f>FC_IND_PPP_PU_E!L66+FC_IND_PPP_PA_E!L66+FC_IND_PPP_PR_E!L66</f>
        <v>5.5374032674118667E-2</v>
      </c>
      <c r="M66" s="30">
        <f>FC_IND_PPP_PU_E!M66+FC_IND_PPP_PA_E!M66+FC_IND_PPP_PR_E!M66</f>
        <v>4.4883920894239031E-2</v>
      </c>
      <c r="N66" s="30">
        <f>FC_IND_PPP_PU_E!N66+FC_IND_PPP_PA_E!N66+FC_IND_PPP_PR_E!N66</f>
        <v>4.1272570937231294E-2</v>
      </c>
      <c r="O66" s="30">
        <f>FC_IND_PPP_PU_E!O66+FC_IND_PPP_PA_E!O66+FC_IND_PPP_PR_E!O66</f>
        <v>5.5631986242476346E-2</v>
      </c>
      <c r="P66" s="30">
        <f>FC_IND_PPP_PU_E!P66+FC_IND_PPP_PA_E!P66+FC_IND_PPP_PR_E!P66</f>
        <v>6.98194325021496E-2</v>
      </c>
      <c r="Q66" s="30">
        <f>FC_IND_PPP_PU_E!Q66+FC_IND_PPP_PA_E!Q66+FC_IND_PPP_PR_E!Q66</f>
        <v>8.6758383490971619E-2</v>
      </c>
      <c r="R66" s="30">
        <f>FC_IND_PPP_PU_E!R66+FC_IND_PPP_PA_E!R66+FC_IND_PPP_PR_E!R66</f>
        <v>0.1218400687876182</v>
      </c>
      <c r="S66" s="30">
        <f>FC_IND_PPP_PU_E!S66+FC_IND_PPP_PA_E!S66+FC_IND_PPP_PR_E!S66</f>
        <v>0.72562338779019786</v>
      </c>
      <c r="T66" s="30">
        <f>FC_IND_PPP_PU_E!T66+FC_IND_PPP_PA_E!T66+FC_IND_PPP_PR_E!T66</f>
        <v>0.83086844368013757</v>
      </c>
      <c r="U66" s="30">
        <f>FC_IND_PPP_PU_E!U66+FC_IND_PPP_PA_E!U66+FC_IND_PPP_PR_E!U66</f>
        <v>1.0155631986242477</v>
      </c>
      <c r="V66" s="30">
        <f>FC_IND_PPP_PU_E!V66+FC_IND_PPP_PA_E!V66+FC_IND_PPP_PR_E!V66</f>
        <v>1.0399828030954428</v>
      </c>
      <c r="W66" s="30">
        <f>FC_IND_PPP_PU_E!W66+FC_IND_PPP_PA_E!W66+FC_IND_PPP_PR_E!W66</f>
        <v>1.1082545141874462</v>
      </c>
      <c r="X66" s="30">
        <f>FC_IND_PPP_PU_E!X66+FC_IND_PPP_PA_E!X66+FC_IND_PPP_PR_E!X66</f>
        <v>1.0217540842648325</v>
      </c>
    </row>
    <row r="67" spans="1:24" ht="11.25" customHeight="1" x14ac:dyDescent="0.2">
      <c r="A67" s="22" t="s">
        <v>121</v>
      </c>
      <c r="B67" s="23" t="s">
        <v>122</v>
      </c>
      <c r="C67" s="30">
        <f>FC_IND_PPP_PU_E!C67+FC_IND_PPP_PA_E!C67+FC_IND_PPP_PR_E!C67</f>
        <v>0</v>
      </c>
      <c r="D67" s="30">
        <f>FC_IND_PPP_PU_E!D67+FC_IND_PPP_PA_E!D67+FC_IND_PPP_PR_E!D67</f>
        <v>0</v>
      </c>
      <c r="E67" s="30">
        <f>FC_IND_PPP_PU_E!E67+FC_IND_PPP_PA_E!E67+FC_IND_PPP_PR_E!E67</f>
        <v>0</v>
      </c>
      <c r="F67" s="30">
        <f>FC_IND_PPP_PU_E!F67+FC_IND_PPP_PA_E!F67+FC_IND_PPP_PR_E!F67</f>
        <v>0</v>
      </c>
      <c r="G67" s="30">
        <f>FC_IND_PPP_PU_E!G67+FC_IND_PPP_PA_E!G67+FC_IND_PPP_PR_E!G67</f>
        <v>0</v>
      </c>
      <c r="H67" s="30">
        <f>FC_IND_PPP_PU_E!H67+FC_IND_PPP_PA_E!H67+FC_IND_PPP_PR_E!H67</f>
        <v>0</v>
      </c>
      <c r="I67" s="30">
        <f>FC_IND_PPP_PU_E!I67+FC_IND_PPP_PA_E!I67+FC_IND_PPP_PR_E!I67</f>
        <v>0</v>
      </c>
      <c r="J67" s="30">
        <f>FC_IND_PPP_PU_E!J67+FC_IND_PPP_PA_E!J67+FC_IND_PPP_PR_E!J67</f>
        <v>0</v>
      </c>
      <c r="K67" s="30">
        <f>FC_IND_PPP_PU_E!K67+FC_IND_PPP_PA_E!K67+FC_IND_PPP_PR_E!K67</f>
        <v>0</v>
      </c>
      <c r="L67" s="30">
        <f>FC_IND_PPP_PU_E!L67+FC_IND_PPP_PA_E!L67+FC_IND_PPP_PR_E!L67</f>
        <v>0</v>
      </c>
      <c r="M67" s="30">
        <f>FC_IND_PPP_PU_E!M67+FC_IND_PPP_PA_E!M67+FC_IND_PPP_PR_E!M67</f>
        <v>0</v>
      </c>
      <c r="N67" s="30">
        <f>FC_IND_PPP_PU_E!N67+FC_IND_PPP_PA_E!N67+FC_IND_PPP_PR_E!N67</f>
        <v>0</v>
      </c>
      <c r="O67" s="30">
        <f>FC_IND_PPP_PU_E!O67+FC_IND_PPP_PA_E!O67+FC_IND_PPP_PR_E!O67</f>
        <v>0</v>
      </c>
      <c r="P67" s="30">
        <f>FC_IND_PPP_PU_E!P67+FC_IND_PPP_PA_E!P67+FC_IND_PPP_PR_E!P67</f>
        <v>0</v>
      </c>
      <c r="Q67" s="30">
        <f>FC_IND_PPP_PU_E!Q67+FC_IND_PPP_PA_E!Q67+FC_IND_PPP_PR_E!Q67</f>
        <v>0</v>
      </c>
      <c r="R67" s="30">
        <f>FC_IND_PPP_PU_E!R67+FC_IND_PPP_PA_E!R67+FC_IND_PPP_PR_E!R67</f>
        <v>0</v>
      </c>
      <c r="S67" s="30">
        <f>FC_IND_PPP_PU_E!S67+FC_IND_PPP_PA_E!S67+FC_IND_PPP_PR_E!S67</f>
        <v>0</v>
      </c>
      <c r="T67" s="30">
        <f>FC_IND_PPP_PU_E!T67+FC_IND_PPP_PA_E!T67+FC_IND_PPP_PR_E!T67</f>
        <v>0</v>
      </c>
      <c r="U67" s="30">
        <f>FC_IND_PPP_PU_E!U67+FC_IND_PPP_PA_E!U67+FC_IND_PPP_PR_E!U67</f>
        <v>0</v>
      </c>
      <c r="V67" s="30">
        <f>FC_IND_PPP_PU_E!V67+FC_IND_PPP_PA_E!V67+FC_IND_PPP_PR_E!V67</f>
        <v>0</v>
      </c>
      <c r="W67" s="30">
        <f>FC_IND_PPP_PU_E!W67+FC_IND_PPP_PA_E!W67+FC_IND_PPP_PR_E!W67</f>
        <v>0</v>
      </c>
      <c r="X67" s="30">
        <f>FC_IND_PPP_PU_E!X67+FC_IND_PPP_PA_E!X67+FC_IND_PPP_PR_E!X67</f>
        <v>0</v>
      </c>
    </row>
    <row r="68" spans="1:24" ht="11.25" customHeight="1" x14ac:dyDescent="0.2">
      <c r="A68" s="22" t="s">
        <v>123</v>
      </c>
      <c r="B68" s="23" t="s">
        <v>124</v>
      </c>
      <c r="C68" s="30">
        <f>FC_IND_PPP_PU_E!C68+FC_IND_PPP_PA_E!C68+FC_IND_PPP_PR_E!C68</f>
        <v>0</v>
      </c>
      <c r="D68" s="30">
        <f>FC_IND_PPP_PU_E!D68+FC_IND_PPP_PA_E!D68+FC_IND_PPP_PR_E!D68</f>
        <v>0</v>
      </c>
      <c r="E68" s="30">
        <f>FC_IND_PPP_PU_E!E68+FC_IND_PPP_PA_E!E68+FC_IND_PPP_PR_E!E68</f>
        <v>0</v>
      </c>
      <c r="F68" s="30">
        <f>FC_IND_PPP_PU_E!F68+FC_IND_PPP_PA_E!F68+FC_IND_PPP_PR_E!F68</f>
        <v>0</v>
      </c>
      <c r="G68" s="30">
        <f>FC_IND_PPP_PU_E!G68+FC_IND_PPP_PA_E!G68+FC_IND_PPP_PR_E!G68</f>
        <v>0</v>
      </c>
      <c r="H68" s="30">
        <f>FC_IND_PPP_PU_E!H68+FC_IND_PPP_PA_E!H68+FC_IND_PPP_PR_E!H68</f>
        <v>0</v>
      </c>
      <c r="I68" s="30">
        <f>FC_IND_PPP_PU_E!I68+FC_IND_PPP_PA_E!I68+FC_IND_PPP_PR_E!I68</f>
        <v>0</v>
      </c>
      <c r="J68" s="30">
        <f>FC_IND_PPP_PU_E!J68+FC_IND_PPP_PA_E!J68+FC_IND_PPP_PR_E!J68</f>
        <v>0</v>
      </c>
      <c r="K68" s="30">
        <f>FC_IND_PPP_PU_E!K68+FC_IND_PPP_PA_E!K68+FC_IND_PPP_PR_E!K68</f>
        <v>0</v>
      </c>
      <c r="L68" s="30">
        <f>FC_IND_PPP_PU_E!L68+FC_IND_PPP_PA_E!L68+FC_IND_PPP_PR_E!L68</f>
        <v>0</v>
      </c>
      <c r="M68" s="30">
        <f>FC_IND_PPP_PU_E!M68+FC_IND_PPP_PA_E!M68+FC_IND_PPP_PR_E!M68</f>
        <v>0</v>
      </c>
      <c r="N68" s="30">
        <f>FC_IND_PPP_PU_E!N68+FC_IND_PPP_PA_E!N68+FC_IND_PPP_PR_E!N68</f>
        <v>0</v>
      </c>
      <c r="O68" s="30">
        <f>FC_IND_PPP_PU_E!O68+FC_IND_PPP_PA_E!O68+FC_IND_PPP_PR_E!O68</f>
        <v>0</v>
      </c>
      <c r="P68" s="30">
        <f>FC_IND_PPP_PU_E!P68+FC_IND_PPP_PA_E!P68+FC_IND_PPP_PR_E!P68</f>
        <v>0</v>
      </c>
      <c r="Q68" s="30">
        <f>FC_IND_PPP_PU_E!Q68+FC_IND_PPP_PA_E!Q68+FC_IND_PPP_PR_E!Q68</f>
        <v>0</v>
      </c>
      <c r="R68" s="30">
        <f>FC_IND_PPP_PU_E!R68+FC_IND_PPP_PA_E!R68+FC_IND_PPP_PR_E!R68</f>
        <v>0</v>
      </c>
      <c r="S68" s="30">
        <f>FC_IND_PPP_PU_E!S68+FC_IND_PPP_PA_E!S68+FC_IND_PPP_PR_E!S68</f>
        <v>0</v>
      </c>
      <c r="T68" s="30">
        <f>FC_IND_PPP_PU_E!T68+FC_IND_PPP_PA_E!T68+FC_IND_PPP_PR_E!T68</f>
        <v>0</v>
      </c>
      <c r="U68" s="30">
        <f>FC_IND_PPP_PU_E!U68+FC_IND_PPP_PA_E!U68+FC_IND_PPP_PR_E!U68</f>
        <v>0</v>
      </c>
      <c r="V68" s="30">
        <f>FC_IND_PPP_PU_E!V68+FC_IND_PPP_PA_E!V68+FC_IND_PPP_PR_E!V68</f>
        <v>0</v>
      </c>
      <c r="W68" s="30">
        <f>FC_IND_PPP_PU_E!W68+FC_IND_PPP_PA_E!W68+FC_IND_PPP_PR_E!W68</f>
        <v>0</v>
      </c>
      <c r="X68" s="30">
        <f>FC_IND_PPP_PU_E!X68+FC_IND_PPP_PA_E!X68+FC_IND_PPP_PR_E!X68</f>
        <v>0</v>
      </c>
    </row>
    <row r="69" spans="1:24" ht="11.25" customHeight="1" x14ac:dyDescent="0.2">
      <c r="A69" s="22" t="s">
        <v>125</v>
      </c>
      <c r="B69" s="23" t="s">
        <v>126</v>
      </c>
      <c r="C69" s="30">
        <f>FC_IND_PPP_PU_E!C69+FC_IND_PPP_PA_E!C69+FC_IND_PPP_PR_E!C69</f>
        <v>0</v>
      </c>
      <c r="D69" s="30">
        <f>FC_IND_PPP_PU_E!D69+FC_IND_PPP_PA_E!D69+FC_IND_PPP_PR_E!D69</f>
        <v>0</v>
      </c>
      <c r="E69" s="30">
        <f>FC_IND_PPP_PU_E!E69+FC_IND_PPP_PA_E!E69+FC_IND_PPP_PR_E!E69</f>
        <v>0</v>
      </c>
      <c r="F69" s="30">
        <f>FC_IND_PPP_PU_E!F69+FC_IND_PPP_PA_E!F69+FC_IND_PPP_PR_E!F69</f>
        <v>0</v>
      </c>
      <c r="G69" s="30">
        <f>FC_IND_PPP_PU_E!G69+FC_IND_PPP_PA_E!G69+FC_IND_PPP_PR_E!G69</f>
        <v>0</v>
      </c>
      <c r="H69" s="30">
        <f>FC_IND_PPP_PU_E!H69+FC_IND_PPP_PA_E!H69+FC_IND_PPP_PR_E!H69</f>
        <v>0</v>
      </c>
      <c r="I69" s="30">
        <f>FC_IND_PPP_PU_E!I69+FC_IND_PPP_PA_E!I69+FC_IND_PPP_PR_E!I69</f>
        <v>0</v>
      </c>
      <c r="J69" s="30">
        <f>FC_IND_PPP_PU_E!J69+FC_IND_PPP_PA_E!J69+FC_IND_PPP_PR_E!J69</f>
        <v>0</v>
      </c>
      <c r="K69" s="30">
        <f>FC_IND_PPP_PU_E!K69+FC_IND_PPP_PA_E!K69+FC_IND_PPP_PR_E!K69</f>
        <v>0</v>
      </c>
      <c r="L69" s="30">
        <f>FC_IND_PPP_PU_E!L69+FC_IND_PPP_PA_E!L69+FC_IND_PPP_PR_E!L69</f>
        <v>0</v>
      </c>
      <c r="M69" s="30">
        <f>FC_IND_PPP_PU_E!M69+FC_IND_PPP_PA_E!M69+FC_IND_PPP_PR_E!M69</f>
        <v>0</v>
      </c>
      <c r="N69" s="30">
        <f>FC_IND_PPP_PU_E!N69+FC_IND_PPP_PA_E!N69+FC_IND_PPP_PR_E!N69</f>
        <v>0</v>
      </c>
      <c r="O69" s="30">
        <f>FC_IND_PPP_PU_E!O69+FC_IND_PPP_PA_E!O69+FC_IND_PPP_PR_E!O69</f>
        <v>0</v>
      </c>
      <c r="P69" s="30">
        <f>FC_IND_PPP_PU_E!P69+FC_IND_PPP_PA_E!P69+FC_IND_PPP_PR_E!P69</f>
        <v>3.2858985382631132</v>
      </c>
      <c r="Q69" s="30">
        <f>FC_IND_PPP_PU_E!Q69+FC_IND_PPP_PA_E!Q69+FC_IND_PPP_PR_E!Q69</f>
        <v>4.1380051590713656</v>
      </c>
      <c r="R69" s="30">
        <f>FC_IND_PPP_PU_E!R69+FC_IND_PPP_PA_E!R69+FC_IND_PPP_PR_E!R69</f>
        <v>3.7417024935511605</v>
      </c>
      <c r="S69" s="30">
        <f>FC_IND_PPP_PU_E!S69+FC_IND_PPP_PA_E!S69+FC_IND_PPP_PR_E!S69</f>
        <v>4.2153912295786755</v>
      </c>
      <c r="T69" s="30">
        <f>FC_IND_PPP_PU_E!T69+FC_IND_PPP_PA_E!T69+FC_IND_PPP_PR_E!T69</f>
        <v>7.4536543422184014</v>
      </c>
      <c r="U69" s="30">
        <f>FC_IND_PPP_PU_E!U69+FC_IND_PPP_PA_E!U69+FC_IND_PPP_PR_E!U69</f>
        <v>7.3355975924333627</v>
      </c>
      <c r="V69" s="30">
        <f>FC_IND_PPP_PU_E!V69+FC_IND_PPP_PA_E!V69+FC_IND_PPP_PR_E!V69</f>
        <v>3.9263112639724853</v>
      </c>
      <c r="W69" s="30">
        <f>FC_IND_PPP_PU_E!W69+FC_IND_PPP_PA_E!W69+FC_IND_PPP_PR_E!W69</f>
        <v>52.003525365434221</v>
      </c>
      <c r="X69" s="30">
        <f>FC_IND_PPP_PU_E!X69+FC_IND_PPP_PA_E!X69+FC_IND_PPP_PR_E!X69</f>
        <v>65.617626827171108</v>
      </c>
    </row>
    <row r="70" spans="1:24" ht="11.25" customHeight="1" x14ac:dyDescent="0.2">
      <c r="A70" s="22" t="s">
        <v>127</v>
      </c>
      <c r="B70" s="23" t="s">
        <v>128</v>
      </c>
      <c r="C70" s="30">
        <f>FC_IND_PPP_PU_E!C70+FC_IND_PPP_PA_E!C70+FC_IND_PPP_PR_E!C70</f>
        <v>0.93856450163652694</v>
      </c>
      <c r="D70" s="30">
        <f>FC_IND_PPP_PU_E!D70+FC_IND_PPP_PA_E!D70+FC_IND_PPP_PR_E!D70</f>
        <v>1.0044172518104464</v>
      </c>
      <c r="E70" s="30">
        <f>FC_IND_PPP_PU_E!E70+FC_IND_PPP_PA_E!E70+FC_IND_PPP_PR_E!E70</f>
        <v>1.0775085787703724</v>
      </c>
      <c r="F70" s="30">
        <f>FC_IND_PPP_PU_E!F70+FC_IND_PPP_PA_E!F70+FC_IND_PPP_PR_E!F70</f>
        <v>1.1354979573748276</v>
      </c>
      <c r="G70" s="30">
        <f>FC_IND_PPP_PU_E!G70+FC_IND_PPP_PA_E!G70+FC_IND_PPP_PR_E!G70</f>
        <v>1.1450132550381737</v>
      </c>
      <c r="H70" s="30">
        <f>FC_IND_PPP_PU_E!H70+FC_IND_PPP_PA_E!H70+FC_IND_PPP_PR_E!H70</f>
        <v>1.7893408833694975</v>
      </c>
      <c r="I70" s="30">
        <f>FC_IND_PPP_PU_E!I70+FC_IND_PPP_PA_E!I70+FC_IND_PPP_PR_E!I70</f>
        <v>1.9549175047552936</v>
      </c>
      <c r="J70" s="30">
        <f>FC_IND_PPP_PU_E!J70+FC_IND_PPP_PA_E!J70+FC_IND_PPP_PR_E!J70</f>
        <v>1.8929760350398566</v>
      </c>
      <c r="K70" s="30">
        <f>FC_IND_PPP_PU_E!K70+FC_IND_PPP_PA_E!K70+FC_IND_PPP_PR_E!K70</f>
        <v>1.9619174997967119</v>
      </c>
      <c r="L70" s="30">
        <f>FC_IND_PPP_PU_E!L70+FC_IND_PPP_PA_E!L70+FC_IND_PPP_PR_E!L70</f>
        <v>2.5251822259094703</v>
      </c>
      <c r="M70" s="30">
        <f>FC_IND_PPP_PU_E!M70+FC_IND_PPP_PA_E!M70+FC_IND_PPP_PR_E!M70</f>
        <v>2.8763852987078051</v>
      </c>
      <c r="N70" s="30">
        <f>FC_IND_PPP_PU_E!N70+FC_IND_PPP_PA_E!N70+FC_IND_PPP_PR_E!N70</f>
        <v>3.2871373136552595</v>
      </c>
      <c r="O70" s="30">
        <f>FC_IND_PPP_PU_E!O70+FC_IND_PPP_PA_E!O70+FC_IND_PPP_PR_E!O70</f>
        <v>3.0187959184246935</v>
      </c>
      <c r="P70" s="30">
        <f>FC_IND_PPP_PU_E!P70+FC_IND_PPP_PA_E!P70+FC_IND_PPP_PR_E!P70</f>
        <v>3.3983158326347018</v>
      </c>
      <c r="Q70" s="30">
        <f>FC_IND_PPP_PU_E!Q70+FC_IND_PPP_PA_E!Q70+FC_IND_PPP_PR_E!Q70</f>
        <v>14.995674818528219</v>
      </c>
      <c r="R70" s="30">
        <f>FC_IND_PPP_PU_E!R70+FC_IND_PPP_PA_E!R70+FC_IND_PPP_PR_E!R70</f>
        <v>16.296380622800264</v>
      </c>
      <c r="S70" s="30">
        <f>FC_IND_PPP_PU_E!S70+FC_IND_PPP_PA_E!S70+FC_IND_PPP_PR_E!S70</f>
        <v>17.317820150016949</v>
      </c>
      <c r="T70" s="30">
        <f>FC_IND_PPP_PU_E!T70+FC_IND_PPP_PA_E!T70+FC_IND_PPP_PR_E!T70</f>
        <v>19.215489093615197</v>
      </c>
      <c r="U70" s="30">
        <f>FC_IND_PPP_PU_E!U70+FC_IND_PPP_PA_E!U70+FC_IND_PPP_PR_E!U70</f>
        <v>22.313461605121294</v>
      </c>
      <c r="V70" s="30">
        <f>FC_IND_PPP_PU_E!V70+FC_IND_PPP_PA_E!V70+FC_IND_PPP_PR_E!V70</f>
        <v>25.999440557752116</v>
      </c>
      <c r="W70" s="30">
        <f>FC_IND_PPP_PU_E!W70+FC_IND_PPP_PA_E!W70+FC_IND_PPP_PR_E!W70</f>
        <v>27.34642483484361</v>
      </c>
      <c r="X70" s="30">
        <f>FC_IND_PPP_PU_E!X70+FC_IND_PPP_PA_E!X70+FC_IND_PPP_PR_E!X70</f>
        <v>30.23508778186774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" si="29">SUM(C72:C73)</f>
        <v>20.516852966466033</v>
      </c>
      <c r="D71" s="31">
        <f t="shared" ref="D71:W71" si="30">SUM(D72:D73)</f>
        <v>22.642562338779022</v>
      </c>
      <c r="E71" s="31">
        <f t="shared" si="30"/>
        <v>29.187016337059326</v>
      </c>
      <c r="F71" s="31">
        <f t="shared" si="30"/>
        <v>118.51539122957867</v>
      </c>
      <c r="G71" s="31">
        <f t="shared" si="30"/>
        <v>111.42175408426483</v>
      </c>
      <c r="H71" s="31">
        <f t="shared" si="30"/>
        <v>99.890885640584685</v>
      </c>
      <c r="I71" s="31">
        <f t="shared" si="30"/>
        <v>112.96061908856406</v>
      </c>
      <c r="J71" s="31">
        <f t="shared" si="30"/>
        <v>124.80412725709371</v>
      </c>
      <c r="K71" s="31">
        <f t="shared" si="30"/>
        <v>51.989079965606194</v>
      </c>
      <c r="L71" s="31">
        <f t="shared" si="30"/>
        <v>118.09398108340498</v>
      </c>
      <c r="M71" s="31">
        <f t="shared" si="30"/>
        <v>86.636801375752356</v>
      </c>
      <c r="N71" s="31">
        <f t="shared" si="30"/>
        <v>56.005846947549443</v>
      </c>
      <c r="O71" s="31">
        <f t="shared" si="30"/>
        <v>59.099312123817704</v>
      </c>
      <c r="P71" s="31">
        <f t="shared" si="30"/>
        <v>125.89071367153912</v>
      </c>
      <c r="Q71" s="31">
        <f t="shared" si="30"/>
        <v>120.00515907136715</v>
      </c>
      <c r="R71" s="31">
        <f t="shared" si="30"/>
        <v>122.64539982803095</v>
      </c>
      <c r="S71" s="31">
        <f t="shared" si="30"/>
        <v>130.32914875322439</v>
      </c>
      <c r="T71" s="31">
        <f t="shared" si="30"/>
        <v>147.3785038693035</v>
      </c>
      <c r="U71" s="31">
        <f t="shared" si="30"/>
        <v>204.56182287188301</v>
      </c>
      <c r="V71" s="31">
        <f t="shared" si="30"/>
        <v>241.11564918314701</v>
      </c>
      <c r="W71" s="31">
        <f t="shared" si="30"/>
        <v>256.74084264832328</v>
      </c>
      <c r="X71" s="31">
        <f t="shared" ref="X71" si="31">SUM(X72:X73)</f>
        <v>251.36079105760956</v>
      </c>
    </row>
    <row r="72" spans="1:24" ht="11.25" customHeight="1" x14ac:dyDescent="0.2">
      <c r="A72" s="22" t="s">
        <v>131</v>
      </c>
      <c r="B72" s="23" t="s">
        <v>132</v>
      </c>
      <c r="C72" s="30">
        <f>FC_IND_PPP_PU_E!C72+FC_IND_PPP_PA_E!C72+FC_IND_PPP_PR_E!C72</f>
        <v>13.781427343078242</v>
      </c>
      <c r="D72" s="30">
        <f>FC_IND_PPP_PU_E!D72+FC_IND_PPP_PA_E!D72+FC_IND_PPP_PR_E!D72</f>
        <v>12.969303525365435</v>
      </c>
      <c r="E72" s="30">
        <f>FC_IND_PPP_PU_E!E72+FC_IND_PPP_PA_E!E72+FC_IND_PPP_PR_E!E72</f>
        <v>21.997764402407562</v>
      </c>
      <c r="F72" s="30">
        <f>FC_IND_PPP_PU_E!F72+FC_IND_PPP_PA_E!F72+FC_IND_PPP_PR_E!F72</f>
        <v>47.004901117798781</v>
      </c>
      <c r="G72" s="30">
        <f>FC_IND_PPP_PU_E!G72+FC_IND_PPP_PA_E!G72+FC_IND_PPP_PR_E!G72</f>
        <v>50.874290627687017</v>
      </c>
      <c r="H72" s="30">
        <f>FC_IND_PPP_PU_E!H72+FC_IND_PPP_PA_E!H72+FC_IND_PPP_PR_E!H72</f>
        <v>64.565606190885646</v>
      </c>
      <c r="I72" s="30">
        <f>FC_IND_PPP_PU_E!I72+FC_IND_PPP_PA_E!I72+FC_IND_PPP_PR_E!I72</f>
        <v>58.312639724849525</v>
      </c>
      <c r="J72" s="30">
        <f>FC_IND_PPP_PU_E!J72+FC_IND_PPP_PA_E!J72+FC_IND_PPP_PR_E!J72</f>
        <v>65.522613929492692</v>
      </c>
      <c r="K72" s="30">
        <f>FC_IND_PPP_PU_E!K72+FC_IND_PPP_PA_E!K72+FC_IND_PPP_PR_E!K72</f>
        <v>40.190111779879622</v>
      </c>
      <c r="L72" s="30">
        <f>FC_IND_PPP_PU_E!L72+FC_IND_PPP_PA_E!L72+FC_IND_PPP_PR_E!L72</f>
        <v>96.024677558039556</v>
      </c>
      <c r="M72" s="30">
        <f>FC_IND_PPP_PU_E!M72+FC_IND_PPP_PA_E!M72+FC_IND_PPP_PR_E!M72</f>
        <v>64.025365434221825</v>
      </c>
      <c r="N72" s="30">
        <f>FC_IND_PPP_PU_E!N72+FC_IND_PPP_PA_E!N72+FC_IND_PPP_PR_E!N72</f>
        <v>34.681083404987099</v>
      </c>
      <c r="O72" s="30">
        <f>FC_IND_PPP_PU_E!O72+FC_IND_PPP_PA_E!O72+FC_IND_PPP_PR_E!O72</f>
        <v>35.400085984522775</v>
      </c>
      <c r="P72" s="30">
        <f>FC_IND_PPP_PU_E!P72+FC_IND_PPP_PA_E!P72+FC_IND_PPP_PR_E!P72</f>
        <v>47.835855546001731</v>
      </c>
      <c r="Q72" s="30">
        <f>FC_IND_PPP_PU_E!Q72+FC_IND_PPP_PA_E!Q72+FC_IND_PPP_PR_E!Q72</f>
        <v>50.548667239896815</v>
      </c>
      <c r="R72" s="30">
        <f>FC_IND_PPP_PU_E!R72+FC_IND_PPP_PA_E!R72+FC_IND_PPP_PR_E!R72</f>
        <v>53.729922613929489</v>
      </c>
      <c r="S72" s="30">
        <f>FC_IND_PPP_PU_E!S72+FC_IND_PPP_PA_E!S72+FC_IND_PPP_PR_E!S72</f>
        <v>49.139724849527084</v>
      </c>
      <c r="T72" s="30">
        <f>FC_IND_PPP_PU_E!T72+FC_IND_PPP_PA_E!T72+FC_IND_PPP_PR_E!T72</f>
        <v>68.874548581255354</v>
      </c>
      <c r="U72" s="30">
        <f>FC_IND_PPP_PU_E!U72+FC_IND_PPP_PA_E!U72+FC_IND_PPP_PR_E!U72</f>
        <v>69.390799656061901</v>
      </c>
      <c r="V72" s="30">
        <f>FC_IND_PPP_PU_E!V72+FC_IND_PPP_PA_E!V72+FC_IND_PPP_PR_E!V72</f>
        <v>82.285984522785881</v>
      </c>
      <c r="W72" s="30">
        <f>FC_IND_PPP_PU_E!W72+FC_IND_PPP_PA_E!W72+FC_IND_PPP_PR_E!W72</f>
        <v>87.233877901977635</v>
      </c>
      <c r="X72" s="30">
        <f>FC_IND_PPP_PU_E!X72+FC_IND_PPP_PA_E!X72+FC_IND_PPP_PR_E!X72</f>
        <v>107.08804815133276</v>
      </c>
    </row>
    <row r="73" spans="1:24" ht="11.25" customHeight="1" x14ac:dyDescent="0.2">
      <c r="A73" s="22" t="s">
        <v>133</v>
      </c>
      <c r="B73" s="23" t="s">
        <v>134</v>
      </c>
      <c r="C73" s="30">
        <f>FC_IND_PPP_PU_E!C73+FC_IND_PPP_PA_E!C73+FC_IND_PPP_PR_E!C73</f>
        <v>6.7354256233877887</v>
      </c>
      <c r="D73" s="30">
        <f>FC_IND_PPP_PU_E!D73+FC_IND_PPP_PA_E!D73+FC_IND_PPP_PR_E!D73</f>
        <v>9.673258813413586</v>
      </c>
      <c r="E73" s="30">
        <f>FC_IND_PPP_PU_E!E73+FC_IND_PPP_PA_E!E73+FC_IND_PPP_PR_E!E73</f>
        <v>7.1892519346517627</v>
      </c>
      <c r="F73" s="30">
        <f>FC_IND_PPP_PU_E!F73+FC_IND_PPP_PA_E!F73+FC_IND_PPP_PR_E!F73</f>
        <v>71.510490111779887</v>
      </c>
      <c r="G73" s="30">
        <f>FC_IND_PPP_PU_E!G73+FC_IND_PPP_PA_E!G73+FC_IND_PPP_PR_E!G73</f>
        <v>60.547463456577816</v>
      </c>
      <c r="H73" s="30">
        <f>FC_IND_PPP_PU_E!H73+FC_IND_PPP_PA_E!H73+FC_IND_PPP_PR_E!H73</f>
        <v>35.325279449699046</v>
      </c>
      <c r="I73" s="30">
        <f>FC_IND_PPP_PU_E!I73+FC_IND_PPP_PA_E!I73+FC_IND_PPP_PR_E!I73</f>
        <v>54.647979363714533</v>
      </c>
      <c r="J73" s="30">
        <f>FC_IND_PPP_PU_E!J73+FC_IND_PPP_PA_E!J73+FC_IND_PPP_PR_E!J73</f>
        <v>59.281513327601019</v>
      </c>
      <c r="K73" s="30">
        <f>FC_IND_PPP_PU_E!K73+FC_IND_PPP_PA_E!K73+FC_IND_PPP_PR_E!K73</f>
        <v>11.798968185726569</v>
      </c>
      <c r="L73" s="30">
        <f>FC_IND_PPP_PU_E!L73+FC_IND_PPP_PA_E!L73+FC_IND_PPP_PR_E!L73</f>
        <v>22.069303525365427</v>
      </c>
      <c r="M73" s="30">
        <f>FC_IND_PPP_PU_E!M73+FC_IND_PPP_PA_E!M73+FC_IND_PPP_PR_E!M73</f>
        <v>22.611435941530523</v>
      </c>
      <c r="N73" s="30">
        <f>FC_IND_PPP_PU_E!N73+FC_IND_PPP_PA_E!N73+FC_IND_PPP_PR_E!N73</f>
        <v>21.324763542562344</v>
      </c>
      <c r="O73" s="30">
        <f>FC_IND_PPP_PU_E!O73+FC_IND_PPP_PA_E!O73+FC_IND_PPP_PR_E!O73</f>
        <v>23.699226139294929</v>
      </c>
      <c r="P73" s="30">
        <f>FC_IND_PPP_PU_E!P73+FC_IND_PPP_PA_E!P73+FC_IND_PPP_PR_E!P73</f>
        <v>78.054858125537393</v>
      </c>
      <c r="Q73" s="30">
        <f>FC_IND_PPP_PU_E!Q73+FC_IND_PPP_PA_E!Q73+FC_IND_PPP_PR_E!Q73</f>
        <v>69.456491831470331</v>
      </c>
      <c r="R73" s="30">
        <f>FC_IND_PPP_PU_E!R73+FC_IND_PPP_PA_E!R73+FC_IND_PPP_PR_E!R73</f>
        <v>68.915477214101458</v>
      </c>
      <c r="S73" s="30">
        <f>FC_IND_PPP_PU_E!S73+FC_IND_PPP_PA_E!S73+FC_IND_PPP_PR_E!S73</f>
        <v>81.189423903697318</v>
      </c>
      <c r="T73" s="30">
        <f>FC_IND_PPP_PU_E!T73+FC_IND_PPP_PA_E!T73+FC_IND_PPP_PR_E!T73</f>
        <v>78.503955288048147</v>
      </c>
      <c r="U73" s="30">
        <f>FC_IND_PPP_PU_E!U73+FC_IND_PPP_PA_E!U73+FC_IND_PPP_PR_E!U73</f>
        <v>135.17102321582112</v>
      </c>
      <c r="V73" s="30">
        <f>FC_IND_PPP_PU_E!V73+FC_IND_PPP_PA_E!V73+FC_IND_PPP_PR_E!V73</f>
        <v>158.82966466036112</v>
      </c>
      <c r="W73" s="30">
        <f>FC_IND_PPP_PU_E!W73+FC_IND_PPP_PA_E!W73+FC_IND_PPP_PR_E!W73</f>
        <v>169.50696474634563</v>
      </c>
      <c r="X73" s="30">
        <f>FC_IND_PPP_PU_E!X73+FC_IND_PPP_PA_E!X73+FC_IND_PPP_PR_E!X73</f>
        <v>144.27274290627679</v>
      </c>
    </row>
    <row r="74" spans="1:24" ht="11.25" customHeight="1" x14ac:dyDescent="0.2">
      <c r="A74" s="24" t="s">
        <v>135</v>
      </c>
      <c r="B74" s="25" t="s">
        <v>136</v>
      </c>
      <c r="C74" s="31">
        <f>FC_IND_PPP_PU_E!C74+FC_IND_PPP_PA_E!C74+FC_IND_PPP_PR_E!C74</f>
        <v>0</v>
      </c>
      <c r="D74" s="31">
        <f>FC_IND_PPP_PU_E!D74+FC_IND_PPP_PA_E!D74+FC_IND_PPP_PR_E!D74</f>
        <v>0</v>
      </c>
      <c r="E74" s="31">
        <f>FC_IND_PPP_PU_E!E74+FC_IND_PPP_PA_E!E74+FC_IND_PPP_PR_E!E74</f>
        <v>0</v>
      </c>
      <c r="F74" s="31">
        <f>FC_IND_PPP_PU_E!F74+FC_IND_PPP_PA_E!F74+FC_IND_PPP_PR_E!F74</f>
        <v>0</v>
      </c>
      <c r="G74" s="31">
        <f>FC_IND_PPP_PU_E!G74+FC_IND_PPP_PA_E!G74+FC_IND_PPP_PR_E!G74</f>
        <v>0</v>
      </c>
      <c r="H74" s="31">
        <f>FC_IND_PPP_PU_E!H74+FC_IND_PPP_PA_E!H74+FC_IND_PPP_PR_E!H74</f>
        <v>0</v>
      </c>
      <c r="I74" s="31">
        <f>FC_IND_PPP_PU_E!I74+FC_IND_PPP_PA_E!I74+FC_IND_PPP_PR_E!I74</f>
        <v>0</v>
      </c>
      <c r="J74" s="31">
        <f>FC_IND_PPP_PU_E!J74+FC_IND_PPP_PA_E!J74+FC_IND_PPP_PR_E!J74</f>
        <v>0</v>
      </c>
      <c r="K74" s="31">
        <f>FC_IND_PPP_PU_E!K74+FC_IND_PPP_PA_E!K74+FC_IND_PPP_PR_E!K74</f>
        <v>0</v>
      </c>
      <c r="L74" s="31">
        <f>FC_IND_PPP_PU_E!L74+FC_IND_PPP_PA_E!L74+FC_IND_PPP_PR_E!L74</f>
        <v>0</v>
      </c>
      <c r="M74" s="31">
        <f>FC_IND_PPP_PU_E!M74+FC_IND_PPP_PA_E!M74+FC_IND_PPP_PR_E!M74</f>
        <v>0</v>
      </c>
      <c r="N74" s="31">
        <f>FC_IND_PPP_PU_E!N74+FC_IND_PPP_PA_E!N74+FC_IND_PPP_PR_E!N74</f>
        <v>0</v>
      </c>
      <c r="O74" s="31">
        <f>FC_IND_PPP_PU_E!O74+FC_IND_PPP_PA_E!O74+FC_IND_PPP_PR_E!O74</f>
        <v>0</v>
      </c>
      <c r="P74" s="31">
        <f>FC_IND_PPP_PU_E!P74+FC_IND_PPP_PA_E!P74+FC_IND_PPP_PR_E!P74</f>
        <v>0</v>
      </c>
      <c r="Q74" s="31">
        <f>FC_IND_PPP_PU_E!Q74+FC_IND_PPP_PA_E!Q74+FC_IND_PPP_PR_E!Q74</f>
        <v>0</v>
      </c>
      <c r="R74" s="31">
        <f>FC_IND_PPP_PU_E!R74+FC_IND_PPP_PA_E!R74+FC_IND_PPP_PR_E!R74</f>
        <v>0</v>
      </c>
      <c r="S74" s="31">
        <f>FC_IND_PPP_PU_E!S74+FC_IND_PPP_PA_E!S74+FC_IND_PPP_PR_E!S74</f>
        <v>0</v>
      </c>
      <c r="T74" s="31">
        <f>FC_IND_PPP_PU_E!T74+FC_IND_PPP_PA_E!T74+FC_IND_PPP_PR_E!T74</f>
        <v>0</v>
      </c>
      <c r="U74" s="31">
        <f>FC_IND_PPP_PU_E!U74+FC_IND_PPP_PA_E!U74+FC_IND_PPP_PR_E!U74</f>
        <v>0</v>
      </c>
      <c r="V74" s="31">
        <f>FC_IND_PPP_PU_E!V74+FC_IND_PPP_PA_E!V74+FC_IND_PPP_PR_E!V74</f>
        <v>0</v>
      </c>
      <c r="W74" s="31">
        <f>FC_IND_PPP_PU_E!W74+FC_IND_PPP_PA_E!W74+FC_IND_PPP_PR_E!W74</f>
        <v>0</v>
      </c>
      <c r="X74" s="31">
        <f>FC_IND_PPP_PU_E!X74+FC_IND_PPP_PA_E!X74+FC_IND_PPP_PR_E!X74</f>
        <v>0</v>
      </c>
    </row>
    <row r="75" spans="1:24" ht="11.25" customHeight="1" x14ac:dyDescent="0.2">
      <c r="A75" s="24" t="s">
        <v>137</v>
      </c>
      <c r="B75" s="25" t="s">
        <v>138</v>
      </c>
      <c r="C75" s="31">
        <f>FC_IND_PPP_PU_E!C75+FC_IND_PPP_PA_E!C75+FC_IND_PPP_PR_E!C75</f>
        <v>444.49217540842653</v>
      </c>
      <c r="D75" s="31">
        <f>FC_IND_PPP_PU_E!D75+FC_IND_PPP_PA_E!D75+FC_IND_PPP_PR_E!D75</f>
        <v>471.29071367153915</v>
      </c>
      <c r="E75" s="31">
        <f>FC_IND_PPP_PU_E!E75+FC_IND_PPP_PA_E!E75+FC_IND_PPP_PR_E!E75</f>
        <v>473.74591573516761</v>
      </c>
      <c r="F75" s="31">
        <f>FC_IND_PPP_PU_E!F75+FC_IND_PPP_PA_E!F75+FC_IND_PPP_PR_E!F75</f>
        <v>721.4641444539983</v>
      </c>
      <c r="G75" s="31">
        <f>FC_IND_PPP_PU_E!G75+FC_IND_PPP_PA_E!G75+FC_IND_PPP_PR_E!G75</f>
        <v>1516.6691315563198</v>
      </c>
      <c r="H75" s="31">
        <f>FC_IND_PPP_PU_E!H75+FC_IND_PPP_PA_E!H75+FC_IND_PPP_PR_E!H75</f>
        <v>1542.6376612209801</v>
      </c>
      <c r="I75" s="31">
        <f>FC_IND_PPP_PU_E!I75+FC_IND_PPP_PA_E!I75+FC_IND_PPP_PR_E!I75</f>
        <v>1630.1036113499563</v>
      </c>
      <c r="J75" s="31">
        <f>FC_IND_PPP_PU_E!J75+FC_IND_PPP_PA_E!J75+FC_IND_PPP_PR_E!J75</f>
        <v>2275.6640584694751</v>
      </c>
      <c r="K75" s="31">
        <f>FC_IND_PPP_PU_E!K75+FC_IND_PPP_PA_E!K75+FC_IND_PPP_PR_E!K75</f>
        <v>2194.1018056749786</v>
      </c>
      <c r="L75" s="31">
        <f>FC_IND_PPP_PU_E!L75+FC_IND_PPP_PA_E!L75+FC_IND_PPP_PR_E!L75</f>
        <v>1801.0122098022355</v>
      </c>
      <c r="M75" s="31">
        <f>FC_IND_PPP_PU_E!M75+FC_IND_PPP_PA_E!M75+FC_IND_PPP_PR_E!M75</f>
        <v>1999.9160791057607</v>
      </c>
      <c r="N75" s="31">
        <f>FC_IND_PPP_PU_E!N75+FC_IND_PPP_PA_E!N75+FC_IND_PPP_PR_E!N75</f>
        <v>2553.1182287188303</v>
      </c>
      <c r="O75" s="31">
        <f>FC_IND_PPP_PU_E!O75+FC_IND_PPP_PA_E!O75+FC_IND_PPP_PR_E!O75</f>
        <v>2780.8823731728289</v>
      </c>
      <c r="P75" s="31">
        <f>FC_IND_PPP_PU_E!P75+FC_IND_PPP_PA_E!P75+FC_IND_PPP_PR_E!P75</f>
        <v>2579.7224419604477</v>
      </c>
      <c r="Q75" s="31">
        <f>FC_IND_PPP_PU_E!Q75+FC_IND_PPP_PA_E!Q75+FC_IND_PPP_PR_E!Q75</f>
        <v>2554.9379191745484</v>
      </c>
      <c r="R75" s="31">
        <f>FC_IND_PPP_PU_E!R75+FC_IND_PPP_PA_E!R75+FC_IND_PPP_PR_E!R75</f>
        <v>2625.2369733447977</v>
      </c>
      <c r="S75" s="31">
        <f>FC_IND_PPP_PU_E!S75+FC_IND_PPP_PA_E!S75+FC_IND_PPP_PR_E!S75</f>
        <v>2555.3314703353399</v>
      </c>
      <c r="T75" s="31">
        <f>FC_IND_PPP_PU_E!T75+FC_IND_PPP_PA_E!T75+FC_IND_PPP_PR_E!T75</f>
        <v>2458.2123817712813</v>
      </c>
      <c r="U75" s="31">
        <f>FC_IND_PPP_PU_E!U75+FC_IND_PPP_PA_E!U75+FC_IND_PPP_PR_E!U75</f>
        <v>2280.3451418744621</v>
      </c>
      <c r="V75" s="31">
        <f>FC_IND_PPP_PU_E!V75+FC_IND_PPP_PA_E!V75+FC_IND_PPP_PR_E!V75</f>
        <v>2197.6358555460019</v>
      </c>
      <c r="W75" s="31">
        <f>FC_IND_PPP_PU_E!W75+FC_IND_PPP_PA_E!W75+FC_IND_PPP_PR_E!W75</f>
        <v>2101.6478933791914</v>
      </c>
      <c r="X75" s="31">
        <f>FC_IND_PPP_PU_E!X75+FC_IND_PPP_PA_E!X75+FC_IND_PPP_PR_E!X75</f>
        <v>2287.8486672398967</v>
      </c>
    </row>
    <row r="76" spans="1:24" ht="11.25" customHeight="1" x14ac:dyDescent="0.2">
      <c r="A76" s="26" t="s">
        <v>139</v>
      </c>
      <c r="B76" s="27" t="s">
        <v>140</v>
      </c>
      <c r="C76" s="32">
        <f>FC_IND_PPP_PU_E!C76+FC_IND_PPP_PA_E!C76+FC_IND_PPP_PR_E!C76</f>
        <v>10346.871109200345</v>
      </c>
      <c r="D76" s="32">
        <f>FC_IND_PPP_PU_E!D76+FC_IND_PPP_PA_E!D76+FC_IND_PPP_PR_E!D76</f>
        <v>10534.879535683574</v>
      </c>
      <c r="E76" s="32">
        <f>FC_IND_PPP_PU_E!E76+FC_IND_PPP_PA_E!E76+FC_IND_PPP_PR_E!E76</f>
        <v>10637.70249355116</v>
      </c>
      <c r="F76" s="32">
        <f>FC_IND_PPP_PU_E!F76+FC_IND_PPP_PA_E!F76+FC_IND_PPP_PR_E!F76</f>
        <v>10677.936973344797</v>
      </c>
      <c r="G76" s="32">
        <f>FC_IND_PPP_PU_E!G76+FC_IND_PPP_PA_E!G76+FC_IND_PPP_PR_E!G76</f>
        <v>11244.066981943248</v>
      </c>
      <c r="H76" s="32">
        <f>FC_IND_PPP_PU_E!H76+FC_IND_PPP_PA_E!H76+FC_IND_PPP_PR_E!H76</f>
        <v>11220.856319862423</v>
      </c>
      <c r="I76" s="32">
        <f>FC_IND_PPP_PU_E!I76+FC_IND_PPP_PA_E!I76+FC_IND_PPP_PR_E!I76</f>
        <v>11430.183147033533</v>
      </c>
      <c r="J76" s="32">
        <f>FC_IND_PPP_PU_E!J76+FC_IND_PPP_PA_E!J76+FC_IND_PPP_PR_E!J76</f>
        <v>11525.460791057611</v>
      </c>
      <c r="K76" s="32">
        <f>FC_IND_PPP_PU_E!K76+FC_IND_PPP_PA_E!K76+FC_IND_PPP_PR_E!K76</f>
        <v>10773.46242476354</v>
      </c>
      <c r="L76" s="32">
        <f>FC_IND_PPP_PU_E!L76+FC_IND_PPP_PA_E!L76+FC_IND_PPP_PR_E!L76</f>
        <v>9701.6592433361984</v>
      </c>
      <c r="M76" s="32">
        <f>FC_IND_PPP_PU_E!M76+FC_IND_PPP_PA_E!M76+FC_IND_PPP_PR_E!M76</f>
        <v>9920.3264832330187</v>
      </c>
      <c r="N76" s="32">
        <f>FC_IND_PPP_PU_E!N76+FC_IND_PPP_PA_E!N76+FC_IND_PPP_PR_E!N76</f>
        <v>9875.1650902837482</v>
      </c>
      <c r="O76" s="32">
        <f>FC_IND_PPP_PU_E!O76+FC_IND_PPP_PA_E!O76+FC_IND_PPP_PR_E!O76</f>
        <v>9723.0981943250208</v>
      </c>
      <c r="P76" s="32">
        <f>FC_IND_PPP_PU_E!P76+FC_IND_PPP_PA_E!P76+FC_IND_PPP_PR_E!P76</f>
        <v>9556.5430782459152</v>
      </c>
      <c r="Q76" s="32">
        <f>FC_IND_PPP_PU_E!Q76+FC_IND_PPP_PA_E!Q76+FC_IND_PPP_PR_E!Q76</f>
        <v>9372.5778511425669</v>
      </c>
      <c r="R76" s="32">
        <f>FC_IND_PPP_PU_E!R76+FC_IND_PPP_PA_E!R76+FC_IND_PPP_PR_E!R76</f>
        <v>9176.6955288048121</v>
      </c>
      <c r="S76" s="32">
        <f>FC_IND_PPP_PU_E!S76+FC_IND_PPP_PA_E!S76+FC_IND_PPP_PR_E!S76</f>
        <v>9127.1932932072232</v>
      </c>
      <c r="T76" s="32">
        <f>FC_IND_PPP_PU_E!T76+FC_IND_PPP_PA_E!T76+FC_IND_PPP_PR_E!T76</f>
        <v>9167.3459157351663</v>
      </c>
      <c r="U76" s="32">
        <f>FC_IND_PPP_PU_E!U76+FC_IND_PPP_PA_E!U76+FC_IND_PPP_PR_E!U76</f>
        <v>9051.8065348237324</v>
      </c>
      <c r="V76" s="32">
        <f>FC_IND_PPP_PU_E!V76+FC_IND_PPP_PA_E!V76+FC_IND_PPP_PR_E!V76</f>
        <v>8906.8181427343079</v>
      </c>
      <c r="W76" s="32">
        <f>FC_IND_PPP_PU_E!W76+FC_IND_PPP_PA_E!W76+FC_IND_PPP_PR_E!W76</f>
        <v>8416.8166809974173</v>
      </c>
      <c r="X76" s="32">
        <f>FC_IND_PPP_PU_E!X76+FC_IND_PPP_PA_E!X76+FC_IND_PPP_PR_E!X76</f>
        <v>8607.4308684436801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1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458</v>
      </c>
      <c r="B1" s="7" t="s">
        <v>459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11402.536074444164</v>
      </c>
      <c r="D2" s="28">
        <f t="shared" ref="D2:W2" si="1">SUM(D3,D17,D22,D25,D26,D51,D52,D71,D74,D75,D76)</f>
        <v>10875.656747419282</v>
      </c>
      <c r="E2" s="28">
        <f t="shared" si="1"/>
        <v>10997.329301846996</v>
      </c>
      <c r="F2" s="28">
        <f t="shared" si="1"/>
        <v>11336.454684213149</v>
      </c>
      <c r="G2" s="28">
        <f t="shared" si="1"/>
        <v>11180.016198485639</v>
      </c>
      <c r="H2" s="28">
        <f t="shared" si="1"/>
        <v>11193.386215438732</v>
      </c>
      <c r="I2" s="28">
        <f t="shared" si="1"/>
        <v>11657.384502465426</v>
      </c>
      <c r="J2" s="28">
        <f t="shared" si="1"/>
        <v>12202.246312804575</v>
      </c>
      <c r="K2" s="28">
        <f t="shared" si="1"/>
        <v>11581.109890083659</v>
      </c>
      <c r="L2" s="28">
        <f t="shared" si="1"/>
        <v>10418.991145141041</v>
      </c>
      <c r="M2" s="28">
        <f t="shared" si="1"/>
        <v>11051.951415066547</v>
      </c>
      <c r="N2" s="28">
        <f t="shared" si="1"/>
        <v>10999.902158156961</v>
      </c>
      <c r="O2" s="28">
        <f t="shared" si="1"/>
        <v>10954.90807099511</v>
      </c>
      <c r="P2" s="28">
        <f t="shared" si="1"/>
        <v>11013.078373248351</v>
      </c>
      <c r="Q2" s="28">
        <f t="shared" si="1"/>
        <v>10961.103648872901</v>
      </c>
      <c r="R2" s="28">
        <f t="shared" si="1"/>
        <v>10890.191207175791</v>
      </c>
      <c r="S2" s="28">
        <f t="shared" si="1"/>
        <v>11013.455170628165</v>
      </c>
      <c r="T2" s="28">
        <f t="shared" si="1"/>
        <v>11260.656354319737</v>
      </c>
      <c r="U2" s="28">
        <f t="shared" si="1"/>
        <v>11360.387473771672</v>
      </c>
      <c r="V2" s="28">
        <f t="shared" si="1"/>
        <v>11729.976843209184</v>
      </c>
      <c r="W2" s="28">
        <f t="shared" si="1"/>
        <v>11552.30770755646</v>
      </c>
      <c r="X2" s="28">
        <f t="shared" ref="X2" si="2">SUM(X3,X17,X22,X25,X26,X51,X52,X71,X74,X75,X76)</f>
        <v>11469.13449768614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3">SUM(C4,C8,C11)</f>
        <v>331.37439480489701</v>
      </c>
      <c r="D3" s="29">
        <f t="shared" ref="D3:W3" si="4">SUM(D4,D8,D11)</f>
        <v>275.68181651868832</v>
      </c>
      <c r="E3" s="29">
        <f t="shared" si="4"/>
        <v>281.84833574539141</v>
      </c>
      <c r="F3" s="29">
        <f t="shared" si="4"/>
        <v>284.02937408581369</v>
      </c>
      <c r="G3" s="29">
        <f t="shared" si="4"/>
        <v>245.26765370167465</v>
      </c>
      <c r="H3" s="29">
        <f t="shared" si="4"/>
        <v>268.04163824113596</v>
      </c>
      <c r="I3" s="29">
        <f t="shared" si="4"/>
        <v>242.5226318529775</v>
      </c>
      <c r="J3" s="29">
        <f t="shared" si="4"/>
        <v>210.89062746643788</v>
      </c>
      <c r="K3" s="29">
        <f t="shared" si="4"/>
        <v>192.49176532853355</v>
      </c>
      <c r="L3" s="29">
        <f t="shared" si="4"/>
        <v>205.7181355968867</v>
      </c>
      <c r="M3" s="29">
        <f t="shared" si="4"/>
        <v>159.11856177192533</v>
      </c>
      <c r="N3" s="29">
        <f t="shared" si="4"/>
        <v>148.25177625068079</v>
      </c>
      <c r="O3" s="29">
        <f t="shared" si="4"/>
        <v>147.09048207663642</v>
      </c>
      <c r="P3" s="29">
        <f t="shared" si="4"/>
        <v>150.59888520957929</v>
      </c>
      <c r="Q3" s="29">
        <f t="shared" si="4"/>
        <v>138.1775426982916</v>
      </c>
      <c r="R3" s="29">
        <f t="shared" si="4"/>
        <v>145.16912775566891</v>
      </c>
      <c r="S3" s="29">
        <f t="shared" si="4"/>
        <v>155.86109467618749</v>
      </c>
      <c r="T3" s="29">
        <f t="shared" si="4"/>
        <v>145.8454722746782</v>
      </c>
      <c r="U3" s="29">
        <f t="shared" si="4"/>
        <v>134.37668648543132</v>
      </c>
      <c r="V3" s="29">
        <f t="shared" si="4"/>
        <v>128.32479374744804</v>
      </c>
      <c r="W3" s="29">
        <f t="shared" si="4"/>
        <v>120.21417569486493</v>
      </c>
      <c r="X3" s="29">
        <f t="shared" ref="X3" si="5">SUM(X4,X8,X11)</f>
        <v>123.72029224368684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6">SUM(C5:C7)</f>
        <v>257.07334849412166</v>
      </c>
      <c r="D4" s="42">
        <f t="shared" ref="D4:W4" si="7">SUM(D5:D7)</f>
        <v>207.58117221500032</v>
      </c>
      <c r="E4" s="42">
        <f t="shared" si="7"/>
        <v>215.54377368543766</v>
      </c>
      <c r="F4" s="42">
        <f t="shared" si="7"/>
        <v>203.38903629186166</v>
      </c>
      <c r="G4" s="42">
        <f t="shared" si="7"/>
        <v>195.83538708722784</v>
      </c>
      <c r="H4" s="42">
        <f t="shared" si="7"/>
        <v>199.48605622773209</v>
      </c>
      <c r="I4" s="42">
        <f t="shared" si="7"/>
        <v>183.34813307034381</v>
      </c>
      <c r="J4" s="42">
        <f t="shared" si="7"/>
        <v>154.59735895817462</v>
      </c>
      <c r="K4" s="42">
        <f t="shared" si="7"/>
        <v>132.04324347184644</v>
      </c>
      <c r="L4" s="42">
        <f t="shared" si="7"/>
        <v>134.53936678086879</v>
      </c>
      <c r="M4" s="42">
        <f t="shared" si="7"/>
        <v>120.58385873881731</v>
      </c>
      <c r="N4" s="42">
        <f t="shared" si="7"/>
        <v>112.73724726807049</v>
      </c>
      <c r="O4" s="42">
        <f t="shared" si="7"/>
        <v>113.2654340947546</v>
      </c>
      <c r="P4" s="42">
        <f t="shared" si="7"/>
        <v>116.55242543501654</v>
      </c>
      <c r="Q4" s="42">
        <f t="shared" si="7"/>
        <v>106.89371262844645</v>
      </c>
      <c r="R4" s="42">
        <f t="shared" si="7"/>
        <v>116.69767697339871</v>
      </c>
      <c r="S4" s="42">
        <f t="shared" si="7"/>
        <v>127.60120285236763</v>
      </c>
      <c r="T4" s="42">
        <f t="shared" si="7"/>
        <v>120.30146555764938</v>
      </c>
      <c r="U4" s="42">
        <f t="shared" si="7"/>
        <v>104.36895675419071</v>
      </c>
      <c r="V4" s="42">
        <f t="shared" si="7"/>
        <v>99.286777564998232</v>
      </c>
      <c r="W4" s="42">
        <f t="shared" si="7"/>
        <v>91.394447101910231</v>
      </c>
      <c r="X4" s="42">
        <f t="shared" ref="X4" si="8">SUM(X5:X7)</f>
        <v>97.307117678483294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0</v>
      </c>
      <c r="G5" s="30">
        <v>0.1607391693588979</v>
      </c>
      <c r="H5" s="30">
        <v>5.9894447086617751E-2</v>
      </c>
      <c r="I5" s="30">
        <v>0</v>
      </c>
      <c r="J5" s="30">
        <v>12.547409787755406</v>
      </c>
      <c r="K5" s="30">
        <v>0.13035678257783903</v>
      </c>
      <c r="L5" s="30">
        <v>0.66917976963138259</v>
      </c>
      <c r="M5" s="30">
        <v>0.45256683817849103</v>
      </c>
      <c r="N5" s="30">
        <v>2.483562159290019</v>
      </c>
      <c r="O5" s="30">
        <v>2.9813989690543274</v>
      </c>
      <c r="P5" s="30">
        <v>1.9911432484923457</v>
      </c>
      <c r="Q5" s="30">
        <v>1.2253855369218323</v>
      </c>
      <c r="R5" s="30">
        <v>1.3874354649657041</v>
      </c>
      <c r="S5" s="30">
        <v>12.448865063855798</v>
      </c>
      <c r="T5" s="30">
        <v>14.16122138779218</v>
      </c>
      <c r="U5" s="30">
        <v>11.533952721789309</v>
      </c>
      <c r="V5" s="30">
        <v>3.905474655548808</v>
      </c>
      <c r="W5" s="30">
        <v>4.0844131351405712</v>
      </c>
      <c r="X5" s="30">
        <v>4.953882549658478</v>
      </c>
    </row>
    <row r="6" spans="1:24" ht="11.25" customHeight="1" x14ac:dyDescent="0.2">
      <c r="A6" s="39" t="s">
        <v>7</v>
      </c>
      <c r="B6" s="23" t="s">
        <v>8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</row>
    <row r="7" spans="1:24" ht="11.25" customHeight="1" x14ac:dyDescent="0.2">
      <c r="A7" s="39" t="s">
        <v>9</v>
      </c>
      <c r="B7" s="23" t="s">
        <v>10</v>
      </c>
      <c r="C7" s="30">
        <v>257.07334849412166</v>
      </c>
      <c r="D7" s="30">
        <v>207.58117221500032</v>
      </c>
      <c r="E7" s="30">
        <v>215.54377368543766</v>
      </c>
      <c r="F7" s="30">
        <v>203.38903629186166</v>
      </c>
      <c r="G7" s="30">
        <v>195.67464791786895</v>
      </c>
      <c r="H7" s="30">
        <v>199.42616178064549</v>
      </c>
      <c r="I7" s="30">
        <v>183.34813307034381</v>
      </c>
      <c r="J7" s="30">
        <v>142.04994917041921</v>
      </c>
      <c r="K7" s="30">
        <v>131.91288668926859</v>
      </c>
      <c r="L7" s="30">
        <v>133.87018701123742</v>
      </c>
      <c r="M7" s="30">
        <v>120.13129190063883</v>
      </c>
      <c r="N7" s="30">
        <v>110.25368510878047</v>
      </c>
      <c r="O7" s="30">
        <v>110.28403512570027</v>
      </c>
      <c r="P7" s="30">
        <v>114.5612821865242</v>
      </c>
      <c r="Q7" s="30">
        <v>105.66832709152462</v>
      </c>
      <c r="R7" s="30">
        <v>115.31024150843301</v>
      </c>
      <c r="S7" s="30">
        <v>115.15233778851184</v>
      </c>
      <c r="T7" s="30">
        <v>106.1402441698572</v>
      </c>
      <c r="U7" s="30">
        <v>92.8350040324014</v>
      </c>
      <c r="V7" s="30">
        <v>95.381302909449431</v>
      </c>
      <c r="W7" s="30">
        <v>87.310033966769666</v>
      </c>
      <c r="X7" s="30">
        <v>92.353235128824821</v>
      </c>
    </row>
    <row r="8" spans="1:24" ht="11.25" customHeight="1" x14ac:dyDescent="0.2">
      <c r="A8" s="40" t="s">
        <v>343</v>
      </c>
      <c r="B8" s="41" t="s">
        <v>344</v>
      </c>
      <c r="C8" s="42">
        <f t="shared" ref="C8:W8" si="9">SUM(C9:C10)</f>
        <v>67.696175313192398</v>
      </c>
      <c r="D8" s="42">
        <f t="shared" si="9"/>
        <v>64.331587686298278</v>
      </c>
      <c r="E8" s="42">
        <f t="shared" si="9"/>
        <v>62.737880369054658</v>
      </c>
      <c r="F8" s="42">
        <f t="shared" si="9"/>
        <v>70.285152256328502</v>
      </c>
      <c r="G8" s="42">
        <f t="shared" si="9"/>
        <v>40.299073091738578</v>
      </c>
      <c r="H8" s="42">
        <f t="shared" si="9"/>
        <v>60.629797701726851</v>
      </c>
      <c r="I8" s="42">
        <f t="shared" si="9"/>
        <v>53.988767725428438</v>
      </c>
      <c r="J8" s="42">
        <f t="shared" si="9"/>
        <v>51.972459280052057</v>
      </c>
      <c r="K8" s="42">
        <f t="shared" si="9"/>
        <v>53.240146475540541</v>
      </c>
      <c r="L8" s="42">
        <f t="shared" si="9"/>
        <v>62.644290190439058</v>
      </c>
      <c r="M8" s="42">
        <f t="shared" si="9"/>
        <v>30.124942688578855</v>
      </c>
      <c r="N8" s="42">
        <f t="shared" si="9"/>
        <v>25.64560606493394</v>
      </c>
      <c r="O8" s="42">
        <f t="shared" si="9"/>
        <v>21.492999725559013</v>
      </c>
      <c r="P8" s="42">
        <f t="shared" si="9"/>
        <v>18.910919060433223</v>
      </c>
      <c r="Q8" s="42">
        <f t="shared" si="9"/>
        <v>17.322725107893351</v>
      </c>
      <c r="R8" s="42">
        <f t="shared" si="9"/>
        <v>15.59281143319625</v>
      </c>
      <c r="S8" s="42">
        <f t="shared" si="9"/>
        <v>15.34882442862102</v>
      </c>
      <c r="T8" s="42">
        <f t="shared" si="9"/>
        <v>14.022875056273577</v>
      </c>
      <c r="U8" s="42">
        <f t="shared" si="9"/>
        <v>13.42953624676132</v>
      </c>
      <c r="V8" s="42">
        <f t="shared" si="9"/>
        <v>18.719575378570678</v>
      </c>
      <c r="W8" s="42">
        <f t="shared" si="9"/>
        <v>19.495778488344502</v>
      </c>
      <c r="X8" s="42">
        <f t="shared" ref="X8" si="10">SUM(X9:X10)</f>
        <v>18.811860467381148</v>
      </c>
    </row>
    <row r="9" spans="1:24" ht="11.25" customHeight="1" x14ac:dyDescent="0.2">
      <c r="A9" s="39" t="s">
        <v>11</v>
      </c>
      <c r="B9" s="23" t="s">
        <v>12</v>
      </c>
      <c r="C9" s="30">
        <v>6.8928651650090895</v>
      </c>
      <c r="D9" s="30">
        <v>5.361260287427247</v>
      </c>
      <c r="E9" s="30">
        <v>5.3506096171823669</v>
      </c>
      <c r="F9" s="30">
        <v>9.1894059398731809</v>
      </c>
      <c r="G9" s="30">
        <v>8.8262153782683761</v>
      </c>
      <c r="H9" s="30">
        <v>5.8512632958578532</v>
      </c>
      <c r="I9" s="30">
        <v>5.17683636522806</v>
      </c>
      <c r="J9" s="30">
        <v>1.8022175962593487</v>
      </c>
      <c r="K9" s="30">
        <v>3.8198259608270426</v>
      </c>
      <c r="L9" s="30">
        <v>3.3360955562217152</v>
      </c>
      <c r="M9" s="30">
        <v>0.63254024528875696</v>
      </c>
      <c r="N9" s="30">
        <v>0.71455978857217273</v>
      </c>
      <c r="O9" s="30">
        <v>0.91272620139170113</v>
      </c>
      <c r="P9" s="30">
        <v>1.2358568499712177</v>
      </c>
      <c r="Q9" s="30">
        <v>1.2377136217721609</v>
      </c>
      <c r="R9" s="30">
        <v>1.3818849897743803</v>
      </c>
      <c r="S9" s="30">
        <v>1.2565742006936682</v>
      </c>
      <c r="T9" s="30">
        <v>1.5269914252654235</v>
      </c>
      <c r="U9" s="30">
        <v>1.8293846805173273</v>
      </c>
      <c r="V9" s="30">
        <v>1.6184929549003728</v>
      </c>
      <c r="W9" s="30">
        <v>0.76104691803373548</v>
      </c>
      <c r="X9" s="30">
        <v>0.27200860786662251</v>
      </c>
    </row>
    <row r="10" spans="1:24" ht="11.25" customHeight="1" x14ac:dyDescent="0.2">
      <c r="A10" s="39" t="s">
        <v>13</v>
      </c>
      <c r="B10" s="23" t="s">
        <v>14</v>
      </c>
      <c r="C10" s="30">
        <v>60.803310148183307</v>
      </c>
      <c r="D10" s="30">
        <v>58.970327398871035</v>
      </c>
      <c r="E10" s="30">
        <v>57.387270751872293</v>
      </c>
      <c r="F10" s="30">
        <v>61.095746316455319</v>
      </c>
      <c r="G10" s="30">
        <v>31.472857713470201</v>
      </c>
      <c r="H10" s="30">
        <v>54.778534405868996</v>
      </c>
      <c r="I10" s="30">
        <v>48.811931360200376</v>
      </c>
      <c r="J10" s="30">
        <v>50.17024168379271</v>
      </c>
      <c r="K10" s="30">
        <v>49.420320514713495</v>
      </c>
      <c r="L10" s="30">
        <v>59.308194634217344</v>
      </c>
      <c r="M10" s="30">
        <v>29.4924024432901</v>
      </c>
      <c r="N10" s="30">
        <v>24.931046276361766</v>
      </c>
      <c r="O10" s="30">
        <v>20.58027352416731</v>
      </c>
      <c r="P10" s="30">
        <v>17.675062210462006</v>
      </c>
      <c r="Q10" s="30">
        <v>16.085011486121189</v>
      </c>
      <c r="R10" s="30">
        <v>14.210926443421869</v>
      </c>
      <c r="S10" s="30">
        <v>14.092250227927352</v>
      </c>
      <c r="T10" s="30">
        <v>12.495883631008153</v>
      </c>
      <c r="U10" s="30">
        <v>11.600151566243992</v>
      </c>
      <c r="V10" s="30">
        <v>17.101082423670306</v>
      </c>
      <c r="W10" s="30">
        <v>18.734731570310768</v>
      </c>
      <c r="X10" s="30">
        <v>18.539851859514524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:W11" si="11">SUM(C12:C16)</f>
        <v>6.6048709975829727</v>
      </c>
      <c r="D11" s="42">
        <f t="shared" si="11"/>
        <v>3.7690566173897087</v>
      </c>
      <c r="E11" s="42">
        <f t="shared" si="11"/>
        <v>3.5666816908990819</v>
      </c>
      <c r="F11" s="42">
        <f t="shared" si="11"/>
        <v>10.355185537623546</v>
      </c>
      <c r="G11" s="42">
        <f t="shared" si="11"/>
        <v>9.1331935227082184</v>
      </c>
      <c r="H11" s="42">
        <f t="shared" si="11"/>
        <v>7.9257843116770239</v>
      </c>
      <c r="I11" s="42">
        <f t="shared" si="11"/>
        <v>5.1857310572052704</v>
      </c>
      <c r="J11" s="42">
        <f t="shared" si="11"/>
        <v>4.3208092282111945</v>
      </c>
      <c r="K11" s="42">
        <f t="shared" si="11"/>
        <v>7.208375381146567</v>
      </c>
      <c r="L11" s="42">
        <f t="shared" si="11"/>
        <v>8.5344786255788438</v>
      </c>
      <c r="M11" s="42">
        <f t="shared" si="11"/>
        <v>8.4097603445291504</v>
      </c>
      <c r="N11" s="42">
        <f t="shared" si="11"/>
        <v>9.868922917676386</v>
      </c>
      <c r="O11" s="42">
        <f t="shared" si="11"/>
        <v>12.332048256322821</v>
      </c>
      <c r="P11" s="42">
        <f t="shared" si="11"/>
        <v>15.13554071412951</v>
      </c>
      <c r="Q11" s="42">
        <f t="shared" si="11"/>
        <v>13.961104961951794</v>
      </c>
      <c r="R11" s="42">
        <f t="shared" si="11"/>
        <v>12.878639349073952</v>
      </c>
      <c r="S11" s="42">
        <f t="shared" si="11"/>
        <v>12.91106739519884</v>
      </c>
      <c r="T11" s="42">
        <f t="shared" si="11"/>
        <v>11.521131660755229</v>
      </c>
      <c r="U11" s="42">
        <f t="shared" si="11"/>
        <v>16.578193484479289</v>
      </c>
      <c r="V11" s="42">
        <f t="shared" si="11"/>
        <v>10.318440803879136</v>
      </c>
      <c r="W11" s="42">
        <f t="shared" si="11"/>
        <v>9.3239501046102049</v>
      </c>
      <c r="X11" s="42">
        <f t="shared" ref="X11" si="12">SUM(X12:X16)</f>
        <v>7.6013140978224012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2.0016855794489392</v>
      </c>
      <c r="G12" s="30">
        <v>1.9839943453501654</v>
      </c>
      <c r="H12" s="30">
        <v>0</v>
      </c>
      <c r="I12" s="30">
        <v>0</v>
      </c>
      <c r="J12" s="30">
        <v>0</v>
      </c>
      <c r="K12" s="30">
        <v>0</v>
      </c>
      <c r="L12" s="30">
        <v>0.61402585072478055</v>
      </c>
      <c r="M12" s="30">
        <v>0</v>
      </c>
      <c r="N12" s="30">
        <v>0</v>
      </c>
      <c r="O12" s="30">
        <v>0</v>
      </c>
      <c r="P12" s="30">
        <v>0.82796805058975875</v>
      </c>
      <c r="Q12" s="30">
        <v>0</v>
      </c>
      <c r="R12" s="30">
        <v>0</v>
      </c>
      <c r="S12" s="30">
        <v>0</v>
      </c>
      <c r="T12" s="30">
        <v>0</v>
      </c>
      <c r="U12" s="30">
        <v>5.4135731652291605</v>
      </c>
      <c r="V12" s="30">
        <v>0.1211731806451249</v>
      </c>
      <c r="W12" s="30">
        <v>0.17795488363896128</v>
      </c>
      <c r="X12" s="30">
        <v>0</v>
      </c>
    </row>
    <row r="13" spans="1:24" ht="11.25" customHeight="1" x14ac:dyDescent="0.2">
      <c r="A13" s="39" t="s">
        <v>17</v>
      </c>
      <c r="B13" s="23" t="s">
        <v>18</v>
      </c>
      <c r="C13" s="30">
        <v>1.7116199879838998</v>
      </c>
      <c r="D13" s="30">
        <v>1.1462855906263765</v>
      </c>
      <c r="E13" s="30">
        <v>0.85597307745700901</v>
      </c>
      <c r="F13" s="30">
        <v>0.78797002951223027</v>
      </c>
      <c r="G13" s="30">
        <v>0.18682686701577997</v>
      </c>
      <c r="H13" s="30">
        <v>0.17618455411182937</v>
      </c>
      <c r="I13" s="30">
        <v>0.18204575636572046</v>
      </c>
      <c r="J13" s="30">
        <v>0.17226459176642672</v>
      </c>
      <c r="K13" s="30">
        <v>0.17127653111839403</v>
      </c>
      <c r="L13" s="30">
        <v>0</v>
      </c>
      <c r="M13" s="30">
        <v>0.14668814749890552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2.1594554665896144E-3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4.8932510095990729</v>
      </c>
      <c r="D16" s="30">
        <v>2.6227710267633322</v>
      </c>
      <c r="E16" s="30">
        <v>2.710708613442073</v>
      </c>
      <c r="F16" s="30">
        <v>7.5655299286623769</v>
      </c>
      <c r="G16" s="30">
        <v>6.962372310342273</v>
      </c>
      <c r="H16" s="30">
        <v>7.7495997575651945</v>
      </c>
      <c r="I16" s="30">
        <v>5.0036853008395497</v>
      </c>
      <c r="J16" s="30">
        <v>4.1485446364447682</v>
      </c>
      <c r="K16" s="30">
        <v>7.0370988500281726</v>
      </c>
      <c r="L16" s="30">
        <v>7.9204527748540636</v>
      </c>
      <c r="M16" s="30">
        <v>8.2630721970302456</v>
      </c>
      <c r="N16" s="30">
        <v>9.868922917676386</v>
      </c>
      <c r="O16" s="30">
        <v>12.332048256322821</v>
      </c>
      <c r="P16" s="30">
        <v>14.307572663539752</v>
      </c>
      <c r="Q16" s="30">
        <v>13.961104961951794</v>
      </c>
      <c r="R16" s="30">
        <v>12.878639349073952</v>
      </c>
      <c r="S16" s="30">
        <v>12.91106739519884</v>
      </c>
      <c r="T16" s="30">
        <v>11.521131660755229</v>
      </c>
      <c r="U16" s="30">
        <v>11.16462031925013</v>
      </c>
      <c r="V16" s="30">
        <v>10.197267623234012</v>
      </c>
      <c r="W16" s="30">
        <v>9.1459952209712441</v>
      </c>
      <c r="X16" s="30">
        <v>7.5991546423558116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:W17" si="13">SUM(C18:C21)</f>
        <v>1.7912880911855842</v>
      </c>
      <c r="D17" s="31">
        <f t="shared" si="13"/>
        <v>1.5179090599966885</v>
      </c>
      <c r="E17" s="31">
        <f t="shared" si="13"/>
        <v>1.3965345461089138</v>
      </c>
      <c r="F17" s="31">
        <f t="shared" si="13"/>
        <v>0</v>
      </c>
      <c r="G17" s="31">
        <f t="shared" si="13"/>
        <v>0</v>
      </c>
      <c r="H17" s="31">
        <f t="shared" si="13"/>
        <v>2.8589618698341506E-3</v>
      </c>
      <c r="I17" s="31">
        <f t="shared" si="13"/>
        <v>3.2100880386729761E-3</v>
      </c>
      <c r="J17" s="31">
        <f t="shared" si="13"/>
        <v>3.1219290537664824E-3</v>
      </c>
      <c r="K17" s="31">
        <f t="shared" si="13"/>
        <v>0</v>
      </c>
      <c r="L17" s="31">
        <f t="shared" si="13"/>
        <v>0</v>
      </c>
      <c r="M17" s="31">
        <f t="shared" si="13"/>
        <v>0</v>
      </c>
      <c r="N17" s="31">
        <f t="shared" si="13"/>
        <v>0</v>
      </c>
      <c r="O17" s="31">
        <f t="shared" si="13"/>
        <v>0</v>
      </c>
      <c r="P17" s="31">
        <f t="shared" si="13"/>
        <v>0</v>
      </c>
      <c r="Q17" s="31">
        <f t="shared" si="13"/>
        <v>0</v>
      </c>
      <c r="R17" s="31">
        <f t="shared" si="13"/>
        <v>0</v>
      </c>
      <c r="S17" s="31">
        <f t="shared" si="13"/>
        <v>0</v>
      </c>
      <c r="T17" s="31">
        <f t="shared" si="13"/>
        <v>0</v>
      </c>
      <c r="U17" s="31">
        <f t="shared" si="13"/>
        <v>0</v>
      </c>
      <c r="V17" s="31">
        <f t="shared" si="13"/>
        <v>0</v>
      </c>
      <c r="W17" s="31">
        <f t="shared" si="13"/>
        <v>0</v>
      </c>
      <c r="X17" s="31">
        <f t="shared" ref="X17" si="14">SUM(X18:X21)</f>
        <v>0</v>
      </c>
    </row>
    <row r="18" spans="1:24" ht="11.25" customHeight="1" x14ac:dyDescent="0.2">
      <c r="A18" s="22" t="s">
        <v>27</v>
      </c>
      <c r="B18" s="23" t="s">
        <v>28</v>
      </c>
      <c r="C18" s="30">
        <v>0.11005810468483443</v>
      </c>
      <c r="D18" s="30">
        <v>9.2470776638498092E-2</v>
      </c>
      <c r="E18" s="30">
        <v>4.0902685450888696E-2</v>
      </c>
      <c r="F18" s="30">
        <v>0</v>
      </c>
      <c r="G18" s="30">
        <v>0</v>
      </c>
      <c r="H18" s="30">
        <v>2.8589618698341506E-3</v>
      </c>
      <c r="I18" s="30">
        <v>3.2100880386729761E-3</v>
      </c>
      <c r="J18" s="30">
        <v>3.1219290537664824E-3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1.6812299865007498</v>
      </c>
      <c r="D19" s="30">
        <v>1.4254382833581904</v>
      </c>
      <c r="E19" s="30">
        <v>1.3556318606580251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:W22" si="15">SUM(C23:C24)</f>
        <v>115.24393928164014</v>
      </c>
      <c r="D22" s="31">
        <f t="shared" si="15"/>
        <v>115.01010956223452</v>
      </c>
      <c r="E22" s="31">
        <f t="shared" si="15"/>
        <v>103.17690045762147</v>
      </c>
      <c r="F22" s="31">
        <f t="shared" si="15"/>
        <v>101.07311508819154</v>
      </c>
      <c r="G22" s="31">
        <f t="shared" si="15"/>
        <v>80.240845940318962</v>
      </c>
      <c r="H22" s="31">
        <f t="shared" si="15"/>
        <v>77.212827679308106</v>
      </c>
      <c r="I22" s="31">
        <f t="shared" si="15"/>
        <v>109.08770134508296</v>
      </c>
      <c r="J22" s="31">
        <f t="shared" si="15"/>
        <v>117.5705388311639</v>
      </c>
      <c r="K22" s="31">
        <f t="shared" si="15"/>
        <v>106.01484881100684</v>
      </c>
      <c r="L22" s="31">
        <f t="shared" si="15"/>
        <v>86.41606270308057</v>
      </c>
      <c r="M22" s="31">
        <f t="shared" si="15"/>
        <v>104.43234421997926</v>
      </c>
      <c r="N22" s="31">
        <f t="shared" si="15"/>
        <v>98.313200775079466</v>
      </c>
      <c r="O22" s="31">
        <f t="shared" si="15"/>
        <v>89.872837094976163</v>
      </c>
      <c r="P22" s="31">
        <f t="shared" si="15"/>
        <v>81.992965238381004</v>
      </c>
      <c r="Q22" s="31">
        <f t="shared" si="15"/>
        <v>90.563732810926183</v>
      </c>
      <c r="R22" s="31">
        <f t="shared" si="15"/>
        <v>85.837661659464814</v>
      </c>
      <c r="S22" s="31">
        <f t="shared" si="15"/>
        <v>79.525793955544472</v>
      </c>
      <c r="T22" s="31">
        <f t="shared" si="15"/>
        <v>75.584439337714002</v>
      </c>
      <c r="U22" s="31">
        <f t="shared" si="15"/>
        <v>83.280277804253728</v>
      </c>
      <c r="V22" s="31">
        <f t="shared" si="15"/>
        <v>84.387459880450265</v>
      </c>
      <c r="W22" s="31">
        <f t="shared" si="15"/>
        <v>66.727007215180251</v>
      </c>
      <c r="X22" s="31">
        <f t="shared" ref="X22" si="16">SUM(X23:X24)</f>
        <v>56.97280010867992</v>
      </c>
    </row>
    <row r="23" spans="1:24" ht="11.25" customHeight="1" x14ac:dyDescent="0.2">
      <c r="A23" s="22" t="s">
        <v>37</v>
      </c>
      <c r="B23" s="23" t="s">
        <v>38</v>
      </c>
      <c r="C23" s="30">
        <v>115.24393928164014</v>
      </c>
      <c r="D23" s="30">
        <v>115.01010956223452</v>
      </c>
      <c r="E23" s="30">
        <v>103.17690045762147</v>
      </c>
      <c r="F23" s="30">
        <v>101.07311508819154</v>
      </c>
      <c r="G23" s="30">
        <v>80.240845940318962</v>
      </c>
      <c r="H23" s="30">
        <v>77.212827679308106</v>
      </c>
      <c r="I23" s="30">
        <v>109.08770134508296</v>
      </c>
      <c r="J23" s="30">
        <v>117.5705388311639</v>
      </c>
      <c r="K23" s="30">
        <v>106.01484881100684</v>
      </c>
      <c r="L23" s="30">
        <v>86.41606270308057</v>
      </c>
      <c r="M23" s="30">
        <v>104.43234421997926</v>
      </c>
      <c r="N23" s="30">
        <v>98.313200775079466</v>
      </c>
      <c r="O23" s="30">
        <v>89.872837094976163</v>
      </c>
      <c r="P23" s="30">
        <v>81.992965238381004</v>
      </c>
      <c r="Q23" s="30">
        <v>90.563732810926183</v>
      </c>
      <c r="R23" s="30">
        <v>85.837661659464814</v>
      </c>
      <c r="S23" s="30">
        <v>79.525793955544472</v>
      </c>
      <c r="T23" s="30">
        <v>75.584439337714002</v>
      </c>
      <c r="U23" s="30">
        <v>83.280277804253728</v>
      </c>
      <c r="V23" s="30">
        <v>84.387459880450265</v>
      </c>
      <c r="W23" s="30">
        <v>66.727007215180251</v>
      </c>
      <c r="X23" s="30">
        <v>56.97280010867992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7">SUM(C27,C33)</f>
        <v>822.99223470449226</v>
      </c>
      <c r="D26" s="31">
        <f t="shared" ref="D26:W26" si="18">SUM(D27,D33)</f>
        <v>739.89558442113741</v>
      </c>
      <c r="E26" s="31">
        <f t="shared" si="18"/>
        <v>689.33386956923528</v>
      </c>
      <c r="F26" s="31">
        <f t="shared" si="18"/>
        <v>732.42028828735658</v>
      </c>
      <c r="G26" s="31">
        <f t="shared" si="18"/>
        <v>620.86733481606234</v>
      </c>
      <c r="H26" s="31">
        <f t="shared" si="18"/>
        <v>572.2032991424544</v>
      </c>
      <c r="I26" s="31">
        <f t="shared" si="18"/>
        <v>564.52194528864493</v>
      </c>
      <c r="J26" s="31">
        <f t="shared" si="18"/>
        <v>511.02287644283513</v>
      </c>
      <c r="K26" s="31">
        <f t="shared" si="18"/>
        <v>495.45391374622051</v>
      </c>
      <c r="L26" s="31">
        <f t="shared" si="18"/>
        <v>380.92027366482569</v>
      </c>
      <c r="M26" s="31">
        <f t="shared" si="18"/>
        <v>373.61071786082994</v>
      </c>
      <c r="N26" s="31">
        <f t="shared" si="18"/>
        <v>351.52031641338738</v>
      </c>
      <c r="O26" s="31">
        <f t="shared" si="18"/>
        <v>314.56608840011984</v>
      </c>
      <c r="P26" s="31">
        <f t="shared" si="18"/>
        <v>262.27007046550898</v>
      </c>
      <c r="Q26" s="31">
        <f t="shared" si="18"/>
        <v>227.04707002146293</v>
      </c>
      <c r="R26" s="31">
        <f t="shared" si="18"/>
        <v>231.67118724352886</v>
      </c>
      <c r="S26" s="31">
        <f t="shared" si="18"/>
        <v>248.39932532237307</v>
      </c>
      <c r="T26" s="31">
        <f t="shared" si="18"/>
        <v>246.02208017579548</v>
      </c>
      <c r="U26" s="31">
        <f t="shared" si="18"/>
        <v>252.61861014009727</v>
      </c>
      <c r="V26" s="31">
        <f t="shared" si="18"/>
        <v>236.70190328767094</v>
      </c>
      <c r="W26" s="31">
        <f t="shared" si="18"/>
        <v>217.59926258048793</v>
      </c>
      <c r="X26" s="31">
        <f t="shared" ref="X26" si="19">SUM(X27,X33)</f>
        <v>215.89674539553462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:W27" si="20">SUM(C28:C32)</f>
        <v>0</v>
      </c>
      <c r="D27" s="42">
        <f t="shared" si="20"/>
        <v>0</v>
      </c>
      <c r="E27" s="42">
        <f t="shared" si="20"/>
        <v>0</v>
      </c>
      <c r="F27" s="42">
        <f t="shared" si="20"/>
        <v>0</v>
      </c>
      <c r="G27" s="42">
        <f t="shared" si="20"/>
        <v>0</v>
      </c>
      <c r="H27" s="42">
        <f t="shared" si="20"/>
        <v>0</v>
      </c>
      <c r="I27" s="42">
        <f t="shared" si="20"/>
        <v>0</v>
      </c>
      <c r="J27" s="42">
        <f t="shared" si="20"/>
        <v>0</v>
      </c>
      <c r="K27" s="42">
        <f t="shared" si="20"/>
        <v>0</v>
      </c>
      <c r="L27" s="42">
        <f t="shared" si="20"/>
        <v>0</v>
      </c>
      <c r="M27" s="42">
        <f t="shared" si="20"/>
        <v>0</v>
      </c>
      <c r="N27" s="42">
        <f t="shared" si="20"/>
        <v>0</v>
      </c>
      <c r="O27" s="42">
        <f t="shared" si="20"/>
        <v>0</v>
      </c>
      <c r="P27" s="42">
        <f t="shared" si="20"/>
        <v>0</v>
      </c>
      <c r="Q27" s="42">
        <f t="shared" si="20"/>
        <v>0</v>
      </c>
      <c r="R27" s="42">
        <f t="shared" si="20"/>
        <v>0</v>
      </c>
      <c r="S27" s="42">
        <f t="shared" si="20"/>
        <v>0</v>
      </c>
      <c r="T27" s="42">
        <f t="shared" si="20"/>
        <v>0</v>
      </c>
      <c r="U27" s="42">
        <f t="shared" si="20"/>
        <v>0</v>
      </c>
      <c r="V27" s="42">
        <f t="shared" si="20"/>
        <v>0</v>
      </c>
      <c r="W27" s="42">
        <f t="shared" si="20"/>
        <v>0</v>
      </c>
      <c r="X27" s="42">
        <f t="shared" ref="X27" si="21">SUM(X28:X32)</f>
        <v>0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:W33" si="22">SUM(C34:C50)</f>
        <v>822.99223470449226</v>
      </c>
      <c r="D33" s="42">
        <f t="shared" si="22"/>
        <v>739.89558442113741</v>
      </c>
      <c r="E33" s="42">
        <f t="shared" si="22"/>
        <v>689.33386956923528</v>
      </c>
      <c r="F33" s="42">
        <f t="shared" si="22"/>
        <v>732.42028828735658</v>
      </c>
      <c r="G33" s="42">
        <f t="shared" si="22"/>
        <v>620.86733481606234</v>
      </c>
      <c r="H33" s="42">
        <f t="shared" si="22"/>
        <v>572.2032991424544</v>
      </c>
      <c r="I33" s="42">
        <f t="shared" si="22"/>
        <v>564.52194528864493</v>
      </c>
      <c r="J33" s="42">
        <f t="shared" si="22"/>
        <v>511.02287644283513</v>
      </c>
      <c r="K33" s="42">
        <f t="shared" si="22"/>
        <v>495.45391374622051</v>
      </c>
      <c r="L33" s="42">
        <f t="shared" si="22"/>
        <v>380.92027366482569</v>
      </c>
      <c r="M33" s="42">
        <f t="shared" si="22"/>
        <v>373.61071786082994</v>
      </c>
      <c r="N33" s="42">
        <f t="shared" si="22"/>
        <v>351.52031641338738</v>
      </c>
      <c r="O33" s="42">
        <f t="shared" si="22"/>
        <v>314.56608840011984</v>
      </c>
      <c r="P33" s="42">
        <f t="shared" si="22"/>
        <v>262.27007046550898</v>
      </c>
      <c r="Q33" s="42">
        <f t="shared" si="22"/>
        <v>227.04707002146293</v>
      </c>
      <c r="R33" s="42">
        <f t="shared" si="22"/>
        <v>231.67118724352886</v>
      </c>
      <c r="S33" s="42">
        <f t="shared" si="22"/>
        <v>248.39932532237307</v>
      </c>
      <c r="T33" s="42">
        <f t="shared" si="22"/>
        <v>246.02208017579548</v>
      </c>
      <c r="U33" s="42">
        <f t="shared" si="22"/>
        <v>252.61861014009727</v>
      </c>
      <c r="V33" s="42">
        <f t="shared" si="22"/>
        <v>236.70190328767094</v>
      </c>
      <c r="W33" s="42">
        <f t="shared" si="22"/>
        <v>217.59926258048793</v>
      </c>
      <c r="X33" s="42">
        <f t="shared" ref="X33" si="23">SUM(X34:X50)</f>
        <v>215.89674539553462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59.380920249907945</v>
      </c>
      <c r="D36" s="30">
        <v>59.101278353216003</v>
      </c>
      <c r="E36" s="30">
        <v>64.006139881390084</v>
      </c>
      <c r="F36" s="30">
        <v>71.942289643478489</v>
      </c>
      <c r="G36" s="30">
        <v>72.823490725269295</v>
      </c>
      <c r="H36" s="30">
        <v>68.613801121120432</v>
      </c>
      <c r="I36" s="30">
        <v>72.280695393416238</v>
      </c>
      <c r="J36" s="30">
        <v>75.372702363895911</v>
      </c>
      <c r="K36" s="30">
        <v>73.711551078419873</v>
      </c>
      <c r="L36" s="30">
        <v>60.52825267079119</v>
      </c>
      <c r="M36" s="30">
        <v>68.780850769791812</v>
      </c>
      <c r="N36" s="30">
        <v>68.386958237459993</v>
      </c>
      <c r="O36" s="30">
        <v>62.465156390300969</v>
      </c>
      <c r="P36" s="30">
        <v>61.361610395245158</v>
      </c>
      <c r="Q36" s="30">
        <v>63.22774325046295</v>
      </c>
      <c r="R36" s="30">
        <v>60.650644932848806</v>
      </c>
      <c r="S36" s="30">
        <v>55.287957283114345</v>
      </c>
      <c r="T36" s="30">
        <v>53.920065135827151</v>
      </c>
      <c r="U36" s="30">
        <v>55.14975883652049</v>
      </c>
      <c r="V36" s="30">
        <v>55.42856199048007</v>
      </c>
      <c r="W36" s="30">
        <v>48.138582463967097</v>
      </c>
      <c r="X36" s="30">
        <v>46.045508069391303</v>
      </c>
    </row>
    <row r="37" spans="1:24" ht="11.25" customHeight="1" x14ac:dyDescent="0.2">
      <c r="A37" s="39" t="s">
        <v>61</v>
      </c>
      <c r="B37" s="23" t="s">
        <v>62</v>
      </c>
      <c r="C37" s="30">
        <v>2.1262320888940531E-4</v>
      </c>
      <c r="D37" s="30">
        <v>0.47402789262432621</v>
      </c>
      <c r="E37" s="30">
        <v>1.8198193756926322E-4</v>
      </c>
      <c r="F37" s="30">
        <v>3.2805545071992817</v>
      </c>
      <c r="G37" s="30">
        <v>0.48260709573476568</v>
      </c>
      <c r="H37" s="30">
        <v>4.6310341149246891E-2</v>
      </c>
      <c r="I37" s="30">
        <v>1.2835678008826854</v>
      </c>
      <c r="J37" s="30">
        <v>2.1666267342731058</v>
      </c>
      <c r="K37" s="30">
        <v>1.5401361551971136E-2</v>
      </c>
      <c r="L37" s="30">
        <v>2.3925458679541656E-2</v>
      </c>
      <c r="M37" s="30">
        <v>1.8381809119690274E-2</v>
      </c>
      <c r="N37" s="30">
        <v>2.9328434210344812E-3</v>
      </c>
      <c r="O37" s="30">
        <v>2.8718597269190944E-3</v>
      </c>
      <c r="P37" s="30">
        <v>1.2093387978408688E-3</v>
      </c>
      <c r="Q37" s="30">
        <v>1.273472713870383E-3</v>
      </c>
      <c r="R37" s="30">
        <v>2.5911672248767851E-4</v>
      </c>
      <c r="S37" s="30">
        <v>6.0981465874571216E-3</v>
      </c>
      <c r="T37" s="30">
        <v>7.4428171055256259E-2</v>
      </c>
      <c r="U37" s="30">
        <v>0.12535356734661399</v>
      </c>
      <c r="V37" s="30">
        <v>0.13007681688451656</v>
      </c>
      <c r="W37" s="30">
        <v>9.1039823998847538E-3</v>
      </c>
      <c r="X37" s="30">
        <v>5.6032286525999541E-3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</row>
    <row r="41" spans="1:24" ht="11.25" customHeight="1" x14ac:dyDescent="0.2">
      <c r="A41" s="39" t="s">
        <v>69</v>
      </c>
      <c r="B41" s="23" t="s">
        <v>70</v>
      </c>
      <c r="C41" s="30">
        <v>0.73619696176097749</v>
      </c>
      <c r="D41" s="30">
        <v>0</v>
      </c>
      <c r="E41" s="30">
        <v>0</v>
      </c>
      <c r="F41" s="30">
        <v>0</v>
      </c>
      <c r="G41" s="30">
        <v>0</v>
      </c>
      <c r="H41" s="30">
        <v>0</v>
      </c>
      <c r="I41" s="30">
        <v>1.111405329010938E-2</v>
      </c>
      <c r="J41" s="30">
        <v>1.2218707318820366E-2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7.3046398575464053E-3</v>
      </c>
      <c r="U41" s="30">
        <v>3.8001463838818598E-3</v>
      </c>
      <c r="V41" s="30">
        <v>3.5330204617714631E-3</v>
      </c>
      <c r="W41" s="30">
        <v>3.0627634411413444E-3</v>
      </c>
      <c r="X41" s="30">
        <v>3.3973321615259084E-3</v>
      </c>
    </row>
    <row r="42" spans="1:24" ht="11.25" customHeight="1" x14ac:dyDescent="0.2">
      <c r="A42" s="39" t="s">
        <v>71</v>
      </c>
      <c r="B42" s="23" t="s">
        <v>72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51.971197688371113</v>
      </c>
      <c r="D43" s="30">
        <v>39.341312957954997</v>
      </c>
      <c r="E43" s="30">
        <v>32.618448234782477</v>
      </c>
      <c r="F43" s="30">
        <v>52.757932495448365</v>
      </c>
      <c r="G43" s="30">
        <v>46.279718779427029</v>
      </c>
      <c r="H43" s="30">
        <v>44.862414945006144</v>
      </c>
      <c r="I43" s="30">
        <v>34.306851648212586</v>
      </c>
      <c r="J43" s="30">
        <v>39.717452719880221</v>
      </c>
      <c r="K43" s="30">
        <v>35.840362006010366</v>
      </c>
      <c r="L43" s="30">
        <v>36.699173739476151</v>
      </c>
      <c r="M43" s="30">
        <v>35.66085772863341</v>
      </c>
      <c r="N43" s="30">
        <v>29.964711845971184</v>
      </c>
      <c r="O43" s="30">
        <v>25.26096720573566</v>
      </c>
      <c r="P43" s="30">
        <v>23.630318090842078</v>
      </c>
      <c r="Q43" s="30">
        <v>24.902602483830499</v>
      </c>
      <c r="R43" s="30">
        <v>28.986987861351174</v>
      </c>
      <c r="S43" s="30">
        <v>30.819221546382686</v>
      </c>
      <c r="T43" s="30">
        <v>33.360165029486147</v>
      </c>
      <c r="U43" s="30">
        <v>36.755739574679382</v>
      </c>
      <c r="V43" s="30">
        <v>38.409726995474735</v>
      </c>
      <c r="W43" s="30">
        <v>32.441414329254563</v>
      </c>
      <c r="X43" s="30">
        <v>36.835076935314063</v>
      </c>
    </row>
    <row r="44" spans="1:24" ht="11.25" customHeight="1" x14ac:dyDescent="0.2">
      <c r="A44" s="39" t="s">
        <v>75</v>
      </c>
      <c r="B44" s="23" t="s">
        <v>76</v>
      </c>
      <c r="C44" s="30">
        <v>710.90370718124336</v>
      </c>
      <c r="D44" s="30">
        <v>640.97896521734208</v>
      </c>
      <c r="E44" s="30">
        <v>592.70909947112511</v>
      </c>
      <c r="F44" s="30">
        <v>604.43951164123041</v>
      </c>
      <c r="G44" s="30">
        <v>501.28151821563119</v>
      </c>
      <c r="H44" s="30">
        <v>458.41647223601586</v>
      </c>
      <c r="I44" s="30">
        <v>456.22138939591758</v>
      </c>
      <c r="J44" s="30">
        <v>393.7538759174671</v>
      </c>
      <c r="K44" s="30">
        <v>385.80488805681017</v>
      </c>
      <c r="L44" s="30">
        <v>283.59113357711163</v>
      </c>
      <c r="M44" s="30">
        <v>269.07392600662894</v>
      </c>
      <c r="N44" s="30">
        <v>253.08961930466864</v>
      </c>
      <c r="O44" s="30">
        <v>226.76189830904602</v>
      </c>
      <c r="P44" s="30">
        <v>177.19928628110586</v>
      </c>
      <c r="Q44" s="30">
        <v>138.83873809396781</v>
      </c>
      <c r="R44" s="30">
        <v>141.9627348957184</v>
      </c>
      <c r="S44" s="30">
        <v>162.21517652101477</v>
      </c>
      <c r="T44" s="30">
        <v>157.74095740306447</v>
      </c>
      <c r="U44" s="30">
        <v>148.67306928938544</v>
      </c>
      <c r="V44" s="30">
        <v>131.16571555485646</v>
      </c>
      <c r="W44" s="30">
        <v>136.37097924414508</v>
      </c>
      <c r="X44" s="30">
        <v>132.93625844690044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0.26430049916265436</v>
      </c>
      <c r="I50" s="30">
        <v>0.41832699692575198</v>
      </c>
      <c r="J50" s="30">
        <v>0</v>
      </c>
      <c r="K50" s="30">
        <v>8.1711243428112257E-2</v>
      </c>
      <c r="L50" s="30">
        <v>7.778821876718614E-2</v>
      </c>
      <c r="M50" s="30">
        <v>7.6701546656096256E-2</v>
      </c>
      <c r="N50" s="30">
        <v>7.6094181866535743E-2</v>
      </c>
      <c r="O50" s="30">
        <v>7.5194635310248947E-2</v>
      </c>
      <c r="P50" s="30">
        <v>7.7646359518049157E-2</v>
      </c>
      <c r="Q50" s="30">
        <v>7.6712720487804351E-2</v>
      </c>
      <c r="R50" s="30">
        <v>7.0560436888013112E-2</v>
      </c>
      <c r="S50" s="30">
        <v>7.0871825273839936E-2</v>
      </c>
      <c r="T50" s="30">
        <v>0.91915979650491109</v>
      </c>
      <c r="U50" s="30">
        <v>11.910888725781469</v>
      </c>
      <c r="V50" s="30">
        <v>11.564288909513387</v>
      </c>
      <c r="W50" s="30">
        <v>0.6361197972801701</v>
      </c>
      <c r="X50" s="30">
        <v>7.0901383114692448E-2</v>
      </c>
    </row>
    <row r="51" spans="1:24" ht="11.25" customHeight="1" x14ac:dyDescent="0.2">
      <c r="A51" s="24" t="s">
        <v>89</v>
      </c>
      <c r="B51" s="25" t="s">
        <v>90</v>
      </c>
      <c r="C51" s="31">
        <v>1379.0676186323938</v>
      </c>
      <c r="D51" s="31">
        <v>1224.1214474258163</v>
      </c>
      <c r="E51" s="31">
        <v>1245.008746187166</v>
      </c>
      <c r="F51" s="31">
        <v>1431.8862107713603</v>
      </c>
      <c r="G51" s="31">
        <v>1256.179278279878</v>
      </c>
      <c r="H51" s="31">
        <v>1310.3232840737016</v>
      </c>
      <c r="I51" s="31">
        <v>1218.1792533177054</v>
      </c>
      <c r="J51" s="31">
        <v>1222.80364347924</v>
      </c>
      <c r="K51" s="31">
        <v>1187.2549013070056</v>
      </c>
      <c r="L51" s="31">
        <v>1046.6197311491662</v>
      </c>
      <c r="M51" s="31">
        <v>1138.0561043333134</v>
      </c>
      <c r="N51" s="31">
        <v>1103.9197381724118</v>
      </c>
      <c r="O51" s="31">
        <v>1141.7439967658504</v>
      </c>
      <c r="P51" s="31">
        <v>1185.0610637080217</v>
      </c>
      <c r="Q51" s="31">
        <v>1138.9415410184649</v>
      </c>
      <c r="R51" s="31">
        <v>1020.216698705641</v>
      </c>
      <c r="S51" s="31">
        <v>1008.1060187260288</v>
      </c>
      <c r="T51" s="31">
        <v>1077.4981087883082</v>
      </c>
      <c r="U51" s="31">
        <v>1059.0603610675259</v>
      </c>
      <c r="V51" s="31">
        <v>1095.5018953508504</v>
      </c>
      <c r="W51" s="31">
        <v>1080.8180543908891</v>
      </c>
      <c r="X51" s="31">
        <v>1158.1982569545939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:W52" si="24">SUM(C53:C70)</f>
        <v>4369.1895194063027</v>
      </c>
      <c r="D52" s="31">
        <f t="shared" si="24"/>
        <v>4093.9930062891472</v>
      </c>
      <c r="E52" s="31">
        <f t="shared" si="24"/>
        <v>4216.3285849845834</v>
      </c>
      <c r="F52" s="31">
        <f t="shared" si="24"/>
        <v>4214.8284901761126</v>
      </c>
      <c r="G52" s="31">
        <f t="shared" si="24"/>
        <v>4165.9658149998277</v>
      </c>
      <c r="H52" s="31">
        <f t="shared" si="24"/>
        <v>4232.3861277010074</v>
      </c>
      <c r="I52" s="31">
        <f t="shared" si="24"/>
        <v>4600.4669914493488</v>
      </c>
      <c r="J52" s="31">
        <f t="shared" si="24"/>
        <v>4877.7281722698281</v>
      </c>
      <c r="K52" s="31">
        <f t="shared" si="24"/>
        <v>4625.6033197755387</v>
      </c>
      <c r="L52" s="31">
        <f t="shared" si="24"/>
        <v>4423.7933616630216</v>
      </c>
      <c r="M52" s="31">
        <f t="shared" si="24"/>
        <v>4798.9386261377849</v>
      </c>
      <c r="N52" s="31">
        <f t="shared" si="24"/>
        <v>4764.870136680207</v>
      </c>
      <c r="O52" s="31">
        <f t="shared" si="24"/>
        <v>4768.1268180826592</v>
      </c>
      <c r="P52" s="31">
        <f t="shared" si="24"/>
        <v>4917.2430825689435</v>
      </c>
      <c r="Q52" s="31">
        <f t="shared" si="24"/>
        <v>5060.6962726159154</v>
      </c>
      <c r="R52" s="31">
        <f t="shared" si="24"/>
        <v>5215.0628582186282</v>
      </c>
      <c r="S52" s="31">
        <f t="shared" si="24"/>
        <v>5398.7332128863345</v>
      </c>
      <c r="T52" s="31">
        <f t="shared" si="24"/>
        <v>5499.6406750950964</v>
      </c>
      <c r="U52" s="31">
        <f t="shared" si="24"/>
        <v>5671.8578949426392</v>
      </c>
      <c r="V52" s="31">
        <f t="shared" si="24"/>
        <v>6033.1206179235296</v>
      </c>
      <c r="W52" s="31">
        <f t="shared" si="24"/>
        <v>6109.3271303596521</v>
      </c>
      <c r="X52" s="31">
        <f t="shared" ref="X52" si="25">SUM(X53:X70)</f>
        <v>5961.480546196779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9.0484953582233246E-5</v>
      </c>
      <c r="D57" s="30">
        <v>1.2255236511413318E-4</v>
      </c>
      <c r="E57" s="30">
        <v>8.1133975751700356E-4</v>
      </c>
      <c r="F57" s="30">
        <v>7.7027102299667661E-4</v>
      </c>
      <c r="G57" s="30">
        <v>1.4029503737873802E-3</v>
      </c>
      <c r="H57" s="30">
        <v>1.3613063431401301E-3</v>
      </c>
      <c r="I57" s="30">
        <v>1.2730840227055192E-3</v>
      </c>
      <c r="J57" s="30">
        <v>2.1138123525775905E-3</v>
      </c>
      <c r="K57" s="30">
        <v>2.2271228391479696E-3</v>
      </c>
      <c r="L57" s="30">
        <v>3.2782925918865479E-3</v>
      </c>
      <c r="M57" s="30">
        <v>2.9217962994039079E-3</v>
      </c>
      <c r="N57" s="30">
        <v>3.2102514427313402E-3</v>
      </c>
      <c r="O57" s="30">
        <v>3.0305748652646519E-3</v>
      </c>
      <c r="P57" s="30">
        <v>3.1352857392685364E-3</v>
      </c>
      <c r="Q57" s="30">
        <v>3.335851534302024E-3</v>
      </c>
      <c r="R57" s="30">
        <v>3.2178084667812794E-3</v>
      </c>
      <c r="S57" s="30">
        <v>3.418125888102383E-3</v>
      </c>
      <c r="T57" s="30">
        <v>3.6812748568053658E-3</v>
      </c>
      <c r="U57" s="30">
        <v>3.3681949141428319E-3</v>
      </c>
      <c r="V57" s="30">
        <v>3.1967061496893227E-3</v>
      </c>
      <c r="W57" s="30">
        <v>3.664098570665247E-3</v>
      </c>
      <c r="X57" s="30">
        <v>3.5270664810828239E-3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4358.034594650132</v>
      </c>
      <c r="D59" s="30">
        <v>4080.6626547909786</v>
      </c>
      <c r="E59" s="30">
        <v>4204.6794242530341</v>
      </c>
      <c r="F59" s="30">
        <v>4197.4691050621459</v>
      </c>
      <c r="G59" s="30">
        <v>4149.3051796727077</v>
      </c>
      <c r="H59" s="30">
        <v>4217.9386280056915</v>
      </c>
      <c r="I59" s="30">
        <v>4585.1397691629472</v>
      </c>
      <c r="J59" s="30">
        <v>4858.1927511307031</v>
      </c>
      <c r="K59" s="30">
        <v>4611.3568677503117</v>
      </c>
      <c r="L59" s="30">
        <v>4406.5492433815098</v>
      </c>
      <c r="M59" s="30">
        <v>4778.1209730238879</v>
      </c>
      <c r="N59" s="30">
        <v>4743.4046853859991</v>
      </c>
      <c r="O59" s="30">
        <v>4743.4052264575002</v>
      </c>
      <c r="P59" s="30">
        <v>4885.1991111810939</v>
      </c>
      <c r="Q59" s="30">
        <v>5022.0594913152318</v>
      </c>
      <c r="R59" s="30">
        <v>5174.662542376137</v>
      </c>
      <c r="S59" s="30">
        <v>5355.924234512263</v>
      </c>
      <c r="T59" s="30">
        <v>5430.6315697323362</v>
      </c>
      <c r="U59" s="30">
        <v>5591.0203653861281</v>
      </c>
      <c r="V59" s="30">
        <v>5938.7578361415272</v>
      </c>
      <c r="W59" s="30">
        <v>5984.2311627039344</v>
      </c>
      <c r="X59" s="30">
        <v>5827.2278628556833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2.3829565947132836</v>
      </c>
      <c r="D61" s="30">
        <v>2.4608215448613335</v>
      </c>
      <c r="E61" s="30">
        <v>2.825768780664498</v>
      </c>
      <c r="F61" s="30">
        <v>2.6210921274856398</v>
      </c>
      <c r="G61" s="30">
        <v>3.1012038147746939</v>
      </c>
      <c r="H61" s="30">
        <v>3.606676174515175</v>
      </c>
      <c r="I61" s="30">
        <v>2.9206555916050632</v>
      </c>
      <c r="J61" s="30">
        <v>5.1869750812498383</v>
      </c>
      <c r="K61" s="30">
        <v>4.2170850064207723</v>
      </c>
      <c r="L61" s="30">
        <v>8.792566421605736</v>
      </c>
      <c r="M61" s="30">
        <v>9.1141182379982268</v>
      </c>
      <c r="N61" s="30">
        <v>9.072052346219591</v>
      </c>
      <c r="O61" s="30">
        <v>9.4890913161022521</v>
      </c>
      <c r="P61" s="30">
        <v>11.978588359377074</v>
      </c>
      <c r="Q61" s="30">
        <v>18.678207799486632</v>
      </c>
      <c r="R61" s="30">
        <v>20.571267496775413</v>
      </c>
      <c r="S61" s="30">
        <v>20.216943335666635</v>
      </c>
      <c r="T61" s="30">
        <v>44.345768865399045</v>
      </c>
      <c r="U61" s="30">
        <v>50.027951710244167</v>
      </c>
      <c r="V61" s="30">
        <v>63.284873293306362</v>
      </c>
      <c r="W61" s="30">
        <v>66.209317887569412</v>
      </c>
      <c r="X61" s="30">
        <v>65.064797515201477</v>
      </c>
    </row>
    <row r="62" spans="1:24" ht="11.25" customHeight="1" x14ac:dyDescent="0.2">
      <c r="A62" s="22" t="s">
        <v>111</v>
      </c>
      <c r="B62" s="23" t="s">
        <v>112</v>
      </c>
      <c r="C62" s="30">
        <v>8.7703444749216324</v>
      </c>
      <c r="D62" s="30">
        <v>10.866198705031527</v>
      </c>
      <c r="E62" s="30">
        <v>8.8152872478552631</v>
      </c>
      <c r="F62" s="30">
        <v>14.730143374310671</v>
      </c>
      <c r="G62" s="30">
        <v>13.545595549870104</v>
      </c>
      <c r="H62" s="30">
        <v>10.684079083709079</v>
      </c>
      <c r="I62" s="30">
        <v>12.240278227025616</v>
      </c>
      <c r="J62" s="30">
        <v>14.183286705784262</v>
      </c>
      <c r="K62" s="30">
        <v>9.9206734451602205</v>
      </c>
      <c r="L62" s="30">
        <v>8.2698660363349639</v>
      </c>
      <c r="M62" s="30">
        <v>11.496523985633504</v>
      </c>
      <c r="N62" s="30">
        <v>12.126345037045921</v>
      </c>
      <c r="O62" s="30">
        <v>14.911830648802722</v>
      </c>
      <c r="P62" s="30">
        <v>19.431916328150429</v>
      </c>
      <c r="Q62" s="30">
        <v>17.862966428974858</v>
      </c>
      <c r="R62" s="30">
        <v>17.37980067714475</v>
      </c>
      <c r="S62" s="30">
        <v>19.086329735899909</v>
      </c>
      <c r="T62" s="30">
        <v>18.892639567713484</v>
      </c>
      <c r="U62" s="30">
        <v>23.398017303431363</v>
      </c>
      <c r="V62" s="30">
        <v>25.446183768619665</v>
      </c>
      <c r="W62" s="30">
        <v>25.732794859935893</v>
      </c>
      <c r="X62" s="30">
        <v>27.685801963739305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3.1038925507622533E-4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1.6768926896568411E-3</v>
      </c>
      <c r="I64" s="30">
        <v>6.526510244117482E-4</v>
      </c>
      <c r="J64" s="30">
        <v>6.7359706228214641E-4</v>
      </c>
      <c r="K64" s="30">
        <v>1.0166910042153498E-3</v>
      </c>
      <c r="L64" s="30">
        <v>1.3498106885442868E-3</v>
      </c>
      <c r="M64" s="30">
        <v>9.8865395498622501E-4</v>
      </c>
      <c r="N64" s="30">
        <v>3.1430201016964727E-4</v>
      </c>
      <c r="O64" s="30">
        <v>3.1038925507622533E-4</v>
      </c>
      <c r="P64" s="30">
        <v>0</v>
      </c>
      <c r="Q64" s="30">
        <v>0</v>
      </c>
      <c r="R64" s="30">
        <v>0</v>
      </c>
      <c r="S64" s="30">
        <v>0</v>
      </c>
      <c r="T64" s="30">
        <v>6.9987109842112425E-4</v>
      </c>
      <c r="U64" s="30">
        <v>3.2699889817285874E-4</v>
      </c>
      <c r="V64" s="30">
        <v>0</v>
      </c>
      <c r="W64" s="30">
        <v>0</v>
      </c>
      <c r="X64" s="30">
        <v>0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9.4486748198100074E-4</v>
      </c>
      <c r="M65" s="30">
        <v>4.4938816135737495E-4</v>
      </c>
      <c r="N65" s="30">
        <v>4.4900287167092462E-4</v>
      </c>
      <c r="O65" s="30">
        <v>1.8623355304573518E-3</v>
      </c>
      <c r="P65" s="30">
        <v>3.1962558531325493E-3</v>
      </c>
      <c r="Q65" s="30">
        <v>1.0692869184417805E-2</v>
      </c>
      <c r="R65" s="30">
        <v>1.6549489396777139E-2</v>
      </c>
      <c r="S65" s="30">
        <v>9.0646676713549909E-2</v>
      </c>
      <c r="T65" s="30">
        <v>0.54501295337714362</v>
      </c>
      <c r="U65" s="30">
        <v>1.999826271527072</v>
      </c>
      <c r="V65" s="30">
        <v>1.5037458959318504</v>
      </c>
      <c r="W65" s="30">
        <v>1.5737600360519783</v>
      </c>
      <c r="X65" s="30">
        <v>1.1117532003418689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1.6414481530120084E-3</v>
      </c>
      <c r="I66" s="30">
        <v>6.7078935561662506E-3</v>
      </c>
      <c r="J66" s="30">
        <v>7.6869761662508914E-3</v>
      </c>
      <c r="K66" s="30">
        <v>7.107020705291579E-3</v>
      </c>
      <c r="L66" s="30">
        <v>2.2822986591842145E-2</v>
      </c>
      <c r="M66" s="30">
        <v>1.5902954678000542E-2</v>
      </c>
      <c r="N66" s="30">
        <v>1.3737423399160814E-2</v>
      </c>
      <c r="O66" s="30">
        <v>2.1148282386879862E-2</v>
      </c>
      <c r="P66" s="30">
        <v>3.2184962164181805E-2</v>
      </c>
      <c r="Q66" s="30">
        <v>4.3258337471605998E-2</v>
      </c>
      <c r="R66" s="30">
        <v>6.6244707557155932E-2</v>
      </c>
      <c r="S66" s="30">
        <v>0.3438142189170118</v>
      </c>
      <c r="T66" s="30">
        <v>0.40311933291258856</v>
      </c>
      <c r="U66" s="30">
        <v>0.46707749368089879</v>
      </c>
      <c r="V66" s="30">
        <v>0.48681154606669352</v>
      </c>
      <c r="W66" s="30">
        <v>0.52032703866768704</v>
      </c>
      <c r="X66" s="30">
        <v>0.467804080253859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0.26176931476136844</v>
      </c>
      <c r="Q69" s="30">
        <v>0.33235827113745586</v>
      </c>
      <c r="R69" s="30">
        <v>0.58398352696774491</v>
      </c>
      <c r="S69" s="30">
        <v>0.97732985298733799</v>
      </c>
      <c r="T69" s="30">
        <v>2.3647617923848809</v>
      </c>
      <c r="U69" s="30">
        <v>2.3482502424558311</v>
      </c>
      <c r="V69" s="30">
        <v>0.63335742639738901</v>
      </c>
      <c r="W69" s="30">
        <v>27.579479696748564</v>
      </c>
      <c r="X69" s="30">
        <v>36.11068309491575</v>
      </c>
    </row>
    <row r="70" spans="1:24" ht="11.25" customHeight="1" x14ac:dyDescent="0.2">
      <c r="A70" s="22" t="s">
        <v>127</v>
      </c>
      <c r="B70" s="23" t="s">
        <v>128</v>
      </c>
      <c r="C70" s="30">
        <v>1.5332015823187925E-3</v>
      </c>
      <c r="D70" s="30">
        <v>3.2086959110567436E-3</v>
      </c>
      <c r="E70" s="30">
        <v>7.2933632724292864E-3</v>
      </c>
      <c r="F70" s="30">
        <v>7.3793411475942487E-3</v>
      </c>
      <c r="G70" s="30">
        <v>1.2433012101752438E-2</v>
      </c>
      <c r="H70" s="30">
        <v>0.15206478990608935</v>
      </c>
      <c r="I70" s="30">
        <v>0.15765483916731599</v>
      </c>
      <c r="J70" s="30">
        <v>0.15468496650908642</v>
      </c>
      <c r="K70" s="30">
        <v>9.8342739098738349E-2</v>
      </c>
      <c r="L70" s="30">
        <v>0.15328986621785737</v>
      </c>
      <c r="M70" s="30">
        <v>0.18674809717256871</v>
      </c>
      <c r="N70" s="30">
        <v>0.24934293121883253</v>
      </c>
      <c r="O70" s="30">
        <v>0.29400768896088769</v>
      </c>
      <c r="P70" s="30">
        <v>0.33318088180395433</v>
      </c>
      <c r="Q70" s="30">
        <v>1.7059617428952312</v>
      </c>
      <c r="R70" s="30">
        <v>1.7792521361816116</v>
      </c>
      <c r="S70" s="30">
        <v>2.0904964279993381</v>
      </c>
      <c r="T70" s="30">
        <v>2.453421705016944</v>
      </c>
      <c r="U70" s="30">
        <v>2.5927113413583074</v>
      </c>
      <c r="V70" s="30">
        <v>3.0046131455313962</v>
      </c>
      <c r="W70" s="30">
        <v>3.4766240381739495</v>
      </c>
      <c r="X70" s="30">
        <v>3.8083164201624093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:W71" si="26">SUM(C72:C73)</f>
        <v>9.2657179230298059</v>
      </c>
      <c r="D71" s="31">
        <f t="shared" si="26"/>
        <v>9.4203341181354858</v>
      </c>
      <c r="E71" s="31">
        <f t="shared" si="26"/>
        <v>12.49169622567797</v>
      </c>
      <c r="F71" s="31">
        <f t="shared" si="26"/>
        <v>30.824931537594882</v>
      </c>
      <c r="G71" s="31">
        <f t="shared" si="26"/>
        <v>27.506746061070572</v>
      </c>
      <c r="H71" s="31">
        <f t="shared" si="26"/>
        <v>30.975440649455791</v>
      </c>
      <c r="I71" s="31">
        <f t="shared" si="26"/>
        <v>30.660512542650721</v>
      </c>
      <c r="J71" s="31">
        <f t="shared" si="26"/>
        <v>33.766684875998976</v>
      </c>
      <c r="K71" s="31">
        <f t="shared" si="26"/>
        <v>10.815960876480826</v>
      </c>
      <c r="L71" s="31">
        <f t="shared" si="26"/>
        <v>17.145177981573624</v>
      </c>
      <c r="M71" s="31">
        <f t="shared" si="26"/>
        <v>15.837700664125199</v>
      </c>
      <c r="N71" s="31">
        <f t="shared" si="26"/>
        <v>11.877223205306731</v>
      </c>
      <c r="O71" s="31">
        <f t="shared" si="26"/>
        <v>14.205419624114665</v>
      </c>
      <c r="P71" s="31">
        <f t="shared" si="26"/>
        <v>23.889540838951689</v>
      </c>
      <c r="Q71" s="31">
        <f t="shared" si="26"/>
        <v>24.087887206922112</v>
      </c>
      <c r="R71" s="31">
        <f t="shared" si="26"/>
        <v>20.7444312719613</v>
      </c>
      <c r="S71" s="31">
        <f t="shared" si="26"/>
        <v>21.165499189066175</v>
      </c>
      <c r="T71" s="31">
        <f t="shared" si="26"/>
        <v>24.378116138012459</v>
      </c>
      <c r="U71" s="31">
        <f t="shared" si="26"/>
        <v>29.080989236708731</v>
      </c>
      <c r="V71" s="31">
        <f t="shared" si="26"/>
        <v>32.570436365970018</v>
      </c>
      <c r="W71" s="31">
        <f t="shared" si="26"/>
        <v>33.699865631386047</v>
      </c>
      <c r="X71" s="31">
        <f t="shared" ref="X71" si="27">SUM(X72:X73)</f>
        <v>37.591394799492605</v>
      </c>
    </row>
    <row r="72" spans="1:24" ht="11.25" customHeight="1" x14ac:dyDescent="0.2">
      <c r="A72" s="22" t="s">
        <v>131</v>
      </c>
      <c r="B72" s="23" t="s">
        <v>132</v>
      </c>
      <c r="C72" s="30">
        <v>6.3780554166181176</v>
      </c>
      <c r="D72" s="30">
        <v>5.2130081454878088</v>
      </c>
      <c r="E72" s="30">
        <v>9.3785448112111993</v>
      </c>
      <c r="F72" s="30">
        <v>22.026881985534114</v>
      </c>
      <c r="G72" s="30">
        <v>19.288683182763112</v>
      </c>
      <c r="H72" s="30">
        <v>25.47338674212185</v>
      </c>
      <c r="I72" s="30">
        <v>23.29904771669954</v>
      </c>
      <c r="J72" s="30">
        <v>25.30171794518564</v>
      </c>
      <c r="K72" s="30">
        <v>6.9257802437159537</v>
      </c>
      <c r="L72" s="30">
        <v>9.3976543370670704</v>
      </c>
      <c r="M72" s="30">
        <v>8.6594638971654341</v>
      </c>
      <c r="N72" s="30">
        <v>5.2402848357409084</v>
      </c>
      <c r="O72" s="30">
        <v>7.0554016837232609</v>
      </c>
      <c r="P72" s="30">
        <v>11.935439186264864</v>
      </c>
      <c r="Q72" s="30">
        <v>12.912221820589243</v>
      </c>
      <c r="R72" s="30">
        <v>10.308319405388058</v>
      </c>
      <c r="S72" s="30">
        <v>9.2708054079536844</v>
      </c>
      <c r="T72" s="30">
        <v>12.586468198180901</v>
      </c>
      <c r="U72" s="30">
        <v>13.051236000829748</v>
      </c>
      <c r="V72" s="30">
        <v>14.13957057743133</v>
      </c>
      <c r="W72" s="30">
        <v>14.526156625531598</v>
      </c>
      <c r="X72" s="30">
        <v>21.032609251685063</v>
      </c>
    </row>
    <row r="73" spans="1:24" ht="11.25" customHeight="1" x14ac:dyDescent="0.2">
      <c r="A73" s="22" t="s">
        <v>133</v>
      </c>
      <c r="B73" s="23" t="s">
        <v>134</v>
      </c>
      <c r="C73" s="30">
        <v>2.8876625064116879</v>
      </c>
      <c r="D73" s="30">
        <v>4.2073259726476779</v>
      </c>
      <c r="E73" s="30">
        <v>3.1131514144667705</v>
      </c>
      <c r="F73" s="30">
        <v>8.7980495520607676</v>
      </c>
      <c r="G73" s="30">
        <v>8.2180628783074603</v>
      </c>
      <c r="H73" s="30">
        <v>5.5020539073339414</v>
      </c>
      <c r="I73" s="30">
        <v>7.3614648259511828</v>
      </c>
      <c r="J73" s="30">
        <v>8.4649669308133326</v>
      </c>
      <c r="K73" s="30">
        <v>3.8901806327648716</v>
      </c>
      <c r="L73" s="30">
        <v>7.7475236445065558</v>
      </c>
      <c r="M73" s="30">
        <v>7.1782367669597651</v>
      </c>
      <c r="N73" s="30">
        <v>6.6369383695658213</v>
      </c>
      <c r="O73" s="30">
        <v>7.150017940391403</v>
      </c>
      <c r="P73" s="30">
        <v>11.954101652686827</v>
      </c>
      <c r="Q73" s="30">
        <v>11.17566538633287</v>
      </c>
      <c r="R73" s="30">
        <v>10.436111866573242</v>
      </c>
      <c r="S73" s="30">
        <v>11.894693781112489</v>
      </c>
      <c r="T73" s="30">
        <v>11.791647939831559</v>
      </c>
      <c r="U73" s="30">
        <v>16.029753235878982</v>
      </c>
      <c r="V73" s="30">
        <v>18.430865788538686</v>
      </c>
      <c r="W73" s="30">
        <v>19.173709005854445</v>
      </c>
      <c r="X73" s="30">
        <v>16.558785547807538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76.51542228398344</v>
      </c>
      <c r="D75" s="31">
        <v>95.926999687646884</v>
      </c>
      <c r="E75" s="31">
        <v>96.341208624167621</v>
      </c>
      <c r="F75" s="31">
        <v>139.17924663281391</v>
      </c>
      <c r="G75" s="31">
        <v>168.67745441542118</v>
      </c>
      <c r="H75" s="31">
        <v>181.91747568642111</v>
      </c>
      <c r="I75" s="31">
        <v>180.38178283863789</v>
      </c>
      <c r="J75" s="31">
        <v>460.82093815093208</v>
      </c>
      <c r="K75" s="31">
        <v>462.22930724709198</v>
      </c>
      <c r="L75" s="31">
        <v>344.99550776350287</v>
      </c>
      <c r="M75" s="31">
        <v>441.71263999767677</v>
      </c>
      <c r="N75" s="31">
        <v>497.77979477401431</v>
      </c>
      <c r="O75" s="31">
        <v>513.28919263714681</v>
      </c>
      <c r="P75" s="31">
        <v>493.33648328475743</v>
      </c>
      <c r="Q75" s="31">
        <v>417.5891844311397</v>
      </c>
      <c r="R75" s="31">
        <v>434.63977173211845</v>
      </c>
      <c r="S75" s="31">
        <v>423.97677833621975</v>
      </c>
      <c r="T75" s="31">
        <v>419.14271718268452</v>
      </c>
      <c r="U75" s="31">
        <v>393.82233658126881</v>
      </c>
      <c r="V75" s="31">
        <v>393.76495876146964</v>
      </c>
      <c r="W75" s="31">
        <v>402.01664584043766</v>
      </c>
      <c r="X75" s="31">
        <v>418.79841904429446</v>
      </c>
    </row>
    <row r="76" spans="1:24" ht="11.25" customHeight="1" x14ac:dyDescent="0.2">
      <c r="A76" s="26" t="s">
        <v>139</v>
      </c>
      <c r="B76" s="27" t="s">
        <v>140</v>
      </c>
      <c r="C76" s="32">
        <v>4297.0959393162375</v>
      </c>
      <c r="D76" s="32">
        <v>4320.0895403364802</v>
      </c>
      <c r="E76" s="32">
        <v>4351.4034255070437</v>
      </c>
      <c r="F76" s="32">
        <v>4402.2130276339039</v>
      </c>
      <c r="G76" s="32">
        <v>4615.3110702713839</v>
      </c>
      <c r="H76" s="32">
        <v>4520.3232633033767</v>
      </c>
      <c r="I76" s="32">
        <v>4711.5604737423373</v>
      </c>
      <c r="J76" s="32">
        <v>4767.639709359084</v>
      </c>
      <c r="K76" s="32">
        <v>4501.2458729917798</v>
      </c>
      <c r="L76" s="32">
        <v>3913.3828946189838</v>
      </c>
      <c r="M76" s="32">
        <v>4020.2447200809133</v>
      </c>
      <c r="N76" s="32">
        <v>4023.3699718858743</v>
      </c>
      <c r="O76" s="32">
        <v>3966.0132363136072</v>
      </c>
      <c r="P76" s="32">
        <v>3898.6862819342064</v>
      </c>
      <c r="Q76" s="32">
        <v>3864.0004180697774</v>
      </c>
      <c r="R76" s="32">
        <v>3736.8494705887788</v>
      </c>
      <c r="S76" s="32">
        <v>3677.6874475364116</v>
      </c>
      <c r="T76" s="32">
        <v>3772.5447453274478</v>
      </c>
      <c r="U76" s="32">
        <v>3736.2903175137476</v>
      </c>
      <c r="V76" s="32">
        <v>3725.6047778917964</v>
      </c>
      <c r="W76" s="32">
        <v>3521.9055658435623</v>
      </c>
      <c r="X76" s="32">
        <v>3496.4760429430794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2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460</v>
      </c>
      <c r="B1" s="7" t="s">
        <v>461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19354.06018927319</v>
      </c>
      <c r="D2" s="28">
        <f t="shared" ref="D2:W2" si="1">SUM(D3,D17,D22,D25,D26,D51,D52,D71,D74,D75,D76)</f>
        <v>19094.398254083619</v>
      </c>
      <c r="E2" s="28">
        <f t="shared" si="1"/>
        <v>19381.661263448776</v>
      </c>
      <c r="F2" s="28">
        <f t="shared" si="1"/>
        <v>20003.926865821053</v>
      </c>
      <c r="G2" s="28">
        <f t="shared" si="1"/>
        <v>20280.713725600523</v>
      </c>
      <c r="H2" s="28">
        <f t="shared" si="1"/>
        <v>20738.535509741552</v>
      </c>
      <c r="I2" s="28">
        <f t="shared" si="1"/>
        <v>21153.930533197643</v>
      </c>
      <c r="J2" s="28">
        <f t="shared" si="1"/>
        <v>21559.856966057752</v>
      </c>
      <c r="K2" s="28">
        <f t="shared" si="1"/>
        <v>20155.186951107476</v>
      </c>
      <c r="L2" s="28">
        <f t="shared" si="1"/>
        <v>18924.81950603571</v>
      </c>
      <c r="M2" s="28">
        <f t="shared" si="1"/>
        <v>19888.812745077375</v>
      </c>
      <c r="N2" s="28">
        <f t="shared" si="1"/>
        <v>19519.239544854143</v>
      </c>
      <c r="O2" s="28">
        <f t="shared" si="1"/>
        <v>19321.318110158405</v>
      </c>
      <c r="P2" s="28">
        <f t="shared" si="1"/>
        <v>19357.547057923548</v>
      </c>
      <c r="Q2" s="28">
        <f t="shared" si="1"/>
        <v>19138.471337042829</v>
      </c>
      <c r="R2" s="28">
        <f t="shared" si="1"/>
        <v>19294.021427328375</v>
      </c>
      <c r="S2" s="28">
        <f t="shared" si="1"/>
        <v>19334.268777225894</v>
      </c>
      <c r="T2" s="28">
        <f t="shared" si="1"/>
        <v>19448.883396289431</v>
      </c>
      <c r="U2" s="28">
        <f t="shared" si="1"/>
        <v>19191.177563581921</v>
      </c>
      <c r="V2" s="28">
        <f t="shared" si="1"/>
        <v>19180.910626288161</v>
      </c>
      <c r="W2" s="28">
        <f t="shared" si="1"/>
        <v>18330.926193790157</v>
      </c>
      <c r="X2" s="28">
        <f t="shared" ref="X2" si="2">SUM(X3,X17,X22,X25,X26,X51,X52,X71,X74,X75,X76)</f>
        <v>19702.79271827023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3">SUM(C4,C8,C11)</f>
        <v>894.96997320886032</v>
      </c>
      <c r="D3" s="29">
        <f t="shared" ref="D3:W3" si="4">SUM(D4,D8,D11)</f>
        <v>791.29127032567953</v>
      </c>
      <c r="E3" s="29">
        <f t="shared" si="4"/>
        <v>830.29250690293202</v>
      </c>
      <c r="F3" s="29">
        <f t="shared" si="4"/>
        <v>917.953085071538</v>
      </c>
      <c r="G3" s="29">
        <f t="shared" si="4"/>
        <v>884.76708404553096</v>
      </c>
      <c r="H3" s="29">
        <f t="shared" si="4"/>
        <v>908.78209348715291</v>
      </c>
      <c r="I3" s="29">
        <f t="shared" si="4"/>
        <v>829.3315383963776</v>
      </c>
      <c r="J3" s="29">
        <f t="shared" si="4"/>
        <v>698.69191767543657</v>
      </c>
      <c r="K3" s="29">
        <f t="shared" si="4"/>
        <v>680.53987697585171</v>
      </c>
      <c r="L3" s="29">
        <f t="shared" si="4"/>
        <v>698.24575090354301</v>
      </c>
      <c r="M3" s="29">
        <f t="shared" si="4"/>
        <v>688.33440469411084</v>
      </c>
      <c r="N3" s="29">
        <f t="shared" si="4"/>
        <v>675.03455221019635</v>
      </c>
      <c r="O3" s="29">
        <f t="shared" si="4"/>
        <v>675.60771224838493</v>
      </c>
      <c r="P3" s="29">
        <f t="shared" si="4"/>
        <v>700.02166509136657</v>
      </c>
      <c r="Q3" s="29">
        <f t="shared" si="4"/>
        <v>690.10053124839806</v>
      </c>
      <c r="R3" s="29">
        <f t="shared" si="4"/>
        <v>707.37059709385812</v>
      </c>
      <c r="S3" s="29">
        <f t="shared" si="4"/>
        <v>701.70115811830942</v>
      </c>
      <c r="T3" s="29">
        <f t="shared" si="4"/>
        <v>655.86484586805614</v>
      </c>
      <c r="U3" s="29">
        <f t="shared" si="4"/>
        <v>617.03457748705364</v>
      </c>
      <c r="V3" s="29">
        <f t="shared" si="4"/>
        <v>549.26566197052261</v>
      </c>
      <c r="W3" s="29">
        <f t="shared" si="4"/>
        <v>461.33328776171282</v>
      </c>
      <c r="X3" s="29">
        <f t="shared" ref="X3" si="5">SUM(X4,X8,X11)</f>
        <v>461.83817723180766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6">SUM(C5:C7)</f>
        <v>717.71968675953258</v>
      </c>
      <c r="D4" s="42">
        <f t="shared" ref="D4:W4" si="7">SUM(D5:D7)</f>
        <v>641.86431359755329</v>
      </c>
      <c r="E4" s="42">
        <f t="shared" si="7"/>
        <v>678.71529768171638</v>
      </c>
      <c r="F4" s="42">
        <f t="shared" si="7"/>
        <v>709.29479861785467</v>
      </c>
      <c r="G4" s="42">
        <f t="shared" si="7"/>
        <v>707.61113053959946</v>
      </c>
      <c r="H4" s="42">
        <f t="shared" si="7"/>
        <v>736.1121380972894</v>
      </c>
      <c r="I4" s="42">
        <f t="shared" si="7"/>
        <v>696.53157458227872</v>
      </c>
      <c r="J4" s="42">
        <f t="shared" si="7"/>
        <v>578.23084396529907</v>
      </c>
      <c r="K4" s="42">
        <f t="shared" si="7"/>
        <v>536.12614603804184</v>
      </c>
      <c r="L4" s="42">
        <f t="shared" si="7"/>
        <v>536.8019917745911</v>
      </c>
      <c r="M4" s="42">
        <f t="shared" si="7"/>
        <v>550.2129598338397</v>
      </c>
      <c r="N4" s="42">
        <f t="shared" si="7"/>
        <v>517.5115059563492</v>
      </c>
      <c r="O4" s="42">
        <f t="shared" si="7"/>
        <v>490.85778172639749</v>
      </c>
      <c r="P4" s="42">
        <f t="shared" si="7"/>
        <v>498.94413518407202</v>
      </c>
      <c r="Q4" s="42">
        <f t="shared" si="7"/>
        <v>494.28100792185455</v>
      </c>
      <c r="R4" s="42">
        <f t="shared" si="7"/>
        <v>517.87962311258582</v>
      </c>
      <c r="S4" s="42">
        <f t="shared" si="7"/>
        <v>508.09338012269677</v>
      </c>
      <c r="T4" s="42">
        <f t="shared" si="7"/>
        <v>483.75777777855012</v>
      </c>
      <c r="U4" s="42">
        <f t="shared" si="7"/>
        <v>431.5110088520002</v>
      </c>
      <c r="V4" s="42">
        <f t="shared" si="7"/>
        <v>385.18132217704812</v>
      </c>
      <c r="W4" s="42">
        <f t="shared" si="7"/>
        <v>320.25215650943971</v>
      </c>
      <c r="X4" s="42">
        <f t="shared" ref="X4" si="8">SUM(X5:X7)</f>
        <v>338.0164420807601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0</v>
      </c>
      <c r="G5" s="30">
        <v>1.96591603270473</v>
      </c>
      <c r="H5" s="30">
        <v>0.64973581946540282</v>
      </c>
      <c r="I5" s="30">
        <v>0</v>
      </c>
      <c r="J5" s="30">
        <v>32.307792275873148</v>
      </c>
      <c r="K5" s="30">
        <v>1.3232115751177755</v>
      </c>
      <c r="L5" s="30">
        <v>1.6927290867744642</v>
      </c>
      <c r="M5" s="30">
        <v>1.134019576266909</v>
      </c>
      <c r="N5" s="30">
        <v>11.05065968077877</v>
      </c>
      <c r="O5" s="30">
        <v>13.469159930343785</v>
      </c>
      <c r="P5" s="30">
        <v>10.152536889082896</v>
      </c>
      <c r="Q5" s="30">
        <v>7.5173487709027587</v>
      </c>
      <c r="R5" s="30">
        <v>5.886941147244098</v>
      </c>
      <c r="S5" s="30">
        <v>33.310120318775326</v>
      </c>
      <c r="T5" s="30">
        <v>36.95133235253455</v>
      </c>
      <c r="U5" s="30">
        <v>31.151429909337082</v>
      </c>
      <c r="V5" s="30">
        <v>10.663484931725485</v>
      </c>
      <c r="W5" s="30">
        <v>10.872336649898118</v>
      </c>
      <c r="X5" s="30">
        <v>13.003297157994146</v>
      </c>
    </row>
    <row r="6" spans="1:24" ht="11.25" customHeight="1" x14ac:dyDescent="0.2">
      <c r="A6" s="39" t="s">
        <v>7</v>
      </c>
      <c r="B6" s="23" t="s">
        <v>8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</row>
    <row r="7" spans="1:24" ht="11.25" customHeight="1" x14ac:dyDescent="0.2">
      <c r="A7" s="39" t="s">
        <v>9</v>
      </c>
      <c r="B7" s="23" t="s">
        <v>10</v>
      </c>
      <c r="C7" s="30">
        <v>717.71968675953258</v>
      </c>
      <c r="D7" s="30">
        <v>641.86431359755329</v>
      </c>
      <c r="E7" s="30">
        <v>678.71529768171638</v>
      </c>
      <c r="F7" s="30">
        <v>709.29479861785467</v>
      </c>
      <c r="G7" s="30">
        <v>705.64521450689472</v>
      </c>
      <c r="H7" s="30">
        <v>735.46240227782403</v>
      </c>
      <c r="I7" s="30">
        <v>696.53157458227872</v>
      </c>
      <c r="J7" s="30">
        <v>545.92305168942596</v>
      </c>
      <c r="K7" s="30">
        <v>534.8029344629241</v>
      </c>
      <c r="L7" s="30">
        <v>535.10926268781668</v>
      </c>
      <c r="M7" s="30">
        <v>549.07894025757275</v>
      </c>
      <c r="N7" s="30">
        <v>506.46084627557047</v>
      </c>
      <c r="O7" s="30">
        <v>477.38862179605371</v>
      </c>
      <c r="P7" s="30">
        <v>488.79159829498911</v>
      </c>
      <c r="Q7" s="30">
        <v>486.76365915095181</v>
      </c>
      <c r="R7" s="30">
        <v>511.99268196534172</v>
      </c>
      <c r="S7" s="30">
        <v>474.78325980392145</v>
      </c>
      <c r="T7" s="30">
        <v>446.80644542601556</v>
      </c>
      <c r="U7" s="30">
        <v>400.35957894266312</v>
      </c>
      <c r="V7" s="30">
        <v>374.51783724532265</v>
      </c>
      <c r="W7" s="30">
        <v>309.37981985954161</v>
      </c>
      <c r="X7" s="30">
        <v>325.01314492276595</v>
      </c>
    </row>
    <row r="8" spans="1:24" ht="11.25" customHeight="1" x14ac:dyDescent="0.2">
      <c r="A8" s="40" t="s">
        <v>343</v>
      </c>
      <c r="B8" s="41" t="s">
        <v>344</v>
      </c>
      <c r="C8" s="42">
        <f t="shared" ref="C8:W8" si="9">SUM(C9:C10)</f>
        <v>95.116894334271038</v>
      </c>
      <c r="D8" s="42">
        <f t="shared" si="9"/>
        <v>100.67606493622965</v>
      </c>
      <c r="E8" s="42">
        <f t="shared" si="9"/>
        <v>105.01568798864093</v>
      </c>
      <c r="F8" s="42">
        <f t="shared" si="9"/>
        <v>93.718373109105713</v>
      </c>
      <c r="G8" s="42">
        <f t="shared" si="9"/>
        <v>67.26558726939642</v>
      </c>
      <c r="H8" s="42">
        <f t="shared" si="9"/>
        <v>88.138302040319559</v>
      </c>
      <c r="I8" s="42">
        <f t="shared" si="9"/>
        <v>76.313811810255146</v>
      </c>
      <c r="J8" s="42">
        <f t="shared" si="9"/>
        <v>75.414385087961676</v>
      </c>
      <c r="K8" s="42">
        <f t="shared" si="9"/>
        <v>68.335347935465478</v>
      </c>
      <c r="L8" s="42">
        <f t="shared" si="9"/>
        <v>70.140146610936682</v>
      </c>
      <c r="M8" s="42">
        <f t="shared" si="9"/>
        <v>42.539889641601704</v>
      </c>
      <c r="N8" s="42">
        <f t="shared" si="9"/>
        <v>42.984316548995558</v>
      </c>
      <c r="O8" s="42">
        <f t="shared" si="9"/>
        <v>39.76443793566196</v>
      </c>
      <c r="P8" s="42">
        <f t="shared" si="9"/>
        <v>41.266037087460148</v>
      </c>
      <c r="Q8" s="42">
        <f t="shared" si="9"/>
        <v>42.086561220567518</v>
      </c>
      <c r="R8" s="42">
        <f t="shared" si="9"/>
        <v>39.381307225445177</v>
      </c>
      <c r="S8" s="42">
        <f t="shared" si="9"/>
        <v>39.520221143176059</v>
      </c>
      <c r="T8" s="42">
        <f t="shared" si="9"/>
        <v>36.959756070123667</v>
      </c>
      <c r="U8" s="42">
        <f t="shared" si="9"/>
        <v>42.209500726583471</v>
      </c>
      <c r="V8" s="42">
        <f t="shared" si="9"/>
        <v>41.623330898299479</v>
      </c>
      <c r="W8" s="42">
        <f t="shared" si="9"/>
        <v>30.742054701681298</v>
      </c>
      <c r="X8" s="42">
        <f t="shared" ref="X8" si="10">SUM(X9:X10)</f>
        <v>23.279713049385837</v>
      </c>
    </row>
    <row r="9" spans="1:24" ht="11.25" customHeight="1" x14ac:dyDescent="0.2">
      <c r="A9" s="39" t="s">
        <v>11</v>
      </c>
      <c r="B9" s="23" t="s">
        <v>12</v>
      </c>
      <c r="C9" s="30">
        <v>20.614529503950493</v>
      </c>
      <c r="D9" s="30">
        <v>26.826701879382721</v>
      </c>
      <c r="E9" s="30">
        <v>29.258160804141788</v>
      </c>
      <c r="F9" s="30">
        <v>23.364936278527512</v>
      </c>
      <c r="G9" s="30">
        <v>25.257533546925085</v>
      </c>
      <c r="H9" s="30">
        <v>29.684506265621081</v>
      </c>
      <c r="I9" s="30">
        <v>26.532106025141676</v>
      </c>
      <c r="J9" s="30">
        <v>24.980499514660679</v>
      </c>
      <c r="K9" s="30">
        <v>17.508892869783448</v>
      </c>
      <c r="L9" s="30">
        <v>16.838796963124796</v>
      </c>
      <c r="M9" s="30">
        <v>14.574166547488543</v>
      </c>
      <c r="N9" s="30">
        <v>15.453110030860328</v>
      </c>
      <c r="O9" s="30">
        <v>14.842647831282417</v>
      </c>
      <c r="P9" s="30">
        <v>15.293807810389922</v>
      </c>
      <c r="Q9" s="30">
        <v>15.371056799551999</v>
      </c>
      <c r="R9" s="30">
        <v>14.40943057342424</v>
      </c>
      <c r="S9" s="30">
        <v>16.172316598962393</v>
      </c>
      <c r="T9" s="30">
        <v>17.674642280667506</v>
      </c>
      <c r="U9" s="30">
        <v>20.137339309164535</v>
      </c>
      <c r="V9" s="30">
        <v>19.177895695142617</v>
      </c>
      <c r="W9" s="30">
        <v>8.7344818867813991</v>
      </c>
      <c r="X9" s="30">
        <v>2.8614393714970912</v>
      </c>
    </row>
    <row r="10" spans="1:24" ht="11.25" customHeight="1" x14ac:dyDescent="0.2">
      <c r="A10" s="39" t="s">
        <v>13</v>
      </c>
      <c r="B10" s="23" t="s">
        <v>14</v>
      </c>
      <c r="C10" s="30">
        <v>74.502364830320545</v>
      </c>
      <c r="D10" s="30">
        <v>73.849363056846926</v>
      </c>
      <c r="E10" s="30">
        <v>75.757527184499139</v>
      </c>
      <c r="F10" s="30">
        <v>70.353436830578204</v>
      </c>
      <c r="G10" s="30">
        <v>42.008053722471331</v>
      </c>
      <c r="H10" s="30">
        <v>58.453795774698477</v>
      </c>
      <c r="I10" s="30">
        <v>49.781705785113466</v>
      </c>
      <c r="J10" s="30">
        <v>50.433885573300998</v>
      </c>
      <c r="K10" s="30">
        <v>50.826455065682026</v>
      </c>
      <c r="L10" s="30">
        <v>53.30134964781189</v>
      </c>
      <c r="M10" s="30">
        <v>27.965723094113162</v>
      </c>
      <c r="N10" s="30">
        <v>27.531206518135228</v>
      </c>
      <c r="O10" s="30">
        <v>24.921790104379543</v>
      </c>
      <c r="P10" s="30">
        <v>25.97222927707023</v>
      </c>
      <c r="Q10" s="30">
        <v>26.71550442101552</v>
      </c>
      <c r="R10" s="30">
        <v>24.971876652020935</v>
      </c>
      <c r="S10" s="30">
        <v>23.347904544213666</v>
      </c>
      <c r="T10" s="30">
        <v>19.285113789456162</v>
      </c>
      <c r="U10" s="30">
        <v>22.07216141741894</v>
      </c>
      <c r="V10" s="30">
        <v>22.445435203156862</v>
      </c>
      <c r="W10" s="30">
        <v>22.007572814899898</v>
      </c>
      <c r="X10" s="30">
        <v>20.418273677888745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:W11" si="11">SUM(C12:C16)</f>
        <v>82.133392115056751</v>
      </c>
      <c r="D11" s="42">
        <f t="shared" si="11"/>
        <v>48.750891791896599</v>
      </c>
      <c r="E11" s="42">
        <f t="shared" si="11"/>
        <v>46.561521232574684</v>
      </c>
      <c r="F11" s="42">
        <f t="shared" si="11"/>
        <v>114.93991334457763</v>
      </c>
      <c r="G11" s="42">
        <f t="shared" si="11"/>
        <v>109.89036623653513</v>
      </c>
      <c r="H11" s="42">
        <f t="shared" si="11"/>
        <v>84.531653349543944</v>
      </c>
      <c r="I11" s="42">
        <f t="shared" si="11"/>
        <v>56.486152003843728</v>
      </c>
      <c r="J11" s="42">
        <f t="shared" si="11"/>
        <v>45.046688622175736</v>
      </c>
      <c r="K11" s="42">
        <f t="shared" si="11"/>
        <v>76.078383002344424</v>
      </c>
      <c r="L11" s="42">
        <f t="shared" si="11"/>
        <v>91.303612518015299</v>
      </c>
      <c r="M11" s="42">
        <f t="shared" si="11"/>
        <v>95.581555218669436</v>
      </c>
      <c r="N11" s="42">
        <f t="shared" si="11"/>
        <v>114.53872970485153</v>
      </c>
      <c r="O11" s="42">
        <f t="shared" si="11"/>
        <v>144.98549258632548</v>
      </c>
      <c r="P11" s="42">
        <f t="shared" si="11"/>
        <v>159.8114928198344</v>
      </c>
      <c r="Q11" s="42">
        <f t="shared" si="11"/>
        <v>153.73296210597599</v>
      </c>
      <c r="R11" s="42">
        <f t="shared" si="11"/>
        <v>150.10966675582713</v>
      </c>
      <c r="S11" s="42">
        <f t="shared" si="11"/>
        <v>154.08755685243656</v>
      </c>
      <c r="T11" s="42">
        <f t="shared" si="11"/>
        <v>135.14731201938233</v>
      </c>
      <c r="U11" s="42">
        <f t="shared" si="11"/>
        <v>143.31406790846992</v>
      </c>
      <c r="V11" s="42">
        <f t="shared" si="11"/>
        <v>122.46100889517507</v>
      </c>
      <c r="W11" s="42">
        <f t="shared" si="11"/>
        <v>110.33907655059183</v>
      </c>
      <c r="X11" s="42">
        <f t="shared" ref="X11" si="12">SUM(X12:X16)</f>
        <v>100.54202210166167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23.49754055984598</v>
      </c>
      <c r="G12" s="30">
        <v>24.265188801683365</v>
      </c>
      <c r="H12" s="30">
        <v>0</v>
      </c>
      <c r="I12" s="30">
        <v>0</v>
      </c>
      <c r="J12" s="30">
        <v>0</v>
      </c>
      <c r="K12" s="30">
        <v>0</v>
      </c>
      <c r="L12" s="30">
        <v>1.5532140460937915</v>
      </c>
      <c r="M12" s="30">
        <v>0</v>
      </c>
      <c r="N12" s="30">
        <v>0</v>
      </c>
      <c r="O12" s="30">
        <v>0</v>
      </c>
      <c r="P12" s="30">
        <v>2.0360044343629493</v>
      </c>
      <c r="Q12" s="30">
        <v>0</v>
      </c>
      <c r="R12" s="30">
        <v>0</v>
      </c>
      <c r="S12" s="30">
        <v>0</v>
      </c>
      <c r="T12" s="30">
        <v>0</v>
      </c>
      <c r="U12" s="30">
        <v>14.17206741946559</v>
      </c>
      <c r="V12" s="30">
        <v>0.30823352614765237</v>
      </c>
      <c r="W12" s="30">
        <v>0.44182155660179528</v>
      </c>
      <c r="X12" s="30">
        <v>0</v>
      </c>
    </row>
    <row r="13" spans="1:24" ht="11.25" customHeight="1" x14ac:dyDescent="0.2">
      <c r="A13" s="39" t="s">
        <v>17</v>
      </c>
      <c r="B13" s="23" t="s">
        <v>18</v>
      </c>
      <c r="C13" s="30">
        <v>19.456565738585311</v>
      </c>
      <c r="D13" s="30">
        <v>13.16609618065479</v>
      </c>
      <c r="E13" s="30">
        <v>9.3835798030245012</v>
      </c>
      <c r="F13" s="30">
        <v>2.6315484571601684</v>
      </c>
      <c r="G13" s="30">
        <v>0.47207253109256048</v>
      </c>
      <c r="H13" s="30">
        <v>0.46388423350639929</v>
      </c>
      <c r="I13" s="30">
        <v>0.48777367613642902</v>
      </c>
      <c r="J13" s="30">
        <v>0.50503549421809601</v>
      </c>
      <c r="K13" s="30">
        <v>0.50395992631926712</v>
      </c>
      <c r="L13" s="30">
        <v>0</v>
      </c>
      <c r="M13" s="30">
        <v>0.50516051974099119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7.2128575170733265E-3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62.676826376471432</v>
      </c>
      <c r="D16" s="30">
        <v>35.584795611241809</v>
      </c>
      <c r="E16" s="30">
        <v>37.177941429550181</v>
      </c>
      <c r="F16" s="30">
        <v>88.810824327571481</v>
      </c>
      <c r="G16" s="30">
        <v>85.1531049037592</v>
      </c>
      <c r="H16" s="30">
        <v>84.067769116037539</v>
      </c>
      <c r="I16" s="30">
        <v>55.9983783277073</v>
      </c>
      <c r="J16" s="30">
        <v>44.541653127957638</v>
      </c>
      <c r="K16" s="30">
        <v>75.574423076025155</v>
      </c>
      <c r="L16" s="30">
        <v>89.750398471921514</v>
      </c>
      <c r="M16" s="30">
        <v>95.076394698928439</v>
      </c>
      <c r="N16" s="30">
        <v>114.53872970485153</v>
      </c>
      <c r="O16" s="30">
        <v>144.98549258632548</v>
      </c>
      <c r="P16" s="30">
        <v>157.77548838547145</v>
      </c>
      <c r="Q16" s="30">
        <v>153.73296210597599</v>
      </c>
      <c r="R16" s="30">
        <v>150.10966675582713</v>
      </c>
      <c r="S16" s="30">
        <v>154.08755685243656</v>
      </c>
      <c r="T16" s="30">
        <v>135.14731201938233</v>
      </c>
      <c r="U16" s="30">
        <v>129.14200048900435</v>
      </c>
      <c r="V16" s="30">
        <v>122.15277536902742</v>
      </c>
      <c r="W16" s="30">
        <v>109.89725499399003</v>
      </c>
      <c r="X16" s="30">
        <v>100.5348092441446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:W17" si="13">SUM(C18:C21)</f>
        <v>22.413355073044848</v>
      </c>
      <c r="D17" s="31">
        <f t="shared" si="13"/>
        <v>20.04271002856737</v>
      </c>
      <c r="E17" s="31">
        <f t="shared" si="13"/>
        <v>19.153766399720833</v>
      </c>
      <c r="F17" s="31">
        <f t="shared" si="13"/>
        <v>0</v>
      </c>
      <c r="G17" s="31">
        <f t="shared" si="13"/>
        <v>0</v>
      </c>
      <c r="H17" s="31">
        <f t="shared" si="13"/>
        <v>1.8637168826640481E-2</v>
      </c>
      <c r="I17" s="31">
        <f t="shared" si="13"/>
        <v>1.8286042657801652E-2</v>
      </c>
      <c r="J17" s="31">
        <f t="shared" si="13"/>
        <v>1.8374201642708147E-2</v>
      </c>
      <c r="K17" s="31">
        <f t="shared" si="13"/>
        <v>0</v>
      </c>
      <c r="L17" s="31">
        <f t="shared" si="13"/>
        <v>0</v>
      </c>
      <c r="M17" s="31">
        <f t="shared" si="13"/>
        <v>0</v>
      </c>
      <c r="N17" s="31">
        <f t="shared" si="13"/>
        <v>0</v>
      </c>
      <c r="O17" s="31">
        <f t="shared" si="13"/>
        <v>0</v>
      </c>
      <c r="P17" s="31">
        <f t="shared" si="13"/>
        <v>0</v>
      </c>
      <c r="Q17" s="31">
        <f t="shared" si="13"/>
        <v>0</v>
      </c>
      <c r="R17" s="31">
        <f t="shared" si="13"/>
        <v>0</v>
      </c>
      <c r="S17" s="31">
        <f t="shared" si="13"/>
        <v>0</v>
      </c>
      <c r="T17" s="31">
        <f t="shared" si="13"/>
        <v>0</v>
      </c>
      <c r="U17" s="31">
        <f t="shared" si="13"/>
        <v>0</v>
      </c>
      <c r="V17" s="31">
        <f t="shared" si="13"/>
        <v>0</v>
      </c>
      <c r="W17" s="31">
        <f t="shared" si="13"/>
        <v>0</v>
      </c>
      <c r="X17" s="31">
        <f t="shared" ref="X17" si="14">SUM(X18:X21)</f>
        <v>0</v>
      </c>
    </row>
    <row r="18" spans="1:24" ht="11.25" customHeight="1" x14ac:dyDescent="0.2">
      <c r="A18" s="22" t="s">
        <v>27</v>
      </c>
      <c r="B18" s="23" t="s">
        <v>28</v>
      </c>
      <c r="C18" s="30">
        <v>0.8787639073529987</v>
      </c>
      <c r="D18" s="30">
        <v>0.70288605913106328</v>
      </c>
      <c r="E18" s="30">
        <v>0.56098897405040105</v>
      </c>
      <c r="F18" s="30">
        <v>0</v>
      </c>
      <c r="G18" s="30">
        <v>0</v>
      </c>
      <c r="H18" s="30">
        <v>1.8637168826640481E-2</v>
      </c>
      <c r="I18" s="30">
        <v>1.8286042657801652E-2</v>
      </c>
      <c r="J18" s="30">
        <v>1.8374201642708147E-2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21.53459116569185</v>
      </c>
      <c r="D19" s="30">
        <v>19.339823969436306</v>
      </c>
      <c r="E19" s="30">
        <v>18.592777425670434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:W22" si="15">SUM(C23:C24)</f>
        <v>141.08856286797297</v>
      </c>
      <c r="D22" s="31">
        <f t="shared" si="15"/>
        <v>141.58094804739571</v>
      </c>
      <c r="E22" s="31">
        <f t="shared" si="15"/>
        <v>127.17469025605003</v>
      </c>
      <c r="F22" s="31">
        <f t="shared" si="15"/>
        <v>122.34468370802514</v>
      </c>
      <c r="G22" s="31">
        <f t="shared" si="15"/>
        <v>98.908595160282943</v>
      </c>
      <c r="H22" s="31">
        <f t="shared" si="15"/>
        <v>95.746501641414199</v>
      </c>
      <c r="I22" s="31">
        <f t="shared" si="15"/>
        <v>135.50533390857132</v>
      </c>
      <c r="J22" s="31">
        <f t="shared" si="15"/>
        <v>136.27013184811383</v>
      </c>
      <c r="K22" s="31">
        <f t="shared" si="15"/>
        <v>122.30423975305163</v>
      </c>
      <c r="L22" s="31">
        <f t="shared" si="15"/>
        <v>107.19451339322208</v>
      </c>
      <c r="M22" s="31">
        <f t="shared" si="15"/>
        <v>117.90428518672755</v>
      </c>
      <c r="N22" s="31">
        <f t="shared" si="15"/>
        <v>107.07149397986458</v>
      </c>
      <c r="O22" s="31">
        <f t="shared" si="15"/>
        <v>91.241092397715136</v>
      </c>
      <c r="P22" s="31">
        <f t="shared" si="15"/>
        <v>79.865160299022293</v>
      </c>
      <c r="Q22" s="31">
        <f t="shared" si="15"/>
        <v>87.244005796124583</v>
      </c>
      <c r="R22" s="31">
        <f t="shared" si="15"/>
        <v>85.364659922650389</v>
      </c>
      <c r="S22" s="31">
        <f t="shared" si="15"/>
        <v>75.979623069391025</v>
      </c>
      <c r="T22" s="31">
        <f t="shared" si="15"/>
        <v>72.089163413790686</v>
      </c>
      <c r="U22" s="31">
        <f t="shared" si="15"/>
        <v>74.698655987663656</v>
      </c>
      <c r="V22" s="31">
        <f t="shared" si="15"/>
        <v>69.315807531415587</v>
      </c>
      <c r="W22" s="31">
        <f t="shared" si="15"/>
        <v>50.463964409927236</v>
      </c>
      <c r="X22" s="31">
        <f t="shared" ref="X22" si="16">SUM(X23:X24)</f>
        <v>46.100200751165353</v>
      </c>
    </row>
    <row r="23" spans="1:24" ht="11.25" customHeight="1" x14ac:dyDescent="0.2">
      <c r="A23" s="22" t="s">
        <v>37</v>
      </c>
      <c r="B23" s="23" t="s">
        <v>38</v>
      </c>
      <c r="C23" s="30">
        <v>141.08856286797297</v>
      </c>
      <c r="D23" s="30">
        <v>141.58094804739571</v>
      </c>
      <c r="E23" s="30">
        <v>127.17469025605003</v>
      </c>
      <c r="F23" s="30">
        <v>122.34468370802514</v>
      </c>
      <c r="G23" s="30">
        <v>98.908595160282943</v>
      </c>
      <c r="H23" s="30">
        <v>95.746501641414199</v>
      </c>
      <c r="I23" s="30">
        <v>135.50533390857132</v>
      </c>
      <c r="J23" s="30">
        <v>136.27013184811383</v>
      </c>
      <c r="K23" s="30">
        <v>122.30423975305163</v>
      </c>
      <c r="L23" s="30">
        <v>107.19451339322208</v>
      </c>
      <c r="M23" s="30">
        <v>117.90428518672755</v>
      </c>
      <c r="N23" s="30">
        <v>107.07149397986458</v>
      </c>
      <c r="O23" s="30">
        <v>91.241092397715136</v>
      </c>
      <c r="P23" s="30">
        <v>79.865160299022293</v>
      </c>
      <c r="Q23" s="30">
        <v>87.244005796124583</v>
      </c>
      <c r="R23" s="30">
        <v>85.364659922650389</v>
      </c>
      <c r="S23" s="30">
        <v>75.979623069391025</v>
      </c>
      <c r="T23" s="30">
        <v>72.089163413790686</v>
      </c>
      <c r="U23" s="30">
        <v>74.666927698755657</v>
      </c>
      <c r="V23" s="30">
        <v>69.284079242507588</v>
      </c>
      <c r="W23" s="30">
        <v>50.400421847588454</v>
      </c>
      <c r="X23" s="30">
        <v>46.036658188826571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3.172828890799656E-2</v>
      </c>
      <c r="V24" s="30">
        <v>3.172828890799656E-2</v>
      </c>
      <c r="W24" s="30">
        <v>6.3542562338779016E-2</v>
      </c>
      <c r="X24" s="30">
        <v>6.3542562338779016E-2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7">SUM(C27,C33)</f>
        <v>1527.8945987715122</v>
      </c>
      <c r="D26" s="31">
        <f t="shared" ref="D26:W26" si="18">SUM(D27,D33)</f>
        <v>1526.0304060570777</v>
      </c>
      <c r="E26" s="31">
        <f t="shared" si="18"/>
        <v>1498.6637766079334</v>
      </c>
      <c r="F26" s="31">
        <f t="shared" si="18"/>
        <v>1531.0631704184993</v>
      </c>
      <c r="G26" s="31">
        <f t="shared" si="18"/>
        <v>1356.9928435290117</v>
      </c>
      <c r="H26" s="31">
        <f t="shared" si="18"/>
        <v>1227.097899619863</v>
      </c>
      <c r="I26" s="31">
        <f t="shared" si="18"/>
        <v>1250.0172734215496</v>
      </c>
      <c r="J26" s="31">
        <f t="shared" si="18"/>
        <v>1175.0552983824366</v>
      </c>
      <c r="K26" s="31">
        <f t="shared" si="18"/>
        <v>1127.9762291695881</v>
      </c>
      <c r="L26" s="31">
        <f t="shared" si="18"/>
        <v>864.29681367424928</v>
      </c>
      <c r="M26" s="31">
        <f t="shared" si="18"/>
        <v>751.44447370660896</v>
      </c>
      <c r="N26" s="31">
        <f t="shared" si="18"/>
        <v>674.0483415085215</v>
      </c>
      <c r="O26" s="31">
        <f t="shared" si="18"/>
        <v>588.85248103373328</v>
      </c>
      <c r="P26" s="31">
        <f t="shared" si="18"/>
        <v>522.00546166987203</v>
      </c>
      <c r="Q26" s="31">
        <f t="shared" si="18"/>
        <v>436.9706667281684</v>
      </c>
      <c r="R26" s="31">
        <f t="shared" si="18"/>
        <v>463.08410526824031</v>
      </c>
      <c r="S26" s="31">
        <f t="shared" si="18"/>
        <v>461.59286508011428</v>
      </c>
      <c r="T26" s="31">
        <f t="shared" si="18"/>
        <v>419.1471040278102</v>
      </c>
      <c r="U26" s="31">
        <f t="shared" si="18"/>
        <v>423.52964243978096</v>
      </c>
      <c r="V26" s="31">
        <f t="shared" si="18"/>
        <v>387.13425702766517</v>
      </c>
      <c r="W26" s="31">
        <f t="shared" si="18"/>
        <v>383.39856027191507</v>
      </c>
      <c r="X26" s="31">
        <f t="shared" ref="X26" si="19">SUM(X27,X33)</f>
        <v>491.09310754048266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:W27" si="20">SUM(C28:C32)</f>
        <v>0</v>
      </c>
      <c r="D27" s="42">
        <f t="shared" si="20"/>
        <v>0</v>
      </c>
      <c r="E27" s="42">
        <f t="shared" si="20"/>
        <v>0</v>
      </c>
      <c r="F27" s="42">
        <f t="shared" si="20"/>
        <v>0</v>
      </c>
      <c r="G27" s="42">
        <f t="shared" si="20"/>
        <v>0</v>
      </c>
      <c r="H27" s="42">
        <f t="shared" si="20"/>
        <v>0</v>
      </c>
      <c r="I27" s="42">
        <f t="shared" si="20"/>
        <v>0</v>
      </c>
      <c r="J27" s="42">
        <f t="shared" si="20"/>
        <v>0</v>
      </c>
      <c r="K27" s="42">
        <f t="shared" si="20"/>
        <v>0</v>
      </c>
      <c r="L27" s="42">
        <f t="shared" si="20"/>
        <v>0</v>
      </c>
      <c r="M27" s="42">
        <f t="shared" si="20"/>
        <v>0</v>
      </c>
      <c r="N27" s="42">
        <f t="shared" si="20"/>
        <v>0</v>
      </c>
      <c r="O27" s="42">
        <f t="shared" si="20"/>
        <v>0</v>
      </c>
      <c r="P27" s="42">
        <f t="shared" si="20"/>
        <v>0</v>
      </c>
      <c r="Q27" s="42">
        <f t="shared" si="20"/>
        <v>0</v>
      </c>
      <c r="R27" s="42">
        <f t="shared" si="20"/>
        <v>0</v>
      </c>
      <c r="S27" s="42">
        <f t="shared" si="20"/>
        <v>0</v>
      </c>
      <c r="T27" s="42">
        <f t="shared" si="20"/>
        <v>0</v>
      </c>
      <c r="U27" s="42">
        <f t="shared" si="20"/>
        <v>0</v>
      </c>
      <c r="V27" s="42">
        <f t="shared" si="20"/>
        <v>0</v>
      </c>
      <c r="W27" s="42">
        <f t="shared" si="20"/>
        <v>0</v>
      </c>
      <c r="X27" s="42">
        <f t="shared" ref="X27" si="21">SUM(X28:X32)</f>
        <v>0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:W33" si="22">SUM(C34:C50)</f>
        <v>1527.8945987715122</v>
      </c>
      <c r="D33" s="42">
        <f t="shared" si="22"/>
        <v>1526.0304060570777</v>
      </c>
      <c r="E33" s="42">
        <f t="shared" si="22"/>
        <v>1498.6637766079334</v>
      </c>
      <c r="F33" s="42">
        <f t="shared" si="22"/>
        <v>1531.0631704184993</v>
      </c>
      <c r="G33" s="42">
        <f t="shared" si="22"/>
        <v>1356.9928435290117</v>
      </c>
      <c r="H33" s="42">
        <f t="shared" si="22"/>
        <v>1227.097899619863</v>
      </c>
      <c r="I33" s="42">
        <f t="shared" si="22"/>
        <v>1250.0172734215496</v>
      </c>
      <c r="J33" s="42">
        <f t="shared" si="22"/>
        <v>1175.0552983824366</v>
      </c>
      <c r="K33" s="42">
        <f t="shared" si="22"/>
        <v>1127.9762291695881</v>
      </c>
      <c r="L33" s="42">
        <f t="shared" si="22"/>
        <v>864.29681367424928</v>
      </c>
      <c r="M33" s="42">
        <f t="shared" si="22"/>
        <v>751.44447370660896</v>
      </c>
      <c r="N33" s="42">
        <f t="shared" si="22"/>
        <v>674.0483415085215</v>
      </c>
      <c r="O33" s="42">
        <f t="shared" si="22"/>
        <v>588.85248103373328</v>
      </c>
      <c r="P33" s="42">
        <f t="shared" si="22"/>
        <v>522.00546166987203</v>
      </c>
      <c r="Q33" s="42">
        <f t="shared" si="22"/>
        <v>436.9706667281684</v>
      </c>
      <c r="R33" s="42">
        <f t="shared" si="22"/>
        <v>463.08410526824031</v>
      </c>
      <c r="S33" s="42">
        <f t="shared" si="22"/>
        <v>461.59286508011428</v>
      </c>
      <c r="T33" s="42">
        <f t="shared" si="22"/>
        <v>419.1471040278102</v>
      </c>
      <c r="U33" s="42">
        <f t="shared" si="22"/>
        <v>423.52964243978096</v>
      </c>
      <c r="V33" s="42">
        <f t="shared" si="22"/>
        <v>387.13425702766517</v>
      </c>
      <c r="W33" s="42">
        <f t="shared" si="22"/>
        <v>383.39856027191507</v>
      </c>
      <c r="X33" s="42">
        <f t="shared" ref="X33" si="23">SUM(X34:X50)</f>
        <v>491.09310754048266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150.7655973769192</v>
      </c>
      <c r="D36" s="30">
        <v>174.72210943698175</v>
      </c>
      <c r="E36" s="30">
        <v>172.13057550983947</v>
      </c>
      <c r="F36" s="30">
        <v>187.02391843906656</v>
      </c>
      <c r="G36" s="30">
        <v>153.57315587834208</v>
      </c>
      <c r="H36" s="30">
        <v>136.95748004826905</v>
      </c>
      <c r="I36" s="30">
        <v>147.61801483874194</v>
      </c>
      <c r="J36" s="30">
        <v>140.46083159999051</v>
      </c>
      <c r="K36" s="30">
        <v>139.22249879260335</v>
      </c>
      <c r="L36" s="30">
        <v>120.25541026987943</v>
      </c>
      <c r="M36" s="30">
        <v>124.46437708919356</v>
      </c>
      <c r="N36" s="30">
        <v>115.60160582100946</v>
      </c>
      <c r="O36" s="30">
        <v>101.1351015632674</v>
      </c>
      <c r="P36" s="30">
        <v>94.965302760386805</v>
      </c>
      <c r="Q36" s="30">
        <v>89.133391745237802</v>
      </c>
      <c r="R36" s="30">
        <v>99.175838300169232</v>
      </c>
      <c r="S36" s="30">
        <v>84.56793265669647</v>
      </c>
      <c r="T36" s="30">
        <v>82.498421536571783</v>
      </c>
      <c r="U36" s="30">
        <v>81.899080372421892</v>
      </c>
      <c r="V36" s="30">
        <v>80.11339845663943</v>
      </c>
      <c r="W36" s="30">
        <v>79.61704952227538</v>
      </c>
      <c r="X36" s="30">
        <v>95.756899497246707</v>
      </c>
    </row>
    <row r="37" spans="1:24" ht="11.25" customHeight="1" x14ac:dyDescent="0.2">
      <c r="A37" s="39" t="s">
        <v>61</v>
      </c>
      <c r="B37" s="23" t="s">
        <v>62</v>
      </c>
      <c r="C37" s="30">
        <v>8.1919106454137673E-4</v>
      </c>
      <c r="D37" s="30">
        <v>0.58512945905237146</v>
      </c>
      <c r="E37" s="30">
        <v>8.4983233586151895E-4</v>
      </c>
      <c r="F37" s="30">
        <v>4.1056019846321901</v>
      </c>
      <c r="G37" s="30">
        <v>0.57655025594193199</v>
      </c>
      <c r="H37" s="30">
        <v>4.4661283958233766E-2</v>
      </c>
      <c r="I37" s="30">
        <v>2.905168226632362</v>
      </c>
      <c r="J37" s="30">
        <v>5.172238270026118</v>
      </c>
      <c r="K37" s="30">
        <v>1.5295113082594632E-2</v>
      </c>
      <c r="L37" s="30">
        <v>2.2592168147629446E-2</v>
      </c>
      <c r="M37" s="30">
        <v>1.7559721404815307E-2</v>
      </c>
      <c r="N37" s="30">
        <v>3.4300112651220105E-3</v>
      </c>
      <c r="O37" s="30">
        <v>3.4909949592373968E-3</v>
      </c>
      <c r="P37" s="30">
        <v>1.972088545237376E-3</v>
      </c>
      <c r="Q37" s="30">
        <v>1.9079546292078617E-3</v>
      </c>
      <c r="R37" s="30">
        <v>8.0813819877444786E-3</v>
      </c>
      <c r="S37" s="30">
        <v>1.3850262698871334E-2</v>
      </c>
      <c r="T37" s="30">
        <v>0.26202926660596459</v>
      </c>
      <c r="U37" s="30">
        <v>0.4755922624040308</v>
      </c>
      <c r="V37" s="30">
        <v>0.59692232327025563</v>
      </c>
      <c r="W37" s="30">
        <v>0.24876360143502491</v>
      </c>
      <c r="X37" s="30">
        <v>0.20626263549185403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</row>
    <row r="41" spans="1:24" ht="11.25" customHeight="1" x14ac:dyDescent="0.2">
      <c r="A41" s="39" t="s">
        <v>69</v>
      </c>
      <c r="B41" s="23" t="s">
        <v>70</v>
      </c>
      <c r="C41" s="30">
        <v>1.5344823159690306</v>
      </c>
      <c r="D41" s="30">
        <v>0.19208942390369729</v>
      </c>
      <c r="E41" s="30">
        <v>0.2036973344797936</v>
      </c>
      <c r="F41" s="30">
        <v>0.21960447119518481</v>
      </c>
      <c r="G41" s="30">
        <v>0.22484952708512471</v>
      </c>
      <c r="H41" s="30">
        <v>0.43705932932072222</v>
      </c>
      <c r="I41" s="30">
        <v>0.32809488910026041</v>
      </c>
      <c r="J41" s="30">
        <v>9.0532797410328394E-2</v>
      </c>
      <c r="K41" s="30">
        <v>0.14565778159931209</v>
      </c>
      <c r="L41" s="30">
        <v>0.13619948409286331</v>
      </c>
      <c r="M41" s="30">
        <v>0.20163370593293206</v>
      </c>
      <c r="N41" s="30">
        <v>0.111865864144454</v>
      </c>
      <c r="O41" s="30">
        <v>0.12983662940670679</v>
      </c>
      <c r="P41" s="30">
        <v>0.27867583834909709</v>
      </c>
      <c r="Q41" s="30">
        <v>0.40644883920894243</v>
      </c>
      <c r="R41" s="30">
        <v>7.2828890799656057E-2</v>
      </c>
      <c r="S41" s="30">
        <v>5.8039552880481522E-2</v>
      </c>
      <c r="T41" s="30">
        <v>0.11066612540470643</v>
      </c>
      <c r="U41" s="30">
        <v>0.10376649162127718</v>
      </c>
      <c r="V41" s="30">
        <v>3.9545225453963696E-2</v>
      </c>
      <c r="W41" s="30">
        <v>0.1476681050025388</v>
      </c>
      <c r="X41" s="30">
        <v>3.2286244794621985E-2</v>
      </c>
    </row>
    <row r="42" spans="1:24" ht="11.25" customHeight="1" x14ac:dyDescent="0.2">
      <c r="A42" s="39" t="s">
        <v>71</v>
      </c>
      <c r="B42" s="23" t="s">
        <v>72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194.29104421411662</v>
      </c>
      <c r="D43" s="30">
        <v>187.93282885302028</v>
      </c>
      <c r="E43" s="30">
        <v>173.86544041874095</v>
      </c>
      <c r="F43" s="30">
        <v>255.4428090994881</v>
      </c>
      <c r="G43" s="30">
        <v>205.78054555016965</v>
      </c>
      <c r="H43" s="30">
        <v>195.71144073906561</v>
      </c>
      <c r="I43" s="30">
        <v>164.98094831735617</v>
      </c>
      <c r="J43" s="30">
        <v>176.27095426360324</v>
      </c>
      <c r="K43" s="30">
        <v>161.25452725545574</v>
      </c>
      <c r="L43" s="30">
        <v>157.06486114904021</v>
      </c>
      <c r="M43" s="30">
        <v>168.02889961696548</v>
      </c>
      <c r="N43" s="30">
        <v>136.85467694438159</v>
      </c>
      <c r="O43" s="30">
        <v>107.42638984634623</v>
      </c>
      <c r="P43" s="30">
        <v>95.166194268098792</v>
      </c>
      <c r="Q43" s="30">
        <v>89.844540972593705</v>
      </c>
      <c r="R43" s="30">
        <v>106.4132745558351</v>
      </c>
      <c r="S43" s="30">
        <v>102.50099981053292</v>
      </c>
      <c r="T43" s="30">
        <v>103.47694694712045</v>
      </c>
      <c r="U43" s="30">
        <v>115.32931438095123</v>
      </c>
      <c r="V43" s="30">
        <v>109.21826479019681</v>
      </c>
      <c r="W43" s="30">
        <v>116.31797344146314</v>
      </c>
      <c r="X43" s="30">
        <v>141.19587660259481</v>
      </c>
    </row>
    <row r="44" spans="1:24" ht="11.25" customHeight="1" x14ac:dyDescent="0.2">
      <c r="A44" s="39" t="s">
        <v>75</v>
      </c>
      <c r="B44" s="23" t="s">
        <v>76</v>
      </c>
      <c r="C44" s="30">
        <v>1181.3026556734428</v>
      </c>
      <c r="D44" s="30">
        <v>1162.5982488841196</v>
      </c>
      <c r="E44" s="30">
        <v>1152.4632135125373</v>
      </c>
      <c r="F44" s="30">
        <v>1084.2712364241174</v>
      </c>
      <c r="G44" s="30">
        <v>996.83774231747282</v>
      </c>
      <c r="H44" s="30">
        <v>893.25136955246194</v>
      </c>
      <c r="I44" s="30">
        <v>931.7246983082955</v>
      </c>
      <c r="J44" s="30">
        <v>853.06074145140644</v>
      </c>
      <c r="K44" s="30">
        <v>826.46071813407559</v>
      </c>
      <c r="L44" s="30">
        <v>585.93629548565684</v>
      </c>
      <c r="M44" s="30">
        <v>457.84946178356876</v>
      </c>
      <c r="N44" s="30">
        <v>420.59361371338792</v>
      </c>
      <c r="O44" s="30">
        <v>379.27361329886446</v>
      </c>
      <c r="P44" s="30">
        <v>330.71171973781065</v>
      </c>
      <c r="Q44" s="30">
        <v>256.71758176845691</v>
      </c>
      <c r="R44" s="30">
        <v>256.56856347057561</v>
      </c>
      <c r="S44" s="30">
        <v>273.57940645404972</v>
      </c>
      <c r="T44" s="30">
        <v>231.89386632866382</v>
      </c>
      <c r="U44" s="30">
        <v>214.2320897819817</v>
      </c>
      <c r="V44" s="30">
        <v>186.84752606165253</v>
      </c>
      <c r="W44" s="30">
        <v>185.76307062687818</v>
      </c>
      <c r="X44" s="30">
        <v>253.00836752042551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0.69588866678747452</v>
      </c>
      <c r="I50" s="30">
        <v>2.460348841423345</v>
      </c>
      <c r="J50" s="30">
        <v>0</v>
      </c>
      <c r="K50" s="30">
        <v>0.8775320927713719</v>
      </c>
      <c r="L50" s="30">
        <v>0.88145511743229799</v>
      </c>
      <c r="M50" s="30">
        <v>0.88254178954338791</v>
      </c>
      <c r="N50" s="30">
        <v>0.88314915433294827</v>
      </c>
      <c r="O50" s="30">
        <v>0.88404870088923515</v>
      </c>
      <c r="P50" s="30">
        <v>0.881596976681435</v>
      </c>
      <c r="Q50" s="30">
        <v>0.86679544804186026</v>
      </c>
      <c r="R50" s="30">
        <v>0.84551866887294991</v>
      </c>
      <c r="S50" s="30">
        <v>0.87263634325582473</v>
      </c>
      <c r="T50" s="30">
        <v>0.90517382344349773</v>
      </c>
      <c r="U50" s="30">
        <v>11.489799150400811</v>
      </c>
      <c r="V50" s="30">
        <v>10.318600170452223</v>
      </c>
      <c r="W50" s="30">
        <v>1.3040349748608446</v>
      </c>
      <c r="X50" s="30">
        <v>0.89341503992915972</v>
      </c>
    </row>
    <row r="51" spans="1:24" ht="11.25" customHeight="1" x14ac:dyDescent="0.2">
      <c r="A51" s="24" t="s">
        <v>89</v>
      </c>
      <c r="B51" s="25" t="s">
        <v>90</v>
      </c>
      <c r="C51" s="31">
        <v>6834.6607361905471</v>
      </c>
      <c r="D51" s="31">
        <v>6661.5193978558709</v>
      </c>
      <c r="E51" s="31">
        <v>6777.0158186324079</v>
      </c>
      <c r="F51" s="31">
        <v>6754.8063560457886</v>
      </c>
      <c r="G51" s="31">
        <v>5973.753344714778</v>
      </c>
      <c r="H51" s="31">
        <v>6185.2688621464868</v>
      </c>
      <c r="I51" s="31">
        <v>5953.522915248298</v>
      </c>
      <c r="J51" s="31">
        <v>6069.071768063558</v>
      </c>
      <c r="K51" s="31">
        <v>5674.8901389171524</v>
      </c>
      <c r="L51" s="31">
        <v>5338.8822155479866</v>
      </c>
      <c r="M51" s="31">
        <v>5768.5076330035272</v>
      </c>
      <c r="N51" s="31">
        <v>5228.9035576985234</v>
      </c>
      <c r="O51" s="31">
        <v>5226.5633794296427</v>
      </c>
      <c r="P51" s="31">
        <v>5377.1290312493002</v>
      </c>
      <c r="Q51" s="31">
        <v>5338.8572747917005</v>
      </c>
      <c r="R51" s="31">
        <v>5146.874813838207</v>
      </c>
      <c r="S51" s="31">
        <v>5112.4392327901678</v>
      </c>
      <c r="T51" s="31">
        <v>5190.7880122934839</v>
      </c>
      <c r="U51" s="31">
        <v>4981.2110392936056</v>
      </c>
      <c r="V51" s="31">
        <v>5011.7970540255428</v>
      </c>
      <c r="W51" s="31">
        <v>4852.6626144793854</v>
      </c>
      <c r="X51" s="31">
        <v>6094.8639431739257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:W52" si="24">SUM(C53:C70)</f>
        <v>5316.8519840835797</v>
      </c>
      <c r="D52" s="31">
        <f t="shared" si="24"/>
        <v>5198.1409230754889</v>
      </c>
      <c r="E52" s="31">
        <f t="shared" si="24"/>
        <v>5321.1851482725524</v>
      </c>
      <c r="F52" s="31">
        <f t="shared" si="24"/>
        <v>5660.92885764726</v>
      </c>
      <c r="G52" s="31">
        <f t="shared" si="24"/>
        <v>5907.7796417332829</v>
      </c>
      <c r="H52" s="31">
        <f t="shared" si="24"/>
        <v>6250.9206330524703</v>
      </c>
      <c r="I52" s="31">
        <f t="shared" si="24"/>
        <v>6773.2126975731262</v>
      </c>
      <c r="J52" s="31">
        <f t="shared" si="24"/>
        <v>6862.7988373102507</v>
      </c>
      <c r="K52" s="31">
        <f t="shared" si="24"/>
        <v>6401.330312555574</v>
      </c>
      <c r="L52" s="31">
        <f t="shared" si="24"/>
        <v>6324.3576694003186</v>
      </c>
      <c r="M52" s="31">
        <f t="shared" si="24"/>
        <v>6835.1473052831243</v>
      </c>
      <c r="N52" s="31">
        <f t="shared" si="24"/>
        <v>6647.0712111688517</v>
      </c>
      <c r="O52" s="31">
        <f t="shared" si="24"/>
        <v>6411.6821324846023</v>
      </c>
      <c r="P52" s="31">
        <f t="shared" si="24"/>
        <v>6537.0238260077767</v>
      </c>
      <c r="Q52" s="31">
        <f t="shared" si="24"/>
        <v>6470.9316357809739</v>
      </c>
      <c r="R52" s="31">
        <f t="shared" si="24"/>
        <v>6720.4405189864547</v>
      </c>
      <c r="S52" s="31">
        <f t="shared" si="24"/>
        <v>6910.0251649992342</v>
      </c>
      <c r="T52" s="31">
        <f t="shared" si="24"/>
        <v>7122.6728495966327</v>
      </c>
      <c r="U52" s="31">
        <f t="shared" si="24"/>
        <v>7259.592433075537</v>
      </c>
      <c r="V52" s="31">
        <f t="shared" si="24"/>
        <v>7372.7350019965343</v>
      </c>
      <c r="W52" s="31">
        <f t="shared" si="24"/>
        <v>7084.6864659380526</v>
      </c>
      <c r="X52" s="31">
        <f t="shared" ref="X52" si="25">SUM(X53:X70)</f>
        <v>6850.2547724354263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1.4302457407899911E-4</v>
      </c>
      <c r="D57" s="30">
        <v>2.5905949608674743E-4</v>
      </c>
      <c r="E57" s="30">
        <v>1.7026290152161959E-3</v>
      </c>
      <c r="F57" s="30">
        <v>1.4828380885748707E-3</v>
      </c>
      <c r="G57" s="30">
        <v>2.7553677864404205E-3</v>
      </c>
      <c r="H57" s="30">
        <v>2.6342845649481609E-3</v>
      </c>
      <c r="I57" s="30">
        <v>2.8714795012407734E-3</v>
      </c>
      <c r="J57" s="30">
        <v>4.6015949685945601E-3</v>
      </c>
      <c r="K57" s="30">
        <v>4.9694885335733793E-3</v>
      </c>
      <c r="L57" s="30">
        <v>7.4041753659841491E-3</v>
      </c>
      <c r="M57" s="30">
        <v>6.1460074502806411E-3</v>
      </c>
      <c r="N57" s="30">
        <v>6.7965759687763404E-3</v>
      </c>
      <c r="O57" s="30">
        <v>6.1057229125236392E-3</v>
      </c>
      <c r="P57" s="30">
        <v>6.9330602759400863E-3</v>
      </c>
      <c r="Q57" s="30">
        <v>7.2251580502590302E-3</v>
      </c>
      <c r="R57" s="30">
        <v>8.5819784078582113E-3</v>
      </c>
      <c r="S57" s="30">
        <v>8.9967565029310092E-3</v>
      </c>
      <c r="T57" s="30">
        <v>9.4398608916877857E-3</v>
      </c>
      <c r="U57" s="30">
        <v>8.5279305367939161E-3</v>
      </c>
      <c r="V57" s="30">
        <v>9.9290612146057684E-3</v>
      </c>
      <c r="W57" s="30">
        <v>9.1412152545801515E-3</v>
      </c>
      <c r="X57" s="30">
        <v>9.6851928803738333E-3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5296.6181998468564</v>
      </c>
      <c r="D59" s="30">
        <v>5173.2305524317208</v>
      </c>
      <c r="E59" s="30">
        <v>5297.5418999086169</v>
      </c>
      <c r="F59" s="30">
        <v>5580.5234142843719</v>
      </c>
      <c r="G59" s="30">
        <v>5832.2321376101809</v>
      </c>
      <c r="H59" s="30">
        <v>6191.9393599564737</v>
      </c>
      <c r="I59" s="30">
        <v>6701.4186143280249</v>
      </c>
      <c r="J59" s="30">
        <v>6771.8247897119427</v>
      </c>
      <c r="K59" s="30">
        <v>6357.8733128171853</v>
      </c>
      <c r="L59" s="30">
        <v>6266.7619346064521</v>
      </c>
      <c r="M59" s="30">
        <v>6769.5335411635588</v>
      </c>
      <c r="N59" s="30">
        <v>6581.2956585520915</v>
      </c>
      <c r="O59" s="30">
        <v>6340.5053496388036</v>
      </c>
      <c r="P59" s="30">
        <v>6403.9943539951737</v>
      </c>
      <c r="Q59" s="30">
        <v>6330.545151848999</v>
      </c>
      <c r="R59" s="30">
        <v>6570.2794180709825</v>
      </c>
      <c r="S59" s="30">
        <v>6755.1802366829224</v>
      </c>
      <c r="T59" s="30">
        <v>6938.7971490982736</v>
      </c>
      <c r="U59" s="30">
        <v>7013.4598581736291</v>
      </c>
      <c r="V59" s="30">
        <v>7090.6736341938122</v>
      </c>
      <c r="W59" s="30">
        <v>6764.3254151120582</v>
      </c>
      <c r="X59" s="30">
        <v>6521.7442781589343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8.638824359226966</v>
      </c>
      <c r="D61" s="30">
        <v>10.715287265770076</v>
      </c>
      <c r="E61" s="30">
        <v>11.95680616850688</v>
      </c>
      <c r="F61" s="30">
        <v>9.8417210958676939</v>
      </c>
      <c r="G61" s="30">
        <v>15.938856620582609</v>
      </c>
      <c r="H61" s="30">
        <v>21.823689348791174</v>
      </c>
      <c r="I61" s="30">
        <v>17.46567383586595</v>
      </c>
      <c r="J61" s="30">
        <v>32.477976472917071</v>
      </c>
      <c r="K61" s="30">
        <v>27.680064108188002</v>
      </c>
      <c r="L61" s="30">
        <v>41.623522815263655</v>
      </c>
      <c r="M61" s="30">
        <v>44.27155515057963</v>
      </c>
      <c r="N61" s="30">
        <v>43.897697202080309</v>
      </c>
      <c r="O61" s="30">
        <v>45.73756248460127</v>
      </c>
      <c r="P61" s="30">
        <v>55.253486032629901</v>
      </c>
      <c r="Q61" s="30">
        <v>67.562396859642703</v>
      </c>
      <c r="R61" s="30">
        <v>76.398733881455243</v>
      </c>
      <c r="S61" s="30">
        <v>69.468654298297636</v>
      </c>
      <c r="T61" s="30">
        <v>98.099030278851941</v>
      </c>
      <c r="U61" s="30">
        <v>103.51538453227252</v>
      </c>
      <c r="V61" s="30">
        <v>119.18356400748937</v>
      </c>
      <c r="W61" s="30">
        <v>127.64553310042068</v>
      </c>
      <c r="X61" s="30">
        <v>129.79465803953337</v>
      </c>
    </row>
    <row r="62" spans="1:24" ht="11.25" customHeight="1" x14ac:dyDescent="0.2">
      <c r="A62" s="22" t="s">
        <v>111</v>
      </c>
      <c r="B62" s="23" t="s">
        <v>112</v>
      </c>
      <c r="C62" s="30">
        <v>11.125442283461858</v>
      </c>
      <c r="D62" s="30">
        <v>13.711015396430211</v>
      </c>
      <c r="E62" s="30">
        <v>11.152210602531664</v>
      </c>
      <c r="F62" s="30">
        <v>70.012418964468353</v>
      </c>
      <c r="G62" s="30">
        <v>59.039701096733502</v>
      </c>
      <c r="H62" s="30">
        <v>36.3446397469014</v>
      </c>
      <c r="I62" s="30">
        <v>53.418535186559936</v>
      </c>
      <c r="J62" s="30">
        <v>57.542164712960343</v>
      </c>
      <c r="K62" s="30">
        <v>14.919309357935221</v>
      </c>
      <c r="L62" s="30">
        <v>14.993676526003817</v>
      </c>
      <c r="M62" s="30">
        <v>20.334344458046637</v>
      </c>
      <c r="N62" s="30">
        <v>20.710800276797585</v>
      </c>
      <c r="O62" s="30">
        <v>24.431763504249723</v>
      </c>
      <c r="P62" s="30">
        <v>73.383560885951027</v>
      </c>
      <c r="Q62" s="30">
        <v>64.748211558987308</v>
      </c>
      <c r="R62" s="30">
        <v>65.422434920447685</v>
      </c>
      <c r="S62" s="30">
        <v>76.193635870290962</v>
      </c>
      <c r="T62" s="30">
        <v>73.508478231082719</v>
      </c>
      <c r="U62" s="30">
        <v>125.76320367679217</v>
      </c>
      <c r="V62" s="30">
        <v>146.17505440850843</v>
      </c>
      <c r="W62" s="30">
        <v>155.29540806353785</v>
      </c>
      <c r="X62" s="30">
        <v>155.85942589524601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2.8895451937108353E-4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1.5759264630163499E-3</v>
      </c>
      <c r="I64" s="30">
        <v>6.3129355050920084E-4</v>
      </c>
      <c r="J64" s="30">
        <v>6.1029477457064313E-4</v>
      </c>
      <c r="K64" s="30">
        <v>9.5311318416381875E-4</v>
      </c>
      <c r="L64" s="30">
        <v>1.2170730450708411E-3</v>
      </c>
      <c r="M64" s="30">
        <v>8.9374240972779856E-4</v>
      </c>
      <c r="N64" s="30">
        <v>2.8483066930991448E-4</v>
      </c>
      <c r="O64" s="30">
        <v>2.8895451937108353E-4</v>
      </c>
      <c r="P64" s="30">
        <v>0</v>
      </c>
      <c r="Q64" s="30">
        <v>0</v>
      </c>
      <c r="R64" s="30">
        <v>0</v>
      </c>
      <c r="S64" s="30">
        <v>0</v>
      </c>
      <c r="T64" s="30">
        <v>5.8136012294846527E-4</v>
      </c>
      <c r="U64" s="30">
        <v>2.7105371788291457E-4</v>
      </c>
      <c r="V64" s="30">
        <v>0</v>
      </c>
      <c r="W64" s="30">
        <v>0</v>
      </c>
      <c r="X64" s="30">
        <v>0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8.519511315495887E-4</v>
      </c>
      <c r="M65" s="30">
        <v>4.0624654987627198E-4</v>
      </c>
      <c r="N65" s="30">
        <v>4.0690095615702066E-4</v>
      </c>
      <c r="O65" s="30">
        <v>1.7337271162265011E-3</v>
      </c>
      <c r="P65" s="30">
        <v>3.0525099088812412E-3</v>
      </c>
      <c r="Q65" s="30">
        <v>8.8751705760180457E-3</v>
      </c>
      <c r="R65" s="30">
        <v>1.3658882643638041E-2</v>
      </c>
      <c r="S65" s="30">
        <v>7.387418465706172E-2</v>
      </c>
      <c r="T65" s="30">
        <v>0.45272450641073497</v>
      </c>
      <c r="U65" s="30">
        <v>4.2291898499909841</v>
      </c>
      <c r="V65" s="30">
        <v>3.7954757857736681</v>
      </c>
      <c r="W65" s="30">
        <v>3.8766558564076088</v>
      </c>
      <c r="X65" s="30">
        <v>2.8938702546300457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4.3840896426079641E-3</v>
      </c>
      <c r="I66" s="30">
        <v>1.7454154695520776E-2</v>
      </c>
      <c r="J66" s="30">
        <v>1.7345108493867566E-2</v>
      </c>
      <c r="K66" s="30">
        <v>1.6242390580899192E-2</v>
      </c>
      <c r="L66" s="30">
        <v>3.2036157492949038E-2</v>
      </c>
      <c r="M66" s="30">
        <v>2.8455665508115523E-2</v>
      </c>
      <c r="N66" s="30">
        <v>2.7042250178791652E-2</v>
      </c>
      <c r="O66" s="30">
        <v>3.3964036896955298E-2</v>
      </c>
      <c r="P66" s="30">
        <v>3.7184576349564853E-2</v>
      </c>
      <c r="Q66" s="30">
        <v>4.2877672054656216E-2</v>
      </c>
      <c r="R66" s="30">
        <v>5.4674114988799719E-2</v>
      </c>
      <c r="S66" s="30">
        <v>0.37295944723589591</v>
      </c>
      <c r="T66" s="30">
        <v>0.40649490477439509</v>
      </c>
      <c r="U66" s="30">
        <v>0.52365710403361776</v>
      </c>
      <c r="V66" s="30">
        <v>0.52638485395595314</v>
      </c>
      <c r="W66" s="30">
        <v>0.56191555334701082</v>
      </c>
      <c r="X66" s="30">
        <v>0.52708803898149847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2.9592575487301245</v>
      </c>
      <c r="Q69" s="30">
        <v>3.7393511228949641</v>
      </c>
      <c r="R69" s="30">
        <v>3.1055913841908929</v>
      </c>
      <c r="S69" s="30">
        <v>3.1616218039979826</v>
      </c>
      <c r="T69" s="30">
        <v>4.9875806050931608</v>
      </c>
      <c r="U69" s="30">
        <v>4.8724153122482843</v>
      </c>
      <c r="V69" s="30">
        <v>3.2345830824248125</v>
      </c>
      <c r="W69" s="30">
        <v>23.990224697129076</v>
      </c>
      <c r="X69" s="30">
        <v>28.856593517522455</v>
      </c>
    </row>
    <row r="70" spans="1:24" ht="11.25" customHeight="1" x14ac:dyDescent="0.2">
      <c r="A70" s="22" t="s">
        <v>127</v>
      </c>
      <c r="B70" s="23" t="s">
        <v>128</v>
      </c>
      <c r="C70" s="30">
        <v>0.46937456946065281</v>
      </c>
      <c r="D70" s="30">
        <v>0.48380892207230725</v>
      </c>
      <c r="E70" s="30">
        <v>0.53252896388226878</v>
      </c>
      <c r="F70" s="30">
        <v>0.54982046446353827</v>
      </c>
      <c r="G70" s="30">
        <v>0.5661910379991455</v>
      </c>
      <c r="H70" s="30">
        <v>0.80434969963310676</v>
      </c>
      <c r="I70" s="30">
        <v>0.8889172949276507</v>
      </c>
      <c r="J70" s="30">
        <v>0.93134941419369066</v>
      </c>
      <c r="K70" s="30">
        <v>0.8354612799660357</v>
      </c>
      <c r="L70" s="30">
        <v>0.93702609556389416</v>
      </c>
      <c r="M70" s="30">
        <v>0.97196284902099572</v>
      </c>
      <c r="N70" s="30">
        <v>1.1325245801086314</v>
      </c>
      <c r="O70" s="30">
        <v>0.96507546098390296</v>
      </c>
      <c r="P70" s="30">
        <v>1.3859973987580698</v>
      </c>
      <c r="Q70" s="30">
        <v>4.2775463897687356</v>
      </c>
      <c r="R70" s="30">
        <v>5.1574257533374395</v>
      </c>
      <c r="S70" s="30">
        <v>5.5651859553297607</v>
      </c>
      <c r="T70" s="30">
        <v>6.4113707511312743</v>
      </c>
      <c r="U70" s="30">
        <v>7.219925442315839</v>
      </c>
      <c r="V70" s="30">
        <v>9.1363766033558615</v>
      </c>
      <c r="W70" s="30">
        <v>8.9821723398984652</v>
      </c>
      <c r="X70" s="30">
        <v>10.569173337697544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:W71" si="26">SUM(C72:C73)</f>
        <v>11.251135043436227</v>
      </c>
      <c r="D71" s="31">
        <f t="shared" si="26"/>
        <v>13.222228220643535</v>
      </c>
      <c r="E71" s="31">
        <f t="shared" si="26"/>
        <v>16.695320111381356</v>
      </c>
      <c r="F71" s="31">
        <f t="shared" si="26"/>
        <v>87.69045969198379</v>
      </c>
      <c r="G71" s="31">
        <f t="shared" si="26"/>
        <v>83.915008023194261</v>
      </c>
      <c r="H71" s="31">
        <f t="shared" si="26"/>
        <v>68.915444991128894</v>
      </c>
      <c r="I71" s="31">
        <f t="shared" si="26"/>
        <v>82.300106545913337</v>
      </c>
      <c r="J71" s="31">
        <f t="shared" si="26"/>
        <v>91.037442381094735</v>
      </c>
      <c r="K71" s="31">
        <f t="shared" si="26"/>
        <v>41.173119089125365</v>
      </c>
      <c r="L71" s="31">
        <f t="shared" si="26"/>
        <v>100.94880310183136</v>
      </c>
      <c r="M71" s="31">
        <f t="shared" si="26"/>
        <v>70.799100711627148</v>
      </c>
      <c r="N71" s="31">
        <f t="shared" si="26"/>
        <v>44.128623742242716</v>
      </c>
      <c r="O71" s="31">
        <f t="shared" si="26"/>
        <v>44.893892499703043</v>
      </c>
      <c r="P71" s="31">
        <f t="shared" si="26"/>
        <v>102.00117283258743</v>
      </c>
      <c r="Q71" s="31">
        <f t="shared" si="26"/>
        <v>95.917271864445027</v>
      </c>
      <c r="R71" s="31">
        <f t="shared" si="26"/>
        <v>101.90096855606964</v>
      </c>
      <c r="S71" s="31">
        <f t="shared" si="26"/>
        <v>109.16364956415822</v>
      </c>
      <c r="T71" s="31">
        <f t="shared" si="26"/>
        <v>123.00038773129104</v>
      </c>
      <c r="U71" s="31">
        <f t="shared" si="26"/>
        <v>175.48083363517429</v>
      </c>
      <c r="V71" s="31">
        <f t="shared" si="26"/>
        <v>208.545212817177</v>
      </c>
      <c r="W71" s="31">
        <f t="shared" si="26"/>
        <v>223.04097701693723</v>
      </c>
      <c r="X71" s="31">
        <f t="shared" ref="X71" si="27">SUM(X72:X73)</f>
        <v>213.76939625811696</v>
      </c>
    </row>
    <row r="72" spans="1:24" ht="11.25" customHeight="1" x14ac:dyDescent="0.2">
      <c r="A72" s="22" t="s">
        <v>131</v>
      </c>
      <c r="B72" s="23" t="s">
        <v>132</v>
      </c>
      <c r="C72" s="30">
        <v>7.4033719264601254</v>
      </c>
      <c r="D72" s="30">
        <v>7.756295379877626</v>
      </c>
      <c r="E72" s="30">
        <v>12.619219591196362</v>
      </c>
      <c r="F72" s="30">
        <v>24.97801913226467</v>
      </c>
      <c r="G72" s="30">
        <v>31.585607444923909</v>
      </c>
      <c r="H72" s="30">
        <v>39.092219448763792</v>
      </c>
      <c r="I72" s="30">
        <v>35.013592008149985</v>
      </c>
      <c r="J72" s="30">
        <v>40.220895984307049</v>
      </c>
      <c r="K72" s="30">
        <v>33.264331536163667</v>
      </c>
      <c r="L72" s="30">
        <v>86.62702322097249</v>
      </c>
      <c r="M72" s="30">
        <v>55.365901537056395</v>
      </c>
      <c r="N72" s="30">
        <v>29.440798569246191</v>
      </c>
      <c r="O72" s="30">
        <v>28.344684300799518</v>
      </c>
      <c r="P72" s="30">
        <v>35.900416359736866</v>
      </c>
      <c r="Q72" s="30">
        <v>37.63644541930757</v>
      </c>
      <c r="R72" s="30">
        <v>43.421603208541427</v>
      </c>
      <c r="S72" s="30">
        <v>39.868919441573404</v>
      </c>
      <c r="T72" s="30">
        <v>56.288080383074458</v>
      </c>
      <c r="U72" s="30">
        <v>56.339563655232155</v>
      </c>
      <c r="V72" s="30">
        <v>68.146413945354553</v>
      </c>
      <c r="W72" s="30">
        <v>72.707721276446037</v>
      </c>
      <c r="X72" s="30">
        <v>86.055438899647697</v>
      </c>
    </row>
    <row r="73" spans="1:24" ht="11.25" customHeight="1" x14ac:dyDescent="0.2">
      <c r="A73" s="22" t="s">
        <v>133</v>
      </c>
      <c r="B73" s="23" t="s">
        <v>134</v>
      </c>
      <c r="C73" s="30">
        <v>3.8477631169761009</v>
      </c>
      <c r="D73" s="30">
        <v>5.4659328407659089</v>
      </c>
      <c r="E73" s="30">
        <v>4.0761005201849922</v>
      </c>
      <c r="F73" s="30">
        <v>62.712440559719113</v>
      </c>
      <c r="G73" s="30">
        <v>52.329400578270352</v>
      </c>
      <c r="H73" s="30">
        <v>29.823225542365105</v>
      </c>
      <c r="I73" s="30">
        <v>47.286514537763352</v>
      </c>
      <c r="J73" s="30">
        <v>50.816546396787686</v>
      </c>
      <c r="K73" s="30">
        <v>7.9087875529616962</v>
      </c>
      <c r="L73" s="30">
        <v>14.321779880858873</v>
      </c>
      <c r="M73" s="30">
        <v>15.433199174570756</v>
      </c>
      <c r="N73" s="30">
        <v>14.687825172996524</v>
      </c>
      <c r="O73" s="30">
        <v>16.549208198903525</v>
      </c>
      <c r="P73" s="30">
        <v>66.100756472850563</v>
      </c>
      <c r="Q73" s="30">
        <v>58.280826445137457</v>
      </c>
      <c r="R73" s="30">
        <v>58.479365347528216</v>
      </c>
      <c r="S73" s="30">
        <v>69.294730122584824</v>
      </c>
      <c r="T73" s="30">
        <v>66.712307348216584</v>
      </c>
      <c r="U73" s="30">
        <v>119.14126997994215</v>
      </c>
      <c r="V73" s="30">
        <v>140.39879887182244</v>
      </c>
      <c r="W73" s="30">
        <v>150.33325574049118</v>
      </c>
      <c r="X73" s="30">
        <v>127.71395735846926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367.97675312444306</v>
      </c>
      <c r="D75" s="31">
        <v>375.3637139838923</v>
      </c>
      <c r="E75" s="31">
        <v>377.40470711099999</v>
      </c>
      <c r="F75" s="31">
        <v>582.28489782118436</v>
      </c>
      <c r="G75" s="31">
        <v>1347.9916771408987</v>
      </c>
      <c r="H75" s="31">
        <v>1360.7201855345591</v>
      </c>
      <c r="I75" s="31">
        <v>1449.7218285113183</v>
      </c>
      <c r="J75" s="31">
        <v>1814.8431203185432</v>
      </c>
      <c r="K75" s="31">
        <v>1731.8724984278865</v>
      </c>
      <c r="L75" s="31">
        <v>1456.0167020387325</v>
      </c>
      <c r="M75" s="31">
        <v>1558.203439108084</v>
      </c>
      <c r="N75" s="31">
        <v>2055.3384339448162</v>
      </c>
      <c r="O75" s="31">
        <v>2267.5931805356822</v>
      </c>
      <c r="P75" s="31">
        <v>2086.3859586756903</v>
      </c>
      <c r="Q75" s="31">
        <v>2137.3487347434088</v>
      </c>
      <c r="R75" s="31">
        <v>2190.5972016126793</v>
      </c>
      <c r="S75" s="31">
        <v>2131.35469199912</v>
      </c>
      <c r="T75" s="31">
        <v>2039.0696645885967</v>
      </c>
      <c r="U75" s="31">
        <v>1886.5228052931934</v>
      </c>
      <c r="V75" s="31">
        <v>1803.8708967845323</v>
      </c>
      <c r="W75" s="31">
        <v>1699.6312475387538</v>
      </c>
      <c r="X75" s="31">
        <v>1869.0502481956023</v>
      </c>
    </row>
    <row r="76" spans="1:24" ht="11.25" customHeight="1" x14ac:dyDescent="0.2">
      <c r="A76" s="26" t="s">
        <v>139</v>
      </c>
      <c r="B76" s="27" t="s">
        <v>140</v>
      </c>
      <c r="C76" s="32">
        <v>4236.9530909097948</v>
      </c>
      <c r="D76" s="32">
        <v>4367.2066564890029</v>
      </c>
      <c r="E76" s="32">
        <v>4414.0755291547957</v>
      </c>
      <c r="F76" s="32">
        <v>4346.8553554167756</v>
      </c>
      <c r="G76" s="32">
        <v>4626.6055312535427</v>
      </c>
      <c r="H76" s="32">
        <v>4641.0652520996482</v>
      </c>
      <c r="I76" s="32">
        <v>4680.3005535498314</v>
      </c>
      <c r="J76" s="32">
        <v>4712.0700758766752</v>
      </c>
      <c r="K76" s="32">
        <v>4375.1005362192482</v>
      </c>
      <c r="L76" s="32">
        <v>4034.8770379758275</v>
      </c>
      <c r="M76" s="32">
        <v>4098.4721033835676</v>
      </c>
      <c r="N76" s="32">
        <v>4087.6433306011263</v>
      </c>
      <c r="O76" s="32">
        <v>4014.8842395289403</v>
      </c>
      <c r="P76" s="32">
        <v>3953.1147820979331</v>
      </c>
      <c r="Q76" s="32">
        <v>3881.1012160896094</v>
      </c>
      <c r="R76" s="32">
        <v>3878.3885620502156</v>
      </c>
      <c r="S76" s="32">
        <v>3832.0123916053994</v>
      </c>
      <c r="T76" s="32">
        <v>3826.2513687697724</v>
      </c>
      <c r="U76" s="32">
        <v>3773.1075763699132</v>
      </c>
      <c r="V76" s="32">
        <v>3778.246734134771</v>
      </c>
      <c r="W76" s="32">
        <v>3575.7090763734732</v>
      </c>
      <c r="X76" s="32">
        <v>3675.8228726837024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3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462</v>
      </c>
      <c r="B1" s="7" t="s">
        <v>463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2125.8534787722415</v>
      </c>
      <c r="D2" s="28">
        <f t="shared" ref="D2:W2" si="1">SUM(D3,D17,D22,D25,D26,D51,D52,D71,D74,D75,D76)</f>
        <v>2095.9996307102092</v>
      </c>
      <c r="E2" s="28">
        <f t="shared" si="1"/>
        <v>2147.4184136183385</v>
      </c>
      <c r="F2" s="28">
        <f t="shared" si="1"/>
        <v>2254.4389006316824</v>
      </c>
      <c r="G2" s="28">
        <f t="shared" si="1"/>
        <v>2243.2535242505633</v>
      </c>
      <c r="H2" s="28">
        <f t="shared" si="1"/>
        <v>2302.5303844047194</v>
      </c>
      <c r="I2" s="28">
        <f t="shared" si="1"/>
        <v>2267.2043702337769</v>
      </c>
      <c r="J2" s="28">
        <f t="shared" si="1"/>
        <v>2287.8695767943809</v>
      </c>
      <c r="K2" s="28">
        <f t="shared" si="1"/>
        <v>2099.4709232562095</v>
      </c>
      <c r="L2" s="28">
        <f t="shared" si="1"/>
        <v>1957.4700770508734</v>
      </c>
      <c r="M2" s="28">
        <f t="shared" si="1"/>
        <v>2023.6823885253764</v>
      </c>
      <c r="N2" s="28">
        <f t="shared" si="1"/>
        <v>1957.5076011125243</v>
      </c>
      <c r="O2" s="28">
        <f t="shared" si="1"/>
        <v>1955.0479887975846</v>
      </c>
      <c r="P2" s="28">
        <f t="shared" si="1"/>
        <v>1907.6659199143874</v>
      </c>
      <c r="Q2" s="28">
        <f t="shared" si="1"/>
        <v>1833.2366311889618</v>
      </c>
      <c r="R2" s="28">
        <f t="shared" si="1"/>
        <v>1763.0481485262007</v>
      </c>
      <c r="S2" s="28">
        <f t="shared" si="1"/>
        <v>1832.4881973174522</v>
      </c>
      <c r="T2" s="28">
        <f t="shared" si="1"/>
        <v>1796.5581976417966</v>
      </c>
      <c r="U2" s="28">
        <f t="shared" si="1"/>
        <v>1755.6571086883271</v>
      </c>
      <c r="V2" s="28">
        <f t="shared" si="1"/>
        <v>1604.01532445679</v>
      </c>
      <c r="W2" s="28">
        <f t="shared" si="1"/>
        <v>1513.9887917599326</v>
      </c>
      <c r="X2" s="28">
        <f t="shared" ref="X2" si="2">SUM(X3,X17,X22,X25,X26,X51,X52,X71,X74,X75,X76)</f>
        <v>1760.1244668383956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3">SUM(C4,C8,C11)</f>
        <v>0</v>
      </c>
      <c r="D3" s="29">
        <f t="shared" ref="D3:W3" si="4">SUM(D4,D8,D11)</f>
        <v>0</v>
      </c>
      <c r="E3" s="29">
        <f t="shared" si="4"/>
        <v>0</v>
      </c>
      <c r="F3" s="29">
        <f t="shared" si="4"/>
        <v>0</v>
      </c>
      <c r="G3" s="29">
        <f t="shared" si="4"/>
        <v>0</v>
      </c>
      <c r="H3" s="29">
        <f t="shared" si="4"/>
        <v>0</v>
      </c>
      <c r="I3" s="29">
        <f t="shared" si="4"/>
        <v>0</v>
      </c>
      <c r="J3" s="29">
        <f t="shared" si="4"/>
        <v>0</v>
      </c>
      <c r="K3" s="29">
        <f t="shared" si="4"/>
        <v>0</v>
      </c>
      <c r="L3" s="29">
        <f t="shared" si="4"/>
        <v>0</v>
      </c>
      <c r="M3" s="29">
        <f t="shared" si="4"/>
        <v>0</v>
      </c>
      <c r="N3" s="29">
        <f t="shared" si="4"/>
        <v>0</v>
      </c>
      <c r="O3" s="29">
        <f t="shared" si="4"/>
        <v>0</v>
      </c>
      <c r="P3" s="29">
        <f t="shared" si="4"/>
        <v>0</v>
      </c>
      <c r="Q3" s="29">
        <f t="shared" si="4"/>
        <v>0</v>
      </c>
      <c r="R3" s="29">
        <f t="shared" si="4"/>
        <v>0</v>
      </c>
      <c r="S3" s="29">
        <f t="shared" si="4"/>
        <v>0</v>
      </c>
      <c r="T3" s="29">
        <f t="shared" si="4"/>
        <v>0</v>
      </c>
      <c r="U3" s="29">
        <f t="shared" si="4"/>
        <v>0</v>
      </c>
      <c r="V3" s="29">
        <f t="shared" si="4"/>
        <v>0</v>
      </c>
      <c r="W3" s="29">
        <f t="shared" si="4"/>
        <v>0</v>
      </c>
      <c r="X3" s="29">
        <f t="shared" ref="X3" si="5">SUM(X4,X8,X11)</f>
        <v>0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6">SUM(C5:C7)</f>
        <v>0</v>
      </c>
      <c r="D4" s="42">
        <f t="shared" ref="D4:W4" si="7">SUM(D5:D7)</f>
        <v>0</v>
      </c>
      <c r="E4" s="42">
        <f t="shared" si="7"/>
        <v>0</v>
      </c>
      <c r="F4" s="42">
        <f t="shared" si="7"/>
        <v>0</v>
      </c>
      <c r="G4" s="42">
        <f t="shared" si="7"/>
        <v>0</v>
      </c>
      <c r="H4" s="42">
        <f t="shared" si="7"/>
        <v>0</v>
      </c>
      <c r="I4" s="42">
        <f t="shared" si="7"/>
        <v>0</v>
      </c>
      <c r="J4" s="42">
        <f t="shared" si="7"/>
        <v>0</v>
      </c>
      <c r="K4" s="42">
        <f t="shared" si="7"/>
        <v>0</v>
      </c>
      <c r="L4" s="42">
        <f t="shared" si="7"/>
        <v>0</v>
      </c>
      <c r="M4" s="42">
        <f t="shared" si="7"/>
        <v>0</v>
      </c>
      <c r="N4" s="42">
        <f t="shared" si="7"/>
        <v>0</v>
      </c>
      <c r="O4" s="42">
        <f t="shared" si="7"/>
        <v>0</v>
      </c>
      <c r="P4" s="42">
        <f t="shared" si="7"/>
        <v>0</v>
      </c>
      <c r="Q4" s="42">
        <f t="shared" si="7"/>
        <v>0</v>
      </c>
      <c r="R4" s="42">
        <f t="shared" si="7"/>
        <v>0</v>
      </c>
      <c r="S4" s="42">
        <f t="shared" si="7"/>
        <v>0</v>
      </c>
      <c r="T4" s="42">
        <f t="shared" si="7"/>
        <v>0</v>
      </c>
      <c r="U4" s="42">
        <f t="shared" si="7"/>
        <v>0</v>
      </c>
      <c r="V4" s="42">
        <f t="shared" si="7"/>
        <v>0</v>
      </c>
      <c r="W4" s="42">
        <f t="shared" si="7"/>
        <v>0</v>
      </c>
      <c r="X4" s="42">
        <f t="shared" ref="X4" si="8">SUM(X5:X7)</f>
        <v>0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>
        <v>0</v>
      </c>
      <c r="W5" s="30">
        <v>0</v>
      </c>
      <c r="X5" s="30">
        <v>0</v>
      </c>
    </row>
    <row r="6" spans="1:24" ht="11.25" customHeight="1" x14ac:dyDescent="0.2">
      <c r="A6" s="39" t="s">
        <v>7</v>
      </c>
      <c r="B6" s="23" t="s">
        <v>8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</row>
    <row r="7" spans="1:24" ht="11.25" customHeight="1" x14ac:dyDescent="0.2">
      <c r="A7" s="39" t="s">
        <v>9</v>
      </c>
      <c r="B7" s="23" t="s">
        <v>10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</row>
    <row r="8" spans="1:24" ht="11.25" customHeight="1" x14ac:dyDescent="0.2">
      <c r="A8" s="40" t="s">
        <v>343</v>
      </c>
      <c r="B8" s="41" t="s">
        <v>344</v>
      </c>
      <c r="C8" s="42">
        <f t="shared" ref="C8:W8" si="9">SUM(C9:C10)</f>
        <v>0</v>
      </c>
      <c r="D8" s="42">
        <f t="shared" si="9"/>
        <v>0</v>
      </c>
      <c r="E8" s="42">
        <f t="shared" si="9"/>
        <v>0</v>
      </c>
      <c r="F8" s="42">
        <f t="shared" si="9"/>
        <v>0</v>
      </c>
      <c r="G8" s="42">
        <f t="shared" si="9"/>
        <v>0</v>
      </c>
      <c r="H8" s="42">
        <f t="shared" si="9"/>
        <v>0</v>
      </c>
      <c r="I8" s="42">
        <f t="shared" si="9"/>
        <v>0</v>
      </c>
      <c r="J8" s="42">
        <f t="shared" si="9"/>
        <v>0</v>
      </c>
      <c r="K8" s="42">
        <f t="shared" si="9"/>
        <v>0</v>
      </c>
      <c r="L8" s="42">
        <f t="shared" si="9"/>
        <v>0</v>
      </c>
      <c r="M8" s="42">
        <f t="shared" si="9"/>
        <v>0</v>
      </c>
      <c r="N8" s="42">
        <f t="shared" si="9"/>
        <v>0</v>
      </c>
      <c r="O8" s="42">
        <f t="shared" si="9"/>
        <v>0</v>
      </c>
      <c r="P8" s="42">
        <f t="shared" si="9"/>
        <v>0</v>
      </c>
      <c r="Q8" s="42">
        <f t="shared" si="9"/>
        <v>0</v>
      </c>
      <c r="R8" s="42">
        <f t="shared" si="9"/>
        <v>0</v>
      </c>
      <c r="S8" s="42">
        <f t="shared" si="9"/>
        <v>0</v>
      </c>
      <c r="T8" s="42">
        <f t="shared" si="9"/>
        <v>0</v>
      </c>
      <c r="U8" s="42">
        <f t="shared" si="9"/>
        <v>0</v>
      </c>
      <c r="V8" s="42">
        <f t="shared" si="9"/>
        <v>0</v>
      </c>
      <c r="W8" s="42">
        <f t="shared" si="9"/>
        <v>0</v>
      </c>
      <c r="X8" s="42">
        <f t="shared" ref="X8" si="10">SUM(X9:X10)</f>
        <v>0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:W11" si="11">SUM(C12:C16)</f>
        <v>0</v>
      </c>
      <c r="D11" s="42">
        <f t="shared" si="11"/>
        <v>0</v>
      </c>
      <c r="E11" s="42">
        <f t="shared" si="11"/>
        <v>0</v>
      </c>
      <c r="F11" s="42">
        <f t="shared" si="11"/>
        <v>0</v>
      </c>
      <c r="G11" s="42">
        <f t="shared" si="11"/>
        <v>0</v>
      </c>
      <c r="H11" s="42">
        <f t="shared" si="11"/>
        <v>0</v>
      </c>
      <c r="I11" s="42">
        <f t="shared" si="11"/>
        <v>0</v>
      </c>
      <c r="J11" s="42">
        <f t="shared" si="11"/>
        <v>0</v>
      </c>
      <c r="K11" s="42">
        <f t="shared" si="11"/>
        <v>0</v>
      </c>
      <c r="L11" s="42">
        <f t="shared" si="11"/>
        <v>0</v>
      </c>
      <c r="M11" s="42">
        <f t="shared" si="11"/>
        <v>0</v>
      </c>
      <c r="N11" s="42">
        <f t="shared" si="11"/>
        <v>0</v>
      </c>
      <c r="O11" s="42">
        <f t="shared" si="11"/>
        <v>0</v>
      </c>
      <c r="P11" s="42">
        <f t="shared" si="11"/>
        <v>0</v>
      </c>
      <c r="Q11" s="42">
        <f t="shared" si="11"/>
        <v>0</v>
      </c>
      <c r="R11" s="42">
        <f t="shared" si="11"/>
        <v>0</v>
      </c>
      <c r="S11" s="42">
        <f t="shared" si="11"/>
        <v>0</v>
      </c>
      <c r="T11" s="42">
        <f t="shared" si="11"/>
        <v>0</v>
      </c>
      <c r="U11" s="42">
        <f t="shared" si="11"/>
        <v>0</v>
      </c>
      <c r="V11" s="42">
        <f t="shared" si="11"/>
        <v>0</v>
      </c>
      <c r="W11" s="42">
        <f t="shared" si="11"/>
        <v>0</v>
      </c>
      <c r="X11" s="42">
        <f t="shared" ref="X11" si="12">SUM(X12:X16)</f>
        <v>0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</row>
    <row r="13" spans="1:24" ht="11.25" customHeight="1" x14ac:dyDescent="0.2">
      <c r="A13" s="39" t="s">
        <v>17</v>
      </c>
      <c r="B13" s="23" t="s">
        <v>18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:W17" si="13">SUM(C18:C21)</f>
        <v>0</v>
      </c>
      <c r="D17" s="31">
        <f t="shared" si="13"/>
        <v>0</v>
      </c>
      <c r="E17" s="31">
        <f t="shared" si="13"/>
        <v>0</v>
      </c>
      <c r="F17" s="31">
        <f t="shared" si="13"/>
        <v>0</v>
      </c>
      <c r="G17" s="31">
        <f t="shared" si="13"/>
        <v>0</v>
      </c>
      <c r="H17" s="31">
        <f t="shared" si="13"/>
        <v>0</v>
      </c>
      <c r="I17" s="31">
        <f t="shared" si="13"/>
        <v>0</v>
      </c>
      <c r="J17" s="31">
        <f t="shared" si="13"/>
        <v>0</v>
      </c>
      <c r="K17" s="31">
        <f t="shared" si="13"/>
        <v>0</v>
      </c>
      <c r="L17" s="31">
        <f t="shared" si="13"/>
        <v>0</v>
      </c>
      <c r="M17" s="31">
        <f t="shared" si="13"/>
        <v>0</v>
      </c>
      <c r="N17" s="31">
        <f t="shared" si="13"/>
        <v>0</v>
      </c>
      <c r="O17" s="31">
        <f t="shared" si="13"/>
        <v>0</v>
      </c>
      <c r="P17" s="31">
        <f t="shared" si="13"/>
        <v>0</v>
      </c>
      <c r="Q17" s="31">
        <f t="shared" si="13"/>
        <v>0</v>
      </c>
      <c r="R17" s="31">
        <f t="shared" si="13"/>
        <v>0</v>
      </c>
      <c r="S17" s="31">
        <f t="shared" si="13"/>
        <v>0</v>
      </c>
      <c r="T17" s="31">
        <f t="shared" si="13"/>
        <v>0</v>
      </c>
      <c r="U17" s="31">
        <f t="shared" si="13"/>
        <v>0</v>
      </c>
      <c r="V17" s="31">
        <f t="shared" si="13"/>
        <v>0</v>
      </c>
      <c r="W17" s="31">
        <f t="shared" si="13"/>
        <v>0</v>
      </c>
      <c r="X17" s="31">
        <f t="shared" ref="X17" si="14">SUM(X18:X21)</f>
        <v>0</v>
      </c>
    </row>
    <row r="18" spans="1:24" ht="11.25" customHeight="1" x14ac:dyDescent="0.2">
      <c r="A18" s="22" t="s">
        <v>27</v>
      </c>
      <c r="B18" s="23" t="s">
        <v>28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:W22" si="15">SUM(C23:C24)</f>
        <v>0</v>
      </c>
      <c r="D22" s="31">
        <f t="shared" si="15"/>
        <v>0</v>
      </c>
      <c r="E22" s="31">
        <f t="shared" si="15"/>
        <v>0</v>
      </c>
      <c r="F22" s="31">
        <f t="shared" si="15"/>
        <v>0</v>
      </c>
      <c r="G22" s="31">
        <f t="shared" si="15"/>
        <v>0</v>
      </c>
      <c r="H22" s="31">
        <f t="shared" si="15"/>
        <v>0</v>
      </c>
      <c r="I22" s="31">
        <f t="shared" si="15"/>
        <v>0</v>
      </c>
      <c r="J22" s="31">
        <f t="shared" si="15"/>
        <v>0</v>
      </c>
      <c r="K22" s="31">
        <f t="shared" si="15"/>
        <v>0</v>
      </c>
      <c r="L22" s="31">
        <f t="shared" si="15"/>
        <v>0</v>
      </c>
      <c r="M22" s="31">
        <f t="shared" si="15"/>
        <v>0</v>
      </c>
      <c r="N22" s="31">
        <f t="shared" si="15"/>
        <v>0</v>
      </c>
      <c r="O22" s="31">
        <f t="shared" si="15"/>
        <v>0</v>
      </c>
      <c r="P22" s="31">
        <f t="shared" si="15"/>
        <v>0</v>
      </c>
      <c r="Q22" s="31">
        <f t="shared" si="15"/>
        <v>0</v>
      </c>
      <c r="R22" s="31">
        <f t="shared" si="15"/>
        <v>0</v>
      </c>
      <c r="S22" s="31">
        <f t="shared" si="15"/>
        <v>0</v>
      </c>
      <c r="T22" s="31">
        <f t="shared" si="15"/>
        <v>0</v>
      </c>
      <c r="U22" s="31">
        <f t="shared" si="15"/>
        <v>0</v>
      </c>
      <c r="V22" s="31">
        <f t="shared" si="15"/>
        <v>0</v>
      </c>
      <c r="W22" s="31">
        <f t="shared" si="15"/>
        <v>0</v>
      </c>
      <c r="X22" s="31">
        <f t="shared" ref="X22" si="16">SUM(X23:X24)</f>
        <v>0</v>
      </c>
    </row>
    <row r="23" spans="1:24" ht="11.25" customHeight="1" x14ac:dyDescent="0.2">
      <c r="A23" s="22" t="s">
        <v>37</v>
      </c>
      <c r="B23" s="23" t="s">
        <v>38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7">SUM(C27,C33)</f>
        <v>18.57748294703935</v>
      </c>
      <c r="D26" s="31">
        <f t="shared" ref="D26:W26" si="18">SUM(D27,D33)</f>
        <v>13.395075729867385</v>
      </c>
      <c r="E26" s="31">
        <f t="shared" si="18"/>
        <v>9.9510210627276141</v>
      </c>
      <c r="F26" s="31">
        <f t="shared" si="18"/>
        <v>11.244314295003331</v>
      </c>
      <c r="G26" s="31">
        <f t="shared" si="18"/>
        <v>9.0248603479613703</v>
      </c>
      <c r="H26" s="31">
        <f t="shared" si="18"/>
        <v>8.1937281508379787</v>
      </c>
      <c r="I26" s="31">
        <f t="shared" si="18"/>
        <v>6.6703255718345211</v>
      </c>
      <c r="J26" s="31">
        <f t="shared" si="18"/>
        <v>7.7934502822087026</v>
      </c>
      <c r="K26" s="31">
        <f t="shared" si="18"/>
        <v>5.9570453902965292</v>
      </c>
      <c r="L26" s="31">
        <f t="shared" si="18"/>
        <v>5.5461112851723708</v>
      </c>
      <c r="M26" s="31">
        <f t="shared" si="18"/>
        <v>6.7644988882790198</v>
      </c>
      <c r="N26" s="31">
        <f t="shared" si="18"/>
        <v>4.8692612526394941</v>
      </c>
      <c r="O26" s="31">
        <f t="shared" si="18"/>
        <v>4.4286360691562603</v>
      </c>
      <c r="P26" s="31">
        <f t="shared" si="18"/>
        <v>3.4214584063213613</v>
      </c>
      <c r="Q26" s="31">
        <f t="shared" si="18"/>
        <v>3.4349717628363341</v>
      </c>
      <c r="R26" s="31">
        <f t="shared" si="18"/>
        <v>4.1529620024182199</v>
      </c>
      <c r="S26" s="31">
        <f t="shared" si="18"/>
        <v>3.7935361667301408</v>
      </c>
      <c r="T26" s="31">
        <f t="shared" si="18"/>
        <v>3.8143067680193763</v>
      </c>
      <c r="U26" s="31">
        <f t="shared" si="18"/>
        <v>4.0667947116092691</v>
      </c>
      <c r="V26" s="31">
        <f t="shared" si="18"/>
        <v>3.4297898136405642</v>
      </c>
      <c r="W26" s="31">
        <f t="shared" si="18"/>
        <v>3.942761842351918</v>
      </c>
      <c r="X26" s="31">
        <f t="shared" ref="X26" si="19">SUM(X27,X33)</f>
        <v>6.3783327905519931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:W27" si="20">SUM(C28:C32)</f>
        <v>0</v>
      </c>
      <c r="D27" s="42">
        <f t="shared" si="20"/>
        <v>0</v>
      </c>
      <c r="E27" s="42">
        <f t="shared" si="20"/>
        <v>0</v>
      </c>
      <c r="F27" s="42">
        <f t="shared" si="20"/>
        <v>0</v>
      </c>
      <c r="G27" s="42">
        <f t="shared" si="20"/>
        <v>0</v>
      </c>
      <c r="H27" s="42">
        <f t="shared" si="20"/>
        <v>0</v>
      </c>
      <c r="I27" s="42">
        <f t="shared" si="20"/>
        <v>0</v>
      </c>
      <c r="J27" s="42">
        <f t="shared" si="20"/>
        <v>0</v>
      </c>
      <c r="K27" s="42">
        <f t="shared" si="20"/>
        <v>0</v>
      </c>
      <c r="L27" s="42">
        <f t="shared" si="20"/>
        <v>0</v>
      </c>
      <c r="M27" s="42">
        <f t="shared" si="20"/>
        <v>0</v>
      </c>
      <c r="N27" s="42">
        <f t="shared" si="20"/>
        <v>0</v>
      </c>
      <c r="O27" s="42">
        <f t="shared" si="20"/>
        <v>0</v>
      </c>
      <c r="P27" s="42">
        <f t="shared" si="20"/>
        <v>0</v>
      </c>
      <c r="Q27" s="42">
        <f t="shared" si="20"/>
        <v>0</v>
      </c>
      <c r="R27" s="42">
        <f t="shared" si="20"/>
        <v>0</v>
      </c>
      <c r="S27" s="42">
        <f t="shared" si="20"/>
        <v>0</v>
      </c>
      <c r="T27" s="42">
        <f t="shared" si="20"/>
        <v>0</v>
      </c>
      <c r="U27" s="42">
        <f t="shared" si="20"/>
        <v>0</v>
      </c>
      <c r="V27" s="42">
        <f t="shared" si="20"/>
        <v>0</v>
      </c>
      <c r="W27" s="42">
        <f t="shared" si="20"/>
        <v>0</v>
      </c>
      <c r="X27" s="42">
        <f t="shared" ref="X27" si="21">SUM(X28:X32)</f>
        <v>0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:W33" si="22">SUM(C34:C50)</f>
        <v>18.57748294703935</v>
      </c>
      <c r="D33" s="42">
        <f t="shared" si="22"/>
        <v>13.395075729867385</v>
      </c>
      <c r="E33" s="42">
        <f t="shared" si="22"/>
        <v>9.9510210627276141</v>
      </c>
      <c r="F33" s="42">
        <f t="shared" si="22"/>
        <v>11.244314295003331</v>
      </c>
      <c r="G33" s="42">
        <f t="shared" si="22"/>
        <v>9.0248603479613703</v>
      </c>
      <c r="H33" s="42">
        <f t="shared" si="22"/>
        <v>8.1937281508379787</v>
      </c>
      <c r="I33" s="42">
        <f t="shared" si="22"/>
        <v>6.6703255718345211</v>
      </c>
      <c r="J33" s="42">
        <f t="shared" si="22"/>
        <v>7.7934502822087026</v>
      </c>
      <c r="K33" s="42">
        <f t="shared" si="22"/>
        <v>5.9570453902965292</v>
      </c>
      <c r="L33" s="42">
        <f t="shared" si="22"/>
        <v>5.5461112851723708</v>
      </c>
      <c r="M33" s="42">
        <f t="shared" si="22"/>
        <v>6.7644988882790198</v>
      </c>
      <c r="N33" s="42">
        <f t="shared" si="22"/>
        <v>4.8692612526394941</v>
      </c>
      <c r="O33" s="42">
        <f t="shared" si="22"/>
        <v>4.4286360691562603</v>
      </c>
      <c r="P33" s="42">
        <f t="shared" si="22"/>
        <v>3.4214584063213613</v>
      </c>
      <c r="Q33" s="42">
        <f t="shared" si="22"/>
        <v>3.4349717628363341</v>
      </c>
      <c r="R33" s="42">
        <f t="shared" si="22"/>
        <v>4.1529620024182199</v>
      </c>
      <c r="S33" s="42">
        <f t="shared" si="22"/>
        <v>3.7935361667301408</v>
      </c>
      <c r="T33" s="42">
        <f t="shared" si="22"/>
        <v>3.8143067680193763</v>
      </c>
      <c r="U33" s="42">
        <f t="shared" si="22"/>
        <v>4.0667947116092691</v>
      </c>
      <c r="V33" s="42">
        <f t="shared" si="22"/>
        <v>3.4297898136405642</v>
      </c>
      <c r="W33" s="42">
        <f t="shared" si="22"/>
        <v>3.942761842351918</v>
      </c>
      <c r="X33" s="42">
        <f t="shared" ref="X33" si="23">SUM(X34:X50)</f>
        <v>6.3783327905519931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</row>
    <row r="37" spans="1:24" ht="11.25" customHeight="1" x14ac:dyDescent="0.2">
      <c r="A37" s="39" t="s">
        <v>61</v>
      </c>
      <c r="B37" s="23" t="s">
        <v>62</v>
      </c>
      <c r="C37" s="30">
        <v>0</v>
      </c>
      <c r="D37" s="30">
        <v>0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</row>
    <row r="41" spans="1:24" ht="11.25" customHeight="1" x14ac:dyDescent="0.2">
      <c r="A41" s="39" t="s">
        <v>69</v>
      </c>
      <c r="B41" s="23" t="s">
        <v>70</v>
      </c>
      <c r="C41" s="30">
        <v>0</v>
      </c>
      <c r="D41" s="30">
        <v>0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</row>
    <row r="42" spans="1:24" ht="11.25" customHeight="1" x14ac:dyDescent="0.2">
      <c r="A42" s="39" t="s">
        <v>71</v>
      </c>
      <c r="B42" s="23" t="s">
        <v>72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18.57748294703935</v>
      </c>
      <c r="D43" s="30">
        <v>13.395075729867385</v>
      </c>
      <c r="E43" s="30">
        <v>9.9510210627276141</v>
      </c>
      <c r="F43" s="30">
        <v>11.244314295003331</v>
      </c>
      <c r="G43" s="30">
        <v>9.0248603479613703</v>
      </c>
      <c r="H43" s="30">
        <v>8.1937281508379787</v>
      </c>
      <c r="I43" s="30">
        <v>6.6703255718345211</v>
      </c>
      <c r="J43" s="30">
        <v>7.7934502822087026</v>
      </c>
      <c r="K43" s="30">
        <v>5.9570453902965292</v>
      </c>
      <c r="L43" s="30">
        <v>5.5461112851723708</v>
      </c>
      <c r="M43" s="30">
        <v>6.7644988882790198</v>
      </c>
      <c r="N43" s="30">
        <v>4.8692612526394941</v>
      </c>
      <c r="O43" s="30">
        <v>4.4286360691562603</v>
      </c>
      <c r="P43" s="30">
        <v>3.4214584063213613</v>
      </c>
      <c r="Q43" s="30">
        <v>3.4349717628363341</v>
      </c>
      <c r="R43" s="30">
        <v>4.1529620024182199</v>
      </c>
      <c r="S43" s="30">
        <v>3.7935361667301408</v>
      </c>
      <c r="T43" s="30">
        <v>3.8143067680193763</v>
      </c>
      <c r="U43" s="30">
        <v>4.0667947116092691</v>
      </c>
      <c r="V43" s="30">
        <v>3.4297898136405642</v>
      </c>
      <c r="W43" s="30">
        <v>3.942761842351918</v>
      </c>
      <c r="X43" s="30">
        <v>6.3783327905519931</v>
      </c>
    </row>
    <row r="44" spans="1:24" ht="11.25" customHeight="1" x14ac:dyDescent="0.2">
      <c r="A44" s="39" t="s">
        <v>75</v>
      </c>
      <c r="B44" s="23" t="s">
        <v>76</v>
      </c>
      <c r="C44" s="30">
        <v>0</v>
      </c>
      <c r="D44" s="30">
        <v>0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</row>
    <row r="51" spans="1:24" ht="11.25" customHeight="1" x14ac:dyDescent="0.2">
      <c r="A51" s="24" t="s">
        <v>89</v>
      </c>
      <c r="B51" s="25" t="s">
        <v>90</v>
      </c>
      <c r="C51" s="31">
        <v>293.44713958806409</v>
      </c>
      <c r="D51" s="31">
        <v>234.11280906052869</v>
      </c>
      <c r="E51" s="31">
        <v>264.22169485368562</v>
      </c>
      <c r="F51" s="31">
        <v>313.25996972627257</v>
      </c>
      <c r="G51" s="31">
        <v>231.00692988582659</v>
      </c>
      <c r="H51" s="31">
        <v>233.52651242125594</v>
      </c>
      <c r="I51" s="31">
        <v>220.7902647959921</v>
      </c>
      <c r="J51" s="31">
        <v>232.65975612702078</v>
      </c>
      <c r="K51" s="31">
        <v>194.66570784119227</v>
      </c>
      <c r="L51" s="31">
        <v>195.73511263216835</v>
      </c>
      <c r="M51" s="31">
        <v>211.94365733212078</v>
      </c>
      <c r="N51" s="31">
        <v>185.05159664841167</v>
      </c>
      <c r="O51" s="31">
        <v>205.03303653021604</v>
      </c>
      <c r="P51" s="31">
        <v>194.51910538661437</v>
      </c>
      <c r="Q51" s="31">
        <v>189.52818332999016</v>
      </c>
      <c r="R51" s="31">
        <v>184.56721488521501</v>
      </c>
      <c r="S51" s="31">
        <v>198.26824805388031</v>
      </c>
      <c r="T51" s="31">
        <v>209.67905518648104</v>
      </c>
      <c r="U51" s="31">
        <v>191.9379719518528</v>
      </c>
      <c r="V51" s="31">
        <v>178.93742207674239</v>
      </c>
      <c r="W51" s="31">
        <v>170.59327781932114</v>
      </c>
      <c r="X51" s="31">
        <v>297.40134243381817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:W52" si="24">SUM(C53:C70)</f>
        <v>1.0067772628264184</v>
      </c>
      <c r="D52" s="31">
        <f t="shared" si="24"/>
        <v>0.90840706172140084</v>
      </c>
      <c r="E52" s="31">
        <f t="shared" si="24"/>
        <v>1.0221588126053556</v>
      </c>
      <c r="F52" s="31">
        <f t="shared" si="24"/>
        <v>1.0660263162893298</v>
      </c>
      <c r="G52" s="31">
        <f t="shared" si="24"/>
        <v>1.0713535984532772</v>
      </c>
      <c r="H52" s="31">
        <f t="shared" si="24"/>
        <v>1.3423393732264648</v>
      </c>
      <c r="I52" s="31">
        <f t="shared" si="24"/>
        <v>1.4216601245859641</v>
      </c>
      <c r="J52" s="31">
        <f t="shared" si="24"/>
        <v>1.6653645632995784</v>
      </c>
      <c r="K52" s="31">
        <f t="shared" si="24"/>
        <v>1.7321544722079518</v>
      </c>
      <c r="L52" s="31">
        <f t="shared" si="24"/>
        <v>2.7895423921462461</v>
      </c>
      <c r="M52" s="31">
        <f t="shared" si="24"/>
        <v>3.364572536439689</v>
      </c>
      <c r="N52" s="31">
        <f t="shared" si="24"/>
        <v>3.4349554147254686</v>
      </c>
      <c r="O52" s="31">
        <f t="shared" si="24"/>
        <v>3.3855977157384411</v>
      </c>
      <c r="P52" s="31">
        <f t="shared" si="24"/>
        <v>4.9833419076761949</v>
      </c>
      <c r="Q52" s="31">
        <f t="shared" si="24"/>
        <v>12.797259112954185</v>
      </c>
      <c r="R52" s="31">
        <f t="shared" si="24"/>
        <v>12.870475472749062</v>
      </c>
      <c r="S52" s="31">
        <f t="shared" si="24"/>
        <v>12.932959031429881</v>
      </c>
      <c r="T52" s="31">
        <f t="shared" si="24"/>
        <v>14.515034049349948</v>
      </c>
      <c r="U52" s="31">
        <f t="shared" si="24"/>
        <v>17.243701084794356</v>
      </c>
      <c r="V52" s="31">
        <f t="shared" si="24"/>
        <v>18.681481858666935</v>
      </c>
      <c r="W52" s="31">
        <f t="shared" si="24"/>
        <v>20.250713317876496</v>
      </c>
      <c r="X52" s="31">
        <f t="shared" ref="X52" si="25">SUM(X53:X70)</f>
        <v>21.212838797126679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7.9830474576954964E-4</v>
      </c>
      <c r="D57" s="30">
        <v>6.5020241222990126E-4</v>
      </c>
      <c r="E57" s="30">
        <v>4.7947156640681761E-3</v>
      </c>
      <c r="F57" s="30">
        <v>5.055575325229828E-3</v>
      </c>
      <c r="G57" s="30">
        <v>7.4495924158684999E-3</v>
      </c>
      <c r="H57" s="30">
        <v>7.6123196680080094E-3</v>
      </c>
      <c r="I57" s="30">
        <v>7.4633470521500087E-3</v>
      </c>
      <c r="J57" s="30">
        <v>1.2459141260083217E-2</v>
      </c>
      <c r="K57" s="30">
        <v>1.1977937208534023E-2</v>
      </c>
      <c r="L57" s="30">
        <v>1.8466285266548903E-2</v>
      </c>
      <c r="M57" s="30">
        <v>2.0080949474735051E-2</v>
      </c>
      <c r="N57" s="30">
        <v>1.9141925812911919E-2</v>
      </c>
      <c r="O57" s="30">
        <v>2.001245544663131E-2</v>
      </c>
      <c r="P57" s="30">
        <v>1.9080407209210976E-2</v>
      </c>
      <c r="Q57" s="30">
        <v>1.8587743639858548E-2</v>
      </c>
      <c r="R57" s="30">
        <v>1.7348966349780108E-2</v>
      </c>
      <c r="S57" s="30">
        <v>1.6733870833386209E-2</v>
      </c>
      <c r="T57" s="30">
        <v>1.6027617475926449E-2</v>
      </c>
      <c r="U57" s="30">
        <v>1.7252627773482854E-2</v>
      </c>
      <c r="V57" s="30">
        <v>1.6022985860124506E-2</v>
      </c>
      <c r="W57" s="30">
        <v>1.6343439399174202E-2</v>
      </c>
      <c r="X57" s="30">
        <v>1.499066411231806E-2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0.53832222748709369</v>
      </c>
      <c r="D61" s="30">
        <v>0.39035722548208862</v>
      </c>
      <c r="E61" s="30">
        <v>0.47967784532561286</v>
      </c>
      <c r="F61" s="30">
        <v>0.48267258920040479</v>
      </c>
      <c r="G61" s="30">
        <v>0.4975148011001328</v>
      </c>
      <c r="H61" s="30">
        <v>0.50170670369278558</v>
      </c>
      <c r="I61" s="30">
        <v>0.50550204286432587</v>
      </c>
      <c r="J61" s="30">
        <v>0.84562454213575822</v>
      </c>
      <c r="K61" s="30">
        <v>0.6917588819518522</v>
      </c>
      <c r="L61" s="30">
        <v>1.3356734458477155</v>
      </c>
      <c r="M61" s="30">
        <v>1.6262784600893894</v>
      </c>
      <c r="N61" s="30">
        <v>1.5100440888454294</v>
      </c>
      <c r="O61" s="30">
        <v>1.6053324417728339</v>
      </c>
      <c r="P61" s="30">
        <v>3.2197742752329259</v>
      </c>
      <c r="Q61" s="30">
        <v>3.6994641284888856</v>
      </c>
      <c r="R61" s="30">
        <v>3.4401447954580897</v>
      </c>
      <c r="S61" s="30">
        <v>3.1675408011173971</v>
      </c>
      <c r="T61" s="30">
        <v>4.0190873561789076</v>
      </c>
      <c r="U61" s="30">
        <v>4.5227858555056626</v>
      </c>
      <c r="V61" s="30">
        <v>4.669825811843995</v>
      </c>
      <c r="W61" s="30">
        <v>4.8328532252515233</v>
      </c>
      <c r="X61" s="30">
        <v>4.6175005931585149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2.54788505398091E-6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1.459271319095292E-5</v>
      </c>
      <c r="I64" s="30">
        <v>5.8232668675288526E-6</v>
      </c>
      <c r="J64" s="30">
        <v>5.8760049356883193E-6</v>
      </c>
      <c r="K64" s="30">
        <v>7.8398356964975181E-6</v>
      </c>
      <c r="L64" s="30">
        <v>1.2651949961827964E-5</v>
      </c>
      <c r="M64" s="30">
        <v>9.2631365757442299E-6</v>
      </c>
      <c r="N64" s="30">
        <v>2.7589800217280498E-6</v>
      </c>
      <c r="O64" s="30">
        <v>2.54788505398091E-6</v>
      </c>
      <c r="P64" s="30">
        <v>0</v>
      </c>
      <c r="Q64" s="30">
        <v>0</v>
      </c>
      <c r="R64" s="30">
        <v>0</v>
      </c>
      <c r="S64" s="30">
        <v>0</v>
      </c>
      <c r="T64" s="30">
        <v>8.5366204188884688E-6</v>
      </c>
      <c r="U64" s="30">
        <v>3.8390434455164444E-6</v>
      </c>
      <c r="V64" s="30">
        <v>0</v>
      </c>
      <c r="W64" s="30">
        <v>0</v>
      </c>
      <c r="X64" s="30">
        <v>0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8.8563649732795729E-6</v>
      </c>
      <c r="M65" s="30">
        <v>4.2105166253382857E-6</v>
      </c>
      <c r="N65" s="30">
        <v>3.9414000310400705E-6</v>
      </c>
      <c r="O65" s="30">
        <v>1.5287310323885456E-5</v>
      </c>
      <c r="P65" s="30">
        <v>2.8104401356801754E-5</v>
      </c>
      <c r="Q65" s="30">
        <v>1.2241595753491734E-4</v>
      </c>
      <c r="R65" s="30">
        <v>2.3014902579290153E-4</v>
      </c>
      <c r="S65" s="30">
        <v>1.2572985606007653E-3</v>
      </c>
      <c r="T65" s="30">
        <v>6.6477508742024145E-3</v>
      </c>
      <c r="U65" s="30">
        <v>6.3073302385639657E-2</v>
      </c>
      <c r="V65" s="30">
        <v>5.202509387487645E-2</v>
      </c>
      <c r="W65" s="30">
        <v>5.4055302725279392E-2</v>
      </c>
      <c r="X65" s="30">
        <v>4.5537336085695476E-2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7.9363322178823434E-5</v>
      </c>
      <c r="I66" s="30">
        <v>3.4354074229405932E-4</v>
      </c>
      <c r="J66" s="30">
        <v>3.333495617216066E-4</v>
      </c>
      <c r="K66" s="30">
        <v>2.9633247993132521E-4</v>
      </c>
      <c r="L66" s="30">
        <v>5.1488858932748137E-4</v>
      </c>
      <c r="M66" s="30">
        <v>5.2530070812296503E-4</v>
      </c>
      <c r="N66" s="30">
        <v>4.9289735927882908E-4</v>
      </c>
      <c r="O66" s="30">
        <v>5.1966695864119259E-4</v>
      </c>
      <c r="P66" s="30">
        <v>4.4989398840293777E-4</v>
      </c>
      <c r="Q66" s="30">
        <v>6.2237396470940216E-4</v>
      </c>
      <c r="R66" s="30">
        <v>9.2124624166254644E-4</v>
      </c>
      <c r="S66" s="30">
        <v>8.8497216372900919E-3</v>
      </c>
      <c r="T66" s="30">
        <v>2.1254205993153849E-2</v>
      </c>
      <c r="U66" s="30">
        <v>2.4828600909731116E-2</v>
      </c>
      <c r="V66" s="30">
        <v>2.6786403072795922E-2</v>
      </c>
      <c r="W66" s="30">
        <v>2.6011922172748454E-2</v>
      </c>
      <c r="X66" s="30">
        <v>2.6861965029474928E-2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6.4871674771620369E-2</v>
      </c>
      <c r="Q69" s="30">
        <v>6.6295765038944854E-2</v>
      </c>
      <c r="R69" s="30">
        <v>5.212758239252252E-2</v>
      </c>
      <c r="S69" s="30">
        <v>7.6439572593355071E-2</v>
      </c>
      <c r="T69" s="30">
        <v>0.10131194474035922</v>
      </c>
      <c r="U69" s="30">
        <v>0.11493203772924647</v>
      </c>
      <c r="V69" s="30">
        <v>5.8370755150283685E-2</v>
      </c>
      <c r="W69" s="30">
        <v>0.4338209715565749</v>
      </c>
      <c r="X69" s="30">
        <v>0.65035021473288901</v>
      </c>
    </row>
    <row r="70" spans="1:24" ht="11.25" customHeight="1" x14ac:dyDescent="0.2">
      <c r="A70" s="22" t="s">
        <v>127</v>
      </c>
      <c r="B70" s="23" t="s">
        <v>128</v>
      </c>
      <c r="C70" s="30">
        <v>0.46765673059355528</v>
      </c>
      <c r="D70" s="30">
        <v>0.51739963382708232</v>
      </c>
      <c r="E70" s="30">
        <v>0.5376862516156744</v>
      </c>
      <c r="F70" s="30">
        <v>0.57829815176369515</v>
      </c>
      <c r="G70" s="30">
        <v>0.56638920493727585</v>
      </c>
      <c r="H70" s="30">
        <v>0.83292639383030131</v>
      </c>
      <c r="I70" s="30">
        <v>0.90834537066032672</v>
      </c>
      <c r="J70" s="30">
        <v>0.80694165433707954</v>
      </c>
      <c r="K70" s="30">
        <v>1.0281134807319379</v>
      </c>
      <c r="L70" s="30">
        <v>1.4348662641277188</v>
      </c>
      <c r="M70" s="30">
        <v>1.7176743525142406</v>
      </c>
      <c r="N70" s="30">
        <v>1.9052698023277954</v>
      </c>
      <c r="O70" s="30">
        <v>1.759712768479903</v>
      </c>
      <c r="P70" s="30">
        <v>1.6791375520726775</v>
      </c>
      <c r="Q70" s="30">
        <v>9.0121666858642513</v>
      </c>
      <c r="R70" s="30">
        <v>9.3597027332812139</v>
      </c>
      <c r="S70" s="30">
        <v>9.6621377666878523</v>
      </c>
      <c r="T70" s="30">
        <v>10.35069663746698</v>
      </c>
      <c r="U70" s="30">
        <v>12.500824821447146</v>
      </c>
      <c r="V70" s="30">
        <v>13.858450808864861</v>
      </c>
      <c r="W70" s="30">
        <v>14.887628456771195</v>
      </c>
      <c r="X70" s="30">
        <v>15.857598024007787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:W71" si="26">SUM(C72:C73)</f>
        <v>0</v>
      </c>
      <c r="D71" s="31">
        <f t="shared" si="26"/>
        <v>0</v>
      </c>
      <c r="E71" s="31">
        <f t="shared" si="26"/>
        <v>0</v>
      </c>
      <c r="F71" s="31">
        <f t="shared" si="26"/>
        <v>0</v>
      </c>
      <c r="G71" s="31">
        <f t="shared" si="26"/>
        <v>0</v>
      </c>
      <c r="H71" s="31">
        <f t="shared" si="26"/>
        <v>0</v>
      </c>
      <c r="I71" s="31">
        <f t="shared" si="26"/>
        <v>0</v>
      </c>
      <c r="J71" s="31">
        <f t="shared" si="26"/>
        <v>0</v>
      </c>
      <c r="K71" s="31">
        <f t="shared" si="26"/>
        <v>0</v>
      </c>
      <c r="L71" s="31">
        <f t="shared" si="26"/>
        <v>0</v>
      </c>
      <c r="M71" s="31">
        <f t="shared" si="26"/>
        <v>0</v>
      </c>
      <c r="N71" s="31">
        <f t="shared" si="26"/>
        <v>0</v>
      </c>
      <c r="O71" s="31">
        <f t="shared" si="26"/>
        <v>0</v>
      </c>
      <c r="P71" s="31">
        <f t="shared" si="26"/>
        <v>0</v>
      </c>
      <c r="Q71" s="31">
        <f t="shared" si="26"/>
        <v>0</v>
      </c>
      <c r="R71" s="31">
        <f t="shared" si="26"/>
        <v>0</v>
      </c>
      <c r="S71" s="31">
        <f t="shared" si="26"/>
        <v>0</v>
      </c>
      <c r="T71" s="31">
        <f t="shared" si="26"/>
        <v>0</v>
      </c>
      <c r="U71" s="31">
        <f t="shared" si="26"/>
        <v>0</v>
      </c>
      <c r="V71" s="31">
        <f t="shared" si="26"/>
        <v>0</v>
      </c>
      <c r="W71" s="31">
        <f t="shared" si="26"/>
        <v>0</v>
      </c>
      <c r="X71" s="31">
        <f t="shared" ref="X71" si="27">SUM(X72:X73)</f>
        <v>0</v>
      </c>
    </row>
    <row r="72" spans="1:24" ht="11.25" customHeight="1" x14ac:dyDescent="0.2">
      <c r="A72" s="22" t="s">
        <v>131</v>
      </c>
      <c r="B72" s="23" t="s">
        <v>132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0</v>
      </c>
      <c r="D75" s="31">
        <v>0</v>
      </c>
      <c r="E75" s="31">
        <v>0</v>
      </c>
      <c r="F75" s="31">
        <v>0</v>
      </c>
      <c r="G75" s="31">
        <v>0</v>
      </c>
      <c r="H75" s="31">
        <v>0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</row>
    <row r="76" spans="1:24" ht="11.25" customHeight="1" x14ac:dyDescent="0.2">
      <c r="A76" s="26" t="s">
        <v>139</v>
      </c>
      <c r="B76" s="27" t="s">
        <v>140</v>
      </c>
      <c r="C76" s="32">
        <v>1812.8220789743116</v>
      </c>
      <c r="D76" s="32">
        <v>1847.5833388580918</v>
      </c>
      <c r="E76" s="32">
        <v>1872.2235388893198</v>
      </c>
      <c r="F76" s="32">
        <v>1928.8685902941172</v>
      </c>
      <c r="G76" s="32">
        <v>2002.1503804183219</v>
      </c>
      <c r="H76" s="32">
        <v>2059.4678044593988</v>
      </c>
      <c r="I76" s="32">
        <v>2038.3221197413645</v>
      </c>
      <c r="J76" s="32">
        <v>2045.751005821852</v>
      </c>
      <c r="K76" s="32">
        <v>1897.1160155525126</v>
      </c>
      <c r="L76" s="32">
        <v>1753.3993107413864</v>
      </c>
      <c r="M76" s="32">
        <v>1801.6096597685369</v>
      </c>
      <c r="N76" s="32">
        <v>1764.1517877967476</v>
      </c>
      <c r="O76" s="32">
        <v>1742.2007184824738</v>
      </c>
      <c r="P76" s="32">
        <v>1704.7420142137755</v>
      </c>
      <c r="Q76" s="32">
        <v>1627.4762169831811</v>
      </c>
      <c r="R76" s="32">
        <v>1561.4574961658184</v>
      </c>
      <c r="S76" s="32">
        <v>1617.4934540654119</v>
      </c>
      <c r="T76" s="32">
        <v>1568.5498016379463</v>
      </c>
      <c r="U76" s="32">
        <v>1542.4086409400707</v>
      </c>
      <c r="V76" s="32">
        <v>1402.9666307077403</v>
      </c>
      <c r="W76" s="32">
        <v>1319.202038780383</v>
      </c>
      <c r="X76" s="32">
        <v>1435.1319528168988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190</v>
      </c>
      <c r="B1" s="7" t="s">
        <v>245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27523.258169299803</v>
      </c>
      <c r="D2" s="28">
        <f t="shared" ref="D2" si="1">SUM(D3,D17,D22,D25,D26,D51,D52,D71,D74,D75,D76)</f>
        <v>28034.955352477238</v>
      </c>
      <c r="E2" s="28">
        <f t="shared" ref="E2" si="2">SUM(E3,E17,E22,E25,E26,E51,E52,E71,E74,E75,E76)</f>
        <v>29053.043923497724</v>
      </c>
      <c r="F2" s="28">
        <f t="shared" ref="F2" si="3">SUM(F3,F17,F22,F25,F26,F51,F52,F71,F74,F75,F76)</f>
        <v>29365.400563834621</v>
      </c>
      <c r="G2" s="28">
        <f t="shared" ref="G2" si="4">SUM(G3,G17,G22,G25,G26,G51,G52,G71,G74,G75,G76)</f>
        <v>29139.458361590685</v>
      </c>
      <c r="H2" s="28">
        <f t="shared" ref="H2" si="5">SUM(H3,H17,H22,H25,H26,H51,H52,H71,H74,H75,H76)</f>
        <v>27792.686394242239</v>
      </c>
      <c r="I2" s="28">
        <f t="shared" ref="I2" si="6">SUM(I3,I17,I22,I25,I26,I51,I52,I71,I74,I75,I76)</f>
        <v>26413.492767191179</v>
      </c>
      <c r="J2" s="28">
        <f t="shared" ref="J2" si="7">SUM(J3,J17,J22,J25,J26,J51,J52,J71,J74,J75,J76)</f>
        <v>26711.057493967448</v>
      </c>
      <c r="K2" s="28">
        <f t="shared" ref="K2" si="8">SUM(K3,K17,K22,K25,K26,K51,K52,K71,K74,K75,K76)</f>
        <v>26302.938714967459</v>
      </c>
      <c r="L2" s="28">
        <f t="shared" ref="L2" si="9">SUM(L3,L17,L22,L25,L26,L51,L52,L71,L74,L75,L76)</f>
        <v>25165.32891267577</v>
      </c>
      <c r="M2" s="28">
        <f t="shared" ref="M2" si="10">SUM(M3,M17,M22,M25,M26,M51,M52,M71,M74,M75,M76)</f>
        <v>25924.703475934453</v>
      </c>
      <c r="N2" s="28">
        <f t="shared" ref="N2" si="11">SUM(N3,N17,N22,N25,N26,N51,N52,N71,N74,N75,N76)</f>
        <v>26021.623806725227</v>
      </c>
      <c r="O2" s="28">
        <f t="shared" ref="O2" si="12">SUM(O3,O17,O22,O25,O26,O51,O52,O71,O74,O75,O76)</f>
        <v>26285.649636682072</v>
      </c>
      <c r="P2" s="28">
        <f t="shared" ref="P2" si="13">SUM(P3,P17,P22,P25,P26,P51,P52,P71,P74,P75,P76)</f>
        <v>25946.134722190316</v>
      </c>
      <c r="Q2" s="28">
        <f t="shared" ref="Q2" si="14">SUM(Q3,Q17,Q22,Q25,Q26,Q51,Q52,Q71,Q74,Q75,Q76)</f>
        <v>26314.230365099051</v>
      </c>
      <c r="R2" s="28">
        <f t="shared" ref="R2" si="15">SUM(R3,R17,R22,R25,R26,R51,R52,R71,R74,R75,R76)</f>
        <v>26517.303641992257</v>
      </c>
      <c r="S2" s="28">
        <f t="shared" ref="S2" si="16">SUM(S3,S17,S22,S25,S26,S51,S52,S71,S74,S75,S76)</f>
        <v>27419.808264109084</v>
      </c>
      <c r="T2" s="28">
        <f t="shared" ref="T2" si="17">SUM(T3,T17,T22,T25,T26,T51,T52,T71,T74,T75,T76)</f>
        <v>27542.163707114749</v>
      </c>
      <c r="U2" s="28">
        <f t="shared" ref="U2" si="18">SUM(U3,U17,U22,U25,U26,U51,U52,U71,U74,U75,U76)</f>
        <v>28005.022091253813</v>
      </c>
      <c r="V2" s="28">
        <f t="shared" ref="V2" si="19">SUM(V3,V17,V22,V25,V26,V51,V52,V71,V74,V75,V76)</f>
        <v>27554.679901158666</v>
      </c>
      <c r="W2" s="28">
        <f t="shared" ref="W2:X2" si="20">SUM(W3,W17,W22,W25,W26,W51,W52,W71,W74,W75,W76)</f>
        <v>27240.013923044324</v>
      </c>
      <c r="X2" s="28">
        <f t="shared" si="20"/>
        <v>28856.389928361197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21">SUM(C4,C8,C11)</f>
        <v>2131.8891659501287</v>
      </c>
      <c r="D3" s="29">
        <f t="shared" ref="D3" si="22">SUM(D4,D8,D11)</f>
        <v>1946.3717110920034</v>
      </c>
      <c r="E3" s="29">
        <f t="shared" ref="E3" si="23">SUM(E4,E8,E11)</f>
        <v>1948.4947549441099</v>
      </c>
      <c r="F3" s="29">
        <f t="shared" ref="F3" si="24">SUM(F4,F8,F11)</f>
        <v>1849.1674118658643</v>
      </c>
      <c r="G3" s="29">
        <f t="shared" ref="G3" si="25">SUM(G4,G8,G11)</f>
        <v>1895.203525365434</v>
      </c>
      <c r="H3" s="29">
        <f t="shared" ref="H3" si="26">SUM(H4,H8,H11)</f>
        <v>1890.4584694754942</v>
      </c>
      <c r="I3" s="29">
        <f t="shared" ref="I3" si="27">SUM(I4,I8,I11)</f>
        <v>1756.6404987102319</v>
      </c>
      <c r="J3" s="29">
        <f t="shared" ref="J3" si="28">SUM(J4,J8,J11)</f>
        <v>1786.7138435081686</v>
      </c>
      <c r="K3" s="29">
        <f t="shared" ref="K3" si="29">SUM(K4,K8,K11)</f>
        <v>1522.9967325881339</v>
      </c>
      <c r="L3" s="29">
        <f t="shared" ref="L3" si="30">SUM(L4,L8,L11)</f>
        <v>1452.1287188306101</v>
      </c>
      <c r="M3" s="29">
        <f t="shared" ref="M3" si="31">SUM(M4,M8,M11)</f>
        <v>1444.5214961306965</v>
      </c>
      <c r="N3" s="29">
        <f t="shared" ref="N3" si="32">SUM(N4,N8,N11)</f>
        <v>1398.3276010318141</v>
      </c>
      <c r="O3" s="29">
        <f t="shared" ref="O3" si="33">SUM(O4,O8,O11)</f>
        <v>1487.1575236457438</v>
      </c>
      <c r="P3" s="29">
        <f t="shared" ref="P3" si="34">SUM(P4,P8,P11)</f>
        <v>1229.0769561478933</v>
      </c>
      <c r="Q3" s="29">
        <f t="shared" ref="Q3" si="35">SUM(Q4,Q8,Q11)</f>
        <v>1200.0780739466895</v>
      </c>
      <c r="R3" s="29">
        <f t="shared" ref="R3" si="36">SUM(R4,R8,R11)</f>
        <v>1257.6586414445401</v>
      </c>
      <c r="S3" s="29">
        <f t="shared" ref="S3" si="37">SUM(S4,S8,S11)</f>
        <v>1226.5282029234738</v>
      </c>
      <c r="T3" s="29">
        <f t="shared" ref="T3" si="38">SUM(T4,T8,T11)</f>
        <v>1304.2111779879622</v>
      </c>
      <c r="U3" s="29">
        <f t="shared" ref="U3" si="39">SUM(U4,U8,U11)</f>
        <v>1382.7733447979365</v>
      </c>
      <c r="V3" s="29">
        <f t="shared" ref="V3" si="40">SUM(V4,V8,V11)</f>
        <v>1135.2599312123816</v>
      </c>
      <c r="W3" s="29">
        <f t="shared" ref="W3:X3" si="41">SUM(W4,W8,W11)</f>
        <v>1080.4552020636283</v>
      </c>
      <c r="X3" s="29">
        <f t="shared" si="41"/>
        <v>1079.1555460017198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42">SUM(C5:C7)</f>
        <v>1651.767411865864</v>
      </c>
      <c r="D4" s="42">
        <f t="shared" ref="D4" si="43">SUM(D5:D7)</f>
        <v>1475.9460017196905</v>
      </c>
      <c r="E4" s="42">
        <f t="shared" ref="E4" si="44">SUM(E5:E7)</f>
        <v>1537.3172828890797</v>
      </c>
      <c r="F4" s="42">
        <f t="shared" ref="F4" si="45">SUM(F5:F7)</f>
        <v>1465.8180567497852</v>
      </c>
      <c r="G4" s="42">
        <f t="shared" ref="G4" si="46">SUM(G5:G7)</f>
        <v>1483.457351676698</v>
      </c>
      <c r="H4" s="42">
        <f t="shared" ref="H4" si="47">SUM(H5:H7)</f>
        <v>1554.5518486672399</v>
      </c>
      <c r="I4" s="42">
        <f t="shared" ref="I4" si="48">SUM(I5:I7)</f>
        <v>1427.9411006018913</v>
      </c>
      <c r="J4" s="42">
        <f t="shared" ref="J4" si="49">SUM(J5:J7)</f>
        <v>1509.1521066208081</v>
      </c>
      <c r="K4" s="42">
        <f t="shared" ref="K4" si="50">SUM(K5:K7)</f>
        <v>1267.1367153912295</v>
      </c>
      <c r="L4" s="42">
        <f t="shared" ref="L4" si="51">SUM(L5:L7)</f>
        <v>1215.4254514187444</v>
      </c>
      <c r="M4" s="42">
        <f t="shared" ref="M4" si="52">SUM(M5:M7)</f>
        <v>1193.5766122098021</v>
      </c>
      <c r="N4" s="42">
        <f t="shared" ref="N4" si="53">SUM(N5:N7)</f>
        <v>1093.7872742906277</v>
      </c>
      <c r="O4" s="42">
        <f t="shared" ref="O4" si="54">SUM(O5:O7)</f>
        <v>1109.5473774720551</v>
      </c>
      <c r="P4" s="42">
        <f t="shared" ref="P4" si="55">SUM(P5:P7)</f>
        <v>928.68297506448823</v>
      </c>
      <c r="Q4" s="42">
        <f t="shared" ref="Q4" si="56">SUM(Q5:Q7)</f>
        <v>886.54574376612197</v>
      </c>
      <c r="R4" s="42">
        <f t="shared" ref="R4" si="57">SUM(R5:R7)</f>
        <v>920.38469475494412</v>
      </c>
      <c r="S4" s="42">
        <f t="shared" ref="S4" si="58">SUM(S5:S7)</f>
        <v>910.49380911435946</v>
      </c>
      <c r="T4" s="42">
        <f t="shared" ref="T4" si="59">SUM(T5:T7)</f>
        <v>1007.1758383490971</v>
      </c>
      <c r="U4" s="42">
        <f t="shared" ref="U4" si="60">SUM(U5:U7)</f>
        <v>1077.9291487532246</v>
      </c>
      <c r="V4" s="42">
        <f t="shared" ref="V4" si="61">SUM(V5:V7)</f>
        <v>871.2530524505587</v>
      </c>
      <c r="W4" s="42">
        <f t="shared" ref="W4:X4" si="62">SUM(W5:W7)</f>
        <v>832.29681857265678</v>
      </c>
      <c r="X4" s="42">
        <f t="shared" si="62"/>
        <v>850.20868443680149</v>
      </c>
    </row>
    <row r="5" spans="1:24" ht="11.25" customHeight="1" x14ac:dyDescent="0.2">
      <c r="A5" s="39" t="s">
        <v>5</v>
      </c>
      <c r="B5" s="23" t="s">
        <v>6</v>
      </c>
      <c r="C5" s="30">
        <v>25.193465176268269</v>
      </c>
      <c r="D5" s="30">
        <v>25.193465176268269</v>
      </c>
      <c r="E5" s="30">
        <v>27.292949269131551</v>
      </c>
      <c r="F5" s="30">
        <v>19.594926913155629</v>
      </c>
      <c r="G5" s="30">
        <v>15.135167669819426</v>
      </c>
      <c r="H5" s="30">
        <v>14.432416165090281</v>
      </c>
      <c r="I5" s="30">
        <v>23.888993981083406</v>
      </c>
      <c r="J5" s="30">
        <v>44.457523645743763</v>
      </c>
      <c r="K5" s="30">
        <v>30.602751504729145</v>
      </c>
      <c r="L5" s="30">
        <v>27.591831470335336</v>
      </c>
      <c r="M5" s="30">
        <v>27.984522785898534</v>
      </c>
      <c r="N5" s="30">
        <v>93.943938091143579</v>
      </c>
      <c r="O5" s="30">
        <v>140.92278589853825</v>
      </c>
      <c r="P5" s="30">
        <v>105.89914015477214</v>
      </c>
      <c r="Q5" s="30">
        <v>46.587188306104899</v>
      </c>
      <c r="R5" s="30">
        <v>38.962252794496983</v>
      </c>
      <c r="S5" s="30">
        <v>25.896216680997416</v>
      </c>
      <c r="T5" s="30">
        <v>30.001289767841783</v>
      </c>
      <c r="U5" s="30">
        <v>52.397936371453142</v>
      </c>
      <c r="V5" s="30">
        <v>24.370679277730005</v>
      </c>
      <c r="W5" s="30">
        <v>22.041788478073943</v>
      </c>
      <c r="X5" s="30">
        <v>32.335597592433359</v>
      </c>
    </row>
    <row r="6" spans="1:24" ht="11.25" customHeight="1" x14ac:dyDescent="0.2">
      <c r="A6" s="39" t="s">
        <v>7</v>
      </c>
      <c r="B6" s="23" t="s">
        <v>8</v>
      </c>
      <c r="C6" s="30">
        <v>0.67489251934651762</v>
      </c>
      <c r="D6" s="30">
        <v>0</v>
      </c>
      <c r="E6" s="30">
        <v>0</v>
      </c>
      <c r="F6" s="30">
        <v>0.67016337059329312</v>
      </c>
      <c r="G6" s="30">
        <v>0</v>
      </c>
      <c r="H6" s="30">
        <v>0</v>
      </c>
      <c r="I6" s="30">
        <v>0</v>
      </c>
      <c r="J6" s="30">
        <v>12.9335339638865</v>
      </c>
      <c r="K6" s="30">
        <v>4.2168529664660364</v>
      </c>
      <c r="L6" s="30">
        <v>2.1189165950128981</v>
      </c>
      <c r="M6" s="30">
        <v>4.9826311263972478</v>
      </c>
      <c r="N6" s="30">
        <v>3.5079105760963021</v>
      </c>
      <c r="O6" s="30">
        <v>2.0944969905417019</v>
      </c>
      <c r="P6" s="30">
        <v>2.1073086844368012</v>
      </c>
      <c r="Q6" s="30">
        <v>1.394496990541702</v>
      </c>
      <c r="R6" s="30">
        <v>0.70687876182287179</v>
      </c>
      <c r="S6" s="30">
        <v>2.1177987962166811</v>
      </c>
      <c r="T6" s="30">
        <v>1.9897678417884781</v>
      </c>
      <c r="U6" s="30">
        <v>1.882717110920034</v>
      </c>
      <c r="V6" s="30">
        <v>2.34591573516767</v>
      </c>
      <c r="W6" s="30">
        <v>2.4023215821152188</v>
      </c>
      <c r="X6" s="30">
        <v>1.055717970765262</v>
      </c>
    </row>
    <row r="7" spans="1:24" ht="11.25" customHeight="1" x14ac:dyDescent="0.2">
      <c r="A7" s="39" t="s">
        <v>9</v>
      </c>
      <c r="B7" s="23" t="s">
        <v>10</v>
      </c>
      <c r="C7" s="30">
        <v>1625.8990541702492</v>
      </c>
      <c r="D7" s="30">
        <v>1450.7525365434221</v>
      </c>
      <c r="E7" s="30">
        <v>1510.0243336199483</v>
      </c>
      <c r="F7" s="30">
        <v>1445.5529664660362</v>
      </c>
      <c r="G7" s="30">
        <v>1468.3221840068786</v>
      </c>
      <c r="H7" s="30">
        <v>1540.1194325021497</v>
      </c>
      <c r="I7" s="30">
        <v>1404.052106620808</v>
      </c>
      <c r="J7" s="30">
        <v>1451.7610490111779</v>
      </c>
      <c r="K7" s="30">
        <v>1232.3171109200343</v>
      </c>
      <c r="L7" s="30">
        <v>1185.7147033533961</v>
      </c>
      <c r="M7" s="30">
        <v>1160.6094582975063</v>
      </c>
      <c r="N7" s="30">
        <v>996.33542562338778</v>
      </c>
      <c r="O7" s="30">
        <v>966.53009458297515</v>
      </c>
      <c r="P7" s="30">
        <v>820.6765262252793</v>
      </c>
      <c r="Q7" s="30">
        <v>838.56405846947541</v>
      </c>
      <c r="R7" s="30">
        <v>880.7155631986243</v>
      </c>
      <c r="S7" s="30">
        <v>882.47979363714535</v>
      </c>
      <c r="T7" s="30">
        <v>975.18478073946687</v>
      </c>
      <c r="U7" s="30">
        <v>1023.6484952708513</v>
      </c>
      <c r="V7" s="30">
        <v>844.53645743766106</v>
      </c>
      <c r="W7" s="30">
        <v>807.85270851246764</v>
      </c>
      <c r="X7" s="30">
        <v>816.81736887360285</v>
      </c>
    </row>
    <row r="8" spans="1:24" ht="11.25" customHeight="1" x14ac:dyDescent="0.2">
      <c r="A8" s="40" t="s">
        <v>343</v>
      </c>
      <c r="B8" s="41" t="s">
        <v>344</v>
      </c>
      <c r="C8" s="42">
        <f t="shared" ref="C8" si="63">SUM(C9:C10)</f>
        <v>139.91736887360275</v>
      </c>
      <c r="D8" s="42">
        <f t="shared" ref="D8" si="64">SUM(D9:D10)</f>
        <v>132.15993121238174</v>
      </c>
      <c r="E8" s="42">
        <f t="shared" ref="E8" si="65">SUM(E9:E10)</f>
        <v>127.9834909716251</v>
      </c>
      <c r="F8" s="42">
        <f t="shared" ref="F8" si="66">SUM(F9:F10)</f>
        <v>112.3503869303525</v>
      </c>
      <c r="G8" s="42">
        <f t="shared" ref="G8" si="67">SUM(G9:G10)</f>
        <v>67.854170249355107</v>
      </c>
      <c r="H8" s="42">
        <f t="shared" ref="H8" si="68">SUM(H9:H10)</f>
        <v>130.88770421324156</v>
      </c>
      <c r="I8" s="42">
        <f t="shared" ref="I8" si="69">SUM(I9:I10)</f>
        <v>156.05528804815134</v>
      </c>
      <c r="J8" s="42">
        <f t="shared" ref="J8" si="70">SUM(J9:J10)</f>
        <v>82.062940670679282</v>
      </c>
      <c r="K8" s="42">
        <f t="shared" ref="K8" si="71">SUM(K9:K10)</f>
        <v>68.522012037833164</v>
      </c>
      <c r="L8" s="42">
        <f t="shared" ref="L8" si="72">SUM(L9:L10)</f>
        <v>67.282373172828869</v>
      </c>
      <c r="M8" s="42">
        <f t="shared" ref="M8" si="73">SUM(M9:M10)</f>
        <v>70.070249355116076</v>
      </c>
      <c r="N8" s="42">
        <f t="shared" ref="N8" si="74">SUM(N9:N10)</f>
        <v>101.05021496130698</v>
      </c>
      <c r="O8" s="42">
        <f t="shared" ref="O8" si="75">SUM(O9:O10)</f>
        <v>139.6535683576956</v>
      </c>
      <c r="P8" s="42">
        <f t="shared" ref="P8" si="76">SUM(P9:P10)</f>
        <v>117.18374892519347</v>
      </c>
      <c r="Q8" s="42">
        <f t="shared" ref="Q8" si="77">SUM(Q9:Q10)</f>
        <v>118.33353396388648</v>
      </c>
      <c r="R8" s="42">
        <f t="shared" ref="R8" si="78">SUM(R9:R10)</f>
        <v>133.11926053310404</v>
      </c>
      <c r="S8" s="42">
        <f t="shared" ref="S8" si="79">SUM(S9:S10)</f>
        <v>133.01719690455718</v>
      </c>
      <c r="T8" s="42">
        <f t="shared" ref="T8" si="80">SUM(T9:T10)</f>
        <v>114.68331900257954</v>
      </c>
      <c r="U8" s="42">
        <f t="shared" ref="U8" si="81">SUM(U9:U10)</f>
        <v>119.95331040412724</v>
      </c>
      <c r="V8" s="42">
        <f t="shared" ref="V8" si="82">SUM(V9:V10)</f>
        <v>90.874032674118638</v>
      </c>
      <c r="W8" s="42">
        <f t="shared" ref="W8:X8" si="83">SUM(W9:W10)</f>
        <v>87.441874462596729</v>
      </c>
      <c r="X8" s="42">
        <f t="shared" si="83"/>
        <v>69.374634565778152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1.0846087704213241</v>
      </c>
      <c r="E9" s="30">
        <v>1.626913155631986</v>
      </c>
      <c r="F9" s="30">
        <v>1.0846087704213241</v>
      </c>
      <c r="G9" s="30">
        <v>0.54230438521066204</v>
      </c>
      <c r="H9" s="30">
        <v>1.0846087704213241</v>
      </c>
      <c r="I9" s="30">
        <v>1.0846087704213241</v>
      </c>
      <c r="J9" s="30">
        <v>1.0846087704213241</v>
      </c>
      <c r="K9" s="30">
        <v>0.54230438521066204</v>
      </c>
      <c r="L9" s="30">
        <v>0</v>
      </c>
      <c r="M9" s="30">
        <v>0</v>
      </c>
      <c r="N9" s="30">
        <v>0</v>
      </c>
      <c r="O9" s="30">
        <v>8.7858125537403264</v>
      </c>
      <c r="P9" s="30">
        <v>6.998022355975924</v>
      </c>
      <c r="Q9" s="30">
        <v>7.5703353396388646</v>
      </c>
      <c r="R9" s="30">
        <v>8.2221840068787611</v>
      </c>
      <c r="S9" s="30">
        <v>9.4021496130696463</v>
      </c>
      <c r="T9" s="30">
        <v>7.75554600171969</v>
      </c>
      <c r="U9" s="30">
        <v>0</v>
      </c>
      <c r="V9" s="30">
        <v>0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139.91736887360275</v>
      </c>
      <c r="D10" s="30">
        <v>131.07532244196042</v>
      </c>
      <c r="E10" s="30">
        <v>126.35657781599312</v>
      </c>
      <c r="F10" s="30">
        <v>111.26577815993117</v>
      </c>
      <c r="G10" s="30">
        <v>67.311865864144451</v>
      </c>
      <c r="H10" s="30">
        <v>129.80309544282025</v>
      </c>
      <c r="I10" s="30">
        <v>154.97067927773003</v>
      </c>
      <c r="J10" s="30">
        <v>80.978331900257956</v>
      </c>
      <c r="K10" s="30">
        <v>67.979707652622508</v>
      </c>
      <c r="L10" s="30">
        <v>67.282373172828869</v>
      </c>
      <c r="M10" s="30">
        <v>70.070249355116076</v>
      </c>
      <c r="N10" s="30">
        <v>101.05021496130698</v>
      </c>
      <c r="O10" s="30">
        <v>130.86775580395528</v>
      </c>
      <c r="P10" s="30">
        <v>110.18572656921755</v>
      </c>
      <c r="Q10" s="30">
        <v>110.76319862424762</v>
      </c>
      <c r="R10" s="30">
        <v>124.89707652622529</v>
      </c>
      <c r="S10" s="30">
        <v>123.61504729148753</v>
      </c>
      <c r="T10" s="30">
        <v>106.92777300085984</v>
      </c>
      <c r="U10" s="30">
        <v>119.95331040412724</v>
      </c>
      <c r="V10" s="30">
        <v>90.874032674118638</v>
      </c>
      <c r="W10" s="30">
        <v>87.441874462596729</v>
      </c>
      <c r="X10" s="30">
        <v>69.374634565778152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" si="84">SUM(C12:C16)</f>
        <v>340.20438521066205</v>
      </c>
      <c r="D11" s="42">
        <f t="shared" ref="D11" si="85">SUM(D12:D16)</f>
        <v>338.26577815993119</v>
      </c>
      <c r="E11" s="42">
        <f t="shared" ref="E11" si="86">SUM(E12:E16)</f>
        <v>283.19398108340499</v>
      </c>
      <c r="F11" s="42">
        <f t="shared" ref="F11" si="87">SUM(F12:F16)</f>
        <v>270.9989681857266</v>
      </c>
      <c r="G11" s="42">
        <f t="shared" ref="G11" si="88">SUM(G12:G16)</f>
        <v>343.89200343938091</v>
      </c>
      <c r="H11" s="42">
        <f t="shared" ref="H11" si="89">SUM(H12:H16)</f>
        <v>205.01891659501288</v>
      </c>
      <c r="I11" s="42">
        <f t="shared" ref="I11" si="90">SUM(I12:I16)</f>
        <v>172.64411006018915</v>
      </c>
      <c r="J11" s="42">
        <f t="shared" ref="J11" si="91">SUM(J12:J16)</f>
        <v>195.498796216681</v>
      </c>
      <c r="K11" s="42">
        <f t="shared" ref="K11" si="92">SUM(K12:K16)</f>
        <v>187.33800515907134</v>
      </c>
      <c r="L11" s="42">
        <f t="shared" ref="L11" si="93">SUM(L12:L16)</f>
        <v>169.42089423903695</v>
      </c>
      <c r="M11" s="42">
        <f t="shared" ref="M11" si="94">SUM(M12:M16)</f>
        <v>180.87463456577814</v>
      </c>
      <c r="N11" s="42">
        <f t="shared" ref="N11" si="95">SUM(N12:N16)</f>
        <v>203.49011177987961</v>
      </c>
      <c r="O11" s="42">
        <f t="shared" ref="O11" si="96">SUM(O12:O16)</f>
        <v>237.95657781599306</v>
      </c>
      <c r="P11" s="42">
        <f t="shared" ref="P11" si="97">SUM(P12:P16)</f>
        <v>183.21023215821148</v>
      </c>
      <c r="Q11" s="42">
        <f t="shared" ref="Q11" si="98">SUM(Q12:Q16)</f>
        <v>195.19879621668099</v>
      </c>
      <c r="R11" s="42">
        <f t="shared" ref="R11" si="99">SUM(R12:R16)</f>
        <v>204.15468615649183</v>
      </c>
      <c r="S11" s="42">
        <f t="shared" ref="S11" si="100">SUM(S12:S16)</f>
        <v>183.01719690455715</v>
      </c>
      <c r="T11" s="42">
        <f t="shared" ref="T11" si="101">SUM(T12:T16)</f>
        <v>182.35202063628546</v>
      </c>
      <c r="U11" s="42">
        <f t="shared" ref="U11" si="102">SUM(U12:U16)</f>
        <v>184.89088564058471</v>
      </c>
      <c r="V11" s="42">
        <f t="shared" ref="V11" si="103">SUM(V12:V16)</f>
        <v>173.13284608770419</v>
      </c>
      <c r="W11" s="42">
        <f t="shared" ref="W11:X11" si="104">SUM(W12:W16)</f>
        <v>160.71650902837484</v>
      </c>
      <c r="X11" s="42">
        <f t="shared" si="104"/>
        <v>159.57222699914016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0.74995700773860696</v>
      </c>
      <c r="I12" s="30">
        <v>0.74995700773860696</v>
      </c>
      <c r="J12" s="30">
        <v>0</v>
      </c>
      <c r="K12" s="30">
        <v>0</v>
      </c>
      <c r="L12" s="30">
        <v>0</v>
      </c>
      <c r="M12" s="30">
        <v>0</v>
      </c>
      <c r="N12" s="30">
        <v>3.8214961306964752</v>
      </c>
      <c r="O12" s="30">
        <v>29.807996560619081</v>
      </c>
      <c r="P12" s="30">
        <v>7.643078245915734</v>
      </c>
      <c r="Q12" s="30">
        <v>0</v>
      </c>
      <c r="R12" s="30">
        <v>0</v>
      </c>
      <c r="S12" s="30">
        <v>0</v>
      </c>
      <c r="T12" s="30">
        <v>0</v>
      </c>
      <c r="U12" s="30">
        <v>0.17893379191745479</v>
      </c>
      <c r="V12" s="30">
        <v>1.384350816852966E-2</v>
      </c>
      <c r="W12" s="30">
        <v>1.3757523645743759E-2</v>
      </c>
      <c r="X12" s="30">
        <v>2.7515047291487529E-2</v>
      </c>
    </row>
    <row r="13" spans="1:24" ht="11.25" customHeight="1" x14ac:dyDescent="0.2">
      <c r="A13" s="39" t="s">
        <v>17</v>
      </c>
      <c r="B13" s="23" t="s">
        <v>18</v>
      </c>
      <c r="C13" s="30">
        <v>248.3186586414445</v>
      </c>
      <c r="D13" s="30">
        <v>251.32226999140153</v>
      </c>
      <c r="E13" s="30">
        <v>183.62209802235597</v>
      </c>
      <c r="F13" s="30">
        <v>147.76663800515905</v>
      </c>
      <c r="G13" s="30">
        <v>169.34307824591573</v>
      </c>
      <c r="H13" s="30">
        <v>125.52932072226997</v>
      </c>
      <c r="I13" s="30">
        <v>103.0359415305245</v>
      </c>
      <c r="J13" s="30">
        <v>120.10756663800515</v>
      </c>
      <c r="K13" s="30">
        <v>107.34075666380049</v>
      </c>
      <c r="L13" s="30">
        <v>92.498796216680987</v>
      </c>
      <c r="M13" s="30">
        <v>96.697506448839192</v>
      </c>
      <c r="N13" s="30">
        <v>90.940670679277716</v>
      </c>
      <c r="O13" s="30">
        <v>81.776440240756671</v>
      </c>
      <c r="P13" s="30">
        <v>76.060017196904539</v>
      </c>
      <c r="Q13" s="30">
        <v>81.548151332760085</v>
      </c>
      <c r="R13" s="30">
        <v>105.09922613929493</v>
      </c>
      <c r="S13" s="30">
        <v>92.010146173688725</v>
      </c>
      <c r="T13" s="30">
        <v>89.158297506448832</v>
      </c>
      <c r="U13" s="30">
        <v>92.516509028374898</v>
      </c>
      <c r="V13" s="30">
        <v>89.941530524505566</v>
      </c>
      <c r="W13" s="30">
        <v>84.894926913155601</v>
      </c>
      <c r="X13" s="30">
        <v>91.951332760103185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91.885726569217539</v>
      </c>
      <c r="D16" s="30">
        <v>86.943508168529661</v>
      </c>
      <c r="E16" s="30">
        <v>99.571883061049007</v>
      </c>
      <c r="F16" s="30">
        <v>123.23233018056754</v>
      </c>
      <c r="G16" s="30">
        <v>174.54892519346521</v>
      </c>
      <c r="H16" s="30">
        <v>78.739638865004309</v>
      </c>
      <c r="I16" s="30">
        <v>68.858211521926052</v>
      </c>
      <c r="J16" s="30">
        <v>75.391229578675834</v>
      </c>
      <c r="K16" s="30">
        <v>79.997248495270853</v>
      </c>
      <c r="L16" s="30">
        <v>76.922098022355968</v>
      </c>
      <c r="M16" s="30">
        <v>84.177128116938945</v>
      </c>
      <c r="N16" s="30">
        <v>108.72794496990542</v>
      </c>
      <c r="O16" s="30">
        <v>126.37214101461733</v>
      </c>
      <c r="P16" s="30">
        <v>99.507136715391212</v>
      </c>
      <c r="Q16" s="30">
        <v>113.65064488392089</v>
      </c>
      <c r="R16" s="30">
        <v>99.055460017196907</v>
      </c>
      <c r="S16" s="30">
        <v>91.007050730868428</v>
      </c>
      <c r="T16" s="30">
        <v>93.193723129836627</v>
      </c>
      <c r="U16" s="30">
        <v>92.195442820292357</v>
      </c>
      <c r="V16" s="30">
        <v>83.177472055030094</v>
      </c>
      <c r="W16" s="30">
        <v>75.807824591573507</v>
      </c>
      <c r="X16" s="30">
        <v>67.593379191745484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" si="105">SUM(C18:C21)</f>
        <v>51.827171109200343</v>
      </c>
      <c r="D17" s="31">
        <f t="shared" ref="D17" si="106">SUM(D18:D21)</f>
        <v>46.711092003439376</v>
      </c>
      <c r="E17" s="31">
        <f t="shared" ref="E17" si="107">SUM(E18:E21)</f>
        <v>45.550300945829754</v>
      </c>
      <c r="F17" s="31">
        <f t="shared" ref="F17" si="108">SUM(F18:F21)</f>
        <v>4.5356835769561474</v>
      </c>
      <c r="G17" s="31">
        <f t="shared" ref="G17" si="109">SUM(G18:G21)</f>
        <v>6.1478933791917445</v>
      </c>
      <c r="H17" s="31">
        <f t="shared" ref="H17" si="110">SUM(H18:H21)</f>
        <v>0.73086844368013759</v>
      </c>
      <c r="I17" s="31">
        <f t="shared" ref="I17" si="111">SUM(I18:I21)</f>
        <v>0.23645743766122101</v>
      </c>
      <c r="J17" s="31">
        <f t="shared" ref="J17" si="112">SUM(J18:J21)</f>
        <v>2.149613069647463E-2</v>
      </c>
      <c r="K17" s="31">
        <f t="shared" ref="K17" si="113">SUM(K18:K21)</f>
        <v>0.30094582975064488</v>
      </c>
      <c r="L17" s="31">
        <f t="shared" ref="L17" si="114">SUM(L18:L21)</f>
        <v>2.149613069647463E-2</v>
      </c>
      <c r="M17" s="31">
        <f t="shared" ref="M17" si="115">SUM(M18:M21)</f>
        <v>0</v>
      </c>
      <c r="N17" s="31">
        <f t="shared" ref="N17" si="116">SUM(N18:N21)</f>
        <v>0</v>
      </c>
      <c r="O17" s="31">
        <f t="shared" ref="O17" si="117">SUM(O18:O21)</f>
        <v>0</v>
      </c>
      <c r="P17" s="31">
        <f t="shared" ref="P17" si="118">SUM(P18:P21)</f>
        <v>0</v>
      </c>
      <c r="Q17" s="31">
        <f t="shared" ref="Q17" si="119">SUM(Q18:Q21)</f>
        <v>0</v>
      </c>
      <c r="R17" s="31">
        <f t="shared" ref="R17" si="120">SUM(R18:R21)</f>
        <v>0</v>
      </c>
      <c r="S17" s="31">
        <f t="shared" ref="S17" si="121">SUM(S18:S21)</f>
        <v>0</v>
      </c>
      <c r="T17" s="31">
        <f t="shared" ref="T17" si="122">SUM(T18:T21)</f>
        <v>0</v>
      </c>
      <c r="U17" s="31">
        <f t="shared" ref="U17" si="123">SUM(U18:U21)</f>
        <v>0</v>
      </c>
      <c r="V17" s="31">
        <f t="shared" ref="V17" si="124">SUM(V18:V21)</f>
        <v>0</v>
      </c>
      <c r="W17" s="31">
        <f t="shared" ref="W17:X17" si="125">SUM(W18:W21)</f>
        <v>0</v>
      </c>
      <c r="X17" s="31">
        <f t="shared" si="125"/>
        <v>0</v>
      </c>
    </row>
    <row r="18" spans="1:24" ht="11.25" customHeight="1" x14ac:dyDescent="0.2">
      <c r="A18" s="22" t="s">
        <v>27</v>
      </c>
      <c r="B18" s="23" t="s">
        <v>28</v>
      </c>
      <c r="C18" s="30">
        <v>4.6216680997420463</v>
      </c>
      <c r="D18" s="30">
        <v>4.5141874462596725</v>
      </c>
      <c r="E18" s="30">
        <v>5.0085984522785898</v>
      </c>
      <c r="F18" s="30">
        <v>3.9767841788478067</v>
      </c>
      <c r="G18" s="30">
        <v>5.8469475494410998</v>
      </c>
      <c r="H18" s="30">
        <v>0.73086844368013759</v>
      </c>
      <c r="I18" s="30">
        <v>0.23645743766122101</v>
      </c>
      <c r="J18" s="30">
        <v>2.149613069647463E-2</v>
      </c>
      <c r="K18" s="30">
        <v>0.30094582975064488</v>
      </c>
      <c r="L18" s="30">
        <v>2.149613069647463E-2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47.205503009458297</v>
      </c>
      <c r="D19" s="30">
        <v>42.196904557179707</v>
      </c>
      <c r="E19" s="30">
        <v>40.541702493551163</v>
      </c>
      <c r="F19" s="30">
        <v>0.55889939810834044</v>
      </c>
      <c r="G19" s="30">
        <v>0.30094582975064488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" si="126">SUM(C23:C24)</f>
        <v>22.054256233877904</v>
      </c>
      <c r="D22" s="31">
        <f t="shared" ref="D22" si="127">SUM(D23:D24)</f>
        <v>21.761134995700772</v>
      </c>
      <c r="E22" s="31">
        <f t="shared" ref="E22" si="128">SUM(E23:E24)</f>
        <v>16.940412725709372</v>
      </c>
      <c r="F22" s="31">
        <f t="shared" ref="F22" si="129">SUM(F23:F24)</f>
        <v>13.417282889079967</v>
      </c>
      <c r="G22" s="31">
        <f t="shared" ref="G22" si="130">SUM(G23:G24)</f>
        <v>11.969561478933795</v>
      </c>
      <c r="H22" s="31">
        <f t="shared" ref="H22" si="131">SUM(H23:H24)</f>
        <v>12.364746345657782</v>
      </c>
      <c r="I22" s="31">
        <f t="shared" ref="I22" si="132">SUM(I23:I24)</f>
        <v>11.307996560619086</v>
      </c>
      <c r="J22" s="31">
        <f t="shared" ref="J22" si="133">SUM(J23:J24)</f>
        <v>11.267497850386931</v>
      </c>
      <c r="K22" s="31">
        <f t="shared" ref="K22" si="134">SUM(K23:K24)</f>
        <v>10.530954428202918</v>
      </c>
      <c r="L22" s="31">
        <f t="shared" ref="L22" si="135">SUM(L23:L24)</f>
        <v>9.9820292347377464</v>
      </c>
      <c r="M22" s="31">
        <f t="shared" ref="M22" si="136">SUM(M23:M24)</f>
        <v>17.434737747205503</v>
      </c>
      <c r="N22" s="31">
        <f t="shared" ref="N22" si="137">SUM(N23:N24)</f>
        <v>16.803955288048151</v>
      </c>
      <c r="O22" s="31">
        <f t="shared" ref="O22" si="138">SUM(O23:O24)</f>
        <v>15.585640584694749</v>
      </c>
      <c r="P22" s="31">
        <f t="shared" ref="P22" si="139">SUM(P23:P24)</f>
        <v>8.6147033533963882</v>
      </c>
      <c r="Q22" s="31">
        <f t="shared" ref="Q22" si="140">SUM(Q23:Q24)</f>
        <v>10.19011177987962</v>
      </c>
      <c r="R22" s="31">
        <f t="shared" ref="R22" si="141">SUM(R23:R24)</f>
        <v>0.72046431642304376</v>
      </c>
      <c r="S22" s="31">
        <f t="shared" ref="S22" si="142">SUM(S23:S24)</f>
        <v>0.73619948409286329</v>
      </c>
      <c r="T22" s="31">
        <f t="shared" ref="T22" si="143">SUM(T23:T24)</f>
        <v>0.56612209802235602</v>
      </c>
      <c r="U22" s="31">
        <f t="shared" ref="U22" si="144">SUM(U23:U24)</f>
        <v>0.66130696474634565</v>
      </c>
      <c r="V22" s="31">
        <f t="shared" ref="V22" si="145">SUM(V23:V24)</f>
        <v>0.40447119518486663</v>
      </c>
      <c r="W22" s="31">
        <f t="shared" ref="W22:X22" si="146">SUM(W23:W24)</f>
        <v>0</v>
      </c>
      <c r="X22" s="31">
        <f t="shared" si="146"/>
        <v>0</v>
      </c>
    </row>
    <row r="23" spans="1:24" ht="11.25" customHeight="1" x14ac:dyDescent="0.2">
      <c r="A23" s="22" t="s">
        <v>37</v>
      </c>
      <c r="B23" s="23" t="s">
        <v>38</v>
      </c>
      <c r="C23" s="30">
        <v>21.67214101461737</v>
      </c>
      <c r="D23" s="30">
        <v>21.379019776440238</v>
      </c>
      <c r="E23" s="30">
        <v>16.940412725709372</v>
      </c>
      <c r="F23" s="30">
        <v>13.035167669819433</v>
      </c>
      <c r="G23" s="30">
        <v>11.969561478933795</v>
      </c>
      <c r="H23" s="30">
        <v>12.364746345657782</v>
      </c>
      <c r="I23" s="30">
        <v>11.307996560619086</v>
      </c>
      <c r="J23" s="30">
        <v>11.267497850386931</v>
      </c>
      <c r="K23" s="30">
        <v>10.530954428202918</v>
      </c>
      <c r="L23" s="30">
        <v>9.9820292347377464</v>
      </c>
      <c r="M23" s="30">
        <v>17.117110920034392</v>
      </c>
      <c r="N23" s="30">
        <v>16.48632846087704</v>
      </c>
      <c r="O23" s="30">
        <v>15.26801375752364</v>
      </c>
      <c r="P23" s="30">
        <v>8.297076526225279</v>
      </c>
      <c r="Q23" s="30">
        <v>9.8724849527085112</v>
      </c>
      <c r="R23" s="30">
        <v>0.40283748925193458</v>
      </c>
      <c r="S23" s="30">
        <v>0.4185726569217541</v>
      </c>
      <c r="T23" s="30">
        <v>0.37549441100601888</v>
      </c>
      <c r="U23" s="30">
        <v>0.50214961306964745</v>
      </c>
      <c r="V23" s="30">
        <v>0.27738607050730862</v>
      </c>
      <c r="W23" s="30">
        <v>0</v>
      </c>
      <c r="X23" s="30">
        <v>0</v>
      </c>
    </row>
    <row r="24" spans="1:24" ht="11.25" customHeight="1" x14ac:dyDescent="0.2">
      <c r="A24" s="22" t="s">
        <v>39</v>
      </c>
      <c r="B24" s="23" t="s">
        <v>40</v>
      </c>
      <c r="C24" s="30">
        <v>0.3821152192605331</v>
      </c>
      <c r="D24" s="30">
        <v>0.3821152192605331</v>
      </c>
      <c r="E24" s="30">
        <v>0</v>
      </c>
      <c r="F24" s="30">
        <v>0.3821152192605331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0.31762682717110918</v>
      </c>
      <c r="N24" s="30">
        <v>0.31762682717110918</v>
      </c>
      <c r="O24" s="30">
        <v>0.31762682717110918</v>
      </c>
      <c r="P24" s="30">
        <v>0.31762682717110918</v>
      </c>
      <c r="Q24" s="30">
        <v>0.31762682717110918</v>
      </c>
      <c r="R24" s="30">
        <v>0.31762682717110918</v>
      </c>
      <c r="S24" s="30">
        <v>0.31762682717110918</v>
      </c>
      <c r="T24" s="30">
        <v>0.19062768701633709</v>
      </c>
      <c r="U24" s="30">
        <v>0.15915735167669817</v>
      </c>
      <c r="V24" s="30">
        <v>0.127085124677558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47">SUM(C27,C33)</f>
        <v>4938.4416245094599</v>
      </c>
      <c r="D26" s="31">
        <f t="shared" ref="D26" si="148">SUM(D27,D33)</f>
        <v>5116.8768518866373</v>
      </c>
      <c r="E26" s="31">
        <f t="shared" ref="E26" si="149">SUM(E27,E33)</f>
        <v>5132.9263121113709</v>
      </c>
      <c r="F26" s="31">
        <f t="shared" ref="F26" si="150">SUM(F27,F33)</f>
        <v>4824.949074400979</v>
      </c>
      <c r="G26" s="31">
        <f t="shared" ref="G26" si="151">SUM(G27,G33)</f>
        <v>4527.9911582292116</v>
      </c>
      <c r="H26" s="31">
        <f t="shared" ref="H26" si="152">SUM(H27,H33)</f>
        <v>4015.5444824209972</v>
      </c>
      <c r="I26" s="31">
        <f t="shared" ref="I26" si="153">SUM(I27,I33)</f>
        <v>3792.2950012555725</v>
      </c>
      <c r="J26" s="31">
        <f t="shared" ref="J26" si="154">SUM(J27,J33)</f>
        <v>3602.2028133576437</v>
      </c>
      <c r="K26" s="31">
        <f t="shared" ref="K26" si="155">SUM(K27,K33)</f>
        <v>3345.0441326750274</v>
      </c>
      <c r="L26" s="31">
        <f t="shared" ref="L26" si="156">SUM(L27,L33)</f>
        <v>2634.1208600632726</v>
      </c>
      <c r="M26" s="31">
        <f t="shared" ref="M26" si="157">SUM(M27,M33)</f>
        <v>2419.7550333047243</v>
      </c>
      <c r="N26" s="31">
        <f t="shared" ref="N26" si="158">SUM(N27,N33)</f>
        <v>2077.0556804011371</v>
      </c>
      <c r="O26" s="31">
        <f t="shared" ref="O26" si="159">SUM(O27,O33)</f>
        <v>1899.685640584695</v>
      </c>
      <c r="P26" s="31">
        <f t="shared" ref="P26" si="160">SUM(P27,P33)</f>
        <v>1764.7116938950985</v>
      </c>
      <c r="Q26" s="31">
        <f t="shared" ref="Q26" si="161">SUM(Q27,Q33)</f>
        <v>1645.392777300086</v>
      </c>
      <c r="R26" s="31">
        <f t="shared" ref="R26" si="162">SUM(R27,R33)</f>
        <v>1683.7177128116941</v>
      </c>
      <c r="S26" s="31">
        <f t="shared" ref="S26" si="163">SUM(S27,S33)</f>
        <v>1767.1906276870161</v>
      </c>
      <c r="T26" s="31">
        <f t="shared" ref="T26" si="164">SUM(T27,T33)</f>
        <v>1628.9766981943246</v>
      </c>
      <c r="U26" s="31">
        <f t="shared" ref="U26" si="165">SUM(U27,U33)</f>
        <v>1527.6522785898544</v>
      </c>
      <c r="V26" s="31">
        <f t="shared" ref="V26" si="166">SUM(V27,V33)</f>
        <v>1453.5391229578677</v>
      </c>
      <c r="W26" s="31">
        <f t="shared" ref="W26:X26" si="167">SUM(W27,W33)</f>
        <v>1408.38426483233</v>
      </c>
      <c r="X26" s="31">
        <f t="shared" si="167"/>
        <v>1424.4704213241614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" si="168">SUM(C28:C32)</f>
        <v>1.010318142734308</v>
      </c>
      <c r="D27" s="42">
        <f t="shared" ref="D27" si="169">SUM(D28:D32)</f>
        <v>2.096044711951849</v>
      </c>
      <c r="E27" s="42">
        <f t="shared" ref="E27" si="170">SUM(E28:E32)</f>
        <v>3.1004299226139289</v>
      </c>
      <c r="F27" s="42">
        <f t="shared" ref="F27" si="171">SUM(F28:F32)</f>
        <v>1.010318142734308</v>
      </c>
      <c r="G27" s="42">
        <f t="shared" ref="G27" si="172">SUM(G28:G32)</f>
        <v>1.015993121238177</v>
      </c>
      <c r="H27" s="42">
        <f t="shared" ref="H27" si="173">SUM(H28:H32)</f>
        <v>1.015993121238177</v>
      </c>
      <c r="I27" s="42">
        <f t="shared" ref="I27" si="174">SUM(I28:I32)</f>
        <v>1.015993121238177</v>
      </c>
      <c r="J27" s="42">
        <f t="shared" ref="J27" si="175">SUM(J28:J32)</f>
        <v>1.015993121238177</v>
      </c>
      <c r="K27" s="42">
        <f t="shared" ref="K27" si="176">SUM(K28:K32)</f>
        <v>0</v>
      </c>
      <c r="L27" s="42">
        <f t="shared" ref="L27" si="177">SUM(L28:L32)</f>
        <v>0</v>
      </c>
      <c r="M27" s="42">
        <f t="shared" ref="M27" si="178">SUM(M28:M32)</f>
        <v>0</v>
      </c>
      <c r="N27" s="42">
        <f t="shared" ref="N27" si="179">SUM(N28:N32)</f>
        <v>0</v>
      </c>
      <c r="O27" s="42">
        <f t="shared" ref="O27" si="180">SUM(O28:O32)</f>
        <v>0</v>
      </c>
      <c r="P27" s="42">
        <f t="shared" ref="P27" si="181">SUM(P28:P32)</f>
        <v>0</v>
      </c>
      <c r="Q27" s="42">
        <f t="shared" ref="Q27" si="182">SUM(Q28:Q32)</f>
        <v>0</v>
      </c>
      <c r="R27" s="42">
        <f t="shared" ref="R27" si="183">SUM(R28:R32)</f>
        <v>0</v>
      </c>
      <c r="S27" s="42">
        <f t="shared" ref="S27" si="184">SUM(S28:S32)</f>
        <v>0</v>
      </c>
      <c r="T27" s="42">
        <f t="shared" ref="T27" si="185">SUM(T28:T32)</f>
        <v>0</v>
      </c>
      <c r="U27" s="42">
        <f t="shared" ref="U27" si="186">SUM(U28:U32)</f>
        <v>0</v>
      </c>
      <c r="V27" s="42">
        <f t="shared" ref="V27" si="187">SUM(V28:V32)</f>
        <v>0</v>
      </c>
      <c r="W27" s="42">
        <f t="shared" ref="W27:X27" si="188">SUM(W28:W32)</f>
        <v>0</v>
      </c>
      <c r="X27" s="42">
        <f t="shared" si="188"/>
        <v>0</v>
      </c>
    </row>
    <row r="28" spans="1:24" ht="11.25" customHeight="1" x14ac:dyDescent="0.2">
      <c r="A28" s="39" t="s">
        <v>45</v>
      </c>
      <c r="B28" s="23" t="s">
        <v>46</v>
      </c>
      <c r="C28" s="30">
        <v>1.010318142734308</v>
      </c>
      <c r="D28" s="30">
        <v>2.096044711951849</v>
      </c>
      <c r="E28" s="30">
        <v>3.1004299226139289</v>
      </c>
      <c r="F28" s="30">
        <v>1.010318142734308</v>
      </c>
      <c r="G28" s="30">
        <v>1.015993121238177</v>
      </c>
      <c r="H28" s="30">
        <v>1.015993121238177</v>
      </c>
      <c r="I28" s="30">
        <v>1.015993121238177</v>
      </c>
      <c r="J28" s="30">
        <v>1.015993121238177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" si="189">SUM(C34:C50)</f>
        <v>4937.4313063667259</v>
      </c>
      <c r="D33" s="42">
        <f t="shared" ref="D33" si="190">SUM(D34:D50)</f>
        <v>5114.7808071746858</v>
      </c>
      <c r="E33" s="42">
        <f t="shared" ref="E33" si="191">SUM(E34:E50)</f>
        <v>5129.8258821887566</v>
      </c>
      <c r="F33" s="42">
        <f t="shared" ref="F33" si="192">SUM(F34:F50)</f>
        <v>4823.9387562582451</v>
      </c>
      <c r="G33" s="42">
        <f t="shared" ref="G33" si="193">SUM(G34:G50)</f>
        <v>4526.9751651079732</v>
      </c>
      <c r="H33" s="42">
        <f t="shared" ref="H33" si="194">SUM(H34:H50)</f>
        <v>4014.5284892997588</v>
      </c>
      <c r="I33" s="42">
        <f t="shared" ref="I33" si="195">SUM(I34:I50)</f>
        <v>3791.2790081343342</v>
      </c>
      <c r="J33" s="42">
        <f t="shared" ref="J33" si="196">SUM(J34:J50)</f>
        <v>3601.1868202364053</v>
      </c>
      <c r="K33" s="42">
        <f t="shared" ref="K33" si="197">SUM(K34:K50)</f>
        <v>3345.0441326750274</v>
      </c>
      <c r="L33" s="42">
        <f t="shared" ref="L33" si="198">SUM(L34:L50)</f>
        <v>2634.1208600632726</v>
      </c>
      <c r="M33" s="42">
        <f t="shared" ref="M33" si="199">SUM(M34:M50)</f>
        <v>2419.7550333047243</v>
      </c>
      <c r="N33" s="42">
        <f t="shared" ref="N33" si="200">SUM(N34:N50)</f>
        <v>2077.0556804011371</v>
      </c>
      <c r="O33" s="42">
        <f t="shared" ref="O33" si="201">SUM(O34:O50)</f>
        <v>1899.685640584695</v>
      </c>
      <c r="P33" s="42">
        <f t="shared" ref="P33" si="202">SUM(P34:P50)</f>
        <v>1764.7116938950985</v>
      </c>
      <c r="Q33" s="42">
        <f t="shared" ref="Q33" si="203">SUM(Q34:Q50)</f>
        <v>1645.392777300086</v>
      </c>
      <c r="R33" s="42">
        <f t="shared" ref="R33" si="204">SUM(R34:R50)</f>
        <v>1683.7177128116941</v>
      </c>
      <c r="S33" s="42">
        <f t="shared" ref="S33" si="205">SUM(S34:S50)</f>
        <v>1767.1906276870161</v>
      </c>
      <c r="T33" s="42">
        <f t="shared" ref="T33" si="206">SUM(T34:T50)</f>
        <v>1628.9766981943246</v>
      </c>
      <c r="U33" s="42">
        <f t="shared" ref="U33" si="207">SUM(U34:U50)</f>
        <v>1527.6522785898544</v>
      </c>
      <c r="V33" s="42">
        <f t="shared" ref="V33" si="208">SUM(V34:V50)</f>
        <v>1453.5391229578677</v>
      </c>
      <c r="W33" s="42">
        <f t="shared" ref="W33:X33" si="209">SUM(W34:W50)</f>
        <v>1408.38426483233</v>
      </c>
      <c r="X33" s="42">
        <f t="shared" si="209"/>
        <v>1424.4704213241614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499.63800515907138</v>
      </c>
      <c r="D36" s="30">
        <v>518.15331040412718</v>
      </c>
      <c r="E36" s="30">
        <v>521.46534823731724</v>
      </c>
      <c r="F36" s="30">
        <v>453.52106620808257</v>
      </c>
      <c r="G36" s="30">
        <v>427.22484952708521</v>
      </c>
      <c r="H36" s="30">
        <v>377.84823731728289</v>
      </c>
      <c r="I36" s="30">
        <v>390.22880481513317</v>
      </c>
      <c r="J36" s="30">
        <v>434.22209802235591</v>
      </c>
      <c r="K36" s="30">
        <v>348.31169389509876</v>
      </c>
      <c r="L36" s="30">
        <v>312.66852966466035</v>
      </c>
      <c r="M36" s="30">
        <v>357.4760103181427</v>
      </c>
      <c r="N36" s="30">
        <v>322.75356835769566</v>
      </c>
      <c r="O36" s="30">
        <v>321.73559759243341</v>
      </c>
      <c r="P36" s="30">
        <v>358.91625107480661</v>
      </c>
      <c r="Q36" s="30">
        <v>373.73637145313847</v>
      </c>
      <c r="R36" s="30">
        <v>365.53791917454862</v>
      </c>
      <c r="S36" s="30">
        <v>432.15374032674123</v>
      </c>
      <c r="T36" s="30">
        <v>432.81375752364573</v>
      </c>
      <c r="U36" s="30">
        <v>452.19122957867597</v>
      </c>
      <c r="V36" s="30">
        <v>458.5010318142734</v>
      </c>
      <c r="W36" s="30">
        <v>449.29767841788481</v>
      </c>
      <c r="X36" s="30">
        <v>461.30550300945822</v>
      </c>
    </row>
    <row r="37" spans="1:24" ht="11.25" customHeight="1" x14ac:dyDescent="0.2">
      <c r="A37" s="39" t="s">
        <v>61</v>
      </c>
      <c r="B37" s="23" t="s">
        <v>62</v>
      </c>
      <c r="C37" s="30">
        <v>9.5144453998280305</v>
      </c>
      <c r="D37" s="30">
        <v>7.4066208082545133</v>
      </c>
      <c r="E37" s="30">
        <v>6.348495270851247</v>
      </c>
      <c r="F37" s="30">
        <v>10.580825451418745</v>
      </c>
      <c r="G37" s="30">
        <v>5.2904557179707652</v>
      </c>
      <c r="H37" s="30">
        <v>3.1509028374892507</v>
      </c>
      <c r="I37" s="30">
        <v>4.1829750644883914</v>
      </c>
      <c r="J37" s="30">
        <v>5.236027515047291</v>
      </c>
      <c r="K37" s="30">
        <v>3.1674118658641444</v>
      </c>
      <c r="L37" s="30">
        <v>5.2491831470335342</v>
      </c>
      <c r="M37" s="30">
        <v>4.211521926053309</v>
      </c>
      <c r="N37" s="30">
        <v>1.0519346517626826</v>
      </c>
      <c r="O37" s="30">
        <v>1.0413585554600175</v>
      </c>
      <c r="P37" s="30">
        <v>1.0413585554600175</v>
      </c>
      <c r="Q37" s="30">
        <v>1.0576096302665519E-2</v>
      </c>
      <c r="R37" s="30">
        <v>1.5821152192605329E-2</v>
      </c>
      <c r="S37" s="30">
        <v>3.1222699914015473</v>
      </c>
      <c r="T37" s="30">
        <v>4.1266552020636276</v>
      </c>
      <c r="U37" s="30">
        <v>1.867755803955288</v>
      </c>
      <c r="V37" s="30">
        <v>3.0813413585554605</v>
      </c>
      <c r="W37" s="30">
        <v>1.2343938091143591</v>
      </c>
      <c r="X37" s="30">
        <v>0.88650042992261391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2.0550300945829748E-2</v>
      </c>
    </row>
    <row r="41" spans="1:24" ht="11.25" customHeight="1" x14ac:dyDescent="0.2">
      <c r="A41" s="39" t="s">
        <v>69</v>
      </c>
      <c r="B41" s="23" t="s">
        <v>70</v>
      </c>
      <c r="C41" s="30">
        <v>13.511092003439384</v>
      </c>
      <c r="D41" s="30">
        <v>12.977472055030089</v>
      </c>
      <c r="E41" s="30">
        <v>10.596044711951848</v>
      </c>
      <c r="F41" s="30">
        <v>7.7659501289767832</v>
      </c>
      <c r="G41" s="30">
        <v>4.9254514187446254</v>
      </c>
      <c r="H41" s="30">
        <v>12.973000859845227</v>
      </c>
      <c r="I41" s="30">
        <v>14.05116079105761</v>
      </c>
      <c r="J41" s="30">
        <v>10.746001719690449</v>
      </c>
      <c r="K41" s="30">
        <v>8.3403267411865869</v>
      </c>
      <c r="L41" s="30">
        <v>2.585382631126397</v>
      </c>
      <c r="M41" s="30">
        <v>1.913843508168529</v>
      </c>
      <c r="N41" s="30">
        <v>1.4873602751504731</v>
      </c>
      <c r="O41" s="30">
        <v>1.8114359415305239</v>
      </c>
      <c r="P41" s="30">
        <v>0.84763542562338778</v>
      </c>
      <c r="Q41" s="30">
        <v>1.604557179707653</v>
      </c>
      <c r="R41" s="30">
        <v>1.680481513327601</v>
      </c>
      <c r="S41" s="30">
        <v>1.3005159071367149</v>
      </c>
      <c r="T41" s="30">
        <v>1.5693895098882196</v>
      </c>
      <c r="U41" s="30">
        <v>1.6512467755803955</v>
      </c>
      <c r="V41" s="30">
        <v>1.6270851246775577</v>
      </c>
      <c r="W41" s="30">
        <v>1.238950988822012</v>
      </c>
      <c r="X41" s="30">
        <v>1.1283748925193464</v>
      </c>
    </row>
    <row r="42" spans="1:24" ht="11.25" customHeight="1" x14ac:dyDescent="0.2">
      <c r="A42" s="39" t="s">
        <v>71</v>
      </c>
      <c r="B42" s="23" t="s">
        <v>72</v>
      </c>
      <c r="C42" s="30">
        <v>3.188564058469475</v>
      </c>
      <c r="D42" s="30">
        <v>2.1257093723129841</v>
      </c>
      <c r="E42" s="30">
        <v>3.188564058469475</v>
      </c>
      <c r="F42" s="30">
        <v>0</v>
      </c>
      <c r="G42" s="30">
        <v>0</v>
      </c>
      <c r="H42" s="30">
        <v>1.0496990541702489</v>
      </c>
      <c r="I42" s="30">
        <v>2.099484092863285</v>
      </c>
      <c r="J42" s="30">
        <v>0</v>
      </c>
      <c r="K42" s="30">
        <v>0</v>
      </c>
      <c r="L42" s="30">
        <v>0</v>
      </c>
      <c r="M42" s="30">
        <v>1.0496990541702489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1609.9804895137593</v>
      </c>
      <c r="D43" s="30">
        <v>1672.1909533483754</v>
      </c>
      <c r="E43" s="30">
        <v>1616.6139303400892</v>
      </c>
      <c r="F43" s="30">
        <v>1478.6055662324507</v>
      </c>
      <c r="G43" s="30">
        <v>1489.8088710409043</v>
      </c>
      <c r="H43" s="30">
        <v>1419.6617653100775</v>
      </c>
      <c r="I43" s="30">
        <v>1151.2743649701042</v>
      </c>
      <c r="J43" s="30">
        <v>1244.5737505889415</v>
      </c>
      <c r="K43" s="30">
        <v>1168.3426709381397</v>
      </c>
      <c r="L43" s="30">
        <v>949.1853484553618</v>
      </c>
      <c r="M43" s="30">
        <v>961.64067388941976</v>
      </c>
      <c r="N43" s="30">
        <v>835.05817395229815</v>
      </c>
      <c r="O43" s="30">
        <v>784.53766122098011</v>
      </c>
      <c r="P43" s="30">
        <v>747.07050730868423</v>
      </c>
      <c r="Q43" s="30">
        <v>695.9135855546001</v>
      </c>
      <c r="R43" s="30">
        <v>711.6602751504729</v>
      </c>
      <c r="S43" s="30">
        <v>701.5957007738607</v>
      </c>
      <c r="T43" s="30">
        <v>664.00963026655188</v>
      </c>
      <c r="U43" s="30">
        <v>631.22175408426506</v>
      </c>
      <c r="V43" s="30">
        <v>598.06113499570085</v>
      </c>
      <c r="W43" s="30">
        <v>607.98478073946683</v>
      </c>
      <c r="X43" s="30">
        <v>601.44428202923461</v>
      </c>
    </row>
    <row r="44" spans="1:24" ht="11.25" customHeight="1" x14ac:dyDescent="0.2">
      <c r="A44" s="39" t="s">
        <v>75</v>
      </c>
      <c r="B44" s="23" t="s">
        <v>76</v>
      </c>
      <c r="C44" s="30">
        <v>2795.7814273430781</v>
      </c>
      <c r="D44" s="30">
        <v>2890.2877042132413</v>
      </c>
      <c r="E44" s="30">
        <v>2950.3219260533101</v>
      </c>
      <c r="F44" s="30">
        <v>2868.280137575236</v>
      </c>
      <c r="G44" s="30">
        <v>2593.7756663800515</v>
      </c>
      <c r="H44" s="30">
        <v>2194.5036113499564</v>
      </c>
      <c r="I44" s="30">
        <v>2223.9022355975922</v>
      </c>
      <c r="J44" s="30">
        <v>1899.8716251074809</v>
      </c>
      <c r="K44" s="30">
        <v>1813.2611349957008</v>
      </c>
      <c r="L44" s="30">
        <v>1363.4901977644024</v>
      </c>
      <c r="M44" s="30">
        <v>1090.5815133276005</v>
      </c>
      <c r="N44" s="30">
        <v>912.56534823731727</v>
      </c>
      <c r="O44" s="30">
        <v>788.0383490971625</v>
      </c>
      <c r="P44" s="30">
        <v>654.17833190025783</v>
      </c>
      <c r="Q44" s="30">
        <v>571.47343078245922</v>
      </c>
      <c r="R44" s="30">
        <v>602.09062768701642</v>
      </c>
      <c r="S44" s="30">
        <v>628.23955288048148</v>
      </c>
      <c r="T44" s="30">
        <v>525.7987102321581</v>
      </c>
      <c r="U44" s="30">
        <v>439.80197764402413</v>
      </c>
      <c r="V44" s="30">
        <v>391.75262252794499</v>
      </c>
      <c r="W44" s="30">
        <v>348.19819432502135</v>
      </c>
      <c r="X44" s="30">
        <v>359.39329320722271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7.3946689595872734E-3</v>
      </c>
      <c r="T45" s="30">
        <v>2.106620808254514E-2</v>
      </c>
      <c r="U45" s="30">
        <v>7.3946689595872734E-3</v>
      </c>
      <c r="V45" s="30">
        <v>7.3946689595872734E-3</v>
      </c>
      <c r="W45" s="30">
        <v>5.2450558899398104E-3</v>
      </c>
      <c r="X45" s="30">
        <v>6.3628546861564913E-3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0</v>
      </c>
      <c r="D48" s="30">
        <v>3.8812553740326741</v>
      </c>
      <c r="E48" s="30">
        <v>3.8812553740326741</v>
      </c>
      <c r="F48" s="30">
        <v>1.5286328460877039</v>
      </c>
      <c r="G48" s="30">
        <v>1.5286328460877039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3.095442820292347E-3</v>
      </c>
      <c r="R48" s="30">
        <v>0.15055889939810829</v>
      </c>
      <c r="S48" s="30">
        <v>7.3344797936371442E-2</v>
      </c>
      <c r="T48" s="30">
        <v>4.5055889939810842E-2</v>
      </c>
      <c r="U48" s="30">
        <v>1.6079105760963028E-2</v>
      </c>
      <c r="V48" s="30">
        <v>1.5305245055889941E-2</v>
      </c>
      <c r="W48" s="30">
        <v>2.5193465176268269E-2</v>
      </c>
      <c r="X48" s="30">
        <v>0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5.8172828890799657</v>
      </c>
      <c r="D50" s="30">
        <v>7.7577815993121231</v>
      </c>
      <c r="E50" s="30">
        <v>17.410318142734305</v>
      </c>
      <c r="F50" s="30">
        <v>3.656577815993121</v>
      </c>
      <c r="G50" s="30">
        <v>4.4212381771281164</v>
      </c>
      <c r="H50" s="30">
        <v>5.3412725709372308</v>
      </c>
      <c r="I50" s="30">
        <v>5.5399828030954428</v>
      </c>
      <c r="J50" s="30">
        <v>6.53731728288908</v>
      </c>
      <c r="K50" s="30">
        <v>3.6208942390369732</v>
      </c>
      <c r="L50" s="30">
        <v>0.9422184006878761</v>
      </c>
      <c r="M50" s="30">
        <v>2.8817712811693896</v>
      </c>
      <c r="N50" s="30">
        <v>4.1392949269131556</v>
      </c>
      <c r="O50" s="30">
        <v>2.5212381771281165</v>
      </c>
      <c r="P50" s="30">
        <v>2.6576096302665513</v>
      </c>
      <c r="Q50" s="30">
        <v>2.6511607910576092</v>
      </c>
      <c r="R50" s="30">
        <v>2.5820292347377474</v>
      </c>
      <c r="S50" s="30">
        <v>0.69810834049871018</v>
      </c>
      <c r="T50" s="30">
        <v>0.59243336199484087</v>
      </c>
      <c r="U50" s="30">
        <v>0.89484092863284603</v>
      </c>
      <c r="V50" s="30">
        <v>0.49320722269991402</v>
      </c>
      <c r="W50" s="30">
        <v>0.3998280309544282</v>
      </c>
      <c r="X50" s="30">
        <v>0.28555460017196904</v>
      </c>
    </row>
    <row r="51" spans="1:24" ht="11.25" customHeight="1" x14ac:dyDescent="0.2">
      <c r="A51" s="24" t="s">
        <v>89</v>
      </c>
      <c r="B51" s="25" t="s">
        <v>90</v>
      </c>
      <c r="C51" s="31">
        <v>11424.288650042992</v>
      </c>
      <c r="D51" s="31">
        <v>11784.755803955286</v>
      </c>
      <c r="E51" s="31">
        <v>12458.154342218399</v>
      </c>
      <c r="F51" s="31">
        <v>12850.122441960448</v>
      </c>
      <c r="G51" s="31">
        <v>12425.805331040414</v>
      </c>
      <c r="H51" s="31">
        <v>11535.477472055027</v>
      </c>
      <c r="I51" s="31">
        <v>10647.873172828889</v>
      </c>
      <c r="J51" s="31">
        <v>10781.696732588134</v>
      </c>
      <c r="K51" s="31">
        <v>10758.981083404988</v>
      </c>
      <c r="L51" s="31">
        <v>10701.419432502147</v>
      </c>
      <c r="M51" s="31">
        <v>11527.233361994839</v>
      </c>
      <c r="N51" s="31">
        <v>11657.748237317281</v>
      </c>
      <c r="O51" s="31">
        <v>11804.893035253654</v>
      </c>
      <c r="P51" s="31">
        <v>12018.993723129837</v>
      </c>
      <c r="Q51" s="31">
        <v>12077.985296646604</v>
      </c>
      <c r="R51" s="31">
        <v>12103.828546861565</v>
      </c>
      <c r="S51" s="31">
        <v>12487.761908856406</v>
      </c>
      <c r="T51" s="31">
        <v>12640.762166809975</v>
      </c>
      <c r="U51" s="31">
        <v>12828.569475494411</v>
      </c>
      <c r="V51" s="31">
        <v>12585.117626827168</v>
      </c>
      <c r="W51" s="31">
        <v>12361.133190025796</v>
      </c>
      <c r="X51" s="31">
        <v>13687.47042132416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" si="210">SUM(C53:C70)</f>
        <v>747.78799792877987</v>
      </c>
      <c r="D52" s="31">
        <f t="shared" ref="D52" si="211">SUM(D53:D70)</f>
        <v>735.51452810564774</v>
      </c>
      <c r="E52" s="31">
        <f t="shared" ref="E52" si="212">SUM(E53:E70)</f>
        <v>790.4047996924611</v>
      </c>
      <c r="F52" s="31">
        <f t="shared" ref="F52" si="213">SUM(F53:F70)</f>
        <v>828.44486862538668</v>
      </c>
      <c r="G52" s="31">
        <f t="shared" ref="G52" si="214">SUM(G53:G70)</f>
        <v>857.8377966546808</v>
      </c>
      <c r="H52" s="31">
        <f t="shared" ref="H52" si="215">SUM(H53:H70)</f>
        <v>841.11964182984275</v>
      </c>
      <c r="I52" s="31">
        <f t="shared" ref="I52" si="216">SUM(I53:I70)</f>
        <v>899.72347530791876</v>
      </c>
      <c r="J52" s="31">
        <f t="shared" ref="J52" si="217">SUM(J53:J70)</f>
        <v>913.3431586837504</v>
      </c>
      <c r="K52" s="31">
        <f t="shared" ref="K52" si="218">SUM(K53:K70)</f>
        <v>987.53946621332409</v>
      </c>
      <c r="L52" s="31">
        <f t="shared" ref="L52" si="219">SUM(L53:L70)</f>
        <v>938.45818158928307</v>
      </c>
      <c r="M52" s="31">
        <f t="shared" ref="M52" si="220">SUM(M53:M70)</f>
        <v>988.7505062582793</v>
      </c>
      <c r="N52" s="31">
        <f t="shared" ref="N52" si="221">SUM(N53:N70)</f>
        <v>961.52702572219937</v>
      </c>
      <c r="O52" s="31">
        <f t="shared" ref="O52" si="222">SUM(O53:O70)</f>
        <v>949.35599953675728</v>
      </c>
      <c r="P52" s="31">
        <f t="shared" ref="P52" si="223">SUM(P53:P70)</f>
        <v>896.01528968816535</v>
      </c>
      <c r="Q52" s="31">
        <f t="shared" ref="Q52" si="224">SUM(Q53:Q70)</f>
        <v>1010.6686282116908</v>
      </c>
      <c r="R52" s="31">
        <f t="shared" ref="R52" si="225">SUM(R53:R70)</f>
        <v>1039.0131002897594</v>
      </c>
      <c r="S52" s="31">
        <f t="shared" ref="S52" si="226">SUM(S53:S70)</f>
        <v>1279.6551256740047</v>
      </c>
      <c r="T52" s="31">
        <f t="shared" ref="T52" si="227">SUM(T53:T70)</f>
        <v>1272.1760029015059</v>
      </c>
      <c r="U52" s="31">
        <f t="shared" ref="U52" si="228">SUM(U53:U70)</f>
        <v>1394.8376544524378</v>
      </c>
      <c r="V52" s="31">
        <f t="shared" ref="V52" si="229">SUM(V53:V70)</f>
        <v>1409.5569432910843</v>
      </c>
      <c r="W52" s="31">
        <f t="shared" ref="W52:X52" si="230">SUM(W53:W70)</f>
        <v>1491.1333555464771</v>
      </c>
      <c r="X52" s="31">
        <f t="shared" si="230"/>
        <v>1374.7080710955042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4.2390369733447973E-2</v>
      </c>
      <c r="D57" s="30">
        <v>0.11246775580395529</v>
      </c>
      <c r="E57" s="30">
        <v>0.13310404127257089</v>
      </c>
      <c r="F57" s="30">
        <v>0.21427343078245911</v>
      </c>
      <c r="G57" s="30">
        <v>0.30361134995700773</v>
      </c>
      <c r="H57" s="30">
        <v>0.40988822012037829</v>
      </c>
      <c r="I57" s="30">
        <v>0.41865864144454001</v>
      </c>
      <c r="J57" s="30">
        <v>0.47196904557179697</v>
      </c>
      <c r="K57" s="30">
        <v>0.57841788478073941</v>
      </c>
      <c r="L57" s="30">
        <v>0.63404987102321575</v>
      </c>
      <c r="M57" s="30">
        <v>0.72063628546861558</v>
      </c>
      <c r="N57" s="30">
        <v>0.80705073086844359</v>
      </c>
      <c r="O57" s="30">
        <v>1.0703353396388651</v>
      </c>
      <c r="P57" s="30">
        <v>1.0848667239896821</v>
      </c>
      <c r="Q57" s="30">
        <v>1.4044711951848665</v>
      </c>
      <c r="R57" s="30">
        <v>1.4173688736027517</v>
      </c>
      <c r="S57" s="30">
        <v>1.4328460877042135</v>
      </c>
      <c r="T57" s="30">
        <v>1.4760963026655203</v>
      </c>
      <c r="U57" s="30">
        <v>1.2562338779019775</v>
      </c>
      <c r="V57" s="30">
        <v>1.256663800515907</v>
      </c>
      <c r="W57" s="30">
        <v>1.3159071367153912</v>
      </c>
      <c r="X57" s="30">
        <v>1.3422184006878761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0.3821152192605331</v>
      </c>
      <c r="Q58" s="30">
        <v>0.50154772141014614</v>
      </c>
      <c r="R58" s="30">
        <v>0.50154772141014614</v>
      </c>
      <c r="S58" s="30">
        <v>0.50154772141014614</v>
      </c>
      <c r="T58" s="30">
        <v>1.146431642304385</v>
      </c>
      <c r="U58" s="30">
        <v>0.45382631126397238</v>
      </c>
      <c r="V58" s="30">
        <v>0.40601891659501288</v>
      </c>
      <c r="W58" s="30">
        <v>0.42992261392949271</v>
      </c>
      <c r="X58" s="30">
        <v>0.47773000859845233</v>
      </c>
    </row>
    <row r="59" spans="1:24" ht="11.25" customHeight="1" x14ac:dyDescent="0.2">
      <c r="A59" s="22" t="s">
        <v>105</v>
      </c>
      <c r="B59" s="23" t="s">
        <v>106</v>
      </c>
      <c r="C59" s="30">
        <v>675.00249355116068</v>
      </c>
      <c r="D59" s="30">
        <v>658.21134995700754</v>
      </c>
      <c r="E59" s="30">
        <v>706.84032674118669</v>
      </c>
      <c r="F59" s="30">
        <v>730.05631986242497</v>
      </c>
      <c r="G59" s="30">
        <v>761.22588134135833</v>
      </c>
      <c r="H59" s="30">
        <v>746.94092863284595</v>
      </c>
      <c r="I59" s="30">
        <v>786.95563198624245</v>
      </c>
      <c r="J59" s="30">
        <v>801.00008598452268</v>
      </c>
      <c r="K59" s="30">
        <v>858.47953568357696</v>
      </c>
      <c r="L59" s="30">
        <v>809.16466036113468</v>
      </c>
      <c r="M59" s="30">
        <v>850.78151332760103</v>
      </c>
      <c r="N59" s="30">
        <v>836.26466036113504</v>
      </c>
      <c r="O59" s="30">
        <v>805.91771281169417</v>
      </c>
      <c r="P59" s="30">
        <v>717.22553740326748</v>
      </c>
      <c r="Q59" s="30">
        <v>811.78297506448803</v>
      </c>
      <c r="R59" s="30">
        <v>867.11573516766964</v>
      </c>
      <c r="S59" s="30">
        <v>1071.1467755803953</v>
      </c>
      <c r="T59" s="30">
        <v>1062.4577815993118</v>
      </c>
      <c r="U59" s="30">
        <v>1124.3453998280311</v>
      </c>
      <c r="V59" s="30">
        <v>1106.316595012898</v>
      </c>
      <c r="W59" s="30">
        <v>1164.4896818572659</v>
      </c>
      <c r="X59" s="30">
        <v>1078.5920034393805</v>
      </c>
    </row>
    <row r="60" spans="1:24" ht="11.25" customHeight="1" x14ac:dyDescent="0.2">
      <c r="A60" s="22" t="s">
        <v>107</v>
      </c>
      <c r="B60" s="23" t="s">
        <v>108</v>
      </c>
      <c r="C60" s="30">
        <v>15.44858125537403</v>
      </c>
      <c r="D60" s="30">
        <v>17.655460017196901</v>
      </c>
      <c r="E60" s="30">
        <v>22.069389509888222</v>
      </c>
      <c r="F60" s="30">
        <v>17.655460017196901</v>
      </c>
      <c r="G60" s="30">
        <v>16.91986242476354</v>
      </c>
      <c r="H60" s="30">
        <v>14.71289767841788</v>
      </c>
      <c r="I60" s="30">
        <v>15.44858125537403</v>
      </c>
      <c r="J60" s="30">
        <v>14.71289767841788</v>
      </c>
      <c r="K60" s="30">
        <v>31.632760103181429</v>
      </c>
      <c r="L60" s="30">
        <v>14.71289767841788</v>
      </c>
      <c r="M60" s="30">
        <v>7.3564918314703336</v>
      </c>
      <c r="N60" s="30">
        <v>7.3564918314703336</v>
      </c>
      <c r="O60" s="30">
        <v>7.3564918314703336</v>
      </c>
      <c r="P60" s="30">
        <v>7.3564918314703336</v>
      </c>
      <c r="Q60" s="30">
        <v>7.3564918314703336</v>
      </c>
      <c r="R60" s="30">
        <v>7.3564918314703336</v>
      </c>
      <c r="S60" s="30">
        <v>7.3564918314703336</v>
      </c>
      <c r="T60" s="30">
        <v>7.3607050730868426</v>
      </c>
      <c r="U60" s="30">
        <v>7.3783319002579519</v>
      </c>
      <c r="V60" s="30">
        <v>7.3613929492691295</v>
      </c>
      <c r="W60" s="30">
        <v>7.3613929492691295</v>
      </c>
      <c r="X60" s="30">
        <v>7.3613929492691295</v>
      </c>
    </row>
    <row r="61" spans="1:24" ht="11.25" customHeight="1" x14ac:dyDescent="0.2">
      <c r="A61" s="22" t="s">
        <v>109</v>
      </c>
      <c r="B61" s="23" t="s">
        <v>110</v>
      </c>
      <c r="C61" s="30">
        <v>51.065176268271706</v>
      </c>
      <c r="D61" s="30">
        <v>53.334307824591562</v>
      </c>
      <c r="E61" s="30">
        <v>55.006276870163369</v>
      </c>
      <c r="F61" s="30">
        <v>67.9993981083405</v>
      </c>
      <c r="G61" s="30">
        <v>70.650558899398106</v>
      </c>
      <c r="H61" s="30">
        <v>65.221496130696465</v>
      </c>
      <c r="I61" s="30">
        <v>74.910404127257067</v>
      </c>
      <c r="J61" s="30">
        <v>79.452966466036131</v>
      </c>
      <c r="K61" s="30">
        <v>73.448409286328456</v>
      </c>
      <c r="L61" s="30">
        <v>80.324419604471203</v>
      </c>
      <c r="M61" s="30">
        <v>107.4853826311264</v>
      </c>
      <c r="N61" s="30">
        <v>99.40352536543422</v>
      </c>
      <c r="O61" s="30">
        <v>120.80765262252795</v>
      </c>
      <c r="P61" s="30">
        <v>153.3996560619089</v>
      </c>
      <c r="Q61" s="30">
        <v>153.96147893379185</v>
      </c>
      <c r="R61" s="30">
        <v>125.74127257093724</v>
      </c>
      <c r="S61" s="30">
        <v>155.11109200343935</v>
      </c>
      <c r="T61" s="30">
        <v>156.06887360275152</v>
      </c>
      <c r="U61" s="30">
        <v>171.29277730008596</v>
      </c>
      <c r="V61" s="30">
        <v>192.39200343938089</v>
      </c>
      <c r="W61" s="30">
        <v>206.67721410146177</v>
      </c>
      <c r="X61" s="30">
        <v>205.18916595012894</v>
      </c>
    </row>
    <row r="62" spans="1:24" ht="11.25" customHeight="1" x14ac:dyDescent="0.2">
      <c r="A62" s="22" t="s">
        <v>111</v>
      </c>
      <c r="B62" s="23" t="s">
        <v>112</v>
      </c>
      <c r="C62" s="30">
        <v>0.90765262252794487</v>
      </c>
      <c r="D62" s="30">
        <v>0.66878761822871879</v>
      </c>
      <c r="E62" s="30">
        <v>0.57325881341358553</v>
      </c>
      <c r="F62" s="30">
        <v>1.0987102321582114</v>
      </c>
      <c r="G62" s="30">
        <v>0.85984522785898532</v>
      </c>
      <c r="H62" s="30">
        <v>0.74041272570937222</v>
      </c>
      <c r="I62" s="30">
        <v>0.76431642304385217</v>
      </c>
      <c r="J62" s="30">
        <v>0.97927773000859841</v>
      </c>
      <c r="K62" s="30">
        <v>1.886844368013757</v>
      </c>
      <c r="L62" s="30">
        <v>9.6493551160791053</v>
      </c>
      <c r="M62" s="30">
        <v>5.4218400687876178</v>
      </c>
      <c r="N62" s="30">
        <v>5.5417024935511607</v>
      </c>
      <c r="O62" s="30">
        <v>0.78822012037833189</v>
      </c>
      <c r="P62" s="30">
        <v>0.50154772141014614</v>
      </c>
      <c r="Q62" s="30">
        <v>0.56216680997420465</v>
      </c>
      <c r="R62" s="30">
        <v>0.76466036113499569</v>
      </c>
      <c r="S62" s="30">
        <v>0.18177128116938951</v>
      </c>
      <c r="T62" s="30">
        <v>0.53293207222699912</v>
      </c>
      <c r="U62" s="30">
        <v>0.46766981943250202</v>
      </c>
      <c r="V62" s="30">
        <v>0.97979363714531376</v>
      </c>
      <c r="W62" s="30">
        <v>1.4999999999999998</v>
      </c>
      <c r="X62" s="30">
        <v>1.4911435941530524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6.878761822871883E-4</v>
      </c>
      <c r="I64" s="30">
        <v>0</v>
      </c>
      <c r="J64" s="30">
        <v>0</v>
      </c>
      <c r="K64" s="30">
        <v>1.2897678417884779E-3</v>
      </c>
      <c r="L64" s="30">
        <v>6.878761822871883E-4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6.0189165950128975E-4</v>
      </c>
      <c r="T64" s="30">
        <v>6.0189165950128975E-4</v>
      </c>
      <c r="U64" s="30">
        <v>0</v>
      </c>
      <c r="V64" s="30">
        <v>1.2897678417884782E-3</v>
      </c>
      <c r="W64" s="30">
        <v>3.1814273430782456E-3</v>
      </c>
      <c r="X64" s="30">
        <v>6.878761822871883E-4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3.5253654342218398E-3</v>
      </c>
      <c r="I65" s="30">
        <v>0</v>
      </c>
      <c r="J65" s="30">
        <v>0</v>
      </c>
      <c r="K65" s="30">
        <v>0</v>
      </c>
      <c r="L65" s="30">
        <v>0.12880481513327599</v>
      </c>
      <c r="M65" s="30">
        <v>0.15374032674118659</v>
      </c>
      <c r="N65" s="30">
        <v>6.1908856405846948E-3</v>
      </c>
      <c r="O65" s="30">
        <v>8.5984522785898529E-4</v>
      </c>
      <c r="P65" s="30">
        <v>8.5984522785898529E-4</v>
      </c>
      <c r="Q65" s="30">
        <v>3.1384350816852973E-2</v>
      </c>
      <c r="R65" s="30">
        <v>4.9269131556319852E-2</v>
      </c>
      <c r="S65" s="30">
        <v>8.5124677558039541E-2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1.719690455717971E-3</v>
      </c>
      <c r="I66" s="30">
        <v>7.8245915735167659E-3</v>
      </c>
      <c r="J66" s="30">
        <v>0.89518486672398967</v>
      </c>
      <c r="K66" s="30">
        <v>0.89957007738607053</v>
      </c>
      <c r="L66" s="30">
        <v>0.90395528804815128</v>
      </c>
      <c r="M66" s="30">
        <v>0.89690455717970763</v>
      </c>
      <c r="N66" s="30">
        <v>0.9041272570937231</v>
      </c>
      <c r="O66" s="30">
        <v>1.7904557179707652</v>
      </c>
      <c r="P66" s="30">
        <v>3.591917454858125</v>
      </c>
      <c r="Q66" s="30">
        <v>4.5356835769561474</v>
      </c>
      <c r="R66" s="30">
        <v>4.5375752364574371</v>
      </c>
      <c r="S66" s="30">
        <v>4.2546861564918306</v>
      </c>
      <c r="T66" s="30">
        <v>3.4136715391229573</v>
      </c>
      <c r="U66" s="30">
        <v>5.2819432502149608</v>
      </c>
      <c r="V66" s="30">
        <v>5.0385210662080819</v>
      </c>
      <c r="W66" s="30">
        <v>1.9653482373172826</v>
      </c>
      <c r="X66" s="30">
        <v>2.421152192605331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5.8839208942390373</v>
      </c>
      <c r="G69" s="30">
        <v>2.2915735167669822</v>
      </c>
      <c r="H69" s="30">
        <v>6.6429922613929486</v>
      </c>
      <c r="I69" s="30">
        <v>13.922871883061045</v>
      </c>
      <c r="J69" s="30">
        <v>8.7191745485812557</v>
      </c>
      <c r="K69" s="30">
        <v>12.369561478933791</v>
      </c>
      <c r="L69" s="30">
        <v>13.956147893379185</v>
      </c>
      <c r="M69" s="30">
        <v>5.7214101461736879</v>
      </c>
      <c r="N69" s="30">
        <v>0.7181427343078246</v>
      </c>
      <c r="O69" s="30">
        <v>0.50180567497850381</v>
      </c>
      <c r="P69" s="30">
        <v>0.54763542562338774</v>
      </c>
      <c r="Q69" s="30">
        <v>3.1176268271711094</v>
      </c>
      <c r="R69" s="30">
        <v>1.0818572656921754</v>
      </c>
      <c r="S69" s="30">
        <v>4.236285468615649</v>
      </c>
      <c r="T69" s="30">
        <v>1.7539122957867588</v>
      </c>
      <c r="U69" s="30">
        <v>42.512639724849528</v>
      </c>
      <c r="V69" s="30">
        <v>48.765520206362851</v>
      </c>
      <c r="W69" s="30">
        <v>54.733018056749792</v>
      </c>
      <c r="X69" s="30">
        <v>20.347119518486668</v>
      </c>
    </row>
    <row r="70" spans="1:24" ht="11.25" customHeight="1" x14ac:dyDescent="0.2">
      <c r="A70" s="22" t="s">
        <v>127</v>
      </c>
      <c r="B70" s="23" t="s">
        <v>128</v>
      </c>
      <c r="C70" s="30">
        <v>5.3217038617120522</v>
      </c>
      <c r="D70" s="30">
        <v>5.5321549328190791</v>
      </c>
      <c r="E70" s="30">
        <v>5.7824437165367693</v>
      </c>
      <c r="F70" s="30">
        <v>5.5367860802446023</v>
      </c>
      <c r="G70" s="30">
        <v>5.5864638945777836</v>
      </c>
      <c r="H70" s="30">
        <v>6.4450932485876127</v>
      </c>
      <c r="I70" s="30">
        <v>7.2951863999223789</v>
      </c>
      <c r="J70" s="30">
        <v>7.1116023638880481</v>
      </c>
      <c r="K70" s="30">
        <v>8.2430775632812061</v>
      </c>
      <c r="L70" s="30">
        <v>8.9832030854140505</v>
      </c>
      <c r="M70" s="30">
        <v>10.212587083730844</v>
      </c>
      <c r="N70" s="30">
        <v>10.525134062698147</v>
      </c>
      <c r="O70" s="30">
        <v>11.122465572870496</v>
      </c>
      <c r="P70" s="30">
        <v>11.924662001148933</v>
      </c>
      <c r="Q70" s="30">
        <v>27.414801900427438</v>
      </c>
      <c r="R70" s="30">
        <v>30.447322129828496</v>
      </c>
      <c r="S70" s="30">
        <v>35.347902974090751</v>
      </c>
      <c r="T70" s="30">
        <v>37.964996882589794</v>
      </c>
      <c r="U70" s="30">
        <v>41.848832440399718</v>
      </c>
      <c r="V70" s="30">
        <v>47.039144494867159</v>
      </c>
      <c r="W70" s="30">
        <v>52.657689166425236</v>
      </c>
      <c r="X70" s="30">
        <v>57.48545716601182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" si="231">SUM(C72:C73)</f>
        <v>3.2961306964746346</v>
      </c>
      <c r="D71" s="31">
        <f t="shared" ref="D71" si="232">SUM(D72:D73)</f>
        <v>3.702149613069647</v>
      </c>
      <c r="E71" s="31">
        <f t="shared" ref="E71" si="233">SUM(E72:E73)</f>
        <v>0.5493551160791057</v>
      </c>
      <c r="F71" s="31">
        <f t="shared" ref="F71" si="234">SUM(F72:F73)</f>
        <v>1.1226139294926911</v>
      </c>
      <c r="G71" s="31">
        <f t="shared" ref="G71" si="235">SUM(G72:G73)</f>
        <v>0.7165090283748925</v>
      </c>
      <c r="H71" s="31">
        <f t="shared" ref="H71" si="236">SUM(H72:H73)</f>
        <v>1.6719690455717968</v>
      </c>
      <c r="I71" s="31">
        <f t="shared" ref="I71" si="237">SUM(I72:I73)</f>
        <v>0.64488392089423896</v>
      </c>
      <c r="J71" s="31">
        <f t="shared" ref="J71" si="238">SUM(J72:J73)</f>
        <v>0.90765262252794487</v>
      </c>
      <c r="K71" s="31">
        <f t="shared" ref="K71" si="239">SUM(K72:K73)</f>
        <v>4.4425623387790196</v>
      </c>
      <c r="L71" s="31">
        <f t="shared" ref="L71" si="240">SUM(L72:L73)</f>
        <v>11.805760963026655</v>
      </c>
      <c r="M71" s="31">
        <f t="shared" ref="M71" si="241">SUM(M72:M73)</f>
        <v>17.554342218400688</v>
      </c>
      <c r="N71" s="31">
        <f t="shared" ref="N71" si="242">SUM(N72:N73)</f>
        <v>12.608512467755801</v>
      </c>
      <c r="O71" s="31">
        <f t="shared" ref="O71" si="243">SUM(O72:O73)</f>
        <v>20.332416165090283</v>
      </c>
      <c r="P71" s="31">
        <f t="shared" ref="P71" si="244">SUM(P72:P73)</f>
        <v>15.333877901977646</v>
      </c>
      <c r="Q71" s="31">
        <f t="shared" ref="Q71" si="245">SUM(Q72:Q73)</f>
        <v>10.615735167669818</v>
      </c>
      <c r="R71" s="31">
        <f t="shared" ref="R71" si="246">SUM(R72:R73)</f>
        <v>7.2947549441100596</v>
      </c>
      <c r="S71" s="31">
        <f t="shared" ref="S71" si="247">SUM(S72:S73)</f>
        <v>4.6559759243336201</v>
      </c>
      <c r="T71" s="31">
        <f t="shared" ref="T71" si="248">SUM(T72:T73)</f>
        <v>6.7377472055030081</v>
      </c>
      <c r="U71" s="31">
        <f t="shared" ref="U71" si="249">SUM(U72:U73)</f>
        <v>6.1408426483233018</v>
      </c>
      <c r="V71" s="31">
        <f t="shared" ref="V71" si="250">SUM(V72:V73)</f>
        <v>7.2984522785898527</v>
      </c>
      <c r="W71" s="31">
        <f t="shared" ref="W71:X71" si="251">SUM(W72:W73)</f>
        <v>8.4528804815133274</v>
      </c>
      <c r="X71" s="31">
        <f t="shared" si="251"/>
        <v>7.9341358555460006</v>
      </c>
    </row>
    <row r="72" spans="1:24" ht="11.25" customHeight="1" x14ac:dyDescent="0.2">
      <c r="A72" s="22" t="s">
        <v>131</v>
      </c>
      <c r="B72" s="23" t="s">
        <v>132</v>
      </c>
      <c r="C72" s="30">
        <v>2.5557179707652624</v>
      </c>
      <c r="D72" s="30">
        <v>3.1527944969905413</v>
      </c>
      <c r="E72" s="30">
        <v>9.5528804815133261E-2</v>
      </c>
      <c r="F72" s="30">
        <v>0.14333619948409279</v>
      </c>
      <c r="G72" s="30">
        <v>0</v>
      </c>
      <c r="H72" s="30">
        <v>1.0031814273430779</v>
      </c>
      <c r="I72" s="30">
        <v>0</v>
      </c>
      <c r="J72" s="30">
        <v>4.7807394668959592E-2</v>
      </c>
      <c r="K72" s="30">
        <v>2.8900257953568351</v>
      </c>
      <c r="L72" s="30">
        <v>2.4668959587274295</v>
      </c>
      <c r="M72" s="30">
        <v>12.514703353396389</v>
      </c>
      <c r="N72" s="30">
        <v>7.3056749785038679</v>
      </c>
      <c r="O72" s="30">
        <v>19.615821152192606</v>
      </c>
      <c r="P72" s="30">
        <v>14.927858985382633</v>
      </c>
      <c r="Q72" s="30">
        <v>10.090283748925193</v>
      </c>
      <c r="R72" s="30">
        <v>6.7668099742046426</v>
      </c>
      <c r="S72" s="30">
        <v>4.5962166809974203</v>
      </c>
      <c r="T72" s="30">
        <v>6.676182287188305</v>
      </c>
      <c r="U72" s="30">
        <v>6.129492691315563</v>
      </c>
      <c r="V72" s="30">
        <v>6.8921754084264819</v>
      </c>
      <c r="W72" s="30">
        <v>7.6159931212381764</v>
      </c>
      <c r="X72" s="30">
        <v>7.2512467755803947</v>
      </c>
    </row>
    <row r="73" spans="1:24" ht="11.25" customHeight="1" x14ac:dyDescent="0.2">
      <c r="A73" s="22" t="s">
        <v>133</v>
      </c>
      <c r="B73" s="23" t="s">
        <v>134</v>
      </c>
      <c r="C73" s="30">
        <v>0.74041272570937233</v>
      </c>
      <c r="D73" s="30">
        <v>0.5493551160791057</v>
      </c>
      <c r="E73" s="30">
        <v>0.45382631126397238</v>
      </c>
      <c r="F73" s="30">
        <v>0.97927773000859841</v>
      </c>
      <c r="G73" s="30">
        <v>0.7165090283748925</v>
      </c>
      <c r="H73" s="30">
        <v>0.66878761822871879</v>
      </c>
      <c r="I73" s="30">
        <v>0.64488392089423896</v>
      </c>
      <c r="J73" s="30">
        <v>0.85984522785898532</v>
      </c>
      <c r="K73" s="30">
        <v>1.5525365434221841</v>
      </c>
      <c r="L73" s="30">
        <v>9.3388650042992261</v>
      </c>
      <c r="M73" s="30">
        <v>5.0396388650042994</v>
      </c>
      <c r="N73" s="30">
        <v>5.3028374892519343</v>
      </c>
      <c r="O73" s="30">
        <v>0.71659501289767835</v>
      </c>
      <c r="P73" s="30">
        <v>0.40601891659501288</v>
      </c>
      <c r="Q73" s="30">
        <v>0.52545141874462586</v>
      </c>
      <c r="R73" s="30">
        <v>0.52794496990541695</v>
      </c>
      <c r="S73" s="30">
        <v>5.9759243336199475E-2</v>
      </c>
      <c r="T73" s="30">
        <v>6.156491831470335E-2</v>
      </c>
      <c r="U73" s="30">
        <v>1.1349957007738609E-2</v>
      </c>
      <c r="V73" s="30">
        <v>0.40627687016337055</v>
      </c>
      <c r="W73" s="30">
        <v>0.83688736027515032</v>
      </c>
      <c r="X73" s="30">
        <v>0.68288907996560611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693.85477214101456</v>
      </c>
      <c r="D75" s="31">
        <v>672.70541702493529</v>
      </c>
      <c r="E75" s="31">
        <v>736.30601891659512</v>
      </c>
      <c r="F75" s="31">
        <v>727.37489251934642</v>
      </c>
      <c r="G75" s="31">
        <v>1008.9749785038695</v>
      </c>
      <c r="H75" s="31">
        <v>925.12244196044719</v>
      </c>
      <c r="I75" s="31">
        <v>874.02957867583837</v>
      </c>
      <c r="J75" s="31">
        <v>1047.2208082545142</v>
      </c>
      <c r="K75" s="31">
        <v>1025.6102321582114</v>
      </c>
      <c r="L75" s="31">
        <v>942.87257093723122</v>
      </c>
      <c r="M75" s="31">
        <v>914.4184006878761</v>
      </c>
      <c r="N75" s="31">
        <v>1147.9576096302665</v>
      </c>
      <c r="O75" s="31">
        <v>1249.26543422184</v>
      </c>
      <c r="P75" s="31">
        <v>1227.3887360275151</v>
      </c>
      <c r="Q75" s="31">
        <v>1342.6341358555462</v>
      </c>
      <c r="R75" s="31">
        <v>1342.2971625107482</v>
      </c>
      <c r="S75" s="31">
        <v>1438.4073086844369</v>
      </c>
      <c r="T75" s="31">
        <v>1495.2837489251935</v>
      </c>
      <c r="U75" s="31">
        <v>1473.1440240756665</v>
      </c>
      <c r="V75" s="31">
        <v>1414.2411006018917</v>
      </c>
      <c r="W75" s="31">
        <v>1514.9386070507308</v>
      </c>
      <c r="X75" s="31">
        <v>1578.0651762682714</v>
      </c>
    </row>
    <row r="76" spans="1:24" ht="11.25" customHeight="1" x14ac:dyDescent="0.2">
      <c r="A76" s="26" t="s">
        <v>139</v>
      </c>
      <c r="B76" s="27" t="s">
        <v>140</v>
      </c>
      <c r="C76" s="32">
        <v>7509.8184006878764</v>
      </c>
      <c r="D76" s="32">
        <v>7706.5566638005175</v>
      </c>
      <c r="E76" s="32">
        <v>7923.7176268271705</v>
      </c>
      <c r="F76" s="32">
        <v>8266.2662940670689</v>
      </c>
      <c r="G76" s="32">
        <v>8404.8116079105785</v>
      </c>
      <c r="H76" s="32">
        <v>8570.1963026655212</v>
      </c>
      <c r="I76" s="32">
        <v>8430.7417024935512</v>
      </c>
      <c r="J76" s="32">
        <v>8567.6834909716254</v>
      </c>
      <c r="K76" s="32">
        <v>8647.4926053310428</v>
      </c>
      <c r="L76" s="32">
        <v>8474.5198624247641</v>
      </c>
      <c r="M76" s="32">
        <v>8595.0355975924303</v>
      </c>
      <c r="N76" s="32">
        <v>8749.5951848667246</v>
      </c>
      <c r="O76" s="32">
        <v>8859.373946689595</v>
      </c>
      <c r="P76" s="32">
        <v>8785.9997420464315</v>
      </c>
      <c r="Q76" s="32">
        <v>9016.6656061908852</v>
      </c>
      <c r="R76" s="32">
        <v>9082.7732588134149</v>
      </c>
      <c r="S76" s="32">
        <v>9214.8729148753227</v>
      </c>
      <c r="T76" s="32">
        <v>9193.4500429922628</v>
      </c>
      <c r="U76" s="32">
        <v>9391.2431642304364</v>
      </c>
      <c r="V76" s="32">
        <v>9549.2622527944986</v>
      </c>
      <c r="W76" s="32">
        <v>9375.5164230438513</v>
      </c>
      <c r="X76" s="32">
        <v>9704.5861564918341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7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187</v>
      </c>
      <c r="B1" s="7" t="s">
        <v>248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7903.114265648991</v>
      </c>
      <c r="D2" s="28">
        <f t="shared" ref="D2" si="1">SUM(D3,D17,D22,D25,D26,D51,D52,D71,D74,D75,D76)</f>
        <v>8116.6777554290147</v>
      </c>
      <c r="E2" s="28">
        <f t="shared" ref="E2" si="2">SUM(E3,E17,E22,E25,E26,E51,E52,E71,E74,E75,E76)</f>
        <v>7786.955549445137</v>
      </c>
      <c r="F2" s="28">
        <f t="shared" ref="F2" si="3">SUM(F3,F17,F22,F25,F26,F51,F52,F71,F74,F75,F76)</f>
        <v>8372.7357654130192</v>
      </c>
      <c r="G2" s="28">
        <f t="shared" ref="G2" si="4">SUM(G3,G17,G22,G25,G26,G51,G52,G71,G74,G75,G76)</f>
        <v>8534.5876614076114</v>
      </c>
      <c r="H2" s="28">
        <f t="shared" ref="H2" si="5">SUM(H3,H17,H22,H25,H26,H51,H52,H71,H74,H75,H76)</f>
        <v>8168.2974040075924</v>
      </c>
      <c r="I2" s="28">
        <f t="shared" ref="I2" si="6">SUM(I3,I17,I22,I25,I26,I51,I52,I71,I74,I75,I76)</f>
        <v>7960.6090500287291</v>
      </c>
      <c r="J2" s="28">
        <f t="shared" ref="J2" si="7">SUM(J3,J17,J22,J25,J26,J51,J52,J71,J74,J75,J76)</f>
        <v>8048.9764396013661</v>
      </c>
      <c r="K2" s="28">
        <f t="shared" ref="K2" si="8">SUM(K3,K17,K22,K25,K26,K51,K52,K71,K74,K75,K76)</f>
        <v>7620.316686491853</v>
      </c>
      <c r="L2" s="28">
        <f t="shared" ref="L2" si="9">SUM(L3,L17,L22,L25,L26,L51,L52,L71,L74,L75,L76)</f>
        <v>6609.572050763205</v>
      </c>
      <c r="M2" s="28">
        <f t="shared" ref="M2" si="10">SUM(M3,M17,M22,M25,M26,M51,M52,M71,M74,M75,M76)</f>
        <v>7209.1986953616888</v>
      </c>
      <c r="N2" s="28">
        <f t="shared" ref="N2" si="11">SUM(N3,N17,N22,N25,N26,N51,N52,N71,N74,N75,N76)</f>
        <v>6970.2776744777766</v>
      </c>
      <c r="O2" s="28">
        <f t="shared" ref="O2" si="12">SUM(O3,O17,O22,O25,O26,O51,O52,O71,O74,O75,O76)</f>
        <v>6990.5928031038948</v>
      </c>
      <c r="P2" s="28">
        <f t="shared" ref="P2" si="13">SUM(P3,P17,P22,P25,P26,P51,P52,P71,P74,P75,P76)</f>
        <v>7157.1658580446401</v>
      </c>
      <c r="Q2" s="28">
        <f t="shared" ref="Q2" si="14">SUM(Q3,Q17,Q22,Q25,Q26,Q51,Q52,Q71,Q74,Q75,Q76)</f>
        <v>6819.5574207925956</v>
      </c>
      <c r="R2" s="28">
        <f t="shared" ref="R2" si="15">SUM(R3,R17,R22,R25,R26,R51,R52,R71,R74,R75,R76)</f>
        <v>6848.1310827617863</v>
      </c>
      <c r="S2" s="28">
        <f t="shared" ref="S2" si="16">SUM(S3,S17,S22,S25,S26,S51,S52,S71,S74,S75,S76)</f>
        <v>7312.2467199409093</v>
      </c>
      <c r="T2" s="28">
        <f t="shared" ref="T2" si="17">SUM(T3,T17,T22,T25,T26,T51,T52,T71,T74,T75,T76)</f>
        <v>7407.4817893164336</v>
      </c>
      <c r="U2" s="28">
        <f t="shared" ref="U2" si="18">SUM(U3,U17,U22,U25,U26,U51,U52,U71,U74,U75,U76)</f>
        <v>7541.5283091164929</v>
      </c>
      <c r="V2" s="28">
        <f t="shared" ref="V2" si="19">SUM(V3,V17,V22,V25,V26,V51,V52,V71,V74,V75,V76)</f>
        <v>7418.4927259860069</v>
      </c>
      <c r="W2" s="28">
        <f t="shared" ref="W2:X2" si="20">SUM(W3,W17,W22,W25,W26,W51,W52,W71,W74,W75,W76)</f>
        <v>6740.0749777418823</v>
      </c>
      <c r="X2" s="28">
        <f t="shared" si="20"/>
        <v>7101.3573241381127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21">SUM(C4,C8,C11)</f>
        <v>297.80283748925189</v>
      </c>
      <c r="D3" s="29">
        <f t="shared" ref="D3" si="22">SUM(D4,D8,D11)</f>
        <v>248.21212381771281</v>
      </c>
      <c r="E3" s="29">
        <f t="shared" ref="E3" si="23">SUM(E4,E8,E11)</f>
        <v>211.87936371453134</v>
      </c>
      <c r="F3" s="29">
        <f t="shared" ref="F3" si="24">SUM(F4,F8,F11)</f>
        <v>192.61685296646601</v>
      </c>
      <c r="G3" s="29">
        <f t="shared" ref="G3" si="25">SUM(G4,G8,G11)</f>
        <v>118.2517626827171</v>
      </c>
      <c r="H3" s="29">
        <f t="shared" ref="H3" si="26">SUM(H4,H8,H11)</f>
        <v>102.29896818572655</v>
      </c>
      <c r="I3" s="29">
        <f t="shared" ref="I3" si="27">SUM(I4,I8,I11)</f>
        <v>104.31805674978503</v>
      </c>
      <c r="J3" s="29">
        <f t="shared" ref="J3" si="28">SUM(J4,J8,J11)</f>
        <v>99.089509888220107</v>
      </c>
      <c r="K3" s="29">
        <f t="shared" ref="K3" si="29">SUM(K4,K8,K11)</f>
        <v>81.11556319862423</v>
      </c>
      <c r="L3" s="29">
        <f t="shared" ref="L3" si="30">SUM(L4,L8,L11)</f>
        <v>55.169217540842638</v>
      </c>
      <c r="M3" s="29">
        <f t="shared" ref="M3" si="31">SUM(M4,M8,M11)</f>
        <v>65.282631126397249</v>
      </c>
      <c r="N3" s="29">
        <f t="shared" ref="N3" si="32">SUM(N4,N8,N11)</f>
        <v>60.124763542562334</v>
      </c>
      <c r="O3" s="29">
        <f t="shared" ref="O3" si="33">SUM(O4,O8,O11)</f>
        <v>54.682201203783329</v>
      </c>
      <c r="P3" s="29">
        <f t="shared" ref="P3" si="34">SUM(P4,P8,P11)</f>
        <v>49.796560619088552</v>
      </c>
      <c r="Q3" s="29">
        <f t="shared" ref="Q3" si="35">SUM(Q4,Q8,Q11)</f>
        <v>36.261736887360271</v>
      </c>
      <c r="R3" s="29">
        <f t="shared" ref="R3" si="36">SUM(R4,R8,R11)</f>
        <v>29.356577815993113</v>
      </c>
      <c r="S3" s="29">
        <f t="shared" ref="S3" si="37">SUM(S4,S8,S11)</f>
        <v>199.88168529664659</v>
      </c>
      <c r="T3" s="29">
        <f t="shared" ref="T3" si="38">SUM(T4,T8,T11)</f>
        <v>206.91797076526217</v>
      </c>
      <c r="U3" s="29">
        <f t="shared" ref="U3" si="39">SUM(U4,U8,U11)</f>
        <v>156.1709372312983</v>
      </c>
      <c r="V3" s="29">
        <f t="shared" ref="V3" si="40">SUM(V4,V8,V11)</f>
        <v>200.96328460877044</v>
      </c>
      <c r="W3" s="29">
        <f t="shared" ref="W3:X3" si="41">SUM(W4,W8,W11)</f>
        <v>169.48099742046426</v>
      </c>
      <c r="X3" s="29">
        <f t="shared" si="41"/>
        <v>174.98108340498712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42">SUM(C5:C7)</f>
        <v>214.9772141014617</v>
      </c>
      <c r="D4" s="42">
        <f t="shared" ref="D4" si="43">SUM(D5:D7)</f>
        <v>176.11453138435081</v>
      </c>
      <c r="E4" s="42">
        <f t="shared" ref="E4" si="44">SUM(E5:E7)</f>
        <v>145.69931212381766</v>
      </c>
      <c r="F4" s="42">
        <f t="shared" ref="F4" si="45">SUM(F5:F7)</f>
        <v>129.57153912295786</v>
      </c>
      <c r="G4" s="42">
        <f t="shared" ref="G4" si="46">SUM(G5:G7)</f>
        <v>46.694239036973336</v>
      </c>
      <c r="H4" s="42">
        <f t="shared" ref="H4" si="47">SUM(H5:H7)</f>
        <v>42.384178847807398</v>
      </c>
      <c r="I4" s="42">
        <f t="shared" ref="I4" si="48">SUM(I5:I7)</f>
        <v>44.080653482373172</v>
      </c>
      <c r="J4" s="42">
        <f t="shared" ref="J4" si="49">SUM(J5:J7)</f>
        <v>32.162252794496993</v>
      </c>
      <c r="K4" s="42">
        <f t="shared" ref="K4" si="50">SUM(K5:K7)</f>
        <v>26.087704213241611</v>
      </c>
      <c r="L4" s="42">
        <f t="shared" ref="L4" si="51">SUM(L5:L7)</f>
        <v>21.247635425623386</v>
      </c>
      <c r="M4" s="42">
        <f t="shared" ref="M4" si="52">SUM(M5:M7)</f>
        <v>24.562596732588137</v>
      </c>
      <c r="N4" s="42">
        <f t="shared" ref="N4" si="53">SUM(N5:N7)</f>
        <v>21.233619948409281</v>
      </c>
      <c r="O4" s="42">
        <f t="shared" ref="O4" si="54">SUM(O5:O7)</f>
        <v>20.115563198624248</v>
      </c>
      <c r="P4" s="42">
        <f t="shared" ref="P4" si="55">SUM(P5:P7)</f>
        <v>18.323817712811689</v>
      </c>
      <c r="Q4" s="42">
        <f t="shared" ref="Q4" si="56">SUM(Q5:Q7)</f>
        <v>15.132932072227</v>
      </c>
      <c r="R4" s="42">
        <f t="shared" ref="R4" si="57">SUM(R5:R7)</f>
        <v>15.609286328460872</v>
      </c>
      <c r="S4" s="42">
        <f t="shared" ref="S4" si="58">SUM(S5:S7)</f>
        <v>186.55812553740324</v>
      </c>
      <c r="T4" s="42">
        <f t="shared" ref="T4" si="59">SUM(T5:T7)</f>
        <v>186.59398108340491</v>
      </c>
      <c r="U4" s="42">
        <f t="shared" ref="U4" si="60">SUM(U5:U7)</f>
        <v>134.56259673258808</v>
      </c>
      <c r="V4" s="42">
        <f t="shared" ref="V4" si="61">SUM(V5:V7)</f>
        <v>185.66268271711093</v>
      </c>
      <c r="W4" s="42">
        <f t="shared" ref="W4:X4" si="62">SUM(W5:W7)</f>
        <v>163.15907136715387</v>
      </c>
      <c r="X4" s="42">
        <f t="shared" si="62"/>
        <v>164.83447979363714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1.375752364574377E-3</v>
      </c>
      <c r="U5" s="30">
        <v>0</v>
      </c>
      <c r="V5" s="30">
        <v>0</v>
      </c>
      <c r="W5" s="30">
        <v>0</v>
      </c>
      <c r="X5" s="30">
        <v>0</v>
      </c>
    </row>
    <row r="6" spans="1:24" ht="11.25" customHeight="1" x14ac:dyDescent="0.2">
      <c r="A6" s="39" t="s">
        <v>7</v>
      </c>
      <c r="B6" s="23" t="s">
        <v>8</v>
      </c>
      <c r="C6" s="30">
        <v>0</v>
      </c>
      <c r="D6" s="30">
        <v>0.68048151332760098</v>
      </c>
      <c r="E6" s="30">
        <v>1.349785038693035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</row>
    <row r="7" spans="1:24" ht="11.25" customHeight="1" x14ac:dyDescent="0.2">
      <c r="A7" s="39" t="s">
        <v>9</v>
      </c>
      <c r="B7" s="23" t="s">
        <v>10</v>
      </c>
      <c r="C7" s="30">
        <v>214.9772141014617</v>
      </c>
      <c r="D7" s="30">
        <v>175.43404987102321</v>
      </c>
      <c r="E7" s="30">
        <v>144.34952708512463</v>
      </c>
      <c r="F7" s="30">
        <v>129.57153912295786</v>
      </c>
      <c r="G7" s="30">
        <v>46.694239036973336</v>
      </c>
      <c r="H7" s="30">
        <v>42.384178847807398</v>
      </c>
      <c r="I7" s="30">
        <v>44.080653482373172</v>
      </c>
      <c r="J7" s="30">
        <v>32.162252794496993</v>
      </c>
      <c r="K7" s="30">
        <v>26.087704213241611</v>
      </c>
      <c r="L7" s="30">
        <v>21.247635425623386</v>
      </c>
      <c r="M7" s="30">
        <v>24.562596732588137</v>
      </c>
      <c r="N7" s="30">
        <v>21.233619948409281</v>
      </c>
      <c r="O7" s="30">
        <v>20.115563198624248</v>
      </c>
      <c r="P7" s="30">
        <v>18.323817712811689</v>
      </c>
      <c r="Q7" s="30">
        <v>15.132932072227</v>
      </c>
      <c r="R7" s="30">
        <v>15.609286328460872</v>
      </c>
      <c r="S7" s="30">
        <v>186.55812553740324</v>
      </c>
      <c r="T7" s="30">
        <v>186.59260533104035</v>
      </c>
      <c r="U7" s="30">
        <v>134.56259673258808</v>
      </c>
      <c r="V7" s="30">
        <v>185.66268271711093</v>
      </c>
      <c r="W7" s="30">
        <v>163.15907136715387</v>
      </c>
      <c r="X7" s="30">
        <v>164.83447979363714</v>
      </c>
    </row>
    <row r="8" spans="1:24" ht="11.25" customHeight="1" x14ac:dyDescent="0.2">
      <c r="A8" s="40" t="s">
        <v>343</v>
      </c>
      <c r="B8" s="41" t="s">
        <v>344</v>
      </c>
      <c r="C8" s="42">
        <f t="shared" ref="C8" si="63">SUM(C9:C10)</f>
        <v>30.604471195184864</v>
      </c>
      <c r="D8" s="42">
        <f t="shared" ref="D8" si="64">SUM(D9:D10)</f>
        <v>19.342218400687869</v>
      </c>
      <c r="E8" s="42">
        <f t="shared" ref="E8" si="65">SUM(E9:E10)</f>
        <v>19.57884780739467</v>
      </c>
      <c r="F8" s="42">
        <f t="shared" ref="F8" si="66">SUM(F9:F10)</f>
        <v>22.898710232158209</v>
      </c>
      <c r="G8" s="42">
        <f t="shared" ref="G8" si="67">SUM(G9:G10)</f>
        <v>16.733791917454852</v>
      </c>
      <c r="H8" s="42">
        <f t="shared" ref="H8" si="68">SUM(H9:H10)</f>
        <v>13.233619948409284</v>
      </c>
      <c r="I8" s="42">
        <f t="shared" ref="I8" si="69">SUM(I9:I10)</f>
        <v>9.3516766981943249</v>
      </c>
      <c r="J8" s="42">
        <f t="shared" ref="J8" si="70">SUM(J9:J10)</f>
        <v>11.952192605331041</v>
      </c>
      <c r="K8" s="42">
        <f t="shared" ref="K8" si="71">SUM(K9:K10)</f>
        <v>8.2385210662080812</v>
      </c>
      <c r="L8" s="42">
        <f t="shared" ref="L8" si="72">SUM(L9:L10)</f>
        <v>7.5045571797076516</v>
      </c>
      <c r="M8" s="42">
        <f t="shared" ref="M8" si="73">SUM(M9:M10)</f>
        <v>11.56749785038693</v>
      </c>
      <c r="N8" s="42">
        <f t="shared" ref="N8" si="74">SUM(N9:N10)</f>
        <v>11.762252794496989</v>
      </c>
      <c r="O8" s="42">
        <f t="shared" ref="O8" si="75">SUM(O9:O10)</f>
        <v>11.545485812553745</v>
      </c>
      <c r="P8" s="42">
        <f t="shared" ref="P8" si="76">SUM(P9:P10)</f>
        <v>11.252794496990541</v>
      </c>
      <c r="Q8" s="42">
        <f t="shared" ref="Q8" si="77">SUM(Q9:Q10)</f>
        <v>8.4126397248495266</v>
      </c>
      <c r="R8" s="42">
        <f t="shared" ref="R8" si="78">SUM(R9:R10)</f>
        <v>7.7283748925193461</v>
      </c>
      <c r="S8" s="42">
        <f t="shared" ref="S8" si="79">SUM(S9:S10)</f>
        <v>7.3046431642304377</v>
      </c>
      <c r="T8" s="42">
        <f t="shared" ref="T8" si="80">SUM(T9:T10)</f>
        <v>7.8258813413585546</v>
      </c>
      <c r="U8" s="42">
        <f t="shared" ref="U8" si="81">SUM(U9:U10)</f>
        <v>7.1660361134995707</v>
      </c>
      <c r="V8" s="42">
        <f t="shared" ref="V8" si="82">SUM(V9:V10)</f>
        <v>3.9676698194325013</v>
      </c>
      <c r="W8" s="42">
        <f t="shared" ref="W8:X8" si="83">SUM(W9:W10)</f>
        <v>4.9606190885640569</v>
      </c>
      <c r="X8" s="42">
        <f t="shared" si="83"/>
        <v>4.7601031814273425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</v>
      </c>
      <c r="E9" s="30">
        <v>0.41324161650902841</v>
      </c>
      <c r="F9" s="30">
        <v>0</v>
      </c>
      <c r="G9" s="30">
        <v>0</v>
      </c>
      <c r="H9" s="30">
        <v>0</v>
      </c>
      <c r="I9" s="30">
        <v>0</v>
      </c>
      <c r="J9" s="30">
        <v>0.48693035253654338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30.604471195184864</v>
      </c>
      <c r="D10" s="30">
        <v>19.342218400687869</v>
      </c>
      <c r="E10" s="30">
        <v>19.16560619088564</v>
      </c>
      <c r="F10" s="30">
        <v>22.898710232158209</v>
      </c>
      <c r="G10" s="30">
        <v>16.733791917454852</v>
      </c>
      <c r="H10" s="30">
        <v>13.233619948409284</v>
      </c>
      <c r="I10" s="30">
        <v>9.3516766981943249</v>
      </c>
      <c r="J10" s="30">
        <v>11.465262252794497</v>
      </c>
      <c r="K10" s="30">
        <v>8.2385210662080812</v>
      </c>
      <c r="L10" s="30">
        <v>7.5045571797076516</v>
      </c>
      <c r="M10" s="30">
        <v>11.56749785038693</v>
      </c>
      <c r="N10" s="30">
        <v>11.762252794496989</v>
      </c>
      <c r="O10" s="30">
        <v>11.545485812553745</v>
      </c>
      <c r="P10" s="30">
        <v>11.252794496990541</v>
      </c>
      <c r="Q10" s="30">
        <v>8.4126397248495266</v>
      </c>
      <c r="R10" s="30">
        <v>7.7283748925193461</v>
      </c>
      <c r="S10" s="30">
        <v>7.3046431642304377</v>
      </c>
      <c r="T10" s="30">
        <v>7.8258813413585546</v>
      </c>
      <c r="U10" s="30">
        <v>7.1660361134995707</v>
      </c>
      <c r="V10" s="30">
        <v>3.9676698194325013</v>
      </c>
      <c r="W10" s="30">
        <v>4.9606190885640569</v>
      </c>
      <c r="X10" s="30">
        <v>4.7601031814273425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" si="84">SUM(C12:C16)</f>
        <v>52.221152192605309</v>
      </c>
      <c r="D11" s="42">
        <f t="shared" ref="D11" si="85">SUM(D12:D16)</f>
        <v>52.755374032674119</v>
      </c>
      <c r="E11" s="42">
        <f t="shared" ref="E11" si="86">SUM(E12:E16)</f>
        <v>46.601203783319001</v>
      </c>
      <c r="F11" s="42">
        <f t="shared" ref="F11" si="87">SUM(F12:F16)</f>
        <v>40.14660361134996</v>
      </c>
      <c r="G11" s="42">
        <f t="shared" ref="G11" si="88">SUM(G12:G16)</f>
        <v>54.823731728288905</v>
      </c>
      <c r="H11" s="42">
        <f t="shared" ref="H11" si="89">SUM(H12:H16)</f>
        <v>46.681169389509876</v>
      </c>
      <c r="I11" s="42">
        <f t="shared" ref="I11" si="90">SUM(I12:I16)</f>
        <v>50.885726569217525</v>
      </c>
      <c r="J11" s="42">
        <f t="shared" ref="J11" si="91">SUM(J12:J16)</f>
        <v>54.975064488392064</v>
      </c>
      <c r="K11" s="42">
        <f t="shared" ref="K11" si="92">SUM(K12:K16)</f>
        <v>46.789337919174535</v>
      </c>
      <c r="L11" s="42">
        <f t="shared" ref="L11" si="93">SUM(L12:L16)</f>
        <v>26.417024935511602</v>
      </c>
      <c r="M11" s="42">
        <f t="shared" ref="M11" si="94">SUM(M12:M16)</f>
        <v>29.152536543422183</v>
      </c>
      <c r="N11" s="42">
        <f t="shared" ref="N11" si="95">SUM(N12:N16)</f>
        <v>27.128890799656059</v>
      </c>
      <c r="O11" s="42">
        <f t="shared" ref="O11" si="96">SUM(O12:O16)</f>
        <v>23.021152192605335</v>
      </c>
      <c r="P11" s="42">
        <f t="shared" ref="P11" si="97">SUM(P12:P16)</f>
        <v>20.219948409286328</v>
      </c>
      <c r="Q11" s="42">
        <f t="shared" ref="Q11" si="98">SUM(Q12:Q16)</f>
        <v>12.716165090283749</v>
      </c>
      <c r="R11" s="42">
        <f t="shared" ref="R11" si="99">SUM(R12:R16)</f>
        <v>6.0189165950128984</v>
      </c>
      <c r="S11" s="42">
        <f t="shared" ref="S11" si="100">SUM(S12:S16)</f>
        <v>6.0189165950128984</v>
      </c>
      <c r="T11" s="42">
        <f t="shared" ref="T11" si="101">SUM(T12:T16)</f>
        <v>12.498108340498709</v>
      </c>
      <c r="U11" s="42">
        <f t="shared" ref="U11" si="102">SUM(U12:U16)</f>
        <v>14.442304385210662</v>
      </c>
      <c r="V11" s="42">
        <f t="shared" ref="V11" si="103">SUM(V12:V16)</f>
        <v>11.332932072226999</v>
      </c>
      <c r="W11" s="42">
        <f t="shared" ref="W11:X11" si="104">SUM(W12:W16)</f>
        <v>1.3613069647463454</v>
      </c>
      <c r="X11" s="42">
        <f t="shared" si="104"/>
        <v>5.3865004299226138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</row>
    <row r="13" spans="1:24" ht="11.25" customHeight="1" x14ac:dyDescent="0.2">
      <c r="A13" s="39" t="s">
        <v>17</v>
      </c>
      <c r="B13" s="23" t="s">
        <v>18</v>
      </c>
      <c r="C13" s="30">
        <v>52.221152192605309</v>
      </c>
      <c r="D13" s="30">
        <v>52.755374032674119</v>
      </c>
      <c r="E13" s="30">
        <v>46.601203783319001</v>
      </c>
      <c r="F13" s="30">
        <v>40.14660361134996</v>
      </c>
      <c r="G13" s="30">
        <v>54.823731728288905</v>
      </c>
      <c r="H13" s="30">
        <v>46.681169389509876</v>
      </c>
      <c r="I13" s="30">
        <v>50.885726569217525</v>
      </c>
      <c r="J13" s="30">
        <v>54.975064488392064</v>
      </c>
      <c r="K13" s="30">
        <v>46.789337919174535</v>
      </c>
      <c r="L13" s="30">
        <v>26.417024935511602</v>
      </c>
      <c r="M13" s="30">
        <v>29.152536543422183</v>
      </c>
      <c r="N13" s="30">
        <v>27.128890799656059</v>
      </c>
      <c r="O13" s="30">
        <v>23.021152192605335</v>
      </c>
      <c r="P13" s="30">
        <v>20.219948409286328</v>
      </c>
      <c r="Q13" s="30">
        <v>12.716165090283749</v>
      </c>
      <c r="R13" s="30">
        <v>6.0189165950128984</v>
      </c>
      <c r="S13" s="30">
        <v>6.0189165950128984</v>
      </c>
      <c r="T13" s="30">
        <v>12.467411865864143</v>
      </c>
      <c r="U13" s="30">
        <v>14.442304385210662</v>
      </c>
      <c r="V13" s="30">
        <v>11.332932072226999</v>
      </c>
      <c r="W13" s="30">
        <v>1.3613069647463454</v>
      </c>
      <c r="X13" s="30">
        <v>5.3865004299226138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3.0696474634565776E-2</v>
      </c>
      <c r="U16" s="30">
        <v>0</v>
      </c>
      <c r="V16" s="30">
        <v>0</v>
      </c>
      <c r="W16" s="30">
        <v>0</v>
      </c>
      <c r="X16" s="30">
        <v>0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" si="105">SUM(C18:C21)</f>
        <v>12.59673258813414</v>
      </c>
      <c r="D17" s="31">
        <f t="shared" ref="D17" si="106">SUM(D18:D21)</f>
        <v>11.306964746345654</v>
      </c>
      <c r="E17" s="31">
        <f t="shared" ref="E17" si="107">SUM(E18:E21)</f>
        <v>10.576096302665521</v>
      </c>
      <c r="F17" s="31">
        <f t="shared" ref="F17" si="108">SUM(F18:F21)</f>
        <v>0</v>
      </c>
      <c r="G17" s="31">
        <f t="shared" ref="G17" si="109">SUM(G18:G21)</f>
        <v>6.4488392089423904E-2</v>
      </c>
      <c r="H17" s="31">
        <f t="shared" ref="H17" si="110">SUM(H18:H21)</f>
        <v>0</v>
      </c>
      <c r="I17" s="31">
        <f t="shared" ref="I17" si="111">SUM(I18:I21)</f>
        <v>10.361134995700773</v>
      </c>
      <c r="J17" s="31">
        <f t="shared" ref="J17" si="112">SUM(J18:J21)</f>
        <v>9.0498710232158217</v>
      </c>
      <c r="K17" s="31">
        <f t="shared" ref="K17" si="113">SUM(K18:K21)</f>
        <v>9.114359415305243</v>
      </c>
      <c r="L17" s="31">
        <f t="shared" ref="L17" si="114">SUM(L18:L21)</f>
        <v>7.9320722269991393</v>
      </c>
      <c r="M17" s="31">
        <f t="shared" ref="M17" si="115">SUM(M18:M21)</f>
        <v>8.3619948409286327</v>
      </c>
      <c r="N17" s="31">
        <f t="shared" ref="N17" si="116">SUM(N18:N21)</f>
        <v>37.231298366294062</v>
      </c>
      <c r="O17" s="31">
        <f t="shared" ref="O17" si="117">SUM(O18:O21)</f>
        <v>36.758383490971617</v>
      </c>
      <c r="P17" s="31">
        <f t="shared" ref="P17" si="118">SUM(P18:P21)</f>
        <v>31.384350816852962</v>
      </c>
      <c r="Q17" s="31">
        <f t="shared" ref="Q17" si="119">SUM(Q18:Q21)</f>
        <v>35.877042132416157</v>
      </c>
      <c r="R17" s="31">
        <f t="shared" ref="R17" si="120">SUM(R18:R21)</f>
        <v>39.746345657781603</v>
      </c>
      <c r="S17" s="31">
        <f t="shared" ref="S17" si="121">SUM(S18:S21)</f>
        <v>39.853826311263973</v>
      </c>
      <c r="T17" s="31">
        <f t="shared" ref="T17" si="122">SUM(T18:T21)</f>
        <v>37.274290627687023</v>
      </c>
      <c r="U17" s="31">
        <f t="shared" ref="U17" si="123">SUM(U18:U21)</f>
        <v>32.437661220980218</v>
      </c>
      <c r="V17" s="31">
        <f t="shared" ref="V17" si="124">SUM(V18:V21)</f>
        <v>27.214101461736881</v>
      </c>
      <c r="W17" s="31">
        <f t="shared" ref="W17:X17" si="125">SUM(W18:W21)</f>
        <v>20.031556319862421</v>
      </c>
      <c r="X17" s="31">
        <f t="shared" si="125"/>
        <v>14.28873602751505</v>
      </c>
    </row>
    <row r="18" spans="1:24" ht="11.25" customHeight="1" x14ac:dyDescent="0.2">
      <c r="A18" s="22" t="s">
        <v>27</v>
      </c>
      <c r="B18" s="23" t="s">
        <v>28</v>
      </c>
      <c r="C18" s="30">
        <v>0.3869303525365434</v>
      </c>
      <c r="D18" s="30">
        <v>0.32244196044711948</v>
      </c>
      <c r="E18" s="30">
        <v>0.27944969905417022</v>
      </c>
      <c r="F18" s="30">
        <v>0</v>
      </c>
      <c r="G18" s="30">
        <v>6.4488392089423904E-2</v>
      </c>
      <c r="H18" s="30">
        <v>0</v>
      </c>
      <c r="I18" s="30">
        <v>0.96732588134135844</v>
      </c>
      <c r="J18" s="30">
        <v>0.68787618228718828</v>
      </c>
      <c r="K18" s="30">
        <v>6.4488392089423904E-2</v>
      </c>
      <c r="L18" s="30">
        <v>4.2992261392949267E-2</v>
      </c>
      <c r="M18" s="30">
        <v>0</v>
      </c>
      <c r="N18" s="30">
        <v>0</v>
      </c>
      <c r="O18" s="30">
        <v>0</v>
      </c>
      <c r="P18" s="30">
        <v>2.149613069647463E-2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12.209802235597596</v>
      </c>
      <c r="D19" s="30">
        <v>10.984522785898536</v>
      </c>
      <c r="E19" s="30">
        <v>10.29664660361135</v>
      </c>
      <c r="F19" s="30">
        <v>0</v>
      </c>
      <c r="G19" s="30">
        <v>0</v>
      </c>
      <c r="H19" s="30">
        <v>0</v>
      </c>
      <c r="I19" s="30">
        <v>9.3938091143594153</v>
      </c>
      <c r="J19" s="30">
        <v>8.3619948409286327</v>
      </c>
      <c r="K19" s="30">
        <v>9.0498710232158199</v>
      </c>
      <c r="L19" s="30">
        <v>7.8890799656061903</v>
      </c>
      <c r="M19" s="30">
        <v>8.3619948409286327</v>
      </c>
      <c r="N19" s="30">
        <v>37.231298366294062</v>
      </c>
      <c r="O19" s="30">
        <v>36.758383490971617</v>
      </c>
      <c r="P19" s="30">
        <v>31.362854686156489</v>
      </c>
      <c r="Q19" s="30">
        <v>35.877042132416157</v>
      </c>
      <c r="R19" s="30">
        <v>39.746345657781603</v>
      </c>
      <c r="S19" s="30">
        <v>39.853826311263973</v>
      </c>
      <c r="T19" s="30">
        <v>37.274290627687023</v>
      </c>
      <c r="U19" s="30">
        <v>32.437661220980218</v>
      </c>
      <c r="V19" s="30">
        <v>27.214101461736881</v>
      </c>
      <c r="W19" s="30">
        <v>20.031556319862421</v>
      </c>
      <c r="X19" s="30">
        <v>14.28873602751505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" si="126">SUM(C23:C24)</f>
        <v>0</v>
      </c>
      <c r="D22" s="31">
        <f t="shared" ref="D22" si="127">SUM(D23:D24)</f>
        <v>0</v>
      </c>
      <c r="E22" s="31">
        <f t="shared" ref="E22" si="128">SUM(E23:E24)</f>
        <v>0</v>
      </c>
      <c r="F22" s="31">
        <f t="shared" ref="F22" si="129">SUM(F23:F24)</f>
        <v>0</v>
      </c>
      <c r="G22" s="31">
        <f t="shared" ref="G22" si="130">SUM(G23:G24)</f>
        <v>0</v>
      </c>
      <c r="H22" s="31">
        <f t="shared" ref="H22" si="131">SUM(H23:H24)</f>
        <v>0</v>
      </c>
      <c r="I22" s="31">
        <f t="shared" ref="I22" si="132">SUM(I23:I24)</f>
        <v>0</v>
      </c>
      <c r="J22" s="31">
        <f t="shared" ref="J22" si="133">SUM(J23:J24)</f>
        <v>0</v>
      </c>
      <c r="K22" s="31">
        <f t="shared" ref="K22" si="134">SUM(K23:K24)</f>
        <v>0</v>
      </c>
      <c r="L22" s="31">
        <f t="shared" ref="L22" si="135">SUM(L23:L24)</f>
        <v>0</v>
      </c>
      <c r="M22" s="31">
        <f t="shared" ref="M22" si="136">SUM(M23:M24)</f>
        <v>0</v>
      </c>
      <c r="N22" s="31">
        <f t="shared" ref="N22" si="137">SUM(N23:N24)</f>
        <v>0</v>
      </c>
      <c r="O22" s="31">
        <f t="shared" ref="O22" si="138">SUM(O23:O24)</f>
        <v>0</v>
      </c>
      <c r="P22" s="31">
        <f t="shared" ref="P22" si="139">SUM(P23:P24)</f>
        <v>0</v>
      </c>
      <c r="Q22" s="31">
        <f t="shared" ref="Q22" si="140">SUM(Q23:Q24)</f>
        <v>0</v>
      </c>
      <c r="R22" s="31">
        <f t="shared" ref="R22" si="141">SUM(R23:R24)</f>
        <v>0</v>
      </c>
      <c r="S22" s="31">
        <f t="shared" ref="S22" si="142">SUM(S23:S24)</f>
        <v>0</v>
      </c>
      <c r="T22" s="31">
        <f t="shared" ref="T22" si="143">SUM(T23:T24)</f>
        <v>0</v>
      </c>
      <c r="U22" s="31">
        <f t="shared" ref="U22" si="144">SUM(U23:U24)</f>
        <v>0</v>
      </c>
      <c r="V22" s="31">
        <f t="shared" ref="V22" si="145">SUM(V23:V24)</f>
        <v>0</v>
      </c>
      <c r="W22" s="31">
        <f t="shared" ref="W22:X22" si="146">SUM(W23:W24)</f>
        <v>0</v>
      </c>
      <c r="X22" s="31">
        <f t="shared" si="146"/>
        <v>0</v>
      </c>
    </row>
    <row r="23" spans="1:24" ht="11.25" customHeight="1" x14ac:dyDescent="0.2">
      <c r="A23" s="22" t="s">
        <v>37</v>
      </c>
      <c r="B23" s="23" t="s">
        <v>38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47">SUM(C27,C33)</f>
        <v>684.18340498710234</v>
      </c>
      <c r="D26" s="31">
        <f t="shared" ref="D26" si="148">SUM(D27,D33)</f>
        <v>721.17678417884781</v>
      </c>
      <c r="E26" s="31">
        <f t="shared" ref="E26" si="149">SUM(E27,E33)</f>
        <v>623.6840928632846</v>
      </c>
      <c r="F26" s="31">
        <f t="shared" ref="F26" si="150">SUM(F27,F33)</f>
        <v>566.1268271711092</v>
      </c>
      <c r="G26" s="31">
        <f t="shared" ref="G26" si="151">SUM(G27,G33)</f>
        <v>524.98650042992267</v>
      </c>
      <c r="H26" s="31">
        <f t="shared" ref="H26" si="152">SUM(H27,H33)</f>
        <v>492.87368873602747</v>
      </c>
      <c r="I26" s="31">
        <f t="shared" ref="I26" si="153">SUM(I27,I33)</f>
        <v>514.63568357695613</v>
      </c>
      <c r="J26" s="31">
        <f t="shared" ref="J26" si="154">SUM(J27,J33)</f>
        <v>470.88039552880474</v>
      </c>
      <c r="K26" s="31">
        <f t="shared" ref="K26" si="155">SUM(K27,K33)</f>
        <v>394.02080825451412</v>
      </c>
      <c r="L26" s="31">
        <f t="shared" ref="L26" si="156">SUM(L27,L33)</f>
        <v>349.19802235597587</v>
      </c>
      <c r="M26" s="31">
        <f t="shared" ref="M26" si="157">SUM(M27,M33)</f>
        <v>373.52106620808246</v>
      </c>
      <c r="N26" s="31">
        <f t="shared" ref="N26" si="158">SUM(N27,N33)</f>
        <v>283.16784178847809</v>
      </c>
      <c r="O26" s="31">
        <f t="shared" ref="O26" si="159">SUM(O27,O33)</f>
        <v>263.20601891659493</v>
      </c>
      <c r="P26" s="31">
        <f t="shared" ref="P26" si="160">SUM(P27,P33)</f>
        <v>214.36397248495268</v>
      </c>
      <c r="Q26" s="31">
        <f t="shared" ref="Q26" si="161">SUM(Q27,Q33)</f>
        <v>193.03740326741183</v>
      </c>
      <c r="R26" s="31">
        <f t="shared" ref="R26" si="162">SUM(R27,R33)</f>
        <v>194.64772141014615</v>
      </c>
      <c r="S26" s="31">
        <f t="shared" ref="S26" si="163">SUM(S27,S33)</f>
        <v>198.96371453138434</v>
      </c>
      <c r="T26" s="31">
        <f t="shared" ref="T26" si="164">SUM(T27,T33)</f>
        <v>183.12029234737741</v>
      </c>
      <c r="U26" s="31">
        <f t="shared" ref="U26" si="165">SUM(U27,U33)</f>
        <v>208.13877901977639</v>
      </c>
      <c r="V26" s="31">
        <f t="shared" ref="V26" si="166">SUM(V27,V33)</f>
        <v>174.02141014617371</v>
      </c>
      <c r="W26" s="31">
        <f t="shared" ref="W26:X26" si="167">SUM(W27,W33)</f>
        <v>163.9030954428203</v>
      </c>
      <c r="X26" s="31">
        <f t="shared" si="167"/>
        <v>154.65528804815131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" si="168">SUM(C28:C32)</f>
        <v>0</v>
      </c>
      <c r="D27" s="42">
        <f t="shared" ref="D27" si="169">SUM(D28:D32)</f>
        <v>0</v>
      </c>
      <c r="E27" s="42">
        <f t="shared" ref="E27" si="170">SUM(E28:E32)</f>
        <v>0</v>
      </c>
      <c r="F27" s="42">
        <f t="shared" ref="F27" si="171">SUM(F28:F32)</f>
        <v>0</v>
      </c>
      <c r="G27" s="42">
        <f t="shared" ref="G27" si="172">SUM(G28:G32)</f>
        <v>0</v>
      </c>
      <c r="H27" s="42">
        <f t="shared" ref="H27" si="173">SUM(H28:H32)</f>
        <v>0</v>
      </c>
      <c r="I27" s="42">
        <f t="shared" ref="I27" si="174">SUM(I28:I32)</f>
        <v>0</v>
      </c>
      <c r="J27" s="42">
        <f t="shared" ref="J27" si="175">SUM(J28:J32)</f>
        <v>0</v>
      </c>
      <c r="K27" s="42">
        <f t="shared" ref="K27" si="176">SUM(K28:K32)</f>
        <v>0</v>
      </c>
      <c r="L27" s="42">
        <f t="shared" ref="L27" si="177">SUM(L28:L32)</f>
        <v>0</v>
      </c>
      <c r="M27" s="42">
        <f t="shared" ref="M27" si="178">SUM(M28:M32)</f>
        <v>0</v>
      </c>
      <c r="N27" s="42">
        <f t="shared" ref="N27" si="179">SUM(N28:N32)</f>
        <v>0</v>
      </c>
      <c r="O27" s="42">
        <f t="shared" ref="O27" si="180">SUM(O28:O32)</f>
        <v>0</v>
      </c>
      <c r="P27" s="42">
        <f t="shared" ref="P27" si="181">SUM(P28:P32)</f>
        <v>0</v>
      </c>
      <c r="Q27" s="42">
        <f t="shared" ref="Q27" si="182">SUM(Q28:Q32)</f>
        <v>0</v>
      </c>
      <c r="R27" s="42">
        <f t="shared" ref="R27" si="183">SUM(R28:R32)</f>
        <v>0</v>
      </c>
      <c r="S27" s="42">
        <f t="shared" ref="S27" si="184">SUM(S28:S32)</f>
        <v>0</v>
      </c>
      <c r="T27" s="42">
        <f t="shared" ref="T27" si="185">SUM(T28:T32)</f>
        <v>0</v>
      </c>
      <c r="U27" s="42">
        <f t="shared" ref="U27" si="186">SUM(U28:U32)</f>
        <v>0</v>
      </c>
      <c r="V27" s="42">
        <f t="shared" ref="V27" si="187">SUM(V28:V32)</f>
        <v>0</v>
      </c>
      <c r="W27" s="42">
        <f t="shared" ref="W27:X27" si="188">SUM(W28:W32)</f>
        <v>0</v>
      </c>
      <c r="X27" s="42">
        <f t="shared" si="188"/>
        <v>0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" si="189">SUM(C34:C50)</f>
        <v>684.18340498710234</v>
      </c>
      <c r="D33" s="42">
        <f t="shared" ref="D33" si="190">SUM(D34:D50)</f>
        <v>721.17678417884781</v>
      </c>
      <c r="E33" s="42">
        <f t="shared" ref="E33" si="191">SUM(E34:E50)</f>
        <v>623.6840928632846</v>
      </c>
      <c r="F33" s="42">
        <f t="shared" ref="F33" si="192">SUM(F34:F50)</f>
        <v>566.1268271711092</v>
      </c>
      <c r="G33" s="42">
        <f t="shared" ref="G33" si="193">SUM(G34:G50)</f>
        <v>524.98650042992267</v>
      </c>
      <c r="H33" s="42">
        <f t="shared" ref="H33" si="194">SUM(H34:H50)</f>
        <v>492.87368873602747</v>
      </c>
      <c r="I33" s="42">
        <f t="shared" ref="I33" si="195">SUM(I34:I50)</f>
        <v>514.63568357695613</v>
      </c>
      <c r="J33" s="42">
        <f t="shared" ref="J33" si="196">SUM(J34:J50)</f>
        <v>470.88039552880474</v>
      </c>
      <c r="K33" s="42">
        <f t="shared" ref="K33" si="197">SUM(K34:K50)</f>
        <v>394.02080825451412</v>
      </c>
      <c r="L33" s="42">
        <f t="shared" ref="L33" si="198">SUM(L34:L50)</f>
        <v>349.19802235597587</v>
      </c>
      <c r="M33" s="42">
        <f t="shared" ref="M33" si="199">SUM(M34:M50)</f>
        <v>373.52106620808246</v>
      </c>
      <c r="N33" s="42">
        <f t="shared" ref="N33" si="200">SUM(N34:N50)</f>
        <v>283.16784178847809</v>
      </c>
      <c r="O33" s="42">
        <f t="shared" ref="O33" si="201">SUM(O34:O50)</f>
        <v>263.20601891659493</v>
      </c>
      <c r="P33" s="42">
        <f t="shared" ref="P33" si="202">SUM(P34:P50)</f>
        <v>214.36397248495268</v>
      </c>
      <c r="Q33" s="42">
        <f t="shared" ref="Q33" si="203">SUM(Q34:Q50)</f>
        <v>193.03740326741183</v>
      </c>
      <c r="R33" s="42">
        <f t="shared" ref="R33" si="204">SUM(R34:R50)</f>
        <v>194.64772141014615</v>
      </c>
      <c r="S33" s="42">
        <f t="shared" ref="S33" si="205">SUM(S34:S50)</f>
        <v>198.96371453138434</v>
      </c>
      <c r="T33" s="42">
        <f t="shared" ref="T33" si="206">SUM(T34:T50)</f>
        <v>183.12029234737741</v>
      </c>
      <c r="U33" s="42">
        <f t="shared" ref="U33" si="207">SUM(U34:U50)</f>
        <v>208.13877901977639</v>
      </c>
      <c r="V33" s="42">
        <f t="shared" ref="V33" si="208">SUM(V34:V50)</f>
        <v>174.02141014617371</v>
      </c>
      <c r="W33" s="42">
        <f t="shared" ref="W33:X33" si="209">SUM(W34:W50)</f>
        <v>163.9030954428203</v>
      </c>
      <c r="X33" s="42">
        <f t="shared" si="209"/>
        <v>154.65528804815131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156.60180567497849</v>
      </c>
      <c r="D36" s="30">
        <v>181.39759243336201</v>
      </c>
      <c r="E36" s="30">
        <v>149.93938091143593</v>
      </c>
      <c r="F36" s="30">
        <v>71.779535683576967</v>
      </c>
      <c r="G36" s="30">
        <v>75.401203783319005</v>
      </c>
      <c r="H36" s="30">
        <v>70.961478933791909</v>
      </c>
      <c r="I36" s="30">
        <v>74.304213241616495</v>
      </c>
      <c r="J36" s="30">
        <v>77.851074806534825</v>
      </c>
      <c r="K36" s="30">
        <v>70.004901117798781</v>
      </c>
      <c r="L36" s="30">
        <v>55.639122957867578</v>
      </c>
      <c r="M36" s="30">
        <v>76.154170249355104</v>
      </c>
      <c r="N36" s="30">
        <v>57.404557179707652</v>
      </c>
      <c r="O36" s="30">
        <v>57.20868443680137</v>
      </c>
      <c r="P36" s="30">
        <v>59.976440240756659</v>
      </c>
      <c r="Q36" s="30">
        <v>51.871797076526228</v>
      </c>
      <c r="R36" s="30">
        <v>51.741788478073936</v>
      </c>
      <c r="S36" s="30">
        <v>57.257781599312118</v>
      </c>
      <c r="T36" s="30">
        <v>57.097764402407556</v>
      </c>
      <c r="U36" s="30">
        <v>62.129578675838324</v>
      </c>
      <c r="V36" s="30">
        <v>56.97687016337057</v>
      </c>
      <c r="W36" s="30">
        <v>52.287704213241618</v>
      </c>
      <c r="X36" s="30">
        <v>51.06380051590714</v>
      </c>
    </row>
    <row r="37" spans="1:24" ht="11.25" customHeight="1" x14ac:dyDescent="0.2">
      <c r="A37" s="39" t="s">
        <v>61</v>
      </c>
      <c r="B37" s="23" t="s">
        <v>62</v>
      </c>
      <c r="C37" s="30">
        <v>3.1742906276870162</v>
      </c>
      <c r="D37" s="30">
        <v>0.98400687876182291</v>
      </c>
      <c r="E37" s="30">
        <v>0</v>
      </c>
      <c r="F37" s="30">
        <v>1.058125537403267</v>
      </c>
      <c r="G37" s="30">
        <v>1.058125537403267</v>
      </c>
      <c r="H37" s="30">
        <v>1.1586414445399824</v>
      </c>
      <c r="I37" s="30">
        <v>1.2453998280309539</v>
      </c>
      <c r="J37" s="30">
        <v>1.1618228718830605</v>
      </c>
      <c r="K37" s="30">
        <v>0.15975924333619951</v>
      </c>
      <c r="L37" s="30">
        <v>1.1361994840928635</v>
      </c>
      <c r="M37" s="30">
        <v>3.2110060189165948</v>
      </c>
      <c r="N37" s="30">
        <v>2.104041272570937</v>
      </c>
      <c r="O37" s="30">
        <v>3.1457437661220986</v>
      </c>
      <c r="P37" s="30">
        <v>3.1895958727429061</v>
      </c>
      <c r="Q37" s="30">
        <v>3.3195184866723992</v>
      </c>
      <c r="R37" s="30">
        <v>1.4811693895098879</v>
      </c>
      <c r="S37" s="30">
        <v>1.2042992261392944</v>
      </c>
      <c r="T37" s="30">
        <v>0.84239036973344794</v>
      </c>
      <c r="U37" s="30">
        <v>4.4343078245915741</v>
      </c>
      <c r="V37" s="30">
        <v>7.6301805674978489</v>
      </c>
      <c r="W37" s="30">
        <v>3.3264832330180569</v>
      </c>
      <c r="X37" s="30">
        <v>3.4699914015477216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1.031814273430782E-3</v>
      </c>
      <c r="U38" s="30">
        <v>1.031814273430782E-3</v>
      </c>
      <c r="V38" s="30">
        <v>1.031814273430782E-3</v>
      </c>
      <c r="W38" s="30">
        <v>2.0636285468615648E-3</v>
      </c>
      <c r="X38" s="30">
        <v>2.8374892519346519E-2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2.1066208082545139</v>
      </c>
      <c r="D40" s="30">
        <v>2.1066208082545139</v>
      </c>
      <c r="E40" s="30">
        <v>1.053310404127257</v>
      </c>
      <c r="F40" s="30">
        <v>1.053310404127257</v>
      </c>
      <c r="G40" s="30">
        <v>1.053310404127257</v>
      </c>
      <c r="H40" s="30">
        <v>1.053310404127257</v>
      </c>
      <c r="I40" s="30">
        <v>2.1066208082545139</v>
      </c>
      <c r="J40" s="30">
        <v>2.1066208082545139</v>
      </c>
      <c r="K40" s="30">
        <v>1.053310404127257</v>
      </c>
      <c r="L40" s="30">
        <v>1.026999140154772</v>
      </c>
      <c r="M40" s="30">
        <v>1.026999140154772</v>
      </c>
      <c r="N40" s="30">
        <v>1.026999140154772</v>
      </c>
      <c r="O40" s="30">
        <v>0</v>
      </c>
      <c r="P40" s="30">
        <v>1.026999140154772</v>
      </c>
      <c r="Q40" s="30">
        <v>1.026999140154772</v>
      </c>
      <c r="R40" s="30">
        <v>0</v>
      </c>
      <c r="S40" s="30">
        <v>1.026999140154772</v>
      </c>
      <c r="T40" s="30">
        <v>0.41496130696474631</v>
      </c>
      <c r="U40" s="30">
        <v>0.93508168529664648</v>
      </c>
      <c r="V40" s="30">
        <v>0.48383490971625109</v>
      </c>
      <c r="W40" s="30">
        <v>0.72536543422183997</v>
      </c>
      <c r="X40" s="30">
        <v>0.86027515047291492</v>
      </c>
    </row>
    <row r="41" spans="1:24" ht="11.25" customHeight="1" x14ac:dyDescent="0.2">
      <c r="A41" s="39" t="s">
        <v>69</v>
      </c>
      <c r="B41" s="23" t="s">
        <v>70</v>
      </c>
      <c r="C41" s="30">
        <v>2.2080825451418731</v>
      </c>
      <c r="D41" s="30">
        <v>9.5012897678417876E-2</v>
      </c>
      <c r="E41" s="30">
        <v>7.3860705073086841E-2</v>
      </c>
      <c r="F41" s="30">
        <v>2.1158211521926047</v>
      </c>
      <c r="G41" s="30">
        <v>4.1186586414445399E-2</v>
      </c>
      <c r="H41" s="30">
        <v>0.18469475494411011</v>
      </c>
      <c r="I41" s="30">
        <v>0.1013757523645744</v>
      </c>
      <c r="J41" s="30">
        <v>0</v>
      </c>
      <c r="K41" s="30">
        <v>0.1034393809114359</v>
      </c>
      <c r="L41" s="30">
        <v>2.6045571797076521</v>
      </c>
      <c r="M41" s="30">
        <v>0.6587274290627686</v>
      </c>
      <c r="N41" s="30">
        <v>2.639724849527085E-2</v>
      </c>
      <c r="O41" s="30">
        <v>0.64918314703353386</v>
      </c>
      <c r="P41" s="30">
        <v>0.57110920034393808</v>
      </c>
      <c r="Q41" s="30">
        <v>3.0610490111779881E-2</v>
      </c>
      <c r="R41" s="30">
        <v>4.7463456577815991E-2</v>
      </c>
      <c r="S41" s="30">
        <v>6.5434221840068779E-2</v>
      </c>
      <c r="T41" s="30">
        <v>9.8022355975924333E-2</v>
      </c>
      <c r="U41" s="30">
        <v>0.10963026655202064</v>
      </c>
      <c r="V41" s="30">
        <v>0.11917454858125537</v>
      </c>
      <c r="W41" s="30">
        <v>0.1181427343078246</v>
      </c>
      <c r="X41" s="30">
        <v>5.2794496990541687E-2</v>
      </c>
    </row>
    <row r="42" spans="1:24" ht="11.25" customHeight="1" x14ac:dyDescent="0.2">
      <c r="A42" s="39" t="s">
        <v>71</v>
      </c>
      <c r="B42" s="23" t="s">
        <v>72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324.97282889079958</v>
      </c>
      <c r="D43" s="30">
        <v>345.95846947549438</v>
      </c>
      <c r="E43" s="30">
        <v>306.2106620808255</v>
      </c>
      <c r="F43" s="30">
        <v>318.3050730868444</v>
      </c>
      <c r="G43" s="30">
        <v>318.24419604471194</v>
      </c>
      <c r="H43" s="30">
        <v>316.32003439380907</v>
      </c>
      <c r="I43" s="30">
        <v>299.60395528804816</v>
      </c>
      <c r="J43" s="30">
        <v>286.86010318142729</v>
      </c>
      <c r="K43" s="30">
        <v>240.05743766122092</v>
      </c>
      <c r="L43" s="30">
        <v>223.83404987102318</v>
      </c>
      <c r="M43" s="30">
        <v>250.80937231298361</v>
      </c>
      <c r="N43" s="30">
        <v>181.17592433361995</v>
      </c>
      <c r="O43" s="30">
        <v>166.17919174548578</v>
      </c>
      <c r="P43" s="30">
        <v>137.59028374892517</v>
      </c>
      <c r="Q43" s="30">
        <v>129.59105760963027</v>
      </c>
      <c r="R43" s="30">
        <v>133.35193465176266</v>
      </c>
      <c r="S43" s="30">
        <v>127.94815133276009</v>
      </c>
      <c r="T43" s="30">
        <v>119.2345657781599</v>
      </c>
      <c r="U43" s="30">
        <v>133.81203783319</v>
      </c>
      <c r="V43" s="30">
        <v>101.13147033533966</v>
      </c>
      <c r="W43" s="30">
        <v>90.346603611349934</v>
      </c>
      <c r="X43" s="30">
        <v>92.40644883920892</v>
      </c>
    </row>
    <row r="44" spans="1:24" ht="11.25" customHeight="1" x14ac:dyDescent="0.2">
      <c r="A44" s="39" t="s">
        <v>75</v>
      </c>
      <c r="B44" s="23" t="s">
        <v>76</v>
      </c>
      <c r="C44" s="30">
        <v>193.56723989681859</v>
      </c>
      <c r="D44" s="30">
        <v>190.63508168529663</v>
      </c>
      <c r="E44" s="30">
        <v>166.40687876182284</v>
      </c>
      <c r="F44" s="30">
        <v>171.81496130696473</v>
      </c>
      <c r="G44" s="30">
        <v>129.18847807394667</v>
      </c>
      <c r="H44" s="30">
        <v>103.18288907996559</v>
      </c>
      <c r="I44" s="30">
        <v>135.04127257093722</v>
      </c>
      <c r="J44" s="30">
        <v>98.45081685296644</v>
      </c>
      <c r="K44" s="30">
        <v>82.635597592433356</v>
      </c>
      <c r="L44" s="30">
        <v>64.951848667239901</v>
      </c>
      <c r="M44" s="30">
        <v>41.654428202923476</v>
      </c>
      <c r="N44" s="30">
        <v>40.463284608770422</v>
      </c>
      <c r="O44" s="30">
        <v>28.943164230438516</v>
      </c>
      <c r="P44" s="30">
        <v>8.7509888220120366</v>
      </c>
      <c r="Q44" s="30">
        <v>6.2486672398968182</v>
      </c>
      <c r="R44" s="30">
        <v>3.129492691315563</v>
      </c>
      <c r="S44" s="30">
        <v>6.7850386930352533</v>
      </c>
      <c r="T44" s="30">
        <v>5.0102321582115206</v>
      </c>
      <c r="U44" s="30">
        <v>4.8913155631986243</v>
      </c>
      <c r="V44" s="30">
        <v>4.1466895958727426</v>
      </c>
      <c r="W44" s="30">
        <v>13.873430782459154</v>
      </c>
      <c r="X44" s="30">
        <v>5.1212381771281157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1.263972484952708E-2</v>
      </c>
      <c r="I45" s="30">
        <v>1.16079105760963E-2</v>
      </c>
      <c r="J45" s="30">
        <v>7.3946689595872734E-3</v>
      </c>
      <c r="K45" s="30">
        <v>6.3628546861564913E-3</v>
      </c>
      <c r="L45" s="30">
        <v>5.2450558899398104E-3</v>
      </c>
      <c r="M45" s="30">
        <v>6.3628546861564913E-3</v>
      </c>
      <c r="N45" s="30">
        <v>7.3946689595872734E-3</v>
      </c>
      <c r="O45" s="30">
        <v>6.3628546861564913E-3</v>
      </c>
      <c r="P45" s="30">
        <v>6.3628546861564913E-3</v>
      </c>
      <c r="Q45" s="30">
        <v>5.2450558899398104E-3</v>
      </c>
      <c r="R45" s="30">
        <v>6.3628546861564913E-3</v>
      </c>
      <c r="S45" s="30">
        <v>0.49613069647463448</v>
      </c>
      <c r="T45" s="30">
        <v>0.36758383490971619</v>
      </c>
      <c r="U45" s="30">
        <v>0.80584694754944108</v>
      </c>
      <c r="V45" s="30">
        <v>0.79845227858985379</v>
      </c>
      <c r="W45" s="30">
        <v>0.66251074806534815</v>
      </c>
      <c r="X45" s="30">
        <v>0.69939810834049865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1.5525365434221841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2.2212381771281171</v>
      </c>
      <c r="J48" s="30">
        <v>4.4425623387790196</v>
      </c>
      <c r="K48" s="30">
        <v>0</v>
      </c>
      <c r="L48" s="30">
        <v>0</v>
      </c>
      <c r="M48" s="30">
        <v>0</v>
      </c>
      <c r="N48" s="30">
        <v>0</v>
      </c>
      <c r="O48" s="30">
        <v>6.114445399828031</v>
      </c>
      <c r="P48" s="30">
        <v>2.2929492691315558</v>
      </c>
      <c r="Q48" s="30">
        <v>0</v>
      </c>
      <c r="R48" s="30">
        <v>3.0572656921754078</v>
      </c>
      <c r="S48" s="30">
        <v>2.2929492691315558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0.9592433361994841</v>
      </c>
      <c r="O50" s="30">
        <v>0.9592433361994841</v>
      </c>
      <c r="P50" s="30">
        <v>0.9592433361994841</v>
      </c>
      <c r="Q50" s="30">
        <v>0.94350816852966468</v>
      </c>
      <c r="R50" s="30">
        <v>1.832244196044712</v>
      </c>
      <c r="S50" s="30">
        <v>1.8869303525365431</v>
      </c>
      <c r="T50" s="30">
        <v>5.3740326741186582E-2</v>
      </c>
      <c r="U50" s="30">
        <v>1.0199484092863285</v>
      </c>
      <c r="V50" s="30">
        <v>2.7337059329320725</v>
      </c>
      <c r="W50" s="30">
        <v>2.5607910576096309</v>
      </c>
      <c r="X50" s="30">
        <v>0.95296646603611357</v>
      </c>
    </row>
    <row r="51" spans="1:24" ht="11.25" customHeight="1" x14ac:dyDescent="0.2">
      <c r="A51" s="24" t="s">
        <v>89</v>
      </c>
      <c r="B51" s="25" t="s">
        <v>90</v>
      </c>
      <c r="C51" s="31">
        <v>2582.5539300695618</v>
      </c>
      <c r="D51" s="31">
        <v>2778.658297506448</v>
      </c>
      <c r="E51" s="31">
        <v>2613.7329320722265</v>
      </c>
      <c r="F51" s="31">
        <v>2935.7169389509891</v>
      </c>
      <c r="G51" s="31">
        <v>2937.687274290628</v>
      </c>
      <c r="H51" s="31">
        <v>2586.0329320722267</v>
      </c>
      <c r="I51" s="31">
        <v>2442.6584694754943</v>
      </c>
      <c r="J51" s="31">
        <v>2518.0843508168527</v>
      </c>
      <c r="K51" s="31">
        <v>2258.8437661220983</v>
      </c>
      <c r="L51" s="31">
        <v>1978.4803095442817</v>
      </c>
      <c r="M51" s="31">
        <v>2172.2404127257091</v>
      </c>
      <c r="N51" s="31">
        <v>2112.3895098882199</v>
      </c>
      <c r="O51" s="31">
        <v>2071.4727429062768</v>
      </c>
      <c r="P51" s="31">
        <v>2229.8338779019782</v>
      </c>
      <c r="Q51" s="31">
        <v>1912.4442820292347</v>
      </c>
      <c r="R51" s="31">
        <v>1957.4030094582974</v>
      </c>
      <c r="S51" s="31">
        <v>2106.0734307824591</v>
      </c>
      <c r="T51" s="31">
        <v>2188.905846947549</v>
      </c>
      <c r="U51" s="31">
        <v>2247.5935511607904</v>
      </c>
      <c r="V51" s="31">
        <v>2231.8023215821149</v>
      </c>
      <c r="W51" s="31">
        <v>2013.6250214961306</v>
      </c>
      <c r="X51" s="31">
        <v>2224.5617368873604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" si="210">SUM(C53:C70)</f>
        <v>1.0318924761631656</v>
      </c>
      <c r="D52" s="31">
        <f t="shared" ref="D52" si="211">SUM(D53:D70)</f>
        <v>1.3857479498552892</v>
      </c>
      <c r="E52" s="31">
        <f t="shared" ref="E52" si="212">SUM(E53:E70)</f>
        <v>1.5176302705888325</v>
      </c>
      <c r="F52" s="31">
        <f t="shared" ref="F52" si="213">SUM(F53:F70)</f>
        <v>4.4677516554965004</v>
      </c>
      <c r="G52" s="31">
        <f t="shared" ref="G52" si="214">SUM(G53:G70)</f>
        <v>6.2415737033952885</v>
      </c>
      <c r="H52" s="31">
        <f t="shared" ref="H52" si="215">SUM(H53:H70)</f>
        <v>7.5845063291755297</v>
      </c>
      <c r="I52" s="31">
        <f t="shared" ref="I52" si="216">SUM(I53:I70)</f>
        <v>11.341982100957265</v>
      </c>
      <c r="J52" s="31">
        <f t="shared" ref="J52" si="217">SUM(J53:J70)</f>
        <v>9.3658635050635919</v>
      </c>
      <c r="K52" s="31">
        <f t="shared" ref="K52" si="218">SUM(K53:K70)</f>
        <v>9.5705128031173352</v>
      </c>
      <c r="L52" s="31">
        <f t="shared" ref="L52" si="219">SUM(L53:L70)</f>
        <v>8.7198581578746595</v>
      </c>
      <c r="M52" s="31">
        <f t="shared" ref="M52" si="220">SUM(M53:M70)</f>
        <v>17.562925800210319</v>
      </c>
      <c r="N52" s="31">
        <f t="shared" ref="N52" si="221">SUM(N53:N70)</f>
        <v>14.170365793341015</v>
      </c>
      <c r="O52" s="31">
        <f t="shared" ref="O52" si="222">SUM(O53:O70)</f>
        <v>18.575606199338488</v>
      </c>
      <c r="P52" s="31">
        <f t="shared" ref="P52" si="223">SUM(P53:P70)</f>
        <v>16.20446509537113</v>
      </c>
      <c r="Q52" s="31">
        <f t="shared" ref="Q52" si="224">SUM(Q53:Q70)</f>
        <v>23.355357164048439</v>
      </c>
      <c r="R52" s="31">
        <f t="shared" ref="R52" si="225">SUM(R53:R70)</f>
        <v>24.225149829714262</v>
      </c>
      <c r="S52" s="31">
        <f t="shared" ref="S52" si="226">SUM(S53:S70)</f>
        <v>25.032876432740789</v>
      </c>
      <c r="T52" s="31">
        <f t="shared" ref="T52" si="227">SUM(T53:T70)</f>
        <v>24.729080803965417</v>
      </c>
      <c r="U52" s="31">
        <f t="shared" ref="U52" si="228">SUM(U53:U70)</f>
        <v>25.677750217097618</v>
      </c>
      <c r="V52" s="31">
        <f t="shared" ref="V52" si="229">SUM(V53:V70)</f>
        <v>33.1962513514422</v>
      </c>
      <c r="W52" s="31">
        <f t="shared" ref="W52:X52" si="230">SUM(W53:W70)</f>
        <v>45.334479031651831</v>
      </c>
      <c r="X52" s="31">
        <f t="shared" si="230"/>
        <v>41.920092839747717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7.7386070507308674E-4</v>
      </c>
      <c r="D57" s="30">
        <v>4.6431642304385207E-3</v>
      </c>
      <c r="E57" s="30">
        <v>2.089423903697334E-2</v>
      </c>
      <c r="F57" s="30">
        <v>2.089423903697334E-2</v>
      </c>
      <c r="G57" s="30">
        <v>2.1152192605331039E-2</v>
      </c>
      <c r="H57" s="30">
        <v>2.2441960447119519E-2</v>
      </c>
      <c r="I57" s="30">
        <v>7.540842648323301E-2</v>
      </c>
      <c r="J57" s="30">
        <v>8.4436801375752352E-2</v>
      </c>
      <c r="K57" s="30">
        <v>0.1100601891659501</v>
      </c>
      <c r="L57" s="30">
        <v>0.19028374892519351</v>
      </c>
      <c r="M57" s="30">
        <v>0.1950988822012038</v>
      </c>
      <c r="N57" s="30">
        <v>0.1950988822012038</v>
      </c>
      <c r="O57" s="30">
        <v>0.1950988822012038</v>
      </c>
      <c r="P57" s="30">
        <v>0.20283748925193459</v>
      </c>
      <c r="Q57" s="30">
        <v>0.20696474634565781</v>
      </c>
      <c r="R57" s="30">
        <v>0.20696474634565781</v>
      </c>
      <c r="S57" s="30">
        <v>0.20748065348237321</v>
      </c>
      <c r="T57" s="30">
        <v>0.229664660361135</v>
      </c>
      <c r="U57" s="30">
        <v>0.26543422184006882</v>
      </c>
      <c r="V57" s="30">
        <v>0.2647463456577816</v>
      </c>
      <c r="W57" s="30">
        <v>0.28065348237317289</v>
      </c>
      <c r="X57" s="30">
        <v>0.28022355975924329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0.40601891659501288</v>
      </c>
      <c r="G58" s="30">
        <v>0.42992261392949271</v>
      </c>
      <c r="H58" s="30">
        <v>0.42992261392949271</v>
      </c>
      <c r="I58" s="30">
        <v>0.42992261392949271</v>
      </c>
      <c r="J58" s="30">
        <v>0.40601891659501288</v>
      </c>
      <c r="K58" s="30">
        <v>0.40601891659501288</v>
      </c>
      <c r="L58" s="30">
        <v>0.40601891659501288</v>
      </c>
      <c r="M58" s="30">
        <v>0.50154772141014614</v>
      </c>
      <c r="N58" s="30">
        <v>0.52545141874462586</v>
      </c>
      <c r="O58" s="30">
        <v>7.1625107480653469E-2</v>
      </c>
      <c r="P58" s="30">
        <v>7.1625107480653469E-2</v>
      </c>
      <c r="Q58" s="30">
        <v>0.1194325021496131</v>
      </c>
      <c r="R58" s="30">
        <v>0.16715391229578669</v>
      </c>
      <c r="S58" s="30">
        <v>9.5528804815133275E-2</v>
      </c>
      <c r="T58" s="30">
        <v>0.14333619948409279</v>
      </c>
      <c r="U58" s="30">
        <v>0.18607050730868438</v>
      </c>
      <c r="V58" s="30">
        <v>0.16225279449699048</v>
      </c>
      <c r="W58" s="30">
        <v>0.14574376612209802</v>
      </c>
      <c r="X58" s="30">
        <v>0.19208942390369732</v>
      </c>
    </row>
    <row r="59" spans="1:24" ht="11.25" customHeight="1" x14ac:dyDescent="0.2">
      <c r="A59" s="22" t="s">
        <v>105</v>
      </c>
      <c r="B59" s="23" t="s">
        <v>106</v>
      </c>
      <c r="C59" s="30">
        <v>0.76423043852106609</v>
      </c>
      <c r="D59" s="30">
        <v>1.0987102321582116</v>
      </c>
      <c r="E59" s="30">
        <v>1.1941530524505588</v>
      </c>
      <c r="F59" s="30">
        <v>3.5349957007738593</v>
      </c>
      <c r="G59" s="30">
        <v>5.2306964746345672</v>
      </c>
      <c r="H59" s="30">
        <v>6.4570937231298355</v>
      </c>
      <c r="I59" s="30">
        <v>9.209544282029233</v>
      </c>
      <c r="J59" s="30">
        <v>7.3049871023215811</v>
      </c>
      <c r="K59" s="30">
        <v>7.6043852106620804</v>
      </c>
      <c r="L59" s="30">
        <v>6.4670679277730008</v>
      </c>
      <c r="M59" s="30">
        <v>13.433791917454858</v>
      </c>
      <c r="N59" s="30">
        <v>10.687274290627686</v>
      </c>
      <c r="O59" s="30">
        <v>14.973688736027515</v>
      </c>
      <c r="P59" s="30">
        <v>12.536543422184007</v>
      </c>
      <c r="Q59" s="30">
        <v>15.52553740326741</v>
      </c>
      <c r="R59" s="30">
        <v>16.105760963026658</v>
      </c>
      <c r="S59" s="30">
        <v>15.269475494411008</v>
      </c>
      <c r="T59" s="30">
        <v>14.604127257093722</v>
      </c>
      <c r="U59" s="30">
        <v>12.750214961306966</v>
      </c>
      <c r="V59" s="30">
        <v>16.288048151332756</v>
      </c>
      <c r="W59" s="30">
        <v>19.145227858985375</v>
      </c>
      <c r="X59" s="30">
        <v>21.786242476354253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1.2897678417884779E-3</v>
      </c>
      <c r="L61" s="30">
        <v>5.1160791057609636E-2</v>
      </c>
      <c r="M61" s="30">
        <v>5.5030094582975064E-3</v>
      </c>
      <c r="N61" s="30">
        <v>0.32476354256233875</v>
      </c>
      <c r="O61" s="30">
        <v>0.6972484952708512</v>
      </c>
      <c r="P61" s="30">
        <v>0.23886500429922619</v>
      </c>
      <c r="Q61" s="30">
        <v>5.9673258813413579E-2</v>
      </c>
      <c r="R61" s="30">
        <v>5.0386930352536538E-2</v>
      </c>
      <c r="S61" s="30">
        <v>0.11134995700773861</v>
      </c>
      <c r="T61" s="30">
        <v>0.11160791057609631</v>
      </c>
      <c r="U61" s="30">
        <v>1.1319002579535684</v>
      </c>
      <c r="V61" s="30">
        <v>2.9378331900257955</v>
      </c>
      <c r="W61" s="30">
        <v>12.978933791917456</v>
      </c>
      <c r="X61" s="30">
        <v>7.0844368013757526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0.19105760963026661</v>
      </c>
      <c r="G62" s="30">
        <v>0.23886500429922611</v>
      </c>
      <c r="H62" s="30">
        <v>0.2149613069647463</v>
      </c>
      <c r="I62" s="30">
        <v>0.14333619948409279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2.3903697334479789E-2</v>
      </c>
      <c r="P62" s="30">
        <v>2.3903697334479789E-2</v>
      </c>
      <c r="Q62" s="30">
        <v>2.3903697334479789E-2</v>
      </c>
      <c r="R62" s="30">
        <v>2.3903697334479789E-2</v>
      </c>
      <c r="S62" s="30">
        <v>2.3903697334479789E-2</v>
      </c>
      <c r="T62" s="30">
        <v>4.7807394668959592E-2</v>
      </c>
      <c r="U62" s="30">
        <v>5.6749785038693037E-3</v>
      </c>
      <c r="V62" s="30">
        <v>1.719690455717971E-4</v>
      </c>
      <c r="W62" s="30">
        <v>3.2502149613069638E-2</v>
      </c>
      <c r="X62" s="30">
        <v>0.1042992261392949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9.630266552020636E-3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3.869303525365434E-3</v>
      </c>
      <c r="I64" s="30">
        <v>7.7386070507308681E-3</v>
      </c>
      <c r="J64" s="30">
        <v>4.557179707652622E-3</v>
      </c>
      <c r="K64" s="30">
        <v>9.0283748925193454E-3</v>
      </c>
      <c r="L64" s="30">
        <v>3.2674118658641439E-3</v>
      </c>
      <c r="M64" s="30">
        <v>1.2897678417884779E-3</v>
      </c>
      <c r="N64" s="30">
        <v>6.0189165950128975E-4</v>
      </c>
      <c r="O64" s="30">
        <v>6.0189165950128975E-4</v>
      </c>
      <c r="P64" s="30">
        <v>1.8916595012897679E-3</v>
      </c>
      <c r="Q64" s="30">
        <v>9.0283748925193454E-3</v>
      </c>
      <c r="R64" s="30">
        <v>1.9260533104041268E-2</v>
      </c>
      <c r="S64" s="30">
        <v>5.7609630266552024E-3</v>
      </c>
      <c r="T64" s="30">
        <v>6.964746345657781E-3</v>
      </c>
      <c r="U64" s="30">
        <v>0.15924333619948411</v>
      </c>
      <c r="V64" s="30">
        <v>0.13576956147893379</v>
      </c>
      <c r="W64" s="30">
        <v>3.6801375752364571E-2</v>
      </c>
      <c r="X64" s="30">
        <v>4.6345657781599311E-2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2.665520206362855E-3</v>
      </c>
      <c r="I65" s="30">
        <v>1.074806534823732E-2</v>
      </c>
      <c r="J65" s="30">
        <v>5.4170249355116077E-3</v>
      </c>
      <c r="K65" s="30">
        <v>5.4170249355116077E-3</v>
      </c>
      <c r="L65" s="30">
        <v>1.255374032674119E-2</v>
      </c>
      <c r="M65" s="30">
        <v>1.8830610490111779E-2</v>
      </c>
      <c r="N65" s="30">
        <v>1.788478073946689E-2</v>
      </c>
      <c r="O65" s="30">
        <v>3.4049871023215821E-2</v>
      </c>
      <c r="P65" s="30">
        <v>4.6603611349957011E-2</v>
      </c>
      <c r="Q65" s="30">
        <v>0.17833190025795351</v>
      </c>
      <c r="R65" s="30">
        <v>0.20429922613929491</v>
      </c>
      <c r="S65" s="30">
        <v>0.29836629406706788</v>
      </c>
      <c r="T65" s="30">
        <v>1.004385210662081</v>
      </c>
      <c r="U65" s="30">
        <v>1.004385210662081</v>
      </c>
      <c r="V65" s="30">
        <v>1.004385210662081</v>
      </c>
      <c r="W65" s="30">
        <v>0</v>
      </c>
      <c r="X65" s="30">
        <v>0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1.0576096302665519E-2</v>
      </c>
      <c r="I66" s="30">
        <v>6.2768701633705931E-2</v>
      </c>
      <c r="J66" s="30">
        <v>0.14849527085124681</v>
      </c>
      <c r="K66" s="30">
        <v>0.19707652622527941</v>
      </c>
      <c r="L66" s="30">
        <v>0.20060189165950129</v>
      </c>
      <c r="M66" s="30">
        <v>0.23387790197764399</v>
      </c>
      <c r="N66" s="30">
        <v>0.19355116079105761</v>
      </c>
      <c r="O66" s="30">
        <v>0.26792777300085979</v>
      </c>
      <c r="P66" s="30">
        <v>0.43009458297506442</v>
      </c>
      <c r="Q66" s="30">
        <v>1.5231298366294066</v>
      </c>
      <c r="R66" s="30">
        <v>1.7403267411865864</v>
      </c>
      <c r="S66" s="30">
        <v>2.1006018916595011</v>
      </c>
      <c r="T66" s="30">
        <v>1.4581255374032673</v>
      </c>
      <c r="U66" s="30">
        <v>2.2730868443680139</v>
      </c>
      <c r="V66" s="30">
        <v>2.3996560619088565</v>
      </c>
      <c r="W66" s="30">
        <v>1.5654342218400688</v>
      </c>
      <c r="X66" s="30">
        <v>2.0392089423903692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0.86861564918314704</v>
      </c>
      <c r="J69" s="30">
        <v>0.8623387790197764</v>
      </c>
      <c r="K69" s="30">
        <v>0.7267411865864144</v>
      </c>
      <c r="L69" s="30">
        <v>0.77377472055030094</v>
      </c>
      <c r="M69" s="30">
        <v>2.4141874462596729</v>
      </c>
      <c r="N69" s="30">
        <v>1.436285468615649</v>
      </c>
      <c r="O69" s="30">
        <v>1.5766981943250218</v>
      </c>
      <c r="P69" s="30">
        <v>1.7226139294926912</v>
      </c>
      <c r="Q69" s="30">
        <v>1.867583834909716</v>
      </c>
      <c r="R69" s="30">
        <v>1.2982803095442825</v>
      </c>
      <c r="S69" s="30">
        <v>1.1594153052450558</v>
      </c>
      <c r="T69" s="30">
        <v>0.60421324161650902</v>
      </c>
      <c r="U69" s="30">
        <v>6.0963026655202063E-2</v>
      </c>
      <c r="V69" s="30">
        <v>0.7513327601031814</v>
      </c>
      <c r="W69" s="30">
        <v>1.7091143594153051</v>
      </c>
      <c r="X69" s="30">
        <v>0</v>
      </c>
    </row>
    <row r="70" spans="1:24" ht="11.25" customHeight="1" x14ac:dyDescent="0.2">
      <c r="A70" s="22" t="s">
        <v>127</v>
      </c>
      <c r="B70" s="23" t="s">
        <v>128</v>
      </c>
      <c r="C70" s="30">
        <v>0.26688817693702638</v>
      </c>
      <c r="D70" s="30">
        <v>0.28239455346663894</v>
      </c>
      <c r="E70" s="30">
        <v>0.30258297910130039</v>
      </c>
      <c r="F70" s="30">
        <v>0.31478518946038841</v>
      </c>
      <c r="G70" s="30">
        <v>0.32093741792667063</v>
      </c>
      <c r="H70" s="30">
        <v>0.44297580466994074</v>
      </c>
      <c r="I70" s="30">
        <v>0.53389955581539339</v>
      </c>
      <c r="J70" s="30">
        <v>0.5496124302570583</v>
      </c>
      <c r="K70" s="30">
        <v>0.51049560621278023</v>
      </c>
      <c r="L70" s="30">
        <v>0.61512900912143353</v>
      </c>
      <c r="M70" s="30">
        <v>0.75879854311659289</v>
      </c>
      <c r="N70" s="30">
        <v>0.78945435739948544</v>
      </c>
      <c r="O70" s="30">
        <v>0.72513328446316128</v>
      </c>
      <c r="P70" s="30">
        <v>0.92948659150182467</v>
      </c>
      <c r="Q70" s="30">
        <v>3.8417716094482701</v>
      </c>
      <c r="R70" s="30">
        <v>4.4088127703849391</v>
      </c>
      <c r="S70" s="30">
        <v>5.7609933716917752</v>
      </c>
      <c r="T70" s="30">
        <v>6.5188486457539003</v>
      </c>
      <c r="U70" s="30">
        <v>7.8407768722996796</v>
      </c>
      <c r="V70" s="30">
        <v>9.2520553067302451</v>
      </c>
      <c r="W70" s="30">
        <v>9.4400680256329235</v>
      </c>
      <c r="X70" s="30">
        <v>10.387246752043506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" si="231">SUM(C72:C73)</f>
        <v>4.7807394668959578E-2</v>
      </c>
      <c r="D71" s="31">
        <f t="shared" ref="D71" si="232">SUM(D72:D73)</f>
        <v>2.3903697334479789E-2</v>
      </c>
      <c r="E71" s="31">
        <f t="shared" ref="E71" si="233">SUM(E72:E73)</f>
        <v>0</v>
      </c>
      <c r="F71" s="31">
        <f t="shared" ref="F71" si="234">SUM(F72:F73)</f>
        <v>0.19105760963026661</v>
      </c>
      <c r="G71" s="31">
        <f t="shared" ref="G71" si="235">SUM(G72:G73)</f>
        <v>0.23886500429922611</v>
      </c>
      <c r="H71" s="31">
        <f t="shared" ref="H71" si="236">SUM(H72:H73)</f>
        <v>0.23886500429922608</v>
      </c>
      <c r="I71" s="31">
        <f t="shared" ref="I71" si="237">SUM(I72:I73)</f>
        <v>0.14333619948409279</v>
      </c>
      <c r="J71" s="31">
        <f t="shared" ref="J71" si="238">SUM(J72:J73)</f>
        <v>0</v>
      </c>
      <c r="K71" s="31">
        <f t="shared" ref="K71" si="239">SUM(K72:K73)</f>
        <v>0</v>
      </c>
      <c r="L71" s="31">
        <f t="shared" ref="L71" si="240">SUM(L72:L73)</f>
        <v>0</v>
      </c>
      <c r="M71" s="31">
        <f t="shared" ref="M71" si="241">SUM(M72:M73)</f>
        <v>0</v>
      </c>
      <c r="N71" s="31">
        <f t="shared" ref="N71" si="242">SUM(N72:N73)</f>
        <v>0</v>
      </c>
      <c r="O71" s="31">
        <f t="shared" ref="O71" si="243">SUM(O72:O73)</f>
        <v>2.3903697334479789E-2</v>
      </c>
      <c r="P71" s="31">
        <f t="shared" ref="P71" si="244">SUM(P72:P73)</f>
        <v>2.3903697334479789E-2</v>
      </c>
      <c r="Q71" s="31">
        <f t="shared" ref="Q71" si="245">SUM(Q72:Q73)</f>
        <v>2.6397248495270847E-2</v>
      </c>
      <c r="R71" s="31">
        <f t="shared" ref="R71" si="246">SUM(R72:R73)</f>
        <v>7.9535683576956145E-2</v>
      </c>
      <c r="S71" s="31">
        <f t="shared" ref="S71" si="247">SUM(S72:S73)</f>
        <v>0.26947549441100599</v>
      </c>
      <c r="T71" s="31">
        <f t="shared" ref="T71" si="248">SUM(T72:T73)</f>
        <v>5.3998280309544289E-2</v>
      </c>
      <c r="U71" s="31">
        <f t="shared" ref="U71" si="249">SUM(U72:U73)</f>
        <v>0.10739466895958726</v>
      </c>
      <c r="V71" s="31">
        <f t="shared" ref="V71" si="250">SUM(V72:V73)</f>
        <v>0.12166809974204641</v>
      </c>
      <c r="W71" s="31">
        <f t="shared" ref="W71:X71" si="251">SUM(W72:W73)</f>
        <v>0.16878761822871882</v>
      </c>
      <c r="X71" s="31">
        <f t="shared" si="251"/>
        <v>0.52699914015477212</v>
      </c>
    </row>
    <row r="72" spans="1:24" ht="11.25" customHeight="1" x14ac:dyDescent="0.2">
      <c r="A72" s="22" t="s">
        <v>131</v>
      </c>
      <c r="B72" s="23" t="s">
        <v>132</v>
      </c>
      <c r="C72" s="30">
        <v>4.7807394668959578E-2</v>
      </c>
      <c r="D72" s="30">
        <v>2.3903697334479789E-2</v>
      </c>
      <c r="E72" s="30">
        <v>0</v>
      </c>
      <c r="F72" s="30">
        <v>0</v>
      </c>
      <c r="G72" s="30">
        <v>0</v>
      </c>
      <c r="H72" s="30">
        <v>2.3903697334479789E-2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2.4935511607910581E-3</v>
      </c>
      <c r="R72" s="30">
        <v>5.5631986242476353E-2</v>
      </c>
      <c r="S72" s="30">
        <v>0.24557179707652621</v>
      </c>
      <c r="T72" s="30">
        <v>6.1908856405846948E-3</v>
      </c>
      <c r="U72" s="30">
        <v>0.10171969045571795</v>
      </c>
      <c r="V72" s="30">
        <v>0.12149613069647462</v>
      </c>
      <c r="W72" s="30">
        <v>0.13628546861564919</v>
      </c>
      <c r="X72" s="30">
        <v>0.42269991401547724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0.19105760963026661</v>
      </c>
      <c r="G73" s="30">
        <v>0.23886500429922611</v>
      </c>
      <c r="H73" s="30">
        <v>0.2149613069647463</v>
      </c>
      <c r="I73" s="30">
        <v>0.14333619948409279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2.3903697334479789E-2</v>
      </c>
      <c r="P73" s="30">
        <v>2.3903697334479789E-2</v>
      </c>
      <c r="Q73" s="30">
        <v>2.3903697334479789E-2</v>
      </c>
      <c r="R73" s="30">
        <v>2.3903697334479789E-2</v>
      </c>
      <c r="S73" s="30">
        <v>2.3903697334479789E-2</v>
      </c>
      <c r="T73" s="30">
        <v>4.7807394668959592E-2</v>
      </c>
      <c r="U73" s="30">
        <v>5.6749785038693037E-3</v>
      </c>
      <c r="V73" s="30">
        <v>1.719690455717971E-4</v>
      </c>
      <c r="W73" s="30">
        <v>3.2502149613069638E-2</v>
      </c>
      <c r="X73" s="30">
        <v>0.1042992261392949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303.47042132416163</v>
      </c>
      <c r="D75" s="31">
        <v>325.64806534823731</v>
      </c>
      <c r="E75" s="31">
        <v>316.23723129836617</v>
      </c>
      <c r="F75" s="31">
        <v>720.61203783318979</v>
      </c>
      <c r="G75" s="31">
        <v>850.14729148753224</v>
      </c>
      <c r="H75" s="31">
        <v>805.33766122097984</v>
      </c>
      <c r="I75" s="31">
        <v>704.9138435081685</v>
      </c>
      <c r="J75" s="31">
        <v>662.94325021496127</v>
      </c>
      <c r="K75" s="31">
        <v>646.73628546861573</v>
      </c>
      <c r="L75" s="31">
        <v>613.43344797936379</v>
      </c>
      <c r="M75" s="31">
        <v>754.77360275150477</v>
      </c>
      <c r="N75" s="31">
        <v>642.19045571797074</v>
      </c>
      <c r="O75" s="31">
        <v>769.24892519346508</v>
      </c>
      <c r="P75" s="31">
        <v>732.36087704213219</v>
      </c>
      <c r="Q75" s="31">
        <v>630.44153052450542</v>
      </c>
      <c r="R75" s="31">
        <v>584.59595872742909</v>
      </c>
      <c r="S75" s="31">
        <v>618.1749785038694</v>
      </c>
      <c r="T75" s="31">
        <v>592.03688736027505</v>
      </c>
      <c r="U75" s="31">
        <v>595.16414445399823</v>
      </c>
      <c r="V75" s="31">
        <v>571.38753224419577</v>
      </c>
      <c r="W75" s="31">
        <v>568.44376612209794</v>
      </c>
      <c r="X75" s="31">
        <v>574.60558899398109</v>
      </c>
    </row>
    <row r="76" spans="1:24" ht="11.25" customHeight="1" x14ac:dyDescent="0.2">
      <c r="A76" s="26" t="s">
        <v>139</v>
      </c>
      <c r="B76" s="27" t="s">
        <v>140</v>
      </c>
      <c r="C76" s="32">
        <v>4021.4272393199471</v>
      </c>
      <c r="D76" s="32">
        <v>4030.2658681842345</v>
      </c>
      <c r="E76" s="32">
        <v>4009.3282029234738</v>
      </c>
      <c r="F76" s="32">
        <v>3953.0042992261392</v>
      </c>
      <c r="G76" s="32">
        <v>4096.969905417026</v>
      </c>
      <c r="H76" s="32">
        <v>4173.9307824591569</v>
      </c>
      <c r="I76" s="32">
        <v>4172.2365434221829</v>
      </c>
      <c r="J76" s="32">
        <v>4279.5631986242479</v>
      </c>
      <c r="K76" s="32">
        <v>4220.9153912295787</v>
      </c>
      <c r="L76" s="32">
        <v>3596.6391229578671</v>
      </c>
      <c r="M76" s="32">
        <v>3817.4560619088566</v>
      </c>
      <c r="N76" s="32">
        <v>3821.003439380911</v>
      </c>
      <c r="O76" s="32">
        <v>3776.6250214961306</v>
      </c>
      <c r="P76" s="32">
        <v>3883.19785038693</v>
      </c>
      <c r="Q76" s="32">
        <v>3988.1136715391231</v>
      </c>
      <c r="R76" s="32">
        <v>4018.0767841788474</v>
      </c>
      <c r="S76" s="32">
        <v>4123.9967325881344</v>
      </c>
      <c r="T76" s="32">
        <v>4174.4434221840074</v>
      </c>
      <c r="U76" s="32">
        <v>4276.238091143593</v>
      </c>
      <c r="V76" s="32">
        <v>4179.7861564918303</v>
      </c>
      <c r="W76" s="32">
        <v>3759.0872742906272</v>
      </c>
      <c r="X76" s="32">
        <v>3915.8177987962158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188</v>
      </c>
      <c r="B1" s="7" t="s">
        <v>247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16979.065129156948</v>
      </c>
      <c r="D2" s="28">
        <f t="shared" ref="D2" si="1">SUM(D3,D17,D22,D25,D26,D51,D52,D71,D74,D75,D76)</f>
        <v>17468.02990151526</v>
      </c>
      <c r="E2" s="28">
        <f t="shared" ref="E2" si="2">SUM(E3,E17,E22,E25,E26,E51,E52,E71,E74,E75,E76)</f>
        <v>17198.763323457719</v>
      </c>
      <c r="F2" s="28">
        <f t="shared" ref="F2" si="3">SUM(F3,F17,F22,F25,F26,F51,F52,F71,F74,F75,F76)</f>
        <v>18906.962616392055</v>
      </c>
      <c r="G2" s="28">
        <f t="shared" ref="G2" si="4">SUM(G3,G17,G22,G25,G26,G51,G52,G71,G74,G75,G76)</f>
        <v>19102.152387673676</v>
      </c>
      <c r="H2" s="28">
        <f t="shared" ref="H2" si="5">SUM(H3,H17,H22,H25,H26,H51,H52,H71,H74,H75,H76)</f>
        <v>18915.426755402848</v>
      </c>
      <c r="I2" s="28">
        <f t="shared" ref="I2" si="6">SUM(I3,I17,I22,I25,I26,I51,I52,I71,I74,I75,I76)</f>
        <v>18976.043585007807</v>
      </c>
      <c r="J2" s="28">
        <f t="shared" ref="J2" si="7">SUM(J3,J17,J22,J25,J26,J51,J52,J71,J74,J75,J76)</f>
        <v>18962.08405100026</v>
      </c>
      <c r="K2" s="28">
        <f t="shared" ref="K2" si="8">SUM(K3,K17,K22,K25,K26,K51,K52,K71,K74,K75,K76)</f>
        <v>19855.489421689024</v>
      </c>
      <c r="L2" s="28">
        <f t="shared" ref="L2" si="9">SUM(L3,L17,L22,L25,L26,L51,L52,L71,L74,L75,L76)</f>
        <v>17118.529826000668</v>
      </c>
      <c r="M2" s="28">
        <f t="shared" ref="M2" si="10">SUM(M3,M17,M22,M25,M26,M51,M52,M71,M74,M75,M76)</f>
        <v>18413.480829242326</v>
      </c>
      <c r="N2" s="28">
        <f t="shared" ref="N2" si="11">SUM(N3,N17,N22,N25,N26,N51,N52,N71,N74,N75,N76)</f>
        <v>17949.656679729982</v>
      </c>
      <c r="O2" s="28">
        <f t="shared" ref="O2" si="12">SUM(O3,O17,O22,O25,O26,O51,O52,O71,O74,O75,O76)</f>
        <v>17477.503218557518</v>
      </c>
      <c r="P2" s="28">
        <f t="shared" ref="P2" si="13">SUM(P3,P17,P22,P25,P26,P51,P52,P71,P74,P75,P76)</f>
        <v>17722.459628901888</v>
      </c>
      <c r="Q2" s="28">
        <f t="shared" ref="Q2" si="14">SUM(Q3,Q17,Q22,Q25,Q26,Q51,Q52,Q71,Q74,Q75,Q76)</f>
        <v>17059.180117630032</v>
      </c>
      <c r="R2" s="28">
        <f t="shared" ref="R2" si="15">SUM(R3,R17,R22,R25,R26,R51,R52,R71,R74,R75,R76)</f>
        <v>16690.72087495833</v>
      </c>
      <c r="S2" s="28">
        <f t="shared" ref="S2" si="16">SUM(S3,S17,S22,S25,S26,S51,S52,S71,S74,S75,S76)</f>
        <v>16920.817248715583</v>
      </c>
      <c r="T2" s="28">
        <f t="shared" ref="T2" si="17">SUM(T3,T17,T22,T25,T26,T51,T52,T71,T74,T75,T76)</f>
        <v>17271.152734752603</v>
      </c>
      <c r="U2" s="28">
        <f t="shared" ref="U2" si="18">SUM(U3,U17,U22,U25,U26,U51,U52,U71,U74,U75,U76)</f>
        <v>17197.301842514069</v>
      </c>
      <c r="V2" s="28">
        <f t="shared" ref="V2" si="19">SUM(V3,V17,V22,V25,V26,V51,V52,V71,V74,V75,V76)</f>
        <v>16962.770537237862</v>
      </c>
      <c r="W2" s="28">
        <f t="shared" ref="W2:X2" si="20">SUM(W3,W17,W22,W25,W26,W51,W52,W71,W74,W75,W76)</f>
        <v>15701.61806572388</v>
      </c>
      <c r="X2" s="28">
        <f t="shared" si="20"/>
        <v>17200.31978595928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21">SUM(C4,C8,C11)</f>
        <v>543.06973344797939</v>
      </c>
      <c r="D3" s="29">
        <f t="shared" ref="D3" si="22">SUM(D4,D8,D11)</f>
        <v>475.05331040412727</v>
      </c>
      <c r="E3" s="29">
        <f t="shared" ref="E3" si="23">SUM(E4,E8,E11)</f>
        <v>412.97179707652623</v>
      </c>
      <c r="F3" s="29">
        <f t="shared" ref="F3" si="24">SUM(F4,F8,F11)</f>
        <v>401.85889939810829</v>
      </c>
      <c r="G3" s="29">
        <f t="shared" ref="G3" si="25">SUM(G4,G8,G11)</f>
        <v>241.92656921754082</v>
      </c>
      <c r="H3" s="29">
        <f t="shared" ref="H3" si="26">SUM(H4,H8,H11)</f>
        <v>229.52639724849527</v>
      </c>
      <c r="I3" s="29">
        <f t="shared" ref="I3" si="27">SUM(I4,I8,I11)</f>
        <v>199.35116079105762</v>
      </c>
      <c r="J3" s="29">
        <f t="shared" ref="J3" si="28">SUM(J4,J8,J11)</f>
        <v>166.44359415305243</v>
      </c>
      <c r="K3" s="29">
        <f t="shared" ref="K3" si="29">SUM(K4,K8,K11)</f>
        <v>156.97927773000862</v>
      </c>
      <c r="L3" s="29">
        <f t="shared" ref="L3" si="30">SUM(L4,L8,L11)</f>
        <v>112.52244196044711</v>
      </c>
      <c r="M3" s="29">
        <f t="shared" ref="M3" si="31">SUM(M4,M8,M11)</f>
        <v>117.2834909716251</v>
      </c>
      <c r="N3" s="29">
        <f t="shared" ref="N3" si="32">SUM(N4,N8,N11)</f>
        <v>107.89845227858984</v>
      </c>
      <c r="O3" s="29">
        <f t="shared" ref="O3" si="33">SUM(O4,O8,O11)</f>
        <v>93.08822012037831</v>
      </c>
      <c r="P3" s="29">
        <f t="shared" ref="P3" si="34">SUM(P4,P8,P11)</f>
        <v>93.417110920034375</v>
      </c>
      <c r="Q3" s="29">
        <f t="shared" ref="Q3" si="35">SUM(Q4,Q8,Q11)</f>
        <v>85.180481513327578</v>
      </c>
      <c r="R3" s="29">
        <f t="shared" ref="R3" si="36">SUM(R4,R8,R11)</f>
        <v>93.801375752364578</v>
      </c>
      <c r="S3" s="29">
        <f t="shared" ref="S3" si="37">SUM(S4,S8,S11)</f>
        <v>70.087962166809959</v>
      </c>
      <c r="T3" s="29">
        <f t="shared" ref="T3" si="38">SUM(T4,T8,T11)</f>
        <v>101.82794496990542</v>
      </c>
      <c r="U3" s="29">
        <f t="shared" ref="U3" si="39">SUM(U4,U8,U11)</f>
        <v>78.742476354256226</v>
      </c>
      <c r="V3" s="29">
        <f t="shared" ref="V3" si="40">SUM(V4,V8,V11)</f>
        <v>68.784952708512478</v>
      </c>
      <c r="W3" s="29">
        <f t="shared" ref="W3:X3" si="41">SUM(W4,W8,W11)</f>
        <v>85.759501289767826</v>
      </c>
      <c r="X3" s="29">
        <f t="shared" si="41"/>
        <v>69.837919174548574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42">SUM(C5:C7)</f>
        <v>258.33422184006884</v>
      </c>
      <c r="D4" s="42">
        <f t="shared" ref="D4" si="43">SUM(D5:D7)</f>
        <v>231.03026655202069</v>
      </c>
      <c r="E4" s="42">
        <f t="shared" ref="E4" si="44">SUM(E5:E7)</f>
        <v>186.37343078245914</v>
      </c>
      <c r="F4" s="42">
        <f t="shared" ref="F4" si="45">SUM(F5:F7)</f>
        <v>158.64006878761819</v>
      </c>
      <c r="G4" s="42">
        <f t="shared" ref="G4" si="46">SUM(G5:G7)</f>
        <v>123.74720550300944</v>
      </c>
      <c r="H4" s="42">
        <f t="shared" ref="H4" si="47">SUM(H5:H7)</f>
        <v>139.8140154772141</v>
      </c>
      <c r="I4" s="42">
        <f t="shared" ref="I4" si="48">SUM(I5:I7)</f>
        <v>110.6847807394669</v>
      </c>
      <c r="J4" s="42">
        <f t="shared" ref="J4" si="49">SUM(J5:J7)</f>
        <v>88.789681857265677</v>
      </c>
      <c r="K4" s="42">
        <f t="shared" ref="K4" si="50">SUM(K5:K7)</f>
        <v>70.042132416165089</v>
      </c>
      <c r="L4" s="42">
        <f t="shared" ref="L4" si="51">SUM(L5:L7)</f>
        <v>51.692433361994837</v>
      </c>
      <c r="M4" s="42">
        <f t="shared" ref="M4" si="52">SUM(M5:M7)</f>
        <v>54.070249355116069</v>
      </c>
      <c r="N4" s="42">
        <f t="shared" ref="N4" si="53">SUM(N5:N7)</f>
        <v>48.831986242476347</v>
      </c>
      <c r="O4" s="42">
        <f t="shared" ref="O4" si="54">SUM(O5:O7)</f>
        <v>46.438091143594136</v>
      </c>
      <c r="P4" s="42">
        <f t="shared" ref="P4" si="55">SUM(P5:P7)</f>
        <v>45.820722269991393</v>
      </c>
      <c r="Q4" s="42">
        <f t="shared" ref="Q4" si="56">SUM(Q5:Q7)</f>
        <v>36.628202923473772</v>
      </c>
      <c r="R4" s="42">
        <f t="shared" ref="R4" si="57">SUM(R5:R7)</f>
        <v>57.05993121238177</v>
      </c>
      <c r="S4" s="42">
        <f t="shared" ref="S4" si="58">SUM(S5:S7)</f>
        <v>34.599914015477204</v>
      </c>
      <c r="T4" s="42">
        <f t="shared" ref="T4" si="59">SUM(T5:T7)</f>
        <v>67.282545141874465</v>
      </c>
      <c r="U4" s="42">
        <f t="shared" ref="U4" si="60">SUM(U5:U7)</f>
        <v>37.609888220120375</v>
      </c>
      <c r="V4" s="42">
        <f t="shared" ref="V4" si="61">SUM(V5:V7)</f>
        <v>35.335941530524515</v>
      </c>
      <c r="W4" s="42">
        <f t="shared" ref="W4:X4" si="62">SUM(W5:W7)</f>
        <v>32.085210662080819</v>
      </c>
      <c r="X4" s="42">
        <f t="shared" si="62"/>
        <v>36.384952708512472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10.492003439380911</v>
      </c>
      <c r="F5" s="30">
        <v>7.8031814273430777</v>
      </c>
      <c r="G5" s="30">
        <v>3.6090283748925192</v>
      </c>
      <c r="H5" s="30">
        <v>23.45889939810834</v>
      </c>
      <c r="I5" s="30">
        <v>18.646775580395531</v>
      </c>
      <c r="J5" s="30">
        <v>11.428718830610491</v>
      </c>
      <c r="K5" s="30">
        <v>0</v>
      </c>
      <c r="L5" s="30">
        <v>0</v>
      </c>
      <c r="M5" s="30">
        <v>0</v>
      </c>
      <c r="N5" s="30">
        <v>0.96990541702493538</v>
      </c>
      <c r="O5" s="30">
        <v>0.77196904557179702</v>
      </c>
      <c r="P5" s="30">
        <v>0.77196904557179702</v>
      </c>
      <c r="Q5" s="30">
        <v>0</v>
      </c>
      <c r="R5" s="30">
        <v>2.7205503009458298</v>
      </c>
      <c r="S5" s="30">
        <v>1.336371453138435</v>
      </c>
      <c r="T5" s="30">
        <v>1.4076526225279449</v>
      </c>
      <c r="U5" s="30">
        <v>0.66947549441100596</v>
      </c>
      <c r="V5" s="30">
        <v>0.60283748925193459</v>
      </c>
      <c r="W5" s="30">
        <v>0.11650902837489252</v>
      </c>
      <c r="X5" s="30">
        <v>0.105932932072227</v>
      </c>
    </row>
    <row r="6" spans="1:24" ht="11.25" customHeight="1" x14ac:dyDescent="0.2">
      <c r="A6" s="39" t="s">
        <v>7</v>
      </c>
      <c r="B6" s="23" t="s">
        <v>8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8.1255374032674105E-2</v>
      </c>
      <c r="W6" s="30">
        <v>0</v>
      </c>
      <c r="X6" s="30">
        <v>0.19716251074806529</v>
      </c>
    </row>
    <row r="7" spans="1:24" ht="11.25" customHeight="1" x14ac:dyDescent="0.2">
      <c r="A7" s="39" t="s">
        <v>9</v>
      </c>
      <c r="B7" s="23" t="s">
        <v>10</v>
      </c>
      <c r="C7" s="30">
        <v>258.33422184006884</v>
      </c>
      <c r="D7" s="30">
        <v>231.03026655202069</v>
      </c>
      <c r="E7" s="30">
        <v>175.88142734307823</v>
      </c>
      <c r="F7" s="30">
        <v>150.83688736027511</v>
      </c>
      <c r="G7" s="30">
        <v>120.13817712811692</v>
      </c>
      <c r="H7" s="30">
        <v>116.35511607910576</v>
      </c>
      <c r="I7" s="30">
        <v>92.038005159071375</v>
      </c>
      <c r="J7" s="30">
        <v>77.360963026655185</v>
      </c>
      <c r="K7" s="30">
        <v>70.042132416165089</v>
      </c>
      <c r="L7" s="30">
        <v>51.692433361994837</v>
      </c>
      <c r="M7" s="30">
        <v>54.070249355116069</v>
      </c>
      <c r="N7" s="30">
        <v>47.862080825451415</v>
      </c>
      <c r="O7" s="30">
        <v>45.666122098022342</v>
      </c>
      <c r="P7" s="30">
        <v>45.048753224419599</v>
      </c>
      <c r="Q7" s="30">
        <v>36.628202923473772</v>
      </c>
      <c r="R7" s="30">
        <v>54.339380911435939</v>
      </c>
      <c r="S7" s="30">
        <v>33.26354256233877</v>
      </c>
      <c r="T7" s="30">
        <v>65.874892519346517</v>
      </c>
      <c r="U7" s="30">
        <v>36.940412725709372</v>
      </c>
      <c r="V7" s="30">
        <v>34.651848667239904</v>
      </c>
      <c r="W7" s="30">
        <v>31.968701633705926</v>
      </c>
      <c r="X7" s="30">
        <v>36.081857265692179</v>
      </c>
    </row>
    <row r="8" spans="1:24" ht="11.25" customHeight="1" x14ac:dyDescent="0.2">
      <c r="A8" s="40" t="s">
        <v>343</v>
      </c>
      <c r="B8" s="41" t="s">
        <v>344</v>
      </c>
      <c r="C8" s="42">
        <f t="shared" ref="C8" si="63">SUM(C9:C10)</f>
        <v>116.7835769561479</v>
      </c>
      <c r="D8" s="42">
        <f t="shared" ref="D8" si="64">SUM(D9:D10)</f>
        <v>71.389337919174537</v>
      </c>
      <c r="E8" s="42">
        <f t="shared" ref="E8" si="65">SUM(E9:E10)</f>
        <v>69.74969905417025</v>
      </c>
      <c r="F8" s="42">
        <f t="shared" ref="F8" si="66">SUM(F9:F10)</f>
        <v>131.55907136715393</v>
      </c>
      <c r="G8" s="42">
        <f t="shared" ref="G8" si="67">SUM(G9:G10)</f>
        <v>32.487188306104898</v>
      </c>
      <c r="H8" s="42">
        <f t="shared" ref="H8" si="68">SUM(H9:H10)</f>
        <v>31.3390369733448</v>
      </c>
      <c r="I8" s="42">
        <f t="shared" ref="I8" si="69">SUM(I9:I10)</f>
        <v>25.6213241616509</v>
      </c>
      <c r="J8" s="42">
        <f t="shared" ref="J8" si="70">SUM(J9:J10)</f>
        <v>21.179449699054171</v>
      </c>
      <c r="K8" s="42">
        <f t="shared" ref="K8" si="71">SUM(K9:K10)</f>
        <v>21.808942390369729</v>
      </c>
      <c r="L8" s="42">
        <f t="shared" ref="L8" si="72">SUM(L9:L10)</f>
        <v>12.577730008598452</v>
      </c>
      <c r="M8" s="42">
        <f t="shared" ref="M8" si="73">SUM(M9:M10)</f>
        <v>11.140412725709373</v>
      </c>
      <c r="N8" s="42">
        <f t="shared" ref="N8" si="74">SUM(N9:N10)</f>
        <v>8.9341358555459998</v>
      </c>
      <c r="O8" s="42">
        <f t="shared" ref="O8" si="75">SUM(O9:O10)</f>
        <v>8.622355975924334</v>
      </c>
      <c r="P8" s="42">
        <f t="shared" ref="P8" si="76">SUM(P9:P10)</f>
        <v>8.3261392949269126</v>
      </c>
      <c r="Q8" s="42">
        <f t="shared" ref="Q8" si="77">SUM(Q9:Q10)</f>
        <v>5.763972484952709</v>
      </c>
      <c r="R8" s="42">
        <f t="shared" ref="R8" si="78">SUM(R9:R10)</f>
        <v>6.4411006018916588</v>
      </c>
      <c r="S8" s="42">
        <f t="shared" ref="S8" si="79">SUM(S9:S10)</f>
        <v>5.8766981943250212</v>
      </c>
      <c r="T8" s="42">
        <f t="shared" ref="T8" si="80">SUM(T9:T10)</f>
        <v>4.3269131556319858</v>
      </c>
      <c r="U8" s="42">
        <f t="shared" ref="U8" si="81">SUM(U9:U10)</f>
        <v>7.0514187446259671</v>
      </c>
      <c r="V8" s="42">
        <f t="shared" ref="V8" si="82">SUM(V9:V10)</f>
        <v>4.2254514187446244</v>
      </c>
      <c r="W8" s="42">
        <f t="shared" ref="W8:X8" si="83">SUM(W9:W10)</f>
        <v>3.458727429062769</v>
      </c>
      <c r="X8" s="42">
        <f t="shared" si="83"/>
        <v>3.7551160791057612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0.54230438521066204</v>
      </c>
      <c r="K9" s="30">
        <v>1.3066208082545141</v>
      </c>
      <c r="L9" s="30">
        <v>0.3821152192605331</v>
      </c>
      <c r="M9" s="30">
        <v>0</v>
      </c>
      <c r="N9" s="30">
        <v>0</v>
      </c>
      <c r="O9" s="30">
        <v>0</v>
      </c>
      <c r="P9" s="30">
        <v>0</v>
      </c>
      <c r="Q9" s="30">
        <v>0.40593293207222703</v>
      </c>
      <c r="R9" s="30">
        <v>1.0218400687876179</v>
      </c>
      <c r="S9" s="30">
        <v>0.52158211521926046</v>
      </c>
      <c r="T9" s="30">
        <v>0</v>
      </c>
      <c r="U9" s="30">
        <v>9.4582975064488387E-3</v>
      </c>
      <c r="V9" s="30">
        <v>0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116.7835769561479</v>
      </c>
      <c r="D10" s="30">
        <v>71.389337919174537</v>
      </c>
      <c r="E10" s="30">
        <v>69.74969905417025</v>
      </c>
      <c r="F10" s="30">
        <v>131.55907136715393</v>
      </c>
      <c r="G10" s="30">
        <v>32.487188306104898</v>
      </c>
      <c r="H10" s="30">
        <v>31.3390369733448</v>
      </c>
      <c r="I10" s="30">
        <v>25.6213241616509</v>
      </c>
      <c r="J10" s="30">
        <v>20.637145313843508</v>
      </c>
      <c r="K10" s="30">
        <v>20.502321582115215</v>
      </c>
      <c r="L10" s="30">
        <v>12.195614789337919</v>
      </c>
      <c r="M10" s="30">
        <v>11.140412725709373</v>
      </c>
      <c r="N10" s="30">
        <v>8.9341358555459998</v>
      </c>
      <c r="O10" s="30">
        <v>8.622355975924334</v>
      </c>
      <c r="P10" s="30">
        <v>8.3261392949269126</v>
      </c>
      <c r="Q10" s="30">
        <v>5.3580395528804816</v>
      </c>
      <c r="R10" s="30">
        <v>5.4192605331040404</v>
      </c>
      <c r="S10" s="30">
        <v>5.3551160791057608</v>
      </c>
      <c r="T10" s="30">
        <v>4.3269131556319858</v>
      </c>
      <c r="U10" s="30">
        <v>7.0419604471195179</v>
      </c>
      <c r="V10" s="30">
        <v>4.2254514187446244</v>
      </c>
      <c r="W10" s="30">
        <v>3.458727429062769</v>
      </c>
      <c r="X10" s="30">
        <v>3.7551160791057612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" si="84">SUM(C12:C16)</f>
        <v>167.95193465176268</v>
      </c>
      <c r="D11" s="42">
        <f t="shared" ref="D11" si="85">SUM(D12:D16)</f>
        <v>172.63370593293203</v>
      </c>
      <c r="E11" s="42">
        <f t="shared" ref="E11" si="86">SUM(E12:E16)</f>
        <v>156.84866723989683</v>
      </c>
      <c r="F11" s="42">
        <f t="shared" ref="F11" si="87">SUM(F12:F16)</f>
        <v>111.65975924333617</v>
      </c>
      <c r="G11" s="42">
        <f t="shared" ref="G11" si="88">SUM(G12:G16)</f>
        <v>85.692175408426465</v>
      </c>
      <c r="H11" s="42">
        <f t="shared" ref="H11" si="89">SUM(H12:H16)</f>
        <v>58.373344797936369</v>
      </c>
      <c r="I11" s="42">
        <f t="shared" ref="I11" si="90">SUM(I12:I16)</f>
        <v>63.045055889939803</v>
      </c>
      <c r="J11" s="42">
        <f t="shared" ref="J11" si="91">SUM(J12:J16)</f>
        <v>56.474462596732586</v>
      </c>
      <c r="K11" s="42">
        <f t="shared" ref="K11" si="92">SUM(K12:K16)</f>
        <v>65.128202923473779</v>
      </c>
      <c r="L11" s="42">
        <f t="shared" ref="L11" si="93">SUM(L12:L16)</f>
        <v>48.252278589853823</v>
      </c>
      <c r="M11" s="42">
        <f t="shared" ref="M11" si="94">SUM(M12:M16)</f>
        <v>52.072828890799656</v>
      </c>
      <c r="N11" s="42">
        <f t="shared" ref="N11" si="95">SUM(N12:N16)</f>
        <v>50.132330180567493</v>
      </c>
      <c r="O11" s="42">
        <f t="shared" ref="O11" si="96">SUM(O12:O16)</f>
        <v>38.027773000859838</v>
      </c>
      <c r="P11" s="42">
        <f t="shared" ref="P11" si="97">SUM(P12:P16)</f>
        <v>39.270249355116071</v>
      </c>
      <c r="Q11" s="42">
        <f t="shared" ref="Q11" si="98">SUM(Q12:Q16)</f>
        <v>42.788306104901096</v>
      </c>
      <c r="R11" s="42">
        <f t="shared" ref="R11" si="99">SUM(R12:R16)</f>
        <v>30.300343938091139</v>
      </c>
      <c r="S11" s="42">
        <f t="shared" ref="S11" si="100">SUM(S12:S16)</f>
        <v>29.611349957007732</v>
      </c>
      <c r="T11" s="42">
        <f t="shared" ref="T11" si="101">SUM(T12:T16)</f>
        <v>30.218486672398974</v>
      </c>
      <c r="U11" s="42">
        <f t="shared" ref="U11" si="102">SUM(U12:U16)</f>
        <v>34.081169389509881</v>
      </c>
      <c r="V11" s="42">
        <f t="shared" ref="V11" si="103">SUM(V12:V16)</f>
        <v>29.223559759243333</v>
      </c>
      <c r="W11" s="42">
        <f t="shared" ref="W11:X11" si="104">SUM(W12:W16)</f>
        <v>50.215563198624231</v>
      </c>
      <c r="X11" s="42">
        <f t="shared" si="104"/>
        <v>29.697850386930348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6.5004299226139289E-2</v>
      </c>
      <c r="U12" s="30">
        <v>0</v>
      </c>
      <c r="V12" s="30">
        <v>0</v>
      </c>
      <c r="W12" s="30">
        <v>0</v>
      </c>
      <c r="X12" s="30">
        <v>0.11900257953568361</v>
      </c>
    </row>
    <row r="13" spans="1:24" ht="11.25" customHeight="1" x14ac:dyDescent="0.2">
      <c r="A13" s="39" t="s">
        <v>17</v>
      </c>
      <c r="B13" s="23" t="s">
        <v>18</v>
      </c>
      <c r="C13" s="30">
        <v>165.05081685296648</v>
      </c>
      <c r="D13" s="30">
        <v>169.71556319862421</v>
      </c>
      <c r="E13" s="30">
        <v>153.49355116079107</v>
      </c>
      <c r="F13" s="30">
        <v>110.79931212381769</v>
      </c>
      <c r="G13" s="30">
        <v>85.257437661220962</v>
      </c>
      <c r="H13" s="30">
        <v>57.948495270851247</v>
      </c>
      <c r="I13" s="30">
        <v>58.37171109200343</v>
      </c>
      <c r="J13" s="30">
        <v>52.891057609630266</v>
      </c>
      <c r="K13" s="30">
        <v>61.468185726569217</v>
      </c>
      <c r="L13" s="30">
        <v>43.295872742906276</v>
      </c>
      <c r="M13" s="30">
        <v>48.561306964746343</v>
      </c>
      <c r="N13" s="30">
        <v>46.577815993121234</v>
      </c>
      <c r="O13" s="30">
        <v>35.997850386930345</v>
      </c>
      <c r="P13" s="30">
        <v>37.207308684436796</v>
      </c>
      <c r="Q13" s="30">
        <v>41.240240756663781</v>
      </c>
      <c r="R13" s="30">
        <v>29.786156491831466</v>
      </c>
      <c r="S13" s="30">
        <v>29.611349957007732</v>
      </c>
      <c r="T13" s="30">
        <v>29.05021496130697</v>
      </c>
      <c r="U13" s="30">
        <v>31.447721410146169</v>
      </c>
      <c r="V13" s="30">
        <v>26.631900257953564</v>
      </c>
      <c r="W13" s="30">
        <v>47.604643164230424</v>
      </c>
      <c r="X13" s="30">
        <v>26.901891659501285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2.9011177987962156</v>
      </c>
      <c r="D16" s="30">
        <v>2.9181427343078239</v>
      </c>
      <c r="E16" s="30">
        <v>3.3551160791057608</v>
      </c>
      <c r="F16" s="30">
        <v>0.86044711951848663</v>
      </c>
      <c r="G16" s="30">
        <v>0.43473774720550301</v>
      </c>
      <c r="H16" s="30">
        <v>0.42484952708512458</v>
      </c>
      <c r="I16" s="30">
        <v>4.6733447979363714</v>
      </c>
      <c r="J16" s="30">
        <v>3.5834049871023215</v>
      </c>
      <c r="K16" s="30">
        <v>3.660017196904557</v>
      </c>
      <c r="L16" s="30">
        <v>4.9564058469475487</v>
      </c>
      <c r="M16" s="30">
        <v>3.5115219260533101</v>
      </c>
      <c r="N16" s="30">
        <v>3.5545141874462591</v>
      </c>
      <c r="O16" s="30">
        <v>2.029922613929493</v>
      </c>
      <c r="P16" s="30">
        <v>2.0629406706792781</v>
      </c>
      <c r="Q16" s="30">
        <v>1.548065348237317</v>
      </c>
      <c r="R16" s="30">
        <v>0.51418744625967328</v>
      </c>
      <c r="S16" s="30">
        <v>0</v>
      </c>
      <c r="T16" s="30">
        <v>1.1032674118658645</v>
      </c>
      <c r="U16" s="30">
        <v>2.633447979363714</v>
      </c>
      <c r="V16" s="30">
        <v>2.5916595012897674</v>
      </c>
      <c r="W16" s="30">
        <v>2.6109200343938093</v>
      </c>
      <c r="X16" s="30">
        <v>2.6769561478933794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" si="105">SUM(C18:C21)</f>
        <v>72.766809974204634</v>
      </c>
      <c r="D17" s="31">
        <f t="shared" ref="D17" si="106">SUM(D18:D21)</f>
        <v>81.885898538263092</v>
      </c>
      <c r="E17" s="31">
        <f t="shared" ref="E17" si="107">SUM(E18:E21)</f>
        <v>76.848667239896827</v>
      </c>
      <c r="F17" s="31">
        <f t="shared" ref="F17" si="108">SUM(F18:F21)</f>
        <v>18.443680137575232</v>
      </c>
      <c r="G17" s="31">
        <f t="shared" ref="G17" si="109">SUM(G18:G21)</f>
        <v>33.244969905417022</v>
      </c>
      <c r="H17" s="31">
        <f t="shared" ref="H17" si="110">SUM(H18:H21)</f>
        <v>30.706018916595013</v>
      </c>
      <c r="I17" s="31">
        <f t="shared" ref="I17" si="111">SUM(I18:I21)</f>
        <v>39.827515047291477</v>
      </c>
      <c r="J17" s="31">
        <f t="shared" ref="J17" si="112">SUM(J18:J21)</f>
        <v>42.516938950988816</v>
      </c>
      <c r="K17" s="31">
        <f t="shared" ref="K17" si="113">SUM(K18:K21)</f>
        <v>31.508512467755807</v>
      </c>
      <c r="L17" s="31">
        <f t="shared" ref="L17" si="114">SUM(L18:L21)</f>
        <v>15.823559759243338</v>
      </c>
      <c r="M17" s="31">
        <f t="shared" ref="M17" si="115">SUM(M18:M21)</f>
        <v>13.544969905417023</v>
      </c>
      <c r="N17" s="31">
        <f t="shared" ref="N17" si="116">SUM(N18:N21)</f>
        <v>5.5006018916595014</v>
      </c>
      <c r="O17" s="31">
        <f t="shared" ref="O17" si="117">SUM(O18:O21)</f>
        <v>16.291659501289772</v>
      </c>
      <c r="P17" s="31">
        <f t="shared" ref="P17" si="118">SUM(P18:P21)</f>
        <v>16.755030094582978</v>
      </c>
      <c r="Q17" s="31">
        <f t="shared" ref="Q17" si="119">SUM(Q18:Q21)</f>
        <v>14.256749785038688</v>
      </c>
      <c r="R17" s="31">
        <f t="shared" ref="R17" si="120">SUM(R18:R21)</f>
        <v>15.522613929492691</v>
      </c>
      <c r="S17" s="31">
        <f t="shared" ref="S17" si="121">SUM(S18:S21)</f>
        <v>14.619432502149609</v>
      </c>
      <c r="T17" s="31">
        <f t="shared" ref="T17" si="122">SUM(T18:T21)</f>
        <v>12.737833190025791</v>
      </c>
      <c r="U17" s="31">
        <f t="shared" ref="U17" si="123">SUM(U18:U21)</f>
        <v>7.4036973344797934</v>
      </c>
      <c r="V17" s="31">
        <f t="shared" ref="V17" si="124">SUM(V18:V21)</f>
        <v>8.7946689595872733</v>
      </c>
      <c r="W17" s="31">
        <f t="shared" ref="W17:X17" si="125">SUM(W18:W21)</f>
        <v>9.1694754944110048</v>
      </c>
      <c r="X17" s="31">
        <f t="shared" si="125"/>
        <v>7.4178847807394659</v>
      </c>
    </row>
    <row r="18" spans="1:24" ht="11.25" customHeight="1" x14ac:dyDescent="0.2">
      <c r="A18" s="22" t="s">
        <v>27</v>
      </c>
      <c r="B18" s="23" t="s">
        <v>28</v>
      </c>
      <c r="C18" s="30">
        <v>0.98882201203783315</v>
      </c>
      <c r="D18" s="30">
        <v>0.85984522785898532</v>
      </c>
      <c r="E18" s="30">
        <v>0.64488392089423896</v>
      </c>
      <c r="F18" s="30">
        <v>0.1934651762682717</v>
      </c>
      <c r="G18" s="30">
        <v>0.1934651762682717</v>
      </c>
      <c r="H18" s="30">
        <v>0.2149613069647463</v>
      </c>
      <c r="I18" s="30">
        <v>0.1719690455717971</v>
      </c>
      <c r="J18" s="30">
        <v>6.4488392089423904E-2</v>
      </c>
      <c r="K18" s="30">
        <v>0.2149613069647463</v>
      </c>
      <c r="L18" s="30">
        <v>0</v>
      </c>
      <c r="M18" s="30">
        <v>0</v>
      </c>
      <c r="N18" s="30">
        <v>0</v>
      </c>
      <c r="O18" s="30">
        <v>0</v>
      </c>
      <c r="P18" s="30">
        <v>4.2992261392949267E-2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71.754084264832329</v>
      </c>
      <c r="D19" s="30">
        <v>66.766981943250201</v>
      </c>
      <c r="E19" s="30">
        <v>64.380911435941528</v>
      </c>
      <c r="F19" s="30">
        <v>18.250214961306959</v>
      </c>
      <c r="G19" s="30">
        <v>32.717110920034393</v>
      </c>
      <c r="H19" s="30">
        <v>23.301805674978503</v>
      </c>
      <c r="I19" s="30">
        <v>25.300945829750642</v>
      </c>
      <c r="J19" s="30">
        <v>25.924333619948406</v>
      </c>
      <c r="K19" s="30">
        <v>24.032674118658644</v>
      </c>
      <c r="L19" s="30">
        <v>10.855546001719691</v>
      </c>
      <c r="M19" s="30">
        <v>9.6517626827171092</v>
      </c>
      <c r="N19" s="30">
        <v>3.8048151332760107</v>
      </c>
      <c r="O19" s="30">
        <v>15.885640584694757</v>
      </c>
      <c r="P19" s="30">
        <v>16.616509028374896</v>
      </c>
      <c r="Q19" s="30">
        <v>14.208942390369728</v>
      </c>
      <c r="R19" s="30">
        <v>15.49871023215821</v>
      </c>
      <c r="S19" s="30">
        <v>14.595528804815128</v>
      </c>
      <c r="T19" s="30">
        <v>12.737833190025791</v>
      </c>
      <c r="U19" s="30">
        <v>7.4036973344797934</v>
      </c>
      <c r="V19" s="30">
        <v>8.7946689595872733</v>
      </c>
      <c r="W19" s="30">
        <v>9.1694754944110048</v>
      </c>
      <c r="X19" s="30">
        <v>7.4178847807394659</v>
      </c>
    </row>
    <row r="20" spans="1:24" ht="11.25" customHeight="1" x14ac:dyDescent="0.2">
      <c r="A20" s="22" t="s">
        <v>31</v>
      </c>
      <c r="B20" s="23" t="s">
        <v>32</v>
      </c>
      <c r="C20" s="30">
        <v>2.3903697334479789E-2</v>
      </c>
      <c r="D20" s="30">
        <v>14.25907136715391</v>
      </c>
      <c r="E20" s="30">
        <v>11.822871883061049</v>
      </c>
      <c r="F20" s="30">
        <v>0</v>
      </c>
      <c r="G20" s="30">
        <v>0.3343938091143594</v>
      </c>
      <c r="H20" s="30">
        <v>7.1892519346517627</v>
      </c>
      <c r="I20" s="30">
        <v>14.354600171969039</v>
      </c>
      <c r="J20" s="30">
        <v>16.528116938950991</v>
      </c>
      <c r="K20" s="30">
        <v>7.2608770421324156</v>
      </c>
      <c r="L20" s="30">
        <v>4.9680137575236456</v>
      </c>
      <c r="M20" s="30">
        <v>3.893207222699913</v>
      </c>
      <c r="N20" s="30">
        <v>1.6957867583834907</v>
      </c>
      <c r="O20" s="30">
        <v>0.40601891659501288</v>
      </c>
      <c r="P20" s="30">
        <v>9.5528804815133275E-2</v>
      </c>
      <c r="Q20" s="30">
        <v>4.7807394668959592E-2</v>
      </c>
      <c r="R20" s="30">
        <v>2.3903697334479789E-2</v>
      </c>
      <c r="S20" s="30">
        <v>2.3903697334479789E-2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" si="126">SUM(C23:C24)</f>
        <v>0</v>
      </c>
      <c r="D22" s="31">
        <f t="shared" ref="D22" si="127">SUM(D23:D24)</f>
        <v>0</v>
      </c>
      <c r="E22" s="31">
        <f t="shared" ref="E22" si="128">SUM(E23:E24)</f>
        <v>0</v>
      </c>
      <c r="F22" s="31">
        <f t="shared" ref="F22" si="129">SUM(F23:F24)</f>
        <v>0</v>
      </c>
      <c r="G22" s="31">
        <f t="shared" ref="G22" si="130">SUM(G23:G24)</f>
        <v>0.52003439380911431</v>
      </c>
      <c r="H22" s="31">
        <f t="shared" ref="H22" si="131">SUM(H23:H24)</f>
        <v>0.23404987102321581</v>
      </c>
      <c r="I22" s="31">
        <f t="shared" ref="I22" si="132">SUM(I23:I24)</f>
        <v>0.2475494411006019</v>
      </c>
      <c r="J22" s="31">
        <f t="shared" ref="J22" si="133">SUM(J23:J24)</f>
        <v>0.24479793637145311</v>
      </c>
      <c r="K22" s="31">
        <f t="shared" ref="K22" si="134">SUM(K23:K24)</f>
        <v>0.2325881341358555</v>
      </c>
      <c r="L22" s="31">
        <f t="shared" ref="L22" si="135">SUM(L23:L24)</f>
        <v>0.2362854686156492</v>
      </c>
      <c r="M22" s="31">
        <f t="shared" ref="M22" si="136">SUM(M23:M24)</f>
        <v>0.24135855546001719</v>
      </c>
      <c r="N22" s="31">
        <f t="shared" ref="N22" si="137">SUM(N23:N24)</f>
        <v>0.4785898538263112</v>
      </c>
      <c r="O22" s="31">
        <f t="shared" ref="O22" si="138">SUM(O23:O24)</f>
        <v>0.54677558039552876</v>
      </c>
      <c r="P22" s="31">
        <f t="shared" ref="P22" si="139">SUM(P23:P24)</f>
        <v>0</v>
      </c>
      <c r="Q22" s="31">
        <f t="shared" ref="Q22" si="140">SUM(Q23:Q24)</f>
        <v>0</v>
      </c>
      <c r="R22" s="31">
        <f t="shared" ref="R22" si="141">SUM(R23:R24)</f>
        <v>0</v>
      </c>
      <c r="S22" s="31">
        <f t="shared" ref="S22" si="142">SUM(S23:S24)</f>
        <v>0</v>
      </c>
      <c r="T22" s="31">
        <f t="shared" ref="T22" si="143">SUM(T23:T24)</f>
        <v>0.10266552020636285</v>
      </c>
      <c r="U22" s="31">
        <f t="shared" ref="U22" si="144">SUM(U23:U24)</f>
        <v>9.673258813413585E-2</v>
      </c>
      <c r="V22" s="31">
        <f t="shared" ref="V22" si="145">SUM(V23:V24)</f>
        <v>9.0197764402407565E-2</v>
      </c>
      <c r="W22" s="31">
        <f t="shared" ref="W22:X22" si="146">SUM(W23:W24)</f>
        <v>0</v>
      </c>
      <c r="X22" s="31">
        <f t="shared" si="146"/>
        <v>0</v>
      </c>
    </row>
    <row r="23" spans="1:24" ht="11.25" customHeight="1" x14ac:dyDescent="0.2">
      <c r="A23" s="22" t="s">
        <v>37</v>
      </c>
      <c r="B23" s="23" t="s">
        <v>38</v>
      </c>
      <c r="C23" s="30">
        <v>0</v>
      </c>
      <c r="D23" s="30">
        <v>0</v>
      </c>
      <c r="E23" s="30">
        <v>0</v>
      </c>
      <c r="F23" s="30">
        <v>0</v>
      </c>
      <c r="G23" s="30">
        <v>0.52003439380911431</v>
      </c>
      <c r="H23" s="30">
        <v>0.23404987102321581</v>
      </c>
      <c r="I23" s="30">
        <v>0.2475494411006019</v>
      </c>
      <c r="J23" s="30">
        <v>0.24479793637145311</v>
      </c>
      <c r="K23" s="30">
        <v>0.2325881341358555</v>
      </c>
      <c r="L23" s="30">
        <v>0.2362854686156492</v>
      </c>
      <c r="M23" s="30">
        <v>0.24135855546001719</v>
      </c>
      <c r="N23" s="30">
        <v>0.4785898538263112</v>
      </c>
      <c r="O23" s="30">
        <v>0.2291487532244196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0.31762682717110918</v>
      </c>
      <c r="P24" s="30">
        <v>0</v>
      </c>
      <c r="Q24" s="30">
        <v>0</v>
      </c>
      <c r="R24" s="30">
        <v>0</v>
      </c>
      <c r="S24" s="30">
        <v>0</v>
      </c>
      <c r="T24" s="30">
        <v>0.10266552020636285</v>
      </c>
      <c r="U24" s="30">
        <v>9.673258813413585E-2</v>
      </c>
      <c r="V24" s="30">
        <v>9.0197764402407565E-2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47">SUM(C27,C33)</f>
        <v>2296.8891659501292</v>
      </c>
      <c r="D26" s="31">
        <f t="shared" ref="D26" si="148">SUM(D27,D33)</f>
        <v>2357.1379191745486</v>
      </c>
      <c r="E26" s="31">
        <f t="shared" ref="E26" si="149">SUM(E27,E33)</f>
        <v>2392.2846947549442</v>
      </c>
      <c r="F26" s="31">
        <f t="shared" ref="F26" si="150">SUM(F27,F33)</f>
        <v>2566.4874462596736</v>
      </c>
      <c r="G26" s="31">
        <f t="shared" ref="G26" si="151">SUM(G27,G33)</f>
        <v>2248.3655202063628</v>
      </c>
      <c r="H26" s="31">
        <f t="shared" ref="H26" si="152">SUM(H27,H33)</f>
        <v>2117.3186586414445</v>
      </c>
      <c r="I26" s="31">
        <f t="shared" ref="I26" si="153">SUM(I27,I33)</f>
        <v>2140.7453998280307</v>
      </c>
      <c r="J26" s="31">
        <f t="shared" ref="J26" si="154">SUM(J27,J33)</f>
        <v>2013.4282889079959</v>
      </c>
      <c r="K26" s="31">
        <f t="shared" ref="K26" si="155">SUM(K27,K33)</f>
        <v>1966.9854686156489</v>
      </c>
      <c r="L26" s="31">
        <f t="shared" ref="L26" si="156">SUM(L27,L33)</f>
        <v>1806.6539982803095</v>
      </c>
      <c r="M26" s="31">
        <f t="shared" ref="M26" si="157">SUM(M27,M33)</f>
        <v>1646.4476354256233</v>
      </c>
      <c r="N26" s="31">
        <f t="shared" ref="N26" si="158">SUM(N27,N33)</f>
        <v>1365.521238177128</v>
      </c>
      <c r="O26" s="31">
        <f t="shared" ref="O26" si="159">SUM(O27,O33)</f>
        <v>1294.1584694754945</v>
      </c>
      <c r="P26" s="31">
        <f t="shared" ref="P26" si="160">SUM(P27,P33)</f>
        <v>1348.8376612209797</v>
      </c>
      <c r="Q26" s="31">
        <f t="shared" ref="Q26" si="161">SUM(Q27,Q33)</f>
        <v>1114.7048151332763</v>
      </c>
      <c r="R26" s="31">
        <f t="shared" ref="R26" si="162">SUM(R27,R33)</f>
        <v>1024.2863284608768</v>
      </c>
      <c r="S26" s="31">
        <f t="shared" ref="S26" si="163">SUM(S27,S33)</f>
        <v>1022.8059329320722</v>
      </c>
      <c r="T26" s="31">
        <f t="shared" ref="T26" si="164">SUM(T27,T33)</f>
        <v>951.52080825451435</v>
      </c>
      <c r="U26" s="31">
        <f t="shared" ref="U26" si="165">SUM(U27,U33)</f>
        <v>943.69423903697339</v>
      </c>
      <c r="V26" s="31">
        <f t="shared" ref="V26" si="166">SUM(V27,V33)</f>
        <v>885.21220980223552</v>
      </c>
      <c r="W26" s="31">
        <f t="shared" ref="W26:X26" si="167">SUM(W27,W33)</f>
        <v>813.2202063628547</v>
      </c>
      <c r="X26" s="31">
        <f t="shared" si="167"/>
        <v>839.25657781599307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" si="168">SUM(C28:C32)</f>
        <v>0</v>
      </c>
      <c r="D27" s="42">
        <f t="shared" ref="D27" si="169">SUM(D28:D32)</f>
        <v>0</v>
      </c>
      <c r="E27" s="42">
        <f t="shared" ref="E27" si="170">SUM(E28:E32)</f>
        <v>0</v>
      </c>
      <c r="F27" s="42">
        <f t="shared" ref="F27" si="171">SUM(F28:F32)</f>
        <v>0</v>
      </c>
      <c r="G27" s="42">
        <f t="shared" ref="G27" si="172">SUM(G28:G32)</f>
        <v>0</v>
      </c>
      <c r="H27" s="42">
        <f t="shared" ref="H27" si="173">SUM(H28:H32)</f>
        <v>0</v>
      </c>
      <c r="I27" s="42">
        <f t="shared" ref="I27" si="174">SUM(I28:I32)</f>
        <v>0</v>
      </c>
      <c r="J27" s="42">
        <f t="shared" ref="J27" si="175">SUM(J28:J32)</f>
        <v>0</v>
      </c>
      <c r="K27" s="42">
        <f t="shared" ref="K27" si="176">SUM(K28:K32)</f>
        <v>0</v>
      </c>
      <c r="L27" s="42">
        <f t="shared" ref="L27" si="177">SUM(L28:L32)</f>
        <v>0</v>
      </c>
      <c r="M27" s="42">
        <f t="shared" ref="M27" si="178">SUM(M28:M32)</f>
        <v>0</v>
      </c>
      <c r="N27" s="42">
        <f t="shared" ref="N27" si="179">SUM(N28:N32)</f>
        <v>0</v>
      </c>
      <c r="O27" s="42">
        <f t="shared" ref="O27" si="180">SUM(O28:O32)</f>
        <v>0</v>
      </c>
      <c r="P27" s="42">
        <f t="shared" ref="P27" si="181">SUM(P28:P32)</f>
        <v>0</v>
      </c>
      <c r="Q27" s="42">
        <f t="shared" ref="Q27" si="182">SUM(Q28:Q32)</f>
        <v>0</v>
      </c>
      <c r="R27" s="42">
        <f t="shared" ref="R27" si="183">SUM(R28:R32)</f>
        <v>0</v>
      </c>
      <c r="S27" s="42">
        <f t="shared" ref="S27" si="184">SUM(S28:S32)</f>
        <v>0</v>
      </c>
      <c r="T27" s="42">
        <f t="shared" ref="T27" si="185">SUM(T28:T32)</f>
        <v>0</v>
      </c>
      <c r="U27" s="42">
        <f t="shared" ref="U27" si="186">SUM(U28:U32)</f>
        <v>0</v>
      </c>
      <c r="V27" s="42">
        <f t="shared" ref="V27" si="187">SUM(V28:V32)</f>
        <v>0</v>
      </c>
      <c r="W27" s="42">
        <f t="shared" ref="W27:X27" si="188">SUM(W28:W32)</f>
        <v>0</v>
      </c>
      <c r="X27" s="42">
        <f t="shared" si="188"/>
        <v>0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" si="189">SUM(C34:C50)</f>
        <v>2296.8891659501292</v>
      </c>
      <c r="D33" s="42">
        <f t="shared" ref="D33" si="190">SUM(D34:D50)</f>
        <v>2357.1379191745486</v>
      </c>
      <c r="E33" s="42">
        <f t="shared" ref="E33" si="191">SUM(E34:E50)</f>
        <v>2392.2846947549442</v>
      </c>
      <c r="F33" s="42">
        <f t="shared" ref="F33" si="192">SUM(F34:F50)</f>
        <v>2566.4874462596736</v>
      </c>
      <c r="G33" s="42">
        <f t="shared" ref="G33" si="193">SUM(G34:G50)</f>
        <v>2248.3655202063628</v>
      </c>
      <c r="H33" s="42">
        <f t="shared" ref="H33" si="194">SUM(H34:H50)</f>
        <v>2117.3186586414445</v>
      </c>
      <c r="I33" s="42">
        <f t="shared" ref="I33" si="195">SUM(I34:I50)</f>
        <v>2140.7453998280307</v>
      </c>
      <c r="J33" s="42">
        <f t="shared" ref="J33" si="196">SUM(J34:J50)</f>
        <v>2013.4282889079959</v>
      </c>
      <c r="K33" s="42">
        <f t="shared" ref="K33" si="197">SUM(K34:K50)</f>
        <v>1966.9854686156489</v>
      </c>
      <c r="L33" s="42">
        <f t="shared" ref="L33" si="198">SUM(L34:L50)</f>
        <v>1806.6539982803095</v>
      </c>
      <c r="M33" s="42">
        <f t="shared" ref="M33" si="199">SUM(M34:M50)</f>
        <v>1646.4476354256233</v>
      </c>
      <c r="N33" s="42">
        <f t="shared" ref="N33" si="200">SUM(N34:N50)</f>
        <v>1365.521238177128</v>
      </c>
      <c r="O33" s="42">
        <f t="shared" ref="O33" si="201">SUM(O34:O50)</f>
        <v>1294.1584694754945</v>
      </c>
      <c r="P33" s="42">
        <f t="shared" ref="P33" si="202">SUM(P34:P50)</f>
        <v>1348.8376612209797</v>
      </c>
      <c r="Q33" s="42">
        <f t="shared" ref="Q33" si="203">SUM(Q34:Q50)</f>
        <v>1114.7048151332763</v>
      </c>
      <c r="R33" s="42">
        <f t="shared" ref="R33" si="204">SUM(R34:R50)</f>
        <v>1024.2863284608768</v>
      </c>
      <c r="S33" s="42">
        <f t="shared" ref="S33" si="205">SUM(S34:S50)</f>
        <v>1022.8059329320722</v>
      </c>
      <c r="T33" s="42">
        <f t="shared" ref="T33" si="206">SUM(T34:T50)</f>
        <v>951.52080825451435</v>
      </c>
      <c r="U33" s="42">
        <f t="shared" ref="U33" si="207">SUM(U34:U50)</f>
        <v>943.69423903697339</v>
      </c>
      <c r="V33" s="42">
        <f t="shared" ref="V33" si="208">SUM(V34:V50)</f>
        <v>885.21220980223552</v>
      </c>
      <c r="W33" s="42">
        <f t="shared" ref="W33:X33" si="209">SUM(W34:W50)</f>
        <v>813.2202063628547</v>
      </c>
      <c r="X33" s="42">
        <f t="shared" si="209"/>
        <v>839.25657781599307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0.100859845227859</v>
      </c>
      <c r="X35" s="30">
        <v>8.2029234737747203E-2</v>
      </c>
    </row>
    <row r="36" spans="1:24" ht="11.25" customHeight="1" x14ac:dyDescent="0.2">
      <c r="A36" s="39" t="s">
        <v>59</v>
      </c>
      <c r="B36" s="23" t="s">
        <v>60</v>
      </c>
      <c r="C36" s="30">
        <v>340.36663800515913</v>
      </c>
      <c r="D36" s="30">
        <v>347.91986242476361</v>
      </c>
      <c r="E36" s="30">
        <v>339.94376612209811</v>
      </c>
      <c r="F36" s="30">
        <v>500.34479793637155</v>
      </c>
      <c r="G36" s="30">
        <v>390.84144453998277</v>
      </c>
      <c r="H36" s="30">
        <v>389.47454858125542</v>
      </c>
      <c r="I36" s="30">
        <v>472.24342218400676</v>
      </c>
      <c r="J36" s="30">
        <v>427.79570077386069</v>
      </c>
      <c r="K36" s="30">
        <v>376.77093723129832</v>
      </c>
      <c r="L36" s="30">
        <v>322.27222699914017</v>
      </c>
      <c r="M36" s="30">
        <v>310.42055030094576</v>
      </c>
      <c r="N36" s="30">
        <v>294.30687876182282</v>
      </c>
      <c r="O36" s="30">
        <v>272.96913155631978</v>
      </c>
      <c r="P36" s="30">
        <v>293.52373172828879</v>
      </c>
      <c r="Q36" s="30">
        <v>247.51831470335341</v>
      </c>
      <c r="R36" s="30">
        <v>250.16276870163364</v>
      </c>
      <c r="S36" s="30">
        <v>250.89208942390368</v>
      </c>
      <c r="T36" s="30">
        <v>262.66500429922615</v>
      </c>
      <c r="U36" s="30">
        <v>264.83000859845225</v>
      </c>
      <c r="V36" s="30">
        <v>250.52656921754075</v>
      </c>
      <c r="W36" s="30">
        <v>201.88925193465178</v>
      </c>
      <c r="X36" s="30">
        <v>216.35313843508169</v>
      </c>
    </row>
    <row r="37" spans="1:24" ht="11.25" customHeight="1" x14ac:dyDescent="0.2">
      <c r="A37" s="39" t="s">
        <v>61</v>
      </c>
      <c r="B37" s="23" t="s">
        <v>62</v>
      </c>
      <c r="C37" s="30">
        <v>48.424763542562346</v>
      </c>
      <c r="D37" s="30">
        <v>48.410920034393811</v>
      </c>
      <c r="E37" s="30">
        <v>64.334479793637129</v>
      </c>
      <c r="F37" s="30">
        <v>53.735683576956141</v>
      </c>
      <c r="G37" s="30">
        <v>37.905245055889935</v>
      </c>
      <c r="H37" s="30">
        <v>39.1109200343938</v>
      </c>
      <c r="I37" s="30">
        <v>44.428546861564911</v>
      </c>
      <c r="J37" s="30">
        <v>39.1018056749785</v>
      </c>
      <c r="K37" s="30">
        <v>33.845743766122098</v>
      </c>
      <c r="L37" s="30">
        <v>37.824333619948419</v>
      </c>
      <c r="M37" s="30">
        <v>36.941100601891655</v>
      </c>
      <c r="N37" s="30">
        <v>29.997334479793636</v>
      </c>
      <c r="O37" s="30">
        <v>24.474548581255377</v>
      </c>
      <c r="P37" s="30">
        <v>17.102149613069642</v>
      </c>
      <c r="Q37" s="30">
        <v>16.879879621668096</v>
      </c>
      <c r="R37" s="30">
        <v>19.019002579535677</v>
      </c>
      <c r="S37" s="30">
        <v>21.131900257953571</v>
      </c>
      <c r="T37" s="30">
        <v>21.023043852106614</v>
      </c>
      <c r="U37" s="30">
        <v>18.753396388650046</v>
      </c>
      <c r="V37" s="30">
        <v>16.887360275150471</v>
      </c>
      <c r="W37" s="30">
        <v>14.879277730008601</v>
      </c>
      <c r="X37" s="30">
        <v>19.704299226139295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18.486672398968189</v>
      </c>
      <c r="D40" s="30">
        <v>18.486672398968189</v>
      </c>
      <c r="E40" s="30">
        <v>18.486672398968189</v>
      </c>
      <c r="F40" s="30">
        <v>15.40558899398108</v>
      </c>
      <c r="G40" s="30">
        <v>16.432588134135859</v>
      </c>
      <c r="H40" s="30">
        <v>22.870851246775583</v>
      </c>
      <c r="I40" s="30">
        <v>23.897850386930354</v>
      </c>
      <c r="J40" s="30">
        <v>19.796990541702492</v>
      </c>
      <c r="K40" s="30">
        <v>15.40558899398108</v>
      </c>
      <c r="L40" s="30">
        <v>13.504643164230433</v>
      </c>
      <c r="M40" s="30">
        <v>21.719260533104045</v>
      </c>
      <c r="N40" s="30">
        <v>17.585640584694758</v>
      </c>
      <c r="O40" s="30">
        <v>13.482201203783314</v>
      </c>
      <c r="P40" s="30">
        <v>14.524505588993978</v>
      </c>
      <c r="Q40" s="30">
        <v>12.45864144453998</v>
      </c>
      <c r="R40" s="30">
        <v>6.3080825451418736</v>
      </c>
      <c r="S40" s="30">
        <v>6.3067927773000854</v>
      </c>
      <c r="T40" s="30">
        <v>5.6143594153052447</v>
      </c>
      <c r="U40" s="30">
        <v>5.2533104041272569</v>
      </c>
      <c r="V40" s="30">
        <v>4.1718830610490105</v>
      </c>
      <c r="W40" s="30">
        <v>3.1745485812553738</v>
      </c>
      <c r="X40" s="30">
        <v>2.6343938091143597</v>
      </c>
    </row>
    <row r="41" spans="1:24" ht="11.25" customHeight="1" x14ac:dyDescent="0.2">
      <c r="A41" s="39" t="s">
        <v>69</v>
      </c>
      <c r="B41" s="23" t="s">
        <v>70</v>
      </c>
      <c r="C41" s="30">
        <v>5.8775580395528788</v>
      </c>
      <c r="D41" s="30">
        <v>5.9038693035253642</v>
      </c>
      <c r="E41" s="30">
        <v>9.9866723989681851</v>
      </c>
      <c r="F41" s="30">
        <v>6.9202923473774707</v>
      </c>
      <c r="G41" s="30">
        <v>5.8795356835769548</v>
      </c>
      <c r="H41" s="30">
        <v>11.038263112639722</v>
      </c>
      <c r="I41" s="30">
        <v>6.3373172828890789</v>
      </c>
      <c r="J41" s="30">
        <v>1.7232158211521924</v>
      </c>
      <c r="K41" s="30">
        <v>1.330438521066208</v>
      </c>
      <c r="L41" s="30">
        <v>0.76337059329320711</v>
      </c>
      <c r="M41" s="30">
        <v>1.5662080825451419</v>
      </c>
      <c r="N41" s="30">
        <v>1.2701633705932931</v>
      </c>
      <c r="O41" s="30">
        <v>0.43000859845227851</v>
      </c>
      <c r="P41" s="30">
        <v>1.580309544282029</v>
      </c>
      <c r="Q41" s="30">
        <v>1.3968185726569216</v>
      </c>
      <c r="R41" s="30">
        <v>1.3656061908856405</v>
      </c>
      <c r="S41" s="30">
        <v>0.98736027515047275</v>
      </c>
      <c r="T41" s="30">
        <v>0.54514187446259654</v>
      </c>
      <c r="U41" s="30">
        <v>0.41057609630266545</v>
      </c>
      <c r="V41" s="30">
        <v>0.5893379191745487</v>
      </c>
      <c r="W41" s="30">
        <v>0.95494411006018909</v>
      </c>
      <c r="X41" s="30">
        <v>0.46766981943250213</v>
      </c>
    </row>
    <row r="42" spans="1:24" ht="11.25" customHeight="1" x14ac:dyDescent="0.2">
      <c r="A42" s="39" t="s">
        <v>71</v>
      </c>
      <c r="B42" s="23" t="s">
        <v>72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1065.9178847807393</v>
      </c>
      <c r="D43" s="30">
        <v>1076.6103181427343</v>
      </c>
      <c r="E43" s="30">
        <v>1073.6358555460015</v>
      </c>
      <c r="F43" s="30">
        <v>1123.6576956147894</v>
      </c>
      <c r="G43" s="30">
        <v>1045.5760963026655</v>
      </c>
      <c r="H43" s="30">
        <v>974.76509028374892</v>
      </c>
      <c r="I43" s="30">
        <v>871.13774720550282</v>
      </c>
      <c r="J43" s="30">
        <v>921.82691315563193</v>
      </c>
      <c r="K43" s="30">
        <v>909.71496130696471</v>
      </c>
      <c r="L43" s="30">
        <v>1013.4665520206363</v>
      </c>
      <c r="M43" s="30">
        <v>942.875494411006</v>
      </c>
      <c r="N43" s="30">
        <v>759.28013757523638</v>
      </c>
      <c r="O43" s="30">
        <v>705.96990541702496</v>
      </c>
      <c r="P43" s="30">
        <v>691.85941530524485</v>
      </c>
      <c r="Q43" s="30">
        <v>584.29656061908861</v>
      </c>
      <c r="R43" s="30">
        <v>515.57377472055032</v>
      </c>
      <c r="S43" s="30">
        <v>528.26156491831478</v>
      </c>
      <c r="T43" s="30">
        <v>513.84797936371467</v>
      </c>
      <c r="U43" s="30">
        <v>518.24110060189162</v>
      </c>
      <c r="V43" s="30">
        <v>504.07807394668959</v>
      </c>
      <c r="W43" s="30">
        <v>505.16139294926916</v>
      </c>
      <c r="X43" s="30">
        <v>502.44376612209811</v>
      </c>
    </row>
    <row r="44" spans="1:24" ht="11.25" customHeight="1" x14ac:dyDescent="0.2">
      <c r="A44" s="39" t="s">
        <v>75</v>
      </c>
      <c r="B44" s="23" t="s">
        <v>76</v>
      </c>
      <c r="C44" s="30">
        <v>695.45021496130698</v>
      </c>
      <c r="D44" s="30">
        <v>736.37033533963893</v>
      </c>
      <c r="E44" s="30">
        <v>774.3174548581253</v>
      </c>
      <c r="F44" s="30">
        <v>746.31926053310394</v>
      </c>
      <c r="G44" s="30">
        <v>627.74135855546001</v>
      </c>
      <c r="H44" s="30">
        <v>568.8012037833189</v>
      </c>
      <c r="I44" s="30">
        <v>614.00051590713667</v>
      </c>
      <c r="J44" s="30">
        <v>509.53138435081667</v>
      </c>
      <c r="K44" s="30">
        <v>539.91478933791916</v>
      </c>
      <c r="L44" s="30">
        <v>334.29982803095442</v>
      </c>
      <c r="M44" s="30">
        <v>221.98796216680995</v>
      </c>
      <c r="N44" s="30">
        <v>174.85855546001719</v>
      </c>
      <c r="O44" s="30">
        <v>184.38830610490109</v>
      </c>
      <c r="P44" s="30">
        <v>268.62390369733436</v>
      </c>
      <c r="Q44" s="30">
        <v>228.01771281169391</v>
      </c>
      <c r="R44" s="30">
        <v>211.63061049011171</v>
      </c>
      <c r="S44" s="30">
        <v>210.8709372312984</v>
      </c>
      <c r="T44" s="30">
        <v>146.23551160791055</v>
      </c>
      <c r="U44" s="30">
        <v>131.41375752364576</v>
      </c>
      <c r="V44" s="30">
        <v>103.32398968185728</v>
      </c>
      <c r="W44" s="30">
        <v>81.831986242476347</v>
      </c>
      <c r="X44" s="30">
        <v>91.143852106620798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5.3740326741186582E-2</v>
      </c>
      <c r="I45" s="30">
        <v>5.3740326741186582E-2</v>
      </c>
      <c r="J45" s="30">
        <v>6.5348237317282884E-2</v>
      </c>
      <c r="K45" s="30">
        <v>4.4282029234737737E-2</v>
      </c>
      <c r="L45" s="30">
        <v>4.2132416165090281E-2</v>
      </c>
      <c r="M45" s="30">
        <v>4.5313843508168528E-2</v>
      </c>
      <c r="N45" s="30">
        <v>6.8443680137575236E-2</v>
      </c>
      <c r="O45" s="30">
        <v>7.3774720550300946E-2</v>
      </c>
      <c r="P45" s="30">
        <v>2.9492691315563199E-2</v>
      </c>
      <c r="Q45" s="30">
        <v>2.5279449699054171E-2</v>
      </c>
      <c r="R45" s="30">
        <v>2.2098022355975921E-2</v>
      </c>
      <c r="S45" s="30">
        <v>0.92269991401547713</v>
      </c>
      <c r="T45" s="30">
        <v>1.1654342218400688</v>
      </c>
      <c r="U45" s="30">
        <v>1.544196044711952</v>
      </c>
      <c r="V45" s="30">
        <v>1.5346517626827174</v>
      </c>
      <c r="W45" s="30">
        <v>1.4288907996560618</v>
      </c>
      <c r="X45" s="30">
        <v>1.3992261392949268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119.5423903697334</v>
      </c>
      <c r="D48" s="30">
        <v>119.5423903697334</v>
      </c>
      <c r="E48" s="30">
        <v>108.6748925193465</v>
      </c>
      <c r="F48" s="30">
        <v>117.2135855546002</v>
      </c>
      <c r="G48" s="30">
        <v>121.09484092863281</v>
      </c>
      <c r="H48" s="30">
        <v>110.22734307824589</v>
      </c>
      <c r="I48" s="30">
        <v>104.75778159931208</v>
      </c>
      <c r="J48" s="30">
        <v>90.749441100601871</v>
      </c>
      <c r="K48" s="30">
        <v>86.13766122098022</v>
      </c>
      <c r="L48" s="30">
        <v>84.480911435941522</v>
      </c>
      <c r="M48" s="30">
        <v>110.17523645743765</v>
      </c>
      <c r="N48" s="30">
        <v>86.478331900257942</v>
      </c>
      <c r="O48" s="30">
        <v>89.711693895098861</v>
      </c>
      <c r="P48" s="30">
        <v>58.911349957007737</v>
      </c>
      <c r="Q48" s="30">
        <v>21.460275150472913</v>
      </c>
      <c r="R48" s="30">
        <v>17.591057609630262</v>
      </c>
      <c r="S48" s="30">
        <v>0.76431642304385194</v>
      </c>
      <c r="T48" s="30">
        <v>0</v>
      </c>
      <c r="U48" s="30">
        <v>0</v>
      </c>
      <c r="V48" s="30">
        <v>0</v>
      </c>
      <c r="W48" s="30">
        <v>0</v>
      </c>
      <c r="X48" s="30">
        <v>0.19716251074806529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2.823043852106621</v>
      </c>
      <c r="D50" s="30">
        <v>3.8935511607910569</v>
      </c>
      <c r="E50" s="30">
        <v>2.9049011177987962</v>
      </c>
      <c r="F50" s="30">
        <v>2.8905417024935511</v>
      </c>
      <c r="G50" s="30">
        <v>2.8944110060189168</v>
      </c>
      <c r="H50" s="30">
        <v>0.97669819432502147</v>
      </c>
      <c r="I50" s="30">
        <v>3.8884780739466898</v>
      </c>
      <c r="J50" s="30">
        <v>2.837489251934652</v>
      </c>
      <c r="K50" s="30">
        <v>3.821066208082545</v>
      </c>
      <c r="L50" s="30">
        <v>0</v>
      </c>
      <c r="M50" s="30">
        <v>0.7165090283748925</v>
      </c>
      <c r="N50" s="30">
        <v>1.6757523645743766</v>
      </c>
      <c r="O50" s="30">
        <v>2.6588993981083404</v>
      </c>
      <c r="P50" s="30">
        <v>2.6828030954428197</v>
      </c>
      <c r="Q50" s="30">
        <v>2.6513327601031809</v>
      </c>
      <c r="R50" s="30">
        <v>2.6133276010318145</v>
      </c>
      <c r="S50" s="30">
        <v>2.6682717110920029</v>
      </c>
      <c r="T50" s="30">
        <v>0.42433361994840929</v>
      </c>
      <c r="U50" s="30">
        <v>3.2478933791917455</v>
      </c>
      <c r="V50" s="30">
        <v>4.1003439380911439</v>
      </c>
      <c r="W50" s="30">
        <v>3.799054170249355</v>
      </c>
      <c r="X50" s="30">
        <v>4.8310404127257085</v>
      </c>
    </row>
    <row r="51" spans="1:24" ht="11.25" customHeight="1" x14ac:dyDescent="0.2">
      <c r="A51" s="24" t="s">
        <v>89</v>
      </c>
      <c r="B51" s="25" t="s">
        <v>90</v>
      </c>
      <c r="C51" s="31">
        <v>6807.0722269991402</v>
      </c>
      <c r="D51" s="31">
        <v>7080.9903697334466</v>
      </c>
      <c r="E51" s="31">
        <v>6869.0324161650897</v>
      </c>
      <c r="F51" s="31">
        <v>6652.2743766122085</v>
      </c>
      <c r="G51" s="31">
        <v>7281.4587274290634</v>
      </c>
      <c r="H51" s="31">
        <v>7264.0826311263954</v>
      </c>
      <c r="I51" s="31">
        <v>7196.1460017196914</v>
      </c>
      <c r="J51" s="31">
        <v>7136.8013757523631</v>
      </c>
      <c r="K51" s="31">
        <v>6834.3283748925187</v>
      </c>
      <c r="L51" s="31">
        <v>6031.5757523645725</v>
      </c>
      <c r="M51" s="31">
        <v>6495.9149613069621</v>
      </c>
      <c r="N51" s="31">
        <v>6317.3300945829742</v>
      </c>
      <c r="O51" s="31">
        <v>5985.8559759243335</v>
      </c>
      <c r="P51" s="31">
        <v>6105.5077386070507</v>
      </c>
      <c r="Q51" s="31">
        <v>5605.625967325881</v>
      </c>
      <c r="R51" s="31">
        <v>5803.8456577815996</v>
      </c>
      <c r="S51" s="31">
        <v>5916.2577815993109</v>
      </c>
      <c r="T51" s="31">
        <v>6058.7688736027494</v>
      </c>
      <c r="U51" s="31">
        <v>5836.4819432502154</v>
      </c>
      <c r="V51" s="31">
        <v>5717.6062768701631</v>
      </c>
      <c r="W51" s="31">
        <v>5254.3554600171965</v>
      </c>
      <c r="X51" s="31">
        <v>6054.7790197764407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" si="210">SUM(C53:C70)</f>
        <v>22.420073267008437</v>
      </c>
      <c r="D52" s="31">
        <f t="shared" ref="D52" si="211">SUM(D53:D70)</f>
        <v>31.888370990758251</v>
      </c>
      <c r="E52" s="31">
        <f t="shared" ref="E52" si="212">SUM(E53:E70)</f>
        <v>34.74165535797934</v>
      </c>
      <c r="F52" s="31">
        <f t="shared" ref="F52" si="213">SUM(F53:F70)</f>
        <v>48.694172711920466</v>
      </c>
      <c r="G52" s="31">
        <f t="shared" ref="G52" si="214">SUM(G53:G70)</f>
        <v>54.936394552438422</v>
      </c>
      <c r="H52" s="31">
        <f t="shared" ref="H52" si="215">SUM(H53:H70)</f>
        <v>80.781527543862737</v>
      </c>
      <c r="I52" s="31">
        <f t="shared" ref="I52" si="216">SUM(I53:I70)</f>
        <v>100.05510693386161</v>
      </c>
      <c r="J52" s="31">
        <f t="shared" ref="J52" si="217">SUM(J53:J70)</f>
        <v>91.168315832589997</v>
      </c>
      <c r="K52" s="31">
        <f t="shared" ref="K52" si="218">SUM(K53:K70)</f>
        <v>91.19673037345909</v>
      </c>
      <c r="L52" s="31">
        <f t="shared" ref="L52" si="219">SUM(L53:L70)</f>
        <v>98.895948098690766</v>
      </c>
      <c r="M52" s="31">
        <f t="shared" ref="M52" si="220">SUM(M53:M70)</f>
        <v>125.33345177027223</v>
      </c>
      <c r="N52" s="31">
        <f t="shared" ref="N52" si="221">SUM(N53:N70)</f>
        <v>119.29270724502969</v>
      </c>
      <c r="O52" s="31">
        <f t="shared" ref="O52" si="222">SUM(O53:O70)</f>
        <v>112.45343351882175</v>
      </c>
      <c r="P52" s="31">
        <f t="shared" ref="P52" si="223">SUM(P53:P70)</f>
        <v>156.42153775829385</v>
      </c>
      <c r="Q52" s="31">
        <f t="shared" ref="Q52" si="224">SUM(Q53:Q70)</f>
        <v>124.8248295818813</v>
      </c>
      <c r="R52" s="31">
        <f t="shared" ref="R52" si="225">SUM(R53:R70)</f>
        <v>126.37384142436437</v>
      </c>
      <c r="S52" s="31">
        <f t="shared" ref="S52" si="226">SUM(S53:S70)</f>
        <v>162.66557201738954</v>
      </c>
      <c r="T52" s="31">
        <f t="shared" ref="T52" si="227">SUM(T53:T70)</f>
        <v>108.57423088330401</v>
      </c>
      <c r="U52" s="31">
        <f t="shared" ref="U52" si="228">SUM(U53:U70)</f>
        <v>134.75988206695251</v>
      </c>
      <c r="V52" s="31">
        <f t="shared" ref="V52" si="229">SUM(V53:V70)</f>
        <v>131.23640138232125</v>
      </c>
      <c r="W52" s="31">
        <f t="shared" ref="W52:X52" si="230">SUM(W53:W70)</f>
        <v>152.01049908587393</v>
      </c>
      <c r="X52" s="31">
        <f t="shared" si="230"/>
        <v>154.71325113555056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0</v>
      </c>
      <c r="D57" s="30">
        <v>2.8374892519346519E-3</v>
      </c>
      <c r="E57" s="30">
        <v>2.8374892519346519E-3</v>
      </c>
      <c r="F57" s="30">
        <v>3.9122957867583831E-2</v>
      </c>
      <c r="G57" s="30">
        <v>8.2631126397248483E-2</v>
      </c>
      <c r="H57" s="30">
        <v>9.3809114359415302E-2</v>
      </c>
      <c r="I57" s="30">
        <v>9.7936371453138424E-2</v>
      </c>
      <c r="J57" s="30">
        <v>0.11573516766981939</v>
      </c>
      <c r="K57" s="30">
        <v>0.12932072226999139</v>
      </c>
      <c r="L57" s="30">
        <v>0.17007738607050729</v>
      </c>
      <c r="M57" s="30">
        <v>0.19466895958727429</v>
      </c>
      <c r="N57" s="30">
        <v>0.24342218400687871</v>
      </c>
      <c r="O57" s="30">
        <v>0.28013757523645738</v>
      </c>
      <c r="P57" s="30">
        <v>0.47962166809974194</v>
      </c>
      <c r="Q57" s="30">
        <v>0.57695614789337935</v>
      </c>
      <c r="R57" s="30">
        <v>0.55485812553740321</v>
      </c>
      <c r="S57" s="30">
        <v>0.5552880481513327</v>
      </c>
      <c r="T57" s="30">
        <v>0.92063628546861553</v>
      </c>
      <c r="U57" s="30">
        <v>0.95520206362854676</v>
      </c>
      <c r="V57" s="30">
        <v>0.98280309544282018</v>
      </c>
      <c r="W57" s="30">
        <v>0.9780739466895958</v>
      </c>
      <c r="X57" s="30">
        <v>0.98435081685296644</v>
      </c>
    </row>
    <row r="58" spans="1:24" ht="11.25" customHeight="1" x14ac:dyDescent="0.2">
      <c r="A58" s="22" t="s">
        <v>103</v>
      </c>
      <c r="B58" s="23" t="s">
        <v>104</v>
      </c>
      <c r="C58" s="30">
        <v>0.1194325021496131</v>
      </c>
      <c r="D58" s="30">
        <v>2.3903697334479789E-2</v>
      </c>
      <c r="E58" s="30">
        <v>0.3821152192605331</v>
      </c>
      <c r="F58" s="30">
        <v>1.3135855546001718</v>
      </c>
      <c r="G58" s="30">
        <v>0.95537403267411869</v>
      </c>
      <c r="H58" s="30">
        <v>0.95537403267411869</v>
      </c>
      <c r="I58" s="30">
        <v>0.7165090283748925</v>
      </c>
      <c r="J58" s="30">
        <v>0.52545141874462586</v>
      </c>
      <c r="K58" s="30">
        <v>0.52545141874462586</v>
      </c>
      <c r="L58" s="30">
        <v>0.40601891659501288</v>
      </c>
      <c r="M58" s="30">
        <v>0.47773000859845233</v>
      </c>
      <c r="N58" s="30">
        <v>1.4569217540842647</v>
      </c>
      <c r="O58" s="30">
        <v>1.0509888220120378</v>
      </c>
      <c r="P58" s="30">
        <v>0.3343938091143594</v>
      </c>
      <c r="Q58" s="30">
        <v>0.50163370593293211</v>
      </c>
      <c r="R58" s="30">
        <v>0.47773000859845216</v>
      </c>
      <c r="S58" s="30">
        <v>3.4393809114359413</v>
      </c>
      <c r="T58" s="30">
        <v>0.72381771281169383</v>
      </c>
      <c r="U58" s="30">
        <v>0.34574376612209812</v>
      </c>
      <c r="V58" s="30">
        <v>0.21496130696474638</v>
      </c>
      <c r="W58" s="30">
        <v>0.3141014617368873</v>
      </c>
      <c r="X58" s="30">
        <v>0.45864144453998285</v>
      </c>
    </row>
    <row r="59" spans="1:24" ht="11.25" customHeight="1" x14ac:dyDescent="0.2">
      <c r="A59" s="22" t="s">
        <v>105</v>
      </c>
      <c r="B59" s="23" t="s">
        <v>106</v>
      </c>
      <c r="C59" s="30">
        <v>19.871969045571799</v>
      </c>
      <c r="D59" s="30">
        <v>29.186844368013755</v>
      </c>
      <c r="E59" s="30">
        <v>31.599312123817707</v>
      </c>
      <c r="F59" s="30">
        <v>43.70868443680137</v>
      </c>
      <c r="G59" s="30">
        <v>50.539810834049852</v>
      </c>
      <c r="H59" s="30">
        <v>74.255975924333612</v>
      </c>
      <c r="I59" s="30">
        <v>94.629406706792764</v>
      </c>
      <c r="J59" s="30">
        <v>82.825795356835769</v>
      </c>
      <c r="K59" s="30">
        <v>81.886414445399851</v>
      </c>
      <c r="L59" s="30">
        <v>87.258727429062773</v>
      </c>
      <c r="M59" s="30">
        <v>113.2052450558899</v>
      </c>
      <c r="N59" s="30">
        <v>97.325279449699053</v>
      </c>
      <c r="O59" s="30">
        <v>101.27231298366293</v>
      </c>
      <c r="P59" s="30">
        <v>144.45606190885641</v>
      </c>
      <c r="Q59" s="30">
        <v>105.04832330180567</v>
      </c>
      <c r="R59" s="30">
        <v>98.209544282029242</v>
      </c>
      <c r="S59" s="30">
        <v>129.1829750644884</v>
      </c>
      <c r="T59" s="30">
        <v>79.979707652622537</v>
      </c>
      <c r="U59" s="30">
        <v>96.547721410146181</v>
      </c>
      <c r="V59" s="30">
        <v>85.481169389509873</v>
      </c>
      <c r="W59" s="30">
        <v>104.74101461736886</v>
      </c>
      <c r="X59" s="30">
        <v>106.59690455717973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6.878761822871883E-4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2.3903697334479789E-2</v>
      </c>
      <c r="G61" s="30">
        <v>4.7807394668959592E-2</v>
      </c>
      <c r="H61" s="30">
        <v>1.050902837489252</v>
      </c>
      <c r="I61" s="30">
        <v>4.7807394668959592E-2</v>
      </c>
      <c r="J61" s="30">
        <v>2.07798796216681</v>
      </c>
      <c r="K61" s="30">
        <v>1.1323301805674975</v>
      </c>
      <c r="L61" s="30">
        <v>1.2908856405846945</v>
      </c>
      <c r="M61" s="30">
        <v>0.82166809974204635</v>
      </c>
      <c r="N61" s="30">
        <v>12.503783319002576</v>
      </c>
      <c r="O61" s="30">
        <v>2.5035253654342213</v>
      </c>
      <c r="P61" s="30">
        <v>2.3803095442820297</v>
      </c>
      <c r="Q61" s="30">
        <v>4.035339638865004</v>
      </c>
      <c r="R61" s="30">
        <v>9.3780739466895948</v>
      </c>
      <c r="S61" s="30">
        <v>9.9501289767841783</v>
      </c>
      <c r="T61" s="30">
        <v>3.9513327601031811</v>
      </c>
      <c r="U61" s="30">
        <v>5.534049871023214</v>
      </c>
      <c r="V61" s="30">
        <v>9.1671539122957881</v>
      </c>
      <c r="W61" s="30">
        <v>11.746775580395528</v>
      </c>
      <c r="X61" s="30">
        <v>10.030954428202923</v>
      </c>
    </row>
    <row r="62" spans="1:24" ht="11.25" customHeight="1" x14ac:dyDescent="0.2">
      <c r="A62" s="22" t="s">
        <v>111</v>
      </c>
      <c r="B62" s="23" t="s">
        <v>112</v>
      </c>
      <c r="C62" s="30">
        <v>0.2149613069647463</v>
      </c>
      <c r="D62" s="30">
        <v>0.35829750644883918</v>
      </c>
      <c r="E62" s="30">
        <v>0.28658641444539978</v>
      </c>
      <c r="F62" s="30">
        <v>0.52545141874462586</v>
      </c>
      <c r="G62" s="30">
        <v>0.69269131556319863</v>
      </c>
      <c r="H62" s="30">
        <v>0.16723989681857257</v>
      </c>
      <c r="I62" s="30">
        <v>0.19114359415305238</v>
      </c>
      <c r="J62" s="30">
        <v>0.21496130696474638</v>
      </c>
      <c r="K62" s="30">
        <v>0.42992261392949271</v>
      </c>
      <c r="L62" s="30">
        <v>0.40601891659501288</v>
      </c>
      <c r="M62" s="30">
        <v>0.57317282889079957</v>
      </c>
      <c r="N62" s="30">
        <v>0.42992261392949271</v>
      </c>
      <c r="O62" s="30">
        <v>0.23886500429922619</v>
      </c>
      <c r="P62" s="30">
        <v>0.16723989681857268</v>
      </c>
      <c r="Q62" s="30">
        <v>0.11074806534823731</v>
      </c>
      <c r="R62" s="30">
        <v>0.20361134995700769</v>
      </c>
      <c r="S62" s="30">
        <v>0.871969045571797</v>
      </c>
      <c r="T62" s="30">
        <v>1.778417884780739</v>
      </c>
      <c r="U62" s="30">
        <v>6.7483233018056747</v>
      </c>
      <c r="V62" s="30">
        <v>10.153654342218401</v>
      </c>
      <c r="W62" s="30">
        <v>8.5772141014617365</v>
      </c>
      <c r="X62" s="30">
        <v>9.534049871023214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2.5795356835769559E-3</v>
      </c>
      <c r="N63" s="30">
        <v>0</v>
      </c>
      <c r="O63" s="30">
        <v>0</v>
      </c>
      <c r="P63" s="30">
        <v>0</v>
      </c>
      <c r="Q63" s="30">
        <v>2.5795356835769559E-3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9.0283748925193454E-3</v>
      </c>
      <c r="I64" s="30">
        <v>1.1006018916595009E-2</v>
      </c>
      <c r="J64" s="30">
        <v>9.7162510748065346E-3</v>
      </c>
      <c r="K64" s="30">
        <v>1.16079105760963E-2</v>
      </c>
      <c r="L64" s="30">
        <v>6.878761822871883E-4</v>
      </c>
      <c r="M64" s="30">
        <v>7.7386070507308681E-3</v>
      </c>
      <c r="N64" s="30">
        <v>3.4049871023215821E-2</v>
      </c>
      <c r="O64" s="30">
        <v>1.5391229578675839E-2</v>
      </c>
      <c r="P64" s="30">
        <v>1.349957007738607E-2</v>
      </c>
      <c r="Q64" s="30">
        <v>2.5795356835769559E-3</v>
      </c>
      <c r="R64" s="30">
        <v>1.2897678417884779E-3</v>
      </c>
      <c r="S64" s="30">
        <v>3.869303525365434E-3</v>
      </c>
      <c r="T64" s="30">
        <v>1.332760103181427E-2</v>
      </c>
      <c r="U64" s="30">
        <v>3.112639724849527E-2</v>
      </c>
      <c r="V64" s="30">
        <v>1.9002579535683579E-2</v>
      </c>
      <c r="W64" s="30">
        <v>1.143594153052451E-2</v>
      </c>
      <c r="X64" s="30">
        <v>1.461736887360275E-2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8.5984522785898529E-4</v>
      </c>
      <c r="I65" s="30">
        <v>5.4170249355116077E-3</v>
      </c>
      <c r="J65" s="30">
        <v>2.665520206362855E-3</v>
      </c>
      <c r="K65" s="30">
        <v>2.665520206362855E-3</v>
      </c>
      <c r="L65" s="30">
        <v>3.6113499570077381E-3</v>
      </c>
      <c r="M65" s="30">
        <v>1.9690455717970769E-2</v>
      </c>
      <c r="N65" s="30">
        <v>6.2768701633705926E-3</v>
      </c>
      <c r="O65" s="30">
        <v>1.341358555460017E-2</v>
      </c>
      <c r="P65" s="30">
        <v>1.702493551160791E-2</v>
      </c>
      <c r="Q65" s="30">
        <v>9.0455717970765265E-2</v>
      </c>
      <c r="R65" s="30">
        <v>0.12545141874462601</v>
      </c>
      <c r="S65" s="30">
        <v>0.28220120378331898</v>
      </c>
      <c r="T65" s="30">
        <v>1.004385210662081</v>
      </c>
      <c r="U65" s="30">
        <v>1.004385210662081</v>
      </c>
      <c r="V65" s="30">
        <v>0</v>
      </c>
      <c r="W65" s="30">
        <v>0</v>
      </c>
      <c r="X65" s="30">
        <v>0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7.9105760963026645E-3</v>
      </c>
      <c r="I66" s="30">
        <v>5.2880481513327596E-2</v>
      </c>
      <c r="J66" s="30">
        <v>9.7936371453138438E-2</v>
      </c>
      <c r="K66" s="30">
        <v>0.12441960447119522</v>
      </c>
      <c r="L66" s="30">
        <v>9.2605331040412714E-2</v>
      </c>
      <c r="M66" s="30">
        <v>0.27454858125537401</v>
      </c>
      <c r="N66" s="30">
        <v>0.10429922613929492</v>
      </c>
      <c r="O66" s="30">
        <v>0.12932072226999142</v>
      </c>
      <c r="P66" s="30">
        <v>0.17910576096302663</v>
      </c>
      <c r="Q66" s="30">
        <v>1.2165950128976784</v>
      </c>
      <c r="R66" s="30">
        <v>1.8015477214101461</v>
      </c>
      <c r="S66" s="30">
        <v>1.8817712811693892</v>
      </c>
      <c r="T66" s="30">
        <v>2.32871883061049</v>
      </c>
      <c r="U66" s="30">
        <v>3.4272570937231297</v>
      </c>
      <c r="V66" s="30">
        <v>3.2335339638865008</v>
      </c>
      <c r="W66" s="30">
        <v>2.8269991401547716</v>
      </c>
      <c r="X66" s="30">
        <v>3.1959587274290628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0.49036973344797941</v>
      </c>
      <c r="G69" s="30">
        <v>0</v>
      </c>
      <c r="H69" s="30">
        <v>1.284608770421324</v>
      </c>
      <c r="I69" s="30">
        <v>0.86861564918314704</v>
      </c>
      <c r="J69" s="30">
        <v>1.7247635425623391</v>
      </c>
      <c r="K69" s="30">
        <v>2.906964746345658</v>
      </c>
      <c r="L69" s="30">
        <v>4.6621668099742033</v>
      </c>
      <c r="M69" s="30">
        <v>4.7305245055889928</v>
      </c>
      <c r="N69" s="30">
        <v>2.1432502149613066</v>
      </c>
      <c r="O69" s="30">
        <v>1.5437661220980226</v>
      </c>
      <c r="P69" s="30">
        <v>2.8135855546001718</v>
      </c>
      <c r="Q69" s="30">
        <v>2.4037833190025792</v>
      </c>
      <c r="R69" s="30">
        <v>2.9028374892519349</v>
      </c>
      <c r="S69" s="30">
        <v>3.3061049011177985</v>
      </c>
      <c r="T69" s="30">
        <v>3.5512467755803954</v>
      </c>
      <c r="U69" s="30">
        <v>3.0803955288048153</v>
      </c>
      <c r="V69" s="30">
        <v>3.0256233877901972</v>
      </c>
      <c r="W69" s="30">
        <v>2.2990541702493545</v>
      </c>
      <c r="X69" s="30">
        <v>1.3650902837489249</v>
      </c>
    </row>
    <row r="70" spans="1:24" ht="11.25" customHeight="1" x14ac:dyDescent="0.2">
      <c r="A70" s="22" t="s">
        <v>127</v>
      </c>
      <c r="B70" s="23" t="s">
        <v>128</v>
      </c>
      <c r="C70" s="30">
        <v>2.2137104123222788</v>
      </c>
      <c r="D70" s="30">
        <v>2.3164879297092438</v>
      </c>
      <c r="E70" s="30">
        <v>2.4708041112037655</v>
      </c>
      <c r="F70" s="30">
        <v>2.5930549131242566</v>
      </c>
      <c r="G70" s="30">
        <v>2.618079849085043</v>
      </c>
      <c r="H70" s="30">
        <v>2.9558181715497533</v>
      </c>
      <c r="I70" s="30">
        <v>3.4343846638702367</v>
      </c>
      <c r="J70" s="30">
        <v>3.5733029349115544</v>
      </c>
      <c r="K70" s="30">
        <v>4.0476332109483089</v>
      </c>
      <c r="L70" s="30">
        <v>4.6051484426288507</v>
      </c>
      <c r="M70" s="30">
        <v>5.0258851322671081</v>
      </c>
      <c r="N70" s="30">
        <v>5.0455017420202353</v>
      </c>
      <c r="O70" s="30">
        <v>5.4057121086755711</v>
      </c>
      <c r="P70" s="30">
        <v>5.5806951099705149</v>
      </c>
      <c r="Q70" s="30">
        <v>10.835835600797875</v>
      </c>
      <c r="R70" s="30">
        <v>12.718897314304179</v>
      </c>
      <c r="S70" s="30">
        <v>13.191883281361985</v>
      </c>
      <c r="T70" s="30">
        <v>14.321952293450179</v>
      </c>
      <c r="U70" s="30">
        <v>17.085677423788294</v>
      </c>
      <c r="V70" s="30">
        <v>18.958499404677251</v>
      </c>
      <c r="W70" s="30">
        <v>20.515830126286676</v>
      </c>
      <c r="X70" s="30">
        <v>22.532683637700192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" si="231">SUM(C72:C73)</f>
        <v>1.6957867583834907</v>
      </c>
      <c r="D71" s="31">
        <f t="shared" ref="D71" si="232">SUM(D72:D73)</f>
        <v>1.8869303525365433</v>
      </c>
      <c r="E71" s="31">
        <f t="shared" ref="E71" si="233">SUM(E72:E73)</f>
        <v>4.1320722269991403</v>
      </c>
      <c r="F71" s="31">
        <f t="shared" ref="F71" si="234">SUM(F72:F73)</f>
        <v>2.2929492691315558</v>
      </c>
      <c r="G71" s="31">
        <f t="shared" ref="G71" si="235">SUM(G72:G73)</f>
        <v>1.3136715391229579</v>
      </c>
      <c r="H71" s="31">
        <f t="shared" ref="H71" si="236">SUM(H72:H73)</f>
        <v>2.2525365434221838</v>
      </c>
      <c r="I71" s="31">
        <f t="shared" ref="I71" si="237">SUM(I72:I73)</f>
        <v>2.1329320722269993</v>
      </c>
      <c r="J71" s="31">
        <f t="shared" ref="J71" si="238">SUM(J72:J73)</f>
        <v>2.4671539122957862</v>
      </c>
      <c r="K71" s="31">
        <f t="shared" ref="K71" si="239">SUM(K72:K73)</f>
        <v>2.7733447979363715</v>
      </c>
      <c r="L71" s="31">
        <f t="shared" ref="L71" si="240">SUM(L72:L73)</f>
        <v>0.60765262252794483</v>
      </c>
      <c r="M71" s="31">
        <f t="shared" ref="M71" si="241">SUM(M72:M73)</f>
        <v>0.86758383490971613</v>
      </c>
      <c r="N71" s="31">
        <f t="shared" ref="N71" si="242">SUM(N72:N73)</f>
        <v>1.3235597592433361</v>
      </c>
      <c r="O71" s="31">
        <f t="shared" ref="O71" si="243">SUM(O72:O73)</f>
        <v>1.1368013757523645</v>
      </c>
      <c r="P71" s="31">
        <f t="shared" ref="P71" si="244">SUM(P72:P73)</f>
        <v>1.0942390369733448</v>
      </c>
      <c r="Q71" s="31">
        <f t="shared" ref="Q71" si="245">SUM(Q72:Q73)</f>
        <v>1.5907136715391228</v>
      </c>
      <c r="R71" s="31">
        <f t="shared" ref="R71" si="246">SUM(R72:R73)</f>
        <v>3.8970765262252787</v>
      </c>
      <c r="S71" s="31">
        <f t="shared" ref="S71" si="247">SUM(S72:S73)</f>
        <v>5.2417884780739463</v>
      </c>
      <c r="T71" s="31">
        <f t="shared" ref="T71" si="248">SUM(T72:T73)</f>
        <v>6.0649183147033536</v>
      </c>
      <c r="U71" s="31">
        <f t="shared" ref="U71" si="249">SUM(U72:U73)</f>
        <v>11.316595012897677</v>
      </c>
      <c r="V71" s="31">
        <f t="shared" ref="V71" si="250">SUM(V72:V73)</f>
        <v>13.479105760963026</v>
      </c>
      <c r="W71" s="31">
        <f t="shared" ref="W71:X71" si="251">SUM(W72:W73)</f>
        <v>12.168013757523644</v>
      </c>
      <c r="X71" s="31">
        <f t="shared" si="251"/>
        <v>11.064144453998278</v>
      </c>
    </row>
    <row r="72" spans="1:24" ht="11.25" customHeight="1" x14ac:dyDescent="0.2">
      <c r="A72" s="22" t="s">
        <v>131</v>
      </c>
      <c r="B72" s="23" t="s">
        <v>132</v>
      </c>
      <c r="C72" s="30">
        <v>1.5047291487532242</v>
      </c>
      <c r="D72" s="30">
        <v>1.6003439380911435</v>
      </c>
      <c r="E72" s="30">
        <v>3.8932072226999144</v>
      </c>
      <c r="F72" s="30">
        <v>1.8630266552020631</v>
      </c>
      <c r="G72" s="30">
        <v>0.74041272570937233</v>
      </c>
      <c r="H72" s="30">
        <v>2.1092003439380909</v>
      </c>
      <c r="I72" s="30">
        <v>1.9656921754084264</v>
      </c>
      <c r="J72" s="30">
        <v>2.2521926053310399</v>
      </c>
      <c r="K72" s="30">
        <v>2.4150472914875323</v>
      </c>
      <c r="L72" s="30">
        <v>0.27325881341358549</v>
      </c>
      <c r="M72" s="30">
        <v>0.38993981083404977</v>
      </c>
      <c r="N72" s="30">
        <v>0.94135855546001712</v>
      </c>
      <c r="O72" s="30">
        <v>0.92184006878761815</v>
      </c>
      <c r="P72" s="30">
        <v>0.9030954428202923</v>
      </c>
      <c r="Q72" s="30">
        <v>1.4423043852106618</v>
      </c>
      <c r="R72" s="30">
        <v>3.6199484092863279</v>
      </c>
      <c r="S72" s="30">
        <v>4.8007738607050729</v>
      </c>
      <c r="T72" s="30">
        <v>4.8582115219260533</v>
      </c>
      <c r="U72" s="30">
        <v>5.2110060189165948</v>
      </c>
      <c r="V72" s="30">
        <v>3.9604471195184856</v>
      </c>
      <c r="W72" s="30">
        <v>4.2404987102321572</v>
      </c>
      <c r="X72" s="30">
        <v>2.152020636285469</v>
      </c>
    </row>
    <row r="73" spans="1:24" ht="11.25" customHeight="1" x14ac:dyDescent="0.2">
      <c r="A73" s="22" t="s">
        <v>133</v>
      </c>
      <c r="B73" s="23" t="s">
        <v>134</v>
      </c>
      <c r="C73" s="30">
        <v>0.19105760963026661</v>
      </c>
      <c r="D73" s="30">
        <v>0.28658641444539978</v>
      </c>
      <c r="E73" s="30">
        <v>0.23886500429922611</v>
      </c>
      <c r="F73" s="30">
        <v>0.42992261392949271</v>
      </c>
      <c r="G73" s="30">
        <v>0.57325881341358553</v>
      </c>
      <c r="H73" s="30">
        <v>0.14333619948409287</v>
      </c>
      <c r="I73" s="30">
        <v>0.16723989681857268</v>
      </c>
      <c r="J73" s="30">
        <v>0.21496130696474625</v>
      </c>
      <c r="K73" s="30">
        <v>0.35829750644883918</v>
      </c>
      <c r="L73" s="30">
        <v>0.3343938091143594</v>
      </c>
      <c r="M73" s="30">
        <v>0.47764402407566636</v>
      </c>
      <c r="N73" s="30">
        <v>0.38220120378331901</v>
      </c>
      <c r="O73" s="30">
        <v>0.21496130696474636</v>
      </c>
      <c r="P73" s="30">
        <v>0.19114359415305246</v>
      </c>
      <c r="Q73" s="30">
        <v>0.14840928632846087</v>
      </c>
      <c r="R73" s="30">
        <v>0.2771281169389509</v>
      </c>
      <c r="S73" s="30">
        <v>0.44101461736887354</v>
      </c>
      <c r="T73" s="30">
        <v>1.2067067927772999</v>
      </c>
      <c r="U73" s="30">
        <v>6.1055889939810823</v>
      </c>
      <c r="V73" s="30">
        <v>9.5186586414445404</v>
      </c>
      <c r="W73" s="30">
        <v>7.9275150472914868</v>
      </c>
      <c r="X73" s="30">
        <v>8.9121238177128088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379.41461736887356</v>
      </c>
      <c r="D75" s="31">
        <v>418.51298366294066</v>
      </c>
      <c r="E75" s="31">
        <v>353.82459157351673</v>
      </c>
      <c r="F75" s="31">
        <v>862.38056749785039</v>
      </c>
      <c r="G75" s="31">
        <v>769.98134135855548</v>
      </c>
      <c r="H75" s="31">
        <v>744.45313843508154</v>
      </c>
      <c r="I75" s="31">
        <v>560.17179707652622</v>
      </c>
      <c r="J75" s="31">
        <v>628.23465176268269</v>
      </c>
      <c r="K75" s="31">
        <v>701.07067927772982</v>
      </c>
      <c r="L75" s="31">
        <v>673.92459157351664</v>
      </c>
      <c r="M75" s="31">
        <v>721.92037833190011</v>
      </c>
      <c r="N75" s="31">
        <v>671.11255374032658</v>
      </c>
      <c r="O75" s="31">
        <v>698.32846087704195</v>
      </c>
      <c r="P75" s="31">
        <v>630.50455717970772</v>
      </c>
      <c r="Q75" s="31">
        <v>584.18271711091984</v>
      </c>
      <c r="R75" s="31">
        <v>539.34187446259671</v>
      </c>
      <c r="S75" s="31">
        <v>577.46852966466054</v>
      </c>
      <c r="T75" s="31">
        <v>587.07807394668953</v>
      </c>
      <c r="U75" s="31">
        <v>578.02321582115212</v>
      </c>
      <c r="V75" s="31">
        <v>608.01298366294077</v>
      </c>
      <c r="W75" s="31">
        <v>651.34686156491819</v>
      </c>
      <c r="X75" s="31">
        <v>666.85038693035256</v>
      </c>
    </row>
    <row r="76" spans="1:24" ht="11.25" customHeight="1" x14ac:dyDescent="0.2">
      <c r="A76" s="26" t="s">
        <v>139</v>
      </c>
      <c r="B76" s="27" t="s">
        <v>140</v>
      </c>
      <c r="C76" s="32">
        <v>6855.7367153912301</v>
      </c>
      <c r="D76" s="32">
        <v>7020.6741186586387</v>
      </c>
      <c r="E76" s="32">
        <v>7054.9274290627664</v>
      </c>
      <c r="F76" s="32">
        <v>8354.5305245055879</v>
      </c>
      <c r="G76" s="32">
        <v>8470.405159071368</v>
      </c>
      <c r="H76" s="32">
        <v>8446.0717970765272</v>
      </c>
      <c r="I76" s="32">
        <v>8737.3661220980193</v>
      </c>
      <c r="J76" s="32">
        <v>8880.7789337919166</v>
      </c>
      <c r="K76" s="32">
        <v>10070.414445399831</v>
      </c>
      <c r="L76" s="32">
        <v>8378.2895958727422</v>
      </c>
      <c r="M76" s="32">
        <v>9291.9269991401561</v>
      </c>
      <c r="N76" s="32">
        <v>9361.1988822012045</v>
      </c>
      <c r="O76" s="32">
        <v>9275.6434221840082</v>
      </c>
      <c r="P76" s="32">
        <v>9369.9217540842637</v>
      </c>
      <c r="Q76" s="32">
        <v>9528.8138435081673</v>
      </c>
      <c r="R76" s="32">
        <v>9083.6521066208097</v>
      </c>
      <c r="S76" s="32">
        <v>9151.6702493551147</v>
      </c>
      <c r="T76" s="32">
        <v>9444.4773860705045</v>
      </c>
      <c r="U76" s="32">
        <v>9606.7830610490091</v>
      </c>
      <c r="V76" s="32">
        <v>9529.5537403267372</v>
      </c>
      <c r="W76" s="32">
        <v>8723.5880481513341</v>
      </c>
      <c r="X76" s="32">
        <v>9396.4006018916589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4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194</v>
      </c>
      <c r="B1" s="7" t="s">
        <v>241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9756.8662398830947</v>
      </c>
      <c r="D2" s="28">
        <f t="shared" ref="D2" si="1">SUM(D3,D17,D22,D25,D26,D51,D52,D71,D74,D75,D76)</f>
        <v>9639.1340192065236</v>
      </c>
      <c r="E2" s="28">
        <f t="shared" ref="E2" si="2">SUM(E3,E17,E22,E25,E26,E51,E52,E71,E74,E75,E76)</f>
        <v>9577.9514878856553</v>
      </c>
      <c r="F2" s="28">
        <f t="shared" ref="F2" si="3">SUM(F3,F17,F22,F25,F26,F51,F52,F71,F74,F75,F76)</f>
        <v>9479.1234255713989</v>
      </c>
      <c r="G2" s="28">
        <f t="shared" ref="G2" si="4">SUM(G3,G17,G22,G25,G26,G51,G52,G71,G74,G75,G76)</f>
        <v>8837.7845369247043</v>
      </c>
      <c r="H2" s="28">
        <f t="shared" ref="H2" si="5">SUM(H3,H17,H22,H25,H26,H51,H52,H71,H74,H75,H76)</f>
        <v>7195.1620461023522</v>
      </c>
      <c r="I2" s="28">
        <f t="shared" ref="I2" si="6">SUM(I3,I17,I22,I25,I26,I51,I52,I71,I74,I75,I76)</f>
        <v>6577.9182499998969</v>
      </c>
      <c r="J2" s="28">
        <f t="shared" ref="J2" si="7">SUM(J3,J17,J22,J25,J26,J51,J52,J71,J74,J75,J76)</f>
        <v>5987.7417663941942</v>
      </c>
      <c r="K2" s="28">
        <f t="shared" ref="K2" si="8">SUM(K3,K17,K22,K25,K26,K51,K52,K71,K74,K75,K76)</f>
        <v>5302.7821912963345</v>
      </c>
      <c r="L2" s="28">
        <f t="shared" ref="L2" si="9">SUM(L3,L17,L22,L25,L26,L51,L52,L71,L74,L75,L76)</f>
        <v>4491.0012738593714</v>
      </c>
      <c r="M2" s="28">
        <f t="shared" ref="M2" si="10">SUM(M3,M17,M22,M25,M26,M51,M52,M71,M74,M75,M76)</f>
        <v>4438.2117314182751</v>
      </c>
      <c r="N2" s="28">
        <f t="shared" ref="N2" si="11">SUM(N3,N17,N22,N25,N26,N51,N52,N71,N74,N75,N76)</f>
        <v>4203.9990079951294</v>
      </c>
      <c r="O2" s="28">
        <f t="shared" ref="O2" si="12">SUM(O3,O17,O22,O25,O26,O51,O52,O71,O74,O75,O76)</f>
        <v>3998.9402781878398</v>
      </c>
      <c r="P2" s="28">
        <f t="shared" ref="P2" si="13">SUM(P3,P17,P22,P25,P26,P51,P52,P71,P74,P75,P76)</f>
        <v>3858.8471079985643</v>
      </c>
      <c r="Q2" s="28">
        <f t="shared" ref="Q2" si="14">SUM(Q3,Q17,Q22,Q25,Q26,Q51,Q52,Q71,Q74,Q75,Q76)</f>
        <v>3713.952911655902</v>
      </c>
      <c r="R2" s="28">
        <f t="shared" ref="R2" si="15">SUM(R3,R17,R22,R25,R26,R51,R52,R71,R74,R75,R76)</f>
        <v>3698.6624453949726</v>
      </c>
      <c r="S2" s="28">
        <f t="shared" ref="S2" si="16">SUM(S3,S17,S22,S25,S26,S51,S52,S71,S74,S75,S76)</f>
        <v>3691.6152720225873</v>
      </c>
      <c r="T2" s="28">
        <f t="shared" ref="T2" si="17">SUM(T3,T17,T22,T25,T26,T51,T52,T71,T74,T75,T76)</f>
        <v>3718.8140354366369</v>
      </c>
      <c r="U2" s="28">
        <f t="shared" ref="U2" si="18">SUM(U3,U17,U22,U25,U26,U51,U52,U71,U74,U75,U76)</f>
        <v>3698.3110142804039</v>
      </c>
      <c r="V2" s="28">
        <f t="shared" ref="V2" si="19">SUM(V3,V17,V22,V25,V26,V51,V52,V71,V74,V75,V76)</f>
        <v>3612.7445365838248</v>
      </c>
      <c r="W2" s="28">
        <f t="shared" ref="W2:X2" si="20">SUM(W3,W17,W22,W25,W26,W51,W52,W71,W74,W75,W76)</f>
        <v>3216.7386299486652</v>
      </c>
      <c r="X2" s="28">
        <f t="shared" si="20"/>
        <v>3385.3200318119311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21">SUM(C4,C8,C11)</f>
        <v>317.79337919174543</v>
      </c>
      <c r="D3" s="29">
        <f t="shared" ref="D3" si="22">SUM(D4,D8,D11)</f>
        <v>263.42889079965602</v>
      </c>
      <c r="E3" s="29">
        <f t="shared" ref="E3" si="23">SUM(E4,E8,E11)</f>
        <v>237.02295786758381</v>
      </c>
      <c r="F3" s="29">
        <f t="shared" ref="F3" si="24">SUM(F4,F8,F11)</f>
        <v>189.5333619948409</v>
      </c>
      <c r="G3" s="29">
        <f t="shared" ref="G3" si="25">SUM(G4,G8,G11)</f>
        <v>172.61306964746345</v>
      </c>
      <c r="H3" s="29">
        <f t="shared" ref="H3" si="26">SUM(H4,H8,H11)</f>
        <v>139.5591573516767</v>
      </c>
      <c r="I3" s="29">
        <f t="shared" ref="I3" si="27">SUM(I4,I8,I11)</f>
        <v>113.26766981943248</v>
      </c>
      <c r="J3" s="29">
        <f t="shared" ref="J3" si="28">SUM(J4,J8,J11)</f>
        <v>90.632588134135858</v>
      </c>
      <c r="K3" s="29">
        <f t="shared" ref="K3" si="29">SUM(K4,K8,K11)</f>
        <v>74.095614789337915</v>
      </c>
      <c r="L3" s="29">
        <f t="shared" ref="L3" si="30">SUM(L4,L8,L11)</f>
        <v>41.681427343078226</v>
      </c>
      <c r="M3" s="29">
        <f t="shared" ref="M3" si="31">SUM(M4,M8,M11)</f>
        <v>38.413671539122952</v>
      </c>
      <c r="N3" s="29">
        <f t="shared" ref="N3" si="32">SUM(N4,N8,N11)</f>
        <v>27.119518486672405</v>
      </c>
      <c r="O3" s="29">
        <f t="shared" ref="O3" si="33">SUM(O4,O8,O11)</f>
        <v>21.739122957867583</v>
      </c>
      <c r="P3" s="29">
        <f t="shared" ref="P3" si="34">SUM(P4,P8,P11)</f>
        <v>24.51375752364574</v>
      </c>
      <c r="Q3" s="29">
        <f t="shared" ref="Q3" si="35">SUM(Q4,Q8,Q11)</f>
        <v>21.864230438521062</v>
      </c>
      <c r="R3" s="29">
        <f t="shared" ref="R3" si="36">SUM(R4,R8,R11)</f>
        <v>21.684780739466895</v>
      </c>
      <c r="S3" s="29">
        <f t="shared" ref="S3" si="37">SUM(S4,S8,S11)</f>
        <v>20.531556319862425</v>
      </c>
      <c r="T3" s="29">
        <f t="shared" ref="T3" si="38">SUM(T4,T8,T11)</f>
        <v>17.228288907996561</v>
      </c>
      <c r="U3" s="29">
        <f t="shared" ref="U3" si="39">SUM(U4,U8,U11)</f>
        <v>30.52932072226999</v>
      </c>
      <c r="V3" s="29">
        <f t="shared" ref="V3" si="40">SUM(V4,V8,V11)</f>
        <v>28.908512467755799</v>
      </c>
      <c r="W3" s="29">
        <f t="shared" ref="W3:X3" si="41">SUM(W4,W8,W11)</f>
        <v>21.074978503869303</v>
      </c>
      <c r="X3" s="29">
        <f t="shared" si="41"/>
        <v>14.493723129836628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42">SUM(C5:C7)</f>
        <v>230.23000859845223</v>
      </c>
      <c r="D4" s="42">
        <f t="shared" ref="D4" si="43">SUM(D5:D7)</f>
        <v>223.44617368873597</v>
      </c>
      <c r="E4" s="42">
        <f t="shared" ref="E4" si="44">SUM(E5:E7)</f>
        <v>178.40309544282027</v>
      </c>
      <c r="F4" s="42">
        <f t="shared" ref="F4" si="45">SUM(F5:F7)</f>
        <v>154.42321582115218</v>
      </c>
      <c r="G4" s="42">
        <f t="shared" ref="G4" si="46">SUM(G5:G7)</f>
        <v>137.55468615649184</v>
      </c>
      <c r="H4" s="42">
        <f t="shared" ref="H4" si="47">SUM(H5:H7)</f>
        <v>108.69251934651763</v>
      </c>
      <c r="I4" s="42">
        <f t="shared" ref="I4" si="48">SUM(I5:I7)</f>
        <v>85.086414445399811</v>
      </c>
      <c r="J4" s="42">
        <f t="shared" ref="J4" si="49">SUM(J5:J7)</f>
        <v>71.432588134135855</v>
      </c>
      <c r="K4" s="42">
        <f t="shared" ref="K4" si="50">SUM(K5:K7)</f>
        <v>60.250300945829743</v>
      </c>
      <c r="L4" s="42">
        <f t="shared" ref="L4" si="51">SUM(L5:L7)</f>
        <v>37.571281169389493</v>
      </c>
      <c r="M4" s="42">
        <f t="shared" ref="M4" si="52">SUM(M5:M7)</f>
        <v>34.557867583834906</v>
      </c>
      <c r="N4" s="42">
        <f t="shared" ref="N4" si="53">SUM(N5:N7)</f>
        <v>22.800000000000004</v>
      </c>
      <c r="O4" s="42">
        <f t="shared" ref="O4" si="54">SUM(O5:O7)</f>
        <v>18.644368013757521</v>
      </c>
      <c r="P4" s="42">
        <f t="shared" ref="P4" si="55">SUM(P5:P7)</f>
        <v>21.136973344797934</v>
      </c>
      <c r="Q4" s="42">
        <f t="shared" ref="Q4" si="56">SUM(Q5:Q7)</f>
        <v>19.053482373172827</v>
      </c>
      <c r="R4" s="42">
        <f t="shared" ref="R4" si="57">SUM(R5:R7)</f>
        <v>19.1603611349957</v>
      </c>
      <c r="S4" s="42">
        <f t="shared" ref="S4" si="58">SUM(S5:S7)</f>
        <v>16.538779019776442</v>
      </c>
      <c r="T4" s="42">
        <f t="shared" ref="T4" si="59">SUM(T5:T7)</f>
        <v>13.751676698194323</v>
      </c>
      <c r="U4" s="42">
        <f t="shared" ref="U4" si="60">SUM(U5:U7)</f>
        <v>27.547463456577816</v>
      </c>
      <c r="V4" s="42">
        <f t="shared" ref="V4" si="61">SUM(V5:V7)</f>
        <v>26.280825451418739</v>
      </c>
      <c r="W4" s="42">
        <f t="shared" ref="W4:X4" si="62">SUM(W5:W7)</f>
        <v>19.545571797076526</v>
      </c>
      <c r="X4" s="42">
        <f t="shared" si="62"/>
        <v>13.755803955288046</v>
      </c>
    </row>
    <row r="5" spans="1:24" ht="11.25" customHeight="1" x14ac:dyDescent="0.2">
      <c r="A5" s="39" t="s">
        <v>5</v>
      </c>
      <c r="B5" s="23" t="s">
        <v>6</v>
      </c>
      <c r="C5" s="30">
        <v>0.69982803095442814</v>
      </c>
      <c r="D5" s="30">
        <v>0.69982803095442814</v>
      </c>
      <c r="E5" s="30">
        <v>1.3996560619088561</v>
      </c>
      <c r="F5" s="30">
        <v>0.69982803095442814</v>
      </c>
      <c r="G5" s="30">
        <v>0</v>
      </c>
      <c r="H5" s="30">
        <v>1.3996560619088561</v>
      </c>
      <c r="I5" s="30">
        <v>0.69982803095442814</v>
      </c>
      <c r="J5" s="30">
        <v>0</v>
      </c>
      <c r="K5" s="30">
        <v>5.7201203783319006</v>
      </c>
      <c r="L5" s="30">
        <v>2.4060189165950132</v>
      </c>
      <c r="M5" s="30">
        <v>0</v>
      </c>
      <c r="N5" s="30">
        <v>0</v>
      </c>
      <c r="O5" s="30">
        <v>0</v>
      </c>
      <c r="P5" s="30">
        <v>0.7</v>
      </c>
      <c r="Q5" s="30">
        <v>0.71186586414445396</v>
      </c>
      <c r="R5" s="30">
        <v>0.70240756663800519</v>
      </c>
      <c r="S5" s="30">
        <v>0.71401547721410141</v>
      </c>
      <c r="T5" s="30">
        <v>0.43258813413585551</v>
      </c>
      <c r="U5" s="30">
        <v>0.32373172828890801</v>
      </c>
      <c r="V5" s="30">
        <v>0.45374032674118658</v>
      </c>
      <c r="W5" s="30">
        <v>1.702493551160791E-2</v>
      </c>
      <c r="X5" s="30">
        <v>1.031814273430782E-2</v>
      </c>
    </row>
    <row r="6" spans="1:24" ht="11.25" customHeight="1" x14ac:dyDescent="0.2">
      <c r="A6" s="39" t="s">
        <v>7</v>
      </c>
      <c r="B6" s="23" t="s">
        <v>8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0.70283748925193457</v>
      </c>
      <c r="L6" s="30">
        <v>0.7062768701633706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</row>
    <row r="7" spans="1:24" ht="11.25" customHeight="1" x14ac:dyDescent="0.2">
      <c r="A7" s="39" t="s">
        <v>9</v>
      </c>
      <c r="B7" s="23" t="s">
        <v>10</v>
      </c>
      <c r="C7" s="30">
        <v>229.53018056749781</v>
      </c>
      <c r="D7" s="30">
        <v>222.74634565778155</v>
      </c>
      <c r="E7" s="30">
        <v>177.00343938091143</v>
      </c>
      <c r="F7" s="30">
        <v>153.72338779019776</v>
      </c>
      <c r="G7" s="30">
        <v>137.55468615649184</v>
      </c>
      <c r="H7" s="30">
        <v>107.29286328460877</v>
      </c>
      <c r="I7" s="30">
        <v>84.386586414445389</v>
      </c>
      <c r="J7" s="30">
        <v>71.432588134135855</v>
      </c>
      <c r="K7" s="30">
        <v>53.82734307824591</v>
      </c>
      <c r="L7" s="30">
        <v>34.458985382631113</v>
      </c>
      <c r="M7" s="30">
        <v>34.557867583834906</v>
      </c>
      <c r="N7" s="30">
        <v>22.800000000000004</v>
      </c>
      <c r="O7" s="30">
        <v>18.644368013757521</v>
      </c>
      <c r="P7" s="30">
        <v>20.436973344797934</v>
      </c>
      <c r="Q7" s="30">
        <v>18.341616509028373</v>
      </c>
      <c r="R7" s="30">
        <v>18.457953568357695</v>
      </c>
      <c r="S7" s="30">
        <v>15.824763542562339</v>
      </c>
      <c r="T7" s="30">
        <v>13.319088564058468</v>
      </c>
      <c r="U7" s="30">
        <v>27.223731728288907</v>
      </c>
      <c r="V7" s="30">
        <v>25.827085124677552</v>
      </c>
      <c r="W7" s="30">
        <v>19.528546861564919</v>
      </c>
      <c r="X7" s="30">
        <v>13.745485812553738</v>
      </c>
    </row>
    <row r="8" spans="1:24" ht="11.25" customHeight="1" x14ac:dyDescent="0.2">
      <c r="A8" s="40" t="s">
        <v>343</v>
      </c>
      <c r="B8" s="41" t="s">
        <v>344</v>
      </c>
      <c r="C8" s="42">
        <f t="shared" ref="C8" si="63">SUM(C9:C10)</f>
        <v>84.37764402407565</v>
      </c>
      <c r="D8" s="42">
        <f t="shared" ref="D8" si="64">SUM(D9:D10)</f>
        <v>36.368873602751499</v>
      </c>
      <c r="E8" s="42">
        <f t="shared" ref="E8" si="65">SUM(E9:E10)</f>
        <v>35.175752364574379</v>
      </c>
      <c r="F8" s="42">
        <f t="shared" ref="F8" si="66">SUM(F9:F10)</f>
        <v>32.039380911435941</v>
      </c>
      <c r="G8" s="42">
        <f t="shared" ref="G8" si="67">SUM(G9:G10)</f>
        <v>33.740670679277727</v>
      </c>
      <c r="H8" s="42">
        <f t="shared" ref="H8" si="68">SUM(H9:H10)</f>
        <v>29.798022355975913</v>
      </c>
      <c r="I8" s="42">
        <f t="shared" ref="I8" si="69">SUM(I9:I10)</f>
        <v>27.507738607050729</v>
      </c>
      <c r="J8" s="42">
        <f t="shared" ref="J8" si="70">SUM(J9:J10)</f>
        <v>18.522699914015472</v>
      </c>
      <c r="K8" s="42">
        <f t="shared" ref="K8" si="71">SUM(K9:K10)</f>
        <v>13.170077386070506</v>
      </c>
      <c r="L8" s="42">
        <f t="shared" ref="L8" si="72">SUM(L9:L10)</f>
        <v>4.0922613929492684</v>
      </c>
      <c r="M8" s="42">
        <f t="shared" ref="M8" si="73">SUM(M9:M10)</f>
        <v>3.8558039552880481</v>
      </c>
      <c r="N8" s="42">
        <f t="shared" ref="N8" si="74">SUM(N9:N10)</f>
        <v>3.7601891659501292</v>
      </c>
      <c r="O8" s="42">
        <f t="shared" ref="O8" si="75">SUM(O9:O10)</f>
        <v>3.0947549441100599</v>
      </c>
      <c r="P8" s="42">
        <f t="shared" ref="P8" si="76">SUM(P9:P10)</f>
        <v>3.3767841788478075</v>
      </c>
      <c r="Q8" s="42">
        <f t="shared" ref="Q8" si="77">SUM(Q9:Q10)</f>
        <v>2.8107480653482373</v>
      </c>
      <c r="R8" s="42">
        <f t="shared" ref="R8" si="78">SUM(R9:R10)</f>
        <v>2.5244196044711953</v>
      </c>
      <c r="S8" s="42">
        <f t="shared" ref="S8" si="79">SUM(S9:S10)</f>
        <v>3.9927773000859839</v>
      </c>
      <c r="T8" s="42">
        <f t="shared" ref="T8" si="80">SUM(T9:T10)</f>
        <v>3.4193465176268267</v>
      </c>
      <c r="U8" s="42">
        <f t="shared" ref="U8" si="81">SUM(U9:U10)</f>
        <v>2.8364574376612213</v>
      </c>
      <c r="V8" s="42">
        <f t="shared" ref="V8" si="82">SUM(V9:V10)</f>
        <v>2.5654342218400683</v>
      </c>
      <c r="W8" s="42">
        <f t="shared" ref="W8:X8" si="83">SUM(W9:W10)</f>
        <v>1.505503009458298</v>
      </c>
      <c r="X8" s="42">
        <f t="shared" si="83"/>
        <v>0.64273430782459162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0.54230438521066204</v>
      </c>
      <c r="E9" s="30">
        <v>1.5454858125537401</v>
      </c>
      <c r="F9" s="30">
        <v>0.54230438521066204</v>
      </c>
      <c r="G9" s="30">
        <v>1.0846087704213241</v>
      </c>
      <c r="H9" s="30">
        <v>1.0846087704213241</v>
      </c>
      <c r="I9" s="30">
        <v>1.0846087704213241</v>
      </c>
      <c r="J9" s="30">
        <v>0.54230438521066204</v>
      </c>
      <c r="K9" s="30">
        <v>0.54230438521066204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84.37764402407565</v>
      </c>
      <c r="D10" s="30">
        <v>35.826569217540836</v>
      </c>
      <c r="E10" s="30">
        <v>33.630266552020636</v>
      </c>
      <c r="F10" s="30">
        <v>31.497076526225278</v>
      </c>
      <c r="G10" s="30">
        <v>32.656061908856401</v>
      </c>
      <c r="H10" s="30">
        <v>28.713413585554591</v>
      </c>
      <c r="I10" s="30">
        <v>26.423129836629407</v>
      </c>
      <c r="J10" s="30">
        <v>17.980395528804809</v>
      </c>
      <c r="K10" s="30">
        <v>12.627773000859845</v>
      </c>
      <c r="L10" s="30">
        <v>4.0922613929492684</v>
      </c>
      <c r="M10" s="30">
        <v>3.8558039552880481</v>
      </c>
      <c r="N10" s="30">
        <v>3.7601891659501292</v>
      </c>
      <c r="O10" s="30">
        <v>3.0947549441100599</v>
      </c>
      <c r="P10" s="30">
        <v>3.3767841788478075</v>
      </c>
      <c r="Q10" s="30">
        <v>2.8107480653482373</v>
      </c>
      <c r="R10" s="30">
        <v>2.5244196044711953</v>
      </c>
      <c r="S10" s="30">
        <v>3.9927773000859839</v>
      </c>
      <c r="T10" s="30">
        <v>3.4193465176268267</v>
      </c>
      <c r="U10" s="30">
        <v>2.8364574376612213</v>
      </c>
      <c r="V10" s="30">
        <v>2.5654342218400683</v>
      </c>
      <c r="W10" s="30">
        <v>1.505503009458298</v>
      </c>
      <c r="X10" s="30">
        <v>0.64273430782459162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" si="84">SUM(C12:C16)</f>
        <v>3.1857265692175405</v>
      </c>
      <c r="D11" s="42">
        <f t="shared" ref="D11" si="85">SUM(D12:D16)</f>
        <v>3.6138435081685296</v>
      </c>
      <c r="E11" s="42">
        <f t="shared" ref="E11" si="86">SUM(E12:E16)</f>
        <v>23.444110060189164</v>
      </c>
      <c r="F11" s="42">
        <f t="shared" ref="F11" si="87">SUM(F12:F16)</f>
        <v>3.0707652622527948</v>
      </c>
      <c r="G11" s="42">
        <f t="shared" ref="G11" si="88">SUM(G12:G16)</f>
        <v>1.317712811693895</v>
      </c>
      <c r="H11" s="42">
        <f t="shared" ref="H11" si="89">SUM(H12:H16)</f>
        <v>1.0686156491831469</v>
      </c>
      <c r="I11" s="42">
        <f t="shared" ref="I11" si="90">SUM(I12:I16)</f>
        <v>0.67351676698194318</v>
      </c>
      <c r="J11" s="42">
        <f t="shared" ref="J11" si="91">SUM(J12:J16)</f>
        <v>0.67730008598452274</v>
      </c>
      <c r="K11" s="42">
        <f t="shared" ref="K11" si="92">SUM(K12:K16)</f>
        <v>0.67523645743766114</v>
      </c>
      <c r="L11" s="42">
        <f t="shared" ref="L11" si="93">SUM(L12:L16)</f>
        <v>1.788478073946689E-2</v>
      </c>
      <c r="M11" s="42">
        <f t="shared" ref="M11" si="94">SUM(M12:M16)</f>
        <v>0</v>
      </c>
      <c r="N11" s="42">
        <f t="shared" ref="N11" si="95">SUM(N12:N16)</f>
        <v>0.55932932072226993</v>
      </c>
      <c r="O11" s="42">
        <f t="shared" ref="O11" si="96">SUM(O12:O16)</f>
        <v>0</v>
      </c>
      <c r="P11" s="42">
        <f t="shared" ref="P11" si="97">SUM(P12:P16)</f>
        <v>0</v>
      </c>
      <c r="Q11" s="42">
        <f t="shared" ref="Q11" si="98">SUM(Q12:Q16)</f>
        <v>0</v>
      </c>
      <c r="R11" s="42">
        <f t="shared" ref="R11" si="99">SUM(R12:R16)</f>
        <v>0</v>
      </c>
      <c r="S11" s="42">
        <f t="shared" ref="S11" si="100">SUM(S12:S16)</f>
        <v>0</v>
      </c>
      <c r="T11" s="42">
        <f t="shared" ref="T11" si="101">SUM(T12:T16)</f>
        <v>5.7265692175408431E-2</v>
      </c>
      <c r="U11" s="42">
        <f t="shared" ref="U11" si="102">SUM(U12:U16)</f>
        <v>0.14539982803095433</v>
      </c>
      <c r="V11" s="42">
        <f t="shared" ref="V11" si="103">SUM(V12:V16)</f>
        <v>6.2252794496990525E-2</v>
      </c>
      <c r="W11" s="42">
        <f t="shared" ref="W11:X11" si="104">SUM(W12:W16)</f>
        <v>2.3903697334479789E-2</v>
      </c>
      <c r="X11" s="42">
        <f t="shared" si="104"/>
        <v>9.5184866723989667E-2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0.55932932072226993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1.599312123817713E-2</v>
      </c>
      <c r="U12" s="30">
        <v>1.212381771281169E-2</v>
      </c>
      <c r="V12" s="30">
        <v>4.6431642304385207E-3</v>
      </c>
      <c r="W12" s="30">
        <v>1.031814273430782E-2</v>
      </c>
      <c r="X12" s="30">
        <v>6.0619088564058461E-2</v>
      </c>
    </row>
    <row r="13" spans="1:24" ht="11.25" customHeight="1" x14ac:dyDescent="0.2">
      <c r="A13" s="39" t="s">
        <v>17</v>
      </c>
      <c r="B13" s="23" t="s">
        <v>18</v>
      </c>
      <c r="C13" s="30">
        <v>3.1857265692175405</v>
      </c>
      <c r="D13" s="30">
        <v>3.1736887360275148</v>
      </c>
      <c r="E13" s="30">
        <v>23.444110060189164</v>
      </c>
      <c r="F13" s="30">
        <v>2.6404987102321584</v>
      </c>
      <c r="G13" s="30">
        <v>1.317712811693895</v>
      </c>
      <c r="H13" s="30">
        <v>0.64006878761822872</v>
      </c>
      <c r="I13" s="30">
        <v>0.66981943250214959</v>
      </c>
      <c r="J13" s="30">
        <v>0.67730008598452274</v>
      </c>
      <c r="K13" s="30">
        <v>0.67523645743766114</v>
      </c>
      <c r="L13" s="30">
        <v>1.788478073946689E-2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1.9690455717970769E-2</v>
      </c>
      <c r="U13" s="30">
        <v>0.12605331040412718</v>
      </c>
      <c r="V13" s="30">
        <v>4.7033533963886487E-2</v>
      </c>
      <c r="W13" s="30">
        <v>1.2467755803955288E-2</v>
      </c>
      <c r="X13" s="30">
        <v>2.2871883061049009E-2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0</v>
      </c>
      <c r="D16" s="30">
        <v>0.44015477214101462</v>
      </c>
      <c r="E16" s="30">
        <v>0</v>
      </c>
      <c r="F16" s="30">
        <v>0.43026655202063618</v>
      </c>
      <c r="G16" s="30">
        <v>0</v>
      </c>
      <c r="H16" s="30">
        <v>0.42854686156491822</v>
      </c>
      <c r="I16" s="30">
        <v>3.6973344797936371E-3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2.1582115219260529E-2</v>
      </c>
      <c r="U16" s="30">
        <v>7.222699914015477E-3</v>
      </c>
      <c r="V16" s="30">
        <v>1.0576096302665519E-2</v>
      </c>
      <c r="W16" s="30">
        <v>1.1177987962166811E-3</v>
      </c>
      <c r="X16" s="30">
        <v>1.16938950988822E-2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" si="105">SUM(C18:C21)</f>
        <v>7.1367153912295782</v>
      </c>
      <c r="D17" s="31">
        <f t="shared" ref="D17" si="106">SUM(D18:D21)</f>
        <v>6.3628546861564912</v>
      </c>
      <c r="E17" s="31">
        <f t="shared" ref="E17" si="107">SUM(E18:E21)</f>
        <v>6.1049011177987955</v>
      </c>
      <c r="F17" s="31">
        <f t="shared" ref="F17" si="108">SUM(F18:F21)</f>
        <v>0</v>
      </c>
      <c r="G17" s="31">
        <f t="shared" ref="G17" si="109">SUM(G18:G21)</f>
        <v>0</v>
      </c>
      <c r="H17" s="31">
        <f t="shared" ref="H17" si="110">SUM(H18:H21)</f>
        <v>0</v>
      </c>
      <c r="I17" s="31">
        <f t="shared" ref="I17" si="111">SUM(I18:I21)</f>
        <v>0.1934651762682717</v>
      </c>
      <c r="J17" s="31">
        <f t="shared" ref="J17" si="112">SUM(J18:J21)</f>
        <v>0.1934651762682717</v>
      </c>
      <c r="K17" s="31">
        <f t="shared" ref="K17" si="113">SUM(K18:K21)</f>
        <v>0</v>
      </c>
      <c r="L17" s="31">
        <f t="shared" ref="L17" si="114">SUM(L18:L21)</f>
        <v>0</v>
      </c>
      <c r="M17" s="31">
        <f t="shared" ref="M17" si="115">SUM(M18:M21)</f>
        <v>0</v>
      </c>
      <c r="N17" s="31">
        <f t="shared" ref="N17" si="116">SUM(N18:N21)</f>
        <v>0</v>
      </c>
      <c r="O17" s="31">
        <f t="shared" ref="O17" si="117">SUM(O18:O21)</f>
        <v>0</v>
      </c>
      <c r="P17" s="31">
        <f t="shared" ref="P17" si="118">SUM(P18:P21)</f>
        <v>0</v>
      </c>
      <c r="Q17" s="31">
        <f t="shared" ref="Q17" si="119">SUM(Q18:Q21)</f>
        <v>0</v>
      </c>
      <c r="R17" s="31">
        <f t="shared" ref="R17" si="120">SUM(R18:R21)</f>
        <v>0</v>
      </c>
      <c r="S17" s="31">
        <f t="shared" ref="S17" si="121">SUM(S18:S21)</f>
        <v>0</v>
      </c>
      <c r="T17" s="31">
        <f t="shared" ref="T17" si="122">SUM(T18:T21)</f>
        <v>0</v>
      </c>
      <c r="U17" s="31">
        <f t="shared" ref="U17" si="123">SUM(U18:U21)</f>
        <v>0</v>
      </c>
      <c r="V17" s="31">
        <f t="shared" ref="V17" si="124">SUM(V18:V21)</f>
        <v>0</v>
      </c>
      <c r="W17" s="31">
        <f t="shared" ref="W17:X17" si="125">SUM(W18:W21)</f>
        <v>0</v>
      </c>
      <c r="X17" s="31">
        <f t="shared" si="125"/>
        <v>0</v>
      </c>
    </row>
    <row r="18" spans="1:24" ht="11.25" customHeight="1" x14ac:dyDescent="0.2">
      <c r="A18" s="22" t="s">
        <v>27</v>
      </c>
      <c r="B18" s="23" t="s">
        <v>28</v>
      </c>
      <c r="C18" s="30">
        <v>0.1719690455717971</v>
      </c>
      <c r="D18" s="30">
        <v>0.12897678417884781</v>
      </c>
      <c r="E18" s="30">
        <v>0.10748065348237321</v>
      </c>
      <c r="F18" s="30">
        <v>0</v>
      </c>
      <c r="G18" s="30">
        <v>0</v>
      </c>
      <c r="H18" s="30">
        <v>0</v>
      </c>
      <c r="I18" s="30">
        <v>0.1934651762682717</v>
      </c>
      <c r="J18" s="30">
        <v>0.12897678417884781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6.9647463456577814</v>
      </c>
      <c r="D19" s="30">
        <v>6.2338779019776434</v>
      </c>
      <c r="E19" s="30">
        <v>5.9974204643164226</v>
      </c>
      <c r="F19" s="30">
        <v>0</v>
      </c>
      <c r="G19" s="30">
        <v>0</v>
      </c>
      <c r="H19" s="30">
        <v>0</v>
      </c>
      <c r="I19" s="30">
        <v>0</v>
      </c>
      <c r="J19" s="30">
        <v>6.4488392089423904E-2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" si="126">SUM(C23:C24)</f>
        <v>0</v>
      </c>
      <c r="D22" s="31">
        <f t="shared" ref="D22" si="127">SUM(D23:D24)</f>
        <v>0</v>
      </c>
      <c r="E22" s="31">
        <f t="shared" ref="E22" si="128">SUM(E23:E24)</f>
        <v>0</v>
      </c>
      <c r="F22" s="31">
        <f t="shared" ref="F22" si="129">SUM(F23:F24)</f>
        <v>0</v>
      </c>
      <c r="G22" s="31">
        <f t="shared" ref="G22" si="130">SUM(G23:G24)</f>
        <v>0</v>
      </c>
      <c r="H22" s="31">
        <f t="shared" ref="H22" si="131">SUM(H23:H24)</f>
        <v>0</v>
      </c>
      <c r="I22" s="31">
        <f t="shared" ref="I22" si="132">SUM(I23:I24)</f>
        <v>0</v>
      </c>
      <c r="J22" s="31">
        <f t="shared" ref="J22" si="133">SUM(J23:J24)</f>
        <v>0</v>
      </c>
      <c r="K22" s="31">
        <f t="shared" ref="K22" si="134">SUM(K23:K24)</f>
        <v>0</v>
      </c>
      <c r="L22" s="31">
        <f t="shared" ref="L22" si="135">SUM(L23:L24)</f>
        <v>0</v>
      </c>
      <c r="M22" s="31">
        <f t="shared" ref="M22" si="136">SUM(M23:M24)</f>
        <v>0</v>
      </c>
      <c r="N22" s="31">
        <f t="shared" ref="N22" si="137">SUM(N23:N24)</f>
        <v>0</v>
      </c>
      <c r="O22" s="31">
        <f t="shared" ref="O22" si="138">SUM(O23:O24)</f>
        <v>0</v>
      </c>
      <c r="P22" s="31">
        <f t="shared" ref="P22" si="139">SUM(P23:P24)</f>
        <v>0</v>
      </c>
      <c r="Q22" s="31">
        <f t="shared" ref="Q22" si="140">SUM(Q23:Q24)</f>
        <v>0</v>
      </c>
      <c r="R22" s="31">
        <f t="shared" ref="R22" si="141">SUM(R23:R24)</f>
        <v>0</v>
      </c>
      <c r="S22" s="31">
        <f t="shared" ref="S22" si="142">SUM(S23:S24)</f>
        <v>0</v>
      </c>
      <c r="T22" s="31">
        <f t="shared" ref="T22" si="143">SUM(T23:T24)</f>
        <v>3.172828890799656E-2</v>
      </c>
      <c r="U22" s="31">
        <f t="shared" ref="U22" si="144">SUM(U23:U24)</f>
        <v>3.172828890799656E-2</v>
      </c>
      <c r="V22" s="31">
        <f t="shared" ref="V22" si="145">SUM(V23:V24)</f>
        <v>0</v>
      </c>
      <c r="W22" s="31">
        <f t="shared" ref="W22:X22" si="146">SUM(W23:W24)</f>
        <v>0</v>
      </c>
      <c r="X22" s="31">
        <f t="shared" si="146"/>
        <v>0</v>
      </c>
    </row>
    <row r="23" spans="1:24" ht="11.25" customHeight="1" x14ac:dyDescent="0.2">
      <c r="A23" s="22" t="s">
        <v>37</v>
      </c>
      <c r="B23" s="23" t="s">
        <v>38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3.172828890799656E-2</v>
      </c>
      <c r="U24" s="30">
        <v>3.172828890799656E-2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47">SUM(C27,C33)</f>
        <v>1460.250472914875</v>
      </c>
      <c r="D26" s="31">
        <f t="shared" ref="D26" si="148">SUM(D27,D33)</f>
        <v>1378.7337059329323</v>
      </c>
      <c r="E26" s="31">
        <f t="shared" ref="E26" si="149">SUM(E27,E33)</f>
        <v>1309.2997420464314</v>
      </c>
      <c r="F26" s="31">
        <f t="shared" ref="F26" si="150">SUM(F27,F33)</f>
        <v>1286.139294926913</v>
      </c>
      <c r="G26" s="31">
        <f t="shared" ref="G26" si="151">SUM(G27,G33)</f>
        <v>1103.4894239036971</v>
      </c>
      <c r="H26" s="31">
        <f t="shared" ref="H26" si="152">SUM(H27,H33)</f>
        <v>893.43714531384342</v>
      </c>
      <c r="I26" s="31">
        <f t="shared" ref="I26" si="153">SUM(I27,I33)</f>
        <v>730.9230438521065</v>
      </c>
      <c r="J26" s="31">
        <f t="shared" ref="J26" si="154">SUM(J27,J33)</f>
        <v>767.09372312983658</v>
      </c>
      <c r="K26" s="31">
        <f t="shared" ref="K26" si="155">SUM(K27,K33)</f>
        <v>612.89122957867573</v>
      </c>
      <c r="L26" s="31">
        <f t="shared" ref="L26" si="156">SUM(L27,L33)</f>
        <v>479.26165090283752</v>
      </c>
      <c r="M26" s="31">
        <f t="shared" ref="M26" si="157">SUM(M27,M33)</f>
        <v>403.38925193465178</v>
      </c>
      <c r="N26" s="31">
        <f t="shared" ref="N26" si="158">SUM(N27,N33)</f>
        <v>295.42192605331036</v>
      </c>
      <c r="O26" s="31">
        <f t="shared" ref="O26" si="159">SUM(O27,O33)</f>
        <v>287.06414445399827</v>
      </c>
      <c r="P26" s="31">
        <f t="shared" ref="P26" si="160">SUM(P27,P33)</f>
        <v>222.96036113499565</v>
      </c>
      <c r="Q26" s="31">
        <f t="shared" ref="Q26" si="161">SUM(Q27,Q33)</f>
        <v>208.747807394669</v>
      </c>
      <c r="R26" s="31">
        <f t="shared" ref="R26" si="162">SUM(R27,R33)</f>
        <v>212.23456577815989</v>
      </c>
      <c r="S26" s="31">
        <f t="shared" ref="S26" si="163">SUM(S27,S33)</f>
        <v>212.76938950988816</v>
      </c>
      <c r="T26" s="31">
        <f t="shared" ref="T26" si="164">SUM(T27,T33)</f>
        <v>179.41702493551159</v>
      </c>
      <c r="U26" s="31">
        <f t="shared" ref="U26" si="165">SUM(U27,U33)</f>
        <v>169.34221840068784</v>
      </c>
      <c r="V26" s="31">
        <f t="shared" ref="V26" si="166">SUM(V27,V33)</f>
        <v>143.88478073946689</v>
      </c>
      <c r="W26" s="31">
        <f t="shared" ref="W26:X26" si="167">SUM(W27,W33)</f>
        <v>120.18194325021497</v>
      </c>
      <c r="X26" s="31">
        <f t="shared" si="167"/>
        <v>146.26061908856406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" si="168">SUM(C28:C32)</f>
        <v>0</v>
      </c>
      <c r="D27" s="42">
        <f t="shared" ref="D27" si="169">SUM(D28:D32)</f>
        <v>3.1441100601891661</v>
      </c>
      <c r="E27" s="42">
        <f t="shared" ref="E27" si="170">SUM(E28:E32)</f>
        <v>3.1004299226139289</v>
      </c>
      <c r="F27" s="42">
        <f t="shared" ref="F27" si="171">SUM(F28:F32)</f>
        <v>2.020636285468616</v>
      </c>
      <c r="G27" s="42">
        <f t="shared" ref="G27" si="172">SUM(G28:G32)</f>
        <v>2.031986242476354</v>
      </c>
      <c r="H27" s="42">
        <f t="shared" ref="H27" si="173">SUM(H28:H32)</f>
        <v>0</v>
      </c>
      <c r="I27" s="42">
        <f t="shared" ref="I27" si="174">SUM(I28:I32)</f>
        <v>0</v>
      </c>
      <c r="J27" s="42">
        <f t="shared" ref="J27" si="175">SUM(J28:J32)</f>
        <v>0</v>
      </c>
      <c r="K27" s="42">
        <f t="shared" ref="K27" si="176">SUM(K28:K32)</f>
        <v>0</v>
      </c>
      <c r="L27" s="42">
        <f t="shared" ref="L27" si="177">SUM(L28:L32)</f>
        <v>0</v>
      </c>
      <c r="M27" s="42">
        <f t="shared" ref="M27" si="178">SUM(M28:M32)</f>
        <v>0</v>
      </c>
      <c r="N27" s="42">
        <f t="shared" ref="N27" si="179">SUM(N28:N32)</f>
        <v>0</v>
      </c>
      <c r="O27" s="42">
        <f t="shared" ref="O27" si="180">SUM(O28:O32)</f>
        <v>0</v>
      </c>
      <c r="P27" s="42">
        <f t="shared" ref="P27" si="181">SUM(P28:P32)</f>
        <v>0</v>
      </c>
      <c r="Q27" s="42">
        <f t="shared" ref="Q27" si="182">SUM(Q28:Q32)</f>
        <v>0</v>
      </c>
      <c r="R27" s="42">
        <f t="shared" ref="R27" si="183">SUM(R28:R32)</f>
        <v>0</v>
      </c>
      <c r="S27" s="42">
        <f t="shared" ref="S27" si="184">SUM(S28:S32)</f>
        <v>0</v>
      </c>
      <c r="T27" s="42">
        <f t="shared" ref="T27" si="185">SUM(T28:T32)</f>
        <v>0</v>
      </c>
      <c r="U27" s="42">
        <f t="shared" ref="U27" si="186">SUM(U28:U32)</f>
        <v>0</v>
      </c>
      <c r="V27" s="42">
        <f t="shared" ref="V27" si="187">SUM(V28:V32)</f>
        <v>0</v>
      </c>
      <c r="W27" s="42">
        <f t="shared" ref="W27:X27" si="188">SUM(W28:W32)</f>
        <v>0</v>
      </c>
      <c r="X27" s="42">
        <f t="shared" si="188"/>
        <v>0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3.1441100601891661</v>
      </c>
      <c r="E28" s="30">
        <v>3.1004299226139289</v>
      </c>
      <c r="F28" s="30">
        <v>2.020636285468616</v>
      </c>
      <c r="G28" s="30">
        <v>2.031986242476354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" si="189">SUM(C34:C50)</f>
        <v>1460.250472914875</v>
      </c>
      <c r="D33" s="42">
        <f t="shared" ref="D33" si="190">SUM(D34:D50)</f>
        <v>1375.5895958727431</v>
      </c>
      <c r="E33" s="42">
        <f t="shared" ref="E33" si="191">SUM(E34:E50)</f>
        <v>1306.1993121238174</v>
      </c>
      <c r="F33" s="42">
        <f t="shared" ref="F33" si="192">SUM(F34:F50)</f>
        <v>1284.1186586414444</v>
      </c>
      <c r="G33" s="42">
        <f t="shared" ref="G33" si="193">SUM(G34:G50)</f>
        <v>1101.4574376612209</v>
      </c>
      <c r="H33" s="42">
        <f t="shared" ref="H33" si="194">SUM(H34:H50)</f>
        <v>893.43714531384342</v>
      </c>
      <c r="I33" s="42">
        <f t="shared" ref="I33" si="195">SUM(I34:I50)</f>
        <v>730.9230438521065</v>
      </c>
      <c r="J33" s="42">
        <f t="shared" ref="J33" si="196">SUM(J34:J50)</f>
        <v>767.09372312983658</v>
      </c>
      <c r="K33" s="42">
        <f t="shared" ref="K33" si="197">SUM(K34:K50)</f>
        <v>612.89122957867573</v>
      </c>
      <c r="L33" s="42">
        <f t="shared" ref="L33" si="198">SUM(L34:L50)</f>
        <v>479.26165090283752</v>
      </c>
      <c r="M33" s="42">
        <f t="shared" ref="M33" si="199">SUM(M34:M50)</f>
        <v>403.38925193465178</v>
      </c>
      <c r="N33" s="42">
        <f t="shared" ref="N33" si="200">SUM(N34:N50)</f>
        <v>295.42192605331036</v>
      </c>
      <c r="O33" s="42">
        <f t="shared" ref="O33" si="201">SUM(O34:O50)</f>
        <v>287.06414445399827</v>
      </c>
      <c r="P33" s="42">
        <f t="shared" ref="P33" si="202">SUM(P34:P50)</f>
        <v>222.96036113499565</v>
      </c>
      <c r="Q33" s="42">
        <f t="shared" ref="Q33" si="203">SUM(Q34:Q50)</f>
        <v>208.747807394669</v>
      </c>
      <c r="R33" s="42">
        <f t="shared" ref="R33" si="204">SUM(R34:R50)</f>
        <v>212.23456577815989</v>
      </c>
      <c r="S33" s="42">
        <f t="shared" ref="S33" si="205">SUM(S34:S50)</f>
        <v>212.76938950988816</v>
      </c>
      <c r="T33" s="42">
        <f t="shared" ref="T33" si="206">SUM(T34:T50)</f>
        <v>179.41702493551159</v>
      </c>
      <c r="U33" s="42">
        <f t="shared" ref="U33" si="207">SUM(U34:U50)</f>
        <v>169.34221840068784</v>
      </c>
      <c r="V33" s="42">
        <f t="shared" ref="V33" si="208">SUM(V34:V50)</f>
        <v>143.88478073946689</v>
      </c>
      <c r="W33" s="42">
        <f t="shared" ref="W33:X33" si="209">SUM(W34:W50)</f>
        <v>120.18194325021497</v>
      </c>
      <c r="X33" s="42">
        <f t="shared" si="209"/>
        <v>146.26061908856406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102.05176268271713</v>
      </c>
      <c r="D36" s="30">
        <v>136.89312123817712</v>
      </c>
      <c r="E36" s="30">
        <v>122.91246775580396</v>
      </c>
      <c r="F36" s="30">
        <v>134.42063628546862</v>
      </c>
      <c r="G36" s="30">
        <v>101.5647463456578</v>
      </c>
      <c r="H36" s="30">
        <v>81.978847807394672</v>
      </c>
      <c r="I36" s="30">
        <v>73.098968185726577</v>
      </c>
      <c r="J36" s="30">
        <v>61.162854686156479</v>
      </c>
      <c r="K36" s="30">
        <v>50.221582115219249</v>
      </c>
      <c r="L36" s="30">
        <v>45.266981943250208</v>
      </c>
      <c r="M36" s="30">
        <v>49.651160791057599</v>
      </c>
      <c r="N36" s="30">
        <v>43.020550300945828</v>
      </c>
      <c r="O36" s="30">
        <v>47.079105760963024</v>
      </c>
      <c r="P36" s="30">
        <v>48.205073086844358</v>
      </c>
      <c r="Q36" s="30">
        <v>48.288650042992259</v>
      </c>
      <c r="R36" s="30">
        <v>42.342734307824585</v>
      </c>
      <c r="S36" s="30">
        <v>41.876612209802232</v>
      </c>
      <c r="T36" s="30">
        <v>41.447807394668956</v>
      </c>
      <c r="U36" s="30">
        <v>40.517282889079958</v>
      </c>
      <c r="V36" s="30">
        <v>45.032072226999134</v>
      </c>
      <c r="W36" s="30">
        <v>37.09062768701633</v>
      </c>
      <c r="X36" s="30">
        <v>40.018314703353397</v>
      </c>
    </row>
    <row r="37" spans="1:24" ht="11.25" customHeight="1" x14ac:dyDescent="0.2">
      <c r="A37" s="39" t="s">
        <v>61</v>
      </c>
      <c r="B37" s="23" t="s">
        <v>62</v>
      </c>
      <c r="C37" s="30">
        <v>3.1796216680997418</v>
      </c>
      <c r="D37" s="30">
        <v>3.1785898538263111</v>
      </c>
      <c r="E37" s="30">
        <v>2.1204643164230439</v>
      </c>
      <c r="F37" s="30">
        <v>2.1204643164230439</v>
      </c>
      <c r="G37" s="30">
        <v>2.1204643164230439</v>
      </c>
      <c r="H37" s="30">
        <v>1.0437661220980219</v>
      </c>
      <c r="I37" s="30">
        <v>3.1227858985382628</v>
      </c>
      <c r="J37" s="30">
        <v>1.0646603611349958</v>
      </c>
      <c r="K37" s="30">
        <v>1.059501289767842</v>
      </c>
      <c r="L37" s="30">
        <v>8.5124677558039551E-3</v>
      </c>
      <c r="M37" s="30">
        <v>1.0540842648323305</v>
      </c>
      <c r="N37" s="30">
        <v>1.5907136715391228E-2</v>
      </c>
      <c r="O37" s="30">
        <v>1.16938950988822E-2</v>
      </c>
      <c r="P37" s="30">
        <v>3.1814273430782461E-3</v>
      </c>
      <c r="Q37" s="30">
        <v>6.3628546861564921E-3</v>
      </c>
      <c r="R37" s="30">
        <v>7.3946689595872743E-3</v>
      </c>
      <c r="S37" s="30">
        <v>7.3946689595872743E-3</v>
      </c>
      <c r="T37" s="30">
        <v>0.23783319002579537</v>
      </c>
      <c r="U37" s="30">
        <v>0.22020636285468617</v>
      </c>
      <c r="V37" s="30">
        <v>0.38331900257953555</v>
      </c>
      <c r="W37" s="30">
        <v>0.24952708512467758</v>
      </c>
      <c r="X37" s="30">
        <v>1.0154772141014619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</row>
    <row r="41" spans="1:24" ht="11.25" customHeight="1" x14ac:dyDescent="0.2">
      <c r="A41" s="39" t="s">
        <v>69</v>
      </c>
      <c r="B41" s="23" t="s">
        <v>70</v>
      </c>
      <c r="C41" s="30">
        <v>2.7966466036113493</v>
      </c>
      <c r="D41" s="30">
        <v>1.9140154772141011</v>
      </c>
      <c r="E41" s="30">
        <v>1.6595872742906272</v>
      </c>
      <c r="F41" s="30">
        <v>0.42966466036113488</v>
      </c>
      <c r="G41" s="30">
        <v>0.24067067927773</v>
      </c>
      <c r="H41" s="30">
        <v>0.41169389509888221</v>
      </c>
      <c r="I41" s="30">
        <v>0.25864144453998278</v>
      </c>
      <c r="J41" s="30">
        <v>0.16259673258813409</v>
      </c>
      <c r="K41" s="30">
        <v>0.16999140154772141</v>
      </c>
      <c r="L41" s="30">
        <v>0.14987102321582119</v>
      </c>
      <c r="M41" s="30">
        <v>0.12347377472055029</v>
      </c>
      <c r="N41" s="30">
        <v>3.4823731728288912E-2</v>
      </c>
      <c r="O41" s="30">
        <v>4.7463456577815991E-2</v>
      </c>
      <c r="P41" s="30">
        <v>7.3860705073086841E-2</v>
      </c>
      <c r="Q41" s="30">
        <v>7.3860705073086841E-2</v>
      </c>
      <c r="R41" s="30">
        <v>4.4368013757523653E-2</v>
      </c>
      <c r="S41" s="30">
        <v>2.8460877042132411E-2</v>
      </c>
      <c r="T41" s="30">
        <v>6.1220980223559762E-2</v>
      </c>
      <c r="U41" s="30">
        <v>8.6328460877042129E-2</v>
      </c>
      <c r="V41" s="30">
        <v>9.4582975064488387E-3</v>
      </c>
      <c r="W41" s="30">
        <v>0.1562338779019776</v>
      </c>
      <c r="X41" s="30">
        <v>4.858125537403267E-2</v>
      </c>
    </row>
    <row r="42" spans="1:24" ht="11.25" customHeight="1" x14ac:dyDescent="0.2">
      <c r="A42" s="39" t="s">
        <v>71</v>
      </c>
      <c r="B42" s="23" t="s">
        <v>72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380.34737747205492</v>
      </c>
      <c r="D43" s="30">
        <v>412.84737747205492</v>
      </c>
      <c r="E43" s="30">
        <v>384.73061049011181</v>
      </c>
      <c r="F43" s="30">
        <v>379.86362854686155</v>
      </c>
      <c r="G43" s="30">
        <v>356.52682717110918</v>
      </c>
      <c r="H43" s="30">
        <v>373.20610490111773</v>
      </c>
      <c r="I43" s="30">
        <v>236.62029234737744</v>
      </c>
      <c r="J43" s="30">
        <v>274.27644024075664</v>
      </c>
      <c r="K43" s="30">
        <v>205.64428202923472</v>
      </c>
      <c r="L43" s="30">
        <v>179.77067927773004</v>
      </c>
      <c r="M43" s="30">
        <v>174.11625107480654</v>
      </c>
      <c r="N43" s="30">
        <v>150.27110920034394</v>
      </c>
      <c r="O43" s="30">
        <v>130.73757523645742</v>
      </c>
      <c r="P43" s="30">
        <v>92.016852966466018</v>
      </c>
      <c r="Q43" s="30">
        <v>93.047377472055032</v>
      </c>
      <c r="R43" s="30">
        <v>101.14376612209797</v>
      </c>
      <c r="S43" s="30">
        <v>96.088048151332728</v>
      </c>
      <c r="T43" s="30">
        <v>85.768615649183147</v>
      </c>
      <c r="U43" s="30">
        <v>79.114273430782447</v>
      </c>
      <c r="V43" s="30">
        <v>71.597936371453144</v>
      </c>
      <c r="W43" s="30">
        <v>68.463800515907153</v>
      </c>
      <c r="X43" s="30">
        <v>80.801547721410145</v>
      </c>
    </row>
    <row r="44" spans="1:24" ht="11.25" customHeight="1" x14ac:dyDescent="0.2">
      <c r="A44" s="39" t="s">
        <v>75</v>
      </c>
      <c r="B44" s="23" t="s">
        <v>76</v>
      </c>
      <c r="C44" s="30">
        <v>971.8750644883919</v>
      </c>
      <c r="D44" s="30">
        <v>820.75649183147061</v>
      </c>
      <c r="E44" s="30">
        <v>794.77618228718813</v>
      </c>
      <c r="F44" s="30">
        <v>767.28426483233011</v>
      </c>
      <c r="G44" s="30">
        <v>641.00472914875309</v>
      </c>
      <c r="H44" s="30">
        <v>436.74823731728281</v>
      </c>
      <c r="I44" s="30">
        <v>415.67411865864142</v>
      </c>
      <c r="J44" s="30">
        <v>430.37343078245914</v>
      </c>
      <c r="K44" s="30">
        <v>355.77059329320718</v>
      </c>
      <c r="L44" s="30">
        <v>254.04557179707652</v>
      </c>
      <c r="M44" s="30">
        <v>178.42106620808255</v>
      </c>
      <c r="N44" s="30">
        <v>102.05631986242474</v>
      </c>
      <c r="O44" s="30">
        <v>109.16509028374892</v>
      </c>
      <c r="P44" s="30">
        <v>82.650816852966443</v>
      </c>
      <c r="Q44" s="30">
        <v>67.322098022355988</v>
      </c>
      <c r="R44" s="30">
        <v>68.688907996560616</v>
      </c>
      <c r="S44" s="30">
        <v>73.825365434221823</v>
      </c>
      <c r="T44" s="30">
        <v>51.90154772141014</v>
      </c>
      <c r="U44" s="30">
        <v>49.404127257093712</v>
      </c>
      <c r="V44" s="30">
        <v>26.861994840928634</v>
      </c>
      <c r="W44" s="30">
        <v>14.220120378331901</v>
      </c>
      <c r="X44" s="30">
        <v>23.432416165090288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4.8495270851246768E-2</v>
      </c>
      <c r="I45" s="30">
        <v>4.6345657781599311E-2</v>
      </c>
      <c r="J45" s="30">
        <v>5.3740326741186582E-2</v>
      </c>
      <c r="K45" s="30">
        <v>2.5279449699054171E-2</v>
      </c>
      <c r="L45" s="30">
        <v>2.003439380911436E-2</v>
      </c>
      <c r="M45" s="30">
        <v>2.321582115219261E-2</v>
      </c>
      <c r="N45" s="30">
        <v>2.321582115219261E-2</v>
      </c>
      <c r="O45" s="30">
        <v>2.321582115219261E-2</v>
      </c>
      <c r="P45" s="30">
        <v>1.0576096302665519E-2</v>
      </c>
      <c r="Q45" s="30">
        <v>9.4582975064488387E-3</v>
      </c>
      <c r="R45" s="30">
        <v>7.3946689595872734E-3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2.1018916595012902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0.94350816852966468</v>
      </c>
      <c r="T50" s="30">
        <v>0</v>
      </c>
      <c r="U50" s="30">
        <v>0</v>
      </c>
      <c r="V50" s="30">
        <v>0</v>
      </c>
      <c r="W50" s="30">
        <v>1.6337059329320719E-3</v>
      </c>
      <c r="X50" s="30">
        <v>0.94428202923473781</v>
      </c>
    </row>
    <row r="51" spans="1:24" ht="11.25" customHeight="1" x14ac:dyDescent="0.2">
      <c r="A51" s="24" t="s">
        <v>89</v>
      </c>
      <c r="B51" s="25" t="s">
        <v>90</v>
      </c>
      <c r="C51" s="31">
        <v>4518.1771281169395</v>
      </c>
      <c r="D51" s="31">
        <v>4513.1515047291487</v>
      </c>
      <c r="E51" s="31">
        <v>4596.1316423043854</v>
      </c>
      <c r="F51" s="31">
        <v>4728.285038693034</v>
      </c>
      <c r="G51" s="31">
        <v>4381.8196044711949</v>
      </c>
      <c r="H51" s="31">
        <v>3179.0307824591578</v>
      </c>
      <c r="I51" s="31">
        <v>2998.7986242476354</v>
      </c>
      <c r="J51" s="31">
        <v>2486.2851246775576</v>
      </c>
      <c r="K51" s="31">
        <v>2208.7764402407561</v>
      </c>
      <c r="L51" s="31">
        <v>2010.6078245915737</v>
      </c>
      <c r="M51" s="31">
        <v>1903.811521926053</v>
      </c>
      <c r="N51" s="31">
        <v>1877.0940670679274</v>
      </c>
      <c r="O51" s="31">
        <v>1818.2874462596733</v>
      </c>
      <c r="P51" s="31">
        <v>1836.907480653482</v>
      </c>
      <c r="Q51" s="31">
        <v>1751.4506448839211</v>
      </c>
      <c r="R51" s="31">
        <v>1707.8045571797079</v>
      </c>
      <c r="S51" s="31">
        <v>1760.034479793637</v>
      </c>
      <c r="T51" s="31">
        <v>1836.2527944969904</v>
      </c>
      <c r="U51" s="31">
        <v>1742.1822012037833</v>
      </c>
      <c r="V51" s="31">
        <v>1700.7477214101461</v>
      </c>
      <c r="W51" s="31">
        <v>1553.174634565778</v>
      </c>
      <c r="X51" s="31">
        <v>1690.3392089423905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" si="210">SUM(C53:C70)</f>
        <v>63.470023202098083</v>
      </c>
      <c r="D52" s="31">
        <f t="shared" ref="D52" si="211">SUM(D53:D70)</f>
        <v>67.732557469636475</v>
      </c>
      <c r="E52" s="31">
        <f t="shared" ref="E52" si="212">SUM(E53:E70)</f>
        <v>61.908925546877065</v>
      </c>
      <c r="F52" s="31">
        <f t="shared" ref="F52" si="213">SUM(F53:F70)</f>
        <v>75.270287136319098</v>
      </c>
      <c r="G52" s="31">
        <f t="shared" ref="G52" si="214">SUM(G53:G70)</f>
        <v>68.84790751799909</v>
      </c>
      <c r="H52" s="31">
        <f t="shared" ref="H52" si="215">SUM(H53:H70)</f>
        <v>69.291624778190595</v>
      </c>
      <c r="I52" s="31">
        <f t="shared" ref="I52" si="216">SUM(I53:I70)</f>
        <v>75.32392497840128</v>
      </c>
      <c r="J52" s="31">
        <f t="shared" ref="J52" si="217">SUM(J53:J70)</f>
        <v>71.938842920420001</v>
      </c>
      <c r="K52" s="31">
        <f t="shared" ref="K52" si="218">SUM(K53:K70)</f>
        <v>72.575656472603072</v>
      </c>
      <c r="L52" s="31">
        <f t="shared" ref="L52" si="219">SUM(L53:L70)</f>
        <v>69.289322010703316</v>
      </c>
      <c r="M52" s="31">
        <f t="shared" ref="M52" si="220">SUM(M53:M70)</f>
        <v>76.969856955678821</v>
      </c>
      <c r="N52" s="31">
        <f t="shared" ref="N52" si="221">SUM(N53:N70)</f>
        <v>79.10442502006515</v>
      </c>
      <c r="O52" s="31">
        <f t="shared" ref="O52" si="222">SUM(O53:O70)</f>
        <v>16.2092377751143</v>
      </c>
      <c r="P52" s="31">
        <f t="shared" ref="P52" si="223">SUM(P53:P70)</f>
        <v>22.108844885925233</v>
      </c>
      <c r="Q52" s="31">
        <f t="shared" ref="Q52" si="224">SUM(Q53:Q70)</f>
        <v>20.142851466736111</v>
      </c>
      <c r="R52" s="31">
        <f t="shared" ref="R52" si="225">SUM(R53:R70)</f>
        <v>19.99228202437936</v>
      </c>
      <c r="S52" s="31">
        <f t="shared" ref="S52" si="226">SUM(S53:S70)</f>
        <v>22.428513639096217</v>
      </c>
      <c r="T52" s="31">
        <f t="shared" ref="T52" si="227">SUM(T53:T70)</f>
        <v>24.758403450394532</v>
      </c>
      <c r="U52" s="31">
        <f t="shared" ref="U52" si="228">SUM(U53:U70)</f>
        <v>32.496654865098876</v>
      </c>
      <c r="V52" s="31">
        <f t="shared" ref="V52" si="229">SUM(V53:V70)</f>
        <v>33.858208122947872</v>
      </c>
      <c r="W52" s="31">
        <f t="shared" ref="W52:X52" si="230">SUM(W53:W70)</f>
        <v>33.630547403523408</v>
      </c>
      <c r="X52" s="31">
        <f t="shared" si="230"/>
        <v>31.70369475260155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4.9871023215821153E-3</v>
      </c>
      <c r="D57" s="30">
        <v>8.6844368013757525E-3</v>
      </c>
      <c r="E57" s="30">
        <v>8.6844368013757525E-3</v>
      </c>
      <c r="F57" s="30">
        <v>8.6844368013757525E-3</v>
      </c>
      <c r="G57" s="30">
        <v>8.9423903697334467E-3</v>
      </c>
      <c r="H57" s="30">
        <v>1.9346517626827171E-2</v>
      </c>
      <c r="I57" s="30">
        <v>6.2940670679277722E-2</v>
      </c>
      <c r="J57" s="30">
        <v>6.2940670679277722E-2</v>
      </c>
      <c r="K57" s="30">
        <v>6.5262252794496989E-2</v>
      </c>
      <c r="L57" s="30">
        <v>6.5692175408426479E-2</v>
      </c>
      <c r="M57" s="30">
        <v>6.5692175408426479E-2</v>
      </c>
      <c r="N57" s="30">
        <v>6.5692175408426479E-2</v>
      </c>
      <c r="O57" s="30">
        <v>6.5692175408426479E-2</v>
      </c>
      <c r="P57" s="30">
        <v>7.1625107480653469E-2</v>
      </c>
      <c r="Q57" s="30">
        <v>0.1251074806534824</v>
      </c>
      <c r="R57" s="30">
        <v>0.1251074806534824</v>
      </c>
      <c r="S57" s="30">
        <v>0.1251074806534824</v>
      </c>
      <c r="T57" s="30">
        <v>0.1251074806534824</v>
      </c>
      <c r="U57" s="30">
        <v>0.1202063628546861</v>
      </c>
      <c r="V57" s="30">
        <v>0.1202063628546861</v>
      </c>
      <c r="W57" s="30">
        <v>0.1202063628546861</v>
      </c>
      <c r="X57" s="30">
        <v>0.1202063628546861</v>
      </c>
    </row>
    <row r="58" spans="1:24" ht="11.25" customHeight="1" x14ac:dyDescent="0.2">
      <c r="A58" s="22" t="s">
        <v>103</v>
      </c>
      <c r="B58" s="23" t="s">
        <v>104</v>
      </c>
      <c r="C58" s="30">
        <v>7.1625107480653469E-2</v>
      </c>
      <c r="D58" s="30">
        <v>0.1194325021496131</v>
      </c>
      <c r="E58" s="30">
        <v>4.7807394668959592E-2</v>
      </c>
      <c r="F58" s="30">
        <v>4.7807394668959592E-2</v>
      </c>
      <c r="G58" s="30">
        <v>0.11943250214961307</v>
      </c>
      <c r="H58" s="30">
        <v>0.11943250214961307</v>
      </c>
      <c r="I58" s="30">
        <v>0.16723989681857268</v>
      </c>
      <c r="J58" s="30">
        <v>0.14333619948409287</v>
      </c>
      <c r="K58" s="30">
        <v>0.16723989681857257</v>
      </c>
      <c r="L58" s="30">
        <v>0.14333619948409279</v>
      </c>
      <c r="M58" s="30">
        <v>0</v>
      </c>
      <c r="N58" s="30">
        <v>0.14333619948409279</v>
      </c>
      <c r="O58" s="30">
        <v>9.5528804815133275E-2</v>
      </c>
      <c r="P58" s="30">
        <v>2.3903697334479789E-2</v>
      </c>
      <c r="Q58" s="30">
        <v>2.3903697334479789E-2</v>
      </c>
      <c r="R58" s="30">
        <v>2.3903697334479789E-2</v>
      </c>
      <c r="S58" s="30">
        <v>2.3903697334479789E-2</v>
      </c>
      <c r="T58" s="30">
        <v>3.6371453138435081E-2</v>
      </c>
      <c r="U58" s="30">
        <v>0.18615649183147029</v>
      </c>
      <c r="V58" s="30">
        <v>6.964746345657781E-3</v>
      </c>
      <c r="W58" s="30">
        <v>4.9011177987962166E-3</v>
      </c>
      <c r="X58" s="30">
        <v>1.8916595012897679E-3</v>
      </c>
    </row>
    <row r="59" spans="1:24" ht="11.25" customHeight="1" x14ac:dyDescent="0.2">
      <c r="A59" s="22" t="s">
        <v>105</v>
      </c>
      <c r="B59" s="23" t="s">
        <v>106</v>
      </c>
      <c r="C59" s="30">
        <v>62.911951848667229</v>
      </c>
      <c r="D59" s="30">
        <v>67.163456577815978</v>
      </c>
      <c r="E59" s="30">
        <v>60.977300085984517</v>
      </c>
      <c r="F59" s="30">
        <v>74.496044711951853</v>
      </c>
      <c r="G59" s="30">
        <v>67.999484092863284</v>
      </c>
      <c r="H59" s="30">
        <v>68.64282029234738</v>
      </c>
      <c r="I59" s="30">
        <v>67.134479793637126</v>
      </c>
      <c r="J59" s="30">
        <v>71.17601031814273</v>
      </c>
      <c r="K59" s="30">
        <v>71.58873602751504</v>
      </c>
      <c r="L59" s="30">
        <v>67.957007738607047</v>
      </c>
      <c r="M59" s="30">
        <v>75.418658641444537</v>
      </c>
      <c r="N59" s="30">
        <v>77.370765262252789</v>
      </c>
      <c r="O59" s="30">
        <v>14.067583834909716</v>
      </c>
      <c r="P59" s="30">
        <v>19.43224419604471</v>
      </c>
      <c r="Q59" s="30">
        <v>15.545743766122095</v>
      </c>
      <c r="R59" s="30">
        <v>15.525795356835767</v>
      </c>
      <c r="S59" s="30">
        <v>17.258297506448834</v>
      </c>
      <c r="T59" s="30">
        <v>19.766895958727428</v>
      </c>
      <c r="U59" s="30">
        <v>27.087962166809977</v>
      </c>
      <c r="V59" s="30">
        <v>27.816938950988817</v>
      </c>
      <c r="W59" s="30">
        <v>27.266638005159066</v>
      </c>
      <c r="X59" s="30">
        <v>25.473172828890792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0.70455717970765264</v>
      </c>
      <c r="Q60" s="30">
        <v>0.70455717970765264</v>
      </c>
      <c r="R60" s="30">
        <v>0.70455717970765264</v>
      </c>
      <c r="S60" s="30">
        <v>0.70455717970765264</v>
      </c>
      <c r="T60" s="30">
        <v>0.57076526225279445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7.1625107480653469E-2</v>
      </c>
      <c r="D61" s="30">
        <v>0</v>
      </c>
      <c r="E61" s="30">
        <v>0.19105760963026661</v>
      </c>
      <c r="F61" s="30">
        <v>7.1625107480653469E-2</v>
      </c>
      <c r="G61" s="30">
        <v>4.7807394668959592E-2</v>
      </c>
      <c r="H61" s="30">
        <v>2.3903697334479789E-2</v>
      </c>
      <c r="I61" s="30">
        <v>0</v>
      </c>
      <c r="J61" s="30">
        <v>0.2149613069647463</v>
      </c>
      <c r="K61" s="30">
        <v>0.38349097162510737</v>
      </c>
      <c r="L61" s="30">
        <v>0.69535683576956142</v>
      </c>
      <c r="M61" s="30">
        <v>0.9840068787618228</v>
      </c>
      <c r="N61" s="30">
        <v>0.98865004299226134</v>
      </c>
      <c r="O61" s="30">
        <v>1.4703353396388648</v>
      </c>
      <c r="P61" s="30">
        <v>1.2840928632846087</v>
      </c>
      <c r="Q61" s="30">
        <v>1.1128116938950987</v>
      </c>
      <c r="R61" s="30">
        <v>0.61650902837489252</v>
      </c>
      <c r="S61" s="30">
        <v>0.61246775580395529</v>
      </c>
      <c r="T61" s="30">
        <v>0.61057609630266541</v>
      </c>
      <c r="U61" s="30">
        <v>0.69613069647463455</v>
      </c>
      <c r="V61" s="30">
        <v>0.8023215821152192</v>
      </c>
      <c r="W61" s="30">
        <v>0.71109200343938084</v>
      </c>
      <c r="X61" s="30">
        <v>0.69097162510748056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2.3903697334479789E-2</v>
      </c>
      <c r="E62" s="30">
        <v>0.23886500429922608</v>
      </c>
      <c r="F62" s="30">
        <v>0.2149613069647463</v>
      </c>
      <c r="G62" s="30">
        <v>0.23877901977644017</v>
      </c>
      <c r="H62" s="30">
        <v>9.5528804815133275E-2</v>
      </c>
      <c r="I62" s="30">
        <v>7.5475494411006014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5.159071367153912E-4</v>
      </c>
      <c r="V62" s="30">
        <v>2.7171109200343942E-2</v>
      </c>
      <c r="W62" s="30">
        <v>6.0189165950128975E-4</v>
      </c>
      <c r="X62" s="30">
        <v>0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6.878761822871883E-4</v>
      </c>
      <c r="K64" s="30">
        <v>1.2897678417884779E-3</v>
      </c>
      <c r="L64" s="30">
        <v>0</v>
      </c>
      <c r="M64" s="30">
        <v>6.0189165950128975E-4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6.0189165950128975E-4</v>
      </c>
      <c r="V64" s="30">
        <v>0</v>
      </c>
      <c r="W64" s="30">
        <v>0</v>
      </c>
      <c r="X64" s="30">
        <v>0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8.0825451418744618E-3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3.5253654342218398E-3</v>
      </c>
      <c r="L66" s="30">
        <v>8.5984522785898529E-4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7.9105760963026645E-3</v>
      </c>
      <c r="S66" s="30">
        <v>9.4926913155631981E-2</v>
      </c>
      <c r="T66" s="30">
        <v>0.22656921754084264</v>
      </c>
      <c r="U66" s="30">
        <v>0.27566638005159078</v>
      </c>
      <c r="V66" s="30">
        <v>0.20713671539122963</v>
      </c>
      <c r="W66" s="30">
        <v>0.16354256233877901</v>
      </c>
      <c r="X66" s="30">
        <v>0.21805674978503875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</row>
    <row r="70" spans="1:24" ht="11.25" customHeight="1" x14ac:dyDescent="0.2">
      <c r="A70" s="22" t="s">
        <v>127</v>
      </c>
      <c r="B70" s="23" t="s">
        <v>128</v>
      </c>
      <c r="C70" s="30">
        <v>0.4098340361479621</v>
      </c>
      <c r="D70" s="30">
        <v>0.41708025553502276</v>
      </c>
      <c r="E70" s="30">
        <v>0.44521101549272274</v>
      </c>
      <c r="F70" s="30">
        <v>0.43116417845149385</v>
      </c>
      <c r="G70" s="30">
        <v>0.43346211817105523</v>
      </c>
      <c r="H70" s="30">
        <v>0.39059296391716614</v>
      </c>
      <c r="I70" s="30">
        <v>0.41171517616570175</v>
      </c>
      <c r="J70" s="30">
        <v>0.34090654896686867</v>
      </c>
      <c r="K70" s="30">
        <v>0.36611219057385086</v>
      </c>
      <c r="L70" s="30">
        <v>0.42706921620632499</v>
      </c>
      <c r="M70" s="30">
        <v>0.50089736840453059</v>
      </c>
      <c r="N70" s="30">
        <v>0.53598133992757613</v>
      </c>
      <c r="O70" s="30">
        <v>0.51009762034216077</v>
      </c>
      <c r="P70" s="30">
        <v>0.59242184207312787</v>
      </c>
      <c r="Q70" s="30">
        <v>2.6307276490233047</v>
      </c>
      <c r="R70" s="30">
        <v>2.9884987053767835</v>
      </c>
      <c r="S70" s="30">
        <v>3.6011705608503055</v>
      </c>
      <c r="T70" s="30">
        <v>3.4221179817788836</v>
      </c>
      <c r="U70" s="30">
        <v>4.1294149682802983</v>
      </c>
      <c r="V70" s="30">
        <v>4.8774686560519172</v>
      </c>
      <c r="W70" s="30">
        <v>5.3635654602731968</v>
      </c>
      <c r="X70" s="30">
        <v>5.1993955264622658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" si="231">SUM(C72:C73)</f>
        <v>0.38211521926053316</v>
      </c>
      <c r="D71" s="31">
        <f t="shared" ref="D71" si="232">SUM(D72:D73)</f>
        <v>0.35829750644883918</v>
      </c>
      <c r="E71" s="31">
        <f t="shared" ref="E71" si="233">SUM(E72:E73)</f>
        <v>0.57325881341358542</v>
      </c>
      <c r="F71" s="31">
        <f t="shared" ref="F71" si="234">SUM(F72:F73)</f>
        <v>0.64488392089423918</v>
      </c>
      <c r="G71" s="31">
        <f t="shared" ref="G71" si="235">SUM(G72:G73)</f>
        <v>0.38211521926053305</v>
      </c>
      <c r="H71" s="31">
        <f t="shared" ref="H71" si="236">SUM(H72:H73)</f>
        <v>0.28177128116938943</v>
      </c>
      <c r="I71" s="31">
        <f t="shared" ref="I71" si="237">SUM(I72:I73)</f>
        <v>7.6395528804815127</v>
      </c>
      <c r="J71" s="31">
        <f t="shared" ref="J71" si="238">SUM(J72:J73)</f>
        <v>4.0584694754944112E-2</v>
      </c>
      <c r="K71" s="31">
        <f t="shared" ref="K71" si="239">SUM(K72:K73)</f>
        <v>1.642304385210662E-2</v>
      </c>
      <c r="L71" s="31">
        <f t="shared" ref="L71" si="240">SUM(L72:L73)</f>
        <v>0</v>
      </c>
      <c r="M71" s="31">
        <f t="shared" ref="M71" si="241">SUM(M72:M73)</f>
        <v>0</v>
      </c>
      <c r="N71" s="31">
        <f t="shared" ref="N71" si="242">SUM(N72:N73)</f>
        <v>4.815133276010318E-3</v>
      </c>
      <c r="O71" s="31">
        <f t="shared" ref="O71" si="243">SUM(O72:O73)</f>
        <v>0.17996560619088564</v>
      </c>
      <c r="P71" s="31">
        <f t="shared" ref="P71" si="244">SUM(P72:P73)</f>
        <v>0.20223559759243329</v>
      </c>
      <c r="Q71" s="31">
        <f t="shared" ref="Q71" si="245">SUM(Q72:Q73)</f>
        <v>0.46552020636285468</v>
      </c>
      <c r="R71" s="31">
        <f t="shared" ref="R71" si="246">SUM(R72:R73)</f>
        <v>0.27472055030094578</v>
      </c>
      <c r="S71" s="31">
        <f t="shared" ref="S71" si="247">SUM(S72:S73)</f>
        <v>0.38280309544282021</v>
      </c>
      <c r="T71" s="31">
        <f t="shared" ref="T71" si="248">SUM(T72:T73)</f>
        <v>0.256749785038693</v>
      </c>
      <c r="U71" s="31">
        <f t="shared" ref="U71" si="249">SUM(U72:U73)</f>
        <v>0.61315563198624234</v>
      </c>
      <c r="V71" s="31">
        <f t="shared" ref="V71" si="250">SUM(V72:V73)</f>
        <v>0.6999140154772141</v>
      </c>
      <c r="W71" s="31">
        <f t="shared" ref="W71:X71" si="251">SUM(W72:W73)</f>
        <v>0.36620808254514187</v>
      </c>
      <c r="X71" s="31">
        <f t="shared" si="251"/>
        <v>0.38675838349097152</v>
      </c>
    </row>
    <row r="72" spans="1:24" ht="11.25" customHeight="1" x14ac:dyDescent="0.2">
      <c r="A72" s="22" t="s">
        <v>131</v>
      </c>
      <c r="B72" s="23" t="s">
        <v>132</v>
      </c>
      <c r="C72" s="30">
        <v>0.38211521926053316</v>
      </c>
      <c r="D72" s="30">
        <v>0.3343938091143594</v>
      </c>
      <c r="E72" s="30">
        <v>0.23886500429922605</v>
      </c>
      <c r="F72" s="30">
        <v>0.33439380911435951</v>
      </c>
      <c r="G72" s="30">
        <v>7.1625107480653469E-2</v>
      </c>
      <c r="H72" s="30">
        <v>0.13843508168529664</v>
      </c>
      <c r="I72" s="30">
        <v>9.2003439380911434E-2</v>
      </c>
      <c r="J72" s="30">
        <v>4.0584694754944112E-2</v>
      </c>
      <c r="K72" s="30">
        <v>1.642304385210662E-2</v>
      </c>
      <c r="L72" s="30">
        <v>0</v>
      </c>
      <c r="M72" s="30">
        <v>0</v>
      </c>
      <c r="N72" s="30">
        <v>4.815133276010318E-3</v>
      </c>
      <c r="O72" s="30">
        <v>0.10834049871023216</v>
      </c>
      <c r="P72" s="30">
        <v>0.20223559759243329</v>
      </c>
      <c r="Q72" s="30">
        <v>0.46552020636285468</v>
      </c>
      <c r="R72" s="30">
        <v>0.27472055030094578</v>
      </c>
      <c r="S72" s="30">
        <v>0.38280309544282021</v>
      </c>
      <c r="T72" s="30">
        <v>0.256749785038693</v>
      </c>
      <c r="U72" s="30">
        <v>0.612639724849527</v>
      </c>
      <c r="V72" s="30">
        <v>0.67274290627687017</v>
      </c>
      <c r="W72" s="30">
        <v>0.36560619088564056</v>
      </c>
      <c r="X72" s="30">
        <v>0.38675838349097152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2.3903697334479789E-2</v>
      </c>
      <c r="E73" s="30">
        <v>0.3343938091143594</v>
      </c>
      <c r="F73" s="30">
        <v>0.31049011177987962</v>
      </c>
      <c r="G73" s="30">
        <v>0.31049011177987956</v>
      </c>
      <c r="H73" s="30">
        <v>0.14333619948409279</v>
      </c>
      <c r="I73" s="30">
        <v>7.5475494411006014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7.1625107480653469E-2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5.159071367153912E-4</v>
      </c>
      <c r="V73" s="30">
        <v>2.7171109200343942E-2</v>
      </c>
      <c r="W73" s="30">
        <v>6.0189165950128975E-4</v>
      </c>
      <c r="X73" s="30">
        <v>0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246.76999140154771</v>
      </c>
      <c r="D75" s="31">
        <v>258.76440240756659</v>
      </c>
      <c r="E75" s="31">
        <v>231.14333619948411</v>
      </c>
      <c r="F75" s="31">
        <v>273.43224419604473</v>
      </c>
      <c r="G75" s="31">
        <v>327.1865864144454</v>
      </c>
      <c r="H75" s="31">
        <v>323.17231298366289</v>
      </c>
      <c r="I75" s="31">
        <v>268.37325881341354</v>
      </c>
      <c r="J75" s="31">
        <v>229.26612209802238</v>
      </c>
      <c r="K75" s="31">
        <v>228.6847807394669</v>
      </c>
      <c r="L75" s="31">
        <v>163.93989681857263</v>
      </c>
      <c r="M75" s="31">
        <v>227.05700773860704</v>
      </c>
      <c r="N75" s="31">
        <v>215.07171109200337</v>
      </c>
      <c r="O75" s="31">
        <v>233.3457437661221</v>
      </c>
      <c r="P75" s="31">
        <v>160.8162510748065</v>
      </c>
      <c r="Q75" s="31">
        <v>158.73336199484092</v>
      </c>
      <c r="R75" s="31">
        <v>184.31994840928627</v>
      </c>
      <c r="S75" s="31">
        <v>147.24548581255374</v>
      </c>
      <c r="T75" s="31">
        <v>146.52364574376611</v>
      </c>
      <c r="U75" s="31">
        <v>156.83336199484094</v>
      </c>
      <c r="V75" s="31">
        <v>151.15081685296647</v>
      </c>
      <c r="W75" s="31">
        <v>125.72588134135857</v>
      </c>
      <c r="X75" s="31">
        <v>128.6525365434222</v>
      </c>
    </row>
    <row r="76" spans="1:24" ht="11.25" customHeight="1" x14ac:dyDescent="0.2">
      <c r="A76" s="26" t="s">
        <v>139</v>
      </c>
      <c r="B76" s="27" t="s">
        <v>140</v>
      </c>
      <c r="C76" s="32">
        <v>3142.8864144453996</v>
      </c>
      <c r="D76" s="32">
        <v>3150.6018056749786</v>
      </c>
      <c r="E76" s="32">
        <v>3135.7667239896814</v>
      </c>
      <c r="F76" s="32">
        <v>2925.8183147033528</v>
      </c>
      <c r="G76" s="32">
        <v>2783.4458297506444</v>
      </c>
      <c r="H76" s="32">
        <v>2590.3892519346523</v>
      </c>
      <c r="I76" s="32">
        <v>2383.3987102321576</v>
      </c>
      <c r="J76" s="32">
        <v>2342.2913155631982</v>
      </c>
      <c r="K76" s="32">
        <v>2105.7420464316424</v>
      </c>
      <c r="L76" s="32">
        <v>1726.2211521926056</v>
      </c>
      <c r="M76" s="32">
        <v>1788.5704213241618</v>
      </c>
      <c r="N76" s="32">
        <v>1710.182545141874</v>
      </c>
      <c r="O76" s="32">
        <v>1622.1146173688733</v>
      </c>
      <c r="P76" s="32">
        <v>1591.338177128117</v>
      </c>
      <c r="Q76" s="32">
        <v>1552.5484952708507</v>
      </c>
      <c r="R76" s="32">
        <v>1552.3515907136714</v>
      </c>
      <c r="S76" s="32">
        <v>1528.2230438521067</v>
      </c>
      <c r="T76" s="32">
        <v>1514.3453998280308</v>
      </c>
      <c r="U76" s="32">
        <v>1566.282373172829</v>
      </c>
      <c r="V76" s="32">
        <v>1553.4945829750643</v>
      </c>
      <c r="W76" s="32">
        <v>1362.5844368013759</v>
      </c>
      <c r="X76" s="32">
        <v>1373.4834909716251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192</v>
      </c>
      <c r="B1" s="7" t="s">
        <v>243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6474.7755301560637</v>
      </c>
      <c r="D2" s="28">
        <f t="shared" ref="D2" si="1">SUM(D3,D17,D22,D25,D26,D51,D52,D71,D74,D75,D76)</f>
        <v>6176.1692112769651</v>
      </c>
      <c r="E2" s="28">
        <f t="shared" ref="E2" si="2">SUM(E3,E17,E22,E25,E26,E51,E52,E71,E74,E75,E76)</f>
        <v>6287.0275884817311</v>
      </c>
      <c r="F2" s="28">
        <f t="shared" ref="F2" si="3">SUM(F3,F17,F22,F25,F26,F51,F52,F71,F74,F75,F76)</f>
        <v>6877.9886103523459</v>
      </c>
      <c r="G2" s="28">
        <f t="shared" ref="G2" si="4">SUM(G3,G17,G22,G25,G26,G51,G52,G71,G74,G75,G76)</f>
        <v>7619.9660389226883</v>
      </c>
      <c r="H2" s="28">
        <f t="shared" ref="H2" si="5">SUM(H3,H17,H22,H25,H26,H51,H52,H71,H74,H75,H76)</f>
        <v>7275.2361060954663</v>
      </c>
      <c r="I2" s="28">
        <f t="shared" ref="I2" si="6">SUM(I3,I17,I22,I25,I26,I51,I52,I71,I74,I75,I76)</f>
        <v>7003.2611046532238</v>
      </c>
      <c r="J2" s="28">
        <f t="shared" ref="J2" si="7">SUM(J3,J17,J22,J25,J26,J51,J52,J71,J74,J75,J76)</f>
        <v>7567.0061565355154</v>
      </c>
      <c r="K2" s="28">
        <f t="shared" ref="K2" si="8">SUM(K3,K17,K22,K25,K26,K51,K52,K71,K74,K75,K76)</f>
        <v>7440.060600195141</v>
      </c>
      <c r="L2" s="28">
        <f t="shared" ref="L2" si="9">SUM(L3,L17,L22,L25,L26,L51,L52,L71,L74,L75,L76)</f>
        <v>7165.6224752455673</v>
      </c>
      <c r="M2" s="28">
        <f t="shared" ref="M2" si="10">SUM(M3,M17,M22,M25,M26,M51,M52,M71,M74,M75,M76)</f>
        <v>7749.0222135149688</v>
      </c>
      <c r="N2" s="28">
        <f t="shared" ref="N2" si="11">SUM(N3,N17,N22,N25,N26,N51,N52,N71,N74,N75,N76)</f>
        <v>7893.7930108545006</v>
      </c>
      <c r="O2" s="28">
        <f t="shared" ref="O2" si="12">SUM(O3,O17,O22,O25,O26,O51,O52,O71,O74,O75,O76)</f>
        <v>7874.208526221385</v>
      </c>
      <c r="P2" s="28">
        <f t="shared" ref="P2" si="13">SUM(P3,P17,P22,P25,P26,P51,P52,P71,P74,P75,P76)</f>
        <v>7987.5182532552262</v>
      </c>
      <c r="Q2" s="28">
        <f t="shared" ref="Q2" si="14">SUM(Q3,Q17,Q22,Q25,Q26,Q51,Q52,Q71,Q74,Q75,Q76)</f>
        <v>7834.0084376980449</v>
      </c>
      <c r="R2" s="28">
        <f t="shared" ref="R2" si="15">SUM(R3,R17,R22,R25,R26,R51,R52,R71,R74,R75,R76)</f>
        <v>8092.0054261134956</v>
      </c>
      <c r="S2" s="28">
        <f t="shared" ref="S2" si="16">SUM(S3,S17,S22,S25,S26,S51,S52,S71,S74,S75,S76)</f>
        <v>8503.8499268441774</v>
      </c>
      <c r="T2" s="28">
        <f t="shared" ref="T2" si="17">SUM(T3,T17,T22,T25,T26,T51,T52,T71,T74,T75,T76)</f>
        <v>8635.4569872914635</v>
      </c>
      <c r="U2" s="28">
        <f t="shared" ref="U2" si="18">SUM(U3,U17,U22,U25,U26,U51,U52,U71,U74,U75,U76)</f>
        <v>8757.0608868728705</v>
      </c>
      <c r="V2" s="28">
        <f t="shared" ref="V2" si="19">SUM(V3,V17,V22,V25,V26,V51,V52,V71,V74,V75,V76)</f>
        <v>8542.6088777990735</v>
      </c>
      <c r="W2" s="28">
        <f t="shared" ref="W2:X2" si="20">SUM(W3,W17,W22,W25,W26,W51,W52,W71,W74,W75,W76)</f>
        <v>8609.5844353380635</v>
      </c>
      <c r="X2" s="28">
        <f t="shared" si="20"/>
        <v>9358.8496214730239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21">SUM(C4,C8,C11)</f>
        <v>168.37403267411864</v>
      </c>
      <c r="D3" s="29">
        <f t="shared" ref="D3" si="22">SUM(D4,D8,D11)</f>
        <v>153.85666380051586</v>
      </c>
      <c r="E3" s="29">
        <f t="shared" ref="E3" si="23">SUM(E4,E8,E11)</f>
        <v>143.63809114359412</v>
      </c>
      <c r="F3" s="29">
        <f t="shared" ref="F3" si="24">SUM(F4,F8,F11)</f>
        <v>153.36835769561472</v>
      </c>
      <c r="G3" s="29">
        <f t="shared" ref="G3" si="25">SUM(G4,G8,G11)</f>
        <v>157.97583834909719</v>
      </c>
      <c r="H3" s="29">
        <f t="shared" ref="H3" si="26">SUM(H4,H8,H11)</f>
        <v>144.8722269991402</v>
      </c>
      <c r="I3" s="29">
        <f t="shared" ref="I3" si="27">SUM(I4,I8,I11)</f>
        <v>141.82321582115213</v>
      </c>
      <c r="J3" s="29">
        <f t="shared" ref="J3" si="28">SUM(J4,J8,J11)</f>
        <v>142.35055889939815</v>
      </c>
      <c r="K3" s="29">
        <f t="shared" ref="K3" si="29">SUM(K4,K8,K11)</f>
        <v>109.22536543422183</v>
      </c>
      <c r="L3" s="29">
        <f t="shared" ref="L3" si="30">SUM(L4,L8,L11)</f>
        <v>85.551590713671558</v>
      </c>
      <c r="M3" s="29">
        <f t="shared" ref="M3" si="31">SUM(M4,M8,M11)</f>
        <v>94.692519346517614</v>
      </c>
      <c r="N3" s="29">
        <f t="shared" ref="N3" si="32">SUM(N4,N8,N11)</f>
        <v>90.396216680997412</v>
      </c>
      <c r="O3" s="29">
        <f t="shared" ref="O3" si="33">SUM(O4,O8,O11)</f>
        <v>39.097592433361996</v>
      </c>
      <c r="P3" s="29">
        <f t="shared" ref="P3" si="34">SUM(P4,P8,P11)</f>
        <v>35.393895098882211</v>
      </c>
      <c r="Q3" s="29">
        <f t="shared" ref="Q3" si="35">SUM(Q4,Q8,Q11)</f>
        <v>39.137489251934653</v>
      </c>
      <c r="R3" s="29">
        <f t="shared" ref="R3" si="36">SUM(R4,R8,R11)</f>
        <v>36.085468615649177</v>
      </c>
      <c r="S3" s="29">
        <f t="shared" ref="S3" si="37">SUM(S4,S8,S11)</f>
        <v>36.885726569217539</v>
      </c>
      <c r="T3" s="29">
        <f t="shared" ref="T3" si="38">SUM(T4,T8,T11)</f>
        <v>43.180309544282025</v>
      </c>
      <c r="U3" s="29">
        <f t="shared" ref="U3" si="39">SUM(U4,U8,U11)</f>
        <v>39.524247635425624</v>
      </c>
      <c r="V3" s="29">
        <f t="shared" ref="V3" si="40">SUM(V4,V8,V11)</f>
        <v>33.185726569217543</v>
      </c>
      <c r="W3" s="29">
        <f t="shared" ref="W3:X3" si="41">SUM(W4,W8,W11)</f>
        <v>28.654514187446249</v>
      </c>
      <c r="X3" s="29">
        <f t="shared" si="41"/>
        <v>32.383576956147898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42">SUM(C5:C7)</f>
        <v>152.31650902837487</v>
      </c>
      <c r="D4" s="42">
        <f t="shared" ref="D4" si="43">SUM(D5:D7)</f>
        <v>144.97695614789333</v>
      </c>
      <c r="E4" s="42">
        <f t="shared" ref="E4" si="44">SUM(E5:E7)</f>
        <v>135.00275150472913</v>
      </c>
      <c r="F4" s="42">
        <f t="shared" ref="F4" si="45">SUM(F5:F7)</f>
        <v>138.8233018056749</v>
      </c>
      <c r="G4" s="42">
        <f t="shared" ref="G4" si="46">SUM(G5:G7)</f>
        <v>149.3105760963027</v>
      </c>
      <c r="H4" s="42">
        <f t="shared" ref="H4" si="47">SUM(H5:H7)</f>
        <v>135.3055889939811</v>
      </c>
      <c r="I4" s="42">
        <f t="shared" ref="I4" si="48">SUM(I5:I7)</f>
        <v>137.4484092863284</v>
      </c>
      <c r="J4" s="42">
        <f t="shared" ref="J4" si="49">SUM(J5:J7)</f>
        <v>138.57282889079968</v>
      </c>
      <c r="K4" s="42">
        <f t="shared" ref="K4" si="50">SUM(K5:K7)</f>
        <v>107.068271711092</v>
      </c>
      <c r="L4" s="42">
        <f t="shared" ref="L4" si="51">SUM(L5:L7)</f>
        <v>83.700945829750651</v>
      </c>
      <c r="M4" s="42">
        <f t="shared" ref="M4" si="52">SUM(M5:M7)</f>
        <v>93.046603611349951</v>
      </c>
      <c r="N4" s="42">
        <f t="shared" ref="N4" si="53">SUM(N5:N7)</f>
        <v>88.761392949269123</v>
      </c>
      <c r="O4" s="42">
        <f t="shared" ref="O4" si="54">SUM(O5:O7)</f>
        <v>37.773172828890807</v>
      </c>
      <c r="P4" s="42">
        <f t="shared" ref="P4" si="55">SUM(P5:P7)</f>
        <v>34.049871023215829</v>
      </c>
      <c r="Q4" s="42">
        <f t="shared" ref="Q4" si="56">SUM(Q5:Q7)</f>
        <v>37.351332760103183</v>
      </c>
      <c r="R4" s="42">
        <f t="shared" ref="R4" si="57">SUM(R5:R7)</f>
        <v>35.119690455717965</v>
      </c>
      <c r="S4" s="42">
        <f t="shared" ref="S4" si="58">SUM(S5:S7)</f>
        <v>35.881599312123818</v>
      </c>
      <c r="T4" s="42">
        <f t="shared" ref="T4" si="59">SUM(T5:T7)</f>
        <v>42.325107480653479</v>
      </c>
      <c r="U4" s="42">
        <f t="shared" ref="U4" si="60">SUM(U5:U7)</f>
        <v>39.414445399828033</v>
      </c>
      <c r="V4" s="42">
        <f t="shared" ref="V4" si="61">SUM(V5:V7)</f>
        <v>33.061736887360276</v>
      </c>
      <c r="W4" s="42">
        <f t="shared" ref="W4:X4" si="62">SUM(W5:W7)</f>
        <v>28.483490971625098</v>
      </c>
      <c r="X4" s="42">
        <f t="shared" si="62"/>
        <v>32.226741186586416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1.375752364574377E-3</v>
      </c>
      <c r="U5" s="30">
        <v>0</v>
      </c>
      <c r="V5" s="30">
        <v>0</v>
      </c>
      <c r="W5" s="30">
        <v>0</v>
      </c>
      <c r="X5" s="30">
        <v>0</v>
      </c>
    </row>
    <row r="6" spans="1:24" ht="11.25" customHeight="1" x14ac:dyDescent="0.2">
      <c r="A6" s="39" t="s">
        <v>7</v>
      </c>
      <c r="B6" s="23" t="s">
        <v>8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</row>
    <row r="7" spans="1:24" ht="11.25" customHeight="1" x14ac:dyDescent="0.2">
      <c r="A7" s="39" t="s">
        <v>9</v>
      </c>
      <c r="B7" s="23" t="s">
        <v>10</v>
      </c>
      <c r="C7" s="30">
        <v>152.31650902837487</v>
      </c>
      <c r="D7" s="30">
        <v>144.97695614789333</v>
      </c>
      <c r="E7" s="30">
        <v>135.00275150472913</v>
      </c>
      <c r="F7" s="30">
        <v>138.8233018056749</v>
      </c>
      <c r="G7" s="30">
        <v>149.3105760963027</v>
      </c>
      <c r="H7" s="30">
        <v>135.3055889939811</v>
      </c>
      <c r="I7" s="30">
        <v>137.4484092863284</v>
      </c>
      <c r="J7" s="30">
        <v>138.57282889079968</v>
      </c>
      <c r="K7" s="30">
        <v>107.068271711092</v>
      </c>
      <c r="L7" s="30">
        <v>83.700945829750651</v>
      </c>
      <c r="M7" s="30">
        <v>93.046603611349951</v>
      </c>
      <c r="N7" s="30">
        <v>88.761392949269123</v>
      </c>
      <c r="O7" s="30">
        <v>37.773172828890807</v>
      </c>
      <c r="P7" s="30">
        <v>34.049871023215829</v>
      </c>
      <c r="Q7" s="30">
        <v>37.351332760103183</v>
      </c>
      <c r="R7" s="30">
        <v>35.119690455717965</v>
      </c>
      <c r="S7" s="30">
        <v>35.881599312123818</v>
      </c>
      <c r="T7" s="30">
        <v>42.323731728288905</v>
      </c>
      <c r="U7" s="30">
        <v>39.414445399828033</v>
      </c>
      <c r="V7" s="30">
        <v>33.061736887360276</v>
      </c>
      <c r="W7" s="30">
        <v>28.483490971625098</v>
      </c>
      <c r="X7" s="30">
        <v>32.226741186586416</v>
      </c>
    </row>
    <row r="8" spans="1:24" ht="11.25" customHeight="1" x14ac:dyDescent="0.2">
      <c r="A8" s="40" t="s">
        <v>343</v>
      </c>
      <c r="B8" s="41" t="s">
        <v>344</v>
      </c>
      <c r="C8" s="42">
        <f t="shared" ref="C8" si="63">SUM(C9:C10)</f>
        <v>13.071195184866722</v>
      </c>
      <c r="D8" s="42">
        <f t="shared" ref="D8" si="64">SUM(D9:D10)</f>
        <v>8.8797076526225265</v>
      </c>
      <c r="E8" s="42">
        <f t="shared" ref="E8" si="65">SUM(E9:E10)</f>
        <v>8.6353396388650037</v>
      </c>
      <c r="F8" s="42">
        <f t="shared" ref="F8" si="66">SUM(F9:F10)</f>
        <v>14.54505588993981</v>
      </c>
      <c r="G8" s="42">
        <f t="shared" ref="G8" si="67">SUM(G9:G10)</f>
        <v>1.2108340498710231</v>
      </c>
      <c r="H8" s="42">
        <f t="shared" ref="H8" si="68">SUM(H9:H10)</f>
        <v>1.465090283748925</v>
      </c>
      <c r="I8" s="42">
        <f t="shared" ref="I8" si="69">SUM(I9:I10)</f>
        <v>1.192089423903697</v>
      </c>
      <c r="J8" s="42">
        <f t="shared" ref="J8" si="70">SUM(J9:J10)</f>
        <v>1.160017196904557</v>
      </c>
      <c r="K8" s="42">
        <f t="shared" ref="K8" si="71">SUM(K9:K10)</f>
        <v>0.58847807394668961</v>
      </c>
      <c r="L8" s="42">
        <f t="shared" ref="L8" si="72">SUM(L9:L10)</f>
        <v>0.30017196904557181</v>
      </c>
      <c r="M8" s="42">
        <f t="shared" ref="M8" si="73">SUM(M9:M10)</f>
        <v>0.64264832330180566</v>
      </c>
      <c r="N8" s="42">
        <f t="shared" ref="N8" si="74">SUM(N9:N10)</f>
        <v>0.61926053310404128</v>
      </c>
      <c r="O8" s="42">
        <f t="shared" ref="O8" si="75">SUM(O9:O10)</f>
        <v>0.30945829750644882</v>
      </c>
      <c r="P8" s="42">
        <f t="shared" ref="P8" si="76">SUM(P9:P10)</f>
        <v>0.31255374032674121</v>
      </c>
      <c r="Q8" s="42">
        <f t="shared" ref="Q8" si="77">SUM(Q9:Q10)</f>
        <v>1.2701633705932931</v>
      </c>
      <c r="R8" s="42">
        <f t="shared" ref="R8" si="78">SUM(R9:R10)</f>
        <v>0.9657781599312123</v>
      </c>
      <c r="S8" s="42">
        <f t="shared" ref="S8" si="79">SUM(S9:S10)</f>
        <v>1.004127257093723</v>
      </c>
      <c r="T8" s="42">
        <f t="shared" ref="T8" si="80">SUM(T9:T10)</f>
        <v>0.84746345657781597</v>
      </c>
      <c r="U8" s="42">
        <f t="shared" ref="U8" si="81">SUM(U9:U10)</f>
        <v>6.8701633705932935E-2</v>
      </c>
      <c r="V8" s="42">
        <f t="shared" ref="V8" si="82">SUM(V9:V10)</f>
        <v>9.6302665520206346E-2</v>
      </c>
      <c r="W8" s="42">
        <f t="shared" ref="W8:X8" si="83">SUM(W9:W10)</f>
        <v>0.13164230438521071</v>
      </c>
      <c r="X8" s="42">
        <f t="shared" si="83"/>
        <v>0.12613929492691309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5.4256233877901967E-2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13.071195184866722</v>
      </c>
      <c r="D10" s="30">
        <v>8.8797076526225265</v>
      </c>
      <c r="E10" s="30">
        <v>8.6353396388650037</v>
      </c>
      <c r="F10" s="30">
        <v>14.54505588993981</v>
      </c>
      <c r="G10" s="30">
        <v>1.2108340498710231</v>
      </c>
      <c r="H10" s="30">
        <v>1.465090283748925</v>
      </c>
      <c r="I10" s="30">
        <v>1.192089423903697</v>
      </c>
      <c r="J10" s="30">
        <v>1.160017196904557</v>
      </c>
      <c r="K10" s="30">
        <v>0.58847807394668961</v>
      </c>
      <c r="L10" s="30">
        <v>0.30017196904557181</v>
      </c>
      <c r="M10" s="30">
        <v>0.64264832330180566</v>
      </c>
      <c r="N10" s="30">
        <v>0.61926053310404128</v>
      </c>
      <c r="O10" s="30">
        <v>0.30945829750644882</v>
      </c>
      <c r="P10" s="30">
        <v>0.31255374032674121</v>
      </c>
      <c r="Q10" s="30">
        <v>1.2701633705932931</v>
      </c>
      <c r="R10" s="30">
        <v>0.9657781599312123</v>
      </c>
      <c r="S10" s="30">
        <v>1.004127257093723</v>
      </c>
      <c r="T10" s="30">
        <v>0.84746345657781597</v>
      </c>
      <c r="U10" s="30">
        <v>6.8701633705932935E-2</v>
      </c>
      <c r="V10" s="30">
        <v>4.2046431642304379E-2</v>
      </c>
      <c r="W10" s="30">
        <v>0.13164230438521071</v>
      </c>
      <c r="X10" s="30">
        <v>0.12613929492691309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" si="84">SUM(C12:C16)</f>
        <v>2.9863284608770426</v>
      </c>
      <c r="D11" s="42">
        <f t="shared" ref="D11" si="85">SUM(D12:D16)</f>
        <v>0</v>
      </c>
      <c r="E11" s="42">
        <f t="shared" ref="E11" si="86">SUM(E12:E16)</f>
        <v>0</v>
      </c>
      <c r="F11" s="42">
        <f t="shared" ref="F11" si="87">SUM(F12:F16)</f>
        <v>0</v>
      </c>
      <c r="G11" s="42">
        <f t="shared" ref="G11" si="88">SUM(G12:G16)</f>
        <v>7.4544282029234727</v>
      </c>
      <c r="H11" s="42">
        <f t="shared" ref="H11" si="89">SUM(H12:H16)</f>
        <v>8.1015477214101459</v>
      </c>
      <c r="I11" s="42">
        <f t="shared" ref="I11" si="90">SUM(I12:I16)</f>
        <v>3.1827171109200338</v>
      </c>
      <c r="J11" s="42">
        <f t="shared" ref="J11" si="91">SUM(J12:J16)</f>
        <v>2.6177128116938948</v>
      </c>
      <c r="K11" s="42">
        <f t="shared" ref="K11" si="92">SUM(K12:K16)</f>
        <v>1.5686156491831471</v>
      </c>
      <c r="L11" s="42">
        <f t="shared" ref="L11" si="93">SUM(L12:L16)</f>
        <v>1.550472914875322</v>
      </c>
      <c r="M11" s="42">
        <f t="shared" ref="M11" si="94">SUM(M12:M16)</f>
        <v>1.003267411865864</v>
      </c>
      <c r="N11" s="42">
        <f t="shared" ref="N11" si="95">SUM(N12:N16)</f>
        <v>1.015563198624247</v>
      </c>
      <c r="O11" s="42">
        <f t="shared" ref="O11" si="96">SUM(O12:O16)</f>
        <v>1.0149613069647461</v>
      </c>
      <c r="P11" s="42">
        <f t="shared" ref="P11" si="97">SUM(P12:P16)</f>
        <v>1.0314703353396391</v>
      </c>
      <c r="Q11" s="42">
        <f t="shared" ref="Q11" si="98">SUM(Q12:Q16)</f>
        <v>0.51599312123817709</v>
      </c>
      <c r="R11" s="42">
        <f t="shared" ref="R11" si="99">SUM(R12:R16)</f>
        <v>0</v>
      </c>
      <c r="S11" s="42">
        <f t="shared" ref="S11" si="100">SUM(S12:S16)</f>
        <v>0</v>
      </c>
      <c r="T11" s="42">
        <f t="shared" ref="T11" si="101">SUM(T12:T16)</f>
        <v>7.7386070507308681E-3</v>
      </c>
      <c r="U11" s="42">
        <f t="shared" ref="U11" si="102">SUM(U12:U16)</f>
        <v>4.1100601891659497E-2</v>
      </c>
      <c r="V11" s="42">
        <f t="shared" ref="V11" si="103">SUM(V12:V16)</f>
        <v>2.768701633705933E-2</v>
      </c>
      <c r="W11" s="42">
        <f t="shared" ref="W11:X11" si="104">SUM(W12:W16)</f>
        <v>3.938091143594153E-2</v>
      </c>
      <c r="X11" s="42">
        <f t="shared" si="104"/>
        <v>3.069647463456578E-2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</row>
    <row r="13" spans="1:24" ht="11.25" customHeight="1" x14ac:dyDescent="0.2">
      <c r="A13" s="39" t="s">
        <v>17</v>
      </c>
      <c r="B13" s="23" t="s">
        <v>18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3.2244196044711952E-2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7.7386070507308681E-3</v>
      </c>
      <c r="U13" s="30">
        <v>4.1100601891659497E-2</v>
      </c>
      <c r="V13" s="30">
        <v>2.768701633705933E-2</v>
      </c>
      <c r="W13" s="30">
        <v>3.938091143594153E-2</v>
      </c>
      <c r="X13" s="30">
        <v>3.069647463456578E-2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2.9863284608770426</v>
      </c>
      <c r="D16" s="30">
        <v>0</v>
      </c>
      <c r="E16" s="30">
        <v>0</v>
      </c>
      <c r="F16" s="30">
        <v>0</v>
      </c>
      <c r="G16" s="30">
        <v>7.4544282029234727</v>
      </c>
      <c r="H16" s="30">
        <v>8.1015477214101459</v>
      </c>
      <c r="I16" s="30">
        <v>3.1827171109200338</v>
      </c>
      <c r="J16" s="30">
        <v>2.6177128116938948</v>
      </c>
      <c r="K16" s="30">
        <v>1.5686156491831471</v>
      </c>
      <c r="L16" s="30">
        <v>1.5182287188306101</v>
      </c>
      <c r="M16" s="30">
        <v>1.003267411865864</v>
      </c>
      <c r="N16" s="30">
        <v>1.015563198624247</v>
      </c>
      <c r="O16" s="30">
        <v>1.0149613069647461</v>
      </c>
      <c r="P16" s="30">
        <v>1.0314703353396391</v>
      </c>
      <c r="Q16" s="30">
        <v>0.51599312123817709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" si="105">SUM(C18:C21)</f>
        <v>20.808254514187443</v>
      </c>
      <c r="D17" s="31">
        <f t="shared" ref="D17" si="106">SUM(D18:D21)</f>
        <v>18.615649183147035</v>
      </c>
      <c r="E17" s="31">
        <f t="shared" ref="E17" si="107">SUM(E18:E21)</f>
        <v>17.863284608770421</v>
      </c>
      <c r="F17" s="31">
        <f t="shared" ref="F17" si="108">SUM(F18:F21)</f>
        <v>0</v>
      </c>
      <c r="G17" s="31">
        <f t="shared" ref="G17" si="109">SUM(G18:G21)</f>
        <v>0</v>
      </c>
      <c r="H17" s="31">
        <f t="shared" ref="H17" si="110">SUM(H18:H21)</f>
        <v>0</v>
      </c>
      <c r="I17" s="31">
        <f t="shared" ref="I17" si="111">SUM(I18:I21)</f>
        <v>0</v>
      </c>
      <c r="J17" s="31">
        <f t="shared" ref="J17" si="112">SUM(J18:J21)</f>
        <v>0</v>
      </c>
      <c r="K17" s="31">
        <f t="shared" ref="K17" si="113">SUM(K18:K21)</f>
        <v>0</v>
      </c>
      <c r="L17" s="31">
        <f t="shared" ref="L17" si="114">SUM(L18:L21)</f>
        <v>0</v>
      </c>
      <c r="M17" s="31">
        <f t="shared" ref="M17" si="115">SUM(M18:M21)</f>
        <v>0</v>
      </c>
      <c r="N17" s="31">
        <f t="shared" ref="N17" si="116">SUM(N18:N21)</f>
        <v>0</v>
      </c>
      <c r="O17" s="31">
        <f t="shared" ref="O17" si="117">SUM(O18:O21)</f>
        <v>0</v>
      </c>
      <c r="P17" s="31">
        <f t="shared" ref="P17" si="118">SUM(P18:P21)</f>
        <v>0</v>
      </c>
      <c r="Q17" s="31">
        <f t="shared" ref="Q17" si="119">SUM(Q18:Q21)</f>
        <v>0</v>
      </c>
      <c r="R17" s="31">
        <f t="shared" ref="R17" si="120">SUM(R18:R21)</f>
        <v>0</v>
      </c>
      <c r="S17" s="31">
        <f t="shared" ref="S17" si="121">SUM(S18:S21)</f>
        <v>0</v>
      </c>
      <c r="T17" s="31">
        <f t="shared" ref="T17" si="122">SUM(T18:T21)</f>
        <v>0</v>
      </c>
      <c r="U17" s="31">
        <f t="shared" ref="U17" si="123">SUM(U18:U21)</f>
        <v>0</v>
      </c>
      <c r="V17" s="31">
        <f t="shared" ref="V17" si="124">SUM(V18:V21)</f>
        <v>0</v>
      </c>
      <c r="W17" s="31">
        <f t="shared" ref="W17:X17" si="125">SUM(W18:W21)</f>
        <v>0</v>
      </c>
      <c r="X17" s="31">
        <f t="shared" si="125"/>
        <v>0</v>
      </c>
    </row>
    <row r="18" spans="1:24" ht="11.25" customHeight="1" x14ac:dyDescent="0.2">
      <c r="A18" s="22" t="s">
        <v>27</v>
      </c>
      <c r="B18" s="23" t="s">
        <v>28</v>
      </c>
      <c r="C18" s="30">
        <v>6.4488392089423904E-2</v>
      </c>
      <c r="D18" s="30">
        <v>6.4488392089423904E-2</v>
      </c>
      <c r="E18" s="30">
        <v>4.2992261392949267E-2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20.74376612209802</v>
      </c>
      <c r="D19" s="30">
        <v>18.551160791057612</v>
      </c>
      <c r="E19" s="30">
        <v>17.820292347377471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" si="126">SUM(C23:C24)</f>
        <v>0</v>
      </c>
      <c r="D22" s="31">
        <f t="shared" ref="D22" si="127">SUM(D23:D24)</f>
        <v>0</v>
      </c>
      <c r="E22" s="31">
        <f t="shared" ref="E22" si="128">SUM(E23:E24)</f>
        <v>0.25038693035253651</v>
      </c>
      <c r="F22" s="31">
        <f t="shared" ref="F22" si="129">SUM(F23:F24)</f>
        <v>0.50266552020636279</v>
      </c>
      <c r="G22" s="31">
        <f t="shared" ref="G22" si="130">SUM(G23:G24)</f>
        <v>0</v>
      </c>
      <c r="H22" s="31">
        <f t="shared" ref="H22" si="131">SUM(H23:H24)</f>
        <v>0</v>
      </c>
      <c r="I22" s="31">
        <f t="shared" ref="I22" si="132">SUM(I23:I24)</f>
        <v>7.9220120378331904</v>
      </c>
      <c r="J22" s="31">
        <f t="shared" ref="J22" si="133">SUM(J23:J24)</f>
        <v>12.756749785038691</v>
      </c>
      <c r="K22" s="31">
        <f t="shared" ref="K22" si="134">SUM(K23:K24)</f>
        <v>15.868271711092001</v>
      </c>
      <c r="L22" s="31">
        <f t="shared" ref="L22" si="135">SUM(L23:L24)</f>
        <v>7.8998280309544278</v>
      </c>
      <c r="M22" s="31">
        <f t="shared" ref="M22" si="136">SUM(M23:M24)</f>
        <v>8.5124677558039537</v>
      </c>
      <c r="N22" s="31">
        <f t="shared" ref="N22" si="137">SUM(N23:N24)</f>
        <v>9.8476354256233876</v>
      </c>
      <c r="O22" s="31">
        <f t="shared" ref="O22" si="138">SUM(O23:O24)</f>
        <v>4.1246775580395516</v>
      </c>
      <c r="P22" s="31">
        <f t="shared" ref="P22" si="139">SUM(P23:P24)</f>
        <v>3.4529664660361128</v>
      </c>
      <c r="Q22" s="31">
        <f t="shared" ref="Q22" si="140">SUM(Q23:Q24)</f>
        <v>6.2012897678417884</v>
      </c>
      <c r="R22" s="31">
        <f t="shared" ref="R22" si="141">SUM(R23:R24)</f>
        <v>5.0408426483233013</v>
      </c>
      <c r="S22" s="31">
        <f t="shared" ref="S22" si="142">SUM(S23:S24)</f>
        <v>1.4258813413585549</v>
      </c>
      <c r="T22" s="31">
        <f t="shared" ref="T22" si="143">SUM(T23:T24)</f>
        <v>1.2482373172828891</v>
      </c>
      <c r="U22" s="31">
        <f t="shared" ref="U22" si="144">SUM(U23:U24)</f>
        <v>5.6821152192605329</v>
      </c>
      <c r="V22" s="31">
        <f t="shared" ref="V22" si="145">SUM(V23:V24)</f>
        <v>3.1257093723129832</v>
      </c>
      <c r="W22" s="31">
        <f t="shared" ref="W22:X22" si="146">SUM(W23:W24)</f>
        <v>1.6973344797936374</v>
      </c>
      <c r="X22" s="31">
        <f t="shared" si="146"/>
        <v>2.8663800515907139</v>
      </c>
    </row>
    <row r="23" spans="1:24" ht="11.25" customHeight="1" x14ac:dyDescent="0.2">
      <c r="A23" s="22" t="s">
        <v>37</v>
      </c>
      <c r="B23" s="23" t="s">
        <v>38</v>
      </c>
      <c r="C23" s="30">
        <v>0</v>
      </c>
      <c r="D23" s="30">
        <v>0</v>
      </c>
      <c r="E23" s="30">
        <v>0.25038693035253651</v>
      </c>
      <c r="F23" s="30">
        <v>0.50266552020636279</v>
      </c>
      <c r="G23" s="30">
        <v>0</v>
      </c>
      <c r="H23" s="30">
        <v>0</v>
      </c>
      <c r="I23" s="30">
        <v>7.9220120378331904</v>
      </c>
      <c r="J23" s="30">
        <v>12.756749785038691</v>
      </c>
      <c r="K23" s="30">
        <v>15.868271711092001</v>
      </c>
      <c r="L23" s="30">
        <v>7.5822012037833186</v>
      </c>
      <c r="M23" s="30">
        <v>8.5124677558039537</v>
      </c>
      <c r="N23" s="30">
        <v>9.8476354256233876</v>
      </c>
      <c r="O23" s="30">
        <v>4.1246775580395516</v>
      </c>
      <c r="P23" s="30">
        <v>3.4529664660361128</v>
      </c>
      <c r="Q23" s="30">
        <v>6.2012897678417884</v>
      </c>
      <c r="R23" s="30">
        <v>5.0408426483233013</v>
      </c>
      <c r="S23" s="30">
        <v>1.4258813413585549</v>
      </c>
      <c r="T23" s="30">
        <v>1.18469475494411</v>
      </c>
      <c r="U23" s="30">
        <v>5.5868443680137574</v>
      </c>
      <c r="V23" s="30">
        <v>2.7429062768701629</v>
      </c>
      <c r="W23" s="30">
        <v>1.6440240756663802</v>
      </c>
      <c r="X23" s="30">
        <v>2.8663800515907139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0.31762682717110918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6.3542562338779016E-2</v>
      </c>
      <c r="U24" s="30">
        <v>9.5270851246775576E-2</v>
      </c>
      <c r="V24" s="30">
        <v>0.38280309544282021</v>
      </c>
      <c r="W24" s="30">
        <v>5.3310404127257092E-2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47">SUM(C27,C33)</f>
        <v>571.74006878761816</v>
      </c>
      <c r="D26" s="31">
        <f t="shared" ref="D26" si="148">SUM(D27,D33)</f>
        <v>548.70851246775578</v>
      </c>
      <c r="E26" s="31">
        <f t="shared" ref="E26" si="149">SUM(E27,E33)</f>
        <v>441.09793637145316</v>
      </c>
      <c r="F26" s="31">
        <f t="shared" ref="F26" si="150">SUM(F27,F33)</f>
        <v>420.51375752364572</v>
      </c>
      <c r="G26" s="31">
        <f t="shared" ref="G26" si="151">SUM(G27,G33)</f>
        <v>470.83250214961305</v>
      </c>
      <c r="H26" s="31">
        <f t="shared" ref="H26" si="152">SUM(H27,H33)</f>
        <v>413.52244196044717</v>
      </c>
      <c r="I26" s="31">
        <f t="shared" ref="I26" si="153">SUM(I27,I33)</f>
        <v>428.61814273430775</v>
      </c>
      <c r="J26" s="31">
        <f t="shared" ref="J26" si="154">SUM(J27,J33)</f>
        <v>390.90877042132411</v>
      </c>
      <c r="K26" s="31">
        <f t="shared" ref="K26" si="155">SUM(K27,K33)</f>
        <v>286.60696474634568</v>
      </c>
      <c r="L26" s="31">
        <f t="shared" ref="L26" si="156">SUM(L27,L33)</f>
        <v>252.28142734307824</v>
      </c>
      <c r="M26" s="31">
        <f t="shared" ref="M26" si="157">SUM(M27,M33)</f>
        <v>267.02347377472051</v>
      </c>
      <c r="N26" s="31">
        <f t="shared" ref="N26" si="158">SUM(N27,N33)</f>
        <v>227.48435081685295</v>
      </c>
      <c r="O26" s="31">
        <f t="shared" ref="O26" si="159">SUM(O27,O33)</f>
        <v>185.15692175408427</v>
      </c>
      <c r="P26" s="31">
        <f t="shared" ref="P26" si="160">SUM(P27,P33)</f>
        <v>166.17188306104902</v>
      </c>
      <c r="Q26" s="31">
        <f t="shared" ref="Q26" si="161">SUM(Q27,Q33)</f>
        <v>155.26620808254512</v>
      </c>
      <c r="R26" s="31">
        <f t="shared" ref="R26" si="162">SUM(R27,R33)</f>
        <v>162.89114359415302</v>
      </c>
      <c r="S26" s="31">
        <f t="shared" ref="S26" si="163">SUM(S27,S33)</f>
        <v>177.49664660361134</v>
      </c>
      <c r="T26" s="31">
        <f t="shared" ref="T26" si="164">SUM(T27,T33)</f>
        <v>185.53284608770423</v>
      </c>
      <c r="U26" s="31">
        <f t="shared" ref="U26" si="165">SUM(U27,U33)</f>
        <v>203.79802235597597</v>
      </c>
      <c r="V26" s="31">
        <f t="shared" ref="V26" si="166">SUM(V27,V33)</f>
        <v>191.50464316423043</v>
      </c>
      <c r="W26" s="31">
        <f t="shared" ref="W26:X26" si="167">SUM(W27,W33)</f>
        <v>186.70137575236461</v>
      </c>
      <c r="X26" s="31">
        <f t="shared" si="167"/>
        <v>195.33009458297502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" si="168">SUM(C28:C32)</f>
        <v>0</v>
      </c>
      <c r="D27" s="42">
        <f t="shared" ref="D27" si="169">SUM(D28:D32)</f>
        <v>0</v>
      </c>
      <c r="E27" s="42">
        <f t="shared" ref="E27" si="170">SUM(E28:E32)</f>
        <v>0</v>
      </c>
      <c r="F27" s="42">
        <f t="shared" ref="F27" si="171">SUM(F28:F32)</f>
        <v>0</v>
      </c>
      <c r="G27" s="42">
        <f t="shared" ref="G27" si="172">SUM(G28:G32)</f>
        <v>0</v>
      </c>
      <c r="H27" s="42">
        <f t="shared" ref="H27" si="173">SUM(H28:H32)</f>
        <v>0</v>
      </c>
      <c r="I27" s="42">
        <f t="shared" ref="I27" si="174">SUM(I28:I32)</f>
        <v>0</v>
      </c>
      <c r="J27" s="42">
        <f t="shared" ref="J27" si="175">SUM(J28:J32)</f>
        <v>0</v>
      </c>
      <c r="K27" s="42">
        <f t="shared" ref="K27" si="176">SUM(K28:K32)</f>
        <v>0</v>
      </c>
      <c r="L27" s="42">
        <f t="shared" ref="L27" si="177">SUM(L28:L32)</f>
        <v>0</v>
      </c>
      <c r="M27" s="42">
        <f t="shared" ref="M27" si="178">SUM(M28:M32)</f>
        <v>0</v>
      </c>
      <c r="N27" s="42">
        <f t="shared" ref="N27" si="179">SUM(N28:N32)</f>
        <v>0</v>
      </c>
      <c r="O27" s="42">
        <f t="shared" ref="O27" si="180">SUM(O28:O32)</f>
        <v>0</v>
      </c>
      <c r="P27" s="42">
        <f t="shared" ref="P27" si="181">SUM(P28:P32)</f>
        <v>0</v>
      </c>
      <c r="Q27" s="42">
        <f t="shared" ref="Q27" si="182">SUM(Q28:Q32)</f>
        <v>0</v>
      </c>
      <c r="R27" s="42">
        <f t="shared" ref="R27" si="183">SUM(R28:R32)</f>
        <v>0</v>
      </c>
      <c r="S27" s="42">
        <f t="shared" ref="S27" si="184">SUM(S28:S32)</f>
        <v>0</v>
      </c>
      <c r="T27" s="42">
        <f t="shared" ref="T27" si="185">SUM(T28:T32)</f>
        <v>0</v>
      </c>
      <c r="U27" s="42">
        <f t="shared" ref="U27" si="186">SUM(U28:U32)</f>
        <v>0</v>
      </c>
      <c r="V27" s="42">
        <f t="shared" ref="V27" si="187">SUM(V28:V32)</f>
        <v>0</v>
      </c>
      <c r="W27" s="42">
        <f t="shared" ref="W27:X27" si="188">SUM(W28:W32)</f>
        <v>0</v>
      </c>
      <c r="X27" s="42">
        <f t="shared" si="188"/>
        <v>0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" si="189">SUM(C34:C50)</f>
        <v>571.74006878761816</v>
      </c>
      <c r="D33" s="42">
        <f t="shared" ref="D33" si="190">SUM(D34:D50)</f>
        <v>548.70851246775578</v>
      </c>
      <c r="E33" s="42">
        <f t="shared" ref="E33" si="191">SUM(E34:E50)</f>
        <v>441.09793637145316</v>
      </c>
      <c r="F33" s="42">
        <f t="shared" ref="F33" si="192">SUM(F34:F50)</f>
        <v>420.51375752364572</v>
      </c>
      <c r="G33" s="42">
        <f t="shared" ref="G33" si="193">SUM(G34:G50)</f>
        <v>470.83250214961305</v>
      </c>
      <c r="H33" s="42">
        <f t="shared" ref="H33" si="194">SUM(H34:H50)</f>
        <v>413.52244196044717</v>
      </c>
      <c r="I33" s="42">
        <f t="shared" ref="I33" si="195">SUM(I34:I50)</f>
        <v>428.61814273430775</v>
      </c>
      <c r="J33" s="42">
        <f t="shared" ref="J33" si="196">SUM(J34:J50)</f>
        <v>390.90877042132411</v>
      </c>
      <c r="K33" s="42">
        <f t="shared" ref="K33" si="197">SUM(K34:K50)</f>
        <v>286.60696474634568</v>
      </c>
      <c r="L33" s="42">
        <f t="shared" ref="L33" si="198">SUM(L34:L50)</f>
        <v>252.28142734307824</v>
      </c>
      <c r="M33" s="42">
        <f t="shared" ref="M33" si="199">SUM(M34:M50)</f>
        <v>267.02347377472051</v>
      </c>
      <c r="N33" s="42">
        <f t="shared" ref="N33" si="200">SUM(N34:N50)</f>
        <v>227.48435081685295</v>
      </c>
      <c r="O33" s="42">
        <f t="shared" ref="O33" si="201">SUM(O34:O50)</f>
        <v>185.15692175408427</v>
      </c>
      <c r="P33" s="42">
        <f t="shared" ref="P33" si="202">SUM(P34:P50)</f>
        <v>166.17188306104902</v>
      </c>
      <c r="Q33" s="42">
        <f t="shared" ref="Q33" si="203">SUM(Q34:Q50)</f>
        <v>155.26620808254512</v>
      </c>
      <c r="R33" s="42">
        <f t="shared" ref="R33" si="204">SUM(R34:R50)</f>
        <v>162.89114359415302</v>
      </c>
      <c r="S33" s="42">
        <f t="shared" ref="S33" si="205">SUM(S34:S50)</f>
        <v>177.49664660361134</v>
      </c>
      <c r="T33" s="42">
        <f t="shared" ref="T33" si="206">SUM(T34:T50)</f>
        <v>185.53284608770423</v>
      </c>
      <c r="U33" s="42">
        <f t="shared" ref="U33" si="207">SUM(U34:U50)</f>
        <v>203.79802235597597</v>
      </c>
      <c r="V33" s="42">
        <f t="shared" ref="V33" si="208">SUM(V34:V50)</f>
        <v>191.50464316423043</v>
      </c>
      <c r="W33" s="42">
        <f t="shared" ref="W33:X33" si="209">SUM(W34:W50)</f>
        <v>186.70137575236461</v>
      </c>
      <c r="X33" s="42">
        <f t="shared" si="209"/>
        <v>195.33009458297502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42.038435081685293</v>
      </c>
      <c r="D36" s="30">
        <v>41.596044711951841</v>
      </c>
      <c r="E36" s="30">
        <v>33.646345657781595</v>
      </c>
      <c r="F36" s="30">
        <v>29.044110060189158</v>
      </c>
      <c r="G36" s="30">
        <v>21.357867583834903</v>
      </c>
      <c r="H36" s="30">
        <v>29.661306964746341</v>
      </c>
      <c r="I36" s="30">
        <v>31.053310404127252</v>
      </c>
      <c r="J36" s="30">
        <v>29.44006878761822</v>
      </c>
      <c r="K36" s="30">
        <v>28.093121238177126</v>
      </c>
      <c r="L36" s="30">
        <v>30.274548581255367</v>
      </c>
      <c r="M36" s="30">
        <v>31.166294067067923</v>
      </c>
      <c r="N36" s="30">
        <v>25.268271711091998</v>
      </c>
      <c r="O36" s="30">
        <v>19.492433361994838</v>
      </c>
      <c r="P36" s="30">
        <v>17.552278589853824</v>
      </c>
      <c r="Q36" s="30">
        <v>20.603869303525364</v>
      </c>
      <c r="R36" s="30">
        <v>18.382201203783314</v>
      </c>
      <c r="S36" s="30">
        <v>19.493121238177125</v>
      </c>
      <c r="T36" s="30">
        <v>23.01564918314703</v>
      </c>
      <c r="U36" s="30">
        <v>19.78091143594153</v>
      </c>
      <c r="V36" s="30">
        <v>20.836715391229578</v>
      </c>
      <c r="W36" s="30">
        <v>26.126741186586408</v>
      </c>
      <c r="X36" s="30">
        <v>30.119174548581256</v>
      </c>
    </row>
    <row r="37" spans="1:24" ht="11.25" customHeight="1" x14ac:dyDescent="0.2">
      <c r="A37" s="39" t="s">
        <v>61</v>
      </c>
      <c r="B37" s="23" t="s">
        <v>62</v>
      </c>
      <c r="C37" s="30">
        <v>7.7104041272570933</v>
      </c>
      <c r="D37" s="30">
        <v>7.6986242476354247</v>
      </c>
      <c r="E37" s="30">
        <v>3.4684436801375753</v>
      </c>
      <c r="F37" s="30">
        <v>4.5092863284608766</v>
      </c>
      <c r="G37" s="30">
        <v>4.5120378331900257</v>
      </c>
      <c r="H37" s="30">
        <v>2.4318142734307826</v>
      </c>
      <c r="I37" s="30">
        <v>3.4431642304385202</v>
      </c>
      <c r="J37" s="30">
        <v>5.5631986242476348</v>
      </c>
      <c r="K37" s="30">
        <v>4.5982803095442826</v>
      </c>
      <c r="L37" s="30">
        <v>4.4542562338779019</v>
      </c>
      <c r="M37" s="30">
        <v>2.3577815993121241</v>
      </c>
      <c r="N37" s="30">
        <v>0.25769561478933783</v>
      </c>
      <c r="O37" s="30">
        <v>1.2809114359415308</v>
      </c>
      <c r="P37" s="30">
        <v>0.24797936371453139</v>
      </c>
      <c r="Q37" s="30">
        <v>0.21616509028374892</v>
      </c>
      <c r="R37" s="30">
        <v>0.23611349957007738</v>
      </c>
      <c r="S37" s="30">
        <v>0.22992261392949259</v>
      </c>
      <c r="T37" s="30">
        <v>1.3877042132416162</v>
      </c>
      <c r="U37" s="30">
        <v>0.79200343938091133</v>
      </c>
      <c r="V37" s="30">
        <v>1.3924333619948406</v>
      </c>
      <c r="W37" s="30">
        <v>0.81487532244196048</v>
      </c>
      <c r="X37" s="30">
        <v>0.78564058469475484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</row>
    <row r="41" spans="1:24" ht="11.25" customHeight="1" x14ac:dyDescent="0.2">
      <c r="A41" s="39" t="s">
        <v>69</v>
      </c>
      <c r="B41" s="23" t="s">
        <v>70</v>
      </c>
      <c r="C41" s="30">
        <v>0.42648323301805668</v>
      </c>
      <c r="D41" s="30">
        <v>0.49191745485812549</v>
      </c>
      <c r="E41" s="30">
        <v>0.48030954428202921</v>
      </c>
      <c r="F41" s="30">
        <v>0.4845227858985382</v>
      </c>
      <c r="G41" s="30">
        <v>0.47076526225279441</v>
      </c>
      <c r="H41" s="30">
        <v>0.16569217540842651</v>
      </c>
      <c r="I41" s="30">
        <v>9.9226139294926893E-2</v>
      </c>
      <c r="J41" s="30">
        <v>0.49509888220120368</v>
      </c>
      <c r="K41" s="30">
        <v>0.20584694754944111</v>
      </c>
      <c r="L41" s="30">
        <v>0.19845227858985379</v>
      </c>
      <c r="M41" s="30">
        <v>0.32613929492691313</v>
      </c>
      <c r="N41" s="30">
        <v>7.2828890799656057E-2</v>
      </c>
      <c r="O41" s="30">
        <v>8.0223559759243335E-2</v>
      </c>
      <c r="P41" s="30">
        <v>0.10447119518486669</v>
      </c>
      <c r="Q41" s="30">
        <v>0.17102321582115221</v>
      </c>
      <c r="R41" s="30">
        <v>4.2218400687876183E-2</v>
      </c>
      <c r="S41" s="30">
        <v>0.1108340498710232</v>
      </c>
      <c r="T41" s="30">
        <v>0.12450558899398108</v>
      </c>
      <c r="U41" s="30">
        <v>0.16569217540842646</v>
      </c>
      <c r="V41" s="30">
        <v>8.1255374032674119E-2</v>
      </c>
      <c r="W41" s="30">
        <v>9.7076526225279444E-2</v>
      </c>
      <c r="X41" s="30">
        <v>9.5012897678417876E-2</v>
      </c>
    </row>
    <row r="42" spans="1:24" ht="11.25" customHeight="1" x14ac:dyDescent="0.2">
      <c r="A42" s="39" t="s">
        <v>71</v>
      </c>
      <c r="B42" s="23" t="s">
        <v>72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181.23628546861565</v>
      </c>
      <c r="D43" s="30">
        <v>220.74479793637144</v>
      </c>
      <c r="E43" s="30">
        <v>153.09931212381773</v>
      </c>
      <c r="F43" s="30">
        <v>163.05846947549443</v>
      </c>
      <c r="G43" s="30">
        <v>214.70464316423042</v>
      </c>
      <c r="H43" s="30">
        <v>178.09828030954435</v>
      </c>
      <c r="I43" s="30">
        <v>171.60670679277726</v>
      </c>
      <c r="J43" s="30">
        <v>170.66483233018053</v>
      </c>
      <c r="K43" s="30">
        <v>132.55227858985384</v>
      </c>
      <c r="L43" s="30">
        <v>116.6561478933792</v>
      </c>
      <c r="M43" s="30">
        <v>136.93138435081681</v>
      </c>
      <c r="N43" s="30">
        <v>116.03129836629407</v>
      </c>
      <c r="O43" s="30">
        <v>109.67239896818572</v>
      </c>
      <c r="P43" s="30">
        <v>103.64892519346517</v>
      </c>
      <c r="Q43" s="30">
        <v>102.41668099742044</v>
      </c>
      <c r="R43" s="30">
        <v>119.42132416165087</v>
      </c>
      <c r="S43" s="30">
        <v>124.1541702493551</v>
      </c>
      <c r="T43" s="30">
        <v>133.12089423903697</v>
      </c>
      <c r="U43" s="30">
        <v>160.35245055889942</v>
      </c>
      <c r="V43" s="30">
        <v>147.62003439380911</v>
      </c>
      <c r="W43" s="30">
        <v>136.85305245055892</v>
      </c>
      <c r="X43" s="30">
        <v>145.35511607910573</v>
      </c>
    </row>
    <row r="44" spans="1:24" ht="11.25" customHeight="1" x14ac:dyDescent="0.2">
      <c r="A44" s="39" t="s">
        <v>75</v>
      </c>
      <c r="B44" s="23" t="s">
        <v>76</v>
      </c>
      <c r="C44" s="30">
        <v>339.35889939810829</v>
      </c>
      <c r="D44" s="30">
        <v>276.21857265692171</v>
      </c>
      <c r="E44" s="30">
        <v>250.40352536543423</v>
      </c>
      <c r="F44" s="30">
        <v>223.41736887360273</v>
      </c>
      <c r="G44" s="30">
        <v>229.78718830610489</v>
      </c>
      <c r="H44" s="30">
        <v>203.16534823731726</v>
      </c>
      <c r="I44" s="30">
        <v>222.41573516766979</v>
      </c>
      <c r="J44" s="30">
        <v>184.74557179707648</v>
      </c>
      <c r="K44" s="30">
        <v>121.157437661221</v>
      </c>
      <c r="L44" s="30">
        <v>100.69802235597594</v>
      </c>
      <c r="M44" s="30">
        <v>95.290799656061893</v>
      </c>
      <c r="N44" s="30">
        <v>85.854256233877877</v>
      </c>
      <c r="O44" s="30">
        <v>54.630954428202919</v>
      </c>
      <c r="P44" s="30">
        <v>44.618228718830622</v>
      </c>
      <c r="Q44" s="30">
        <v>31.858469475494406</v>
      </c>
      <c r="R44" s="30">
        <v>24.809286328460875</v>
      </c>
      <c r="S44" s="30">
        <v>33.508598452278591</v>
      </c>
      <c r="T44" s="30">
        <v>27.867841788478074</v>
      </c>
      <c r="U44" s="30">
        <v>22.706104901117801</v>
      </c>
      <c r="V44" s="30">
        <v>21.574204643164233</v>
      </c>
      <c r="W44" s="30">
        <v>22.805503009458295</v>
      </c>
      <c r="X44" s="30">
        <v>18.970507308684432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0.96956147893379185</v>
      </c>
      <c r="D50" s="30">
        <v>1.958555460017197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0.95107480653482368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1.6251074806534826E-2</v>
      </c>
      <c r="U50" s="30">
        <v>8.5984522785898529E-4</v>
      </c>
      <c r="V50" s="30">
        <v>0</v>
      </c>
      <c r="W50" s="30">
        <v>4.1272570937231296E-3</v>
      </c>
      <c r="X50" s="30">
        <v>4.6431642304385207E-3</v>
      </c>
    </row>
    <row r="51" spans="1:24" ht="11.25" customHeight="1" x14ac:dyDescent="0.2">
      <c r="A51" s="24" t="s">
        <v>89</v>
      </c>
      <c r="B51" s="25" t="s">
        <v>90</v>
      </c>
      <c r="C51" s="31">
        <v>456.43542562338774</v>
      </c>
      <c r="D51" s="31">
        <v>468.96345657781603</v>
      </c>
      <c r="E51" s="31">
        <v>492.67153912295782</v>
      </c>
      <c r="F51" s="31">
        <v>564.6122098022355</v>
      </c>
      <c r="G51" s="31">
        <v>775.8041272570938</v>
      </c>
      <c r="H51" s="31">
        <v>775.18400687876192</v>
      </c>
      <c r="I51" s="31">
        <v>594.14127257093719</v>
      </c>
      <c r="J51" s="31">
        <v>577.25778159931224</v>
      </c>
      <c r="K51" s="31">
        <v>713.87876182287187</v>
      </c>
      <c r="L51" s="31">
        <v>580.88142734307814</v>
      </c>
      <c r="M51" s="31">
        <v>659.63284608770402</v>
      </c>
      <c r="N51" s="31">
        <v>722.17618228718811</v>
      </c>
      <c r="O51" s="31">
        <v>642.03224419604487</v>
      </c>
      <c r="P51" s="31">
        <v>631.58779019776432</v>
      </c>
      <c r="Q51" s="31">
        <v>540.17523645743756</v>
      </c>
      <c r="R51" s="31">
        <v>548.87188306104906</v>
      </c>
      <c r="S51" s="31">
        <v>581.68374892519341</v>
      </c>
      <c r="T51" s="31">
        <v>562.04213241616503</v>
      </c>
      <c r="U51" s="31">
        <v>572.58013757523611</v>
      </c>
      <c r="V51" s="31">
        <v>512.35227858985377</v>
      </c>
      <c r="W51" s="31">
        <v>469.76698194325019</v>
      </c>
      <c r="X51" s="31">
        <v>598.24333619948402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" si="210">SUM(C53:C70)</f>
        <v>3214.255925684869</v>
      </c>
      <c r="D52" s="31">
        <f t="shared" ref="D52" si="211">SUM(D53:D70)</f>
        <v>2877.8533041402497</v>
      </c>
      <c r="E52" s="31">
        <f t="shared" ref="E52" si="212">SUM(E53:E70)</f>
        <v>3018.5692049907589</v>
      </c>
      <c r="F52" s="31">
        <f t="shared" ref="F52" si="213">SUM(F53:F70)</f>
        <v>3490.9124280651595</v>
      </c>
      <c r="G52" s="31">
        <f t="shared" ref="G52" si="214">SUM(G53:G70)</f>
        <v>3831.3454886217428</v>
      </c>
      <c r="H52" s="31">
        <f t="shared" ref="H52" si="215">SUM(H53:H70)</f>
        <v>3492.8344723895329</v>
      </c>
      <c r="I52" s="31">
        <f t="shared" ref="I52" si="216">SUM(I53:I70)</f>
        <v>3272.4567194425613</v>
      </c>
      <c r="J52" s="31">
        <f t="shared" ref="J52" si="217">SUM(J53:J70)</f>
        <v>3622.3617885217582</v>
      </c>
      <c r="K52" s="31">
        <f t="shared" ref="K52" si="218">SUM(K53:K70)</f>
        <v>3555.2280120610048</v>
      </c>
      <c r="L52" s="31">
        <f t="shared" ref="L52" si="219">SUM(L53:L70)</f>
        <v>3738.7953041363671</v>
      </c>
      <c r="M52" s="31">
        <f t="shared" ref="M52" si="220">SUM(M53:M70)</f>
        <v>4149.939840342141</v>
      </c>
      <c r="N52" s="31">
        <f t="shared" ref="N52" si="221">SUM(N53:N70)</f>
        <v>4277.2607666584563</v>
      </c>
      <c r="O52" s="31">
        <f t="shared" ref="O52" si="222">SUM(O53:O70)</f>
        <v>4416.3916732549196</v>
      </c>
      <c r="P52" s="31">
        <f t="shared" ref="P52" si="223">SUM(P53:P70)</f>
        <v>4579.7541947857517</v>
      </c>
      <c r="Q52" s="31">
        <f t="shared" ref="Q52" si="224">SUM(Q53:Q70)</f>
        <v>4645.50646005402</v>
      </c>
      <c r="R52" s="31">
        <f t="shared" ref="R52" si="225">SUM(R53:R70)</f>
        <v>4828.0074037575187</v>
      </c>
      <c r="S52" s="31">
        <f t="shared" ref="S52" si="226">SUM(S53:S70)</f>
        <v>5095.7103739636959</v>
      </c>
      <c r="T52" s="31">
        <f t="shared" ref="T52" si="227">SUM(T53:T70)</f>
        <v>5025.6159726740952</v>
      </c>
      <c r="U52" s="31">
        <f t="shared" ref="U52" si="228">SUM(U53:U70)</f>
        <v>5050.0743864429478</v>
      </c>
      <c r="V52" s="31">
        <f t="shared" ref="V52" si="229">SUM(V53:V70)</f>
        <v>4937.5832544112836</v>
      </c>
      <c r="W52" s="31">
        <f t="shared" ref="W52:X52" si="230">SUM(W53:W70)</f>
        <v>4960.216593549585</v>
      </c>
      <c r="X52" s="31">
        <f t="shared" si="230"/>
        <v>5301.5601975693271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4.9871023215821153E-3</v>
      </c>
      <c r="D57" s="30">
        <v>4.9871023215821153E-3</v>
      </c>
      <c r="E57" s="30">
        <v>4.9871023215821153E-3</v>
      </c>
      <c r="F57" s="30">
        <v>6.964746345657781E-3</v>
      </c>
      <c r="G57" s="30">
        <v>9.630266552020636E-3</v>
      </c>
      <c r="H57" s="30">
        <v>9.630266552020636E-3</v>
      </c>
      <c r="I57" s="30">
        <v>1.023215821152192E-2</v>
      </c>
      <c r="J57" s="30">
        <v>5.3310404127257091E-3</v>
      </c>
      <c r="K57" s="30">
        <v>5.5889939810834051E-3</v>
      </c>
      <c r="L57" s="30">
        <v>5.5889939810834051E-3</v>
      </c>
      <c r="M57" s="30">
        <v>5.5889939810834051E-3</v>
      </c>
      <c r="N57" s="30">
        <v>6.2768701633705926E-3</v>
      </c>
      <c r="O57" s="30">
        <v>6.2768701633705926E-3</v>
      </c>
      <c r="P57" s="30">
        <v>6.2768701633705926E-3</v>
      </c>
      <c r="Q57" s="30">
        <v>6.2768701633705926E-3</v>
      </c>
      <c r="R57" s="30">
        <v>6.2768701633705926E-3</v>
      </c>
      <c r="S57" s="30">
        <v>6.5348237317282886E-3</v>
      </c>
      <c r="T57" s="30">
        <v>6.5348237317282886E-3</v>
      </c>
      <c r="U57" s="30">
        <v>6.5348237317282886E-3</v>
      </c>
      <c r="V57" s="30">
        <v>1.4101461736887359E-2</v>
      </c>
      <c r="W57" s="30">
        <v>1.4875322441960451E-2</v>
      </c>
      <c r="X57" s="30">
        <v>1.4875322441960451E-2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4.7807394668959592E-2</v>
      </c>
      <c r="J58" s="30">
        <v>4.7807394668959592E-2</v>
      </c>
      <c r="K58" s="30">
        <v>0</v>
      </c>
      <c r="L58" s="30">
        <v>0</v>
      </c>
      <c r="M58" s="30">
        <v>4.7807394668959592E-2</v>
      </c>
      <c r="N58" s="30">
        <v>0</v>
      </c>
      <c r="O58" s="30">
        <v>2.3903697334479789E-2</v>
      </c>
      <c r="P58" s="30">
        <v>2.3903697334479789E-2</v>
      </c>
      <c r="Q58" s="30">
        <v>2.3903697334479789E-2</v>
      </c>
      <c r="R58" s="30">
        <v>2.3903697334479789E-2</v>
      </c>
      <c r="S58" s="30">
        <v>2.3903697334479789E-2</v>
      </c>
      <c r="T58" s="30">
        <v>2.5279449699054171E-2</v>
      </c>
      <c r="U58" s="30">
        <v>2.6999140154772141E-2</v>
      </c>
      <c r="V58" s="30">
        <v>1.2037833190025791E-3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3212.5726569217541</v>
      </c>
      <c r="D59" s="30">
        <v>2876.8986242476349</v>
      </c>
      <c r="E59" s="30">
        <v>3017.7221840068792</v>
      </c>
      <c r="F59" s="30">
        <v>3490.1834049871018</v>
      </c>
      <c r="G59" s="30">
        <v>3830.5867583834911</v>
      </c>
      <c r="H59" s="30">
        <v>3491.4430782459149</v>
      </c>
      <c r="I59" s="30">
        <v>3268.2967325881345</v>
      </c>
      <c r="J59" s="30">
        <v>3619.1453998280308</v>
      </c>
      <c r="K59" s="30">
        <v>3552.7740326741177</v>
      </c>
      <c r="L59" s="30">
        <v>3736.4936371453141</v>
      </c>
      <c r="M59" s="30">
        <v>4148.2131556319864</v>
      </c>
      <c r="N59" s="30">
        <v>4275.3511607910577</v>
      </c>
      <c r="O59" s="30">
        <v>4413.6113499570083</v>
      </c>
      <c r="P59" s="30">
        <v>4577.1463456577812</v>
      </c>
      <c r="Q59" s="30">
        <v>4640.0557179707639</v>
      </c>
      <c r="R59" s="30">
        <v>4819.5044711951841</v>
      </c>
      <c r="S59" s="30">
        <v>5079.8179707652607</v>
      </c>
      <c r="T59" s="30">
        <v>5008.494582975065</v>
      </c>
      <c r="U59" s="30">
        <v>5027.7428202923466</v>
      </c>
      <c r="V59" s="30">
        <v>4915.7358555460014</v>
      </c>
      <c r="W59" s="30">
        <v>4939.1692175408434</v>
      </c>
      <c r="X59" s="30">
        <v>5277.9615649183133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0.7165090283748925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9.9742046431642306E-3</v>
      </c>
      <c r="L61" s="30">
        <v>3.6801375752364571E-2</v>
      </c>
      <c r="M61" s="30">
        <v>4.4883920894239038E-2</v>
      </c>
      <c r="N61" s="30">
        <v>5.941530524505588E-2</v>
      </c>
      <c r="O61" s="30">
        <v>0.32708512467755801</v>
      </c>
      <c r="P61" s="30">
        <v>0.58856405846947557</v>
      </c>
      <c r="Q61" s="30">
        <v>0.25726569217540851</v>
      </c>
      <c r="R61" s="30">
        <v>1.4052450558899399</v>
      </c>
      <c r="S61" s="30">
        <v>1.3974204643164228</v>
      </c>
      <c r="T61" s="30">
        <v>0.41685296646603609</v>
      </c>
      <c r="U61" s="30">
        <v>1.221152192605331</v>
      </c>
      <c r="V61" s="30">
        <v>0.73301805674978493</v>
      </c>
      <c r="W61" s="30">
        <v>0.83826311263972464</v>
      </c>
      <c r="X61" s="30">
        <v>0.86268271711091993</v>
      </c>
    </row>
    <row r="62" spans="1:24" ht="11.25" customHeight="1" x14ac:dyDescent="0.2">
      <c r="A62" s="22" t="s">
        <v>111</v>
      </c>
      <c r="B62" s="23" t="s">
        <v>112</v>
      </c>
      <c r="C62" s="30">
        <v>2.3903697334479789E-2</v>
      </c>
      <c r="D62" s="30">
        <v>7.1625107480653469E-2</v>
      </c>
      <c r="E62" s="30">
        <v>7.1625107480653469E-2</v>
      </c>
      <c r="F62" s="30">
        <v>2.3903697334479789E-2</v>
      </c>
      <c r="G62" s="30">
        <v>4.7807394668959592E-2</v>
      </c>
      <c r="H62" s="30">
        <v>0.35829750644883918</v>
      </c>
      <c r="I62" s="30">
        <v>2.9139294926913153</v>
      </c>
      <c r="J62" s="30">
        <v>0.88366294067067919</v>
      </c>
      <c r="K62" s="30">
        <v>1.0748065348237319</v>
      </c>
      <c r="L62" s="30">
        <v>0</v>
      </c>
      <c r="M62" s="30">
        <v>0</v>
      </c>
      <c r="N62" s="30">
        <v>4.7807394668959592E-2</v>
      </c>
      <c r="O62" s="30">
        <v>0.1194325021496131</v>
      </c>
      <c r="P62" s="30">
        <v>4.7807394668959592E-2</v>
      </c>
      <c r="Q62" s="30">
        <v>2.3903697334479789E-2</v>
      </c>
      <c r="R62" s="30">
        <v>0.23886500429922608</v>
      </c>
      <c r="S62" s="30">
        <v>0.30782459157351671</v>
      </c>
      <c r="T62" s="30">
        <v>0.29939810834049868</v>
      </c>
      <c r="U62" s="30">
        <v>0.34875322441960444</v>
      </c>
      <c r="V62" s="30">
        <v>0.25477214101461731</v>
      </c>
      <c r="W62" s="30">
        <v>0.53508168529664646</v>
      </c>
      <c r="X62" s="30">
        <v>1.1264832330180565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1.2897678417884779E-3</v>
      </c>
      <c r="I64" s="30">
        <v>1.2897678417884779E-3</v>
      </c>
      <c r="J64" s="30">
        <v>1.2897678417884779E-3</v>
      </c>
      <c r="K64" s="30">
        <v>7.1367153912295783E-3</v>
      </c>
      <c r="L64" s="30">
        <v>1.2897678417884779E-3</v>
      </c>
      <c r="M64" s="30">
        <v>6.0189165950128975E-4</v>
      </c>
      <c r="N64" s="30">
        <v>0</v>
      </c>
      <c r="O64" s="30">
        <v>0</v>
      </c>
      <c r="P64" s="30">
        <v>1.2897678417884779E-3</v>
      </c>
      <c r="Q64" s="30">
        <v>0</v>
      </c>
      <c r="R64" s="30">
        <v>0</v>
      </c>
      <c r="S64" s="30">
        <v>1.2897678417884779E-3</v>
      </c>
      <c r="T64" s="30">
        <v>6.0189165950128975E-4</v>
      </c>
      <c r="U64" s="30">
        <v>0</v>
      </c>
      <c r="V64" s="30">
        <v>6.0189165950128975E-4</v>
      </c>
      <c r="W64" s="30">
        <v>6.0189165950128975E-4</v>
      </c>
      <c r="X64" s="30">
        <v>6.0189165950128975E-4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3.6113499570077381E-3</v>
      </c>
      <c r="J65" s="30">
        <v>8.5984522785898529E-4</v>
      </c>
      <c r="K65" s="30">
        <v>8.5984522785898529E-4</v>
      </c>
      <c r="L65" s="30">
        <v>2.665520206362855E-3</v>
      </c>
      <c r="M65" s="30">
        <v>3.6113499570077381E-3</v>
      </c>
      <c r="N65" s="30">
        <v>7.1367153912295783E-3</v>
      </c>
      <c r="O65" s="30">
        <v>1.074806534823732E-2</v>
      </c>
      <c r="P65" s="30">
        <v>1.521926053310404E-2</v>
      </c>
      <c r="Q65" s="30">
        <v>6.8099742046431641E-2</v>
      </c>
      <c r="R65" s="30">
        <v>0.15769561478933791</v>
      </c>
      <c r="S65" s="30">
        <v>1.13877901977644</v>
      </c>
      <c r="T65" s="30">
        <v>2.0087704213241619</v>
      </c>
      <c r="U65" s="30">
        <v>3.0131556319862418</v>
      </c>
      <c r="V65" s="30">
        <v>2.0798796216681001</v>
      </c>
      <c r="W65" s="30">
        <v>2.1840068787618232E-2</v>
      </c>
      <c r="X65" s="30">
        <v>1.004385210662081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9.6302665520206342E-3</v>
      </c>
      <c r="I66" s="30">
        <v>5.7093723129836627E-2</v>
      </c>
      <c r="J66" s="30">
        <v>0.12003439380911435</v>
      </c>
      <c r="K66" s="30">
        <v>8.607050730868443E-2</v>
      </c>
      <c r="L66" s="30">
        <v>0.10713671539122957</v>
      </c>
      <c r="M66" s="30">
        <v>0.10335339638865004</v>
      </c>
      <c r="N66" s="30">
        <v>0.13370593293207222</v>
      </c>
      <c r="O66" s="30">
        <v>0.15700773860705072</v>
      </c>
      <c r="P66" s="30">
        <v>0.18512467755803957</v>
      </c>
      <c r="Q66" s="30">
        <v>0.29157351676698195</v>
      </c>
      <c r="R66" s="30">
        <v>0.99836629406706789</v>
      </c>
      <c r="S66" s="30">
        <v>4.553396388650043</v>
      </c>
      <c r="T66" s="30">
        <v>5.578073946689595</v>
      </c>
      <c r="U66" s="30">
        <v>6.8146173688736029</v>
      </c>
      <c r="V66" s="30">
        <v>7.0790197764402398</v>
      </c>
      <c r="W66" s="30">
        <v>7.003439380911435</v>
      </c>
      <c r="X66" s="30">
        <v>7.7818572656921745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0.8623387790197764</v>
      </c>
      <c r="K69" s="30">
        <v>0</v>
      </c>
      <c r="L69" s="30">
        <v>0.77377472055030094</v>
      </c>
      <c r="M69" s="30">
        <v>0</v>
      </c>
      <c r="N69" s="30">
        <v>0</v>
      </c>
      <c r="O69" s="30">
        <v>0.50180567497850381</v>
      </c>
      <c r="P69" s="30">
        <v>0</v>
      </c>
      <c r="Q69" s="30">
        <v>0</v>
      </c>
      <c r="R69" s="30">
        <v>0</v>
      </c>
      <c r="S69" s="30">
        <v>1.0677558039552879</v>
      </c>
      <c r="T69" s="30">
        <v>0.55012897678417882</v>
      </c>
      <c r="U69" s="30">
        <v>1.3332760103181429</v>
      </c>
      <c r="V69" s="30">
        <v>1.2862424763542559</v>
      </c>
      <c r="W69" s="30">
        <v>1.4308684436801371</v>
      </c>
      <c r="X69" s="30">
        <v>0.68254514187446258</v>
      </c>
    </row>
    <row r="70" spans="1:24" ht="11.25" customHeight="1" x14ac:dyDescent="0.2">
      <c r="A70" s="22" t="s">
        <v>127</v>
      </c>
      <c r="B70" s="23" t="s">
        <v>128</v>
      </c>
      <c r="C70" s="30">
        <v>0.9378689350844398</v>
      </c>
      <c r="D70" s="30">
        <v>0.87806768281294256</v>
      </c>
      <c r="E70" s="30">
        <v>0.77040877407766084</v>
      </c>
      <c r="F70" s="30">
        <v>0.69815463437757386</v>
      </c>
      <c r="G70" s="30">
        <v>0.70129257703101811</v>
      </c>
      <c r="H70" s="30">
        <v>1.0125463362239271</v>
      </c>
      <c r="I70" s="30">
        <v>1.1260229679265197</v>
      </c>
      <c r="J70" s="30">
        <v>1.2950645320770924</v>
      </c>
      <c r="K70" s="30">
        <v>1.2695425855109486</v>
      </c>
      <c r="L70" s="30">
        <v>1.3744098973297882</v>
      </c>
      <c r="M70" s="30">
        <v>1.5208377626062082</v>
      </c>
      <c r="N70" s="30">
        <v>1.6552636489974581</v>
      </c>
      <c r="O70" s="30">
        <v>1.6340636246524536</v>
      </c>
      <c r="P70" s="30">
        <v>1.73966340140203</v>
      </c>
      <c r="Q70" s="30">
        <v>4.7797188674339779</v>
      </c>
      <c r="R70" s="30">
        <v>5.6725800257912677</v>
      </c>
      <c r="S70" s="30">
        <v>7.3954986412553225</v>
      </c>
      <c r="T70" s="30">
        <v>8.2357491143361177</v>
      </c>
      <c r="U70" s="30">
        <v>9.5670777585097095</v>
      </c>
      <c r="V70" s="30">
        <v>10.398559656341114</v>
      </c>
      <c r="W70" s="30">
        <v>11.202406103325599</v>
      </c>
      <c r="X70" s="30">
        <v>12.125201868554594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" si="231">SUM(C72:C73)</f>
        <v>50.611521926053314</v>
      </c>
      <c r="D71" s="31">
        <f t="shared" ref="D71" si="232">SUM(D72:D73)</f>
        <v>56.773688736027516</v>
      </c>
      <c r="E71" s="31">
        <f t="shared" ref="E71" si="233">SUM(E72:E73)</f>
        <v>58.063456577815977</v>
      </c>
      <c r="F71" s="31">
        <f t="shared" ref="F71" si="234">SUM(F72:F73)</f>
        <v>70.268443680137565</v>
      </c>
      <c r="G71" s="31">
        <f t="shared" ref="G71" si="235">SUM(G72:G73)</f>
        <v>58.445657781599309</v>
      </c>
      <c r="H71" s="31">
        <f t="shared" ref="H71" si="236">SUM(H72:H73)</f>
        <v>60.648237317282891</v>
      </c>
      <c r="I71" s="31">
        <f t="shared" ref="I71" si="237">SUM(I72:I73)</f>
        <v>114.2011177987962</v>
      </c>
      <c r="J71" s="31">
        <f t="shared" ref="J71" si="238">SUM(J72:J73)</f>
        <v>48.693981083404999</v>
      </c>
      <c r="K71" s="31">
        <f t="shared" ref="K71" si="239">SUM(K72:K73)</f>
        <v>40.103783319002574</v>
      </c>
      <c r="L71" s="31">
        <f t="shared" ref="L71" si="240">SUM(L72:L73)</f>
        <v>45.30447119518486</v>
      </c>
      <c r="M71" s="31">
        <f t="shared" ref="M71" si="241">SUM(M72:M73)</f>
        <v>18.812725709372312</v>
      </c>
      <c r="N71" s="31">
        <f t="shared" ref="N71" si="242">SUM(N72:N73)</f>
        <v>22.67351676698194</v>
      </c>
      <c r="O71" s="31">
        <f t="shared" ref="O71" si="243">SUM(O72:O73)</f>
        <v>18.50533104041272</v>
      </c>
      <c r="P71" s="31">
        <f t="shared" ref="P71" si="244">SUM(P72:P73)</f>
        <v>11.230610490111783</v>
      </c>
      <c r="Q71" s="31">
        <f t="shared" ref="Q71" si="245">SUM(Q72:Q73)</f>
        <v>13.10103181427343</v>
      </c>
      <c r="R71" s="31">
        <f t="shared" ref="R71" si="246">SUM(R72:R73)</f>
        <v>12.071625107480653</v>
      </c>
      <c r="S71" s="31">
        <f t="shared" ref="S71" si="247">SUM(S72:S73)</f>
        <v>15.883662940670684</v>
      </c>
      <c r="T71" s="31">
        <f t="shared" ref="T71" si="248">SUM(T72:T73)</f>
        <v>15.809200343938089</v>
      </c>
      <c r="U71" s="31">
        <f t="shared" ref="U71" si="249">SUM(U72:U73)</f>
        <v>26.205417024935507</v>
      </c>
      <c r="V71" s="31">
        <f t="shared" ref="V71" si="250">SUM(V72:V73)</f>
        <v>20.822785898538267</v>
      </c>
      <c r="W71" s="31">
        <f t="shared" ref="W71:X71" si="251">SUM(W72:W73)</f>
        <v>15.686672398968184</v>
      </c>
      <c r="X71" s="31">
        <f t="shared" si="251"/>
        <v>27.806018916595018</v>
      </c>
    </row>
    <row r="72" spans="1:24" ht="11.25" customHeight="1" x14ac:dyDescent="0.2">
      <c r="A72" s="22" t="s">
        <v>131</v>
      </c>
      <c r="B72" s="23" t="s">
        <v>132</v>
      </c>
      <c r="C72" s="30">
        <v>50.587618228718831</v>
      </c>
      <c r="D72" s="30">
        <v>56.725881341358559</v>
      </c>
      <c r="E72" s="30">
        <v>58.015649183147019</v>
      </c>
      <c r="F72" s="30">
        <v>70.24453998280309</v>
      </c>
      <c r="G72" s="30">
        <v>58.421754084264826</v>
      </c>
      <c r="H72" s="30">
        <v>60.337747205503014</v>
      </c>
      <c r="I72" s="30">
        <v>113.60404127257092</v>
      </c>
      <c r="J72" s="30">
        <v>48.479019776440254</v>
      </c>
      <c r="K72" s="30">
        <v>39.98435081685296</v>
      </c>
      <c r="L72" s="30">
        <v>45.30447119518486</v>
      </c>
      <c r="M72" s="30">
        <v>18.812725709372312</v>
      </c>
      <c r="N72" s="30">
        <v>22.625709372312979</v>
      </c>
      <c r="O72" s="30">
        <v>18.409802235597589</v>
      </c>
      <c r="P72" s="30">
        <v>11.182803095442823</v>
      </c>
      <c r="Q72" s="30">
        <v>13.10103181427343</v>
      </c>
      <c r="R72" s="30">
        <v>11.856663800515907</v>
      </c>
      <c r="S72" s="30">
        <v>15.598280309544286</v>
      </c>
      <c r="T72" s="30">
        <v>15.534995700773859</v>
      </c>
      <c r="U72" s="30">
        <v>25.918744625967321</v>
      </c>
      <c r="V72" s="30">
        <v>20.582373172828895</v>
      </c>
      <c r="W72" s="30">
        <v>15.161220980223559</v>
      </c>
      <c r="X72" s="30">
        <v>27.256663800515913</v>
      </c>
    </row>
    <row r="73" spans="1:24" ht="11.25" customHeight="1" x14ac:dyDescent="0.2">
      <c r="A73" s="22" t="s">
        <v>133</v>
      </c>
      <c r="B73" s="23" t="s">
        <v>134</v>
      </c>
      <c r="C73" s="30">
        <v>2.3903697334479789E-2</v>
      </c>
      <c r="D73" s="30">
        <v>4.7807394668959592E-2</v>
      </c>
      <c r="E73" s="30">
        <v>4.7807394668959592E-2</v>
      </c>
      <c r="F73" s="30">
        <v>2.3903697334479789E-2</v>
      </c>
      <c r="G73" s="30">
        <v>2.3903697334479789E-2</v>
      </c>
      <c r="H73" s="30">
        <v>0.31049011177987956</v>
      </c>
      <c r="I73" s="30">
        <v>0.5970765262252794</v>
      </c>
      <c r="J73" s="30">
        <v>0.21496130696474625</v>
      </c>
      <c r="K73" s="30">
        <v>0.1194325021496131</v>
      </c>
      <c r="L73" s="30">
        <v>0</v>
      </c>
      <c r="M73" s="30">
        <v>0</v>
      </c>
      <c r="N73" s="30">
        <v>4.7807394668959592E-2</v>
      </c>
      <c r="O73" s="30">
        <v>9.5528804815133275E-2</v>
      </c>
      <c r="P73" s="30">
        <v>4.7807394668959592E-2</v>
      </c>
      <c r="Q73" s="30">
        <v>0</v>
      </c>
      <c r="R73" s="30">
        <v>0.2149613069647463</v>
      </c>
      <c r="S73" s="30">
        <v>0.28538263112639722</v>
      </c>
      <c r="T73" s="30">
        <v>0.27420464316423043</v>
      </c>
      <c r="U73" s="30">
        <v>0.28667239896818569</v>
      </c>
      <c r="V73" s="30">
        <v>0.24041272570937228</v>
      </c>
      <c r="W73" s="30">
        <v>0.52545141874462586</v>
      </c>
      <c r="X73" s="30">
        <v>0.5493551160791057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67.615993121238176</v>
      </c>
      <c r="D75" s="31">
        <v>61.271969045571794</v>
      </c>
      <c r="E75" s="31">
        <v>60.257953568357692</v>
      </c>
      <c r="F75" s="31">
        <v>90.567497850386886</v>
      </c>
      <c r="G75" s="31">
        <v>138.27248495270848</v>
      </c>
      <c r="H75" s="31">
        <v>162.51255374032675</v>
      </c>
      <c r="I75" s="31">
        <v>197.24196044711948</v>
      </c>
      <c r="J75" s="31">
        <v>459.89819432502156</v>
      </c>
      <c r="K75" s="31">
        <v>436.29991401547716</v>
      </c>
      <c r="L75" s="31">
        <v>413.05855546001715</v>
      </c>
      <c r="M75" s="31">
        <v>456.44789337919173</v>
      </c>
      <c r="N75" s="31">
        <v>471.41160791057609</v>
      </c>
      <c r="O75" s="31">
        <v>544.18220120378317</v>
      </c>
      <c r="P75" s="31">
        <v>546.71616509028365</v>
      </c>
      <c r="Q75" s="31">
        <v>482.58581255374037</v>
      </c>
      <c r="R75" s="31">
        <v>473.02785898538247</v>
      </c>
      <c r="S75" s="31">
        <v>504.9368013757524</v>
      </c>
      <c r="T75" s="31">
        <v>602.3179707652622</v>
      </c>
      <c r="U75" s="31">
        <v>629.13267411865854</v>
      </c>
      <c r="V75" s="31">
        <v>613.60455717970774</v>
      </c>
      <c r="W75" s="31">
        <v>733.28968185726569</v>
      </c>
      <c r="X75" s="31">
        <v>771.59054170249351</v>
      </c>
    </row>
    <row r="76" spans="1:24" ht="11.25" customHeight="1" x14ac:dyDescent="0.2">
      <c r="A76" s="26" t="s">
        <v>139</v>
      </c>
      <c r="B76" s="27" t="s">
        <v>140</v>
      </c>
      <c r="C76" s="32">
        <v>1924.9343078245913</v>
      </c>
      <c r="D76" s="32">
        <v>1990.1259673258814</v>
      </c>
      <c r="E76" s="32">
        <v>2054.6157351676698</v>
      </c>
      <c r="F76" s="32">
        <v>2087.2432502149609</v>
      </c>
      <c r="G76" s="32">
        <v>2187.2899398108339</v>
      </c>
      <c r="H76" s="32">
        <v>2225.6621668099742</v>
      </c>
      <c r="I76" s="32">
        <v>2246.8566638005163</v>
      </c>
      <c r="J76" s="32">
        <v>2312.7783319002579</v>
      </c>
      <c r="K76" s="32">
        <v>2282.8495270851245</v>
      </c>
      <c r="L76" s="32">
        <v>2041.8498710232157</v>
      </c>
      <c r="M76" s="32">
        <v>2093.9604471195184</v>
      </c>
      <c r="N76" s="32">
        <v>2072.5427343078245</v>
      </c>
      <c r="O76" s="32">
        <v>2024.7178847807393</v>
      </c>
      <c r="P76" s="32">
        <v>2013.2107480653481</v>
      </c>
      <c r="Q76" s="32">
        <v>1952.0349097162514</v>
      </c>
      <c r="R76" s="32">
        <v>2026.0092003439383</v>
      </c>
      <c r="S76" s="32">
        <v>2089.8270851246775</v>
      </c>
      <c r="T76" s="32">
        <v>2199.7103181427342</v>
      </c>
      <c r="U76" s="32">
        <v>2230.0638865004294</v>
      </c>
      <c r="V76" s="32">
        <v>2230.4299226139296</v>
      </c>
      <c r="W76" s="32">
        <v>2213.5712811693897</v>
      </c>
      <c r="X76" s="32">
        <v>2429.0694754944102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189</v>
      </c>
      <c r="B1" s="7" t="s">
        <v>246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3324.2306713111921</v>
      </c>
      <c r="D2" s="28">
        <f t="shared" ref="D2" si="1">SUM(D3,D17,D22,D25,D26,D51,D52,D71,D74,D75,D76)</f>
        <v>3161.486506768339</v>
      </c>
      <c r="E2" s="28">
        <f t="shared" ref="E2" si="2">SUM(E3,E17,E22,E25,E26,E51,E52,E71,E74,E75,E76)</f>
        <v>3180.8249141214364</v>
      </c>
      <c r="F2" s="28">
        <f t="shared" ref="F2" si="3">SUM(F3,F17,F22,F25,F26,F51,F52,F71,F74,F75,F76)</f>
        <v>3221.1726831343503</v>
      </c>
      <c r="G2" s="28">
        <f t="shared" ref="G2" si="4">SUM(G3,G17,G22,G25,G26,G51,G52,G71,G74,G75,G76)</f>
        <v>3344.2118376068288</v>
      </c>
      <c r="H2" s="28">
        <f t="shared" ref="H2" si="5">SUM(H3,H17,H22,H25,H26,H51,H52,H71,H74,H75,H76)</f>
        <v>3305.641772561677</v>
      </c>
      <c r="I2" s="28">
        <f t="shared" ref="I2" si="6">SUM(I3,I17,I22,I25,I26,I51,I52,I71,I74,I75,I76)</f>
        <v>3114.6104346355196</v>
      </c>
      <c r="J2" s="28">
        <f t="shared" ref="J2" si="7">SUM(J3,J17,J22,J25,J26,J51,J52,J71,J74,J75,J76)</f>
        <v>3177.8104343602413</v>
      </c>
      <c r="K2" s="28">
        <f t="shared" ref="K2" si="8">SUM(K3,K17,K22,K25,K26,K51,K52,K71,K74,K75,K76)</f>
        <v>3321.2863334113663</v>
      </c>
      <c r="L2" s="28">
        <f t="shared" ref="L2" si="9">SUM(L3,L17,L22,L25,L26,L51,L52,L71,L74,L75,L76)</f>
        <v>2747.5952158809459</v>
      </c>
      <c r="M2" s="28">
        <f t="shared" ref="M2" si="10">SUM(M3,M17,M22,M25,M26,M51,M52,M71,M74,M75,M76)</f>
        <v>3217.4674533915131</v>
      </c>
      <c r="N2" s="28">
        <f t="shared" ref="N2" si="11">SUM(N3,N17,N22,N25,N26,N51,N52,N71,N74,N75,N76)</f>
        <v>3397.7411574219095</v>
      </c>
      <c r="O2" s="28">
        <f t="shared" ref="O2" si="12">SUM(O3,O17,O22,O25,O26,O51,O52,O71,O74,O75,O76)</f>
        <v>3321.7743364784278</v>
      </c>
      <c r="P2" s="28">
        <f t="shared" ref="P2" si="13">SUM(P3,P17,P22,P25,P26,P51,P52,P71,P74,P75,P76)</f>
        <v>3651.3248895946035</v>
      </c>
      <c r="Q2" s="28">
        <f t="shared" ref="Q2" si="14">SUM(Q3,Q17,Q22,Q25,Q26,Q51,Q52,Q71,Q74,Q75,Q76)</f>
        <v>3554.680887982563</v>
      </c>
      <c r="R2" s="28">
        <f t="shared" ref="R2" si="15">SUM(R3,R17,R22,R25,R26,R51,R52,R71,R74,R75,R76)</f>
        <v>3524.9721738362223</v>
      </c>
      <c r="S2" s="28">
        <f t="shared" ref="S2" si="16">SUM(S3,S17,S22,S25,S26,S51,S52,S71,S74,S75,S76)</f>
        <v>3614.2105797528002</v>
      </c>
      <c r="T2" s="28">
        <f t="shared" ref="T2" si="17">SUM(T3,T17,T22,T25,T26,T51,T52,T71,T74,T75,T76)</f>
        <v>3804.2645745898953</v>
      </c>
      <c r="U2" s="28">
        <f t="shared" ref="U2" si="18">SUM(U3,U17,U22,U25,U26,U51,U52,U71,U74,U75,U76)</f>
        <v>3855.3077021862846</v>
      </c>
      <c r="V2" s="28">
        <f t="shared" ref="V2" si="19">SUM(V3,V17,V22,V25,V26,V51,V52,V71,V74,V75,V76)</f>
        <v>3749.0541475629361</v>
      </c>
      <c r="W2" s="28">
        <f t="shared" ref="W2:X2" si="20">SUM(W3,W17,W22,W25,W26,W51,W52,W71,W74,W75,W76)</f>
        <v>3598.440321478869</v>
      </c>
      <c r="X2" s="28">
        <f t="shared" si="20"/>
        <v>3700.6755319185454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21">SUM(C4,C8,C11)</f>
        <v>316.94522785898533</v>
      </c>
      <c r="D3" s="29">
        <f t="shared" ref="D3" si="22">SUM(D4,D8,D11)</f>
        <v>173.12484952708508</v>
      </c>
      <c r="E3" s="29">
        <f t="shared" ref="E3" si="23">SUM(E4,E8,E11)</f>
        <v>186.95021496130695</v>
      </c>
      <c r="F3" s="29">
        <f t="shared" ref="F3" si="24">SUM(F4,F8,F11)</f>
        <v>213.22871883061043</v>
      </c>
      <c r="G3" s="29">
        <f t="shared" ref="G3" si="25">SUM(G4,G8,G11)</f>
        <v>307.13619948409286</v>
      </c>
      <c r="H3" s="29">
        <f t="shared" ref="H3" si="26">SUM(H4,H8,H11)</f>
        <v>192.42768701633705</v>
      </c>
      <c r="I3" s="29">
        <f t="shared" ref="I3" si="27">SUM(I4,I8,I11)</f>
        <v>165.73490971625108</v>
      </c>
      <c r="J3" s="29">
        <f t="shared" ref="J3" si="28">SUM(J4,J8,J11)</f>
        <v>164.33379191745485</v>
      </c>
      <c r="K3" s="29">
        <f t="shared" ref="K3" si="29">SUM(K4,K8,K11)</f>
        <v>165.48314703353398</v>
      </c>
      <c r="L3" s="29">
        <f t="shared" ref="L3" si="30">SUM(L4,L8,L11)</f>
        <v>137.15554600171967</v>
      </c>
      <c r="M3" s="29">
        <f t="shared" ref="M3" si="31">SUM(M4,M8,M11)</f>
        <v>154.75503009458296</v>
      </c>
      <c r="N3" s="29">
        <f t="shared" ref="N3" si="32">SUM(N4,N8,N11)</f>
        <v>188.33086844368015</v>
      </c>
      <c r="O3" s="29">
        <f t="shared" ref="O3" si="33">SUM(O4,O8,O11)</f>
        <v>170.01203783318999</v>
      </c>
      <c r="P3" s="29">
        <f t="shared" ref="P3" si="34">SUM(P4,P8,P11)</f>
        <v>206.42467755803955</v>
      </c>
      <c r="Q3" s="29">
        <f t="shared" ref="Q3" si="35">SUM(Q4,Q8,Q11)</f>
        <v>226.03499570077383</v>
      </c>
      <c r="R3" s="29">
        <f t="shared" ref="R3" si="36">SUM(R4,R8,R11)</f>
        <v>228.33233018056751</v>
      </c>
      <c r="S3" s="29">
        <f t="shared" ref="S3" si="37">SUM(S4,S8,S11)</f>
        <v>191.89019776440239</v>
      </c>
      <c r="T3" s="29">
        <f t="shared" ref="T3" si="38">SUM(T4,T8,T11)</f>
        <v>331.0933791917455</v>
      </c>
      <c r="U3" s="29">
        <f t="shared" ref="U3" si="39">SUM(U4,U8,U11)</f>
        <v>325.10576096302657</v>
      </c>
      <c r="V3" s="29">
        <f t="shared" ref="V3" si="40">SUM(V4,V8,V11)</f>
        <v>305.0417884780739</v>
      </c>
      <c r="W3" s="29">
        <f t="shared" ref="W3:X3" si="41">SUM(W4,W8,W11)</f>
        <v>216.73301805674976</v>
      </c>
      <c r="X3" s="29">
        <f t="shared" si="41"/>
        <v>219.5322441960447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42">SUM(C5:C7)</f>
        <v>268.12570937231294</v>
      </c>
      <c r="D4" s="42">
        <f t="shared" ref="D4" si="43">SUM(D5:D7)</f>
        <v>117.20687876182285</v>
      </c>
      <c r="E4" s="42">
        <f t="shared" ref="E4" si="44">SUM(E5:E7)</f>
        <v>114.72665520206361</v>
      </c>
      <c r="F4" s="42">
        <f t="shared" ref="F4" si="45">SUM(F5:F7)</f>
        <v>115.25571797076523</v>
      </c>
      <c r="G4" s="42">
        <f t="shared" ref="G4" si="46">SUM(G5:G7)</f>
        <v>247.25692175408426</v>
      </c>
      <c r="H4" s="42">
        <f t="shared" ref="H4" si="47">SUM(H5:H7)</f>
        <v>126.18796216680997</v>
      </c>
      <c r="I4" s="42">
        <f t="shared" ref="I4" si="48">SUM(I5:I7)</f>
        <v>111.96182287188306</v>
      </c>
      <c r="J4" s="42">
        <f t="shared" ref="J4" si="49">SUM(J5:J7)</f>
        <v>97.58409286328461</v>
      </c>
      <c r="K4" s="42">
        <f t="shared" ref="K4" si="50">SUM(K5:K7)</f>
        <v>97.618658641444554</v>
      </c>
      <c r="L4" s="42">
        <f t="shared" ref="L4" si="51">SUM(L5:L7)</f>
        <v>80.184780739466888</v>
      </c>
      <c r="M4" s="42">
        <f t="shared" ref="M4" si="52">SUM(M5:M7)</f>
        <v>96.780997420464317</v>
      </c>
      <c r="N4" s="42">
        <f t="shared" ref="N4" si="53">SUM(N5:N7)</f>
        <v>116.56190885640586</v>
      </c>
      <c r="O4" s="42">
        <f t="shared" ref="O4" si="54">SUM(O5:O7)</f>
        <v>110.19707652622526</v>
      </c>
      <c r="P4" s="42">
        <f t="shared" ref="P4" si="55">SUM(P5:P7)</f>
        <v>129.8714531384351</v>
      </c>
      <c r="Q4" s="42">
        <f t="shared" ref="Q4" si="56">SUM(Q5:Q7)</f>
        <v>111.50206362854685</v>
      </c>
      <c r="R4" s="42">
        <f t="shared" ref="R4" si="57">SUM(R5:R7)</f>
        <v>112.49544282029234</v>
      </c>
      <c r="S4" s="42">
        <f t="shared" ref="S4" si="58">SUM(S5:S7)</f>
        <v>111.03697334479793</v>
      </c>
      <c r="T4" s="42">
        <f t="shared" ref="T4" si="59">SUM(T5:T7)</f>
        <v>258.21384350816857</v>
      </c>
      <c r="U4" s="42">
        <f t="shared" ref="U4" si="60">SUM(U5:U7)</f>
        <v>247.92553740326736</v>
      </c>
      <c r="V4" s="42">
        <f t="shared" ref="V4" si="61">SUM(V5:V7)</f>
        <v>232.02777300085984</v>
      </c>
      <c r="W4" s="42">
        <f t="shared" ref="W4:X4" si="62">SUM(W5:W7)</f>
        <v>153.46809974204641</v>
      </c>
      <c r="X4" s="42">
        <f t="shared" si="62"/>
        <v>147.27962166809974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0.70885640584694753</v>
      </c>
      <c r="G5" s="30">
        <v>6.0987102321582114</v>
      </c>
      <c r="H5" s="30">
        <v>4.6305245055889932</v>
      </c>
      <c r="I5" s="30">
        <v>2.061306964746346</v>
      </c>
      <c r="J5" s="30">
        <v>1.182631126397248</v>
      </c>
      <c r="K5" s="30">
        <v>12.20636285468616</v>
      </c>
      <c r="L5" s="30">
        <v>5.8899398108340497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0.42063628546861559</v>
      </c>
      <c r="U5" s="30">
        <v>0</v>
      </c>
      <c r="V5" s="30">
        <v>0</v>
      </c>
      <c r="W5" s="30">
        <v>0</v>
      </c>
      <c r="X5" s="30">
        <v>0</v>
      </c>
    </row>
    <row r="6" spans="1:24" ht="11.25" customHeight="1" x14ac:dyDescent="0.2">
      <c r="A6" s="39" t="s">
        <v>7</v>
      </c>
      <c r="B6" s="23" t="s">
        <v>8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4.9871023215821153E-3</v>
      </c>
      <c r="V6" s="30">
        <v>0</v>
      </c>
      <c r="W6" s="30">
        <v>0</v>
      </c>
      <c r="X6" s="30">
        <v>0</v>
      </c>
    </row>
    <row r="7" spans="1:24" ht="11.25" customHeight="1" x14ac:dyDescent="0.2">
      <c r="A7" s="39" t="s">
        <v>9</v>
      </c>
      <c r="B7" s="23" t="s">
        <v>10</v>
      </c>
      <c r="C7" s="30">
        <v>268.12570937231294</v>
      </c>
      <c r="D7" s="30">
        <v>117.20687876182285</v>
      </c>
      <c r="E7" s="30">
        <v>114.72665520206361</v>
      </c>
      <c r="F7" s="30">
        <v>114.54686156491829</v>
      </c>
      <c r="G7" s="30">
        <v>241.15821152192603</v>
      </c>
      <c r="H7" s="30">
        <v>121.55743766122097</v>
      </c>
      <c r="I7" s="30">
        <v>109.90051590713671</v>
      </c>
      <c r="J7" s="30">
        <v>96.401461736887356</v>
      </c>
      <c r="K7" s="30">
        <v>85.412295786758392</v>
      </c>
      <c r="L7" s="30">
        <v>74.294840928632837</v>
      </c>
      <c r="M7" s="30">
        <v>96.780997420464317</v>
      </c>
      <c r="N7" s="30">
        <v>116.56190885640586</v>
      </c>
      <c r="O7" s="30">
        <v>110.19707652622526</v>
      </c>
      <c r="P7" s="30">
        <v>129.8714531384351</v>
      </c>
      <c r="Q7" s="30">
        <v>111.50206362854685</v>
      </c>
      <c r="R7" s="30">
        <v>112.49544282029234</v>
      </c>
      <c r="S7" s="30">
        <v>111.03697334479793</v>
      </c>
      <c r="T7" s="30">
        <v>257.79320722269995</v>
      </c>
      <c r="U7" s="30">
        <v>247.92055030094576</v>
      </c>
      <c r="V7" s="30">
        <v>232.02777300085984</v>
      </c>
      <c r="W7" s="30">
        <v>153.46809974204641</v>
      </c>
      <c r="X7" s="30">
        <v>147.27962166809974</v>
      </c>
    </row>
    <row r="8" spans="1:24" ht="11.25" customHeight="1" x14ac:dyDescent="0.2">
      <c r="A8" s="40" t="s">
        <v>343</v>
      </c>
      <c r="B8" s="41" t="s">
        <v>344</v>
      </c>
      <c r="C8" s="42">
        <f t="shared" ref="C8" si="63">SUM(C9:C10)</f>
        <v>6.3413585554600163</v>
      </c>
      <c r="D8" s="42">
        <f t="shared" ref="D8" si="64">SUM(D9:D10)</f>
        <v>5.0752364574376605</v>
      </c>
      <c r="E8" s="42">
        <f t="shared" ref="E8" si="65">SUM(E9:E10)</f>
        <v>7.0898538263112645</v>
      </c>
      <c r="F8" s="42">
        <f t="shared" ref="F8" si="66">SUM(F9:F10)</f>
        <v>9.7010318142734313</v>
      </c>
      <c r="G8" s="42">
        <f t="shared" ref="G8" si="67">SUM(G9:G10)</f>
        <v>5.3727429062768701</v>
      </c>
      <c r="H8" s="42">
        <f t="shared" ref="H8" si="68">SUM(H9:H10)</f>
        <v>6.7260533104041258</v>
      </c>
      <c r="I8" s="42">
        <f t="shared" ref="I8" si="69">SUM(I9:I10)</f>
        <v>6.7150472914875312</v>
      </c>
      <c r="J8" s="42">
        <f t="shared" ref="J8" si="70">SUM(J9:J10)</f>
        <v>5.5426483233018047</v>
      </c>
      <c r="K8" s="42">
        <f t="shared" ref="K8" si="71">SUM(K9:K10)</f>
        <v>5.6444539982803086</v>
      </c>
      <c r="L8" s="42">
        <f t="shared" ref="L8" si="72">SUM(L9:L10)</f>
        <v>4.8447979363714531</v>
      </c>
      <c r="M8" s="42">
        <f t="shared" ref="M8" si="73">SUM(M9:M10)</f>
        <v>4.7854686156491839</v>
      </c>
      <c r="N8" s="42">
        <f t="shared" ref="N8" si="74">SUM(N9:N10)</f>
        <v>4.4407566638005163</v>
      </c>
      <c r="O8" s="42">
        <f t="shared" ref="O8" si="75">SUM(O9:O10)</f>
        <v>4.7499570077386073</v>
      </c>
      <c r="P8" s="42">
        <f t="shared" ref="P8" si="76">SUM(P9:P10)</f>
        <v>18.948581255374027</v>
      </c>
      <c r="Q8" s="42">
        <f t="shared" ref="Q8" si="77">SUM(Q9:Q10)</f>
        <v>45.455975924333615</v>
      </c>
      <c r="R8" s="42">
        <f t="shared" ref="R8" si="78">SUM(R9:R10)</f>
        <v>48.566380051590713</v>
      </c>
      <c r="S8" s="42">
        <f t="shared" ref="S8" si="79">SUM(S9:S10)</f>
        <v>6.7851246775580387</v>
      </c>
      <c r="T8" s="42">
        <f t="shared" ref="T8" si="80">SUM(T9:T10)</f>
        <v>6.92536543422184</v>
      </c>
      <c r="U8" s="42">
        <f t="shared" ref="U8" si="81">SUM(U9:U10)</f>
        <v>5.1053310404127261</v>
      </c>
      <c r="V8" s="42">
        <f t="shared" ref="V8" si="82">SUM(V9:V10)</f>
        <v>3.8343938091143586</v>
      </c>
      <c r="W8" s="42">
        <f t="shared" ref="W8:X8" si="83">SUM(W9:W10)</f>
        <v>2.7987962166809965</v>
      </c>
      <c r="X8" s="42">
        <f t="shared" si="83"/>
        <v>3.2192605331040416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6.3413585554600163</v>
      </c>
      <c r="D10" s="30">
        <v>5.0752364574376605</v>
      </c>
      <c r="E10" s="30">
        <v>7.0898538263112645</v>
      </c>
      <c r="F10" s="30">
        <v>9.7010318142734313</v>
      </c>
      <c r="G10" s="30">
        <v>5.3727429062768701</v>
      </c>
      <c r="H10" s="30">
        <v>6.7260533104041258</v>
      </c>
      <c r="I10" s="30">
        <v>6.7150472914875312</v>
      </c>
      <c r="J10" s="30">
        <v>5.5426483233018047</v>
      </c>
      <c r="K10" s="30">
        <v>5.6444539982803086</v>
      </c>
      <c r="L10" s="30">
        <v>4.8447979363714531</v>
      </c>
      <c r="M10" s="30">
        <v>4.7854686156491839</v>
      </c>
      <c r="N10" s="30">
        <v>4.4407566638005163</v>
      </c>
      <c r="O10" s="30">
        <v>4.7499570077386073</v>
      </c>
      <c r="P10" s="30">
        <v>18.948581255374027</v>
      </c>
      <c r="Q10" s="30">
        <v>45.455975924333615</v>
      </c>
      <c r="R10" s="30">
        <v>48.566380051590713</v>
      </c>
      <c r="S10" s="30">
        <v>6.7851246775580387</v>
      </c>
      <c r="T10" s="30">
        <v>6.92536543422184</v>
      </c>
      <c r="U10" s="30">
        <v>5.1053310404127261</v>
      </c>
      <c r="V10" s="30">
        <v>3.8343938091143586</v>
      </c>
      <c r="W10" s="30">
        <v>2.7987962166809965</v>
      </c>
      <c r="X10" s="30">
        <v>3.2192605331040416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" si="84">SUM(C12:C16)</f>
        <v>42.478159931212382</v>
      </c>
      <c r="D11" s="42">
        <f t="shared" ref="D11" si="85">SUM(D12:D16)</f>
        <v>50.842734307824585</v>
      </c>
      <c r="E11" s="42">
        <f t="shared" ref="E11" si="86">SUM(E12:E16)</f>
        <v>65.133705932932074</v>
      </c>
      <c r="F11" s="42">
        <f t="shared" ref="F11" si="87">SUM(F12:F16)</f>
        <v>88.27196904557178</v>
      </c>
      <c r="G11" s="42">
        <f t="shared" ref="G11" si="88">SUM(G12:G16)</f>
        <v>54.50653482373172</v>
      </c>
      <c r="H11" s="42">
        <f t="shared" ref="H11" si="89">SUM(H12:H16)</f>
        <v>59.51367153912296</v>
      </c>
      <c r="I11" s="42">
        <f t="shared" ref="I11" si="90">SUM(I12:I16)</f>
        <v>47.058039552880473</v>
      </c>
      <c r="J11" s="42">
        <f t="shared" ref="J11" si="91">SUM(J12:J16)</f>
        <v>61.207050730868438</v>
      </c>
      <c r="K11" s="42">
        <f t="shared" ref="K11" si="92">SUM(K12:K16)</f>
        <v>62.220034393809122</v>
      </c>
      <c r="L11" s="42">
        <f t="shared" ref="L11" si="93">SUM(L12:L16)</f>
        <v>52.125967325881327</v>
      </c>
      <c r="M11" s="42">
        <f t="shared" ref="M11" si="94">SUM(M12:M16)</f>
        <v>53.188564058469474</v>
      </c>
      <c r="N11" s="42">
        <f t="shared" ref="N11" si="95">SUM(N12:N16)</f>
        <v>67.328202923473768</v>
      </c>
      <c r="O11" s="42">
        <f t="shared" ref="O11" si="96">SUM(O12:O16)</f>
        <v>55.065004299226139</v>
      </c>
      <c r="P11" s="42">
        <f t="shared" ref="P11" si="97">SUM(P12:P16)</f>
        <v>57.604643164230431</v>
      </c>
      <c r="Q11" s="42">
        <f t="shared" ref="Q11" si="98">SUM(Q12:Q16)</f>
        <v>69.07695614789337</v>
      </c>
      <c r="R11" s="42">
        <f t="shared" ref="R11" si="99">SUM(R12:R16)</f>
        <v>67.270507308684429</v>
      </c>
      <c r="S11" s="42">
        <f t="shared" ref="S11" si="100">SUM(S12:S16)</f>
        <v>74.068099742046414</v>
      </c>
      <c r="T11" s="42">
        <f t="shared" ref="T11" si="101">SUM(T12:T16)</f>
        <v>65.954170249355101</v>
      </c>
      <c r="U11" s="42">
        <f t="shared" ref="U11" si="102">SUM(U12:U16)</f>
        <v>72.074892519346506</v>
      </c>
      <c r="V11" s="42">
        <f t="shared" ref="V11" si="103">SUM(V12:V16)</f>
        <v>69.179621668099728</v>
      </c>
      <c r="W11" s="42">
        <f t="shared" ref="W11:X11" si="104">SUM(W12:W16)</f>
        <v>60.46612209802236</v>
      </c>
      <c r="X11" s="42">
        <f t="shared" si="104"/>
        <v>69.033361994840917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</row>
    <row r="13" spans="1:24" ht="11.25" customHeight="1" x14ac:dyDescent="0.2">
      <c r="A13" s="39" t="s">
        <v>17</v>
      </c>
      <c r="B13" s="23" t="s">
        <v>18</v>
      </c>
      <c r="C13" s="30">
        <v>15.859673258813411</v>
      </c>
      <c r="D13" s="30">
        <v>21.328460877042129</v>
      </c>
      <c r="E13" s="30">
        <v>17.574118658641446</v>
      </c>
      <c r="F13" s="30">
        <v>29.202579535683576</v>
      </c>
      <c r="G13" s="30">
        <v>15.63697334479793</v>
      </c>
      <c r="H13" s="30">
        <v>10.904471195184868</v>
      </c>
      <c r="I13" s="30">
        <v>4.0913155631986236</v>
      </c>
      <c r="J13" s="30">
        <v>2.0459157351676698</v>
      </c>
      <c r="K13" s="30">
        <v>0</v>
      </c>
      <c r="L13" s="30">
        <v>2.0253654342218397</v>
      </c>
      <c r="M13" s="30">
        <v>2.0204643164230438</v>
      </c>
      <c r="N13" s="30">
        <v>2.737145313843508</v>
      </c>
      <c r="O13" s="30">
        <v>1.3686156491831469</v>
      </c>
      <c r="P13" s="30">
        <v>2.0320722269991398</v>
      </c>
      <c r="Q13" s="30">
        <v>2.037919174548581</v>
      </c>
      <c r="R13" s="30">
        <v>1.4310404127257093</v>
      </c>
      <c r="S13" s="30">
        <v>1.4153912295786757</v>
      </c>
      <c r="T13" s="30">
        <v>0.933018056749785</v>
      </c>
      <c r="U13" s="30">
        <v>4.6310404127257092</v>
      </c>
      <c r="V13" s="30">
        <v>4.667583834909717</v>
      </c>
      <c r="W13" s="30">
        <v>2.382717110920034</v>
      </c>
      <c r="X13" s="30">
        <v>1.8907136715391226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26.618486672398969</v>
      </c>
      <c r="D16" s="30">
        <v>29.51427343078246</v>
      </c>
      <c r="E16" s="30">
        <v>47.559587274290628</v>
      </c>
      <c r="F16" s="30">
        <v>59.069389509888211</v>
      </c>
      <c r="G16" s="30">
        <v>38.86956147893379</v>
      </c>
      <c r="H16" s="30">
        <v>48.609200343938092</v>
      </c>
      <c r="I16" s="30">
        <v>42.966723989681853</v>
      </c>
      <c r="J16" s="30">
        <v>59.16113499570077</v>
      </c>
      <c r="K16" s="30">
        <v>62.220034393809122</v>
      </c>
      <c r="L16" s="30">
        <v>50.100601891659487</v>
      </c>
      <c r="M16" s="30">
        <v>51.168099742046429</v>
      </c>
      <c r="N16" s="30">
        <v>64.591057609630255</v>
      </c>
      <c r="O16" s="30">
        <v>53.696388650042991</v>
      </c>
      <c r="P16" s="30">
        <v>55.572570937231291</v>
      </c>
      <c r="Q16" s="30">
        <v>67.039036973344793</v>
      </c>
      <c r="R16" s="30">
        <v>65.839466895958722</v>
      </c>
      <c r="S16" s="30">
        <v>72.65270851246774</v>
      </c>
      <c r="T16" s="30">
        <v>65.021152192605314</v>
      </c>
      <c r="U16" s="30">
        <v>67.443852106620795</v>
      </c>
      <c r="V16" s="30">
        <v>64.512037833190007</v>
      </c>
      <c r="W16" s="30">
        <v>58.083404987102327</v>
      </c>
      <c r="X16" s="30">
        <v>67.142648323301799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" si="105">SUM(C18:C21)</f>
        <v>4.7076526225279443</v>
      </c>
      <c r="D17" s="31">
        <f t="shared" ref="D17" si="106">SUM(D18:D21)</f>
        <v>8.9208942390369739</v>
      </c>
      <c r="E17" s="31">
        <f t="shared" ref="E17" si="107">SUM(E18:E21)</f>
        <v>8.7059329320722263</v>
      </c>
      <c r="F17" s="31">
        <f t="shared" ref="F17" si="108">SUM(F18:F21)</f>
        <v>8.2545141874462598</v>
      </c>
      <c r="G17" s="31">
        <f t="shared" ref="G17" si="109">SUM(G18:G21)</f>
        <v>8.4049871023215807</v>
      </c>
      <c r="H17" s="31">
        <f t="shared" ref="H17" si="110">SUM(H18:H21)</f>
        <v>7.5236457437661217</v>
      </c>
      <c r="I17" s="31">
        <f t="shared" ref="I17" si="111">SUM(I18:I21)</f>
        <v>5.9759243336199477</v>
      </c>
      <c r="J17" s="31">
        <f t="shared" ref="J17" si="112">SUM(J18:J21)</f>
        <v>9.0283748925193468</v>
      </c>
      <c r="K17" s="31">
        <f t="shared" ref="K17" si="113">SUM(K18:K21)</f>
        <v>10.124677558039554</v>
      </c>
      <c r="L17" s="31">
        <f t="shared" ref="L17" si="114">SUM(L18:L21)</f>
        <v>6.0619088564058465</v>
      </c>
      <c r="M17" s="31">
        <f t="shared" ref="M17" si="115">SUM(M18:M21)</f>
        <v>8.7059329320722263</v>
      </c>
      <c r="N17" s="31">
        <f t="shared" ref="N17" si="116">SUM(N18:N21)</f>
        <v>8.5769561478933785</v>
      </c>
      <c r="O17" s="31">
        <f t="shared" ref="O17" si="117">SUM(O18:O21)</f>
        <v>9.9097162510748067</v>
      </c>
      <c r="P17" s="31">
        <f t="shared" ref="P17" si="118">SUM(P18:P21)</f>
        <v>10.3396388650043</v>
      </c>
      <c r="Q17" s="31">
        <f t="shared" ref="Q17" si="119">SUM(Q18:Q21)</f>
        <v>7.9320722269991393</v>
      </c>
      <c r="R17" s="31">
        <f t="shared" ref="R17" si="120">SUM(R18:R21)</f>
        <v>4.901117798796216</v>
      </c>
      <c r="S17" s="31">
        <f t="shared" ref="S17" si="121">SUM(S18:S21)</f>
        <v>9.0283748925193468</v>
      </c>
      <c r="T17" s="31">
        <f t="shared" ref="T17" si="122">SUM(T18:T21)</f>
        <v>11.530352536543422</v>
      </c>
      <c r="U17" s="31">
        <f t="shared" ref="U17" si="123">SUM(U18:U21)</f>
        <v>9.5021496130696477</v>
      </c>
      <c r="V17" s="31">
        <f t="shared" ref="V17" si="124">SUM(V18:V21)</f>
        <v>3.202923473774721</v>
      </c>
      <c r="W17" s="31">
        <f t="shared" ref="W17:X17" si="125">SUM(W18:W21)</f>
        <v>5.8899398108340497</v>
      </c>
      <c r="X17" s="31">
        <f t="shared" si="125"/>
        <v>3.267411865864144</v>
      </c>
    </row>
    <row r="18" spans="1:24" ht="11.25" customHeight="1" x14ac:dyDescent="0.2">
      <c r="A18" s="22" t="s">
        <v>27</v>
      </c>
      <c r="B18" s="23" t="s">
        <v>28</v>
      </c>
      <c r="C18" s="30">
        <v>6.4488392089423904E-2</v>
      </c>
      <c r="D18" s="30">
        <v>4.2992261392949267E-2</v>
      </c>
      <c r="E18" s="30">
        <v>4.2992261392949267E-2</v>
      </c>
      <c r="F18" s="30">
        <v>0</v>
      </c>
      <c r="G18" s="30">
        <v>0.12897678417884781</v>
      </c>
      <c r="H18" s="30">
        <v>0.15047291487532241</v>
      </c>
      <c r="I18" s="30">
        <v>6.4488392089423904E-2</v>
      </c>
      <c r="J18" s="30">
        <v>4.2992261392949267E-2</v>
      </c>
      <c r="K18" s="30">
        <v>2.149613069647463E-2</v>
      </c>
      <c r="L18" s="30">
        <v>6.4488392089423904E-2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4.6431642304385203</v>
      </c>
      <c r="D19" s="30">
        <v>8.877901977644024</v>
      </c>
      <c r="E19" s="30">
        <v>8.6629406706792764</v>
      </c>
      <c r="F19" s="30">
        <v>8.2545141874462598</v>
      </c>
      <c r="G19" s="30">
        <v>8.2760103181427329</v>
      </c>
      <c r="H19" s="30">
        <v>7.3731728288907989</v>
      </c>
      <c r="I19" s="30">
        <v>5.9114359415305238</v>
      </c>
      <c r="J19" s="30">
        <v>8.9853826311263969</v>
      </c>
      <c r="K19" s="30">
        <v>10.103181427343079</v>
      </c>
      <c r="L19" s="30">
        <v>5.9974204643164226</v>
      </c>
      <c r="M19" s="30">
        <v>8.7059329320722263</v>
      </c>
      <c r="N19" s="30">
        <v>8.5769561478933785</v>
      </c>
      <c r="O19" s="30">
        <v>9.9097162510748067</v>
      </c>
      <c r="P19" s="30">
        <v>10.3396388650043</v>
      </c>
      <c r="Q19" s="30">
        <v>7.9320722269991393</v>
      </c>
      <c r="R19" s="30">
        <v>4.901117798796216</v>
      </c>
      <c r="S19" s="30">
        <v>9.0283748925193468</v>
      </c>
      <c r="T19" s="30">
        <v>11.530352536543422</v>
      </c>
      <c r="U19" s="30">
        <v>9.5021496130696477</v>
      </c>
      <c r="V19" s="30">
        <v>3.202923473774721</v>
      </c>
      <c r="W19" s="30">
        <v>5.8899398108340497</v>
      </c>
      <c r="X19" s="30">
        <v>3.267411865864144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" si="126">SUM(C23:C24)</f>
        <v>0</v>
      </c>
      <c r="D22" s="31">
        <f t="shared" ref="D22" si="127">SUM(D23:D24)</f>
        <v>0</v>
      </c>
      <c r="E22" s="31">
        <f t="shared" ref="E22" si="128">SUM(E23:E24)</f>
        <v>0</v>
      </c>
      <c r="F22" s="31">
        <f t="shared" ref="F22" si="129">SUM(F23:F24)</f>
        <v>0</v>
      </c>
      <c r="G22" s="31">
        <f t="shared" ref="G22" si="130">SUM(G23:G24)</f>
        <v>0</v>
      </c>
      <c r="H22" s="31">
        <f t="shared" ref="H22" si="131">SUM(H23:H24)</f>
        <v>0</v>
      </c>
      <c r="I22" s="31">
        <f t="shared" ref="I22" si="132">SUM(I23:I24)</f>
        <v>0</v>
      </c>
      <c r="J22" s="31">
        <f t="shared" ref="J22" si="133">SUM(J23:J24)</f>
        <v>0</v>
      </c>
      <c r="K22" s="31">
        <f t="shared" ref="K22" si="134">SUM(K23:K24)</f>
        <v>0</v>
      </c>
      <c r="L22" s="31">
        <f t="shared" ref="L22" si="135">SUM(L23:L24)</f>
        <v>0</v>
      </c>
      <c r="M22" s="31">
        <f t="shared" ref="M22" si="136">SUM(M23:M24)</f>
        <v>0</v>
      </c>
      <c r="N22" s="31">
        <f t="shared" ref="N22" si="137">SUM(N23:N24)</f>
        <v>0</v>
      </c>
      <c r="O22" s="31">
        <f t="shared" ref="O22" si="138">SUM(O23:O24)</f>
        <v>0</v>
      </c>
      <c r="P22" s="31">
        <f t="shared" ref="P22" si="139">SUM(P23:P24)</f>
        <v>0</v>
      </c>
      <c r="Q22" s="31">
        <f t="shared" ref="Q22" si="140">SUM(Q23:Q24)</f>
        <v>0.2400687876182287</v>
      </c>
      <c r="R22" s="31">
        <f t="shared" ref="R22" si="141">SUM(R23:R24)</f>
        <v>0.2400687876182287</v>
      </c>
      <c r="S22" s="31">
        <f t="shared" ref="S22" si="142">SUM(S23:S24)</f>
        <v>0.72012037833190023</v>
      </c>
      <c r="T22" s="31">
        <f t="shared" ref="T22" si="143">SUM(T23:T24)</f>
        <v>1.031814273430782E-2</v>
      </c>
      <c r="U22" s="31">
        <f t="shared" ref="U22" si="144">SUM(U23:U24)</f>
        <v>0</v>
      </c>
      <c r="V22" s="31">
        <f t="shared" ref="V22" si="145">SUM(V23:V24)</f>
        <v>0</v>
      </c>
      <c r="W22" s="31">
        <f t="shared" ref="W22:X22" si="146">SUM(W23:W24)</f>
        <v>0</v>
      </c>
      <c r="X22" s="31">
        <f t="shared" si="146"/>
        <v>0</v>
      </c>
    </row>
    <row r="23" spans="1:24" ht="11.25" customHeight="1" x14ac:dyDescent="0.2">
      <c r="A23" s="22" t="s">
        <v>37</v>
      </c>
      <c r="B23" s="23" t="s">
        <v>38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0.2400687876182287</v>
      </c>
      <c r="R23" s="30">
        <v>0.2400687876182287</v>
      </c>
      <c r="S23" s="30">
        <v>0.72012037833190023</v>
      </c>
      <c r="T23" s="30">
        <v>1.031814273430782E-2</v>
      </c>
      <c r="U23" s="30">
        <v>0</v>
      </c>
      <c r="V23" s="30">
        <v>0</v>
      </c>
      <c r="W23" s="30">
        <v>0</v>
      </c>
      <c r="X23" s="30">
        <v>0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47">SUM(C27,C33)</f>
        <v>923.96294067067925</v>
      </c>
      <c r="D26" s="31">
        <f t="shared" ref="D26" si="148">SUM(D27,D33)</f>
        <v>902.85950128976765</v>
      </c>
      <c r="E26" s="31">
        <f t="shared" ref="E26" si="149">SUM(E27,E33)</f>
        <v>893.58374892519339</v>
      </c>
      <c r="F26" s="31">
        <f t="shared" ref="F26" si="150">SUM(F27,F33)</f>
        <v>969.33181427343084</v>
      </c>
      <c r="G26" s="31">
        <f t="shared" ref="G26" si="151">SUM(G27,G33)</f>
        <v>902.30541702493554</v>
      </c>
      <c r="H26" s="31">
        <f t="shared" ref="H26" si="152">SUM(H27,H33)</f>
        <v>886.60834049871028</v>
      </c>
      <c r="I26" s="31">
        <f t="shared" ref="I26" si="153">SUM(I27,I33)</f>
        <v>855.13336199484081</v>
      </c>
      <c r="J26" s="31">
        <f t="shared" ref="J26" si="154">SUM(J27,J33)</f>
        <v>853.92579535683581</v>
      </c>
      <c r="K26" s="31">
        <f t="shared" ref="K26" si="155">SUM(K27,K33)</f>
        <v>872.24453998280308</v>
      </c>
      <c r="L26" s="31">
        <f t="shared" ref="L26" si="156">SUM(L27,L33)</f>
        <v>726.33602751504736</v>
      </c>
      <c r="M26" s="31">
        <f t="shared" ref="M26" si="157">SUM(M27,M33)</f>
        <v>729.89019776440261</v>
      </c>
      <c r="N26" s="31">
        <f t="shared" ref="N26" si="158">SUM(N27,N33)</f>
        <v>796.82502149613072</v>
      </c>
      <c r="O26" s="31">
        <f t="shared" ref="O26" si="159">SUM(O27,O33)</f>
        <v>761.48314703353401</v>
      </c>
      <c r="P26" s="31">
        <f t="shared" ref="P26" si="160">SUM(P27,P33)</f>
        <v>817.67592433362006</v>
      </c>
      <c r="Q26" s="31">
        <f t="shared" ref="Q26" si="161">SUM(Q27,Q33)</f>
        <v>816.90292347377488</v>
      </c>
      <c r="R26" s="31">
        <f t="shared" ref="R26" si="162">SUM(R27,R33)</f>
        <v>809.17910576096301</v>
      </c>
      <c r="S26" s="31">
        <f t="shared" ref="S26" si="163">SUM(S27,S33)</f>
        <v>830.60885640584684</v>
      </c>
      <c r="T26" s="31">
        <f t="shared" ref="T26" si="164">SUM(T27,T33)</f>
        <v>848.89054170249335</v>
      </c>
      <c r="U26" s="31">
        <f t="shared" ref="U26" si="165">SUM(U27,U33)</f>
        <v>865.58211521926057</v>
      </c>
      <c r="V26" s="31">
        <f t="shared" ref="V26" si="166">SUM(V27,V33)</f>
        <v>841.205588993981</v>
      </c>
      <c r="W26" s="31">
        <f t="shared" ref="W26:X26" si="167">SUM(W27,W33)</f>
        <v>755.10653482373164</v>
      </c>
      <c r="X26" s="31">
        <f t="shared" si="167"/>
        <v>827.35735167669804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" si="168">SUM(C28:C32)</f>
        <v>0</v>
      </c>
      <c r="D27" s="42">
        <f t="shared" ref="D27" si="169">SUM(D28:D32)</f>
        <v>0</v>
      </c>
      <c r="E27" s="42">
        <f t="shared" ref="E27" si="170">SUM(E28:E32)</f>
        <v>0</v>
      </c>
      <c r="F27" s="42">
        <f t="shared" ref="F27" si="171">SUM(F28:F32)</f>
        <v>0</v>
      </c>
      <c r="G27" s="42">
        <f t="shared" ref="G27" si="172">SUM(G28:G32)</f>
        <v>0</v>
      </c>
      <c r="H27" s="42">
        <f t="shared" ref="H27" si="173">SUM(H28:H32)</f>
        <v>0</v>
      </c>
      <c r="I27" s="42">
        <f t="shared" ref="I27" si="174">SUM(I28:I32)</f>
        <v>0</v>
      </c>
      <c r="J27" s="42">
        <f t="shared" ref="J27" si="175">SUM(J28:J32)</f>
        <v>0</v>
      </c>
      <c r="K27" s="42">
        <f t="shared" ref="K27" si="176">SUM(K28:K32)</f>
        <v>0</v>
      </c>
      <c r="L27" s="42">
        <f t="shared" ref="L27" si="177">SUM(L28:L32)</f>
        <v>0</v>
      </c>
      <c r="M27" s="42">
        <f t="shared" ref="M27" si="178">SUM(M28:M32)</f>
        <v>0</v>
      </c>
      <c r="N27" s="42">
        <f t="shared" ref="N27" si="179">SUM(N28:N32)</f>
        <v>0</v>
      </c>
      <c r="O27" s="42">
        <f t="shared" ref="O27" si="180">SUM(O28:O32)</f>
        <v>0</v>
      </c>
      <c r="P27" s="42">
        <f t="shared" ref="P27" si="181">SUM(P28:P32)</f>
        <v>0</v>
      </c>
      <c r="Q27" s="42">
        <f t="shared" ref="Q27" si="182">SUM(Q28:Q32)</f>
        <v>0</v>
      </c>
      <c r="R27" s="42">
        <f t="shared" ref="R27" si="183">SUM(R28:R32)</f>
        <v>0</v>
      </c>
      <c r="S27" s="42">
        <f t="shared" ref="S27" si="184">SUM(S28:S32)</f>
        <v>0</v>
      </c>
      <c r="T27" s="42">
        <f t="shared" ref="T27" si="185">SUM(T28:T32)</f>
        <v>0</v>
      </c>
      <c r="U27" s="42">
        <f t="shared" ref="U27" si="186">SUM(U28:U32)</f>
        <v>0</v>
      </c>
      <c r="V27" s="42">
        <f t="shared" ref="V27" si="187">SUM(V28:V32)</f>
        <v>0</v>
      </c>
      <c r="W27" s="42">
        <f t="shared" ref="W27:X27" si="188">SUM(W28:W32)</f>
        <v>0</v>
      </c>
      <c r="X27" s="42">
        <f t="shared" si="188"/>
        <v>0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" si="189">SUM(C34:C50)</f>
        <v>923.96294067067925</v>
      </c>
      <c r="D33" s="42">
        <f t="shared" ref="D33" si="190">SUM(D34:D50)</f>
        <v>902.85950128976765</v>
      </c>
      <c r="E33" s="42">
        <f t="shared" ref="E33" si="191">SUM(E34:E50)</f>
        <v>893.58374892519339</v>
      </c>
      <c r="F33" s="42">
        <f t="shared" ref="F33" si="192">SUM(F34:F50)</f>
        <v>969.33181427343084</v>
      </c>
      <c r="G33" s="42">
        <f t="shared" ref="G33" si="193">SUM(G34:G50)</f>
        <v>902.30541702493554</v>
      </c>
      <c r="H33" s="42">
        <f t="shared" ref="H33" si="194">SUM(H34:H50)</f>
        <v>886.60834049871028</v>
      </c>
      <c r="I33" s="42">
        <f t="shared" ref="I33" si="195">SUM(I34:I50)</f>
        <v>855.13336199484081</v>
      </c>
      <c r="J33" s="42">
        <f t="shared" ref="J33" si="196">SUM(J34:J50)</f>
        <v>853.92579535683581</v>
      </c>
      <c r="K33" s="42">
        <f t="shared" ref="K33" si="197">SUM(K34:K50)</f>
        <v>872.24453998280308</v>
      </c>
      <c r="L33" s="42">
        <f t="shared" ref="L33" si="198">SUM(L34:L50)</f>
        <v>726.33602751504736</v>
      </c>
      <c r="M33" s="42">
        <f t="shared" ref="M33" si="199">SUM(M34:M50)</f>
        <v>729.89019776440261</v>
      </c>
      <c r="N33" s="42">
        <f t="shared" ref="N33" si="200">SUM(N34:N50)</f>
        <v>796.82502149613072</v>
      </c>
      <c r="O33" s="42">
        <f t="shared" ref="O33" si="201">SUM(O34:O50)</f>
        <v>761.48314703353401</v>
      </c>
      <c r="P33" s="42">
        <f t="shared" ref="P33" si="202">SUM(P34:P50)</f>
        <v>817.67592433362006</v>
      </c>
      <c r="Q33" s="42">
        <f t="shared" ref="Q33" si="203">SUM(Q34:Q50)</f>
        <v>816.90292347377488</v>
      </c>
      <c r="R33" s="42">
        <f t="shared" ref="R33" si="204">SUM(R34:R50)</f>
        <v>809.17910576096301</v>
      </c>
      <c r="S33" s="42">
        <f t="shared" ref="S33" si="205">SUM(S34:S50)</f>
        <v>830.60885640584684</v>
      </c>
      <c r="T33" s="42">
        <f t="shared" ref="T33" si="206">SUM(T34:T50)</f>
        <v>848.89054170249335</v>
      </c>
      <c r="U33" s="42">
        <f t="shared" ref="U33" si="207">SUM(U34:U50)</f>
        <v>865.58211521926057</v>
      </c>
      <c r="V33" s="42">
        <f t="shared" ref="V33" si="208">SUM(V34:V50)</f>
        <v>841.205588993981</v>
      </c>
      <c r="W33" s="42">
        <f t="shared" ref="W33:X33" si="209">SUM(W34:W50)</f>
        <v>755.10653482373164</v>
      </c>
      <c r="X33" s="42">
        <f t="shared" si="209"/>
        <v>827.35735167669804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45.408942390369731</v>
      </c>
      <c r="D36" s="30">
        <v>53.525537403267407</v>
      </c>
      <c r="E36" s="30">
        <v>55.779191745485811</v>
      </c>
      <c r="F36" s="30">
        <v>81.76259673258815</v>
      </c>
      <c r="G36" s="30">
        <v>84.627944969905414</v>
      </c>
      <c r="H36" s="30">
        <v>70.94789337919174</v>
      </c>
      <c r="I36" s="30">
        <v>78.569819432502157</v>
      </c>
      <c r="J36" s="30">
        <v>69.60945829750645</v>
      </c>
      <c r="K36" s="30">
        <v>86.660103181427317</v>
      </c>
      <c r="L36" s="30">
        <v>65.574634565778169</v>
      </c>
      <c r="M36" s="30">
        <v>69.446173688736025</v>
      </c>
      <c r="N36" s="30">
        <v>50.384780739466891</v>
      </c>
      <c r="O36" s="30">
        <v>34.825107480653479</v>
      </c>
      <c r="P36" s="30">
        <v>31.707136715391222</v>
      </c>
      <c r="Q36" s="30">
        <v>33.435683576956144</v>
      </c>
      <c r="R36" s="30">
        <v>50.680911435941525</v>
      </c>
      <c r="S36" s="30">
        <v>47.182287188306098</v>
      </c>
      <c r="T36" s="30">
        <v>54.930438521066201</v>
      </c>
      <c r="U36" s="30">
        <v>51.428460877042127</v>
      </c>
      <c r="V36" s="30">
        <v>56.508426483233009</v>
      </c>
      <c r="W36" s="30">
        <v>47.435167669819435</v>
      </c>
      <c r="X36" s="30">
        <v>46.543852106620804</v>
      </c>
    </row>
    <row r="37" spans="1:24" ht="11.25" customHeight="1" x14ac:dyDescent="0.2">
      <c r="A37" s="39" t="s">
        <v>61</v>
      </c>
      <c r="B37" s="23" t="s">
        <v>62</v>
      </c>
      <c r="C37" s="30">
        <v>1.058125537403267</v>
      </c>
      <c r="D37" s="30">
        <v>0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3.1814273430782461E-3</v>
      </c>
      <c r="K37" s="30">
        <v>0</v>
      </c>
      <c r="L37" s="30">
        <v>1.050902837489252</v>
      </c>
      <c r="M37" s="30">
        <v>1.031814273430782E-3</v>
      </c>
      <c r="N37" s="30">
        <v>0</v>
      </c>
      <c r="O37" s="30">
        <v>1.050902837489252</v>
      </c>
      <c r="P37" s="30">
        <v>0</v>
      </c>
      <c r="Q37" s="30">
        <v>1.6938950988822012E-2</v>
      </c>
      <c r="R37" s="30">
        <v>1.0576096302665519E-2</v>
      </c>
      <c r="S37" s="30">
        <v>2.0120378331900259E-2</v>
      </c>
      <c r="T37" s="30">
        <v>0.31840068787618231</v>
      </c>
      <c r="U37" s="30">
        <v>0.32648323301805665</v>
      </c>
      <c r="V37" s="30">
        <v>0.1171969045571797</v>
      </c>
      <c r="W37" s="30">
        <v>7.4892519346517625E-2</v>
      </c>
      <c r="X37" s="30">
        <v>0.34436801375752368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</row>
    <row r="41" spans="1:24" ht="11.25" customHeight="1" x14ac:dyDescent="0.2">
      <c r="A41" s="39" t="s">
        <v>69</v>
      </c>
      <c r="B41" s="23" t="s">
        <v>70</v>
      </c>
      <c r="C41" s="30">
        <v>1.533791917454858</v>
      </c>
      <c r="D41" s="30">
        <v>1.0218400687876179</v>
      </c>
      <c r="E41" s="30">
        <v>0.77798796216680988</v>
      </c>
      <c r="F41" s="30">
        <v>0.5911435941530524</v>
      </c>
      <c r="G41" s="30">
        <v>0.40644883920894243</v>
      </c>
      <c r="H41" s="30">
        <v>2.9599312123817709</v>
      </c>
      <c r="I41" s="30">
        <v>3.3208942390369729</v>
      </c>
      <c r="J41" s="30">
        <v>0.95322441960447113</v>
      </c>
      <c r="K41" s="30">
        <v>0.96483233018056747</v>
      </c>
      <c r="L41" s="30">
        <v>0.23963886500429921</v>
      </c>
      <c r="M41" s="30">
        <v>0.2132416165090284</v>
      </c>
      <c r="N41" s="30">
        <v>0.37153912295786762</v>
      </c>
      <c r="O41" s="30">
        <v>0.57532244196044702</v>
      </c>
      <c r="P41" s="30">
        <v>0.63018056749785034</v>
      </c>
      <c r="Q41" s="30">
        <v>0.12880481513327599</v>
      </c>
      <c r="R41" s="30">
        <v>0.17102321582115221</v>
      </c>
      <c r="S41" s="30">
        <v>0.11504729148753221</v>
      </c>
      <c r="T41" s="30">
        <v>0.31556319862424753</v>
      </c>
      <c r="U41" s="30">
        <v>0.25640584694754942</v>
      </c>
      <c r="V41" s="30">
        <v>0.4786758383490971</v>
      </c>
      <c r="W41" s="30">
        <v>0.22166809974204635</v>
      </c>
      <c r="X41" s="30">
        <v>0.17411865864144446</v>
      </c>
    </row>
    <row r="42" spans="1:24" ht="11.25" customHeight="1" x14ac:dyDescent="0.2">
      <c r="A42" s="39" t="s">
        <v>71</v>
      </c>
      <c r="B42" s="23" t="s">
        <v>72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572.67446259673261</v>
      </c>
      <c r="D43" s="30">
        <v>565.51057609630254</v>
      </c>
      <c r="E43" s="30">
        <v>565.06655202063621</v>
      </c>
      <c r="F43" s="30">
        <v>653.19294926913153</v>
      </c>
      <c r="G43" s="30">
        <v>601.74316423043854</v>
      </c>
      <c r="H43" s="30">
        <v>602.25339638865012</v>
      </c>
      <c r="I43" s="30">
        <v>539.53611349956986</v>
      </c>
      <c r="J43" s="30">
        <v>570.73129836629414</v>
      </c>
      <c r="K43" s="30">
        <v>583.84144453998283</v>
      </c>
      <c r="L43" s="30">
        <v>523.80576096302661</v>
      </c>
      <c r="M43" s="30">
        <v>519.11616509028386</v>
      </c>
      <c r="N43" s="30">
        <v>600.42631126397248</v>
      </c>
      <c r="O43" s="30">
        <v>577.16646603611355</v>
      </c>
      <c r="P43" s="30">
        <v>670.85150472914881</v>
      </c>
      <c r="Q43" s="30">
        <v>665.81435941530526</v>
      </c>
      <c r="R43" s="30">
        <v>655.23043852106616</v>
      </c>
      <c r="S43" s="30">
        <v>667.69105760963021</v>
      </c>
      <c r="T43" s="30">
        <v>676.73310404127244</v>
      </c>
      <c r="U43" s="30">
        <v>689.92287188306113</v>
      </c>
      <c r="V43" s="30">
        <v>663.43766122098009</v>
      </c>
      <c r="W43" s="30">
        <v>613.16139294926904</v>
      </c>
      <c r="X43" s="30">
        <v>699.93404987102315</v>
      </c>
    </row>
    <row r="44" spans="1:24" ht="11.25" customHeight="1" x14ac:dyDescent="0.2">
      <c r="A44" s="39" t="s">
        <v>75</v>
      </c>
      <c r="B44" s="23" t="s">
        <v>76</v>
      </c>
      <c r="C44" s="30">
        <v>303.28761822871877</v>
      </c>
      <c r="D44" s="30">
        <v>282.80154772141009</v>
      </c>
      <c r="E44" s="30">
        <v>271.96001719690457</v>
      </c>
      <c r="F44" s="30">
        <v>225.56999140154772</v>
      </c>
      <c r="G44" s="30">
        <v>204.64402407566638</v>
      </c>
      <c r="H44" s="30">
        <v>197.09948409286329</v>
      </c>
      <c r="I44" s="30">
        <v>221.11014617368875</v>
      </c>
      <c r="J44" s="30">
        <v>200.99243336199481</v>
      </c>
      <c r="K44" s="30">
        <v>165.98968185726568</v>
      </c>
      <c r="L44" s="30">
        <v>124.74342218400689</v>
      </c>
      <c r="M44" s="30">
        <v>135.29217540842649</v>
      </c>
      <c r="N44" s="30">
        <v>137.54471195184868</v>
      </c>
      <c r="O44" s="30">
        <v>141.66354256233879</v>
      </c>
      <c r="P44" s="30">
        <v>108.27549441100601</v>
      </c>
      <c r="Q44" s="30">
        <v>110.54041272570937</v>
      </c>
      <c r="R44" s="30">
        <v>96.802149613069645</v>
      </c>
      <c r="S44" s="30">
        <v>108.52536543422184</v>
      </c>
      <c r="T44" s="30">
        <v>105.36629406706791</v>
      </c>
      <c r="U44" s="30">
        <v>116.02742906276869</v>
      </c>
      <c r="V44" s="30">
        <v>113.43224419604471</v>
      </c>
      <c r="W44" s="30">
        <v>87.765520206362851</v>
      </c>
      <c r="X44" s="30">
        <v>71.957781599312113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3.1814273430782461E-3</v>
      </c>
      <c r="I45" s="30">
        <v>2.149613069647463E-3</v>
      </c>
      <c r="J45" s="30">
        <v>2.149613069647463E-3</v>
      </c>
      <c r="K45" s="30">
        <v>1.031814273430782E-3</v>
      </c>
      <c r="L45" s="30">
        <v>1.031814273430782E-3</v>
      </c>
      <c r="M45" s="30">
        <v>1.031814273430782E-3</v>
      </c>
      <c r="N45" s="30">
        <v>1.031814273430782E-3</v>
      </c>
      <c r="O45" s="30">
        <v>1.031814273430782E-3</v>
      </c>
      <c r="P45" s="30">
        <v>1.031814273430782E-3</v>
      </c>
      <c r="Q45" s="30">
        <v>1.031814273430782E-3</v>
      </c>
      <c r="R45" s="30">
        <v>1.031814273430782E-3</v>
      </c>
      <c r="S45" s="30">
        <v>0</v>
      </c>
      <c r="T45" s="30">
        <v>0</v>
      </c>
      <c r="U45" s="30">
        <v>2.3989681857265691E-2</v>
      </c>
      <c r="V45" s="30">
        <v>2.3989681857265691E-2</v>
      </c>
      <c r="W45" s="30">
        <v>0</v>
      </c>
      <c r="X45" s="30">
        <v>7.497850386930352E-2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0</v>
      </c>
      <c r="D48" s="30">
        <v>0</v>
      </c>
      <c r="E48" s="30">
        <v>0</v>
      </c>
      <c r="F48" s="30">
        <v>1.5003439380911441</v>
      </c>
      <c r="G48" s="30">
        <v>2.2505588993981078</v>
      </c>
      <c r="H48" s="30">
        <v>3.750988822012038</v>
      </c>
      <c r="I48" s="30">
        <v>3.0007738607050731</v>
      </c>
      <c r="J48" s="30">
        <v>3.0007738607050731</v>
      </c>
      <c r="K48" s="30">
        <v>26.154170249355115</v>
      </c>
      <c r="L48" s="30">
        <v>2.2873602751504722</v>
      </c>
      <c r="M48" s="30">
        <v>2.2505588993981078</v>
      </c>
      <c r="N48" s="30">
        <v>4.5011177987962174</v>
      </c>
      <c r="O48" s="30">
        <v>4.5011177987962174</v>
      </c>
      <c r="P48" s="30">
        <v>5.251332760103181</v>
      </c>
      <c r="Q48" s="30">
        <v>5.2578675838349094</v>
      </c>
      <c r="R48" s="30">
        <v>4.5858125537403263</v>
      </c>
      <c r="S48" s="30">
        <v>5.3501289767841786</v>
      </c>
      <c r="T48" s="30">
        <v>4.5858125537403263</v>
      </c>
      <c r="U48" s="30">
        <v>4.5858125537403263</v>
      </c>
      <c r="V48" s="30">
        <v>6.114445399828031</v>
      </c>
      <c r="W48" s="30">
        <v>5.3501289767841786</v>
      </c>
      <c r="X48" s="30">
        <v>6.114445399828031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0</v>
      </c>
      <c r="D50" s="30">
        <v>0</v>
      </c>
      <c r="E50" s="30">
        <v>0</v>
      </c>
      <c r="F50" s="30">
        <v>6.7147893379191741</v>
      </c>
      <c r="G50" s="30">
        <v>8.6332760103181414</v>
      </c>
      <c r="H50" s="30">
        <v>9.5934651762682712</v>
      </c>
      <c r="I50" s="30">
        <v>9.5934651762682712</v>
      </c>
      <c r="J50" s="30">
        <v>8.6332760103181414</v>
      </c>
      <c r="K50" s="30">
        <v>8.6332760103181414</v>
      </c>
      <c r="L50" s="30">
        <v>8.6332760103181414</v>
      </c>
      <c r="M50" s="30">
        <v>3.5698194325021495</v>
      </c>
      <c r="N50" s="30">
        <v>3.5955288048151339</v>
      </c>
      <c r="O50" s="30">
        <v>1.6996560619088563</v>
      </c>
      <c r="P50" s="30">
        <v>0.9592433361994841</v>
      </c>
      <c r="Q50" s="30">
        <v>1.7078245915735166</v>
      </c>
      <c r="R50" s="30">
        <v>1.6971625107480652</v>
      </c>
      <c r="S50" s="30">
        <v>1.7248495270851247</v>
      </c>
      <c r="T50" s="30">
        <v>6.6409286328460873</v>
      </c>
      <c r="U50" s="30">
        <v>3.0106620808254512</v>
      </c>
      <c r="V50" s="30">
        <v>1.0929492691315563</v>
      </c>
      <c r="W50" s="30">
        <v>1.0977644024075666</v>
      </c>
      <c r="X50" s="30">
        <v>2.2137575236457434</v>
      </c>
    </row>
    <row r="51" spans="1:24" ht="11.25" customHeight="1" x14ac:dyDescent="0.2">
      <c r="A51" s="24" t="s">
        <v>89</v>
      </c>
      <c r="B51" s="25" t="s">
        <v>90</v>
      </c>
      <c r="C51" s="31">
        <v>630.09449699054176</v>
      </c>
      <c r="D51" s="31">
        <v>608.93198624247623</v>
      </c>
      <c r="E51" s="31">
        <v>646.83662940670672</v>
      </c>
      <c r="F51" s="31">
        <v>629.19337919174541</v>
      </c>
      <c r="G51" s="31">
        <v>646.66208082545131</v>
      </c>
      <c r="H51" s="31">
        <v>738.84411006018888</v>
      </c>
      <c r="I51" s="31">
        <v>553.21711092003432</v>
      </c>
      <c r="J51" s="31">
        <v>622.80954428202915</v>
      </c>
      <c r="K51" s="31">
        <v>656.84402407566608</v>
      </c>
      <c r="L51" s="31">
        <v>538.66182287188303</v>
      </c>
      <c r="M51" s="31">
        <v>612.34471195184869</v>
      </c>
      <c r="N51" s="31">
        <v>706.55631986242474</v>
      </c>
      <c r="O51" s="31">
        <v>690.5938950988824</v>
      </c>
      <c r="P51" s="31">
        <v>837.84987102321588</v>
      </c>
      <c r="Q51" s="31">
        <v>752.66999140154792</v>
      </c>
      <c r="R51" s="31">
        <v>664.80352536543421</v>
      </c>
      <c r="S51" s="31">
        <v>709.11659501289751</v>
      </c>
      <c r="T51" s="31">
        <v>720.84565778159913</v>
      </c>
      <c r="U51" s="31">
        <v>759.5862424763543</v>
      </c>
      <c r="V51" s="31">
        <v>704.87042132416161</v>
      </c>
      <c r="W51" s="31">
        <v>719.08056749785055</v>
      </c>
      <c r="X51" s="31">
        <v>729.90834049871012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" si="210">SUM(C53:C70)</f>
        <v>2.6010926353534827</v>
      </c>
      <c r="D52" s="31">
        <f t="shared" ref="D52" si="211">SUM(D53:D70)</f>
        <v>3.5657844983479952</v>
      </c>
      <c r="E52" s="31">
        <f t="shared" ref="E52" si="212">SUM(E53:E70)</f>
        <v>5.1712597792184543</v>
      </c>
      <c r="F52" s="31">
        <f t="shared" ref="F52" si="213">SUM(F53:F70)</f>
        <v>5.2926315436370057</v>
      </c>
      <c r="G52" s="31">
        <f t="shared" ref="G52" si="214">SUM(G53:G70)</f>
        <v>5.888621785677028</v>
      </c>
      <c r="H52" s="31">
        <f t="shared" ref="H52" si="215">SUM(H53:H70)</f>
        <v>41.441342639063691</v>
      </c>
      <c r="I52" s="31">
        <f t="shared" ref="I52" si="216">SUM(I53:I70)</f>
        <v>39.864432915828878</v>
      </c>
      <c r="J52" s="31">
        <f t="shared" ref="J52" si="217">SUM(J53:J70)</f>
        <v>28.608542700739836</v>
      </c>
      <c r="K52" s="31">
        <f t="shared" ref="K52" si="218">SUM(K53:K70)</f>
        <v>42.212816644384731</v>
      </c>
      <c r="L52" s="31">
        <f t="shared" ref="L52" si="219">SUM(L53:L70)</f>
        <v>57.16357357656134</v>
      </c>
      <c r="M52" s="31">
        <f t="shared" ref="M52" si="220">SUM(M53:M70)</f>
        <v>65.201503262536434</v>
      </c>
      <c r="N52" s="31">
        <f t="shared" ref="N52" si="221">SUM(N53:N70)</f>
        <v>52.754656991986977</v>
      </c>
      <c r="O52" s="31">
        <f t="shared" ref="O52" si="222">SUM(O53:O70)</f>
        <v>48.503743185220756</v>
      </c>
      <c r="P52" s="31">
        <f t="shared" ref="P52" si="223">SUM(P53:P70)</f>
        <v>40.481983317733324</v>
      </c>
      <c r="Q52" s="31">
        <f t="shared" ref="Q52" si="224">SUM(Q53:Q70)</f>
        <v>43.616485869006233</v>
      </c>
      <c r="R52" s="31">
        <f t="shared" ref="R52" si="225">SUM(R53:R70)</f>
        <v>85.782062056342653</v>
      </c>
      <c r="S52" s="31">
        <f t="shared" ref="S52" si="226">SUM(S53:S70)</f>
        <v>77.927604688312044</v>
      </c>
      <c r="T52" s="31">
        <f t="shared" ref="T52" si="227">SUM(T53:T70)</f>
        <v>74.641444753266157</v>
      </c>
      <c r="U52" s="31">
        <f t="shared" ref="U52" si="228">SUM(U53:U70)</f>
        <v>71.600049563757025</v>
      </c>
      <c r="V52" s="31">
        <f t="shared" ref="V52" si="229">SUM(V53:V70)</f>
        <v>64.904964415903109</v>
      </c>
      <c r="W52" s="31">
        <f t="shared" ref="W52:X52" si="230">SUM(W53:W70)</f>
        <v>77.922350713607187</v>
      </c>
      <c r="X52" s="31">
        <f t="shared" si="230"/>
        <v>87.750768375983341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1.6337059329320719E-3</v>
      </c>
      <c r="J57" s="30">
        <v>1.6337059329320719E-3</v>
      </c>
      <c r="K57" s="30">
        <v>1.6337059329320719E-3</v>
      </c>
      <c r="L57" s="30">
        <v>2.0636285468615648E-3</v>
      </c>
      <c r="M57" s="30">
        <v>3.9552880481513323E-3</v>
      </c>
      <c r="N57" s="30">
        <v>1.659501289767842E-2</v>
      </c>
      <c r="O57" s="30">
        <v>2.7858985382631121E-2</v>
      </c>
      <c r="P57" s="30">
        <v>2.8460877042132411E-2</v>
      </c>
      <c r="Q57" s="30">
        <v>2.9062768701633709E-2</v>
      </c>
      <c r="R57" s="30">
        <v>2.957867583834909E-2</v>
      </c>
      <c r="S57" s="30">
        <v>2.957867583834909E-2</v>
      </c>
      <c r="T57" s="30">
        <v>3.026655202063628E-2</v>
      </c>
      <c r="U57" s="30">
        <v>3.026655202063628E-2</v>
      </c>
      <c r="V57" s="30">
        <v>3.026655202063628E-2</v>
      </c>
      <c r="W57" s="30">
        <v>3.026655202063628E-2</v>
      </c>
      <c r="X57" s="30">
        <v>3.026655202063628E-2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1.8391229578675838</v>
      </c>
      <c r="D59" s="30">
        <v>2.6751504729148747</v>
      </c>
      <c r="E59" s="30">
        <v>4.2752364574376598</v>
      </c>
      <c r="F59" s="30">
        <v>3.6543422184006871</v>
      </c>
      <c r="G59" s="30">
        <v>3.9887360275150474</v>
      </c>
      <c r="H59" s="30">
        <v>39.391745485812557</v>
      </c>
      <c r="I59" s="30">
        <v>36.376526225279449</v>
      </c>
      <c r="J59" s="30">
        <v>23.834135855546009</v>
      </c>
      <c r="K59" s="30">
        <v>37.749011177987946</v>
      </c>
      <c r="L59" s="30">
        <v>48.804729148753225</v>
      </c>
      <c r="M59" s="30">
        <v>57.63568357695614</v>
      </c>
      <c r="N59" s="30">
        <v>46.118658641444533</v>
      </c>
      <c r="O59" s="30">
        <v>42.386242476354269</v>
      </c>
      <c r="P59" s="30">
        <v>30.376096302665516</v>
      </c>
      <c r="Q59" s="30">
        <v>29.636973344797934</v>
      </c>
      <c r="R59" s="30">
        <v>63.938263112639724</v>
      </c>
      <c r="S59" s="30">
        <v>40.008598452278584</v>
      </c>
      <c r="T59" s="30">
        <v>33.927429062768709</v>
      </c>
      <c r="U59" s="30">
        <v>22.038865004299218</v>
      </c>
      <c r="V59" s="30">
        <v>17.996818572656917</v>
      </c>
      <c r="W59" s="30">
        <v>28.972055030094584</v>
      </c>
      <c r="X59" s="30">
        <v>36.505417024935511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5.159071367153912E-4</v>
      </c>
      <c r="L61" s="30">
        <v>8.5984522785898529E-4</v>
      </c>
      <c r="M61" s="30">
        <v>7.1367153912295783E-3</v>
      </c>
      <c r="N61" s="30">
        <v>0.34909716251074807</v>
      </c>
      <c r="O61" s="30">
        <v>0.49320722269991402</v>
      </c>
      <c r="P61" s="30">
        <v>2.6446259673258807</v>
      </c>
      <c r="Q61" s="30">
        <v>2.1006018916595011</v>
      </c>
      <c r="R61" s="30">
        <v>6.8612209802235604</v>
      </c>
      <c r="S61" s="30">
        <v>9.7109200343938085</v>
      </c>
      <c r="T61" s="30">
        <v>7.9610490111779875</v>
      </c>
      <c r="U61" s="30">
        <v>9.6547721410146163</v>
      </c>
      <c r="V61" s="30">
        <v>9.4529664660361128</v>
      </c>
      <c r="W61" s="30">
        <v>8.3699914015477201</v>
      </c>
      <c r="X61" s="30">
        <v>5.0803955288048144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0.81203783319002576</v>
      </c>
      <c r="G62" s="30">
        <v>1.050902837489252</v>
      </c>
      <c r="H62" s="30">
        <v>0.9792777300085983</v>
      </c>
      <c r="I62" s="30">
        <v>1.3613929492691312</v>
      </c>
      <c r="J62" s="30">
        <v>1.791315563198624</v>
      </c>
      <c r="K62" s="30">
        <v>1.958555460017197</v>
      </c>
      <c r="L62" s="30">
        <v>1.863026655202064</v>
      </c>
      <c r="M62" s="30">
        <v>2.2690455717970761</v>
      </c>
      <c r="N62" s="30">
        <v>1.863026655202064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8.5124677558039551E-3</v>
      </c>
      <c r="V62" s="30">
        <v>7.222699914015477E-3</v>
      </c>
      <c r="W62" s="30">
        <v>0</v>
      </c>
      <c r="X62" s="30">
        <v>0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6.0189165950128975E-4</v>
      </c>
      <c r="R64" s="30">
        <v>6.0189165950128975E-4</v>
      </c>
      <c r="S64" s="30">
        <v>1.2897678417884779E-3</v>
      </c>
      <c r="T64" s="30">
        <v>6.0189165950128975E-4</v>
      </c>
      <c r="U64" s="30">
        <v>6.0189165950128975E-4</v>
      </c>
      <c r="V64" s="30">
        <v>6.0189165950128975E-4</v>
      </c>
      <c r="W64" s="30">
        <v>0</v>
      </c>
      <c r="X64" s="30">
        <v>6.0189165950128975E-4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1.805674978503869E-3</v>
      </c>
      <c r="I65" s="30">
        <v>1.16079105760963E-2</v>
      </c>
      <c r="J65" s="30">
        <v>5.4170249355116077E-3</v>
      </c>
      <c r="K65" s="30">
        <v>1.074806534823732E-2</v>
      </c>
      <c r="L65" s="30">
        <v>1.788478073946689E-2</v>
      </c>
      <c r="M65" s="30">
        <v>3.2244196044711952E-2</v>
      </c>
      <c r="N65" s="30">
        <v>3.4909716251074807E-2</v>
      </c>
      <c r="O65" s="30">
        <v>5.5546001719690451E-2</v>
      </c>
      <c r="P65" s="30">
        <v>4.2132416165090281E-2</v>
      </c>
      <c r="Q65" s="30">
        <v>0.234737747205503</v>
      </c>
      <c r="R65" s="30">
        <v>0.53396388650042992</v>
      </c>
      <c r="S65" s="30">
        <v>2.346517626827171</v>
      </c>
      <c r="T65" s="30">
        <v>5.0218400687876183</v>
      </c>
      <c r="U65" s="30">
        <v>5.0218400687876183</v>
      </c>
      <c r="V65" s="30">
        <v>3.0131556319862418</v>
      </c>
      <c r="W65" s="30">
        <v>4.0174548581255367</v>
      </c>
      <c r="X65" s="30">
        <v>4.0174548581255367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5.5202063628546863E-2</v>
      </c>
      <c r="I66" s="30">
        <v>0.25081685296646611</v>
      </c>
      <c r="J66" s="30">
        <v>1.2209802235597591</v>
      </c>
      <c r="K66" s="30">
        <v>1.4427343078245916</v>
      </c>
      <c r="L66" s="30">
        <v>2.2986242476354253</v>
      </c>
      <c r="M66" s="30">
        <v>2.3926913155631979</v>
      </c>
      <c r="N66" s="30">
        <v>2.3765262252794495</v>
      </c>
      <c r="O66" s="30">
        <v>4.2656061908856397</v>
      </c>
      <c r="P66" s="30">
        <v>5.8862424763542549</v>
      </c>
      <c r="Q66" s="30">
        <v>7.2298366294067051</v>
      </c>
      <c r="R66" s="30">
        <v>9.4852966466036097</v>
      </c>
      <c r="S66" s="30">
        <v>20.187618228718826</v>
      </c>
      <c r="T66" s="30">
        <v>21.363714531384346</v>
      </c>
      <c r="U66" s="30">
        <v>27.840068787618229</v>
      </c>
      <c r="V66" s="30">
        <v>27.013929492691311</v>
      </c>
      <c r="W66" s="30">
        <v>27.271883061049007</v>
      </c>
      <c r="X66" s="30">
        <v>32.984952708512466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0.86861564918314704</v>
      </c>
      <c r="J69" s="30">
        <v>0.8623387790197764</v>
      </c>
      <c r="K69" s="30">
        <v>0</v>
      </c>
      <c r="L69" s="30">
        <v>3.0951848667239901</v>
      </c>
      <c r="M69" s="30">
        <v>1.6094582975064491</v>
      </c>
      <c r="N69" s="30">
        <v>0.7181427343078246</v>
      </c>
      <c r="O69" s="30">
        <v>0</v>
      </c>
      <c r="P69" s="30">
        <v>0</v>
      </c>
      <c r="Q69" s="30">
        <v>0</v>
      </c>
      <c r="R69" s="30">
        <v>0</v>
      </c>
      <c r="S69" s="30">
        <v>0.53387790197764395</v>
      </c>
      <c r="T69" s="30">
        <v>0.55012897678417882</v>
      </c>
      <c r="U69" s="30">
        <v>0.66663800515907135</v>
      </c>
      <c r="V69" s="30">
        <v>0.64307824591573515</v>
      </c>
      <c r="W69" s="30">
        <v>0.71539122957867585</v>
      </c>
      <c r="X69" s="30">
        <v>0</v>
      </c>
    </row>
    <row r="70" spans="1:24" ht="11.25" customHeight="1" x14ac:dyDescent="0.2">
      <c r="A70" s="22" t="s">
        <v>127</v>
      </c>
      <c r="B70" s="23" t="s">
        <v>128</v>
      </c>
      <c r="C70" s="30">
        <v>0.76196967748589872</v>
      </c>
      <c r="D70" s="30">
        <v>0.89063402543312042</v>
      </c>
      <c r="E70" s="30">
        <v>0.89602332178079425</v>
      </c>
      <c r="F70" s="30">
        <v>0.82625149204629278</v>
      </c>
      <c r="G70" s="30">
        <v>0.84898292067272829</v>
      </c>
      <c r="H70" s="30">
        <v>1.013311684635481</v>
      </c>
      <c r="I70" s="30">
        <v>0.99383962262165415</v>
      </c>
      <c r="J70" s="30">
        <v>0.89272154854722385</v>
      </c>
      <c r="K70" s="30">
        <v>1.0496180201371097</v>
      </c>
      <c r="L70" s="30">
        <v>1.0812004037324545</v>
      </c>
      <c r="M70" s="30">
        <v>1.2512883012294689</v>
      </c>
      <c r="N70" s="30">
        <v>1.277700844093606</v>
      </c>
      <c r="O70" s="30">
        <v>1.275282308178608</v>
      </c>
      <c r="P70" s="30">
        <v>1.5044252781804488</v>
      </c>
      <c r="Q70" s="30">
        <v>4.3846715955754538</v>
      </c>
      <c r="R70" s="30">
        <v>4.9331368628774701</v>
      </c>
      <c r="S70" s="30">
        <v>5.1092040004358612</v>
      </c>
      <c r="T70" s="30">
        <v>5.7864146586831664</v>
      </c>
      <c r="U70" s="30">
        <v>6.3384846454423212</v>
      </c>
      <c r="V70" s="30">
        <v>6.7469248630226293</v>
      </c>
      <c r="W70" s="30">
        <v>8.5453085811910388</v>
      </c>
      <c r="X70" s="30">
        <v>9.131679811924867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" si="231">SUM(C72:C73)</f>
        <v>0.7404987102321583</v>
      </c>
      <c r="D71" s="31">
        <f t="shared" ref="D71" si="232">SUM(D72:D73)</f>
        <v>0</v>
      </c>
      <c r="E71" s="31">
        <f t="shared" ref="E71" si="233">SUM(E72:E73)</f>
        <v>1.9346517626827171</v>
      </c>
      <c r="F71" s="31">
        <f t="shared" ref="F71" si="234">SUM(F72:F73)</f>
        <v>4.036543422184006</v>
      </c>
      <c r="G71" s="31">
        <f t="shared" ref="G71" si="235">SUM(G72:G73)</f>
        <v>3.3199484092863285</v>
      </c>
      <c r="H71" s="31">
        <f t="shared" ref="H71" si="236">SUM(H72:H73)</f>
        <v>1.1226139294926911</v>
      </c>
      <c r="I71" s="31">
        <f t="shared" ref="I71" si="237">SUM(I72:I73)</f>
        <v>1.1464316423043852</v>
      </c>
      <c r="J71" s="31">
        <f t="shared" ref="J71" si="238">SUM(J72:J73)</f>
        <v>1.4569217540842649</v>
      </c>
      <c r="K71" s="31">
        <f t="shared" ref="K71" si="239">SUM(K72:K73)</f>
        <v>1.6002579535683581</v>
      </c>
      <c r="L71" s="31">
        <f t="shared" ref="L71" si="240">SUM(L72:L73)</f>
        <v>1.5286328460877039</v>
      </c>
      <c r="M71" s="31">
        <f t="shared" ref="M71" si="241">SUM(M72:M73)</f>
        <v>1.863026655202064</v>
      </c>
      <c r="N71" s="31">
        <f t="shared" ref="N71" si="242">SUM(N72:N73)</f>
        <v>4.1974204643164219</v>
      </c>
      <c r="O71" s="31">
        <f t="shared" ref="O71" si="243">SUM(O72:O73)</f>
        <v>4.1773000859845224</v>
      </c>
      <c r="P71" s="31">
        <f t="shared" ref="P71" si="244">SUM(P72:P73)</f>
        <v>4.9261392949269123</v>
      </c>
      <c r="Q71" s="31">
        <f t="shared" ref="Q71" si="245">SUM(Q72:Q73)</f>
        <v>3.358383490971625</v>
      </c>
      <c r="R71" s="31">
        <f t="shared" ref="R71" si="246">SUM(R72:R73)</f>
        <v>0</v>
      </c>
      <c r="S71" s="31">
        <f t="shared" ref="S71" si="247">SUM(S72:S73)</f>
        <v>0</v>
      </c>
      <c r="T71" s="31">
        <f t="shared" ref="T71" si="248">SUM(T72:T73)</f>
        <v>1.5855546001719689</v>
      </c>
      <c r="U71" s="31">
        <f t="shared" ref="U71" si="249">SUM(U72:U73)</f>
        <v>1.6756663800515907</v>
      </c>
      <c r="V71" s="31">
        <f t="shared" ref="V71" si="250">SUM(V72:V73)</f>
        <v>1.0736887360275151</v>
      </c>
      <c r="W71" s="31">
        <f t="shared" ref="W71:X71" si="251">SUM(W72:W73)</f>
        <v>1.006190885640585</v>
      </c>
      <c r="X71" s="31">
        <f t="shared" si="251"/>
        <v>1.1421324161650901</v>
      </c>
    </row>
    <row r="72" spans="1:24" ht="11.25" customHeight="1" x14ac:dyDescent="0.2">
      <c r="A72" s="22" t="s">
        <v>131</v>
      </c>
      <c r="B72" s="23" t="s">
        <v>132</v>
      </c>
      <c r="C72" s="30">
        <v>0.7404987102321583</v>
      </c>
      <c r="D72" s="30">
        <v>0</v>
      </c>
      <c r="E72" s="30">
        <v>1.9346517626827171</v>
      </c>
      <c r="F72" s="30">
        <v>3.3677558039552875</v>
      </c>
      <c r="G72" s="30">
        <v>2.4601031814273431</v>
      </c>
      <c r="H72" s="30">
        <v>0.3343938091143594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2.668787618228718</v>
      </c>
      <c r="O72" s="30">
        <v>4.1773000859845224</v>
      </c>
      <c r="P72" s="30">
        <v>4.9261392949269123</v>
      </c>
      <c r="Q72" s="30">
        <v>3.358383490971625</v>
      </c>
      <c r="R72" s="30">
        <v>0</v>
      </c>
      <c r="S72" s="30">
        <v>0</v>
      </c>
      <c r="T72" s="30">
        <v>1.5855546001719689</v>
      </c>
      <c r="U72" s="30">
        <v>1.6671539122957868</v>
      </c>
      <c r="V72" s="30">
        <v>1.0664660361134997</v>
      </c>
      <c r="W72" s="30">
        <v>1.006190885640585</v>
      </c>
      <c r="X72" s="30">
        <v>1.1421324161650901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0.66878761822871879</v>
      </c>
      <c r="G73" s="30">
        <v>0.85984522785898532</v>
      </c>
      <c r="H73" s="30">
        <v>0.78822012037833178</v>
      </c>
      <c r="I73" s="30">
        <v>1.1464316423043852</v>
      </c>
      <c r="J73" s="30">
        <v>1.4569217540842649</v>
      </c>
      <c r="K73" s="30">
        <v>1.6002579535683581</v>
      </c>
      <c r="L73" s="30">
        <v>1.5286328460877039</v>
      </c>
      <c r="M73" s="30">
        <v>1.863026655202064</v>
      </c>
      <c r="N73" s="30">
        <v>1.5286328460877039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8.5124677558039551E-3</v>
      </c>
      <c r="V73" s="30">
        <v>7.222699914015477E-3</v>
      </c>
      <c r="W73" s="30">
        <v>0</v>
      </c>
      <c r="X73" s="30">
        <v>0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124.96655202063629</v>
      </c>
      <c r="D75" s="31">
        <v>116.58306104901118</v>
      </c>
      <c r="E75" s="31">
        <v>89.975580395528809</v>
      </c>
      <c r="F75" s="31">
        <v>94.60894239036972</v>
      </c>
      <c r="G75" s="31">
        <v>127.66509028374892</v>
      </c>
      <c r="H75" s="31">
        <v>101.87411865864144</v>
      </c>
      <c r="I75" s="31">
        <v>115.71392949269131</v>
      </c>
      <c r="J75" s="31">
        <v>120.34849527085126</v>
      </c>
      <c r="K75" s="31">
        <v>199.60395528804816</v>
      </c>
      <c r="L75" s="31">
        <v>69.417454858125538</v>
      </c>
      <c r="M75" s="31">
        <v>181.9101461736887</v>
      </c>
      <c r="N75" s="31">
        <v>123.41693895098882</v>
      </c>
      <c r="O75" s="31">
        <v>137.10791057609629</v>
      </c>
      <c r="P75" s="31">
        <v>133.5639724849527</v>
      </c>
      <c r="Q75" s="31">
        <v>92.428976784178843</v>
      </c>
      <c r="R75" s="31">
        <v>129.05460017196904</v>
      </c>
      <c r="S75" s="31">
        <v>129.07128116938952</v>
      </c>
      <c r="T75" s="31">
        <v>127.92037833190025</v>
      </c>
      <c r="U75" s="31">
        <v>141.7534823731728</v>
      </c>
      <c r="V75" s="31">
        <v>147.35374032674116</v>
      </c>
      <c r="W75" s="31">
        <v>146.66758383490969</v>
      </c>
      <c r="X75" s="31">
        <v>160.40068787618227</v>
      </c>
    </row>
    <row r="76" spans="1:24" ht="11.25" customHeight="1" x14ac:dyDescent="0.2">
      <c r="A76" s="26" t="s">
        <v>139</v>
      </c>
      <c r="B76" s="27" t="s">
        <v>140</v>
      </c>
      <c r="C76" s="32">
        <v>1320.212209802236</v>
      </c>
      <c r="D76" s="32">
        <v>1347.5004299226139</v>
      </c>
      <c r="E76" s="32">
        <v>1347.6668959587273</v>
      </c>
      <c r="F76" s="32">
        <v>1297.2261392949267</v>
      </c>
      <c r="G76" s="32">
        <v>1342.8294926913152</v>
      </c>
      <c r="H76" s="32">
        <v>1335.7999140154768</v>
      </c>
      <c r="I76" s="32">
        <v>1377.8243336199489</v>
      </c>
      <c r="J76" s="32">
        <v>1377.2989681857264</v>
      </c>
      <c r="K76" s="32">
        <v>1373.1729148753222</v>
      </c>
      <c r="L76" s="32">
        <v>1211.2702493551158</v>
      </c>
      <c r="M76" s="32">
        <v>1462.7969045571797</v>
      </c>
      <c r="N76" s="32">
        <v>1517.0829750644884</v>
      </c>
      <c r="O76" s="32">
        <v>1499.9865864144449</v>
      </c>
      <c r="P76" s="32">
        <v>1600.0626827171106</v>
      </c>
      <c r="Q76" s="32">
        <v>1611.4969902476926</v>
      </c>
      <c r="R76" s="32">
        <v>1602.6793637145315</v>
      </c>
      <c r="S76" s="32">
        <v>1665.8475494411005</v>
      </c>
      <c r="T76" s="32">
        <v>1687.7469475494411</v>
      </c>
      <c r="U76" s="32">
        <v>1680.5022355975918</v>
      </c>
      <c r="V76" s="32">
        <v>1681.4010318142732</v>
      </c>
      <c r="W76" s="32">
        <v>1676.0341358555456</v>
      </c>
      <c r="X76" s="32">
        <v>1671.3165950128978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3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193</v>
      </c>
      <c r="B1" s="7" t="s">
        <v>242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6193.5031215450572</v>
      </c>
      <c r="D2" s="28">
        <f t="shared" ref="D2" si="1">SUM(D3,D17,D22,D25,D26,D51,D52,D71,D74,D75,D76)</f>
        <v>6365.7885016998343</v>
      </c>
      <c r="E2" s="28">
        <f t="shared" ref="E2" si="2">SUM(E3,E17,E22,E25,E26,E51,E52,E71,E74,E75,E76)</f>
        <v>6844.8642100409543</v>
      </c>
      <c r="F2" s="28">
        <f t="shared" ref="F2" si="3">SUM(F3,F17,F22,F25,F26,F51,F52,F71,F74,F75,F76)</f>
        <v>6086.6851376378499</v>
      </c>
      <c r="G2" s="28">
        <f t="shared" ref="G2" si="4">SUM(G3,G17,G22,G25,G26,G51,G52,G71,G74,G75,G76)</f>
        <v>6223.504507482925</v>
      </c>
      <c r="H2" s="28">
        <f t="shared" ref="H2" si="5">SUM(H3,H17,H22,H25,H26,H51,H52,H71,H74,H75,H76)</f>
        <v>6614.1989042206551</v>
      </c>
      <c r="I2" s="28">
        <f t="shared" ref="I2" si="6">SUM(I3,I17,I22,I25,I26,I51,I52,I71,I74,I75,I76)</f>
        <v>6717.0615204534915</v>
      </c>
      <c r="J2" s="28">
        <f t="shared" ref="J2" si="7">SUM(J3,J17,J22,J25,J26,J51,J52,J71,J74,J75,J76)</f>
        <v>6428.5952764514414</v>
      </c>
      <c r="K2" s="28">
        <f t="shared" ref="K2" si="8">SUM(K3,K17,K22,K25,K26,K51,K52,K71,K74,K75,K76)</f>
        <v>6602.8262214412653</v>
      </c>
      <c r="L2" s="28">
        <f t="shared" ref="L2" si="9">SUM(L3,L17,L22,L25,L26,L51,L52,L71,L74,L75,L76)</f>
        <v>6144.9369892741252</v>
      </c>
      <c r="M2" s="28">
        <f t="shared" ref="M2" si="10">SUM(M3,M17,M22,M25,M26,M51,M52,M71,M74,M75,M76)</f>
        <v>5904.1620680190608</v>
      </c>
      <c r="N2" s="28">
        <f t="shared" ref="N2" si="11">SUM(N3,N17,N22,N25,N26,N51,N52,N71,N74,N75,N76)</f>
        <v>6526.8586414778611</v>
      </c>
      <c r="O2" s="28">
        <f t="shared" ref="O2" si="12">SUM(O3,O17,O22,O25,O26,O51,O52,O71,O74,O75,O76)</f>
        <v>6936.221562022155</v>
      </c>
      <c r="P2" s="28">
        <f t="shared" ref="P2" si="13">SUM(P3,P17,P22,P25,P26,P51,P52,P71,P74,P75,P76)</f>
        <v>6885.5512433555277</v>
      </c>
      <c r="Q2" s="28">
        <f t="shared" ref="Q2" si="14">SUM(Q3,Q17,Q22,Q25,Q26,Q51,Q52,Q71,Q74,Q75,Q76)</f>
        <v>6700.1245323053608</v>
      </c>
      <c r="R2" s="28">
        <f t="shared" ref="R2" si="15">SUM(R3,R17,R22,R25,R26,R51,R52,R71,R74,R75,R76)</f>
        <v>6346.8112394144318</v>
      </c>
      <c r="S2" s="28">
        <f t="shared" ref="S2" si="16">SUM(S3,S17,S22,S25,S26,S51,S52,S71,S74,S75,S76)</f>
        <v>6503.3454517722057</v>
      </c>
      <c r="T2" s="28">
        <f t="shared" ref="T2" si="17">SUM(T3,T17,T22,T25,T26,T51,T52,T71,T74,T75,T76)</f>
        <v>6762.7285769320642</v>
      </c>
      <c r="U2" s="28">
        <f t="shared" ref="U2" si="18">SUM(U3,U17,U22,U25,U26,U51,U52,U71,U74,U75,U76)</f>
        <v>7047.3058207639879</v>
      </c>
      <c r="V2" s="28">
        <f t="shared" ref="V2" si="19">SUM(V3,V17,V22,V25,V26,V51,V52,V71,V74,V75,V76)</f>
        <v>7245.5114247077672</v>
      </c>
      <c r="W2" s="28">
        <f t="shared" ref="W2:X2" si="20">SUM(W3,W17,W22,W25,W26,W51,W52,W71,W74,W75,W76)</f>
        <v>6628.6477180721176</v>
      </c>
      <c r="X2" s="28">
        <f t="shared" si="20"/>
        <v>7823.4860215874569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21">SUM(C4,C8,C11)</f>
        <v>49.277558039552879</v>
      </c>
      <c r="D3" s="29">
        <f t="shared" ref="D3" si="22">SUM(D4,D8,D11)</f>
        <v>60.545657781599303</v>
      </c>
      <c r="E3" s="29">
        <f t="shared" ref="E3" si="23">SUM(E4,E8,E11)</f>
        <v>48.514789337919176</v>
      </c>
      <c r="F3" s="29">
        <f t="shared" ref="F3" si="24">SUM(F4,F8,F11)</f>
        <v>41.143508168529664</v>
      </c>
      <c r="G3" s="29">
        <f t="shared" ref="G3" si="25">SUM(G4,G8,G11)</f>
        <v>24.114101461736887</v>
      </c>
      <c r="H3" s="29">
        <f t="shared" ref="H3" si="26">SUM(H4,H8,H11)</f>
        <v>23.078245915735163</v>
      </c>
      <c r="I3" s="29">
        <f t="shared" ref="I3" si="27">SUM(I4,I8,I11)</f>
        <v>30.467325881341356</v>
      </c>
      <c r="J3" s="29">
        <f t="shared" ref="J3" si="28">SUM(J4,J8,J11)</f>
        <v>24.486586414445398</v>
      </c>
      <c r="K3" s="29">
        <f t="shared" ref="K3" si="29">SUM(K4,K8,K11)</f>
        <v>35.626741186586415</v>
      </c>
      <c r="L3" s="29">
        <f t="shared" ref="L3" si="30">SUM(L4,L8,L11)</f>
        <v>97.920292347377469</v>
      </c>
      <c r="M3" s="29">
        <f t="shared" ref="M3" si="31">SUM(M4,M8,M11)</f>
        <v>26.276096302665515</v>
      </c>
      <c r="N3" s="29">
        <f t="shared" ref="N3" si="32">SUM(N4,N8,N11)</f>
        <v>33.007824591573517</v>
      </c>
      <c r="O3" s="29">
        <f t="shared" ref="O3" si="33">SUM(O4,O8,O11)</f>
        <v>30.258727429062766</v>
      </c>
      <c r="P3" s="29">
        <f t="shared" ref="P3" si="34">SUM(P4,P8,P11)</f>
        <v>32.753482373172822</v>
      </c>
      <c r="Q3" s="29">
        <f t="shared" ref="Q3" si="35">SUM(Q4,Q8,Q11)</f>
        <v>20.580481513327598</v>
      </c>
      <c r="R3" s="29">
        <f t="shared" ref="R3" si="36">SUM(R4,R8,R11)</f>
        <v>25.814273430782457</v>
      </c>
      <c r="S3" s="29">
        <f t="shared" ref="S3" si="37">SUM(S4,S8,S11)</f>
        <v>29.820980223559758</v>
      </c>
      <c r="T3" s="29">
        <f t="shared" ref="T3" si="38">SUM(T4,T8,T11)</f>
        <v>40.291573516766981</v>
      </c>
      <c r="U3" s="29">
        <f t="shared" ref="U3" si="39">SUM(U4,U8,U11)</f>
        <v>43.505159071367153</v>
      </c>
      <c r="V3" s="29">
        <f t="shared" ref="V3" si="40">SUM(V4,V8,V11)</f>
        <v>35.276784178847805</v>
      </c>
      <c r="W3" s="29">
        <f t="shared" ref="W3:X3" si="41">SUM(W4,W8,W11)</f>
        <v>35.323129836629406</v>
      </c>
      <c r="X3" s="29">
        <f t="shared" si="41"/>
        <v>42.601719690455717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42">SUM(C5:C7)</f>
        <v>26.214617368873601</v>
      </c>
      <c r="D4" s="42">
        <f t="shared" ref="D4" si="43">SUM(D5:D7)</f>
        <v>38.690369733447966</v>
      </c>
      <c r="E4" s="42">
        <f t="shared" ref="E4" si="44">SUM(E5:E7)</f>
        <v>29.9140154772141</v>
      </c>
      <c r="F4" s="42">
        <f t="shared" ref="F4" si="45">SUM(F5:F7)</f>
        <v>18.612639724849526</v>
      </c>
      <c r="G4" s="42">
        <f t="shared" ref="G4" si="46">SUM(G5:G7)</f>
        <v>13.033619948409283</v>
      </c>
      <c r="H4" s="42">
        <f t="shared" ref="H4" si="47">SUM(H5:H7)</f>
        <v>13.461994840928629</v>
      </c>
      <c r="I4" s="42">
        <f t="shared" ref="I4" si="48">SUM(I5:I7)</f>
        <v>11.378331900257953</v>
      </c>
      <c r="J4" s="42">
        <f t="shared" ref="J4" si="49">SUM(J5:J7)</f>
        <v>8.7038693035253658</v>
      </c>
      <c r="K4" s="42">
        <f t="shared" ref="K4" si="50">SUM(K5:K7)</f>
        <v>11.390025795356834</v>
      </c>
      <c r="L4" s="42">
        <f t="shared" ref="L4" si="51">SUM(L5:L7)</f>
        <v>25.573258813413585</v>
      </c>
      <c r="M4" s="42">
        <f t="shared" ref="M4" si="52">SUM(M5:M7)</f>
        <v>7.296560619088563</v>
      </c>
      <c r="N4" s="42">
        <f t="shared" ref="N4" si="53">SUM(N5:N7)</f>
        <v>7.9546861564918316</v>
      </c>
      <c r="O4" s="42">
        <f t="shared" ref="O4" si="54">SUM(O5:O7)</f>
        <v>6.7839208942390368</v>
      </c>
      <c r="P4" s="42">
        <f t="shared" ref="P4" si="55">SUM(P5:P7)</f>
        <v>11.093637145313842</v>
      </c>
      <c r="Q4" s="42">
        <f t="shared" ref="Q4" si="56">SUM(Q5:Q7)</f>
        <v>3.8294067067927768</v>
      </c>
      <c r="R4" s="42">
        <f t="shared" ref="R4" si="57">SUM(R5:R7)</f>
        <v>8.7501289767841772</v>
      </c>
      <c r="S4" s="42">
        <f t="shared" ref="S4" si="58">SUM(S5:S7)</f>
        <v>14.121324161650904</v>
      </c>
      <c r="T4" s="42">
        <f t="shared" ref="T4" si="59">SUM(T5:T7)</f>
        <v>14.936371453138438</v>
      </c>
      <c r="U4" s="42">
        <f t="shared" ref="U4" si="60">SUM(U5:U7)</f>
        <v>19.010060189165952</v>
      </c>
      <c r="V4" s="42">
        <f t="shared" ref="V4" si="61">SUM(V5:V7)</f>
        <v>13.079965606190889</v>
      </c>
      <c r="W4" s="42">
        <f t="shared" ref="W4:X4" si="62">SUM(W5:W7)</f>
        <v>10.620034393809112</v>
      </c>
      <c r="X4" s="42">
        <f t="shared" si="62"/>
        <v>9.3665520206362842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0</v>
      </c>
      <c r="G5" s="30">
        <v>0.65262252794496989</v>
      </c>
      <c r="H5" s="30">
        <v>0.65348237317282887</v>
      </c>
      <c r="I5" s="30">
        <v>0.68710232158211515</v>
      </c>
      <c r="J5" s="30">
        <v>1.182631126397248</v>
      </c>
      <c r="K5" s="30">
        <v>1.356233877901978</v>
      </c>
      <c r="L5" s="30">
        <v>0.6544282029234737</v>
      </c>
      <c r="M5" s="30">
        <v>0.67506448839208932</v>
      </c>
      <c r="N5" s="30">
        <v>0.68374892519346508</v>
      </c>
      <c r="O5" s="30">
        <v>0.66517626827171106</v>
      </c>
      <c r="P5" s="30">
        <v>0.7</v>
      </c>
      <c r="Q5" s="30">
        <v>0</v>
      </c>
      <c r="R5" s="30">
        <v>0</v>
      </c>
      <c r="S5" s="30">
        <v>0</v>
      </c>
      <c r="T5" s="30">
        <v>5.6749785038693037E-3</v>
      </c>
      <c r="U5" s="30">
        <v>0.54849527085124683</v>
      </c>
      <c r="V5" s="30">
        <v>8.5984522785898538E-3</v>
      </c>
      <c r="W5" s="30">
        <v>4.2132416165090282E-3</v>
      </c>
      <c r="X5" s="30">
        <v>0</v>
      </c>
    </row>
    <row r="6" spans="1:24" ht="11.25" customHeight="1" x14ac:dyDescent="0.2">
      <c r="A6" s="39" t="s">
        <v>7</v>
      </c>
      <c r="B6" s="23" t="s">
        <v>8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2.5451418744625968E-2</v>
      </c>
    </row>
    <row r="7" spans="1:24" ht="11.25" customHeight="1" x14ac:dyDescent="0.2">
      <c r="A7" s="39" t="s">
        <v>9</v>
      </c>
      <c r="B7" s="23" t="s">
        <v>10</v>
      </c>
      <c r="C7" s="30">
        <v>26.214617368873601</v>
      </c>
      <c r="D7" s="30">
        <v>38.690369733447966</v>
      </c>
      <c r="E7" s="30">
        <v>29.9140154772141</v>
      </c>
      <c r="F7" s="30">
        <v>18.612639724849526</v>
      </c>
      <c r="G7" s="30">
        <v>12.380997420464313</v>
      </c>
      <c r="H7" s="30">
        <v>12.808512467755801</v>
      </c>
      <c r="I7" s="30">
        <v>10.691229578675838</v>
      </c>
      <c r="J7" s="30">
        <v>7.5212381771281169</v>
      </c>
      <c r="K7" s="30">
        <v>10.033791917454856</v>
      </c>
      <c r="L7" s="30">
        <v>24.918830610490112</v>
      </c>
      <c r="M7" s="30">
        <v>6.6214961306964737</v>
      </c>
      <c r="N7" s="30">
        <v>7.2709372312983662</v>
      </c>
      <c r="O7" s="30">
        <v>6.1187446259673255</v>
      </c>
      <c r="P7" s="30">
        <v>10.393637145313843</v>
      </c>
      <c r="Q7" s="30">
        <v>3.8294067067927768</v>
      </c>
      <c r="R7" s="30">
        <v>8.7501289767841772</v>
      </c>
      <c r="S7" s="30">
        <v>14.121324161650904</v>
      </c>
      <c r="T7" s="30">
        <v>14.930696474634569</v>
      </c>
      <c r="U7" s="30">
        <v>18.461564918314703</v>
      </c>
      <c r="V7" s="30">
        <v>13.071367153912298</v>
      </c>
      <c r="W7" s="30">
        <v>10.615821152192604</v>
      </c>
      <c r="X7" s="30">
        <v>9.3411006018916591</v>
      </c>
    </row>
    <row r="8" spans="1:24" ht="11.25" customHeight="1" x14ac:dyDescent="0.2">
      <c r="A8" s="40" t="s">
        <v>343</v>
      </c>
      <c r="B8" s="41" t="s">
        <v>344</v>
      </c>
      <c r="C8" s="42">
        <f t="shared" ref="C8" si="63">SUM(C9:C10)</f>
        <v>13.070507308684439</v>
      </c>
      <c r="D8" s="42">
        <f t="shared" ref="D8" si="64">SUM(D9:D10)</f>
        <v>9.6963026655202054</v>
      </c>
      <c r="E8" s="42">
        <f t="shared" ref="E8" si="65">SUM(E9:E10)</f>
        <v>9.5605331040412729</v>
      </c>
      <c r="F8" s="42">
        <f t="shared" ref="F8" si="66">SUM(F9:F10)</f>
        <v>15.305417024935513</v>
      </c>
      <c r="G8" s="42">
        <f t="shared" ref="G8" si="67">SUM(G9:G10)</f>
        <v>5.1017196904557176</v>
      </c>
      <c r="H8" s="42">
        <f t="shared" ref="H8" si="68">SUM(H9:H10)</f>
        <v>4.4212381771281164</v>
      </c>
      <c r="I8" s="42">
        <f t="shared" ref="I8" si="69">SUM(I9:I10)</f>
        <v>5.5819432502149606</v>
      </c>
      <c r="J8" s="42">
        <f t="shared" ref="J8" si="70">SUM(J9:J10)</f>
        <v>3.8715391229578673</v>
      </c>
      <c r="K8" s="42">
        <f t="shared" ref="K8" si="71">SUM(K9:K10)</f>
        <v>10.520550300945828</v>
      </c>
      <c r="L8" s="42">
        <f t="shared" ref="L8" si="72">SUM(L9:L10)</f>
        <v>13.578245915735167</v>
      </c>
      <c r="M8" s="42">
        <f t="shared" ref="M8" si="73">SUM(M9:M10)</f>
        <v>7.8847807394668941</v>
      </c>
      <c r="N8" s="42">
        <f t="shared" ref="N8" si="74">SUM(N9:N10)</f>
        <v>13.458125537403266</v>
      </c>
      <c r="O8" s="42">
        <f t="shared" ref="O8" si="75">SUM(O9:O10)</f>
        <v>11.830954428202922</v>
      </c>
      <c r="P8" s="42">
        <f t="shared" ref="P8" si="76">SUM(P9:P10)</f>
        <v>13.006276870163369</v>
      </c>
      <c r="Q8" s="42">
        <f t="shared" ref="Q8" si="77">SUM(Q9:Q10)</f>
        <v>9.2991401547721395</v>
      </c>
      <c r="R8" s="42">
        <f t="shared" ref="R8" si="78">SUM(R9:R10)</f>
        <v>10.057265692175408</v>
      </c>
      <c r="S8" s="42">
        <f t="shared" ref="S8" si="79">SUM(S9:S10)</f>
        <v>8.9258813413585543</v>
      </c>
      <c r="T8" s="42">
        <f t="shared" ref="T8" si="80">SUM(T9:T10)</f>
        <v>15.749957007738603</v>
      </c>
      <c r="U8" s="42">
        <f t="shared" ref="U8" si="81">SUM(U9:U10)</f>
        <v>16.05279449699054</v>
      </c>
      <c r="V8" s="42">
        <f t="shared" ref="V8" si="82">SUM(V9:V10)</f>
        <v>14.104127257093719</v>
      </c>
      <c r="W8" s="42">
        <f t="shared" ref="W8:X8" si="83">SUM(W9:W10)</f>
        <v>16.553998280309546</v>
      </c>
      <c r="X8" s="42">
        <f t="shared" si="83"/>
        <v>22.585726569217542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0.54230438521066204</v>
      </c>
      <c r="E9" s="30">
        <v>0.54230438521066204</v>
      </c>
      <c r="F9" s="30">
        <v>0.54230438521066204</v>
      </c>
      <c r="G9" s="30">
        <v>0.54230438521066204</v>
      </c>
      <c r="H9" s="30">
        <v>0.54230438521066204</v>
      </c>
      <c r="I9" s="30">
        <v>0.54230438521066204</v>
      </c>
      <c r="J9" s="30">
        <v>0.54230438521066204</v>
      </c>
      <c r="K9" s="30">
        <v>0.54230438521066204</v>
      </c>
      <c r="L9" s="30">
        <v>0</v>
      </c>
      <c r="M9" s="30">
        <v>3.8203783319002569</v>
      </c>
      <c r="N9" s="30">
        <v>2.92201203783319</v>
      </c>
      <c r="O9" s="30">
        <v>2.414703353396388</v>
      </c>
      <c r="P9" s="30">
        <v>0.50464316423043842</v>
      </c>
      <c r="Q9" s="30">
        <v>4.0591573516766966</v>
      </c>
      <c r="R9" s="30">
        <v>4.0875322441960442</v>
      </c>
      <c r="S9" s="30">
        <v>1.0431642304385209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13.070507308684439</v>
      </c>
      <c r="D10" s="30">
        <v>9.1539982803095441</v>
      </c>
      <c r="E10" s="30">
        <v>9.0182287188306116</v>
      </c>
      <c r="F10" s="30">
        <v>14.763112639724852</v>
      </c>
      <c r="G10" s="30">
        <v>4.5594153052450554</v>
      </c>
      <c r="H10" s="30">
        <v>3.8789337919174547</v>
      </c>
      <c r="I10" s="30">
        <v>5.0396388650042985</v>
      </c>
      <c r="J10" s="30">
        <v>3.3292347377472051</v>
      </c>
      <c r="K10" s="30">
        <v>9.9782459157351671</v>
      </c>
      <c r="L10" s="30">
        <v>13.578245915735167</v>
      </c>
      <c r="M10" s="30">
        <v>4.0644024075666376</v>
      </c>
      <c r="N10" s="30">
        <v>10.536113499570076</v>
      </c>
      <c r="O10" s="30">
        <v>9.4162510748065333</v>
      </c>
      <c r="P10" s="30">
        <v>12.50163370593293</v>
      </c>
      <c r="Q10" s="30">
        <v>5.2399828030954421</v>
      </c>
      <c r="R10" s="30">
        <v>5.9697334479793636</v>
      </c>
      <c r="S10" s="30">
        <v>7.8827171109200336</v>
      </c>
      <c r="T10" s="30">
        <v>15.749957007738603</v>
      </c>
      <c r="U10" s="30">
        <v>16.05279449699054</v>
      </c>
      <c r="V10" s="30">
        <v>14.104127257093719</v>
      </c>
      <c r="W10" s="30">
        <v>16.553998280309546</v>
      </c>
      <c r="X10" s="30">
        <v>22.585726569217542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" si="84">SUM(C12:C16)</f>
        <v>9.9924333619948413</v>
      </c>
      <c r="D11" s="42">
        <f t="shared" ref="D11" si="85">SUM(D12:D16)</f>
        <v>12.158985382631126</v>
      </c>
      <c r="E11" s="42">
        <f t="shared" ref="E11" si="86">SUM(E12:E16)</f>
        <v>9.0402407566638008</v>
      </c>
      <c r="F11" s="42">
        <f t="shared" ref="F11" si="87">SUM(F12:F16)</f>
        <v>7.2254514187446262</v>
      </c>
      <c r="G11" s="42">
        <f t="shared" ref="G11" si="88">SUM(G12:G16)</f>
        <v>5.9787618228718831</v>
      </c>
      <c r="H11" s="42">
        <f t="shared" ref="H11" si="89">SUM(H12:H16)</f>
        <v>5.195012897678418</v>
      </c>
      <c r="I11" s="42">
        <f t="shared" ref="I11" si="90">SUM(I12:I16)</f>
        <v>13.507050730868443</v>
      </c>
      <c r="J11" s="42">
        <f t="shared" ref="J11" si="91">SUM(J12:J16)</f>
        <v>11.911177987962166</v>
      </c>
      <c r="K11" s="42">
        <f t="shared" ref="K11" si="92">SUM(K12:K16)</f>
        <v>13.716165090283749</v>
      </c>
      <c r="L11" s="42">
        <f t="shared" ref="L11" si="93">SUM(L12:L16)</f>
        <v>58.768787618228714</v>
      </c>
      <c r="M11" s="42">
        <f t="shared" ref="M11" si="94">SUM(M12:M16)</f>
        <v>11.094754944110059</v>
      </c>
      <c r="N11" s="42">
        <f t="shared" ref="N11" si="95">SUM(N12:N16)</f>
        <v>11.595012897678419</v>
      </c>
      <c r="O11" s="42">
        <f t="shared" ref="O11" si="96">SUM(O12:O16)</f>
        <v>11.643852106620807</v>
      </c>
      <c r="P11" s="42">
        <f t="shared" ref="P11" si="97">SUM(P12:P16)</f>
        <v>8.6535683576956135</v>
      </c>
      <c r="Q11" s="42">
        <f t="shared" ref="Q11" si="98">SUM(Q12:Q16)</f>
        <v>7.4519346517626817</v>
      </c>
      <c r="R11" s="42">
        <f t="shared" ref="R11" si="99">SUM(R12:R16)</f>
        <v>7.0068787618228718</v>
      </c>
      <c r="S11" s="42">
        <f t="shared" ref="S11" si="100">SUM(S12:S16)</f>
        <v>6.7737747205503007</v>
      </c>
      <c r="T11" s="42">
        <f t="shared" ref="T11" si="101">SUM(T12:T16)</f>
        <v>9.605245055889938</v>
      </c>
      <c r="U11" s="42">
        <f t="shared" ref="U11" si="102">SUM(U12:U16)</f>
        <v>8.4423043852106616</v>
      </c>
      <c r="V11" s="42">
        <f t="shared" ref="V11" si="103">SUM(V12:V16)</f>
        <v>8.0926913155631972</v>
      </c>
      <c r="W11" s="42">
        <f t="shared" ref="W11:X11" si="104">SUM(W12:W16)</f>
        <v>8.1490971625107473</v>
      </c>
      <c r="X11" s="42">
        <f t="shared" si="104"/>
        <v>10.649441100601891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2.6225279449699049E-2</v>
      </c>
      <c r="U12" s="30">
        <v>4.6517626827171109E-2</v>
      </c>
      <c r="V12" s="30">
        <v>3.112639724849527E-2</v>
      </c>
      <c r="W12" s="30">
        <v>3.2588134135855547E-2</v>
      </c>
      <c r="X12" s="30">
        <v>3.9294926913155628E-2</v>
      </c>
    </row>
    <row r="13" spans="1:24" ht="11.25" customHeight="1" x14ac:dyDescent="0.2">
      <c r="A13" s="39" t="s">
        <v>17</v>
      </c>
      <c r="B13" s="23" t="s">
        <v>18</v>
      </c>
      <c r="C13" s="30">
        <v>4.442390369733447</v>
      </c>
      <c r="D13" s="30">
        <v>7.6831470335339631</v>
      </c>
      <c r="E13" s="30">
        <v>5.3029234737747206</v>
      </c>
      <c r="F13" s="30">
        <v>3.3104901117798802</v>
      </c>
      <c r="G13" s="30">
        <v>2.0110060189165946</v>
      </c>
      <c r="H13" s="30">
        <v>1.3114359415305246</v>
      </c>
      <c r="I13" s="30">
        <v>9.3792777300085977</v>
      </c>
      <c r="J13" s="30">
        <v>8.0913155631986236</v>
      </c>
      <c r="K13" s="30">
        <v>8.708340498710232</v>
      </c>
      <c r="L13" s="30">
        <v>7.9473774720550301</v>
      </c>
      <c r="M13" s="30">
        <v>3.9108340498710228</v>
      </c>
      <c r="N13" s="30">
        <v>2.5603611349957012</v>
      </c>
      <c r="O13" s="30">
        <v>4.0197764402407561</v>
      </c>
      <c r="P13" s="30">
        <v>4.015047291487531</v>
      </c>
      <c r="Q13" s="30">
        <v>2.6999999999999993</v>
      </c>
      <c r="R13" s="30">
        <v>2.6656061908856401</v>
      </c>
      <c r="S13" s="30">
        <v>1.3097162510748059</v>
      </c>
      <c r="T13" s="30">
        <v>1.3823731728288904</v>
      </c>
      <c r="U13" s="30">
        <v>1.2236457437661219</v>
      </c>
      <c r="V13" s="30">
        <v>1.0184006878761827</v>
      </c>
      <c r="W13" s="30">
        <v>1.019776440240757</v>
      </c>
      <c r="X13" s="30">
        <v>2.7633705932932071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44.807480653482372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5.5500429922613934</v>
      </c>
      <c r="D16" s="30">
        <v>4.4758383490971623</v>
      </c>
      <c r="E16" s="30">
        <v>3.7373172828890797</v>
      </c>
      <c r="F16" s="30">
        <v>3.9149613069647464</v>
      </c>
      <c r="G16" s="30">
        <v>3.967755803955288</v>
      </c>
      <c r="H16" s="30">
        <v>3.8835769561478934</v>
      </c>
      <c r="I16" s="30">
        <v>4.127773000859845</v>
      </c>
      <c r="J16" s="30">
        <v>3.8198624247635422</v>
      </c>
      <c r="K16" s="30">
        <v>5.0078245915735167</v>
      </c>
      <c r="L16" s="30">
        <v>6.0139294926913145</v>
      </c>
      <c r="M16" s="30">
        <v>7.1839208942390362</v>
      </c>
      <c r="N16" s="30">
        <v>9.0346517626827172</v>
      </c>
      <c r="O16" s="30">
        <v>7.6240756663800511</v>
      </c>
      <c r="P16" s="30">
        <v>4.6385210662080825</v>
      </c>
      <c r="Q16" s="30">
        <v>4.7519346517626824</v>
      </c>
      <c r="R16" s="30">
        <v>4.3412725709372317</v>
      </c>
      <c r="S16" s="30">
        <v>5.4640584694754946</v>
      </c>
      <c r="T16" s="30">
        <v>8.1966466036113488</v>
      </c>
      <c r="U16" s="30">
        <v>7.1721410146173685</v>
      </c>
      <c r="V16" s="30">
        <v>7.0431642304385198</v>
      </c>
      <c r="W16" s="30">
        <v>7.0967325881341354</v>
      </c>
      <c r="X16" s="30">
        <v>7.846775580395529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" si="105">SUM(C18:C21)</f>
        <v>8.5984522785898534E-2</v>
      </c>
      <c r="D17" s="31">
        <f t="shared" ref="D17" si="106">SUM(D18:D21)</f>
        <v>0.2149613069647463</v>
      </c>
      <c r="E17" s="31">
        <f t="shared" ref="E17" si="107">SUM(E18:E21)</f>
        <v>4.2992261392949267E-2</v>
      </c>
      <c r="F17" s="31">
        <f t="shared" ref="F17" si="108">SUM(F18:F21)</f>
        <v>0</v>
      </c>
      <c r="G17" s="31">
        <f t="shared" ref="G17" si="109">SUM(G18:G21)</f>
        <v>0</v>
      </c>
      <c r="H17" s="31">
        <f t="shared" ref="H17" si="110">SUM(H18:H21)</f>
        <v>0</v>
      </c>
      <c r="I17" s="31">
        <f t="shared" ref="I17" si="111">SUM(I18:I21)</f>
        <v>0</v>
      </c>
      <c r="J17" s="31">
        <f t="shared" ref="J17" si="112">SUM(J18:J21)</f>
        <v>4.2992261392949267E-2</v>
      </c>
      <c r="K17" s="31">
        <f t="shared" ref="K17" si="113">SUM(K18:K21)</f>
        <v>2.149613069647463E-2</v>
      </c>
      <c r="L17" s="31">
        <f t="shared" ref="L17" si="114">SUM(L18:L21)</f>
        <v>0</v>
      </c>
      <c r="M17" s="31">
        <f t="shared" ref="M17" si="115">SUM(M18:M21)</f>
        <v>0</v>
      </c>
      <c r="N17" s="31">
        <f t="shared" ref="N17" si="116">SUM(N18:N21)</f>
        <v>0</v>
      </c>
      <c r="O17" s="31">
        <f t="shared" ref="O17" si="117">SUM(O18:O21)</f>
        <v>0</v>
      </c>
      <c r="P17" s="31">
        <f t="shared" ref="P17" si="118">SUM(P18:P21)</f>
        <v>0</v>
      </c>
      <c r="Q17" s="31">
        <f t="shared" ref="Q17" si="119">SUM(Q18:Q21)</f>
        <v>0</v>
      </c>
      <c r="R17" s="31">
        <f t="shared" ref="R17" si="120">SUM(R18:R21)</f>
        <v>0</v>
      </c>
      <c r="S17" s="31">
        <f t="shared" ref="S17" si="121">SUM(S18:S21)</f>
        <v>0</v>
      </c>
      <c r="T17" s="31">
        <f t="shared" ref="T17" si="122">SUM(T18:T21)</f>
        <v>0</v>
      </c>
      <c r="U17" s="31">
        <f t="shared" ref="U17" si="123">SUM(U18:U21)</f>
        <v>0</v>
      </c>
      <c r="V17" s="31">
        <f t="shared" ref="V17" si="124">SUM(V18:V21)</f>
        <v>0</v>
      </c>
      <c r="W17" s="31">
        <f t="shared" ref="W17:X17" si="125">SUM(W18:W21)</f>
        <v>0</v>
      </c>
      <c r="X17" s="31">
        <f t="shared" si="125"/>
        <v>0</v>
      </c>
    </row>
    <row r="18" spans="1:24" ht="11.25" customHeight="1" x14ac:dyDescent="0.2">
      <c r="A18" s="22" t="s">
        <v>27</v>
      </c>
      <c r="B18" s="23" t="s">
        <v>28</v>
      </c>
      <c r="C18" s="30">
        <v>8.5984522785898534E-2</v>
      </c>
      <c r="D18" s="30">
        <v>6.4488392089423904E-2</v>
      </c>
      <c r="E18" s="30">
        <v>4.2992261392949267E-2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0</v>
      </c>
      <c r="D19" s="30">
        <v>0.15047291487532241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4.2992261392949267E-2</v>
      </c>
      <c r="K19" s="30">
        <v>2.149613069647463E-2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" si="126">SUM(C23:C24)</f>
        <v>0.22691315563198619</v>
      </c>
      <c r="D22" s="31">
        <f t="shared" ref="D22" si="127">SUM(D23:D24)</f>
        <v>0</v>
      </c>
      <c r="E22" s="31">
        <f t="shared" ref="E22" si="128">SUM(E23:E24)</f>
        <v>0</v>
      </c>
      <c r="F22" s="31">
        <f t="shared" ref="F22" si="129">SUM(F23:F24)</f>
        <v>0</v>
      </c>
      <c r="G22" s="31">
        <f t="shared" ref="G22" si="130">SUM(G23:G24)</f>
        <v>0</v>
      </c>
      <c r="H22" s="31">
        <f t="shared" ref="H22" si="131">SUM(H23:H24)</f>
        <v>0</v>
      </c>
      <c r="I22" s="31">
        <f t="shared" ref="I22" si="132">SUM(I23:I24)</f>
        <v>0</v>
      </c>
      <c r="J22" s="31">
        <f t="shared" ref="J22" si="133">SUM(J23:J24)</f>
        <v>0</v>
      </c>
      <c r="K22" s="31">
        <f t="shared" ref="K22" si="134">SUM(K23:K24)</f>
        <v>0</v>
      </c>
      <c r="L22" s="31">
        <f t="shared" ref="L22" si="135">SUM(L23:L24)</f>
        <v>0</v>
      </c>
      <c r="M22" s="31">
        <f t="shared" ref="M22" si="136">SUM(M23:M24)</f>
        <v>0</v>
      </c>
      <c r="N22" s="31">
        <f t="shared" ref="N22" si="137">SUM(N23:N24)</f>
        <v>0.3821152192605331</v>
      </c>
      <c r="O22" s="31">
        <f t="shared" ref="O22" si="138">SUM(O23:O24)</f>
        <v>0</v>
      </c>
      <c r="P22" s="31">
        <f t="shared" ref="P22" si="139">SUM(P23:P24)</f>
        <v>0</v>
      </c>
      <c r="Q22" s="31">
        <f t="shared" ref="Q22" si="140">SUM(Q23:Q24)</f>
        <v>0</v>
      </c>
      <c r="R22" s="31">
        <f t="shared" ref="R22" si="141">SUM(R23:R24)</f>
        <v>0</v>
      </c>
      <c r="S22" s="31">
        <f t="shared" ref="S22" si="142">SUM(S23:S24)</f>
        <v>0</v>
      </c>
      <c r="T22" s="31">
        <f t="shared" ref="T22" si="143">SUM(T23:T24)</f>
        <v>0</v>
      </c>
      <c r="U22" s="31">
        <f t="shared" ref="U22" si="144">SUM(U23:U24)</f>
        <v>0</v>
      </c>
      <c r="V22" s="31">
        <f t="shared" ref="V22" si="145">SUM(V23:V24)</f>
        <v>0</v>
      </c>
      <c r="W22" s="31">
        <f t="shared" ref="W22:X22" si="146">SUM(W23:W24)</f>
        <v>0</v>
      </c>
      <c r="X22" s="31">
        <f t="shared" si="146"/>
        <v>0</v>
      </c>
    </row>
    <row r="23" spans="1:24" ht="11.25" customHeight="1" x14ac:dyDescent="0.2">
      <c r="A23" s="22" t="s">
        <v>37</v>
      </c>
      <c r="B23" s="23" t="s">
        <v>38</v>
      </c>
      <c r="C23" s="30">
        <v>0.22691315563198619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0.3821152192605331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47">SUM(C27,C33)</f>
        <v>4383.7889986913124</v>
      </c>
      <c r="D26" s="31">
        <f t="shared" ref="D26" si="148">SUM(D27,D33)</f>
        <v>4478.2074997015197</v>
      </c>
      <c r="E26" s="31">
        <f t="shared" ref="E26" si="149">SUM(E27,E33)</f>
        <v>4947.3521543021398</v>
      </c>
      <c r="F26" s="31">
        <f t="shared" ref="F26" si="150">SUM(F27,F33)</f>
        <v>4305.349136182278</v>
      </c>
      <c r="G26" s="31">
        <f t="shared" ref="G26" si="151">SUM(G27,G33)</f>
        <v>4312.1320225713225</v>
      </c>
      <c r="H26" s="31">
        <f t="shared" ref="H26" si="152">SUM(H27,H33)</f>
        <v>4565.3680387338864</v>
      </c>
      <c r="I26" s="31">
        <f t="shared" ref="I26" si="153">SUM(I27,I33)</f>
        <v>4579.7089070725015</v>
      </c>
      <c r="J26" s="31">
        <f t="shared" ref="J26" si="154">SUM(J27,J33)</f>
        <v>4264.0110596708901</v>
      </c>
      <c r="K26" s="31">
        <f t="shared" ref="K26" si="155">SUM(K27,K33)</f>
        <v>4017.0378189887379</v>
      </c>
      <c r="L26" s="31">
        <f t="shared" ref="L26" si="156">SUM(L27,L33)</f>
        <v>3576.8244229157312</v>
      </c>
      <c r="M26" s="31">
        <f t="shared" ref="M26" si="157">SUM(M27,M33)</f>
        <v>3354.7217854316732</v>
      </c>
      <c r="N26" s="31">
        <f t="shared" ref="N26" si="158">SUM(N27,N33)</f>
        <v>3776.1743734580186</v>
      </c>
      <c r="O26" s="31">
        <f t="shared" ref="O26" si="159">SUM(O27,O33)</f>
        <v>3576.0635425623382</v>
      </c>
      <c r="P26" s="31">
        <f t="shared" ref="P26" si="160">SUM(P27,P33)</f>
        <v>3451.5610490111776</v>
      </c>
      <c r="Q26" s="31">
        <f t="shared" ref="Q26" si="161">SUM(Q27,Q33)</f>
        <v>3518.8233018056744</v>
      </c>
      <c r="R26" s="31">
        <f t="shared" ref="R26" si="162">SUM(R27,R33)</f>
        <v>3624.4926053310401</v>
      </c>
      <c r="S26" s="31">
        <f t="shared" ref="S26" si="163">SUM(S27,S33)</f>
        <v>3625.2292347377465</v>
      </c>
      <c r="T26" s="31">
        <f t="shared" ref="T26" si="164">SUM(T27,T33)</f>
        <v>3706.0209802235595</v>
      </c>
      <c r="U26" s="31">
        <f t="shared" ref="U26" si="165">SUM(U27,U33)</f>
        <v>3823.0105760963024</v>
      </c>
      <c r="V26" s="31">
        <f t="shared" ref="V26" si="166">SUM(V27,V33)</f>
        <v>3836.3234737747198</v>
      </c>
      <c r="W26" s="31">
        <f t="shared" ref="W26:X26" si="167">SUM(W27,W33)</f>
        <v>3784.5239036973339</v>
      </c>
      <c r="X26" s="31">
        <f t="shared" si="167"/>
        <v>3852.7490971625107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" si="168">SUM(C28:C32)</f>
        <v>0</v>
      </c>
      <c r="D27" s="42">
        <f t="shared" ref="D27" si="169">SUM(D28:D32)</f>
        <v>0</v>
      </c>
      <c r="E27" s="42">
        <f t="shared" ref="E27" si="170">SUM(E28:E32)</f>
        <v>0</v>
      </c>
      <c r="F27" s="42">
        <f t="shared" ref="F27" si="171">SUM(F28:F32)</f>
        <v>0</v>
      </c>
      <c r="G27" s="42">
        <f t="shared" ref="G27" si="172">SUM(G28:G32)</f>
        <v>1.015993121238177</v>
      </c>
      <c r="H27" s="42">
        <f t="shared" ref="H27" si="173">SUM(H28:H32)</f>
        <v>1.015993121238177</v>
      </c>
      <c r="I27" s="42">
        <f t="shared" ref="I27" si="174">SUM(I28:I32)</f>
        <v>0</v>
      </c>
      <c r="J27" s="42">
        <f t="shared" ref="J27" si="175">SUM(J28:J32)</f>
        <v>0</v>
      </c>
      <c r="K27" s="42">
        <f t="shared" ref="K27" si="176">SUM(K28:K32)</f>
        <v>0</v>
      </c>
      <c r="L27" s="42">
        <f t="shared" ref="L27" si="177">SUM(L28:L32)</f>
        <v>0</v>
      </c>
      <c r="M27" s="42">
        <f t="shared" ref="M27" si="178">SUM(M28:M32)</f>
        <v>0</v>
      </c>
      <c r="N27" s="42">
        <f t="shared" ref="N27" si="179">SUM(N28:N32)</f>
        <v>0</v>
      </c>
      <c r="O27" s="42">
        <f t="shared" ref="O27" si="180">SUM(O28:O32)</f>
        <v>0</v>
      </c>
      <c r="P27" s="42">
        <f t="shared" ref="P27" si="181">SUM(P28:P32)</f>
        <v>0</v>
      </c>
      <c r="Q27" s="42">
        <f t="shared" ref="Q27" si="182">SUM(Q28:Q32)</f>
        <v>0</v>
      </c>
      <c r="R27" s="42">
        <f t="shared" ref="R27" si="183">SUM(R28:R32)</f>
        <v>0</v>
      </c>
      <c r="S27" s="42">
        <f t="shared" ref="S27" si="184">SUM(S28:S32)</f>
        <v>0</v>
      </c>
      <c r="T27" s="42">
        <f t="shared" ref="T27" si="185">SUM(T28:T32)</f>
        <v>0</v>
      </c>
      <c r="U27" s="42">
        <f t="shared" ref="U27" si="186">SUM(U28:U32)</f>
        <v>0</v>
      </c>
      <c r="V27" s="42">
        <f t="shared" ref="V27" si="187">SUM(V28:V32)</f>
        <v>0</v>
      </c>
      <c r="W27" s="42">
        <f t="shared" ref="W27:X27" si="188">SUM(W28:W32)</f>
        <v>0</v>
      </c>
      <c r="X27" s="42">
        <f t="shared" si="188"/>
        <v>0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1.015993121238177</v>
      </c>
      <c r="H28" s="30">
        <v>1.015993121238177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" si="189">SUM(C34:C50)</f>
        <v>4383.7889986913124</v>
      </c>
      <c r="D33" s="42">
        <f t="shared" ref="D33" si="190">SUM(D34:D50)</f>
        <v>4478.2074997015197</v>
      </c>
      <c r="E33" s="42">
        <f t="shared" ref="E33" si="191">SUM(E34:E50)</f>
        <v>4947.3521543021398</v>
      </c>
      <c r="F33" s="42">
        <f t="shared" ref="F33" si="192">SUM(F34:F50)</f>
        <v>4305.349136182278</v>
      </c>
      <c r="G33" s="42">
        <f t="shared" ref="G33" si="193">SUM(G34:G50)</f>
        <v>4311.1160294500842</v>
      </c>
      <c r="H33" s="42">
        <f t="shared" ref="H33" si="194">SUM(H34:H50)</f>
        <v>4564.352045612648</v>
      </c>
      <c r="I33" s="42">
        <f t="shared" ref="I33" si="195">SUM(I34:I50)</f>
        <v>4579.7089070725015</v>
      </c>
      <c r="J33" s="42">
        <f t="shared" ref="J33" si="196">SUM(J34:J50)</f>
        <v>4264.0110596708901</v>
      </c>
      <c r="K33" s="42">
        <f t="shared" ref="K33" si="197">SUM(K34:K50)</f>
        <v>4017.0378189887379</v>
      </c>
      <c r="L33" s="42">
        <f t="shared" ref="L33" si="198">SUM(L34:L50)</f>
        <v>3576.8244229157312</v>
      </c>
      <c r="M33" s="42">
        <f t="shared" ref="M33" si="199">SUM(M34:M50)</f>
        <v>3354.7217854316732</v>
      </c>
      <c r="N33" s="42">
        <f t="shared" ref="N33" si="200">SUM(N34:N50)</f>
        <v>3776.1743734580186</v>
      </c>
      <c r="O33" s="42">
        <f t="shared" ref="O33" si="201">SUM(O34:O50)</f>
        <v>3576.0635425623382</v>
      </c>
      <c r="P33" s="42">
        <f t="shared" ref="P33" si="202">SUM(P34:P50)</f>
        <v>3451.5610490111776</v>
      </c>
      <c r="Q33" s="42">
        <f t="shared" ref="Q33" si="203">SUM(Q34:Q50)</f>
        <v>3518.8233018056744</v>
      </c>
      <c r="R33" s="42">
        <f t="shared" ref="R33" si="204">SUM(R34:R50)</f>
        <v>3624.4926053310401</v>
      </c>
      <c r="S33" s="42">
        <f t="shared" ref="S33" si="205">SUM(S34:S50)</f>
        <v>3625.2292347377465</v>
      </c>
      <c r="T33" s="42">
        <f t="shared" ref="T33" si="206">SUM(T34:T50)</f>
        <v>3706.0209802235595</v>
      </c>
      <c r="U33" s="42">
        <f t="shared" ref="U33" si="207">SUM(U34:U50)</f>
        <v>3823.0105760963024</v>
      </c>
      <c r="V33" s="42">
        <f t="shared" ref="V33" si="208">SUM(V34:V50)</f>
        <v>3836.3234737747198</v>
      </c>
      <c r="W33" s="42">
        <f t="shared" ref="W33:X33" si="209">SUM(W34:W50)</f>
        <v>3784.5239036973339</v>
      </c>
      <c r="X33" s="42">
        <f t="shared" si="209"/>
        <v>3852.7490971625107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1.182287188306105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65.024935511607907</v>
      </c>
      <c r="D36" s="30">
        <v>54.901289767841774</v>
      </c>
      <c r="E36" s="30">
        <v>58.530352536543404</v>
      </c>
      <c r="F36" s="30">
        <v>48.655889939810827</v>
      </c>
      <c r="G36" s="30">
        <v>46.469389509888224</v>
      </c>
      <c r="H36" s="30">
        <v>67.499054170249352</v>
      </c>
      <c r="I36" s="30">
        <v>198.49277730008595</v>
      </c>
      <c r="J36" s="30">
        <v>70.708254514187431</v>
      </c>
      <c r="K36" s="30">
        <v>96.278159931212357</v>
      </c>
      <c r="L36" s="30">
        <v>116.19595872742906</v>
      </c>
      <c r="M36" s="30">
        <v>122.74342218400689</v>
      </c>
      <c r="N36" s="30">
        <v>97.749011177987953</v>
      </c>
      <c r="O36" s="30">
        <v>94.164918314703343</v>
      </c>
      <c r="P36" s="30">
        <v>83.532330180567499</v>
      </c>
      <c r="Q36" s="30">
        <v>101.14858125537404</v>
      </c>
      <c r="R36" s="30">
        <v>104.82072226999141</v>
      </c>
      <c r="S36" s="30">
        <v>106.78091143594153</v>
      </c>
      <c r="T36" s="30">
        <v>105.06620808254513</v>
      </c>
      <c r="U36" s="30">
        <v>131.14574376612208</v>
      </c>
      <c r="V36" s="30">
        <v>134.19380911435942</v>
      </c>
      <c r="W36" s="30">
        <v>133.05270851246772</v>
      </c>
      <c r="X36" s="30">
        <v>140.94643164230436</v>
      </c>
    </row>
    <row r="37" spans="1:24" ht="11.25" customHeight="1" x14ac:dyDescent="0.2">
      <c r="A37" s="39" t="s">
        <v>61</v>
      </c>
      <c r="B37" s="23" t="s">
        <v>62</v>
      </c>
      <c r="C37" s="30">
        <v>39.032932072226998</v>
      </c>
      <c r="D37" s="30">
        <v>28.349355116079103</v>
      </c>
      <c r="E37" s="30">
        <v>74.792691315563189</v>
      </c>
      <c r="F37" s="30">
        <v>37.648323301805668</v>
      </c>
      <c r="G37" s="30">
        <v>42.870163370593289</v>
      </c>
      <c r="H37" s="30">
        <v>64.699656061908854</v>
      </c>
      <c r="I37" s="30">
        <v>38.794926913155628</v>
      </c>
      <c r="J37" s="30">
        <v>58.005674978503855</v>
      </c>
      <c r="K37" s="30">
        <v>42.459587274290627</v>
      </c>
      <c r="L37" s="30">
        <v>35.347033533963881</v>
      </c>
      <c r="M37" s="30">
        <v>30.275838349097164</v>
      </c>
      <c r="N37" s="30">
        <v>29.486586414445398</v>
      </c>
      <c r="O37" s="30">
        <v>24.251934651762685</v>
      </c>
      <c r="P37" s="30">
        <v>27.870077386070506</v>
      </c>
      <c r="Q37" s="30">
        <v>27.97454858125537</v>
      </c>
      <c r="R37" s="30">
        <v>28.433619948409284</v>
      </c>
      <c r="S37" s="30">
        <v>27.695872742906271</v>
      </c>
      <c r="T37" s="30">
        <v>26.048323301805677</v>
      </c>
      <c r="U37" s="30">
        <v>23.715477214101462</v>
      </c>
      <c r="V37" s="30">
        <v>25.540584694754941</v>
      </c>
      <c r="W37" s="30">
        <v>23.765434221840067</v>
      </c>
      <c r="X37" s="30">
        <v>24.600085984522782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</row>
    <row r="41" spans="1:24" ht="11.25" customHeight="1" x14ac:dyDescent="0.2">
      <c r="A41" s="39" t="s">
        <v>69</v>
      </c>
      <c r="B41" s="23" t="s">
        <v>70</v>
      </c>
      <c r="C41" s="30">
        <v>1.1748925193465181</v>
      </c>
      <c r="D41" s="30">
        <v>2.2611349957007727</v>
      </c>
      <c r="E41" s="30">
        <v>2.2673258813413577</v>
      </c>
      <c r="F41" s="30">
        <v>2.3369733447979359</v>
      </c>
      <c r="G41" s="30">
        <v>2.6705932932072223</v>
      </c>
      <c r="H41" s="30">
        <v>1.8998280309544284</v>
      </c>
      <c r="I41" s="30">
        <v>2.9319002579535676</v>
      </c>
      <c r="J41" s="30">
        <v>1.6547721410146172</v>
      </c>
      <c r="K41" s="30">
        <v>2.1941530524505586</v>
      </c>
      <c r="L41" s="30">
        <v>0.72932072226999123</v>
      </c>
      <c r="M41" s="30">
        <v>0.51186586414445401</v>
      </c>
      <c r="N41" s="30">
        <v>0.42846087704213232</v>
      </c>
      <c r="O41" s="30">
        <v>0.41478933791917461</v>
      </c>
      <c r="P41" s="30">
        <v>0.55717970765262248</v>
      </c>
      <c r="Q41" s="30">
        <v>0.55932932072226993</v>
      </c>
      <c r="R41" s="30">
        <v>0.43482373172828886</v>
      </c>
      <c r="S41" s="30">
        <v>0.48134135855546001</v>
      </c>
      <c r="T41" s="30">
        <v>0.53293207222699923</v>
      </c>
      <c r="U41" s="30">
        <v>0.70920034393809106</v>
      </c>
      <c r="V41" s="30">
        <v>0.84006878761822867</v>
      </c>
      <c r="W41" s="30">
        <v>0.84651762682717113</v>
      </c>
      <c r="X41" s="30">
        <v>0.85494411006018911</v>
      </c>
    </row>
    <row r="42" spans="1:24" ht="11.25" customHeight="1" x14ac:dyDescent="0.2">
      <c r="A42" s="39" t="s">
        <v>71</v>
      </c>
      <c r="B42" s="23" t="s">
        <v>72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3946.6715438331871</v>
      </c>
      <c r="D43" s="30">
        <v>4146.8393999594728</v>
      </c>
      <c r="E43" s="30">
        <v>4610.1308301404888</v>
      </c>
      <c r="F43" s="30">
        <v>4016.8819822699816</v>
      </c>
      <c r="G43" s="30">
        <v>4047.3828394242887</v>
      </c>
      <c r="H43" s="30">
        <v>4242.7607300494492</v>
      </c>
      <c r="I43" s="30">
        <v>4092.968064424178</v>
      </c>
      <c r="J43" s="30">
        <v>3915.3053846923872</v>
      </c>
      <c r="K43" s="30">
        <v>3651.4488250076547</v>
      </c>
      <c r="L43" s="30">
        <v>3259.7187479372274</v>
      </c>
      <c r="M43" s="30">
        <v>3050.4230751995156</v>
      </c>
      <c r="N43" s="30">
        <v>3501.2144422456367</v>
      </c>
      <c r="O43" s="30">
        <v>3326.9472055030087</v>
      </c>
      <c r="P43" s="30">
        <v>3230.1117798796213</v>
      </c>
      <c r="Q43" s="30">
        <v>3258.8647463456568</v>
      </c>
      <c r="R43" s="30">
        <v>3357.591401547721</v>
      </c>
      <c r="S43" s="30">
        <v>3369.2385210662073</v>
      </c>
      <c r="T43" s="30">
        <v>3476.8365434221837</v>
      </c>
      <c r="U43" s="30">
        <v>3577.7688736027517</v>
      </c>
      <c r="V43" s="30">
        <v>3587.394496990541</v>
      </c>
      <c r="W43" s="30">
        <v>3548.6965606190884</v>
      </c>
      <c r="X43" s="30">
        <v>3604.4807394668956</v>
      </c>
    </row>
    <row r="44" spans="1:24" ht="11.25" customHeight="1" x14ac:dyDescent="0.2">
      <c r="A44" s="39" t="s">
        <v>75</v>
      </c>
      <c r="B44" s="23" t="s">
        <v>76</v>
      </c>
      <c r="C44" s="30">
        <v>330.83138435081673</v>
      </c>
      <c r="D44" s="30">
        <v>241.81023215821153</v>
      </c>
      <c r="E44" s="30">
        <v>195.68366294067064</v>
      </c>
      <c r="F44" s="30">
        <v>193.8786758383491</v>
      </c>
      <c r="G44" s="30">
        <v>166.58968185726573</v>
      </c>
      <c r="H44" s="30">
        <v>182.56852966466033</v>
      </c>
      <c r="I44" s="30">
        <v>235.60146173688733</v>
      </c>
      <c r="J44" s="30">
        <v>203.58701633705931</v>
      </c>
      <c r="K44" s="30">
        <v>175.5962166809974</v>
      </c>
      <c r="L44" s="30">
        <v>157.52656921754087</v>
      </c>
      <c r="M44" s="30">
        <v>137.42364574376609</v>
      </c>
      <c r="N44" s="30">
        <v>135.11650902837488</v>
      </c>
      <c r="O44" s="30">
        <v>121.12570937231295</v>
      </c>
      <c r="P44" s="30">
        <v>106.00034393809115</v>
      </c>
      <c r="Q44" s="30">
        <v>122.32080825451419</v>
      </c>
      <c r="R44" s="30">
        <v>129.0052450558899</v>
      </c>
      <c r="S44" s="30">
        <v>120.34686156491833</v>
      </c>
      <c r="T44" s="30">
        <v>96.252622527944965</v>
      </c>
      <c r="U44" s="30">
        <v>88.370077386070506</v>
      </c>
      <c r="V44" s="30">
        <v>85.598710232158211</v>
      </c>
      <c r="W44" s="30">
        <v>77.374548581255354</v>
      </c>
      <c r="X44" s="30">
        <v>81.034479793637132</v>
      </c>
    </row>
    <row r="45" spans="1:24" ht="11.25" customHeight="1" x14ac:dyDescent="0.2">
      <c r="A45" s="39" t="s">
        <v>77</v>
      </c>
      <c r="B45" s="23" t="s">
        <v>78</v>
      </c>
      <c r="C45" s="30">
        <v>1.053310404127257</v>
      </c>
      <c r="D45" s="30">
        <v>2.1066208082545139</v>
      </c>
      <c r="E45" s="30">
        <v>2.1066208082545139</v>
      </c>
      <c r="F45" s="30">
        <v>2.1066208082545139</v>
      </c>
      <c r="G45" s="30">
        <v>2.1066208082545139</v>
      </c>
      <c r="H45" s="30">
        <v>3.2010318142734309</v>
      </c>
      <c r="I45" s="30">
        <v>3.6539122957867578</v>
      </c>
      <c r="J45" s="30">
        <v>5.3803095442820288</v>
      </c>
      <c r="K45" s="30">
        <v>4.3575236457437656</v>
      </c>
      <c r="L45" s="30">
        <v>4.6145313843508156</v>
      </c>
      <c r="M45" s="30">
        <v>4.7841788478073948</v>
      </c>
      <c r="N45" s="30">
        <v>4.7177987962166812</v>
      </c>
      <c r="O45" s="30">
        <v>4.7483233018056747</v>
      </c>
      <c r="P45" s="30">
        <v>1.7653482373172831</v>
      </c>
      <c r="Q45" s="30">
        <v>1.4630266552020641</v>
      </c>
      <c r="R45" s="30">
        <v>1.38091143594153</v>
      </c>
      <c r="S45" s="30">
        <v>0.68572656921754072</v>
      </c>
      <c r="T45" s="30">
        <v>0.94961306964746339</v>
      </c>
      <c r="U45" s="30">
        <v>0.86990541702493551</v>
      </c>
      <c r="V45" s="30">
        <v>0.8699054170249354</v>
      </c>
      <c r="W45" s="30">
        <v>0.74032674118658626</v>
      </c>
      <c r="X45" s="30">
        <v>0.76457437661220984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0</v>
      </c>
      <c r="D50" s="30">
        <v>1.9394668959587271</v>
      </c>
      <c r="E50" s="30">
        <v>3.8406706792777299</v>
      </c>
      <c r="F50" s="30">
        <v>3.8406706792777299</v>
      </c>
      <c r="G50" s="30">
        <v>1.8444539982803096</v>
      </c>
      <c r="H50" s="30">
        <v>1.7232158211521926</v>
      </c>
      <c r="I50" s="30">
        <v>7.2658641444539969</v>
      </c>
      <c r="J50" s="30">
        <v>9.3696474634565767</v>
      </c>
      <c r="K50" s="30">
        <v>44.703353396388636</v>
      </c>
      <c r="L50" s="30">
        <v>2.6922613929492689</v>
      </c>
      <c r="M50" s="30">
        <v>8.5597592433361989</v>
      </c>
      <c r="N50" s="30">
        <v>7.4615649183147017</v>
      </c>
      <c r="O50" s="30">
        <v>4.4106620808254515</v>
      </c>
      <c r="P50" s="30">
        <v>1.7239896818572653</v>
      </c>
      <c r="Q50" s="30">
        <v>6.4922613929492687</v>
      </c>
      <c r="R50" s="30">
        <v>2.825881341358556</v>
      </c>
      <c r="S50" s="30">
        <v>0</v>
      </c>
      <c r="T50" s="30">
        <v>0.33473774720550292</v>
      </c>
      <c r="U50" s="30">
        <v>0.43129836629406698</v>
      </c>
      <c r="V50" s="30">
        <v>1.885898538263113</v>
      </c>
      <c r="W50" s="30">
        <v>4.7807394668959592E-2</v>
      </c>
      <c r="X50" s="30">
        <v>6.7841788478073942E-2</v>
      </c>
    </row>
    <row r="51" spans="1:24" ht="11.25" customHeight="1" x14ac:dyDescent="0.2">
      <c r="A51" s="24" t="s">
        <v>89</v>
      </c>
      <c r="B51" s="25" t="s">
        <v>90</v>
      </c>
      <c r="C51" s="31">
        <v>694.28486672398969</v>
      </c>
      <c r="D51" s="31">
        <v>715.07325881341353</v>
      </c>
      <c r="E51" s="31">
        <v>665.34230438521047</v>
      </c>
      <c r="F51" s="31">
        <v>545.36319862424762</v>
      </c>
      <c r="G51" s="31">
        <v>646.9184006878761</v>
      </c>
      <c r="H51" s="31">
        <v>691.63138435081669</v>
      </c>
      <c r="I51" s="31">
        <v>689.72312983662925</v>
      </c>
      <c r="J51" s="31">
        <v>671.3634565778159</v>
      </c>
      <c r="K51" s="31">
        <v>1001.2222699914014</v>
      </c>
      <c r="L51" s="31">
        <v>1013.8199484092863</v>
      </c>
      <c r="M51" s="31">
        <v>1063.1951848667238</v>
      </c>
      <c r="N51" s="31">
        <v>1126.6251934651757</v>
      </c>
      <c r="O51" s="31">
        <v>1744.4087704213241</v>
      </c>
      <c r="P51" s="31">
        <v>1850.5057609630262</v>
      </c>
      <c r="Q51" s="31">
        <v>1722.2726569217537</v>
      </c>
      <c r="R51" s="31">
        <v>1264.0031814273432</v>
      </c>
      <c r="S51" s="31">
        <v>1344.9000859845228</v>
      </c>
      <c r="T51" s="31">
        <v>1368.3650042992265</v>
      </c>
      <c r="U51" s="31">
        <v>1396.5434221840064</v>
      </c>
      <c r="V51" s="31">
        <v>1454.7018916595011</v>
      </c>
      <c r="W51" s="31">
        <v>1142.6703353396388</v>
      </c>
      <c r="X51" s="31">
        <v>1908.6084264832327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" si="210">SUM(C53:C70)</f>
        <v>30.901913051508899</v>
      </c>
      <c r="D52" s="31">
        <f t="shared" ref="D52" si="211">SUM(D53:D70)</f>
        <v>29.303186005192991</v>
      </c>
      <c r="E52" s="31">
        <f t="shared" ref="E52" si="212">SUM(E53:E70)</f>
        <v>32.501651611557776</v>
      </c>
      <c r="F52" s="31">
        <f t="shared" ref="F52" si="213">SUM(F53:F70)</f>
        <v>42.790257689449213</v>
      </c>
      <c r="G52" s="31">
        <f t="shared" ref="G52" si="214">SUM(G53:G70)</f>
        <v>52.509716209968857</v>
      </c>
      <c r="H52" s="31">
        <f t="shared" ref="H52" si="215">SUM(H53:H70)</f>
        <v>73.346858608007409</v>
      </c>
      <c r="I52" s="31">
        <f t="shared" ref="I52" si="216">SUM(I53:I70)</f>
        <v>91.03292292527297</v>
      </c>
      <c r="J52" s="31">
        <f t="shared" ref="J52" si="217">SUM(J53:J70)</f>
        <v>91.308894338591898</v>
      </c>
      <c r="K52" s="31">
        <f t="shared" ref="K52" si="218">SUM(K53:K70)</f>
        <v>79.005341403516184</v>
      </c>
      <c r="L52" s="31">
        <f t="shared" ref="L52" si="219">SUM(L53:L70)</f>
        <v>94.85487074360509</v>
      </c>
      <c r="M52" s="31">
        <f t="shared" ref="M52" si="220">SUM(M53:M70)</f>
        <v>113.18585438446421</v>
      </c>
      <c r="N52" s="31">
        <f t="shared" ref="N52" si="221">SUM(N53:N70)</f>
        <v>109.22124136464079</v>
      </c>
      <c r="O52" s="31">
        <f t="shared" ref="O52" si="222">SUM(O53:O70)</f>
        <v>120.46687586566424</v>
      </c>
      <c r="P52" s="31">
        <f t="shared" ref="P52" si="223">SUM(P53:P70)</f>
        <v>95.985121257507572</v>
      </c>
      <c r="Q52" s="31">
        <f t="shared" ref="Q52" si="224">SUM(Q53:Q70)</f>
        <v>109.28618320819893</v>
      </c>
      <c r="R52" s="31">
        <f t="shared" ref="R52" si="225">SUM(R53:R70)</f>
        <v>119.21691439293569</v>
      </c>
      <c r="S52" s="31">
        <f t="shared" ref="S52" si="226">SUM(S53:S70)</f>
        <v>147.64149648415801</v>
      </c>
      <c r="T52" s="31">
        <f t="shared" ref="T52" si="227">SUM(T53:T70)</f>
        <v>185.19125964917504</v>
      </c>
      <c r="U52" s="31">
        <f t="shared" ref="U52" si="228">SUM(U53:U70)</f>
        <v>231.81476315435805</v>
      </c>
      <c r="V52" s="31">
        <f t="shared" ref="V52" si="229">SUM(V53:V70)</f>
        <v>249.88519942831834</v>
      </c>
      <c r="W52" s="31">
        <f t="shared" ref="W52:X52" si="230">SUM(W53:W70)</f>
        <v>211.96465702310738</v>
      </c>
      <c r="X52" s="31">
        <f t="shared" si="230"/>
        <v>254.23081952382762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1.719690455717971E-4</v>
      </c>
      <c r="J57" s="30">
        <v>1.719690455717971E-4</v>
      </c>
      <c r="K57" s="30">
        <v>1.109200343938091E-2</v>
      </c>
      <c r="L57" s="30">
        <v>1.5391229578675839E-2</v>
      </c>
      <c r="M57" s="30">
        <v>1.6251074806534819E-2</v>
      </c>
      <c r="N57" s="30">
        <v>1.6251074806534819E-2</v>
      </c>
      <c r="O57" s="30">
        <v>2.4161650902837489E-2</v>
      </c>
      <c r="P57" s="30">
        <v>2.4333619948409279E-2</v>
      </c>
      <c r="Q57" s="30">
        <v>2.510748065348237E-2</v>
      </c>
      <c r="R57" s="30">
        <v>0.1648323301805675</v>
      </c>
      <c r="S57" s="30">
        <v>0.16672398968185731</v>
      </c>
      <c r="T57" s="30">
        <v>0.16698194325021501</v>
      </c>
      <c r="U57" s="30">
        <v>0.1693895098882201</v>
      </c>
      <c r="V57" s="30">
        <v>0.18847807394668961</v>
      </c>
      <c r="W57" s="30">
        <v>0.18873602751504731</v>
      </c>
      <c r="X57" s="30">
        <v>0.18873602751504731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2.5795356835769558</v>
      </c>
      <c r="N58" s="30">
        <v>0</v>
      </c>
      <c r="O58" s="30">
        <v>0.64488392089423896</v>
      </c>
      <c r="P58" s="30">
        <v>0.5970765262252794</v>
      </c>
      <c r="Q58" s="30">
        <v>0.14333619948409279</v>
      </c>
      <c r="R58" s="30">
        <v>0.31049011177987962</v>
      </c>
      <c r="S58" s="30">
        <v>0.31049011177987962</v>
      </c>
      <c r="T58" s="30">
        <v>0.23886500429922611</v>
      </c>
      <c r="U58" s="30">
        <v>0.16715391229578669</v>
      </c>
      <c r="V58" s="30">
        <v>0.2149613069647463</v>
      </c>
      <c r="W58" s="30">
        <v>0.47773000859845233</v>
      </c>
      <c r="X58" s="30">
        <v>0.66878761822871879</v>
      </c>
    </row>
    <row r="59" spans="1:24" ht="11.25" customHeight="1" x14ac:dyDescent="0.2">
      <c r="A59" s="22" t="s">
        <v>105</v>
      </c>
      <c r="B59" s="23" t="s">
        <v>106</v>
      </c>
      <c r="C59" s="30">
        <v>29.569217540842647</v>
      </c>
      <c r="D59" s="30">
        <v>27.897248495270851</v>
      </c>
      <c r="E59" s="30">
        <v>30.978331900257945</v>
      </c>
      <c r="F59" s="30">
        <v>41.272570937231286</v>
      </c>
      <c r="G59" s="30">
        <v>50.993637145313855</v>
      </c>
      <c r="H59" s="30">
        <v>64.206878761822864</v>
      </c>
      <c r="I59" s="30">
        <v>71.435339638865017</v>
      </c>
      <c r="J59" s="30">
        <v>63.068099742046442</v>
      </c>
      <c r="K59" s="30">
        <v>48.555460017196907</v>
      </c>
      <c r="L59" s="30">
        <v>56.147291487532243</v>
      </c>
      <c r="M59" s="30">
        <v>65.767755803955282</v>
      </c>
      <c r="N59" s="30">
        <v>64.446689595872741</v>
      </c>
      <c r="O59" s="30">
        <v>63.887274290627694</v>
      </c>
      <c r="P59" s="30">
        <v>39.480137575236455</v>
      </c>
      <c r="Q59" s="30">
        <v>35.952622527944968</v>
      </c>
      <c r="R59" s="30">
        <v>35.044110060189169</v>
      </c>
      <c r="S59" s="30">
        <v>29.581083404987091</v>
      </c>
      <c r="T59" s="30">
        <v>31.415993121238174</v>
      </c>
      <c r="U59" s="30">
        <v>30.725365434221839</v>
      </c>
      <c r="V59" s="30">
        <v>31.577128116938944</v>
      </c>
      <c r="W59" s="30">
        <v>30.425623387790196</v>
      </c>
      <c r="X59" s="30">
        <v>34.997678417884778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3.5622527944969899</v>
      </c>
      <c r="I61" s="30">
        <v>2.2771281169389508</v>
      </c>
      <c r="J61" s="30">
        <v>3.4319862424763539</v>
      </c>
      <c r="K61" s="30">
        <v>3.3948409286328456</v>
      </c>
      <c r="L61" s="30">
        <v>7.7386070507308669E-2</v>
      </c>
      <c r="M61" s="30">
        <v>6.6208082545141872E-3</v>
      </c>
      <c r="N61" s="30">
        <v>2.3989681857265691E-2</v>
      </c>
      <c r="O61" s="30">
        <v>3.2502149613069638E-2</v>
      </c>
      <c r="P61" s="30">
        <v>3.4565778159931212E-2</v>
      </c>
      <c r="Q61" s="30">
        <v>0.27016337059329315</v>
      </c>
      <c r="R61" s="30">
        <v>0.32141014617368874</v>
      </c>
      <c r="S61" s="30">
        <v>0.75313843508168521</v>
      </c>
      <c r="T61" s="30">
        <v>0.87145313843508165</v>
      </c>
      <c r="U61" s="30">
        <v>1.1049871023215825</v>
      </c>
      <c r="V61" s="30">
        <v>0.84806534823731716</v>
      </c>
      <c r="W61" s="30">
        <v>1.0560619088564056</v>
      </c>
      <c r="X61" s="30">
        <v>2.6815133276010314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2.487274290627687</v>
      </c>
      <c r="N62" s="30">
        <v>0.52708512467755797</v>
      </c>
      <c r="O62" s="30">
        <v>0</v>
      </c>
      <c r="P62" s="30">
        <v>0.1068787618228719</v>
      </c>
      <c r="Q62" s="30">
        <v>0.55993121238177124</v>
      </c>
      <c r="R62" s="30">
        <v>0.54067067927773005</v>
      </c>
      <c r="S62" s="30">
        <v>0.62046431642304378</v>
      </c>
      <c r="T62" s="30">
        <v>0.46225279449699047</v>
      </c>
      <c r="U62" s="30">
        <v>0.57102321582115212</v>
      </c>
      <c r="V62" s="30">
        <v>2.665520206362855E-3</v>
      </c>
      <c r="W62" s="30">
        <v>0.59759243336199475</v>
      </c>
      <c r="X62" s="30">
        <v>0.27291487532244191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0.1309544282029235</v>
      </c>
      <c r="I64" s="30">
        <v>0.156749785038693</v>
      </c>
      <c r="J64" s="30">
        <v>0.19028374892519351</v>
      </c>
      <c r="K64" s="30">
        <v>0.2405846947549441</v>
      </c>
      <c r="L64" s="30">
        <v>0.22123817712811689</v>
      </c>
      <c r="M64" s="30">
        <v>0.2349957007738607</v>
      </c>
      <c r="N64" s="30">
        <v>0.25752364574376613</v>
      </c>
      <c r="O64" s="30">
        <v>0.26070507308684437</v>
      </c>
      <c r="P64" s="30">
        <v>0.24333619948409291</v>
      </c>
      <c r="Q64" s="30">
        <v>0.23250214961306959</v>
      </c>
      <c r="R64" s="30">
        <v>0.21126397248495271</v>
      </c>
      <c r="S64" s="30">
        <v>0.18555460017196901</v>
      </c>
      <c r="T64" s="30">
        <v>0.1243336199484093</v>
      </c>
      <c r="U64" s="30">
        <v>0.18340498710232159</v>
      </c>
      <c r="V64" s="30">
        <v>0.14213241616509029</v>
      </c>
      <c r="W64" s="30">
        <v>0.16500429922613929</v>
      </c>
      <c r="X64" s="30">
        <v>0.20619088564058469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4.9269131556319852E-2</v>
      </c>
      <c r="I65" s="30">
        <v>0.27953568357695607</v>
      </c>
      <c r="J65" s="30">
        <v>0.1568357695614789</v>
      </c>
      <c r="K65" s="30">
        <v>0.14961306964746349</v>
      </c>
      <c r="L65" s="30">
        <v>0.3736027515047291</v>
      </c>
      <c r="M65" s="30">
        <v>0.54359415305245051</v>
      </c>
      <c r="N65" s="30">
        <v>1.0792777300085983</v>
      </c>
      <c r="O65" s="30">
        <v>1.5184006878761822</v>
      </c>
      <c r="P65" s="30">
        <v>1.7349957007738608</v>
      </c>
      <c r="Q65" s="30">
        <v>4.9188306104901116</v>
      </c>
      <c r="R65" s="30">
        <v>5.615907136715391</v>
      </c>
      <c r="S65" s="30">
        <v>8.2168529664660355</v>
      </c>
      <c r="T65" s="30">
        <v>18.078675838349099</v>
      </c>
      <c r="U65" s="30">
        <v>17.07429062768702</v>
      </c>
      <c r="V65" s="30">
        <v>12.0524505588994</v>
      </c>
      <c r="W65" s="30">
        <v>13.056835769561481</v>
      </c>
      <c r="X65" s="30">
        <v>11.048065348237319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3.513585554600172</v>
      </c>
      <c r="I66" s="30">
        <v>14.80447119518487</v>
      </c>
      <c r="J66" s="30">
        <v>22.199570077386074</v>
      </c>
      <c r="K66" s="30">
        <v>24.252622527944965</v>
      </c>
      <c r="L66" s="30">
        <v>30.988564058469471</v>
      </c>
      <c r="M66" s="30">
        <v>31.51693895098882</v>
      </c>
      <c r="N66" s="30">
        <v>33.977987962166814</v>
      </c>
      <c r="O66" s="30">
        <v>48.771281169389503</v>
      </c>
      <c r="P66" s="30">
        <v>50.421066208082536</v>
      </c>
      <c r="Q66" s="30">
        <v>55.69294926913156</v>
      </c>
      <c r="R66" s="30">
        <v>66.587274290627676</v>
      </c>
      <c r="S66" s="30">
        <v>96.268873602751512</v>
      </c>
      <c r="T66" s="30">
        <v>120.33336199484094</v>
      </c>
      <c r="U66" s="30">
        <v>165.61074806534825</v>
      </c>
      <c r="V66" s="30">
        <v>185.30868443680137</v>
      </c>
      <c r="W66" s="30">
        <v>147.55494411006015</v>
      </c>
      <c r="X66" s="30">
        <v>181.09716251074803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4.4524505588993977</v>
      </c>
      <c r="M69" s="30">
        <v>7.3600171969045558</v>
      </c>
      <c r="N69" s="30">
        <v>5.9188306104901116</v>
      </c>
      <c r="O69" s="30">
        <v>2.2458297506448841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</row>
    <row r="70" spans="1:24" ht="11.25" customHeight="1" x14ac:dyDescent="0.2">
      <c r="A70" s="22" t="s">
        <v>127</v>
      </c>
      <c r="B70" s="23" t="s">
        <v>128</v>
      </c>
      <c r="C70" s="30">
        <v>1.332695510666253</v>
      </c>
      <c r="D70" s="30">
        <v>1.4059375099221416</v>
      </c>
      <c r="E70" s="30">
        <v>1.5233197112998329</v>
      </c>
      <c r="F70" s="30">
        <v>1.5176867522179243</v>
      </c>
      <c r="G70" s="30">
        <v>1.5160790646550029</v>
      </c>
      <c r="H70" s="30">
        <v>1.8839179373281449</v>
      </c>
      <c r="I70" s="30">
        <v>2.0795265366229061</v>
      </c>
      <c r="J70" s="30">
        <v>2.2619467891507772</v>
      </c>
      <c r="K70" s="30">
        <v>2.4011281618996834</v>
      </c>
      <c r="L70" s="30">
        <v>2.5789464099851482</v>
      </c>
      <c r="M70" s="30">
        <v>2.6728707215235454</v>
      </c>
      <c r="N70" s="30">
        <v>2.9736059390174208</v>
      </c>
      <c r="O70" s="30">
        <v>3.0818371726289877</v>
      </c>
      <c r="P70" s="30">
        <v>3.3427308877741519</v>
      </c>
      <c r="Q70" s="30">
        <v>11.490740387906577</v>
      </c>
      <c r="R70" s="30">
        <v>10.420955665506634</v>
      </c>
      <c r="S70" s="30">
        <v>11.538315056814913</v>
      </c>
      <c r="T70" s="30">
        <v>13.499342194316906</v>
      </c>
      <c r="U70" s="30">
        <v>16.208400299671904</v>
      </c>
      <c r="V70" s="30">
        <v>19.550633650158424</v>
      </c>
      <c r="W70" s="30">
        <v>18.442129078137523</v>
      </c>
      <c r="X70" s="30">
        <v>23.06977051264964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" si="231">SUM(C72:C73)</f>
        <v>0.45374032674118658</v>
      </c>
      <c r="D71" s="31">
        <f t="shared" ref="D71" si="232">SUM(D72:D73)</f>
        <v>0.52545141874462586</v>
      </c>
      <c r="E71" s="31">
        <f t="shared" ref="E71" si="233">SUM(E72:E73)</f>
        <v>0.78822012037833178</v>
      </c>
      <c r="F71" s="31">
        <f t="shared" ref="F71" si="234">SUM(F72:F73)</f>
        <v>0.78822012037833178</v>
      </c>
      <c r="G71" s="31">
        <f t="shared" ref="G71" si="235">SUM(G72:G73)</f>
        <v>0.5970765262252794</v>
      </c>
      <c r="H71" s="31">
        <f t="shared" ref="H71" si="236">SUM(H72:H73)</f>
        <v>1.4949269131556318</v>
      </c>
      <c r="I71" s="31">
        <f t="shared" ref="I71" si="237">SUM(I72:I73)</f>
        <v>1.9107480653482369</v>
      </c>
      <c r="J71" s="31">
        <f t="shared" ref="J71" si="238">SUM(J72:J73)</f>
        <v>1.5499570077386069</v>
      </c>
      <c r="K71" s="31">
        <f t="shared" ref="K71" si="239">SUM(K72:K73)</f>
        <v>1.373516766981943</v>
      </c>
      <c r="L71" s="31">
        <f t="shared" ref="L71" si="240">SUM(L72:L73)</f>
        <v>1.221066208082545</v>
      </c>
      <c r="M71" s="31">
        <f t="shared" ref="M71" si="241">SUM(M72:M73)</f>
        <v>3.5742906276870166</v>
      </c>
      <c r="N71" s="31">
        <f t="shared" ref="N71" si="242">SUM(N72:N73)</f>
        <v>1.5700773860705071</v>
      </c>
      <c r="O71" s="31">
        <f t="shared" ref="O71" si="243">SUM(O72:O73)</f>
        <v>0</v>
      </c>
      <c r="P71" s="31">
        <f t="shared" ref="P71" si="244">SUM(P72:P73)</f>
        <v>0.33198624247635433</v>
      </c>
      <c r="Q71" s="31">
        <f t="shared" ref="Q71" si="245">SUM(Q72:Q73)</f>
        <v>0.69613069647463455</v>
      </c>
      <c r="R71" s="31">
        <f t="shared" ref="R71" si="246">SUM(R72:R73)</f>
        <v>1.0136715391229578</v>
      </c>
      <c r="S71" s="31">
        <f t="shared" ref="S71" si="247">SUM(S72:S73)</f>
        <v>0.81367153912295764</v>
      </c>
      <c r="T71" s="31">
        <f t="shared" ref="T71" si="248">SUM(T72:T73)</f>
        <v>0.66397248495270844</v>
      </c>
      <c r="U71" s="31">
        <f t="shared" ref="U71" si="249">SUM(U72:U73)</f>
        <v>0.74600171969045559</v>
      </c>
      <c r="V71" s="31">
        <f t="shared" ref="V71" si="250">SUM(V72:V73)</f>
        <v>0.45958727429062762</v>
      </c>
      <c r="W71" s="31">
        <f t="shared" ref="W71:X71" si="251">SUM(W72:W73)</f>
        <v>0.7877901977644024</v>
      </c>
      <c r="X71" s="31">
        <f t="shared" si="251"/>
        <v>0.85872742906276867</v>
      </c>
    </row>
    <row r="72" spans="1:24" ht="11.25" customHeight="1" x14ac:dyDescent="0.2">
      <c r="A72" s="22" t="s">
        <v>131</v>
      </c>
      <c r="B72" s="23" t="s">
        <v>132</v>
      </c>
      <c r="C72" s="30">
        <v>0.45374032674118658</v>
      </c>
      <c r="D72" s="30">
        <v>0.52545141874462586</v>
      </c>
      <c r="E72" s="30">
        <v>0.78822012037833178</v>
      </c>
      <c r="F72" s="30">
        <v>0.78822012037833178</v>
      </c>
      <c r="G72" s="30">
        <v>0.5970765262252794</v>
      </c>
      <c r="H72" s="30">
        <v>1.4949269131556318</v>
      </c>
      <c r="I72" s="30">
        <v>1.9107480653482369</v>
      </c>
      <c r="J72" s="30">
        <v>1.5499570077386069</v>
      </c>
      <c r="K72" s="30">
        <v>1.373516766981943</v>
      </c>
      <c r="L72" s="30">
        <v>1.221066208082545</v>
      </c>
      <c r="M72" s="30">
        <v>1.0870163370593293</v>
      </c>
      <c r="N72" s="30">
        <v>1.042992261392949</v>
      </c>
      <c r="O72" s="30">
        <v>0</v>
      </c>
      <c r="P72" s="30">
        <v>0.22510748065348241</v>
      </c>
      <c r="Q72" s="30">
        <v>0.13619948409286331</v>
      </c>
      <c r="R72" s="30">
        <v>0.47300085984522788</v>
      </c>
      <c r="S72" s="30">
        <v>0.1454858125537403</v>
      </c>
      <c r="T72" s="30">
        <v>0.15503009458297506</v>
      </c>
      <c r="U72" s="30">
        <v>0.16517626827171109</v>
      </c>
      <c r="V72" s="30">
        <v>0.45004299226139288</v>
      </c>
      <c r="W72" s="30">
        <v>0.19363714531384352</v>
      </c>
      <c r="X72" s="30">
        <v>0.56552020636285472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2.487274290627687</v>
      </c>
      <c r="N73" s="30">
        <v>0.52708512467755797</v>
      </c>
      <c r="O73" s="30">
        <v>0</v>
      </c>
      <c r="P73" s="30">
        <v>0.1068787618228719</v>
      </c>
      <c r="Q73" s="30">
        <v>0.55993121238177124</v>
      </c>
      <c r="R73" s="30">
        <v>0.54067067927773005</v>
      </c>
      <c r="S73" s="30">
        <v>0.66818572656921738</v>
      </c>
      <c r="T73" s="30">
        <v>0.50894239036973343</v>
      </c>
      <c r="U73" s="30">
        <v>0.58082545141874453</v>
      </c>
      <c r="V73" s="30">
        <v>9.5442820292347373E-3</v>
      </c>
      <c r="W73" s="30">
        <v>0.59415305245055883</v>
      </c>
      <c r="X73" s="30">
        <v>0.29320722269991395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55.913843508168526</v>
      </c>
      <c r="D75" s="31">
        <v>53.477644024075659</v>
      </c>
      <c r="E75" s="31">
        <v>59.759243336199475</v>
      </c>
      <c r="F75" s="31">
        <v>78.699656061908854</v>
      </c>
      <c r="G75" s="31">
        <v>73.803439380911428</v>
      </c>
      <c r="H75" s="31">
        <v>80.053138435081664</v>
      </c>
      <c r="I75" s="31">
        <v>80.673258813413568</v>
      </c>
      <c r="J75" s="31">
        <v>73.695184866723991</v>
      </c>
      <c r="K75" s="31">
        <v>71.587360275150473</v>
      </c>
      <c r="L75" s="31">
        <v>70.919948409286334</v>
      </c>
      <c r="M75" s="31">
        <v>53.290971625107474</v>
      </c>
      <c r="N75" s="31">
        <v>49.453396388650049</v>
      </c>
      <c r="O75" s="31">
        <v>47.404385210662078</v>
      </c>
      <c r="P75" s="31">
        <v>42.878933791917447</v>
      </c>
      <c r="Q75" s="31">
        <v>41.171281169389502</v>
      </c>
      <c r="R75" s="31">
        <v>37.006878761822861</v>
      </c>
      <c r="S75" s="31">
        <v>32.888650042992268</v>
      </c>
      <c r="T75" s="31">
        <v>32.177815993121236</v>
      </c>
      <c r="U75" s="31">
        <v>32.611263972484956</v>
      </c>
      <c r="V75" s="31">
        <v>33.903267411865855</v>
      </c>
      <c r="W75" s="31">
        <v>37.37944969905417</v>
      </c>
      <c r="X75" s="31">
        <v>32.20808254514187</v>
      </c>
    </row>
    <row r="76" spans="1:24" ht="11.25" customHeight="1" x14ac:dyDescent="0.2">
      <c r="A76" s="26" t="s">
        <v>139</v>
      </c>
      <c r="B76" s="27" t="s">
        <v>140</v>
      </c>
      <c r="C76" s="32">
        <v>978.5693035253654</v>
      </c>
      <c r="D76" s="32">
        <v>1028.4408426483233</v>
      </c>
      <c r="E76" s="32">
        <v>1090.5628546861567</v>
      </c>
      <c r="F76" s="32">
        <v>1072.5511607910576</v>
      </c>
      <c r="G76" s="32">
        <v>1113.4297506448841</v>
      </c>
      <c r="H76" s="32">
        <v>1179.2263112639725</v>
      </c>
      <c r="I76" s="32">
        <v>1243.5452278589851</v>
      </c>
      <c r="J76" s="32">
        <v>1302.1371453138436</v>
      </c>
      <c r="K76" s="32">
        <v>1396.951676698194</v>
      </c>
      <c r="L76" s="32">
        <v>1289.3764402407567</v>
      </c>
      <c r="M76" s="32">
        <v>1289.9178847807393</v>
      </c>
      <c r="N76" s="32">
        <v>1430.424419604471</v>
      </c>
      <c r="O76" s="32">
        <v>1417.6192605331037</v>
      </c>
      <c r="P76" s="32">
        <v>1411.5349097162507</v>
      </c>
      <c r="Q76" s="32">
        <v>1287.2944969905416</v>
      </c>
      <c r="R76" s="32">
        <v>1275.2637145313847</v>
      </c>
      <c r="S76" s="32">
        <v>1322.0513327601029</v>
      </c>
      <c r="T76" s="32">
        <v>1430.0179707652621</v>
      </c>
      <c r="U76" s="32">
        <v>1519.0746345657783</v>
      </c>
      <c r="V76" s="32">
        <v>1634.9612209802237</v>
      </c>
      <c r="W76" s="32">
        <v>1415.9984522785899</v>
      </c>
      <c r="X76" s="32">
        <v>1732.2291487532245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5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195</v>
      </c>
      <c r="B1" s="7" t="s">
        <v>240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19967.757314779043</v>
      </c>
      <c r="D2" s="28">
        <f t="shared" ref="D2" si="1">SUM(D3,D17,D22,D25,D26,D51,D52,D71,D74,D75,D76)</f>
        <v>20329.73670970411</v>
      </c>
      <c r="E2" s="28">
        <f t="shared" ref="E2" si="2">SUM(E3,E17,E22,E25,E26,E51,E52,E71,E74,E75,E76)</f>
        <v>19679.477784031871</v>
      </c>
      <c r="F2" s="28">
        <f t="shared" ref="F2" si="3">SUM(F3,F17,F22,F25,F26,F51,F52,F71,F74,F75,F76)</f>
        <v>17023.542784414007</v>
      </c>
      <c r="G2" s="28">
        <f t="shared" ref="G2" si="4">SUM(G3,G17,G22,G25,G26,G51,G52,G71,G74,G75,G76)</f>
        <v>16689.338424446309</v>
      </c>
      <c r="H2" s="28">
        <f t="shared" ref="H2" si="5">SUM(H3,H17,H22,H25,H26,H51,H52,H71,H74,H75,H76)</f>
        <v>20771.652699533341</v>
      </c>
      <c r="I2" s="28">
        <f t="shared" ref="I2" si="6">SUM(I3,I17,I22,I25,I26,I51,I52,I71,I74,I75,I76)</f>
        <v>19393.562899581266</v>
      </c>
      <c r="J2" s="28">
        <f t="shared" ref="J2" si="7">SUM(J3,J17,J22,J25,J26,J51,J52,J71,J74,J75,J76)</f>
        <v>20724.647628452851</v>
      </c>
      <c r="K2" s="28">
        <f t="shared" ref="K2" si="8">SUM(K3,K17,K22,K25,K26,K51,K52,K71,K74,K75,K76)</f>
        <v>19636.157512615555</v>
      </c>
      <c r="L2" s="28">
        <f t="shared" ref="L2" si="9">SUM(L3,L17,L22,L25,L26,L51,L52,L71,L74,L75,L76)</f>
        <v>15639.328151008885</v>
      </c>
      <c r="M2" s="28">
        <f t="shared" ref="M2" si="10">SUM(M3,M17,M22,M25,M26,M51,M52,M71,M74,M75,M76)</f>
        <v>18140.962400725137</v>
      </c>
      <c r="N2" s="28">
        <f t="shared" ref="N2" si="11">SUM(N3,N17,N22,N25,N26,N51,N52,N71,N74,N75,N76)</f>
        <v>12830.298402607346</v>
      </c>
      <c r="O2" s="28">
        <f t="shared" ref="O2" si="12">SUM(O3,O17,O22,O25,O26,O51,O52,O71,O74,O75,O76)</f>
        <v>12803.205036658299</v>
      </c>
      <c r="P2" s="28">
        <f t="shared" ref="P2" si="13">SUM(P3,P17,P22,P25,P26,P51,P52,P71,P74,P75,P76)</f>
        <v>12080.170368002993</v>
      </c>
      <c r="Q2" s="28">
        <f t="shared" ref="Q2" si="14">SUM(Q3,Q17,Q22,Q25,Q26,Q51,Q52,Q71,Q74,Q75,Q76)</f>
        <v>11948.795919492335</v>
      </c>
      <c r="R2" s="28">
        <f t="shared" ref="R2" si="15">SUM(R3,R17,R22,R25,R26,R51,R52,R71,R74,R75,R76)</f>
        <v>11815.24434619191</v>
      </c>
      <c r="S2" s="28">
        <f t="shared" ref="S2" si="16">SUM(S3,S17,S22,S25,S26,S51,S52,S71,S74,S75,S76)</f>
        <v>12011.039742206891</v>
      </c>
      <c r="T2" s="28">
        <f t="shared" ref="T2" si="17">SUM(T3,T17,T22,T25,T26,T51,T52,T71,T74,T75,T76)</f>
        <v>11980.57690263149</v>
      </c>
      <c r="U2" s="28">
        <f t="shared" ref="U2" si="18">SUM(U3,U17,U22,U25,U26,U51,U52,U71,U74,U75,U76)</f>
        <v>12440.405748415065</v>
      </c>
      <c r="V2" s="28">
        <f t="shared" ref="V2" si="19">SUM(V3,V17,V22,V25,V26,V51,V52,V71,V74,V75,V76)</f>
        <v>13268.780898553407</v>
      </c>
      <c r="W2" s="28">
        <f t="shared" ref="W2:X2" si="20">SUM(W3,W17,W22,W25,W26,W51,W52,W71,W74,W75,W76)</f>
        <v>12400.813540790296</v>
      </c>
      <c r="X2" s="28">
        <f t="shared" si="20"/>
        <v>13397.975401802349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21">SUM(C4,C8,C11)</f>
        <v>1569.2862424763539</v>
      </c>
      <c r="D3" s="29">
        <f t="shared" ref="D3" si="22">SUM(D4,D8,D11)</f>
        <v>1252.4524505588993</v>
      </c>
      <c r="E3" s="29">
        <f t="shared" ref="E3" si="23">SUM(E4,E8,E11)</f>
        <v>288.68495270851236</v>
      </c>
      <c r="F3" s="29">
        <f t="shared" ref="F3" si="24">SUM(F4,F8,F11)</f>
        <v>265.71229578675838</v>
      </c>
      <c r="G3" s="29">
        <f t="shared" ref="G3" si="25">SUM(G4,G8,G11)</f>
        <v>270.22098022355971</v>
      </c>
      <c r="H3" s="29">
        <f t="shared" ref="H3" si="26">SUM(H4,H8,H11)</f>
        <v>294.96225279449698</v>
      </c>
      <c r="I3" s="29">
        <f t="shared" ref="I3" si="27">SUM(I4,I8,I11)</f>
        <v>339.01969045571798</v>
      </c>
      <c r="J3" s="29">
        <f t="shared" ref="J3" si="28">SUM(J4,J8,J11)</f>
        <v>322.18478073946687</v>
      </c>
      <c r="K3" s="29">
        <f t="shared" ref="K3" si="29">SUM(K4,K8,K11)</f>
        <v>223.76397248495269</v>
      </c>
      <c r="L3" s="29">
        <f t="shared" ref="L3" si="30">SUM(L4,L8,L11)</f>
        <v>139.99647463456574</v>
      </c>
      <c r="M3" s="29">
        <f t="shared" ref="M3" si="31">SUM(M4,M8,M11)</f>
        <v>152.1529664660361</v>
      </c>
      <c r="N3" s="29">
        <f t="shared" ref="N3" si="32">SUM(N4,N8,N11)</f>
        <v>131.31134995700774</v>
      </c>
      <c r="O3" s="29">
        <f t="shared" ref="O3" si="33">SUM(O4,O8,O11)</f>
        <v>117.93568357695614</v>
      </c>
      <c r="P3" s="29">
        <f t="shared" ref="P3" si="34">SUM(P4,P8,P11)</f>
        <v>87.11410146173688</v>
      </c>
      <c r="Q3" s="29">
        <f t="shared" ref="Q3" si="35">SUM(Q4,Q8,Q11)</f>
        <v>77.877815993121231</v>
      </c>
      <c r="R3" s="29">
        <f t="shared" ref="R3" si="36">SUM(R4,R8,R11)</f>
        <v>61.813155631986248</v>
      </c>
      <c r="S3" s="29">
        <f t="shared" ref="S3" si="37">SUM(S4,S8,S11)</f>
        <v>124.60077386070506</v>
      </c>
      <c r="T3" s="29">
        <f t="shared" ref="T3" si="38">SUM(T4,T8,T11)</f>
        <v>71.885468615649174</v>
      </c>
      <c r="U3" s="29">
        <f t="shared" ref="U3" si="39">SUM(U4,U8,U11)</f>
        <v>107.88108340498709</v>
      </c>
      <c r="V3" s="29">
        <f t="shared" ref="V3" si="40">SUM(V4,V8,V11)</f>
        <v>99.53147033533962</v>
      </c>
      <c r="W3" s="29">
        <f t="shared" ref="W3:X3" si="41">SUM(W4,W8,W11)</f>
        <v>41.267927773000856</v>
      </c>
      <c r="X3" s="29">
        <f t="shared" si="41"/>
        <v>45.153138435081686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42">SUM(C5:C7)</f>
        <v>861.50438521066201</v>
      </c>
      <c r="D4" s="42">
        <f t="shared" ref="D4" si="43">SUM(D5:D7)</f>
        <v>800.6844368013758</v>
      </c>
      <c r="E4" s="42">
        <f t="shared" ref="E4" si="44">SUM(E5:E7)</f>
        <v>184.75219260533095</v>
      </c>
      <c r="F4" s="42">
        <f t="shared" ref="F4" si="45">SUM(F5:F7)</f>
        <v>181.42803095442821</v>
      </c>
      <c r="G4" s="42">
        <f t="shared" ref="G4" si="46">SUM(G5:G7)</f>
        <v>200.71633705932928</v>
      </c>
      <c r="H4" s="42">
        <f t="shared" ref="H4" si="47">SUM(H5:H7)</f>
        <v>203.33241616509028</v>
      </c>
      <c r="I4" s="42">
        <f t="shared" ref="I4" si="48">SUM(I5:I7)</f>
        <v>204.86921754084264</v>
      </c>
      <c r="J4" s="42">
        <f t="shared" ref="J4" si="49">SUM(J5:J7)</f>
        <v>227.27583834909714</v>
      </c>
      <c r="K4" s="42">
        <f t="shared" ref="K4" si="50">SUM(K5:K7)</f>
        <v>129.96130696474634</v>
      </c>
      <c r="L4" s="42">
        <f t="shared" ref="L4" si="51">SUM(L5:L7)</f>
        <v>73.412381771281161</v>
      </c>
      <c r="M4" s="42">
        <f t="shared" ref="M4" si="52">SUM(M5:M7)</f>
        <v>84.161220980223561</v>
      </c>
      <c r="N4" s="42">
        <f t="shared" ref="N4" si="53">SUM(N5:N7)</f>
        <v>72.403697334479787</v>
      </c>
      <c r="O4" s="42">
        <f t="shared" ref="O4" si="54">SUM(O5:O7)</f>
        <v>62.043938091143595</v>
      </c>
      <c r="P4" s="42">
        <f t="shared" ref="P4" si="55">SUM(P5:P7)</f>
        <v>54.771625107480645</v>
      </c>
      <c r="Q4" s="42">
        <f t="shared" ref="Q4" si="56">SUM(Q5:Q7)</f>
        <v>52.484178847807392</v>
      </c>
      <c r="R4" s="42">
        <f t="shared" ref="R4" si="57">SUM(R5:R7)</f>
        <v>49.83628546861565</v>
      </c>
      <c r="S4" s="42">
        <f t="shared" ref="S4" si="58">SUM(S5:S7)</f>
        <v>48.929492691315559</v>
      </c>
      <c r="T4" s="42">
        <f t="shared" ref="T4" si="59">SUM(T5:T7)</f>
        <v>48.680653482373167</v>
      </c>
      <c r="U4" s="42">
        <f t="shared" ref="U4" si="60">SUM(U5:U7)</f>
        <v>90.131212381771277</v>
      </c>
      <c r="V4" s="42">
        <f t="shared" ref="V4" si="61">SUM(V5:V7)</f>
        <v>79.087876182287161</v>
      </c>
      <c r="W4" s="42">
        <f t="shared" ref="W4:X4" si="62">SUM(W5:W7)</f>
        <v>33.870679277730005</v>
      </c>
      <c r="X4" s="42">
        <f t="shared" si="62"/>
        <v>37.68976784178848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0.13190025795356841</v>
      </c>
      <c r="E5" s="30">
        <v>5.0693035253654335</v>
      </c>
      <c r="F5" s="30">
        <v>2.4009458297506452</v>
      </c>
      <c r="G5" s="30">
        <v>1.4668959587274286</v>
      </c>
      <c r="H5" s="30">
        <v>8.4211521926053301</v>
      </c>
      <c r="I5" s="30">
        <v>40.445829750644883</v>
      </c>
      <c r="J5" s="30">
        <v>48.535081685296639</v>
      </c>
      <c r="K5" s="30">
        <v>18.678331900257948</v>
      </c>
      <c r="L5" s="30">
        <v>0</v>
      </c>
      <c r="M5" s="30">
        <v>15.03774720550301</v>
      </c>
      <c r="N5" s="30">
        <v>15.63920894239037</v>
      </c>
      <c r="O5" s="30">
        <v>8.2517626827171089</v>
      </c>
      <c r="P5" s="30">
        <v>6.5950128976784178E-2</v>
      </c>
      <c r="Q5" s="30">
        <v>0</v>
      </c>
      <c r="R5" s="30">
        <v>0</v>
      </c>
      <c r="S5" s="30">
        <v>0</v>
      </c>
      <c r="T5" s="30">
        <v>3.5253654342218398E-3</v>
      </c>
      <c r="U5" s="30">
        <v>5.7609630266552015E-3</v>
      </c>
      <c r="V5" s="30">
        <v>5.073086844368014E-3</v>
      </c>
      <c r="W5" s="30">
        <v>1.2811693895098883E-2</v>
      </c>
      <c r="X5" s="30">
        <v>1.2553740326741187E-2</v>
      </c>
    </row>
    <row r="6" spans="1:24" ht="11.25" customHeight="1" x14ac:dyDescent="0.2">
      <c r="A6" s="39" t="s">
        <v>7</v>
      </c>
      <c r="B6" s="23" t="s">
        <v>8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0.71177987962166811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9.8194325021496109E-2</v>
      </c>
    </row>
    <row r="7" spans="1:24" ht="11.25" customHeight="1" x14ac:dyDescent="0.2">
      <c r="A7" s="39" t="s">
        <v>9</v>
      </c>
      <c r="B7" s="23" t="s">
        <v>10</v>
      </c>
      <c r="C7" s="30">
        <v>861.50438521066201</v>
      </c>
      <c r="D7" s="30">
        <v>800.55253654342221</v>
      </c>
      <c r="E7" s="30">
        <v>179.68288907996552</v>
      </c>
      <c r="F7" s="30">
        <v>179.02708512467757</v>
      </c>
      <c r="G7" s="30">
        <v>199.24944110060184</v>
      </c>
      <c r="H7" s="30">
        <v>194.91126397248496</v>
      </c>
      <c r="I7" s="30">
        <v>164.42338779019775</v>
      </c>
      <c r="J7" s="30">
        <v>178.74075666380051</v>
      </c>
      <c r="K7" s="30">
        <v>111.2829750644884</v>
      </c>
      <c r="L7" s="30">
        <v>73.412381771281161</v>
      </c>
      <c r="M7" s="30">
        <v>68.411693895098878</v>
      </c>
      <c r="N7" s="30">
        <v>56.764488392089419</v>
      </c>
      <c r="O7" s="30">
        <v>53.792175408426488</v>
      </c>
      <c r="P7" s="30">
        <v>54.705674978503858</v>
      </c>
      <c r="Q7" s="30">
        <v>52.484178847807392</v>
      </c>
      <c r="R7" s="30">
        <v>49.83628546861565</v>
      </c>
      <c r="S7" s="30">
        <v>48.929492691315559</v>
      </c>
      <c r="T7" s="30">
        <v>48.677128116938945</v>
      </c>
      <c r="U7" s="30">
        <v>90.125451418744618</v>
      </c>
      <c r="V7" s="30">
        <v>79.082803095442799</v>
      </c>
      <c r="W7" s="30">
        <v>33.857867583834903</v>
      </c>
      <c r="X7" s="30">
        <v>37.579019776440241</v>
      </c>
    </row>
    <row r="8" spans="1:24" ht="11.25" customHeight="1" x14ac:dyDescent="0.2">
      <c r="A8" s="40" t="s">
        <v>343</v>
      </c>
      <c r="B8" s="41" t="s">
        <v>344</v>
      </c>
      <c r="C8" s="42">
        <f t="shared" ref="C8" si="63">SUM(C9:C10)</f>
        <v>290.47463456577816</v>
      </c>
      <c r="D8" s="42">
        <f t="shared" ref="D8" si="64">SUM(D9:D10)</f>
        <v>26.347033533963888</v>
      </c>
      <c r="E8" s="42">
        <f t="shared" ref="E8" si="65">SUM(E9:E10)</f>
        <v>10.249441100601892</v>
      </c>
      <c r="F8" s="42">
        <f t="shared" ref="F8" si="66">SUM(F9:F10)</f>
        <v>22.979019776440239</v>
      </c>
      <c r="G8" s="42">
        <f t="shared" ref="G8" si="67">SUM(G9:G10)</f>
        <v>21.171625107480654</v>
      </c>
      <c r="H8" s="42">
        <f t="shared" ref="H8" si="68">SUM(H9:H10)</f>
        <v>22.749269131556318</v>
      </c>
      <c r="I8" s="42">
        <f t="shared" ref="I8" si="69">SUM(I9:I10)</f>
        <v>22.921324161650901</v>
      </c>
      <c r="J8" s="42">
        <f t="shared" ref="J8" si="70">SUM(J9:J10)</f>
        <v>25.359931212381767</v>
      </c>
      <c r="K8" s="42">
        <f t="shared" ref="K8" si="71">SUM(K9:K10)</f>
        <v>31.726741186586409</v>
      </c>
      <c r="L8" s="42">
        <f t="shared" ref="L8" si="72">SUM(L9:L10)</f>
        <v>23.480481513327597</v>
      </c>
      <c r="M8" s="42">
        <f t="shared" ref="M8" si="73">SUM(M9:M10)</f>
        <v>23.684608770421324</v>
      </c>
      <c r="N8" s="42">
        <f t="shared" ref="N8" si="74">SUM(N9:N10)</f>
        <v>5.2050730868443678</v>
      </c>
      <c r="O8" s="42">
        <f t="shared" ref="O8" si="75">SUM(O9:O10)</f>
        <v>2.1662940670679269</v>
      </c>
      <c r="P8" s="42">
        <f t="shared" ref="P8" si="76">SUM(P9:P10)</f>
        <v>3.1677558039552878</v>
      </c>
      <c r="Q8" s="42">
        <f t="shared" ref="Q8" si="77">SUM(Q9:Q10)</f>
        <v>2.1756663800515907</v>
      </c>
      <c r="R8" s="42">
        <f t="shared" ref="R8" si="78">SUM(R9:R10)</f>
        <v>1.8453138435081691</v>
      </c>
      <c r="S8" s="42">
        <f t="shared" ref="S8" si="79">SUM(S9:S10)</f>
        <v>2.786070507308684</v>
      </c>
      <c r="T8" s="42">
        <f t="shared" ref="T8" si="80">SUM(T9:T10)</f>
        <v>2.9767841788478071</v>
      </c>
      <c r="U8" s="42">
        <f t="shared" ref="U8" si="81">SUM(U9:U10)</f>
        <v>2.1350816852966465</v>
      </c>
      <c r="V8" s="42">
        <f t="shared" ref="V8" si="82">SUM(V9:V10)</f>
        <v>2.7607910576096302</v>
      </c>
      <c r="W8" s="42">
        <f t="shared" ref="W8:X8" si="83">SUM(W9:W10)</f>
        <v>2.6153912295786763</v>
      </c>
      <c r="X8" s="42">
        <f t="shared" si="83"/>
        <v>2.0886500429922616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1.522184006878762</v>
      </c>
      <c r="E9" s="30">
        <v>0</v>
      </c>
      <c r="F9" s="30">
        <v>1.5439380911435943</v>
      </c>
      <c r="G9" s="30">
        <v>0.54230438521066204</v>
      </c>
      <c r="H9" s="30">
        <v>1.0290627687016336</v>
      </c>
      <c r="I9" s="30">
        <v>1.022785898538263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5.4256233877901967E-2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290.47463456577816</v>
      </c>
      <c r="D10" s="30">
        <v>24.824849527085124</v>
      </c>
      <c r="E10" s="30">
        <v>10.249441100601892</v>
      </c>
      <c r="F10" s="30">
        <v>21.435081685296645</v>
      </c>
      <c r="G10" s="30">
        <v>20.629320722269991</v>
      </c>
      <c r="H10" s="30">
        <v>21.720206362854682</v>
      </c>
      <c r="I10" s="30">
        <v>21.898538263112638</v>
      </c>
      <c r="J10" s="30">
        <v>25.359931212381767</v>
      </c>
      <c r="K10" s="30">
        <v>31.726741186586409</v>
      </c>
      <c r="L10" s="30">
        <v>23.480481513327597</v>
      </c>
      <c r="M10" s="30">
        <v>23.684608770421324</v>
      </c>
      <c r="N10" s="30">
        <v>5.2050730868443678</v>
      </c>
      <c r="O10" s="30">
        <v>2.1662940670679269</v>
      </c>
      <c r="P10" s="30">
        <v>3.1677558039552878</v>
      </c>
      <c r="Q10" s="30">
        <v>2.1756663800515907</v>
      </c>
      <c r="R10" s="30">
        <v>1.8453138435081691</v>
      </c>
      <c r="S10" s="30">
        <v>2.786070507308684</v>
      </c>
      <c r="T10" s="30">
        <v>2.9767841788478071</v>
      </c>
      <c r="U10" s="30">
        <v>2.1350816852966465</v>
      </c>
      <c r="V10" s="30">
        <v>2.7065348237317282</v>
      </c>
      <c r="W10" s="30">
        <v>2.6153912295786763</v>
      </c>
      <c r="X10" s="30">
        <v>2.0886500429922616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" si="84">SUM(C12:C16)</f>
        <v>417.30722269991395</v>
      </c>
      <c r="D11" s="42">
        <f t="shared" ref="D11" si="85">SUM(D12:D16)</f>
        <v>425.4209802235597</v>
      </c>
      <c r="E11" s="42">
        <f t="shared" ref="E11" si="86">SUM(E12:E16)</f>
        <v>93.683319002579537</v>
      </c>
      <c r="F11" s="42">
        <f t="shared" ref="F11" si="87">SUM(F12:F16)</f>
        <v>61.305245055889927</v>
      </c>
      <c r="G11" s="42">
        <f t="shared" ref="G11" si="88">SUM(G12:G16)</f>
        <v>48.333018056749786</v>
      </c>
      <c r="H11" s="42">
        <f t="shared" ref="H11" si="89">SUM(H12:H16)</f>
        <v>68.880567497850393</v>
      </c>
      <c r="I11" s="42">
        <f t="shared" ref="I11" si="90">SUM(I12:I16)</f>
        <v>111.22914875322444</v>
      </c>
      <c r="J11" s="42">
        <f t="shared" ref="J11" si="91">SUM(J12:J16)</f>
        <v>69.549011177987964</v>
      </c>
      <c r="K11" s="42">
        <f t="shared" ref="K11" si="92">SUM(K12:K16)</f>
        <v>62.075924333619945</v>
      </c>
      <c r="L11" s="42">
        <f t="shared" ref="L11" si="93">SUM(L12:L16)</f>
        <v>43.103611349956999</v>
      </c>
      <c r="M11" s="42">
        <f t="shared" ref="M11" si="94">SUM(M12:M16)</f>
        <v>44.307136715391231</v>
      </c>
      <c r="N11" s="42">
        <f t="shared" ref="N11" si="95">SUM(N12:N16)</f>
        <v>53.702579535683576</v>
      </c>
      <c r="O11" s="42">
        <f t="shared" ref="O11" si="96">SUM(O12:O16)</f>
        <v>53.725451418744612</v>
      </c>
      <c r="P11" s="42">
        <f t="shared" ref="P11" si="97">SUM(P12:P16)</f>
        <v>29.17472055030095</v>
      </c>
      <c r="Q11" s="42">
        <f t="shared" ref="Q11" si="98">SUM(Q12:Q16)</f>
        <v>23.217970765262244</v>
      </c>
      <c r="R11" s="42">
        <f t="shared" ref="R11" si="99">SUM(R12:R16)</f>
        <v>10.131556319862424</v>
      </c>
      <c r="S11" s="42">
        <f t="shared" ref="S11" si="100">SUM(S12:S16)</f>
        <v>72.885210662080823</v>
      </c>
      <c r="T11" s="42">
        <f t="shared" ref="T11" si="101">SUM(T12:T16)</f>
        <v>20.228030954428203</v>
      </c>
      <c r="U11" s="42">
        <f t="shared" ref="U11" si="102">SUM(U12:U16)</f>
        <v>15.614789337919172</v>
      </c>
      <c r="V11" s="42">
        <f t="shared" ref="V11" si="103">SUM(V12:V16)</f>
        <v>17.682803095442821</v>
      </c>
      <c r="W11" s="42">
        <f t="shared" ref="W11:X11" si="104">SUM(W12:W16)</f>
        <v>4.7818572656921745</v>
      </c>
      <c r="X11" s="42">
        <f t="shared" si="104"/>
        <v>5.3747205503009461</v>
      </c>
    </row>
    <row r="12" spans="1:24" ht="11.25" customHeight="1" x14ac:dyDescent="0.2">
      <c r="A12" s="39" t="s">
        <v>15</v>
      </c>
      <c r="B12" s="23" t="s">
        <v>16</v>
      </c>
      <c r="C12" s="30">
        <v>0.55021496130696468</v>
      </c>
      <c r="D12" s="30">
        <v>0</v>
      </c>
      <c r="E12" s="30">
        <v>0</v>
      </c>
      <c r="F12" s="30">
        <v>0.74995700773860696</v>
      </c>
      <c r="G12" s="30">
        <v>0.74995700773860696</v>
      </c>
      <c r="H12" s="30">
        <v>0.74995700773860696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4.2132416165090282E-3</v>
      </c>
      <c r="V12" s="30">
        <v>0</v>
      </c>
      <c r="W12" s="30">
        <v>0</v>
      </c>
      <c r="X12" s="30">
        <v>2.8374892519346519E-3</v>
      </c>
    </row>
    <row r="13" spans="1:24" ht="11.25" customHeight="1" x14ac:dyDescent="0.2">
      <c r="A13" s="39" t="s">
        <v>17</v>
      </c>
      <c r="B13" s="23" t="s">
        <v>18</v>
      </c>
      <c r="C13" s="30">
        <v>408.93594153052447</v>
      </c>
      <c r="D13" s="30">
        <v>415.78512467755797</v>
      </c>
      <c r="E13" s="30">
        <v>84.525881341358556</v>
      </c>
      <c r="F13" s="30">
        <v>51.353138435081675</v>
      </c>
      <c r="G13" s="30">
        <v>35.930954428202924</v>
      </c>
      <c r="H13" s="30">
        <v>55.449355116079118</v>
      </c>
      <c r="I13" s="30">
        <v>94.136457437661235</v>
      </c>
      <c r="J13" s="30">
        <v>41.724419604471194</v>
      </c>
      <c r="K13" s="30">
        <v>25.913757523645742</v>
      </c>
      <c r="L13" s="30">
        <v>3.4788478073946694</v>
      </c>
      <c r="M13" s="30">
        <v>1.385296646603611</v>
      </c>
      <c r="N13" s="30">
        <v>2.07798796216681</v>
      </c>
      <c r="O13" s="30">
        <v>2.7705932932072228</v>
      </c>
      <c r="P13" s="30">
        <v>2.7705932932072228</v>
      </c>
      <c r="Q13" s="30">
        <v>2.0328460877042129</v>
      </c>
      <c r="R13" s="30">
        <v>0.67764402407566637</v>
      </c>
      <c r="S13" s="30">
        <v>0</v>
      </c>
      <c r="T13" s="30">
        <v>0.1215821152192605</v>
      </c>
      <c r="U13" s="30">
        <v>9.0541702493551146E-2</v>
      </c>
      <c r="V13" s="30">
        <v>0.15907136715391229</v>
      </c>
      <c r="W13" s="30">
        <v>0.29423903697334475</v>
      </c>
      <c r="X13" s="30">
        <v>0.16956147893379192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56.67093723129836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7.8210662080825468</v>
      </c>
      <c r="D16" s="30">
        <v>9.6358555460017179</v>
      </c>
      <c r="E16" s="30">
        <v>9.1574376612209782</v>
      </c>
      <c r="F16" s="30">
        <v>9.202149613069647</v>
      </c>
      <c r="G16" s="30">
        <v>11.652106620808253</v>
      </c>
      <c r="H16" s="30">
        <v>12.681255374032673</v>
      </c>
      <c r="I16" s="30">
        <v>17.092691315563197</v>
      </c>
      <c r="J16" s="30">
        <v>27.824591573516766</v>
      </c>
      <c r="K16" s="30">
        <v>36.162166809974202</v>
      </c>
      <c r="L16" s="30">
        <v>39.624763542562327</v>
      </c>
      <c r="M16" s="30">
        <v>42.921840068787617</v>
      </c>
      <c r="N16" s="30">
        <v>51.624591573516767</v>
      </c>
      <c r="O16" s="30">
        <v>50.954858125537392</v>
      </c>
      <c r="P16" s="30">
        <v>26.404127257093727</v>
      </c>
      <c r="Q16" s="30">
        <v>21.185124677558033</v>
      </c>
      <c r="R16" s="30">
        <v>9.4539122957867576</v>
      </c>
      <c r="S16" s="30">
        <v>16.214273430782459</v>
      </c>
      <c r="T16" s="30">
        <v>20.106448839208941</v>
      </c>
      <c r="U16" s="30">
        <v>15.520034393809112</v>
      </c>
      <c r="V16" s="30">
        <v>17.523731728288908</v>
      </c>
      <c r="W16" s="30">
        <v>4.48761822871883</v>
      </c>
      <c r="X16" s="30">
        <v>5.2023215821152196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" si="105">SUM(C18:C21)</f>
        <v>81.857265692175403</v>
      </c>
      <c r="D17" s="31">
        <f t="shared" ref="D17" si="106">SUM(D18:D21)</f>
        <v>77.042132416165074</v>
      </c>
      <c r="E17" s="31">
        <f t="shared" ref="E17" si="107">SUM(E18:E21)</f>
        <v>61.815735167669807</v>
      </c>
      <c r="F17" s="31">
        <f t="shared" ref="F17" si="108">SUM(F18:F21)</f>
        <v>43.250214961306952</v>
      </c>
      <c r="G17" s="31">
        <f t="shared" ref="G17" si="109">SUM(G18:G21)</f>
        <v>47.506448839208936</v>
      </c>
      <c r="H17" s="31">
        <f t="shared" ref="H17" si="110">SUM(H18:H21)</f>
        <v>51.526225279449704</v>
      </c>
      <c r="I17" s="31">
        <f t="shared" ref="I17" si="111">SUM(I18:I21)</f>
        <v>42.820292347377467</v>
      </c>
      <c r="J17" s="31">
        <f t="shared" ref="J17" si="112">SUM(J18:J21)</f>
        <v>32.523645743766117</v>
      </c>
      <c r="K17" s="31">
        <f t="shared" ref="K17" si="113">SUM(K18:K21)</f>
        <v>14.552880481513323</v>
      </c>
      <c r="L17" s="31">
        <f t="shared" ref="L17" si="114">SUM(L18:L21)</f>
        <v>2.1281169389509884</v>
      </c>
      <c r="M17" s="31">
        <f t="shared" ref="M17" si="115">SUM(M18:M21)</f>
        <v>2.7944969905417025</v>
      </c>
      <c r="N17" s="31">
        <f t="shared" ref="N17" si="116">SUM(N18:N21)</f>
        <v>0.60189165950128964</v>
      </c>
      <c r="O17" s="31">
        <f t="shared" ref="O17" si="117">SUM(O18:O21)</f>
        <v>0.45141874462596732</v>
      </c>
      <c r="P17" s="31">
        <f t="shared" ref="P17" si="118">SUM(P18:P21)</f>
        <v>0.73086844368013748</v>
      </c>
      <c r="Q17" s="31">
        <f t="shared" ref="Q17" si="119">SUM(Q18:Q21)</f>
        <v>0.51590713671539123</v>
      </c>
      <c r="R17" s="31">
        <f t="shared" ref="R17" si="120">SUM(R18:R21)</f>
        <v>0.51590713671539123</v>
      </c>
      <c r="S17" s="31">
        <f t="shared" ref="S17" si="121">SUM(S18:S21)</f>
        <v>0.53740326741186584</v>
      </c>
      <c r="T17" s="31">
        <f t="shared" ref="T17" si="122">SUM(T18:T21)</f>
        <v>0.42992261392949271</v>
      </c>
      <c r="U17" s="31">
        <f t="shared" ref="U17" si="123">SUM(U18:U21)</f>
        <v>0.40842648323301811</v>
      </c>
      <c r="V17" s="31">
        <f t="shared" ref="V17" si="124">SUM(V18:V21)</f>
        <v>0.32244196044711948</v>
      </c>
      <c r="W17" s="31">
        <f t="shared" ref="W17:X17" si="125">SUM(W18:W21)</f>
        <v>0.2877901977644024</v>
      </c>
      <c r="X17" s="31">
        <f t="shared" si="125"/>
        <v>0.46208082545141871</v>
      </c>
    </row>
    <row r="18" spans="1:24" ht="11.25" customHeight="1" x14ac:dyDescent="0.2">
      <c r="A18" s="22" t="s">
        <v>27</v>
      </c>
      <c r="B18" s="23" t="s">
        <v>28</v>
      </c>
      <c r="C18" s="30">
        <v>2.8589853826311264</v>
      </c>
      <c r="D18" s="30">
        <v>2.3215821152192606</v>
      </c>
      <c r="E18" s="30">
        <v>2.5365434221840069</v>
      </c>
      <c r="F18" s="30">
        <v>1.375752364574377</v>
      </c>
      <c r="G18" s="30">
        <v>0.85984522785898532</v>
      </c>
      <c r="H18" s="30">
        <v>1.2897678417884779</v>
      </c>
      <c r="I18" s="30">
        <v>0</v>
      </c>
      <c r="J18" s="30">
        <v>4.2992261392949267E-2</v>
      </c>
      <c r="K18" s="30">
        <v>0.10748065348237321</v>
      </c>
      <c r="L18" s="30">
        <v>8.5984522785898534E-2</v>
      </c>
      <c r="M18" s="30">
        <v>0.36543422184006868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78.99828030954427</v>
      </c>
      <c r="D19" s="30">
        <v>74.720550300945817</v>
      </c>
      <c r="E19" s="30">
        <v>59.135855546001714</v>
      </c>
      <c r="F19" s="30">
        <v>41.874462596732577</v>
      </c>
      <c r="G19" s="30">
        <v>46.646603611349953</v>
      </c>
      <c r="H19" s="30">
        <v>50.23645743766123</v>
      </c>
      <c r="I19" s="30">
        <v>42.820292347377467</v>
      </c>
      <c r="J19" s="30">
        <v>32.480653482373171</v>
      </c>
      <c r="K19" s="30">
        <v>14.445399828030951</v>
      </c>
      <c r="L19" s="30">
        <v>2.04213241616509</v>
      </c>
      <c r="M19" s="30">
        <v>2.429062768701634</v>
      </c>
      <c r="N19" s="30">
        <v>0.60189165950128964</v>
      </c>
      <c r="O19" s="30">
        <v>0.45141874462596732</v>
      </c>
      <c r="P19" s="30">
        <v>0.73086844368013748</v>
      </c>
      <c r="Q19" s="30">
        <v>0.51590713671539123</v>
      </c>
      <c r="R19" s="30">
        <v>0.51590713671539123</v>
      </c>
      <c r="S19" s="30">
        <v>0.53740326741186584</v>
      </c>
      <c r="T19" s="30">
        <v>0.42992261392949271</v>
      </c>
      <c r="U19" s="30">
        <v>0.40842648323301811</v>
      </c>
      <c r="V19" s="30">
        <v>0.32244196044711948</v>
      </c>
      <c r="W19" s="30">
        <v>0.2877901977644024</v>
      </c>
      <c r="X19" s="30">
        <v>0.46208082545141871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0.14333619948409279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" si="126">SUM(C23:C24)</f>
        <v>0.2462596732588134</v>
      </c>
      <c r="D22" s="31">
        <f t="shared" ref="D22" si="127">SUM(D23:D24)</f>
        <v>0.25202063628546861</v>
      </c>
      <c r="E22" s="31">
        <f t="shared" ref="E22" si="128">SUM(E23:E24)</f>
        <v>0.50077386070507302</v>
      </c>
      <c r="F22" s="31">
        <f t="shared" ref="F22" si="129">SUM(F23:F24)</f>
        <v>0.50266552020636279</v>
      </c>
      <c r="G22" s="31">
        <f t="shared" ref="G22" si="130">SUM(G23:G24)</f>
        <v>0.55743766122098015</v>
      </c>
      <c r="H22" s="31">
        <f t="shared" ref="H22" si="131">SUM(H23:H24)</f>
        <v>0.7857265692175408</v>
      </c>
      <c r="I22" s="31">
        <f t="shared" ref="I22" si="132">SUM(I23:I24)</f>
        <v>0.56517626827171108</v>
      </c>
      <c r="J22" s="31">
        <f t="shared" ref="J22" si="133">SUM(J23:J24)</f>
        <v>0.56242476354256232</v>
      </c>
      <c r="K22" s="31">
        <f t="shared" ref="K22" si="134">SUM(K23:K24)</f>
        <v>0.55021496130696468</v>
      </c>
      <c r="L22" s="31">
        <f t="shared" ref="L22" si="135">SUM(L23:L24)</f>
        <v>0.2362854686156492</v>
      </c>
      <c r="M22" s="31">
        <f t="shared" ref="M22" si="136">SUM(M23:M24)</f>
        <v>0.5589853826311264</v>
      </c>
      <c r="N22" s="31">
        <f t="shared" ref="N22" si="137">SUM(N23:N24)</f>
        <v>0.55692175408426481</v>
      </c>
      <c r="O22" s="31">
        <f t="shared" ref="O22" si="138">SUM(O23:O24)</f>
        <v>0.54677558039552876</v>
      </c>
      <c r="P22" s="31">
        <f t="shared" ref="P22" si="139">SUM(P23:P24)</f>
        <v>0.54780739466895956</v>
      </c>
      <c r="Q22" s="31">
        <f t="shared" ref="Q22" si="140">SUM(Q23:Q24)</f>
        <v>0.55614789337919168</v>
      </c>
      <c r="R22" s="31">
        <f t="shared" ref="R22" si="141">SUM(R23:R24)</f>
        <v>0.48005159071367148</v>
      </c>
      <c r="S22" s="31">
        <f t="shared" ref="S22" si="142">SUM(S23:S24)</f>
        <v>0.79294926913155617</v>
      </c>
      <c r="T22" s="31">
        <f t="shared" ref="T22" si="143">SUM(T23:T24)</f>
        <v>0.39578675838349087</v>
      </c>
      <c r="U22" s="31">
        <f t="shared" ref="U22" si="144">SUM(U23:U24)</f>
        <v>0.25417024935511612</v>
      </c>
      <c r="V22" s="31">
        <f t="shared" ref="V22" si="145">SUM(V23:V24)</f>
        <v>0.19062768701633709</v>
      </c>
      <c r="W22" s="31">
        <f t="shared" ref="W22:X22" si="146">SUM(W23:W24)</f>
        <v>0</v>
      </c>
      <c r="X22" s="31">
        <f t="shared" si="146"/>
        <v>0</v>
      </c>
    </row>
    <row r="23" spans="1:24" ht="11.25" customHeight="1" x14ac:dyDescent="0.2">
      <c r="A23" s="22" t="s">
        <v>37</v>
      </c>
      <c r="B23" s="23" t="s">
        <v>38</v>
      </c>
      <c r="C23" s="30">
        <v>0.2462596732588134</v>
      </c>
      <c r="D23" s="30">
        <v>0.25202063628546861</v>
      </c>
      <c r="E23" s="30">
        <v>0.50077386070507302</v>
      </c>
      <c r="F23" s="30">
        <v>0.50266552020636279</v>
      </c>
      <c r="G23" s="30">
        <v>0.239810834049871</v>
      </c>
      <c r="H23" s="30">
        <v>0.46809974204643162</v>
      </c>
      <c r="I23" s="30">
        <v>0.2475494411006019</v>
      </c>
      <c r="J23" s="30">
        <v>0.24479793637145311</v>
      </c>
      <c r="K23" s="30">
        <v>0.2325881341358555</v>
      </c>
      <c r="L23" s="30">
        <v>0.2362854686156492</v>
      </c>
      <c r="M23" s="30">
        <v>0.24135855546001719</v>
      </c>
      <c r="N23" s="30">
        <v>0.2392949269131556</v>
      </c>
      <c r="O23" s="30">
        <v>0.2291487532244196</v>
      </c>
      <c r="P23" s="30">
        <v>0.2301805674978504</v>
      </c>
      <c r="Q23" s="30">
        <v>0.2385210662080825</v>
      </c>
      <c r="R23" s="30">
        <v>0.48005159071367148</v>
      </c>
      <c r="S23" s="30">
        <v>0.47532244196044698</v>
      </c>
      <c r="T23" s="30">
        <v>0.2369733447979363</v>
      </c>
      <c r="U23" s="30">
        <v>0</v>
      </c>
      <c r="V23" s="30">
        <v>0</v>
      </c>
      <c r="W23" s="30">
        <v>0</v>
      </c>
      <c r="X23" s="30">
        <v>0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0.31762682717110918</v>
      </c>
      <c r="H24" s="30">
        <v>0.31762682717110918</v>
      </c>
      <c r="I24" s="30">
        <v>0.31762682717110918</v>
      </c>
      <c r="J24" s="30">
        <v>0.31762682717110918</v>
      </c>
      <c r="K24" s="30">
        <v>0.31762682717110918</v>
      </c>
      <c r="L24" s="30">
        <v>0</v>
      </c>
      <c r="M24" s="30">
        <v>0.31762682717110918</v>
      </c>
      <c r="N24" s="30">
        <v>0.31762682717110918</v>
      </c>
      <c r="O24" s="30">
        <v>0.31762682717110918</v>
      </c>
      <c r="P24" s="30">
        <v>0.31762682717110918</v>
      </c>
      <c r="Q24" s="30">
        <v>0.31762682717110918</v>
      </c>
      <c r="R24" s="30">
        <v>0</v>
      </c>
      <c r="S24" s="30">
        <v>0.31762682717110918</v>
      </c>
      <c r="T24" s="30">
        <v>0.15881341358555459</v>
      </c>
      <c r="U24" s="30">
        <v>0.25417024935511612</v>
      </c>
      <c r="V24" s="30">
        <v>0.19062768701633709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47">SUM(C27,C33)</f>
        <v>3334.4428374445456</v>
      </c>
      <c r="D26" s="31">
        <f t="shared" ref="D26" si="148">SUM(D27,D33)</f>
        <v>3527.5536945905492</v>
      </c>
      <c r="E26" s="31">
        <f t="shared" ref="E26" si="149">SUM(E27,E33)</f>
        <v>2670.1050209506461</v>
      </c>
      <c r="F26" s="31">
        <f t="shared" ref="F26" si="150">SUM(F27,F33)</f>
        <v>2773.380096286744</v>
      </c>
      <c r="G26" s="31">
        <f t="shared" ref="G26" si="151">SUM(G27,G33)</f>
        <v>1877.6554259778447</v>
      </c>
      <c r="H26" s="31">
        <f t="shared" ref="H26" si="152">SUM(H27,H33)</f>
        <v>1873.5420304891356</v>
      </c>
      <c r="I26" s="31">
        <f t="shared" ref="I26" si="153">SUM(I27,I33)</f>
        <v>2059.9494664607178</v>
      </c>
      <c r="J26" s="31">
        <f t="shared" ref="J26" si="154">SUM(J27,J33)</f>
        <v>2096.2291974707473</v>
      </c>
      <c r="K26" s="31">
        <f t="shared" ref="K26" si="155">SUM(K27,K33)</f>
        <v>2078.4954344067419</v>
      </c>
      <c r="L26" s="31">
        <f t="shared" ref="L26" si="156">SUM(L27,L33)</f>
        <v>1753.308973254874</v>
      </c>
      <c r="M26" s="31">
        <f t="shared" ref="M26" si="157">SUM(M27,M33)</f>
        <v>1677.6445914097744</v>
      </c>
      <c r="N26" s="31">
        <f t="shared" ref="N26" si="158">SUM(N27,N33)</f>
        <v>978.00124450713838</v>
      </c>
      <c r="O26" s="31">
        <f t="shared" ref="O26" si="159">SUM(O27,O33)</f>
        <v>1179.6072226999142</v>
      </c>
      <c r="P26" s="31">
        <f t="shared" ref="P26" si="160">SUM(P27,P33)</f>
        <v>806.57497850386926</v>
      </c>
      <c r="Q26" s="31">
        <f t="shared" ref="Q26" si="161">SUM(Q27,Q33)</f>
        <v>864.0258813413584</v>
      </c>
      <c r="R26" s="31">
        <f t="shared" ref="R26" si="162">SUM(R27,R33)</f>
        <v>845.23576956147895</v>
      </c>
      <c r="S26" s="31">
        <f t="shared" ref="S26" si="163">SUM(S27,S33)</f>
        <v>637.81883061048995</v>
      </c>
      <c r="T26" s="31">
        <f t="shared" ref="T26" si="164">SUM(T27,T33)</f>
        <v>649.22742906276869</v>
      </c>
      <c r="U26" s="31">
        <f t="shared" ref="U26" si="165">SUM(U27,U33)</f>
        <v>1966.0089423903694</v>
      </c>
      <c r="V26" s="31">
        <f t="shared" ref="V26" si="166">SUM(V27,V33)</f>
        <v>1927.3820292347384</v>
      </c>
      <c r="W26" s="31">
        <f t="shared" ref="W26:X26" si="167">SUM(W27,W33)</f>
        <v>1882.2067067927771</v>
      </c>
      <c r="X26" s="31">
        <f t="shared" si="167"/>
        <v>2121.5368873602752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" si="168">SUM(C28:C32)</f>
        <v>0</v>
      </c>
      <c r="D27" s="42">
        <f t="shared" ref="D27" si="169">SUM(D28:D32)</f>
        <v>0</v>
      </c>
      <c r="E27" s="42">
        <f t="shared" ref="E27" si="170">SUM(E28:E32)</f>
        <v>0</v>
      </c>
      <c r="F27" s="42">
        <f t="shared" ref="F27" si="171">SUM(F28:F32)</f>
        <v>0</v>
      </c>
      <c r="G27" s="42">
        <f t="shared" ref="G27" si="172">SUM(G28:G32)</f>
        <v>0</v>
      </c>
      <c r="H27" s="42">
        <f t="shared" ref="H27" si="173">SUM(H28:H32)</f>
        <v>0</v>
      </c>
      <c r="I27" s="42">
        <f t="shared" ref="I27" si="174">SUM(I28:I32)</f>
        <v>0</v>
      </c>
      <c r="J27" s="42">
        <f t="shared" ref="J27" si="175">SUM(J28:J32)</f>
        <v>0</v>
      </c>
      <c r="K27" s="42">
        <f t="shared" ref="K27" si="176">SUM(K28:K32)</f>
        <v>0</v>
      </c>
      <c r="L27" s="42">
        <f t="shared" ref="L27" si="177">SUM(L28:L32)</f>
        <v>0</v>
      </c>
      <c r="M27" s="42">
        <f t="shared" ref="M27" si="178">SUM(M28:M32)</f>
        <v>0</v>
      </c>
      <c r="N27" s="42">
        <f t="shared" ref="N27" si="179">SUM(N28:N32)</f>
        <v>0</v>
      </c>
      <c r="O27" s="42">
        <f t="shared" ref="O27" si="180">SUM(O28:O32)</f>
        <v>0</v>
      </c>
      <c r="P27" s="42">
        <f t="shared" ref="P27" si="181">SUM(P28:P32)</f>
        <v>0</v>
      </c>
      <c r="Q27" s="42">
        <f t="shared" ref="Q27" si="182">SUM(Q28:Q32)</f>
        <v>0</v>
      </c>
      <c r="R27" s="42">
        <f t="shared" ref="R27" si="183">SUM(R28:R32)</f>
        <v>0</v>
      </c>
      <c r="S27" s="42">
        <f t="shared" ref="S27" si="184">SUM(S28:S32)</f>
        <v>0</v>
      </c>
      <c r="T27" s="42">
        <f t="shared" ref="T27" si="185">SUM(T28:T32)</f>
        <v>0</v>
      </c>
      <c r="U27" s="42">
        <f t="shared" ref="U27" si="186">SUM(U28:U32)</f>
        <v>0</v>
      </c>
      <c r="V27" s="42">
        <f t="shared" ref="V27" si="187">SUM(V28:V32)</f>
        <v>0</v>
      </c>
      <c r="W27" s="42">
        <f t="shared" ref="W27:X27" si="188">SUM(W28:W32)</f>
        <v>0</v>
      </c>
      <c r="X27" s="42">
        <f t="shared" si="188"/>
        <v>24.076784178847799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24.076784178847799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" si="189">SUM(C34:C50)</f>
        <v>3334.4428374445456</v>
      </c>
      <c r="D33" s="42">
        <f t="shared" ref="D33" si="190">SUM(D34:D50)</f>
        <v>3527.5536945905492</v>
      </c>
      <c r="E33" s="42">
        <f t="shared" ref="E33" si="191">SUM(E34:E50)</f>
        <v>2670.1050209506461</v>
      </c>
      <c r="F33" s="42">
        <f t="shared" ref="F33" si="192">SUM(F34:F50)</f>
        <v>2773.380096286744</v>
      </c>
      <c r="G33" s="42">
        <f t="shared" ref="G33" si="193">SUM(G34:G50)</f>
        <v>1877.6554259778447</v>
      </c>
      <c r="H33" s="42">
        <f t="shared" ref="H33" si="194">SUM(H34:H50)</f>
        <v>1873.5420304891356</v>
      </c>
      <c r="I33" s="42">
        <f t="shared" ref="I33" si="195">SUM(I34:I50)</f>
        <v>2059.9494664607178</v>
      </c>
      <c r="J33" s="42">
        <f t="shared" ref="J33" si="196">SUM(J34:J50)</f>
        <v>2096.2291974707473</v>
      </c>
      <c r="K33" s="42">
        <f t="shared" ref="K33" si="197">SUM(K34:K50)</f>
        <v>2078.4954344067419</v>
      </c>
      <c r="L33" s="42">
        <f t="shared" ref="L33" si="198">SUM(L34:L50)</f>
        <v>1753.308973254874</v>
      </c>
      <c r="M33" s="42">
        <f t="shared" ref="M33" si="199">SUM(M34:M50)</f>
        <v>1677.6445914097744</v>
      </c>
      <c r="N33" s="42">
        <f t="shared" ref="N33" si="200">SUM(N34:N50)</f>
        <v>978.00124450713838</v>
      </c>
      <c r="O33" s="42">
        <f t="shared" ref="O33" si="201">SUM(O34:O50)</f>
        <v>1179.6072226999142</v>
      </c>
      <c r="P33" s="42">
        <f t="shared" ref="P33" si="202">SUM(P34:P50)</f>
        <v>806.57497850386926</v>
      </c>
      <c r="Q33" s="42">
        <f t="shared" ref="Q33" si="203">SUM(Q34:Q50)</f>
        <v>864.0258813413584</v>
      </c>
      <c r="R33" s="42">
        <f t="shared" ref="R33" si="204">SUM(R34:R50)</f>
        <v>845.23576956147895</v>
      </c>
      <c r="S33" s="42">
        <f t="shared" ref="S33" si="205">SUM(S34:S50)</f>
        <v>637.81883061048995</v>
      </c>
      <c r="T33" s="42">
        <f t="shared" ref="T33" si="206">SUM(T34:T50)</f>
        <v>649.22742906276869</v>
      </c>
      <c r="U33" s="42">
        <f t="shared" ref="U33" si="207">SUM(U34:U50)</f>
        <v>1966.0089423903694</v>
      </c>
      <c r="V33" s="42">
        <f t="shared" ref="V33" si="208">SUM(V34:V50)</f>
        <v>1927.3820292347384</v>
      </c>
      <c r="W33" s="42">
        <f t="shared" ref="W33:X33" si="209">SUM(W34:W50)</f>
        <v>1882.2067067927771</v>
      </c>
      <c r="X33" s="42">
        <f t="shared" si="209"/>
        <v>2097.4601031814273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25.167755803955291</v>
      </c>
      <c r="G34" s="30">
        <v>0</v>
      </c>
      <c r="H34" s="30">
        <v>18.808942390369729</v>
      </c>
      <c r="I34" s="30">
        <v>41.955374032674108</v>
      </c>
      <c r="J34" s="30">
        <v>44.904385210662078</v>
      </c>
      <c r="K34" s="30">
        <v>27.20928632846088</v>
      </c>
      <c r="L34" s="30">
        <v>51.706534823731722</v>
      </c>
      <c r="M34" s="30">
        <v>58.803439380911428</v>
      </c>
      <c r="N34" s="30">
        <v>59.817368873602753</v>
      </c>
      <c r="O34" s="30">
        <v>39.540240756663799</v>
      </c>
      <c r="P34" s="30">
        <v>25.346345657781601</v>
      </c>
      <c r="Q34" s="30">
        <v>66.876956147893381</v>
      </c>
      <c r="R34" s="30">
        <v>87.953826311263967</v>
      </c>
      <c r="S34" s="30">
        <v>7.0937231298366292</v>
      </c>
      <c r="T34" s="30">
        <v>5.3740326741186584</v>
      </c>
      <c r="U34" s="30">
        <v>33.683319002579537</v>
      </c>
      <c r="V34" s="30">
        <v>42.375752364574367</v>
      </c>
      <c r="W34" s="30">
        <v>58.999226139294919</v>
      </c>
      <c r="X34" s="30">
        <v>61.933791917454847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637.06259673258819</v>
      </c>
      <c r="D36" s="30">
        <v>579.13955288048146</v>
      </c>
      <c r="E36" s="30">
        <v>473.79905417024941</v>
      </c>
      <c r="F36" s="30">
        <v>287.55270851246786</v>
      </c>
      <c r="G36" s="30">
        <v>270.54875322441956</v>
      </c>
      <c r="H36" s="30">
        <v>289.52269991401539</v>
      </c>
      <c r="I36" s="30">
        <v>263.67411865864142</v>
      </c>
      <c r="J36" s="30">
        <v>294.63783319002573</v>
      </c>
      <c r="K36" s="30">
        <v>249.17540842648322</v>
      </c>
      <c r="L36" s="30">
        <v>208.55520206362851</v>
      </c>
      <c r="M36" s="30">
        <v>229.62596732588136</v>
      </c>
      <c r="N36" s="30">
        <v>126.52459157351676</v>
      </c>
      <c r="O36" s="30">
        <v>192.2116938950989</v>
      </c>
      <c r="P36" s="30">
        <v>147.59449699054167</v>
      </c>
      <c r="Q36" s="30">
        <v>171.98693035253658</v>
      </c>
      <c r="R36" s="30">
        <v>148.64471195184868</v>
      </c>
      <c r="S36" s="30">
        <v>158.04591573516768</v>
      </c>
      <c r="T36" s="30">
        <v>164.27618228718825</v>
      </c>
      <c r="U36" s="30">
        <v>188.44978503869305</v>
      </c>
      <c r="V36" s="30">
        <v>185.22717110920036</v>
      </c>
      <c r="W36" s="30">
        <v>175.97661220980223</v>
      </c>
      <c r="X36" s="30">
        <v>185.30214961306959</v>
      </c>
    </row>
    <row r="37" spans="1:24" ht="11.25" customHeight="1" x14ac:dyDescent="0.2">
      <c r="A37" s="39" t="s">
        <v>61</v>
      </c>
      <c r="B37" s="23" t="s">
        <v>62</v>
      </c>
      <c r="C37" s="30">
        <v>6.3449699054170257</v>
      </c>
      <c r="D37" s="30">
        <v>5.2848667239896816</v>
      </c>
      <c r="E37" s="30">
        <v>3.1997420464316413</v>
      </c>
      <c r="F37" s="30">
        <v>4.2506448839208941</v>
      </c>
      <c r="G37" s="30">
        <v>3.1965606190885634</v>
      </c>
      <c r="H37" s="30">
        <v>5.6294067067927767</v>
      </c>
      <c r="I37" s="30">
        <v>3.2303525365434225</v>
      </c>
      <c r="J37" s="30">
        <v>2.1595872742906272</v>
      </c>
      <c r="K37" s="30">
        <v>2.1686156491831468</v>
      </c>
      <c r="L37" s="30">
        <v>6.9131556319862411E-2</v>
      </c>
      <c r="M37" s="30">
        <v>1.413671539122958</v>
      </c>
      <c r="N37" s="30">
        <v>3.4360275150472908</v>
      </c>
      <c r="O37" s="30">
        <v>4.5108340498710238</v>
      </c>
      <c r="P37" s="30">
        <v>2.3271711092003438</v>
      </c>
      <c r="Q37" s="30">
        <v>4.3278589853826306</v>
      </c>
      <c r="R37" s="30">
        <v>4.309200343938091</v>
      </c>
      <c r="S37" s="30">
        <v>3.3220120378331894</v>
      </c>
      <c r="T37" s="30">
        <v>1.4325881341358553</v>
      </c>
      <c r="U37" s="30">
        <v>73.833018056749765</v>
      </c>
      <c r="V37" s="30">
        <v>77.410146173688744</v>
      </c>
      <c r="W37" s="30">
        <v>78.185468615649185</v>
      </c>
      <c r="X37" s="30">
        <v>76.053654342218408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</row>
    <row r="41" spans="1:24" ht="11.25" customHeight="1" x14ac:dyDescent="0.2">
      <c r="A41" s="39" t="s">
        <v>69</v>
      </c>
      <c r="B41" s="23" t="s">
        <v>70</v>
      </c>
      <c r="C41" s="30">
        <v>6.6478933791917445</v>
      </c>
      <c r="D41" s="30">
        <v>9.5569217540842626</v>
      </c>
      <c r="E41" s="30">
        <v>6.6342218400687862</v>
      </c>
      <c r="F41" s="30">
        <v>7.8325881341358548</v>
      </c>
      <c r="G41" s="30">
        <v>8.9535683576956142</v>
      </c>
      <c r="H41" s="30">
        <v>12.33645743766122</v>
      </c>
      <c r="I41" s="30">
        <v>6.0361134995700771</v>
      </c>
      <c r="J41" s="30">
        <v>3.6004299226139285</v>
      </c>
      <c r="K41" s="30">
        <v>4.3127257093723124</v>
      </c>
      <c r="L41" s="30">
        <v>4.6749785038693012</v>
      </c>
      <c r="M41" s="30">
        <v>2.4447119518486673</v>
      </c>
      <c r="N41" s="30">
        <v>4.6474634565778157</v>
      </c>
      <c r="O41" s="30">
        <v>8.0361994840928634</v>
      </c>
      <c r="P41" s="30">
        <v>3.0338779019776436</v>
      </c>
      <c r="Q41" s="30">
        <v>4.4495270851246769</v>
      </c>
      <c r="R41" s="30">
        <v>5.8197764402407568</v>
      </c>
      <c r="S41" s="30">
        <v>4.0178847807394664</v>
      </c>
      <c r="T41" s="30">
        <v>4.042562338779021</v>
      </c>
      <c r="U41" s="30">
        <v>4.9278589853826302</v>
      </c>
      <c r="V41" s="30">
        <v>4.6721410146173676</v>
      </c>
      <c r="W41" s="30">
        <v>4.8852106620808255</v>
      </c>
      <c r="X41" s="30">
        <v>3.7756663800515913</v>
      </c>
    </row>
    <row r="42" spans="1:24" ht="11.25" customHeight="1" x14ac:dyDescent="0.2">
      <c r="A42" s="39" t="s">
        <v>71</v>
      </c>
      <c r="B42" s="23" t="s">
        <v>72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2.0995700773860699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1175.0092174961364</v>
      </c>
      <c r="D43" s="30">
        <v>1319.4972027590791</v>
      </c>
      <c r="E43" s="30">
        <v>928.72041218022468</v>
      </c>
      <c r="F43" s="30">
        <v>1095.9650489952567</v>
      </c>
      <c r="G43" s="30">
        <v>924.0322101566926</v>
      </c>
      <c r="H43" s="30">
        <v>1075.6574217187144</v>
      </c>
      <c r="I43" s="30">
        <v>957.97061865332319</v>
      </c>
      <c r="J43" s="30">
        <v>932.58775293076485</v>
      </c>
      <c r="K43" s="30">
        <v>998.91813432075708</v>
      </c>
      <c r="L43" s="30">
        <v>607.3286637105922</v>
      </c>
      <c r="M43" s="30">
        <v>802.91062752327423</v>
      </c>
      <c r="N43" s="30">
        <v>531.52213874617541</v>
      </c>
      <c r="O43" s="30">
        <v>634.30171969045591</v>
      </c>
      <c r="P43" s="30">
        <v>480.28959587274295</v>
      </c>
      <c r="Q43" s="30">
        <v>406.98116938950983</v>
      </c>
      <c r="R43" s="30">
        <v>356.68073946689594</v>
      </c>
      <c r="S43" s="30">
        <v>363.62880481513315</v>
      </c>
      <c r="T43" s="30">
        <v>351.88151332760106</v>
      </c>
      <c r="U43" s="30">
        <v>1559.1526225279449</v>
      </c>
      <c r="V43" s="30">
        <v>1551.2729148753231</v>
      </c>
      <c r="W43" s="30">
        <v>1498.6406706792777</v>
      </c>
      <c r="X43" s="30">
        <v>1505.4976784178846</v>
      </c>
    </row>
    <row r="44" spans="1:24" ht="11.25" customHeight="1" x14ac:dyDescent="0.2">
      <c r="A44" s="39" t="s">
        <v>75</v>
      </c>
      <c r="B44" s="23" t="s">
        <v>76</v>
      </c>
      <c r="C44" s="30">
        <v>735.59114359415298</v>
      </c>
      <c r="D44" s="30">
        <v>1038.1151332760103</v>
      </c>
      <c r="E44" s="30">
        <v>838.5024935511608</v>
      </c>
      <c r="F44" s="30">
        <v>1045.2463456577814</v>
      </c>
      <c r="G44" s="30">
        <v>385.96440240756658</v>
      </c>
      <c r="H44" s="30">
        <v>353.98177128116942</v>
      </c>
      <c r="I44" s="30">
        <v>469.77368873602757</v>
      </c>
      <c r="J44" s="30">
        <v>563.48340498710218</v>
      </c>
      <c r="K44" s="30">
        <v>553.90997420464328</v>
      </c>
      <c r="L44" s="30">
        <v>459.66792777300071</v>
      </c>
      <c r="M44" s="30">
        <v>310.43164230438521</v>
      </c>
      <c r="N44" s="30">
        <v>183.4419604471195</v>
      </c>
      <c r="O44" s="30">
        <v>191.58237317282885</v>
      </c>
      <c r="P44" s="30">
        <v>98.819948409286326</v>
      </c>
      <c r="Q44" s="30">
        <v>71.892519346517616</v>
      </c>
      <c r="R44" s="30">
        <v>75.437575236457434</v>
      </c>
      <c r="S44" s="30">
        <v>93.602837489251925</v>
      </c>
      <c r="T44" s="30">
        <v>121.83533963886499</v>
      </c>
      <c r="U44" s="30">
        <v>101.93284608770421</v>
      </c>
      <c r="V44" s="30">
        <v>62.593207222699917</v>
      </c>
      <c r="W44" s="30">
        <v>60.703525365434217</v>
      </c>
      <c r="X44" s="30">
        <v>40.068357695614793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1.049785038693035</v>
      </c>
      <c r="T45" s="30">
        <v>0</v>
      </c>
      <c r="U45" s="30">
        <v>0</v>
      </c>
      <c r="V45" s="30">
        <v>3.5425623387790192E-2</v>
      </c>
      <c r="W45" s="30">
        <v>5.0988822012037832E-2</v>
      </c>
      <c r="X45" s="30">
        <v>221.84006878761821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728.50386930352522</v>
      </c>
      <c r="D48" s="30">
        <v>219.89346517626822</v>
      </c>
      <c r="E48" s="30">
        <v>214.90163370593291</v>
      </c>
      <c r="F48" s="30">
        <v>173.53344797936367</v>
      </c>
      <c r="G48" s="30">
        <v>125.3463456577816</v>
      </c>
      <c r="H48" s="30">
        <v>110.88417884780738</v>
      </c>
      <c r="I48" s="30">
        <v>197.191143594153</v>
      </c>
      <c r="J48" s="30">
        <v>165.854600171969</v>
      </c>
      <c r="K48" s="30">
        <v>144.45399828030955</v>
      </c>
      <c r="L48" s="30">
        <v>301.90120378331898</v>
      </c>
      <c r="M48" s="30">
        <v>210.18435081685291</v>
      </c>
      <c r="N48" s="30">
        <v>0</v>
      </c>
      <c r="O48" s="30">
        <v>9.9360275150472912</v>
      </c>
      <c r="P48" s="30">
        <v>0</v>
      </c>
      <c r="Q48" s="30">
        <v>0</v>
      </c>
      <c r="R48" s="30">
        <v>3.4824591573516761</v>
      </c>
      <c r="S48" s="30">
        <v>2.3166809974204639</v>
      </c>
      <c r="T48" s="30">
        <v>0.3821152192605331</v>
      </c>
      <c r="U48" s="30">
        <v>0</v>
      </c>
      <c r="V48" s="30">
        <v>0</v>
      </c>
      <c r="W48" s="30">
        <v>0.25374032674118657</v>
      </c>
      <c r="X48" s="30">
        <v>1.9862424763542559E-2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44.874376612209801</v>
      </c>
      <c r="J49" s="30">
        <v>0</v>
      </c>
      <c r="K49" s="30">
        <v>11.218572656921751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45.283147033533965</v>
      </c>
      <c r="D50" s="30">
        <v>356.06655202063627</v>
      </c>
      <c r="E50" s="30">
        <v>204.34746345657783</v>
      </c>
      <c r="F50" s="30">
        <v>133.83155631986239</v>
      </c>
      <c r="G50" s="30">
        <v>159.61358555460015</v>
      </c>
      <c r="H50" s="30">
        <v>6.7211521926053308</v>
      </c>
      <c r="I50" s="30">
        <v>75.24368013757524</v>
      </c>
      <c r="J50" s="30">
        <v>89.001203783318999</v>
      </c>
      <c r="K50" s="30">
        <v>85.029148753224419</v>
      </c>
      <c r="L50" s="30">
        <v>119.40533104041266</v>
      </c>
      <c r="M50" s="30">
        <v>61.830180567497848</v>
      </c>
      <c r="N50" s="30">
        <v>68.611693895098881</v>
      </c>
      <c r="O50" s="30">
        <v>99.488134135855532</v>
      </c>
      <c r="P50" s="30">
        <v>49.163542562338769</v>
      </c>
      <c r="Q50" s="30">
        <v>137.51092003439379</v>
      </c>
      <c r="R50" s="30">
        <v>162.90748065348242</v>
      </c>
      <c r="S50" s="30">
        <v>4.7411865864144449</v>
      </c>
      <c r="T50" s="30">
        <v>3.095442820292347E-3</v>
      </c>
      <c r="U50" s="30">
        <v>4.0294926913155633</v>
      </c>
      <c r="V50" s="30">
        <v>3.7952708512467757</v>
      </c>
      <c r="W50" s="30">
        <v>4.5112639724849526</v>
      </c>
      <c r="X50" s="30">
        <v>2.9688736027515037</v>
      </c>
    </row>
    <row r="51" spans="1:24" ht="11.25" customHeight="1" x14ac:dyDescent="0.2">
      <c r="A51" s="24" t="s">
        <v>89</v>
      </c>
      <c r="B51" s="25" t="s">
        <v>90</v>
      </c>
      <c r="C51" s="31">
        <v>4100.6851928883043</v>
      </c>
      <c r="D51" s="31">
        <v>4276.9666380051594</v>
      </c>
      <c r="E51" s="31">
        <v>4860.2069647463441</v>
      </c>
      <c r="F51" s="31">
        <v>3429.3469475494412</v>
      </c>
      <c r="G51" s="31">
        <v>3372.7373172828898</v>
      </c>
      <c r="H51" s="31">
        <v>7185.3945829750628</v>
      </c>
      <c r="I51" s="31">
        <v>5723.6319002579521</v>
      </c>
      <c r="J51" s="31">
        <v>7024.1629406706788</v>
      </c>
      <c r="K51" s="31">
        <v>6985.8785898538254</v>
      </c>
      <c r="L51" s="31">
        <v>4499.8484952708532</v>
      </c>
      <c r="M51" s="31">
        <v>6835.8063628546861</v>
      </c>
      <c r="N51" s="31">
        <v>3384.7702493551151</v>
      </c>
      <c r="O51" s="31">
        <v>3148.5327601031809</v>
      </c>
      <c r="P51" s="31">
        <v>3154.9284608770427</v>
      </c>
      <c r="Q51" s="31">
        <v>3066.6671539122958</v>
      </c>
      <c r="R51" s="31">
        <v>2568.8171969045575</v>
      </c>
      <c r="S51" s="31">
        <v>2757.5906276870164</v>
      </c>
      <c r="T51" s="31">
        <v>2662.7963026655193</v>
      </c>
      <c r="U51" s="31">
        <v>1985.6538263112634</v>
      </c>
      <c r="V51" s="31">
        <v>2559.8381771281165</v>
      </c>
      <c r="W51" s="31">
        <v>2453.8362854686147</v>
      </c>
      <c r="X51" s="31">
        <v>2954.8503009458291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" si="210">SUM(C53:C70)</f>
        <v>971.1771600516073</v>
      </c>
      <c r="D52" s="31">
        <f t="shared" ref="D52" si="211">SUM(D53:D70)</f>
        <v>1069.2155213029559</v>
      </c>
      <c r="E52" s="31">
        <f t="shared" ref="E52" si="212">SUM(E53:E70)</f>
        <v>1211.0077587819997</v>
      </c>
      <c r="F52" s="31">
        <f t="shared" ref="F52" si="213">SUM(F53:F70)</f>
        <v>688.7051644815233</v>
      </c>
      <c r="G52" s="31">
        <f t="shared" ref="G52" si="214">SUM(G53:G70)</f>
        <v>661.768982991249</v>
      </c>
      <c r="H52" s="31">
        <f t="shared" ref="H52" si="215">SUM(H53:H70)</f>
        <v>620.12193301669254</v>
      </c>
      <c r="I52" s="31">
        <f t="shared" ref="I52" si="216">SUM(I53:I70)</f>
        <v>659.39176502080545</v>
      </c>
      <c r="J52" s="31">
        <f t="shared" ref="J52" si="217">SUM(J53:J70)</f>
        <v>718.05806984710819</v>
      </c>
      <c r="K52" s="31">
        <f t="shared" ref="K52" si="218">SUM(K53:K70)</f>
        <v>721.3933765751101</v>
      </c>
      <c r="L52" s="31">
        <f t="shared" ref="L52" si="219">SUM(L53:L70)</f>
        <v>615.62536863965227</v>
      </c>
      <c r="M52" s="31">
        <f t="shared" ref="M52" si="220">SUM(M53:M70)</f>
        <v>575.47937423367546</v>
      </c>
      <c r="N52" s="31">
        <f t="shared" ref="N52" si="221">SUM(N53:N70)</f>
        <v>602.91977202970168</v>
      </c>
      <c r="O52" s="31">
        <f t="shared" ref="O52" si="222">SUM(O53:O70)</f>
        <v>606.74725505898664</v>
      </c>
      <c r="P52" s="31">
        <f t="shared" ref="P52" si="223">SUM(P53:P70)</f>
        <v>552.99736714314849</v>
      </c>
      <c r="Q52" s="31">
        <f t="shared" ref="Q52" si="224">SUM(Q53:Q70)</f>
        <v>641.49612631682135</v>
      </c>
      <c r="R52" s="31">
        <f t="shared" ref="R52" si="225">SUM(R53:R70)</f>
        <v>641.09757061151538</v>
      </c>
      <c r="S52" s="31">
        <f t="shared" ref="S52" si="226">SUM(S53:S70)</f>
        <v>605.01334495839751</v>
      </c>
      <c r="T52" s="31">
        <f t="shared" ref="T52" si="227">SUM(T53:T70)</f>
        <v>566.40665327637544</v>
      </c>
      <c r="U52" s="31">
        <f t="shared" ref="U52" si="228">SUM(U53:U70)</f>
        <v>648.40884385788638</v>
      </c>
      <c r="V52" s="31">
        <f t="shared" ref="V52" si="229">SUM(V53:V70)</f>
        <v>643.21254085778912</v>
      </c>
      <c r="W52" s="31">
        <f t="shared" ref="W52:X52" si="230">SUM(W53:W70)</f>
        <v>609.66031637069477</v>
      </c>
      <c r="X52" s="31">
        <f t="shared" si="230"/>
        <v>642.34883258481193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0.86638005159071363</v>
      </c>
      <c r="D57" s="30">
        <v>0.88744625967325874</v>
      </c>
      <c r="E57" s="30">
        <v>0.88744625967325874</v>
      </c>
      <c r="F57" s="30">
        <v>0.91134995700773846</v>
      </c>
      <c r="G57" s="30">
        <v>0.96036113499570086</v>
      </c>
      <c r="H57" s="30">
        <v>0.96706792777300077</v>
      </c>
      <c r="I57" s="30">
        <v>1.0386930352536543</v>
      </c>
      <c r="J57" s="30">
        <v>1.141616509028375</v>
      </c>
      <c r="K57" s="30">
        <v>1.4036113499570082</v>
      </c>
      <c r="L57" s="30">
        <v>1.5272570937231298</v>
      </c>
      <c r="M57" s="30">
        <v>8.2655202063628543</v>
      </c>
      <c r="N57" s="30">
        <v>8.6653482373172821</v>
      </c>
      <c r="O57" s="30">
        <v>9.4384350816852969</v>
      </c>
      <c r="P57" s="30">
        <v>10.266466036113497</v>
      </c>
      <c r="Q57" s="30">
        <v>10.966122098022357</v>
      </c>
      <c r="R57" s="30">
        <v>11.610404127257093</v>
      </c>
      <c r="S57" s="30">
        <v>12.235683576956143</v>
      </c>
      <c r="T57" s="30">
        <v>12.772312983662943</v>
      </c>
      <c r="U57" s="30">
        <v>13.75958727429062</v>
      </c>
      <c r="V57" s="30">
        <v>14.56732588134135</v>
      </c>
      <c r="W57" s="30">
        <v>13.451762682717114</v>
      </c>
      <c r="X57" s="30">
        <v>14.525537403267409</v>
      </c>
    </row>
    <row r="58" spans="1:24" ht="11.25" customHeight="1" x14ac:dyDescent="0.2">
      <c r="A58" s="22" t="s">
        <v>103</v>
      </c>
      <c r="B58" s="23" t="s">
        <v>104</v>
      </c>
      <c r="C58" s="30">
        <v>9.5528804815133275E-2</v>
      </c>
      <c r="D58" s="30">
        <v>0.5970765262252794</v>
      </c>
      <c r="E58" s="30">
        <v>2.3903697334479789E-2</v>
      </c>
      <c r="F58" s="30">
        <v>0.90765262252794487</v>
      </c>
      <c r="G58" s="30">
        <v>0.47773000859845233</v>
      </c>
      <c r="H58" s="30">
        <v>0.47773000859845233</v>
      </c>
      <c r="I58" s="30">
        <v>0.42992261392949271</v>
      </c>
      <c r="J58" s="30">
        <v>0.47773000859845233</v>
      </c>
      <c r="K58" s="30">
        <v>0.19105760963026661</v>
      </c>
      <c r="L58" s="30">
        <v>0</v>
      </c>
      <c r="M58" s="30">
        <v>2.5556319862424761</v>
      </c>
      <c r="N58" s="30">
        <v>2.9616509028374889</v>
      </c>
      <c r="O58" s="30">
        <v>2.0301805674978501</v>
      </c>
      <c r="P58" s="30">
        <v>2.4601031814273431</v>
      </c>
      <c r="Q58" s="30">
        <v>2.07798796216681</v>
      </c>
      <c r="R58" s="30">
        <v>2.07798796216681</v>
      </c>
      <c r="S58" s="30">
        <v>2.5795356835769558</v>
      </c>
      <c r="T58" s="30">
        <v>2.6852966466036108</v>
      </c>
      <c r="U58" s="30">
        <v>1.5979363714531385</v>
      </c>
      <c r="V58" s="30">
        <v>1.878761822871883</v>
      </c>
      <c r="W58" s="30">
        <v>1.7386930352536545</v>
      </c>
      <c r="X58" s="30">
        <v>1.7451418744625966</v>
      </c>
    </row>
    <row r="59" spans="1:24" ht="11.25" customHeight="1" x14ac:dyDescent="0.2">
      <c r="A59" s="22" t="s">
        <v>105</v>
      </c>
      <c r="B59" s="23" t="s">
        <v>106</v>
      </c>
      <c r="C59" s="30">
        <v>844.84565778159913</v>
      </c>
      <c r="D59" s="30">
        <v>760.15107480653489</v>
      </c>
      <c r="E59" s="30">
        <v>780.07067927773016</v>
      </c>
      <c r="F59" s="30">
        <v>679.32562338778996</v>
      </c>
      <c r="G59" s="30">
        <v>644.69286328460873</v>
      </c>
      <c r="H59" s="30">
        <v>601.09914015477216</v>
      </c>
      <c r="I59" s="30">
        <v>625.57781599312125</v>
      </c>
      <c r="J59" s="30">
        <v>677.7055030094582</v>
      </c>
      <c r="K59" s="30">
        <v>673.31435941530515</v>
      </c>
      <c r="L59" s="30">
        <v>567.15907136715384</v>
      </c>
      <c r="M59" s="30">
        <v>532.00395528804813</v>
      </c>
      <c r="N59" s="30">
        <v>577.37721410146173</v>
      </c>
      <c r="O59" s="30">
        <v>573.63121238177132</v>
      </c>
      <c r="P59" s="30">
        <v>523.22261392949258</v>
      </c>
      <c r="Q59" s="30">
        <v>604.92940670679275</v>
      </c>
      <c r="R59" s="30">
        <v>605.8011177987961</v>
      </c>
      <c r="S59" s="30">
        <v>565.81160791057607</v>
      </c>
      <c r="T59" s="30">
        <v>521.91478933791916</v>
      </c>
      <c r="U59" s="30">
        <v>553.12493551160799</v>
      </c>
      <c r="V59" s="30">
        <v>546.43069647463449</v>
      </c>
      <c r="W59" s="30">
        <v>474.58366294067071</v>
      </c>
      <c r="X59" s="30">
        <v>500.3531384350818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0.35227858985382632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122.95786758383494</v>
      </c>
      <c r="D61" s="30">
        <v>305.03018056749784</v>
      </c>
      <c r="E61" s="30">
        <v>427.58194325021498</v>
      </c>
      <c r="F61" s="30">
        <v>4.2036973344797932</v>
      </c>
      <c r="G61" s="30">
        <v>3.1766981943250205</v>
      </c>
      <c r="H61" s="30">
        <v>3.1049871023215814</v>
      </c>
      <c r="I61" s="30">
        <v>2.9378331900257946</v>
      </c>
      <c r="J61" s="30">
        <v>2.8184006878761823</v>
      </c>
      <c r="K61" s="30">
        <v>2.8667239896818564</v>
      </c>
      <c r="L61" s="30">
        <v>7.2422184006878751</v>
      </c>
      <c r="M61" s="30">
        <v>6.9229578675838344</v>
      </c>
      <c r="N61" s="30">
        <v>7.6484092863284596</v>
      </c>
      <c r="O61" s="30">
        <v>10.164402407566635</v>
      </c>
      <c r="P61" s="30">
        <v>10.557781599312124</v>
      </c>
      <c r="Q61" s="30">
        <v>8.5772141014617347</v>
      </c>
      <c r="R61" s="30">
        <v>7.139122957867583</v>
      </c>
      <c r="S61" s="30">
        <v>7.9555460017196911</v>
      </c>
      <c r="T61" s="30">
        <v>9.2460017196904563</v>
      </c>
      <c r="U61" s="30">
        <v>10.088736027515047</v>
      </c>
      <c r="V61" s="30">
        <v>9.9169389509888219</v>
      </c>
      <c r="W61" s="30">
        <v>11.698796216680996</v>
      </c>
      <c r="X61" s="30">
        <v>15.410404127257095</v>
      </c>
    </row>
    <row r="62" spans="1:24" ht="11.25" customHeight="1" x14ac:dyDescent="0.2">
      <c r="A62" s="22" t="s">
        <v>111</v>
      </c>
      <c r="B62" s="23" t="s">
        <v>112</v>
      </c>
      <c r="C62" s="30">
        <v>0.62106620808254509</v>
      </c>
      <c r="D62" s="30">
        <v>0.74041272570937222</v>
      </c>
      <c r="E62" s="30">
        <v>0.52545141874462586</v>
      </c>
      <c r="F62" s="30">
        <v>0.64488392089423896</v>
      </c>
      <c r="G62" s="30">
        <v>0.62098022355975924</v>
      </c>
      <c r="H62" s="30">
        <v>1.8152192605331039</v>
      </c>
      <c r="I62" s="30">
        <v>1.4808254514187451</v>
      </c>
      <c r="J62" s="30">
        <v>1.5047291487532239</v>
      </c>
      <c r="K62" s="30">
        <v>7.9535683576956142</v>
      </c>
      <c r="L62" s="30">
        <v>3.8214961306964752</v>
      </c>
      <c r="M62" s="30">
        <v>6.0428202923473773</v>
      </c>
      <c r="N62" s="30">
        <v>2.3903697334479789E-2</v>
      </c>
      <c r="O62" s="30">
        <v>5.6835769561478927E-2</v>
      </c>
      <c r="P62" s="30">
        <v>9.8968185726569222E-2</v>
      </c>
      <c r="Q62" s="30">
        <v>2.1840068787618232E-2</v>
      </c>
      <c r="R62" s="30">
        <v>2.5021496130696472E-2</v>
      </c>
      <c r="S62" s="30">
        <v>5.0472914875322433E-2</v>
      </c>
      <c r="T62" s="30">
        <v>0.28744625967325876</v>
      </c>
      <c r="U62" s="30">
        <v>0.52605331040412728</v>
      </c>
      <c r="V62" s="30">
        <v>0.28675838349097166</v>
      </c>
      <c r="W62" s="30">
        <v>3.6629406706792773E-2</v>
      </c>
      <c r="X62" s="30">
        <v>6.7067927773000843E-2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2.5795356835769559E-3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3.169647463456577</v>
      </c>
      <c r="V64" s="30">
        <v>3.1791917454858116</v>
      </c>
      <c r="W64" s="30">
        <v>3.1969045571797068</v>
      </c>
      <c r="X64" s="30">
        <v>3.2054170249355107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8.5984522785898529E-4</v>
      </c>
      <c r="J65" s="30">
        <v>8.5984522785898529E-4</v>
      </c>
      <c r="K65" s="30">
        <v>9.888220120378332E-3</v>
      </c>
      <c r="L65" s="30">
        <v>2.063628546861565E-2</v>
      </c>
      <c r="M65" s="30">
        <v>0.5680137575236458</v>
      </c>
      <c r="N65" s="30">
        <v>1.7592433361994841</v>
      </c>
      <c r="O65" s="30">
        <v>0.3280309544282029</v>
      </c>
      <c r="P65" s="30">
        <v>0.16672398968185725</v>
      </c>
      <c r="Q65" s="30">
        <v>0.77721410146173686</v>
      </c>
      <c r="R65" s="30">
        <v>0.83817712811693901</v>
      </c>
      <c r="S65" s="30">
        <v>1.2138435081685297</v>
      </c>
      <c r="T65" s="30">
        <v>3.4806534823731727</v>
      </c>
      <c r="U65" s="30">
        <v>2.0498710232158208</v>
      </c>
      <c r="V65" s="30">
        <v>3.318486672398969</v>
      </c>
      <c r="W65" s="30">
        <v>5.967841788478073</v>
      </c>
      <c r="X65" s="30">
        <v>2.4300085984522788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1.805674978503869E-3</v>
      </c>
      <c r="I66" s="30">
        <v>7.0507308684436797E-3</v>
      </c>
      <c r="J66" s="30">
        <v>1.6766981943250211E-2</v>
      </c>
      <c r="K66" s="30">
        <v>0.32871883061049012</v>
      </c>
      <c r="L66" s="30">
        <v>1.2196044711951848</v>
      </c>
      <c r="M66" s="30">
        <v>1.2134995700773861</v>
      </c>
      <c r="N66" s="30">
        <v>0.36466036113499573</v>
      </c>
      <c r="O66" s="30">
        <v>7.6584694754944103</v>
      </c>
      <c r="P66" s="30">
        <v>2.6242476354256237</v>
      </c>
      <c r="Q66" s="30">
        <v>2.8312123817712811</v>
      </c>
      <c r="R66" s="30">
        <v>2.1859845227858989</v>
      </c>
      <c r="S66" s="30">
        <v>3.7386930352536547</v>
      </c>
      <c r="T66" s="30">
        <v>3.0402407566637999</v>
      </c>
      <c r="U66" s="30">
        <v>49.814703353396382</v>
      </c>
      <c r="V66" s="30">
        <v>49.641100601891658</v>
      </c>
      <c r="W66" s="30">
        <v>78.214703353396388</v>
      </c>
      <c r="X66" s="30">
        <v>69.627858985382616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0.49036973344797941</v>
      </c>
      <c r="G69" s="30">
        <v>9.6018056749785021</v>
      </c>
      <c r="H69" s="30">
        <v>10.26990541702494</v>
      </c>
      <c r="I69" s="30">
        <v>25.317282889079959</v>
      </c>
      <c r="J69" s="30">
        <v>31.885726569217539</v>
      </c>
      <c r="K69" s="30">
        <v>32.889079965606193</v>
      </c>
      <c r="L69" s="30">
        <v>31.966723989681849</v>
      </c>
      <c r="M69" s="30">
        <v>14.907652622527944</v>
      </c>
      <c r="N69" s="30">
        <v>0.8596732588134135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3.6456577815993119</v>
      </c>
      <c r="X69" s="30">
        <v>16.40541702493551</v>
      </c>
    </row>
    <row r="70" spans="1:24" ht="11.25" customHeight="1" x14ac:dyDescent="0.2">
      <c r="A70" s="22" t="s">
        <v>127</v>
      </c>
      <c r="B70" s="23" t="s">
        <v>128</v>
      </c>
      <c r="C70" s="30">
        <v>1.790659621684715</v>
      </c>
      <c r="D70" s="30">
        <v>1.8093304173152722</v>
      </c>
      <c r="E70" s="30">
        <v>1.9183348783022782</v>
      </c>
      <c r="F70" s="30">
        <v>2.2215875253756585</v>
      </c>
      <c r="G70" s="30">
        <v>2.2385444701827444</v>
      </c>
      <c r="H70" s="30">
        <v>2.3860774706907559</v>
      </c>
      <c r="I70" s="30">
        <v>2.6014812718804574</v>
      </c>
      <c r="J70" s="30">
        <v>2.5067370870050385</v>
      </c>
      <c r="K70" s="30">
        <v>2.4363688365031235</v>
      </c>
      <c r="L70" s="30">
        <v>2.6683609010451743</v>
      </c>
      <c r="M70" s="30">
        <v>2.9993226429617286</v>
      </c>
      <c r="N70" s="30">
        <v>3.2596688482744014</v>
      </c>
      <c r="O70" s="30">
        <v>3.437108885297957</v>
      </c>
      <c r="P70" s="30">
        <v>3.6004625859689674</v>
      </c>
      <c r="Q70" s="30">
        <v>11.315128896357164</v>
      </c>
      <c r="R70" s="30">
        <v>11.419754618394194</v>
      </c>
      <c r="S70" s="30">
        <v>11.427962327271203</v>
      </c>
      <c r="T70" s="30">
        <v>12.627633499935106</v>
      </c>
      <c r="U70" s="30">
        <v>14.277373522546675</v>
      </c>
      <c r="V70" s="30">
        <v>13.993280324685095</v>
      </c>
      <c r="W70" s="30">
        <v>17.125664608012073</v>
      </c>
      <c r="X70" s="30">
        <v>18.578841183263897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" si="231">SUM(C72:C73)</f>
        <v>99.765864144454</v>
      </c>
      <c r="D71" s="31">
        <f t="shared" ref="D71" si="232">SUM(D72:D73)</f>
        <v>72.418056749785038</v>
      </c>
      <c r="E71" s="31">
        <f t="shared" ref="E71" si="233">SUM(E72:E73)</f>
        <v>74.830266552020632</v>
      </c>
      <c r="F71" s="31">
        <f t="shared" ref="F71" si="234">SUM(F72:F73)</f>
        <v>76.693465176268262</v>
      </c>
      <c r="G71" s="31">
        <f t="shared" ref="G71" si="235">SUM(G72:G73)</f>
        <v>78.508598452278576</v>
      </c>
      <c r="H71" s="31">
        <f t="shared" ref="H71" si="236">SUM(H72:H73)</f>
        <v>77.882889079965608</v>
      </c>
      <c r="I71" s="31">
        <f t="shared" ref="I71" si="237">SUM(I72:I73)</f>
        <v>77.403095442820288</v>
      </c>
      <c r="J71" s="31">
        <f t="shared" ref="J71" si="238">SUM(J72:J73)</f>
        <v>77.447635425623389</v>
      </c>
      <c r="K71" s="31">
        <f t="shared" ref="K71" si="239">SUM(K72:K73)</f>
        <v>66.652622527944956</v>
      </c>
      <c r="L71" s="31">
        <f t="shared" ref="L71" si="240">SUM(L72:L73)</f>
        <v>65.654256233877902</v>
      </c>
      <c r="M71" s="31">
        <f t="shared" ref="M71" si="241">SUM(M72:M73)</f>
        <v>9.9973344797936363</v>
      </c>
      <c r="N71" s="31">
        <f t="shared" ref="N71" si="242">SUM(N72:N73)</f>
        <v>4.5528804815133279</v>
      </c>
      <c r="O71" s="31">
        <f t="shared" ref="O71" si="243">SUM(O72:O73)</f>
        <v>8.7033533963886498</v>
      </c>
      <c r="P71" s="31">
        <f t="shared" ref="P71" si="244">SUM(P72:P73)</f>
        <v>11.344282029234737</v>
      </c>
      <c r="Q71" s="31">
        <f t="shared" ref="Q71" si="245">SUM(Q72:Q73)</f>
        <v>22.491057609630261</v>
      </c>
      <c r="R71" s="31">
        <f t="shared" ref="R71" si="246">SUM(R72:R73)</f>
        <v>26.378245915735167</v>
      </c>
      <c r="S71" s="31">
        <f t="shared" ref="S71" si="247">SUM(S72:S73)</f>
        <v>39.506104901117794</v>
      </c>
      <c r="T71" s="31">
        <f t="shared" ref="T71" si="248">SUM(T72:T73)</f>
        <v>33.551590713671537</v>
      </c>
      <c r="U71" s="31">
        <f t="shared" ref="U71" si="249">SUM(U72:U73)</f>
        <v>20.325623387790198</v>
      </c>
      <c r="V71" s="31">
        <f t="shared" ref="V71" si="250">SUM(V72:V73)</f>
        <v>36.022012037833186</v>
      </c>
      <c r="W71" s="31">
        <f t="shared" ref="W71:X71" si="251">SUM(W72:W73)</f>
        <v>141.96964746345657</v>
      </c>
      <c r="X71" s="31">
        <f t="shared" si="251"/>
        <v>94.092089423903687</v>
      </c>
    </row>
    <row r="72" spans="1:24" ht="11.25" customHeight="1" x14ac:dyDescent="0.2">
      <c r="A72" s="22" t="s">
        <v>131</v>
      </c>
      <c r="B72" s="23" t="s">
        <v>132</v>
      </c>
      <c r="C72" s="30">
        <v>98.23731728288908</v>
      </c>
      <c r="D72" s="30">
        <v>70.746173688736022</v>
      </c>
      <c r="E72" s="30">
        <v>73.683834909716253</v>
      </c>
      <c r="F72" s="30">
        <v>75.546947549441086</v>
      </c>
      <c r="G72" s="30">
        <v>77.553224419604462</v>
      </c>
      <c r="H72" s="30">
        <v>75.876612209802232</v>
      </c>
      <c r="I72" s="30">
        <v>75.5639724849527</v>
      </c>
      <c r="J72" s="30">
        <v>75.417454858125538</v>
      </c>
      <c r="K72" s="30">
        <v>66.652622527944956</v>
      </c>
      <c r="L72" s="30">
        <v>65.654256233877902</v>
      </c>
      <c r="M72" s="30">
        <v>3.8828890799656062</v>
      </c>
      <c r="N72" s="30">
        <v>4.5289767841788482</v>
      </c>
      <c r="O72" s="30">
        <v>8.6555460017196904</v>
      </c>
      <c r="P72" s="30">
        <v>11.296474634565778</v>
      </c>
      <c r="Q72" s="30">
        <v>22.467153912295782</v>
      </c>
      <c r="R72" s="30">
        <v>26.357781599312123</v>
      </c>
      <c r="S72" s="30">
        <v>39.464832330180563</v>
      </c>
      <c r="T72" s="30">
        <v>33.31625107480653</v>
      </c>
      <c r="U72" s="30">
        <v>19.894840928632846</v>
      </c>
      <c r="V72" s="30">
        <v>35.78357695614789</v>
      </c>
      <c r="W72" s="30">
        <v>141.93439380911434</v>
      </c>
      <c r="X72" s="30">
        <v>94.02622527944969</v>
      </c>
    </row>
    <row r="73" spans="1:24" ht="11.25" customHeight="1" x14ac:dyDescent="0.2">
      <c r="A73" s="22" t="s">
        <v>133</v>
      </c>
      <c r="B73" s="23" t="s">
        <v>134</v>
      </c>
      <c r="C73" s="30">
        <v>1.528546861564918</v>
      </c>
      <c r="D73" s="30">
        <v>1.671883061049011</v>
      </c>
      <c r="E73" s="30">
        <v>1.1464316423043852</v>
      </c>
      <c r="F73" s="30">
        <v>1.1465176268271711</v>
      </c>
      <c r="G73" s="30">
        <v>0.95537403267411858</v>
      </c>
      <c r="H73" s="30">
        <v>2.00627687016337</v>
      </c>
      <c r="I73" s="30">
        <v>1.8391229578675843</v>
      </c>
      <c r="J73" s="30">
        <v>2.0301805674978501</v>
      </c>
      <c r="K73" s="30">
        <v>0</v>
      </c>
      <c r="L73" s="30">
        <v>0</v>
      </c>
      <c r="M73" s="30">
        <v>6.114445399828031</v>
      </c>
      <c r="N73" s="30">
        <v>2.3903697334479789E-2</v>
      </c>
      <c r="O73" s="30">
        <v>4.7807394668959578E-2</v>
      </c>
      <c r="P73" s="30">
        <v>4.7807394668959578E-2</v>
      </c>
      <c r="Q73" s="30">
        <v>2.3903697334479789E-2</v>
      </c>
      <c r="R73" s="30">
        <v>2.046431642304385E-2</v>
      </c>
      <c r="S73" s="30">
        <v>4.1272570937231287E-2</v>
      </c>
      <c r="T73" s="30">
        <v>0.23533963886500428</v>
      </c>
      <c r="U73" s="30">
        <v>0.43078245915735169</v>
      </c>
      <c r="V73" s="30">
        <v>0.23843508168529662</v>
      </c>
      <c r="W73" s="30">
        <v>3.5253654342218395E-2</v>
      </c>
      <c r="X73" s="30">
        <v>6.5864144453998269E-2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2334.6952708512467</v>
      </c>
      <c r="D75" s="31">
        <v>2391.6194325021493</v>
      </c>
      <c r="E75" s="31">
        <v>2743.0003439380907</v>
      </c>
      <c r="F75" s="31">
        <v>2673.28856405847</v>
      </c>
      <c r="G75" s="31">
        <v>2815.4601031814268</v>
      </c>
      <c r="H75" s="31">
        <v>2674.1188306104905</v>
      </c>
      <c r="I75" s="31">
        <v>3001.4729148753222</v>
      </c>
      <c r="J75" s="31">
        <v>2617.0425623387787</v>
      </c>
      <c r="K75" s="31">
        <v>3022.8270851246766</v>
      </c>
      <c r="L75" s="31">
        <v>2741.1735167669817</v>
      </c>
      <c r="M75" s="31">
        <v>2735.8346517626819</v>
      </c>
      <c r="N75" s="31">
        <v>1071.9705932932075</v>
      </c>
      <c r="O75" s="31">
        <v>1104.8767841788479</v>
      </c>
      <c r="P75" s="31">
        <v>1118.67747205503</v>
      </c>
      <c r="Q75" s="31">
        <v>1016.230438521066</v>
      </c>
      <c r="R75" s="31">
        <v>985.52871883061039</v>
      </c>
      <c r="S75" s="31">
        <v>999.56534823731715</v>
      </c>
      <c r="T75" s="31">
        <v>1024.7375752364574</v>
      </c>
      <c r="U75" s="31">
        <v>998.57678417884767</v>
      </c>
      <c r="V75" s="31">
        <v>1260.3161650902834</v>
      </c>
      <c r="W75" s="31">
        <v>635.42992261392942</v>
      </c>
      <c r="X75" s="31">
        <v>588.25133276010308</v>
      </c>
    </row>
    <row r="76" spans="1:24" ht="11.25" customHeight="1" x14ac:dyDescent="0.2">
      <c r="A76" s="26" t="s">
        <v>139</v>
      </c>
      <c r="B76" s="27" t="s">
        <v>140</v>
      </c>
      <c r="C76" s="32">
        <v>7475.6012215570963</v>
      </c>
      <c r="D76" s="32">
        <v>7662.216762942161</v>
      </c>
      <c r="E76" s="32">
        <v>7769.3259673258799</v>
      </c>
      <c r="F76" s="32">
        <v>7072.6633705932891</v>
      </c>
      <c r="G76" s="32">
        <v>7564.9231298366312</v>
      </c>
      <c r="H76" s="32">
        <v>7993.3182287188301</v>
      </c>
      <c r="I76" s="32">
        <v>7489.3085984522786</v>
      </c>
      <c r="J76" s="32">
        <v>7836.4363714531391</v>
      </c>
      <c r="K76" s="32">
        <v>6522.0433361994828</v>
      </c>
      <c r="L76" s="32">
        <v>5821.356663800515</v>
      </c>
      <c r="M76" s="32">
        <v>6150.6936371453148</v>
      </c>
      <c r="N76" s="32">
        <v>6655.6134995700777</v>
      </c>
      <c r="O76" s="32">
        <v>6635.8037833190028</v>
      </c>
      <c r="P76" s="32">
        <v>6347.2550300945823</v>
      </c>
      <c r="Q76" s="32">
        <v>6258.9353907679479</v>
      </c>
      <c r="R76" s="32">
        <v>6685.3777300085985</v>
      </c>
      <c r="S76" s="32">
        <v>6845.6143594153036</v>
      </c>
      <c r="T76" s="32">
        <v>6971.1461736887359</v>
      </c>
      <c r="U76" s="32">
        <v>6712.8880481513334</v>
      </c>
      <c r="V76" s="32">
        <v>6741.965434221841</v>
      </c>
      <c r="W76" s="32">
        <v>6636.1549441100588</v>
      </c>
      <c r="X76" s="32">
        <v>6951.2807394668944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196</v>
      </c>
      <c r="B1" s="7" t="s">
        <v>239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:V2" si="0">SUM(C3,C17,C22,C25,C26,C51,C52,C71,C74,C75,C76)</f>
        <v>262163.17701604188</v>
      </c>
      <c r="D2" s="28">
        <f t="shared" si="0"/>
        <v>267033.88053653733</v>
      </c>
      <c r="E2" s="28">
        <f t="shared" si="0"/>
        <v>269861.29746678495</v>
      </c>
      <c r="F2" s="28">
        <f t="shared" si="0"/>
        <v>273578.68577536586</v>
      </c>
      <c r="G2" s="28">
        <f t="shared" si="0"/>
        <v>280423.64304689917</v>
      </c>
      <c r="H2" s="28">
        <f t="shared" si="0"/>
        <v>280830.16295003338</v>
      </c>
      <c r="I2" s="28">
        <f t="shared" si="0"/>
        <v>286479.83708217822</v>
      </c>
      <c r="J2" s="28">
        <f t="shared" si="0"/>
        <v>291190.78340135154</v>
      </c>
      <c r="K2" s="28">
        <f t="shared" si="0"/>
        <v>287207.40210084734</v>
      </c>
      <c r="L2" s="28">
        <f t="shared" si="0"/>
        <v>279992.6548012406</v>
      </c>
      <c r="M2" s="28">
        <f t="shared" si="0"/>
        <v>279371.33230105118</v>
      </c>
      <c r="N2" s="28">
        <f t="shared" si="0"/>
        <v>278253.32643023785</v>
      </c>
      <c r="O2" s="28">
        <f t="shared" si="0"/>
        <v>268517.79120853962</v>
      </c>
      <c r="P2" s="28">
        <f t="shared" si="0"/>
        <v>264813.50756618468</v>
      </c>
      <c r="Q2" s="28">
        <f t="shared" si="0"/>
        <v>268209.65335626574</v>
      </c>
      <c r="R2" s="28">
        <f t="shared" si="0"/>
        <v>271843.09371107194</v>
      </c>
      <c r="S2" s="28">
        <f t="shared" si="0"/>
        <v>278125.21269335685</v>
      </c>
      <c r="T2" s="28">
        <f t="shared" si="0"/>
        <v>283989.00729053427</v>
      </c>
      <c r="U2" s="28">
        <f t="shared" si="0"/>
        <v>285450.72905298066</v>
      </c>
      <c r="V2" s="28">
        <f t="shared" si="0"/>
        <v>288174.16275709966</v>
      </c>
      <c r="W2" s="28">
        <f t="shared" ref="W2:X2" si="1">SUM(W3,W17,W22,W25,W26,W51,W52,W71,W74,W75,W76)</f>
        <v>251037.93508991378</v>
      </c>
      <c r="X2" s="28">
        <f t="shared" si="1"/>
        <v>271864.738069946</v>
      </c>
    </row>
    <row r="3" spans="1:24" ht="11.25" customHeight="1" x14ac:dyDescent="0.2">
      <c r="A3" s="20" t="s">
        <v>3</v>
      </c>
      <c r="B3" s="21" t="s">
        <v>4</v>
      </c>
      <c r="C3" s="29">
        <f t="shared" ref="C3:V3" si="2">SUM(C4,C8,C11)</f>
        <v>9.7640584694754953</v>
      </c>
      <c r="D3" s="29">
        <f t="shared" si="2"/>
        <v>31.593637145313842</v>
      </c>
      <c r="E3" s="29">
        <f t="shared" si="2"/>
        <v>29.307480653482369</v>
      </c>
      <c r="F3" s="29">
        <f t="shared" si="2"/>
        <v>5.3061908856405848</v>
      </c>
      <c r="G3" s="29">
        <f t="shared" si="2"/>
        <v>5.4327601031814261</v>
      </c>
      <c r="H3" s="29">
        <f t="shared" si="2"/>
        <v>5.4888220120378328</v>
      </c>
      <c r="I3" s="29">
        <f t="shared" si="2"/>
        <v>1.1159931212381771</v>
      </c>
      <c r="J3" s="29">
        <f t="shared" si="2"/>
        <v>0.99312123817712805</v>
      </c>
      <c r="K3" s="29">
        <f t="shared" si="2"/>
        <v>1.0212381771281169</v>
      </c>
      <c r="L3" s="29">
        <f t="shared" si="2"/>
        <v>0.48288907996560604</v>
      </c>
      <c r="M3" s="29">
        <f t="shared" si="2"/>
        <v>0.4760103181427342</v>
      </c>
      <c r="N3" s="29">
        <f t="shared" si="2"/>
        <v>0.46956147893379191</v>
      </c>
      <c r="O3" s="29">
        <f t="shared" si="2"/>
        <v>0.477042132416165</v>
      </c>
      <c r="P3" s="29">
        <f t="shared" si="2"/>
        <v>0.48787618228718815</v>
      </c>
      <c r="Q3" s="29">
        <f t="shared" si="2"/>
        <v>1.1544282029234734</v>
      </c>
      <c r="R3" s="29">
        <f t="shared" si="2"/>
        <v>1.1916595012897679</v>
      </c>
      <c r="S3" s="29">
        <f t="shared" si="2"/>
        <v>1.1585554600171968</v>
      </c>
      <c r="T3" s="29">
        <f t="shared" si="2"/>
        <v>1.3567497850386929</v>
      </c>
      <c r="U3" s="29">
        <f t="shared" si="2"/>
        <v>0.99939810834049858</v>
      </c>
      <c r="V3" s="29">
        <f t="shared" si="2"/>
        <v>0.58065348237317271</v>
      </c>
      <c r="W3" s="29">
        <f t="shared" ref="W3:X3" si="3">SUM(W4,W8,W11)</f>
        <v>0.35098882201203779</v>
      </c>
      <c r="X3" s="29">
        <f t="shared" si="3"/>
        <v>0.41195184866723983</v>
      </c>
    </row>
    <row r="4" spans="1:24" ht="11.25" customHeight="1" x14ac:dyDescent="0.2">
      <c r="A4" s="40" t="s">
        <v>341</v>
      </c>
      <c r="B4" s="41" t="s">
        <v>342</v>
      </c>
      <c r="C4" s="42">
        <f t="shared" ref="C4:V4" si="4">SUM(C5:C7)</f>
        <v>7.9341358555460015</v>
      </c>
      <c r="D4" s="42">
        <f t="shared" si="4"/>
        <v>25.405159071367152</v>
      </c>
      <c r="E4" s="42">
        <f t="shared" si="4"/>
        <v>22.750042992261388</v>
      </c>
      <c r="F4" s="42">
        <f t="shared" si="4"/>
        <v>0.65683576956147893</v>
      </c>
      <c r="G4" s="42">
        <f t="shared" si="4"/>
        <v>0.57257093723129826</v>
      </c>
      <c r="H4" s="42">
        <f t="shared" si="4"/>
        <v>0.23774720550300948</v>
      </c>
      <c r="I4" s="42">
        <f t="shared" si="4"/>
        <v>0.74582975064488388</v>
      </c>
      <c r="J4" s="42">
        <f t="shared" si="4"/>
        <v>0.68263112639724843</v>
      </c>
      <c r="K4" s="42">
        <f t="shared" si="4"/>
        <v>0.69871023215821149</v>
      </c>
      <c r="L4" s="42">
        <f t="shared" si="4"/>
        <v>0.15184866723989679</v>
      </c>
      <c r="M4" s="42">
        <f t="shared" si="4"/>
        <v>0.1068787618228719</v>
      </c>
      <c r="N4" s="42">
        <f t="shared" si="4"/>
        <v>0.1093723129836629</v>
      </c>
      <c r="O4" s="42">
        <f t="shared" si="4"/>
        <v>0.11453138435081679</v>
      </c>
      <c r="P4" s="42">
        <f t="shared" si="4"/>
        <v>0.11650902837489252</v>
      </c>
      <c r="Q4" s="42">
        <f t="shared" si="4"/>
        <v>0.79174548581255355</v>
      </c>
      <c r="R4" s="42">
        <f t="shared" si="4"/>
        <v>0.82089423903697334</v>
      </c>
      <c r="S4" s="42">
        <f t="shared" si="4"/>
        <v>0.77300085984522782</v>
      </c>
      <c r="T4" s="42">
        <f t="shared" si="4"/>
        <v>0.80730868443680137</v>
      </c>
      <c r="U4" s="42">
        <f t="shared" si="4"/>
        <v>0.82467755803955278</v>
      </c>
      <c r="V4" s="42">
        <f t="shared" si="4"/>
        <v>0.47979363714531376</v>
      </c>
      <c r="W4" s="42">
        <f t="shared" ref="W4:X4" si="5">SUM(W5:W7)</f>
        <v>0.35098882201203779</v>
      </c>
      <c r="X4" s="42">
        <f t="shared" si="5"/>
        <v>0.41195184866723983</v>
      </c>
    </row>
    <row r="5" spans="1:24" ht="11.25" customHeight="1" x14ac:dyDescent="0.2">
      <c r="A5" s="39" t="s">
        <v>5</v>
      </c>
      <c r="B5" s="23" t="s">
        <v>6</v>
      </c>
      <c r="C5" s="30">
        <f>FC_TRA_RAIL_E!C5+FC_TRA_ROAD_E!C5+FC_TRA_DAVI_E!C5+FC_TRA_DNAVI_E!C5+FC_TRA_PIPE_E!C5</f>
        <v>0</v>
      </c>
      <c r="D5" s="30">
        <f>FC_TRA_RAIL_E!D5+FC_TRA_ROAD_E!D5+FC_TRA_DAVI_E!D5+FC_TRA_DNAVI_E!D5+FC_TRA_PIPE_E!D5</f>
        <v>0</v>
      </c>
      <c r="E5" s="30">
        <f>FC_TRA_RAIL_E!E5+FC_TRA_ROAD_E!E5+FC_TRA_DAVI_E!E5+FC_TRA_DNAVI_E!E5+FC_TRA_PIPE_E!E5</f>
        <v>0</v>
      </c>
      <c r="F5" s="30">
        <f>FC_TRA_RAIL_E!F5+FC_TRA_ROAD_E!F5+FC_TRA_DAVI_E!F5+FC_TRA_DNAVI_E!F5+FC_TRA_PIPE_E!F5</f>
        <v>0</v>
      </c>
      <c r="G5" s="30">
        <f>FC_TRA_RAIL_E!G5+FC_TRA_ROAD_E!G5+FC_TRA_DAVI_E!G5+FC_TRA_DNAVI_E!G5+FC_TRA_PIPE_E!G5</f>
        <v>0</v>
      </c>
      <c r="H5" s="30">
        <f>FC_TRA_RAIL_E!H5+FC_TRA_ROAD_E!H5+FC_TRA_DAVI_E!H5+FC_TRA_DNAVI_E!H5+FC_TRA_PIPE_E!H5</f>
        <v>0</v>
      </c>
      <c r="I5" s="30">
        <f>FC_TRA_RAIL_E!I5+FC_TRA_ROAD_E!I5+FC_TRA_DAVI_E!I5+FC_TRA_DNAVI_E!I5+FC_TRA_PIPE_E!I5</f>
        <v>0</v>
      </c>
      <c r="J5" s="30">
        <f>FC_TRA_RAIL_E!J5+FC_TRA_ROAD_E!J5+FC_TRA_DAVI_E!J5+FC_TRA_DNAVI_E!J5+FC_TRA_PIPE_E!J5</f>
        <v>0</v>
      </c>
      <c r="K5" s="30">
        <f>FC_TRA_RAIL_E!K5+FC_TRA_ROAD_E!K5+FC_TRA_DAVI_E!K5+FC_TRA_DNAVI_E!K5+FC_TRA_PIPE_E!K5</f>
        <v>0</v>
      </c>
      <c r="L5" s="30">
        <f>FC_TRA_RAIL_E!L5+FC_TRA_ROAD_E!L5+FC_TRA_DAVI_E!L5+FC_TRA_DNAVI_E!L5+FC_TRA_PIPE_E!L5</f>
        <v>0</v>
      </c>
      <c r="M5" s="30">
        <f>FC_TRA_RAIL_E!M5+FC_TRA_ROAD_E!M5+FC_TRA_DAVI_E!M5+FC_TRA_DNAVI_E!M5+FC_TRA_PIPE_E!M5</f>
        <v>0</v>
      </c>
      <c r="N5" s="30">
        <f>FC_TRA_RAIL_E!N5+FC_TRA_ROAD_E!N5+FC_TRA_DAVI_E!N5+FC_TRA_DNAVI_E!N5+FC_TRA_PIPE_E!N5</f>
        <v>0</v>
      </c>
      <c r="O5" s="30">
        <f>FC_TRA_RAIL_E!O5+FC_TRA_ROAD_E!O5+FC_TRA_DAVI_E!O5+FC_TRA_DNAVI_E!O5+FC_TRA_PIPE_E!O5</f>
        <v>0</v>
      </c>
      <c r="P5" s="30">
        <f>FC_TRA_RAIL_E!P5+FC_TRA_ROAD_E!P5+FC_TRA_DAVI_E!P5+FC_TRA_DNAVI_E!P5+FC_TRA_PIPE_E!P5</f>
        <v>0</v>
      </c>
      <c r="Q5" s="30">
        <f>FC_TRA_RAIL_E!Q5+FC_TRA_ROAD_E!Q5+FC_TRA_DAVI_E!Q5+FC_TRA_DNAVI_E!Q5+FC_TRA_PIPE_E!Q5</f>
        <v>0</v>
      </c>
      <c r="R5" s="30">
        <f>FC_TRA_RAIL_E!R5+FC_TRA_ROAD_E!R5+FC_TRA_DAVI_E!R5+FC_TRA_DNAVI_E!R5+FC_TRA_PIPE_E!R5</f>
        <v>0</v>
      </c>
      <c r="S5" s="30">
        <f>FC_TRA_RAIL_E!S5+FC_TRA_ROAD_E!S5+FC_TRA_DAVI_E!S5+FC_TRA_DNAVI_E!S5+FC_TRA_PIPE_E!S5</f>
        <v>0</v>
      </c>
      <c r="T5" s="30">
        <f>FC_TRA_RAIL_E!T5+FC_TRA_ROAD_E!T5+FC_TRA_DAVI_E!T5+FC_TRA_DNAVI_E!T5+FC_TRA_PIPE_E!T5</f>
        <v>0</v>
      </c>
      <c r="U5" s="30">
        <f>FC_TRA_RAIL_E!U5+FC_TRA_ROAD_E!U5+FC_TRA_DAVI_E!U5+FC_TRA_DNAVI_E!U5+FC_TRA_PIPE_E!U5</f>
        <v>0</v>
      </c>
      <c r="V5" s="30">
        <f>FC_TRA_RAIL_E!V5+FC_TRA_ROAD_E!V5+FC_TRA_DAVI_E!V5+FC_TRA_DNAVI_E!V5+FC_TRA_PIPE_E!V5</f>
        <v>0</v>
      </c>
      <c r="W5" s="30">
        <f>FC_TRA_RAIL_E!W5+FC_TRA_ROAD_E!W5+FC_TRA_DAVI_E!W5+FC_TRA_DNAVI_E!W5+FC_TRA_PIPE_E!W5</f>
        <v>0</v>
      </c>
      <c r="X5" s="30">
        <f>FC_TRA_RAIL_E!X5+FC_TRA_ROAD_E!X5+FC_TRA_DAVI_E!X5+FC_TRA_DNAVI_E!X5+FC_TRA_PIPE_E!X5</f>
        <v>0</v>
      </c>
    </row>
    <row r="6" spans="1:24" ht="11.25" customHeight="1" x14ac:dyDescent="0.2">
      <c r="A6" s="39" t="s">
        <v>7</v>
      </c>
      <c r="B6" s="23" t="s">
        <v>8</v>
      </c>
      <c r="C6" s="30">
        <f>FC_TRA_RAIL_E!C6+FC_TRA_ROAD_E!C6+FC_TRA_DAVI_E!C6+FC_TRA_DNAVI_E!C6+FC_TRA_PIPE_E!C6</f>
        <v>0</v>
      </c>
      <c r="D6" s="30">
        <f>FC_TRA_RAIL_E!D6+FC_TRA_ROAD_E!D6+FC_TRA_DAVI_E!D6+FC_TRA_DNAVI_E!D6+FC_TRA_PIPE_E!D6</f>
        <v>0</v>
      </c>
      <c r="E6" s="30">
        <f>FC_TRA_RAIL_E!E6+FC_TRA_ROAD_E!E6+FC_TRA_DAVI_E!E6+FC_TRA_DNAVI_E!E6+FC_TRA_PIPE_E!E6</f>
        <v>0</v>
      </c>
      <c r="F6" s="30">
        <f>FC_TRA_RAIL_E!F6+FC_TRA_ROAD_E!F6+FC_TRA_DAVI_E!F6+FC_TRA_DNAVI_E!F6+FC_TRA_PIPE_E!F6</f>
        <v>0</v>
      </c>
      <c r="G6" s="30">
        <f>FC_TRA_RAIL_E!G6+FC_TRA_ROAD_E!G6+FC_TRA_DAVI_E!G6+FC_TRA_DNAVI_E!G6+FC_TRA_PIPE_E!G6</f>
        <v>0</v>
      </c>
      <c r="H6" s="30">
        <f>FC_TRA_RAIL_E!H6+FC_TRA_ROAD_E!H6+FC_TRA_DAVI_E!H6+FC_TRA_DNAVI_E!H6+FC_TRA_PIPE_E!H6</f>
        <v>0</v>
      </c>
      <c r="I6" s="30">
        <f>FC_TRA_RAIL_E!I6+FC_TRA_ROAD_E!I6+FC_TRA_DAVI_E!I6+FC_TRA_DNAVI_E!I6+FC_TRA_PIPE_E!I6</f>
        <v>0</v>
      </c>
      <c r="J6" s="30">
        <f>FC_TRA_RAIL_E!J6+FC_TRA_ROAD_E!J6+FC_TRA_DAVI_E!J6+FC_TRA_DNAVI_E!J6+FC_TRA_PIPE_E!J6</f>
        <v>0</v>
      </c>
      <c r="K6" s="30">
        <f>FC_TRA_RAIL_E!K6+FC_TRA_ROAD_E!K6+FC_TRA_DAVI_E!K6+FC_TRA_DNAVI_E!K6+FC_TRA_PIPE_E!K6</f>
        <v>0</v>
      </c>
      <c r="L6" s="30">
        <f>FC_TRA_RAIL_E!L6+FC_TRA_ROAD_E!L6+FC_TRA_DAVI_E!L6+FC_TRA_DNAVI_E!L6+FC_TRA_PIPE_E!L6</f>
        <v>0</v>
      </c>
      <c r="M6" s="30">
        <f>FC_TRA_RAIL_E!M6+FC_TRA_ROAD_E!M6+FC_TRA_DAVI_E!M6+FC_TRA_DNAVI_E!M6+FC_TRA_PIPE_E!M6</f>
        <v>0</v>
      </c>
      <c r="N6" s="30">
        <f>FC_TRA_RAIL_E!N6+FC_TRA_ROAD_E!N6+FC_TRA_DAVI_E!N6+FC_TRA_DNAVI_E!N6+FC_TRA_PIPE_E!N6</f>
        <v>0</v>
      </c>
      <c r="O6" s="30">
        <f>FC_TRA_RAIL_E!O6+FC_TRA_ROAD_E!O6+FC_TRA_DAVI_E!O6+FC_TRA_DNAVI_E!O6+FC_TRA_PIPE_E!O6</f>
        <v>0</v>
      </c>
      <c r="P6" s="30">
        <f>FC_TRA_RAIL_E!P6+FC_TRA_ROAD_E!P6+FC_TRA_DAVI_E!P6+FC_TRA_DNAVI_E!P6+FC_TRA_PIPE_E!P6</f>
        <v>0</v>
      </c>
      <c r="Q6" s="30">
        <f>FC_TRA_RAIL_E!Q6+FC_TRA_ROAD_E!Q6+FC_TRA_DAVI_E!Q6+FC_TRA_DNAVI_E!Q6+FC_TRA_PIPE_E!Q6</f>
        <v>0</v>
      </c>
      <c r="R6" s="30">
        <f>FC_TRA_RAIL_E!R6+FC_TRA_ROAD_E!R6+FC_TRA_DAVI_E!R6+FC_TRA_DNAVI_E!R6+FC_TRA_PIPE_E!R6</f>
        <v>0</v>
      </c>
      <c r="S6" s="30">
        <f>FC_TRA_RAIL_E!S6+FC_TRA_ROAD_E!S6+FC_TRA_DAVI_E!S6+FC_TRA_DNAVI_E!S6+FC_TRA_PIPE_E!S6</f>
        <v>0</v>
      </c>
      <c r="T6" s="30">
        <f>FC_TRA_RAIL_E!T6+FC_TRA_ROAD_E!T6+FC_TRA_DAVI_E!T6+FC_TRA_DNAVI_E!T6+FC_TRA_PIPE_E!T6</f>
        <v>0</v>
      </c>
      <c r="U6" s="30">
        <f>FC_TRA_RAIL_E!U6+FC_TRA_ROAD_E!U6+FC_TRA_DAVI_E!U6+FC_TRA_DNAVI_E!U6+FC_TRA_PIPE_E!U6</f>
        <v>0</v>
      </c>
      <c r="V6" s="30">
        <f>FC_TRA_RAIL_E!V6+FC_TRA_ROAD_E!V6+FC_TRA_DAVI_E!V6+FC_TRA_DNAVI_E!V6+FC_TRA_PIPE_E!V6</f>
        <v>0</v>
      </c>
      <c r="W6" s="30">
        <f>FC_TRA_RAIL_E!W6+FC_TRA_ROAD_E!W6+FC_TRA_DAVI_E!W6+FC_TRA_DNAVI_E!W6+FC_TRA_PIPE_E!W6</f>
        <v>0</v>
      </c>
      <c r="X6" s="30">
        <f>FC_TRA_RAIL_E!X6+FC_TRA_ROAD_E!X6+FC_TRA_DAVI_E!X6+FC_TRA_DNAVI_E!X6+FC_TRA_PIPE_E!X6</f>
        <v>0</v>
      </c>
    </row>
    <row r="7" spans="1:24" ht="11.25" customHeight="1" x14ac:dyDescent="0.2">
      <c r="A7" s="39" t="s">
        <v>9</v>
      </c>
      <c r="B7" s="23" t="s">
        <v>10</v>
      </c>
      <c r="C7" s="30">
        <f>FC_TRA_RAIL_E!C7+FC_TRA_ROAD_E!C7+FC_TRA_DAVI_E!C7+FC_TRA_DNAVI_E!C7+FC_TRA_PIPE_E!C7</f>
        <v>7.9341358555460015</v>
      </c>
      <c r="D7" s="30">
        <f>FC_TRA_RAIL_E!D7+FC_TRA_ROAD_E!D7+FC_TRA_DAVI_E!D7+FC_TRA_DNAVI_E!D7+FC_TRA_PIPE_E!D7</f>
        <v>25.405159071367152</v>
      </c>
      <c r="E7" s="30">
        <f>FC_TRA_RAIL_E!E7+FC_TRA_ROAD_E!E7+FC_TRA_DAVI_E!E7+FC_TRA_DNAVI_E!E7+FC_TRA_PIPE_E!E7</f>
        <v>22.750042992261388</v>
      </c>
      <c r="F7" s="30">
        <f>FC_TRA_RAIL_E!F7+FC_TRA_ROAD_E!F7+FC_TRA_DAVI_E!F7+FC_TRA_DNAVI_E!F7+FC_TRA_PIPE_E!F7</f>
        <v>0.65683576956147893</v>
      </c>
      <c r="G7" s="30">
        <f>FC_TRA_RAIL_E!G7+FC_TRA_ROAD_E!G7+FC_TRA_DAVI_E!G7+FC_TRA_DNAVI_E!G7+FC_TRA_PIPE_E!G7</f>
        <v>0.57257093723129826</v>
      </c>
      <c r="H7" s="30">
        <f>FC_TRA_RAIL_E!H7+FC_TRA_ROAD_E!H7+FC_TRA_DAVI_E!H7+FC_TRA_DNAVI_E!H7+FC_TRA_PIPE_E!H7</f>
        <v>0.23774720550300948</v>
      </c>
      <c r="I7" s="30">
        <f>FC_TRA_RAIL_E!I7+FC_TRA_ROAD_E!I7+FC_TRA_DAVI_E!I7+FC_TRA_DNAVI_E!I7+FC_TRA_PIPE_E!I7</f>
        <v>0.74582975064488388</v>
      </c>
      <c r="J7" s="30">
        <f>FC_TRA_RAIL_E!J7+FC_TRA_ROAD_E!J7+FC_TRA_DAVI_E!J7+FC_TRA_DNAVI_E!J7+FC_TRA_PIPE_E!J7</f>
        <v>0.68263112639724843</v>
      </c>
      <c r="K7" s="30">
        <f>FC_TRA_RAIL_E!K7+FC_TRA_ROAD_E!K7+FC_TRA_DAVI_E!K7+FC_TRA_DNAVI_E!K7+FC_TRA_PIPE_E!K7</f>
        <v>0.69871023215821149</v>
      </c>
      <c r="L7" s="30">
        <f>FC_TRA_RAIL_E!L7+FC_TRA_ROAD_E!L7+FC_TRA_DAVI_E!L7+FC_TRA_DNAVI_E!L7+FC_TRA_PIPE_E!L7</f>
        <v>0.15184866723989679</v>
      </c>
      <c r="M7" s="30">
        <f>FC_TRA_RAIL_E!M7+FC_TRA_ROAD_E!M7+FC_TRA_DAVI_E!M7+FC_TRA_DNAVI_E!M7+FC_TRA_PIPE_E!M7</f>
        <v>0.1068787618228719</v>
      </c>
      <c r="N7" s="30">
        <f>FC_TRA_RAIL_E!N7+FC_TRA_ROAD_E!N7+FC_TRA_DAVI_E!N7+FC_TRA_DNAVI_E!N7+FC_TRA_PIPE_E!N7</f>
        <v>0.1093723129836629</v>
      </c>
      <c r="O7" s="30">
        <f>FC_TRA_RAIL_E!O7+FC_TRA_ROAD_E!O7+FC_TRA_DAVI_E!O7+FC_TRA_DNAVI_E!O7+FC_TRA_PIPE_E!O7</f>
        <v>0.11453138435081679</v>
      </c>
      <c r="P7" s="30">
        <f>FC_TRA_RAIL_E!P7+FC_TRA_ROAD_E!P7+FC_TRA_DAVI_E!P7+FC_TRA_DNAVI_E!P7+FC_TRA_PIPE_E!P7</f>
        <v>0.11650902837489252</v>
      </c>
      <c r="Q7" s="30">
        <f>FC_TRA_RAIL_E!Q7+FC_TRA_ROAD_E!Q7+FC_TRA_DAVI_E!Q7+FC_TRA_DNAVI_E!Q7+FC_TRA_PIPE_E!Q7</f>
        <v>0.79174548581255355</v>
      </c>
      <c r="R7" s="30">
        <f>FC_TRA_RAIL_E!R7+FC_TRA_ROAD_E!R7+FC_TRA_DAVI_E!R7+FC_TRA_DNAVI_E!R7+FC_TRA_PIPE_E!R7</f>
        <v>0.82089423903697334</v>
      </c>
      <c r="S7" s="30">
        <f>FC_TRA_RAIL_E!S7+FC_TRA_ROAD_E!S7+FC_TRA_DAVI_E!S7+FC_TRA_DNAVI_E!S7+FC_TRA_PIPE_E!S7</f>
        <v>0.77300085984522782</v>
      </c>
      <c r="T7" s="30">
        <f>FC_TRA_RAIL_E!T7+FC_TRA_ROAD_E!T7+FC_TRA_DAVI_E!T7+FC_TRA_DNAVI_E!T7+FC_TRA_PIPE_E!T7</f>
        <v>0.80730868443680137</v>
      </c>
      <c r="U7" s="30">
        <f>FC_TRA_RAIL_E!U7+FC_TRA_ROAD_E!U7+FC_TRA_DAVI_E!U7+FC_TRA_DNAVI_E!U7+FC_TRA_PIPE_E!U7</f>
        <v>0.82467755803955278</v>
      </c>
      <c r="V7" s="30">
        <f>FC_TRA_RAIL_E!V7+FC_TRA_ROAD_E!V7+FC_TRA_DAVI_E!V7+FC_TRA_DNAVI_E!V7+FC_TRA_PIPE_E!V7</f>
        <v>0.47979363714531376</v>
      </c>
      <c r="W7" s="30">
        <f>FC_TRA_RAIL_E!W7+FC_TRA_ROAD_E!W7+FC_TRA_DAVI_E!W7+FC_TRA_DNAVI_E!W7+FC_TRA_PIPE_E!W7</f>
        <v>0.35098882201203779</v>
      </c>
      <c r="X7" s="30">
        <f>FC_TRA_RAIL_E!X7+FC_TRA_ROAD_E!X7+FC_TRA_DAVI_E!X7+FC_TRA_DNAVI_E!X7+FC_TRA_PIPE_E!X7</f>
        <v>0.41195184866723983</v>
      </c>
    </row>
    <row r="8" spans="1:24" ht="11.25" customHeight="1" x14ac:dyDescent="0.2">
      <c r="A8" s="40" t="s">
        <v>343</v>
      </c>
      <c r="B8" s="41" t="s">
        <v>344</v>
      </c>
      <c r="C8" s="42">
        <f t="shared" ref="C8:V8" si="6">SUM(C9:C10)</f>
        <v>0.41556319862424762</v>
      </c>
      <c r="D8" s="42">
        <f t="shared" si="6"/>
        <v>2.8529664660361131</v>
      </c>
      <c r="E8" s="42">
        <f t="shared" si="6"/>
        <v>3.6913155631986241</v>
      </c>
      <c r="F8" s="42">
        <f t="shared" si="6"/>
        <v>1.7832330180567502</v>
      </c>
      <c r="G8" s="42">
        <f t="shared" si="6"/>
        <v>2.0901117798796216</v>
      </c>
      <c r="H8" s="42">
        <f t="shared" si="6"/>
        <v>2.8625967325881345</v>
      </c>
      <c r="I8" s="42">
        <f t="shared" si="6"/>
        <v>0.37016337059329318</v>
      </c>
      <c r="J8" s="42">
        <f t="shared" si="6"/>
        <v>0.31049011177987962</v>
      </c>
      <c r="K8" s="42">
        <f t="shared" si="6"/>
        <v>0.32252794496990533</v>
      </c>
      <c r="L8" s="42">
        <f t="shared" si="6"/>
        <v>0.33104041272570928</v>
      </c>
      <c r="M8" s="42">
        <f t="shared" si="6"/>
        <v>0.36913155631986233</v>
      </c>
      <c r="N8" s="42">
        <f t="shared" si="6"/>
        <v>0.36018916595012901</v>
      </c>
      <c r="O8" s="42">
        <f t="shared" si="6"/>
        <v>0.36251074806534822</v>
      </c>
      <c r="P8" s="42">
        <f t="shared" si="6"/>
        <v>0.37136715391229563</v>
      </c>
      <c r="Q8" s="42">
        <f t="shared" si="6"/>
        <v>0.36268271711091993</v>
      </c>
      <c r="R8" s="42">
        <f t="shared" si="6"/>
        <v>0.37076526225279449</v>
      </c>
      <c r="S8" s="42">
        <f t="shared" si="6"/>
        <v>0.38555460017196902</v>
      </c>
      <c r="T8" s="42">
        <f t="shared" si="6"/>
        <v>0.54944110060189155</v>
      </c>
      <c r="U8" s="42">
        <f t="shared" si="6"/>
        <v>0.17472055030094583</v>
      </c>
      <c r="V8" s="42">
        <f t="shared" si="6"/>
        <v>0.100859845227859</v>
      </c>
      <c r="W8" s="42">
        <f t="shared" ref="W8:X8" si="7">SUM(W9:W10)</f>
        <v>0</v>
      </c>
      <c r="X8" s="42">
        <f t="shared" si="7"/>
        <v>0</v>
      </c>
    </row>
    <row r="9" spans="1:24" ht="11.25" customHeight="1" x14ac:dyDescent="0.2">
      <c r="A9" s="39" t="s">
        <v>11</v>
      </c>
      <c r="B9" s="23" t="s">
        <v>12</v>
      </c>
      <c r="C9" s="30">
        <f>FC_TRA_RAIL_E!C9+FC_TRA_ROAD_E!C9+FC_TRA_DAVI_E!C9+FC_TRA_DNAVI_E!C9+FC_TRA_PIPE_E!C9</f>
        <v>0</v>
      </c>
      <c r="D9" s="30">
        <f>FC_TRA_RAIL_E!D9+FC_TRA_ROAD_E!D9+FC_TRA_DAVI_E!D9+FC_TRA_DNAVI_E!D9+FC_TRA_PIPE_E!D9</f>
        <v>0</v>
      </c>
      <c r="E9" s="30">
        <f>FC_TRA_RAIL_E!E9+FC_TRA_ROAD_E!E9+FC_TRA_DAVI_E!E9+FC_TRA_DNAVI_E!E9+FC_TRA_PIPE_E!E9</f>
        <v>3.6913155631986241</v>
      </c>
      <c r="F9" s="30">
        <f>FC_TRA_RAIL_E!F9+FC_TRA_ROAD_E!F9+FC_TRA_DAVI_E!F9+FC_TRA_DNAVI_E!F9+FC_TRA_PIPE_E!F9</f>
        <v>0</v>
      </c>
      <c r="G9" s="30">
        <f>FC_TRA_RAIL_E!G9+FC_TRA_ROAD_E!G9+FC_TRA_DAVI_E!G9+FC_TRA_DNAVI_E!G9+FC_TRA_PIPE_E!G9</f>
        <v>2.0901117798796216</v>
      </c>
      <c r="H9" s="30">
        <f>FC_TRA_RAIL_E!H9+FC_TRA_ROAD_E!H9+FC_TRA_DAVI_E!H9+FC_TRA_DNAVI_E!H9+FC_TRA_PIPE_E!H9</f>
        <v>2.53585554600172</v>
      </c>
      <c r="I9" s="30">
        <f>FC_TRA_RAIL_E!I9+FC_TRA_ROAD_E!I9+FC_TRA_DAVI_E!I9+FC_TRA_DNAVI_E!I9+FC_TRA_PIPE_E!I9</f>
        <v>0</v>
      </c>
      <c r="J9" s="30">
        <f>FC_TRA_RAIL_E!J9+FC_TRA_ROAD_E!J9+FC_TRA_DAVI_E!J9+FC_TRA_DNAVI_E!J9+FC_TRA_PIPE_E!J9</f>
        <v>0</v>
      </c>
      <c r="K9" s="30">
        <f>FC_TRA_RAIL_E!K9+FC_TRA_ROAD_E!K9+FC_TRA_DAVI_E!K9+FC_TRA_DNAVI_E!K9+FC_TRA_PIPE_E!K9</f>
        <v>0</v>
      </c>
      <c r="L9" s="30">
        <f>FC_TRA_RAIL_E!L9+FC_TRA_ROAD_E!L9+FC_TRA_DAVI_E!L9+FC_TRA_DNAVI_E!L9+FC_TRA_PIPE_E!L9</f>
        <v>0</v>
      </c>
      <c r="M9" s="30">
        <f>FC_TRA_RAIL_E!M9+FC_TRA_ROAD_E!M9+FC_TRA_DAVI_E!M9+FC_TRA_DNAVI_E!M9+FC_TRA_PIPE_E!M9</f>
        <v>0</v>
      </c>
      <c r="N9" s="30">
        <f>FC_TRA_RAIL_E!N9+FC_TRA_ROAD_E!N9+FC_TRA_DAVI_E!N9+FC_TRA_DNAVI_E!N9+FC_TRA_PIPE_E!N9</f>
        <v>0</v>
      </c>
      <c r="O9" s="30">
        <f>FC_TRA_RAIL_E!O9+FC_TRA_ROAD_E!O9+FC_TRA_DAVI_E!O9+FC_TRA_DNAVI_E!O9+FC_TRA_PIPE_E!O9</f>
        <v>0</v>
      </c>
      <c r="P9" s="30">
        <f>FC_TRA_RAIL_E!P9+FC_TRA_ROAD_E!P9+FC_TRA_DAVI_E!P9+FC_TRA_DNAVI_E!P9+FC_TRA_PIPE_E!P9</f>
        <v>0</v>
      </c>
      <c r="Q9" s="30">
        <f>FC_TRA_RAIL_E!Q9+FC_TRA_ROAD_E!Q9+FC_TRA_DAVI_E!Q9+FC_TRA_DNAVI_E!Q9+FC_TRA_PIPE_E!Q9</f>
        <v>0</v>
      </c>
      <c r="R9" s="30">
        <f>FC_TRA_RAIL_E!R9+FC_TRA_ROAD_E!R9+FC_TRA_DAVI_E!R9+FC_TRA_DNAVI_E!R9+FC_TRA_PIPE_E!R9</f>
        <v>0</v>
      </c>
      <c r="S9" s="30">
        <f>FC_TRA_RAIL_E!S9+FC_TRA_ROAD_E!S9+FC_TRA_DAVI_E!S9+FC_TRA_DNAVI_E!S9+FC_TRA_PIPE_E!S9</f>
        <v>0</v>
      </c>
      <c r="T9" s="30">
        <f>FC_TRA_RAIL_E!T9+FC_TRA_ROAD_E!T9+FC_TRA_DAVI_E!T9+FC_TRA_DNAVI_E!T9+FC_TRA_PIPE_E!T9</f>
        <v>0.20309544282029229</v>
      </c>
      <c r="U9" s="30">
        <f>FC_TRA_RAIL_E!U9+FC_TRA_ROAD_E!U9+FC_TRA_DAVI_E!U9+FC_TRA_DNAVI_E!U9+FC_TRA_PIPE_E!U9</f>
        <v>0.17472055030094583</v>
      </c>
      <c r="V9" s="30">
        <f>FC_TRA_RAIL_E!V9+FC_TRA_ROAD_E!V9+FC_TRA_DAVI_E!V9+FC_TRA_DNAVI_E!V9+FC_TRA_PIPE_E!V9</f>
        <v>0.100859845227859</v>
      </c>
      <c r="W9" s="30">
        <f>FC_TRA_RAIL_E!W9+FC_TRA_ROAD_E!W9+FC_TRA_DAVI_E!W9+FC_TRA_DNAVI_E!W9+FC_TRA_PIPE_E!W9</f>
        <v>0</v>
      </c>
      <c r="X9" s="30">
        <f>FC_TRA_RAIL_E!X9+FC_TRA_ROAD_E!X9+FC_TRA_DAVI_E!X9+FC_TRA_DNAVI_E!X9+FC_TRA_PIPE_E!X9</f>
        <v>0</v>
      </c>
    </row>
    <row r="10" spans="1:24" ht="11.25" customHeight="1" x14ac:dyDescent="0.2">
      <c r="A10" s="39" t="s">
        <v>13</v>
      </c>
      <c r="B10" s="23" t="s">
        <v>14</v>
      </c>
      <c r="C10" s="30">
        <f>FC_TRA_RAIL_E!C10+FC_TRA_ROAD_E!C10+FC_TRA_DAVI_E!C10+FC_TRA_DNAVI_E!C10+FC_TRA_PIPE_E!C10</f>
        <v>0.41556319862424762</v>
      </c>
      <c r="D10" s="30">
        <f>FC_TRA_RAIL_E!D10+FC_TRA_ROAD_E!D10+FC_TRA_DAVI_E!D10+FC_TRA_DNAVI_E!D10+FC_TRA_PIPE_E!D10</f>
        <v>2.8529664660361131</v>
      </c>
      <c r="E10" s="30">
        <f>FC_TRA_RAIL_E!E10+FC_TRA_ROAD_E!E10+FC_TRA_DAVI_E!E10+FC_TRA_DNAVI_E!E10+FC_TRA_PIPE_E!E10</f>
        <v>0</v>
      </c>
      <c r="F10" s="30">
        <f>FC_TRA_RAIL_E!F10+FC_TRA_ROAD_E!F10+FC_TRA_DAVI_E!F10+FC_TRA_DNAVI_E!F10+FC_TRA_PIPE_E!F10</f>
        <v>1.7832330180567502</v>
      </c>
      <c r="G10" s="30">
        <f>FC_TRA_RAIL_E!G10+FC_TRA_ROAD_E!G10+FC_TRA_DAVI_E!G10+FC_TRA_DNAVI_E!G10+FC_TRA_PIPE_E!G10</f>
        <v>0</v>
      </c>
      <c r="H10" s="30">
        <f>FC_TRA_RAIL_E!H10+FC_TRA_ROAD_E!H10+FC_TRA_DAVI_E!H10+FC_TRA_DNAVI_E!H10+FC_TRA_PIPE_E!H10</f>
        <v>0.32674118658641438</v>
      </c>
      <c r="I10" s="30">
        <f>FC_TRA_RAIL_E!I10+FC_TRA_ROAD_E!I10+FC_TRA_DAVI_E!I10+FC_TRA_DNAVI_E!I10+FC_TRA_PIPE_E!I10</f>
        <v>0.37016337059329318</v>
      </c>
      <c r="J10" s="30">
        <f>FC_TRA_RAIL_E!J10+FC_TRA_ROAD_E!J10+FC_TRA_DAVI_E!J10+FC_TRA_DNAVI_E!J10+FC_TRA_PIPE_E!J10</f>
        <v>0.31049011177987962</v>
      </c>
      <c r="K10" s="30">
        <f>FC_TRA_RAIL_E!K10+FC_TRA_ROAD_E!K10+FC_TRA_DAVI_E!K10+FC_TRA_DNAVI_E!K10+FC_TRA_PIPE_E!K10</f>
        <v>0.32252794496990533</v>
      </c>
      <c r="L10" s="30">
        <f>FC_TRA_RAIL_E!L10+FC_TRA_ROAD_E!L10+FC_TRA_DAVI_E!L10+FC_TRA_DNAVI_E!L10+FC_TRA_PIPE_E!L10</f>
        <v>0.33104041272570928</v>
      </c>
      <c r="M10" s="30">
        <f>FC_TRA_RAIL_E!M10+FC_TRA_ROAD_E!M10+FC_TRA_DAVI_E!M10+FC_TRA_DNAVI_E!M10+FC_TRA_PIPE_E!M10</f>
        <v>0.36913155631986233</v>
      </c>
      <c r="N10" s="30">
        <f>FC_TRA_RAIL_E!N10+FC_TRA_ROAD_E!N10+FC_TRA_DAVI_E!N10+FC_TRA_DNAVI_E!N10+FC_TRA_PIPE_E!N10</f>
        <v>0.36018916595012901</v>
      </c>
      <c r="O10" s="30">
        <f>FC_TRA_RAIL_E!O10+FC_TRA_ROAD_E!O10+FC_TRA_DAVI_E!O10+FC_TRA_DNAVI_E!O10+FC_TRA_PIPE_E!O10</f>
        <v>0.36251074806534822</v>
      </c>
      <c r="P10" s="30">
        <f>FC_TRA_RAIL_E!P10+FC_TRA_ROAD_E!P10+FC_TRA_DAVI_E!P10+FC_TRA_DNAVI_E!P10+FC_TRA_PIPE_E!P10</f>
        <v>0.37136715391229563</v>
      </c>
      <c r="Q10" s="30">
        <f>FC_TRA_RAIL_E!Q10+FC_TRA_ROAD_E!Q10+FC_TRA_DAVI_E!Q10+FC_TRA_DNAVI_E!Q10+FC_TRA_PIPE_E!Q10</f>
        <v>0.36268271711091993</v>
      </c>
      <c r="R10" s="30">
        <f>FC_TRA_RAIL_E!R10+FC_TRA_ROAD_E!R10+FC_TRA_DAVI_E!R10+FC_TRA_DNAVI_E!R10+FC_TRA_PIPE_E!R10</f>
        <v>0.37076526225279449</v>
      </c>
      <c r="S10" s="30">
        <f>FC_TRA_RAIL_E!S10+FC_TRA_ROAD_E!S10+FC_TRA_DAVI_E!S10+FC_TRA_DNAVI_E!S10+FC_TRA_PIPE_E!S10</f>
        <v>0.38555460017196902</v>
      </c>
      <c r="T10" s="30">
        <f>FC_TRA_RAIL_E!T10+FC_TRA_ROAD_E!T10+FC_TRA_DAVI_E!T10+FC_TRA_DNAVI_E!T10+FC_TRA_PIPE_E!T10</f>
        <v>0.34634565778159931</v>
      </c>
      <c r="U10" s="30">
        <f>FC_TRA_RAIL_E!U10+FC_TRA_ROAD_E!U10+FC_TRA_DAVI_E!U10+FC_TRA_DNAVI_E!U10+FC_TRA_PIPE_E!U10</f>
        <v>0</v>
      </c>
      <c r="V10" s="30">
        <f>FC_TRA_RAIL_E!V10+FC_TRA_ROAD_E!V10+FC_TRA_DAVI_E!V10+FC_TRA_DNAVI_E!V10+FC_TRA_PIPE_E!V10</f>
        <v>0</v>
      </c>
      <c r="W10" s="30">
        <f>FC_TRA_RAIL_E!W10+FC_TRA_ROAD_E!W10+FC_TRA_DAVI_E!W10+FC_TRA_DNAVI_E!W10+FC_TRA_PIPE_E!W10</f>
        <v>0</v>
      </c>
      <c r="X10" s="30">
        <f>FC_TRA_RAIL_E!X10+FC_TRA_ROAD_E!X10+FC_TRA_DAVI_E!X10+FC_TRA_DNAVI_E!X10+FC_TRA_PIPE_E!X10</f>
        <v>0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:V11" si="8">SUM(C12:C16)</f>
        <v>1.414359415305245</v>
      </c>
      <c r="D11" s="42">
        <f t="shared" si="8"/>
        <v>3.335511607910576</v>
      </c>
      <c r="E11" s="42">
        <f t="shared" si="8"/>
        <v>2.8661220980223558</v>
      </c>
      <c r="F11" s="42">
        <f t="shared" si="8"/>
        <v>2.8661220980223558</v>
      </c>
      <c r="G11" s="42">
        <f t="shared" si="8"/>
        <v>2.7700773860705068</v>
      </c>
      <c r="H11" s="42">
        <f t="shared" si="8"/>
        <v>2.3884780739466889</v>
      </c>
      <c r="I11" s="42">
        <f t="shared" si="8"/>
        <v>0</v>
      </c>
      <c r="J11" s="42">
        <f t="shared" si="8"/>
        <v>0</v>
      </c>
      <c r="K11" s="42">
        <f t="shared" si="8"/>
        <v>0</v>
      </c>
      <c r="L11" s="42">
        <f t="shared" si="8"/>
        <v>0</v>
      </c>
      <c r="M11" s="42">
        <f t="shared" si="8"/>
        <v>0</v>
      </c>
      <c r="N11" s="42">
        <f t="shared" si="8"/>
        <v>0</v>
      </c>
      <c r="O11" s="42">
        <f t="shared" si="8"/>
        <v>0</v>
      </c>
      <c r="P11" s="42">
        <f t="shared" si="8"/>
        <v>0</v>
      </c>
      <c r="Q11" s="42">
        <f t="shared" si="8"/>
        <v>0</v>
      </c>
      <c r="R11" s="42">
        <f t="shared" si="8"/>
        <v>0</v>
      </c>
      <c r="S11" s="42">
        <f t="shared" si="8"/>
        <v>0</v>
      </c>
      <c r="T11" s="42">
        <f t="shared" si="8"/>
        <v>0</v>
      </c>
      <c r="U11" s="42">
        <f t="shared" si="8"/>
        <v>0</v>
      </c>
      <c r="V11" s="42">
        <f t="shared" si="8"/>
        <v>0</v>
      </c>
      <c r="W11" s="42">
        <f t="shared" ref="W11:X11" si="9">SUM(W12:W16)</f>
        <v>0</v>
      </c>
      <c r="X11" s="42">
        <f t="shared" si="9"/>
        <v>0</v>
      </c>
    </row>
    <row r="12" spans="1:24" ht="11.25" customHeight="1" x14ac:dyDescent="0.2">
      <c r="A12" s="39" t="s">
        <v>15</v>
      </c>
      <c r="B12" s="23" t="s">
        <v>16</v>
      </c>
      <c r="C12" s="30">
        <f>FC_TRA_RAIL_E!C12+FC_TRA_ROAD_E!C12+FC_TRA_DAVI_E!C12+FC_TRA_DNAVI_E!C12+FC_TRA_PIPE_E!C12</f>
        <v>0</v>
      </c>
      <c r="D12" s="30">
        <f>FC_TRA_RAIL_E!D12+FC_TRA_ROAD_E!D12+FC_TRA_DAVI_E!D12+FC_TRA_DNAVI_E!D12+FC_TRA_PIPE_E!D12</f>
        <v>0</v>
      </c>
      <c r="E12" s="30">
        <f>FC_TRA_RAIL_E!E12+FC_TRA_ROAD_E!E12+FC_TRA_DAVI_E!E12+FC_TRA_DNAVI_E!E12+FC_TRA_PIPE_E!E12</f>
        <v>0</v>
      </c>
      <c r="F12" s="30">
        <f>FC_TRA_RAIL_E!F12+FC_TRA_ROAD_E!F12+FC_TRA_DAVI_E!F12+FC_TRA_DNAVI_E!F12+FC_TRA_PIPE_E!F12</f>
        <v>0</v>
      </c>
      <c r="G12" s="30">
        <f>FC_TRA_RAIL_E!G12+FC_TRA_ROAD_E!G12+FC_TRA_DAVI_E!G12+FC_TRA_DNAVI_E!G12+FC_TRA_PIPE_E!G12</f>
        <v>0</v>
      </c>
      <c r="H12" s="30">
        <f>FC_TRA_RAIL_E!H12+FC_TRA_ROAD_E!H12+FC_TRA_DAVI_E!H12+FC_TRA_DNAVI_E!H12+FC_TRA_PIPE_E!H12</f>
        <v>0</v>
      </c>
      <c r="I12" s="30">
        <f>FC_TRA_RAIL_E!I12+FC_TRA_ROAD_E!I12+FC_TRA_DAVI_E!I12+FC_TRA_DNAVI_E!I12+FC_TRA_PIPE_E!I12</f>
        <v>0</v>
      </c>
      <c r="J12" s="30">
        <f>FC_TRA_RAIL_E!J12+FC_TRA_ROAD_E!J12+FC_TRA_DAVI_E!J12+FC_TRA_DNAVI_E!J12+FC_TRA_PIPE_E!J12</f>
        <v>0</v>
      </c>
      <c r="K12" s="30">
        <f>FC_TRA_RAIL_E!K12+FC_TRA_ROAD_E!K12+FC_TRA_DAVI_E!K12+FC_TRA_DNAVI_E!K12+FC_TRA_PIPE_E!K12</f>
        <v>0</v>
      </c>
      <c r="L12" s="30">
        <f>FC_TRA_RAIL_E!L12+FC_TRA_ROAD_E!L12+FC_TRA_DAVI_E!L12+FC_TRA_DNAVI_E!L12+FC_TRA_PIPE_E!L12</f>
        <v>0</v>
      </c>
      <c r="M12" s="30">
        <f>FC_TRA_RAIL_E!M12+FC_TRA_ROAD_E!M12+FC_TRA_DAVI_E!M12+FC_TRA_DNAVI_E!M12+FC_TRA_PIPE_E!M12</f>
        <v>0</v>
      </c>
      <c r="N12" s="30">
        <f>FC_TRA_RAIL_E!N12+FC_TRA_ROAD_E!N12+FC_TRA_DAVI_E!N12+FC_TRA_DNAVI_E!N12+FC_TRA_PIPE_E!N12</f>
        <v>0</v>
      </c>
      <c r="O12" s="30">
        <f>FC_TRA_RAIL_E!O12+FC_TRA_ROAD_E!O12+FC_TRA_DAVI_E!O12+FC_TRA_DNAVI_E!O12+FC_TRA_PIPE_E!O12</f>
        <v>0</v>
      </c>
      <c r="P12" s="30">
        <f>FC_TRA_RAIL_E!P12+FC_TRA_ROAD_E!P12+FC_TRA_DAVI_E!P12+FC_TRA_DNAVI_E!P12+FC_TRA_PIPE_E!P12</f>
        <v>0</v>
      </c>
      <c r="Q12" s="30">
        <f>FC_TRA_RAIL_E!Q12+FC_TRA_ROAD_E!Q12+FC_TRA_DAVI_E!Q12+FC_TRA_DNAVI_E!Q12+FC_TRA_PIPE_E!Q12</f>
        <v>0</v>
      </c>
      <c r="R12" s="30">
        <f>FC_TRA_RAIL_E!R12+FC_TRA_ROAD_E!R12+FC_TRA_DAVI_E!R12+FC_TRA_DNAVI_E!R12+FC_TRA_PIPE_E!R12</f>
        <v>0</v>
      </c>
      <c r="S12" s="30">
        <f>FC_TRA_RAIL_E!S12+FC_TRA_ROAD_E!S12+FC_TRA_DAVI_E!S12+FC_TRA_DNAVI_E!S12+FC_TRA_PIPE_E!S12</f>
        <v>0</v>
      </c>
      <c r="T12" s="30">
        <f>FC_TRA_RAIL_E!T12+FC_TRA_ROAD_E!T12+FC_TRA_DAVI_E!T12+FC_TRA_DNAVI_E!T12+FC_TRA_PIPE_E!T12</f>
        <v>0</v>
      </c>
      <c r="U12" s="30">
        <f>FC_TRA_RAIL_E!U12+FC_TRA_ROAD_E!U12+FC_TRA_DAVI_E!U12+FC_TRA_DNAVI_E!U12+FC_TRA_PIPE_E!U12</f>
        <v>0</v>
      </c>
      <c r="V12" s="30">
        <f>FC_TRA_RAIL_E!V12+FC_TRA_ROAD_E!V12+FC_TRA_DAVI_E!V12+FC_TRA_DNAVI_E!V12+FC_TRA_PIPE_E!V12</f>
        <v>0</v>
      </c>
      <c r="W12" s="30">
        <f>FC_TRA_RAIL_E!W12+FC_TRA_ROAD_E!W12+FC_TRA_DAVI_E!W12+FC_TRA_DNAVI_E!W12+FC_TRA_PIPE_E!W12</f>
        <v>0</v>
      </c>
      <c r="X12" s="30">
        <f>FC_TRA_RAIL_E!X12+FC_TRA_ROAD_E!X12+FC_TRA_DAVI_E!X12+FC_TRA_DNAVI_E!X12+FC_TRA_PIPE_E!X12</f>
        <v>0</v>
      </c>
    </row>
    <row r="13" spans="1:24" ht="11.25" customHeight="1" x14ac:dyDescent="0.2">
      <c r="A13" s="39" t="s">
        <v>17</v>
      </c>
      <c r="B13" s="23" t="s">
        <v>18</v>
      </c>
      <c r="C13" s="30">
        <f>FC_TRA_RAIL_E!C13+FC_TRA_ROAD_E!C13+FC_TRA_DAVI_E!C13+FC_TRA_DNAVI_E!C13+FC_TRA_PIPE_E!C13</f>
        <v>0</v>
      </c>
      <c r="D13" s="30">
        <f>FC_TRA_RAIL_E!D13+FC_TRA_ROAD_E!D13+FC_TRA_DAVI_E!D13+FC_TRA_DNAVI_E!D13+FC_TRA_PIPE_E!D13</f>
        <v>0</v>
      </c>
      <c r="E13" s="30">
        <f>FC_TRA_RAIL_E!E13+FC_TRA_ROAD_E!E13+FC_TRA_DAVI_E!E13+FC_TRA_DNAVI_E!E13+FC_TRA_PIPE_E!E13</f>
        <v>0</v>
      </c>
      <c r="F13" s="30">
        <f>FC_TRA_RAIL_E!F13+FC_TRA_ROAD_E!F13+FC_TRA_DAVI_E!F13+FC_TRA_DNAVI_E!F13+FC_TRA_PIPE_E!F13</f>
        <v>0</v>
      </c>
      <c r="G13" s="30">
        <f>FC_TRA_RAIL_E!G13+FC_TRA_ROAD_E!G13+FC_TRA_DAVI_E!G13+FC_TRA_DNAVI_E!G13+FC_TRA_PIPE_E!G13</f>
        <v>0</v>
      </c>
      <c r="H13" s="30">
        <f>FC_TRA_RAIL_E!H13+FC_TRA_ROAD_E!H13+FC_TRA_DAVI_E!H13+FC_TRA_DNAVI_E!H13+FC_TRA_PIPE_E!H13</f>
        <v>0</v>
      </c>
      <c r="I13" s="30">
        <f>FC_TRA_RAIL_E!I13+FC_TRA_ROAD_E!I13+FC_TRA_DAVI_E!I13+FC_TRA_DNAVI_E!I13+FC_TRA_PIPE_E!I13</f>
        <v>0</v>
      </c>
      <c r="J13" s="30">
        <f>FC_TRA_RAIL_E!J13+FC_TRA_ROAD_E!J13+FC_TRA_DAVI_E!J13+FC_TRA_DNAVI_E!J13+FC_TRA_PIPE_E!J13</f>
        <v>0</v>
      </c>
      <c r="K13" s="30">
        <f>FC_TRA_RAIL_E!K13+FC_TRA_ROAD_E!K13+FC_TRA_DAVI_E!K13+FC_TRA_DNAVI_E!K13+FC_TRA_PIPE_E!K13</f>
        <v>0</v>
      </c>
      <c r="L13" s="30">
        <f>FC_TRA_RAIL_E!L13+FC_TRA_ROAD_E!L13+FC_TRA_DAVI_E!L13+FC_TRA_DNAVI_E!L13+FC_TRA_PIPE_E!L13</f>
        <v>0</v>
      </c>
      <c r="M13" s="30">
        <f>FC_TRA_RAIL_E!M13+FC_TRA_ROAD_E!M13+FC_TRA_DAVI_E!M13+FC_TRA_DNAVI_E!M13+FC_TRA_PIPE_E!M13</f>
        <v>0</v>
      </c>
      <c r="N13" s="30">
        <f>FC_TRA_RAIL_E!N13+FC_TRA_ROAD_E!N13+FC_TRA_DAVI_E!N13+FC_TRA_DNAVI_E!N13+FC_TRA_PIPE_E!N13</f>
        <v>0</v>
      </c>
      <c r="O13" s="30">
        <f>FC_TRA_RAIL_E!O13+FC_TRA_ROAD_E!O13+FC_TRA_DAVI_E!O13+FC_TRA_DNAVI_E!O13+FC_TRA_PIPE_E!O13</f>
        <v>0</v>
      </c>
      <c r="P13" s="30">
        <f>FC_TRA_RAIL_E!P13+FC_TRA_ROAD_E!P13+FC_TRA_DAVI_E!P13+FC_TRA_DNAVI_E!P13+FC_TRA_PIPE_E!P13</f>
        <v>0</v>
      </c>
      <c r="Q13" s="30">
        <f>FC_TRA_RAIL_E!Q13+FC_TRA_ROAD_E!Q13+FC_TRA_DAVI_E!Q13+FC_TRA_DNAVI_E!Q13+FC_TRA_PIPE_E!Q13</f>
        <v>0</v>
      </c>
      <c r="R13" s="30">
        <f>FC_TRA_RAIL_E!R13+FC_TRA_ROAD_E!R13+FC_TRA_DAVI_E!R13+FC_TRA_DNAVI_E!R13+FC_TRA_PIPE_E!R13</f>
        <v>0</v>
      </c>
      <c r="S13" s="30">
        <f>FC_TRA_RAIL_E!S13+FC_TRA_ROAD_E!S13+FC_TRA_DAVI_E!S13+FC_TRA_DNAVI_E!S13+FC_TRA_PIPE_E!S13</f>
        <v>0</v>
      </c>
      <c r="T13" s="30">
        <f>FC_TRA_RAIL_E!T13+FC_TRA_ROAD_E!T13+FC_TRA_DAVI_E!T13+FC_TRA_DNAVI_E!T13+FC_TRA_PIPE_E!T13</f>
        <v>0</v>
      </c>
      <c r="U13" s="30">
        <f>FC_TRA_RAIL_E!U13+FC_TRA_ROAD_E!U13+FC_TRA_DAVI_E!U13+FC_TRA_DNAVI_E!U13+FC_TRA_PIPE_E!U13</f>
        <v>0</v>
      </c>
      <c r="V13" s="30">
        <f>FC_TRA_RAIL_E!V13+FC_TRA_ROAD_E!V13+FC_TRA_DAVI_E!V13+FC_TRA_DNAVI_E!V13+FC_TRA_PIPE_E!V13</f>
        <v>0</v>
      </c>
      <c r="W13" s="30">
        <f>FC_TRA_RAIL_E!W13+FC_TRA_ROAD_E!W13+FC_TRA_DAVI_E!W13+FC_TRA_DNAVI_E!W13+FC_TRA_PIPE_E!W13</f>
        <v>0</v>
      </c>
      <c r="X13" s="30">
        <f>FC_TRA_RAIL_E!X13+FC_TRA_ROAD_E!X13+FC_TRA_DAVI_E!X13+FC_TRA_DNAVI_E!X13+FC_TRA_PIPE_E!X13</f>
        <v>0</v>
      </c>
    </row>
    <row r="14" spans="1:24" ht="11.25" customHeight="1" x14ac:dyDescent="0.2">
      <c r="A14" s="39" t="s">
        <v>19</v>
      </c>
      <c r="B14" s="23" t="s">
        <v>20</v>
      </c>
      <c r="C14" s="30">
        <f>FC_TRA_RAIL_E!C14+FC_TRA_ROAD_E!C14+FC_TRA_DAVI_E!C14+FC_TRA_DNAVI_E!C14+FC_TRA_PIPE_E!C14</f>
        <v>0</v>
      </c>
      <c r="D14" s="30">
        <f>FC_TRA_RAIL_E!D14+FC_TRA_ROAD_E!D14+FC_TRA_DAVI_E!D14+FC_TRA_DNAVI_E!D14+FC_TRA_PIPE_E!D14</f>
        <v>0</v>
      </c>
      <c r="E14" s="30">
        <f>FC_TRA_RAIL_E!E14+FC_TRA_ROAD_E!E14+FC_TRA_DAVI_E!E14+FC_TRA_DNAVI_E!E14+FC_TRA_PIPE_E!E14</f>
        <v>0</v>
      </c>
      <c r="F14" s="30">
        <f>FC_TRA_RAIL_E!F14+FC_TRA_ROAD_E!F14+FC_TRA_DAVI_E!F14+FC_TRA_DNAVI_E!F14+FC_TRA_PIPE_E!F14</f>
        <v>0</v>
      </c>
      <c r="G14" s="30">
        <f>FC_TRA_RAIL_E!G14+FC_TRA_ROAD_E!G14+FC_TRA_DAVI_E!G14+FC_TRA_DNAVI_E!G14+FC_TRA_PIPE_E!G14</f>
        <v>0</v>
      </c>
      <c r="H14" s="30">
        <f>FC_TRA_RAIL_E!H14+FC_TRA_ROAD_E!H14+FC_TRA_DAVI_E!H14+FC_TRA_DNAVI_E!H14+FC_TRA_PIPE_E!H14</f>
        <v>0</v>
      </c>
      <c r="I14" s="30">
        <f>FC_TRA_RAIL_E!I14+FC_TRA_ROAD_E!I14+FC_TRA_DAVI_E!I14+FC_TRA_DNAVI_E!I14+FC_TRA_PIPE_E!I14</f>
        <v>0</v>
      </c>
      <c r="J14" s="30">
        <f>FC_TRA_RAIL_E!J14+FC_TRA_ROAD_E!J14+FC_TRA_DAVI_E!J14+FC_TRA_DNAVI_E!J14+FC_TRA_PIPE_E!J14</f>
        <v>0</v>
      </c>
      <c r="K14" s="30">
        <f>FC_TRA_RAIL_E!K14+FC_TRA_ROAD_E!K14+FC_TRA_DAVI_E!K14+FC_TRA_DNAVI_E!K14+FC_TRA_PIPE_E!K14</f>
        <v>0</v>
      </c>
      <c r="L14" s="30">
        <f>FC_TRA_RAIL_E!L14+FC_TRA_ROAD_E!L14+FC_TRA_DAVI_E!L14+FC_TRA_DNAVI_E!L14+FC_TRA_PIPE_E!L14</f>
        <v>0</v>
      </c>
      <c r="M14" s="30">
        <f>FC_TRA_RAIL_E!M14+FC_TRA_ROAD_E!M14+FC_TRA_DAVI_E!M14+FC_TRA_DNAVI_E!M14+FC_TRA_PIPE_E!M14</f>
        <v>0</v>
      </c>
      <c r="N14" s="30">
        <f>FC_TRA_RAIL_E!N14+FC_TRA_ROAD_E!N14+FC_TRA_DAVI_E!N14+FC_TRA_DNAVI_E!N14+FC_TRA_PIPE_E!N14</f>
        <v>0</v>
      </c>
      <c r="O14" s="30">
        <f>FC_TRA_RAIL_E!O14+FC_TRA_ROAD_E!O14+FC_TRA_DAVI_E!O14+FC_TRA_DNAVI_E!O14+FC_TRA_PIPE_E!O14</f>
        <v>0</v>
      </c>
      <c r="P14" s="30">
        <f>FC_TRA_RAIL_E!P14+FC_TRA_ROAD_E!P14+FC_TRA_DAVI_E!P14+FC_TRA_DNAVI_E!P14+FC_TRA_PIPE_E!P14</f>
        <v>0</v>
      </c>
      <c r="Q14" s="30">
        <f>FC_TRA_RAIL_E!Q14+FC_TRA_ROAD_E!Q14+FC_TRA_DAVI_E!Q14+FC_TRA_DNAVI_E!Q14+FC_TRA_PIPE_E!Q14</f>
        <v>0</v>
      </c>
      <c r="R14" s="30">
        <f>FC_TRA_RAIL_E!R14+FC_TRA_ROAD_E!R14+FC_TRA_DAVI_E!R14+FC_TRA_DNAVI_E!R14+FC_TRA_PIPE_E!R14</f>
        <v>0</v>
      </c>
      <c r="S14" s="30">
        <f>FC_TRA_RAIL_E!S14+FC_TRA_ROAD_E!S14+FC_TRA_DAVI_E!S14+FC_TRA_DNAVI_E!S14+FC_TRA_PIPE_E!S14</f>
        <v>0</v>
      </c>
      <c r="T14" s="30">
        <f>FC_TRA_RAIL_E!T14+FC_TRA_ROAD_E!T14+FC_TRA_DAVI_E!T14+FC_TRA_DNAVI_E!T14+FC_TRA_PIPE_E!T14</f>
        <v>0</v>
      </c>
      <c r="U14" s="30">
        <f>FC_TRA_RAIL_E!U14+FC_TRA_ROAD_E!U14+FC_TRA_DAVI_E!U14+FC_TRA_DNAVI_E!U14+FC_TRA_PIPE_E!U14</f>
        <v>0</v>
      </c>
      <c r="V14" s="30">
        <f>FC_TRA_RAIL_E!V14+FC_TRA_ROAD_E!V14+FC_TRA_DAVI_E!V14+FC_TRA_DNAVI_E!V14+FC_TRA_PIPE_E!V14</f>
        <v>0</v>
      </c>
      <c r="W14" s="30">
        <f>FC_TRA_RAIL_E!W14+FC_TRA_ROAD_E!W14+FC_TRA_DAVI_E!W14+FC_TRA_DNAVI_E!W14+FC_TRA_PIPE_E!W14</f>
        <v>0</v>
      </c>
      <c r="X14" s="30">
        <f>FC_TRA_RAIL_E!X14+FC_TRA_ROAD_E!X14+FC_TRA_DAVI_E!X14+FC_TRA_DNAVI_E!X14+FC_TRA_PIPE_E!X14</f>
        <v>0</v>
      </c>
    </row>
    <row r="15" spans="1:24" ht="11.25" customHeight="1" x14ac:dyDescent="0.2">
      <c r="A15" s="39" t="s">
        <v>21</v>
      </c>
      <c r="B15" s="23" t="s">
        <v>22</v>
      </c>
      <c r="C15" s="30">
        <f>FC_TRA_RAIL_E!C15+FC_TRA_ROAD_E!C15+FC_TRA_DAVI_E!C15+FC_TRA_DNAVI_E!C15+FC_TRA_PIPE_E!C15</f>
        <v>0</v>
      </c>
      <c r="D15" s="30">
        <f>FC_TRA_RAIL_E!D15+FC_TRA_ROAD_E!D15+FC_TRA_DAVI_E!D15+FC_TRA_DNAVI_E!D15+FC_TRA_PIPE_E!D15</f>
        <v>0</v>
      </c>
      <c r="E15" s="30">
        <f>FC_TRA_RAIL_E!E15+FC_TRA_ROAD_E!E15+FC_TRA_DAVI_E!E15+FC_TRA_DNAVI_E!E15+FC_TRA_PIPE_E!E15</f>
        <v>0</v>
      </c>
      <c r="F15" s="30">
        <f>FC_TRA_RAIL_E!F15+FC_TRA_ROAD_E!F15+FC_TRA_DAVI_E!F15+FC_TRA_DNAVI_E!F15+FC_TRA_PIPE_E!F15</f>
        <v>0</v>
      </c>
      <c r="G15" s="30">
        <f>FC_TRA_RAIL_E!G15+FC_TRA_ROAD_E!G15+FC_TRA_DAVI_E!G15+FC_TRA_DNAVI_E!G15+FC_TRA_PIPE_E!G15</f>
        <v>0</v>
      </c>
      <c r="H15" s="30">
        <f>FC_TRA_RAIL_E!H15+FC_TRA_ROAD_E!H15+FC_TRA_DAVI_E!H15+FC_TRA_DNAVI_E!H15+FC_TRA_PIPE_E!H15</f>
        <v>0</v>
      </c>
      <c r="I15" s="30">
        <f>FC_TRA_RAIL_E!I15+FC_TRA_ROAD_E!I15+FC_TRA_DAVI_E!I15+FC_TRA_DNAVI_E!I15+FC_TRA_PIPE_E!I15</f>
        <v>0</v>
      </c>
      <c r="J15" s="30">
        <f>FC_TRA_RAIL_E!J15+FC_TRA_ROAD_E!J15+FC_TRA_DAVI_E!J15+FC_TRA_DNAVI_E!J15+FC_TRA_PIPE_E!J15</f>
        <v>0</v>
      </c>
      <c r="K15" s="30">
        <f>FC_TRA_RAIL_E!K15+FC_TRA_ROAD_E!K15+FC_TRA_DAVI_E!K15+FC_TRA_DNAVI_E!K15+FC_TRA_PIPE_E!K15</f>
        <v>0</v>
      </c>
      <c r="L15" s="30">
        <f>FC_TRA_RAIL_E!L15+FC_TRA_ROAD_E!L15+FC_TRA_DAVI_E!L15+FC_TRA_DNAVI_E!L15+FC_TRA_PIPE_E!L15</f>
        <v>0</v>
      </c>
      <c r="M15" s="30">
        <f>FC_TRA_RAIL_E!M15+FC_TRA_ROAD_E!M15+FC_TRA_DAVI_E!M15+FC_TRA_DNAVI_E!M15+FC_TRA_PIPE_E!M15</f>
        <v>0</v>
      </c>
      <c r="N15" s="30">
        <f>FC_TRA_RAIL_E!N15+FC_TRA_ROAD_E!N15+FC_TRA_DAVI_E!N15+FC_TRA_DNAVI_E!N15+FC_TRA_PIPE_E!N15</f>
        <v>0</v>
      </c>
      <c r="O15" s="30">
        <f>FC_TRA_RAIL_E!O15+FC_TRA_ROAD_E!O15+FC_TRA_DAVI_E!O15+FC_TRA_DNAVI_E!O15+FC_TRA_PIPE_E!O15</f>
        <v>0</v>
      </c>
      <c r="P15" s="30">
        <f>FC_TRA_RAIL_E!P15+FC_TRA_ROAD_E!P15+FC_TRA_DAVI_E!P15+FC_TRA_DNAVI_E!P15+FC_TRA_PIPE_E!P15</f>
        <v>0</v>
      </c>
      <c r="Q15" s="30">
        <f>FC_TRA_RAIL_E!Q15+FC_TRA_ROAD_E!Q15+FC_TRA_DAVI_E!Q15+FC_TRA_DNAVI_E!Q15+FC_TRA_PIPE_E!Q15</f>
        <v>0</v>
      </c>
      <c r="R15" s="30">
        <f>FC_TRA_RAIL_E!R15+FC_TRA_ROAD_E!R15+FC_TRA_DAVI_E!R15+FC_TRA_DNAVI_E!R15+FC_TRA_PIPE_E!R15</f>
        <v>0</v>
      </c>
      <c r="S15" s="30">
        <f>FC_TRA_RAIL_E!S15+FC_TRA_ROAD_E!S15+FC_TRA_DAVI_E!S15+FC_TRA_DNAVI_E!S15+FC_TRA_PIPE_E!S15</f>
        <v>0</v>
      </c>
      <c r="T15" s="30">
        <f>FC_TRA_RAIL_E!T15+FC_TRA_ROAD_E!T15+FC_TRA_DAVI_E!T15+FC_TRA_DNAVI_E!T15+FC_TRA_PIPE_E!T15</f>
        <v>0</v>
      </c>
      <c r="U15" s="30">
        <f>FC_TRA_RAIL_E!U15+FC_TRA_ROAD_E!U15+FC_TRA_DAVI_E!U15+FC_TRA_DNAVI_E!U15+FC_TRA_PIPE_E!U15</f>
        <v>0</v>
      </c>
      <c r="V15" s="30">
        <f>FC_TRA_RAIL_E!V15+FC_TRA_ROAD_E!V15+FC_TRA_DAVI_E!V15+FC_TRA_DNAVI_E!V15+FC_TRA_PIPE_E!V15</f>
        <v>0</v>
      </c>
      <c r="W15" s="30">
        <f>FC_TRA_RAIL_E!W15+FC_TRA_ROAD_E!W15+FC_TRA_DAVI_E!W15+FC_TRA_DNAVI_E!W15+FC_TRA_PIPE_E!W15</f>
        <v>0</v>
      </c>
      <c r="X15" s="30">
        <f>FC_TRA_RAIL_E!X15+FC_TRA_ROAD_E!X15+FC_TRA_DAVI_E!X15+FC_TRA_DNAVI_E!X15+FC_TRA_PIPE_E!X15</f>
        <v>0</v>
      </c>
    </row>
    <row r="16" spans="1:24" ht="11.25" customHeight="1" x14ac:dyDescent="0.2">
      <c r="A16" s="39" t="s">
        <v>23</v>
      </c>
      <c r="B16" s="23" t="s">
        <v>24</v>
      </c>
      <c r="C16" s="30">
        <f>FC_TRA_RAIL_E!C16+FC_TRA_ROAD_E!C16+FC_TRA_DAVI_E!C16+FC_TRA_DNAVI_E!C16+FC_TRA_PIPE_E!C16</f>
        <v>1.414359415305245</v>
      </c>
      <c r="D16" s="30">
        <f>FC_TRA_RAIL_E!D16+FC_TRA_ROAD_E!D16+FC_TRA_DAVI_E!D16+FC_TRA_DNAVI_E!D16+FC_TRA_PIPE_E!D16</f>
        <v>3.335511607910576</v>
      </c>
      <c r="E16" s="30">
        <f>FC_TRA_RAIL_E!E16+FC_TRA_ROAD_E!E16+FC_TRA_DAVI_E!E16+FC_TRA_DNAVI_E!E16+FC_TRA_PIPE_E!E16</f>
        <v>2.8661220980223558</v>
      </c>
      <c r="F16" s="30">
        <f>FC_TRA_RAIL_E!F16+FC_TRA_ROAD_E!F16+FC_TRA_DAVI_E!F16+FC_TRA_DNAVI_E!F16+FC_TRA_PIPE_E!F16</f>
        <v>2.8661220980223558</v>
      </c>
      <c r="G16" s="30">
        <f>FC_TRA_RAIL_E!G16+FC_TRA_ROAD_E!G16+FC_TRA_DAVI_E!G16+FC_TRA_DNAVI_E!G16+FC_TRA_PIPE_E!G16</f>
        <v>2.7700773860705068</v>
      </c>
      <c r="H16" s="30">
        <f>FC_TRA_RAIL_E!H16+FC_TRA_ROAD_E!H16+FC_TRA_DAVI_E!H16+FC_TRA_DNAVI_E!H16+FC_TRA_PIPE_E!H16</f>
        <v>2.3884780739466889</v>
      </c>
      <c r="I16" s="30">
        <f>FC_TRA_RAIL_E!I16+FC_TRA_ROAD_E!I16+FC_TRA_DAVI_E!I16+FC_TRA_DNAVI_E!I16+FC_TRA_PIPE_E!I16</f>
        <v>0</v>
      </c>
      <c r="J16" s="30">
        <f>FC_TRA_RAIL_E!J16+FC_TRA_ROAD_E!J16+FC_TRA_DAVI_E!J16+FC_TRA_DNAVI_E!J16+FC_TRA_PIPE_E!J16</f>
        <v>0</v>
      </c>
      <c r="K16" s="30">
        <f>FC_TRA_RAIL_E!K16+FC_TRA_ROAD_E!K16+FC_TRA_DAVI_E!K16+FC_TRA_DNAVI_E!K16+FC_TRA_PIPE_E!K16</f>
        <v>0</v>
      </c>
      <c r="L16" s="30">
        <f>FC_TRA_RAIL_E!L16+FC_TRA_ROAD_E!L16+FC_TRA_DAVI_E!L16+FC_TRA_DNAVI_E!L16+FC_TRA_PIPE_E!L16</f>
        <v>0</v>
      </c>
      <c r="M16" s="30">
        <f>FC_TRA_RAIL_E!M16+FC_TRA_ROAD_E!M16+FC_TRA_DAVI_E!M16+FC_TRA_DNAVI_E!M16+FC_TRA_PIPE_E!M16</f>
        <v>0</v>
      </c>
      <c r="N16" s="30">
        <f>FC_TRA_RAIL_E!N16+FC_TRA_ROAD_E!N16+FC_TRA_DAVI_E!N16+FC_TRA_DNAVI_E!N16+FC_TRA_PIPE_E!N16</f>
        <v>0</v>
      </c>
      <c r="O16" s="30">
        <f>FC_TRA_RAIL_E!O16+FC_TRA_ROAD_E!O16+FC_TRA_DAVI_E!O16+FC_TRA_DNAVI_E!O16+FC_TRA_PIPE_E!O16</f>
        <v>0</v>
      </c>
      <c r="P16" s="30">
        <f>FC_TRA_RAIL_E!P16+FC_TRA_ROAD_E!P16+FC_TRA_DAVI_E!P16+FC_TRA_DNAVI_E!P16+FC_TRA_PIPE_E!P16</f>
        <v>0</v>
      </c>
      <c r="Q16" s="30">
        <f>FC_TRA_RAIL_E!Q16+FC_TRA_ROAD_E!Q16+FC_TRA_DAVI_E!Q16+FC_TRA_DNAVI_E!Q16+FC_TRA_PIPE_E!Q16</f>
        <v>0</v>
      </c>
      <c r="R16" s="30">
        <f>FC_TRA_RAIL_E!R16+FC_TRA_ROAD_E!R16+FC_TRA_DAVI_E!R16+FC_TRA_DNAVI_E!R16+FC_TRA_PIPE_E!R16</f>
        <v>0</v>
      </c>
      <c r="S16" s="30">
        <f>FC_TRA_RAIL_E!S16+FC_TRA_ROAD_E!S16+FC_TRA_DAVI_E!S16+FC_TRA_DNAVI_E!S16+FC_TRA_PIPE_E!S16</f>
        <v>0</v>
      </c>
      <c r="T16" s="30">
        <f>FC_TRA_RAIL_E!T16+FC_TRA_ROAD_E!T16+FC_TRA_DAVI_E!T16+FC_TRA_DNAVI_E!T16+FC_TRA_PIPE_E!T16</f>
        <v>0</v>
      </c>
      <c r="U16" s="30">
        <f>FC_TRA_RAIL_E!U16+FC_TRA_ROAD_E!U16+FC_TRA_DAVI_E!U16+FC_TRA_DNAVI_E!U16+FC_TRA_PIPE_E!U16</f>
        <v>0</v>
      </c>
      <c r="V16" s="30">
        <f>FC_TRA_RAIL_E!V16+FC_TRA_ROAD_E!V16+FC_TRA_DAVI_E!V16+FC_TRA_DNAVI_E!V16+FC_TRA_PIPE_E!V16</f>
        <v>0</v>
      </c>
      <c r="W16" s="30">
        <f>FC_TRA_RAIL_E!W16+FC_TRA_ROAD_E!W16+FC_TRA_DAVI_E!W16+FC_TRA_DNAVI_E!W16+FC_TRA_PIPE_E!W16</f>
        <v>0</v>
      </c>
      <c r="X16" s="30">
        <f>FC_TRA_RAIL_E!X16+FC_TRA_ROAD_E!X16+FC_TRA_DAVI_E!X16+FC_TRA_DNAVI_E!X16+FC_TRA_PIPE_E!X16</f>
        <v>0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:V17" si="10">SUM(C18:C21)</f>
        <v>0</v>
      </c>
      <c r="D17" s="31">
        <f t="shared" si="10"/>
        <v>0</v>
      </c>
      <c r="E17" s="31">
        <f t="shared" si="10"/>
        <v>0</v>
      </c>
      <c r="F17" s="31">
        <f t="shared" si="10"/>
        <v>0</v>
      </c>
      <c r="G17" s="31">
        <f t="shared" si="10"/>
        <v>0</v>
      </c>
      <c r="H17" s="31">
        <f t="shared" si="10"/>
        <v>0</v>
      </c>
      <c r="I17" s="31">
        <f t="shared" si="10"/>
        <v>0</v>
      </c>
      <c r="J17" s="31">
        <f t="shared" si="10"/>
        <v>0</v>
      </c>
      <c r="K17" s="31">
        <f t="shared" si="10"/>
        <v>0</v>
      </c>
      <c r="L17" s="31">
        <f t="shared" si="10"/>
        <v>0</v>
      </c>
      <c r="M17" s="31">
        <f t="shared" si="10"/>
        <v>0</v>
      </c>
      <c r="N17" s="31">
        <f t="shared" si="10"/>
        <v>0</v>
      </c>
      <c r="O17" s="31">
        <f t="shared" si="10"/>
        <v>0</v>
      </c>
      <c r="P17" s="31">
        <f t="shared" si="10"/>
        <v>0</v>
      </c>
      <c r="Q17" s="31">
        <f t="shared" si="10"/>
        <v>0</v>
      </c>
      <c r="R17" s="31">
        <f t="shared" si="10"/>
        <v>0</v>
      </c>
      <c r="S17" s="31">
        <f t="shared" si="10"/>
        <v>0</v>
      </c>
      <c r="T17" s="31">
        <f t="shared" si="10"/>
        <v>0</v>
      </c>
      <c r="U17" s="31">
        <f t="shared" si="10"/>
        <v>0</v>
      </c>
      <c r="V17" s="31">
        <f t="shared" si="10"/>
        <v>0</v>
      </c>
      <c r="W17" s="31">
        <f t="shared" ref="W17:X17" si="11">SUM(W18:W21)</f>
        <v>0</v>
      </c>
      <c r="X17" s="31">
        <f t="shared" si="11"/>
        <v>0</v>
      </c>
    </row>
    <row r="18" spans="1:24" ht="11.25" customHeight="1" x14ac:dyDescent="0.2">
      <c r="A18" s="22" t="s">
        <v>27</v>
      </c>
      <c r="B18" s="23" t="s">
        <v>28</v>
      </c>
      <c r="C18" s="30">
        <f>FC_TRA_RAIL_E!C18+FC_TRA_ROAD_E!C18+FC_TRA_DAVI_E!C18+FC_TRA_DNAVI_E!C18+FC_TRA_PIPE_E!C18</f>
        <v>0</v>
      </c>
      <c r="D18" s="30">
        <f>FC_TRA_RAIL_E!D18+FC_TRA_ROAD_E!D18+FC_TRA_DAVI_E!D18+FC_TRA_DNAVI_E!D18+FC_TRA_PIPE_E!D18</f>
        <v>0</v>
      </c>
      <c r="E18" s="30">
        <f>FC_TRA_RAIL_E!E18+FC_TRA_ROAD_E!E18+FC_TRA_DAVI_E!E18+FC_TRA_DNAVI_E!E18+FC_TRA_PIPE_E!E18</f>
        <v>0</v>
      </c>
      <c r="F18" s="30">
        <f>FC_TRA_RAIL_E!F18+FC_TRA_ROAD_E!F18+FC_TRA_DAVI_E!F18+FC_TRA_DNAVI_E!F18+FC_TRA_PIPE_E!F18</f>
        <v>0</v>
      </c>
      <c r="G18" s="30">
        <f>FC_TRA_RAIL_E!G18+FC_TRA_ROAD_E!G18+FC_TRA_DAVI_E!G18+FC_TRA_DNAVI_E!G18+FC_TRA_PIPE_E!G18</f>
        <v>0</v>
      </c>
      <c r="H18" s="30">
        <f>FC_TRA_RAIL_E!H18+FC_TRA_ROAD_E!H18+FC_TRA_DAVI_E!H18+FC_TRA_DNAVI_E!H18+FC_TRA_PIPE_E!H18</f>
        <v>0</v>
      </c>
      <c r="I18" s="30">
        <f>FC_TRA_RAIL_E!I18+FC_TRA_ROAD_E!I18+FC_TRA_DAVI_E!I18+FC_TRA_DNAVI_E!I18+FC_TRA_PIPE_E!I18</f>
        <v>0</v>
      </c>
      <c r="J18" s="30">
        <f>FC_TRA_RAIL_E!J18+FC_TRA_ROAD_E!J18+FC_TRA_DAVI_E!J18+FC_TRA_DNAVI_E!J18+FC_TRA_PIPE_E!J18</f>
        <v>0</v>
      </c>
      <c r="K18" s="30">
        <f>FC_TRA_RAIL_E!K18+FC_TRA_ROAD_E!K18+FC_TRA_DAVI_E!K18+FC_TRA_DNAVI_E!K18+FC_TRA_PIPE_E!K18</f>
        <v>0</v>
      </c>
      <c r="L18" s="30">
        <f>FC_TRA_RAIL_E!L18+FC_TRA_ROAD_E!L18+FC_TRA_DAVI_E!L18+FC_TRA_DNAVI_E!L18+FC_TRA_PIPE_E!L18</f>
        <v>0</v>
      </c>
      <c r="M18" s="30">
        <f>FC_TRA_RAIL_E!M18+FC_TRA_ROAD_E!M18+FC_TRA_DAVI_E!M18+FC_TRA_DNAVI_E!M18+FC_TRA_PIPE_E!M18</f>
        <v>0</v>
      </c>
      <c r="N18" s="30">
        <f>FC_TRA_RAIL_E!N18+FC_TRA_ROAD_E!N18+FC_TRA_DAVI_E!N18+FC_TRA_DNAVI_E!N18+FC_TRA_PIPE_E!N18</f>
        <v>0</v>
      </c>
      <c r="O18" s="30">
        <f>FC_TRA_RAIL_E!O18+FC_TRA_ROAD_E!O18+FC_TRA_DAVI_E!O18+FC_TRA_DNAVI_E!O18+FC_TRA_PIPE_E!O18</f>
        <v>0</v>
      </c>
      <c r="P18" s="30">
        <f>FC_TRA_RAIL_E!P18+FC_TRA_ROAD_E!P18+FC_TRA_DAVI_E!P18+FC_TRA_DNAVI_E!P18+FC_TRA_PIPE_E!P18</f>
        <v>0</v>
      </c>
      <c r="Q18" s="30">
        <f>FC_TRA_RAIL_E!Q18+FC_TRA_ROAD_E!Q18+FC_TRA_DAVI_E!Q18+FC_TRA_DNAVI_E!Q18+FC_TRA_PIPE_E!Q18</f>
        <v>0</v>
      </c>
      <c r="R18" s="30">
        <f>FC_TRA_RAIL_E!R18+FC_TRA_ROAD_E!R18+FC_TRA_DAVI_E!R18+FC_TRA_DNAVI_E!R18+FC_TRA_PIPE_E!R18</f>
        <v>0</v>
      </c>
      <c r="S18" s="30">
        <f>FC_TRA_RAIL_E!S18+FC_TRA_ROAD_E!S18+FC_TRA_DAVI_E!S18+FC_TRA_DNAVI_E!S18+FC_TRA_PIPE_E!S18</f>
        <v>0</v>
      </c>
      <c r="T18" s="30">
        <f>FC_TRA_RAIL_E!T18+FC_TRA_ROAD_E!T18+FC_TRA_DAVI_E!T18+FC_TRA_DNAVI_E!T18+FC_TRA_PIPE_E!T18</f>
        <v>0</v>
      </c>
      <c r="U18" s="30">
        <f>FC_TRA_RAIL_E!U18+FC_TRA_ROAD_E!U18+FC_TRA_DAVI_E!U18+FC_TRA_DNAVI_E!U18+FC_TRA_PIPE_E!U18</f>
        <v>0</v>
      </c>
      <c r="V18" s="30">
        <f>FC_TRA_RAIL_E!V18+FC_TRA_ROAD_E!V18+FC_TRA_DAVI_E!V18+FC_TRA_DNAVI_E!V18+FC_TRA_PIPE_E!V18</f>
        <v>0</v>
      </c>
      <c r="W18" s="30">
        <f>FC_TRA_RAIL_E!W18+FC_TRA_ROAD_E!W18+FC_TRA_DAVI_E!W18+FC_TRA_DNAVI_E!W18+FC_TRA_PIPE_E!W18</f>
        <v>0</v>
      </c>
      <c r="X18" s="30">
        <f>FC_TRA_RAIL_E!X18+FC_TRA_ROAD_E!X18+FC_TRA_DAVI_E!X18+FC_TRA_DNAVI_E!X18+FC_TRA_PIPE_E!X18</f>
        <v>0</v>
      </c>
    </row>
    <row r="19" spans="1:24" ht="11.25" customHeight="1" x14ac:dyDescent="0.2">
      <c r="A19" s="22" t="s">
        <v>29</v>
      </c>
      <c r="B19" s="23" t="s">
        <v>30</v>
      </c>
      <c r="C19" s="30">
        <f>FC_TRA_RAIL_E!C19+FC_TRA_ROAD_E!C19+FC_TRA_DAVI_E!C19+FC_TRA_DNAVI_E!C19+FC_TRA_PIPE_E!C19</f>
        <v>0</v>
      </c>
      <c r="D19" s="30">
        <f>FC_TRA_RAIL_E!D19+FC_TRA_ROAD_E!D19+FC_TRA_DAVI_E!D19+FC_TRA_DNAVI_E!D19+FC_TRA_PIPE_E!D19</f>
        <v>0</v>
      </c>
      <c r="E19" s="30">
        <f>FC_TRA_RAIL_E!E19+FC_TRA_ROAD_E!E19+FC_TRA_DAVI_E!E19+FC_TRA_DNAVI_E!E19+FC_TRA_PIPE_E!E19</f>
        <v>0</v>
      </c>
      <c r="F19" s="30">
        <f>FC_TRA_RAIL_E!F19+FC_TRA_ROAD_E!F19+FC_TRA_DAVI_E!F19+FC_TRA_DNAVI_E!F19+FC_TRA_PIPE_E!F19</f>
        <v>0</v>
      </c>
      <c r="G19" s="30">
        <f>FC_TRA_RAIL_E!G19+FC_TRA_ROAD_E!G19+FC_TRA_DAVI_E!G19+FC_TRA_DNAVI_E!G19+FC_TRA_PIPE_E!G19</f>
        <v>0</v>
      </c>
      <c r="H19" s="30">
        <f>FC_TRA_RAIL_E!H19+FC_TRA_ROAD_E!H19+FC_TRA_DAVI_E!H19+FC_TRA_DNAVI_E!H19+FC_TRA_PIPE_E!H19</f>
        <v>0</v>
      </c>
      <c r="I19" s="30">
        <f>FC_TRA_RAIL_E!I19+FC_TRA_ROAD_E!I19+FC_TRA_DAVI_E!I19+FC_TRA_DNAVI_E!I19+FC_TRA_PIPE_E!I19</f>
        <v>0</v>
      </c>
      <c r="J19" s="30">
        <f>FC_TRA_RAIL_E!J19+FC_TRA_ROAD_E!J19+FC_TRA_DAVI_E!J19+FC_TRA_DNAVI_E!J19+FC_TRA_PIPE_E!J19</f>
        <v>0</v>
      </c>
      <c r="K19" s="30">
        <f>FC_TRA_RAIL_E!K19+FC_TRA_ROAD_E!K19+FC_TRA_DAVI_E!K19+FC_TRA_DNAVI_E!K19+FC_TRA_PIPE_E!K19</f>
        <v>0</v>
      </c>
      <c r="L19" s="30">
        <f>FC_TRA_RAIL_E!L19+FC_TRA_ROAD_E!L19+FC_TRA_DAVI_E!L19+FC_TRA_DNAVI_E!L19+FC_TRA_PIPE_E!L19</f>
        <v>0</v>
      </c>
      <c r="M19" s="30">
        <f>FC_TRA_RAIL_E!M19+FC_TRA_ROAD_E!M19+FC_TRA_DAVI_E!M19+FC_TRA_DNAVI_E!M19+FC_TRA_PIPE_E!M19</f>
        <v>0</v>
      </c>
      <c r="N19" s="30">
        <f>FC_TRA_RAIL_E!N19+FC_TRA_ROAD_E!N19+FC_TRA_DAVI_E!N19+FC_TRA_DNAVI_E!N19+FC_TRA_PIPE_E!N19</f>
        <v>0</v>
      </c>
      <c r="O19" s="30">
        <f>FC_TRA_RAIL_E!O19+FC_TRA_ROAD_E!O19+FC_TRA_DAVI_E!O19+FC_TRA_DNAVI_E!O19+FC_TRA_PIPE_E!O19</f>
        <v>0</v>
      </c>
      <c r="P19" s="30">
        <f>FC_TRA_RAIL_E!P19+FC_TRA_ROAD_E!P19+FC_TRA_DAVI_E!P19+FC_TRA_DNAVI_E!P19+FC_TRA_PIPE_E!P19</f>
        <v>0</v>
      </c>
      <c r="Q19" s="30">
        <f>FC_TRA_RAIL_E!Q19+FC_TRA_ROAD_E!Q19+FC_TRA_DAVI_E!Q19+FC_TRA_DNAVI_E!Q19+FC_TRA_PIPE_E!Q19</f>
        <v>0</v>
      </c>
      <c r="R19" s="30">
        <f>FC_TRA_RAIL_E!R19+FC_TRA_ROAD_E!R19+FC_TRA_DAVI_E!R19+FC_TRA_DNAVI_E!R19+FC_TRA_PIPE_E!R19</f>
        <v>0</v>
      </c>
      <c r="S19" s="30">
        <f>FC_TRA_RAIL_E!S19+FC_TRA_ROAD_E!S19+FC_TRA_DAVI_E!S19+FC_TRA_DNAVI_E!S19+FC_TRA_PIPE_E!S19</f>
        <v>0</v>
      </c>
      <c r="T19" s="30">
        <f>FC_TRA_RAIL_E!T19+FC_TRA_ROAD_E!T19+FC_TRA_DAVI_E!T19+FC_TRA_DNAVI_E!T19+FC_TRA_PIPE_E!T19</f>
        <v>0</v>
      </c>
      <c r="U19" s="30">
        <f>FC_TRA_RAIL_E!U19+FC_TRA_ROAD_E!U19+FC_TRA_DAVI_E!U19+FC_TRA_DNAVI_E!U19+FC_TRA_PIPE_E!U19</f>
        <v>0</v>
      </c>
      <c r="V19" s="30">
        <f>FC_TRA_RAIL_E!V19+FC_TRA_ROAD_E!V19+FC_TRA_DAVI_E!V19+FC_TRA_DNAVI_E!V19+FC_TRA_PIPE_E!V19</f>
        <v>0</v>
      </c>
      <c r="W19" s="30">
        <f>FC_TRA_RAIL_E!W19+FC_TRA_ROAD_E!W19+FC_TRA_DAVI_E!W19+FC_TRA_DNAVI_E!W19+FC_TRA_PIPE_E!W19</f>
        <v>0</v>
      </c>
      <c r="X19" s="30">
        <f>FC_TRA_RAIL_E!X19+FC_TRA_ROAD_E!X19+FC_TRA_DAVI_E!X19+FC_TRA_DNAVI_E!X19+FC_TRA_PIPE_E!X19</f>
        <v>0</v>
      </c>
    </row>
    <row r="20" spans="1:24" ht="11.25" customHeight="1" x14ac:dyDescent="0.2">
      <c r="A20" s="22" t="s">
        <v>31</v>
      </c>
      <c r="B20" s="23" t="s">
        <v>32</v>
      </c>
      <c r="C20" s="30">
        <f>FC_TRA_RAIL_E!C20+FC_TRA_ROAD_E!C20+FC_TRA_DAVI_E!C20+FC_TRA_DNAVI_E!C20+FC_TRA_PIPE_E!C20</f>
        <v>0</v>
      </c>
      <c r="D20" s="30">
        <f>FC_TRA_RAIL_E!D20+FC_TRA_ROAD_E!D20+FC_TRA_DAVI_E!D20+FC_TRA_DNAVI_E!D20+FC_TRA_PIPE_E!D20</f>
        <v>0</v>
      </c>
      <c r="E20" s="30">
        <f>FC_TRA_RAIL_E!E20+FC_TRA_ROAD_E!E20+FC_TRA_DAVI_E!E20+FC_TRA_DNAVI_E!E20+FC_TRA_PIPE_E!E20</f>
        <v>0</v>
      </c>
      <c r="F20" s="30">
        <f>FC_TRA_RAIL_E!F20+FC_TRA_ROAD_E!F20+FC_TRA_DAVI_E!F20+FC_TRA_DNAVI_E!F20+FC_TRA_PIPE_E!F20</f>
        <v>0</v>
      </c>
      <c r="G20" s="30">
        <f>FC_TRA_RAIL_E!G20+FC_TRA_ROAD_E!G20+FC_TRA_DAVI_E!G20+FC_TRA_DNAVI_E!G20+FC_TRA_PIPE_E!G20</f>
        <v>0</v>
      </c>
      <c r="H20" s="30">
        <f>FC_TRA_RAIL_E!H20+FC_TRA_ROAD_E!H20+FC_TRA_DAVI_E!H20+FC_TRA_DNAVI_E!H20+FC_TRA_PIPE_E!H20</f>
        <v>0</v>
      </c>
      <c r="I20" s="30">
        <f>FC_TRA_RAIL_E!I20+FC_TRA_ROAD_E!I20+FC_TRA_DAVI_E!I20+FC_TRA_DNAVI_E!I20+FC_TRA_PIPE_E!I20</f>
        <v>0</v>
      </c>
      <c r="J20" s="30">
        <f>FC_TRA_RAIL_E!J20+FC_TRA_ROAD_E!J20+FC_TRA_DAVI_E!J20+FC_TRA_DNAVI_E!J20+FC_TRA_PIPE_E!J20</f>
        <v>0</v>
      </c>
      <c r="K20" s="30">
        <f>FC_TRA_RAIL_E!K20+FC_TRA_ROAD_E!K20+FC_TRA_DAVI_E!K20+FC_TRA_DNAVI_E!K20+FC_TRA_PIPE_E!K20</f>
        <v>0</v>
      </c>
      <c r="L20" s="30">
        <f>FC_TRA_RAIL_E!L20+FC_TRA_ROAD_E!L20+FC_TRA_DAVI_E!L20+FC_TRA_DNAVI_E!L20+FC_TRA_PIPE_E!L20</f>
        <v>0</v>
      </c>
      <c r="M20" s="30">
        <f>FC_TRA_RAIL_E!M20+FC_TRA_ROAD_E!M20+FC_TRA_DAVI_E!M20+FC_TRA_DNAVI_E!M20+FC_TRA_PIPE_E!M20</f>
        <v>0</v>
      </c>
      <c r="N20" s="30">
        <f>FC_TRA_RAIL_E!N20+FC_TRA_ROAD_E!N20+FC_TRA_DAVI_E!N20+FC_TRA_DNAVI_E!N20+FC_TRA_PIPE_E!N20</f>
        <v>0</v>
      </c>
      <c r="O20" s="30">
        <f>FC_TRA_RAIL_E!O20+FC_TRA_ROAD_E!O20+FC_TRA_DAVI_E!O20+FC_TRA_DNAVI_E!O20+FC_TRA_PIPE_E!O20</f>
        <v>0</v>
      </c>
      <c r="P20" s="30">
        <f>FC_TRA_RAIL_E!P20+FC_TRA_ROAD_E!P20+FC_TRA_DAVI_E!P20+FC_TRA_DNAVI_E!P20+FC_TRA_PIPE_E!P20</f>
        <v>0</v>
      </c>
      <c r="Q20" s="30">
        <f>FC_TRA_RAIL_E!Q20+FC_TRA_ROAD_E!Q20+FC_TRA_DAVI_E!Q20+FC_TRA_DNAVI_E!Q20+FC_TRA_PIPE_E!Q20</f>
        <v>0</v>
      </c>
      <c r="R20" s="30">
        <f>FC_TRA_RAIL_E!R20+FC_TRA_ROAD_E!R20+FC_TRA_DAVI_E!R20+FC_TRA_DNAVI_E!R20+FC_TRA_PIPE_E!R20</f>
        <v>0</v>
      </c>
      <c r="S20" s="30">
        <f>FC_TRA_RAIL_E!S20+FC_TRA_ROAD_E!S20+FC_TRA_DAVI_E!S20+FC_TRA_DNAVI_E!S20+FC_TRA_PIPE_E!S20</f>
        <v>0</v>
      </c>
      <c r="T20" s="30">
        <f>FC_TRA_RAIL_E!T20+FC_TRA_ROAD_E!T20+FC_TRA_DAVI_E!T20+FC_TRA_DNAVI_E!T20+FC_TRA_PIPE_E!T20</f>
        <v>0</v>
      </c>
      <c r="U20" s="30">
        <f>FC_TRA_RAIL_E!U20+FC_TRA_ROAD_E!U20+FC_TRA_DAVI_E!U20+FC_TRA_DNAVI_E!U20+FC_TRA_PIPE_E!U20</f>
        <v>0</v>
      </c>
      <c r="V20" s="30">
        <f>FC_TRA_RAIL_E!V20+FC_TRA_ROAD_E!V20+FC_TRA_DAVI_E!V20+FC_TRA_DNAVI_E!V20+FC_TRA_PIPE_E!V20</f>
        <v>0</v>
      </c>
      <c r="W20" s="30">
        <f>FC_TRA_RAIL_E!W20+FC_TRA_ROAD_E!W20+FC_TRA_DAVI_E!W20+FC_TRA_DNAVI_E!W20+FC_TRA_PIPE_E!W20</f>
        <v>0</v>
      </c>
      <c r="X20" s="30">
        <f>FC_TRA_RAIL_E!X20+FC_TRA_ROAD_E!X20+FC_TRA_DAVI_E!X20+FC_TRA_DNAVI_E!X20+FC_TRA_PIPE_E!X20</f>
        <v>0</v>
      </c>
    </row>
    <row r="21" spans="1:24" ht="11.25" customHeight="1" x14ac:dyDescent="0.2">
      <c r="A21" s="22" t="s">
        <v>33</v>
      </c>
      <c r="B21" s="23" t="s">
        <v>34</v>
      </c>
      <c r="C21" s="30">
        <f>FC_TRA_RAIL_E!C21+FC_TRA_ROAD_E!C21+FC_TRA_DAVI_E!C21+FC_TRA_DNAVI_E!C21+FC_TRA_PIPE_E!C21</f>
        <v>0</v>
      </c>
      <c r="D21" s="30">
        <f>FC_TRA_RAIL_E!D21+FC_TRA_ROAD_E!D21+FC_TRA_DAVI_E!D21+FC_TRA_DNAVI_E!D21+FC_TRA_PIPE_E!D21</f>
        <v>0</v>
      </c>
      <c r="E21" s="30">
        <f>FC_TRA_RAIL_E!E21+FC_TRA_ROAD_E!E21+FC_TRA_DAVI_E!E21+FC_TRA_DNAVI_E!E21+FC_TRA_PIPE_E!E21</f>
        <v>0</v>
      </c>
      <c r="F21" s="30">
        <f>FC_TRA_RAIL_E!F21+FC_TRA_ROAD_E!F21+FC_TRA_DAVI_E!F21+FC_TRA_DNAVI_E!F21+FC_TRA_PIPE_E!F21</f>
        <v>0</v>
      </c>
      <c r="G21" s="30">
        <f>FC_TRA_RAIL_E!G21+FC_TRA_ROAD_E!G21+FC_TRA_DAVI_E!G21+FC_TRA_DNAVI_E!G21+FC_TRA_PIPE_E!G21</f>
        <v>0</v>
      </c>
      <c r="H21" s="30">
        <f>FC_TRA_RAIL_E!H21+FC_TRA_ROAD_E!H21+FC_TRA_DAVI_E!H21+FC_TRA_DNAVI_E!H21+FC_TRA_PIPE_E!H21</f>
        <v>0</v>
      </c>
      <c r="I21" s="30">
        <f>FC_TRA_RAIL_E!I21+FC_TRA_ROAD_E!I21+FC_TRA_DAVI_E!I21+FC_TRA_DNAVI_E!I21+FC_TRA_PIPE_E!I21</f>
        <v>0</v>
      </c>
      <c r="J21" s="30">
        <f>FC_TRA_RAIL_E!J21+FC_TRA_ROAD_E!J21+FC_TRA_DAVI_E!J21+FC_TRA_DNAVI_E!J21+FC_TRA_PIPE_E!J21</f>
        <v>0</v>
      </c>
      <c r="K21" s="30">
        <f>FC_TRA_RAIL_E!K21+FC_TRA_ROAD_E!K21+FC_TRA_DAVI_E!K21+FC_TRA_DNAVI_E!K21+FC_TRA_PIPE_E!K21</f>
        <v>0</v>
      </c>
      <c r="L21" s="30">
        <f>FC_TRA_RAIL_E!L21+FC_TRA_ROAD_E!L21+FC_TRA_DAVI_E!L21+FC_TRA_DNAVI_E!L21+FC_TRA_PIPE_E!L21</f>
        <v>0</v>
      </c>
      <c r="M21" s="30">
        <f>FC_TRA_RAIL_E!M21+FC_TRA_ROAD_E!M21+FC_TRA_DAVI_E!M21+FC_TRA_DNAVI_E!M21+FC_TRA_PIPE_E!M21</f>
        <v>0</v>
      </c>
      <c r="N21" s="30">
        <f>FC_TRA_RAIL_E!N21+FC_TRA_ROAD_E!N21+FC_TRA_DAVI_E!N21+FC_TRA_DNAVI_E!N21+FC_TRA_PIPE_E!N21</f>
        <v>0</v>
      </c>
      <c r="O21" s="30">
        <f>FC_TRA_RAIL_E!O21+FC_TRA_ROAD_E!O21+FC_TRA_DAVI_E!O21+FC_TRA_DNAVI_E!O21+FC_TRA_PIPE_E!O21</f>
        <v>0</v>
      </c>
      <c r="P21" s="30">
        <f>FC_TRA_RAIL_E!P21+FC_TRA_ROAD_E!P21+FC_TRA_DAVI_E!P21+FC_TRA_DNAVI_E!P21+FC_TRA_PIPE_E!P21</f>
        <v>0</v>
      </c>
      <c r="Q21" s="30">
        <f>FC_TRA_RAIL_E!Q21+FC_TRA_ROAD_E!Q21+FC_TRA_DAVI_E!Q21+FC_TRA_DNAVI_E!Q21+FC_TRA_PIPE_E!Q21</f>
        <v>0</v>
      </c>
      <c r="R21" s="30">
        <f>FC_TRA_RAIL_E!R21+FC_TRA_ROAD_E!R21+FC_TRA_DAVI_E!R21+FC_TRA_DNAVI_E!R21+FC_TRA_PIPE_E!R21</f>
        <v>0</v>
      </c>
      <c r="S21" s="30">
        <f>FC_TRA_RAIL_E!S21+FC_TRA_ROAD_E!S21+FC_TRA_DAVI_E!S21+FC_TRA_DNAVI_E!S21+FC_TRA_PIPE_E!S21</f>
        <v>0</v>
      </c>
      <c r="T21" s="30">
        <f>FC_TRA_RAIL_E!T21+FC_TRA_ROAD_E!T21+FC_TRA_DAVI_E!T21+FC_TRA_DNAVI_E!T21+FC_TRA_PIPE_E!T21</f>
        <v>0</v>
      </c>
      <c r="U21" s="30">
        <f>FC_TRA_RAIL_E!U21+FC_TRA_ROAD_E!U21+FC_TRA_DAVI_E!U21+FC_TRA_DNAVI_E!U21+FC_TRA_PIPE_E!U21</f>
        <v>0</v>
      </c>
      <c r="V21" s="30">
        <f>FC_TRA_RAIL_E!V21+FC_TRA_ROAD_E!V21+FC_TRA_DAVI_E!V21+FC_TRA_DNAVI_E!V21+FC_TRA_PIPE_E!V21</f>
        <v>0</v>
      </c>
      <c r="W21" s="30">
        <f>FC_TRA_RAIL_E!W21+FC_TRA_ROAD_E!W21+FC_TRA_DAVI_E!W21+FC_TRA_DNAVI_E!W21+FC_TRA_PIPE_E!W21</f>
        <v>0</v>
      </c>
      <c r="X21" s="30">
        <f>FC_TRA_RAIL_E!X21+FC_TRA_ROAD_E!X21+FC_TRA_DAVI_E!X21+FC_TRA_DNAVI_E!X21+FC_TRA_PIPE_E!X21</f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:V22" si="12">SUM(C23:C24)</f>
        <v>0</v>
      </c>
      <c r="D22" s="31">
        <f t="shared" si="12"/>
        <v>0</v>
      </c>
      <c r="E22" s="31">
        <f t="shared" si="12"/>
        <v>0</v>
      </c>
      <c r="F22" s="31">
        <f t="shared" si="12"/>
        <v>0</v>
      </c>
      <c r="G22" s="31">
        <f t="shared" si="12"/>
        <v>0</v>
      </c>
      <c r="H22" s="31">
        <f t="shared" si="12"/>
        <v>0</v>
      </c>
      <c r="I22" s="31">
        <f t="shared" si="12"/>
        <v>0</v>
      </c>
      <c r="J22" s="31">
        <f t="shared" si="12"/>
        <v>0</v>
      </c>
      <c r="K22" s="31">
        <f t="shared" si="12"/>
        <v>0</v>
      </c>
      <c r="L22" s="31">
        <f t="shared" si="12"/>
        <v>0</v>
      </c>
      <c r="M22" s="31">
        <f t="shared" si="12"/>
        <v>0</v>
      </c>
      <c r="N22" s="31">
        <f t="shared" si="12"/>
        <v>0</v>
      </c>
      <c r="O22" s="31">
        <f t="shared" si="12"/>
        <v>0</v>
      </c>
      <c r="P22" s="31">
        <f t="shared" si="12"/>
        <v>0</v>
      </c>
      <c r="Q22" s="31">
        <f t="shared" si="12"/>
        <v>0</v>
      </c>
      <c r="R22" s="31">
        <f t="shared" si="12"/>
        <v>0</v>
      </c>
      <c r="S22" s="31">
        <f t="shared" si="12"/>
        <v>0</v>
      </c>
      <c r="T22" s="31">
        <f t="shared" si="12"/>
        <v>0</v>
      </c>
      <c r="U22" s="31">
        <f t="shared" si="12"/>
        <v>0</v>
      </c>
      <c r="V22" s="31">
        <f t="shared" si="12"/>
        <v>0</v>
      </c>
      <c r="W22" s="31">
        <f t="shared" ref="W22:X22" si="13">SUM(W23:W24)</f>
        <v>0</v>
      </c>
      <c r="X22" s="31">
        <f t="shared" si="13"/>
        <v>0</v>
      </c>
    </row>
    <row r="23" spans="1:24" ht="11.25" customHeight="1" x14ac:dyDescent="0.2">
      <c r="A23" s="22" t="s">
        <v>37</v>
      </c>
      <c r="B23" s="23" t="s">
        <v>38</v>
      </c>
      <c r="C23" s="30">
        <f>FC_TRA_RAIL_E!C23+FC_TRA_ROAD_E!C23+FC_TRA_DAVI_E!C23+FC_TRA_DNAVI_E!C23+FC_TRA_PIPE_E!C23</f>
        <v>0</v>
      </c>
      <c r="D23" s="30">
        <f>FC_TRA_RAIL_E!D23+FC_TRA_ROAD_E!D23+FC_TRA_DAVI_E!D23+FC_TRA_DNAVI_E!D23+FC_TRA_PIPE_E!D23</f>
        <v>0</v>
      </c>
      <c r="E23" s="30">
        <f>FC_TRA_RAIL_E!E23+FC_TRA_ROAD_E!E23+FC_TRA_DAVI_E!E23+FC_TRA_DNAVI_E!E23+FC_TRA_PIPE_E!E23</f>
        <v>0</v>
      </c>
      <c r="F23" s="30">
        <f>FC_TRA_RAIL_E!F23+FC_TRA_ROAD_E!F23+FC_TRA_DAVI_E!F23+FC_TRA_DNAVI_E!F23+FC_TRA_PIPE_E!F23</f>
        <v>0</v>
      </c>
      <c r="G23" s="30">
        <f>FC_TRA_RAIL_E!G23+FC_TRA_ROAD_E!G23+FC_TRA_DAVI_E!G23+FC_TRA_DNAVI_E!G23+FC_TRA_PIPE_E!G23</f>
        <v>0</v>
      </c>
      <c r="H23" s="30">
        <f>FC_TRA_RAIL_E!H23+FC_TRA_ROAD_E!H23+FC_TRA_DAVI_E!H23+FC_TRA_DNAVI_E!H23+FC_TRA_PIPE_E!H23</f>
        <v>0</v>
      </c>
      <c r="I23" s="30">
        <f>FC_TRA_RAIL_E!I23+FC_TRA_ROAD_E!I23+FC_TRA_DAVI_E!I23+FC_TRA_DNAVI_E!I23+FC_TRA_PIPE_E!I23</f>
        <v>0</v>
      </c>
      <c r="J23" s="30">
        <f>FC_TRA_RAIL_E!J23+FC_TRA_ROAD_E!J23+FC_TRA_DAVI_E!J23+FC_TRA_DNAVI_E!J23+FC_TRA_PIPE_E!J23</f>
        <v>0</v>
      </c>
      <c r="K23" s="30">
        <f>FC_TRA_RAIL_E!K23+FC_TRA_ROAD_E!K23+FC_TRA_DAVI_E!K23+FC_TRA_DNAVI_E!K23+FC_TRA_PIPE_E!K23</f>
        <v>0</v>
      </c>
      <c r="L23" s="30">
        <f>FC_TRA_RAIL_E!L23+FC_TRA_ROAD_E!L23+FC_TRA_DAVI_E!L23+FC_TRA_DNAVI_E!L23+FC_TRA_PIPE_E!L23</f>
        <v>0</v>
      </c>
      <c r="M23" s="30">
        <f>FC_TRA_RAIL_E!M23+FC_TRA_ROAD_E!M23+FC_TRA_DAVI_E!M23+FC_TRA_DNAVI_E!M23+FC_TRA_PIPE_E!M23</f>
        <v>0</v>
      </c>
      <c r="N23" s="30">
        <f>FC_TRA_RAIL_E!N23+FC_TRA_ROAD_E!N23+FC_TRA_DAVI_E!N23+FC_TRA_DNAVI_E!N23+FC_TRA_PIPE_E!N23</f>
        <v>0</v>
      </c>
      <c r="O23" s="30">
        <f>FC_TRA_RAIL_E!O23+FC_TRA_ROAD_E!O23+FC_TRA_DAVI_E!O23+FC_TRA_DNAVI_E!O23+FC_TRA_PIPE_E!O23</f>
        <v>0</v>
      </c>
      <c r="P23" s="30">
        <f>FC_TRA_RAIL_E!P23+FC_TRA_ROAD_E!P23+FC_TRA_DAVI_E!P23+FC_TRA_DNAVI_E!P23+FC_TRA_PIPE_E!P23</f>
        <v>0</v>
      </c>
      <c r="Q23" s="30">
        <f>FC_TRA_RAIL_E!Q23+FC_TRA_ROAD_E!Q23+FC_TRA_DAVI_E!Q23+FC_TRA_DNAVI_E!Q23+FC_TRA_PIPE_E!Q23</f>
        <v>0</v>
      </c>
      <c r="R23" s="30">
        <f>FC_TRA_RAIL_E!R23+FC_TRA_ROAD_E!R23+FC_TRA_DAVI_E!R23+FC_TRA_DNAVI_E!R23+FC_TRA_PIPE_E!R23</f>
        <v>0</v>
      </c>
      <c r="S23" s="30">
        <f>FC_TRA_RAIL_E!S23+FC_TRA_ROAD_E!S23+FC_TRA_DAVI_E!S23+FC_TRA_DNAVI_E!S23+FC_TRA_PIPE_E!S23</f>
        <v>0</v>
      </c>
      <c r="T23" s="30">
        <f>FC_TRA_RAIL_E!T23+FC_TRA_ROAD_E!T23+FC_TRA_DAVI_E!T23+FC_TRA_DNAVI_E!T23+FC_TRA_PIPE_E!T23</f>
        <v>0</v>
      </c>
      <c r="U23" s="30">
        <f>FC_TRA_RAIL_E!U23+FC_TRA_ROAD_E!U23+FC_TRA_DAVI_E!U23+FC_TRA_DNAVI_E!U23+FC_TRA_PIPE_E!U23</f>
        <v>0</v>
      </c>
      <c r="V23" s="30">
        <f>FC_TRA_RAIL_E!V23+FC_TRA_ROAD_E!V23+FC_TRA_DAVI_E!V23+FC_TRA_DNAVI_E!V23+FC_TRA_PIPE_E!V23</f>
        <v>0</v>
      </c>
      <c r="W23" s="30">
        <f>FC_TRA_RAIL_E!W23+FC_TRA_ROAD_E!W23+FC_TRA_DAVI_E!W23+FC_TRA_DNAVI_E!W23+FC_TRA_PIPE_E!W23</f>
        <v>0</v>
      </c>
      <c r="X23" s="30">
        <f>FC_TRA_RAIL_E!X23+FC_TRA_ROAD_E!X23+FC_TRA_DAVI_E!X23+FC_TRA_DNAVI_E!X23+FC_TRA_PIPE_E!X23</f>
        <v>0</v>
      </c>
    </row>
    <row r="24" spans="1:24" ht="11.25" customHeight="1" x14ac:dyDescent="0.2">
      <c r="A24" s="22" t="s">
        <v>39</v>
      </c>
      <c r="B24" s="23" t="s">
        <v>40</v>
      </c>
      <c r="C24" s="30">
        <f>FC_TRA_RAIL_E!C24+FC_TRA_ROAD_E!C24+FC_TRA_DAVI_E!C24+FC_TRA_DNAVI_E!C24+FC_TRA_PIPE_E!C24</f>
        <v>0</v>
      </c>
      <c r="D24" s="30">
        <f>FC_TRA_RAIL_E!D24+FC_TRA_ROAD_E!D24+FC_TRA_DAVI_E!D24+FC_TRA_DNAVI_E!D24+FC_TRA_PIPE_E!D24</f>
        <v>0</v>
      </c>
      <c r="E24" s="30">
        <f>FC_TRA_RAIL_E!E24+FC_TRA_ROAD_E!E24+FC_TRA_DAVI_E!E24+FC_TRA_DNAVI_E!E24+FC_TRA_PIPE_E!E24</f>
        <v>0</v>
      </c>
      <c r="F24" s="30">
        <f>FC_TRA_RAIL_E!F24+FC_TRA_ROAD_E!F24+FC_TRA_DAVI_E!F24+FC_TRA_DNAVI_E!F24+FC_TRA_PIPE_E!F24</f>
        <v>0</v>
      </c>
      <c r="G24" s="30">
        <f>FC_TRA_RAIL_E!G24+FC_TRA_ROAD_E!G24+FC_TRA_DAVI_E!G24+FC_TRA_DNAVI_E!G24+FC_TRA_PIPE_E!G24</f>
        <v>0</v>
      </c>
      <c r="H24" s="30">
        <f>FC_TRA_RAIL_E!H24+FC_TRA_ROAD_E!H24+FC_TRA_DAVI_E!H24+FC_TRA_DNAVI_E!H24+FC_TRA_PIPE_E!H24</f>
        <v>0</v>
      </c>
      <c r="I24" s="30">
        <f>FC_TRA_RAIL_E!I24+FC_TRA_ROAD_E!I24+FC_TRA_DAVI_E!I24+FC_TRA_DNAVI_E!I24+FC_TRA_PIPE_E!I24</f>
        <v>0</v>
      </c>
      <c r="J24" s="30">
        <f>FC_TRA_RAIL_E!J24+FC_TRA_ROAD_E!J24+FC_TRA_DAVI_E!J24+FC_TRA_DNAVI_E!J24+FC_TRA_PIPE_E!J24</f>
        <v>0</v>
      </c>
      <c r="K24" s="30">
        <f>FC_TRA_RAIL_E!K24+FC_TRA_ROAD_E!K24+FC_TRA_DAVI_E!K24+FC_TRA_DNAVI_E!K24+FC_TRA_PIPE_E!K24</f>
        <v>0</v>
      </c>
      <c r="L24" s="30">
        <f>FC_TRA_RAIL_E!L24+FC_TRA_ROAD_E!L24+FC_TRA_DAVI_E!L24+FC_TRA_DNAVI_E!L24+FC_TRA_PIPE_E!L24</f>
        <v>0</v>
      </c>
      <c r="M24" s="30">
        <f>FC_TRA_RAIL_E!M24+FC_TRA_ROAD_E!M24+FC_TRA_DAVI_E!M24+FC_TRA_DNAVI_E!M24+FC_TRA_PIPE_E!M24</f>
        <v>0</v>
      </c>
      <c r="N24" s="30">
        <f>FC_TRA_RAIL_E!N24+FC_TRA_ROAD_E!N24+FC_TRA_DAVI_E!N24+FC_TRA_DNAVI_E!N24+FC_TRA_PIPE_E!N24</f>
        <v>0</v>
      </c>
      <c r="O24" s="30">
        <f>FC_TRA_RAIL_E!O24+FC_TRA_ROAD_E!O24+FC_TRA_DAVI_E!O24+FC_TRA_DNAVI_E!O24+FC_TRA_PIPE_E!O24</f>
        <v>0</v>
      </c>
      <c r="P24" s="30">
        <f>FC_TRA_RAIL_E!P24+FC_TRA_ROAD_E!P24+FC_TRA_DAVI_E!P24+FC_TRA_DNAVI_E!P24+FC_TRA_PIPE_E!P24</f>
        <v>0</v>
      </c>
      <c r="Q24" s="30">
        <f>FC_TRA_RAIL_E!Q24+FC_TRA_ROAD_E!Q24+FC_TRA_DAVI_E!Q24+FC_TRA_DNAVI_E!Q24+FC_TRA_PIPE_E!Q24</f>
        <v>0</v>
      </c>
      <c r="R24" s="30">
        <f>FC_TRA_RAIL_E!R24+FC_TRA_ROAD_E!R24+FC_TRA_DAVI_E!R24+FC_TRA_DNAVI_E!R24+FC_TRA_PIPE_E!R24</f>
        <v>0</v>
      </c>
      <c r="S24" s="30">
        <f>FC_TRA_RAIL_E!S24+FC_TRA_ROAD_E!S24+FC_TRA_DAVI_E!S24+FC_TRA_DNAVI_E!S24+FC_TRA_PIPE_E!S24</f>
        <v>0</v>
      </c>
      <c r="T24" s="30">
        <f>FC_TRA_RAIL_E!T24+FC_TRA_ROAD_E!T24+FC_TRA_DAVI_E!T24+FC_TRA_DNAVI_E!T24+FC_TRA_PIPE_E!T24</f>
        <v>0</v>
      </c>
      <c r="U24" s="30">
        <f>FC_TRA_RAIL_E!U24+FC_TRA_ROAD_E!U24+FC_TRA_DAVI_E!U24+FC_TRA_DNAVI_E!U24+FC_TRA_PIPE_E!U24</f>
        <v>0</v>
      </c>
      <c r="V24" s="30">
        <f>FC_TRA_RAIL_E!V24+FC_TRA_ROAD_E!V24+FC_TRA_DAVI_E!V24+FC_TRA_DNAVI_E!V24+FC_TRA_PIPE_E!V24</f>
        <v>0</v>
      </c>
      <c r="W24" s="30">
        <f>FC_TRA_RAIL_E!W24+FC_TRA_ROAD_E!W24+FC_TRA_DAVI_E!W24+FC_TRA_DNAVI_E!W24+FC_TRA_PIPE_E!W24</f>
        <v>0</v>
      </c>
      <c r="X24" s="30">
        <f>FC_TRA_RAIL_E!X24+FC_TRA_ROAD_E!X24+FC_TRA_DAVI_E!X24+FC_TRA_DNAVI_E!X24+FC_TRA_PIPE_E!X24</f>
        <v>0</v>
      </c>
    </row>
    <row r="25" spans="1:24" ht="11.25" customHeight="1" x14ac:dyDescent="0.2">
      <c r="A25" s="24" t="s">
        <v>41</v>
      </c>
      <c r="B25" s="25" t="s">
        <v>42</v>
      </c>
      <c r="C25" s="31">
        <f>FC_TRA_RAIL_E!C25+FC_TRA_ROAD_E!C25+FC_TRA_DAVI_E!C25+FC_TRA_DNAVI_E!C25+FC_TRA_PIPE_E!C25</f>
        <v>0</v>
      </c>
      <c r="D25" s="31">
        <f>FC_TRA_RAIL_E!D25+FC_TRA_ROAD_E!D25+FC_TRA_DAVI_E!D25+FC_TRA_DNAVI_E!D25+FC_TRA_PIPE_E!D25</f>
        <v>0</v>
      </c>
      <c r="E25" s="31">
        <f>FC_TRA_RAIL_E!E25+FC_TRA_ROAD_E!E25+FC_TRA_DAVI_E!E25+FC_TRA_DNAVI_E!E25+FC_TRA_PIPE_E!E25</f>
        <v>0</v>
      </c>
      <c r="F25" s="31">
        <f>FC_TRA_RAIL_E!F25+FC_TRA_ROAD_E!F25+FC_TRA_DAVI_E!F25+FC_TRA_DNAVI_E!F25+FC_TRA_PIPE_E!F25</f>
        <v>0</v>
      </c>
      <c r="G25" s="31">
        <f>FC_TRA_RAIL_E!G25+FC_TRA_ROAD_E!G25+FC_TRA_DAVI_E!G25+FC_TRA_DNAVI_E!G25+FC_TRA_PIPE_E!G25</f>
        <v>0</v>
      </c>
      <c r="H25" s="31">
        <f>FC_TRA_RAIL_E!H25+FC_TRA_ROAD_E!H25+FC_TRA_DAVI_E!H25+FC_TRA_DNAVI_E!H25+FC_TRA_PIPE_E!H25</f>
        <v>0</v>
      </c>
      <c r="I25" s="31">
        <f>FC_TRA_RAIL_E!I25+FC_TRA_ROAD_E!I25+FC_TRA_DAVI_E!I25+FC_TRA_DNAVI_E!I25+FC_TRA_PIPE_E!I25</f>
        <v>0</v>
      </c>
      <c r="J25" s="31">
        <f>FC_TRA_RAIL_E!J25+FC_TRA_ROAD_E!J25+FC_TRA_DAVI_E!J25+FC_TRA_DNAVI_E!J25+FC_TRA_PIPE_E!J25</f>
        <v>0</v>
      </c>
      <c r="K25" s="31">
        <f>FC_TRA_RAIL_E!K25+FC_TRA_ROAD_E!K25+FC_TRA_DAVI_E!K25+FC_TRA_DNAVI_E!K25+FC_TRA_PIPE_E!K25</f>
        <v>0</v>
      </c>
      <c r="L25" s="31">
        <f>FC_TRA_RAIL_E!L25+FC_TRA_ROAD_E!L25+FC_TRA_DAVI_E!L25+FC_TRA_DNAVI_E!L25+FC_TRA_PIPE_E!L25</f>
        <v>0</v>
      </c>
      <c r="M25" s="31">
        <f>FC_TRA_RAIL_E!M25+FC_TRA_ROAD_E!M25+FC_TRA_DAVI_E!M25+FC_TRA_DNAVI_E!M25+FC_TRA_PIPE_E!M25</f>
        <v>0</v>
      </c>
      <c r="N25" s="31">
        <f>FC_TRA_RAIL_E!N25+FC_TRA_ROAD_E!N25+FC_TRA_DAVI_E!N25+FC_TRA_DNAVI_E!N25+FC_TRA_PIPE_E!N25</f>
        <v>0</v>
      </c>
      <c r="O25" s="31">
        <f>FC_TRA_RAIL_E!O25+FC_TRA_ROAD_E!O25+FC_TRA_DAVI_E!O25+FC_TRA_DNAVI_E!O25+FC_TRA_PIPE_E!O25</f>
        <v>0</v>
      </c>
      <c r="P25" s="31">
        <f>FC_TRA_RAIL_E!P25+FC_TRA_ROAD_E!P25+FC_TRA_DAVI_E!P25+FC_TRA_DNAVI_E!P25+FC_TRA_PIPE_E!P25</f>
        <v>0</v>
      </c>
      <c r="Q25" s="31">
        <f>FC_TRA_RAIL_E!Q25+FC_TRA_ROAD_E!Q25+FC_TRA_DAVI_E!Q25+FC_TRA_DNAVI_E!Q25+FC_TRA_PIPE_E!Q25</f>
        <v>0</v>
      </c>
      <c r="R25" s="31">
        <f>FC_TRA_RAIL_E!R25+FC_TRA_ROAD_E!R25+FC_TRA_DAVI_E!R25+FC_TRA_DNAVI_E!R25+FC_TRA_PIPE_E!R25</f>
        <v>0</v>
      </c>
      <c r="S25" s="31">
        <f>FC_TRA_RAIL_E!S25+FC_TRA_ROAD_E!S25+FC_TRA_DAVI_E!S25+FC_TRA_DNAVI_E!S25+FC_TRA_PIPE_E!S25</f>
        <v>0</v>
      </c>
      <c r="T25" s="31">
        <f>FC_TRA_RAIL_E!T25+FC_TRA_ROAD_E!T25+FC_TRA_DAVI_E!T25+FC_TRA_DNAVI_E!T25+FC_TRA_PIPE_E!T25</f>
        <v>0</v>
      </c>
      <c r="U25" s="31">
        <f>FC_TRA_RAIL_E!U25+FC_TRA_ROAD_E!U25+FC_TRA_DAVI_E!U25+FC_TRA_DNAVI_E!U25+FC_TRA_PIPE_E!U25</f>
        <v>0</v>
      </c>
      <c r="V25" s="31">
        <f>FC_TRA_RAIL_E!V25+FC_TRA_ROAD_E!V25+FC_TRA_DAVI_E!V25+FC_TRA_DNAVI_E!V25+FC_TRA_PIPE_E!V25</f>
        <v>0</v>
      </c>
      <c r="W25" s="31">
        <f>FC_TRA_RAIL_E!W25+FC_TRA_ROAD_E!W25+FC_TRA_DAVI_E!W25+FC_TRA_DNAVI_E!W25+FC_TRA_PIPE_E!W25</f>
        <v>0</v>
      </c>
      <c r="X25" s="31">
        <f>FC_TRA_RAIL_E!X25+FC_TRA_ROAD_E!X25+FC_TRA_DAVI_E!X25+FC_TRA_DNAVI_E!X25+FC_TRA_PIPE_E!X25</f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:V26" si="14">SUM(C27,C33)</f>
        <v>256020.3097162511</v>
      </c>
      <c r="D26" s="31">
        <f t="shared" si="14"/>
        <v>259915.87059329319</v>
      </c>
      <c r="E26" s="31">
        <f t="shared" si="14"/>
        <v>262601.0038693035</v>
      </c>
      <c r="F26" s="31">
        <f t="shared" si="14"/>
        <v>265363.4059329321</v>
      </c>
      <c r="G26" s="31">
        <f t="shared" si="14"/>
        <v>271356.07239896816</v>
      </c>
      <c r="H26" s="31">
        <f t="shared" si="14"/>
        <v>270467.83869303524</v>
      </c>
      <c r="I26" s="31">
        <f t="shared" si="14"/>
        <v>274342.91246775573</v>
      </c>
      <c r="J26" s="31">
        <f t="shared" si="14"/>
        <v>276890.00464316423</v>
      </c>
      <c r="K26" s="31">
        <f t="shared" si="14"/>
        <v>271176.60653482372</v>
      </c>
      <c r="L26" s="31">
        <f t="shared" si="14"/>
        <v>262749.63095442817</v>
      </c>
      <c r="M26" s="31">
        <f t="shared" si="14"/>
        <v>260490.35141874463</v>
      </c>
      <c r="N26" s="31">
        <f t="shared" si="14"/>
        <v>258190.36491831474</v>
      </c>
      <c r="O26" s="31">
        <f t="shared" si="14"/>
        <v>247818.17523645738</v>
      </c>
      <c r="P26" s="31">
        <f t="shared" si="14"/>
        <v>245282.28263112641</v>
      </c>
      <c r="Q26" s="31">
        <f t="shared" si="14"/>
        <v>247937.79088564054</v>
      </c>
      <c r="R26" s="31">
        <f t="shared" si="14"/>
        <v>251524.45150472914</v>
      </c>
      <c r="S26" s="31">
        <f t="shared" si="14"/>
        <v>257843.68503869302</v>
      </c>
      <c r="T26" s="31">
        <f t="shared" si="14"/>
        <v>262370.747549441</v>
      </c>
      <c r="U26" s="31">
        <f t="shared" si="14"/>
        <v>262119.2905417025</v>
      </c>
      <c r="V26" s="31">
        <f t="shared" si="14"/>
        <v>264103.13903697336</v>
      </c>
      <c r="W26" s="31">
        <f t="shared" ref="W26:X26" si="15">SUM(W27,W33)</f>
        <v>227686.60017196904</v>
      </c>
      <c r="X26" s="31">
        <f t="shared" si="15"/>
        <v>246752.73336199482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:V27" si="16">SUM(C28:C32)</f>
        <v>0</v>
      </c>
      <c r="D27" s="42">
        <f t="shared" si="16"/>
        <v>0</v>
      </c>
      <c r="E27" s="42">
        <f t="shared" si="16"/>
        <v>0</v>
      </c>
      <c r="F27" s="42">
        <f t="shared" si="16"/>
        <v>0</v>
      </c>
      <c r="G27" s="42">
        <f t="shared" si="16"/>
        <v>0</v>
      </c>
      <c r="H27" s="42">
        <f t="shared" si="16"/>
        <v>0</v>
      </c>
      <c r="I27" s="42">
        <f t="shared" si="16"/>
        <v>0</v>
      </c>
      <c r="J27" s="42">
        <f t="shared" si="16"/>
        <v>0</v>
      </c>
      <c r="K27" s="42">
        <f t="shared" si="16"/>
        <v>0</v>
      </c>
      <c r="L27" s="42">
        <f t="shared" si="16"/>
        <v>0</v>
      </c>
      <c r="M27" s="42">
        <f t="shared" si="16"/>
        <v>0</v>
      </c>
      <c r="N27" s="42">
        <f t="shared" si="16"/>
        <v>0</v>
      </c>
      <c r="O27" s="42">
        <f t="shared" si="16"/>
        <v>0</v>
      </c>
      <c r="P27" s="42">
        <f t="shared" si="16"/>
        <v>0</v>
      </c>
      <c r="Q27" s="42">
        <f t="shared" si="16"/>
        <v>0</v>
      </c>
      <c r="R27" s="42">
        <f t="shared" si="16"/>
        <v>0</v>
      </c>
      <c r="S27" s="42">
        <f t="shared" si="16"/>
        <v>0</v>
      </c>
      <c r="T27" s="42">
        <f t="shared" si="16"/>
        <v>0</v>
      </c>
      <c r="U27" s="42">
        <f t="shared" si="16"/>
        <v>0</v>
      </c>
      <c r="V27" s="42">
        <f t="shared" si="16"/>
        <v>0</v>
      </c>
      <c r="W27" s="42">
        <f t="shared" ref="W27:X27" si="17">SUM(W28:W32)</f>
        <v>0</v>
      </c>
      <c r="X27" s="42">
        <f t="shared" si="17"/>
        <v>0</v>
      </c>
    </row>
    <row r="28" spans="1:24" ht="11.25" customHeight="1" x14ac:dyDescent="0.2">
      <c r="A28" s="39" t="s">
        <v>45</v>
      </c>
      <c r="B28" s="23" t="s">
        <v>46</v>
      </c>
      <c r="C28" s="30">
        <f>FC_TRA_RAIL_E!C28+FC_TRA_ROAD_E!C28+FC_TRA_DAVI_E!C28+FC_TRA_DNAVI_E!C28+FC_TRA_PIPE_E!C28</f>
        <v>0</v>
      </c>
      <c r="D28" s="30">
        <f>FC_TRA_RAIL_E!D28+FC_TRA_ROAD_E!D28+FC_TRA_DAVI_E!D28+FC_TRA_DNAVI_E!D28+FC_TRA_PIPE_E!D28</f>
        <v>0</v>
      </c>
      <c r="E28" s="30">
        <f>FC_TRA_RAIL_E!E28+FC_TRA_ROAD_E!E28+FC_TRA_DAVI_E!E28+FC_TRA_DNAVI_E!E28+FC_TRA_PIPE_E!E28</f>
        <v>0</v>
      </c>
      <c r="F28" s="30">
        <f>FC_TRA_RAIL_E!F28+FC_TRA_ROAD_E!F28+FC_TRA_DAVI_E!F28+FC_TRA_DNAVI_E!F28+FC_TRA_PIPE_E!F28</f>
        <v>0</v>
      </c>
      <c r="G28" s="30">
        <f>FC_TRA_RAIL_E!G28+FC_TRA_ROAD_E!G28+FC_TRA_DAVI_E!G28+FC_TRA_DNAVI_E!G28+FC_TRA_PIPE_E!G28</f>
        <v>0</v>
      </c>
      <c r="H28" s="30">
        <f>FC_TRA_RAIL_E!H28+FC_TRA_ROAD_E!H28+FC_TRA_DAVI_E!H28+FC_TRA_DNAVI_E!H28+FC_TRA_PIPE_E!H28</f>
        <v>0</v>
      </c>
      <c r="I28" s="30">
        <f>FC_TRA_RAIL_E!I28+FC_TRA_ROAD_E!I28+FC_TRA_DAVI_E!I28+FC_TRA_DNAVI_E!I28+FC_TRA_PIPE_E!I28</f>
        <v>0</v>
      </c>
      <c r="J28" s="30">
        <f>FC_TRA_RAIL_E!J28+FC_TRA_ROAD_E!J28+FC_TRA_DAVI_E!J28+FC_TRA_DNAVI_E!J28+FC_TRA_PIPE_E!J28</f>
        <v>0</v>
      </c>
      <c r="K28" s="30">
        <f>FC_TRA_RAIL_E!K28+FC_TRA_ROAD_E!K28+FC_TRA_DAVI_E!K28+FC_TRA_DNAVI_E!K28+FC_TRA_PIPE_E!K28</f>
        <v>0</v>
      </c>
      <c r="L28" s="30">
        <f>FC_TRA_RAIL_E!L28+FC_TRA_ROAD_E!L28+FC_TRA_DAVI_E!L28+FC_TRA_DNAVI_E!L28+FC_TRA_PIPE_E!L28</f>
        <v>0</v>
      </c>
      <c r="M28" s="30">
        <f>FC_TRA_RAIL_E!M28+FC_TRA_ROAD_E!M28+FC_TRA_DAVI_E!M28+FC_TRA_DNAVI_E!M28+FC_TRA_PIPE_E!M28</f>
        <v>0</v>
      </c>
      <c r="N28" s="30">
        <f>FC_TRA_RAIL_E!N28+FC_TRA_ROAD_E!N28+FC_TRA_DAVI_E!N28+FC_TRA_DNAVI_E!N28+FC_TRA_PIPE_E!N28</f>
        <v>0</v>
      </c>
      <c r="O28" s="30">
        <f>FC_TRA_RAIL_E!O28+FC_TRA_ROAD_E!O28+FC_TRA_DAVI_E!O28+FC_TRA_DNAVI_E!O28+FC_TRA_PIPE_E!O28</f>
        <v>0</v>
      </c>
      <c r="P28" s="30">
        <f>FC_TRA_RAIL_E!P28+FC_TRA_ROAD_E!P28+FC_TRA_DAVI_E!P28+FC_TRA_DNAVI_E!P28+FC_TRA_PIPE_E!P28</f>
        <v>0</v>
      </c>
      <c r="Q28" s="30">
        <f>FC_TRA_RAIL_E!Q28+FC_TRA_ROAD_E!Q28+FC_TRA_DAVI_E!Q28+FC_TRA_DNAVI_E!Q28+FC_TRA_PIPE_E!Q28</f>
        <v>0</v>
      </c>
      <c r="R28" s="30">
        <f>FC_TRA_RAIL_E!R28+FC_TRA_ROAD_E!R28+FC_TRA_DAVI_E!R28+FC_TRA_DNAVI_E!R28+FC_TRA_PIPE_E!R28</f>
        <v>0</v>
      </c>
      <c r="S28" s="30">
        <f>FC_TRA_RAIL_E!S28+FC_TRA_ROAD_E!S28+FC_TRA_DAVI_E!S28+FC_TRA_DNAVI_E!S28+FC_TRA_PIPE_E!S28</f>
        <v>0</v>
      </c>
      <c r="T28" s="30">
        <f>FC_TRA_RAIL_E!T28+FC_TRA_ROAD_E!T28+FC_TRA_DAVI_E!T28+FC_TRA_DNAVI_E!T28+FC_TRA_PIPE_E!T28</f>
        <v>0</v>
      </c>
      <c r="U28" s="30">
        <f>FC_TRA_RAIL_E!U28+FC_TRA_ROAD_E!U28+FC_TRA_DAVI_E!U28+FC_TRA_DNAVI_E!U28+FC_TRA_PIPE_E!U28</f>
        <v>0</v>
      </c>
      <c r="V28" s="30">
        <f>FC_TRA_RAIL_E!V28+FC_TRA_ROAD_E!V28+FC_TRA_DAVI_E!V28+FC_TRA_DNAVI_E!V28+FC_TRA_PIPE_E!V28</f>
        <v>0</v>
      </c>
      <c r="W28" s="30">
        <f>FC_TRA_RAIL_E!W28+FC_TRA_ROAD_E!W28+FC_TRA_DAVI_E!W28+FC_TRA_DNAVI_E!W28+FC_TRA_PIPE_E!W28</f>
        <v>0</v>
      </c>
      <c r="X28" s="30">
        <f>FC_TRA_RAIL_E!X28+FC_TRA_ROAD_E!X28+FC_TRA_DAVI_E!X28+FC_TRA_DNAVI_E!X28+FC_TRA_PIPE_E!X28</f>
        <v>0</v>
      </c>
    </row>
    <row r="29" spans="1:24" ht="11.25" customHeight="1" x14ac:dyDescent="0.2">
      <c r="A29" s="39" t="s">
        <v>47</v>
      </c>
      <c r="B29" s="23" t="s">
        <v>48</v>
      </c>
      <c r="C29" s="30">
        <f>FC_TRA_RAIL_E!C29+FC_TRA_ROAD_E!C29+FC_TRA_DAVI_E!C29+FC_TRA_DNAVI_E!C29+FC_TRA_PIPE_E!C29</f>
        <v>0</v>
      </c>
      <c r="D29" s="30">
        <f>FC_TRA_RAIL_E!D29+FC_TRA_ROAD_E!D29+FC_TRA_DAVI_E!D29+FC_TRA_DNAVI_E!D29+FC_TRA_PIPE_E!D29</f>
        <v>0</v>
      </c>
      <c r="E29" s="30">
        <f>FC_TRA_RAIL_E!E29+FC_TRA_ROAD_E!E29+FC_TRA_DAVI_E!E29+FC_TRA_DNAVI_E!E29+FC_TRA_PIPE_E!E29</f>
        <v>0</v>
      </c>
      <c r="F29" s="30">
        <f>FC_TRA_RAIL_E!F29+FC_TRA_ROAD_E!F29+FC_TRA_DAVI_E!F29+FC_TRA_DNAVI_E!F29+FC_TRA_PIPE_E!F29</f>
        <v>0</v>
      </c>
      <c r="G29" s="30">
        <f>FC_TRA_RAIL_E!G29+FC_TRA_ROAD_E!G29+FC_TRA_DAVI_E!G29+FC_TRA_DNAVI_E!G29+FC_TRA_PIPE_E!G29</f>
        <v>0</v>
      </c>
      <c r="H29" s="30">
        <f>FC_TRA_RAIL_E!H29+FC_TRA_ROAD_E!H29+FC_TRA_DAVI_E!H29+FC_TRA_DNAVI_E!H29+FC_TRA_PIPE_E!H29</f>
        <v>0</v>
      </c>
      <c r="I29" s="30">
        <f>FC_TRA_RAIL_E!I29+FC_TRA_ROAD_E!I29+FC_TRA_DAVI_E!I29+FC_TRA_DNAVI_E!I29+FC_TRA_PIPE_E!I29</f>
        <v>0</v>
      </c>
      <c r="J29" s="30">
        <f>FC_TRA_RAIL_E!J29+FC_TRA_ROAD_E!J29+FC_TRA_DAVI_E!J29+FC_TRA_DNAVI_E!J29+FC_TRA_PIPE_E!J29</f>
        <v>0</v>
      </c>
      <c r="K29" s="30">
        <f>FC_TRA_RAIL_E!K29+FC_TRA_ROAD_E!K29+FC_TRA_DAVI_E!K29+FC_TRA_DNAVI_E!K29+FC_TRA_PIPE_E!K29</f>
        <v>0</v>
      </c>
      <c r="L29" s="30">
        <f>FC_TRA_RAIL_E!L29+FC_TRA_ROAD_E!L29+FC_TRA_DAVI_E!L29+FC_TRA_DNAVI_E!L29+FC_TRA_PIPE_E!L29</f>
        <v>0</v>
      </c>
      <c r="M29" s="30">
        <f>FC_TRA_RAIL_E!M29+FC_TRA_ROAD_E!M29+FC_TRA_DAVI_E!M29+FC_TRA_DNAVI_E!M29+FC_TRA_PIPE_E!M29</f>
        <v>0</v>
      </c>
      <c r="N29" s="30">
        <f>FC_TRA_RAIL_E!N29+FC_TRA_ROAD_E!N29+FC_TRA_DAVI_E!N29+FC_TRA_DNAVI_E!N29+FC_TRA_PIPE_E!N29</f>
        <v>0</v>
      </c>
      <c r="O29" s="30">
        <f>FC_TRA_RAIL_E!O29+FC_TRA_ROAD_E!O29+FC_TRA_DAVI_E!O29+FC_TRA_DNAVI_E!O29+FC_TRA_PIPE_E!O29</f>
        <v>0</v>
      </c>
      <c r="P29" s="30">
        <f>FC_TRA_RAIL_E!P29+FC_TRA_ROAD_E!P29+FC_TRA_DAVI_E!P29+FC_TRA_DNAVI_E!P29+FC_TRA_PIPE_E!P29</f>
        <v>0</v>
      </c>
      <c r="Q29" s="30">
        <f>FC_TRA_RAIL_E!Q29+FC_TRA_ROAD_E!Q29+FC_TRA_DAVI_E!Q29+FC_TRA_DNAVI_E!Q29+FC_TRA_PIPE_E!Q29</f>
        <v>0</v>
      </c>
      <c r="R29" s="30">
        <f>FC_TRA_RAIL_E!R29+FC_TRA_ROAD_E!R29+FC_TRA_DAVI_E!R29+FC_TRA_DNAVI_E!R29+FC_TRA_PIPE_E!R29</f>
        <v>0</v>
      </c>
      <c r="S29" s="30">
        <f>FC_TRA_RAIL_E!S29+FC_TRA_ROAD_E!S29+FC_TRA_DAVI_E!S29+FC_TRA_DNAVI_E!S29+FC_TRA_PIPE_E!S29</f>
        <v>0</v>
      </c>
      <c r="T29" s="30">
        <f>FC_TRA_RAIL_E!T29+FC_TRA_ROAD_E!T29+FC_TRA_DAVI_E!T29+FC_TRA_DNAVI_E!T29+FC_TRA_PIPE_E!T29</f>
        <v>0</v>
      </c>
      <c r="U29" s="30">
        <f>FC_TRA_RAIL_E!U29+FC_TRA_ROAD_E!U29+FC_TRA_DAVI_E!U29+FC_TRA_DNAVI_E!U29+FC_TRA_PIPE_E!U29</f>
        <v>0</v>
      </c>
      <c r="V29" s="30">
        <f>FC_TRA_RAIL_E!V29+FC_TRA_ROAD_E!V29+FC_TRA_DAVI_E!V29+FC_TRA_DNAVI_E!V29+FC_TRA_PIPE_E!V29</f>
        <v>0</v>
      </c>
      <c r="W29" s="30">
        <f>FC_TRA_RAIL_E!W29+FC_TRA_ROAD_E!W29+FC_TRA_DAVI_E!W29+FC_TRA_DNAVI_E!W29+FC_TRA_PIPE_E!W29</f>
        <v>0</v>
      </c>
      <c r="X29" s="30">
        <f>FC_TRA_RAIL_E!X29+FC_TRA_ROAD_E!X29+FC_TRA_DAVI_E!X29+FC_TRA_DNAVI_E!X29+FC_TRA_PIPE_E!X29</f>
        <v>0</v>
      </c>
    </row>
    <row r="30" spans="1:24" ht="11.25" customHeight="1" x14ac:dyDescent="0.2">
      <c r="A30" s="39" t="s">
        <v>49</v>
      </c>
      <c r="B30" s="23" t="s">
        <v>50</v>
      </c>
      <c r="C30" s="30">
        <f>FC_TRA_RAIL_E!C30+FC_TRA_ROAD_E!C30+FC_TRA_DAVI_E!C30+FC_TRA_DNAVI_E!C30+FC_TRA_PIPE_E!C30</f>
        <v>0</v>
      </c>
      <c r="D30" s="30">
        <f>FC_TRA_RAIL_E!D30+FC_TRA_ROAD_E!D30+FC_TRA_DAVI_E!D30+FC_TRA_DNAVI_E!D30+FC_TRA_PIPE_E!D30</f>
        <v>0</v>
      </c>
      <c r="E30" s="30">
        <f>FC_TRA_RAIL_E!E30+FC_TRA_ROAD_E!E30+FC_TRA_DAVI_E!E30+FC_TRA_DNAVI_E!E30+FC_TRA_PIPE_E!E30</f>
        <v>0</v>
      </c>
      <c r="F30" s="30">
        <f>FC_TRA_RAIL_E!F30+FC_TRA_ROAD_E!F30+FC_TRA_DAVI_E!F30+FC_TRA_DNAVI_E!F30+FC_TRA_PIPE_E!F30</f>
        <v>0</v>
      </c>
      <c r="G30" s="30">
        <f>FC_TRA_RAIL_E!G30+FC_TRA_ROAD_E!G30+FC_TRA_DAVI_E!G30+FC_TRA_DNAVI_E!G30+FC_TRA_PIPE_E!G30</f>
        <v>0</v>
      </c>
      <c r="H30" s="30">
        <f>FC_TRA_RAIL_E!H30+FC_TRA_ROAD_E!H30+FC_TRA_DAVI_E!H30+FC_TRA_DNAVI_E!H30+FC_TRA_PIPE_E!H30</f>
        <v>0</v>
      </c>
      <c r="I30" s="30">
        <f>FC_TRA_RAIL_E!I30+FC_TRA_ROAD_E!I30+FC_TRA_DAVI_E!I30+FC_TRA_DNAVI_E!I30+FC_TRA_PIPE_E!I30</f>
        <v>0</v>
      </c>
      <c r="J30" s="30">
        <f>FC_TRA_RAIL_E!J30+FC_TRA_ROAD_E!J30+FC_TRA_DAVI_E!J30+FC_TRA_DNAVI_E!J30+FC_TRA_PIPE_E!J30</f>
        <v>0</v>
      </c>
      <c r="K30" s="30">
        <f>FC_TRA_RAIL_E!K30+FC_TRA_ROAD_E!K30+FC_TRA_DAVI_E!K30+FC_TRA_DNAVI_E!K30+FC_TRA_PIPE_E!K30</f>
        <v>0</v>
      </c>
      <c r="L30" s="30">
        <f>FC_TRA_RAIL_E!L30+FC_TRA_ROAD_E!L30+FC_TRA_DAVI_E!L30+FC_TRA_DNAVI_E!L30+FC_TRA_PIPE_E!L30</f>
        <v>0</v>
      </c>
      <c r="M30" s="30">
        <f>FC_TRA_RAIL_E!M30+FC_TRA_ROAD_E!M30+FC_TRA_DAVI_E!M30+FC_TRA_DNAVI_E!M30+FC_TRA_PIPE_E!M30</f>
        <v>0</v>
      </c>
      <c r="N30" s="30">
        <f>FC_TRA_RAIL_E!N30+FC_TRA_ROAD_E!N30+FC_TRA_DAVI_E!N30+FC_TRA_DNAVI_E!N30+FC_TRA_PIPE_E!N30</f>
        <v>0</v>
      </c>
      <c r="O30" s="30">
        <f>FC_TRA_RAIL_E!O30+FC_TRA_ROAD_E!O30+FC_TRA_DAVI_E!O30+FC_TRA_DNAVI_E!O30+FC_TRA_PIPE_E!O30</f>
        <v>0</v>
      </c>
      <c r="P30" s="30">
        <f>FC_TRA_RAIL_E!P30+FC_TRA_ROAD_E!P30+FC_TRA_DAVI_E!P30+FC_TRA_DNAVI_E!P30+FC_TRA_PIPE_E!P30</f>
        <v>0</v>
      </c>
      <c r="Q30" s="30">
        <f>FC_TRA_RAIL_E!Q30+FC_TRA_ROAD_E!Q30+FC_TRA_DAVI_E!Q30+FC_TRA_DNAVI_E!Q30+FC_TRA_PIPE_E!Q30</f>
        <v>0</v>
      </c>
      <c r="R30" s="30">
        <f>FC_TRA_RAIL_E!R30+FC_TRA_ROAD_E!R30+FC_TRA_DAVI_E!R30+FC_TRA_DNAVI_E!R30+FC_TRA_PIPE_E!R30</f>
        <v>0</v>
      </c>
      <c r="S30" s="30">
        <f>FC_TRA_RAIL_E!S30+FC_TRA_ROAD_E!S30+FC_TRA_DAVI_E!S30+FC_TRA_DNAVI_E!S30+FC_TRA_PIPE_E!S30</f>
        <v>0</v>
      </c>
      <c r="T30" s="30">
        <f>FC_TRA_RAIL_E!T30+FC_TRA_ROAD_E!T30+FC_TRA_DAVI_E!T30+FC_TRA_DNAVI_E!T30+FC_TRA_PIPE_E!T30</f>
        <v>0</v>
      </c>
      <c r="U30" s="30">
        <f>FC_TRA_RAIL_E!U30+FC_TRA_ROAD_E!U30+FC_TRA_DAVI_E!U30+FC_TRA_DNAVI_E!U30+FC_TRA_PIPE_E!U30</f>
        <v>0</v>
      </c>
      <c r="V30" s="30">
        <f>FC_TRA_RAIL_E!V30+FC_TRA_ROAD_E!V30+FC_TRA_DAVI_E!V30+FC_TRA_DNAVI_E!V30+FC_TRA_PIPE_E!V30</f>
        <v>0</v>
      </c>
      <c r="W30" s="30">
        <f>FC_TRA_RAIL_E!W30+FC_TRA_ROAD_E!W30+FC_TRA_DAVI_E!W30+FC_TRA_DNAVI_E!W30+FC_TRA_PIPE_E!W30</f>
        <v>0</v>
      </c>
      <c r="X30" s="30">
        <f>FC_TRA_RAIL_E!X30+FC_TRA_ROAD_E!X30+FC_TRA_DAVI_E!X30+FC_TRA_DNAVI_E!X30+FC_TRA_PIPE_E!X30</f>
        <v>0</v>
      </c>
    </row>
    <row r="31" spans="1:24" ht="11.25" customHeight="1" x14ac:dyDescent="0.2">
      <c r="A31" s="39" t="s">
        <v>51</v>
      </c>
      <c r="B31" s="23" t="s">
        <v>52</v>
      </c>
      <c r="C31" s="30">
        <f>FC_TRA_RAIL_E!C31+FC_TRA_ROAD_E!C31+FC_TRA_DAVI_E!C31+FC_TRA_DNAVI_E!C31+FC_TRA_PIPE_E!C31</f>
        <v>0</v>
      </c>
      <c r="D31" s="30">
        <f>FC_TRA_RAIL_E!D31+FC_TRA_ROAD_E!D31+FC_TRA_DAVI_E!D31+FC_TRA_DNAVI_E!D31+FC_TRA_PIPE_E!D31</f>
        <v>0</v>
      </c>
      <c r="E31" s="30">
        <f>FC_TRA_RAIL_E!E31+FC_TRA_ROAD_E!E31+FC_TRA_DAVI_E!E31+FC_TRA_DNAVI_E!E31+FC_TRA_PIPE_E!E31</f>
        <v>0</v>
      </c>
      <c r="F31" s="30">
        <f>FC_TRA_RAIL_E!F31+FC_TRA_ROAD_E!F31+FC_TRA_DAVI_E!F31+FC_TRA_DNAVI_E!F31+FC_TRA_PIPE_E!F31</f>
        <v>0</v>
      </c>
      <c r="G31" s="30">
        <f>FC_TRA_RAIL_E!G31+FC_TRA_ROAD_E!G31+FC_TRA_DAVI_E!G31+FC_TRA_DNAVI_E!G31+FC_TRA_PIPE_E!G31</f>
        <v>0</v>
      </c>
      <c r="H31" s="30">
        <f>FC_TRA_RAIL_E!H31+FC_TRA_ROAD_E!H31+FC_TRA_DAVI_E!H31+FC_TRA_DNAVI_E!H31+FC_TRA_PIPE_E!H31</f>
        <v>0</v>
      </c>
      <c r="I31" s="30">
        <f>FC_TRA_RAIL_E!I31+FC_TRA_ROAD_E!I31+FC_TRA_DAVI_E!I31+FC_TRA_DNAVI_E!I31+FC_TRA_PIPE_E!I31</f>
        <v>0</v>
      </c>
      <c r="J31" s="30">
        <f>FC_TRA_RAIL_E!J31+FC_TRA_ROAD_E!J31+FC_TRA_DAVI_E!J31+FC_TRA_DNAVI_E!J31+FC_TRA_PIPE_E!J31</f>
        <v>0</v>
      </c>
      <c r="K31" s="30">
        <f>FC_TRA_RAIL_E!K31+FC_TRA_ROAD_E!K31+FC_TRA_DAVI_E!K31+FC_TRA_DNAVI_E!K31+FC_TRA_PIPE_E!K31</f>
        <v>0</v>
      </c>
      <c r="L31" s="30">
        <f>FC_TRA_RAIL_E!L31+FC_TRA_ROAD_E!L31+FC_TRA_DAVI_E!L31+FC_TRA_DNAVI_E!L31+FC_TRA_PIPE_E!L31</f>
        <v>0</v>
      </c>
      <c r="M31" s="30">
        <f>FC_TRA_RAIL_E!M31+FC_TRA_ROAD_E!M31+FC_TRA_DAVI_E!M31+FC_TRA_DNAVI_E!M31+FC_TRA_PIPE_E!M31</f>
        <v>0</v>
      </c>
      <c r="N31" s="30">
        <f>FC_TRA_RAIL_E!N31+FC_TRA_ROAD_E!N31+FC_TRA_DAVI_E!N31+FC_TRA_DNAVI_E!N31+FC_TRA_PIPE_E!N31</f>
        <v>0</v>
      </c>
      <c r="O31" s="30">
        <f>FC_TRA_RAIL_E!O31+FC_TRA_ROAD_E!O31+FC_TRA_DAVI_E!O31+FC_TRA_DNAVI_E!O31+FC_TRA_PIPE_E!O31</f>
        <v>0</v>
      </c>
      <c r="P31" s="30">
        <f>FC_TRA_RAIL_E!P31+FC_TRA_ROAD_E!P31+FC_TRA_DAVI_E!P31+FC_TRA_DNAVI_E!P31+FC_TRA_PIPE_E!P31</f>
        <v>0</v>
      </c>
      <c r="Q31" s="30">
        <f>FC_TRA_RAIL_E!Q31+FC_TRA_ROAD_E!Q31+FC_TRA_DAVI_E!Q31+FC_TRA_DNAVI_E!Q31+FC_TRA_PIPE_E!Q31</f>
        <v>0</v>
      </c>
      <c r="R31" s="30">
        <f>FC_TRA_RAIL_E!R31+FC_TRA_ROAD_E!R31+FC_TRA_DAVI_E!R31+FC_TRA_DNAVI_E!R31+FC_TRA_PIPE_E!R31</f>
        <v>0</v>
      </c>
      <c r="S31" s="30">
        <f>FC_TRA_RAIL_E!S31+FC_TRA_ROAD_E!S31+FC_TRA_DAVI_E!S31+FC_TRA_DNAVI_E!S31+FC_TRA_PIPE_E!S31</f>
        <v>0</v>
      </c>
      <c r="T31" s="30">
        <f>FC_TRA_RAIL_E!T31+FC_TRA_ROAD_E!T31+FC_TRA_DAVI_E!T31+FC_TRA_DNAVI_E!T31+FC_TRA_PIPE_E!T31</f>
        <v>0</v>
      </c>
      <c r="U31" s="30">
        <f>FC_TRA_RAIL_E!U31+FC_TRA_ROAD_E!U31+FC_TRA_DAVI_E!U31+FC_TRA_DNAVI_E!U31+FC_TRA_PIPE_E!U31</f>
        <v>0</v>
      </c>
      <c r="V31" s="30">
        <f>FC_TRA_RAIL_E!V31+FC_TRA_ROAD_E!V31+FC_TRA_DAVI_E!V31+FC_TRA_DNAVI_E!V31+FC_TRA_PIPE_E!V31</f>
        <v>0</v>
      </c>
      <c r="W31" s="30">
        <f>FC_TRA_RAIL_E!W31+FC_TRA_ROAD_E!W31+FC_TRA_DAVI_E!W31+FC_TRA_DNAVI_E!W31+FC_TRA_PIPE_E!W31</f>
        <v>0</v>
      </c>
      <c r="X31" s="30">
        <f>FC_TRA_RAIL_E!X31+FC_TRA_ROAD_E!X31+FC_TRA_DAVI_E!X31+FC_TRA_DNAVI_E!X31+FC_TRA_PIPE_E!X31</f>
        <v>0</v>
      </c>
    </row>
    <row r="32" spans="1:24" ht="11.25" customHeight="1" x14ac:dyDescent="0.2">
      <c r="A32" s="39" t="s">
        <v>53</v>
      </c>
      <c r="B32" s="23" t="s">
        <v>54</v>
      </c>
      <c r="C32" s="30">
        <f>FC_TRA_RAIL_E!C32+FC_TRA_ROAD_E!C32+FC_TRA_DAVI_E!C32+FC_TRA_DNAVI_E!C32+FC_TRA_PIPE_E!C32</f>
        <v>0</v>
      </c>
      <c r="D32" s="30">
        <f>FC_TRA_RAIL_E!D32+FC_TRA_ROAD_E!D32+FC_TRA_DAVI_E!D32+FC_TRA_DNAVI_E!D32+FC_TRA_PIPE_E!D32</f>
        <v>0</v>
      </c>
      <c r="E32" s="30">
        <f>FC_TRA_RAIL_E!E32+FC_TRA_ROAD_E!E32+FC_TRA_DAVI_E!E32+FC_TRA_DNAVI_E!E32+FC_TRA_PIPE_E!E32</f>
        <v>0</v>
      </c>
      <c r="F32" s="30">
        <f>FC_TRA_RAIL_E!F32+FC_TRA_ROAD_E!F32+FC_TRA_DAVI_E!F32+FC_TRA_DNAVI_E!F32+FC_TRA_PIPE_E!F32</f>
        <v>0</v>
      </c>
      <c r="G32" s="30">
        <f>FC_TRA_RAIL_E!G32+FC_TRA_ROAD_E!G32+FC_TRA_DAVI_E!G32+FC_TRA_DNAVI_E!G32+FC_TRA_PIPE_E!G32</f>
        <v>0</v>
      </c>
      <c r="H32" s="30">
        <f>FC_TRA_RAIL_E!H32+FC_TRA_ROAD_E!H32+FC_TRA_DAVI_E!H32+FC_TRA_DNAVI_E!H32+FC_TRA_PIPE_E!H32</f>
        <v>0</v>
      </c>
      <c r="I32" s="30">
        <f>FC_TRA_RAIL_E!I32+FC_TRA_ROAD_E!I32+FC_TRA_DAVI_E!I32+FC_TRA_DNAVI_E!I32+FC_TRA_PIPE_E!I32</f>
        <v>0</v>
      </c>
      <c r="J32" s="30">
        <f>FC_TRA_RAIL_E!J32+FC_TRA_ROAD_E!J32+FC_TRA_DAVI_E!J32+FC_TRA_DNAVI_E!J32+FC_TRA_PIPE_E!J32</f>
        <v>0</v>
      </c>
      <c r="K32" s="30">
        <f>FC_TRA_RAIL_E!K32+FC_TRA_ROAD_E!K32+FC_TRA_DAVI_E!K32+FC_TRA_DNAVI_E!K32+FC_TRA_PIPE_E!K32</f>
        <v>0</v>
      </c>
      <c r="L32" s="30">
        <f>FC_TRA_RAIL_E!L32+FC_TRA_ROAD_E!L32+FC_TRA_DAVI_E!L32+FC_TRA_DNAVI_E!L32+FC_TRA_PIPE_E!L32</f>
        <v>0</v>
      </c>
      <c r="M32" s="30">
        <f>FC_TRA_RAIL_E!M32+FC_TRA_ROAD_E!M32+FC_TRA_DAVI_E!M32+FC_TRA_DNAVI_E!M32+FC_TRA_PIPE_E!M32</f>
        <v>0</v>
      </c>
      <c r="N32" s="30">
        <f>FC_TRA_RAIL_E!N32+FC_TRA_ROAD_E!N32+FC_TRA_DAVI_E!N32+FC_TRA_DNAVI_E!N32+FC_TRA_PIPE_E!N32</f>
        <v>0</v>
      </c>
      <c r="O32" s="30">
        <f>FC_TRA_RAIL_E!O32+FC_TRA_ROAD_E!O32+FC_TRA_DAVI_E!O32+FC_TRA_DNAVI_E!O32+FC_TRA_PIPE_E!O32</f>
        <v>0</v>
      </c>
      <c r="P32" s="30">
        <f>FC_TRA_RAIL_E!P32+FC_TRA_ROAD_E!P32+FC_TRA_DAVI_E!P32+FC_TRA_DNAVI_E!P32+FC_TRA_PIPE_E!P32</f>
        <v>0</v>
      </c>
      <c r="Q32" s="30">
        <f>FC_TRA_RAIL_E!Q32+FC_TRA_ROAD_E!Q32+FC_TRA_DAVI_E!Q32+FC_TRA_DNAVI_E!Q32+FC_TRA_PIPE_E!Q32</f>
        <v>0</v>
      </c>
      <c r="R32" s="30">
        <f>FC_TRA_RAIL_E!R32+FC_TRA_ROAD_E!R32+FC_TRA_DAVI_E!R32+FC_TRA_DNAVI_E!R32+FC_TRA_PIPE_E!R32</f>
        <v>0</v>
      </c>
      <c r="S32" s="30">
        <f>FC_TRA_RAIL_E!S32+FC_TRA_ROAD_E!S32+FC_TRA_DAVI_E!S32+FC_TRA_DNAVI_E!S32+FC_TRA_PIPE_E!S32</f>
        <v>0</v>
      </c>
      <c r="T32" s="30">
        <f>FC_TRA_RAIL_E!T32+FC_TRA_ROAD_E!T32+FC_TRA_DAVI_E!T32+FC_TRA_DNAVI_E!T32+FC_TRA_PIPE_E!T32</f>
        <v>0</v>
      </c>
      <c r="U32" s="30">
        <f>FC_TRA_RAIL_E!U32+FC_TRA_ROAD_E!U32+FC_TRA_DAVI_E!U32+FC_TRA_DNAVI_E!U32+FC_TRA_PIPE_E!U32</f>
        <v>0</v>
      </c>
      <c r="V32" s="30">
        <f>FC_TRA_RAIL_E!V32+FC_TRA_ROAD_E!V32+FC_TRA_DAVI_E!V32+FC_TRA_DNAVI_E!V32+FC_TRA_PIPE_E!V32</f>
        <v>0</v>
      </c>
      <c r="W32" s="30">
        <f>FC_TRA_RAIL_E!W32+FC_TRA_ROAD_E!W32+FC_TRA_DAVI_E!W32+FC_TRA_DNAVI_E!W32+FC_TRA_PIPE_E!W32</f>
        <v>0</v>
      </c>
      <c r="X32" s="30">
        <f>FC_TRA_RAIL_E!X32+FC_TRA_ROAD_E!X32+FC_TRA_DAVI_E!X32+FC_TRA_DNAVI_E!X32+FC_TRA_PIPE_E!X32</f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:V33" si="18">SUM(C34:C50)</f>
        <v>256020.3097162511</v>
      </c>
      <c r="D33" s="42">
        <f t="shared" si="18"/>
        <v>259915.87059329319</v>
      </c>
      <c r="E33" s="42">
        <f t="shared" si="18"/>
        <v>262601.0038693035</v>
      </c>
      <c r="F33" s="42">
        <f t="shared" si="18"/>
        <v>265363.4059329321</v>
      </c>
      <c r="G33" s="42">
        <f t="shared" si="18"/>
        <v>271356.07239896816</v>
      </c>
      <c r="H33" s="42">
        <f t="shared" si="18"/>
        <v>270467.83869303524</v>
      </c>
      <c r="I33" s="42">
        <f t="shared" si="18"/>
        <v>274342.91246775573</v>
      </c>
      <c r="J33" s="42">
        <f t="shared" si="18"/>
        <v>276890.00464316423</v>
      </c>
      <c r="K33" s="42">
        <f t="shared" si="18"/>
        <v>271176.60653482372</v>
      </c>
      <c r="L33" s="42">
        <f t="shared" si="18"/>
        <v>262749.63095442817</v>
      </c>
      <c r="M33" s="42">
        <f t="shared" si="18"/>
        <v>260490.35141874463</v>
      </c>
      <c r="N33" s="42">
        <f t="shared" si="18"/>
        <v>258190.36491831474</v>
      </c>
      <c r="O33" s="42">
        <f t="shared" si="18"/>
        <v>247818.17523645738</v>
      </c>
      <c r="P33" s="42">
        <f t="shared" si="18"/>
        <v>245282.28263112641</v>
      </c>
      <c r="Q33" s="42">
        <f t="shared" si="18"/>
        <v>247937.79088564054</v>
      </c>
      <c r="R33" s="42">
        <f t="shared" si="18"/>
        <v>251524.45150472914</v>
      </c>
      <c r="S33" s="42">
        <f t="shared" si="18"/>
        <v>257843.68503869302</v>
      </c>
      <c r="T33" s="42">
        <f t="shared" si="18"/>
        <v>262370.747549441</v>
      </c>
      <c r="U33" s="42">
        <f t="shared" si="18"/>
        <v>262119.2905417025</v>
      </c>
      <c r="V33" s="42">
        <f t="shared" si="18"/>
        <v>264103.13903697336</v>
      </c>
      <c r="W33" s="42">
        <f t="shared" ref="W33:X33" si="19">SUM(W34:W50)</f>
        <v>227686.60017196904</v>
      </c>
      <c r="X33" s="42">
        <f t="shared" si="19"/>
        <v>246752.73336199482</v>
      </c>
    </row>
    <row r="34" spans="1:24" ht="11.25" customHeight="1" x14ac:dyDescent="0.2">
      <c r="A34" s="39" t="s">
        <v>55</v>
      </c>
      <c r="B34" s="23" t="s">
        <v>56</v>
      </c>
      <c r="C34" s="30">
        <f>FC_TRA_RAIL_E!C34+FC_TRA_ROAD_E!C34+FC_TRA_DAVI_E!C34+FC_TRA_DNAVI_E!C34+FC_TRA_PIPE_E!C34</f>
        <v>0</v>
      </c>
      <c r="D34" s="30">
        <f>FC_TRA_RAIL_E!D34+FC_TRA_ROAD_E!D34+FC_TRA_DAVI_E!D34+FC_TRA_DNAVI_E!D34+FC_TRA_PIPE_E!D34</f>
        <v>0</v>
      </c>
      <c r="E34" s="30">
        <f>FC_TRA_RAIL_E!E34+FC_TRA_ROAD_E!E34+FC_TRA_DAVI_E!E34+FC_TRA_DNAVI_E!E34+FC_TRA_PIPE_E!E34</f>
        <v>0</v>
      </c>
      <c r="F34" s="30">
        <f>FC_TRA_RAIL_E!F34+FC_TRA_ROAD_E!F34+FC_TRA_DAVI_E!F34+FC_TRA_DNAVI_E!F34+FC_TRA_PIPE_E!F34</f>
        <v>0</v>
      </c>
      <c r="G34" s="30">
        <f>FC_TRA_RAIL_E!G34+FC_TRA_ROAD_E!G34+FC_TRA_DAVI_E!G34+FC_TRA_DNAVI_E!G34+FC_TRA_PIPE_E!G34</f>
        <v>0</v>
      </c>
      <c r="H34" s="30">
        <f>FC_TRA_RAIL_E!H34+FC_TRA_ROAD_E!H34+FC_TRA_DAVI_E!H34+FC_TRA_DNAVI_E!H34+FC_TRA_PIPE_E!H34</f>
        <v>0</v>
      </c>
      <c r="I34" s="30">
        <f>FC_TRA_RAIL_E!I34+FC_TRA_ROAD_E!I34+FC_TRA_DAVI_E!I34+FC_TRA_DNAVI_E!I34+FC_TRA_PIPE_E!I34</f>
        <v>0</v>
      </c>
      <c r="J34" s="30">
        <f>FC_TRA_RAIL_E!J34+FC_TRA_ROAD_E!J34+FC_TRA_DAVI_E!J34+FC_TRA_DNAVI_E!J34+FC_TRA_PIPE_E!J34</f>
        <v>0</v>
      </c>
      <c r="K34" s="30">
        <f>FC_TRA_RAIL_E!K34+FC_TRA_ROAD_E!K34+FC_TRA_DAVI_E!K34+FC_TRA_DNAVI_E!K34+FC_TRA_PIPE_E!K34</f>
        <v>0</v>
      </c>
      <c r="L34" s="30">
        <f>FC_TRA_RAIL_E!L34+FC_TRA_ROAD_E!L34+FC_TRA_DAVI_E!L34+FC_TRA_DNAVI_E!L34+FC_TRA_PIPE_E!L34</f>
        <v>0</v>
      </c>
      <c r="M34" s="30">
        <f>FC_TRA_RAIL_E!M34+FC_TRA_ROAD_E!M34+FC_TRA_DAVI_E!M34+FC_TRA_DNAVI_E!M34+FC_TRA_PIPE_E!M34</f>
        <v>0</v>
      </c>
      <c r="N34" s="30">
        <f>FC_TRA_RAIL_E!N34+FC_TRA_ROAD_E!N34+FC_TRA_DAVI_E!N34+FC_TRA_DNAVI_E!N34+FC_TRA_PIPE_E!N34</f>
        <v>0</v>
      </c>
      <c r="O34" s="30">
        <f>FC_TRA_RAIL_E!O34+FC_TRA_ROAD_E!O34+FC_TRA_DAVI_E!O34+FC_TRA_DNAVI_E!O34+FC_TRA_PIPE_E!O34</f>
        <v>0</v>
      </c>
      <c r="P34" s="30">
        <f>FC_TRA_RAIL_E!P34+FC_TRA_ROAD_E!P34+FC_TRA_DAVI_E!P34+FC_TRA_DNAVI_E!P34+FC_TRA_PIPE_E!P34</f>
        <v>0</v>
      </c>
      <c r="Q34" s="30">
        <f>FC_TRA_RAIL_E!Q34+FC_TRA_ROAD_E!Q34+FC_TRA_DAVI_E!Q34+FC_TRA_DNAVI_E!Q34+FC_TRA_PIPE_E!Q34</f>
        <v>0</v>
      </c>
      <c r="R34" s="30">
        <f>FC_TRA_RAIL_E!R34+FC_TRA_ROAD_E!R34+FC_TRA_DAVI_E!R34+FC_TRA_DNAVI_E!R34+FC_TRA_PIPE_E!R34</f>
        <v>0</v>
      </c>
      <c r="S34" s="30">
        <f>FC_TRA_RAIL_E!S34+FC_TRA_ROAD_E!S34+FC_TRA_DAVI_E!S34+FC_TRA_DNAVI_E!S34+FC_TRA_PIPE_E!S34</f>
        <v>0</v>
      </c>
      <c r="T34" s="30">
        <f>FC_TRA_RAIL_E!T34+FC_TRA_ROAD_E!T34+FC_TRA_DAVI_E!T34+FC_TRA_DNAVI_E!T34+FC_TRA_PIPE_E!T34</f>
        <v>0</v>
      </c>
      <c r="U34" s="30">
        <f>FC_TRA_RAIL_E!U34+FC_TRA_ROAD_E!U34+FC_TRA_DAVI_E!U34+FC_TRA_DNAVI_E!U34+FC_TRA_PIPE_E!U34</f>
        <v>0</v>
      </c>
      <c r="V34" s="30">
        <f>FC_TRA_RAIL_E!V34+FC_TRA_ROAD_E!V34+FC_TRA_DAVI_E!V34+FC_TRA_DNAVI_E!V34+FC_TRA_PIPE_E!V34</f>
        <v>0</v>
      </c>
      <c r="W34" s="30">
        <f>FC_TRA_RAIL_E!W34+FC_TRA_ROAD_E!W34+FC_TRA_DAVI_E!W34+FC_TRA_DNAVI_E!W34+FC_TRA_PIPE_E!W34</f>
        <v>0</v>
      </c>
      <c r="X34" s="30">
        <f>FC_TRA_RAIL_E!X34+FC_TRA_ROAD_E!X34+FC_TRA_DAVI_E!X34+FC_TRA_DNAVI_E!X34+FC_TRA_PIPE_E!X34</f>
        <v>0</v>
      </c>
    </row>
    <row r="35" spans="1:24" ht="11.25" customHeight="1" x14ac:dyDescent="0.2">
      <c r="A35" s="39" t="s">
        <v>57</v>
      </c>
      <c r="B35" s="23" t="s">
        <v>58</v>
      </c>
      <c r="C35" s="30">
        <f>FC_TRA_RAIL_E!C35+FC_TRA_ROAD_E!C35+FC_TRA_DAVI_E!C35+FC_TRA_DNAVI_E!C35+FC_TRA_PIPE_E!C35</f>
        <v>0</v>
      </c>
      <c r="D35" s="30">
        <f>FC_TRA_RAIL_E!D35+FC_TRA_ROAD_E!D35+FC_TRA_DAVI_E!D35+FC_TRA_DNAVI_E!D35+FC_TRA_PIPE_E!D35</f>
        <v>0</v>
      </c>
      <c r="E35" s="30">
        <f>FC_TRA_RAIL_E!E35+FC_TRA_ROAD_E!E35+FC_TRA_DAVI_E!E35+FC_TRA_DNAVI_E!E35+FC_TRA_PIPE_E!E35</f>
        <v>0</v>
      </c>
      <c r="F35" s="30">
        <f>FC_TRA_RAIL_E!F35+FC_TRA_ROAD_E!F35+FC_TRA_DAVI_E!F35+FC_TRA_DNAVI_E!F35+FC_TRA_PIPE_E!F35</f>
        <v>0</v>
      </c>
      <c r="G35" s="30">
        <f>FC_TRA_RAIL_E!G35+FC_TRA_ROAD_E!G35+FC_TRA_DAVI_E!G35+FC_TRA_DNAVI_E!G35+FC_TRA_PIPE_E!G35</f>
        <v>0</v>
      </c>
      <c r="H35" s="30">
        <f>FC_TRA_RAIL_E!H35+FC_TRA_ROAD_E!H35+FC_TRA_DAVI_E!H35+FC_TRA_DNAVI_E!H35+FC_TRA_PIPE_E!H35</f>
        <v>0</v>
      </c>
      <c r="I35" s="30">
        <f>FC_TRA_RAIL_E!I35+FC_TRA_ROAD_E!I35+FC_TRA_DAVI_E!I35+FC_TRA_DNAVI_E!I35+FC_TRA_PIPE_E!I35</f>
        <v>0</v>
      </c>
      <c r="J35" s="30">
        <f>FC_TRA_RAIL_E!J35+FC_TRA_ROAD_E!J35+FC_TRA_DAVI_E!J35+FC_TRA_DNAVI_E!J35+FC_TRA_PIPE_E!J35</f>
        <v>0</v>
      </c>
      <c r="K35" s="30">
        <f>FC_TRA_RAIL_E!K35+FC_TRA_ROAD_E!K35+FC_TRA_DAVI_E!K35+FC_TRA_DNAVI_E!K35+FC_TRA_PIPE_E!K35</f>
        <v>0</v>
      </c>
      <c r="L35" s="30">
        <f>FC_TRA_RAIL_E!L35+FC_TRA_ROAD_E!L35+FC_TRA_DAVI_E!L35+FC_TRA_DNAVI_E!L35+FC_TRA_PIPE_E!L35</f>
        <v>0</v>
      </c>
      <c r="M35" s="30">
        <f>FC_TRA_RAIL_E!M35+FC_TRA_ROAD_E!M35+FC_TRA_DAVI_E!M35+FC_TRA_DNAVI_E!M35+FC_TRA_PIPE_E!M35</f>
        <v>0</v>
      </c>
      <c r="N35" s="30">
        <f>FC_TRA_RAIL_E!N35+FC_TRA_ROAD_E!N35+FC_TRA_DAVI_E!N35+FC_TRA_DNAVI_E!N35+FC_TRA_PIPE_E!N35</f>
        <v>0</v>
      </c>
      <c r="O35" s="30">
        <f>FC_TRA_RAIL_E!O35+FC_TRA_ROAD_E!O35+FC_TRA_DAVI_E!O35+FC_TRA_DNAVI_E!O35+FC_TRA_PIPE_E!O35</f>
        <v>0</v>
      </c>
      <c r="P35" s="30">
        <f>FC_TRA_RAIL_E!P35+FC_TRA_ROAD_E!P35+FC_TRA_DAVI_E!P35+FC_TRA_DNAVI_E!P35+FC_TRA_PIPE_E!P35</f>
        <v>0</v>
      </c>
      <c r="Q35" s="30">
        <f>FC_TRA_RAIL_E!Q35+FC_TRA_ROAD_E!Q35+FC_TRA_DAVI_E!Q35+FC_TRA_DNAVI_E!Q35+FC_TRA_PIPE_E!Q35</f>
        <v>0</v>
      </c>
      <c r="R35" s="30">
        <f>FC_TRA_RAIL_E!R35+FC_TRA_ROAD_E!R35+FC_TRA_DAVI_E!R35+FC_TRA_DNAVI_E!R35+FC_TRA_PIPE_E!R35</f>
        <v>0</v>
      </c>
      <c r="S35" s="30">
        <f>FC_TRA_RAIL_E!S35+FC_TRA_ROAD_E!S35+FC_TRA_DAVI_E!S35+FC_TRA_DNAVI_E!S35+FC_TRA_PIPE_E!S35</f>
        <v>0</v>
      </c>
      <c r="T35" s="30">
        <f>FC_TRA_RAIL_E!T35+FC_TRA_ROAD_E!T35+FC_TRA_DAVI_E!T35+FC_TRA_DNAVI_E!T35+FC_TRA_PIPE_E!T35</f>
        <v>0</v>
      </c>
      <c r="U35" s="30">
        <f>FC_TRA_RAIL_E!U35+FC_TRA_ROAD_E!U35+FC_TRA_DAVI_E!U35+FC_TRA_DNAVI_E!U35+FC_TRA_PIPE_E!U35</f>
        <v>0</v>
      </c>
      <c r="V35" s="30">
        <f>FC_TRA_RAIL_E!V35+FC_TRA_ROAD_E!V35+FC_TRA_DAVI_E!V35+FC_TRA_DNAVI_E!V35+FC_TRA_PIPE_E!V35</f>
        <v>0</v>
      </c>
      <c r="W35" s="30">
        <f>FC_TRA_RAIL_E!W35+FC_TRA_ROAD_E!W35+FC_TRA_DAVI_E!W35+FC_TRA_DNAVI_E!W35+FC_TRA_PIPE_E!W35</f>
        <v>0</v>
      </c>
      <c r="X35" s="30">
        <f>FC_TRA_RAIL_E!X35+FC_TRA_ROAD_E!X35+FC_TRA_DAVI_E!X35+FC_TRA_DNAVI_E!X35+FC_TRA_PIPE_E!X35</f>
        <v>0</v>
      </c>
    </row>
    <row r="36" spans="1:24" ht="11.25" customHeight="1" x14ac:dyDescent="0.2">
      <c r="A36" s="39" t="s">
        <v>59</v>
      </c>
      <c r="B36" s="23" t="s">
        <v>60</v>
      </c>
      <c r="C36" s="30">
        <f>FC_TRA_RAIL_E!C36+FC_TRA_ROAD_E!C36+FC_TRA_DAVI_E!C36+FC_TRA_DNAVI_E!C36+FC_TRA_PIPE_E!C36</f>
        <v>3657.1116938950986</v>
      </c>
      <c r="D36" s="30">
        <f>FC_TRA_RAIL_E!D36+FC_TRA_ROAD_E!D36+FC_TRA_DAVI_E!D36+FC_TRA_DNAVI_E!D36+FC_TRA_PIPE_E!D36</f>
        <v>3848.4730868443676</v>
      </c>
      <c r="E36" s="30">
        <f>FC_TRA_RAIL_E!E36+FC_TRA_ROAD_E!E36+FC_TRA_DAVI_E!E36+FC_TRA_DNAVI_E!E36+FC_TRA_PIPE_E!E36</f>
        <v>4080.7446259673252</v>
      </c>
      <c r="F36" s="30">
        <f>FC_TRA_RAIL_E!F36+FC_TRA_ROAD_E!F36+FC_TRA_DAVI_E!F36+FC_TRA_DNAVI_E!F36+FC_TRA_PIPE_E!F36</f>
        <v>4223.0121238177126</v>
      </c>
      <c r="G36" s="30">
        <f>FC_TRA_RAIL_E!G36+FC_TRA_ROAD_E!G36+FC_TRA_DAVI_E!G36+FC_TRA_DNAVI_E!G36+FC_TRA_PIPE_E!G36</f>
        <v>4550.9928632846086</v>
      </c>
      <c r="H36" s="30">
        <f>FC_TRA_RAIL_E!H36+FC_TRA_ROAD_E!H36+FC_TRA_DAVI_E!H36+FC_TRA_DNAVI_E!H36+FC_TRA_PIPE_E!H36</f>
        <v>4686.8214961306967</v>
      </c>
      <c r="I36" s="30">
        <f>FC_TRA_RAIL_E!I36+FC_TRA_ROAD_E!I36+FC_TRA_DAVI_E!I36+FC_TRA_DNAVI_E!I36+FC_TRA_PIPE_E!I36</f>
        <v>4841.7960447119513</v>
      </c>
      <c r="J36" s="30">
        <f>FC_TRA_RAIL_E!J36+FC_TRA_ROAD_E!J36+FC_TRA_DAVI_E!J36+FC_TRA_DNAVI_E!J36+FC_TRA_PIPE_E!J36</f>
        <v>4822.7722269991391</v>
      </c>
      <c r="K36" s="30">
        <f>FC_TRA_RAIL_E!K36+FC_TRA_ROAD_E!K36+FC_TRA_DAVI_E!K36+FC_TRA_DNAVI_E!K36+FC_TRA_PIPE_E!K36</f>
        <v>4969.551332760102</v>
      </c>
      <c r="L36" s="30">
        <f>FC_TRA_RAIL_E!L36+FC_TRA_ROAD_E!L36+FC_TRA_DAVI_E!L36+FC_TRA_DNAVI_E!L36+FC_TRA_PIPE_E!L36</f>
        <v>5152.769217540842</v>
      </c>
      <c r="M36" s="30">
        <f>FC_TRA_RAIL_E!M36+FC_TRA_ROAD_E!M36+FC_TRA_DAVI_E!M36+FC_TRA_DNAVI_E!M36+FC_TRA_PIPE_E!M36</f>
        <v>5199.6279449699059</v>
      </c>
      <c r="N36" s="30">
        <f>FC_TRA_RAIL_E!N36+FC_TRA_ROAD_E!N36+FC_TRA_DAVI_E!N36+FC_TRA_DNAVI_E!N36+FC_TRA_PIPE_E!N36</f>
        <v>5404.6846947549448</v>
      </c>
      <c r="O36" s="30">
        <f>FC_TRA_RAIL_E!O36+FC_TRA_ROAD_E!O36+FC_TRA_DAVI_E!O36+FC_TRA_DNAVI_E!O36+FC_TRA_PIPE_E!O36</f>
        <v>5379.718916595014</v>
      </c>
      <c r="P36" s="30">
        <f>FC_TRA_RAIL_E!P36+FC_TRA_ROAD_E!P36+FC_TRA_DAVI_E!P36+FC_TRA_DNAVI_E!P36+FC_TRA_PIPE_E!P36</f>
        <v>5688.2838349097165</v>
      </c>
      <c r="Q36" s="30">
        <f>FC_TRA_RAIL_E!Q36+FC_TRA_ROAD_E!Q36+FC_TRA_DAVI_E!Q36+FC_TRA_DNAVI_E!Q36+FC_TRA_PIPE_E!Q36</f>
        <v>5767.1035253654336</v>
      </c>
      <c r="R36" s="30">
        <f>FC_TRA_RAIL_E!R36+FC_TRA_ROAD_E!R36+FC_TRA_DAVI_E!R36+FC_TRA_DNAVI_E!R36+FC_TRA_PIPE_E!R36</f>
        <v>5899.8538263112623</v>
      </c>
      <c r="S36" s="30">
        <f>FC_TRA_RAIL_E!S36+FC_TRA_ROAD_E!S36+FC_TRA_DAVI_E!S36+FC_TRA_DNAVI_E!S36+FC_TRA_PIPE_E!S36</f>
        <v>5912.2981943250225</v>
      </c>
      <c r="T36" s="30">
        <f>FC_TRA_RAIL_E!T36+FC_TRA_ROAD_E!T36+FC_TRA_DAVI_E!T36+FC_TRA_DNAVI_E!T36+FC_TRA_PIPE_E!T36</f>
        <v>5998.5307824591573</v>
      </c>
      <c r="U36" s="30">
        <f>FC_TRA_RAIL_E!U36+FC_TRA_ROAD_E!U36+FC_TRA_DAVI_E!U36+FC_TRA_DNAVI_E!U36+FC_TRA_PIPE_E!U36</f>
        <v>5960.1446259673248</v>
      </c>
      <c r="V36" s="30">
        <f>FC_TRA_RAIL_E!V36+FC_TRA_ROAD_E!V36+FC_TRA_DAVI_E!V36+FC_TRA_DNAVI_E!V36+FC_TRA_PIPE_E!V36</f>
        <v>5993.767755803955</v>
      </c>
      <c r="W36" s="30">
        <f>FC_TRA_RAIL_E!W36+FC_TRA_ROAD_E!W36+FC_TRA_DAVI_E!W36+FC_TRA_DNAVI_E!W36+FC_TRA_PIPE_E!W36</f>
        <v>5060.673860705072</v>
      </c>
      <c r="X36" s="30">
        <f>FC_TRA_RAIL_E!X36+FC_TRA_ROAD_E!X36+FC_TRA_DAVI_E!X36+FC_TRA_DNAVI_E!X36+FC_TRA_PIPE_E!X36</f>
        <v>5262.4261392949256</v>
      </c>
    </row>
    <row r="37" spans="1:24" ht="11.25" customHeight="1" x14ac:dyDescent="0.2">
      <c r="A37" s="39" t="s">
        <v>61</v>
      </c>
      <c r="B37" s="23" t="s">
        <v>62</v>
      </c>
      <c r="C37" s="30">
        <f>FC_TRA_RAIL_E!C37+FC_TRA_ROAD_E!C37+FC_TRA_DAVI_E!C37+FC_TRA_DNAVI_E!C37+FC_TRA_PIPE_E!C37</f>
        <v>109602.79200343939</v>
      </c>
      <c r="D37" s="30">
        <f>FC_TRA_RAIL_E!D37+FC_TRA_ROAD_E!D37+FC_TRA_DAVI_E!D37+FC_TRA_DNAVI_E!D37+FC_TRA_PIPE_E!D37</f>
        <v>107991.20584694752</v>
      </c>
      <c r="E37" s="30">
        <f>FC_TRA_RAIL_E!E37+FC_TRA_ROAD_E!E37+FC_TRA_DAVI_E!E37+FC_TRA_DNAVI_E!E37+FC_TRA_PIPE_E!E37</f>
        <v>106121.86182287186</v>
      </c>
      <c r="F37" s="30">
        <f>FC_TRA_RAIL_E!F37+FC_TRA_ROAD_E!F37+FC_TRA_DAVI_E!F37+FC_TRA_DNAVI_E!F37+FC_TRA_PIPE_E!F37</f>
        <v>102382.1566638005</v>
      </c>
      <c r="G37" s="30">
        <f>FC_TRA_RAIL_E!G37+FC_TRA_ROAD_E!G37+FC_TRA_DAVI_E!G37+FC_TRA_DNAVI_E!G37+FC_TRA_PIPE_E!G37</f>
        <v>99144.731212381739</v>
      </c>
      <c r="H37" s="30">
        <f>FC_TRA_RAIL_E!H37+FC_TRA_ROAD_E!H37+FC_TRA_DAVI_E!H37+FC_TRA_DNAVI_E!H37+FC_TRA_PIPE_E!H37</f>
        <v>94407.241702493542</v>
      </c>
      <c r="I37" s="30">
        <f>FC_TRA_RAIL_E!I37+FC_TRA_ROAD_E!I37+FC_TRA_DAVI_E!I37+FC_TRA_DNAVI_E!I37+FC_TRA_PIPE_E!I37</f>
        <v>91139.489165950115</v>
      </c>
      <c r="J37" s="30">
        <f>FC_TRA_RAIL_E!J37+FC_TRA_ROAD_E!J37+FC_TRA_DAVI_E!J37+FC_TRA_DNAVI_E!J37+FC_TRA_PIPE_E!J37</f>
        <v>87988.96208082544</v>
      </c>
      <c r="K37" s="30">
        <f>FC_TRA_RAIL_E!K37+FC_TRA_ROAD_E!K37+FC_TRA_DAVI_E!K37+FC_TRA_DNAVI_E!K37+FC_TRA_PIPE_E!K37</f>
        <v>83541.498280309534</v>
      </c>
      <c r="L37" s="30">
        <f>FC_TRA_RAIL_E!L37+FC_TRA_ROAD_E!L37+FC_TRA_DAVI_E!L37+FC_TRA_DNAVI_E!L37+FC_TRA_PIPE_E!L37</f>
        <v>80377.990627687017</v>
      </c>
      <c r="M37" s="30">
        <f>FC_TRA_RAIL_E!M37+FC_TRA_ROAD_E!M37+FC_TRA_DAVI_E!M37+FC_TRA_DNAVI_E!M37+FC_TRA_PIPE_E!M37</f>
        <v>75798.54092863285</v>
      </c>
      <c r="N37" s="30">
        <f>FC_TRA_RAIL_E!N37+FC_TRA_ROAD_E!N37+FC_TRA_DAVI_E!N37+FC_TRA_DNAVI_E!N37+FC_TRA_PIPE_E!N37</f>
        <v>72990.860877042112</v>
      </c>
      <c r="O37" s="30">
        <f>FC_TRA_RAIL_E!O37+FC_TRA_ROAD_E!O37+FC_TRA_DAVI_E!O37+FC_TRA_DNAVI_E!O37+FC_TRA_PIPE_E!O37</f>
        <v>67780.002751504711</v>
      </c>
      <c r="P37" s="30">
        <f>FC_TRA_RAIL_E!P37+FC_TRA_ROAD_E!P37+FC_TRA_DAVI_E!P37+FC_TRA_DNAVI_E!P37+FC_TRA_PIPE_E!P37</f>
        <v>65687.461134995712</v>
      </c>
      <c r="Q37" s="30">
        <f>FC_TRA_RAIL_E!Q37+FC_TRA_ROAD_E!Q37+FC_TRA_DAVI_E!Q37+FC_TRA_DNAVI_E!Q37+FC_TRA_PIPE_E!Q37</f>
        <v>65428.793809114359</v>
      </c>
      <c r="R37" s="30">
        <f>FC_TRA_RAIL_E!R37+FC_TRA_ROAD_E!R37+FC_TRA_DAVI_E!R37+FC_TRA_DNAVI_E!R37+FC_TRA_PIPE_E!R37</f>
        <v>64473.069561478944</v>
      </c>
      <c r="S37" s="30">
        <f>FC_TRA_RAIL_E!S37+FC_TRA_ROAD_E!S37+FC_TRA_DAVI_E!S37+FC_TRA_DNAVI_E!S37+FC_TRA_PIPE_E!S37</f>
        <v>64689.344539982798</v>
      </c>
      <c r="T37" s="30">
        <f>FC_TRA_RAIL_E!T37+FC_TRA_ROAD_E!T37+FC_TRA_DAVI_E!T37+FC_TRA_DNAVI_E!T37+FC_TRA_PIPE_E!T37</f>
        <v>65131.042648323295</v>
      </c>
      <c r="U37" s="30">
        <f>FC_TRA_RAIL_E!U37+FC_TRA_ROAD_E!U37+FC_TRA_DAVI_E!U37+FC_TRA_DNAVI_E!U37+FC_TRA_PIPE_E!U37</f>
        <v>65157.3935511608</v>
      </c>
      <c r="V37" s="30">
        <f>FC_TRA_RAIL_E!V37+FC_TRA_ROAD_E!V37+FC_TRA_DAVI_E!V37+FC_TRA_DNAVI_E!V37+FC_TRA_PIPE_E!V37</f>
        <v>66583.478503869293</v>
      </c>
      <c r="W37" s="30">
        <f>FC_TRA_RAIL_E!W37+FC_TRA_ROAD_E!W37+FC_TRA_DAVI_E!W37+FC_TRA_DNAVI_E!W37+FC_TRA_PIPE_E!W37</f>
        <v>57244.031298366295</v>
      </c>
      <c r="X37" s="30">
        <f>FC_TRA_RAIL_E!X37+FC_TRA_ROAD_E!X37+FC_TRA_DAVI_E!X37+FC_TRA_DNAVI_E!X37+FC_TRA_PIPE_E!X37</f>
        <v>62414.078761822871</v>
      </c>
    </row>
    <row r="38" spans="1:24" ht="11.25" customHeight="1" x14ac:dyDescent="0.2">
      <c r="A38" s="39" t="s">
        <v>63</v>
      </c>
      <c r="B38" s="23" t="s">
        <v>64</v>
      </c>
      <c r="C38" s="30">
        <f>FC_TRA_RAIL_E!C38+FC_TRA_ROAD_E!C38+FC_TRA_DAVI_E!C38+FC_TRA_DNAVI_E!C38+FC_TRA_PIPE_E!C38</f>
        <v>98.22037833190025</v>
      </c>
      <c r="D38" s="30">
        <f>FC_TRA_RAIL_E!D38+FC_TRA_ROAD_E!D38+FC_TRA_DAVI_E!D38+FC_TRA_DNAVI_E!D38+FC_TRA_PIPE_E!D38</f>
        <v>98.172656921754054</v>
      </c>
      <c r="E38" s="30">
        <f>FC_TRA_RAIL_E!E38+FC_TRA_ROAD_E!E38+FC_TRA_DAVI_E!E38+FC_TRA_DNAVI_E!E38+FC_TRA_PIPE_E!E38</f>
        <v>97.583834909716259</v>
      </c>
      <c r="F38" s="30">
        <f>FC_TRA_RAIL_E!F38+FC_TRA_ROAD_E!F38+FC_TRA_DAVI_E!F38+FC_TRA_DNAVI_E!F38+FC_TRA_PIPE_E!F38</f>
        <v>91.841702493551153</v>
      </c>
      <c r="G38" s="30">
        <f>FC_TRA_RAIL_E!G38+FC_TRA_ROAD_E!G38+FC_TRA_DAVI_E!G38+FC_TRA_DNAVI_E!G38+FC_TRA_PIPE_E!G38</f>
        <v>87.647807394668945</v>
      </c>
      <c r="H38" s="30">
        <f>FC_TRA_RAIL_E!H38+FC_TRA_ROAD_E!H38+FC_TRA_DAVI_E!H38+FC_TRA_DNAVI_E!H38+FC_TRA_PIPE_E!H38</f>
        <v>96.222871883061046</v>
      </c>
      <c r="I38" s="30">
        <f>FC_TRA_RAIL_E!I38+FC_TRA_ROAD_E!I38+FC_TRA_DAVI_E!I38+FC_TRA_DNAVI_E!I38+FC_TRA_PIPE_E!I38</f>
        <v>86.543680137575222</v>
      </c>
      <c r="J38" s="30">
        <f>FC_TRA_RAIL_E!J38+FC_TRA_ROAD_E!J38+FC_TRA_DAVI_E!J38+FC_TRA_DNAVI_E!J38+FC_TRA_PIPE_E!J38</f>
        <v>86.247979363714521</v>
      </c>
      <c r="K38" s="30">
        <f>FC_TRA_RAIL_E!K38+FC_TRA_ROAD_E!K38+FC_TRA_DAVI_E!K38+FC_TRA_DNAVI_E!K38+FC_TRA_PIPE_E!K38</f>
        <v>79.73456577815989</v>
      </c>
      <c r="L38" s="30">
        <f>FC_TRA_RAIL_E!L38+FC_TRA_ROAD_E!L38+FC_TRA_DAVI_E!L38+FC_TRA_DNAVI_E!L38+FC_TRA_PIPE_E!L38</f>
        <v>98.91676698194324</v>
      </c>
      <c r="M38" s="30">
        <f>FC_TRA_RAIL_E!M38+FC_TRA_ROAD_E!M38+FC_TRA_DAVI_E!M38+FC_TRA_DNAVI_E!M38+FC_TRA_PIPE_E!M38</f>
        <v>91.131298366294061</v>
      </c>
      <c r="N38" s="30">
        <f>FC_TRA_RAIL_E!N38+FC_TRA_ROAD_E!N38+FC_TRA_DAVI_E!N38+FC_TRA_DNAVI_E!N38+FC_TRA_PIPE_E!N38</f>
        <v>83.264574376612202</v>
      </c>
      <c r="O38" s="30">
        <f>FC_TRA_RAIL_E!O38+FC_TRA_ROAD_E!O38+FC_TRA_DAVI_E!O38+FC_TRA_DNAVI_E!O38+FC_TRA_PIPE_E!O38</f>
        <v>68.23422184006877</v>
      </c>
      <c r="P38" s="30">
        <f>FC_TRA_RAIL_E!P38+FC_TRA_ROAD_E!P38+FC_TRA_DAVI_E!P38+FC_TRA_DNAVI_E!P38+FC_TRA_PIPE_E!P38</f>
        <v>62.843422184006855</v>
      </c>
      <c r="Q38" s="30">
        <f>FC_TRA_RAIL_E!Q38+FC_TRA_ROAD_E!Q38+FC_TRA_DAVI_E!Q38+FC_TRA_DNAVI_E!Q38+FC_TRA_PIPE_E!Q38</f>
        <v>56.111779879621672</v>
      </c>
      <c r="R38" s="30">
        <f>FC_TRA_RAIL_E!R38+FC_TRA_ROAD_E!R38+FC_TRA_DAVI_E!R38+FC_TRA_DNAVI_E!R38+FC_TRA_PIPE_E!R38</f>
        <v>58.252966466036099</v>
      </c>
      <c r="S38" s="30">
        <f>FC_TRA_RAIL_E!S38+FC_TRA_ROAD_E!S38+FC_TRA_DAVI_E!S38+FC_TRA_DNAVI_E!S38+FC_TRA_PIPE_E!S38</f>
        <v>52.577128116938937</v>
      </c>
      <c r="T38" s="30">
        <f>FC_TRA_RAIL_E!T38+FC_TRA_ROAD_E!T38+FC_TRA_DAVI_E!T38+FC_TRA_DNAVI_E!T38+FC_TRA_PIPE_E!T38</f>
        <v>51.32020636285467</v>
      </c>
      <c r="U38" s="30">
        <f>FC_TRA_RAIL_E!U38+FC_TRA_ROAD_E!U38+FC_TRA_DAVI_E!U38+FC_TRA_DNAVI_E!U38+FC_TRA_PIPE_E!U38</f>
        <v>54.35786758383491</v>
      </c>
      <c r="V38" s="30">
        <f>FC_TRA_RAIL_E!V38+FC_TRA_ROAD_E!V38+FC_TRA_DAVI_E!V38+FC_TRA_DNAVI_E!V38+FC_TRA_PIPE_E!V38</f>
        <v>51.426569217540845</v>
      </c>
      <c r="W38" s="30">
        <f>FC_TRA_RAIL_E!W38+FC_TRA_ROAD_E!W38+FC_TRA_DAVI_E!W38+FC_TRA_DNAVI_E!W38+FC_TRA_PIPE_E!W38</f>
        <v>43.259243336199489</v>
      </c>
      <c r="X38" s="30">
        <f>FC_TRA_RAIL_E!X38+FC_TRA_ROAD_E!X38+FC_TRA_DAVI_E!X38+FC_TRA_DNAVI_E!X38+FC_TRA_PIPE_E!X38</f>
        <v>52.036371453138443</v>
      </c>
    </row>
    <row r="39" spans="1:24" ht="11.25" customHeight="1" x14ac:dyDescent="0.2">
      <c r="A39" s="39" t="s">
        <v>65</v>
      </c>
      <c r="B39" s="23" t="s">
        <v>66</v>
      </c>
      <c r="C39" s="30">
        <f>FC_TRA_RAIL_E!C39+FC_TRA_ROAD_E!C39+FC_TRA_DAVI_E!C39+FC_TRA_DNAVI_E!C39+FC_TRA_PIPE_E!C39</f>
        <v>123.79621668099746</v>
      </c>
      <c r="D39" s="30">
        <f>FC_TRA_RAIL_E!D39+FC_TRA_ROAD_E!D39+FC_TRA_DAVI_E!D39+FC_TRA_DNAVI_E!D39+FC_TRA_PIPE_E!D39</f>
        <v>82.530868443680134</v>
      </c>
      <c r="E39" s="30">
        <f>FC_TRA_RAIL_E!E39+FC_TRA_ROAD_E!E39+FC_TRA_DAVI_E!E39+FC_TRA_DNAVI_E!E39+FC_TRA_PIPE_E!E39</f>
        <v>19.04557179707653</v>
      </c>
      <c r="F39" s="30">
        <f>FC_TRA_RAIL_E!F39+FC_TRA_ROAD_E!F39+FC_TRA_DAVI_E!F39+FC_TRA_DNAVI_E!F39+FC_TRA_PIPE_E!F39</f>
        <v>21.16173688736027</v>
      </c>
      <c r="G39" s="30">
        <f>FC_TRA_RAIL_E!G39+FC_TRA_ROAD_E!G39+FC_TRA_DAVI_E!G39+FC_TRA_DNAVI_E!G39+FC_TRA_PIPE_E!G39</f>
        <v>23.277901977644021</v>
      </c>
      <c r="H39" s="30">
        <f>FC_TRA_RAIL_E!H39+FC_TRA_ROAD_E!H39+FC_TRA_DAVI_E!H39+FC_TRA_DNAVI_E!H39+FC_TRA_PIPE_E!H39</f>
        <v>14.81324161650903</v>
      </c>
      <c r="I39" s="30">
        <f>FC_TRA_RAIL_E!I39+FC_TRA_ROAD_E!I39+FC_TRA_DAVI_E!I39+FC_TRA_DNAVI_E!I39+FC_TRA_PIPE_E!I39</f>
        <v>15.87128116938951</v>
      </c>
      <c r="J39" s="30">
        <f>FC_TRA_RAIL_E!J39+FC_TRA_ROAD_E!J39+FC_TRA_DAVI_E!J39+FC_TRA_DNAVI_E!J39+FC_TRA_PIPE_E!J39</f>
        <v>3.1742906276870162</v>
      </c>
      <c r="K39" s="30">
        <f>FC_TRA_RAIL_E!K39+FC_TRA_ROAD_E!K39+FC_TRA_DAVI_E!K39+FC_TRA_DNAVI_E!K39+FC_TRA_PIPE_E!K39</f>
        <v>1.058125537403267</v>
      </c>
      <c r="L39" s="30">
        <f>FC_TRA_RAIL_E!L39+FC_TRA_ROAD_E!L39+FC_TRA_DAVI_E!L39+FC_TRA_DNAVI_E!L39+FC_TRA_PIPE_E!L39</f>
        <v>0</v>
      </c>
      <c r="M39" s="30">
        <f>FC_TRA_RAIL_E!M39+FC_TRA_ROAD_E!M39+FC_TRA_DAVI_E!M39+FC_TRA_DNAVI_E!M39+FC_TRA_PIPE_E!M39</f>
        <v>0</v>
      </c>
      <c r="N39" s="30">
        <f>FC_TRA_RAIL_E!N39+FC_TRA_ROAD_E!N39+FC_TRA_DAVI_E!N39+FC_TRA_DNAVI_E!N39+FC_TRA_PIPE_E!N39</f>
        <v>0</v>
      </c>
      <c r="O39" s="30">
        <f>FC_TRA_RAIL_E!O39+FC_TRA_ROAD_E!O39+FC_TRA_DAVI_E!O39+FC_TRA_DNAVI_E!O39+FC_TRA_PIPE_E!O39</f>
        <v>0</v>
      </c>
      <c r="P39" s="30">
        <f>FC_TRA_RAIL_E!P39+FC_TRA_ROAD_E!P39+FC_TRA_DAVI_E!P39+FC_TRA_DNAVI_E!P39+FC_TRA_PIPE_E!P39</f>
        <v>0</v>
      </c>
      <c r="Q39" s="30">
        <f>FC_TRA_RAIL_E!Q39+FC_TRA_ROAD_E!Q39+FC_TRA_DAVI_E!Q39+FC_TRA_DNAVI_E!Q39+FC_TRA_PIPE_E!Q39</f>
        <v>0</v>
      </c>
      <c r="R39" s="30">
        <f>FC_TRA_RAIL_E!R39+FC_TRA_ROAD_E!R39+FC_TRA_DAVI_E!R39+FC_TRA_DNAVI_E!R39+FC_TRA_PIPE_E!R39</f>
        <v>0</v>
      </c>
      <c r="S39" s="30">
        <f>FC_TRA_RAIL_E!S39+FC_TRA_ROAD_E!S39+FC_TRA_DAVI_E!S39+FC_TRA_DNAVI_E!S39+FC_TRA_PIPE_E!S39</f>
        <v>0</v>
      </c>
      <c r="T39" s="30">
        <f>FC_TRA_RAIL_E!T39+FC_TRA_ROAD_E!T39+FC_TRA_DAVI_E!T39+FC_TRA_DNAVI_E!T39+FC_TRA_PIPE_E!T39</f>
        <v>0</v>
      </c>
      <c r="U39" s="30">
        <f>FC_TRA_RAIL_E!U39+FC_TRA_ROAD_E!U39+FC_TRA_DAVI_E!U39+FC_TRA_DNAVI_E!U39+FC_TRA_PIPE_E!U39</f>
        <v>0</v>
      </c>
      <c r="V39" s="30">
        <f>FC_TRA_RAIL_E!V39+FC_TRA_ROAD_E!V39+FC_TRA_DAVI_E!V39+FC_TRA_DNAVI_E!V39+FC_TRA_PIPE_E!V39</f>
        <v>0</v>
      </c>
      <c r="W39" s="30">
        <f>FC_TRA_RAIL_E!W39+FC_TRA_ROAD_E!W39+FC_TRA_DAVI_E!W39+FC_TRA_DNAVI_E!W39+FC_TRA_PIPE_E!W39</f>
        <v>0</v>
      </c>
      <c r="X39" s="30">
        <f>FC_TRA_RAIL_E!X39+FC_TRA_ROAD_E!X39+FC_TRA_DAVI_E!X39+FC_TRA_DNAVI_E!X39+FC_TRA_PIPE_E!X39</f>
        <v>0</v>
      </c>
    </row>
    <row r="40" spans="1:24" ht="11.25" customHeight="1" x14ac:dyDescent="0.2">
      <c r="A40" s="39" t="s">
        <v>67</v>
      </c>
      <c r="B40" s="23" t="s">
        <v>68</v>
      </c>
      <c r="C40" s="30">
        <f>FC_TRA_RAIL_E!C40+FC_TRA_ROAD_E!C40+FC_TRA_DAVI_E!C40+FC_TRA_DNAVI_E!C40+FC_TRA_PIPE_E!C40</f>
        <v>5463.3235597592438</v>
      </c>
      <c r="D40" s="30">
        <f>FC_TRA_RAIL_E!D40+FC_TRA_ROAD_E!D40+FC_TRA_DAVI_E!D40+FC_TRA_DNAVI_E!D40+FC_TRA_PIPE_E!D40</f>
        <v>5363.3132416165099</v>
      </c>
      <c r="E40" s="30">
        <f>FC_TRA_RAIL_E!E40+FC_TRA_ROAD_E!E40+FC_TRA_DAVI_E!E40+FC_TRA_DNAVI_E!E40+FC_TRA_PIPE_E!E40</f>
        <v>5083.0367153912293</v>
      </c>
      <c r="F40" s="30">
        <f>FC_TRA_RAIL_E!F40+FC_TRA_ROAD_E!F40+FC_TRA_DAVI_E!F40+FC_TRA_DNAVI_E!F40+FC_TRA_PIPE_E!F40</f>
        <v>5126.5919174548571</v>
      </c>
      <c r="G40" s="30">
        <f>FC_TRA_RAIL_E!G40+FC_TRA_ROAD_E!G40+FC_TRA_DAVI_E!G40+FC_TRA_DNAVI_E!G40+FC_TRA_PIPE_E!G40</f>
        <v>5309.3106620808248</v>
      </c>
      <c r="H40" s="30">
        <f>FC_TRA_RAIL_E!H40+FC_TRA_ROAD_E!H40+FC_TRA_DAVI_E!H40+FC_TRA_DNAVI_E!H40+FC_TRA_PIPE_E!H40</f>
        <v>5689.7041272570923</v>
      </c>
      <c r="I40" s="30">
        <f>FC_TRA_RAIL_E!I40+FC_TRA_ROAD_E!I40+FC_TRA_DAVI_E!I40+FC_TRA_DNAVI_E!I40+FC_TRA_PIPE_E!I40</f>
        <v>5830.985640584694</v>
      </c>
      <c r="J40" s="30">
        <f>FC_TRA_RAIL_E!J40+FC_TRA_ROAD_E!J40+FC_TRA_DAVI_E!J40+FC_TRA_DNAVI_E!J40+FC_TRA_PIPE_E!J40</f>
        <v>6129.9170249355102</v>
      </c>
      <c r="K40" s="30">
        <f>FC_TRA_RAIL_E!K40+FC_TRA_ROAD_E!K40+FC_TRA_DAVI_E!K40+FC_TRA_DNAVI_E!K40+FC_TRA_PIPE_E!K40</f>
        <v>5942.9731728288898</v>
      </c>
      <c r="L40" s="30">
        <f>FC_TRA_RAIL_E!L40+FC_TRA_ROAD_E!L40+FC_TRA_DAVI_E!L40+FC_TRA_DNAVI_E!L40+FC_TRA_PIPE_E!L40</f>
        <v>5363.611177987962</v>
      </c>
      <c r="M40" s="30">
        <f>FC_TRA_RAIL_E!M40+FC_TRA_ROAD_E!M40+FC_TRA_DAVI_E!M40+FC_TRA_DNAVI_E!M40+FC_TRA_PIPE_E!M40</f>
        <v>5530.3515907136707</v>
      </c>
      <c r="N40" s="30">
        <f>FC_TRA_RAIL_E!N40+FC_TRA_ROAD_E!N40+FC_TRA_DAVI_E!N40+FC_TRA_DNAVI_E!N40+FC_TRA_PIPE_E!N40</f>
        <v>5890.0218400687882</v>
      </c>
      <c r="O40" s="30">
        <f>FC_TRA_RAIL_E!O40+FC_TRA_ROAD_E!O40+FC_TRA_DAVI_E!O40+FC_TRA_DNAVI_E!O40+FC_TRA_PIPE_E!O40</f>
        <v>5462.5037833190036</v>
      </c>
      <c r="P40" s="30">
        <f>FC_TRA_RAIL_E!P40+FC_TRA_ROAD_E!P40+FC_TRA_DAVI_E!P40+FC_TRA_DNAVI_E!P40+FC_TRA_PIPE_E!P40</f>
        <v>5105.5249355116066</v>
      </c>
      <c r="Q40" s="30">
        <f>FC_TRA_RAIL_E!Q40+FC_TRA_ROAD_E!Q40+FC_TRA_DAVI_E!Q40+FC_TRA_DNAVI_E!Q40+FC_TRA_PIPE_E!Q40</f>
        <v>5137.2416165090272</v>
      </c>
      <c r="R40" s="30">
        <f>FC_TRA_RAIL_E!R40+FC_TRA_ROAD_E!R40+FC_TRA_DAVI_E!R40+FC_TRA_DNAVI_E!R40+FC_TRA_PIPE_E!R40</f>
        <v>5336.8198624247634</v>
      </c>
      <c r="S40" s="30">
        <f>FC_TRA_RAIL_E!S40+FC_TRA_ROAD_E!S40+FC_TRA_DAVI_E!S40+FC_TRA_DNAVI_E!S40+FC_TRA_PIPE_E!S40</f>
        <v>5665.2568357695618</v>
      </c>
      <c r="T40" s="30">
        <f>FC_TRA_RAIL_E!T40+FC_TRA_ROAD_E!T40+FC_TRA_DAVI_E!T40+FC_TRA_DNAVI_E!T40+FC_TRA_PIPE_E!T40</f>
        <v>5925.4437661220973</v>
      </c>
      <c r="U40" s="30">
        <f>FC_TRA_RAIL_E!U40+FC_TRA_ROAD_E!U40+FC_TRA_DAVI_E!U40+FC_TRA_DNAVI_E!U40+FC_TRA_PIPE_E!U40</f>
        <v>6187.2114359415309</v>
      </c>
      <c r="V40" s="30">
        <f>FC_TRA_RAIL_E!V40+FC_TRA_ROAD_E!V40+FC_TRA_DAVI_E!V40+FC_TRA_DNAVI_E!V40+FC_TRA_PIPE_E!V40</f>
        <v>6428.9064488392078</v>
      </c>
      <c r="W40" s="30">
        <f>FC_TRA_RAIL_E!W40+FC_TRA_ROAD_E!W40+FC_TRA_DAVI_E!W40+FC_TRA_DNAVI_E!W40+FC_TRA_PIPE_E!W40</f>
        <v>2967.2815993121239</v>
      </c>
      <c r="X40" s="30">
        <f>FC_TRA_RAIL_E!X40+FC_TRA_ROAD_E!X40+FC_TRA_DAVI_E!X40+FC_TRA_DNAVI_E!X40+FC_TRA_PIPE_E!X40</f>
        <v>4203.3149613069654</v>
      </c>
    </row>
    <row r="41" spans="1:24" ht="11.25" customHeight="1" x14ac:dyDescent="0.2">
      <c r="A41" s="39" t="s">
        <v>69</v>
      </c>
      <c r="B41" s="23" t="s">
        <v>70</v>
      </c>
      <c r="C41" s="30">
        <f>FC_TRA_RAIL_E!C41+FC_TRA_ROAD_E!C41+FC_TRA_DAVI_E!C41+FC_TRA_DNAVI_E!C41+FC_TRA_PIPE_E!C41</f>
        <v>22.836027515047292</v>
      </c>
      <c r="D41" s="30">
        <f>FC_TRA_RAIL_E!D41+FC_TRA_ROAD_E!D41+FC_TRA_DAVI_E!D41+FC_TRA_DNAVI_E!D41+FC_TRA_PIPE_E!D41</f>
        <v>22.855202063628546</v>
      </c>
      <c r="E41" s="30">
        <f>FC_TRA_RAIL_E!E41+FC_TRA_ROAD_E!E41+FC_TRA_DAVI_E!E41+FC_TRA_DNAVI_E!E41+FC_TRA_PIPE_E!E41</f>
        <v>17.777300085984525</v>
      </c>
      <c r="F41" s="30">
        <f>FC_TRA_RAIL_E!F41+FC_TRA_ROAD_E!F41+FC_TRA_DAVI_E!F41+FC_TRA_DNAVI_E!F41+FC_TRA_PIPE_E!F41</f>
        <v>17.538435081685297</v>
      </c>
      <c r="G41" s="30">
        <f>FC_TRA_RAIL_E!G41+FC_TRA_ROAD_E!G41+FC_TRA_DAVI_E!G41+FC_TRA_DNAVI_E!G41+FC_TRA_PIPE_E!G41</f>
        <v>4.184608770421324</v>
      </c>
      <c r="H41" s="30">
        <f>FC_TRA_RAIL_E!H41+FC_TRA_ROAD_E!H41+FC_TRA_DAVI_E!H41+FC_TRA_DNAVI_E!H41+FC_TRA_PIPE_E!H41</f>
        <v>2.0533963886500435</v>
      </c>
      <c r="I41" s="30">
        <f>FC_TRA_RAIL_E!I41+FC_TRA_ROAD_E!I41+FC_TRA_DAVI_E!I41+FC_TRA_DNAVI_E!I41+FC_TRA_PIPE_E!I41</f>
        <v>9.2420464316423043</v>
      </c>
      <c r="J41" s="30">
        <f>FC_TRA_RAIL_E!J41+FC_TRA_ROAD_E!J41+FC_TRA_DAVI_E!J41+FC_TRA_DNAVI_E!J41+FC_TRA_PIPE_E!J41</f>
        <v>11.298796216680998</v>
      </c>
      <c r="K41" s="30">
        <f>FC_TRA_RAIL_E!K41+FC_TRA_ROAD_E!K41+FC_TRA_DAVI_E!K41+FC_TRA_DNAVI_E!K41+FC_TRA_PIPE_E!K41</f>
        <v>8.2156491831470326</v>
      </c>
      <c r="L41" s="30">
        <f>FC_TRA_RAIL_E!L41+FC_TRA_ROAD_E!L41+FC_TRA_DAVI_E!L41+FC_TRA_DNAVI_E!L41+FC_TRA_PIPE_E!L41</f>
        <v>7.1901117798796204</v>
      </c>
      <c r="M41" s="30">
        <f>FC_TRA_RAIL_E!M41+FC_TRA_ROAD_E!M41+FC_TRA_DAVI_E!M41+FC_TRA_DNAVI_E!M41+FC_TRA_PIPE_E!M41</f>
        <v>7.1892519346517627</v>
      </c>
      <c r="N41" s="30">
        <f>FC_TRA_RAIL_E!N41+FC_TRA_ROAD_E!N41+FC_TRA_DAVI_E!N41+FC_TRA_DNAVI_E!N41+FC_TRA_PIPE_E!N41</f>
        <v>6.1622527944969905</v>
      </c>
      <c r="O41" s="30">
        <f>FC_TRA_RAIL_E!O41+FC_TRA_ROAD_E!O41+FC_TRA_DAVI_E!O41+FC_TRA_DNAVI_E!O41+FC_TRA_PIPE_E!O41</f>
        <v>5.135167669819432</v>
      </c>
      <c r="P41" s="30">
        <f>FC_TRA_RAIL_E!P41+FC_TRA_ROAD_E!P41+FC_TRA_DAVI_E!P41+FC_TRA_DNAVI_E!P41+FC_TRA_PIPE_E!P41</f>
        <v>4.1081685296646597</v>
      </c>
      <c r="Q41" s="30">
        <f>FC_TRA_RAIL_E!Q41+FC_TRA_ROAD_E!Q41+FC_TRA_DAVI_E!Q41+FC_TRA_DNAVI_E!Q41+FC_TRA_PIPE_E!Q41</f>
        <v>2.0540842648323299</v>
      </c>
      <c r="R41" s="30">
        <f>FC_TRA_RAIL_E!R41+FC_TRA_ROAD_E!R41+FC_TRA_DAVI_E!R41+FC_TRA_DNAVI_E!R41+FC_TRA_PIPE_E!R41</f>
        <v>2.0540842648323294</v>
      </c>
      <c r="S41" s="30">
        <f>FC_TRA_RAIL_E!S41+FC_TRA_ROAD_E!S41+FC_TRA_DAVI_E!S41+FC_TRA_DNAVI_E!S41+FC_TRA_PIPE_E!S41</f>
        <v>3.0810834049871021</v>
      </c>
      <c r="T41" s="30">
        <f>FC_TRA_RAIL_E!T41+FC_TRA_ROAD_E!T41+FC_TRA_DAVI_E!T41+FC_TRA_DNAVI_E!T41+FC_TRA_PIPE_E!T41</f>
        <v>2.7750644883920894</v>
      </c>
      <c r="U41" s="30">
        <f>FC_TRA_RAIL_E!U41+FC_TRA_ROAD_E!U41+FC_TRA_DAVI_E!U41+FC_TRA_DNAVI_E!U41+FC_TRA_PIPE_E!U41</f>
        <v>1.1708512467755805</v>
      </c>
      <c r="V41" s="30">
        <f>FC_TRA_RAIL_E!V41+FC_TRA_ROAD_E!V41+FC_TRA_DAVI_E!V41+FC_TRA_DNAVI_E!V41+FC_TRA_PIPE_E!V41</f>
        <v>1.026999140154772</v>
      </c>
      <c r="W41" s="30">
        <f>FC_TRA_RAIL_E!W41+FC_TRA_ROAD_E!W41+FC_TRA_DAVI_E!W41+FC_TRA_DNAVI_E!W41+FC_TRA_PIPE_E!W41</f>
        <v>1.1190885640584689</v>
      </c>
      <c r="X41" s="30">
        <f>FC_TRA_RAIL_E!X41+FC_TRA_ROAD_E!X41+FC_TRA_DAVI_E!X41+FC_TRA_DNAVI_E!X41+FC_TRA_PIPE_E!X41</f>
        <v>1.1194325021496125</v>
      </c>
    </row>
    <row r="42" spans="1:24" ht="11.25" customHeight="1" x14ac:dyDescent="0.2">
      <c r="A42" s="39" t="s">
        <v>71</v>
      </c>
      <c r="B42" s="23" t="s">
        <v>72</v>
      </c>
      <c r="C42" s="30">
        <f>FC_TRA_RAIL_E!C42+FC_TRA_ROAD_E!C42+FC_TRA_DAVI_E!C42+FC_TRA_DNAVI_E!C42+FC_TRA_PIPE_E!C42</f>
        <v>0</v>
      </c>
      <c r="D42" s="30">
        <f>FC_TRA_RAIL_E!D42+FC_TRA_ROAD_E!D42+FC_TRA_DAVI_E!D42+FC_TRA_DNAVI_E!D42+FC_TRA_PIPE_E!D42</f>
        <v>0</v>
      </c>
      <c r="E42" s="30">
        <f>FC_TRA_RAIL_E!E42+FC_TRA_ROAD_E!E42+FC_TRA_DAVI_E!E42+FC_TRA_DNAVI_E!E42+FC_TRA_PIPE_E!E42</f>
        <v>0</v>
      </c>
      <c r="F42" s="30">
        <f>FC_TRA_RAIL_E!F42+FC_TRA_ROAD_E!F42+FC_TRA_DAVI_E!F42+FC_TRA_DNAVI_E!F42+FC_TRA_PIPE_E!F42</f>
        <v>0</v>
      </c>
      <c r="G42" s="30">
        <f>FC_TRA_RAIL_E!G42+FC_TRA_ROAD_E!G42+FC_TRA_DAVI_E!G42+FC_TRA_DNAVI_E!G42+FC_TRA_PIPE_E!G42</f>
        <v>0</v>
      </c>
      <c r="H42" s="30">
        <f>FC_TRA_RAIL_E!H42+FC_TRA_ROAD_E!H42+FC_TRA_DAVI_E!H42+FC_TRA_DNAVI_E!H42+FC_TRA_PIPE_E!H42</f>
        <v>0</v>
      </c>
      <c r="I42" s="30">
        <f>FC_TRA_RAIL_E!I42+FC_TRA_ROAD_E!I42+FC_TRA_DAVI_E!I42+FC_TRA_DNAVI_E!I42+FC_TRA_PIPE_E!I42</f>
        <v>0</v>
      </c>
      <c r="J42" s="30">
        <f>FC_TRA_RAIL_E!J42+FC_TRA_ROAD_E!J42+FC_TRA_DAVI_E!J42+FC_TRA_DNAVI_E!J42+FC_TRA_PIPE_E!J42</f>
        <v>1.049785038693035</v>
      </c>
      <c r="K42" s="30">
        <f>FC_TRA_RAIL_E!K42+FC_TRA_ROAD_E!K42+FC_TRA_DAVI_E!K42+FC_TRA_DNAVI_E!K42+FC_TRA_PIPE_E!K42</f>
        <v>1.049785038693035</v>
      </c>
      <c r="L42" s="30">
        <f>FC_TRA_RAIL_E!L42+FC_TRA_ROAD_E!L42+FC_TRA_DAVI_E!L42+FC_TRA_DNAVI_E!L42+FC_TRA_PIPE_E!L42</f>
        <v>1.0496990541702489</v>
      </c>
      <c r="M42" s="30">
        <f>FC_TRA_RAIL_E!M42+FC_TRA_ROAD_E!M42+FC_TRA_DAVI_E!M42+FC_TRA_DNAVI_E!M42+FC_TRA_PIPE_E!M42</f>
        <v>0</v>
      </c>
      <c r="N42" s="30">
        <f>FC_TRA_RAIL_E!N42+FC_TRA_ROAD_E!N42+FC_TRA_DAVI_E!N42+FC_TRA_DNAVI_E!N42+FC_TRA_PIPE_E!N42</f>
        <v>0</v>
      </c>
      <c r="O42" s="30">
        <f>FC_TRA_RAIL_E!O42+FC_TRA_ROAD_E!O42+FC_TRA_DAVI_E!O42+FC_TRA_DNAVI_E!O42+FC_TRA_PIPE_E!O42</f>
        <v>0</v>
      </c>
      <c r="P42" s="30">
        <f>FC_TRA_RAIL_E!P42+FC_TRA_ROAD_E!P42+FC_TRA_DAVI_E!P42+FC_TRA_DNAVI_E!P42+FC_TRA_PIPE_E!P42</f>
        <v>0</v>
      </c>
      <c r="Q42" s="30">
        <f>FC_TRA_RAIL_E!Q42+FC_TRA_ROAD_E!Q42+FC_TRA_DAVI_E!Q42+FC_TRA_DNAVI_E!Q42+FC_TRA_PIPE_E!Q42</f>
        <v>0</v>
      </c>
      <c r="R42" s="30">
        <f>FC_TRA_RAIL_E!R42+FC_TRA_ROAD_E!R42+FC_TRA_DAVI_E!R42+FC_TRA_DNAVI_E!R42+FC_TRA_PIPE_E!R42</f>
        <v>0</v>
      </c>
      <c r="S42" s="30">
        <f>FC_TRA_RAIL_E!S42+FC_TRA_ROAD_E!S42+FC_TRA_DAVI_E!S42+FC_TRA_DNAVI_E!S42+FC_TRA_PIPE_E!S42</f>
        <v>0</v>
      </c>
      <c r="T42" s="30">
        <f>FC_TRA_RAIL_E!T42+FC_TRA_ROAD_E!T42+FC_TRA_DAVI_E!T42+FC_TRA_DNAVI_E!T42+FC_TRA_PIPE_E!T42</f>
        <v>0</v>
      </c>
      <c r="U42" s="30">
        <f>FC_TRA_RAIL_E!U42+FC_TRA_ROAD_E!U42+FC_TRA_DAVI_E!U42+FC_TRA_DNAVI_E!U42+FC_TRA_PIPE_E!U42</f>
        <v>0</v>
      </c>
      <c r="V42" s="30">
        <f>FC_TRA_RAIL_E!V42+FC_TRA_ROAD_E!V42+FC_TRA_DAVI_E!V42+FC_TRA_DNAVI_E!V42+FC_TRA_PIPE_E!V42</f>
        <v>0</v>
      </c>
      <c r="W42" s="30">
        <f>FC_TRA_RAIL_E!W42+FC_TRA_ROAD_E!W42+FC_TRA_DAVI_E!W42+FC_TRA_DNAVI_E!W42+FC_TRA_PIPE_E!W42</f>
        <v>0</v>
      </c>
      <c r="X42" s="30">
        <f>FC_TRA_RAIL_E!X42+FC_TRA_ROAD_E!X42+FC_TRA_DAVI_E!X42+FC_TRA_DNAVI_E!X42+FC_TRA_PIPE_E!X42</f>
        <v>0</v>
      </c>
    </row>
    <row r="43" spans="1:24" ht="11.25" customHeight="1" x14ac:dyDescent="0.2">
      <c r="A43" s="39" t="s">
        <v>73</v>
      </c>
      <c r="B43" s="23" t="s">
        <v>74</v>
      </c>
      <c r="C43" s="30">
        <f>FC_TRA_RAIL_E!C43+FC_TRA_ROAD_E!C43+FC_TRA_DAVI_E!C43+FC_TRA_DNAVI_E!C43+FC_TRA_PIPE_E!C43</f>
        <v>135737.62665520207</v>
      </c>
      <c r="D43" s="30">
        <f>FC_TRA_RAIL_E!D43+FC_TRA_ROAD_E!D43+FC_TRA_DAVI_E!D43+FC_TRA_DNAVI_E!D43+FC_TRA_PIPE_E!D43</f>
        <v>141086.60146173692</v>
      </c>
      <c r="E43" s="30">
        <f>FC_TRA_RAIL_E!E43+FC_TRA_ROAD_E!E43+FC_TRA_DAVI_E!E43+FC_TRA_DNAVI_E!E43+FC_TRA_PIPE_E!E43</f>
        <v>145746.57454858127</v>
      </c>
      <c r="F43" s="30">
        <f>FC_TRA_RAIL_E!F43+FC_TRA_ROAD_E!F43+FC_TRA_DAVI_E!F43+FC_TRA_DNAVI_E!F43+FC_TRA_PIPE_E!F43</f>
        <v>151922.64359415305</v>
      </c>
      <c r="G43" s="30">
        <f>FC_TRA_RAIL_E!G43+FC_TRA_ROAD_E!G43+FC_TRA_DAVI_E!G43+FC_TRA_DNAVI_E!G43+FC_TRA_PIPE_E!G43</f>
        <v>160755.02106620811</v>
      </c>
      <c r="H43" s="30">
        <f>FC_TRA_RAIL_E!H43+FC_TRA_ROAD_E!H43+FC_TRA_DAVI_E!H43+FC_TRA_DNAVI_E!H43+FC_TRA_PIPE_E!H43</f>
        <v>164191.95442820294</v>
      </c>
      <c r="I43" s="30">
        <f>FC_TRA_RAIL_E!I43+FC_TRA_ROAD_E!I43+FC_TRA_DAVI_E!I43+FC_TRA_DNAVI_E!I43+FC_TRA_PIPE_E!I43</f>
        <v>170868.48263112633</v>
      </c>
      <c r="J43" s="30">
        <f>FC_TRA_RAIL_E!J43+FC_TRA_ROAD_E!J43+FC_TRA_DAVI_E!J43+FC_TRA_DNAVI_E!J43+FC_TRA_PIPE_E!J43</f>
        <v>176211.96156491834</v>
      </c>
      <c r="K43" s="30">
        <f>FC_TRA_RAIL_E!K43+FC_TRA_ROAD_E!K43+FC_TRA_DAVI_E!K43+FC_TRA_DNAVI_E!K43+FC_TRA_PIPE_E!K43</f>
        <v>175065.90937231298</v>
      </c>
      <c r="L43" s="30">
        <f>FC_TRA_RAIL_E!L43+FC_TRA_ROAD_E!L43+FC_TRA_DAVI_E!L43+FC_TRA_DNAVI_E!L43+FC_TRA_PIPE_E!L43</f>
        <v>169962.70214961303</v>
      </c>
      <c r="M43" s="30">
        <f>FC_TRA_RAIL_E!M43+FC_TRA_ROAD_E!M43+FC_TRA_DAVI_E!M43+FC_TRA_DNAVI_E!M43+FC_TRA_PIPE_E!M43</f>
        <v>172441.6420464316</v>
      </c>
      <c r="N43" s="30">
        <f>FC_TRA_RAIL_E!N43+FC_TRA_ROAD_E!N43+FC_TRA_DAVI_E!N43+FC_TRA_DNAVI_E!N43+FC_TRA_PIPE_E!N43</f>
        <v>172666.73826311267</v>
      </c>
      <c r="O43" s="30">
        <f>FC_TRA_RAIL_E!O43+FC_TRA_ROAD_E!O43+FC_TRA_DAVI_E!O43+FC_TRA_DNAVI_E!O43+FC_TRA_PIPE_E!O43</f>
        <v>168089.29269131552</v>
      </c>
      <c r="P43" s="30">
        <f>FC_TRA_RAIL_E!P43+FC_TRA_ROAD_E!P43+FC_TRA_DAVI_E!P43+FC_TRA_DNAVI_E!P43+FC_TRA_PIPE_E!P43</f>
        <v>167786.9291487532</v>
      </c>
      <c r="Q43" s="30">
        <f>FC_TRA_RAIL_E!Q43+FC_TRA_ROAD_E!Q43+FC_TRA_DAVI_E!Q43+FC_TRA_DNAVI_E!Q43+FC_TRA_PIPE_E!Q43</f>
        <v>170639.45812553741</v>
      </c>
      <c r="R43" s="30">
        <f>FC_TRA_RAIL_E!R43+FC_TRA_ROAD_E!R43+FC_TRA_DAVI_E!R43+FC_TRA_DNAVI_E!R43+FC_TRA_PIPE_E!R43</f>
        <v>174796.37515047289</v>
      </c>
      <c r="S43" s="30">
        <f>FC_TRA_RAIL_E!S43+FC_TRA_ROAD_E!S43+FC_TRA_DAVI_E!S43+FC_TRA_DNAVI_E!S43+FC_TRA_PIPE_E!S43</f>
        <v>180367.8959587274</v>
      </c>
      <c r="T43" s="30">
        <f>FC_TRA_RAIL_E!T43+FC_TRA_ROAD_E!T43+FC_TRA_DAVI_E!T43+FC_TRA_DNAVI_E!T43+FC_TRA_PIPE_E!T43</f>
        <v>183911.02080825446</v>
      </c>
      <c r="U43" s="30">
        <f>FC_TRA_RAIL_E!U43+FC_TRA_ROAD_E!U43+FC_TRA_DAVI_E!U43+FC_TRA_DNAVI_E!U43+FC_TRA_PIPE_E!U43</f>
        <v>183383.49664660363</v>
      </c>
      <c r="V43" s="30">
        <f>FC_TRA_RAIL_E!V43+FC_TRA_ROAD_E!V43+FC_TRA_DAVI_E!V43+FC_TRA_DNAVI_E!V43+FC_TRA_PIPE_E!V43</f>
        <v>183594.3357695615</v>
      </c>
      <c r="W43" s="30">
        <f>FC_TRA_RAIL_E!W43+FC_TRA_ROAD_E!W43+FC_TRA_DAVI_E!W43+FC_TRA_DNAVI_E!W43+FC_TRA_PIPE_E!W43</f>
        <v>161223.66655202062</v>
      </c>
      <c r="X43" s="30">
        <f>FC_TRA_RAIL_E!X43+FC_TRA_ROAD_E!X43+FC_TRA_DAVI_E!X43+FC_TRA_DNAVI_E!X43+FC_TRA_PIPE_E!X43</f>
        <v>173676.72596732585</v>
      </c>
    </row>
    <row r="44" spans="1:24" ht="11.25" customHeight="1" x14ac:dyDescent="0.2">
      <c r="A44" s="39" t="s">
        <v>75</v>
      </c>
      <c r="B44" s="23" t="s">
        <v>76</v>
      </c>
      <c r="C44" s="30">
        <f>FC_TRA_RAIL_E!C44+FC_TRA_ROAD_E!C44+FC_TRA_DAVI_E!C44+FC_TRA_DNAVI_E!C44+FC_TRA_PIPE_E!C44</f>
        <v>1313.5498710232157</v>
      </c>
      <c r="D44" s="30">
        <f>FC_TRA_RAIL_E!D44+FC_TRA_ROAD_E!D44+FC_TRA_DAVI_E!D44+FC_TRA_DNAVI_E!D44+FC_TRA_PIPE_E!D44</f>
        <v>1421.6649183147033</v>
      </c>
      <c r="E44" s="30">
        <f>FC_TRA_RAIL_E!E44+FC_TRA_ROAD_E!E44+FC_TRA_DAVI_E!E44+FC_TRA_DNAVI_E!E44+FC_TRA_PIPE_E!E44</f>
        <v>1431.2195184866721</v>
      </c>
      <c r="F44" s="30">
        <f>FC_TRA_RAIL_E!F44+FC_TRA_ROAD_E!F44+FC_TRA_DAVI_E!F44+FC_TRA_DNAVI_E!F44+FC_TRA_PIPE_E!F44</f>
        <v>1576.3531384350817</v>
      </c>
      <c r="G44" s="30">
        <f>FC_TRA_RAIL_E!G44+FC_TRA_ROAD_E!G44+FC_TRA_DAVI_E!G44+FC_TRA_DNAVI_E!G44+FC_TRA_PIPE_E!G44</f>
        <v>1469.0499570077384</v>
      </c>
      <c r="H44" s="30">
        <f>FC_TRA_RAIL_E!H44+FC_TRA_ROAD_E!H44+FC_TRA_DAVI_E!H44+FC_TRA_DNAVI_E!H44+FC_TRA_PIPE_E!H44</f>
        <v>1375.0226999140154</v>
      </c>
      <c r="I44" s="30">
        <f>FC_TRA_RAIL_E!I44+FC_TRA_ROAD_E!I44+FC_TRA_DAVI_E!I44+FC_TRA_DNAVI_E!I44+FC_TRA_PIPE_E!I44</f>
        <v>1545.7578675838352</v>
      </c>
      <c r="J44" s="30">
        <f>FC_TRA_RAIL_E!J44+FC_TRA_ROAD_E!J44+FC_TRA_DAVI_E!J44+FC_TRA_DNAVI_E!J44+FC_TRA_PIPE_E!J44</f>
        <v>1632.1371453138431</v>
      </c>
      <c r="K44" s="30">
        <f>FC_TRA_RAIL_E!K44+FC_TRA_ROAD_E!K44+FC_TRA_DAVI_E!K44+FC_TRA_DNAVI_E!K44+FC_TRA_PIPE_E!K44</f>
        <v>1550.8018056749784</v>
      </c>
      <c r="L44" s="30">
        <f>FC_TRA_RAIL_E!L44+FC_TRA_ROAD_E!L44+FC_TRA_DAVI_E!L44+FC_TRA_DNAVI_E!L44+FC_TRA_PIPE_E!L44</f>
        <v>1781.3037833190026</v>
      </c>
      <c r="M44" s="30">
        <f>FC_TRA_RAIL_E!M44+FC_TRA_ROAD_E!M44+FC_TRA_DAVI_E!M44+FC_TRA_DNAVI_E!M44+FC_TRA_PIPE_E!M44</f>
        <v>1414.464660361135</v>
      </c>
      <c r="N44" s="30">
        <f>FC_TRA_RAIL_E!N44+FC_TRA_ROAD_E!N44+FC_TRA_DAVI_E!N44+FC_TRA_DNAVI_E!N44+FC_TRA_PIPE_E!N44</f>
        <v>1143.1067067927772</v>
      </c>
      <c r="O44" s="30">
        <f>FC_TRA_RAIL_E!O44+FC_TRA_ROAD_E!O44+FC_TRA_DAVI_E!O44+FC_TRA_DNAVI_E!O44+FC_TRA_PIPE_E!O44</f>
        <v>1027.1532244196044</v>
      </c>
      <c r="P44" s="30">
        <f>FC_TRA_RAIL_E!P44+FC_TRA_ROAD_E!P44+FC_TRA_DAVI_E!P44+FC_TRA_DNAVI_E!P44+FC_TRA_PIPE_E!P44</f>
        <v>936.93800515907128</v>
      </c>
      <c r="Q44" s="30">
        <f>FC_TRA_RAIL_E!Q44+FC_TRA_ROAD_E!Q44+FC_TRA_DAVI_E!Q44+FC_TRA_DNAVI_E!Q44+FC_TRA_PIPE_E!Q44</f>
        <v>893.96792777300084</v>
      </c>
      <c r="R44" s="30">
        <f>FC_TRA_RAIL_E!R44+FC_TRA_ROAD_E!R44+FC_TRA_DAVI_E!R44+FC_TRA_DNAVI_E!R44+FC_TRA_PIPE_E!R44</f>
        <v>944.01066208082557</v>
      </c>
      <c r="S44" s="30">
        <f>FC_TRA_RAIL_E!S44+FC_TRA_ROAD_E!S44+FC_TRA_DAVI_E!S44+FC_TRA_DNAVI_E!S44+FC_TRA_PIPE_E!S44</f>
        <v>1139.1590713671535</v>
      </c>
      <c r="T44" s="30">
        <f>FC_TRA_RAIL_E!T44+FC_TRA_ROAD_E!T44+FC_TRA_DAVI_E!T44+FC_TRA_DNAVI_E!T44+FC_TRA_PIPE_E!T44</f>
        <v>1336.0480653482371</v>
      </c>
      <c r="U44" s="30">
        <f>FC_TRA_RAIL_E!U44+FC_TRA_ROAD_E!U44+FC_TRA_DAVI_E!U44+FC_TRA_DNAVI_E!U44+FC_TRA_PIPE_E!U44</f>
        <v>1361.145743766122</v>
      </c>
      <c r="V44" s="30">
        <f>FC_TRA_RAIL_E!V44+FC_TRA_ROAD_E!V44+FC_TRA_DAVI_E!V44+FC_TRA_DNAVI_E!V44+FC_TRA_PIPE_E!V44</f>
        <v>1436.7103181427342</v>
      </c>
      <c r="W44" s="30">
        <f>FC_TRA_RAIL_E!W44+FC_TRA_ROAD_E!W44+FC_TRA_DAVI_E!W44+FC_TRA_DNAVI_E!W44+FC_TRA_PIPE_E!W44</f>
        <v>1134.9012897678417</v>
      </c>
      <c r="X44" s="30">
        <f>FC_TRA_RAIL_E!X44+FC_TRA_ROAD_E!X44+FC_TRA_DAVI_E!X44+FC_TRA_DNAVI_E!X44+FC_TRA_PIPE_E!X44</f>
        <v>1130.0584694754943</v>
      </c>
    </row>
    <row r="45" spans="1:24" ht="11.25" customHeight="1" x14ac:dyDescent="0.2">
      <c r="A45" s="39" t="s">
        <v>77</v>
      </c>
      <c r="B45" s="23" t="s">
        <v>78</v>
      </c>
      <c r="C45" s="30">
        <f>FC_TRA_RAIL_E!C45+FC_TRA_ROAD_E!C45+FC_TRA_DAVI_E!C45+FC_TRA_DNAVI_E!C45+FC_TRA_PIPE_E!C45</f>
        <v>1.053310404127257</v>
      </c>
      <c r="D45" s="30">
        <f>FC_TRA_RAIL_E!D45+FC_TRA_ROAD_E!D45+FC_TRA_DAVI_E!D45+FC_TRA_DNAVI_E!D45+FC_TRA_PIPE_E!D45</f>
        <v>1.053310404127257</v>
      </c>
      <c r="E45" s="30">
        <f>FC_TRA_RAIL_E!E45+FC_TRA_ROAD_E!E45+FC_TRA_DAVI_E!E45+FC_TRA_DNAVI_E!E45+FC_TRA_PIPE_E!E45</f>
        <v>3.1599312123817711</v>
      </c>
      <c r="F45" s="30">
        <f>FC_TRA_RAIL_E!F45+FC_TRA_ROAD_E!F45+FC_TRA_DAVI_E!F45+FC_TRA_DNAVI_E!F45+FC_TRA_PIPE_E!F45</f>
        <v>2.1066208082545139</v>
      </c>
      <c r="G45" s="30">
        <f>FC_TRA_RAIL_E!G45+FC_TRA_ROAD_E!G45+FC_TRA_DAVI_E!G45+FC_TRA_DNAVI_E!G45+FC_TRA_PIPE_E!G45</f>
        <v>4.2132416165090287</v>
      </c>
      <c r="H45" s="30">
        <f>FC_TRA_RAIL_E!H45+FC_TRA_ROAD_E!H45+FC_TRA_DAVI_E!H45+FC_TRA_DNAVI_E!H45+FC_TRA_PIPE_E!H45</f>
        <v>4.0047291487532233</v>
      </c>
      <c r="I45" s="30">
        <f>FC_TRA_RAIL_E!I45+FC_TRA_ROAD_E!I45+FC_TRA_DAVI_E!I45+FC_TRA_DNAVI_E!I45+FC_TRA_PIPE_E!I45</f>
        <v>4.7441100601891657</v>
      </c>
      <c r="J45" s="30">
        <f>FC_TRA_RAIL_E!J45+FC_TRA_ROAD_E!J45+FC_TRA_DAVI_E!J45+FC_TRA_DNAVI_E!J45+FC_TRA_PIPE_E!J45</f>
        <v>2.4837489251934648</v>
      </c>
      <c r="K45" s="30">
        <f>FC_TRA_RAIL_E!K45+FC_TRA_ROAD_E!K45+FC_TRA_DAVI_E!K45+FC_TRA_DNAVI_E!K45+FC_TRA_PIPE_E!K45</f>
        <v>15.814445399828029</v>
      </c>
      <c r="L45" s="30">
        <f>FC_TRA_RAIL_E!L45+FC_TRA_ROAD_E!L45+FC_TRA_DAVI_E!L45+FC_TRA_DNAVI_E!L45+FC_TRA_PIPE_E!L45</f>
        <v>4.0974204643164223</v>
      </c>
      <c r="M45" s="30">
        <f>FC_TRA_RAIL_E!M45+FC_TRA_ROAD_E!M45+FC_TRA_DAVI_E!M45+FC_TRA_DNAVI_E!M45+FC_TRA_PIPE_E!M45</f>
        <v>7.4036973344797934</v>
      </c>
      <c r="N45" s="30">
        <f>FC_TRA_RAIL_E!N45+FC_TRA_ROAD_E!N45+FC_TRA_DAVI_E!N45+FC_TRA_DNAVI_E!N45+FC_TRA_PIPE_E!N45</f>
        <v>5.525709372312984</v>
      </c>
      <c r="O45" s="30">
        <f>FC_TRA_RAIL_E!O45+FC_TRA_ROAD_E!O45+FC_TRA_DAVI_E!O45+FC_TRA_DNAVI_E!O45+FC_TRA_PIPE_E!O45</f>
        <v>6.1344797936371442</v>
      </c>
      <c r="P45" s="30">
        <f>FC_TRA_RAIL_E!P45+FC_TRA_ROAD_E!P45+FC_TRA_DAVI_E!P45+FC_TRA_DNAVI_E!P45+FC_TRA_PIPE_E!P45</f>
        <v>10.193981083404989</v>
      </c>
      <c r="Q45" s="30">
        <f>FC_TRA_RAIL_E!Q45+FC_TRA_ROAD_E!Q45+FC_TRA_DAVI_E!Q45+FC_TRA_DNAVI_E!Q45+FC_TRA_PIPE_E!Q45</f>
        <v>13.06001719690456</v>
      </c>
      <c r="R45" s="30">
        <f>FC_TRA_RAIL_E!R45+FC_TRA_ROAD_E!R45+FC_TRA_DAVI_E!R45+FC_TRA_DNAVI_E!R45+FC_TRA_PIPE_E!R45</f>
        <v>14.015391229578681</v>
      </c>
      <c r="S45" s="30">
        <f>FC_TRA_RAIL_E!S45+FC_TRA_ROAD_E!S45+FC_TRA_DAVI_E!S45+FC_TRA_DNAVI_E!S45+FC_TRA_PIPE_E!S45</f>
        <v>14.072226999140153</v>
      </c>
      <c r="T45" s="30">
        <f>FC_TRA_RAIL_E!T45+FC_TRA_ROAD_E!T45+FC_TRA_DAVI_E!T45+FC_TRA_DNAVI_E!T45+FC_TRA_PIPE_E!T45</f>
        <v>14.566208082545142</v>
      </c>
      <c r="U45" s="30">
        <f>FC_TRA_RAIL_E!U45+FC_TRA_ROAD_E!U45+FC_TRA_DAVI_E!U45+FC_TRA_DNAVI_E!U45+FC_TRA_PIPE_E!U45</f>
        <v>13.666723989681858</v>
      </c>
      <c r="V45" s="30">
        <f>FC_TRA_RAIL_E!V45+FC_TRA_ROAD_E!V45+FC_TRA_DAVI_E!V45+FC_TRA_DNAVI_E!V45+FC_TRA_PIPE_E!V45</f>
        <v>13.19165950128977</v>
      </c>
      <c r="W45" s="30">
        <f>FC_TRA_RAIL_E!W45+FC_TRA_ROAD_E!W45+FC_TRA_DAVI_E!W45+FC_TRA_DNAVI_E!W45+FC_TRA_PIPE_E!W45</f>
        <v>11.592777300085981</v>
      </c>
      <c r="X45" s="30">
        <f>FC_TRA_RAIL_E!X45+FC_TRA_ROAD_E!X45+FC_TRA_DAVI_E!X45+FC_TRA_DNAVI_E!X45+FC_TRA_PIPE_E!X45</f>
        <v>12.867239896818569</v>
      </c>
    </row>
    <row r="46" spans="1:24" ht="11.25" customHeight="1" x14ac:dyDescent="0.2">
      <c r="A46" s="39" t="s">
        <v>79</v>
      </c>
      <c r="B46" s="23" t="s">
        <v>80</v>
      </c>
      <c r="C46" s="30">
        <f>FC_TRA_RAIL_E!C46+FC_TRA_ROAD_E!C46+FC_TRA_DAVI_E!C46+FC_TRA_DNAVI_E!C46+FC_TRA_PIPE_E!C46</f>
        <v>0</v>
      </c>
      <c r="D46" s="30">
        <f>FC_TRA_RAIL_E!D46+FC_TRA_ROAD_E!D46+FC_TRA_DAVI_E!D46+FC_TRA_DNAVI_E!D46+FC_TRA_PIPE_E!D46</f>
        <v>0</v>
      </c>
      <c r="E46" s="30">
        <f>FC_TRA_RAIL_E!E46+FC_TRA_ROAD_E!E46+FC_TRA_DAVI_E!E46+FC_TRA_DNAVI_E!E46+FC_TRA_PIPE_E!E46</f>
        <v>0</v>
      </c>
      <c r="F46" s="30">
        <f>FC_TRA_RAIL_E!F46+FC_TRA_ROAD_E!F46+FC_TRA_DAVI_E!F46+FC_TRA_DNAVI_E!F46+FC_TRA_PIPE_E!F46</f>
        <v>0</v>
      </c>
      <c r="G46" s="30">
        <f>FC_TRA_RAIL_E!G46+FC_TRA_ROAD_E!G46+FC_TRA_DAVI_E!G46+FC_TRA_DNAVI_E!G46+FC_TRA_PIPE_E!G46</f>
        <v>0</v>
      </c>
      <c r="H46" s="30">
        <f>FC_TRA_RAIL_E!H46+FC_TRA_ROAD_E!H46+FC_TRA_DAVI_E!H46+FC_TRA_DNAVI_E!H46+FC_TRA_PIPE_E!H46</f>
        <v>0</v>
      </c>
      <c r="I46" s="30">
        <f>FC_TRA_RAIL_E!I46+FC_TRA_ROAD_E!I46+FC_TRA_DAVI_E!I46+FC_TRA_DNAVI_E!I46+FC_TRA_PIPE_E!I46</f>
        <v>0</v>
      </c>
      <c r="J46" s="30">
        <f>FC_TRA_RAIL_E!J46+FC_TRA_ROAD_E!J46+FC_TRA_DAVI_E!J46+FC_TRA_DNAVI_E!J46+FC_TRA_PIPE_E!J46</f>
        <v>0</v>
      </c>
      <c r="K46" s="30">
        <f>FC_TRA_RAIL_E!K46+FC_TRA_ROAD_E!K46+FC_TRA_DAVI_E!K46+FC_TRA_DNAVI_E!K46+FC_TRA_PIPE_E!K46</f>
        <v>0</v>
      </c>
      <c r="L46" s="30">
        <f>FC_TRA_RAIL_E!L46+FC_TRA_ROAD_E!L46+FC_TRA_DAVI_E!L46+FC_TRA_DNAVI_E!L46+FC_TRA_PIPE_E!L46</f>
        <v>0</v>
      </c>
      <c r="M46" s="30">
        <f>FC_TRA_RAIL_E!M46+FC_TRA_ROAD_E!M46+FC_TRA_DAVI_E!M46+FC_TRA_DNAVI_E!M46+FC_TRA_PIPE_E!M46</f>
        <v>0</v>
      </c>
      <c r="N46" s="30">
        <f>FC_TRA_RAIL_E!N46+FC_TRA_ROAD_E!N46+FC_TRA_DAVI_E!N46+FC_TRA_DNAVI_E!N46+FC_TRA_PIPE_E!N46</f>
        <v>0</v>
      </c>
      <c r="O46" s="30">
        <f>FC_TRA_RAIL_E!O46+FC_TRA_ROAD_E!O46+FC_TRA_DAVI_E!O46+FC_TRA_DNAVI_E!O46+FC_TRA_PIPE_E!O46</f>
        <v>0</v>
      </c>
      <c r="P46" s="30">
        <f>FC_TRA_RAIL_E!P46+FC_TRA_ROAD_E!P46+FC_TRA_DAVI_E!P46+FC_TRA_DNAVI_E!P46+FC_TRA_PIPE_E!P46</f>
        <v>0</v>
      </c>
      <c r="Q46" s="30">
        <f>FC_TRA_RAIL_E!Q46+FC_TRA_ROAD_E!Q46+FC_TRA_DAVI_E!Q46+FC_TRA_DNAVI_E!Q46+FC_TRA_PIPE_E!Q46</f>
        <v>0</v>
      </c>
      <c r="R46" s="30">
        <f>FC_TRA_RAIL_E!R46+FC_TRA_ROAD_E!R46+FC_TRA_DAVI_E!R46+FC_TRA_DNAVI_E!R46+FC_TRA_PIPE_E!R46</f>
        <v>0</v>
      </c>
      <c r="S46" s="30">
        <f>FC_TRA_RAIL_E!S46+FC_TRA_ROAD_E!S46+FC_TRA_DAVI_E!S46+FC_TRA_DNAVI_E!S46+FC_TRA_PIPE_E!S46</f>
        <v>0</v>
      </c>
      <c r="T46" s="30">
        <f>FC_TRA_RAIL_E!T46+FC_TRA_ROAD_E!T46+FC_TRA_DAVI_E!T46+FC_TRA_DNAVI_E!T46+FC_TRA_PIPE_E!T46</f>
        <v>0</v>
      </c>
      <c r="U46" s="30">
        <f>FC_TRA_RAIL_E!U46+FC_TRA_ROAD_E!U46+FC_TRA_DAVI_E!U46+FC_TRA_DNAVI_E!U46+FC_TRA_PIPE_E!U46</f>
        <v>0</v>
      </c>
      <c r="V46" s="30">
        <f>FC_TRA_RAIL_E!V46+FC_TRA_ROAD_E!V46+FC_TRA_DAVI_E!V46+FC_TRA_DNAVI_E!V46+FC_TRA_PIPE_E!V46</f>
        <v>0</v>
      </c>
      <c r="W46" s="30">
        <f>FC_TRA_RAIL_E!W46+FC_TRA_ROAD_E!W46+FC_TRA_DAVI_E!W46+FC_TRA_DNAVI_E!W46+FC_TRA_PIPE_E!W46</f>
        <v>0</v>
      </c>
      <c r="X46" s="30">
        <f>FC_TRA_RAIL_E!X46+FC_TRA_ROAD_E!X46+FC_TRA_DAVI_E!X46+FC_TRA_DNAVI_E!X46+FC_TRA_PIPE_E!X46</f>
        <v>0</v>
      </c>
    </row>
    <row r="47" spans="1:24" ht="11.25" customHeight="1" x14ac:dyDescent="0.2">
      <c r="A47" s="39" t="s">
        <v>81</v>
      </c>
      <c r="B47" s="23" t="s">
        <v>82</v>
      </c>
      <c r="C47" s="30">
        <f>FC_TRA_RAIL_E!C47+FC_TRA_ROAD_E!C47+FC_TRA_DAVI_E!C47+FC_TRA_DNAVI_E!C47+FC_TRA_PIPE_E!C47</f>
        <v>0</v>
      </c>
      <c r="D47" s="30">
        <f>FC_TRA_RAIL_E!D47+FC_TRA_ROAD_E!D47+FC_TRA_DAVI_E!D47+FC_TRA_DNAVI_E!D47+FC_TRA_PIPE_E!D47</f>
        <v>0</v>
      </c>
      <c r="E47" s="30">
        <f>FC_TRA_RAIL_E!E47+FC_TRA_ROAD_E!E47+FC_TRA_DAVI_E!E47+FC_TRA_DNAVI_E!E47+FC_TRA_PIPE_E!E47</f>
        <v>0</v>
      </c>
      <c r="F47" s="30">
        <f>FC_TRA_RAIL_E!F47+FC_TRA_ROAD_E!F47+FC_TRA_DAVI_E!F47+FC_TRA_DNAVI_E!F47+FC_TRA_PIPE_E!F47</f>
        <v>0</v>
      </c>
      <c r="G47" s="30">
        <f>FC_TRA_RAIL_E!G47+FC_TRA_ROAD_E!G47+FC_TRA_DAVI_E!G47+FC_TRA_DNAVI_E!G47+FC_TRA_PIPE_E!G47</f>
        <v>0</v>
      </c>
      <c r="H47" s="30">
        <f>FC_TRA_RAIL_E!H47+FC_TRA_ROAD_E!H47+FC_TRA_DAVI_E!H47+FC_TRA_DNAVI_E!H47+FC_TRA_PIPE_E!H47</f>
        <v>0</v>
      </c>
      <c r="I47" s="30">
        <f>FC_TRA_RAIL_E!I47+FC_TRA_ROAD_E!I47+FC_TRA_DAVI_E!I47+FC_TRA_DNAVI_E!I47+FC_TRA_PIPE_E!I47</f>
        <v>0</v>
      </c>
      <c r="J47" s="30">
        <f>FC_TRA_RAIL_E!J47+FC_TRA_ROAD_E!J47+FC_TRA_DAVI_E!J47+FC_TRA_DNAVI_E!J47+FC_TRA_PIPE_E!J47</f>
        <v>0</v>
      </c>
      <c r="K47" s="30">
        <f>FC_TRA_RAIL_E!K47+FC_TRA_ROAD_E!K47+FC_TRA_DAVI_E!K47+FC_TRA_DNAVI_E!K47+FC_TRA_PIPE_E!K47</f>
        <v>0</v>
      </c>
      <c r="L47" s="30">
        <f>FC_TRA_RAIL_E!L47+FC_TRA_ROAD_E!L47+FC_TRA_DAVI_E!L47+FC_TRA_DNAVI_E!L47+FC_TRA_PIPE_E!L47</f>
        <v>0</v>
      </c>
      <c r="M47" s="30">
        <f>FC_TRA_RAIL_E!M47+FC_TRA_ROAD_E!M47+FC_TRA_DAVI_E!M47+FC_TRA_DNAVI_E!M47+FC_TRA_PIPE_E!M47</f>
        <v>0</v>
      </c>
      <c r="N47" s="30">
        <f>FC_TRA_RAIL_E!N47+FC_TRA_ROAD_E!N47+FC_TRA_DAVI_E!N47+FC_TRA_DNAVI_E!N47+FC_TRA_PIPE_E!N47</f>
        <v>0</v>
      </c>
      <c r="O47" s="30">
        <f>FC_TRA_RAIL_E!O47+FC_TRA_ROAD_E!O47+FC_TRA_DAVI_E!O47+FC_TRA_DNAVI_E!O47+FC_TRA_PIPE_E!O47</f>
        <v>0</v>
      </c>
      <c r="P47" s="30">
        <f>FC_TRA_RAIL_E!P47+FC_TRA_ROAD_E!P47+FC_TRA_DAVI_E!P47+FC_TRA_DNAVI_E!P47+FC_TRA_PIPE_E!P47</f>
        <v>0</v>
      </c>
      <c r="Q47" s="30">
        <f>FC_TRA_RAIL_E!Q47+FC_TRA_ROAD_E!Q47+FC_TRA_DAVI_E!Q47+FC_TRA_DNAVI_E!Q47+FC_TRA_PIPE_E!Q47</f>
        <v>0</v>
      </c>
      <c r="R47" s="30">
        <f>FC_TRA_RAIL_E!R47+FC_TRA_ROAD_E!R47+FC_TRA_DAVI_E!R47+FC_TRA_DNAVI_E!R47+FC_TRA_PIPE_E!R47</f>
        <v>0</v>
      </c>
      <c r="S47" s="30">
        <f>FC_TRA_RAIL_E!S47+FC_TRA_ROAD_E!S47+FC_TRA_DAVI_E!S47+FC_TRA_DNAVI_E!S47+FC_TRA_PIPE_E!S47</f>
        <v>0</v>
      </c>
      <c r="T47" s="30">
        <f>FC_TRA_RAIL_E!T47+FC_TRA_ROAD_E!T47+FC_TRA_DAVI_E!T47+FC_TRA_DNAVI_E!T47+FC_TRA_PIPE_E!T47</f>
        <v>0</v>
      </c>
      <c r="U47" s="30">
        <f>FC_TRA_RAIL_E!U47+FC_TRA_ROAD_E!U47+FC_TRA_DAVI_E!U47+FC_TRA_DNAVI_E!U47+FC_TRA_PIPE_E!U47</f>
        <v>0</v>
      </c>
      <c r="V47" s="30">
        <f>FC_TRA_RAIL_E!V47+FC_TRA_ROAD_E!V47+FC_TRA_DAVI_E!V47+FC_TRA_DNAVI_E!V47+FC_TRA_PIPE_E!V47</f>
        <v>0</v>
      </c>
      <c r="W47" s="30">
        <f>FC_TRA_RAIL_E!W47+FC_TRA_ROAD_E!W47+FC_TRA_DAVI_E!W47+FC_TRA_DNAVI_E!W47+FC_TRA_PIPE_E!W47</f>
        <v>0</v>
      </c>
      <c r="X47" s="30">
        <f>FC_TRA_RAIL_E!X47+FC_TRA_ROAD_E!X47+FC_TRA_DAVI_E!X47+FC_TRA_DNAVI_E!X47+FC_TRA_PIPE_E!X47</f>
        <v>0</v>
      </c>
    </row>
    <row r="48" spans="1:24" ht="11.25" customHeight="1" x14ac:dyDescent="0.2">
      <c r="A48" s="39" t="s">
        <v>83</v>
      </c>
      <c r="B48" s="23" t="s">
        <v>84</v>
      </c>
      <c r="C48" s="30">
        <f>FC_TRA_RAIL_E!C48+FC_TRA_ROAD_E!C48+FC_TRA_DAVI_E!C48+FC_TRA_DNAVI_E!C48+FC_TRA_PIPE_E!C48</f>
        <v>0</v>
      </c>
      <c r="D48" s="30">
        <f>FC_TRA_RAIL_E!D48+FC_TRA_ROAD_E!D48+FC_TRA_DAVI_E!D48+FC_TRA_DNAVI_E!D48+FC_TRA_PIPE_E!D48</f>
        <v>0</v>
      </c>
      <c r="E48" s="30">
        <f>FC_TRA_RAIL_E!E48+FC_TRA_ROAD_E!E48+FC_TRA_DAVI_E!E48+FC_TRA_DNAVI_E!E48+FC_TRA_PIPE_E!E48</f>
        <v>0</v>
      </c>
      <c r="F48" s="30">
        <f>FC_TRA_RAIL_E!F48+FC_TRA_ROAD_E!F48+FC_TRA_DAVI_E!F48+FC_TRA_DNAVI_E!F48+FC_TRA_PIPE_E!F48</f>
        <v>0</v>
      </c>
      <c r="G48" s="30">
        <f>FC_TRA_RAIL_E!G48+FC_TRA_ROAD_E!G48+FC_TRA_DAVI_E!G48+FC_TRA_DNAVI_E!G48+FC_TRA_PIPE_E!G48</f>
        <v>0</v>
      </c>
      <c r="H48" s="30">
        <f>FC_TRA_RAIL_E!H48+FC_TRA_ROAD_E!H48+FC_TRA_DAVI_E!H48+FC_TRA_DNAVI_E!H48+FC_TRA_PIPE_E!H48</f>
        <v>0</v>
      </c>
      <c r="I48" s="30">
        <f>FC_TRA_RAIL_E!I48+FC_TRA_ROAD_E!I48+FC_TRA_DAVI_E!I48+FC_TRA_DNAVI_E!I48+FC_TRA_PIPE_E!I48</f>
        <v>0</v>
      </c>
      <c r="J48" s="30">
        <f>FC_TRA_RAIL_E!J48+FC_TRA_ROAD_E!J48+FC_TRA_DAVI_E!J48+FC_TRA_DNAVI_E!J48+FC_TRA_PIPE_E!J48</f>
        <v>0</v>
      </c>
      <c r="K48" s="30">
        <f>FC_TRA_RAIL_E!K48+FC_TRA_ROAD_E!K48+FC_TRA_DAVI_E!K48+FC_TRA_DNAVI_E!K48+FC_TRA_PIPE_E!K48</f>
        <v>0</v>
      </c>
      <c r="L48" s="30">
        <f>FC_TRA_RAIL_E!L48+FC_TRA_ROAD_E!L48+FC_TRA_DAVI_E!L48+FC_TRA_DNAVI_E!L48+FC_TRA_PIPE_E!L48</f>
        <v>0</v>
      </c>
      <c r="M48" s="30">
        <f>FC_TRA_RAIL_E!M48+FC_TRA_ROAD_E!M48+FC_TRA_DAVI_E!M48+FC_TRA_DNAVI_E!M48+FC_TRA_PIPE_E!M48</f>
        <v>0</v>
      </c>
      <c r="N48" s="30">
        <f>FC_TRA_RAIL_E!N48+FC_TRA_ROAD_E!N48+FC_TRA_DAVI_E!N48+FC_TRA_DNAVI_E!N48+FC_TRA_PIPE_E!N48</f>
        <v>0</v>
      </c>
      <c r="O48" s="30">
        <f>FC_TRA_RAIL_E!O48+FC_TRA_ROAD_E!O48+FC_TRA_DAVI_E!O48+FC_TRA_DNAVI_E!O48+FC_TRA_PIPE_E!O48</f>
        <v>0</v>
      </c>
      <c r="P48" s="30">
        <f>FC_TRA_RAIL_E!P48+FC_TRA_ROAD_E!P48+FC_TRA_DAVI_E!P48+FC_TRA_DNAVI_E!P48+FC_TRA_PIPE_E!P48</f>
        <v>0</v>
      </c>
      <c r="Q48" s="30">
        <f>FC_TRA_RAIL_E!Q48+FC_TRA_ROAD_E!Q48+FC_TRA_DAVI_E!Q48+FC_TRA_DNAVI_E!Q48+FC_TRA_PIPE_E!Q48</f>
        <v>0</v>
      </c>
      <c r="R48" s="30">
        <f>FC_TRA_RAIL_E!R48+FC_TRA_ROAD_E!R48+FC_TRA_DAVI_E!R48+FC_TRA_DNAVI_E!R48+FC_TRA_PIPE_E!R48</f>
        <v>0</v>
      </c>
      <c r="S48" s="30">
        <f>FC_TRA_RAIL_E!S48+FC_TRA_ROAD_E!S48+FC_TRA_DAVI_E!S48+FC_TRA_DNAVI_E!S48+FC_TRA_PIPE_E!S48</f>
        <v>0</v>
      </c>
      <c r="T48" s="30">
        <f>FC_TRA_RAIL_E!T48+FC_TRA_ROAD_E!T48+FC_TRA_DAVI_E!T48+FC_TRA_DNAVI_E!T48+FC_TRA_PIPE_E!T48</f>
        <v>0</v>
      </c>
      <c r="U48" s="30">
        <f>FC_TRA_RAIL_E!U48+FC_TRA_ROAD_E!U48+FC_TRA_DAVI_E!U48+FC_TRA_DNAVI_E!U48+FC_TRA_PIPE_E!U48</f>
        <v>0</v>
      </c>
      <c r="V48" s="30">
        <f>FC_TRA_RAIL_E!V48+FC_TRA_ROAD_E!V48+FC_TRA_DAVI_E!V48+FC_TRA_DNAVI_E!V48+FC_TRA_PIPE_E!V48</f>
        <v>0.24153052450558904</v>
      </c>
      <c r="W48" s="30">
        <f>FC_TRA_RAIL_E!W48+FC_TRA_ROAD_E!W48+FC_TRA_DAVI_E!W48+FC_TRA_DNAVI_E!W48+FC_TRA_PIPE_E!W48</f>
        <v>0</v>
      </c>
      <c r="X48" s="30">
        <f>FC_TRA_RAIL_E!X48+FC_TRA_ROAD_E!X48+FC_TRA_DAVI_E!X48+FC_TRA_DNAVI_E!X48+FC_TRA_PIPE_E!X48</f>
        <v>0</v>
      </c>
    </row>
    <row r="49" spans="1:24" ht="11.25" customHeight="1" x14ac:dyDescent="0.2">
      <c r="A49" s="39" t="s">
        <v>85</v>
      </c>
      <c r="B49" s="23" t="s">
        <v>86</v>
      </c>
      <c r="C49" s="30">
        <f>FC_TRA_RAIL_E!C49+FC_TRA_ROAD_E!C49+FC_TRA_DAVI_E!C49+FC_TRA_DNAVI_E!C49+FC_TRA_PIPE_E!C49</f>
        <v>0</v>
      </c>
      <c r="D49" s="30">
        <f>FC_TRA_RAIL_E!D49+FC_TRA_ROAD_E!D49+FC_TRA_DAVI_E!D49+FC_TRA_DNAVI_E!D49+FC_TRA_PIPE_E!D49</f>
        <v>0</v>
      </c>
      <c r="E49" s="30">
        <f>FC_TRA_RAIL_E!E49+FC_TRA_ROAD_E!E49+FC_TRA_DAVI_E!E49+FC_TRA_DNAVI_E!E49+FC_TRA_PIPE_E!E49</f>
        <v>0</v>
      </c>
      <c r="F49" s="30">
        <f>FC_TRA_RAIL_E!F49+FC_TRA_ROAD_E!F49+FC_TRA_DAVI_E!F49+FC_TRA_DNAVI_E!F49+FC_TRA_PIPE_E!F49</f>
        <v>0</v>
      </c>
      <c r="G49" s="30">
        <f>FC_TRA_RAIL_E!G49+FC_TRA_ROAD_E!G49+FC_TRA_DAVI_E!G49+FC_TRA_DNAVI_E!G49+FC_TRA_PIPE_E!G49</f>
        <v>0</v>
      </c>
      <c r="H49" s="30">
        <f>FC_TRA_RAIL_E!H49+FC_TRA_ROAD_E!H49+FC_TRA_DAVI_E!H49+FC_TRA_DNAVI_E!H49+FC_TRA_PIPE_E!H49</f>
        <v>0</v>
      </c>
      <c r="I49" s="30">
        <f>FC_TRA_RAIL_E!I49+FC_TRA_ROAD_E!I49+FC_TRA_DAVI_E!I49+FC_TRA_DNAVI_E!I49+FC_TRA_PIPE_E!I49</f>
        <v>0</v>
      </c>
      <c r="J49" s="30">
        <f>FC_TRA_RAIL_E!J49+FC_TRA_ROAD_E!J49+FC_TRA_DAVI_E!J49+FC_TRA_DNAVI_E!J49+FC_TRA_PIPE_E!J49</f>
        <v>0</v>
      </c>
      <c r="K49" s="30">
        <f>FC_TRA_RAIL_E!K49+FC_TRA_ROAD_E!K49+FC_TRA_DAVI_E!K49+FC_TRA_DNAVI_E!K49+FC_TRA_PIPE_E!K49</f>
        <v>0</v>
      </c>
      <c r="L49" s="30">
        <f>FC_TRA_RAIL_E!L49+FC_TRA_ROAD_E!L49+FC_TRA_DAVI_E!L49+FC_TRA_DNAVI_E!L49+FC_TRA_PIPE_E!L49</f>
        <v>0</v>
      </c>
      <c r="M49" s="30">
        <f>FC_TRA_RAIL_E!M49+FC_TRA_ROAD_E!M49+FC_TRA_DAVI_E!M49+FC_TRA_DNAVI_E!M49+FC_TRA_PIPE_E!M49</f>
        <v>0</v>
      </c>
      <c r="N49" s="30">
        <f>FC_TRA_RAIL_E!N49+FC_TRA_ROAD_E!N49+FC_TRA_DAVI_E!N49+FC_TRA_DNAVI_E!N49+FC_TRA_PIPE_E!N49</f>
        <v>0</v>
      </c>
      <c r="O49" s="30">
        <f>FC_TRA_RAIL_E!O49+FC_TRA_ROAD_E!O49+FC_TRA_DAVI_E!O49+FC_TRA_DNAVI_E!O49+FC_TRA_PIPE_E!O49</f>
        <v>0</v>
      </c>
      <c r="P49" s="30">
        <f>FC_TRA_RAIL_E!P49+FC_TRA_ROAD_E!P49+FC_TRA_DAVI_E!P49+FC_TRA_DNAVI_E!P49+FC_TRA_PIPE_E!P49</f>
        <v>0</v>
      </c>
      <c r="Q49" s="30">
        <f>FC_TRA_RAIL_E!Q49+FC_TRA_ROAD_E!Q49+FC_TRA_DAVI_E!Q49+FC_TRA_DNAVI_E!Q49+FC_TRA_PIPE_E!Q49</f>
        <v>0</v>
      </c>
      <c r="R49" s="30">
        <f>FC_TRA_RAIL_E!R49+FC_TRA_ROAD_E!R49+FC_TRA_DAVI_E!R49+FC_TRA_DNAVI_E!R49+FC_TRA_PIPE_E!R49</f>
        <v>0</v>
      </c>
      <c r="S49" s="30">
        <f>FC_TRA_RAIL_E!S49+FC_TRA_ROAD_E!S49+FC_TRA_DAVI_E!S49+FC_TRA_DNAVI_E!S49+FC_TRA_PIPE_E!S49</f>
        <v>0</v>
      </c>
      <c r="T49" s="30">
        <f>FC_TRA_RAIL_E!T49+FC_TRA_ROAD_E!T49+FC_TRA_DAVI_E!T49+FC_TRA_DNAVI_E!T49+FC_TRA_PIPE_E!T49</f>
        <v>0</v>
      </c>
      <c r="U49" s="30">
        <f>FC_TRA_RAIL_E!U49+FC_TRA_ROAD_E!U49+FC_TRA_DAVI_E!U49+FC_TRA_DNAVI_E!U49+FC_TRA_PIPE_E!U49</f>
        <v>0</v>
      </c>
      <c r="V49" s="30">
        <f>FC_TRA_RAIL_E!V49+FC_TRA_ROAD_E!V49+FC_TRA_DAVI_E!V49+FC_TRA_DNAVI_E!V49+FC_TRA_PIPE_E!V49</f>
        <v>0</v>
      </c>
      <c r="W49" s="30">
        <f>FC_TRA_RAIL_E!W49+FC_TRA_ROAD_E!W49+FC_TRA_DAVI_E!W49+FC_TRA_DNAVI_E!W49+FC_TRA_PIPE_E!W49</f>
        <v>0</v>
      </c>
      <c r="X49" s="30">
        <f>FC_TRA_RAIL_E!X49+FC_TRA_ROAD_E!X49+FC_TRA_DAVI_E!X49+FC_TRA_DNAVI_E!X49+FC_TRA_PIPE_E!X49</f>
        <v>0</v>
      </c>
    </row>
    <row r="50" spans="1:24" ht="11.25" customHeight="1" x14ac:dyDescent="0.2">
      <c r="A50" s="39" t="s">
        <v>87</v>
      </c>
      <c r="B50" s="23" t="s">
        <v>88</v>
      </c>
      <c r="C50" s="30">
        <f>FC_TRA_RAIL_E!C50+FC_TRA_ROAD_E!C50+FC_TRA_DAVI_E!C50+FC_TRA_DNAVI_E!C50+FC_TRA_PIPE_E!C50</f>
        <v>0</v>
      </c>
      <c r="D50" s="30">
        <f>FC_TRA_RAIL_E!D50+FC_TRA_ROAD_E!D50+FC_TRA_DAVI_E!D50+FC_TRA_DNAVI_E!D50+FC_TRA_PIPE_E!D50</f>
        <v>0</v>
      </c>
      <c r="E50" s="30">
        <f>FC_TRA_RAIL_E!E50+FC_TRA_ROAD_E!E50+FC_TRA_DAVI_E!E50+FC_TRA_DNAVI_E!E50+FC_TRA_PIPE_E!E50</f>
        <v>0</v>
      </c>
      <c r="F50" s="30">
        <f>FC_TRA_RAIL_E!F50+FC_TRA_ROAD_E!F50+FC_TRA_DAVI_E!F50+FC_TRA_DNAVI_E!F50+FC_TRA_PIPE_E!F50</f>
        <v>0</v>
      </c>
      <c r="G50" s="30">
        <f>FC_TRA_RAIL_E!G50+FC_TRA_ROAD_E!G50+FC_TRA_DAVI_E!G50+FC_TRA_DNAVI_E!G50+FC_TRA_PIPE_E!G50</f>
        <v>7.643078245915734</v>
      </c>
      <c r="H50" s="30">
        <f>FC_TRA_RAIL_E!H50+FC_TRA_ROAD_E!H50+FC_TRA_DAVI_E!H50+FC_TRA_DNAVI_E!H50+FC_TRA_PIPE_E!H50</f>
        <v>0</v>
      </c>
      <c r="I50" s="30">
        <f>FC_TRA_RAIL_E!I50+FC_TRA_ROAD_E!I50+FC_TRA_DAVI_E!I50+FC_TRA_DNAVI_E!I50+FC_TRA_PIPE_E!I50</f>
        <v>0</v>
      </c>
      <c r="J50" s="30">
        <f>FC_TRA_RAIL_E!J50+FC_TRA_ROAD_E!J50+FC_TRA_DAVI_E!J50+FC_TRA_DNAVI_E!J50+FC_TRA_PIPE_E!J50</f>
        <v>0</v>
      </c>
      <c r="K50" s="30">
        <f>FC_TRA_RAIL_E!K50+FC_TRA_ROAD_E!K50+FC_TRA_DAVI_E!K50+FC_TRA_DNAVI_E!K50+FC_TRA_PIPE_E!K50</f>
        <v>0</v>
      </c>
      <c r="L50" s="30">
        <f>FC_TRA_RAIL_E!L50+FC_TRA_ROAD_E!L50+FC_TRA_DAVI_E!L50+FC_TRA_DNAVI_E!L50+FC_TRA_PIPE_E!L50</f>
        <v>0</v>
      </c>
      <c r="M50" s="30">
        <f>FC_TRA_RAIL_E!M50+FC_TRA_ROAD_E!M50+FC_TRA_DAVI_E!M50+FC_TRA_DNAVI_E!M50+FC_TRA_PIPE_E!M50</f>
        <v>0</v>
      </c>
      <c r="N50" s="30">
        <f>FC_TRA_RAIL_E!N50+FC_TRA_ROAD_E!N50+FC_TRA_DAVI_E!N50+FC_TRA_DNAVI_E!N50+FC_TRA_PIPE_E!N50</f>
        <v>0</v>
      </c>
      <c r="O50" s="30">
        <f>FC_TRA_RAIL_E!O50+FC_TRA_ROAD_E!O50+FC_TRA_DAVI_E!O50+FC_TRA_DNAVI_E!O50+FC_TRA_PIPE_E!O50</f>
        <v>0</v>
      </c>
      <c r="P50" s="30">
        <f>FC_TRA_RAIL_E!P50+FC_TRA_ROAD_E!P50+FC_TRA_DAVI_E!P50+FC_TRA_DNAVI_E!P50+FC_TRA_PIPE_E!P50</f>
        <v>0</v>
      </c>
      <c r="Q50" s="30">
        <f>FC_TRA_RAIL_E!Q50+FC_TRA_ROAD_E!Q50+FC_TRA_DAVI_E!Q50+FC_TRA_DNAVI_E!Q50+FC_TRA_PIPE_E!Q50</f>
        <v>0</v>
      </c>
      <c r="R50" s="30">
        <f>FC_TRA_RAIL_E!R50+FC_TRA_ROAD_E!R50+FC_TRA_DAVI_E!R50+FC_TRA_DNAVI_E!R50+FC_TRA_PIPE_E!R50</f>
        <v>0</v>
      </c>
      <c r="S50" s="30">
        <f>FC_TRA_RAIL_E!S50+FC_TRA_ROAD_E!S50+FC_TRA_DAVI_E!S50+FC_TRA_DNAVI_E!S50+FC_TRA_PIPE_E!S50</f>
        <v>0</v>
      </c>
      <c r="T50" s="30">
        <f>FC_TRA_RAIL_E!T50+FC_TRA_ROAD_E!T50+FC_TRA_DAVI_E!T50+FC_TRA_DNAVI_E!T50+FC_TRA_PIPE_E!T50</f>
        <v>0</v>
      </c>
      <c r="U50" s="30">
        <f>FC_TRA_RAIL_E!U50+FC_TRA_ROAD_E!U50+FC_TRA_DAVI_E!U50+FC_TRA_DNAVI_E!U50+FC_TRA_PIPE_E!U50</f>
        <v>0.70309544282029224</v>
      </c>
      <c r="V50" s="30">
        <f>FC_TRA_RAIL_E!V50+FC_TRA_ROAD_E!V50+FC_TRA_DAVI_E!V50+FC_TRA_DNAVI_E!V50+FC_TRA_PIPE_E!V50</f>
        <v>5.3482373172828883E-2</v>
      </c>
      <c r="W50" s="30">
        <f>FC_TRA_RAIL_E!W50+FC_TRA_ROAD_E!W50+FC_TRA_DAVI_E!W50+FC_TRA_DNAVI_E!W50+FC_TRA_PIPE_E!W50</f>
        <v>7.4462596732588121E-2</v>
      </c>
      <c r="X50" s="30">
        <f>FC_TRA_RAIL_E!X50+FC_TRA_ROAD_E!X50+FC_TRA_DAVI_E!X50+FC_TRA_DNAVI_E!X50+FC_TRA_PIPE_E!X50</f>
        <v>0.1060189165950129</v>
      </c>
    </row>
    <row r="51" spans="1:24" ht="11.25" customHeight="1" x14ac:dyDescent="0.2">
      <c r="A51" s="24" t="s">
        <v>89</v>
      </c>
      <c r="B51" s="25" t="s">
        <v>90</v>
      </c>
      <c r="C51" s="31">
        <f>FC_TRA_RAIL_E!C51+FC_TRA_ROAD_E!C51+FC_TRA_DAVI_E!C51+FC_TRA_DNAVI_E!C51+FC_TRA_PIPE_E!C51</f>
        <v>861.06801375752366</v>
      </c>
      <c r="D51" s="31">
        <f>FC_TRA_RAIL_E!D51+FC_TRA_ROAD_E!D51+FC_TRA_DAVI_E!D51+FC_TRA_DNAVI_E!D51+FC_TRA_PIPE_E!D51</f>
        <v>1663.4792777300083</v>
      </c>
      <c r="E51" s="31">
        <f>FC_TRA_RAIL_E!E51+FC_TRA_ROAD_E!E51+FC_TRA_DAVI_E!E51+FC_TRA_DNAVI_E!E51+FC_TRA_PIPE_E!E51</f>
        <v>1476.0961306964746</v>
      </c>
      <c r="F51" s="31">
        <f>FC_TRA_RAIL_E!F51+FC_TRA_ROAD_E!F51+FC_TRA_DAVI_E!F51+FC_TRA_DNAVI_E!F51+FC_TRA_PIPE_E!F51</f>
        <v>2416.863628546861</v>
      </c>
      <c r="G51" s="31">
        <f>FC_TRA_RAIL_E!G51+FC_TRA_ROAD_E!G51+FC_TRA_DAVI_E!G51+FC_TRA_DNAVI_E!G51+FC_TRA_PIPE_E!G51</f>
        <v>2726.580997420464</v>
      </c>
      <c r="H51" s="31">
        <f>FC_TRA_RAIL_E!H51+FC_TRA_ROAD_E!H51+FC_TRA_DAVI_E!H51+FC_TRA_DNAVI_E!H51+FC_TRA_PIPE_E!H51</f>
        <v>2787.8718830610487</v>
      </c>
      <c r="I51" s="31">
        <f>FC_TRA_RAIL_E!I51+FC_TRA_ROAD_E!I51+FC_TRA_DAVI_E!I51+FC_TRA_DNAVI_E!I51+FC_TRA_PIPE_E!I51</f>
        <v>2679.4705073086843</v>
      </c>
      <c r="J51" s="31">
        <f>FC_TRA_RAIL_E!J51+FC_TRA_ROAD_E!J51+FC_TRA_DAVI_E!J51+FC_TRA_DNAVI_E!J51+FC_TRA_PIPE_E!J51</f>
        <v>2770.7532244196045</v>
      </c>
      <c r="K51" s="31">
        <f>FC_TRA_RAIL_E!K51+FC_TRA_ROAD_E!K51+FC_TRA_DAVI_E!K51+FC_TRA_DNAVI_E!K51+FC_TRA_PIPE_E!K51</f>
        <v>2895.2593293207224</v>
      </c>
      <c r="L51" s="31">
        <f>FC_TRA_RAIL_E!L51+FC_TRA_ROAD_E!L51+FC_TRA_DAVI_E!L51+FC_TRA_DNAVI_E!L51+FC_TRA_PIPE_E!L51</f>
        <v>2537.4427343078246</v>
      </c>
      <c r="M51" s="31">
        <f>FC_TRA_RAIL_E!M51+FC_TRA_ROAD_E!M51+FC_TRA_DAVI_E!M51+FC_TRA_DNAVI_E!M51+FC_TRA_PIPE_E!M51</f>
        <v>2660.3515907136712</v>
      </c>
      <c r="N51" s="31">
        <f>FC_TRA_RAIL_E!N51+FC_TRA_ROAD_E!N51+FC_TRA_DAVI_E!N51+FC_TRA_DNAVI_E!N51+FC_TRA_PIPE_E!N51</f>
        <v>3032.0937231298367</v>
      </c>
      <c r="O51" s="31">
        <f>FC_TRA_RAIL_E!O51+FC_TRA_ROAD_E!O51+FC_TRA_DAVI_E!O51+FC_TRA_DNAVI_E!O51+FC_TRA_PIPE_E!O51</f>
        <v>2833.7889079965603</v>
      </c>
      <c r="P51" s="31">
        <f>FC_TRA_RAIL_E!P51+FC_TRA_ROAD_E!P51+FC_TRA_DAVI_E!P51+FC_TRA_DNAVI_E!P51+FC_TRA_PIPE_E!P51</f>
        <v>3119.9974204643158</v>
      </c>
      <c r="Q51" s="31">
        <f>FC_TRA_RAIL_E!Q51+FC_TRA_ROAD_E!Q51+FC_TRA_DAVI_E!Q51+FC_TRA_DNAVI_E!Q51+FC_TRA_PIPE_E!Q51</f>
        <v>2993.7822871883059</v>
      </c>
      <c r="R51" s="31">
        <f>FC_TRA_RAIL_E!R51+FC_TRA_ROAD_E!R51+FC_TRA_DAVI_E!R51+FC_TRA_DNAVI_E!R51+FC_TRA_PIPE_E!R51</f>
        <v>2995.5055030094582</v>
      </c>
      <c r="S51" s="31">
        <f>FC_TRA_RAIL_E!S51+FC_TRA_ROAD_E!S51+FC_TRA_DAVI_E!S51+FC_TRA_DNAVI_E!S51+FC_TRA_PIPE_E!S51</f>
        <v>3162.4211521926049</v>
      </c>
      <c r="T51" s="31">
        <f>FC_TRA_RAIL_E!T51+FC_TRA_ROAD_E!T51+FC_TRA_DAVI_E!T51+FC_TRA_DNAVI_E!T51+FC_TRA_PIPE_E!T51</f>
        <v>3269.3335339638861</v>
      </c>
      <c r="U51" s="31">
        <f>FC_TRA_RAIL_E!U51+FC_TRA_ROAD_E!U51+FC_TRA_DAVI_E!U51+FC_TRA_DNAVI_E!U51+FC_TRA_PIPE_E!U51</f>
        <v>3488.1271711092004</v>
      </c>
      <c r="V51" s="31">
        <f>FC_TRA_RAIL_E!V51+FC_TRA_ROAD_E!V51+FC_TRA_DAVI_E!V51+FC_TRA_DNAVI_E!V51+FC_TRA_PIPE_E!V51</f>
        <v>3705.0936371453136</v>
      </c>
      <c r="W51" s="31">
        <f>FC_TRA_RAIL_E!W51+FC_TRA_ROAD_E!W51+FC_TRA_DAVI_E!W51+FC_TRA_DNAVI_E!W51+FC_TRA_PIPE_E!W51</f>
        <v>3066.8005159071363</v>
      </c>
      <c r="X51" s="31">
        <f>FC_TRA_RAIL_E!X51+FC_TRA_ROAD_E!X51+FC_TRA_DAVI_E!X51+FC_TRA_DNAVI_E!X51+FC_TRA_PIPE_E!X51</f>
        <v>3423.9291487532237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:V52" si="20">SUM(C53:C70)</f>
        <v>711.55614789337915</v>
      </c>
      <c r="D52" s="31">
        <f t="shared" si="20"/>
        <v>839.33628546861564</v>
      </c>
      <c r="E52" s="31">
        <f t="shared" si="20"/>
        <v>1115.2322441960446</v>
      </c>
      <c r="F52" s="31">
        <f t="shared" si="20"/>
        <v>1381.3637145313844</v>
      </c>
      <c r="G52" s="31">
        <f t="shared" si="20"/>
        <v>1882.6753224419601</v>
      </c>
      <c r="H52" s="31">
        <f t="shared" si="20"/>
        <v>3140.2379191745486</v>
      </c>
      <c r="I52" s="31">
        <f t="shared" si="20"/>
        <v>5195.2823731728286</v>
      </c>
      <c r="J52" s="31">
        <f t="shared" si="20"/>
        <v>7264.5393809114366</v>
      </c>
      <c r="K52" s="31">
        <f t="shared" si="20"/>
        <v>8956.1245055889922</v>
      </c>
      <c r="L52" s="31">
        <f t="shared" si="20"/>
        <v>10585.883662940669</v>
      </c>
      <c r="M52" s="31">
        <f t="shared" si="20"/>
        <v>12010.026397248497</v>
      </c>
      <c r="N52" s="31">
        <f t="shared" si="20"/>
        <v>12679.422441960447</v>
      </c>
      <c r="O52" s="31">
        <f t="shared" si="20"/>
        <v>13524.390541702494</v>
      </c>
      <c r="P52" s="31">
        <f t="shared" si="20"/>
        <v>12029.380223559758</v>
      </c>
      <c r="Q52" s="31">
        <f t="shared" si="20"/>
        <v>13007.507480653481</v>
      </c>
      <c r="R52" s="31">
        <f t="shared" si="20"/>
        <v>13003.617970765261</v>
      </c>
      <c r="S52" s="31">
        <f t="shared" si="20"/>
        <v>12685.377730008599</v>
      </c>
      <c r="T52" s="31">
        <f t="shared" si="20"/>
        <v>13833.322441960447</v>
      </c>
      <c r="U52" s="31">
        <f t="shared" si="20"/>
        <v>15265.77446259673</v>
      </c>
      <c r="V52" s="31">
        <f t="shared" si="20"/>
        <v>15790.161049011176</v>
      </c>
      <c r="W52" s="31">
        <f t="shared" ref="W52:X52" si="21">SUM(W53:W70)</f>
        <v>15983.058469475491</v>
      </c>
      <c r="X52" s="31">
        <f t="shared" si="21"/>
        <v>16679.663370593287</v>
      </c>
    </row>
    <row r="53" spans="1:24" ht="11.25" customHeight="1" x14ac:dyDescent="0.2">
      <c r="A53" s="22" t="s">
        <v>93</v>
      </c>
      <c r="B53" s="23" t="s">
        <v>94</v>
      </c>
      <c r="C53" s="30">
        <f>FC_TRA_RAIL_E!C53+FC_TRA_ROAD_E!C53+FC_TRA_DAVI_E!C53+FC_TRA_DNAVI_E!C53+FC_TRA_PIPE_E!C53</f>
        <v>0</v>
      </c>
      <c r="D53" s="30">
        <f>FC_TRA_RAIL_E!D53+FC_TRA_ROAD_E!D53+FC_TRA_DAVI_E!D53+FC_TRA_DNAVI_E!D53+FC_TRA_PIPE_E!D53</f>
        <v>0</v>
      </c>
      <c r="E53" s="30">
        <f>FC_TRA_RAIL_E!E53+FC_TRA_ROAD_E!E53+FC_TRA_DAVI_E!E53+FC_TRA_DNAVI_E!E53+FC_TRA_PIPE_E!E53</f>
        <v>0</v>
      </c>
      <c r="F53" s="30">
        <f>FC_TRA_RAIL_E!F53+FC_TRA_ROAD_E!F53+FC_TRA_DAVI_E!F53+FC_TRA_DNAVI_E!F53+FC_TRA_PIPE_E!F53</f>
        <v>0</v>
      </c>
      <c r="G53" s="30">
        <f>FC_TRA_RAIL_E!G53+FC_TRA_ROAD_E!G53+FC_TRA_DAVI_E!G53+FC_TRA_DNAVI_E!G53+FC_TRA_PIPE_E!G53</f>
        <v>0</v>
      </c>
      <c r="H53" s="30">
        <f>FC_TRA_RAIL_E!H53+FC_TRA_ROAD_E!H53+FC_TRA_DAVI_E!H53+FC_TRA_DNAVI_E!H53+FC_TRA_PIPE_E!H53</f>
        <v>0</v>
      </c>
      <c r="I53" s="30">
        <f>FC_TRA_RAIL_E!I53+FC_TRA_ROAD_E!I53+FC_TRA_DAVI_E!I53+FC_TRA_DNAVI_E!I53+FC_TRA_PIPE_E!I53</f>
        <v>0</v>
      </c>
      <c r="J53" s="30">
        <f>FC_TRA_RAIL_E!J53+FC_TRA_ROAD_E!J53+FC_TRA_DAVI_E!J53+FC_TRA_DNAVI_E!J53+FC_TRA_PIPE_E!J53</f>
        <v>0</v>
      </c>
      <c r="K53" s="30">
        <f>FC_TRA_RAIL_E!K53+FC_TRA_ROAD_E!K53+FC_TRA_DAVI_E!K53+FC_TRA_DNAVI_E!K53+FC_TRA_PIPE_E!K53</f>
        <v>0</v>
      </c>
      <c r="L53" s="30">
        <f>FC_TRA_RAIL_E!L53+FC_TRA_ROAD_E!L53+FC_TRA_DAVI_E!L53+FC_TRA_DNAVI_E!L53+FC_TRA_PIPE_E!L53</f>
        <v>0</v>
      </c>
      <c r="M53" s="30">
        <f>FC_TRA_RAIL_E!M53+FC_TRA_ROAD_E!M53+FC_TRA_DAVI_E!M53+FC_TRA_DNAVI_E!M53+FC_TRA_PIPE_E!M53</f>
        <v>0</v>
      </c>
      <c r="N53" s="30">
        <f>FC_TRA_RAIL_E!N53+FC_TRA_ROAD_E!N53+FC_TRA_DAVI_E!N53+FC_TRA_DNAVI_E!N53+FC_TRA_PIPE_E!N53</f>
        <v>0</v>
      </c>
      <c r="O53" s="30">
        <f>FC_TRA_RAIL_E!O53+FC_TRA_ROAD_E!O53+FC_TRA_DAVI_E!O53+FC_TRA_DNAVI_E!O53+FC_TRA_PIPE_E!O53</f>
        <v>0</v>
      </c>
      <c r="P53" s="30">
        <f>FC_TRA_RAIL_E!P53+FC_TRA_ROAD_E!P53+FC_TRA_DAVI_E!P53+FC_TRA_DNAVI_E!P53+FC_TRA_PIPE_E!P53</f>
        <v>0</v>
      </c>
      <c r="Q53" s="30">
        <f>FC_TRA_RAIL_E!Q53+FC_TRA_ROAD_E!Q53+FC_TRA_DAVI_E!Q53+FC_TRA_DNAVI_E!Q53+FC_TRA_PIPE_E!Q53</f>
        <v>0</v>
      </c>
      <c r="R53" s="30">
        <f>FC_TRA_RAIL_E!R53+FC_TRA_ROAD_E!R53+FC_TRA_DAVI_E!R53+FC_TRA_DNAVI_E!R53+FC_TRA_PIPE_E!R53</f>
        <v>0</v>
      </c>
      <c r="S53" s="30">
        <f>FC_TRA_RAIL_E!S53+FC_TRA_ROAD_E!S53+FC_TRA_DAVI_E!S53+FC_TRA_DNAVI_E!S53+FC_TRA_PIPE_E!S53</f>
        <v>0</v>
      </c>
      <c r="T53" s="30">
        <f>FC_TRA_RAIL_E!T53+FC_TRA_ROAD_E!T53+FC_TRA_DAVI_E!T53+FC_TRA_DNAVI_E!T53+FC_TRA_PIPE_E!T53</f>
        <v>0</v>
      </c>
      <c r="U53" s="30">
        <f>FC_TRA_RAIL_E!U53+FC_TRA_ROAD_E!U53+FC_TRA_DAVI_E!U53+FC_TRA_DNAVI_E!U53+FC_TRA_PIPE_E!U53</f>
        <v>0</v>
      </c>
      <c r="V53" s="30">
        <f>FC_TRA_RAIL_E!V53+FC_TRA_ROAD_E!V53+FC_TRA_DAVI_E!V53+FC_TRA_DNAVI_E!V53+FC_TRA_PIPE_E!V53</f>
        <v>0</v>
      </c>
      <c r="W53" s="30">
        <f>FC_TRA_RAIL_E!W53+FC_TRA_ROAD_E!W53+FC_TRA_DAVI_E!W53+FC_TRA_DNAVI_E!W53+FC_TRA_PIPE_E!W53</f>
        <v>0</v>
      </c>
      <c r="X53" s="30">
        <f>FC_TRA_RAIL_E!X53+FC_TRA_ROAD_E!X53+FC_TRA_DAVI_E!X53+FC_TRA_DNAVI_E!X53+FC_TRA_PIPE_E!X53</f>
        <v>0</v>
      </c>
    </row>
    <row r="54" spans="1:24" ht="11.25" customHeight="1" x14ac:dyDescent="0.2">
      <c r="A54" s="22" t="s">
        <v>95</v>
      </c>
      <c r="B54" s="23" t="s">
        <v>96</v>
      </c>
      <c r="C54" s="30">
        <f>FC_TRA_RAIL_E!C54+FC_TRA_ROAD_E!C54+FC_TRA_DAVI_E!C54+FC_TRA_DNAVI_E!C54+FC_TRA_PIPE_E!C54</f>
        <v>0</v>
      </c>
      <c r="D54" s="30">
        <f>FC_TRA_RAIL_E!D54+FC_TRA_ROAD_E!D54+FC_TRA_DAVI_E!D54+FC_TRA_DNAVI_E!D54+FC_TRA_PIPE_E!D54</f>
        <v>0</v>
      </c>
      <c r="E54" s="30">
        <f>FC_TRA_RAIL_E!E54+FC_TRA_ROAD_E!E54+FC_TRA_DAVI_E!E54+FC_TRA_DNAVI_E!E54+FC_TRA_PIPE_E!E54</f>
        <v>0</v>
      </c>
      <c r="F54" s="30">
        <f>FC_TRA_RAIL_E!F54+FC_TRA_ROAD_E!F54+FC_TRA_DAVI_E!F54+FC_TRA_DNAVI_E!F54+FC_TRA_PIPE_E!F54</f>
        <v>0</v>
      </c>
      <c r="G54" s="30">
        <f>FC_TRA_RAIL_E!G54+FC_TRA_ROAD_E!G54+FC_TRA_DAVI_E!G54+FC_TRA_DNAVI_E!G54+FC_TRA_PIPE_E!G54</f>
        <v>0</v>
      </c>
      <c r="H54" s="30">
        <f>FC_TRA_RAIL_E!H54+FC_TRA_ROAD_E!H54+FC_TRA_DAVI_E!H54+FC_TRA_DNAVI_E!H54+FC_TRA_PIPE_E!H54</f>
        <v>0</v>
      </c>
      <c r="I54" s="30">
        <f>FC_TRA_RAIL_E!I54+FC_TRA_ROAD_E!I54+FC_TRA_DAVI_E!I54+FC_TRA_DNAVI_E!I54+FC_TRA_PIPE_E!I54</f>
        <v>0</v>
      </c>
      <c r="J54" s="30">
        <f>FC_TRA_RAIL_E!J54+FC_TRA_ROAD_E!J54+FC_TRA_DAVI_E!J54+FC_TRA_DNAVI_E!J54+FC_TRA_PIPE_E!J54</f>
        <v>0</v>
      </c>
      <c r="K54" s="30">
        <f>FC_TRA_RAIL_E!K54+FC_TRA_ROAD_E!K54+FC_TRA_DAVI_E!K54+FC_TRA_DNAVI_E!K54+FC_TRA_PIPE_E!K54</f>
        <v>0</v>
      </c>
      <c r="L54" s="30">
        <f>FC_TRA_RAIL_E!L54+FC_TRA_ROAD_E!L54+FC_TRA_DAVI_E!L54+FC_TRA_DNAVI_E!L54+FC_TRA_PIPE_E!L54</f>
        <v>0</v>
      </c>
      <c r="M54" s="30">
        <f>FC_TRA_RAIL_E!M54+FC_TRA_ROAD_E!M54+FC_TRA_DAVI_E!M54+FC_TRA_DNAVI_E!M54+FC_TRA_PIPE_E!M54</f>
        <v>0</v>
      </c>
      <c r="N54" s="30">
        <f>FC_TRA_RAIL_E!N54+FC_TRA_ROAD_E!N54+FC_TRA_DAVI_E!N54+FC_TRA_DNAVI_E!N54+FC_TRA_PIPE_E!N54</f>
        <v>0</v>
      </c>
      <c r="O54" s="30">
        <f>FC_TRA_RAIL_E!O54+FC_TRA_ROAD_E!O54+FC_TRA_DAVI_E!O54+FC_TRA_DNAVI_E!O54+FC_TRA_PIPE_E!O54</f>
        <v>0</v>
      </c>
      <c r="P54" s="30">
        <f>FC_TRA_RAIL_E!P54+FC_TRA_ROAD_E!P54+FC_TRA_DAVI_E!P54+FC_TRA_DNAVI_E!P54+FC_TRA_PIPE_E!P54</f>
        <v>0</v>
      </c>
      <c r="Q54" s="30">
        <f>FC_TRA_RAIL_E!Q54+FC_TRA_ROAD_E!Q54+FC_TRA_DAVI_E!Q54+FC_TRA_DNAVI_E!Q54+FC_TRA_PIPE_E!Q54</f>
        <v>0</v>
      </c>
      <c r="R54" s="30">
        <f>FC_TRA_RAIL_E!R54+FC_TRA_ROAD_E!R54+FC_TRA_DAVI_E!R54+FC_TRA_DNAVI_E!R54+FC_TRA_PIPE_E!R54</f>
        <v>0</v>
      </c>
      <c r="S54" s="30">
        <f>FC_TRA_RAIL_E!S54+FC_TRA_ROAD_E!S54+FC_TRA_DAVI_E!S54+FC_TRA_DNAVI_E!S54+FC_TRA_PIPE_E!S54</f>
        <v>0</v>
      </c>
      <c r="T54" s="30">
        <f>FC_TRA_RAIL_E!T54+FC_TRA_ROAD_E!T54+FC_TRA_DAVI_E!T54+FC_TRA_DNAVI_E!T54+FC_TRA_PIPE_E!T54</f>
        <v>0</v>
      </c>
      <c r="U54" s="30">
        <f>FC_TRA_RAIL_E!U54+FC_TRA_ROAD_E!U54+FC_TRA_DAVI_E!U54+FC_TRA_DNAVI_E!U54+FC_TRA_PIPE_E!U54</f>
        <v>0</v>
      </c>
      <c r="V54" s="30">
        <f>FC_TRA_RAIL_E!V54+FC_TRA_ROAD_E!V54+FC_TRA_DAVI_E!V54+FC_TRA_DNAVI_E!V54+FC_TRA_PIPE_E!V54</f>
        <v>0</v>
      </c>
      <c r="W54" s="30">
        <f>FC_TRA_RAIL_E!W54+FC_TRA_ROAD_E!W54+FC_TRA_DAVI_E!W54+FC_TRA_DNAVI_E!W54+FC_TRA_PIPE_E!W54</f>
        <v>0</v>
      </c>
      <c r="X54" s="30">
        <f>FC_TRA_RAIL_E!X54+FC_TRA_ROAD_E!X54+FC_TRA_DAVI_E!X54+FC_TRA_DNAVI_E!X54+FC_TRA_PIPE_E!X54</f>
        <v>0</v>
      </c>
    </row>
    <row r="55" spans="1:24" ht="11.25" customHeight="1" x14ac:dyDescent="0.2">
      <c r="A55" s="22" t="s">
        <v>97</v>
      </c>
      <c r="B55" s="23" t="s">
        <v>98</v>
      </c>
      <c r="C55" s="30">
        <f>FC_TRA_RAIL_E!C55+FC_TRA_ROAD_E!C55+FC_TRA_DAVI_E!C55+FC_TRA_DNAVI_E!C55+FC_TRA_PIPE_E!C55</f>
        <v>0</v>
      </c>
      <c r="D55" s="30">
        <f>FC_TRA_RAIL_E!D55+FC_TRA_ROAD_E!D55+FC_TRA_DAVI_E!D55+FC_TRA_DNAVI_E!D55+FC_TRA_PIPE_E!D55</f>
        <v>0</v>
      </c>
      <c r="E55" s="30">
        <f>FC_TRA_RAIL_E!E55+FC_TRA_ROAD_E!E55+FC_TRA_DAVI_E!E55+FC_TRA_DNAVI_E!E55+FC_TRA_PIPE_E!E55</f>
        <v>0</v>
      </c>
      <c r="F55" s="30">
        <f>FC_TRA_RAIL_E!F55+FC_TRA_ROAD_E!F55+FC_TRA_DAVI_E!F55+FC_TRA_DNAVI_E!F55+FC_TRA_PIPE_E!F55</f>
        <v>0</v>
      </c>
      <c r="G55" s="30">
        <f>FC_TRA_RAIL_E!G55+FC_TRA_ROAD_E!G55+FC_TRA_DAVI_E!G55+FC_TRA_DNAVI_E!G55+FC_TRA_PIPE_E!G55</f>
        <v>0</v>
      </c>
      <c r="H55" s="30">
        <f>FC_TRA_RAIL_E!H55+FC_TRA_ROAD_E!H55+FC_TRA_DAVI_E!H55+FC_TRA_DNAVI_E!H55+FC_TRA_PIPE_E!H55</f>
        <v>0</v>
      </c>
      <c r="I55" s="30">
        <f>FC_TRA_RAIL_E!I55+FC_TRA_ROAD_E!I55+FC_TRA_DAVI_E!I55+FC_TRA_DNAVI_E!I55+FC_TRA_PIPE_E!I55</f>
        <v>0</v>
      </c>
      <c r="J55" s="30">
        <f>FC_TRA_RAIL_E!J55+FC_TRA_ROAD_E!J55+FC_TRA_DAVI_E!J55+FC_TRA_DNAVI_E!J55+FC_TRA_PIPE_E!J55</f>
        <v>0</v>
      </c>
      <c r="K55" s="30">
        <f>FC_TRA_RAIL_E!K55+FC_TRA_ROAD_E!K55+FC_TRA_DAVI_E!K55+FC_TRA_DNAVI_E!K55+FC_TRA_PIPE_E!K55</f>
        <v>0</v>
      </c>
      <c r="L55" s="30">
        <f>FC_TRA_RAIL_E!L55+FC_TRA_ROAD_E!L55+FC_TRA_DAVI_E!L55+FC_TRA_DNAVI_E!L55+FC_TRA_PIPE_E!L55</f>
        <v>0</v>
      </c>
      <c r="M55" s="30">
        <f>FC_TRA_RAIL_E!M55+FC_TRA_ROAD_E!M55+FC_TRA_DAVI_E!M55+FC_TRA_DNAVI_E!M55+FC_TRA_PIPE_E!M55</f>
        <v>0</v>
      </c>
      <c r="N55" s="30">
        <f>FC_TRA_RAIL_E!N55+FC_TRA_ROAD_E!N55+FC_TRA_DAVI_E!N55+FC_TRA_DNAVI_E!N55+FC_TRA_PIPE_E!N55</f>
        <v>0</v>
      </c>
      <c r="O55" s="30">
        <f>FC_TRA_RAIL_E!O55+FC_TRA_ROAD_E!O55+FC_TRA_DAVI_E!O55+FC_TRA_DNAVI_E!O55+FC_TRA_PIPE_E!O55</f>
        <v>0</v>
      </c>
      <c r="P55" s="30">
        <f>FC_TRA_RAIL_E!P55+FC_TRA_ROAD_E!P55+FC_TRA_DAVI_E!P55+FC_TRA_DNAVI_E!P55+FC_TRA_PIPE_E!P55</f>
        <v>0</v>
      </c>
      <c r="Q55" s="30">
        <f>FC_TRA_RAIL_E!Q55+FC_TRA_ROAD_E!Q55+FC_TRA_DAVI_E!Q55+FC_TRA_DNAVI_E!Q55+FC_TRA_PIPE_E!Q55</f>
        <v>0</v>
      </c>
      <c r="R55" s="30">
        <f>FC_TRA_RAIL_E!R55+FC_TRA_ROAD_E!R55+FC_TRA_DAVI_E!R55+FC_TRA_DNAVI_E!R55+FC_TRA_PIPE_E!R55</f>
        <v>0</v>
      </c>
      <c r="S55" s="30">
        <f>FC_TRA_RAIL_E!S55+FC_TRA_ROAD_E!S55+FC_TRA_DAVI_E!S55+FC_TRA_DNAVI_E!S55+FC_TRA_PIPE_E!S55</f>
        <v>0</v>
      </c>
      <c r="T55" s="30">
        <f>FC_TRA_RAIL_E!T55+FC_TRA_ROAD_E!T55+FC_TRA_DAVI_E!T55+FC_TRA_DNAVI_E!T55+FC_TRA_PIPE_E!T55</f>
        <v>0</v>
      </c>
      <c r="U55" s="30">
        <f>FC_TRA_RAIL_E!U55+FC_TRA_ROAD_E!U55+FC_TRA_DAVI_E!U55+FC_TRA_DNAVI_E!U55+FC_TRA_PIPE_E!U55</f>
        <v>0</v>
      </c>
      <c r="V55" s="30">
        <f>FC_TRA_RAIL_E!V55+FC_TRA_ROAD_E!V55+FC_TRA_DAVI_E!V55+FC_TRA_DNAVI_E!V55+FC_TRA_PIPE_E!V55</f>
        <v>0</v>
      </c>
      <c r="W55" s="30">
        <f>FC_TRA_RAIL_E!W55+FC_TRA_ROAD_E!W55+FC_TRA_DAVI_E!W55+FC_TRA_DNAVI_E!W55+FC_TRA_PIPE_E!W55</f>
        <v>0</v>
      </c>
      <c r="X55" s="30">
        <f>FC_TRA_RAIL_E!X55+FC_TRA_ROAD_E!X55+FC_TRA_DAVI_E!X55+FC_TRA_DNAVI_E!X55+FC_TRA_PIPE_E!X55</f>
        <v>0</v>
      </c>
    </row>
    <row r="56" spans="1:24" ht="11.25" customHeight="1" x14ac:dyDescent="0.2">
      <c r="A56" s="22" t="s">
        <v>99</v>
      </c>
      <c r="B56" s="23" t="s">
        <v>100</v>
      </c>
      <c r="C56" s="30">
        <f>FC_TRA_RAIL_E!C56+FC_TRA_ROAD_E!C56+FC_TRA_DAVI_E!C56+FC_TRA_DNAVI_E!C56+FC_TRA_PIPE_E!C56</f>
        <v>0</v>
      </c>
      <c r="D56" s="30">
        <f>FC_TRA_RAIL_E!D56+FC_TRA_ROAD_E!D56+FC_TRA_DAVI_E!D56+FC_TRA_DNAVI_E!D56+FC_TRA_PIPE_E!D56</f>
        <v>0</v>
      </c>
      <c r="E56" s="30">
        <f>FC_TRA_RAIL_E!E56+FC_TRA_ROAD_E!E56+FC_TRA_DAVI_E!E56+FC_TRA_DNAVI_E!E56+FC_TRA_PIPE_E!E56</f>
        <v>0</v>
      </c>
      <c r="F56" s="30">
        <f>FC_TRA_RAIL_E!F56+FC_TRA_ROAD_E!F56+FC_TRA_DAVI_E!F56+FC_TRA_DNAVI_E!F56+FC_TRA_PIPE_E!F56</f>
        <v>0</v>
      </c>
      <c r="G56" s="30">
        <f>FC_TRA_RAIL_E!G56+FC_TRA_ROAD_E!G56+FC_TRA_DAVI_E!G56+FC_TRA_DNAVI_E!G56+FC_TRA_PIPE_E!G56</f>
        <v>0</v>
      </c>
      <c r="H56" s="30">
        <f>FC_TRA_RAIL_E!H56+FC_TRA_ROAD_E!H56+FC_TRA_DAVI_E!H56+FC_TRA_DNAVI_E!H56+FC_TRA_PIPE_E!H56</f>
        <v>0</v>
      </c>
      <c r="I56" s="30">
        <f>FC_TRA_RAIL_E!I56+FC_TRA_ROAD_E!I56+FC_TRA_DAVI_E!I56+FC_TRA_DNAVI_E!I56+FC_TRA_PIPE_E!I56</f>
        <v>0</v>
      </c>
      <c r="J56" s="30">
        <f>FC_TRA_RAIL_E!J56+FC_TRA_ROAD_E!J56+FC_TRA_DAVI_E!J56+FC_TRA_DNAVI_E!J56+FC_TRA_PIPE_E!J56</f>
        <v>0</v>
      </c>
      <c r="K56" s="30">
        <f>FC_TRA_RAIL_E!K56+FC_TRA_ROAD_E!K56+FC_TRA_DAVI_E!K56+FC_TRA_DNAVI_E!K56+FC_TRA_PIPE_E!K56</f>
        <v>0</v>
      </c>
      <c r="L56" s="30">
        <f>FC_TRA_RAIL_E!L56+FC_TRA_ROAD_E!L56+FC_TRA_DAVI_E!L56+FC_TRA_DNAVI_E!L56+FC_TRA_PIPE_E!L56</f>
        <v>0</v>
      </c>
      <c r="M56" s="30">
        <f>FC_TRA_RAIL_E!M56+FC_TRA_ROAD_E!M56+FC_TRA_DAVI_E!M56+FC_TRA_DNAVI_E!M56+FC_TRA_PIPE_E!M56</f>
        <v>0</v>
      </c>
      <c r="N56" s="30">
        <f>FC_TRA_RAIL_E!N56+FC_TRA_ROAD_E!N56+FC_TRA_DAVI_E!N56+FC_TRA_DNAVI_E!N56+FC_TRA_PIPE_E!N56</f>
        <v>0</v>
      </c>
      <c r="O56" s="30">
        <f>FC_TRA_RAIL_E!O56+FC_TRA_ROAD_E!O56+FC_TRA_DAVI_E!O56+FC_TRA_DNAVI_E!O56+FC_TRA_PIPE_E!O56</f>
        <v>0</v>
      </c>
      <c r="P56" s="30">
        <f>FC_TRA_RAIL_E!P56+FC_TRA_ROAD_E!P56+FC_TRA_DAVI_E!P56+FC_TRA_DNAVI_E!P56+FC_TRA_PIPE_E!P56</f>
        <v>0</v>
      </c>
      <c r="Q56" s="30">
        <f>FC_TRA_RAIL_E!Q56+FC_TRA_ROAD_E!Q56+FC_TRA_DAVI_E!Q56+FC_TRA_DNAVI_E!Q56+FC_TRA_PIPE_E!Q56</f>
        <v>0</v>
      </c>
      <c r="R56" s="30">
        <f>FC_TRA_RAIL_E!R56+FC_TRA_ROAD_E!R56+FC_TRA_DAVI_E!R56+FC_TRA_DNAVI_E!R56+FC_TRA_PIPE_E!R56</f>
        <v>0</v>
      </c>
      <c r="S56" s="30">
        <f>FC_TRA_RAIL_E!S56+FC_TRA_ROAD_E!S56+FC_TRA_DAVI_E!S56+FC_TRA_DNAVI_E!S56+FC_TRA_PIPE_E!S56</f>
        <v>0</v>
      </c>
      <c r="T56" s="30">
        <f>FC_TRA_RAIL_E!T56+FC_TRA_ROAD_E!T56+FC_TRA_DAVI_E!T56+FC_TRA_DNAVI_E!T56+FC_TRA_PIPE_E!T56</f>
        <v>0</v>
      </c>
      <c r="U56" s="30">
        <f>FC_TRA_RAIL_E!U56+FC_TRA_ROAD_E!U56+FC_TRA_DAVI_E!U56+FC_TRA_DNAVI_E!U56+FC_TRA_PIPE_E!U56</f>
        <v>0</v>
      </c>
      <c r="V56" s="30">
        <f>FC_TRA_RAIL_E!V56+FC_TRA_ROAD_E!V56+FC_TRA_DAVI_E!V56+FC_TRA_DNAVI_E!V56+FC_TRA_PIPE_E!V56</f>
        <v>0</v>
      </c>
      <c r="W56" s="30">
        <f>FC_TRA_RAIL_E!W56+FC_TRA_ROAD_E!W56+FC_TRA_DAVI_E!W56+FC_TRA_DNAVI_E!W56+FC_TRA_PIPE_E!W56</f>
        <v>0</v>
      </c>
      <c r="X56" s="30">
        <f>FC_TRA_RAIL_E!X56+FC_TRA_ROAD_E!X56+FC_TRA_DAVI_E!X56+FC_TRA_DNAVI_E!X56+FC_TRA_PIPE_E!X56</f>
        <v>0</v>
      </c>
    </row>
    <row r="57" spans="1:24" ht="11.25" customHeight="1" x14ac:dyDescent="0.2">
      <c r="A57" s="22" t="s">
        <v>101</v>
      </c>
      <c r="B57" s="23" t="s">
        <v>102</v>
      </c>
      <c r="C57" s="30">
        <f>FC_TRA_RAIL_E!C57+FC_TRA_ROAD_E!C57+FC_TRA_DAVI_E!C57+FC_TRA_DNAVI_E!C57+FC_TRA_PIPE_E!C57</f>
        <v>0</v>
      </c>
      <c r="D57" s="30">
        <f>FC_TRA_RAIL_E!D57+FC_TRA_ROAD_E!D57+FC_TRA_DAVI_E!D57+FC_TRA_DNAVI_E!D57+FC_TRA_PIPE_E!D57</f>
        <v>0</v>
      </c>
      <c r="E57" s="30">
        <f>FC_TRA_RAIL_E!E57+FC_TRA_ROAD_E!E57+FC_TRA_DAVI_E!E57+FC_TRA_DNAVI_E!E57+FC_TRA_PIPE_E!E57</f>
        <v>0</v>
      </c>
      <c r="F57" s="30">
        <f>FC_TRA_RAIL_E!F57+FC_TRA_ROAD_E!F57+FC_TRA_DAVI_E!F57+FC_TRA_DNAVI_E!F57+FC_TRA_PIPE_E!F57</f>
        <v>0</v>
      </c>
      <c r="G57" s="30">
        <f>FC_TRA_RAIL_E!G57+FC_TRA_ROAD_E!G57+FC_TRA_DAVI_E!G57+FC_TRA_DNAVI_E!G57+FC_TRA_PIPE_E!G57</f>
        <v>0</v>
      </c>
      <c r="H57" s="30">
        <f>FC_TRA_RAIL_E!H57+FC_TRA_ROAD_E!H57+FC_TRA_DAVI_E!H57+FC_TRA_DNAVI_E!H57+FC_TRA_PIPE_E!H57</f>
        <v>0</v>
      </c>
      <c r="I57" s="30">
        <f>FC_TRA_RAIL_E!I57+FC_TRA_ROAD_E!I57+FC_TRA_DAVI_E!I57+FC_TRA_DNAVI_E!I57+FC_TRA_PIPE_E!I57</f>
        <v>0</v>
      </c>
      <c r="J57" s="30">
        <f>FC_TRA_RAIL_E!J57+FC_TRA_ROAD_E!J57+FC_TRA_DAVI_E!J57+FC_TRA_DNAVI_E!J57+FC_TRA_PIPE_E!J57</f>
        <v>0</v>
      </c>
      <c r="K57" s="30">
        <f>FC_TRA_RAIL_E!K57+FC_TRA_ROAD_E!K57+FC_TRA_DAVI_E!K57+FC_TRA_DNAVI_E!K57+FC_TRA_PIPE_E!K57</f>
        <v>0</v>
      </c>
      <c r="L57" s="30">
        <f>FC_TRA_RAIL_E!L57+FC_TRA_ROAD_E!L57+FC_TRA_DAVI_E!L57+FC_TRA_DNAVI_E!L57+FC_TRA_PIPE_E!L57</f>
        <v>0</v>
      </c>
      <c r="M57" s="30">
        <f>FC_TRA_RAIL_E!M57+FC_TRA_ROAD_E!M57+FC_TRA_DAVI_E!M57+FC_TRA_DNAVI_E!M57+FC_TRA_PIPE_E!M57</f>
        <v>0</v>
      </c>
      <c r="N57" s="30">
        <f>FC_TRA_RAIL_E!N57+FC_TRA_ROAD_E!N57+FC_TRA_DAVI_E!N57+FC_TRA_DNAVI_E!N57+FC_TRA_PIPE_E!N57</f>
        <v>0</v>
      </c>
      <c r="O57" s="30">
        <f>FC_TRA_RAIL_E!O57+FC_TRA_ROAD_E!O57+FC_TRA_DAVI_E!O57+FC_TRA_DNAVI_E!O57+FC_TRA_PIPE_E!O57</f>
        <v>0</v>
      </c>
      <c r="P57" s="30">
        <f>FC_TRA_RAIL_E!P57+FC_TRA_ROAD_E!P57+FC_TRA_DAVI_E!P57+FC_TRA_DNAVI_E!P57+FC_TRA_PIPE_E!P57</f>
        <v>0</v>
      </c>
      <c r="Q57" s="30">
        <f>FC_TRA_RAIL_E!Q57+FC_TRA_ROAD_E!Q57+FC_TRA_DAVI_E!Q57+FC_TRA_DNAVI_E!Q57+FC_TRA_PIPE_E!Q57</f>
        <v>0</v>
      </c>
      <c r="R57" s="30">
        <f>FC_TRA_RAIL_E!R57+FC_TRA_ROAD_E!R57+FC_TRA_DAVI_E!R57+FC_TRA_DNAVI_E!R57+FC_TRA_PIPE_E!R57</f>
        <v>0</v>
      </c>
      <c r="S57" s="30">
        <f>FC_TRA_RAIL_E!S57+FC_TRA_ROAD_E!S57+FC_TRA_DAVI_E!S57+FC_TRA_DNAVI_E!S57+FC_TRA_PIPE_E!S57</f>
        <v>0</v>
      </c>
      <c r="T57" s="30">
        <f>FC_TRA_RAIL_E!T57+FC_TRA_ROAD_E!T57+FC_TRA_DAVI_E!T57+FC_TRA_DNAVI_E!T57+FC_TRA_PIPE_E!T57</f>
        <v>0</v>
      </c>
      <c r="U57" s="30">
        <f>FC_TRA_RAIL_E!U57+FC_TRA_ROAD_E!U57+FC_TRA_DAVI_E!U57+FC_TRA_DNAVI_E!U57+FC_TRA_PIPE_E!U57</f>
        <v>0</v>
      </c>
      <c r="V57" s="30">
        <f>FC_TRA_RAIL_E!V57+FC_TRA_ROAD_E!V57+FC_TRA_DAVI_E!V57+FC_TRA_DNAVI_E!V57+FC_TRA_PIPE_E!V57</f>
        <v>0</v>
      </c>
      <c r="W57" s="30">
        <f>FC_TRA_RAIL_E!W57+FC_TRA_ROAD_E!W57+FC_TRA_DAVI_E!W57+FC_TRA_DNAVI_E!W57+FC_TRA_PIPE_E!W57</f>
        <v>0</v>
      </c>
      <c r="X57" s="30">
        <f>FC_TRA_RAIL_E!X57+FC_TRA_ROAD_E!X57+FC_TRA_DAVI_E!X57+FC_TRA_DNAVI_E!X57+FC_TRA_PIPE_E!X57</f>
        <v>0</v>
      </c>
    </row>
    <row r="58" spans="1:24" ht="11.25" customHeight="1" x14ac:dyDescent="0.2">
      <c r="A58" s="22" t="s">
        <v>103</v>
      </c>
      <c r="B58" s="23" t="s">
        <v>104</v>
      </c>
      <c r="C58" s="30">
        <f>FC_TRA_RAIL_E!C58+FC_TRA_ROAD_E!C58+FC_TRA_DAVI_E!C58+FC_TRA_DNAVI_E!C58+FC_TRA_PIPE_E!C58</f>
        <v>0</v>
      </c>
      <c r="D58" s="30">
        <f>FC_TRA_RAIL_E!D58+FC_TRA_ROAD_E!D58+FC_TRA_DAVI_E!D58+FC_TRA_DNAVI_E!D58+FC_TRA_PIPE_E!D58</f>
        <v>0</v>
      </c>
      <c r="E58" s="30">
        <f>FC_TRA_RAIL_E!E58+FC_TRA_ROAD_E!E58+FC_TRA_DAVI_E!E58+FC_TRA_DNAVI_E!E58+FC_TRA_PIPE_E!E58</f>
        <v>0</v>
      </c>
      <c r="F58" s="30">
        <f>FC_TRA_RAIL_E!F58+FC_TRA_ROAD_E!F58+FC_TRA_DAVI_E!F58+FC_TRA_DNAVI_E!F58+FC_TRA_PIPE_E!F58</f>
        <v>0</v>
      </c>
      <c r="G58" s="30">
        <f>FC_TRA_RAIL_E!G58+FC_TRA_ROAD_E!G58+FC_TRA_DAVI_E!G58+FC_TRA_DNAVI_E!G58+FC_TRA_PIPE_E!G58</f>
        <v>0</v>
      </c>
      <c r="H58" s="30">
        <f>FC_TRA_RAIL_E!H58+FC_TRA_ROAD_E!H58+FC_TRA_DAVI_E!H58+FC_TRA_DNAVI_E!H58+FC_TRA_PIPE_E!H58</f>
        <v>0</v>
      </c>
      <c r="I58" s="30">
        <f>FC_TRA_RAIL_E!I58+FC_TRA_ROAD_E!I58+FC_TRA_DAVI_E!I58+FC_TRA_DNAVI_E!I58+FC_TRA_PIPE_E!I58</f>
        <v>0</v>
      </c>
      <c r="J58" s="30">
        <f>FC_TRA_RAIL_E!J58+FC_TRA_ROAD_E!J58+FC_TRA_DAVI_E!J58+FC_TRA_DNAVI_E!J58+FC_TRA_PIPE_E!J58</f>
        <v>0</v>
      </c>
      <c r="K58" s="30">
        <f>FC_TRA_RAIL_E!K58+FC_TRA_ROAD_E!K58+FC_TRA_DAVI_E!K58+FC_TRA_DNAVI_E!K58+FC_TRA_PIPE_E!K58</f>
        <v>0</v>
      </c>
      <c r="L58" s="30">
        <f>FC_TRA_RAIL_E!L58+FC_TRA_ROAD_E!L58+FC_TRA_DAVI_E!L58+FC_TRA_DNAVI_E!L58+FC_TRA_PIPE_E!L58</f>
        <v>0</v>
      </c>
      <c r="M58" s="30">
        <f>FC_TRA_RAIL_E!M58+FC_TRA_ROAD_E!M58+FC_TRA_DAVI_E!M58+FC_TRA_DNAVI_E!M58+FC_TRA_PIPE_E!M58</f>
        <v>0</v>
      </c>
      <c r="N58" s="30">
        <f>FC_TRA_RAIL_E!N58+FC_TRA_ROAD_E!N58+FC_TRA_DAVI_E!N58+FC_TRA_DNAVI_E!N58+FC_TRA_PIPE_E!N58</f>
        <v>0</v>
      </c>
      <c r="O58" s="30">
        <f>FC_TRA_RAIL_E!O58+FC_TRA_ROAD_E!O58+FC_TRA_DAVI_E!O58+FC_TRA_DNAVI_E!O58+FC_TRA_PIPE_E!O58</f>
        <v>0</v>
      </c>
      <c r="P58" s="30">
        <f>FC_TRA_RAIL_E!P58+FC_TRA_ROAD_E!P58+FC_TRA_DAVI_E!P58+FC_TRA_DNAVI_E!P58+FC_TRA_PIPE_E!P58</f>
        <v>0</v>
      </c>
      <c r="Q58" s="30">
        <f>FC_TRA_RAIL_E!Q58+FC_TRA_ROAD_E!Q58+FC_TRA_DAVI_E!Q58+FC_TRA_DNAVI_E!Q58+FC_TRA_PIPE_E!Q58</f>
        <v>0</v>
      </c>
      <c r="R58" s="30">
        <f>FC_TRA_RAIL_E!R58+FC_TRA_ROAD_E!R58+FC_TRA_DAVI_E!R58+FC_TRA_DNAVI_E!R58+FC_TRA_PIPE_E!R58</f>
        <v>0</v>
      </c>
      <c r="S58" s="30">
        <f>FC_TRA_RAIL_E!S58+FC_TRA_ROAD_E!S58+FC_TRA_DAVI_E!S58+FC_TRA_DNAVI_E!S58+FC_TRA_PIPE_E!S58</f>
        <v>0</v>
      </c>
      <c r="T58" s="30">
        <f>FC_TRA_RAIL_E!T58+FC_TRA_ROAD_E!T58+FC_TRA_DAVI_E!T58+FC_TRA_DNAVI_E!T58+FC_TRA_PIPE_E!T58</f>
        <v>0</v>
      </c>
      <c r="U58" s="30">
        <f>FC_TRA_RAIL_E!U58+FC_TRA_ROAD_E!U58+FC_TRA_DAVI_E!U58+FC_TRA_DNAVI_E!U58+FC_TRA_PIPE_E!U58</f>
        <v>0</v>
      </c>
      <c r="V58" s="30">
        <f>FC_TRA_RAIL_E!V58+FC_TRA_ROAD_E!V58+FC_TRA_DAVI_E!V58+FC_TRA_DNAVI_E!V58+FC_TRA_PIPE_E!V58</f>
        <v>0</v>
      </c>
      <c r="W58" s="30">
        <f>FC_TRA_RAIL_E!W58+FC_TRA_ROAD_E!W58+FC_TRA_DAVI_E!W58+FC_TRA_DNAVI_E!W58+FC_TRA_PIPE_E!W58</f>
        <v>0</v>
      </c>
      <c r="X58" s="30">
        <f>FC_TRA_RAIL_E!X58+FC_TRA_ROAD_E!X58+FC_TRA_DAVI_E!X58+FC_TRA_DNAVI_E!X58+FC_TRA_PIPE_E!X58</f>
        <v>0</v>
      </c>
    </row>
    <row r="59" spans="1:24" ht="11.25" customHeight="1" x14ac:dyDescent="0.2">
      <c r="A59" s="22" t="s">
        <v>105</v>
      </c>
      <c r="B59" s="23" t="s">
        <v>106</v>
      </c>
      <c r="C59" s="30">
        <f>FC_TRA_RAIL_E!C59+FC_TRA_ROAD_E!C59+FC_TRA_DAVI_E!C59+FC_TRA_DNAVI_E!C59+FC_TRA_PIPE_E!C59</f>
        <v>0.31049011177987962</v>
      </c>
      <c r="D59" s="30">
        <f>FC_TRA_RAIL_E!D59+FC_TRA_ROAD_E!D59+FC_TRA_DAVI_E!D59+FC_TRA_DNAVI_E!D59+FC_TRA_PIPE_E!D59</f>
        <v>1.385296646603611</v>
      </c>
      <c r="E59" s="30">
        <f>FC_TRA_RAIL_E!E59+FC_TRA_ROAD_E!E59+FC_TRA_DAVI_E!E59+FC_TRA_DNAVI_E!E59+FC_TRA_PIPE_E!E59</f>
        <v>3.6782459157351677</v>
      </c>
      <c r="F59" s="30">
        <f>FC_TRA_RAIL_E!F59+FC_TRA_ROAD_E!F59+FC_TRA_DAVI_E!F59+FC_TRA_DNAVI_E!F59+FC_TRA_PIPE_E!F59</f>
        <v>3.0810834049871021</v>
      </c>
      <c r="G59" s="30">
        <f>FC_TRA_RAIL_E!G59+FC_TRA_ROAD_E!G59+FC_TRA_DAVI_E!G59+FC_TRA_DNAVI_E!G59+FC_TRA_PIPE_E!G59</f>
        <v>9.5528804815133275E-2</v>
      </c>
      <c r="H59" s="30">
        <f>FC_TRA_RAIL_E!H59+FC_TRA_ROAD_E!H59+FC_TRA_DAVI_E!H59+FC_TRA_DNAVI_E!H59+FC_TRA_PIPE_E!H59</f>
        <v>0.67618228718830609</v>
      </c>
      <c r="I59" s="30">
        <f>FC_TRA_RAIL_E!I59+FC_TRA_ROAD_E!I59+FC_TRA_DAVI_E!I59+FC_TRA_DNAVI_E!I59+FC_TRA_PIPE_E!I59</f>
        <v>0.60447119518486669</v>
      </c>
      <c r="J59" s="30">
        <f>FC_TRA_RAIL_E!J59+FC_TRA_ROAD_E!J59+FC_TRA_DAVI_E!J59+FC_TRA_DNAVI_E!J59+FC_TRA_PIPE_E!J59</f>
        <v>1.3926913155631984</v>
      </c>
      <c r="K59" s="30">
        <f>FC_TRA_RAIL_E!K59+FC_TRA_ROAD_E!K59+FC_TRA_DAVI_E!K59+FC_TRA_DNAVI_E!K59+FC_TRA_PIPE_E!K59</f>
        <v>0.15073086844368005</v>
      </c>
      <c r="L59" s="30">
        <f>FC_TRA_RAIL_E!L59+FC_TRA_ROAD_E!L59+FC_TRA_DAVI_E!L59+FC_TRA_DNAVI_E!L59+FC_TRA_PIPE_E!L59</f>
        <v>7.9019776440240733E-2</v>
      </c>
      <c r="M59" s="30">
        <f>FC_TRA_RAIL_E!M59+FC_TRA_ROAD_E!M59+FC_TRA_DAVI_E!M59+FC_TRA_DNAVI_E!M59+FC_TRA_PIPE_E!M59</f>
        <v>7.3946689595872734E-3</v>
      </c>
      <c r="N59" s="30">
        <f>FC_TRA_RAIL_E!N59+FC_TRA_ROAD_E!N59+FC_TRA_DAVI_E!N59+FC_TRA_DNAVI_E!N59+FC_TRA_PIPE_E!N59</f>
        <v>3.1298366294067063E-2</v>
      </c>
      <c r="O59" s="30">
        <f>FC_TRA_RAIL_E!O59+FC_TRA_ROAD_E!O59+FC_TRA_DAVI_E!O59+FC_TRA_DNAVI_E!O59+FC_TRA_PIPE_E!O59</f>
        <v>3.1384350816852959E-2</v>
      </c>
      <c r="P59" s="30">
        <f>FC_TRA_RAIL_E!P59+FC_TRA_ROAD_E!P59+FC_TRA_DAVI_E!P59+FC_TRA_DNAVI_E!P59+FC_TRA_PIPE_E!P59</f>
        <v>0.31745485812553742</v>
      </c>
      <c r="Q59" s="30">
        <f>FC_TRA_RAIL_E!Q59+FC_TRA_ROAD_E!Q59+FC_TRA_DAVI_E!Q59+FC_TRA_DNAVI_E!Q59+FC_TRA_PIPE_E!Q59</f>
        <v>0.31745485812553736</v>
      </c>
      <c r="R59" s="30">
        <f>FC_TRA_RAIL_E!R59+FC_TRA_ROAD_E!R59+FC_TRA_DAVI_E!R59+FC_TRA_DNAVI_E!R59+FC_TRA_PIPE_E!R59</f>
        <v>5.4772141014617373E-2</v>
      </c>
      <c r="S59" s="30">
        <f>FC_TRA_RAIL_E!S59+FC_TRA_ROAD_E!S59+FC_TRA_DAVI_E!S59+FC_TRA_DNAVI_E!S59+FC_TRA_PIPE_E!S59</f>
        <v>0.15030094582975057</v>
      </c>
      <c r="T59" s="30">
        <f>FC_TRA_RAIL_E!T59+FC_TRA_ROAD_E!T59+FC_TRA_DAVI_E!T59+FC_TRA_DNAVI_E!T59+FC_TRA_PIPE_E!T59</f>
        <v>0.12803095442820289</v>
      </c>
      <c r="U59" s="30">
        <f>FC_TRA_RAIL_E!U59+FC_TRA_ROAD_E!U59+FC_TRA_DAVI_E!U59+FC_TRA_DNAVI_E!U59+FC_TRA_PIPE_E!U59</f>
        <v>4.1960447119518483E-2</v>
      </c>
      <c r="V59" s="30">
        <f>FC_TRA_RAIL_E!V59+FC_TRA_ROAD_E!V59+FC_TRA_DAVI_E!V59+FC_TRA_DNAVI_E!V59+FC_TRA_PIPE_E!V59</f>
        <v>3.4995700773860702E-2</v>
      </c>
      <c r="W59" s="30">
        <f>FC_TRA_RAIL_E!W59+FC_TRA_ROAD_E!W59+FC_TRA_DAVI_E!W59+FC_TRA_DNAVI_E!W59+FC_TRA_PIPE_E!W59</f>
        <v>3.6371453138435081E-2</v>
      </c>
      <c r="X59" s="30">
        <f>FC_TRA_RAIL_E!X59+FC_TRA_ROAD_E!X59+FC_TRA_DAVI_E!X59+FC_TRA_DNAVI_E!X59+FC_TRA_PIPE_E!X59</f>
        <v>2.8718830610490111E-2</v>
      </c>
    </row>
    <row r="60" spans="1:24" ht="11.25" customHeight="1" x14ac:dyDescent="0.2">
      <c r="A60" s="22" t="s">
        <v>107</v>
      </c>
      <c r="B60" s="23" t="s">
        <v>108</v>
      </c>
      <c r="C60" s="30">
        <f>FC_TRA_RAIL_E!C60+FC_TRA_ROAD_E!C60+FC_TRA_DAVI_E!C60+FC_TRA_DNAVI_E!C60+FC_TRA_PIPE_E!C60</f>
        <v>0</v>
      </c>
      <c r="D60" s="30">
        <f>FC_TRA_RAIL_E!D60+FC_TRA_ROAD_E!D60+FC_TRA_DAVI_E!D60+FC_TRA_DNAVI_E!D60+FC_TRA_PIPE_E!D60</f>
        <v>0</v>
      </c>
      <c r="E60" s="30">
        <f>FC_TRA_RAIL_E!E60+FC_TRA_ROAD_E!E60+FC_TRA_DAVI_E!E60+FC_TRA_DNAVI_E!E60+FC_TRA_PIPE_E!E60</f>
        <v>0</v>
      </c>
      <c r="F60" s="30">
        <f>FC_TRA_RAIL_E!F60+FC_TRA_ROAD_E!F60+FC_TRA_DAVI_E!F60+FC_TRA_DNAVI_E!F60+FC_TRA_PIPE_E!F60</f>
        <v>0</v>
      </c>
      <c r="G60" s="30">
        <f>FC_TRA_RAIL_E!G60+FC_TRA_ROAD_E!G60+FC_TRA_DAVI_E!G60+FC_TRA_DNAVI_E!G60+FC_TRA_PIPE_E!G60</f>
        <v>0</v>
      </c>
      <c r="H60" s="30">
        <f>FC_TRA_RAIL_E!H60+FC_TRA_ROAD_E!H60+FC_TRA_DAVI_E!H60+FC_TRA_DNAVI_E!H60+FC_TRA_PIPE_E!H60</f>
        <v>0</v>
      </c>
      <c r="I60" s="30">
        <f>FC_TRA_RAIL_E!I60+FC_TRA_ROAD_E!I60+FC_TRA_DAVI_E!I60+FC_TRA_DNAVI_E!I60+FC_TRA_PIPE_E!I60</f>
        <v>0</v>
      </c>
      <c r="J60" s="30">
        <f>FC_TRA_RAIL_E!J60+FC_TRA_ROAD_E!J60+FC_TRA_DAVI_E!J60+FC_TRA_DNAVI_E!J60+FC_TRA_PIPE_E!J60</f>
        <v>0</v>
      </c>
      <c r="K60" s="30">
        <f>FC_TRA_RAIL_E!K60+FC_TRA_ROAD_E!K60+FC_TRA_DAVI_E!K60+FC_TRA_DNAVI_E!K60+FC_TRA_PIPE_E!K60</f>
        <v>0</v>
      </c>
      <c r="L60" s="30">
        <f>FC_TRA_RAIL_E!L60+FC_TRA_ROAD_E!L60+FC_TRA_DAVI_E!L60+FC_TRA_DNAVI_E!L60+FC_TRA_PIPE_E!L60</f>
        <v>0</v>
      </c>
      <c r="M60" s="30">
        <f>FC_TRA_RAIL_E!M60+FC_TRA_ROAD_E!M60+FC_TRA_DAVI_E!M60+FC_TRA_DNAVI_E!M60+FC_TRA_PIPE_E!M60</f>
        <v>0</v>
      </c>
      <c r="N60" s="30">
        <f>FC_TRA_RAIL_E!N60+FC_TRA_ROAD_E!N60+FC_TRA_DAVI_E!N60+FC_TRA_DNAVI_E!N60+FC_TRA_PIPE_E!N60</f>
        <v>0</v>
      </c>
      <c r="O60" s="30">
        <f>FC_TRA_RAIL_E!O60+FC_TRA_ROAD_E!O60+FC_TRA_DAVI_E!O60+FC_TRA_DNAVI_E!O60+FC_TRA_PIPE_E!O60</f>
        <v>0</v>
      </c>
      <c r="P60" s="30">
        <f>FC_TRA_RAIL_E!P60+FC_TRA_ROAD_E!P60+FC_TRA_DAVI_E!P60+FC_TRA_DNAVI_E!P60+FC_TRA_PIPE_E!P60</f>
        <v>0</v>
      </c>
      <c r="Q60" s="30">
        <f>FC_TRA_RAIL_E!Q60+FC_TRA_ROAD_E!Q60+FC_TRA_DAVI_E!Q60+FC_TRA_DNAVI_E!Q60+FC_TRA_PIPE_E!Q60</f>
        <v>0</v>
      </c>
      <c r="R60" s="30">
        <f>FC_TRA_RAIL_E!R60+FC_TRA_ROAD_E!R60+FC_TRA_DAVI_E!R60+FC_TRA_DNAVI_E!R60+FC_TRA_PIPE_E!R60</f>
        <v>0</v>
      </c>
      <c r="S60" s="30">
        <f>FC_TRA_RAIL_E!S60+FC_TRA_ROAD_E!S60+FC_TRA_DAVI_E!S60+FC_TRA_DNAVI_E!S60+FC_TRA_PIPE_E!S60</f>
        <v>0</v>
      </c>
      <c r="T60" s="30">
        <f>FC_TRA_RAIL_E!T60+FC_TRA_ROAD_E!T60+FC_TRA_DAVI_E!T60+FC_TRA_DNAVI_E!T60+FC_TRA_PIPE_E!T60</f>
        <v>0</v>
      </c>
      <c r="U60" s="30">
        <f>FC_TRA_RAIL_E!U60+FC_TRA_ROAD_E!U60+FC_TRA_DAVI_E!U60+FC_TRA_DNAVI_E!U60+FC_TRA_PIPE_E!U60</f>
        <v>0</v>
      </c>
      <c r="V60" s="30">
        <f>FC_TRA_RAIL_E!V60+FC_TRA_ROAD_E!V60+FC_TRA_DAVI_E!V60+FC_TRA_DNAVI_E!V60+FC_TRA_PIPE_E!V60</f>
        <v>0</v>
      </c>
      <c r="W60" s="30">
        <f>FC_TRA_RAIL_E!W60+FC_TRA_ROAD_E!W60+FC_TRA_DAVI_E!W60+FC_TRA_DNAVI_E!W60+FC_TRA_PIPE_E!W60</f>
        <v>0</v>
      </c>
      <c r="X60" s="30">
        <f>FC_TRA_RAIL_E!X60+FC_TRA_ROAD_E!X60+FC_TRA_DAVI_E!X60+FC_TRA_DNAVI_E!X60+FC_TRA_PIPE_E!X60</f>
        <v>0</v>
      </c>
    </row>
    <row r="61" spans="1:24" ht="11.25" customHeight="1" x14ac:dyDescent="0.2">
      <c r="A61" s="22" t="s">
        <v>109</v>
      </c>
      <c r="B61" s="23" t="s">
        <v>110</v>
      </c>
      <c r="C61" s="30">
        <f>FC_TRA_RAIL_E!C61+FC_TRA_ROAD_E!C61+FC_TRA_DAVI_E!C61+FC_TRA_DNAVI_E!C61+FC_TRA_PIPE_E!C61</f>
        <v>0</v>
      </c>
      <c r="D61" s="30">
        <f>FC_TRA_RAIL_E!D61+FC_TRA_ROAD_E!D61+FC_TRA_DAVI_E!D61+FC_TRA_DNAVI_E!D61+FC_TRA_PIPE_E!D61</f>
        <v>0</v>
      </c>
      <c r="E61" s="30">
        <f>FC_TRA_RAIL_E!E61+FC_TRA_ROAD_E!E61+FC_TRA_DAVI_E!E61+FC_TRA_DNAVI_E!E61+FC_TRA_PIPE_E!E61</f>
        <v>0</v>
      </c>
      <c r="F61" s="30">
        <f>FC_TRA_RAIL_E!F61+FC_TRA_ROAD_E!F61+FC_TRA_DAVI_E!F61+FC_TRA_DNAVI_E!F61+FC_TRA_PIPE_E!F61</f>
        <v>0</v>
      </c>
      <c r="G61" s="30">
        <f>FC_TRA_RAIL_E!G61+FC_TRA_ROAD_E!G61+FC_TRA_DAVI_E!G61+FC_TRA_DNAVI_E!G61+FC_TRA_PIPE_E!G61</f>
        <v>0</v>
      </c>
      <c r="H61" s="30">
        <f>FC_TRA_RAIL_E!H61+FC_TRA_ROAD_E!H61+FC_TRA_DAVI_E!H61+FC_TRA_DNAVI_E!H61+FC_TRA_PIPE_E!H61</f>
        <v>0</v>
      </c>
      <c r="I61" s="30">
        <f>FC_TRA_RAIL_E!I61+FC_TRA_ROAD_E!I61+FC_TRA_DAVI_E!I61+FC_TRA_DNAVI_E!I61+FC_TRA_PIPE_E!I61</f>
        <v>0</v>
      </c>
      <c r="J61" s="30">
        <f>FC_TRA_RAIL_E!J61+FC_TRA_ROAD_E!J61+FC_TRA_DAVI_E!J61+FC_TRA_DNAVI_E!J61+FC_TRA_PIPE_E!J61</f>
        <v>0</v>
      </c>
      <c r="K61" s="30">
        <f>FC_TRA_RAIL_E!K61+FC_TRA_ROAD_E!K61+FC_TRA_DAVI_E!K61+FC_TRA_DNAVI_E!K61+FC_TRA_PIPE_E!K61</f>
        <v>19.060189165950128</v>
      </c>
      <c r="L61" s="30">
        <f>FC_TRA_RAIL_E!L61+FC_TRA_ROAD_E!L61+FC_TRA_DAVI_E!L61+FC_TRA_DNAVI_E!L61+FC_TRA_PIPE_E!L61</f>
        <v>22.285726569217537</v>
      </c>
      <c r="M61" s="30">
        <f>FC_TRA_RAIL_E!M61+FC_TRA_ROAD_E!M61+FC_TRA_DAVI_E!M61+FC_TRA_DNAVI_E!M61+FC_TRA_PIPE_E!M61</f>
        <v>27.66044711951848</v>
      </c>
      <c r="N61" s="30">
        <f>FC_TRA_RAIL_E!N61+FC_TRA_ROAD_E!N61+FC_TRA_DAVI_E!N61+FC_TRA_DNAVI_E!N61+FC_TRA_PIPE_E!N61</f>
        <v>70.705760963026663</v>
      </c>
      <c r="O61" s="30">
        <f>FC_TRA_RAIL_E!O61+FC_TRA_ROAD_E!O61+FC_TRA_DAVI_E!O61+FC_TRA_DNAVI_E!O61+FC_TRA_PIPE_E!O61</f>
        <v>98.272312983662928</v>
      </c>
      <c r="P61" s="30">
        <f>FC_TRA_RAIL_E!P61+FC_TRA_ROAD_E!P61+FC_TRA_DAVI_E!P61+FC_TRA_DNAVI_E!P61+FC_TRA_PIPE_E!P61</f>
        <v>116.57497850386929</v>
      </c>
      <c r="Q61" s="30">
        <f>FC_TRA_RAIL_E!Q61+FC_TRA_ROAD_E!Q61+FC_TRA_DAVI_E!Q61+FC_TRA_DNAVI_E!Q61+FC_TRA_PIPE_E!Q61</f>
        <v>122.9090283748925</v>
      </c>
      <c r="R61" s="30">
        <f>FC_TRA_RAIL_E!R61+FC_TRA_ROAD_E!R61+FC_TRA_DAVI_E!R61+FC_TRA_DNAVI_E!R61+FC_TRA_PIPE_E!R61</f>
        <v>127.30971625107482</v>
      </c>
      <c r="S61" s="30">
        <f>FC_TRA_RAIL_E!S61+FC_TRA_ROAD_E!S61+FC_TRA_DAVI_E!S61+FC_TRA_DNAVI_E!S61+FC_TRA_PIPE_E!S61</f>
        <v>132.15932932072226</v>
      </c>
      <c r="T61" s="30">
        <f>FC_TRA_RAIL_E!T61+FC_TRA_ROAD_E!T61+FC_TRA_DAVI_E!T61+FC_TRA_DNAVI_E!T61+FC_TRA_PIPE_E!T61</f>
        <v>150.3487532244196</v>
      </c>
      <c r="U61" s="30">
        <f>FC_TRA_RAIL_E!U61+FC_TRA_ROAD_E!U61+FC_TRA_DAVI_E!U61+FC_TRA_DNAVI_E!U61+FC_TRA_PIPE_E!U61</f>
        <v>154.45563198624245</v>
      </c>
      <c r="V61" s="30">
        <f>FC_TRA_RAIL_E!V61+FC_TRA_ROAD_E!V61+FC_TRA_DAVI_E!V61+FC_TRA_DNAVI_E!V61+FC_TRA_PIPE_E!V61</f>
        <v>158.80386930352535</v>
      </c>
      <c r="W61" s="30">
        <f>FC_TRA_RAIL_E!W61+FC_TRA_ROAD_E!W61+FC_TRA_DAVI_E!W61+FC_TRA_DNAVI_E!W61+FC_TRA_PIPE_E!W61</f>
        <v>172.9438521066208</v>
      </c>
      <c r="X61" s="30">
        <f>FC_TRA_RAIL_E!X61+FC_TRA_ROAD_E!X61+FC_TRA_DAVI_E!X61+FC_TRA_DNAVI_E!X61+FC_TRA_PIPE_E!X61</f>
        <v>108.50980223559759</v>
      </c>
    </row>
    <row r="62" spans="1:24" ht="11.25" customHeight="1" x14ac:dyDescent="0.2">
      <c r="A62" s="22" t="s">
        <v>111</v>
      </c>
      <c r="B62" s="23" t="s">
        <v>112</v>
      </c>
      <c r="C62" s="30">
        <f>FC_TRA_RAIL_E!C62+FC_TRA_ROAD_E!C62+FC_TRA_DAVI_E!C62+FC_TRA_DNAVI_E!C62+FC_TRA_PIPE_E!C62</f>
        <v>0</v>
      </c>
      <c r="D62" s="30">
        <f>FC_TRA_RAIL_E!D62+FC_TRA_ROAD_E!D62+FC_TRA_DAVI_E!D62+FC_TRA_DNAVI_E!D62+FC_TRA_PIPE_E!D62</f>
        <v>0</v>
      </c>
      <c r="E62" s="30">
        <f>FC_TRA_RAIL_E!E62+FC_TRA_ROAD_E!E62+FC_TRA_DAVI_E!E62+FC_TRA_DNAVI_E!E62+FC_TRA_PIPE_E!E62</f>
        <v>0</v>
      </c>
      <c r="F62" s="30">
        <f>FC_TRA_RAIL_E!F62+FC_TRA_ROAD_E!F62+FC_TRA_DAVI_E!F62+FC_TRA_DNAVI_E!F62+FC_TRA_PIPE_E!F62</f>
        <v>0</v>
      </c>
      <c r="G62" s="30">
        <f>FC_TRA_RAIL_E!G62+FC_TRA_ROAD_E!G62+FC_TRA_DAVI_E!G62+FC_TRA_DNAVI_E!G62+FC_TRA_PIPE_E!G62</f>
        <v>0</v>
      </c>
      <c r="H62" s="30">
        <f>FC_TRA_RAIL_E!H62+FC_TRA_ROAD_E!H62+FC_TRA_DAVI_E!H62+FC_TRA_DNAVI_E!H62+FC_TRA_PIPE_E!H62</f>
        <v>0</v>
      </c>
      <c r="I62" s="30">
        <f>FC_TRA_RAIL_E!I62+FC_TRA_ROAD_E!I62+FC_TRA_DAVI_E!I62+FC_TRA_DNAVI_E!I62+FC_TRA_PIPE_E!I62</f>
        <v>0</v>
      </c>
      <c r="J62" s="30">
        <f>FC_TRA_RAIL_E!J62+FC_TRA_ROAD_E!J62+FC_TRA_DAVI_E!J62+FC_TRA_DNAVI_E!J62+FC_TRA_PIPE_E!J62</f>
        <v>0</v>
      </c>
      <c r="K62" s="30">
        <f>FC_TRA_RAIL_E!K62+FC_TRA_ROAD_E!K62+FC_TRA_DAVI_E!K62+FC_TRA_DNAVI_E!K62+FC_TRA_PIPE_E!K62</f>
        <v>0</v>
      </c>
      <c r="L62" s="30">
        <f>FC_TRA_RAIL_E!L62+FC_TRA_ROAD_E!L62+FC_TRA_DAVI_E!L62+FC_TRA_DNAVI_E!L62+FC_TRA_PIPE_E!L62</f>
        <v>0</v>
      </c>
      <c r="M62" s="30">
        <f>FC_TRA_RAIL_E!M62+FC_TRA_ROAD_E!M62+FC_TRA_DAVI_E!M62+FC_TRA_DNAVI_E!M62+FC_TRA_PIPE_E!M62</f>
        <v>0</v>
      </c>
      <c r="N62" s="30">
        <f>FC_TRA_RAIL_E!N62+FC_TRA_ROAD_E!N62+FC_TRA_DAVI_E!N62+FC_TRA_DNAVI_E!N62+FC_TRA_PIPE_E!N62</f>
        <v>0</v>
      </c>
      <c r="O62" s="30">
        <f>FC_TRA_RAIL_E!O62+FC_TRA_ROAD_E!O62+FC_TRA_DAVI_E!O62+FC_TRA_DNAVI_E!O62+FC_TRA_PIPE_E!O62</f>
        <v>0</v>
      </c>
      <c r="P62" s="30">
        <f>FC_TRA_RAIL_E!P62+FC_TRA_ROAD_E!P62+FC_TRA_DAVI_E!P62+FC_TRA_DNAVI_E!P62+FC_TRA_PIPE_E!P62</f>
        <v>0</v>
      </c>
      <c r="Q62" s="30">
        <f>FC_TRA_RAIL_E!Q62+FC_TRA_ROAD_E!Q62+FC_TRA_DAVI_E!Q62+FC_TRA_DNAVI_E!Q62+FC_TRA_PIPE_E!Q62</f>
        <v>0</v>
      </c>
      <c r="R62" s="30">
        <f>FC_TRA_RAIL_E!R62+FC_TRA_ROAD_E!R62+FC_TRA_DAVI_E!R62+FC_TRA_DNAVI_E!R62+FC_TRA_PIPE_E!R62</f>
        <v>0</v>
      </c>
      <c r="S62" s="30">
        <f>FC_TRA_RAIL_E!S62+FC_TRA_ROAD_E!S62+FC_TRA_DAVI_E!S62+FC_TRA_DNAVI_E!S62+FC_TRA_PIPE_E!S62</f>
        <v>0</v>
      </c>
      <c r="T62" s="30">
        <f>FC_TRA_RAIL_E!T62+FC_TRA_ROAD_E!T62+FC_TRA_DAVI_E!T62+FC_TRA_DNAVI_E!T62+FC_TRA_PIPE_E!T62</f>
        <v>0</v>
      </c>
      <c r="U62" s="30">
        <f>FC_TRA_RAIL_E!U62+FC_TRA_ROAD_E!U62+FC_TRA_DAVI_E!U62+FC_TRA_DNAVI_E!U62+FC_TRA_PIPE_E!U62</f>
        <v>0</v>
      </c>
      <c r="V62" s="30">
        <f>FC_TRA_RAIL_E!V62+FC_TRA_ROAD_E!V62+FC_TRA_DAVI_E!V62+FC_TRA_DNAVI_E!V62+FC_TRA_PIPE_E!V62</f>
        <v>0</v>
      </c>
      <c r="W62" s="30">
        <f>FC_TRA_RAIL_E!W62+FC_TRA_ROAD_E!W62+FC_TRA_DAVI_E!W62+FC_TRA_DNAVI_E!W62+FC_TRA_PIPE_E!W62</f>
        <v>0</v>
      </c>
      <c r="X62" s="30">
        <f>FC_TRA_RAIL_E!X62+FC_TRA_ROAD_E!X62+FC_TRA_DAVI_E!X62+FC_TRA_DNAVI_E!X62+FC_TRA_PIPE_E!X62</f>
        <v>0</v>
      </c>
    </row>
    <row r="63" spans="1:24" ht="11.25" customHeight="1" x14ac:dyDescent="0.2">
      <c r="A63" s="22" t="s">
        <v>113</v>
      </c>
      <c r="B63" s="23" t="s">
        <v>114</v>
      </c>
      <c r="C63" s="30">
        <f>FC_TRA_RAIL_E!C63+FC_TRA_ROAD_E!C63+FC_TRA_DAVI_E!C63+FC_TRA_DNAVI_E!C63+FC_TRA_PIPE_E!C63</f>
        <v>0</v>
      </c>
      <c r="D63" s="30">
        <f>FC_TRA_RAIL_E!D63+FC_TRA_ROAD_E!D63+FC_TRA_DAVI_E!D63+FC_TRA_DNAVI_E!D63+FC_TRA_PIPE_E!D63</f>
        <v>0</v>
      </c>
      <c r="E63" s="30">
        <f>FC_TRA_RAIL_E!E63+FC_TRA_ROAD_E!E63+FC_TRA_DAVI_E!E63+FC_TRA_DNAVI_E!E63+FC_TRA_PIPE_E!E63</f>
        <v>0</v>
      </c>
      <c r="F63" s="30">
        <f>FC_TRA_RAIL_E!F63+FC_TRA_ROAD_E!F63+FC_TRA_DAVI_E!F63+FC_TRA_DNAVI_E!F63+FC_TRA_PIPE_E!F63</f>
        <v>0</v>
      </c>
      <c r="G63" s="30">
        <f>FC_TRA_RAIL_E!G63+FC_TRA_ROAD_E!G63+FC_TRA_DAVI_E!G63+FC_TRA_DNAVI_E!G63+FC_TRA_PIPE_E!G63</f>
        <v>13.50094582975064</v>
      </c>
      <c r="H63" s="30">
        <f>FC_TRA_RAIL_E!H63+FC_TRA_ROAD_E!H63+FC_TRA_DAVI_E!H63+FC_TRA_DNAVI_E!H63+FC_TRA_PIPE_E!H63</f>
        <v>7.9242476354256217</v>
      </c>
      <c r="I63" s="30">
        <f>FC_TRA_RAIL_E!I63+FC_TRA_ROAD_E!I63+FC_TRA_DAVI_E!I63+FC_TRA_DNAVI_E!I63+FC_TRA_PIPE_E!I63</f>
        <v>9.1719690455717942</v>
      </c>
      <c r="J63" s="30">
        <f>FC_TRA_RAIL_E!J63+FC_TRA_ROAD_E!J63+FC_TRA_DAVI_E!J63+FC_TRA_DNAVI_E!J63+FC_TRA_PIPE_E!J63</f>
        <v>14.341272570937226</v>
      </c>
      <c r="K63" s="30">
        <f>FC_TRA_RAIL_E!K63+FC_TRA_ROAD_E!K63+FC_TRA_DAVI_E!K63+FC_TRA_DNAVI_E!K63+FC_TRA_PIPE_E!K63</f>
        <v>16.250644883920891</v>
      </c>
      <c r="L63" s="30">
        <f>FC_TRA_RAIL_E!L63+FC_TRA_ROAD_E!L63+FC_TRA_DAVI_E!L63+FC_TRA_DNAVI_E!L63+FC_TRA_PIPE_E!L63</f>
        <v>16.194067067927769</v>
      </c>
      <c r="M63" s="30">
        <f>FC_TRA_RAIL_E!M63+FC_TRA_ROAD_E!M63+FC_TRA_DAVI_E!M63+FC_TRA_DNAVI_E!M63+FC_TRA_PIPE_E!M63</f>
        <v>22.884866723989685</v>
      </c>
      <c r="N63" s="30">
        <f>FC_TRA_RAIL_E!N63+FC_TRA_ROAD_E!N63+FC_TRA_DAVI_E!N63+FC_TRA_DNAVI_E!N63+FC_TRA_PIPE_E!N63</f>
        <v>27.815047291487531</v>
      </c>
      <c r="O63" s="30">
        <f>FC_TRA_RAIL_E!O63+FC_TRA_ROAD_E!O63+FC_TRA_DAVI_E!O63+FC_TRA_DNAVI_E!O63+FC_TRA_PIPE_E!O63</f>
        <v>29.08340498710232</v>
      </c>
      <c r="P63" s="30">
        <f>FC_TRA_RAIL_E!P63+FC_TRA_ROAD_E!P63+FC_TRA_DAVI_E!P63+FC_TRA_DNAVI_E!P63+FC_TRA_PIPE_E!P63</f>
        <v>25.11874462596732</v>
      </c>
      <c r="Q63" s="30">
        <f>FC_TRA_RAIL_E!Q63+FC_TRA_ROAD_E!Q63+FC_TRA_DAVI_E!Q63+FC_TRA_DNAVI_E!Q63+FC_TRA_PIPE_E!Q63</f>
        <v>21.699054170249347</v>
      </c>
      <c r="R63" s="30">
        <f>FC_TRA_RAIL_E!R63+FC_TRA_ROAD_E!R63+FC_TRA_DAVI_E!R63+FC_TRA_DNAVI_E!R63+FC_TRA_PIPE_E!R63</f>
        <v>20.96723989681858</v>
      </c>
      <c r="S63" s="30">
        <f>FC_TRA_RAIL_E!S63+FC_TRA_ROAD_E!S63+FC_TRA_DAVI_E!S63+FC_TRA_DNAVI_E!S63+FC_TRA_PIPE_E!S63</f>
        <v>10.632244196044709</v>
      </c>
      <c r="T63" s="30">
        <f>FC_TRA_RAIL_E!T63+FC_TRA_ROAD_E!T63+FC_TRA_DAVI_E!T63+FC_TRA_DNAVI_E!T63+FC_TRA_PIPE_E!T63</f>
        <v>7.6145313843508156</v>
      </c>
      <c r="U63" s="30">
        <f>FC_TRA_RAIL_E!U63+FC_TRA_ROAD_E!U63+FC_TRA_DAVI_E!U63+FC_TRA_DNAVI_E!U63+FC_TRA_PIPE_E!U63</f>
        <v>5.985640584694754</v>
      </c>
      <c r="V63" s="30">
        <f>FC_TRA_RAIL_E!V63+FC_TRA_ROAD_E!V63+FC_TRA_DAVI_E!V63+FC_TRA_DNAVI_E!V63+FC_TRA_PIPE_E!V63</f>
        <v>3.7319002579535674</v>
      </c>
      <c r="W63" s="30">
        <f>FC_TRA_RAIL_E!W63+FC_TRA_ROAD_E!W63+FC_TRA_DAVI_E!W63+FC_TRA_DNAVI_E!W63+FC_TRA_PIPE_E!W63</f>
        <v>3.4571797076526223</v>
      </c>
      <c r="X63" s="30">
        <f>FC_TRA_RAIL_E!X63+FC_TRA_ROAD_E!X63+FC_TRA_DAVI_E!X63+FC_TRA_DNAVI_E!X63+FC_TRA_PIPE_E!X63</f>
        <v>2.5484952708512467</v>
      </c>
    </row>
    <row r="64" spans="1:24" ht="11.25" customHeight="1" x14ac:dyDescent="0.2">
      <c r="A64" s="22" t="s">
        <v>115</v>
      </c>
      <c r="B64" s="23" t="s">
        <v>116</v>
      </c>
      <c r="C64" s="30">
        <f>FC_TRA_RAIL_E!C64+FC_TRA_ROAD_E!C64+FC_TRA_DAVI_E!C64+FC_TRA_DNAVI_E!C64+FC_TRA_PIPE_E!C64</f>
        <v>58.684436801375753</v>
      </c>
      <c r="D64" s="30">
        <f>FC_TRA_RAIL_E!D64+FC_TRA_ROAD_E!D64+FC_TRA_DAVI_E!D64+FC_TRA_DNAVI_E!D64+FC_TRA_PIPE_E!D64</f>
        <v>65.778159931212372</v>
      </c>
      <c r="E64" s="30">
        <f>FC_TRA_RAIL_E!E64+FC_TRA_ROAD_E!E64+FC_TRA_DAVI_E!E64+FC_TRA_DNAVI_E!E64+FC_TRA_PIPE_E!E64</f>
        <v>159.29939810834048</v>
      </c>
      <c r="F64" s="30">
        <f>FC_TRA_RAIL_E!F64+FC_TRA_ROAD_E!F64+FC_TRA_DAVI_E!F64+FC_TRA_DNAVI_E!F64+FC_TRA_PIPE_E!F64</f>
        <v>242.55485812553741</v>
      </c>
      <c r="G64" s="30">
        <f>FC_TRA_RAIL_E!G64+FC_TRA_ROAD_E!G64+FC_TRA_DAVI_E!G64+FC_TRA_DNAVI_E!G64+FC_TRA_PIPE_E!G64</f>
        <v>292.78177128116943</v>
      </c>
      <c r="H64" s="30">
        <f>FC_TRA_RAIL_E!H64+FC_TRA_ROAD_E!H64+FC_TRA_DAVI_E!H64+FC_TRA_DNAVI_E!H64+FC_TRA_PIPE_E!H64</f>
        <v>535.54617368873608</v>
      </c>
      <c r="I64" s="30">
        <f>FC_TRA_RAIL_E!I64+FC_TRA_ROAD_E!I64+FC_TRA_DAVI_E!I64+FC_TRA_DNAVI_E!I64+FC_TRA_PIPE_E!I64</f>
        <v>832.1007738607052</v>
      </c>
      <c r="J64" s="30">
        <f>FC_TRA_RAIL_E!J64+FC_TRA_ROAD_E!J64+FC_TRA_DAVI_E!J64+FC_TRA_DNAVI_E!J64+FC_TRA_PIPE_E!J64</f>
        <v>1076.6572656921753</v>
      </c>
      <c r="K64" s="30">
        <f>FC_TRA_RAIL_E!K64+FC_TRA_ROAD_E!K64+FC_TRA_DAVI_E!K64+FC_TRA_DNAVI_E!K64+FC_TRA_PIPE_E!K64</f>
        <v>1676.4882201203782</v>
      </c>
      <c r="L64" s="30">
        <f>FC_TRA_RAIL_E!L64+FC_TRA_ROAD_E!L64+FC_TRA_DAVI_E!L64+FC_TRA_DNAVI_E!L64+FC_TRA_PIPE_E!L64</f>
        <v>2053.8094582975064</v>
      </c>
      <c r="M64" s="30">
        <f>FC_TRA_RAIL_E!M64+FC_TRA_ROAD_E!M64+FC_TRA_DAVI_E!M64+FC_TRA_DNAVI_E!M64+FC_TRA_PIPE_E!M64</f>
        <v>2457.0844368013763</v>
      </c>
      <c r="N64" s="30">
        <f>FC_TRA_RAIL_E!N64+FC_TRA_ROAD_E!N64+FC_TRA_DAVI_E!N64+FC_TRA_DNAVI_E!N64+FC_TRA_PIPE_E!N64</f>
        <v>2507.189251934652</v>
      </c>
      <c r="O64" s="30">
        <f>FC_TRA_RAIL_E!O64+FC_TRA_ROAD_E!O64+FC_TRA_DAVI_E!O64+FC_TRA_DNAVI_E!O64+FC_TRA_PIPE_E!O64</f>
        <v>2441.2377472055032</v>
      </c>
      <c r="P64" s="30">
        <f>FC_TRA_RAIL_E!P64+FC_TRA_ROAD_E!P64+FC_TRA_DAVI_E!P64+FC_TRA_DNAVI_E!P64+FC_TRA_PIPE_E!P64</f>
        <v>2268.9557179707649</v>
      </c>
      <c r="Q64" s="30">
        <f>FC_TRA_RAIL_E!Q64+FC_TRA_ROAD_E!Q64+FC_TRA_DAVI_E!Q64+FC_TRA_DNAVI_E!Q64+FC_TRA_PIPE_E!Q64</f>
        <v>2262.4674118658636</v>
      </c>
      <c r="R64" s="30">
        <f>FC_TRA_RAIL_E!R64+FC_TRA_ROAD_E!R64+FC_TRA_DAVI_E!R64+FC_TRA_DNAVI_E!R64+FC_TRA_PIPE_E!R64</f>
        <v>2306.080051590714</v>
      </c>
      <c r="S64" s="30">
        <f>FC_TRA_RAIL_E!S64+FC_TRA_ROAD_E!S64+FC_TRA_DAVI_E!S64+FC_TRA_DNAVI_E!S64+FC_TRA_PIPE_E!S64</f>
        <v>2281.3679277730007</v>
      </c>
      <c r="T64" s="30">
        <f>FC_TRA_RAIL_E!T64+FC_TRA_ROAD_E!T64+FC_TRA_DAVI_E!T64+FC_TRA_DNAVI_E!T64+FC_TRA_PIPE_E!T64</f>
        <v>2413.3611349957005</v>
      </c>
      <c r="U64" s="30">
        <f>FC_TRA_RAIL_E!U64+FC_TRA_ROAD_E!U64+FC_TRA_DAVI_E!U64+FC_TRA_DNAVI_E!U64+FC_TRA_PIPE_E!U64</f>
        <v>2593.8639724849527</v>
      </c>
      <c r="V64" s="30">
        <f>FC_TRA_RAIL_E!V64+FC_TRA_ROAD_E!V64+FC_TRA_DAVI_E!V64+FC_TRA_DNAVI_E!V64+FC_TRA_PIPE_E!V64</f>
        <v>2701.2625107480653</v>
      </c>
      <c r="W64" s="30">
        <f>FC_TRA_RAIL_E!W64+FC_TRA_ROAD_E!W64+FC_TRA_DAVI_E!W64+FC_TRA_DNAVI_E!W64+FC_TRA_PIPE_E!W64</f>
        <v>2662.7276010318142</v>
      </c>
      <c r="X64" s="30">
        <f>FC_TRA_RAIL_E!X64+FC_TRA_ROAD_E!X64+FC_TRA_DAVI_E!X64+FC_TRA_DNAVI_E!X64+FC_TRA_PIPE_E!X64</f>
        <v>3029.0404987102315</v>
      </c>
    </row>
    <row r="65" spans="1:24" ht="11.25" customHeight="1" x14ac:dyDescent="0.2">
      <c r="A65" s="22" t="s">
        <v>117</v>
      </c>
      <c r="B65" s="23" t="s">
        <v>118</v>
      </c>
      <c r="C65" s="30">
        <f>FC_TRA_RAIL_E!C65+FC_TRA_ROAD_E!C65+FC_TRA_DAVI_E!C65+FC_TRA_DNAVI_E!C65+FC_TRA_PIPE_E!C65</f>
        <v>237.86268271711089</v>
      </c>
      <c r="D65" s="30">
        <f>FC_TRA_RAIL_E!D65+FC_TRA_ROAD_E!D65+FC_TRA_DAVI_E!D65+FC_TRA_DNAVI_E!D65+FC_TRA_PIPE_E!D65</f>
        <v>328.28693035253656</v>
      </c>
      <c r="E65" s="30">
        <f>FC_TRA_RAIL_E!E65+FC_TRA_ROAD_E!E65+FC_TRA_DAVI_E!E65+FC_TRA_DNAVI_E!E65+FC_TRA_PIPE_E!E65</f>
        <v>506.95511607910566</v>
      </c>
      <c r="F65" s="30">
        <f>FC_TRA_RAIL_E!F65+FC_TRA_ROAD_E!F65+FC_TRA_DAVI_E!F65+FC_TRA_DNAVI_E!F65+FC_TRA_PIPE_E!F65</f>
        <v>702.67635425623382</v>
      </c>
      <c r="G65" s="30">
        <f>FC_TRA_RAIL_E!G65+FC_TRA_ROAD_E!G65+FC_TRA_DAVI_E!G65+FC_TRA_DNAVI_E!G65+FC_TRA_PIPE_E!G65</f>
        <v>641.94591573516766</v>
      </c>
      <c r="H65" s="30">
        <f>FC_TRA_RAIL_E!H65+FC_TRA_ROAD_E!H65+FC_TRA_DAVI_E!H65+FC_TRA_DNAVI_E!H65+FC_TRA_PIPE_E!H65</f>
        <v>970.20567497850379</v>
      </c>
      <c r="I65" s="30">
        <f>FC_TRA_RAIL_E!I65+FC_TRA_ROAD_E!I65+FC_TRA_DAVI_E!I65+FC_TRA_DNAVI_E!I65+FC_TRA_PIPE_E!I65</f>
        <v>1686.667239896818</v>
      </c>
      <c r="J65" s="30">
        <f>FC_TRA_RAIL_E!J65+FC_TRA_ROAD_E!J65+FC_TRA_DAVI_E!J65+FC_TRA_DNAVI_E!J65+FC_TRA_PIPE_E!J65</f>
        <v>1679.7328460877045</v>
      </c>
      <c r="K65" s="30">
        <f>FC_TRA_RAIL_E!K65+FC_TRA_ROAD_E!K65+FC_TRA_DAVI_E!K65+FC_TRA_DNAVI_E!K65+FC_TRA_PIPE_E!K65</f>
        <v>1067.9777300085982</v>
      </c>
      <c r="L65" s="30">
        <f>FC_TRA_RAIL_E!L65+FC_TRA_ROAD_E!L65+FC_TRA_DAVI_E!L65+FC_TRA_DNAVI_E!L65+FC_TRA_PIPE_E!L65</f>
        <v>510.85227858985388</v>
      </c>
      <c r="M65" s="30">
        <f>FC_TRA_RAIL_E!M65+FC_TRA_ROAD_E!M65+FC_TRA_DAVI_E!M65+FC_TRA_DNAVI_E!M65+FC_TRA_PIPE_E!M65</f>
        <v>551.96405846947539</v>
      </c>
      <c r="N65" s="30">
        <f>FC_TRA_RAIL_E!N65+FC_TRA_ROAD_E!N65+FC_TRA_DAVI_E!N65+FC_TRA_DNAVI_E!N65+FC_TRA_PIPE_E!N65</f>
        <v>415.66251074806542</v>
      </c>
      <c r="O65" s="30">
        <f>FC_TRA_RAIL_E!O65+FC_TRA_ROAD_E!O65+FC_TRA_DAVI_E!O65+FC_TRA_DNAVI_E!O65+FC_TRA_PIPE_E!O65</f>
        <v>300.98839208942377</v>
      </c>
      <c r="P65" s="30">
        <f>FC_TRA_RAIL_E!P65+FC_TRA_ROAD_E!P65+FC_TRA_DAVI_E!P65+FC_TRA_DNAVI_E!P65+FC_TRA_PIPE_E!P65</f>
        <v>197.48985382631122</v>
      </c>
      <c r="Q65" s="30">
        <f>FC_TRA_RAIL_E!Q65+FC_TRA_ROAD_E!Q65+FC_TRA_DAVI_E!Q65+FC_TRA_DNAVI_E!Q65+FC_TRA_PIPE_E!Q65</f>
        <v>358.68486672398961</v>
      </c>
      <c r="R65" s="30">
        <f>FC_TRA_RAIL_E!R65+FC_TRA_ROAD_E!R65+FC_TRA_DAVI_E!R65+FC_TRA_DNAVI_E!R65+FC_TRA_PIPE_E!R65</f>
        <v>416.44918314703347</v>
      </c>
      <c r="S65" s="30">
        <f>FC_TRA_RAIL_E!S65+FC_TRA_ROAD_E!S65+FC_TRA_DAVI_E!S65+FC_TRA_DNAVI_E!S65+FC_TRA_PIPE_E!S65</f>
        <v>326.28314703353391</v>
      </c>
      <c r="T65" s="30">
        <f>FC_TRA_RAIL_E!T65+FC_TRA_ROAD_E!T65+FC_TRA_DAVI_E!T65+FC_TRA_DNAVI_E!T65+FC_TRA_PIPE_E!T65</f>
        <v>501.44325021496127</v>
      </c>
      <c r="U65" s="30">
        <f>FC_TRA_RAIL_E!U65+FC_TRA_ROAD_E!U65+FC_TRA_DAVI_E!U65+FC_TRA_DNAVI_E!U65+FC_TRA_PIPE_E!U65</f>
        <v>488.57188306104905</v>
      </c>
      <c r="V65" s="30">
        <f>FC_TRA_RAIL_E!V65+FC_TRA_ROAD_E!V65+FC_TRA_DAVI_E!V65+FC_TRA_DNAVI_E!V65+FC_TRA_PIPE_E!V65</f>
        <v>462.86818572656921</v>
      </c>
      <c r="W65" s="30">
        <f>FC_TRA_RAIL_E!W65+FC_TRA_ROAD_E!W65+FC_TRA_DAVI_E!W65+FC_TRA_DNAVI_E!W65+FC_TRA_PIPE_E!W65</f>
        <v>433.12734307824581</v>
      </c>
      <c r="X65" s="30">
        <f>FC_TRA_RAIL_E!X65+FC_TRA_ROAD_E!X65+FC_TRA_DAVI_E!X65+FC_TRA_DNAVI_E!X65+FC_TRA_PIPE_E!X65</f>
        <v>460.45528804815132</v>
      </c>
    </row>
    <row r="66" spans="1:24" ht="11.25" customHeight="1" x14ac:dyDescent="0.2">
      <c r="A66" s="22" t="s">
        <v>119</v>
      </c>
      <c r="B66" s="23" t="s">
        <v>120</v>
      </c>
      <c r="C66" s="30">
        <f>FC_TRA_RAIL_E!C66+FC_TRA_ROAD_E!C66+FC_TRA_DAVI_E!C66+FC_TRA_DNAVI_E!C66+FC_TRA_PIPE_E!C66</f>
        <v>400.32957867583832</v>
      </c>
      <c r="D66" s="30">
        <f>FC_TRA_RAIL_E!D66+FC_TRA_ROAD_E!D66+FC_TRA_DAVI_E!D66+FC_TRA_DNAVI_E!D66+FC_TRA_PIPE_E!D66</f>
        <v>425.92467755803955</v>
      </c>
      <c r="E66" s="30">
        <f>FC_TRA_RAIL_E!E66+FC_TRA_ROAD_E!E66+FC_TRA_DAVI_E!E66+FC_TRA_DNAVI_E!E66+FC_TRA_PIPE_E!E66</f>
        <v>423.74600171969053</v>
      </c>
      <c r="F66" s="30">
        <f>FC_TRA_RAIL_E!F66+FC_TRA_ROAD_E!F66+FC_TRA_DAVI_E!F66+FC_TRA_DNAVI_E!F66+FC_TRA_PIPE_E!F66</f>
        <v>429.61908856405853</v>
      </c>
      <c r="G66" s="30">
        <f>FC_TRA_RAIL_E!G66+FC_TRA_ROAD_E!G66+FC_TRA_DAVI_E!G66+FC_TRA_DNAVI_E!G66+FC_TRA_PIPE_E!G66</f>
        <v>924.66259673258799</v>
      </c>
      <c r="H66" s="30">
        <f>FC_TRA_RAIL_E!H66+FC_TRA_ROAD_E!H66+FC_TRA_DAVI_E!H66+FC_TRA_DNAVI_E!H66+FC_TRA_PIPE_E!H66</f>
        <v>1480.0292347377472</v>
      </c>
      <c r="I66" s="30">
        <f>FC_TRA_RAIL_E!I66+FC_TRA_ROAD_E!I66+FC_TRA_DAVI_E!I66+FC_TRA_DNAVI_E!I66+FC_TRA_PIPE_E!I66</f>
        <v>2060.5109200343936</v>
      </c>
      <c r="J66" s="30">
        <f>FC_TRA_RAIL_E!J66+FC_TRA_ROAD_E!J66+FC_TRA_DAVI_E!J66+FC_TRA_DNAVI_E!J66+FC_TRA_PIPE_E!J66</f>
        <v>3782.4656061908863</v>
      </c>
      <c r="K66" s="30">
        <f>FC_TRA_RAIL_E!K66+FC_TRA_ROAD_E!K66+FC_TRA_DAVI_E!K66+FC_TRA_DNAVI_E!K66+FC_TRA_PIPE_E!K66</f>
        <v>5887.5086844367997</v>
      </c>
      <c r="L66" s="30">
        <f>FC_TRA_RAIL_E!L66+FC_TRA_ROAD_E!L66+FC_TRA_DAVI_E!L66+FC_TRA_DNAVI_E!L66+FC_TRA_PIPE_E!L66</f>
        <v>7906.6999140154749</v>
      </c>
      <c r="M66" s="30">
        <f>FC_TRA_RAIL_E!M66+FC_TRA_ROAD_E!M66+FC_TRA_DAVI_E!M66+FC_TRA_DNAVI_E!M66+FC_TRA_PIPE_E!M66</f>
        <v>8898.6064488392112</v>
      </c>
      <c r="N66" s="30">
        <f>FC_TRA_RAIL_E!N66+FC_TRA_ROAD_E!N66+FC_TRA_DAVI_E!N66+FC_TRA_DNAVI_E!N66+FC_TRA_PIPE_E!N66</f>
        <v>9641.5374892519339</v>
      </c>
      <c r="O66" s="30">
        <f>FC_TRA_RAIL_E!O66+FC_TRA_ROAD_E!O66+FC_TRA_DAVI_E!O66+FC_TRA_DNAVI_E!O66+FC_TRA_PIPE_E!O66</f>
        <v>10638.838005159072</v>
      </c>
      <c r="P66" s="30">
        <f>FC_TRA_RAIL_E!P66+FC_TRA_ROAD_E!P66+FC_TRA_DAVI_E!P66+FC_TRA_DNAVI_E!P66+FC_TRA_PIPE_E!P66</f>
        <v>9416.7846947549424</v>
      </c>
      <c r="Q66" s="30">
        <f>FC_TRA_RAIL_E!Q66+FC_TRA_ROAD_E!Q66+FC_TRA_DAVI_E!Q66+FC_TRA_DNAVI_E!Q66+FC_TRA_PIPE_E!Q66</f>
        <v>10233.632932072225</v>
      </c>
      <c r="R66" s="30">
        <f>FC_TRA_RAIL_E!R66+FC_TRA_ROAD_E!R66+FC_TRA_DAVI_E!R66+FC_TRA_DNAVI_E!R66+FC_TRA_PIPE_E!R66</f>
        <v>10128.865176268271</v>
      </c>
      <c r="S66" s="30">
        <f>FC_TRA_RAIL_E!S66+FC_TRA_ROAD_E!S66+FC_TRA_DAVI_E!S66+FC_TRA_DNAVI_E!S66+FC_TRA_PIPE_E!S66</f>
        <v>9930.9049011177976</v>
      </c>
      <c r="T66" s="30">
        <f>FC_TRA_RAIL_E!T66+FC_TRA_ROAD_E!T66+FC_TRA_DAVI_E!T66+FC_TRA_DNAVI_E!T66+FC_TRA_PIPE_E!T66</f>
        <v>10758.737317282888</v>
      </c>
      <c r="U66" s="30">
        <f>FC_TRA_RAIL_E!U66+FC_TRA_ROAD_E!U66+FC_TRA_DAVI_E!U66+FC_TRA_DNAVI_E!U66+FC_TRA_PIPE_E!U66</f>
        <v>12022.169733447976</v>
      </c>
      <c r="V66" s="30">
        <f>FC_TRA_RAIL_E!V66+FC_TRA_ROAD_E!V66+FC_TRA_DAVI_E!V66+FC_TRA_DNAVI_E!V66+FC_TRA_PIPE_E!V66</f>
        <v>12462.154342218399</v>
      </c>
      <c r="W66" s="30">
        <f>FC_TRA_RAIL_E!W66+FC_TRA_ROAD_E!W66+FC_TRA_DAVI_E!W66+FC_TRA_DNAVI_E!W66+FC_TRA_PIPE_E!W66</f>
        <v>12710.028890799653</v>
      </c>
      <c r="X66" s="30">
        <f>FC_TRA_RAIL_E!X66+FC_TRA_ROAD_E!X66+FC_TRA_DAVI_E!X66+FC_TRA_DNAVI_E!X66+FC_TRA_PIPE_E!X66</f>
        <v>13077.685124677553</v>
      </c>
    </row>
    <row r="67" spans="1:24" ht="11.25" customHeight="1" x14ac:dyDescent="0.2">
      <c r="A67" s="22" t="s">
        <v>121</v>
      </c>
      <c r="B67" s="23" t="s">
        <v>122</v>
      </c>
      <c r="C67" s="30">
        <f>FC_TRA_RAIL_E!C67+FC_TRA_ROAD_E!C67+FC_TRA_DAVI_E!C67+FC_TRA_DNAVI_E!C67+FC_TRA_PIPE_E!C67</f>
        <v>0</v>
      </c>
      <c r="D67" s="30">
        <f>FC_TRA_RAIL_E!D67+FC_TRA_ROAD_E!D67+FC_TRA_DAVI_E!D67+FC_TRA_DNAVI_E!D67+FC_TRA_PIPE_E!D67</f>
        <v>0</v>
      </c>
      <c r="E67" s="30">
        <f>FC_TRA_RAIL_E!E67+FC_TRA_ROAD_E!E67+FC_TRA_DAVI_E!E67+FC_TRA_DNAVI_E!E67+FC_TRA_PIPE_E!E67</f>
        <v>0</v>
      </c>
      <c r="F67" s="30">
        <f>FC_TRA_RAIL_E!F67+FC_TRA_ROAD_E!F67+FC_TRA_DAVI_E!F67+FC_TRA_DNAVI_E!F67+FC_TRA_PIPE_E!F67</f>
        <v>0</v>
      </c>
      <c r="G67" s="30">
        <f>FC_TRA_RAIL_E!G67+FC_TRA_ROAD_E!G67+FC_TRA_DAVI_E!G67+FC_TRA_DNAVI_E!G67+FC_TRA_PIPE_E!G67</f>
        <v>0</v>
      </c>
      <c r="H67" s="30">
        <f>FC_TRA_RAIL_E!H67+FC_TRA_ROAD_E!H67+FC_TRA_DAVI_E!H67+FC_TRA_DNAVI_E!H67+FC_TRA_PIPE_E!H67</f>
        <v>0</v>
      </c>
      <c r="I67" s="30">
        <f>FC_TRA_RAIL_E!I67+FC_TRA_ROAD_E!I67+FC_TRA_DAVI_E!I67+FC_TRA_DNAVI_E!I67+FC_TRA_PIPE_E!I67</f>
        <v>0</v>
      </c>
      <c r="J67" s="30">
        <f>FC_TRA_RAIL_E!J67+FC_TRA_ROAD_E!J67+FC_TRA_DAVI_E!J67+FC_TRA_DNAVI_E!J67+FC_TRA_PIPE_E!J67</f>
        <v>0</v>
      </c>
      <c r="K67" s="30">
        <f>FC_TRA_RAIL_E!K67+FC_TRA_ROAD_E!K67+FC_TRA_DAVI_E!K67+FC_TRA_DNAVI_E!K67+FC_TRA_PIPE_E!K67</f>
        <v>0</v>
      </c>
      <c r="L67" s="30">
        <f>FC_TRA_RAIL_E!L67+FC_TRA_ROAD_E!L67+FC_TRA_DAVI_E!L67+FC_TRA_DNAVI_E!L67+FC_TRA_PIPE_E!L67</f>
        <v>0</v>
      </c>
      <c r="M67" s="30">
        <f>FC_TRA_RAIL_E!M67+FC_TRA_ROAD_E!M67+FC_TRA_DAVI_E!M67+FC_TRA_DNAVI_E!M67+FC_TRA_PIPE_E!M67</f>
        <v>0</v>
      </c>
      <c r="N67" s="30">
        <f>FC_TRA_RAIL_E!N67+FC_TRA_ROAD_E!N67+FC_TRA_DAVI_E!N67+FC_TRA_DNAVI_E!N67+FC_TRA_PIPE_E!N67</f>
        <v>0</v>
      </c>
      <c r="O67" s="30">
        <f>FC_TRA_RAIL_E!O67+FC_TRA_ROAD_E!O67+FC_TRA_DAVI_E!O67+FC_TRA_DNAVI_E!O67+FC_TRA_PIPE_E!O67</f>
        <v>0</v>
      </c>
      <c r="P67" s="30">
        <f>FC_TRA_RAIL_E!P67+FC_TRA_ROAD_E!P67+FC_TRA_DAVI_E!P67+FC_TRA_DNAVI_E!P67+FC_TRA_PIPE_E!P67</f>
        <v>0</v>
      </c>
      <c r="Q67" s="30">
        <f>FC_TRA_RAIL_E!Q67+FC_TRA_ROAD_E!Q67+FC_TRA_DAVI_E!Q67+FC_TRA_DNAVI_E!Q67+FC_TRA_PIPE_E!Q67</f>
        <v>0</v>
      </c>
      <c r="R67" s="30">
        <f>FC_TRA_RAIL_E!R67+FC_TRA_ROAD_E!R67+FC_TRA_DAVI_E!R67+FC_TRA_DNAVI_E!R67+FC_TRA_PIPE_E!R67</f>
        <v>0</v>
      </c>
      <c r="S67" s="30">
        <f>FC_TRA_RAIL_E!S67+FC_TRA_ROAD_E!S67+FC_TRA_DAVI_E!S67+FC_TRA_DNAVI_E!S67+FC_TRA_PIPE_E!S67</f>
        <v>0</v>
      </c>
      <c r="T67" s="30">
        <f>FC_TRA_RAIL_E!T67+FC_TRA_ROAD_E!T67+FC_TRA_DAVI_E!T67+FC_TRA_DNAVI_E!T67+FC_TRA_PIPE_E!T67</f>
        <v>0</v>
      </c>
      <c r="U67" s="30">
        <f>FC_TRA_RAIL_E!U67+FC_TRA_ROAD_E!U67+FC_TRA_DAVI_E!U67+FC_TRA_DNAVI_E!U67+FC_TRA_PIPE_E!U67</f>
        <v>0</v>
      </c>
      <c r="V67" s="30">
        <f>FC_TRA_RAIL_E!V67+FC_TRA_ROAD_E!V67+FC_TRA_DAVI_E!V67+FC_TRA_DNAVI_E!V67+FC_TRA_PIPE_E!V67</f>
        <v>0</v>
      </c>
      <c r="W67" s="30">
        <f>FC_TRA_RAIL_E!W67+FC_TRA_ROAD_E!W67+FC_TRA_DAVI_E!W67+FC_TRA_DNAVI_E!W67+FC_TRA_PIPE_E!W67</f>
        <v>0</v>
      </c>
      <c r="X67" s="30">
        <f>FC_TRA_RAIL_E!X67+FC_TRA_ROAD_E!X67+FC_TRA_DAVI_E!X67+FC_TRA_DNAVI_E!X67+FC_TRA_PIPE_E!X67</f>
        <v>0</v>
      </c>
    </row>
    <row r="68" spans="1:24" ht="11.25" customHeight="1" x14ac:dyDescent="0.2">
      <c r="A68" s="22" t="s">
        <v>123</v>
      </c>
      <c r="B68" s="23" t="s">
        <v>124</v>
      </c>
      <c r="C68" s="30">
        <f>FC_TRA_RAIL_E!C68+FC_TRA_ROAD_E!C68+FC_TRA_DAVI_E!C68+FC_TRA_DNAVI_E!C68+FC_TRA_PIPE_E!C68</f>
        <v>0</v>
      </c>
      <c r="D68" s="30">
        <f>FC_TRA_RAIL_E!D68+FC_TRA_ROAD_E!D68+FC_TRA_DAVI_E!D68+FC_TRA_DNAVI_E!D68+FC_TRA_PIPE_E!D68</f>
        <v>0</v>
      </c>
      <c r="E68" s="30">
        <f>FC_TRA_RAIL_E!E68+FC_TRA_ROAD_E!E68+FC_TRA_DAVI_E!E68+FC_TRA_DNAVI_E!E68+FC_TRA_PIPE_E!E68</f>
        <v>0</v>
      </c>
      <c r="F68" s="30">
        <f>FC_TRA_RAIL_E!F68+FC_TRA_ROAD_E!F68+FC_TRA_DAVI_E!F68+FC_TRA_DNAVI_E!F68+FC_TRA_PIPE_E!F68</f>
        <v>0</v>
      </c>
      <c r="G68" s="30">
        <f>FC_TRA_RAIL_E!G68+FC_TRA_ROAD_E!G68+FC_TRA_DAVI_E!G68+FC_TRA_DNAVI_E!G68+FC_TRA_PIPE_E!G68</f>
        <v>0</v>
      </c>
      <c r="H68" s="30">
        <f>FC_TRA_RAIL_E!H68+FC_TRA_ROAD_E!H68+FC_TRA_DAVI_E!H68+FC_TRA_DNAVI_E!H68+FC_TRA_PIPE_E!H68</f>
        <v>0</v>
      </c>
      <c r="I68" s="30">
        <f>FC_TRA_RAIL_E!I68+FC_TRA_ROAD_E!I68+FC_TRA_DAVI_E!I68+FC_TRA_DNAVI_E!I68+FC_TRA_PIPE_E!I68</f>
        <v>0</v>
      </c>
      <c r="J68" s="30">
        <f>FC_TRA_RAIL_E!J68+FC_TRA_ROAD_E!J68+FC_TRA_DAVI_E!J68+FC_TRA_DNAVI_E!J68+FC_TRA_PIPE_E!J68</f>
        <v>0</v>
      </c>
      <c r="K68" s="30">
        <f>FC_TRA_RAIL_E!K68+FC_TRA_ROAD_E!K68+FC_TRA_DAVI_E!K68+FC_TRA_DNAVI_E!K68+FC_TRA_PIPE_E!K68</f>
        <v>0</v>
      </c>
      <c r="L68" s="30">
        <f>FC_TRA_RAIL_E!L68+FC_TRA_ROAD_E!L68+FC_TRA_DAVI_E!L68+FC_TRA_DNAVI_E!L68+FC_TRA_PIPE_E!L68</f>
        <v>0</v>
      </c>
      <c r="M68" s="30">
        <f>FC_TRA_RAIL_E!M68+FC_TRA_ROAD_E!M68+FC_TRA_DAVI_E!M68+FC_TRA_DNAVI_E!M68+FC_TRA_PIPE_E!M68</f>
        <v>0</v>
      </c>
      <c r="N68" s="30">
        <f>FC_TRA_RAIL_E!N68+FC_TRA_ROAD_E!N68+FC_TRA_DAVI_E!N68+FC_TRA_DNAVI_E!N68+FC_TRA_PIPE_E!N68</f>
        <v>0</v>
      </c>
      <c r="O68" s="30">
        <f>FC_TRA_RAIL_E!O68+FC_TRA_ROAD_E!O68+FC_TRA_DAVI_E!O68+FC_TRA_DNAVI_E!O68+FC_TRA_PIPE_E!O68</f>
        <v>0</v>
      </c>
      <c r="P68" s="30">
        <f>FC_TRA_RAIL_E!P68+FC_TRA_ROAD_E!P68+FC_TRA_DAVI_E!P68+FC_TRA_DNAVI_E!P68+FC_TRA_PIPE_E!P68</f>
        <v>0</v>
      </c>
      <c r="Q68" s="30">
        <f>FC_TRA_RAIL_E!Q68+FC_TRA_ROAD_E!Q68+FC_TRA_DAVI_E!Q68+FC_TRA_DNAVI_E!Q68+FC_TRA_PIPE_E!Q68</f>
        <v>0</v>
      </c>
      <c r="R68" s="30">
        <f>FC_TRA_RAIL_E!R68+FC_TRA_ROAD_E!R68+FC_TRA_DAVI_E!R68+FC_TRA_DNAVI_E!R68+FC_TRA_PIPE_E!R68</f>
        <v>0</v>
      </c>
      <c r="S68" s="30">
        <f>FC_TRA_RAIL_E!S68+FC_TRA_ROAD_E!S68+FC_TRA_DAVI_E!S68+FC_TRA_DNAVI_E!S68+FC_TRA_PIPE_E!S68</f>
        <v>0</v>
      </c>
      <c r="T68" s="30">
        <f>FC_TRA_RAIL_E!T68+FC_TRA_ROAD_E!T68+FC_TRA_DAVI_E!T68+FC_TRA_DNAVI_E!T68+FC_TRA_PIPE_E!T68</f>
        <v>0</v>
      </c>
      <c r="U68" s="30">
        <f>FC_TRA_RAIL_E!U68+FC_TRA_ROAD_E!U68+FC_TRA_DAVI_E!U68+FC_TRA_DNAVI_E!U68+FC_TRA_PIPE_E!U68</f>
        <v>0</v>
      </c>
      <c r="V68" s="30">
        <f>FC_TRA_RAIL_E!V68+FC_TRA_ROAD_E!V68+FC_TRA_DAVI_E!V68+FC_TRA_DNAVI_E!V68+FC_TRA_PIPE_E!V68</f>
        <v>0</v>
      </c>
      <c r="W68" s="30">
        <f>FC_TRA_RAIL_E!W68+FC_TRA_ROAD_E!W68+FC_TRA_DAVI_E!W68+FC_TRA_DNAVI_E!W68+FC_TRA_PIPE_E!W68</f>
        <v>0</v>
      </c>
      <c r="X68" s="30">
        <f>FC_TRA_RAIL_E!X68+FC_TRA_ROAD_E!X68+FC_TRA_DAVI_E!X68+FC_TRA_DNAVI_E!X68+FC_TRA_PIPE_E!X68</f>
        <v>0</v>
      </c>
    </row>
    <row r="69" spans="1:24" ht="11.25" customHeight="1" x14ac:dyDescent="0.2">
      <c r="A69" s="22" t="s">
        <v>125</v>
      </c>
      <c r="B69" s="23" t="s">
        <v>126</v>
      </c>
      <c r="C69" s="30">
        <f>FC_TRA_RAIL_E!C69+FC_TRA_ROAD_E!C69+FC_TRA_DAVI_E!C69+FC_TRA_DNAVI_E!C69+FC_TRA_PIPE_E!C69</f>
        <v>14.368959587274292</v>
      </c>
      <c r="D69" s="30">
        <f>FC_TRA_RAIL_E!D69+FC_TRA_ROAD_E!D69+FC_TRA_DAVI_E!D69+FC_TRA_DNAVI_E!D69+FC_TRA_PIPE_E!D69</f>
        <v>17.961220980223562</v>
      </c>
      <c r="E69" s="30">
        <f>FC_TRA_RAIL_E!E69+FC_TRA_ROAD_E!E69+FC_TRA_DAVI_E!E69+FC_TRA_DNAVI_E!E69+FC_TRA_PIPE_E!E69</f>
        <v>21.553482373172827</v>
      </c>
      <c r="F69" s="30">
        <f>FC_TRA_RAIL_E!F69+FC_TRA_ROAD_E!F69+FC_TRA_DAVI_E!F69+FC_TRA_DNAVI_E!F69+FC_TRA_PIPE_E!F69</f>
        <v>3.4323301805674982</v>
      </c>
      <c r="G69" s="30">
        <f>FC_TRA_RAIL_E!G69+FC_TRA_ROAD_E!G69+FC_TRA_DAVI_E!G69+FC_TRA_DNAVI_E!G69+FC_TRA_PIPE_E!G69</f>
        <v>9.6885640584694777</v>
      </c>
      <c r="H69" s="30">
        <f>FC_TRA_RAIL_E!H69+FC_TRA_ROAD_E!H69+FC_TRA_DAVI_E!H69+FC_TRA_DNAVI_E!H69+FC_TRA_PIPE_E!H69</f>
        <v>145.85640584694752</v>
      </c>
      <c r="I69" s="30">
        <f>FC_TRA_RAIL_E!I69+FC_TRA_ROAD_E!I69+FC_TRA_DAVI_E!I69+FC_TRA_DNAVI_E!I69+FC_TRA_PIPE_E!I69</f>
        <v>606.2269991401547</v>
      </c>
      <c r="J69" s="30">
        <f>FC_TRA_RAIL_E!J69+FC_TRA_ROAD_E!J69+FC_TRA_DAVI_E!J69+FC_TRA_DNAVI_E!J69+FC_TRA_PIPE_E!J69</f>
        <v>709.94969905417008</v>
      </c>
      <c r="K69" s="30">
        <f>FC_TRA_RAIL_E!K69+FC_TRA_ROAD_E!K69+FC_TRA_DAVI_E!K69+FC_TRA_DNAVI_E!K69+FC_TRA_PIPE_E!K69</f>
        <v>288.68830610490113</v>
      </c>
      <c r="L69" s="30">
        <f>FC_TRA_RAIL_E!L69+FC_TRA_ROAD_E!L69+FC_TRA_DAVI_E!L69+FC_TRA_DNAVI_E!L69+FC_TRA_PIPE_E!L69</f>
        <v>75.963198624247639</v>
      </c>
      <c r="M69" s="30">
        <f>FC_TRA_RAIL_E!M69+FC_TRA_ROAD_E!M69+FC_TRA_DAVI_E!M69+FC_TRA_DNAVI_E!M69+FC_TRA_PIPE_E!M69</f>
        <v>51.818744625967341</v>
      </c>
      <c r="N69" s="30">
        <f>FC_TRA_RAIL_E!N69+FC_TRA_ROAD_E!N69+FC_TRA_DAVI_E!N69+FC_TRA_DNAVI_E!N69+FC_TRA_PIPE_E!N69</f>
        <v>16.4810834049871</v>
      </c>
      <c r="O69" s="30">
        <f>FC_TRA_RAIL_E!O69+FC_TRA_ROAD_E!O69+FC_TRA_DAVI_E!O69+FC_TRA_DNAVI_E!O69+FC_TRA_PIPE_E!O69</f>
        <v>15.939294926913156</v>
      </c>
      <c r="P69" s="30">
        <f>FC_TRA_RAIL_E!P69+FC_TRA_ROAD_E!P69+FC_TRA_DAVI_E!P69+FC_TRA_DNAVI_E!P69+FC_TRA_PIPE_E!P69</f>
        <v>4.1387790197764405</v>
      </c>
      <c r="Q69" s="30">
        <f>FC_TRA_RAIL_E!Q69+FC_TRA_ROAD_E!Q69+FC_TRA_DAVI_E!Q69+FC_TRA_DNAVI_E!Q69+FC_TRA_PIPE_E!Q69</f>
        <v>7.7967325881341356</v>
      </c>
      <c r="R69" s="30">
        <f>FC_TRA_RAIL_E!R69+FC_TRA_ROAD_E!R69+FC_TRA_DAVI_E!R69+FC_TRA_DNAVI_E!R69+FC_TRA_PIPE_E!R69</f>
        <v>3.8918314703353385</v>
      </c>
      <c r="S69" s="30">
        <f>FC_TRA_RAIL_E!S69+FC_TRA_ROAD_E!S69+FC_TRA_DAVI_E!S69+FC_TRA_DNAVI_E!S69+FC_TRA_PIPE_E!S69</f>
        <v>3.8798796216681</v>
      </c>
      <c r="T69" s="30">
        <f>FC_TRA_RAIL_E!T69+FC_TRA_ROAD_E!T69+FC_TRA_DAVI_E!T69+FC_TRA_DNAVI_E!T69+FC_TRA_PIPE_E!T69</f>
        <v>1.6894239036973344</v>
      </c>
      <c r="U69" s="30">
        <f>FC_TRA_RAIL_E!U69+FC_TRA_ROAD_E!U69+FC_TRA_DAVI_E!U69+FC_TRA_DNAVI_E!U69+FC_TRA_PIPE_E!U69</f>
        <v>0.68564058469475497</v>
      </c>
      <c r="V69" s="30">
        <f>FC_TRA_RAIL_E!V69+FC_TRA_ROAD_E!V69+FC_TRA_DAVI_E!V69+FC_TRA_DNAVI_E!V69+FC_TRA_PIPE_E!V69</f>
        <v>1.3052450558899396</v>
      </c>
      <c r="W69" s="30">
        <f>FC_TRA_RAIL_E!W69+FC_TRA_ROAD_E!W69+FC_TRA_DAVI_E!W69+FC_TRA_DNAVI_E!W69+FC_TRA_PIPE_E!W69</f>
        <v>0.73723129836629409</v>
      </c>
      <c r="X69" s="30">
        <f>FC_TRA_RAIL_E!X69+FC_TRA_ROAD_E!X69+FC_TRA_DAVI_E!X69+FC_TRA_DNAVI_E!X69+FC_TRA_PIPE_E!X69</f>
        <v>1.395442820292347</v>
      </c>
    </row>
    <row r="70" spans="1:24" ht="11.25" customHeight="1" x14ac:dyDescent="0.2">
      <c r="A70" s="22" t="s">
        <v>127</v>
      </c>
      <c r="B70" s="23" t="s">
        <v>128</v>
      </c>
      <c r="C70" s="30">
        <f>FC_TRA_RAIL_E!C70+FC_TRA_ROAD_E!C70+FC_TRA_DAVI_E!C70+FC_TRA_DNAVI_E!C70+FC_TRA_PIPE_E!C70</f>
        <v>0</v>
      </c>
      <c r="D70" s="30">
        <f>FC_TRA_RAIL_E!D70+FC_TRA_ROAD_E!D70+FC_TRA_DAVI_E!D70+FC_TRA_DNAVI_E!D70+FC_TRA_PIPE_E!D70</f>
        <v>0</v>
      </c>
      <c r="E70" s="30">
        <f>FC_TRA_RAIL_E!E70+FC_TRA_ROAD_E!E70+FC_TRA_DAVI_E!E70+FC_TRA_DNAVI_E!E70+FC_TRA_PIPE_E!E70</f>
        <v>0</v>
      </c>
      <c r="F70" s="30">
        <f>FC_TRA_RAIL_E!F70+FC_TRA_ROAD_E!F70+FC_TRA_DAVI_E!F70+FC_TRA_DNAVI_E!F70+FC_TRA_PIPE_E!F70</f>
        <v>0</v>
      </c>
      <c r="G70" s="30">
        <f>FC_TRA_RAIL_E!G70+FC_TRA_ROAD_E!G70+FC_TRA_DAVI_E!G70+FC_TRA_DNAVI_E!G70+FC_TRA_PIPE_E!G70</f>
        <v>0</v>
      </c>
      <c r="H70" s="30">
        <f>FC_TRA_RAIL_E!H70+FC_TRA_ROAD_E!H70+FC_TRA_DAVI_E!H70+FC_TRA_DNAVI_E!H70+FC_TRA_PIPE_E!H70</f>
        <v>0</v>
      </c>
      <c r="I70" s="30">
        <f>FC_TRA_RAIL_E!I70+FC_TRA_ROAD_E!I70+FC_TRA_DAVI_E!I70+FC_TRA_DNAVI_E!I70+FC_TRA_PIPE_E!I70</f>
        <v>0</v>
      </c>
      <c r="J70" s="30">
        <f>FC_TRA_RAIL_E!J70+FC_TRA_ROAD_E!J70+FC_TRA_DAVI_E!J70+FC_TRA_DNAVI_E!J70+FC_TRA_PIPE_E!J70</f>
        <v>0</v>
      </c>
      <c r="K70" s="30">
        <f>FC_TRA_RAIL_E!K70+FC_TRA_ROAD_E!K70+FC_TRA_DAVI_E!K70+FC_TRA_DNAVI_E!K70+FC_TRA_PIPE_E!K70</f>
        <v>0</v>
      </c>
      <c r="L70" s="30">
        <f>FC_TRA_RAIL_E!L70+FC_TRA_ROAD_E!L70+FC_TRA_DAVI_E!L70+FC_TRA_DNAVI_E!L70+FC_TRA_PIPE_E!L70</f>
        <v>0</v>
      </c>
      <c r="M70" s="30">
        <f>FC_TRA_RAIL_E!M70+FC_TRA_ROAD_E!M70+FC_TRA_DAVI_E!M70+FC_TRA_DNAVI_E!M70+FC_TRA_PIPE_E!M70</f>
        <v>0</v>
      </c>
      <c r="N70" s="30">
        <f>FC_TRA_RAIL_E!N70+FC_TRA_ROAD_E!N70+FC_TRA_DAVI_E!N70+FC_TRA_DNAVI_E!N70+FC_TRA_PIPE_E!N70</f>
        <v>0</v>
      </c>
      <c r="O70" s="30">
        <f>FC_TRA_RAIL_E!O70+FC_TRA_ROAD_E!O70+FC_TRA_DAVI_E!O70+FC_TRA_DNAVI_E!O70+FC_TRA_PIPE_E!O70</f>
        <v>0</v>
      </c>
      <c r="P70" s="30">
        <f>FC_TRA_RAIL_E!P70+FC_TRA_ROAD_E!P70+FC_TRA_DAVI_E!P70+FC_TRA_DNAVI_E!P70+FC_TRA_PIPE_E!P70</f>
        <v>0</v>
      </c>
      <c r="Q70" s="30">
        <f>FC_TRA_RAIL_E!Q70+FC_TRA_ROAD_E!Q70+FC_TRA_DAVI_E!Q70+FC_TRA_DNAVI_E!Q70+FC_TRA_PIPE_E!Q70</f>
        <v>0</v>
      </c>
      <c r="R70" s="30">
        <f>FC_TRA_RAIL_E!R70+FC_TRA_ROAD_E!R70+FC_TRA_DAVI_E!R70+FC_TRA_DNAVI_E!R70+FC_TRA_PIPE_E!R70</f>
        <v>0</v>
      </c>
      <c r="S70" s="30">
        <f>FC_TRA_RAIL_E!S70+FC_TRA_ROAD_E!S70+FC_TRA_DAVI_E!S70+FC_TRA_DNAVI_E!S70+FC_TRA_PIPE_E!S70</f>
        <v>0</v>
      </c>
      <c r="T70" s="30">
        <f>FC_TRA_RAIL_E!T70+FC_TRA_ROAD_E!T70+FC_TRA_DAVI_E!T70+FC_TRA_DNAVI_E!T70+FC_TRA_PIPE_E!T70</f>
        <v>0</v>
      </c>
      <c r="U70" s="30">
        <f>FC_TRA_RAIL_E!U70+FC_TRA_ROAD_E!U70+FC_TRA_DAVI_E!U70+FC_TRA_DNAVI_E!U70+FC_TRA_PIPE_E!U70</f>
        <v>0</v>
      </c>
      <c r="V70" s="30">
        <f>FC_TRA_RAIL_E!V70+FC_TRA_ROAD_E!V70+FC_TRA_DAVI_E!V70+FC_TRA_DNAVI_E!V70+FC_TRA_PIPE_E!V70</f>
        <v>0</v>
      </c>
      <c r="W70" s="30">
        <f>FC_TRA_RAIL_E!W70+FC_TRA_ROAD_E!W70+FC_TRA_DAVI_E!W70+FC_TRA_DNAVI_E!W70+FC_TRA_PIPE_E!W70</f>
        <v>0</v>
      </c>
      <c r="X70" s="30">
        <f>FC_TRA_RAIL_E!X70+FC_TRA_ROAD_E!X70+FC_TRA_DAVI_E!X70+FC_TRA_DNAVI_E!X70+FC_TRA_PIPE_E!X70</f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:V71" si="22">SUM(C72:C73)</f>
        <v>0</v>
      </c>
      <c r="D71" s="31">
        <f t="shared" si="22"/>
        <v>0</v>
      </c>
      <c r="E71" s="31">
        <f t="shared" si="22"/>
        <v>0</v>
      </c>
      <c r="F71" s="31">
        <f t="shared" si="22"/>
        <v>0</v>
      </c>
      <c r="G71" s="31">
        <f t="shared" si="22"/>
        <v>0</v>
      </c>
      <c r="H71" s="31">
        <f t="shared" si="22"/>
        <v>0</v>
      </c>
      <c r="I71" s="31">
        <f t="shared" si="22"/>
        <v>0</v>
      </c>
      <c r="J71" s="31">
        <f t="shared" si="22"/>
        <v>0</v>
      </c>
      <c r="K71" s="31">
        <f t="shared" si="22"/>
        <v>0</v>
      </c>
      <c r="L71" s="31">
        <f t="shared" si="22"/>
        <v>0</v>
      </c>
      <c r="M71" s="31">
        <f t="shared" si="22"/>
        <v>0</v>
      </c>
      <c r="N71" s="31">
        <f t="shared" si="22"/>
        <v>0</v>
      </c>
      <c r="O71" s="31">
        <f t="shared" si="22"/>
        <v>0</v>
      </c>
      <c r="P71" s="31">
        <f t="shared" si="22"/>
        <v>0</v>
      </c>
      <c r="Q71" s="31">
        <f t="shared" si="22"/>
        <v>0</v>
      </c>
      <c r="R71" s="31">
        <f t="shared" si="22"/>
        <v>0</v>
      </c>
      <c r="S71" s="31">
        <f t="shared" si="22"/>
        <v>0</v>
      </c>
      <c r="T71" s="31">
        <f t="shared" si="22"/>
        <v>0</v>
      </c>
      <c r="U71" s="31">
        <f t="shared" si="22"/>
        <v>0</v>
      </c>
      <c r="V71" s="31">
        <f t="shared" si="22"/>
        <v>0</v>
      </c>
      <c r="W71" s="31">
        <f t="shared" ref="W71:X71" si="23">SUM(W72:W73)</f>
        <v>0</v>
      </c>
      <c r="X71" s="31">
        <f t="shared" si="23"/>
        <v>0</v>
      </c>
    </row>
    <row r="72" spans="1:24" ht="11.25" customHeight="1" x14ac:dyDescent="0.2">
      <c r="A72" s="22" t="s">
        <v>131</v>
      </c>
      <c r="B72" s="23" t="s">
        <v>132</v>
      </c>
      <c r="C72" s="30">
        <f>FC_TRA_RAIL_E!C72+FC_TRA_ROAD_E!C72+FC_TRA_DAVI_E!C72+FC_TRA_DNAVI_E!C72+FC_TRA_PIPE_E!C72</f>
        <v>0</v>
      </c>
      <c r="D72" s="30">
        <f>FC_TRA_RAIL_E!D72+FC_TRA_ROAD_E!D72+FC_TRA_DAVI_E!D72+FC_TRA_DNAVI_E!D72+FC_TRA_PIPE_E!D72</f>
        <v>0</v>
      </c>
      <c r="E72" s="30">
        <f>FC_TRA_RAIL_E!E72+FC_TRA_ROAD_E!E72+FC_TRA_DAVI_E!E72+FC_TRA_DNAVI_E!E72+FC_TRA_PIPE_E!E72</f>
        <v>0</v>
      </c>
      <c r="F72" s="30">
        <f>FC_TRA_RAIL_E!F72+FC_TRA_ROAD_E!F72+FC_TRA_DAVI_E!F72+FC_TRA_DNAVI_E!F72+FC_TRA_PIPE_E!F72</f>
        <v>0</v>
      </c>
      <c r="G72" s="30">
        <f>FC_TRA_RAIL_E!G72+FC_TRA_ROAD_E!G72+FC_TRA_DAVI_E!G72+FC_TRA_DNAVI_E!G72+FC_TRA_PIPE_E!G72</f>
        <v>0</v>
      </c>
      <c r="H72" s="30">
        <f>FC_TRA_RAIL_E!H72+FC_TRA_ROAD_E!H72+FC_TRA_DAVI_E!H72+FC_TRA_DNAVI_E!H72+FC_TRA_PIPE_E!H72</f>
        <v>0</v>
      </c>
      <c r="I72" s="30">
        <f>FC_TRA_RAIL_E!I72+FC_TRA_ROAD_E!I72+FC_TRA_DAVI_E!I72+FC_TRA_DNAVI_E!I72+FC_TRA_PIPE_E!I72</f>
        <v>0</v>
      </c>
      <c r="J72" s="30">
        <f>FC_TRA_RAIL_E!J72+FC_TRA_ROAD_E!J72+FC_TRA_DAVI_E!J72+FC_TRA_DNAVI_E!J72+FC_TRA_PIPE_E!J72</f>
        <v>0</v>
      </c>
      <c r="K72" s="30">
        <f>FC_TRA_RAIL_E!K72+FC_TRA_ROAD_E!K72+FC_TRA_DAVI_E!K72+FC_TRA_DNAVI_E!K72+FC_TRA_PIPE_E!K72</f>
        <v>0</v>
      </c>
      <c r="L72" s="30">
        <f>FC_TRA_RAIL_E!L72+FC_TRA_ROAD_E!L72+FC_TRA_DAVI_E!L72+FC_TRA_DNAVI_E!L72+FC_TRA_PIPE_E!L72</f>
        <v>0</v>
      </c>
      <c r="M72" s="30">
        <f>FC_TRA_RAIL_E!M72+FC_TRA_ROAD_E!M72+FC_TRA_DAVI_E!M72+FC_TRA_DNAVI_E!M72+FC_TRA_PIPE_E!M72</f>
        <v>0</v>
      </c>
      <c r="N72" s="30">
        <f>FC_TRA_RAIL_E!N72+FC_TRA_ROAD_E!N72+FC_TRA_DAVI_E!N72+FC_TRA_DNAVI_E!N72+FC_TRA_PIPE_E!N72</f>
        <v>0</v>
      </c>
      <c r="O72" s="30">
        <f>FC_TRA_RAIL_E!O72+FC_TRA_ROAD_E!O72+FC_TRA_DAVI_E!O72+FC_TRA_DNAVI_E!O72+FC_TRA_PIPE_E!O72</f>
        <v>0</v>
      </c>
      <c r="P72" s="30">
        <f>FC_TRA_RAIL_E!P72+FC_TRA_ROAD_E!P72+FC_TRA_DAVI_E!P72+FC_TRA_DNAVI_E!P72+FC_TRA_PIPE_E!P72</f>
        <v>0</v>
      </c>
      <c r="Q72" s="30">
        <f>FC_TRA_RAIL_E!Q72+FC_TRA_ROAD_E!Q72+FC_TRA_DAVI_E!Q72+FC_TRA_DNAVI_E!Q72+FC_TRA_PIPE_E!Q72</f>
        <v>0</v>
      </c>
      <c r="R72" s="30">
        <f>FC_TRA_RAIL_E!R72+FC_TRA_ROAD_E!R72+FC_TRA_DAVI_E!R72+FC_TRA_DNAVI_E!R72+FC_TRA_PIPE_E!R72</f>
        <v>0</v>
      </c>
      <c r="S72" s="30">
        <f>FC_TRA_RAIL_E!S72+FC_TRA_ROAD_E!S72+FC_TRA_DAVI_E!S72+FC_TRA_DNAVI_E!S72+FC_TRA_PIPE_E!S72</f>
        <v>0</v>
      </c>
      <c r="T72" s="30">
        <f>FC_TRA_RAIL_E!T72+FC_TRA_ROAD_E!T72+FC_TRA_DAVI_E!T72+FC_TRA_DNAVI_E!T72+FC_TRA_PIPE_E!T72</f>
        <v>0</v>
      </c>
      <c r="U72" s="30">
        <f>FC_TRA_RAIL_E!U72+FC_TRA_ROAD_E!U72+FC_TRA_DAVI_E!U72+FC_TRA_DNAVI_E!U72+FC_TRA_PIPE_E!U72</f>
        <v>0</v>
      </c>
      <c r="V72" s="30">
        <f>FC_TRA_RAIL_E!V72+FC_TRA_ROAD_E!V72+FC_TRA_DAVI_E!V72+FC_TRA_DNAVI_E!V72+FC_TRA_PIPE_E!V72</f>
        <v>0</v>
      </c>
      <c r="W72" s="30">
        <f>FC_TRA_RAIL_E!W72+FC_TRA_ROAD_E!W72+FC_TRA_DAVI_E!W72+FC_TRA_DNAVI_E!W72+FC_TRA_PIPE_E!W72</f>
        <v>0</v>
      </c>
      <c r="X72" s="30">
        <f>FC_TRA_RAIL_E!X72+FC_TRA_ROAD_E!X72+FC_TRA_DAVI_E!X72+FC_TRA_DNAVI_E!X72+FC_TRA_PIPE_E!X72</f>
        <v>0</v>
      </c>
    </row>
    <row r="73" spans="1:24" ht="11.25" customHeight="1" x14ac:dyDescent="0.2">
      <c r="A73" s="22" t="s">
        <v>133</v>
      </c>
      <c r="B73" s="23" t="s">
        <v>134</v>
      </c>
      <c r="C73" s="30">
        <f>FC_TRA_RAIL_E!C73+FC_TRA_ROAD_E!C73+FC_TRA_DAVI_E!C73+FC_TRA_DNAVI_E!C73+FC_TRA_PIPE_E!C73</f>
        <v>0</v>
      </c>
      <c r="D73" s="30">
        <f>FC_TRA_RAIL_E!D73+FC_TRA_ROAD_E!D73+FC_TRA_DAVI_E!D73+FC_TRA_DNAVI_E!D73+FC_TRA_PIPE_E!D73</f>
        <v>0</v>
      </c>
      <c r="E73" s="30">
        <f>FC_TRA_RAIL_E!E73+FC_TRA_ROAD_E!E73+FC_TRA_DAVI_E!E73+FC_TRA_DNAVI_E!E73+FC_TRA_PIPE_E!E73</f>
        <v>0</v>
      </c>
      <c r="F73" s="30">
        <f>FC_TRA_RAIL_E!F73+FC_TRA_ROAD_E!F73+FC_TRA_DAVI_E!F73+FC_TRA_DNAVI_E!F73+FC_TRA_PIPE_E!F73</f>
        <v>0</v>
      </c>
      <c r="G73" s="30">
        <f>FC_TRA_RAIL_E!G73+FC_TRA_ROAD_E!G73+FC_TRA_DAVI_E!G73+FC_TRA_DNAVI_E!G73+FC_TRA_PIPE_E!G73</f>
        <v>0</v>
      </c>
      <c r="H73" s="30">
        <f>FC_TRA_RAIL_E!H73+FC_TRA_ROAD_E!H73+FC_TRA_DAVI_E!H73+FC_TRA_DNAVI_E!H73+FC_TRA_PIPE_E!H73</f>
        <v>0</v>
      </c>
      <c r="I73" s="30">
        <f>FC_TRA_RAIL_E!I73+FC_TRA_ROAD_E!I73+FC_TRA_DAVI_E!I73+FC_TRA_DNAVI_E!I73+FC_TRA_PIPE_E!I73</f>
        <v>0</v>
      </c>
      <c r="J73" s="30">
        <f>FC_TRA_RAIL_E!J73+FC_TRA_ROAD_E!J73+FC_TRA_DAVI_E!J73+FC_TRA_DNAVI_E!J73+FC_TRA_PIPE_E!J73</f>
        <v>0</v>
      </c>
      <c r="K73" s="30">
        <f>FC_TRA_RAIL_E!K73+FC_TRA_ROAD_E!K73+FC_TRA_DAVI_E!K73+FC_TRA_DNAVI_E!K73+FC_TRA_PIPE_E!K73</f>
        <v>0</v>
      </c>
      <c r="L73" s="30">
        <f>FC_TRA_RAIL_E!L73+FC_TRA_ROAD_E!L73+FC_TRA_DAVI_E!L73+FC_TRA_DNAVI_E!L73+FC_TRA_PIPE_E!L73</f>
        <v>0</v>
      </c>
      <c r="M73" s="30">
        <f>FC_TRA_RAIL_E!M73+FC_TRA_ROAD_E!M73+FC_TRA_DAVI_E!M73+FC_TRA_DNAVI_E!M73+FC_TRA_PIPE_E!M73</f>
        <v>0</v>
      </c>
      <c r="N73" s="30">
        <f>FC_TRA_RAIL_E!N73+FC_TRA_ROAD_E!N73+FC_TRA_DAVI_E!N73+FC_TRA_DNAVI_E!N73+FC_TRA_PIPE_E!N73</f>
        <v>0</v>
      </c>
      <c r="O73" s="30">
        <f>FC_TRA_RAIL_E!O73+FC_TRA_ROAD_E!O73+FC_TRA_DAVI_E!O73+FC_TRA_DNAVI_E!O73+FC_TRA_PIPE_E!O73</f>
        <v>0</v>
      </c>
      <c r="P73" s="30">
        <f>FC_TRA_RAIL_E!P73+FC_TRA_ROAD_E!P73+FC_TRA_DAVI_E!P73+FC_TRA_DNAVI_E!P73+FC_TRA_PIPE_E!P73</f>
        <v>0</v>
      </c>
      <c r="Q73" s="30">
        <f>FC_TRA_RAIL_E!Q73+FC_TRA_ROAD_E!Q73+FC_TRA_DAVI_E!Q73+FC_TRA_DNAVI_E!Q73+FC_TRA_PIPE_E!Q73</f>
        <v>0</v>
      </c>
      <c r="R73" s="30">
        <f>FC_TRA_RAIL_E!R73+FC_TRA_ROAD_E!R73+FC_TRA_DAVI_E!R73+FC_TRA_DNAVI_E!R73+FC_TRA_PIPE_E!R73</f>
        <v>0</v>
      </c>
      <c r="S73" s="30">
        <f>FC_TRA_RAIL_E!S73+FC_TRA_ROAD_E!S73+FC_TRA_DAVI_E!S73+FC_TRA_DNAVI_E!S73+FC_TRA_PIPE_E!S73</f>
        <v>0</v>
      </c>
      <c r="T73" s="30">
        <f>FC_TRA_RAIL_E!T73+FC_TRA_ROAD_E!T73+FC_TRA_DAVI_E!T73+FC_TRA_DNAVI_E!T73+FC_TRA_PIPE_E!T73</f>
        <v>0</v>
      </c>
      <c r="U73" s="30">
        <f>FC_TRA_RAIL_E!U73+FC_TRA_ROAD_E!U73+FC_TRA_DAVI_E!U73+FC_TRA_DNAVI_E!U73+FC_TRA_PIPE_E!U73</f>
        <v>0</v>
      </c>
      <c r="V73" s="30">
        <f>FC_TRA_RAIL_E!V73+FC_TRA_ROAD_E!V73+FC_TRA_DAVI_E!V73+FC_TRA_DNAVI_E!V73+FC_TRA_PIPE_E!V73</f>
        <v>0</v>
      </c>
      <c r="W73" s="30">
        <f>FC_TRA_RAIL_E!W73+FC_TRA_ROAD_E!W73+FC_TRA_DAVI_E!W73+FC_TRA_DNAVI_E!W73+FC_TRA_PIPE_E!W73</f>
        <v>0</v>
      </c>
      <c r="X73" s="30">
        <f>FC_TRA_RAIL_E!X73+FC_TRA_ROAD_E!X73+FC_TRA_DAVI_E!X73+FC_TRA_DNAVI_E!X73+FC_TRA_PIPE_E!X73</f>
        <v>0</v>
      </c>
    </row>
    <row r="74" spans="1:24" ht="11.25" customHeight="1" x14ac:dyDescent="0.2">
      <c r="A74" s="24" t="s">
        <v>135</v>
      </c>
      <c r="B74" s="25" t="s">
        <v>136</v>
      </c>
      <c r="C74" s="31">
        <f>FC_TRA_RAIL_E!C74+FC_TRA_ROAD_E!C74+FC_TRA_DAVI_E!C74+FC_TRA_DNAVI_E!C74+FC_TRA_PIPE_E!C74</f>
        <v>0</v>
      </c>
      <c r="D74" s="31">
        <f>FC_TRA_RAIL_E!D74+FC_TRA_ROAD_E!D74+FC_TRA_DAVI_E!D74+FC_TRA_DNAVI_E!D74+FC_TRA_PIPE_E!D74</f>
        <v>0</v>
      </c>
      <c r="E74" s="31">
        <f>FC_TRA_RAIL_E!E74+FC_TRA_ROAD_E!E74+FC_TRA_DAVI_E!E74+FC_TRA_DNAVI_E!E74+FC_TRA_PIPE_E!E74</f>
        <v>0</v>
      </c>
      <c r="F74" s="31">
        <f>FC_TRA_RAIL_E!F74+FC_TRA_ROAD_E!F74+FC_TRA_DAVI_E!F74+FC_TRA_DNAVI_E!F74+FC_TRA_PIPE_E!F74</f>
        <v>0</v>
      </c>
      <c r="G74" s="31">
        <f>FC_TRA_RAIL_E!G74+FC_TRA_ROAD_E!G74+FC_TRA_DAVI_E!G74+FC_TRA_DNAVI_E!G74+FC_TRA_PIPE_E!G74</f>
        <v>0</v>
      </c>
      <c r="H74" s="31">
        <f>FC_TRA_RAIL_E!H74+FC_TRA_ROAD_E!H74+FC_TRA_DAVI_E!H74+FC_TRA_DNAVI_E!H74+FC_TRA_PIPE_E!H74</f>
        <v>0</v>
      </c>
      <c r="I74" s="31">
        <f>FC_TRA_RAIL_E!I74+FC_TRA_ROAD_E!I74+FC_TRA_DAVI_E!I74+FC_TRA_DNAVI_E!I74+FC_TRA_PIPE_E!I74</f>
        <v>0</v>
      </c>
      <c r="J74" s="31">
        <f>FC_TRA_RAIL_E!J74+FC_TRA_ROAD_E!J74+FC_TRA_DAVI_E!J74+FC_TRA_DNAVI_E!J74+FC_TRA_PIPE_E!J74</f>
        <v>0</v>
      </c>
      <c r="K74" s="31">
        <f>FC_TRA_RAIL_E!K74+FC_TRA_ROAD_E!K74+FC_TRA_DAVI_E!K74+FC_TRA_DNAVI_E!K74+FC_TRA_PIPE_E!K74</f>
        <v>0</v>
      </c>
      <c r="L74" s="31">
        <f>FC_TRA_RAIL_E!L74+FC_TRA_ROAD_E!L74+FC_TRA_DAVI_E!L74+FC_TRA_DNAVI_E!L74+FC_TRA_PIPE_E!L74</f>
        <v>0</v>
      </c>
      <c r="M74" s="31">
        <f>FC_TRA_RAIL_E!M74+FC_TRA_ROAD_E!M74+FC_TRA_DAVI_E!M74+FC_TRA_DNAVI_E!M74+FC_TRA_PIPE_E!M74</f>
        <v>0</v>
      </c>
      <c r="N74" s="31">
        <f>FC_TRA_RAIL_E!N74+FC_TRA_ROAD_E!N74+FC_TRA_DAVI_E!N74+FC_TRA_DNAVI_E!N74+FC_TRA_PIPE_E!N74</f>
        <v>0</v>
      </c>
      <c r="O74" s="31">
        <f>FC_TRA_RAIL_E!O74+FC_TRA_ROAD_E!O74+FC_TRA_DAVI_E!O74+FC_TRA_DNAVI_E!O74+FC_TRA_PIPE_E!O74</f>
        <v>0</v>
      </c>
      <c r="P74" s="31">
        <f>FC_TRA_RAIL_E!P74+FC_TRA_ROAD_E!P74+FC_TRA_DAVI_E!P74+FC_TRA_DNAVI_E!P74+FC_TRA_PIPE_E!P74</f>
        <v>0</v>
      </c>
      <c r="Q74" s="31">
        <f>FC_TRA_RAIL_E!Q74+FC_TRA_ROAD_E!Q74+FC_TRA_DAVI_E!Q74+FC_TRA_DNAVI_E!Q74+FC_TRA_PIPE_E!Q74</f>
        <v>0</v>
      </c>
      <c r="R74" s="31">
        <f>FC_TRA_RAIL_E!R74+FC_TRA_ROAD_E!R74+FC_TRA_DAVI_E!R74+FC_TRA_DNAVI_E!R74+FC_TRA_PIPE_E!R74</f>
        <v>0</v>
      </c>
      <c r="S74" s="31">
        <f>FC_TRA_RAIL_E!S74+FC_TRA_ROAD_E!S74+FC_TRA_DAVI_E!S74+FC_TRA_DNAVI_E!S74+FC_TRA_PIPE_E!S74</f>
        <v>0</v>
      </c>
      <c r="T74" s="31">
        <f>FC_TRA_RAIL_E!T74+FC_TRA_ROAD_E!T74+FC_TRA_DAVI_E!T74+FC_TRA_DNAVI_E!T74+FC_TRA_PIPE_E!T74</f>
        <v>0</v>
      </c>
      <c r="U74" s="31">
        <f>FC_TRA_RAIL_E!U74+FC_TRA_ROAD_E!U74+FC_TRA_DAVI_E!U74+FC_TRA_DNAVI_E!U74+FC_TRA_PIPE_E!U74</f>
        <v>0</v>
      </c>
      <c r="V74" s="31">
        <f>FC_TRA_RAIL_E!V74+FC_TRA_ROAD_E!V74+FC_TRA_DAVI_E!V74+FC_TRA_DNAVI_E!V74+FC_TRA_PIPE_E!V74</f>
        <v>0</v>
      </c>
      <c r="W74" s="31">
        <f>FC_TRA_RAIL_E!W74+FC_TRA_ROAD_E!W74+FC_TRA_DAVI_E!W74+FC_TRA_DNAVI_E!W74+FC_TRA_PIPE_E!W74</f>
        <v>0</v>
      </c>
      <c r="X74" s="31">
        <f>FC_TRA_RAIL_E!X74+FC_TRA_ROAD_E!X74+FC_TRA_DAVI_E!X74+FC_TRA_DNAVI_E!X74+FC_TRA_PIPE_E!X74</f>
        <v>0</v>
      </c>
    </row>
    <row r="75" spans="1:24" ht="11.25" customHeight="1" x14ac:dyDescent="0.2">
      <c r="A75" s="24" t="s">
        <v>137</v>
      </c>
      <c r="B75" s="25" t="s">
        <v>138</v>
      </c>
      <c r="C75" s="31">
        <f>FC_TRA_RAIL_E!C75+FC_TRA_ROAD_E!C75+FC_TRA_DAVI_E!C75+FC_TRA_DNAVI_E!C75+FC_TRA_PIPE_E!C75</f>
        <v>0</v>
      </c>
      <c r="D75" s="31">
        <f>FC_TRA_RAIL_E!D75+FC_TRA_ROAD_E!D75+FC_TRA_DAVI_E!D75+FC_TRA_DNAVI_E!D75+FC_TRA_PIPE_E!D75</f>
        <v>0</v>
      </c>
      <c r="E75" s="31">
        <f>FC_TRA_RAIL_E!E75+FC_TRA_ROAD_E!E75+FC_TRA_DAVI_E!E75+FC_TRA_DNAVI_E!E75+FC_TRA_PIPE_E!E75</f>
        <v>0</v>
      </c>
      <c r="F75" s="31">
        <f>FC_TRA_RAIL_E!F75+FC_TRA_ROAD_E!F75+FC_TRA_DAVI_E!F75+FC_TRA_DNAVI_E!F75+FC_TRA_PIPE_E!F75</f>
        <v>0</v>
      </c>
      <c r="G75" s="31">
        <f>FC_TRA_RAIL_E!G75+FC_TRA_ROAD_E!G75+FC_TRA_DAVI_E!G75+FC_TRA_DNAVI_E!G75+FC_TRA_PIPE_E!G75</f>
        <v>0</v>
      </c>
      <c r="H75" s="31">
        <f>FC_TRA_RAIL_E!H75+FC_TRA_ROAD_E!H75+FC_TRA_DAVI_E!H75+FC_TRA_DNAVI_E!H75+FC_TRA_PIPE_E!H75</f>
        <v>0</v>
      </c>
      <c r="I75" s="31">
        <f>FC_TRA_RAIL_E!I75+FC_TRA_ROAD_E!I75+FC_TRA_DAVI_E!I75+FC_TRA_DNAVI_E!I75+FC_TRA_PIPE_E!I75</f>
        <v>0</v>
      </c>
      <c r="J75" s="31">
        <f>FC_TRA_RAIL_E!J75+FC_TRA_ROAD_E!J75+FC_TRA_DAVI_E!J75+FC_TRA_DNAVI_E!J75+FC_TRA_PIPE_E!J75</f>
        <v>0</v>
      </c>
      <c r="K75" s="31">
        <f>FC_TRA_RAIL_E!K75+FC_TRA_ROAD_E!K75+FC_TRA_DAVI_E!K75+FC_TRA_DNAVI_E!K75+FC_TRA_PIPE_E!K75</f>
        <v>0</v>
      </c>
      <c r="L75" s="31">
        <f>FC_TRA_RAIL_E!L75+FC_TRA_ROAD_E!L75+FC_TRA_DAVI_E!L75+FC_TRA_DNAVI_E!L75+FC_TRA_PIPE_E!L75</f>
        <v>0</v>
      </c>
      <c r="M75" s="31">
        <f>FC_TRA_RAIL_E!M75+FC_TRA_ROAD_E!M75+FC_TRA_DAVI_E!M75+FC_TRA_DNAVI_E!M75+FC_TRA_PIPE_E!M75</f>
        <v>0</v>
      </c>
      <c r="N75" s="31">
        <f>FC_TRA_RAIL_E!N75+FC_TRA_ROAD_E!N75+FC_TRA_DAVI_E!N75+FC_TRA_DNAVI_E!N75+FC_TRA_PIPE_E!N75</f>
        <v>0</v>
      </c>
      <c r="O75" s="31">
        <f>FC_TRA_RAIL_E!O75+FC_TRA_ROAD_E!O75+FC_TRA_DAVI_E!O75+FC_TRA_DNAVI_E!O75+FC_TRA_PIPE_E!O75</f>
        <v>0</v>
      </c>
      <c r="P75" s="31">
        <f>FC_TRA_RAIL_E!P75+FC_TRA_ROAD_E!P75+FC_TRA_DAVI_E!P75+FC_TRA_DNAVI_E!P75+FC_TRA_PIPE_E!P75</f>
        <v>0</v>
      </c>
      <c r="Q75" s="31">
        <f>FC_TRA_RAIL_E!Q75+FC_TRA_ROAD_E!Q75+FC_TRA_DAVI_E!Q75+FC_TRA_DNAVI_E!Q75+FC_TRA_PIPE_E!Q75</f>
        <v>0</v>
      </c>
      <c r="R75" s="31">
        <f>FC_TRA_RAIL_E!R75+FC_TRA_ROAD_E!R75+FC_TRA_DAVI_E!R75+FC_TRA_DNAVI_E!R75+FC_TRA_PIPE_E!R75</f>
        <v>0</v>
      </c>
      <c r="S75" s="31">
        <f>FC_TRA_RAIL_E!S75+FC_TRA_ROAD_E!S75+FC_TRA_DAVI_E!S75+FC_TRA_DNAVI_E!S75+FC_TRA_PIPE_E!S75</f>
        <v>0</v>
      </c>
      <c r="T75" s="31">
        <f>FC_TRA_RAIL_E!T75+FC_TRA_ROAD_E!T75+FC_TRA_DAVI_E!T75+FC_TRA_DNAVI_E!T75+FC_TRA_PIPE_E!T75</f>
        <v>0</v>
      </c>
      <c r="U75" s="31">
        <f>FC_TRA_RAIL_E!U75+FC_TRA_ROAD_E!U75+FC_TRA_DAVI_E!U75+FC_TRA_DNAVI_E!U75+FC_TRA_PIPE_E!U75</f>
        <v>0</v>
      </c>
      <c r="V75" s="31">
        <f>FC_TRA_RAIL_E!V75+FC_TRA_ROAD_E!V75+FC_TRA_DAVI_E!V75+FC_TRA_DNAVI_E!V75+FC_TRA_PIPE_E!V75</f>
        <v>0</v>
      </c>
      <c r="W75" s="31">
        <f>FC_TRA_RAIL_E!W75+FC_TRA_ROAD_E!W75+FC_TRA_DAVI_E!W75+FC_TRA_DNAVI_E!W75+FC_TRA_PIPE_E!W75</f>
        <v>0</v>
      </c>
      <c r="X75" s="31">
        <f>FC_TRA_RAIL_E!X75+FC_TRA_ROAD_E!X75+FC_TRA_DAVI_E!X75+FC_TRA_DNAVI_E!X75+FC_TRA_PIPE_E!X75</f>
        <v>0</v>
      </c>
    </row>
    <row r="76" spans="1:24" ht="11.25" customHeight="1" x14ac:dyDescent="0.2">
      <c r="A76" s="26" t="s">
        <v>139</v>
      </c>
      <c r="B76" s="27" t="s">
        <v>140</v>
      </c>
      <c r="C76" s="32">
        <f>FC_TRA_RAIL_E!C76+FC_TRA_ROAD_E!C76+FC_TRA_DAVI_E!C76+FC_TRA_DNAVI_E!C76+FC_TRA_PIPE_E!C76</f>
        <v>4560.4790796703955</v>
      </c>
      <c r="D76" s="32">
        <f>FC_TRA_RAIL_E!D76+FC_TRA_ROAD_E!D76+FC_TRA_DAVI_E!D76+FC_TRA_DNAVI_E!D76+FC_TRA_PIPE_E!D76</f>
        <v>4583.6007429001565</v>
      </c>
      <c r="E76" s="32">
        <f>FC_TRA_RAIL_E!E76+FC_TRA_ROAD_E!E76+FC_TRA_DAVI_E!E76+FC_TRA_DNAVI_E!E76+FC_TRA_PIPE_E!E76</f>
        <v>4639.6577419354589</v>
      </c>
      <c r="F76" s="32">
        <f>FC_TRA_RAIL_E!F76+FC_TRA_ROAD_E!F76+FC_TRA_DAVI_E!F76+FC_TRA_DNAVI_E!F76+FC_TRA_PIPE_E!F76</f>
        <v>4411.7463084698129</v>
      </c>
      <c r="G76" s="32">
        <f>FC_TRA_RAIL_E!G76+FC_TRA_ROAD_E!G76+FC_TRA_DAVI_E!G76+FC_TRA_DNAVI_E!G76+FC_TRA_PIPE_E!G76</f>
        <v>4452.8815679653571</v>
      </c>
      <c r="H76" s="32">
        <f>FC_TRA_RAIL_E!H76+FC_TRA_ROAD_E!H76+FC_TRA_DAVI_E!H76+FC_TRA_DNAVI_E!H76+FC_TRA_PIPE_E!H76</f>
        <v>4428.7256327504783</v>
      </c>
      <c r="I76" s="32">
        <f>FC_TRA_RAIL_E!I76+FC_TRA_ROAD_E!I76+FC_TRA_DAVI_E!I76+FC_TRA_DNAVI_E!I76+FC_TRA_PIPE_E!I76</f>
        <v>4261.0557408197728</v>
      </c>
      <c r="J76" s="32">
        <f>FC_TRA_RAIL_E!J76+FC_TRA_ROAD_E!J76+FC_TRA_DAVI_E!J76+FC_TRA_DNAVI_E!J76+FC_TRA_PIPE_E!J76</f>
        <v>4264.4930316180626</v>
      </c>
      <c r="K76" s="32">
        <f>FC_TRA_RAIL_E!K76+FC_TRA_ROAD_E!K76+FC_TRA_DAVI_E!K76+FC_TRA_DNAVI_E!K76+FC_TRA_PIPE_E!K76</f>
        <v>4178.3904929367172</v>
      </c>
      <c r="L76" s="32">
        <f>FC_TRA_RAIL_E!L76+FC_TRA_ROAD_E!L76+FC_TRA_DAVI_E!L76+FC_TRA_DNAVI_E!L76+FC_TRA_PIPE_E!L76</f>
        <v>4119.2145604839825</v>
      </c>
      <c r="M76" s="32">
        <f>FC_TRA_RAIL_E!M76+FC_TRA_ROAD_E!M76+FC_TRA_DAVI_E!M76+FC_TRA_DNAVI_E!M76+FC_TRA_PIPE_E!M76</f>
        <v>4210.1268840261919</v>
      </c>
      <c r="N76" s="32">
        <f>FC_TRA_RAIL_E!N76+FC_TRA_ROAD_E!N76+FC_TRA_DAVI_E!N76+FC_TRA_DNAVI_E!N76+FC_TRA_PIPE_E!N76</f>
        <v>4350.9757853539359</v>
      </c>
      <c r="O76" s="32">
        <f>FC_TRA_RAIL_E!O76+FC_TRA_ROAD_E!O76+FC_TRA_DAVI_E!O76+FC_TRA_DNAVI_E!O76+FC_TRA_PIPE_E!O76</f>
        <v>4340.9594802507518</v>
      </c>
      <c r="P76" s="32">
        <f>FC_TRA_RAIL_E!P76+FC_TRA_ROAD_E!P76+FC_TRA_DAVI_E!P76+FC_TRA_DNAVI_E!P76+FC_TRA_PIPE_E!P76</f>
        <v>4381.3594148519051</v>
      </c>
      <c r="Q76" s="32">
        <f>FC_TRA_RAIL_E!Q76+FC_TRA_ROAD_E!Q76+FC_TRA_DAVI_E!Q76+FC_TRA_DNAVI_E!Q76+FC_TRA_PIPE_E!Q76</f>
        <v>4269.4182745805292</v>
      </c>
      <c r="R76" s="32">
        <f>FC_TRA_RAIL_E!R76+FC_TRA_ROAD_E!R76+FC_TRA_DAVI_E!R76+FC_TRA_DNAVI_E!R76+FC_TRA_PIPE_E!R76</f>
        <v>4318.3270730667919</v>
      </c>
      <c r="S76" s="32">
        <f>FC_TRA_RAIL_E!S76+FC_TRA_ROAD_E!S76+FC_TRA_DAVI_E!S76+FC_TRA_DNAVI_E!S76+FC_TRA_PIPE_E!S76</f>
        <v>4432.5702170025907</v>
      </c>
      <c r="T76" s="32">
        <f>FC_TRA_RAIL_E!T76+FC_TRA_ROAD_E!T76+FC_TRA_DAVI_E!T76+FC_TRA_DNAVI_E!T76+FC_TRA_PIPE_E!T76</f>
        <v>4514.2470153839022</v>
      </c>
      <c r="U76" s="32">
        <f>FC_TRA_RAIL_E!U76+FC_TRA_ROAD_E!U76+FC_TRA_DAVI_E!U76+FC_TRA_DNAVI_E!U76+FC_TRA_PIPE_E!U76</f>
        <v>4576.5374794638583</v>
      </c>
      <c r="V76" s="32">
        <f>FC_TRA_RAIL_E!V76+FC_TRA_ROAD_E!V76+FC_TRA_DAVI_E!V76+FC_TRA_DNAVI_E!V76+FC_TRA_PIPE_E!V76</f>
        <v>4575.1883804875079</v>
      </c>
      <c r="W76" s="32">
        <f>FC_TRA_RAIL_E!W76+FC_TRA_ROAD_E!W76+FC_TRA_DAVI_E!W76+FC_TRA_DNAVI_E!W76+FC_TRA_PIPE_E!W76</f>
        <v>4301.1249437401239</v>
      </c>
      <c r="X76" s="32">
        <f>FC_TRA_RAIL_E!X76+FC_TRA_ROAD_E!X76+FC_TRA_DAVI_E!X76+FC_TRA_DNAVI_E!X76+FC_TRA_PIPE_E!X76</f>
        <v>5008.0002367559955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7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197</v>
      </c>
      <c r="B1" s="7" t="s">
        <v>238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:W2" si="0">SUM(C3,C17,C22,C25,C26,C51,C52,C71,C74,C75,C76)</f>
        <v>7384.1324161650891</v>
      </c>
      <c r="D2" s="28">
        <f t="shared" si="0"/>
        <v>7084.4813413585553</v>
      </c>
      <c r="E2" s="28">
        <f t="shared" si="0"/>
        <v>7143.4728288907991</v>
      </c>
      <c r="F2" s="28">
        <f t="shared" si="0"/>
        <v>6916.7873602751497</v>
      </c>
      <c r="G2" s="28">
        <f t="shared" si="0"/>
        <v>7003.0159931212384</v>
      </c>
      <c r="H2" s="28">
        <f t="shared" si="0"/>
        <v>6810.5249355116084</v>
      </c>
      <c r="I2" s="28">
        <f t="shared" si="0"/>
        <v>6535.7092003439393</v>
      </c>
      <c r="J2" s="28">
        <f t="shared" si="0"/>
        <v>6737.8711951848663</v>
      </c>
      <c r="K2" s="28">
        <f t="shared" si="0"/>
        <v>6562.4524505588997</v>
      </c>
      <c r="L2" s="28">
        <f t="shared" si="0"/>
        <v>6198.4172828890787</v>
      </c>
      <c r="M2" s="28">
        <f t="shared" si="0"/>
        <v>6298.3396388650053</v>
      </c>
      <c r="N2" s="28">
        <f t="shared" si="0"/>
        <v>6240.0182287188309</v>
      </c>
      <c r="O2" s="28">
        <f t="shared" si="0"/>
        <v>6242.3617368873602</v>
      </c>
      <c r="P2" s="28">
        <f t="shared" si="0"/>
        <v>5654.4547721410154</v>
      </c>
      <c r="Q2" s="28">
        <f t="shared" si="0"/>
        <v>5460.8515047291476</v>
      </c>
      <c r="R2" s="28">
        <f t="shared" si="0"/>
        <v>5445.5389509888209</v>
      </c>
      <c r="S2" s="28">
        <f t="shared" si="0"/>
        <v>5491.7503009458287</v>
      </c>
      <c r="T2" s="28">
        <f t="shared" si="0"/>
        <v>5511.0966466036116</v>
      </c>
      <c r="U2" s="28">
        <f t="shared" si="0"/>
        <v>5465.3904557179703</v>
      </c>
      <c r="V2" s="28">
        <f t="shared" si="0"/>
        <v>5361.7975924333623</v>
      </c>
      <c r="W2" s="28">
        <f t="shared" si="0"/>
        <v>4785.3570077386075</v>
      </c>
      <c r="X2" s="28">
        <f t="shared" ref="X2" si="1">SUM(X3,X17,X22,X25,X26,X51,X52,X71,X74,X75,X76)</f>
        <v>5247.2946689595874</v>
      </c>
    </row>
    <row r="3" spans="1:24" ht="11.25" customHeight="1" x14ac:dyDescent="0.2">
      <c r="A3" s="20" t="s">
        <v>3</v>
      </c>
      <c r="B3" s="21" t="s">
        <v>4</v>
      </c>
      <c r="C3" s="29">
        <f t="shared" ref="C3:W3" si="2">SUM(C4,C8,C11)</f>
        <v>9.7640584694754953</v>
      </c>
      <c r="D3" s="29">
        <f t="shared" si="2"/>
        <v>31.593637145313842</v>
      </c>
      <c r="E3" s="29">
        <f t="shared" si="2"/>
        <v>29.307480653482369</v>
      </c>
      <c r="F3" s="29">
        <f t="shared" si="2"/>
        <v>5.3061908856405848</v>
      </c>
      <c r="G3" s="29">
        <f t="shared" si="2"/>
        <v>5.4327601031814261</v>
      </c>
      <c r="H3" s="29">
        <f t="shared" si="2"/>
        <v>5.4888220120378328</v>
      </c>
      <c r="I3" s="29">
        <f t="shared" si="2"/>
        <v>1.1159931212381771</v>
      </c>
      <c r="J3" s="29">
        <f t="shared" si="2"/>
        <v>0.99312123817712805</v>
      </c>
      <c r="K3" s="29">
        <f t="shared" si="2"/>
        <v>1.0212381771281169</v>
      </c>
      <c r="L3" s="29">
        <f t="shared" si="2"/>
        <v>0.48288907996560604</v>
      </c>
      <c r="M3" s="29">
        <f t="shared" si="2"/>
        <v>0.4760103181427342</v>
      </c>
      <c r="N3" s="29">
        <f t="shared" si="2"/>
        <v>0.46956147893379191</v>
      </c>
      <c r="O3" s="29">
        <f t="shared" si="2"/>
        <v>0.477042132416165</v>
      </c>
      <c r="P3" s="29">
        <f t="shared" si="2"/>
        <v>0.48787618228718815</v>
      </c>
      <c r="Q3" s="29">
        <f t="shared" si="2"/>
        <v>1.1544282029234734</v>
      </c>
      <c r="R3" s="29">
        <f t="shared" si="2"/>
        <v>1.1916595012897679</v>
      </c>
      <c r="S3" s="29">
        <f t="shared" si="2"/>
        <v>1.1585554600171968</v>
      </c>
      <c r="T3" s="29">
        <f t="shared" si="2"/>
        <v>1.3567497850386929</v>
      </c>
      <c r="U3" s="29">
        <f t="shared" si="2"/>
        <v>0.99939810834049858</v>
      </c>
      <c r="V3" s="29">
        <f t="shared" si="2"/>
        <v>0.58065348237317271</v>
      </c>
      <c r="W3" s="29">
        <f t="shared" si="2"/>
        <v>0.35098882201203779</v>
      </c>
      <c r="X3" s="29">
        <f t="shared" ref="X3" si="3">SUM(X4,X8,X11)</f>
        <v>0.41195184866723983</v>
      </c>
    </row>
    <row r="4" spans="1:24" ht="11.25" customHeight="1" x14ac:dyDescent="0.2">
      <c r="A4" s="40" t="s">
        <v>341</v>
      </c>
      <c r="B4" s="41" t="s">
        <v>342</v>
      </c>
      <c r="C4" s="42">
        <f t="shared" ref="C4:W4" si="4">SUM(C5:C7)</f>
        <v>7.9341358555460015</v>
      </c>
      <c r="D4" s="42">
        <f t="shared" si="4"/>
        <v>25.405159071367152</v>
      </c>
      <c r="E4" s="42">
        <f t="shared" si="4"/>
        <v>22.750042992261388</v>
      </c>
      <c r="F4" s="42">
        <f t="shared" si="4"/>
        <v>0.65683576956147893</v>
      </c>
      <c r="G4" s="42">
        <f t="shared" si="4"/>
        <v>0.57257093723129826</v>
      </c>
      <c r="H4" s="42">
        <f t="shared" si="4"/>
        <v>0.23774720550300948</v>
      </c>
      <c r="I4" s="42">
        <f t="shared" si="4"/>
        <v>0.74582975064488388</v>
      </c>
      <c r="J4" s="42">
        <f t="shared" si="4"/>
        <v>0.68263112639724843</v>
      </c>
      <c r="K4" s="42">
        <f t="shared" si="4"/>
        <v>0.69871023215821149</v>
      </c>
      <c r="L4" s="42">
        <f t="shared" si="4"/>
        <v>0.15184866723989679</v>
      </c>
      <c r="M4" s="42">
        <f t="shared" si="4"/>
        <v>0.1068787618228719</v>
      </c>
      <c r="N4" s="42">
        <f t="shared" si="4"/>
        <v>0.1093723129836629</v>
      </c>
      <c r="O4" s="42">
        <f t="shared" si="4"/>
        <v>0.11453138435081679</v>
      </c>
      <c r="P4" s="42">
        <f t="shared" si="4"/>
        <v>0.11650902837489252</v>
      </c>
      <c r="Q4" s="42">
        <f t="shared" si="4"/>
        <v>0.79174548581255355</v>
      </c>
      <c r="R4" s="42">
        <f t="shared" si="4"/>
        <v>0.82089423903697334</v>
      </c>
      <c r="S4" s="42">
        <f t="shared" si="4"/>
        <v>0.77300085984522782</v>
      </c>
      <c r="T4" s="42">
        <f t="shared" si="4"/>
        <v>0.80730868443680137</v>
      </c>
      <c r="U4" s="42">
        <f t="shared" si="4"/>
        <v>0.82467755803955278</v>
      </c>
      <c r="V4" s="42">
        <f t="shared" si="4"/>
        <v>0.47979363714531376</v>
      </c>
      <c r="W4" s="42">
        <f t="shared" si="4"/>
        <v>0.35098882201203779</v>
      </c>
      <c r="X4" s="42">
        <f t="shared" ref="X4" si="5">SUM(X5:X7)</f>
        <v>0.41195184866723983</v>
      </c>
    </row>
    <row r="5" spans="1:24" ht="11.25" customHeight="1" x14ac:dyDescent="0.2">
      <c r="A5" s="39" t="s">
        <v>5</v>
      </c>
      <c r="B5" s="23" t="s">
        <v>6</v>
      </c>
      <c r="C5" s="30">
        <f>FC_TRA_RAIL_MTU_E!C5+FC_TRA_RAIL_CPT_E!C5+FC_TRA_RAIL_HST_E!C5+FC_TRA_RAIL_FRT_E!C5</f>
        <v>0</v>
      </c>
      <c r="D5" s="30">
        <f>FC_TRA_RAIL_MTU_E!D5+FC_TRA_RAIL_CPT_E!D5+FC_TRA_RAIL_HST_E!D5+FC_TRA_RAIL_FRT_E!D5</f>
        <v>0</v>
      </c>
      <c r="E5" s="30">
        <f>FC_TRA_RAIL_MTU_E!E5+FC_TRA_RAIL_CPT_E!E5+FC_TRA_RAIL_HST_E!E5+FC_TRA_RAIL_FRT_E!E5</f>
        <v>0</v>
      </c>
      <c r="F5" s="30">
        <f>FC_TRA_RAIL_MTU_E!F5+FC_TRA_RAIL_CPT_E!F5+FC_TRA_RAIL_HST_E!F5+FC_TRA_RAIL_FRT_E!F5</f>
        <v>0</v>
      </c>
      <c r="G5" s="30">
        <f>FC_TRA_RAIL_MTU_E!G5+FC_TRA_RAIL_CPT_E!G5+FC_TRA_RAIL_HST_E!G5+FC_TRA_RAIL_FRT_E!G5</f>
        <v>0</v>
      </c>
      <c r="H5" s="30">
        <f>FC_TRA_RAIL_MTU_E!H5+FC_TRA_RAIL_CPT_E!H5+FC_TRA_RAIL_HST_E!H5+FC_TRA_RAIL_FRT_E!H5</f>
        <v>0</v>
      </c>
      <c r="I5" s="30">
        <f>FC_TRA_RAIL_MTU_E!I5+FC_TRA_RAIL_CPT_E!I5+FC_TRA_RAIL_HST_E!I5+FC_TRA_RAIL_FRT_E!I5</f>
        <v>0</v>
      </c>
      <c r="J5" s="30">
        <f>FC_TRA_RAIL_MTU_E!J5+FC_TRA_RAIL_CPT_E!J5+FC_TRA_RAIL_HST_E!J5+FC_TRA_RAIL_FRT_E!J5</f>
        <v>0</v>
      </c>
      <c r="K5" s="30">
        <f>FC_TRA_RAIL_MTU_E!K5+FC_TRA_RAIL_CPT_E!K5+FC_TRA_RAIL_HST_E!K5+FC_TRA_RAIL_FRT_E!K5</f>
        <v>0</v>
      </c>
      <c r="L5" s="30">
        <f>FC_TRA_RAIL_MTU_E!L5+FC_TRA_RAIL_CPT_E!L5+FC_TRA_RAIL_HST_E!L5+FC_TRA_RAIL_FRT_E!L5</f>
        <v>0</v>
      </c>
      <c r="M5" s="30">
        <f>FC_TRA_RAIL_MTU_E!M5+FC_TRA_RAIL_CPT_E!M5+FC_TRA_RAIL_HST_E!M5+FC_TRA_RAIL_FRT_E!M5</f>
        <v>0</v>
      </c>
      <c r="N5" s="30">
        <f>FC_TRA_RAIL_MTU_E!N5+FC_TRA_RAIL_CPT_E!N5+FC_TRA_RAIL_HST_E!N5+FC_TRA_RAIL_FRT_E!N5</f>
        <v>0</v>
      </c>
      <c r="O5" s="30">
        <f>FC_TRA_RAIL_MTU_E!O5+FC_TRA_RAIL_CPT_E!O5+FC_TRA_RAIL_HST_E!O5+FC_TRA_RAIL_FRT_E!O5</f>
        <v>0</v>
      </c>
      <c r="P5" s="30">
        <f>FC_TRA_RAIL_MTU_E!P5+FC_TRA_RAIL_CPT_E!P5+FC_TRA_RAIL_HST_E!P5+FC_TRA_RAIL_FRT_E!P5</f>
        <v>0</v>
      </c>
      <c r="Q5" s="30">
        <f>FC_TRA_RAIL_MTU_E!Q5+FC_TRA_RAIL_CPT_E!Q5+FC_TRA_RAIL_HST_E!Q5+FC_TRA_RAIL_FRT_E!Q5</f>
        <v>0</v>
      </c>
      <c r="R5" s="30">
        <f>FC_TRA_RAIL_MTU_E!R5+FC_TRA_RAIL_CPT_E!R5+FC_TRA_RAIL_HST_E!R5+FC_TRA_RAIL_FRT_E!R5</f>
        <v>0</v>
      </c>
      <c r="S5" s="30">
        <f>FC_TRA_RAIL_MTU_E!S5+FC_TRA_RAIL_CPT_E!S5+FC_TRA_RAIL_HST_E!S5+FC_TRA_RAIL_FRT_E!S5</f>
        <v>0</v>
      </c>
      <c r="T5" s="30">
        <f>FC_TRA_RAIL_MTU_E!T5+FC_TRA_RAIL_CPT_E!T5+FC_TRA_RAIL_HST_E!T5+FC_TRA_RAIL_FRT_E!T5</f>
        <v>0</v>
      </c>
      <c r="U5" s="30">
        <f>FC_TRA_RAIL_MTU_E!U5+FC_TRA_RAIL_CPT_E!U5+FC_TRA_RAIL_HST_E!U5+FC_TRA_RAIL_FRT_E!U5</f>
        <v>0</v>
      </c>
      <c r="V5" s="30">
        <f>FC_TRA_RAIL_MTU_E!V5+FC_TRA_RAIL_CPT_E!V5+FC_TRA_RAIL_HST_E!V5+FC_TRA_RAIL_FRT_E!V5</f>
        <v>0</v>
      </c>
      <c r="W5" s="30">
        <f>FC_TRA_RAIL_MTU_E!W5+FC_TRA_RAIL_CPT_E!W5+FC_TRA_RAIL_HST_E!W5+FC_TRA_RAIL_FRT_E!W5</f>
        <v>0</v>
      </c>
      <c r="X5" s="30">
        <f>FC_TRA_RAIL_MTU_E!X5+FC_TRA_RAIL_CPT_E!X5+FC_TRA_RAIL_HST_E!X5+FC_TRA_RAIL_FRT_E!X5</f>
        <v>0</v>
      </c>
    </row>
    <row r="6" spans="1:24" ht="11.25" customHeight="1" x14ac:dyDescent="0.2">
      <c r="A6" s="39" t="s">
        <v>7</v>
      </c>
      <c r="B6" s="23" t="s">
        <v>8</v>
      </c>
      <c r="C6" s="30">
        <f>FC_TRA_RAIL_MTU_E!C6+FC_TRA_RAIL_CPT_E!C6+FC_TRA_RAIL_HST_E!C6+FC_TRA_RAIL_FRT_E!C6</f>
        <v>0</v>
      </c>
      <c r="D6" s="30">
        <f>FC_TRA_RAIL_MTU_E!D6+FC_TRA_RAIL_CPT_E!D6+FC_TRA_RAIL_HST_E!D6+FC_TRA_RAIL_FRT_E!D6</f>
        <v>0</v>
      </c>
      <c r="E6" s="30">
        <f>FC_TRA_RAIL_MTU_E!E6+FC_TRA_RAIL_CPT_E!E6+FC_TRA_RAIL_HST_E!E6+FC_TRA_RAIL_FRT_E!E6</f>
        <v>0</v>
      </c>
      <c r="F6" s="30">
        <f>FC_TRA_RAIL_MTU_E!F6+FC_TRA_RAIL_CPT_E!F6+FC_TRA_RAIL_HST_E!F6+FC_TRA_RAIL_FRT_E!F6</f>
        <v>0</v>
      </c>
      <c r="G6" s="30">
        <f>FC_TRA_RAIL_MTU_E!G6+FC_TRA_RAIL_CPT_E!G6+FC_TRA_RAIL_HST_E!G6+FC_TRA_RAIL_FRT_E!G6</f>
        <v>0</v>
      </c>
      <c r="H6" s="30">
        <f>FC_TRA_RAIL_MTU_E!H6+FC_TRA_RAIL_CPT_E!H6+FC_TRA_RAIL_HST_E!H6+FC_TRA_RAIL_FRT_E!H6</f>
        <v>0</v>
      </c>
      <c r="I6" s="30">
        <f>FC_TRA_RAIL_MTU_E!I6+FC_TRA_RAIL_CPT_E!I6+FC_TRA_RAIL_HST_E!I6+FC_TRA_RAIL_FRT_E!I6</f>
        <v>0</v>
      </c>
      <c r="J6" s="30">
        <f>FC_TRA_RAIL_MTU_E!J6+FC_TRA_RAIL_CPT_E!J6+FC_TRA_RAIL_HST_E!J6+FC_TRA_RAIL_FRT_E!J6</f>
        <v>0</v>
      </c>
      <c r="K6" s="30">
        <f>FC_TRA_RAIL_MTU_E!K6+FC_TRA_RAIL_CPT_E!K6+FC_TRA_RAIL_HST_E!K6+FC_TRA_RAIL_FRT_E!K6</f>
        <v>0</v>
      </c>
      <c r="L6" s="30">
        <f>FC_TRA_RAIL_MTU_E!L6+FC_TRA_RAIL_CPT_E!L6+FC_TRA_RAIL_HST_E!L6+FC_TRA_RAIL_FRT_E!L6</f>
        <v>0</v>
      </c>
      <c r="M6" s="30">
        <f>FC_TRA_RAIL_MTU_E!M6+FC_TRA_RAIL_CPT_E!M6+FC_TRA_RAIL_HST_E!M6+FC_TRA_RAIL_FRT_E!M6</f>
        <v>0</v>
      </c>
      <c r="N6" s="30">
        <f>FC_TRA_RAIL_MTU_E!N6+FC_TRA_RAIL_CPT_E!N6+FC_TRA_RAIL_HST_E!N6+FC_TRA_RAIL_FRT_E!N6</f>
        <v>0</v>
      </c>
      <c r="O6" s="30">
        <f>FC_TRA_RAIL_MTU_E!O6+FC_TRA_RAIL_CPT_E!O6+FC_TRA_RAIL_HST_E!O6+FC_TRA_RAIL_FRT_E!O6</f>
        <v>0</v>
      </c>
      <c r="P6" s="30">
        <f>FC_TRA_RAIL_MTU_E!P6+FC_TRA_RAIL_CPT_E!P6+FC_TRA_RAIL_HST_E!P6+FC_TRA_RAIL_FRT_E!P6</f>
        <v>0</v>
      </c>
      <c r="Q6" s="30">
        <f>FC_TRA_RAIL_MTU_E!Q6+FC_TRA_RAIL_CPT_E!Q6+FC_TRA_RAIL_HST_E!Q6+FC_TRA_RAIL_FRT_E!Q6</f>
        <v>0</v>
      </c>
      <c r="R6" s="30">
        <f>FC_TRA_RAIL_MTU_E!R6+FC_TRA_RAIL_CPT_E!R6+FC_TRA_RAIL_HST_E!R6+FC_TRA_RAIL_FRT_E!R6</f>
        <v>0</v>
      </c>
      <c r="S6" s="30">
        <f>FC_TRA_RAIL_MTU_E!S6+FC_TRA_RAIL_CPT_E!S6+FC_TRA_RAIL_HST_E!S6+FC_TRA_RAIL_FRT_E!S6</f>
        <v>0</v>
      </c>
      <c r="T6" s="30">
        <f>FC_TRA_RAIL_MTU_E!T6+FC_TRA_RAIL_CPT_E!T6+FC_TRA_RAIL_HST_E!T6+FC_TRA_RAIL_FRT_E!T6</f>
        <v>0</v>
      </c>
      <c r="U6" s="30">
        <f>FC_TRA_RAIL_MTU_E!U6+FC_TRA_RAIL_CPT_E!U6+FC_TRA_RAIL_HST_E!U6+FC_TRA_RAIL_FRT_E!U6</f>
        <v>0</v>
      </c>
      <c r="V6" s="30">
        <f>FC_TRA_RAIL_MTU_E!V6+FC_TRA_RAIL_CPT_E!V6+FC_TRA_RAIL_HST_E!V6+FC_TRA_RAIL_FRT_E!V6</f>
        <v>0</v>
      </c>
      <c r="W6" s="30">
        <f>FC_TRA_RAIL_MTU_E!W6+FC_TRA_RAIL_CPT_E!W6+FC_TRA_RAIL_HST_E!W6+FC_TRA_RAIL_FRT_E!W6</f>
        <v>0</v>
      </c>
      <c r="X6" s="30">
        <f>FC_TRA_RAIL_MTU_E!X6+FC_TRA_RAIL_CPT_E!X6+FC_TRA_RAIL_HST_E!X6+FC_TRA_RAIL_FRT_E!X6</f>
        <v>0</v>
      </c>
    </row>
    <row r="7" spans="1:24" ht="11.25" customHeight="1" x14ac:dyDescent="0.2">
      <c r="A7" s="39" t="s">
        <v>9</v>
      </c>
      <c r="B7" s="23" t="s">
        <v>10</v>
      </c>
      <c r="C7" s="30">
        <f>FC_TRA_RAIL_MTU_E!C7+FC_TRA_RAIL_CPT_E!C7+FC_TRA_RAIL_HST_E!C7+FC_TRA_RAIL_FRT_E!C7</f>
        <v>7.9341358555460015</v>
      </c>
      <c r="D7" s="30">
        <f>FC_TRA_RAIL_MTU_E!D7+FC_TRA_RAIL_CPT_E!D7+FC_TRA_RAIL_HST_E!D7+FC_TRA_RAIL_FRT_E!D7</f>
        <v>25.405159071367152</v>
      </c>
      <c r="E7" s="30">
        <f>FC_TRA_RAIL_MTU_E!E7+FC_TRA_RAIL_CPT_E!E7+FC_TRA_RAIL_HST_E!E7+FC_TRA_RAIL_FRT_E!E7</f>
        <v>22.750042992261388</v>
      </c>
      <c r="F7" s="30">
        <f>FC_TRA_RAIL_MTU_E!F7+FC_TRA_RAIL_CPT_E!F7+FC_TRA_RAIL_HST_E!F7+FC_TRA_RAIL_FRT_E!F7</f>
        <v>0.65683576956147893</v>
      </c>
      <c r="G7" s="30">
        <f>FC_TRA_RAIL_MTU_E!G7+FC_TRA_RAIL_CPT_E!G7+FC_TRA_RAIL_HST_E!G7+FC_TRA_RAIL_FRT_E!G7</f>
        <v>0.57257093723129826</v>
      </c>
      <c r="H7" s="30">
        <f>FC_TRA_RAIL_MTU_E!H7+FC_TRA_RAIL_CPT_E!H7+FC_TRA_RAIL_HST_E!H7+FC_TRA_RAIL_FRT_E!H7</f>
        <v>0.23774720550300948</v>
      </c>
      <c r="I7" s="30">
        <f>FC_TRA_RAIL_MTU_E!I7+FC_TRA_RAIL_CPT_E!I7+FC_TRA_RAIL_HST_E!I7+FC_TRA_RAIL_FRT_E!I7</f>
        <v>0.74582975064488388</v>
      </c>
      <c r="J7" s="30">
        <f>FC_TRA_RAIL_MTU_E!J7+FC_TRA_RAIL_CPT_E!J7+FC_TRA_RAIL_HST_E!J7+FC_TRA_RAIL_FRT_E!J7</f>
        <v>0.68263112639724843</v>
      </c>
      <c r="K7" s="30">
        <f>FC_TRA_RAIL_MTU_E!K7+FC_TRA_RAIL_CPT_E!K7+FC_TRA_RAIL_HST_E!K7+FC_TRA_RAIL_FRT_E!K7</f>
        <v>0.69871023215821149</v>
      </c>
      <c r="L7" s="30">
        <f>FC_TRA_RAIL_MTU_E!L7+FC_TRA_RAIL_CPT_E!L7+FC_TRA_RAIL_HST_E!L7+FC_TRA_RAIL_FRT_E!L7</f>
        <v>0.15184866723989679</v>
      </c>
      <c r="M7" s="30">
        <f>FC_TRA_RAIL_MTU_E!M7+FC_TRA_RAIL_CPT_E!M7+FC_TRA_RAIL_HST_E!M7+FC_TRA_RAIL_FRT_E!M7</f>
        <v>0.1068787618228719</v>
      </c>
      <c r="N7" s="30">
        <f>FC_TRA_RAIL_MTU_E!N7+FC_TRA_RAIL_CPT_E!N7+FC_TRA_RAIL_HST_E!N7+FC_TRA_RAIL_FRT_E!N7</f>
        <v>0.1093723129836629</v>
      </c>
      <c r="O7" s="30">
        <f>FC_TRA_RAIL_MTU_E!O7+FC_TRA_RAIL_CPT_E!O7+FC_TRA_RAIL_HST_E!O7+FC_TRA_RAIL_FRT_E!O7</f>
        <v>0.11453138435081679</v>
      </c>
      <c r="P7" s="30">
        <f>FC_TRA_RAIL_MTU_E!P7+FC_TRA_RAIL_CPT_E!P7+FC_TRA_RAIL_HST_E!P7+FC_TRA_RAIL_FRT_E!P7</f>
        <v>0.11650902837489252</v>
      </c>
      <c r="Q7" s="30">
        <f>FC_TRA_RAIL_MTU_E!Q7+FC_TRA_RAIL_CPT_E!Q7+FC_TRA_RAIL_HST_E!Q7+FC_TRA_RAIL_FRT_E!Q7</f>
        <v>0.79174548581255355</v>
      </c>
      <c r="R7" s="30">
        <f>FC_TRA_RAIL_MTU_E!R7+FC_TRA_RAIL_CPT_E!R7+FC_TRA_RAIL_HST_E!R7+FC_TRA_RAIL_FRT_E!R7</f>
        <v>0.82089423903697334</v>
      </c>
      <c r="S7" s="30">
        <f>FC_TRA_RAIL_MTU_E!S7+FC_TRA_RAIL_CPT_E!S7+FC_TRA_RAIL_HST_E!S7+FC_TRA_RAIL_FRT_E!S7</f>
        <v>0.77300085984522782</v>
      </c>
      <c r="T7" s="30">
        <f>FC_TRA_RAIL_MTU_E!T7+FC_TRA_RAIL_CPT_E!T7+FC_TRA_RAIL_HST_E!T7+FC_TRA_RAIL_FRT_E!T7</f>
        <v>0.80730868443680137</v>
      </c>
      <c r="U7" s="30">
        <f>FC_TRA_RAIL_MTU_E!U7+FC_TRA_RAIL_CPT_E!U7+FC_TRA_RAIL_HST_E!U7+FC_TRA_RAIL_FRT_E!U7</f>
        <v>0.82467755803955278</v>
      </c>
      <c r="V7" s="30">
        <f>FC_TRA_RAIL_MTU_E!V7+FC_TRA_RAIL_CPT_E!V7+FC_TRA_RAIL_HST_E!V7+FC_TRA_RAIL_FRT_E!V7</f>
        <v>0.47979363714531376</v>
      </c>
      <c r="W7" s="30">
        <f>FC_TRA_RAIL_MTU_E!W7+FC_TRA_RAIL_CPT_E!W7+FC_TRA_RAIL_HST_E!W7+FC_TRA_RAIL_FRT_E!W7</f>
        <v>0.35098882201203779</v>
      </c>
      <c r="X7" s="30">
        <f>FC_TRA_RAIL_MTU_E!X7+FC_TRA_RAIL_CPT_E!X7+FC_TRA_RAIL_HST_E!X7+FC_TRA_RAIL_FRT_E!X7</f>
        <v>0.41195184866723983</v>
      </c>
    </row>
    <row r="8" spans="1:24" ht="11.25" customHeight="1" x14ac:dyDescent="0.2">
      <c r="A8" s="40" t="s">
        <v>343</v>
      </c>
      <c r="B8" s="41" t="s">
        <v>344</v>
      </c>
      <c r="C8" s="42">
        <f t="shared" ref="C8" si="6">SUM(C9:C10)</f>
        <v>0.41556319862424762</v>
      </c>
      <c r="D8" s="42">
        <f t="shared" ref="D8:W8" si="7">SUM(D9:D10)</f>
        <v>2.8529664660361131</v>
      </c>
      <c r="E8" s="42">
        <f t="shared" si="7"/>
        <v>3.6913155631986241</v>
      </c>
      <c r="F8" s="42">
        <f t="shared" si="7"/>
        <v>1.7832330180567502</v>
      </c>
      <c r="G8" s="42">
        <f t="shared" si="7"/>
        <v>2.0901117798796216</v>
      </c>
      <c r="H8" s="42">
        <f t="shared" si="7"/>
        <v>2.8625967325881345</v>
      </c>
      <c r="I8" s="42">
        <f t="shared" si="7"/>
        <v>0.37016337059329318</v>
      </c>
      <c r="J8" s="42">
        <f t="shared" si="7"/>
        <v>0.31049011177987962</v>
      </c>
      <c r="K8" s="42">
        <f t="shared" si="7"/>
        <v>0.32252794496990533</v>
      </c>
      <c r="L8" s="42">
        <f t="shared" si="7"/>
        <v>0.33104041272570928</v>
      </c>
      <c r="M8" s="42">
        <f t="shared" si="7"/>
        <v>0.36913155631986233</v>
      </c>
      <c r="N8" s="42">
        <f t="shared" si="7"/>
        <v>0.36018916595012901</v>
      </c>
      <c r="O8" s="42">
        <f t="shared" si="7"/>
        <v>0.36251074806534822</v>
      </c>
      <c r="P8" s="42">
        <f t="shared" si="7"/>
        <v>0.37136715391229563</v>
      </c>
      <c r="Q8" s="42">
        <f t="shared" si="7"/>
        <v>0.36268271711091993</v>
      </c>
      <c r="R8" s="42">
        <f t="shared" si="7"/>
        <v>0.37076526225279449</v>
      </c>
      <c r="S8" s="42">
        <f t="shared" si="7"/>
        <v>0.38555460017196902</v>
      </c>
      <c r="T8" s="42">
        <f t="shared" si="7"/>
        <v>0.54944110060189155</v>
      </c>
      <c r="U8" s="42">
        <f t="shared" si="7"/>
        <v>0.17472055030094583</v>
      </c>
      <c r="V8" s="42">
        <f t="shared" si="7"/>
        <v>0.100859845227859</v>
      </c>
      <c r="W8" s="42">
        <f t="shared" si="7"/>
        <v>0</v>
      </c>
      <c r="X8" s="42">
        <f t="shared" ref="X8" si="8">SUM(X9:X10)</f>
        <v>0</v>
      </c>
    </row>
    <row r="9" spans="1:24" ht="11.25" customHeight="1" x14ac:dyDescent="0.2">
      <c r="A9" s="39" t="s">
        <v>11</v>
      </c>
      <c r="B9" s="23" t="s">
        <v>12</v>
      </c>
      <c r="C9" s="30">
        <f>FC_TRA_RAIL_MTU_E!C9+FC_TRA_RAIL_CPT_E!C9+FC_TRA_RAIL_HST_E!C9+FC_TRA_RAIL_FRT_E!C9</f>
        <v>0</v>
      </c>
      <c r="D9" s="30">
        <f>FC_TRA_RAIL_MTU_E!D9+FC_TRA_RAIL_CPT_E!D9+FC_TRA_RAIL_HST_E!D9+FC_TRA_RAIL_FRT_E!D9</f>
        <v>0</v>
      </c>
      <c r="E9" s="30">
        <f>FC_TRA_RAIL_MTU_E!E9+FC_TRA_RAIL_CPT_E!E9+FC_TRA_RAIL_HST_E!E9+FC_TRA_RAIL_FRT_E!E9</f>
        <v>3.6913155631986241</v>
      </c>
      <c r="F9" s="30">
        <f>FC_TRA_RAIL_MTU_E!F9+FC_TRA_RAIL_CPT_E!F9+FC_TRA_RAIL_HST_E!F9+FC_TRA_RAIL_FRT_E!F9</f>
        <v>0</v>
      </c>
      <c r="G9" s="30">
        <f>FC_TRA_RAIL_MTU_E!G9+FC_TRA_RAIL_CPT_E!G9+FC_TRA_RAIL_HST_E!G9+FC_TRA_RAIL_FRT_E!G9</f>
        <v>2.0901117798796216</v>
      </c>
      <c r="H9" s="30">
        <f>FC_TRA_RAIL_MTU_E!H9+FC_TRA_RAIL_CPT_E!H9+FC_TRA_RAIL_HST_E!H9+FC_TRA_RAIL_FRT_E!H9</f>
        <v>2.53585554600172</v>
      </c>
      <c r="I9" s="30">
        <f>FC_TRA_RAIL_MTU_E!I9+FC_TRA_RAIL_CPT_E!I9+FC_TRA_RAIL_HST_E!I9+FC_TRA_RAIL_FRT_E!I9</f>
        <v>0</v>
      </c>
      <c r="J9" s="30">
        <f>FC_TRA_RAIL_MTU_E!J9+FC_TRA_RAIL_CPT_E!J9+FC_TRA_RAIL_HST_E!J9+FC_TRA_RAIL_FRT_E!J9</f>
        <v>0</v>
      </c>
      <c r="K9" s="30">
        <f>FC_TRA_RAIL_MTU_E!K9+FC_TRA_RAIL_CPT_E!K9+FC_TRA_RAIL_HST_E!K9+FC_TRA_RAIL_FRT_E!K9</f>
        <v>0</v>
      </c>
      <c r="L9" s="30">
        <f>FC_TRA_RAIL_MTU_E!L9+FC_TRA_RAIL_CPT_E!L9+FC_TRA_RAIL_HST_E!L9+FC_TRA_RAIL_FRT_E!L9</f>
        <v>0</v>
      </c>
      <c r="M9" s="30">
        <f>FC_TRA_RAIL_MTU_E!M9+FC_TRA_RAIL_CPT_E!M9+FC_TRA_RAIL_HST_E!M9+FC_TRA_RAIL_FRT_E!M9</f>
        <v>0</v>
      </c>
      <c r="N9" s="30">
        <f>FC_TRA_RAIL_MTU_E!N9+FC_TRA_RAIL_CPT_E!N9+FC_TRA_RAIL_HST_E!N9+FC_TRA_RAIL_FRT_E!N9</f>
        <v>0</v>
      </c>
      <c r="O9" s="30">
        <f>FC_TRA_RAIL_MTU_E!O9+FC_TRA_RAIL_CPT_E!O9+FC_TRA_RAIL_HST_E!O9+FC_TRA_RAIL_FRT_E!O9</f>
        <v>0</v>
      </c>
      <c r="P9" s="30">
        <f>FC_TRA_RAIL_MTU_E!P9+FC_TRA_RAIL_CPT_E!P9+FC_TRA_RAIL_HST_E!P9+FC_TRA_RAIL_FRT_E!P9</f>
        <v>0</v>
      </c>
      <c r="Q9" s="30">
        <f>FC_TRA_RAIL_MTU_E!Q9+FC_TRA_RAIL_CPT_E!Q9+FC_TRA_RAIL_HST_E!Q9+FC_TRA_RAIL_FRT_E!Q9</f>
        <v>0</v>
      </c>
      <c r="R9" s="30">
        <f>FC_TRA_RAIL_MTU_E!R9+FC_TRA_RAIL_CPT_E!R9+FC_TRA_RAIL_HST_E!R9+FC_TRA_RAIL_FRT_E!R9</f>
        <v>0</v>
      </c>
      <c r="S9" s="30">
        <f>FC_TRA_RAIL_MTU_E!S9+FC_TRA_RAIL_CPT_E!S9+FC_TRA_RAIL_HST_E!S9+FC_TRA_RAIL_FRT_E!S9</f>
        <v>0</v>
      </c>
      <c r="T9" s="30">
        <f>FC_TRA_RAIL_MTU_E!T9+FC_TRA_RAIL_CPT_E!T9+FC_TRA_RAIL_HST_E!T9+FC_TRA_RAIL_FRT_E!T9</f>
        <v>0.20309544282029229</v>
      </c>
      <c r="U9" s="30">
        <f>FC_TRA_RAIL_MTU_E!U9+FC_TRA_RAIL_CPT_E!U9+FC_TRA_RAIL_HST_E!U9+FC_TRA_RAIL_FRT_E!U9</f>
        <v>0.17472055030094583</v>
      </c>
      <c r="V9" s="30">
        <f>FC_TRA_RAIL_MTU_E!V9+FC_TRA_RAIL_CPT_E!V9+FC_TRA_RAIL_HST_E!V9+FC_TRA_RAIL_FRT_E!V9</f>
        <v>0.100859845227859</v>
      </c>
      <c r="W9" s="30">
        <f>FC_TRA_RAIL_MTU_E!W9+FC_TRA_RAIL_CPT_E!W9+FC_TRA_RAIL_HST_E!W9+FC_TRA_RAIL_FRT_E!W9</f>
        <v>0</v>
      </c>
      <c r="X9" s="30">
        <f>FC_TRA_RAIL_MTU_E!X9+FC_TRA_RAIL_CPT_E!X9+FC_TRA_RAIL_HST_E!X9+FC_TRA_RAIL_FRT_E!X9</f>
        <v>0</v>
      </c>
    </row>
    <row r="10" spans="1:24" ht="11.25" customHeight="1" x14ac:dyDescent="0.2">
      <c r="A10" s="39" t="s">
        <v>13</v>
      </c>
      <c r="B10" s="23" t="s">
        <v>14</v>
      </c>
      <c r="C10" s="30">
        <f>FC_TRA_RAIL_MTU_E!C10+FC_TRA_RAIL_CPT_E!C10+FC_TRA_RAIL_HST_E!C10+FC_TRA_RAIL_FRT_E!C10</f>
        <v>0.41556319862424762</v>
      </c>
      <c r="D10" s="30">
        <f>FC_TRA_RAIL_MTU_E!D10+FC_TRA_RAIL_CPT_E!D10+FC_TRA_RAIL_HST_E!D10+FC_TRA_RAIL_FRT_E!D10</f>
        <v>2.8529664660361131</v>
      </c>
      <c r="E10" s="30">
        <f>FC_TRA_RAIL_MTU_E!E10+FC_TRA_RAIL_CPT_E!E10+FC_TRA_RAIL_HST_E!E10+FC_TRA_RAIL_FRT_E!E10</f>
        <v>0</v>
      </c>
      <c r="F10" s="30">
        <f>FC_TRA_RAIL_MTU_E!F10+FC_TRA_RAIL_CPT_E!F10+FC_TRA_RAIL_HST_E!F10+FC_TRA_RAIL_FRT_E!F10</f>
        <v>1.7832330180567502</v>
      </c>
      <c r="G10" s="30">
        <f>FC_TRA_RAIL_MTU_E!G10+FC_TRA_RAIL_CPT_E!G10+FC_TRA_RAIL_HST_E!G10+FC_TRA_RAIL_FRT_E!G10</f>
        <v>0</v>
      </c>
      <c r="H10" s="30">
        <f>FC_TRA_RAIL_MTU_E!H10+FC_TRA_RAIL_CPT_E!H10+FC_TRA_RAIL_HST_E!H10+FC_TRA_RAIL_FRT_E!H10</f>
        <v>0.32674118658641438</v>
      </c>
      <c r="I10" s="30">
        <f>FC_TRA_RAIL_MTU_E!I10+FC_TRA_RAIL_CPT_E!I10+FC_TRA_RAIL_HST_E!I10+FC_TRA_RAIL_FRT_E!I10</f>
        <v>0.37016337059329318</v>
      </c>
      <c r="J10" s="30">
        <f>FC_TRA_RAIL_MTU_E!J10+FC_TRA_RAIL_CPT_E!J10+FC_TRA_RAIL_HST_E!J10+FC_TRA_RAIL_FRT_E!J10</f>
        <v>0.31049011177987962</v>
      </c>
      <c r="K10" s="30">
        <f>FC_TRA_RAIL_MTU_E!K10+FC_TRA_RAIL_CPT_E!K10+FC_TRA_RAIL_HST_E!K10+FC_TRA_RAIL_FRT_E!K10</f>
        <v>0.32252794496990533</v>
      </c>
      <c r="L10" s="30">
        <f>FC_TRA_RAIL_MTU_E!L10+FC_TRA_RAIL_CPT_E!L10+FC_TRA_RAIL_HST_E!L10+FC_TRA_RAIL_FRT_E!L10</f>
        <v>0.33104041272570928</v>
      </c>
      <c r="M10" s="30">
        <f>FC_TRA_RAIL_MTU_E!M10+FC_TRA_RAIL_CPT_E!M10+FC_TRA_RAIL_HST_E!M10+FC_TRA_RAIL_FRT_E!M10</f>
        <v>0.36913155631986233</v>
      </c>
      <c r="N10" s="30">
        <f>FC_TRA_RAIL_MTU_E!N10+FC_TRA_RAIL_CPT_E!N10+FC_TRA_RAIL_HST_E!N10+FC_TRA_RAIL_FRT_E!N10</f>
        <v>0.36018916595012901</v>
      </c>
      <c r="O10" s="30">
        <f>FC_TRA_RAIL_MTU_E!O10+FC_TRA_RAIL_CPT_E!O10+FC_TRA_RAIL_HST_E!O10+FC_TRA_RAIL_FRT_E!O10</f>
        <v>0.36251074806534822</v>
      </c>
      <c r="P10" s="30">
        <f>FC_TRA_RAIL_MTU_E!P10+FC_TRA_RAIL_CPT_E!P10+FC_TRA_RAIL_HST_E!P10+FC_TRA_RAIL_FRT_E!P10</f>
        <v>0.37136715391229563</v>
      </c>
      <c r="Q10" s="30">
        <f>FC_TRA_RAIL_MTU_E!Q10+FC_TRA_RAIL_CPT_E!Q10+FC_TRA_RAIL_HST_E!Q10+FC_TRA_RAIL_FRT_E!Q10</f>
        <v>0.36268271711091993</v>
      </c>
      <c r="R10" s="30">
        <f>FC_TRA_RAIL_MTU_E!R10+FC_TRA_RAIL_CPT_E!R10+FC_TRA_RAIL_HST_E!R10+FC_TRA_RAIL_FRT_E!R10</f>
        <v>0.37076526225279449</v>
      </c>
      <c r="S10" s="30">
        <f>FC_TRA_RAIL_MTU_E!S10+FC_TRA_RAIL_CPT_E!S10+FC_TRA_RAIL_HST_E!S10+FC_TRA_RAIL_FRT_E!S10</f>
        <v>0.38555460017196902</v>
      </c>
      <c r="T10" s="30">
        <f>FC_TRA_RAIL_MTU_E!T10+FC_TRA_RAIL_CPT_E!T10+FC_TRA_RAIL_HST_E!T10+FC_TRA_RAIL_FRT_E!T10</f>
        <v>0.34634565778159931</v>
      </c>
      <c r="U10" s="30">
        <f>FC_TRA_RAIL_MTU_E!U10+FC_TRA_RAIL_CPT_E!U10+FC_TRA_RAIL_HST_E!U10+FC_TRA_RAIL_FRT_E!U10</f>
        <v>0</v>
      </c>
      <c r="V10" s="30">
        <f>FC_TRA_RAIL_MTU_E!V10+FC_TRA_RAIL_CPT_E!V10+FC_TRA_RAIL_HST_E!V10+FC_TRA_RAIL_FRT_E!V10</f>
        <v>0</v>
      </c>
      <c r="W10" s="30">
        <f>FC_TRA_RAIL_MTU_E!W10+FC_TRA_RAIL_CPT_E!W10+FC_TRA_RAIL_HST_E!W10+FC_TRA_RAIL_FRT_E!W10</f>
        <v>0</v>
      </c>
      <c r="X10" s="30">
        <f>FC_TRA_RAIL_MTU_E!X10+FC_TRA_RAIL_CPT_E!X10+FC_TRA_RAIL_HST_E!X10+FC_TRA_RAIL_FRT_E!X10</f>
        <v>0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" si="9">SUM(C12:C16)</f>
        <v>1.414359415305245</v>
      </c>
      <c r="D11" s="42">
        <f t="shared" ref="D11:W11" si="10">SUM(D12:D16)</f>
        <v>3.335511607910576</v>
      </c>
      <c r="E11" s="42">
        <f t="shared" si="10"/>
        <v>2.8661220980223558</v>
      </c>
      <c r="F11" s="42">
        <f t="shared" si="10"/>
        <v>2.8661220980223558</v>
      </c>
      <c r="G11" s="42">
        <f t="shared" si="10"/>
        <v>2.7700773860705068</v>
      </c>
      <c r="H11" s="42">
        <f t="shared" si="10"/>
        <v>2.3884780739466889</v>
      </c>
      <c r="I11" s="42">
        <f t="shared" si="10"/>
        <v>0</v>
      </c>
      <c r="J11" s="42">
        <f t="shared" si="10"/>
        <v>0</v>
      </c>
      <c r="K11" s="42">
        <f t="shared" si="10"/>
        <v>0</v>
      </c>
      <c r="L11" s="42">
        <f t="shared" si="10"/>
        <v>0</v>
      </c>
      <c r="M11" s="42">
        <f t="shared" si="10"/>
        <v>0</v>
      </c>
      <c r="N11" s="42">
        <f t="shared" si="10"/>
        <v>0</v>
      </c>
      <c r="O11" s="42">
        <f t="shared" si="10"/>
        <v>0</v>
      </c>
      <c r="P11" s="42">
        <f t="shared" si="10"/>
        <v>0</v>
      </c>
      <c r="Q11" s="42">
        <f t="shared" si="10"/>
        <v>0</v>
      </c>
      <c r="R11" s="42">
        <f t="shared" si="10"/>
        <v>0</v>
      </c>
      <c r="S11" s="42">
        <f t="shared" si="10"/>
        <v>0</v>
      </c>
      <c r="T11" s="42">
        <f t="shared" si="10"/>
        <v>0</v>
      </c>
      <c r="U11" s="42">
        <f t="shared" si="10"/>
        <v>0</v>
      </c>
      <c r="V11" s="42">
        <f t="shared" si="10"/>
        <v>0</v>
      </c>
      <c r="W11" s="42">
        <f t="shared" si="10"/>
        <v>0</v>
      </c>
      <c r="X11" s="42">
        <f t="shared" ref="X11" si="11">SUM(X12:X16)</f>
        <v>0</v>
      </c>
    </row>
    <row r="12" spans="1:24" ht="11.25" customHeight="1" x14ac:dyDescent="0.2">
      <c r="A12" s="39" t="s">
        <v>15</v>
      </c>
      <c r="B12" s="23" t="s">
        <v>16</v>
      </c>
      <c r="C12" s="30">
        <f>FC_TRA_RAIL_MTU_E!C12+FC_TRA_RAIL_CPT_E!C12+FC_TRA_RAIL_HST_E!C12+FC_TRA_RAIL_FRT_E!C12</f>
        <v>0</v>
      </c>
      <c r="D12" s="30">
        <f>FC_TRA_RAIL_MTU_E!D12+FC_TRA_RAIL_CPT_E!D12+FC_TRA_RAIL_HST_E!D12+FC_TRA_RAIL_FRT_E!D12</f>
        <v>0</v>
      </c>
      <c r="E12" s="30">
        <f>FC_TRA_RAIL_MTU_E!E12+FC_TRA_RAIL_CPT_E!E12+FC_TRA_RAIL_HST_E!E12+FC_TRA_RAIL_FRT_E!E12</f>
        <v>0</v>
      </c>
      <c r="F12" s="30">
        <f>FC_TRA_RAIL_MTU_E!F12+FC_TRA_RAIL_CPT_E!F12+FC_TRA_RAIL_HST_E!F12+FC_TRA_RAIL_FRT_E!F12</f>
        <v>0</v>
      </c>
      <c r="G12" s="30">
        <f>FC_TRA_RAIL_MTU_E!G12+FC_TRA_RAIL_CPT_E!G12+FC_TRA_RAIL_HST_E!G12+FC_TRA_RAIL_FRT_E!G12</f>
        <v>0</v>
      </c>
      <c r="H12" s="30">
        <f>FC_TRA_RAIL_MTU_E!H12+FC_TRA_RAIL_CPT_E!H12+FC_TRA_RAIL_HST_E!H12+FC_TRA_RAIL_FRT_E!H12</f>
        <v>0</v>
      </c>
      <c r="I12" s="30">
        <f>FC_TRA_RAIL_MTU_E!I12+FC_TRA_RAIL_CPT_E!I12+FC_TRA_RAIL_HST_E!I12+FC_TRA_RAIL_FRT_E!I12</f>
        <v>0</v>
      </c>
      <c r="J12" s="30">
        <f>FC_TRA_RAIL_MTU_E!J12+FC_TRA_RAIL_CPT_E!J12+FC_TRA_RAIL_HST_E!J12+FC_TRA_RAIL_FRT_E!J12</f>
        <v>0</v>
      </c>
      <c r="K12" s="30">
        <f>FC_TRA_RAIL_MTU_E!K12+FC_TRA_RAIL_CPT_E!K12+FC_TRA_RAIL_HST_E!K12+FC_TRA_RAIL_FRT_E!K12</f>
        <v>0</v>
      </c>
      <c r="L12" s="30">
        <f>FC_TRA_RAIL_MTU_E!L12+FC_TRA_RAIL_CPT_E!L12+FC_TRA_RAIL_HST_E!L12+FC_TRA_RAIL_FRT_E!L12</f>
        <v>0</v>
      </c>
      <c r="M12" s="30">
        <f>FC_TRA_RAIL_MTU_E!M12+FC_TRA_RAIL_CPT_E!M12+FC_TRA_RAIL_HST_E!M12+FC_TRA_RAIL_FRT_E!M12</f>
        <v>0</v>
      </c>
      <c r="N12" s="30">
        <f>FC_TRA_RAIL_MTU_E!N12+FC_TRA_RAIL_CPT_E!N12+FC_TRA_RAIL_HST_E!N12+FC_TRA_RAIL_FRT_E!N12</f>
        <v>0</v>
      </c>
      <c r="O12" s="30">
        <f>FC_TRA_RAIL_MTU_E!O12+FC_TRA_RAIL_CPT_E!O12+FC_TRA_RAIL_HST_E!O12+FC_TRA_RAIL_FRT_E!O12</f>
        <v>0</v>
      </c>
      <c r="P12" s="30">
        <f>FC_TRA_RAIL_MTU_E!P12+FC_TRA_RAIL_CPT_E!P12+FC_TRA_RAIL_HST_E!P12+FC_TRA_RAIL_FRT_E!P12</f>
        <v>0</v>
      </c>
      <c r="Q12" s="30">
        <f>FC_TRA_RAIL_MTU_E!Q12+FC_TRA_RAIL_CPT_E!Q12+FC_TRA_RAIL_HST_E!Q12+FC_TRA_RAIL_FRT_E!Q12</f>
        <v>0</v>
      </c>
      <c r="R12" s="30">
        <f>FC_TRA_RAIL_MTU_E!R12+FC_TRA_RAIL_CPT_E!R12+FC_TRA_RAIL_HST_E!R12+FC_TRA_RAIL_FRT_E!R12</f>
        <v>0</v>
      </c>
      <c r="S12" s="30">
        <f>FC_TRA_RAIL_MTU_E!S12+FC_TRA_RAIL_CPT_E!S12+FC_TRA_RAIL_HST_E!S12+FC_TRA_RAIL_FRT_E!S12</f>
        <v>0</v>
      </c>
      <c r="T12" s="30">
        <f>FC_TRA_RAIL_MTU_E!T12+FC_TRA_RAIL_CPT_E!T12+FC_TRA_RAIL_HST_E!T12+FC_TRA_RAIL_FRT_E!T12</f>
        <v>0</v>
      </c>
      <c r="U12" s="30">
        <f>FC_TRA_RAIL_MTU_E!U12+FC_TRA_RAIL_CPT_E!U12+FC_TRA_RAIL_HST_E!U12+FC_TRA_RAIL_FRT_E!U12</f>
        <v>0</v>
      </c>
      <c r="V12" s="30">
        <f>FC_TRA_RAIL_MTU_E!V12+FC_TRA_RAIL_CPT_E!V12+FC_TRA_RAIL_HST_E!V12+FC_TRA_RAIL_FRT_E!V12</f>
        <v>0</v>
      </c>
      <c r="W12" s="30">
        <f>FC_TRA_RAIL_MTU_E!W12+FC_TRA_RAIL_CPT_E!W12+FC_TRA_RAIL_HST_E!W12+FC_TRA_RAIL_FRT_E!W12</f>
        <v>0</v>
      </c>
      <c r="X12" s="30">
        <f>FC_TRA_RAIL_MTU_E!X12+FC_TRA_RAIL_CPT_E!X12+FC_TRA_RAIL_HST_E!X12+FC_TRA_RAIL_FRT_E!X12</f>
        <v>0</v>
      </c>
    </row>
    <row r="13" spans="1:24" ht="11.25" customHeight="1" x14ac:dyDescent="0.2">
      <c r="A13" s="39" t="s">
        <v>17</v>
      </c>
      <c r="B13" s="23" t="s">
        <v>18</v>
      </c>
      <c r="C13" s="30">
        <f>FC_TRA_RAIL_MTU_E!C13+FC_TRA_RAIL_CPT_E!C13+FC_TRA_RAIL_HST_E!C13+FC_TRA_RAIL_FRT_E!C13</f>
        <v>0</v>
      </c>
      <c r="D13" s="30">
        <f>FC_TRA_RAIL_MTU_E!D13+FC_TRA_RAIL_CPT_E!D13+FC_TRA_RAIL_HST_E!D13+FC_TRA_RAIL_FRT_E!D13</f>
        <v>0</v>
      </c>
      <c r="E13" s="30">
        <f>FC_TRA_RAIL_MTU_E!E13+FC_TRA_RAIL_CPT_E!E13+FC_TRA_RAIL_HST_E!E13+FC_TRA_RAIL_FRT_E!E13</f>
        <v>0</v>
      </c>
      <c r="F13" s="30">
        <f>FC_TRA_RAIL_MTU_E!F13+FC_TRA_RAIL_CPT_E!F13+FC_TRA_RAIL_HST_E!F13+FC_TRA_RAIL_FRT_E!F13</f>
        <v>0</v>
      </c>
      <c r="G13" s="30">
        <f>FC_TRA_RAIL_MTU_E!G13+FC_TRA_RAIL_CPT_E!G13+FC_TRA_RAIL_HST_E!G13+FC_TRA_RAIL_FRT_E!G13</f>
        <v>0</v>
      </c>
      <c r="H13" s="30">
        <f>FC_TRA_RAIL_MTU_E!H13+FC_TRA_RAIL_CPT_E!H13+FC_TRA_RAIL_HST_E!H13+FC_TRA_RAIL_FRT_E!H13</f>
        <v>0</v>
      </c>
      <c r="I13" s="30">
        <f>FC_TRA_RAIL_MTU_E!I13+FC_TRA_RAIL_CPT_E!I13+FC_TRA_RAIL_HST_E!I13+FC_TRA_RAIL_FRT_E!I13</f>
        <v>0</v>
      </c>
      <c r="J13" s="30">
        <f>FC_TRA_RAIL_MTU_E!J13+FC_TRA_RAIL_CPT_E!J13+FC_TRA_RAIL_HST_E!J13+FC_TRA_RAIL_FRT_E!J13</f>
        <v>0</v>
      </c>
      <c r="K13" s="30">
        <f>FC_TRA_RAIL_MTU_E!K13+FC_TRA_RAIL_CPT_E!K13+FC_TRA_RAIL_HST_E!K13+FC_TRA_RAIL_FRT_E!K13</f>
        <v>0</v>
      </c>
      <c r="L13" s="30">
        <f>FC_TRA_RAIL_MTU_E!L13+FC_TRA_RAIL_CPT_E!L13+FC_TRA_RAIL_HST_E!L13+FC_TRA_RAIL_FRT_E!L13</f>
        <v>0</v>
      </c>
      <c r="M13" s="30">
        <f>FC_TRA_RAIL_MTU_E!M13+FC_TRA_RAIL_CPT_E!M13+FC_TRA_RAIL_HST_E!M13+FC_TRA_RAIL_FRT_E!M13</f>
        <v>0</v>
      </c>
      <c r="N13" s="30">
        <f>FC_TRA_RAIL_MTU_E!N13+FC_TRA_RAIL_CPT_E!N13+FC_TRA_RAIL_HST_E!N13+FC_TRA_RAIL_FRT_E!N13</f>
        <v>0</v>
      </c>
      <c r="O13" s="30">
        <f>FC_TRA_RAIL_MTU_E!O13+FC_TRA_RAIL_CPT_E!O13+FC_TRA_RAIL_HST_E!O13+FC_TRA_RAIL_FRT_E!O13</f>
        <v>0</v>
      </c>
      <c r="P13" s="30">
        <f>FC_TRA_RAIL_MTU_E!P13+FC_TRA_RAIL_CPT_E!P13+FC_TRA_RAIL_HST_E!P13+FC_TRA_RAIL_FRT_E!P13</f>
        <v>0</v>
      </c>
      <c r="Q13" s="30">
        <f>FC_TRA_RAIL_MTU_E!Q13+FC_TRA_RAIL_CPT_E!Q13+FC_TRA_RAIL_HST_E!Q13+FC_TRA_RAIL_FRT_E!Q13</f>
        <v>0</v>
      </c>
      <c r="R13" s="30">
        <f>FC_TRA_RAIL_MTU_E!R13+FC_TRA_RAIL_CPT_E!R13+FC_TRA_RAIL_HST_E!R13+FC_TRA_RAIL_FRT_E!R13</f>
        <v>0</v>
      </c>
      <c r="S13" s="30">
        <f>FC_TRA_RAIL_MTU_E!S13+FC_TRA_RAIL_CPT_E!S13+FC_TRA_RAIL_HST_E!S13+FC_TRA_RAIL_FRT_E!S13</f>
        <v>0</v>
      </c>
      <c r="T13" s="30">
        <f>FC_TRA_RAIL_MTU_E!T13+FC_TRA_RAIL_CPT_E!T13+FC_TRA_RAIL_HST_E!T13+FC_TRA_RAIL_FRT_E!T13</f>
        <v>0</v>
      </c>
      <c r="U13" s="30">
        <f>FC_TRA_RAIL_MTU_E!U13+FC_TRA_RAIL_CPT_E!U13+FC_TRA_RAIL_HST_E!U13+FC_TRA_RAIL_FRT_E!U13</f>
        <v>0</v>
      </c>
      <c r="V13" s="30">
        <f>FC_TRA_RAIL_MTU_E!V13+FC_TRA_RAIL_CPT_E!V13+FC_TRA_RAIL_HST_E!V13+FC_TRA_RAIL_FRT_E!V13</f>
        <v>0</v>
      </c>
      <c r="W13" s="30">
        <f>FC_TRA_RAIL_MTU_E!W13+FC_TRA_RAIL_CPT_E!W13+FC_TRA_RAIL_HST_E!W13+FC_TRA_RAIL_FRT_E!W13</f>
        <v>0</v>
      </c>
      <c r="X13" s="30">
        <f>FC_TRA_RAIL_MTU_E!X13+FC_TRA_RAIL_CPT_E!X13+FC_TRA_RAIL_HST_E!X13+FC_TRA_RAIL_FRT_E!X13</f>
        <v>0</v>
      </c>
    </row>
    <row r="14" spans="1:24" ht="11.25" customHeight="1" x14ac:dyDescent="0.2">
      <c r="A14" s="39" t="s">
        <v>19</v>
      </c>
      <c r="B14" s="23" t="s">
        <v>20</v>
      </c>
      <c r="C14" s="30">
        <f>FC_TRA_RAIL_MTU_E!C14+FC_TRA_RAIL_CPT_E!C14+FC_TRA_RAIL_HST_E!C14+FC_TRA_RAIL_FRT_E!C14</f>
        <v>0</v>
      </c>
      <c r="D14" s="30">
        <f>FC_TRA_RAIL_MTU_E!D14+FC_TRA_RAIL_CPT_E!D14+FC_TRA_RAIL_HST_E!D14+FC_TRA_RAIL_FRT_E!D14</f>
        <v>0</v>
      </c>
      <c r="E14" s="30">
        <f>FC_TRA_RAIL_MTU_E!E14+FC_TRA_RAIL_CPT_E!E14+FC_TRA_RAIL_HST_E!E14+FC_TRA_RAIL_FRT_E!E14</f>
        <v>0</v>
      </c>
      <c r="F14" s="30">
        <f>FC_TRA_RAIL_MTU_E!F14+FC_TRA_RAIL_CPT_E!F14+FC_TRA_RAIL_HST_E!F14+FC_TRA_RAIL_FRT_E!F14</f>
        <v>0</v>
      </c>
      <c r="G14" s="30">
        <f>FC_TRA_RAIL_MTU_E!G14+FC_TRA_RAIL_CPT_E!G14+FC_TRA_RAIL_HST_E!G14+FC_TRA_RAIL_FRT_E!G14</f>
        <v>0</v>
      </c>
      <c r="H14" s="30">
        <f>FC_TRA_RAIL_MTU_E!H14+FC_TRA_RAIL_CPT_E!H14+FC_TRA_RAIL_HST_E!H14+FC_TRA_RAIL_FRT_E!H14</f>
        <v>0</v>
      </c>
      <c r="I14" s="30">
        <f>FC_TRA_RAIL_MTU_E!I14+FC_TRA_RAIL_CPT_E!I14+FC_TRA_RAIL_HST_E!I14+FC_TRA_RAIL_FRT_E!I14</f>
        <v>0</v>
      </c>
      <c r="J14" s="30">
        <f>FC_TRA_RAIL_MTU_E!J14+FC_TRA_RAIL_CPT_E!J14+FC_TRA_RAIL_HST_E!J14+FC_TRA_RAIL_FRT_E!J14</f>
        <v>0</v>
      </c>
      <c r="K14" s="30">
        <f>FC_TRA_RAIL_MTU_E!K14+FC_TRA_RAIL_CPT_E!K14+FC_TRA_RAIL_HST_E!K14+FC_TRA_RAIL_FRT_E!K14</f>
        <v>0</v>
      </c>
      <c r="L14" s="30">
        <f>FC_TRA_RAIL_MTU_E!L14+FC_TRA_RAIL_CPT_E!L14+FC_TRA_RAIL_HST_E!L14+FC_TRA_RAIL_FRT_E!L14</f>
        <v>0</v>
      </c>
      <c r="M14" s="30">
        <f>FC_TRA_RAIL_MTU_E!M14+FC_TRA_RAIL_CPT_E!M14+FC_TRA_RAIL_HST_E!M14+FC_TRA_RAIL_FRT_E!M14</f>
        <v>0</v>
      </c>
      <c r="N14" s="30">
        <f>FC_TRA_RAIL_MTU_E!N14+FC_TRA_RAIL_CPT_E!N14+FC_TRA_RAIL_HST_E!N14+FC_TRA_RAIL_FRT_E!N14</f>
        <v>0</v>
      </c>
      <c r="O14" s="30">
        <f>FC_TRA_RAIL_MTU_E!O14+FC_TRA_RAIL_CPT_E!O14+FC_TRA_RAIL_HST_E!O14+FC_TRA_RAIL_FRT_E!O14</f>
        <v>0</v>
      </c>
      <c r="P14" s="30">
        <f>FC_TRA_RAIL_MTU_E!P14+FC_TRA_RAIL_CPT_E!P14+FC_TRA_RAIL_HST_E!P14+FC_TRA_RAIL_FRT_E!P14</f>
        <v>0</v>
      </c>
      <c r="Q14" s="30">
        <f>FC_TRA_RAIL_MTU_E!Q14+FC_TRA_RAIL_CPT_E!Q14+FC_TRA_RAIL_HST_E!Q14+FC_TRA_RAIL_FRT_E!Q14</f>
        <v>0</v>
      </c>
      <c r="R14" s="30">
        <f>FC_TRA_RAIL_MTU_E!R14+FC_TRA_RAIL_CPT_E!R14+FC_TRA_RAIL_HST_E!R14+FC_TRA_RAIL_FRT_E!R14</f>
        <v>0</v>
      </c>
      <c r="S14" s="30">
        <f>FC_TRA_RAIL_MTU_E!S14+FC_TRA_RAIL_CPT_E!S14+FC_TRA_RAIL_HST_E!S14+FC_TRA_RAIL_FRT_E!S14</f>
        <v>0</v>
      </c>
      <c r="T14" s="30">
        <f>FC_TRA_RAIL_MTU_E!T14+FC_TRA_RAIL_CPT_E!T14+FC_TRA_RAIL_HST_E!T14+FC_TRA_RAIL_FRT_E!T14</f>
        <v>0</v>
      </c>
      <c r="U14" s="30">
        <f>FC_TRA_RAIL_MTU_E!U14+FC_TRA_RAIL_CPT_E!U14+FC_TRA_RAIL_HST_E!U14+FC_TRA_RAIL_FRT_E!U14</f>
        <v>0</v>
      </c>
      <c r="V14" s="30">
        <f>FC_TRA_RAIL_MTU_E!V14+FC_TRA_RAIL_CPT_E!V14+FC_TRA_RAIL_HST_E!V14+FC_TRA_RAIL_FRT_E!V14</f>
        <v>0</v>
      </c>
      <c r="W14" s="30">
        <f>FC_TRA_RAIL_MTU_E!W14+FC_TRA_RAIL_CPT_E!W14+FC_TRA_RAIL_HST_E!W14+FC_TRA_RAIL_FRT_E!W14</f>
        <v>0</v>
      </c>
      <c r="X14" s="30">
        <f>FC_TRA_RAIL_MTU_E!X14+FC_TRA_RAIL_CPT_E!X14+FC_TRA_RAIL_HST_E!X14+FC_TRA_RAIL_FRT_E!X14</f>
        <v>0</v>
      </c>
    </row>
    <row r="15" spans="1:24" ht="11.25" customHeight="1" x14ac:dyDescent="0.2">
      <c r="A15" s="39" t="s">
        <v>21</v>
      </c>
      <c r="B15" s="23" t="s">
        <v>22</v>
      </c>
      <c r="C15" s="30">
        <f>FC_TRA_RAIL_MTU_E!C15+FC_TRA_RAIL_CPT_E!C15+FC_TRA_RAIL_HST_E!C15+FC_TRA_RAIL_FRT_E!C15</f>
        <v>0</v>
      </c>
      <c r="D15" s="30">
        <f>FC_TRA_RAIL_MTU_E!D15+FC_TRA_RAIL_CPT_E!D15+FC_TRA_RAIL_HST_E!D15+FC_TRA_RAIL_FRT_E!D15</f>
        <v>0</v>
      </c>
      <c r="E15" s="30">
        <f>FC_TRA_RAIL_MTU_E!E15+FC_TRA_RAIL_CPT_E!E15+FC_TRA_RAIL_HST_E!E15+FC_TRA_RAIL_FRT_E!E15</f>
        <v>0</v>
      </c>
      <c r="F15" s="30">
        <f>FC_TRA_RAIL_MTU_E!F15+FC_TRA_RAIL_CPT_E!F15+FC_TRA_RAIL_HST_E!F15+FC_TRA_RAIL_FRT_E!F15</f>
        <v>0</v>
      </c>
      <c r="G15" s="30">
        <f>FC_TRA_RAIL_MTU_E!G15+FC_TRA_RAIL_CPT_E!G15+FC_TRA_RAIL_HST_E!G15+FC_TRA_RAIL_FRT_E!G15</f>
        <v>0</v>
      </c>
      <c r="H15" s="30">
        <f>FC_TRA_RAIL_MTU_E!H15+FC_TRA_RAIL_CPT_E!H15+FC_TRA_RAIL_HST_E!H15+FC_TRA_RAIL_FRT_E!H15</f>
        <v>0</v>
      </c>
      <c r="I15" s="30">
        <f>FC_TRA_RAIL_MTU_E!I15+FC_TRA_RAIL_CPT_E!I15+FC_TRA_RAIL_HST_E!I15+FC_TRA_RAIL_FRT_E!I15</f>
        <v>0</v>
      </c>
      <c r="J15" s="30">
        <f>FC_TRA_RAIL_MTU_E!J15+FC_TRA_RAIL_CPT_E!J15+FC_TRA_RAIL_HST_E!J15+FC_TRA_RAIL_FRT_E!J15</f>
        <v>0</v>
      </c>
      <c r="K15" s="30">
        <f>FC_TRA_RAIL_MTU_E!K15+FC_TRA_RAIL_CPT_E!K15+FC_TRA_RAIL_HST_E!K15+FC_TRA_RAIL_FRT_E!K15</f>
        <v>0</v>
      </c>
      <c r="L15" s="30">
        <f>FC_TRA_RAIL_MTU_E!L15+FC_TRA_RAIL_CPT_E!L15+FC_TRA_RAIL_HST_E!L15+FC_TRA_RAIL_FRT_E!L15</f>
        <v>0</v>
      </c>
      <c r="M15" s="30">
        <f>FC_TRA_RAIL_MTU_E!M15+FC_TRA_RAIL_CPT_E!M15+FC_TRA_RAIL_HST_E!M15+FC_TRA_RAIL_FRT_E!M15</f>
        <v>0</v>
      </c>
      <c r="N15" s="30">
        <f>FC_TRA_RAIL_MTU_E!N15+FC_TRA_RAIL_CPT_E!N15+FC_TRA_RAIL_HST_E!N15+FC_TRA_RAIL_FRT_E!N15</f>
        <v>0</v>
      </c>
      <c r="O15" s="30">
        <f>FC_TRA_RAIL_MTU_E!O15+FC_TRA_RAIL_CPT_E!O15+FC_TRA_RAIL_HST_E!O15+FC_TRA_RAIL_FRT_E!O15</f>
        <v>0</v>
      </c>
      <c r="P15" s="30">
        <f>FC_TRA_RAIL_MTU_E!P15+FC_TRA_RAIL_CPT_E!P15+FC_TRA_RAIL_HST_E!P15+FC_TRA_RAIL_FRT_E!P15</f>
        <v>0</v>
      </c>
      <c r="Q15" s="30">
        <f>FC_TRA_RAIL_MTU_E!Q15+FC_TRA_RAIL_CPT_E!Q15+FC_TRA_RAIL_HST_E!Q15+FC_TRA_RAIL_FRT_E!Q15</f>
        <v>0</v>
      </c>
      <c r="R15" s="30">
        <f>FC_TRA_RAIL_MTU_E!R15+FC_TRA_RAIL_CPT_E!R15+FC_TRA_RAIL_HST_E!R15+FC_TRA_RAIL_FRT_E!R15</f>
        <v>0</v>
      </c>
      <c r="S15" s="30">
        <f>FC_TRA_RAIL_MTU_E!S15+FC_TRA_RAIL_CPT_E!S15+FC_TRA_RAIL_HST_E!S15+FC_TRA_RAIL_FRT_E!S15</f>
        <v>0</v>
      </c>
      <c r="T15" s="30">
        <f>FC_TRA_RAIL_MTU_E!T15+FC_TRA_RAIL_CPT_E!T15+FC_TRA_RAIL_HST_E!T15+FC_TRA_RAIL_FRT_E!T15</f>
        <v>0</v>
      </c>
      <c r="U15" s="30">
        <f>FC_TRA_RAIL_MTU_E!U15+FC_TRA_RAIL_CPT_E!U15+FC_TRA_RAIL_HST_E!U15+FC_TRA_RAIL_FRT_E!U15</f>
        <v>0</v>
      </c>
      <c r="V15" s="30">
        <f>FC_TRA_RAIL_MTU_E!V15+FC_TRA_RAIL_CPT_E!V15+FC_TRA_RAIL_HST_E!V15+FC_TRA_RAIL_FRT_E!V15</f>
        <v>0</v>
      </c>
      <c r="W15" s="30">
        <f>FC_TRA_RAIL_MTU_E!W15+FC_TRA_RAIL_CPT_E!W15+FC_TRA_RAIL_HST_E!W15+FC_TRA_RAIL_FRT_E!W15</f>
        <v>0</v>
      </c>
      <c r="X15" s="30">
        <f>FC_TRA_RAIL_MTU_E!X15+FC_TRA_RAIL_CPT_E!X15+FC_TRA_RAIL_HST_E!X15+FC_TRA_RAIL_FRT_E!X15</f>
        <v>0</v>
      </c>
    </row>
    <row r="16" spans="1:24" ht="11.25" customHeight="1" x14ac:dyDescent="0.2">
      <c r="A16" s="39" t="s">
        <v>23</v>
      </c>
      <c r="B16" s="23" t="s">
        <v>24</v>
      </c>
      <c r="C16" s="30">
        <f>FC_TRA_RAIL_MTU_E!C16+FC_TRA_RAIL_CPT_E!C16+FC_TRA_RAIL_HST_E!C16+FC_TRA_RAIL_FRT_E!C16</f>
        <v>1.414359415305245</v>
      </c>
      <c r="D16" s="30">
        <f>FC_TRA_RAIL_MTU_E!D16+FC_TRA_RAIL_CPT_E!D16+FC_TRA_RAIL_HST_E!D16+FC_TRA_RAIL_FRT_E!D16</f>
        <v>3.335511607910576</v>
      </c>
      <c r="E16" s="30">
        <f>FC_TRA_RAIL_MTU_E!E16+FC_TRA_RAIL_CPT_E!E16+FC_TRA_RAIL_HST_E!E16+FC_TRA_RAIL_FRT_E!E16</f>
        <v>2.8661220980223558</v>
      </c>
      <c r="F16" s="30">
        <f>FC_TRA_RAIL_MTU_E!F16+FC_TRA_RAIL_CPT_E!F16+FC_TRA_RAIL_HST_E!F16+FC_TRA_RAIL_FRT_E!F16</f>
        <v>2.8661220980223558</v>
      </c>
      <c r="G16" s="30">
        <f>FC_TRA_RAIL_MTU_E!G16+FC_TRA_RAIL_CPT_E!G16+FC_TRA_RAIL_HST_E!G16+FC_TRA_RAIL_FRT_E!G16</f>
        <v>2.7700773860705068</v>
      </c>
      <c r="H16" s="30">
        <f>FC_TRA_RAIL_MTU_E!H16+FC_TRA_RAIL_CPT_E!H16+FC_TRA_RAIL_HST_E!H16+FC_TRA_RAIL_FRT_E!H16</f>
        <v>2.3884780739466889</v>
      </c>
      <c r="I16" s="30">
        <f>FC_TRA_RAIL_MTU_E!I16+FC_TRA_RAIL_CPT_E!I16+FC_TRA_RAIL_HST_E!I16+FC_TRA_RAIL_FRT_E!I16</f>
        <v>0</v>
      </c>
      <c r="J16" s="30">
        <f>FC_TRA_RAIL_MTU_E!J16+FC_TRA_RAIL_CPT_E!J16+FC_TRA_RAIL_HST_E!J16+FC_TRA_RAIL_FRT_E!J16</f>
        <v>0</v>
      </c>
      <c r="K16" s="30">
        <f>FC_TRA_RAIL_MTU_E!K16+FC_TRA_RAIL_CPT_E!K16+FC_TRA_RAIL_HST_E!K16+FC_TRA_RAIL_FRT_E!K16</f>
        <v>0</v>
      </c>
      <c r="L16" s="30">
        <f>FC_TRA_RAIL_MTU_E!L16+FC_TRA_RAIL_CPT_E!L16+FC_TRA_RAIL_HST_E!L16+FC_TRA_RAIL_FRT_E!L16</f>
        <v>0</v>
      </c>
      <c r="M16" s="30">
        <f>FC_TRA_RAIL_MTU_E!M16+FC_TRA_RAIL_CPT_E!M16+FC_TRA_RAIL_HST_E!M16+FC_TRA_RAIL_FRT_E!M16</f>
        <v>0</v>
      </c>
      <c r="N16" s="30">
        <f>FC_TRA_RAIL_MTU_E!N16+FC_TRA_RAIL_CPT_E!N16+FC_TRA_RAIL_HST_E!N16+FC_TRA_RAIL_FRT_E!N16</f>
        <v>0</v>
      </c>
      <c r="O16" s="30">
        <f>FC_TRA_RAIL_MTU_E!O16+FC_TRA_RAIL_CPT_E!O16+FC_TRA_RAIL_HST_E!O16+FC_TRA_RAIL_FRT_E!O16</f>
        <v>0</v>
      </c>
      <c r="P16" s="30">
        <f>FC_TRA_RAIL_MTU_E!P16+FC_TRA_RAIL_CPT_E!P16+FC_TRA_RAIL_HST_E!P16+FC_TRA_RAIL_FRT_E!P16</f>
        <v>0</v>
      </c>
      <c r="Q16" s="30">
        <f>FC_TRA_RAIL_MTU_E!Q16+FC_TRA_RAIL_CPT_E!Q16+FC_TRA_RAIL_HST_E!Q16+FC_TRA_RAIL_FRT_E!Q16</f>
        <v>0</v>
      </c>
      <c r="R16" s="30">
        <f>FC_TRA_RAIL_MTU_E!R16+FC_TRA_RAIL_CPT_E!R16+FC_TRA_RAIL_HST_E!R16+FC_TRA_RAIL_FRT_E!R16</f>
        <v>0</v>
      </c>
      <c r="S16" s="30">
        <f>FC_TRA_RAIL_MTU_E!S16+FC_TRA_RAIL_CPT_E!S16+FC_TRA_RAIL_HST_E!S16+FC_TRA_RAIL_FRT_E!S16</f>
        <v>0</v>
      </c>
      <c r="T16" s="30">
        <f>FC_TRA_RAIL_MTU_E!T16+FC_TRA_RAIL_CPT_E!T16+FC_TRA_RAIL_HST_E!T16+FC_TRA_RAIL_FRT_E!T16</f>
        <v>0</v>
      </c>
      <c r="U16" s="30">
        <f>FC_TRA_RAIL_MTU_E!U16+FC_TRA_RAIL_CPT_E!U16+FC_TRA_RAIL_HST_E!U16+FC_TRA_RAIL_FRT_E!U16</f>
        <v>0</v>
      </c>
      <c r="V16" s="30">
        <f>FC_TRA_RAIL_MTU_E!V16+FC_TRA_RAIL_CPT_E!V16+FC_TRA_RAIL_HST_E!V16+FC_TRA_RAIL_FRT_E!V16</f>
        <v>0</v>
      </c>
      <c r="W16" s="30">
        <f>FC_TRA_RAIL_MTU_E!W16+FC_TRA_RAIL_CPT_E!W16+FC_TRA_RAIL_HST_E!W16+FC_TRA_RAIL_FRT_E!W16</f>
        <v>0</v>
      </c>
      <c r="X16" s="30">
        <f>FC_TRA_RAIL_MTU_E!X16+FC_TRA_RAIL_CPT_E!X16+FC_TRA_RAIL_HST_E!X16+FC_TRA_RAIL_FRT_E!X16</f>
        <v>0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" si="12">SUM(C18:C21)</f>
        <v>0</v>
      </c>
      <c r="D17" s="31">
        <f t="shared" ref="D17:W17" si="13">SUM(D18:D21)</f>
        <v>0</v>
      </c>
      <c r="E17" s="31">
        <f t="shared" si="13"/>
        <v>0</v>
      </c>
      <c r="F17" s="31">
        <f t="shared" si="13"/>
        <v>0</v>
      </c>
      <c r="G17" s="31">
        <f t="shared" si="13"/>
        <v>0</v>
      </c>
      <c r="H17" s="31">
        <f t="shared" si="13"/>
        <v>0</v>
      </c>
      <c r="I17" s="31">
        <f t="shared" si="13"/>
        <v>0</v>
      </c>
      <c r="J17" s="31">
        <f t="shared" si="13"/>
        <v>0</v>
      </c>
      <c r="K17" s="31">
        <f t="shared" si="13"/>
        <v>0</v>
      </c>
      <c r="L17" s="31">
        <f t="shared" si="13"/>
        <v>0</v>
      </c>
      <c r="M17" s="31">
        <f t="shared" si="13"/>
        <v>0</v>
      </c>
      <c r="N17" s="31">
        <f t="shared" si="13"/>
        <v>0</v>
      </c>
      <c r="O17" s="31">
        <f t="shared" si="13"/>
        <v>0</v>
      </c>
      <c r="P17" s="31">
        <f t="shared" si="13"/>
        <v>0</v>
      </c>
      <c r="Q17" s="31">
        <f t="shared" si="13"/>
        <v>0</v>
      </c>
      <c r="R17" s="31">
        <f t="shared" si="13"/>
        <v>0</v>
      </c>
      <c r="S17" s="31">
        <f t="shared" si="13"/>
        <v>0</v>
      </c>
      <c r="T17" s="31">
        <f t="shared" si="13"/>
        <v>0</v>
      </c>
      <c r="U17" s="31">
        <f t="shared" si="13"/>
        <v>0</v>
      </c>
      <c r="V17" s="31">
        <f t="shared" si="13"/>
        <v>0</v>
      </c>
      <c r="W17" s="31">
        <f t="shared" si="13"/>
        <v>0</v>
      </c>
      <c r="X17" s="31">
        <f t="shared" ref="X17" si="14">SUM(X18:X21)</f>
        <v>0</v>
      </c>
    </row>
    <row r="18" spans="1:24" ht="11.25" customHeight="1" x14ac:dyDescent="0.2">
      <c r="A18" s="22" t="s">
        <v>27</v>
      </c>
      <c r="B18" s="23" t="s">
        <v>28</v>
      </c>
      <c r="C18" s="30">
        <f>FC_TRA_RAIL_MTU_E!C18+FC_TRA_RAIL_CPT_E!C18+FC_TRA_RAIL_HST_E!C18+FC_TRA_RAIL_FRT_E!C18</f>
        <v>0</v>
      </c>
      <c r="D18" s="30">
        <f>FC_TRA_RAIL_MTU_E!D18+FC_TRA_RAIL_CPT_E!D18+FC_TRA_RAIL_HST_E!D18+FC_TRA_RAIL_FRT_E!D18</f>
        <v>0</v>
      </c>
      <c r="E18" s="30">
        <f>FC_TRA_RAIL_MTU_E!E18+FC_TRA_RAIL_CPT_E!E18+FC_TRA_RAIL_HST_E!E18+FC_TRA_RAIL_FRT_E!E18</f>
        <v>0</v>
      </c>
      <c r="F18" s="30">
        <f>FC_TRA_RAIL_MTU_E!F18+FC_TRA_RAIL_CPT_E!F18+FC_TRA_RAIL_HST_E!F18+FC_TRA_RAIL_FRT_E!F18</f>
        <v>0</v>
      </c>
      <c r="G18" s="30">
        <f>FC_TRA_RAIL_MTU_E!G18+FC_TRA_RAIL_CPT_E!G18+FC_TRA_RAIL_HST_E!G18+FC_TRA_RAIL_FRT_E!G18</f>
        <v>0</v>
      </c>
      <c r="H18" s="30">
        <f>FC_TRA_RAIL_MTU_E!H18+FC_TRA_RAIL_CPT_E!H18+FC_TRA_RAIL_HST_E!H18+FC_TRA_RAIL_FRT_E!H18</f>
        <v>0</v>
      </c>
      <c r="I18" s="30">
        <f>FC_TRA_RAIL_MTU_E!I18+FC_TRA_RAIL_CPT_E!I18+FC_TRA_RAIL_HST_E!I18+FC_TRA_RAIL_FRT_E!I18</f>
        <v>0</v>
      </c>
      <c r="J18" s="30">
        <f>FC_TRA_RAIL_MTU_E!J18+FC_TRA_RAIL_CPT_E!J18+FC_TRA_RAIL_HST_E!J18+FC_TRA_RAIL_FRT_E!J18</f>
        <v>0</v>
      </c>
      <c r="K18" s="30">
        <f>FC_TRA_RAIL_MTU_E!K18+FC_TRA_RAIL_CPT_E!K18+FC_TRA_RAIL_HST_E!K18+FC_TRA_RAIL_FRT_E!K18</f>
        <v>0</v>
      </c>
      <c r="L18" s="30">
        <f>FC_TRA_RAIL_MTU_E!L18+FC_TRA_RAIL_CPT_E!L18+FC_TRA_RAIL_HST_E!L18+FC_TRA_RAIL_FRT_E!L18</f>
        <v>0</v>
      </c>
      <c r="M18" s="30">
        <f>FC_TRA_RAIL_MTU_E!M18+FC_TRA_RAIL_CPT_E!M18+FC_TRA_RAIL_HST_E!M18+FC_TRA_RAIL_FRT_E!M18</f>
        <v>0</v>
      </c>
      <c r="N18" s="30">
        <f>FC_TRA_RAIL_MTU_E!N18+FC_TRA_RAIL_CPT_E!N18+FC_TRA_RAIL_HST_E!N18+FC_TRA_RAIL_FRT_E!N18</f>
        <v>0</v>
      </c>
      <c r="O18" s="30">
        <f>FC_TRA_RAIL_MTU_E!O18+FC_TRA_RAIL_CPT_E!O18+FC_TRA_RAIL_HST_E!O18+FC_TRA_RAIL_FRT_E!O18</f>
        <v>0</v>
      </c>
      <c r="P18" s="30">
        <f>FC_TRA_RAIL_MTU_E!P18+FC_TRA_RAIL_CPT_E!P18+FC_TRA_RAIL_HST_E!P18+FC_TRA_RAIL_FRT_E!P18</f>
        <v>0</v>
      </c>
      <c r="Q18" s="30">
        <f>FC_TRA_RAIL_MTU_E!Q18+FC_TRA_RAIL_CPT_E!Q18+FC_TRA_RAIL_HST_E!Q18+FC_TRA_RAIL_FRT_E!Q18</f>
        <v>0</v>
      </c>
      <c r="R18" s="30">
        <f>FC_TRA_RAIL_MTU_E!R18+FC_TRA_RAIL_CPT_E!R18+FC_TRA_RAIL_HST_E!R18+FC_TRA_RAIL_FRT_E!R18</f>
        <v>0</v>
      </c>
      <c r="S18" s="30">
        <f>FC_TRA_RAIL_MTU_E!S18+FC_TRA_RAIL_CPT_E!S18+FC_TRA_RAIL_HST_E!S18+FC_TRA_RAIL_FRT_E!S18</f>
        <v>0</v>
      </c>
      <c r="T18" s="30">
        <f>FC_TRA_RAIL_MTU_E!T18+FC_TRA_RAIL_CPT_E!T18+FC_TRA_RAIL_HST_E!T18+FC_TRA_RAIL_FRT_E!T18</f>
        <v>0</v>
      </c>
      <c r="U18" s="30">
        <f>FC_TRA_RAIL_MTU_E!U18+FC_TRA_RAIL_CPT_E!U18+FC_TRA_RAIL_HST_E!U18+FC_TRA_RAIL_FRT_E!U18</f>
        <v>0</v>
      </c>
      <c r="V18" s="30">
        <f>FC_TRA_RAIL_MTU_E!V18+FC_TRA_RAIL_CPT_E!V18+FC_TRA_RAIL_HST_E!V18+FC_TRA_RAIL_FRT_E!V18</f>
        <v>0</v>
      </c>
      <c r="W18" s="30">
        <f>FC_TRA_RAIL_MTU_E!W18+FC_TRA_RAIL_CPT_E!W18+FC_TRA_RAIL_HST_E!W18+FC_TRA_RAIL_FRT_E!W18</f>
        <v>0</v>
      </c>
      <c r="X18" s="30">
        <f>FC_TRA_RAIL_MTU_E!X18+FC_TRA_RAIL_CPT_E!X18+FC_TRA_RAIL_HST_E!X18+FC_TRA_RAIL_FRT_E!X18</f>
        <v>0</v>
      </c>
    </row>
    <row r="19" spans="1:24" ht="11.25" customHeight="1" x14ac:dyDescent="0.2">
      <c r="A19" s="22" t="s">
        <v>29</v>
      </c>
      <c r="B19" s="23" t="s">
        <v>30</v>
      </c>
      <c r="C19" s="30">
        <f>FC_TRA_RAIL_MTU_E!C19+FC_TRA_RAIL_CPT_E!C19+FC_TRA_RAIL_HST_E!C19+FC_TRA_RAIL_FRT_E!C19</f>
        <v>0</v>
      </c>
      <c r="D19" s="30">
        <f>FC_TRA_RAIL_MTU_E!D19+FC_TRA_RAIL_CPT_E!D19+FC_TRA_RAIL_HST_E!D19+FC_TRA_RAIL_FRT_E!D19</f>
        <v>0</v>
      </c>
      <c r="E19" s="30">
        <f>FC_TRA_RAIL_MTU_E!E19+FC_TRA_RAIL_CPT_E!E19+FC_TRA_RAIL_HST_E!E19+FC_TRA_RAIL_FRT_E!E19</f>
        <v>0</v>
      </c>
      <c r="F19" s="30">
        <f>FC_TRA_RAIL_MTU_E!F19+FC_TRA_RAIL_CPT_E!F19+FC_TRA_RAIL_HST_E!F19+FC_TRA_RAIL_FRT_E!F19</f>
        <v>0</v>
      </c>
      <c r="G19" s="30">
        <f>FC_TRA_RAIL_MTU_E!G19+FC_TRA_RAIL_CPT_E!G19+FC_TRA_RAIL_HST_E!G19+FC_TRA_RAIL_FRT_E!G19</f>
        <v>0</v>
      </c>
      <c r="H19" s="30">
        <f>FC_TRA_RAIL_MTU_E!H19+FC_TRA_RAIL_CPT_E!H19+FC_TRA_RAIL_HST_E!H19+FC_TRA_RAIL_FRT_E!H19</f>
        <v>0</v>
      </c>
      <c r="I19" s="30">
        <f>FC_TRA_RAIL_MTU_E!I19+FC_TRA_RAIL_CPT_E!I19+FC_TRA_RAIL_HST_E!I19+FC_TRA_RAIL_FRT_E!I19</f>
        <v>0</v>
      </c>
      <c r="J19" s="30">
        <f>FC_TRA_RAIL_MTU_E!J19+FC_TRA_RAIL_CPT_E!J19+FC_TRA_RAIL_HST_E!J19+FC_TRA_RAIL_FRT_E!J19</f>
        <v>0</v>
      </c>
      <c r="K19" s="30">
        <f>FC_TRA_RAIL_MTU_E!K19+FC_TRA_RAIL_CPT_E!K19+FC_TRA_RAIL_HST_E!K19+FC_TRA_RAIL_FRT_E!K19</f>
        <v>0</v>
      </c>
      <c r="L19" s="30">
        <f>FC_TRA_RAIL_MTU_E!L19+FC_TRA_RAIL_CPT_E!L19+FC_TRA_RAIL_HST_E!L19+FC_TRA_RAIL_FRT_E!L19</f>
        <v>0</v>
      </c>
      <c r="M19" s="30">
        <f>FC_TRA_RAIL_MTU_E!M19+FC_TRA_RAIL_CPT_E!M19+FC_TRA_RAIL_HST_E!M19+FC_TRA_RAIL_FRT_E!M19</f>
        <v>0</v>
      </c>
      <c r="N19" s="30">
        <f>FC_TRA_RAIL_MTU_E!N19+FC_TRA_RAIL_CPT_E!N19+FC_TRA_RAIL_HST_E!N19+FC_TRA_RAIL_FRT_E!N19</f>
        <v>0</v>
      </c>
      <c r="O19" s="30">
        <f>FC_TRA_RAIL_MTU_E!O19+FC_TRA_RAIL_CPT_E!O19+FC_TRA_RAIL_HST_E!O19+FC_TRA_RAIL_FRT_E!O19</f>
        <v>0</v>
      </c>
      <c r="P19" s="30">
        <f>FC_TRA_RAIL_MTU_E!P19+FC_TRA_RAIL_CPT_E!P19+FC_TRA_RAIL_HST_E!P19+FC_TRA_RAIL_FRT_E!P19</f>
        <v>0</v>
      </c>
      <c r="Q19" s="30">
        <f>FC_TRA_RAIL_MTU_E!Q19+FC_TRA_RAIL_CPT_E!Q19+FC_TRA_RAIL_HST_E!Q19+FC_TRA_RAIL_FRT_E!Q19</f>
        <v>0</v>
      </c>
      <c r="R19" s="30">
        <f>FC_TRA_RAIL_MTU_E!R19+FC_TRA_RAIL_CPT_E!R19+FC_TRA_RAIL_HST_E!R19+FC_TRA_RAIL_FRT_E!R19</f>
        <v>0</v>
      </c>
      <c r="S19" s="30">
        <f>FC_TRA_RAIL_MTU_E!S19+FC_TRA_RAIL_CPT_E!S19+FC_TRA_RAIL_HST_E!S19+FC_TRA_RAIL_FRT_E!S19</f>
        <v>0</v>
      </c>
      <c r="T19" s="30">
        <f>FC_TRA_RAIL_MTU_E!T19+FC_TRA_RAIL_CPT_E!T19+FC_TRA_RAIL_HST_E!T19+FC_TRA_RAIL_FRT_E!T19</f>
        <v>0</v>
      </c>
      <c r="U19" s="30">
        <f>FC_TRA_RAIL_MTU_E!U19+FC_TRA_RAIL_CPT_E!U19+FC_TRA_RAIL_HST_E!U19+FC_TRA_RAIL_FRT_E!U19</f>
        <v>0</v>
      </c>
      <c r="V19" s="30">
        <f>FC_TRA_RAIL_MTU_E!V19+FC_TRA_RAIL_CPT_E!V19+FC_TRA_RAIL_HST_E!V19+FC_TRA_RAIL_FRT_E!V19</f>
        <v>0</v>
      </c>
      <c r="W19" s="30">
        <f>FC_TRA_RAIL_MTU_E!W19+FC_TRA_RAIL_CPT_E!W19+FC_TRA_RAIL_HST_E!W19+FC_TRA_RAIL_FRT_E!W19</f>
        <v>0</v>
      </c>
      <c r="X19" s="30">
        <f>FC_TRA_RAIL_MTU_E!X19+FC_TRA_RAIL_CPT_E!X19+FC_TRA_RAIL_HST_E!X19+FC_TRA_RAIL_FRT_E!X19</f>
        <v>0</v>
      </c>
    </row>
    <row r="20" spans="1:24" ht="11.25" customHeight="1" x14ac:dyDescent="0.2">
      <c r="A20" s="22" t="s">
        <v>31</v>
      </c>
      <c r="B20" s="23" t="s">
        <v>32</v>
      </c>
      <c r="C20" s="30">
        <f>FC_TRA_RAIL_MTU_E!C20+FC_TRA_RAIL_CPT_E!C20+FC_TRA_RAIL_HST_E!C20+FC_TRA_RAIL_FRT_E!C20</f>
        <v>0</v>
      </c>
      <c r="D20" s="30">
        <f>FC_TRA_RAIL_MTU_E!D20+FC_TRA_RAIL_CPT_E!D20+FC_TRA_RAIL_HST_E!D20+FC_TRA_RAIL_FRT_E!D20</f>
        <v>0</v>
      </c>
      <c r="E20" s="30">
        <f>FC_TRA_RAIL_MTU_E!E20+FC_TRA_RAIL_CPT_E!E20+FC_TRA_RAIL_HST_E!E20+FC_TRA_RAIL_FRT_E!E20</f>
        <v>0</v>
      </c>
      <c r="F20" s="30">
        <f>FC_TRA_RAIL_MTU_E!F20+FC_TRA_RAIL_CPT_E!F20+FC_TRA_RAIL_HST_E!F20+FC_TRA_RAIL_FRT_E!F20</f>
        <v>0</v>
      </c>
      <c r="G20" s="30">
        <f>FC_TRA_RAIL_MTU_E!G20+FC_TRA_RAIL_CPT_E!G20+FC_TRA_RAIL_HST_E!G20+FC_TRA_RAIL_FRT_E!G20</f>
        <v>0</v>
      </c>
      <c r="H20" s="30">
        <f>FC_TRA_RAIL_MTU_E!H20+FC_TRA_RAIL_CPT_E!H20+FC_TRA_RAIL_HST_E!H20+FC_TRA_RAIL_FRT_E!H20</f>
        <v>0</v>
      </c>
      <c r="I20" s="30">
        <f>FC_TRA_RAIL_MTU_E!I20+FC_TRA_RAIL_CPT_E!I20+FC_TRA_RAIL_HST_E!I20+FC_TRA_RAIL_FRT_E!I20</f>
        <v>0</v>
      </c>
      <c r="J20" s="30">
        <f>FC_TRA_RAIL_MTU_E!J20+FC_TRA_RAIL_CPT_E!J20+FC_TRA_RAIL_HST_E!J20+FC_TRA_RAIL_FRT_E!J20</f>
        <v>0</v>
      </c>
      <c r="K20" s="30">
        <f>FC_TRA_RAIL_MTU_E!K20+FC_TRA_RAIL_CPT_E!K20+FC_TRA_RAIL_HST_E!K20+FC_TRA_RAIL_FRT_E!K20</f>
        <v>0</v>
      </c>
      <c r="L20" s="30">
        <f>FC_TRA_RAIL_MTU_E!L20+FC_TRA_RAIL_CPT_E!L20+FC_TRA_RAIL_HST_E!L20+FC_TRA_RAIL_FRT_E!L20</f>
        <v>0</v>
      </c>
      <c r="M20" s="30">
        <f>FC_TRA_RAIL_MTU_E!M20+FC_TRA_RAIL_CPT_E!M20+FC_TRA_RAIL_HST_E!M20+FC_TRA_RAIL_FRT_E!M20</f>
        <v>0</v>
      </c>
      <c r="N20" s="30">
        <f>FC_TRA_RAIL_MTU_E!N20+FC_TRA_RAIL_CPT_E!N20+FC_TRA_RAIL_HST_E!N20+FC_TRA_RAIL_FRT_E!N20</f>
        <v>0</v>
      </c>
      <c r="O20" s="30">
        <f>FC_TRA_RAIL_MTU_E!O20+FC_TRA_RAIL_CPT_E!O20+FC_TRA_RAIL_HST_E!O20+FC_TRA_RAIL_FRT_E!O20</f>
        <v>0</v>
      </c>
      <c r="P20" s="30">
        <f>FC_TRA_RAIL_MTU_E!P20+FC_TRA_RAIL_CPT_E!P20+FC_TRA_RAIL_HST_E!P20+FC_TRA_RAIL_FRT_E!P20</f>
        <v>0</v>
      </c>
      <c r="Q20" s="30">
        <f>FC_TRA_RAIL_MTU_E!Q20+FC_TRA_RAIL_CPT_E!Q20+FC_TRA_RAIL_HST_E!Q20+FC_TRA_RAIL_FRT_E!Q20</f>
        <v>0</v>
      </c>
      <c r="R20" s="30">
        <f>FC_TRA_RAIL_MTU_E!R20+FC_TRA_RAIL_CPT_E!R20+FC_TRA_RAIL_HST_E!R20+FC_TRA_RAIL_FRT_E!R20</f>
        <v>0</v>
      </c>
      <c r="S20" s="30">
        <f>FC_TRA_RAIL_MTU_E!S20+FC_TRA_RAIL_CPT_E!S20+FC_TRA_RAIL_HST_E!S20+FC_TRA_RAIL_FRT_E!S20</f>
        <v>0</v>
      </c>
      <c r="T20" s="30">
        <f>FC_TRA_RAIL_MTU_E!T20+FC_TRA_RAIL_CPT_E!T20+FC_TRA_RAIL_HST_E!T20+FC_TRA_RAIL_FRT_E!T20</f>
        <v>0</v>
      </c>
      <c r="U20" s="30">
        <f>FC_TRA_RAIL_MTU_E!U20+FC_TRA_RAIL_CPT_E!U20+FC_TRA_RAIL_HST_E!U20+FC_TRA_RAIL_FRT_E!U20</f>
        <v>0</v>
      </c>
      <c r="V20" s="30">
        <f>FC_TRA_RAIL_MTU_E!V20+FC_TRA_RAIL_CPT_E!V20+FC_TRA_RAIL_HST_E!V20+FC_TRA_RAIL_FRT_E!V20</f>
        <v>0</v>
      </c>
      <c r="W20" s="30">
        <f>FC_TRA_RAIL_MTU_E!W20+FC_TRA_RAIL_CPT_E!W20+FC_TRA_RAIL_HST_E!W20+FC_TRA_RAIL_FRT_E!W20</f>
        <v>0</v>
      </c>
      <c r="X20" s="30">
        <f>FC_TRA_RAIL_MTU_E!X20+FC_TRA_RAIL_CPT_E!X20+FC_TRA_RAIL_HST_E!X20+FC_TRA_RAIL_FRT_E!X20</f>
        <v>0</v>
      </c>
    </row>
    <row r="21" spans="1:24" ht="11.25" customHeight="1" x14ac:dyDescent="0.2">
      <c r="A21" s="22" t="s">
        <v>33</v>
      </c>
      <c r="B21" s="23" t="s">
        <v>34</v>
      </c>
      <c r="C21" s="30">
        <f>FC_TRA_RAIL_MTU_E!C21+FC_TRA_RAIL_CPT_E!C21+FC_TRA_RAIL_HST_E!C21+FC_TRA_RAIL_FRT_E!C21</f>
        <v>0</v>
      </c>
      <c r="D21" s="30">
        <f>FC_TRA_RAIL_MTU_E!D21+FC_TRA_RAIL_CPT_E!D21+FC_TRA_RAIL_HST_E!D21+FC_TRA_RAIL_FRT_E!D21</f>
        <v>0</v>
      </c>
      <c r="E21" s="30">
        <f>FC_TRA_RAIL_MTU_E!E21+FC_TRA_RAIL_CPT_E!E21+FC_TRA_RAIL_HST_E!E21+FC_TRA_RAIL_FRT_E!E21</f>
        <v>0</v>
      </c>
      <c r="F21" s="30">
        <f>FC_TRA_RAIL_MTU_E!F21+FC_TRA_RAIL_CPT_E!F21+FC_TRA_RAIL_HST_E!F21+FC_TRA_RAIL_FRT_E!F21</f>
        <v>0</v>
      </c>
      <c r="G21" s="30">
        <f>FC_TRA_RAIL_MTU_E!G21+FC_TRA_RAIL_CPT_E!G21+FC_TRA_RAIL_HST_E!G21+FC_TRA_RAIL_FRT_E!G21</f>
        <v>0</v>
      </c>
      <c r="H21" s="30">
        <f>FC_TRA_RAIL_MTU_E!H21+FC_TRA_RAIL_CPT_E!H21+FC_TRA_RAIL_HST_E!H21+FC_TRA_RAIL_FRT_E!H21</f>
        <v>0</v>
      </c>
      <c r="I21" s="30">
        <f>FC_TRA_RAIL_MTU_E!I21+FC_TRA_RAIL_CPT_E!I21+FC_TRA_RAIL_HST_E!I21+FC_TRA_RAIL_FRT_E!I21</f>
        <v>0</v>
      </c>
      <c r="J21" s="30">
        <f>FC_TRA_RAIL_MTU_E!J21+FC_TRA_RAIL_CPT_E!J21+FC_TRA_RAIL_HST_E!J21+FC_TRA_RAIL_FRT_E!J21</f>
        <v>0</v>
      </c>
      <c r="K21" s="30">
        <f>FC_TRA_RAIL_MTU_E!K21+FC_TRA_RAIL_CPT_E!K21+FC_TRA_RAIL_HST_E!K21+FC_TRA_RAIL_FRT_E!K21</f>
        <v>0</v>
      </c>
      <c r="L21" s="30">
        <f>FC_TRA_RAIL_MTU_E!L21+FC_TRA_RAIL_CPT_E!L21+FC_TRA_RAIL_HST_E!L21+FC_TRA_RAIL_FRT_E!L21</f>
        <v>0</v>
      </c>
      <c r="M21" s="30">
        <f>FC_TRA_RAIL_MTU_E!M21+FC_TRA_RAIL_CPT_E!M21+FC_TRA_RAIL_HST_E!M21+FC_TRA_RAIL_FRT_E!M21</f>
        <v>0</v>
      </c>
      <c r="N21" s="30">
        <f>FC_TRA_RAIL_MTU_E!N21+FC_TRA_RAIL_CPT_E!N21+FC_TRA_RAIL_HST_E!N21+FC_TRA_RAIL_FRT_E!N21</f>
        <v>0</v>
      </c>
      <c r="O21" s="30">
        <f>FC_TRA_RAIL_MTU_E!O21+FC_TRA_RAIL_CPT_E!O21+FC_TRA_RAIL_HST_E!O21+FC_TRA_RAIL_FRT_E!O21</f>
        <v>0</v>
      </c>
      <c r="P21" s="30">
        <f>FC_TRA_RAIL_MTU_E!P21+FC_TRA_RAIL_CPT_E!P21+FC_TRA_RAIL_HST_E!P21+FC_TRA_RAIL_FRT_E!P21</f>
        <v>0</v>
      </c>
      <c r="Q21" s="30">
        <f>FC_TRA_RAIL_MTU_E!Q21+FC_TRA_RAIL_CPT_E!Q21+FC_TRA_RAIL_HST_E!Q21+FC_TRA_RAIL_FRT_E!Q21</f>
        <v>0</v>
      </c>
      <c r="R21" s="30">
        <f>FC_TRA_RAIL_MTU_E!R21+FC_TRA_RAIL_CPT_E!R21+FC_TRA_RAIL_HST_E!R21+FC_TRA_RAIL_FRT_E!R21</f>
        <v>0</v>
      </c>
      <c r="S21" s="30">
        <f>FC_TRA_RAIL_MTU_E!S21+FC_TRA_RAIL_CPT_E!S21+FC_TRA_RAIL_HST_E!S21+FC_TRA_RAIL_FRT_E!S21</f>
        <v>0</v>
      </c>
      <c r="T21" s="30">
        <f>FC_TRA_RAIL_MTU_E!T21+FC_TRA_RAIL_CPT_E!T21+FC_TRA_RAIL_HST_E!T21+FC_TRA_RAIL_FRT_E!T21</f>
        <v>0</v>
      </c>
      <c r="U21" s="30">
        <f>FC_TRA_RAIL_MTU_E!U21+FC_TRA_RAIL_CPT_E!U21+FC_TRA_RAIL_HST_E!U21+FC_TRA_RAIL_FRT_E!U21</f>
        <v>0</v>
      </c>
      <c r="V21" s="30">
        <f>FC_TRA_RAIL_MTU_E!V21+FC_TRA_RAIL_CPT_E!V21+FC_TRA_RAIL_HST_E!V21+FC_TRA_RAIL_FRT_E!V21</f>
        <v>0</v>
      </c>
      <c r="W21" s="30">
        <f>FC_TRA_RAIL_MTU_E!W21+FC_TRA_RAIL_CPT_E!W21+FC_TRA_RAIL_HST_E!W21+FC_TRA_RAIL_FRT_E!W21</f>
        <v>0</v>
      </c>
      <c r="X21" s="30">
        <f>FC_TRA_RAIL_MTU_E!X21+FC_TRA_RAIL_CPT_E!X21+FC_TRA_RAIL_HST_E!X21+FC_TRA_RAIL_FRT_E!X21</f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" si="15">SUM(C23:C24)</f>
        <v>0</v>
      </c>
      <c r="D22" s="31">
        <f t="shared" ref="D22:W22" si="16">SUM(D23:D24)</f>
        <v>0</v>
      </c>
      <c r="E22" s="31">
        <f t="shared" si="16"/>
        <v>0</v>
      </c>
      <c r="F22" s="31">
        <f t="shared" si="16"/>
        <v>0</v>
      </c>
      <c r="G22" s="31">
        <f t="shared" si="16"/>
        <v>0</v>
      </c>
      <c r="H22" s="31">
        <f t="shared" si="16"/>
        <v>0</v>
      </c>
      <c r="I22" s="31">
        <f t="shared" si="16"/>
        <v>0</v>
      </c>
      <c r="J22" s="31">
        <f t="shared" si="16"/>
        <v>0</v>
      </c>
      <c r="K22" s="31">
        <f t="shared" si="16"/>
        <v>0</v>
      </c>
      <c r="L22" s="31">
        <f t="shared" si="16"/>
        <v>0</v>
      </c>
      <c r="M22" s="31">
        <f t="shared" si="16"/>
        <v>0</v>
      </c>
      <c r="N22" s="31">
        <f t="shared" si="16"/>
        <v>0</v>
      </c>
      <c r="O22" s="31">
        <f t="shared" si="16"/>
        <v>0</v>
      </c>
      <c r="P22" s="31">
        <f t="shared" si="16"/>
        <v>0</v>
      </c>
      <c r="Q22" s="31">
        <f t="shared" si="16"/>
        <v>0</v>
      </c>
      <c r="R22" s="31">
        <f t="shared" si="16"/>
        <v>0</v>
      </c>
      <c r="S22" s="31">
        <f t="shared" si="16"/>
        <v>0</v>
      </c>
      <c r="T22" s="31">
        <f t="shared" si="16"/>
        <v>0</v>
      </c>
      <c r="U22" s="31">
        <f t="shared" si="16"/>
        <v>0</v>
      </c>
      <c r="V22" s="31">
        <f t="shared" si="16"/>
        <v>0</v>
      </c>
      <c r="W22" s="31">
        <f t="shared" si="16"/>
        <v>0</v>
      </c>
      <c r="X22" s="31">
        <f t="shared" ref="X22" si="17">SUM(X23:X24)</f>
        <v>0</v>
      </c>
    </row>
    <row r="23" spans="1:24" ht="11.25" customHeight="1" x14ac:dyDescent="0.2">
      <c r="A23" s="22" t="s">
        <v>37</v>
      </c>
      <c r="B23" s="23" t="s">
        <v>38</v>
      </c>
      <c r="C23" s="30">
        <f>FC_TRA_RAIL_MTU_E!C23+FC_TRA_RAIL_CPT_E!C23+FC_TRA_RAIL_HST_E!C23+FC_TRA_RAIL_FRT_E!C23</f>
        <v>0</v>
      </c>
      <c r="D23" s="30">
        <f>FC_TRA_RAIL_MTU_E!D23+FC_TRA_RAIL_CPT_E!D23+FC_TRA_RAIL_HST_E!D23+FC_TRA_RAIL_FRT_E!D23</f>
        <v>0</v>
      </c>
      <c r="E23" s="30">
        <f>FC_TRA_RAIL_MTU_E!E23+FC_TRA_RAIL_CPT_E!E23+FC_TRA_RAIL_HST_E!E23+FC_TRA_RAIL_FRT_E!E23</f>
        <v>0</v>
      </c>
      <c r="F23" s="30">
        <f>FC_TRA_RAIL_MTU_E!F23+FC_TRA_RAIL_CPT_E!F23+FC_TRA_RAIL_HST_E!F23+FC_TRA_RAIL_FRT_E!F23</f>
        <v>0</v>
      </c>
      <c r="G23" s="30">
        <f>FC_TRA_RAIL_MTU_E!G23+FC_TRA_RAIL_CPT_E!G23+FC_TRA_RAIL_HST_E!G23+FC_TRA_RAIL_FRT_E!G23</f>
        <v>0</v>
      </c>
      <c r="H23" s="30">
        <f>FC_TRA_RAIL_MTU_E!H23+FC_TRA_RAIL_CPT_E!H23+FC_TRA_RAIL_HST_E!H23+FC_TRA_RAIL_FRT_E!H23</f>
        <v>0</v>
      </c>
      <c r="I23" s="30">
        <f>FC_TRA_RAIL_MTU_E!I23+FC_TRA_RAIL_CPT_E!I23+FC_TRA_RAIL_HST_E!I23+FC_TRA_RAIL_FRT_E!I23</f>
        <v>0</v>
      </c>
      <c r="J23" s="30">
        <f>FC_TRA_RAIL_MTU_E!J23+FC_TRA_RAIL_CPT_E!J23+FC_TRA_RAIL_HST_E!J23+FC_TRA_RAIL_FRT_E!J23</f>
        <v>0</v>
      </c>
      <c r="K23" s="30">
        <f>FC_TRA_RAIL_MTU_E!K23+FC_TRA_RAIL_CPT_E!K23+FC_TRA_RAIL_HST_E!K23+FC_TRA_RAIL_FRT_E!K23</f>
        <v>0</v>
      </c>
      <c r="L23" s="30">
        <f>FC_TRA_RAIL_MTU_E!L23+FC_TRA_RAIL_CPT_E!L23+FC_TRA_RAIL_HST_E!L23+FC_TRA_RAIL_FRT_E!L23</f>
        <v>0</v>
      </c>
      <c r="M23" s="30">
        <f>FC_TRA_RAIL_MTU_E!M23+FC_TRA_RAIL_CPT_E!M23+FC_TRA_RAIL_HST_E!M23+FC_TRA_RAIL_FRT_E!M23</f>
        <v>0</v>
      </c>
      <c r="N23" s="30">
        <f>FC_TRA_RAIL_MTU_E!N23+FC_TRA_RAIL_CPT_E!N23+FC_TRA_RAIL_HST_E!N23+FC_TRA_RAIL_FRT_E!N23</f>
        <v>0</v>
      </c>
      <c r="O23" s="30">
        <f>FC_TRA_RAIL_MTU_E!O23+FC_TRA_RAIL_CPT_E!O23+FC_TRA_RAIL_HST_E!O23+FC_TRA_RAIL_FRT_E!O23</f>
        <v>0</v>
      </c>
      <c r="P23" s="30">
        <f>FC_TRA_RAIL_MTU_E!P23+FC_TRA_RAIL_CPT_E!P23+FC_TRA_RAIL_HST_E!P23+FC_TRA_RAIL_FRT_E!P23</f>
        <v>0</v>
      </c>
      <c r="Q23" s="30">
        <f>FC_TRA_RAIL_MTU_E!Q23+FC_TRA_RAIL_CPT_E!Q23+FC_TRA_RAIL_HST_E!Q23+FC_TRA_RAIL_FRT_E!Q23</f>
        <v>0</v>
      </c>
      <c r="R23" s="30">
        <f>FC_TRA_RAIL_MTU_E!R23+FC_TRA_RAIL_CPT_E!R23+FC_TRA_RAIL_HST_E!R23+FC_TRA_RAIL_FRT_E!R23</f>
        <v>0</v>
      </c>
      <c r="S23" s="30">
        <f>FC_TRA_RAIL_MTU_E!S23+FC_TRA_RAIL_CPT_E!S23+FC_TRA_RAIL_HST_E!S23+FC_TRA_RAIL_FRT_E!S23</f>
        <v>0</v>
      </c>
      <c r="T23" s="30">
        <f>FC_TRA_RAIL_MTU_E!T23+FC_TRA_RAIL_CPT_E!T23+FC_TRA_RAIL_HST_E!T23+FC_TRA_RAIL_FRT_E!T23</f>
        <v>0</v>
      </c>
      <c r="U23" s="30">
        <f>FC_TRA_RAIL_MTU_E!U23+FC_TRA_RAIL_CPT_E!U23+FC_TRA_RAIL_HST_E!U23+FC_TRA_RAIL_FRT_E!U23</f>
        <v>0</v>
      </c>
      <c r="V23" s="30">
        <f>FC_TRA_RAIL_MTU_E!V23+FC_TRA_RAIL_CPT_E!V23+FC_TRA_RAIL_HST_E!V23+FC_TRA_RAIL_FRT_E!V23</f>
        <v>0</v>
      </c>
      <c r="W23" s="30">
        <f>FC_TRA_RAIL_MTU_E!W23+FC_TRA_RAIL_CPT_E!W23+FC_TRA_RAIL_HST_E!W23+FC_TRA_RAIL_FRT_E!W23</f>
        <v>0</v>
      </c>
      <c r="X23" s="30">
        <f>FC_TRA_RAIL_MTU_E!X23+FC_TRA_RAIL_CPT_E!X23+FC_TRA_RAIL_HST_E!X23+FC_TRA_RAIL_FRT_E!X23</f>
        <v>0</v>
      </c>
    </row>
    <row r="24" spans="1:24" ht="11.25" customHeight="1" x14ac:dyDescent="0.2">
      <c r="A24" s="22" t="s">
        <v>39</v>
      </c>
      <c r="B24" s="23" t="s">
        <v>40</v>
      </c>
      <c r="C24" s="30">
        <f>FC_TRA_RAIL_MTU_E!C24+FC_TRA_RAIL_CPT_E!C24+FC_TRA_RAIL_HST_E!C24+FC_TRA_RAIL_FRT_E!C24</f>
        <v>0</v>
      </c>
      <c r="D24" s="30">
        <f>FC_TRA_RAIL_MTU_E!D24+FC_TRA_RAIL_CPT_E!D24+FC_TRA_RAIL_HST_E!D24+FC_TRA_RAIL_FRT_E!D24</f>
        <v>0</v>
      </c>
      <c r="E24" s="30">
        <f>FC_TRA_RAIL_MTU_E!E24+FC_TRA_RAIL_CPT_E!E24+FC_TRA_RAIL_HST_E!E24+FC_TRA_RAIL_FRT_E!E24</f>
        <v>0</v>
      </c>
      <c r="F24" s="30">
        <f>FC_TRA_RAIL_MTU_E!F24+FC_TRA_RAIL_CPT_E!F24+FC_TRA_RAIL_HST_E!F24+FC_TRA_RAIL_FRT_E!F24</f>
        <v>0</v>
      </c>
      <c r="G24" s="30">
        <f>FC_TRA_RAIL_MTU_E!G24+FC_TRA_RAIL_CPT_E!G24+FC_TRA_RAIL_HST_E!G24+FC_TRA_RAIL_FRT_E!G24</f>
        <v>0</v>
      </c>
      <c r="H24" s="30">
        <f>FC_TRA_RAIL_MTU_E!H24+FC_TRA_RAIL_CPT_E!H24+FC_TRA_RAIL_HST_E!H24+FC_TRA_RAIL_FRT_E!H24</f>
        <v>0</v>
      </c>
      <c r="I24" s="30">
        <f>FC_TRA_RAIL_MTU_E!I24+FC_TRA_RAIL_CPT_E!I24+FC_TRA_RAIL_HST_E!I24+FC_TRA_RAIL_FRT_E!I24</f>
        <v>0</v>
      </c>
      <c r="J24" s="30">
        <f>FC_TRA_RAIL_MTU_E!J24+FC_TRA_RAIL_CPT_E!J24+FC_TRA_RAIL_HST_E!J24+FC_TRA_RAIL_FRT_E!J24</f>
        <v>0</v>
      </c>
      <c r="K24" s="30">
        <f>FC_TRA_RAIL_MTU_E!K24+FC_TRA_RAIL_CPT_E!K24+FC_TRA_RAIL_HST_E!K24+FC_TRA_RAIL_FRT_E!K24</f>
        <v>0</v>
      </c>
      <c r="L24" s="30">
        <f>FC_TRA_RAIL_MTU_E!L24+FC_TRA_RAIL_CPT_E!L24+FC_TRA_RAIL_HST_E!L24+FC_TRA_RAIL_FRT_E!L24</f>
        <v>0</v>
      </c>
      <c r="M24" s="30">
        <f>FC_TRA_RAIL_MTU_E!M24+FC_TRA_RAIL_CPT_E!M24+FC_TRA_RAIL_HST_E!M24+FC_TRA_RAIL_FRT_E!M24</f>
        <v>0</v>
      </c>
      <c r="N24" s="30">
        <f>FC_TRA_RAIL_MTU_E!N24+FC_TRA_RAIL_CPT_E!N24+FC_TRA_RAIL_HST_E!N24+FC_TRA_RAIL_FRT_E!N24</f>
        <v>0</v>
      </c>
      <c r="O24" s="30">
        <f>FC_TRA_RAIL_MTU_E!O24+FC_TRA_RAIL_CPT_E!O24+FC_TRA_RAIL_HST_E!O24+FC_TRA_RAIL_FRT_E!O24</f>
        <v>0</v>
      </c>
      <c r="P24" s="30">
        <f>FC_TRA_RAIL_MTU_E!P24+FC_TRA_RAIL_CPT_E!P24+FC_TRA_RAIL_HST_E!P24+FC_TRA_RAIL_FRT_E!P24</f>
        <v>0</v>
      </c>
      <c r="Q24" s="30">
        <f>FC_TRA_RAIL_MTU_E!Q24+FC_TRA_RAIL_CPT_E!Q24+FC_TRA_RAIL_HST_E!Q24+FC_TRA_RAIL_FRT_E!Q24</f>
        <v>0</v>
      </c>
      <c r="R24" s="30">
        <f>FC_TRA_RAIL_MTU_E!R24+FC_TRA_RAIL_CPT_E!R24+FC_TRA_RAIL_HST_E!R24+FC_TRA_RAIL_FRT_E!R24</f>
        <v>0</v>
      </c>
      <c r="S24" s="30">
        <f>FC_TRA_RAIL_MTU_E!S24+FC_TRA_RAIL_CPT_E!S24+FC_TRA_RAIL_HST_E!S24+FC_TRA_RAIL_FRT_E!S24</f>
        <v>0</v>
      </c>
      <c r="T24" s="30">
        <f>FC_TRA_RAIL_MTU_E!T24+FC_TRA_RAIL_CPT_E!T24+FC_TRA_RAIL_HST_E!T24+FC_TRA_RAIL_FRT_E!T24</f>
        <v>0</v>
      </c>
      <c r="U24" s="30">
        <f>FC_TRA_RAIL_MTU_E!U24+FC_TRA_RAIL_CPT_E!U24+FC_TRA_RAIL_HST_E!U24+FC_TRA_RAIL_FRT_E!U24</f>
        <v>0</v>
      </c>
      <c r="V24" s="30">
        <f>FC_TRA_RAIL_MTU_E!V24+FC_TRA_RAIL_CPT_E!V24+FC_TRA_RAIL_HST_E!V24+FC_TRA_RAIL_FRT_E!V24</f>
        <v>0</v>
      </c>
      <c r="W24" s="30">
        <f>FC_TRA_RAIL_MTU_E!W24+FC_TRA_RAIL_CPT_E!W24+FC_TRA_RAIL_HST_E!W24+FC_TRA_RAIL_FRT_E!W24</f>
        <v>0</v>
      </c>
      <c r="X24" s="30">
        <f>FC_TRA_RAIL_MTU_E!X24+FC_TRA_RAIL_CPT_E!X24+FC_TRA_RAIL_HST_E!X24+FC_TRA_RAIL_FRT_E!X24</f>
        <v>0</v>
      </c>
    </row>
    <row r="25" spans="1:24" ht="11.25" customHeight="1" x14ac:dyDescent="0.2">
      <c r="A25" s="24" t="s">
        <v>41</v>
      </c>
      <c r="B25" s="25" t="s">
        <v>42</v>
      </c>
      <c r="C25" s="31">
        <f>FC_TRA_RAIL_MTU_E!C25+FC_TRA_RAIL_CPT_E!C25+FC_TRA_RAIL_HST_E!C25+FC_TRA_RAIL_FRT_E!C25</f>
        <v>0</v>
      </c>
      <c r="D25" s="31">
        <f>FC_TRA_RAIL_MTU_E!D25+FC_TRA_RAIL_CPT_E!D25+FC_TRA_RAIL_HST_E!D25+FC_TRA_RAIL_FRT_E!D25</f>
        <v>0</v>
      </c>
      <c r="E25" s="31">
        <f>FC_TRA_RAIL_MTU_E!E25+FC_TRA_RAIL_CPT_E!E25+FC_TRA_RAIL_HST_E!E25+FC_TRA_RAIL_FRT_E!E25</f>
        <v>0</v>
      </c>
      <c r="F25" s="31">
        <f>FC_TRA_RAIL_MTU_E!F25+FC_TRA_RAIL_CPT_E!F25+FC_TRA_RAIL_HST_E!F25+FC_TRA_RAIL_FRT_E!F25</f>
        <v>0</v>
      </c>
      <c r="G25" s="31">
        <f>FC_TRA_RAIL_MTU_E!G25+FC_TRA_RAIL_CPT_E!G25+FC_TRA_RAIL_HST_E!G25+FC_TRA_RAIL_FRT_E!G25</f>
        <v>0</v>
      </c>
      <c r="H25" s="31">
        <f>FC_TRA_RAIL_MTU_E!H25+FC_TRA_RAIL_CPT_E!H25+FC_TRA_RAIL_HST_E!H25+FC_TRA_RAIL_FRT_E!H25</f>
        <v>0</v>
      </c>
      <c r="I25" s="31">
        <f>FC_TRA_RAIL_MTU_E!I25+FC_TRA_RAIL_CPT_E!I25+FC_TRA_RAIL_HST_E!I25+FC_TRA_RAIL_FRT_E!I25</f>
        <v>0</v>
      </c>
      <c r="J25" s="31">
        <f>FC_TRA_RAIL_MTU_E!J25+FC_TRA_RAIL_CPT_E!J25+FC_TRA_RAIL_HST_E!J25+FC_TRA_RAIL_FRT_E!J25</f>
        <v>0</v>
      </c>
      <c r="K25" s="31">
        <f>FC_TRA_RAIL_MTU_E!K25+FC_TRA_RAIL_CPT_E!K25+FC_TRA_RAIL_HST_E!K25+FC_TRA_RAIL_FRT_E!K25</f>
        <v>0</v>
      </c>
      <c r="L25" s="31">
        <f>FC_TRA_RAIL_MTU_E!L25+FC_TRA_RAIL_CPT_E!L25+FC_TRA_RAIL_HST_E!L25+FC_TRA_RAIL_FRT_E!L25</f>
        <v>0</v>
      </c>
      <c r="M25" s="31">
        <f>FC_TRA_RAIL_MTU_E!M25+FC_TRA_RAIL_CPT_E!M25+FC_TRA_RAIL_HST_E!M25+FC_TRA_RAIL_FRT_E!M25</f>
        <v>0</v>
      </c>
      <c r="N25" s="31">
        <f>FC_TRA_RAIL_MTU_E!N25+FC_TRA_RAIL_CPT_E!N25+FC_TRA_RAIL_HST_E!N25+FC_TRA_RAIL_FRT_E!N25</f>
        <v>0</v>
      </c>
      <c r="O25" s="31">
        <f>FC_TRA_RAIL_MTU_E!O25+FC_TRA_RAIL_CPT_E!O25+FC_TRA_RAIL_HST_E!O25+FC_TRA_RAIL_FRT_E!O25</f>
        <v>0</v>
      </c>
      <c r="P25" s="31">
        <f>FC_TRA_RAIL_MTU_E!P25+FC_TRA_RAIL_CPT_E!P25+FC_TRA_RAIL_HST_E!P25+FC_TRA_RAIL_FRT_E!P25</f>
        <v>0</v>
      </c>
      <c r="Q25" s="31">
        <f>FC_TRA_RAIL_MTU_E!Q25+FC_TRA_RAIL_CPT_E!Q25+FC_TRA_RAIL_HST_E!Q25+FC_TRA_RAIL_FRT_E!Q25</f>
        <v>0</v>
      </c>
      <c r="R25" s="31">
        <f>FC_TRA_RAIL_MTU_E!R25+FC_TRA_RAIL_CPT_E!R25+FC_TRA_RAIL_HST_E!R25+FC_TRA_RAIL_FRT_E!R25</f>
        <v>0</v>
      </c>
      <c r="S25" s="31">
        <f>FC_TRA_RAIL_MTU_E!S25+FC_TRA_RAIL_CPT_E!S25+FC_TRA_RAIL_HST_E!S25+FC_TRA_RAIL_FRT_E!S25</f>
        <v>0</v>
      </c>
      <c r="T25" s="31">
        <f>FC_TRA_RAIL_MTU_E!T25+FC_TRA_RAIL_CPT_E!T25+FC_TRA_RAIL_HST_E!T25+FC_TRA_RAIL_FRT_E!T25</f>
        <v>0</v>
      </c>
      <c r="U25" s="31">
        <f>FC_TRA_RAIL_MTU_E!U25+FC_TRA_RAIL_CPT_E!U25+FC_TRA_RAIL_HST_E!U25+FC_TRA_RAIL_FRT_E!U25</f>
        <v>0</v>
      </c>
      <c r="V25" s="31">
        <f>FC_TRA_RAIL_MTU_E!V25+FC_TRA_RAIL_CPT_E!V25+FC_TRA_RAIL_HST_E!V25+FC_TRA_RAIL_FRT_E!V25</f>
        <v>0</v>
      </c>
      <c r="W25" s="31">
        <f>FC_TRA_RAIL_MTU_E!W25+FC_TRA_RAIL_CPT_E!W25+FC_TRA_RAIL_HST_E!W25+FC_TRA_RAIL_FRT_E!W25</f>
        <v>0</v>
      </c>
      <c r="X25" s="31">
        <f>FC_TRA_RAIL_MTU_E!X25+FC_TRA_RAIL_CPT_E!X25+FC_TRA_RAIL_HST_E!X25+FC_TRA_RAIL_FRT_E!X25</f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:W26" si="18">SUM(C27,C33)</f>
        <v>2935.1322441960442</v>
      </c>
      <c r="D26" s="31">
        <f t="shared" si="18"/>
        <v>2590.9367153912294</v>
      </c>
      <c r="E26" s="31">
        <f t="shared" si="18"/>
        <v>2593.8946689595869</v>
      </c>
      <c r="F26" s="31">
        <f t="shared" si="18"/>
        <v>2622.3092003439374</v>
      </c>
      <c r="G26" s="31">
        <f t="shared" si="18"/>
        <v>2669.7976784178845</v>
      </c>
      <c r="H26" s="31">
        <f t="shared" si="18"/>
        <v>2507.6014617368878</v>
      </c>
      <c r="I26" s="31">
        <f t="shared" si="18"/>
        <v>2399.1095442820292</v>
      </c>
      <c r="J26" s="31">
        <f t="shared" si="18"/>
        <v>2582.9388650042993</v>
      </c>
      <c r="K26" s="31">
        <f t="shared" si="18"/>
        <v>2493.2437661220979</v>
      </c>
      <c r="L26" s="31">
        <f t="shared" si="18"/>
        <v>2180.5814273430783</v>
      </c>
      <c r="M26" s="31">
        <f t="shared" si="18"/>
        <v>2198.3277730008599</v>
      </c>
      <c r="N26" s="31">
        <f t="shared" si="18"/>
        <v>2084.7987102321581</v>
      </c>
      <c r="O26" s="31">
        <f t="shared" si="18"/>
        <v>2099.1346517626826</v>
      </c>
      <c r="P26" s="31">
        <f t="shared" si="18"/>
        <v>1496.6918314703357</v>
      </c>
      <c r="Q26" s="31">
        <f t="shared" si="18"/>
        <v>1412.029664660361</v>
      </c>
      <c r="R26" s="31">
        <f t="shared" si="18"/>
        <v>1377.8283748925192</v>
      </c>
      <c r="S26" s="31">
        <f t="shared" si="18"/>
        <v>1322.9044711951849</v>
      </c>
      <c r="T26" s="31">
        <f t="shared" si="18"/>
        <v>1297.8133276010321</v>
      </c>
      <c r="U26" s="31">
        <f t="shared" si="18"/>
        <v>1243.7686156491832</v>
      </c>
      <c r="V26" s="31">
        <f t="shared" si="18"/>
        <v>1231.7693035253651</v>
      </c>
      <c r="W26" s="31">
        <f t="shared" si="18"/>
        <v>1075.1365434221841</v>
      </c>
      <c r="X26" s="31">
        <f t="shared" ref="X26" si="19">SUM(X27,X33)</f>
        <v>1250.5286328460879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" si="20">SUM(C28:C32)</f>
        <v>0</v>
      </c>
      <c r="D27" s="42">
        <f t="shared" ref="D27:W27" si="21">SUM(D28:D32)</f>
        <v>0</v>
      </c>
      <c r="E27" s="42">
        <f t="shared" si="21"/>
        <v>0</v>
      </c>
      <c r="F27" s="42">
        <f t="shared" si="21"/>
        <v>0</v>
      </c>
      <c r="G27" s="42">
        <f t="shared" si="21"/>
        <v>0</v>
      </c>
      <c r="H27" s="42">
        <f t="shared" si="21"/>
        <v>0</v>
      </c>
      <c r="I27" s="42">
        <f t="shared" si="21"/>
        <v>0</v>
      </c>
      <c r="J27" s="42">
        <f t="shared" si="21"/>
        <v>0</v>
      </c>
      <c r="K27" s="42">
        <f t="shared" si="21"/>
        <v>0</v>
      </c>
      <c r="L27" s="42">
        <f t="shared" si="21"/>
        <v>0</v>
      </c>
      <c r="M27" s="42">
        <f t="shared" si="21"/>
        <v>0</v>
      </c>
      <c r="N27" s="42">
        <f t="shared" si="21"/>
        <v>0</v>
      </c>
      <c r="O27" s="42">
        <f t="shared" si="21"/>
        <v>0</v>
      </c>
      <c r="P27" s="42">
        <f t="shared" si="21"/>
        <v>0</v>
      </c>
      <c r="Q27" s="42">
        <f t="shared" si="21"/>
        <v>0</v>
      </c>
      <c r="R27" s="42">
        <f t="shared" si="21"/>
        <v>0</v>
      </c>
      <c r="S27" s="42">
        <f t="shared" si="21"/>
        <v>0</v>
      </c>
      <c r="T27" s="42">
        <f t="shared" si="21"/>
        <v>0</v>
      </c>
      <c r="U27" s="42">
        <f t="shared" si="21"/>
        <v>0</v>
      </c>
      <c r="V27" s="42">
        <f t="shared" si="21"/>
        <v>0</v>
      </c>
      <c r="W27" s="42">
        <f t="shared" si="21"/>
        <v>0</v>
      </c>
      <c r="X27" s="42">
        <f t="shared" ref="X27" si="22">SUM(X28:X32)</f>
        <v>0</v>
      </c>
    </row>
    <row r="28" spans="1:24" ht="11.25" customHeight="1" x14ac:dyDescent="0.2">
      <c r="A28" s="39" t="s">
        <v>45</v>
      </c>
      <c r="B28" s="23" t="s">
        <v>46</v>
      </c>
      <c r="C28" s="30">
        <f>FC_TRA_RAIL_MTU_E!C28+FC_TRA_RAIL_CPT_E!C28+FC_TRA_RAIL_HST_E!C28+FC_TRA_RAIL_FRT_E!C28</f>
        <v>0</v>
      </c>
      <c r="D28" s="30">
        <f>FC_TRA_RAIL_MTU_E!D28+FC_TRA_RAIL_CPT_E!D28+FC_TRA_RAIL_HST_E!D28+FC_TRA_RAIL_FRT_E!D28</f>
        <v>0</v>
      </c>
      <c r="E28" s="30">
        <f>FC_TRA_RAIL_MTU_E!E28+FC_TRA_RAIL_CPT_E!E28+FC_TRA_RAIL_HST_E!E28+FC_TRA_RAIL_FRT_E!E28</f>
        <v>0</v>
      </c>
      <c r="F28" s="30">
        <f>FC_TRA_RAIL_MTU_E!F28+FC_TRA_RAIL_CPT_E!F28+FC_TRA_RAIL_HST_E!F28+FC_TRA_RAIL_FRT_E!F28</f>
        <v>0</v>
      </c>
      <c r="G28" s="30">
        <f>FC_TRA_RAIL_MTU_E!G28+FC_TRA_RAIL_CPT_E!G28+FC_TRA_RAIL_HST_E!G28+FC_TRA_RAIL_FRT_E!G28</f>
        <v>0</v>
      </c>
      <c r="H28" s="30">
        <f>FC_TRA_RAIL_MTU_E!H28+FC_TRA_RAIL_CPT_E!H28+FC_TRA_RAIL_HST_E!H28+FC_TRA_RAIL_FRT_E!H28</f>
        <v>0</v>
      </c>
      <c r="I28" s="30">
        <f>FC_TRA_RAIL_MTU_E!I28+FC_TRA_RAIL_CPT_E!I28+FC_TRA_RAIL_HST_E!I28+FC_TRA_RAIL_FRT_E!I28</f>
        <v>0</v>
      </c>
      <c r="J28" s="30">
        <f>FC_TRA_RAIL_MTU_E!J28+FC_TRA_RAIL_CPT_E!J28+FC_TRA_RAIL_HST_E!J28+FC_TRA_RAIL_FRT_E!J28</f>
        <v>0</v>
      </c>
      <c r="K28" s="30">
        <f>FC_TRA_RAIL_MTU_E!K28+FC_TRA_RAIL_CPT_E!K28+FC_TRA_RAIL_HST_E!K28+FC_TRA_RAIL_FRT_E!K28</f>
        <v>0</v>
      </c>
      <c r="L28" s="30">
        <f>FC_TRA_RAIL_MTU_E!L28+FC_TRA_RAIL_CPT_E!L28+FC_TRA_RAIL_HST_E!L28+FC_TRA_RAIL_FRT_E!L28</f>
        <v>0</v>
      </c>
      <c r="M28" s="30">
        <f>FC_TRA_RAIL_MTU_E!M28+FC_TRA_RAIL_CPT_E!M28+FC_TRA_RAIL_HST_E!M28+FC_TRA_RAIL_FRT_E!M28</f>
        <v>0</v>
      </c>
      <c r="N28" s="30">
        <f>FC_TRA_RAIL_MTU_E!N28+FC_TRA_RAIL_CPT_E!N28+FC_TRA_RAIL_HST_E!N28+FC_TRA_RAIL_FRT_E!N28</f>
        <v>0</v>
      </c>
      <c r="O28" s="30">
        <f>FC_TRA_RAIL_MTU_E!O28+FC_TRA_RAIL_CPT_E!O28+FC_TRA_RAIL_HST_E!O28+FC_TRA_RAIL_FRT_E!O28</f>
        <v>0</v>
      </c>
      <c r="P28" s="30">
        <f>FC_TRA_RAIL_MTU_E!P28+FC_TRA_RAIL_CPT_E!P28+FC_TRA_RAIL_HST_E!P28+FC_TRA_RAIL_FRT_E!P28</f>
        <v>0</v>
      </c>
      <c r="Q28" s="30">
        <f>FC_TRA_RAIL_MTU_E!Q28+FC_TRA_RAIL_CPT_E!Q28+FC_TRA_RAIL_HST_E!Q28+FC_TRA_RAIL_FRT_E!Q28</f>
        <v>0</v>
      </c>
      <c r="R28" s="30">
        <f>FC_TRA_RAIL_MTU_E!R28+FC_TRA_RAIL_CPT_E!R28+FC_TRA_RAIL_HST_E!R28+FC_TRA_RAIL_FRT_E!R28</f>
        <v>0</v>
      </c>
      <c r="S28" s="30">
        <f>FC_TRA_RAIL_MTU_E!S28+FC_TRA_RAIL_CPT_E!S28+FC_TRA_RAIL_HST_E!S28+FC_TRA_RAIL_FRT_E!S28</f>
        <v>0</v>
      </c>
      <c r="T28" s="30">
        <f>FC_TRA_RAIL_MTU_E!T28+FC_TRA_RAIL_CPT_E!T28+FC_TRA_RAIL_HST_E!T28+FC_TRA_RAIL_FRT_E!T28</f>
        <v>0</v>
      </c>
      <c r="U28" s="30">
        <f>FC_TRA_RAIL_MTU_E!U28+FC_TRA_RAIL_CPT_E!U28+FC_TRA_RAIL_HST_E!U28+FC_TRA_RAIL_FRT_E!U28</f>
        <v>0</v>
      </c>
      <c r="V28" s="30">
        <f>FC_TRA_RAIL_MTU_E!V28+FC_TRA_RAIL_CPT_E!V28+FC_TRA_RAIL_HST_E!V28+FC_TRA_RAIL_FRT_E!V28</f>
        <v>0</v>
      </c>
      <c r="W28" s="30">
        <f>FC_TRA_RAIL_MTU_E!W28+FC_TRA_RAIL_CPT_E!W28+FC_TRA_RAIL_HST_E!W28+FC_TRA_RAIL_FRT_E!W28</f>
        <v>0</v>
      </c>
      <c r="X28" s="30">
        <f>FC_TRA_RAIL_MTU_E!X28+FC_TRA_RAIL_CPT_E!X28+FC_TRA_RAIL_HST_E!X28+FC_TRA_RAIL_FRT_E!X28</f>
        <v>0</v>
      </c>
    </row>
    <row r="29" spans="1:24" ht="11.25" customHeight="1" x14ac:dyDescent="0.2">
      <c r="A29" s="39" t="s">
        <v>47</v>
      </c>
      <c r="B29" s="23" t="s">
        <v>48</v>
      </c>
      <c r="C29" s="30">
        <f>FC_TRA_RAIL_MTU_E!C29+FC_TRA_RAIL_CPT_E!C29+FC_TRA_RAIL_HST_E!C29+FC_TRA_RAIL_FRT_E!C29</f>
        <v>0</v>
      </c>
      <c r="D29" s="30">
        <f>FC_TRA_RAIL_MTU_E!D29+FC_TRA_RAIL_CPT_E!D29+FC_TRA_RAIL_HST_E!D29+FC_TRA_RAIL_FRT_E!D29</f>
        <v>0</v>
      </c>
      <c r="E29" s="30">
        <f>FC_TRA_RAIL_MTU_E!E29+FC_TRA_RAIL_CPT_E!E29+FC_TRA_RAIL_HST_E!E29+FC_TRA_RAIL_FRT_E!E29</f>
        <v>0</v>
      </c>
      <c r="F29" s="30">
        <f>FC_TRA_RAIL_MTU_E!F29+FC_TRA_RAIL_CPT_E!F29+FC_TRA_RAIL_HST_E!F29+FC_TRA_RAIL_FRT_E!F29</f>
        <v>0</v>
      </c>
      <c r="G29" s="30">
        <f>FC_TRA_RAIL_MTU_E!G29+FC_TRA_RAIL_CPT_E!G29+FC_TRA_RAIL_HST_E!G29+FC_TRA_RAIL_FRT_E!G29</f>
        <v>0</v>
      </c>
      <c r="H29" s="30">
        <f>FC_TRA_RAIL_MTU_E!H29+FC_TRA_RAIL_CPT_E!H29+FC_TRA_RAIL_HST_E!H29+FC_TRA_RAIL_FRT_E!H29</f>
        <v>0</v>
      </c>
      <c r="I29" s="30">
        <f>FC_TRA_RAIL_MTU_E!I29+FC_TRA_RAIL_CPT_E!I29+FC_TRA_RAIL_HST_E!I29+FC_TRA_RAIL_FRT_E!I29</f>
        <v>0</v>
      </c>
      <c r="J29" s="30">
        <f>FC_TRA_RAIL_MTU_E!J29+FC_TRA_RAIL_CPT_E!J29+FC_TRA_RAIL_HST_E!J29+FC_TRA_RAIL_FRT_E!J29</f>
        <v>0</v>
      </c>
      <c r="K29" s="30">
        <f>FC_TRA_RAIL_MTU_E!K29+FC_TRA_RAIL_CPT_E!K29+FC_TRA_RAIL_HST_E!K29+FC_TRA_RAIL_FRT_E!K29</f>
        <v>0</v>
      </c>
      <c r="L29" s="30">
        <f>FC_TRA_RAIL_MTU_E!L29+FC_TRA_RAIL_CPT_E!L29+FC_TRA_RAIL_HST_E!L29+FC_TRA_RAIL_FRT_E!L29</f>
        <v>0</v>
      </c>
      <c r="M29" s="30">
        <f>FC_TRA_RAIL_MTU_E!M29+FC_TRA_RAIL_CPT_E!M29+FC_TRA_RAIL_HST_E!M29+FC_TRA_RAIL_FRT_E!M29</f>
        <v>0</v>
      </c>
      <c r="N29" s="30">
        <f>FC_TRA_RAIL_MTU_E!N29+FC_TRA_RAIL_CPT_E!N29+FC_TRA_RAIL_HST_E!N29+FC_TRA_RAIL_FRT_E!N29</f>
        <v>0</v>
      </c>
      <c r="O29" s="30">
        <f>FC_TRA_RAIL_MTU_E!O29+FC_TRA_RAIL_CPT_E!O29+FC_TRA_RAIL_HST_E!O29+FC_TRA_RAIL_FRT_E!O29</f>
        <v>0</v>
      </c>
      <c r="P29" s="30">
        <f>FC_TRA_RAIL_MTU_E!P29+FC_TRA_RAIL_CPT_E!P29+FC_TRA_RAIL_HST_E!P29+FC_TRA_RAIL_FRT_E!P29</f>
        <v>0</v>
      </c>
      <c r="Q29" s="30">
        <f>FC_TRA_RAIL_MTU_E!Q29+FC_TRA_RAIL_CPT_E!Q29+FC_TRA_RAIL_HST_E!Q29+FC_TRA_RAIL_FRT_E!Q29</f>
        <v>0</v>
      </c>
      <c r="R29" s="30">
        <f>FC_TRA_RAIL_MTU_E!R29+FC_TRA_RAIL_CPT_E!R29+FC_TRA_RAIL_HST_E!R29+FC_TRA_RAIL_FRT_E!R29</f>
        <v>0</v>
      </c>
      <c r="S29" s="30">
        <f>FC_TRA_RAIL_MTU_E!S29+FC_TRA_RAIL_CPT_E!S29+FC_TRA_RAIL_HST_E!S29+FC_TRA_RAIL_FRT_E!S29</f>
        <v>0</v>
      </c>
      <c r="T29" s="30">
        <f>FC_TRA_RAIL_MTU_E!T29+FC_TRA_RAIL_CPT_E!T29+FC_TRA_RAIL_HST_E!T29+FC_TRA_RAIL_FRT_E!T29</f>
        <v>0</v>
      </c>
      <c r="U29" s="30">
        <f>FC_TRA_RAIL_MTU_E!U29+FC_TRA_RAIL_CPT_E!U29+FC_TRA_RAIL_HST_E!U29+FC_TRA_RAIL_FRT_E!U29</f>
        <v>0</v>
      </c>
      <c r="V29" s="30">
        <f>FC_TRA_RAIL_MTU_E!V29+FC_TRA_RAIL_CPT_E!V29+FC_TRA_RAIL_HST_E!V29+FC_TRA_RAIL_FRT_E!V29</f>
        <v>0</v>
      </c>
      <c r="W29" s="30">
        <f>FC_TRA_RAIL_MTU_E!W29+FC_TRA_RAIL_CPT_E!W29+FC_TRA_RAIL_HST_E!W29+FC_TRA_RAIL_FRT_E!W29</f>
        <v>0</v>
      </c>
      <c r="X29" s="30">
        <f>FC_TRA_RAIL_MTU_E!X29+FC_TRA_RAIL_CPT_E!X29+FC_TRA_RAIL_HST_E!X29+FC_TRA_RAIL_FRT_E!X29</f>
        <v>0</v>
      </c>
    </row>
    <row r="30" spans="1:24" ht="11.25" customHeight="1" x14ac:dyDescent="0.2">
      <c r="A30" s="39" t="s">
        <v>49</v>
      </c>
      <c r="B30" s="23" t="s">
        <v>50</v>
      </c>
      <c r="C30" s="30">
        <f>FC_TRA_RAIL_MTU_E!C30+FC_TRA_RAIL_CPT_E!C30+FC_TRA_RAIL_HST_E!C30+FC_TRA_RAIL_FRT_E!C30</f>
        <v>0</v>
      </c>
      <c r="D30" s="30">
        <f>FC_TRA_RAIL_MTU_E!D30+FC_TRA_RAIL_CPT_E!D30+FC_TRA_RAIL_HST_E!D30+FC_TRA_RAIL_FRT_E!D30</f>
        <v>0</v>
      </c>
      <c r="E30" s="30">
        <f>FC_TRA_RAIL_MTU_E!E30+FC_TRA_RAIL_CPT_E!E30+FC_TRA_RAIL_HST_E!E30+FC_TRA_RAIL_FRT_E!E30</f>
        <v>0</v>
      </c>
      <c r="F30" s="30">
        <f>FC_TRA_RAIL_MTU_E!F30+FC_TRA_RAIL_CPT_E!F30+FC_TRA_RAIL_HST_E!F30+FC_TRA_RAIL_FRT_E!F30</f>
        <v>0</v>
      </c>
      <c r="G30" s="30">
        <f>FC_TRA_RAIL_MTU_E!G30+FC_TRA_RAIL_CPT_E!G30+FC_TRA_RAIL_HST_E!G30+FC_TRA_RAIL_FRT_E!G30</f>
        <v>0</v>
      </c>
      <c r="H30" s="30">
        <f>FC_TRA_RAIL_MTU_E!H30+FC_TRA_RAIL_CPT_E!H30+FC_TRA_RAIL_HST_E!H30+FC_TRA_RAIL_FRT_E!H30</f>
        <v>0</v>
      </c>
      <c r="I30" s="30">
        <f>FC_TRA_RAIL_MTU_E!I30+FC_TRA_RAIL_CPT_E!I30+FC_TRA_RAIL_HST_E!I30+FC_TRA_RAIL_FRT_E!I30</f>
        <v>0</v>
      </c>
      <c r="J30" s="30">
        <f>FC_TRA_RAIL_MTU_E!J30+FC_TRA_RAIL_CPT_E!J30+FC_TRA_RAIL_HST_E!J30+FC_TRA_RAIL_FRT_E!J30</f>
        <v>0</v>
      </c>
      <c r="K30" s="30">
        <f>FC_TRA_RAIL_MTU_E!K30+FC_TRA_RAIL_CPT_E!K30+FC_TRA_RAIL_HST_E!K30+FC_TRA_RAIL_FRT_E!K30</f>
        <v>0</v>
      </c>
      <c r="L30" s="30">
        <f>FC_TRA_RAIL_MTU_E!L30+FC_TRA_RAIL_CPT_E!L30+FC_TRA_RAIL_HST_E!L30+FC_TRA_RAIL_FRT_E!L30</f>
        <v>0</v>
      </c>
      <c r="M30" s="30">
        <f>FC_TRA_RAIL_MTU_E!M30+FC_TRA_RAIL_CPT_E!M30+FC_TRA_RAIL_HST_E!M30+FC_TRA_RAIL_FRT_E!M30</f>
        <v>0</v>
      </c>
      <c r="N30" s="30">
        <f>FC_TRA_RAIL_MTU_E!N30+FC_TRA_RAIL_CPT_E!N30+FC_TRA_RAIL_HST_E!N30+FC_TRA_RAIL_FRT_E!N30</f>
        <v>0</v>
      </c>
      <c r="O30" s="30">
        <f>FC_TRA_RAIL_MTU_E!O30+FC_TRA_RAIL_CPT_E!O30+FC_TRA_RAIL_HST_E!O30+FC_TRA_RAIL_FRT_E!O30</f>
        <v>0</v>
      </c>
      <c r="P30" s="30">
        <f>FC_TRA_RAIL_MTU_E!P30+FC_TRA_RAIL_CPT_E!P30+FC_TRA_RAIL_HST_E!P30+FC_TRA_RAIL_FRT_E!P30</f>
        <v>0</v>
      </c>
      <c r="Q30" s="30">
        <f>FC_TRA_RAIL_MTU_E!Q30+FC_TRA_RAIL_CPT_E!Q30+FC_TRA_RAIL_HST_E!Q30+FC_TRA_RAIL_FRT_E!Q30</f>
        <v>0</v>
      </c>
      <c r="R30" s="30">
        <f>FC_TRA_RAIL_MTU_E!R30+FC_TRA_RAIL_CPT_E!R30+FC_TRA_RAIL_HST_E!R30+FC_TRA_RAIL_FRT_E!R30</f>
        <v>0</v>
      </c>
      <c r="S30" s="30">
        <f>FC_TRA_RAIL_MTU_E!S30+FC_TRA_RAIL_CPT_E!S30+FC_TRA_RAIL_HST_E!S30+FC_TRA_RAIL_FRT_E!S30</f>
        <v>0</v>
      </c>
      <c r="T30" s="30">
        <f>FC_TRA_RAIL_MTU_E!T30+FC_TRA_RAIL_CPT_E!T30+FC_TRA_RAIL_HST_E!T30+FC_TRA_RAIL_FRT_E!T30</f>
        <v>0</v>
      </c>
      <c r="U30" s="30">
        <f>FC_TRA_RAIL_MTU_E!U30+FC_TRA_RAIL_CPT_E!U30+FC_TRA_RAIL_HST_E!U30+FC_TRA_RAIL_FRT_E!U30</f>
        <v>0</v>
      </c>
      <c r="V30" s="30">
        <f>FC_TRA_RAIL_MTU_E!V30+FC_TRA_RAIL_CPT_E!V30+FC_TRA_RAIL_HST_E!V30+FC_TRA_RAIL_FRT_E!V30</f>
        <v>0</v>
      </c>
      <c r="W30" s="30">
        <f>FC_TRA_RAIL_MTU_E!W30+FC_TRA_RAIL_CPT_E!W30+FC_TRA_RAIL_HST_E!W30+FC_TRA_RAIL_FRT_E!W30</f>
        <v>0</v>
      </c>
      <c r="X30" s="30">
        <f>FC_TRA_RAIL_MTU_E!X30+FC_TRA_RAIL_CPT_E!X30+FC_TRA_RAIL_HST_E!X30+FC_TRA_RAIL_FRT_E!X30</f>
        <v>0</v>
      </c>
    </row>
    <row r="31" spans="1:24" ht="11.25" customHeight="1" x14ac:dyDescent="0.2">
      <c r="A31" s="39" t="s">
        <v>51</v>
      </c>
      <c r="B31" s="23" t="s">
        <v>52</v>
      </c>
      <c r="C31" s="30">
        <f>FC_TRA_RAIL_MTU_E!C31+FC_TRA_RAIL_CPT_E!C31+FC_TRA_RAIL_HST_E!C31+FC_TRA_RAIL_FRT_E!C31</f>
        <v>0</v>
      </c>
      <c r="D31" s="30">
        <f>FC_TRA_RAIL_MTU_E!D31+FC_TRA_RAIL_CPT_E!D31+FC_TRA_RAIL_HST_E!D31+FC_TRA_RAIL_FRT_E!D31</f>
        <v>0</v>
      </c>
      <c r="E31" s="30">
        <f>FC_TRA_RAIL_MTU_E!E31+FC_TRA_RAIL_CPT_E!E31+FC_TRA_RAIL_HST_E!E31+FC_TRA_RAIL_FRT_E!E31</f>
        <v>0</v>
      </c>
      <c r="F31" s="30">
        <f>FC_TRA_RAIL_MTU_E!F31+FC_TRA_RAIL_CPT_E!F31+FC_TRA_RAIL_HST_E!F31+FC_TRA_RAIL_FRT_E!F31</f>
        <v>0</v>
      </c>
      <c r="G31" s="30">
        <f>FC_TRA_RAIL_MTU_E!G31+FC_TRA_RAIL_CPT_E!G31+FC_TRA_RAIL_HST_E!G31+FC_TRA_RAIL_FRT_E!G31</f>
        <v>0</v>
      </c>
      <c r="H31" s="30">
        <f>FC_TRA_RAIL_MTU_E!H31+FC_TRA_RAIL_CPT_E!H31+FC_TRA_RAIL_HST_E!H31+FC_TRA_RAIL_FRT_E!H31</f>
        <v>0</v>
      </c>
      <c r="I31" s="30">
        <f>FC_TRA_RAIL_MTU_E!I31+FC_TRA_RAIL_CPT_E!I31+FC_TRA_RAIL_HST_E!I31+FC_TRA_RAIL_FRT_E!I31</f>
        <v>0</v>
      </c>
      <c r="J31" s="30">
        <f>FC_TRA_RAIL_MTU_E!J31+FC_TRA_RAIL_CPT_E!J31+FC_TRA_RAIL_HST_E!J31+FC_TRA_RAIL_FRT_E!J31</f>
        <v>0</v>
      </c>
      <c r="K31" s="30">
        <f>FC_TRA_RAIL_MTU_E!K31+FC_TRA_RAIL_CPT_E!K31+FC_TRA_RAIL_HST_E!K31+FC_TRA_RAIL_FRT_E!K31</f>
        <v>0</v>
      </c>
      <c r="L31" s="30">
        <f>FC_TRA_RAIL_MTU_E!L31+FC_TRA_RAIL_CPT_E!L31+FC_TRA_RAIL_HST_E!L31+FC_TRA_RAIL_FRT_E!L31</f>
        <v>0</v>
      </c>
      <c r="M31" s="30">
        <f>FC_TRA_RAIL_MTU_E!M31+FC_TRA_RAIL_CPT_E!M31+FC_TRA_RAIL_HST_E!M31+FC_TRA_RAIL_FRT_E!M31</f>
        <v>0</v>
      </c>
      <c r="N31" s="30">
        <f>FC_TRA_RAIL_MTU_E!N31+FC_TRA_RAIL_CPT_E!N31+FC_TRA_RAIL_HST_E!N31+FC_TRA_RAIL_FRT_E!N31</f>
        <v>0</v>
      </c>
      <c r="O31" s="30">
        <f>FC_TRA_RAIL_MTU_E!O31+FC_TRA_RAIL_CPT_E!O31+FC_TRA_RAIL_HST_E!O31+FC_TRA_RAIL_FRT_E!O31</f>
        <v>0</v>
      </c>
      <c r="P31" s="30">
        <f>FC_TRA_RAIL_MTU_E!P31+FC_TRA_RAIL_CPT_E!P31+FC_TRA_RAIL_HST_E!P31+FC_TRA_RAIL_FRT_E!P31</f>
        <v>0</v>
      </c>
      <c r="Q31" s="30">
        <f>FC_TRA_RAIL_MTU_E!Q31+FC_TRA_RAIL_CPT_E!Q31+FC_TRA_RAIL_HST_E!Q31+FC_TRA_RAIL_FRT_E!Q31</f>
        <v>0</v>
      </c>
      <c r="R31" s="30">
        <f>FC_TRA_RAIL_MTU_E!R31+FC_TRA_RAIL_CPT_E!R31+FC_TRA_RAIL_HST_E!R31+FC_TRA_RAIL_FRT_E!R31</f>
        <v>0</v>
      </c>
      <c r="S31" s="30">
        <f>FC_TRA_RAIL_MTU_E!S31+FC_TRA_RAIL_CPT_E!S31+FC_TRA_RAIL_HST_E!S31+FC_TRA_RAIL_FRT_E!S31</f>
        <v>0</v>
      </c>
      <c r="T31" s="30">
        <f>FC_TRA_RAIL_MTU_E!T31+FC_TRA_RAIL_CPT_E!T31+FC_TRA_RAIL_HST_E!T31+FC_TRA_RAIL_FRT_E!T31</f>
        <v>0</v>
      </c>
      <c r="U31" s="30">
        <f>FC_TRA_RAIL_MTU_E!U31+FC_TRA_RAIL_CPT_E!U31+FC_TRA_RAIL_HST_E!U31+FC_TRA_RAIL_FRT_E!U31</f>
        <v>0</v>
      </c>
      <c r="V31" s="30">
        <f>FC_TRA_RAIL_MTU_E!V31+FC_TRA_RAIL_CPT_E!V31+FC_TRA_RAIL_HST_E!V31+FC_TRA_RAIL_FRT_E!V31</f>
        <v>0</v>
      </c>
      <c r="W31" s="30">
        <f>FC_TRA_RAIL_MTU_E!W31+FC_TRA_RAIL_CPT_E!W31+FC_TRA_RAIL_HST_E!W31+FC_TRA_RAIL_FRT_E!W31</f>
        <v>0</v>
      </c>
      <c r="X31" s="30">
        <f>FC_TRA_RAIL_MTU_E!X31+FC_TRA_RAIL_CPT_E!X31+FC_TRA_RAIL_HST_E!X31+FC_TRA_RAIL_FRT_E!X31</f>
        <v>0</v>
      </c>
    </row>
    <row r="32" spans="1:24" ht="11.25" customHeight="1" x14ac:dyDescent="0.2">
      <c r="A32" s="39" t="s">
        <v>53</v>
      </c>
      <c r="B32" s="23" t="s">
        <v>54</v>
      </c>
      <c r="C32" s="30">
        <f>FC_TRA_RAIL_MTU_E!C32+FC_TRA_RAIL_CPT_E!C32+FC_TRA_RAIL_HST_E!C32+FC_TRA_RAIL_FRT_E!C32</f>
        <v>0</v>
      </c>
      <c r="D32" s="30">
        <f>FC_TRA_RAIL_MTU_E!D32+FC_TRA_RAIL_CPT_E!D32+FC_TRA_RAIL_HST_E!D32+FC_TRA_RAIL_FRT_E!D32</f>
        <v>0</v>
      </c>
      <c r="E32" s="30">
        <f>FC_TRA_RAIL_MTU_E!E32+FC_TRA_RAIL_CPT_E!E32+FC_TRA_RAIL_HST_E!E32+FC_TRA_RAIL_FRT_E!E32</f>
        <v>0</v>
      </c>
      <c r="F32" s="30">
        <f>FC_TRA_RAIL_MTU_E!F32+FC_TRA_RAIL_CPT_E!F32+FC_TRA_RAIL_HST_E!F32+FC_TRA_RAIL_FRT_E!F32</f>
        <v>0</v>
      </c>
      <c r="G32" s="30">
        <f>FC_TRA_RAIL_MTU_E!G32+FC_TRA_RAIL_CPT_E!G32+FC_TRA_RAIL_HST_E!G32+FC_TRA_RAIL_FRT_E!G32</f>
        <v>0</v>
      </c>
      <c r="H32" s="30">
        <f>FC_TRA_RAIL_MTU_E!H32+FC_TRA_RAIL_CPT_E!H32+FC_TRA_RAIL_HST_E!H32+FC_TRA_RAIL_FRT_E!H32</f>
        <v>0</v>
      </c>
      <c r="I32" s="30">
        <f>FC_TRA_RAIL_MTU_E!I32+FC_TRA_RAIL_CPT_E!I32+FC_TRA_RAIL_HST_E!I32+FC_TRA_RAIL_FRT_E!I32</f>
        <v>0</v>
      </c>
      <c r="J32" s="30">
        <f>FC_TRA_RAIL_MTU_E!J32+FC_TRA_RAIL_CPT_E!J32+FC_TRA_RAIL_HST_E!J32+FC_TRA_RAIL_FRT_E!J32</f>
        <v>0</v>
      </c>
      <c r="K32" s="30">
        <f>FC_TRA_RAIL_MTU_E!K32+FC_TRA_RAIL_CPT_E!K32+FC_TRA_RAIL_HST_E!K32+FC_TRA_RAIL_FRT_E!K32</f>
        <v>0</v>
      </c>
      <c r="L32" s="30">
        <f>FC_TRA_RAIL_MTU_E!L32+FC_TRA_RAIL_CPT_E!L32+FC_TRA_RAIL_HST_E!L32+FC_TRA_RAIL_FRT_E!L32</f>
        <v>0</v>
      </c>
      <c r="M32" s="30">
        <f>FC_TRA_RAIL_MTU_E!M32+FC_TRA_RAIL_CPT_E!M32+FC_TRA_RAIL_HST_E!M32+FC_TRA_RAIL_FRT_E!M32</f>
        <v>0</v>
      </c>
      <c r="N32" s="30">
        <f>FC_TRA_RAIL_MTU_E!N32+FC_TRA_RAIL_CPT_E!N32+FC_TRA_RAIL_HST_E!N32+FC_TRA_RAIL_FRT_E!N32</f>
        <v>0</v>
      </c>
      <c r="O32" s="30">
        <f>FC_TRA_RAIL_MTU_E!O32+FC_TRA_RAIL_CPT_E!O32+FC_TRA_RAIL_HST_E!O32+FC_TRA_RAIL_FRT_E!O32</f>
        <v>0</v>
      </c>
      <c r="P32" s="30">
        <f>FC_TRA_RAIL_MTU_E!P32+FC_TRA_RAIL_CPT_E!P32+FC_TRA_RAIL_HST_E!P32+FC_TRA_RAIL_FRT_E!P32</f>
        <v>0</v>
      </c>
      <c r="Q32" s="30">
        <f>FC_TRA_RAIL_MTU_E!Q32+FC_TRA_RAIL_CPT_E!Q32+FC_TRA_RAIL_HST_E!Q32+FC_TRA_RAIL_FRT_E!Q32</f>
        <v>0</v>
      </c>
      <c r="R32" s="30">
        <f>FC_TRA_RAIL_MTU_E!R32+FC_TRA_RAIL_CPT_E!R32+FC_TRA_RAIL_HST_E!R32+FC_TRA_RAIL_FRT_E!R32</f>
        <v>0</v>
      </c>
      <c r="S32" s="30">
        <f>FC_TRA_RAIL_MTU_E!S32+FC_TRA_RAIL_CPT_E!S32+FC_TRA_RAIL_HST_E!S32+FC_TRA_RAIL_FRT_E!S32</f>
        <v>0</v>
      </c>
      <c r="T32" s="30">
        <f>FC_TRA_RAIL_MTU_E!T32+FC_TRA_RAIL_CPT_E!T32+FC_TRA_RAIL_HST_E!T32+FC_TRA_RAIL_FRT_E!T32</f>
        <v>0</v>
      </c>
      <c r="U32" s="30">
        <f>FC_TRA_RAIL_MTU_E!U32+FC_TRA_RAIL_CPT_E!U32+FC_TRA_RAIL_HST_E!U32+FC_TRA_RAIL_FRT_E!U32</f>
        <v>0</v>
      </c>
      <c r="V32" s="30">
        <f>FC_TRA_RAIL_MTU_E!V32+FC_TRA_RAIL_CPT_E!V32+FC_TRA_RAIL_HST_E!V32+FC_TRA_RAIL_FRT_E!V32</f>
        <v>0</v>
      </c>
      <c r="W32" s="30">
        <f>FC_TRA_RAIL_MTU_E!W32+FC_TRA_RAIL_CPT_E!W32+FC_TRA_RAIL_HST_E!W32+FC_TRA_RAIL_FRT_E!W32</f>
        <v>0</v>
      </c>
      <c r="X32" s="30">
        <f>FC_TRA_RAIL_MTU_E!X32+FC_TRA_RAIL_CPT_E!X32+FC_TRA_RAIL_HST_E!X32+FC_TRA_RAIL_FRT_E!X32</f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" si="23">SUM(C34:C50)</f>
        <v>2935.1322441960442</v>
      </c>
      <c r="D33" s="42">
        <f t="shared" ref="D33:W33" si="24">SUM(D34:D50)</f>
        <v>2590.9367153912294</v>
      </c>
      <c r="E33" s="42">
        <f t="shared" si="24"/>
        <v>2593.8946689595869</v>
      </c>
      <c r="F33" s="42">
        <f t="shared" si="24"/>
        <v>2622.3092003439374</v>
      </c>
      <c r="G33" s="42">
        <f t="shared" si="24"/>
        <v>2669.7976784178845</v>
      </c>
      <c r="H33" s="42">
        <f t="shared" si="24"/>
        <v>2507.6014617368878</v>
      </c>
      <c r="I33" s="42">
        <f t="shared" si="24"/>
        <v>2399.1095442820292</v>
      </c>
      <c r="J33" s="42">
        <f t="shared" si="24"/>
        <v>2582.9388650042993</v>
      </c>
      <c r="K33" s="42">
        <f t="shared" si="24"/>
        <v>2493.2437661220979</v>
      </c>
      <c r="L33" s="42">
        <f t="shared" si="24"/>
        <v>2180.5814273430783</v>
      </c>
      <c r="M33" s="42">
        <f t="shared" si="24"/>
        <v>2198.3277730008599</v>
      </c>
      <c r="N33" s="42">
        <f t="shared" si="24"/>
        <v>2084.7987102321581</v>
      </c>
      <c r="O33" s="42">
        <f t="shared" si="24"/>
        <v>2099.1346517626826</v>
      </c>
      <c r="P33" s="42">
        <f t="shared" si="24"/>
        <v>1496.6918314703357</v>
      </c>
      <c r="Q33" s="42">
        <f t="shared" si="24"/>
        <v>1412.029664660361</v>
      </c>
      <c r="R33" s="42">
        <f t="shared" si="24"/>
        <v>1377.8283748925192</v>
      </c>
      <c r="S33" s="42">
        <f t="shared" si="24"/>
        <v>1322.9044711951849</v>
      </c>
      <c r="T33" s="42">
        <f t="shared" si="24"/>
        <v>1297.8133276010321</v>
      </c>
      <c r="U33" s="42">
        <f t="shared" si="24"/>
        <v>1243.7686156491832</v>
      </c>
      <c r="V33" s="42">
        <f t="shared" si="24"/>
        <v>1231.7693035253651</v>
      </c>
      <c r="W33" s="42">
        <f t="shared" si="24"/>
        <v>1075.1365434221841</v>
      </c>
      <c r="X33" s="42">
        <f t="shared" ref="X33" si="25">SUM(X34:X50)</f>
        <v>1250.5286328460879</v>
      </c>
    </row>
    <row r="34" spans="1:24" ht="11.25" customHeight="1" x14ac:dyDescent="0.2">
      <c r="A34" s="39" t="s">
        <v>55</v>
      </c>
      <c r="B34" s="23" t="s">
        <v>56</v>
      </c>
      <c r="C34" s="30">
        <f>FC_TRA_RAIL_MTU_E!C34+FC_TRA_RAIL_CPT_E!C34+FC_TRA_RAIL_HST_E!C34+FC_TRA_RAIL_FRT_E!C34</f>
        <v>0</v>
      </c>
      <c r="D34" s="30">
        <f>FC_TRA_RAIL_MTU_E!D34+FC_TRA_RAIL_CPT_E!D34+FC_TRA_RAIL_HST_E!D34+FC_TRA_RAIL_FRT_E!D34</f>
        <v>0</v>
      </c>
      <c r="E34" s="30">
        <f>FC_TRA_RAIL_MTU_E!E34+FC_TRA_RAIL_CPT_E!E34+FC_TRA_RAIL_HST_E!E34+FC_TRA_RAIL_FRT_E!E34</f>
        <v>0</v>
      </c>
      <c r="F34" s="30">
        <f>FC_TRA_RAIL_MTU_E!F34+FC_TRA_RAIL_CPT_E!F34+FC_TRA_RAIL_HST_E!F34+FC_TRA_RAIL_FRT_E!F34</f>
        <v>0</v>
      </c>
      <c r="G34" s="30">
        <f>FC_TRA_RAIL_MTU_E!G34+FC_TRA_RAIL_CPT_E!G34+FC_TRA_RAIL_HST_E!G34+FC_TRA_RAIL_FRT_E!G34</f>
        <v>0</v>
      </c>
      <c r="H34" s="30">
        <f>FC_TRA_RAIL_MTU_E!H34+FC_TRA_RAIL_CPT_E!H34+FC_TRA_RAIL_HST_E!H34+FC_TRA_RAIL_FRT_E!H34</f>
        <v>0</v>
      </c>
      <c r="I34" s="30">
        <f>FC_TRA_RAIL_MTU_E!I34+FC_TRA_RAIL_CPT_E!I34+FC_TRA_RAIL_HST_E!I34+FC_TRA_RAIL_FRT_E!I34</f>
        <v>0</v>
      </c>
      <c r="J34" s="30">
        <f>FC_TRA_RAIL_MTU_E!J34+FC_TRA_RAIL_CPT_E!J34+FC_TRA_RAIL_HST_E!J34+FC_TRA_RAIL_FRT_E!J34</f>
        <v>0</v>
      </c>
      <c r="K34" s="30">
        <f>FC_TRA_RAIL_MTU_E!K34+FC_TRA_RAIL_CPT_E!K34+FC_TRA_RAIL_HST_E!K34+FC_TRA_RAIL_FRT_E!K34</f>
        <v>0</v>
      </c>
      <c r="L34" s="30">
        <f>FC_TRA_RAIL_MTU_E!L34+FC_TRA_RAIL_CPT_E!L34+FC_TRA_RAIL_HST_E!L34+FC_TRA_RAIL_FRT_E!L34</f>
        <v>0</v>
      </c>
      <c r="M34" s="30">
        <f>FC_TRA_RAIL_MTU_E!M34+FC_TRA_RAIL_CPT_E!M34+FC_TRA_RAIL_HST_E!M34+FC_TRA_RAIL_FRT_E!M34</f>
        <v>0</v>
      </c>
      <c r="N34" s="30">
        <f>FC_TRA_RAIL_MTU_E!N34+FC_TRA_RAIL_CPT_E!N34+FC_TRA_RAIL_HST_E!N34+FC_TRA_RAIL_FRT_E!N34</f>
        <v>0</v>
      </c>
      <c r="O34" s="30">
        <f>FC_TRA_RAIL_MTU_E!O34+FC_TRA_RAIL_CPT_E!O34+FC_TRA_RAIL_HST_E!O34+FC_TRA_RAIL_FRT_E!O34</f>
        <v>0</v>
      </c>
      <c r="P34" s="30">
        <f>FC_TRA_RAIL_MTU_E!P34+FC_TRA_RAIL_CPT_E!P34+FC_TRA_RAIL_HST_E!P34+FC_TRA_RAIL_FRT_E!P34</f>
        <v>0</v>
      </c>
      <c r="Q34" s="30">
        <f>FC_TRA_RAIL_MTU_E!Q34+FC_TRA_RAIL_CPT_E!Q34+FC_TRA_RAIL_HST_E!Q34+FC_TRA_RAIL_FRT_E!Q34</f>
        <v>0</v>
      </c>
      <c r="R34" s="30">
        <f>FC_TRA_RAIL_MTU_E!R34+FC_TRA_RAIL_CPT_E!R34+FC_TRA_RAIL_HST_E!R34+FC_TRA_RAIL_FRT_E!R34</f>
        <v>0</v>
      </c>
      <c r="S34" s="30">
        <f>FC_TRA_RAIL_MTU_E!S34+FC_TRA_RAIL_CPT_E!S34+FC_TRA_RAIL_HST_E!S34+FC_TRA_RAIL_FRT_E!S34</f>
        <v>0</v>
      </c>
      <c r="T34" s="30">
        <f>FC_TRA_RAIL_MTU_E!T34+FC_TRA_RAIL_CPT_E!T34+FC_TRA_RAIL_HST_E!T34+FC_TRA_RAIL_FRT_E!T34</f>
        <v>0</v>
      </c>
      <c r="U34" s="30">
        <f>FC_TRA_RAIL_MTU_E!U34+FC_TRA_RAIL_CPT_E!U34+FC_TRA_RAIL_HST_E!U34+FC_TRA_RAIL_FRT_E!U34</f>
        <v>0</v>
      </c>
      <c r="V34" s="30">
        <f>FC_TRA_RAIL_MTU_E!V34+FC_TRA_RAIL_CPT_E!V34+FC_TRA_RAIL_HST_E!V34+FC_TRA_RAIL_FRT_E!V34</f>
        <v>0</v>
      </c>
      <c r="W34" s="30">
        <f>FC_TRA_RAIL_MTU_E!W34+FC_TRA_RAIL_CPT_E!W34+FC_TRA_RAIL_HST_E!W34+FC_TRA_RAIL_FRT_E!W34</f>
        <v>0</v>
      </c>
      <c r="X34" s="30">
        <f>FC_TRA_RAIL_MTU_E!X34+FC_TRA_RAIL_CPT_E!X34+FC_TRA_RAIL_HST_E!X34+FC_TRA_RAIL_FRT_E!X34</f>
        <v>0</v>
      </c>
    </row>
    <row r="35" spans="1:24" ht="11.25" customHeight="1" x14ac:dyDescent="0.2">
      <c r="A35" s="39" t="s">
        <v>57</v>
      </c>
      <c r="B35" s="23" t="s">
        <v>58</v>
      </c>
      <c r="C35" s="30">
        <f>FC_TRA_RAIL_MTU_E!C35+FC_TRA_RAIL_CPT_E!C35+FC_TRA_RAIL_HST_E!C35+FC_TRA_RAIL_FRT_E!C35</f>
        <v>0</v>
      </c>
      <c r="D35" s="30">
        <f>FC_TRA_RAIL_MTU_E!D35+FC_TRA_RAIL_CPT_E!D35+FC_TRA_RAIL_HST_E!D35+FC_TRA_RAIL_FRT_E!D35</f>
        <v>0</v>
      </c>
      <c r="E35" s="30">
        <f>FC_TRA_RAIL_MTU_E!E35+FC_TRA_RAIL_CPT_E!E35+FC_TRA_RAIL_HST_E!E35+FC_TRA_RAIL_FRT_E!E35</f>
        <v>0</v>
      </c>
      <c r="F35" s="30">
        <f>FC_TRA_RAIL_MTU_E!F35+FC_TRA_RAIL_CPT_E!F35+FC_TRA_RAIL_HST_E!F35+FC_TRA_RAIL_FRT_E!F35</f>
        <v>0</v>
      </c>
      <c r="G35" s="30">
        <f>FC_TRA_RAIL_MTU_E!G35+FC_TRA_RAIL_CPT_E!G35+FC_TRA_RAIL_HST_E!G35+FC_TRA_RAIL_FRT_E!G35</f>
        <v>0</v>
      </c>
      <c r="H35" s="30">
        <f>FC_TRA_RAIL_MTU_E!H35+FC_TRA_RAIL_CPT_E!H35+FC_TRA_RAIL_HST_E!H35+FC_TRA_RAIL_FRT_E!H35</f>
        <v>0</v>
      </c>
      <c r="I35" s="30">
        <f>FC_TRA_RAIL_MTU_E!I35+FC_TRA_RAIL_CPT_E!I35+FC_TRA_RAIL_HST_E!I35+FC_TRA_RAIL_FRT_E!I35</f>
        <v>0</v>
      </c>
      <c r="J35" s="30">
        <f>FC_TRA_RAIL_MTU_E!J35+FC_TRA_RAIL_CPT_E!J35+FC_TRA_RAIL_HST_E!J35+FC_TRA_RAIL_FRT_E!J35</f>
        <v>0</v>
      </c>
      <c r="K35" s="30">
        <f>FC_TRA_RAIL_MTU_E!K35+FC_TRA_RAIL_CPT_E!K35+FC_TRA_RAIL_HST_E!K35+FC_TRA_RAIL_FRT_E!K35</f>
        <v>0</v>
      </c>
      <c r="L35" s="30">
        <f>FC_TRA_RAIL_MTU_E!L35+FC_TRA_RAIL_CPT_E!L35+FC_TRA_RAIL_HST_E!L35+FC_TRA_RAIL_FRT_E!L35</f>
        <v>0</v>
      </c>
      <c r="M35" s="30">
        <f>FC_TRA_RAIL_MTU_E!M35+FC_TRA_RAIL_CPT_E!M35+FC_TRA_RAIL_HST_E!M35+FC_TRA_RAIL_FRT_E!M35</f>
        <v>0</v>
      </c>
      <c r="N35" s="30">
        <f>FC_TRA_RAIL_MTU_E!N35+FC_TRA_RAIL_CPT_E!N35+FC_TRA_RAIL_HST_E!N35+FC_TRA_RAIL_FRT_E!N35</f>
        <v>0</v>
      </c>
      <c r="O35" s="30">
        <f>FC_TRA_RAIL_MTU_E!O35+FC_TRA_RAIL_CPT_E!O35+FC_TRA_RAIL_HST_E!O35+FC_TRA_RAIL_FRT_E!O35</f>
        <v>0</v>
      </c>
      <c r="P35" s="30">
        <f>FC_TRA_RAIL_MTU_E!P35+FC_TRA_RAIL_CPT_E!P35+FC_TRA_RAIL_HST_E!P35+FC_TRA_RAIL_FRT_E!P35</f>
        <v>0</v>
      </c>
      <c r="Q35" s="30">
        <f>FC_TRA_RAIL_MTU_E!Q35+FC_TRA_RAIL_CPT_E!Q35+FC_TRA_RAIL_HST_E!Q35+FC_TRA_RAIL_FRT_E!Q35</f>
        <v>0</v>
      </c>
      <c r="R35" s="30">
        <f>FC_TRA_RAIL_MTU_E!R35+FC_TRA_RAIL_CPT_E!R35+FC_TRA_RAIL_HST_E!R35+FC_TRA_RAIL_FRT_E!R35</f>
        <v>0</v>
      </c>
      <c r="S35" s="30">
        <f>FC_TRA_RAIL_MTU_E!S35+FC_TRA_RAIL_CPT_E!S35+FC_TRA_RAIL_HST_E!S35+FC_TRA_RAIL_FRT_E!S35</f>
        <v>0</v>
      </c>
      <c r="T35" s="30">
        <f>FC_TRA_RAIL_MTU_E!T35+FC_TRA_RAIL_CPT_E!T35+FC_TRA_RAIL_HST_E!T35+FC_TRA_RAIL_FRT_E!T35</f>
        <v>0</v>
      </c>
      <c r="U35" s="30">
        <f>FC_TRA_RAIL_MTU_E!U35+FC_TRA_RAIL_CPT_E!U35+FC_TRA_RAIL_HST_E!U35+FC_TRA_RAIL_FRT_E!U35</f>
        <v>0</v>
      </c>
      <c r="V35" s="30">
        <f>FC_TRA_RAIL_MTU_E!V35+FC_TRA_RAIL_CPT_E!V35+FC_TRA_RAIL_HST_E!V35+FC_TRA_RAIL_FRT_E!V35</f>
        <v>0</v>
      </c>
      <c r="W35" s="30">
        <f>FC_TRA_RAIL_MTU_E!W35+FC_TRA_RAIL_CPT_E!W35+FC_TRA_RAIL_HST_E!W35+FC_TRA_RAIL_FRT_E!W35</f>
        <v>0</v>
      </c>
      <c r="X35" s="30">
        <f>FC_TRA_RAIL_MTU_E!X35+FC_TRA_RAIL_CPT_E!X35+FC_TRA_RAIL_HST_E!X35+FC_TRA_RAIL_FRT_E!X35</f>
        <v>0</v>
      </c>
    </row>
    <row r="36" spans="1:24" ht="11.25" customHeight="1" x14ac:dyDescent="0.2">
      <c r="A36" s="39" t="s">
        <v>59</v>
      </c>
      <c r="B36" s="23" t="s">
        <v>60</v>
      </c>
      <c r="C36" s="30">
        <f>FC_TRA_RAIL_MTU_E!C36+FC_TRA_RAIL_CPT_E!C36+FC_TRA_RAIL_HST_E!C36+FC_TRA_RAIL_FRT_E!C36</f>
        <v>0</v>
      </c>
      <c r="D36" s="30">
        <f>FC_TRA_RAIL_MTU_E!D36+FC_TRA_RAIL_CPT_E!D36+FC_TRA_RAIL_HST_E!D36+FC_TRA_RAIL_FRT_E!D36</f>
        <v>0</v>
      </c>
      <c r="E36" s="30">
        <f>FC_TRA_RAIL_MTU_E!E36+FC_TRA_RAIL_CPT_E!E36+FC_TRA_RAIL_HST_E!E36+FC_TRA_RAIL_FRT_E!E36</f>
        <v>0</v>
      </c>
      <c r="F36" s="30">
        <f>FC_TRA_RAIL_MTU_E!F36+FC_TRA_RAIL_CPT_E!F36+FC_TRA_RAIL_HST_E!F36+FC_TRA_RAIL_FRT_E!F36</f>
        <v>0</v>
      </c>
      <c r="G36" s="30">
        <f>FC_TRA_RAIL_MTU_E!G36+FC_TRA_RAIL_CPT_E!G36+FC_TRA_RAIL_HST_E!G36+FC_TRA_RAIL_FRT_E!G36</f>
        <v>0</v>
      </c>
      <c r="H36" s="30">
        <f>FC_TRA_RAIL_MTU_E!H36+FC_TRA_RAIL_CPT_E!H36+FC_TRA_RAIL_HST_E!H36+FC_TRA_RAIL_FRT_E!H36</f>
        <v>0</v>
      </c>
      <c r="I36" s="30">
        <f>FC_TRA_RAIL_MTU_E!I36+FC_TRA_RAIL_CPT_E!I36+FC_TRA_RAIL_HST_E!I36+FC_TRA_RAIL_FRT_E!I36</f>
        <v>0</v>
      </c>
      <c r="J36" s="30">
        <f>FC_TRA_RAIL_MTU_E!J36+FC_TRA_RAIL_CPT_E!J36+FC_TRA_RAIL_HST_E!J36+FC_TRA_RAIL_FRT_E!J36</f>
        <v>0</v>
      </c>
      <c r="K36" s="30">
        <f>FC_TRA_RAIL_MTU_E!K36+FC_TRA_RAIL_CPT_E!K36+FC_TRA_RAIL_HST_E!K36+FC_TRA_RAIL_FRT_E!K36</f>
        <v>0</v>
      </c>
      <c r="L36" s="30">
        <f>FC_TRA_RAIL_MTU_E!L36+FC_TRA_RAIL_CPT_E!L36+FC_TRA_RAIL_HST_E!L36+FC_TRA_RAIL_FRT_E!L36</f>
        <v>0</v>
      </c>
      <c r="M36" s="30">
        <f>FC_TRA_RAIL_MTU_E!M36+FC_TRA_RAIL_CPT_E!M36+FC_TRA_RAIL_HST_E!M36+FC_TRA_RAIL_FRT_E!M36</f>
        <v>0</v>
      </c>
      <c r="N36" s="30">
        <f>FC_TRA_RAIL_MTU_E!N36+FC_TRA_RAIL_CPT_E!N36+FC_TRA_RAIL_HST_E!N36+FC_TRA_RAIL_FRT_E!N36</f>
        <v>0</v>
      </c>
      <c r="O36" s="30">
        <f>FC_TRA_RAIL_MTU_E!O36+FC_TRA_RAIL_CPT_E!O36+FC_TRA_RAIL_HST_E!O36+FC_TRA_RAIL_FRT_E!O36</f>
        <v>0</v>
      </c>
      <c r="P36" s="30">
        <f>FC_TRA_RAIL_MTU_E!P36+FC_TRA_RAIL_CPT_E!P36+FC_TRA_RAIL_HST_E!P36+FC_TRA_RAIL_FRT_E!P36</f>
        <v>0</v>
      </c>
      <c r="Q36" s="30">
        <f>FC_TRA_RAIL_MTU_E!Q36+FC_TRA_RAIL_CPT_E!Q36+FC_TRA_RAIL_HST_E!Q36+FC_TRA_RAIL_FRT_E!Q36</f>
        <v>0</v>
      </c>
      <c r="R36" s="30">
        <f>FC_TRA_RAIL_MTU_E!R36+FC_TRA_RAIL_CPT_E!R36+FC_TRA_RAIL_HST_E!R36+FC_TRA_RAIL_FRT_E!R36</f>
        <v>0</v>
      </c>
      <c r="S36" s="30">
        <f>FC_TRA_RAIL_MTU_E!S36+FC_TRA_RAIL_CPT_E!S36+FC_TRA_RAIL_HST_E!S36+FC_TRA_RAIL_FRT_E!S36</f>
        <v>0</v>
      </c>
      <c r="T36" s="30">
        <f>FC_TRA_RAIL_MTU_E!T36+FC_TRA_RAIL_CPT_E!T36+FC_TRA_RAIL_HST_E!T36+FC_TRA_RAIL_FRT_E!T36</f>
        <v>0</v>
      </c>
      <c r="U36" s="30">
        <f>FC_TRA_RAIL_MTU_E!U36+FC_TRA_RAIL_CPT_E!U36+FC_TRA_RAIL_HST_E!U36+FC_TRA_RAIL_FRT_E!U36</f>
        <v>1.1177987962166808E-3</v>
      </c>
      <c r="V36" s="30">
        <f>FC_TRA_RAIL_MTU_E!V36+FC_TRA_RAIL_CPT_E!V36+FC_TRA_RAIL_HST_E!V36+FC_TRA_RAIL_FRT_E!V36</f>
        <v>0</v>
      </c>
      <c r="W36" s="30">
        <f>FC_TRA_RAIL_MTU_E!W36+FC_TRA_RAIL_CPT_E!W36+FC_TRA_RAIL_HST_E!W36+FC_TRA_RAIL_FRT_E!W36</f>
        <v>0</v>
      </c>
      <c r="X36" s="30">
        <f>FC_TRA_RAIL_MTU_E!X36+FC_TRA_RAIL_CPT_E!X36+FC_TRA_RAIL_HST_E!X36+FC_TRA_RAIL_FRT_E!X36</f>
        <v>0</v>
      </c>
    </row>
    <row r="37" spans="1:24" ht="11.25" customHeight="1" x14ac:dyDescent="0.2">
      <c r="A37" s="39" t="s">
        <v>61</v>
      </c>
      <c r="B37" s="23" t="s">
        <v>62</v>
      </c>
      <c r="C37" s="30">
        <f>FC_TRA_RAIL_MTU_E!C37+FC_TRA_RAIL_CPT_E!C37+FC_TRA_RAIL_HST_E!C37+FC_TRA_RAIL_FRT_E!C37</f>
        <v>0</v>
      </c>
      <c r="D37" s="30">
        <f>FC_TRA_RAIL_MTU_E!D37+FC_TRA_RAIL_CPT_E!D37+FC_TRA_RAIL_HST_E!D37+FC_TRA_RAIL_FRT_E!D37</f>
        <v>0</v>
      </c>
      <c r="E37" s="30">
        <f>FC_TRA_RAIL_MTU_E!E37+FC_TRA_RAIL_CPT_E!E37+FC_TRA_RAIL_HST_E!E37+FC_TRA_RAIL_FRT_E!E37</f>
        <v>0</v>
      </c>
      <c r="F37" s="30">
        <f>FC_TRA_RAIL_MTU_E!F37+FC_TRA_RAIL_CPT_E!F37+FC_TRA_RAIL_HST_E!F37+FC_TRA_RAIL_FRT_E!F37</f>
        <v>0</v>
      </c>
      <c r="G37" s="30">
        <f>FC_TRA_RAIL_MTU_E!G37+FC_TRA_RAIL_CPT_E!G37+FC_TRA_RAIL_HST_E!G37+FC_TRA_RAIL_FRT_E!G37</f>
        <v>0</v>
      </c>
      <c r="H37" s="30">
        <f>FC_TRA_RAIL_MTU_E!H37+FC_TRA_RAIL_CPT_E!H37+FC_TRA_RAIL_HST_E!H37+FC_TRA_RAIL_FRT_E!H37</f>
        <v>0</v>
      </c>
      <c r="I37" s="30">
        <f>FC_TRA_RAIL_MTU_E!I37+FC_TRA_RAIL_CPT_E!I37+FC_TRA_RAIL_HST_E!I37+FC_TRA_RAIL_FRT_E!I37</f>
        <v>0</v>
      </c>
      <c r="J37" s="30">
        <f>FC_TRA_RAIL_MTU_E!J37+FC_TRA_RAIL_CPT_E!J37+FC_TRA_RAIL_HST_E!J37+FC_TRA_RAIL_FRT_E!J37</f>
        <v>0</v>
      </c>
      <c r="K37" s="30">
        <f>FC_TRA_RAIL_MTU_E!K37+FC_TRA_RAIL_CPT_E!K37+FC_TRA_RAIL_HST_E!K37+FC_TRA_RAIL_FRT_E!K37</f>
        <v>0</v>
      </c>
      <c r="L37" s="30">
        <f>FC_TRA_RAIL_MTU_E!L37+FC_TRA_RAIL_CPT_E!L37+FC_TRA_RAIL_HST_E!L37+FC_TRA_RAIL_FRT_E!L37</f>
        <v>0</v>
      </c>
      <c r="M37" s="30">
        <f>FC_TRA_RAIL_MTU_E!M37+FC_TRA_RAIL_CPT_E!M37+FC_TRA_RAIL_HST_E!M37+FC_TRA_RAIL_FRT_E!M37</f>
        <v>0</v>
      </c>
      <c r="N37" s="30">
        <f>FC_TRA_RAIL_MTU_E!N37+FC_TRA_RAIL_CPT_E!N37+FC_TRA_RAIL_HST_E!N37+FC_TRA_RAIL_FRT_E!N37</f>
        <v>0</v>
      </c>
      <c r="O37" s="30">
        <f>FC_TRA_RAIL_MTU_E!O37+FC_TRA_RAIL_CPT_E!O37+FC_TRA_RAIL_HST_E!O37+FC_TRA_RAIL_FRT_E!O37</f>
        <v>0</v>
      </c>
      <c r="P37" s="30">
        <f>FC_TRA_RAIL_MTU_E!P37+FC_TRA_RAIL_CPT_E!P37+FC_TRA_RAIL_HST_E!P37+FC_TRA_RAIL_FRT_E!P37</f>
        <v>0</v>
      </c>
      <c r="Q37" s="30">
        <f>FC_TRA_RAIL_MTU_E!Q37+FC_TRA_RAIL_CPT_E!Q37+FC_TRA_RAIL_HST_E!Q37+FC_TRA_RAIL_FRT_E!Q37</f>
        <v>0</v>
      </c>
      <c r="R37" s="30">
        <f>FC_TRA_RAIL_MTU_E!R37+FC_TRA_RAIL_CPT_E!R37+FC_TRA_RAIL_HST_E!R37+FC_TRA_RAIL_FRT_E!R37</f>
        <v>0</v>
      </c>
      <c r="S37" s="30">
        <f>FC_TRA_RAIL_MTU_E!S37+FC_TRA_RAIL_CPT_E!S37+FC_TRA_RAIL_HST_E!S37+FC_TRA_RAIL_FRT_E!S37</f>
        <v>0</v>
      </c>
      <c r="T37" s="30">
        <f>FC_TRA_RAIL_MTU_E!T37+FC_TRA_RAIL_CPT_E!T37+FC_TRA_RAIL_HST_E!T37+FC_TRA_RAIL_FRT_E!T37</f>
        <v>2.0636285468615652E-3</v>
      </c>
      <c r="U37" s="30">
        <f>FC_TRA_RAIL_MTU_E!U37+FC_TRA_RAIL_CPT_E!U37+FC_TRA_RAIL_HST_E!U37+FC_TRA_RAIL_FRT_E!U37</f>
        <v>2.0636285468615648E-3</v>
      </c>
      <c r="V37" s="30">
        <f>FC_TRA_RAIL_MTU_E!V37+FC_TRA_RAIL_CPT_E!V37+FC_TRA_RAIL_HST_E!V37+FC_TRA_RAIL_FRT_E!V37</f>
        <v>2.0636285468615648E-3</v>
      </c>
      <c r="W37" s="30">
        <f>FC_TRA_RAIL_MTU_E!W37+FC_TRA_RAIL_CPT_E!W37+FC_TRA_RAIL_HST_E!W37+FC_TRA_RAIL_FRT_E!W37</f>
        <v>2.0636285468615648E-3</v>
      </c>
      <c r="X37" s="30">
        <f>FC_TRA_RAIL_MTU_E!X37+FC_TRA_RAIL_CPT_E!X37+FC_TRA_RAIL_HST_E!X37+FC_TRA_RAIL_FRT_E!X37</f>
        <v>0</v>
      </c>
    </row>
    <row r="38" spans="1:24" ht="11.25" customHeight="1" x14ac:dyDescent="0.2">
      <c r="A38" s="39" t="s">
        <v>63</v>
      </c>
      <c r="B38" s="23" t="s">
        <v>64</v>
      </c>
      <c r="C38" s="30">
        <f>FC_TRA_RAIL_MTU_E!C38+FC_TRA_RAIL_CPT_E!C38+FC_TRA_RAIL_HST_E!C38+FC_TRA_RAIL_FRT_E!C38</f>
        <v>0</v>
      </c>
      <c r="D38" s="30">
        <f>FC_TRA_RAIL_MTU_E!D38+FC_TRA_RAIL_CPT_E!D38+FC_TRA_RAIL_HST_E!D38+FC_TRA_RAIL_FRT_E!D38</f>
        <v>0</v>
      </c>
      <c r="E38" s="30">
        <f>FC_TRA_RAIL_MTU_E!E38+FC_TRA_RAIL_CPT_E!E38+FC_TRA_RAIL_HST_E!E38+FC_TRA_RAIL_FRT_E!E38</f>
        <v>0</v>
      </c>
      <c r="F38" s="30">
        <f>FC_TRA_RAIL_MTU_E!F38+FC_TRA_RAIL_CPT_E!F38+FC_TRA_RAIL_HST_E!F38+FC_TRA_RAIL_FRT_E!F38</f>
        <v>0</v>
      </c>
      <c r="G38" s="30">
        <f>FC_TRA_RAIL_MTU_E!G38+FC_TRA_RAIL_CPT_E!G38+FC_TRA_RAIL_HST_E!G38+FC_TRA_RAIL_FRT_E!G38</f>
        <v>0</v>
      </c>
      <c r="H38" s="30">
        <f>FC_TRA_RAIL_MTU_E!H38+FC_TRA_RAIL_CPT_E!H38+FC_TRA_RAIL_HST_E!H38+FC_TRA_RAIL_FRT_E!H38</f>
        <v>0</v>
      </c>
      <c r="I38" s="30">
        <f>FC_TRA_RAIL_MTU_E!I38+FC_TRA_RAIL_CPT_E!I38+FC_TRA_RAIL_HST_E!I38+FC_TRA_RAIL_FRT_E!I38</f>
        <v>0</v>
      </c>
      <c r="J38" s="30">
        <f>FC_TRA_RAIL_MTU_E!J38+FC_TRA_RAIL_CPT_E!J38+FC_TRA_RAIL_HST_E!J38+FC_TRA_RAIL_FRT_E!J38</f>
        <v>0</v>
      </c>
      <c r="K38" s="30">
        <f>FC_TRA_RAIL_MTU_E!K38+FC_TRA_RAIL_CPT_E!K38+FC_TRA_RAIL_HST_E!K38+FC_TRA_RAIL_FRT_E!K38</f>
        <v>0</v>
      </c>
      <c r="L38" s="30">
        <f>FC_TRA_RAIL_MTU_E!L38+FC_TRA_RAIL_CPT_E!L38+FC_TRA_RAIL_HST_E!L38+FC_TRA_RAIL_FRT_E!L38</f>
        <v>0</v>
      </c>
      <c r="M38" s="30">
        <f>FC_TRA_RAIL_MTU_E!M38+FC_TRA_RAIL_CPT_E!M38+FC_TRA_RAIL_HST_E!M38+FC_TRA_RAIL_FRT_E!M38</f>
        <v>0</v>
      </c>
      <c r="N38" s="30">
        <f>FC_TRA_RAIL_MTU_E!N38+FC_TRA_RAIL_CPT_E!N38+FC_TRA_RAIL_HST_E!N38+FC_TRA_RAIL_FRT_E!N38</f>
        <v>0</v>
      </c>
      <c r="O38" s="30">
        <f>FC_TRA_RAIL_MTU_E!O38+FC_TRA_RAIL_CPT_E!O38+FC_TRA_RAIL_HST_E!O38+FC_TRA_RAIL_FRT_E!O38</f>
        <v>0</v>
      </c>
      <c r="P38" s="30">
        <f>FC_TRA_RAIL_MTU_E!P38+FC_TRA_RAIL_CPT_E!P38+FC_TRA_RAIL_HST_E!P38+FC_TRA_RAIL_FRT_E!P38</f>
        <v>0</v>
      </c>
      <c r="Q38" s="30">
        <f>FC_TRA_RAIL_MTU_E!Q38+FC_TRA_RAIL_CPT_E!Q38+FC_TRA_RAIL_HST_E!Q38+FC_TRA_RAIL_FRT_E!Q38</f>
        <v>0</v>
      </c>
      <c r="R38" s="30">
        <f>FC_TRA_RAIL_MTU_E!R38+FC_TRA_RAIL_CPT_E!R38+FC_TRA_RAIL_HST_E!R38+FC_TRA_RAIL_FRT_E!R38</f>
        <v>0</v>
      </c>
      <c r="S38" s="30">
        <f>FC_TRA_RAIL_MTU_E!S38+FC_TRA_RAIL_CPT_E!S38+FC_TRA_RAIL_HST_E!S38+FC_TRA_RAIL_FRT_E!S38</f>
        <v>0</v>
      </c>
      <c r="T38" s="30">
        <f>FC_TRA_RAIL_MTU_E!T38+FC_TRA_RAIL_CPT_E!T38+FC_TRA_RAIL_HST_E!T38+FC_TRA_RAIL_FRT_E!T38</f>
        <v>0</v>
      </c>
      <c r="U38" s="30">
        <f>FC_TRA_RAIL_MTU_E!U38+FC_TRA_RAIL_CPT_E!U38+FC_TRA_RAIL_HST_E!U38+FC_TRA_RAIL_FRT_E!U38</f>
        <v>0</v>
      </c>
      <c r="V38" s="30">
        <f>FC_TRA_RAIL_MTU_E!V38+FC_TRA_RAIL_CPT_E!V38+FC_TRA_RAIL_HST_E!V38+FC_TRA_RAIL_FRT_E!V38</f>
        <v>0</v>
      </c>
      <c r="W38" s="30">
        <f>FC_TRA_RAIL_MTU_E!W38+FC_TRA_RAIL_CPT_E!W38+FC_TRA_RAIL_HST_E!W38+FC_TRA_RAIL_FRT_E!W38</f>
        <v>0</v>
      </c>
      <c r="X38" s="30">
        <f>FC_TRA_RAIL_MTU_E!X38+FC_TRA_RAIL_CPT_E!X38+FC_TRA_RAIL_HST_E!X38+FC_TRA_RAIL_FRT_E!X38</f>
        <v>0</v>
      </c>
    </row>
    <row r="39" spans="1:24" ht="11.25" customHeight="1" x14ac:dyDescent="0.2">
      <c r="A39" s="39" t="s">
        <v>65</v>
      </c>
      <c r="B39" s="23" t="s">
        <v>66</v>
      </c>
      <c r="C39" s="30">
        <f>FC_TRA_RAIL_MTU_E!C39+FC_TRA_RAIL_CPT_E!C39+FC_TRA_RAIL_HST_E!C39+FC_TRA_RAIL_FRT_E!C39</f>
        <v>0</v>
      </c>
      <c r="D39" s="30">
        <f>FC_TRA_RAIL_MTU_E!D39+FC_TRA_RAIL_CPT_E!D39+FC_TRA_RAIL_HST_E!D39+FC_TRA_RAIL_FRT_E!D39</f>
        <v>0</v>
      </c>
      <c r="E39" s="30">
        <f>FC_TRA_RAIL_MTU_E!E39+FC_TRA_RAIL_CPT_E!E39+FC_TRA_RAIL_HST_E!E39+FC_TRA_RAIL_FRT_E!E39</f>
        <v>0</v>
      </c>
      <c r="F39" s="30">
        <f>FC_TRA_RAIL_MTU_E!F39+FC_TRA_RAIL_CPT_E!F39+FC_TRA_RAIL_HST_E!F39+FC_TRA_RAIL_FRT_E!F39</f>
        <v>0</v>
      </c>
      <c r="G39" s="30">
        <f>FC_TRA_RAIL_MTU_E!G39+FC_TRA_RAIL_CPT_E!G39+FC_TRA_RAIL_HST_E!G39+FC_TRA_RAIL_FRT_E!G39</f>
        <v>0</v>
      </c>
      <c r="H39" s="30">
        <f>FC_TRA_RAIL_MTU_E!H39+FC_TRA_RAIL_CPT_E!H39+FC_TRA_RAIL_HST_E!H39+FC_TRA_RAIL_FRT_E!H39</f>
        <v>0</v>
      </c>
      <c r="I39" s="30">
        <f>FC_TRA_RAIL_MTU_E!I39+FC_TRA_RAIL_CPT_E!I39+FC_TRA_RAIL_HST_E!I39+FC_TRA_RAIL_FRT_E!I39</f>
        <v>0</v>
      </c>
      <c r="J39" s="30">
        <f>FC_TRA_RAIL_MTU_E!J39+FC_TRA_RAIL_CPT_E!J39+FC_TRA_RAIL_HST_E!J39+FC_TRA_RAIL_FRT_E!J39</f>
        <v>0</v>
      </c>
      <c r="K39" s="30">
        <f>FC_TRA_RAIL_MTU_E!K39+FC_TRA_RAIL_CPT_E!K39+FC_TRA_RAIL_HST_E!K39+FC_TRA_RAIL_FRT_E!K39</f>
        <v>0</v>
      </c>
      <c r="L39" s="30">
        <f>FC_TRA_RAIL_MTU_E!L39+FC_TRA_RAIL_CPT_E!L39+FC_TRA_RAIL_HST_E!L39+FC_TRA_RAIL_FRT_E!L39</f>
        <v>0</v>
      </c>
      <c r="M39" s="30">
        <f>FC_TRA_RAIL_MTU_E!M39+FC_TRA_RAIL_CPT_E!M39+FC_TRA_RAIL_HST_E!M39+FC_TRA_RAIL_FRT_E!M39</f>
        <v>0</v>
      </c>
      <c r="N39" s="30">
        <f>FC_TRA_RAIL_MTU_E!N39+FC_TRA_RAIL_CPT_E!N39+FC_TRA_RAIL_HST_E!N39+FC_TRA_RAIL_FRT_E!N39</f>
        <v>0</v>
      </c>
      <c r="O39" s="30">
        <f>FC_TRA_RAIL_MTU_E!O39+FC_TRA_RAIL_CPT_E!O39+FC_TRA_RAIL_HST_E!O39+FC_TRA_RAIL_FRT_E!O39</f>
        <v>0</v>
      </c>
      <c r="P39" s="30">
        <f>FC_TRA_RAIL_MTU_E!P39+FC_TRA_RAIL_CPT_E!P39+FC_TRA_RAIL_HST_E!P39+FC_TRA_RAIL_FRT_E!P39</f>
        <v>0</v>
      </c>
      <c r="Q39" s="30">
        <f>FC_TRA_RAIL_MTU_E!Q39+FC_TRA_RAIL_CPT_E!Q39+FC_TRA_RAIL_HST_E!Q39+FC_TRA_RAIL_FRT_E!Q39</f>
        <v>0</v>
      </c>
      <c r="R39" s="30">
        <f>FC_TRA_RAIL_MTU_E!R39+FC_TRA_RAIL_CPT_E!R39+FC_TRA_RAIL_HST_E!R39+FC_TRA_RAIL_FRT_E!R39</f>
        <v>0</v>
      </c>
      <c r="S39" s="30">
        <f>FC_TRA_RAIL_MTU_E!S39+FC_TRA_RAIL_CPT_E!S39+FC_TRA_RAIL_HST_E!S39+FC_TRA_RAIL_FRT_E!S39</f>
        <v>0</v>
      </c>
      <c r="T39" s="30">
        <f>FC_TRA_RAIL_MTU_E!T39+FC_TRA_RAIL_CPT_E!T39+FC_TRA_RAIL_HST_E!T39+FC_TRA_RAIL_FRT_E!T39</f>
        <v>0</v>
      </c>
      <c r="U39" s="30">
        <f>FC_TRA_RAIL_MTU_E!U39+FC_TRA_RAIL_CPT_E!U39+FC_TRA_RAIL_HST_E!U39+FC_TRA_RAIL_FRT_E!U39</f>
        <v>0</v>
      </c>
      <c r="V39" s="30">
        <f>FC_TRA_RAIL_MTU_E!V39+FC_TRA_RAIL_CPT_E!V39+FC_TRA_RAIL_HST_E!V39+FC_TRA_RAIL_FRT_E!V39</f>
        <v>0</v>
      </c>
      <c r="W39" s="30">
        <f>FC_TRA_RAIL_MTU_E!W39+FC_TRA_RAIL_CPT_E!W39+FC_TRA_RAIL_HST_E!W39+FC_TRA_RAIL_FRT_E!W39</f>
        <v>0</v>
      </c>
      <c r="X39" s="30">
        <f>FC_TRA_RAIL_MTU_E!X39+FC_TRA_RAIL_CPT_E!X39+FC_TRA_RAIL_HST_E!X39+FC_TRA_RAIL_FRT_E!X39</f>
        <v>0</v>
      </c>
    </row>
    <row r="40" spans="1:24" ht="11.25" customHeight="1" x14ac:dyDescent="0.2">
      <c r="A40" s="39" t="s">
        <v>67</v>
      </c>
      <c r="B40" s="23" t="s">
        <v>68</v>
      </c>
      <c r="C40" s="30">
        <f>FC_TRA_RAIL_MTU_E!C40+FC_TRA_RAIL_CPT_E!C40+FC_TRA_RAIL_HST_E!C40+FC_TRA_RAIL_FRT_E!C40</f>
        <v>0</v>
      </c>
      <c r="D40" s="30">
        <f>FC_TRA_RAIL_MTU_E!D40+FC_TRA_RAIL_CPT_E!D40+FC_TRA_RAIL_HST_E!D40+FC_TRA_RAIL_FRT_E!D40</f>
        <v>0</v>
      </c>
      <c r="E40" s="30">
        <f>FC_TRA_RAIL_MTU_E!E40+FC_TRA_RAIL_CPT_E!E40+FC_TRA_RAIL_HST_E!E40+FC_TRA_RAIL_FRT_E!E40</f>
        <v>0</v>
      </c>
      <c r="F40" s="30">
        <f>FC_TRA_RAIL_MTU_E!F40+FC_TRA_RAIL_CPT_E!F40+FC_TRA_RAIL_HST_E!F40+FC_TRA_RAIL_FRT_E!F40</f>
        <v>0</v>
      </c>
      <c r="G40" s="30">
        <f>FC_TRA_RAIL_MTU_E!G40+FC_TRA_RAIL_CPT_E!G40+FC_TRA_RAIL_HST_E!G40+FC_TRA_RAIL_FRT_E!G40</f>
        <v>0</v>
      </c>
      <c r="H40" s="30">
        <f>FC_TRA_RAIL_MTU_E!H40+FC_TRA_RAIL_CPT_E!H40+FC_TRA_RAIL_HST_E!H40+FC_TRA_RAIL_FRT_E!H40</f>
        <v>0</v>
      </c>
      <c r="I40" s="30">
        <f>FC_TRA_RAIL_MTU_E!I40+FC_TRA_RAIL_CPT_E!I40+FC_TRA_RAIL_HST_E!I40+FC_TRA_RAIL_FRT_E!I40</f>
        <v>0</v>
      </c>
      <c r="J40" s="30">
        <f>FC_TRA_RAIL_MTU_E!J40+FC_TRA_RAIL_CPT_E!J40+FC_TRA_RAIL_HST_E!J40+FC_TRA_RAIL_FRT_E!J40</f>
        <v>0</v>
      </c>
      <c r="K40" s="30">
        <f>FC_TRA_RAIL_MTU_E!K40+FC_TRA_RAIL_CPT_E!K40+FC_TRA_RAIL_HST_E!K40+FC_TRA_RAIL_FRT_E!K40</f>
        <v>0</v>
      </c>
      <c r="L40" s="30">
        <f>FC_TRA_RAIL_MTU_E!L40+FC_TRA_RAIL_CPT_E!L40+FC_TRA_RAIL_HST_E!L40+FC_TRA_RAIL_FRT_E!L40</f>
        <v>0</v>
      </c>
      <c r="M40" s="30">
        <f>FC_TRA_RAIL_MTU_E!M40+FC_TRA_RAIL_CPT_E!M40+FC_TRA_RAIL_HST_E!M40+FC_TRA_RAIL_FRT_E!M40</f>
        <v>0</v>
      </c>
      <c r="N40" s="30">
        <f>FC_TRA_RAIL_MTU_E!N40+FC_TRA_RAIL_CPT_E!N40+FC_TRA_RAIL_HST_E!N40+FC_TRA_RAIL_FRT_E!N40</f>
        <v>0</v>
      </c>
      <c r="O40" s="30">
        <f>FC_TRA_RAIL_MTU_E!O40+FC_TRA_RAIL_CPT_E!O40+FC_TRA_RAIL_HST_E!O40+FC_TRA_RAIL_FRT_E!O40</f>
        <v>0</v>
      </c>
      <c r="P40" s="30">
        <f>FC_TRA_RAIL_MTU_E!P40+FC_TRA_RAIL_CPT_E!P40+FC_TRA_RAIL_HST_E!P40+FC_TRA_RAIL_FRT_E!P40</f>
        <v>0</v>
      </c>
      <c r="Q40" s="30">
        <f>FC_TRA_RAIL_MTU_E!Q40+FC_TRA_RAIL_CPT_E!Q40+FC_TRA_RAIL_HST_E!Q40+FC_TRA_RAIL_FRT_E!Q40</f>
        <v>0</v>
      </c>
      <c r="R40" s="30">
        <f>FC_TRA_RAIL_MTU_E!R40+FC_TRA_RAIL_CPT_E!R40+FC_TRA_RAIL_HST_E!R40+FC_TRA_RAIL_FRT_E!R40</f>
        <v>0</v>
      </c>
      <c r="S40" s="30">
        <f>FC_TRA_RAIL_MTU_E!S40+FC_TRA_RAIL_CPT_E!S40+FC_TRA_RAIL_HST_E!S40+FC_TRA_RAIL_FRT_E!S40</f>
        <v>0</v>
      </c>
      <c r="T40" s="30">
        <f>FC_TRA_RAIL_MTU_E!T40+FC_TRA_RAIL_CPT_E!T40+FC_TRA_RAIL_HST_E!T40+FC_TRA_RAIL_FRT_E!T40</f>
        <v>0</v>
      </c>
      <c r="U40" s="30">
        <f>FC_TRA_RAIL_MTU_E!U40+FC_TRA_RAIL_CPT_E!U40+FC_TRA_RAIL_HST_E!U40+FC_TRA_RAIL_FRT_E!U40</f>
        <v>0</v>
      </c>
      <c r="V40" s="30">
        <f>FC_TRA_RAIL_MTU_E!V40+FC_TRA_RAIL_CPT_E!V40+FC_TRA_RAIL_HST_E!V40+FC_TRA_RAIL_FRT_E!V40</f>
        <v>0</v>
      </c>
      <c r="W40" s="30">
        <f>FC_TRA_RAIL_MTU_E!W40+FC_TRA_RAIL_CPT_E!W40+FC_TRA_RAIL_HST_E!W40+FC_TRA_RAIL_FRT_E!W40</f>
        <v>0</v>
      </c>
      <c r="X40" s="30">
        <f>FC_TRA_RAIL_MTU_E!X40+FC_TRA_RAIL_CPT_E!X40+FC_TRA_RAIL_HST_E!X40+FC_TRA_RAIL_FRT_E!X40</f>
        <v>0</v>
      </c>
    </row>
    <row r="41" spans="1:24" ht="11.25" customHeight="1" x14ac:dyDescent="0.2">
      <c r="A41" s="39" t="s">
        <v>69</v>
      </c>
      <c r="B41" s="23" t="s">
        <v>70</v>
      </c>
      <c r="C41" s="30">
        <f>FC_TRA_RAIL_MTU_E!C41+FC_TRA_RAIL_CPT_E!C41+FC_TRA_RAIL_HST_E!C41+FC_TRA_RAIL_FRT_E!C41</f>
        <v>0</v>
      </c>
      <c r="D41" s="30">
        <f>FC_TRA_RAIL_MTU_E!D41+FC_TRA_RAIL_CPT_E!D41+FC_TRA_RAIL_HST_E!D41+FC_TRA_RAIL_FRT_E!D41</f>
        <v>0</v>
      </c>
      <c r="E41" s="30">
        <f>FC_TRA_RAIL_MTU_E!E41+FC_TRA_RAIL_CPT_E!E41+FC_TRA_RAIL_HST_E!E41+FC_TRA_RAIL_FRT_E!E41</f>
        <v>0</v>
      </c>
      <c r="F41" s="30">
        <f>FC_TRA_RAIL_MTU_E!F41+FC_TRA_RAIL_CPT_E!F41+FC_TRA_RAIL_HST_E!F41+FC_TRA_RAIL_FRT_E!F41</f>
        <v>0</v>
      </c>
      <c r="G41" s="30">
        <f>FC_TRA_RAIL_MTU_E!G41+FC_TRA_RAIL_CPT_E!G41+FC_TRA_RAIL_HST_E!G41+FC_TRA_RAIL_FRT_E!G41</f>
        <v>0</v>
      </c>
      <c r="H41" s="30">
        <f>FC_TRA_RAIL_MTU_E!H41+FC_TRA_RAIL_CPT_E!H41+FC_TRA_RAIL_HST_E!H41+FC_TRA_RAIL_FRT_E!H41</f>
        <v>0</v>
      </c>
      <c r="I41" s="30">
        <f>FC_TRA_RAIL_MTU_E!I41+FC_TRA_RAIL_CPT_E!I41+FC_TRA_RAIL_HST_E!I41+FC_TRA_RAIL_FRT_E!I41</f>
        <v>0</v>
      </c>
      <c r="J41" s="30">
        <f>FC_TRA_RAIL_MTU_E!J41+FC_TRA_RAIL_CPT_E!J41+FC_TRA_RAIL_HST_E!J41+FC_TRA_RAIL_FRT_E!J41</f>
        <v>0</v>
      </c>
      <c r="K41" s="30">
        <f>FC_TRA_RAIL_MTU_E!K41+FC_TRA_RAIL_CPT_E!K41+FC_TRA_RAIL_HST_E!K41+FC_TRA_RAIL_FRT_E!K41</f>
        <v>0</v>
      </c>
      <c r="L41" s="30">
        <f>FC_TRA_RAIL_MTU_E!L41+FC_TRA_RAIL_CPT_E!L41+FC_TRA_RAIL_HST_E!L41+FC_TRA_RAIL_FRT_E!L41</f>
        <v>0</v>
      </c>
      <c r="M41" s="30">
        <f>FC_TRA_RAIL_MTU_E!M41+FC_TRA_RAIL_CPT_E!M41+FC_TRA_RAIL_HST_E!M41+FC_TRA_RAIL_FRT_E!M41</f>
        <v>0</v>
      </c>
      <c r="N41" s="30">
        <f>FC_TRA_RAIL_MTU_E!N41+FC_TRA_RAIL_CPT_E!N41+FC_TRA_RAIL_HST_E!N41+FC_TRA_RAIL_FRT_E!N41</f>
        <v>0</v>
      </c>
      <c r="O41" s="30">
        <f>FC_TRA_RAIL_MTU_E!O41+FC_TRA_RAIL_CPT_E!O41+FC_TRA_RAIL_HST_E!O41+FC_TRA_RAIL_FRT_E!O41</f>
        <v>0</v>
      </c>
      <c r="P41" s="30">
        <f>FC_TRA_RAIL_MTU_E!P41+FC_TRA_RAIL_CPT_E!P41+FC_TRA_RAIL_HST_E!P41+FC_TRA_RAIL_FRT_E!P41</f>
        <v>0</v>
      </c>
      <c r="Q41" s="30">
        <f>FC_TRA_RAIL_MTU_E!Q41+FC_TRA_RAIL_CPT_E!Q41+FC_TRA_RAIL_HST_E!Q41+FC_TRA_RAIL_FRT_E!Q41</f>
        <v>0</v>
      </c>
      <c r="R41" s="30">
        <f>FC_TRA_RAIL_MTU_E!R41+FC_TRA_RAIL_CPT_E!R41+FC_TRA_RAIL_HST_E!R41+FC_TRA_RAIL_FRT_E!R41</f>
        <v>0</v>
      </c>
      <c r="S41" s="30">
        <f>FC_TRA_RAIL_MTU_E!S41+FC_TRA_RAIL_CPT_E!S41+FC_TRA_RAIL_HST_E!S41+FC_TRA_RAIL_FRT_E!S41</f>
        <v>0</v>
      </c>
      <c r="T41" s="30">
        <f>FC_TRA_RAIL_MTU_E!T41+FC_TRA_RAIL_CPT_E!T41+FC_TRA_RAIL_HST_E!T41+FC_TRA_RAIL_FRT_E!T41</f>
        <v>0</v>
      </c>
      <c r="U41" s="30">
        <f>FC_TRA_RAIL_MTU_E!U41+FC_TRA_RAIL_CPT_E!U41+FC_TRA_RAIL_HST_E!U41+FC_TRA_RAIL_FRT_E!U41</f>
        <v>0</v>
      </c>
      <c r="V41" s="30">
        <f>FC_TRA_RAIL_MTU_E!V41+FC_TRA_RAIL_CPT_E!V41+FC_TRA_RAIL_HST_E!V41+FC_TRA_RAIL_FRT_E!V41</f>
        <v>0</v>
      </c>
      <c r="W41" s="30">
        <f>FC_TRA_RAIL_MTU_E!W41+FC_TRA_RAIL_CPT_E!W41+FC_TRA_RAIL_HST_E!W41+FC_TRA_RAIL_FRT_E!W41</f>
        <v>0</v>
      </c>
      <c r="X41" s="30">
        <f>FC_TRA_RAIL_MTU_E!X41+FC_TRA_RAIL_CPT_E!X41+FC_TRA_RAIL_HST_E!X41+FC_TRA_RAIL_FRT_E!X41</f>
        <v>0</v>
      </c>
    </row>
    <row r="42" spans="1:24" ht="11.25" customHeight="1" x14ac:dyDescent="0.2">
      <c r="A42" s="39" t="s">
        <v>71</v>
      </c>
      <c r="B42" s="23" t="s">
        <v>72</v>
      </c>
      <c r="C42" s="30">
        <f>FC_TRA_RAIL_MTU_E!C42+FC_TRA_RAIL_CPT_E!C42+FC_TRA_RAIL_HST_E!C42+FC_TRA_RAIL_FRT_E!C42</f>
        <v>0</v>
      </c>
      <c r="D42" s="30">
        <f>FC_TRA_RAIL_MTU_E!D42+FC_TRA_RAIL_CPT_E!D42+FC_TRA_RAIL_HST_E!D42+FC_TRA_RAIL_FRT_E!D42</f>
        <v>0</v>
      </c>
      <c r="E42" s="30">
        <f>FC_TRA_RAIL_MTU_E!E42+FC_TRA_RAIL_CPT_E!E42+FC_TRA_RAIL_HST_E!E42+FC_TRA_RAIL_FRT_E!E42</f>
        <v>0</v>
      </c>
      <c r="F42" s="30">
        <f>FC_TRA_RAIL_MTU_E!F42+FC_TRA_RAIL_CPT_E!F42+FC_TRA_RAIL_HST_E!F42+FC_TRA_RAIL_FRT_E!F42</f>
        <v>0</v>
      </c>
      <c r="G42" s="30">
        <f>FC_TRA_RAIL_MTU_E!G42+FC_TRA_RAIL_CPT_E!G42+FC_TRA_RAIL_HST_E!G42+FC_TRA_RAIL_FRT_E!G42</f>
        <v>0</v>
      </c>
      <c r="H42" s="30">
        <f>FC_TRA_RAIL_MTU_E!H42+FC_TRA_RAIL_CPT_E!H42+FC_TRA_RAIL_HST_E!H42+FC_TRA_RAIL_FRT_E!H42</f>
        <v>0</v>
      </c>
      <c r="I42" s="30">
        <f>FC_TRA_RAIL_MTU_E!I42+FC_TRA_RAIL_CPT_E!I42+FC_TRA_RAIL_HST_E!I42+FC_TRA_RAIL_FRT_E!I42</f>
        <v>0</v>
      </c>
      <c r="J42" s="30">
        <f>FC_TRA_RAIL_MTU_E!J42+FC_TRA_RAIL_CPT_E!J42+FC_TRA_RAIL_HST_E!J42+FC_TRA_RAIL_FRT_E!J42</f>
        <v>0</v>
      </c>
      <c r="K42" s="30">
        <f>FC_TRA_RAIL_MTU_E!K42+FC_TRA_RAIL_CPT_E!K42+FC_TRA_RAIL_HST_E!K42+FC_TRA_RAIL_FRT_E!K42</f>
        <v>0</v>
      </c>
      <c r="L42" s="30">
        <f>FC_TRA_RAIL_MTU_E!L42+FC_TRA_RAIL_CPT_E!L42+FC_TRA_RAIL_HST_E!L42+FC_TRA_RAIL_FRT_E!L42</f>
        <v>0</v>
      </c>
      <c r="M42" s="30">
        <f>FC_TRA_RAIL_MTU_E!M42+FC_TRA_RAIL_CPT_E!M42+FC_TRA_RAIL_HST_E!M42+FC_TRA_RAIL_FRT_E!M42</f>
        <v>0</v>
      </c>
      <c r="N42" s="30">
        <f>FC_TRA_RAIL_MTU_E!N42+FC_TRA_RAIL_CPT_E!N42+FC_TRA_RAIL_HST_E!N42+FC_TRA_RAIL_FRT_E!N42</f>
        <v>0</v>
      </c>
      <c r="O42" s="30">
        <f>FC_TRA_RAIL_MTU_E!O42+FC_TRA_RAIL_CPT_E!O42+FC_TRA_RAIL_HST_E!O42+FC_TRA_RAIL_FRT_E!O42</f>
        <v>0</v>
      </c>
      <c r="P42" s="30">
        <f>FC_TRA_RAIL_MTU_E!P42+FC_TRA_RAIL_CPT_E!P42+FC_TRA_RAIL_HST_E!P42+FC_TRA_RAIL_FRT_E!P42</f>
        <v>0</v>
      </c>
      <c r="Q42" s="30">
        <f>FC_TRA_RAIL_MTU_E!Q42+FC_TRA_RAIL_CPT_E!Q42+FC_TRA_RAIL_HST_E!Q42+FC_TRA_RAIL_FRT_E!Q42</f>
        <v>0</v>
      </c>
      <c r="R42" s="30">
        <f>FC_TRA_RAIL_MTU_E!R42+FC_TRA_RAIL_CPT_E!R42+FC_TRA_RAIL_HST_E!R42+FC_TRA_RAIL_FRT_E!R42</f>
        <v>0</v>
      </c>
      <c r="S42" s="30">
        <f>FC_TRA_RAIL_MTU_E!S42+FC_TRA_RAIL_CPT_E!S42+FC_TRA_RAIL_HST_E!S42+FC_TRA_RAIL_FRT_E!S42</f>
        <v>0</v>
      </c>
      <c r="T42" s="30">
        <f>FC_TRA_RAIL_MTU_E!T42+FC_TRA_RAIL_CPT_E!T42+FC_TRA_RAIL_HST_E!T42+FC_TRA_RAIL_FRT_E!T42</f>
        <v>0</v>
      </c>
      <c r="U42" s="30">
        <f>FC_TRA_RAIL_MTU_E!U42+FC_TRA_RAIL_CPT_E!U42+FC_TRA_RAIL_HST_E!U42+FC_TRA_RAIL_FRT_E!U42</f>
        <v>0</v>
      </c>
      <c r="V42" s="30">
        <f>FC_TRA_RAIL_MTU_E!V42+FC_TRA_RAIL_CPT_E!V42+FC_TRA_RAIL_HST_E!V42+FC_TRA_RAIL_FRT_E!V42</f>
        <v>0</v>
      </c>
      <c r="W42" s="30">
        <f>FC_TRA_RAIL_MTU_E!W42+FC_TRA_RAIL_CPT_E!W42+FC_TRA_RAIL_HST_E!W42+FC_TRA_RAIL_FRT_E!W42</f>
        <v>0</v>
      </c>
      <c r="X42" s="30">
        <f>FC_TRA_RAIL_MTU_E!X42+FC_TRA_RAIL_CPT_E!X42+FC_TRA_RAIL_HST_E!X42+FC_TRA_RAIL_FRT_E!X42</f>
        <v>0</v>
      </c>
    </row>
    <row r="43" spans="1:24" ht="11.25" customHeight="1" x14ac:dyDescent="0.2">
      <c r="A43" s="39" t="s">
        <v>73</v>
      </c>
      <c r="B43" s="23" t="s">
        <v>74</v>
      </c>
      <c r="C43" s="30">
        <f>FC_TRA_RAIL_MTU_E!C43+FC_TRA_RAIL_CPT_E!C43+FC_TRA_RAIL_HST_E!C43+FC_TRA_RAIL_FRT_E!C43</f>
        <v>2930.2192605331034</v>
      </c>
      <c r="D43" s="30">
        <f>FC_TRA_RAIL_MTU_E!D43+FC_TRA_RAIL_CPT_E!D43+FC_TRA_RAIL_HST_E!D43+FC_TRA_RAIL_FRT_E!D43</f>
        <v>2589.883404987102</v>
      </c>
      <c r="E43" s="30">
        <f>FC_TRA_RAIL_MTU_E!E43+FC_TRA_RAIL_CPT_E!E43+FC_TRA_RAIL_HST_E!E43+FC_TRA_RAIL_FRT_E!E43</f>
        <v>2590.7347377472051</v>
      </c>
      <c r="F43" s="30">
        <f>FC_TRA_RAIL_MTU_E!F43+FC_TRA_RAIL_CPT_E!F43+FC_TRA_RAIL_HST_E!F43+FC_TRA_RAIL_FRT_E!F43</f>
        <v>2620.2025795356831</v>
      </c>
      <c r="G43" s="30">
        <f>FC_TRA_RAIL_MTU_E!G43+FC_TRA_RAIL_CPT_E!G43+FC_TRA_RAIL_HST_E!G43+FC_TRA_RAIL_FRT_E!G43</f>
        <v>2665.5844368013754</v>
      </c>
      <c r="H43" s="30">
        <f>FC_TRA_RAIL_MTU_E!H43+FC_TRA_RAIL_CPT_E!H43+FC_TRA_RAIL_HST_E!H43+FC_TRA_RAIL_FRT_E!H43</f>
        <v>2506.6365434221843</v>
      </c>
      <c r="I43" s="30">
        <f>FC_TRA_RAIL_MTU_E!I43+FC_TRA_RAIL_CPT_E!I43+FC_TRA_RAIL_HST_E!I43+FC_TRA_RAIL_FRT_E!I43</f>
        <v>2399.1095442820292</v>
      </c>
      <c r="J43" s="30">
        <f>FC_TRA_RAIL_MTU_E!J43+FC_TRA_RAIL_CPT_E!J43+FC_TRA_RAIL_HST_E!J43+FC_TRA_RAIL_FRT_E!J43</f>
        <v>2582.9388650042993</v>
      </c>
      <c r="K43" s="30">
        <f>FC_TRA_RAIL_MTU_E!K43+FC_TRA_RAIL_CPT_E!K43+FC_TRA_RAIL_HST_E!K43+FC_TRA_RAIL_FRT_E!K43</f>
        <v>2492.2788478073944</v>
      </c>
      <c r="L43" s="30">
        <f>FC_TRA_RAIL_MTU_E!L43+FC_TRA_RAIL_CPT_E!L43+FC_TRA_RAIL_HST_E!L43+FC_TRA_RAIL_FRT_E!L43</f>
        <v>2180.5814273430783</v>
      </c>
      <c r="M43" s="30">
        <f>FC_TRA_RAIL_MTU_E!M43+FC_TRA_RAIL_CPT_E!M43+FC_TRA_RAIL_HST_E!M43+FC_TRA_RAIL_FRT_E!M43</f>
        <v>2198.3277730008599</v>
      </c>
      <c r="N43" s="30">
        <f>FC_TRA_RAIL_MTU_E!N43+FC_TRA_RAIL_CPT_E!N43+FC_TRA_RAIL_HST_E!N43+FC_TRA_RAIL_FRT_E!N43</f>
        <v>2084.7987102321581</v>
      </c>
      <c r="O43" s="30">
        <f>FC_TRA_RAIL_MTU_E!O43+FC_TRA_RAIL_CPT_E!O43+FC_TRA_RAIL_HST_E!O43+FC_TRA_RAIL_FRT_E!O43</f>
        <v>2099.1346517626826</v>
      </c>
      <c r="P43" s="30">
        <f>FC_TRA_RAIL_MTU_E!P43+FC_TRA_RAIL_CPT_E!P43+FC_TRA_RAIL_HST_E!P43+FC_TRA_RAIL_FRT_E!P43</f>
        <v>1496.6918314703357</v>
      </c>
      <c r="Q43" s="30">
        <f>FC_TRA_RAIL_MTU_E!Q43+FC_TRA_RAIL_CPT_E!Q43+FC_TRA_RAIL_HST_E!Q43+FC_TRA_RAIL_FRT_E!Q43</f>
        <v>1412.029664660361</v>
      </c>
      <c r="R43" s="30">
        <f>FC_TRA_RAIL_MTU_E!R43+FC_TRA_RAIL_CPT_E!R43+FC_TRA_RAIL_HST_E!R43+FC_TRA_RAIL_FRT_E!R43</f>
        <v>1377.8283748925192</v>
      </c>
      <c r="S43" s="30">
        <f>FC_TRA_RAIL_MTU_E!S43+FC_TRA_RAIL_CPT_E!S43+FC_TRA_RAIL_HST_E!S43+FC_TRA_RAIL_FRT_E!S43</f>
        <v>1322.9044711951849</v>
      </c>
      <c r="T43" s="30">
        <f>FC_TRA_RAIL_MTU_E!T43+FC_TRA_RAIL_CPT_E!T43+FC_TRA_RAIL_HST_E!T43+FC_TRA_RAIL_FRT_E!T43</f>
        <v>1297.8112639724852</v>
      </c>
      <c r="U43" s="30">
        <f>FC_TRA_RAIL_MTU_E!U43+FC_TRA_RAIL_CPT_E!U43+FC_TRA_RAIL_HST_E!U43+FC_TRA_RAIL_FRT_E!U43</f>
        <v>1243.76543422184</v>
      </c>
      <c r="V43" s="30">
        <f>FC_TRA_RAIL_MTU_E!V43+FC_TRA_RAIL_CPT_E!V43+FC_TRA_RAIL_HST_E!V43+FC_TRA_RAIL_FRT_E!V43</f>
        <v>1231.5257093723126</v>
      </c>
      <c r="W43" s="30">
        <f>FC_TRA_RAIL_MTU_E!W43+FC_TRA_RAIL_CPT_E!W43+FC_TRA_RAIL_HST_E!W43+FC_TRA_RAIL_FRT_E!W43</f>
        <v>1075.1344797936372</v>
      </c>
      <c r="X43" s="30">
        <f>FC_TRA_RAIL_MTU_E!X43+FC_TRA_RAIL_CPT_E!X43+FC_TRA_RAIL_HST_E!X43+FC_TRA_RAIL_FRT_E!X43</f>
        <v>1250.5286328460879</v>
      </c>
    </row>
    <row r="44" spans="1:24" ht="11.25" customHeight="1" x14ac:dyDescent="0.2">
      <c r="A44" s="39" t="s">
        <v>75</v>
      </c>
      <c r="B44" s="23" t="s">
        <v>76</v>
      </c>
      <c r="C44" s="30">
        <f>FC_TRA_RAIL_MTU_E!C44+FC_TRA_RAIL_CPT_E!C44+FC_TRA_RAIL_HST_E!C44+FC_TRA_RAIL_FRT_E!C44</f>
        <v>3.8596732588134142</v>
      </c>
      <c r="D44" s="30">
        <f>FC_TRA_RAIL_MTU_E!D44+FC_TRA_RAIL_CPT_E!D44+FC_TRA_RAIL_HST_E!D44+FC_TRA_RAIL_FRT_E!D44</f>
        <v>0</v>
      </c>
      <c r="E44" s="30">
        <f>FC_TRA_RAIL_MTU_E!E44+FC_TRA_RAIL_CPT_E!E44+FC_TRA_RAIL_HST_E!E44+FC_TRA_RAIL_FRT_E!E44</f>
        <v>0</v>
      </c>
      <c r="F44" s="30">
        <f>FC_TRA_RAIL_MTU_E!F44+FC_TRA_RAIL_CPT_E!F44+FC_TRA_RAIL_HST_E!F44+FC_TRA_RAIL_FRT_E!F44</f>
        <v>0</v>
      </c>
      <c r="G44" s="30">
        <f>FC_TRA_RAIL_MTU_E!G44+FC_TRA_RAIL_CPT_E!G44+FC_TRA_RAIL_HST_E!G44+FC_TRA_RAIL_FRT_E!G44</f>
        <v>0</v>
      </c>
      <c r="H44" s="30">
        <f>FC_TRA_RAIL_MTU_E!H44+FC_TRA_RAIL_CPT_E!H44+FC_TRA_RAIL_HST_E!H44+FC_TRA_RAIL_FRT_E!H44</f>
        <v>0.96491831470335332</v>
      </c>
      <c r="I44" s="30">
        <f>FC_TRA_RAIL_MTU_E!I44+FC_TRA_RAIL_CPT_E!I44+FC_TRA_RAIL_HST_E!I44+FC_TRA_RAIL_FRT_E!I44</f>
        <v>0</v>
      </c>
      <c r="J44" s="30">
        <f>FC_TRA_RAIL_MTU_E!J44+FC_TRA_RAIL_CPT_E!J44+FC_TRA_RAIL_HST_E!J44+FC_TRA_RAIL_FRT_E!J44</f>
        <v>0</v>
      </c>
      <c r="K44" s="30">
        <f>FC_TRA_RAIL_MTU_E!K44+FC_TRA_RAIL_CPT_E!K44+FC_TRA_RAIL_HST_E!K44+FC_TRA_RAIL_FRT_E!K44</f>
        <v>0.96491831470335332</v>
      </c>
      <c r="L44" s="30">
        <f>FC_TRA_RAIL_MTU_E!L44+FC_TRA_RAIL_CPT_E!L44+FC_TRA_RAIL_HST_E!L44+FC_TRA_RAIL_FRT_E!L44</f>
        <v>0</v>
      </c>
      <c r="M44" s="30">
        <f>FC_TRA_RAIL_MTU_E!M44+FC_TRA_RAIL_CPT_E!M44+FC_TRA_RAIL_HST_E!M44+FC_TRA_RAIL_FRT_E!M44</f>
        <v>0</v>
      </c>
      <c r="N44" s="30">
        <f>FC_TRA_RAIL_MTU_E!N44+FC_TRA_RAIL_CPT_E!N44+FC_TRA_RAIL_HST_E!N44+FC_TRA_RAIL_FRT_E!N44</f>
        <v>0</v>
      </c>
      <c r="O44" s="30">
        <f>FC_TRA_RAIL_MTU_E!O44+FC_TRA_RAIL_CPT_E!O44+FC_TRA_RAIL_HST_E!O44+FC_TRA_RAIL_FRT_E!O44</f>
        <v>0</v>
      </c>
      <c r="P44" s="30">
        <f>FC_TRA_RAIL_MTU_E!P44+FC_TRA_RAIL_CPT_E!P44+FC_TRA_RAIL_HST_E!P44+FC_TRA_RAIL_FRT_E!P44</f>
        <v>0</v>
      </c>
      <c r="Q44" s="30">
        <f>FC_TRA_RAIL_MTU_E!Q44+FC_TRA_RAIL_CPT_E!Q44+FC_TRA_RAIL_HST_E!Q44+FC_TRA_RAIL_FRT_E!Q44</f>
        <v>0</v>
      </c>
      <c r="R44" s="30">
        <f>FC_TRA_RAIL_MTU_E!R44+FC_TRA_RAIL_CPT_E!R44+FC_TRA_RAIL_HST_E!R44+FC_TRA_RAIL_FRT_E!R44</f>
        <v>0</v>
      </c>
      <c r="S44" s="30">
        <f>FC_TRA_RAIL_MTU_E!S44+FC_TRA_RAIL_CPT_E!S44+FC_TRA_RAIL_HST_E!S44+FC_TRA_RAIL_FRT_E!S44</f>
        <v>0</v>
      </c>
      <c r="T44" s="30">
        <f>FC_TRA_RAIL_MTU_E!T44+FC_TRA_RAIL_CPT_E!T44+FC_TRA_RAIL_HST_E!T44+FC_TRA_RAIL_FRT_E!T44</f>
        <v>0</v>
      </c>
      <c r="U44" s="30">
        <f>FC_TRA_RAIL_MTU_E!U44+FC_TRA_RAIL_CPT_E!U44+FC_TRA_RAIL_HST_E!U44+FC_TRA_RAIL_FRT_E!U44</f>
        <v>0</v>
      </c>
      <c r="V44" s="30">
        <f>FC_TRA_RAIL_MTU_E!V44+FC_TRA_RAIL_CPT_E!V44+FC_TRA_RAIL_HST_E!V44+FC_TRA_RAIL_FRT_E!V44</f>
        <v>0</v>
      </c>
      <c r="W44" s="30">
        <f>FC_TRA_RAIL_MTU_E!W44+FC_TRA_RAIL_CPT_E!W44+FC_TRA_RAIL_HST_E!W44+FC_TRA_RAIL_FRT_E!W44</f>
        <v>0</v>
      </c>
      <c r="X44" s="30">
        <f>FC_TRA_RAIL_MTU_E!X44+FC_TRA_RAIL_CPT_E!X44+FC_TRA_RAIL_HST_E!X44+FC_TRA_RAIL_FRT_E!X44</f>
        <v>0</v>
      </c>
    </row>
    <row r="45" spans="1:24" ht="11.25" customHeight="1" x14ac:dyDescent="0.2">
      <c r="A45" s="39" t="s">
        <v>77</v>
      </c>
      <c r="B45" s="23" t="s">
        <v>78</v>
      </c>
      <c r="C45" s="30">
        <f>FC_TRA_RAIL_MTU_E!C45+FC_TRA_RAIL_CPT_E!C45+FC_TRA_RAIL_HST_E!C45+FC_TRA_RAIL_FRT_E!C45</f>
        <v>1.053310404127257</v>
      </c>
      <c r="D45" s="30">
        <f>FC_TRA_RAIL_MTU_E!D45+FC_TRA_RAIL_CPT_E!D45+FC_TRA_RAIL_HST_E!D45+FC_TRA_RAIL_FRT_E!D45</f>
        <v>1.053310404127257</v>
      </c>
      <c r="E45" s="30">
        <f>FC_TRA_RAIL_MTU_E!E45+FC_TRA_RAIL_CPT_E!E45+FC_TRA_RAIL_HST_E!E45+FC_TRA_RAIL_FRT_E!E45</f>
        <v>3.1599312123817711</v>
      </c>
      <c r="F45" s="30">
        <f>FC_TRA_RAIL_MTU_E!F45+FC_TRA_RAIL_CPT_E!F45+FC_TRA_RAIL_HST_E!F45+FC_TRA_RAIL_FRT_E!F45</f>
        <v>2.1066208082545139</v>
      </c>
      <c r="G45" s="30">
        <f>FC_TRA_RAIL_MTU_E!G45+FC_TRA_RAIL_CPT_E!G45+FC_TRA_RAIL_HST_E!G45+FC_TRA_RAIL_FRT_E!G45</f>
        <v>4.2132416165090287</v>
      </c>
      <c r="H45" s="30">
        <f>FC_TRA_RAIL_MTU_E!H45+FC_TRA_RAIL_CPT_E!H45+FC_TRA_RAIL_HST_E!H45+FC_TRA_RAIL_FRT_E!H45</f>
        <v>0</v>
      </c>
      <c r="I45" s="30">
        <f>FC_TRA_RAIL_MTU_E!I45+FC_TRA_RAIL_CPT_E!I45+FC_TRA_RAIL_HST_E!I45+FC_TRA_RAIL_FRT_E!I45</f>
        <v>0</v>
      </c>
      <c r="J45" s="30">
        <f>FC_TRA_RAIL_MTU_E!J45+FC_TRA_RAIL_CPT_E!J45+FC_TRA_RAIL_HST_E!J45+FC_TRA_RAIL_FRT_E!J45</f>
        <v>0</v>
      </c>
      <c r="K45" s="30">
        <f>FC_TRA_RAIL_MTU_E!K45+FC_TRA_RAIL_CPT_E!K45+FC_TRA_RAIL_HST_E!K45+FC_TRA_RAIL_FRT_E!K45</f>
        <v>0</v>
      </c>
      <c r="L45" s="30">
        <f>FC_TRA_RAIL_MTU_E!L45+FC_TRA_RAIL_CPT_E!L45+FC_TRA_RAIL_HST_E!L45+FC_TRA_RAIL_FRT_E!L45</f>
        <v>0</v>
      </c>
      <c r="M45" s="30">
        <f>FC_TRA_RAIL_MTU_E!M45+FC_TRA_RAIL_CPT_E!M45+FC_TRA_RAIL_HST_E!M45+FC_TRA_RAIL_FRT_E!M45</f>
        <v>0</v>
      </c>
      <c r="N45" s="30">
        <f>FC_TRA_RAIL_MTU_E!N45+FC_TRA_RAIL_CPT_E!N45+FC_TRA_RAIL_HST_E!N45+FC_TRA_RAIL_FRT_E!N45</f>
        <v>0</v>
      </c>
      <c r="O45" s="30">
        <f>FC_TRA_RAIL_MTU_E!O45+FC_TRA_RAIL_CPT_E!O45+FC_TRA_RAIL_HST_E!O45+FC_TRA_RAIL_FRT_E!O45</f>
        <v>0</v>
      </c>
      <c r="P45" s="30">
        <f>FC_TRA_RAIL_MTU_E!P45+FC_TRA_RAIL_CPT_E!P45+FC_TRA_RAIL_HST_E!P45+FC_TRA_RAIL_FRT_E!P45</f>
        <v>0</v>
      </c>
      <c r="Q45" s="30">
        <f>FC_TRA_RAIL_MTU_E!Q45+FC_TRA_RAIL_CPT_E!Q45+FC_TRA_RAIL_HST_E!Q45+FC_TRA_RAIL_FRT_E!Q45</f>
        <v>0</v>
      </c>
      <c r="R45" s="30">
        <f>FC_TRA_RAIL_MTU_E!R45+FC_TRA_RAIL_CPT_E!R45+FC_TRA_RAIL_HST_E!R45+FC_TRA_RAIL_FRT_E!R45</f>
        <v>0</v>
      </c>
      <c r="S45" s="30">
        <f>FC_TRA_RAIL_MTU_E!S45+FC_TRA_RAIL_CPT_E!S45+FC_TRA_RAIL_HST_E!S45+FC_TRA_RAIL_FRT_E!S45</f>
        <v>0</v>
      </c>
      <c r="T45" s="30">
        <f>FC_TRA_RAIL_MTU_E!T45+FC_TRA_RAIL_CPT_E!T45+FC_TRA_RAIL_HST_E!T45+FC_TRA_RAIL_FRT_E!T45</f>
        <v>0</v>
      </c>
      <c r="U45" s="30">
        <f>FC_TRA_RAIL_MTU_E!U45+FC_TRA_RAIL_CPT_E!U45+FC_TRA_RAIL_HST_E!U45+FC_TRA_RAIL_FRT_E!U45</f>
        <v>0</v>
      </c>
      <c r="V45" s="30">
        <f>FC_TRA_RAIL_MTU_E!V45+FC_TRA_RAIL_CPT_E!V45+FC_TRA_RAIL_HST_E!V45+FC_TRA_RAIL_FRT_E!V45</f>
        <v>0</v>
      </c>
      <c r="W45" s="30">
        <f>FC_TRA_RAIL_MTU_E!W45+FC_TRA_RAIL_CPT_E!W45+FC_TRA_RAIL_HST_E!W45+FC_TRA_RAIL_FRT_E!W45</f>
        <v>0</v>
      </c>
      <c r="X45" s="30">
        <f>FC_TRA_RAIL_MTU_E!X45+FC_TRA_RAIL_CPT_E!X45+FC_TRA_RAIL_HST_E!X45+FC_TRA_RAIL_FRT_E!X45</f>
        <v>0</v>
      </c>
    </row>
    <row r="46" spans="1:24" ht="11.25" customHeight="1" x14ac:dyDescent="0.2">
      <c r="A46" s="39" t="s">
        <v>79</v>
      </c>
      <c r="B46" s="23" t="s">
        <v>80</v>
      </c>
      <c r="C46" s="30">
        <f>FC_TRA_RAIL_MTU_E!C46+FC_TRA_RAIL_CPT_E!C46+FC_TRA_RAIL_HST_E!C46+FC_TRA_RAIL_FRT_E!C46</f>
        <v>0</v>
      </c>
      <c r="D46" s="30">
        <f>FC_TRA_RAIL_MTU_E!D46+FC_TRA_RAIL_CPT_E!D46+FC_TRA_RAIL_HST_E!D46+FC_TRA_RAIL_FRT_E!D46</f>
        <v>0</v>
      </c>
      <c r="E46" s="30">
        <f>FC_TRA_RAIL_MTU_E!E46+FC_TRA_RAIL_CPT_E!E46+FC_TRA_RAIL_HST_E!E46+FC_TRA_RAIL_FRT_E!E46</f>
        <v>0</v>
      </c>
      <c r="F46" s="30">
        <f>FC_TRA_RAIL_MTU_E!F46+FC_TRA_RAIL_CPT_E!F46+FC_TRA_RAIL_HST_E!F46+FC_TRA_RAIL_FRT_E!F46</f>
        <v>0</v>
      </c>
      <c r="G46" s="30">
        <f>FC_TRA_RAIL_MTU_E!G46+FC_TRA_RAIL_CPT_E!G46+FC_TRA_RAIL_HST_E!G46+FC_TRA_RAIL_FRT_E!G46</f>
        <v>0</v>
      </c>
      <c r="H46" s="30">
        <f>FC_TRA_RAIL_MTU_E!H46+FC_TRA_RAIL_CPT_E!H46+FC_TRA_RAIL_HST_E!H46+FC_TRA_RAIL_FRT_E!H46</f>
        <v>0</v>
      </c>
      <c r="I46" s="30">
        <f>FC_TRA_RAIL_MTU_E!I46+FC_TRA_RAIL_CPT_E!I46+FC_TRA_RAIL_HST_E!I46+FC_TRA_RAIL_FRT_E!I46</f>
        <v>0</v>
      </c>
      <c r="J46" s="30">
        <f>FC_TRA_RAIL_MTU_E!J46+FC_TRA_RAIL_CPT_E!J46+FC_TRA_RAIL_HST_E!J46+FC_TRA_RAIL_FRT_E!J46</f>
        <v>0</v>
      </c>
      <c r="K46" s="30">
        <f>FC_TRA_RAIL_MTU_E!K46+FC_TRA_RAIL_CPT_E!K46+FC_TRA_RAIL_HST_E!K46+FC_TRA_RAIL_FRT_E!K46</f>
        <v>0</v>
      </c>
      <c r="L46" s="30">
        <f>FC_TRA_RAIL_MTU_E!L46+FC_TRA_RAIL_CPT_E!L46+FC_TRA_RAIL_HST_E!L46+FC_TRA_RAIL_FRT_E!L46</f>
        <v>0</v>
      </c>
      <c r="M46" s="30">
        <f>FC_TRA_RAIL_MTU_E!M46+FC_TRA_RAIL_CPT_E!M46+FC_TRA_RAIL_HST_E!M46+FC_TRA_RAIL_FRT_E!M46</f>
        <v>0</v>
      </c>
      <c r="N46" s="30">
        <f>FC_TRA_RAIL_MTU_E!N46+FC_TRA_RAIL_CPT_E!N46+FC_TRA_RAIL_HST_E!N46+FC_TRA_RAIL_FRT_E!N46</f>
        <v>0</v>
      </c>
      <c r="O46" s="30">
        <f>FC_TRA_RAIL_MTU_E!O46+FC_TRA_RAIL_CPT_E!O46+FC_TRA_RAIL_HST_E!O46+FC_TRA_RAIL_FRT_E!O46</f>
        <v>0</v>
      </c>
      <c r="P46" s="30">
        <f>FC_TRA_RAIL_MTU_E!P46+FC_TRA_RAIL_CPT_E!P46+FC_TRA_RAIL_HST_E!P46+FC_TRA_RAIL_FRT_E!P46</f>
        <v>0</v>
      </c>
      <c r="Q46" s="30">
        <f>FC_TRA_RAIL_MTU_E!Q46+FC_TRA_RAIL_CPT_E!Q46+FC_TRA_RAIL_HST_E!Q46+FC_TRA_RAIL_FRT_E!Q46</f>
        <v>0</v>
      </c>
      <c r="R46" s="30">
        <f>FC_TRA_RAIL_MTU_E!R46+FC_TRA_RAIL_CPT_E!R46+FC_TRA_RAIL_HST_E!R46+FC_TRA_RAIL_FRT_E!R46</f>
        <v>0</v>
      </c>
      <c r="S46" s="30">
        <f>FC_TRA_RAIL_MTU_E!S46+FC_TRA_RAIL_CPT_E!S46+FC_TRA_RAIL_HST_E!S46+FC_TRA_RAIL_FRT_E!S46</f>
        <v>0</v>
      </c>
      <c r="T46" s="30">
        <f>FC_TRA_RAIL_MTU_E!T46+FC_TRA_RAIL_CPT_E!T46+FC_TRA_RAIL_HST_E!T46+FC_TRA_RAIL_FRT_E!T46</f>
        <v>0</v>
      </c>
      <c r="U46" s="30">
        <f>FC_TRA_RAIL_MTU_E!U46+FC_TRA_RAIL_CPT_E!U46+FC_TRA_RAIL_HST_E!U46+FC_TRA_RAIL_FRT_E!U46</f>
        <v>0</v>
      </c>
      <c r="V46" s="30">
        <f>FC_TRA_RAIL_MTU_E!V46+FC_TRA_RAIL_CPT_E!V46+FC_TRA_RAIL_HST_E!V46+FC_TRA_RAIL_FRT_E!V46</f>
        <v>0</v>
      </c>
      <c r="W46" s="30">
        <f>FC_TRA_RAIL_MTU_E!W46+FC_TRA_RAIL_CPT_E!W46+FC_TRA_RAIL_HST_E!W46+FC_TRA_RAIL_FRT_E!W46</f>
        <v>0</v>
      </c>
      <c r="X46" s="30">
        <f>FC_TRA_RAIL_MTU_E!X46+FC_TRA_RAIL_CPT_E!X46+FC_TRA_RAIL_HST_E!X46+FC_TRA_RAIL_FRT_E!X46</f>
        <v>0</v>
      </c>
    </row>
    <row r="47" spans="1:24" ht="11.25" customHeight="1" x14ac:dyDescent="0.2">
      <c r="A47" s="39" t="s">
        <v>81</v>
      </c>
      <c r="B47" s="23" t="s">
        <v>82</v>
      </c>
      <c r="C47" s="30">
        <f>FC_TRA_RAIL_MTU_E!C47+FC_TRA_RAIL_CPT_E!C47+FC_TRA_RAIL_HST_E!C47+FC_TRA_RAIL_FRT_E!C47</f>
        <v>0</v>
      </c>
      <c r="D47" s="30">
        <f>FC_TRA_RAIL_MTU_E!D47+FC_TRA_RAIL_CPT_E!D47+FC_TRA_RAIL_HST_E!D47+FC_TRA_RAIL_FRT_E!D47</f>
        <v>0</v>
      </c>
      <c r="E47" s="30">
        <f>FC_TRA_RAIL_MTU_E!E47+FC_TRA_RAIL_CPT_E!E47+FC_TRA_RAIL_HST_E!E47+FC_TRA_RAIL_FRT_E!E47</f>
        <v>0</v>
      </c>
      <c r="F47" s="30">
        <f>FC_TRA_RAIL_MTU_E!F47+FC_TRA_RAIL_CPT_E!F47+FC_TRA_RAIL_HST_E!F47+FC_TRA_RAIL_FRT_E!F47</f>
        <v>0</v>
      </c>
      <c r="G47" s="30">
        <f>FC_TRA_RAIL_MTU_E!G47+FC_TRA_RAIL_CPT_E!G47+FC_TRA_RAIL_HST_E!G47+FC_TRA_RAIL_FRT_E!G47</f>
        <v>0</v>
      </c>
      <c r="H47" s="30">
        <f>FC_TRA_RAIL_MTU_E!H47+FC_TRA_RAIL_CPT_E!H47+FC_TRA_RAIL_HST_E!H47+FC_TRA_RAIL_FRT_E!H47</f>
        <v>0</v>
      </c>
      <c r="I47" s="30">
        <f>FC_TRA_RAIL_MTU_E!I47+FC_TRA_RAIL_CPT_E!I47+FC_TRA_RAIL_HST_E!I47+FC_TRA_RAIL_FRT_E!I47</f>
        <v>0</v>
      </c>
      <c r="J47" s="30">
        <f>FC_TRA_RAIL_MTU_E!J47+FC_TRA_RAIL_CPT_E!J47+FC_TRA_RAIL_HST_E!J47+FC_TRA_RAIL_FRT_E!J47</f>
        <v>0</v>
      </c>
      <c r="K47" s="30">
        <f>FC_TRA_RAIL_MTU_E!K47+FC_TRA_RAIL_CPT_E!K47+FC_TRA_RAIL_HST_E!K47+FC_TRA_RAIL_FRT_E!K47</f>
        <v>0</v>
      </c>
      <c r="L47" s="30">
        <f>FC_TRA_RAIL_MTU_E!L47+FC_TRA_RAIL_CPT_E!L47+FC_TRA_RAIL_HST_E!L47+FC_TRA_RAIL_FRT_E!L47</f>
        <v>0</v>
      </c>
      <c r="M47" s="30">
        <f>FC_TRA_RAIL_MTU_E!M47+FC_TRA_RAIL_CPT_E!M47+FC_TRA_RAIL_HST_E!M47+FC_TRA_RAIL_FRT_E!M47</f>
        <v>0</v>
      </c>
      <c r="N47" s="30">
        <f>FC_TRA_RAIL_MTU_E!N47+FC_TRA_RAIL_CPT_E!N47+FC_TRA_RAIL_HST_E!N47+FC_TRA_RAIL_FRT_E!N47</f>
        <v>0</v>
      </c>
      <c r="O47" s="30">
        <f>FC_TRA_RAIL_MTU_E!O47+FC_TRA_RAIL_CPT_E!O47+FC_TRA_RAIL_HST_E!O47+FC_TRA_RAIL_FRT_E!O47</f>
        <v>0</v>
      </c>
      <c r="P47" s="30">
        <f>FC_TRA_RAIL_MTU_E!P47+FC_TRA_RAIL_CPT_E!P47+FC_TRA_RAIL_HST_E!P47+FC_TRA_RAIL_FRT_E!P47</f>
        <v>0</v>
      </c>
      <c r="Q47" s="30">
        <f>FC_TRA_RAIL_MTU_E!Q47+FC_TRA_RAIL_CPT_E!Q47+FC_TRA_RAIL_HST_E!Q47+FC_TRA_RAIL_FRT_E!Q47</f>
        <v>0</v>
      </c>
      <c r="R47" s="30">
        <f>FC_TRA_RAIL_MTU_E!R47+FC_TRA_RAIL_CPT_E!R47+FC_TRA_RAIL_HST_E!R47+FC_TRA_RAIL_FRT_E!R47</f>
        <v>0</v>
      </c>
      <c r="S47" s="30">
        <f>FC_TRA_RAIL_MTU_E!S47+FC_TRA_RAIL_CPT_E!S47+FC_TRA_RAIL_HST_E!S47+FC_TRA_RAIL_FRT_E!S47</f>
        <v>0</v>
      </c>
      <c r="T47" s="30">
        <f>FC_TRA_RAIL_MTU_E!T47+FC_TRA_RAIL_CPT_E!T47+FC_TRA_RAIL_HST_E!T47+FC_TRA_RAIL_FRT_E!T47</f>
        <v>0</v>
      </c>
      <c r="U47" s="30">
        <f>FC_TRA_RAIL_MTU_E!U47+FC_TRA_RAIL_CPT_E!U47+FC_TRA_RAIL_HST_E!U47+FC_TRA_RAIL_FRT_E!U47</f>
        <v>0</v>
      </c>
      <c r="V47" s="30">
        <f>FC_TRA_RAIL_MTU_E!V47+FC_TRA_RAIL_CPT_E!V47+FC_TRA_RAIL_HST_E!V47+FC_TRA_RAIL_FRT_E!V47</f>
        <v>0</v>
      </c>
      <c r="W47" s="30">
        <f>FC_TRA_RAIL_MTU_E!W47+FC_TRA_RAIL_CPT_E!W47+FC_TRA_RAIL_HST_E!W47+FC_TRA_RAIL_FRT_E!W47</f>
        <v>0</v>
      </c>
      <c r="X47" s="30">
        <f>FC_TRA_RAIL_MTU_E!X47+FC_TRA_RAIL_CPT_E!X47+FC_TRA_RAIL_HST_E!X47+FC_TRA_RAIL_FRT_E!X47</f>
        <v>0</v>
      </c>
    </row>
    <row r="48" spans="1:24" ht="11.25" customHeight="1" x14ac:dyDescent="0.2">
      <c r="A48" s="39" t="s">
        <v>83</v>
      </c>
      <c r="B48" s="23" t="s">
        <v>84</v>
      </c>
      <c r="C48" s="30">
        <f>FC_TRA_RAIL_MTU_E!C48+FC_TRA_RAIL_CPT_E!C48+FC_TRA_RAIL_HST_E!C48+FC_TRA_RAIL_FRT_E!C48</f>
        <v>0</v>
      </c>
      <c r="D48" s="30">
        <f>FC_TRA_RAIL_MTU_E!D48+FC_TRA_RAIL_CPT_E!D48+FC_TRA_RAIL_HST_E!D48+FC_TRA_RAIL_FRT_E!D48</f>
        <v>0</v>
      </c>
      <c r="E48" s="30">
        <f>FC_TRA_RAIL_MTU_E!E48+FC_TRA_RAIL_CPT_E!E48+FC_TRA_RAIL_HST_E!E48+FC_TRA_RAIL_FRT_E!E48</f>
        <v>0</v>
      </c>
      <c r="F48" s="30">
        <f>FC_TRA_RAIL_MTU_E!F48+FC_TRA_RAIL_CPT_E!F48+FC_TRA_RAIL_HST_E!F48+FC_TRA_RAIL_FRT_E!F48</f>
        <v>0</v>
      </c>
      <c r="G48" s="30">
        <f>FC_TRA_RAIL_MTU_E!G48+FC_TRA_RAIL_CPT_E!G48+FC_TRA_RAIL_HST_E!G48+FC_TRA_RAIL_FRT_E!G48</f>
        <v>0</v>
      </c>
      <c r="H48" s="30">
        <f>FC_TRA_RAIL_MTU_E!H48+FC_TRA_RAIL_CPT_E!H48+FC_TRA_RAIL_HST_E!H48+FC_TRA_RAIL_FRT_E!H48</f>
        <v>0</v>
      </c>
      <c r="I48" s="30">
        <f>FC_TRA_RAIL_MTU_E!I48+FC_TRA_RAIL_CPT_E!I48+FC_TRA_RAIL_HST_E!I48+FC_TRA_RAIL_FRT_E!I48</f>
        <v>0</v>
      </c>
      <c r="J48" s="30">
        <f>FC_TRA_RAIL_MTU_E!J48+FC_TRA_RAIL_CPT_E!J48+FC_TRA_RAIL_HST_E!J48+FC_TRA_RAIL_FRT_E!J48</f>
        <v>0</v>
      </c>
      <c r="K48" s="30">
        <f>FC_TRA_RAIL_MTU_E!K48+FC_TRA_RAIL_CPT_E!K48+FC_TRA_RAIL_HST_E!K48+FC_TRA_RAIL_FRT_E!K48</f>
        <v>0</v>
      </c>
      <c r="L48" s="30">
        <f>FC_TRA_RAIL_MTU_E!L48+FC_TRA_RAIL_CPT_E!L48+FC_TRA_RAIL_HST_E!L48+FC_TRA_RAIL_FRT_E!L48</f>
        <v>0</v>
      </c>
      <c r="M48" s="30">
        <f>FC_TRA_RAIL_MTU_E!M48+FC_TRA_RAIL_CPT_E!M48+FC_TRA_RAIL_HST_E!M48+FC_TRA_RAIL_FRT_E!M48</f>
        <v>0</v>
      </c>
      <c r="N48" s="30">
        <f>FC_TRA_RAIL_MTU_E!N48+FC_TRA_RAIL_CPT_E!N48+FC_TRA_RAIL_HST_E!N48+FC_TRA_RAIL_FRT_E!N48</f>
        <v>0</v>
      </c>
      <c r="O48" s="30">
        <f>FC_TRA_RAIL_MTU_E!O48+FC_TRA_RAIL_CPT_E!O48+FC_TRA_RAIL_HST_E!O48+FC_TRA_RAIL_FRT_E!O48</f>
        <v>0</v>
      </c>
      <c r="P48" s="30">
        <f>FC_TRA_RAIL_MTU_E!P48+FC_TRA_RAIL_CPT_E!P48+FC_TRA_RAIL_HST_E!P48+FC_TRA_RAIL_FRT_E!P48</f>
        <v>0</v>
      </c>
      <c r="Q48" s="30">
        <f>FC_TRA_RAIL_MTU_E!Q48+FC_TRA_RAIL_CPT_E!Q48+FC_TRA_RAIL_HST_E!Q48+FC_TRA_RAIL_FRT_E!Q48</f>
        <v>0</v>
      </c>
      <c r="R48" s="30">
        <f>FC_TRA_RAIL_MTU_E!R48+FC_TRA_RAIL_CPT_E!R48+FC_TRA_RAIL_HST_E!R48+FC_TRA_RAIL_FRT_E!R48</f>
        <v>0</v>
      </c>
      <c r="S48" s="30">
        <f>FC_TRA_RAIL_MTU_E!S48+FC_TRA_RAIL_CPT_E!S48+FC_TRA_RAIL_HST_E!S48+FC_TRA_RAIL_FRT_E!S48</f>
        <v>0</v>
      </c>
      <c r="T48" s="30">
        <f>FC_TRA_RAIL_MTU_E!T48+FC_TRA_RAIL_CPT_E!T48+FC_TRA_RAIL_HST_E!T48+FC_TRA_RAIL_FRT_E!T48</f>
        <v>0</v>
      </c>
      <c r="U48" s="30">
        <f>FC_TRA_RAIL_MTU_E!U48+FC_TRA_RAIL_CPT_E!U48+FC_TRA_RAIL_HST_E!U48+FC_TRA_RAIL_FRT_E!U48</f>
        <v>0</v>
      </c>
      <c r="V48" s="30">
        <f>FC_TRA_RAIL_MTU_E!V48+FC_TRA_RAIL_CPT_E!V48+FC_TRA_RAIL_HST_E!V48+FC_TRA_RAIL_FRT_E!V48</f>
        <v>0.24153052450558904</v>
      </c>
      <c r="W48" s="30">
        <f>FC_TRA_RAIL_MTU_E!W48+FC_TRA_RAIL_CPT_E!W48+FC_TRA_RAIL_HST_E!W48+FC_TRA_RAIL_FRT_E!W48</f>
        <v>0</v>
      </c>
      <c r="X48" s="30">
        <f>FC_TRA_RAIL_MTU_E!X48+FC_TRA_RAIL_CPT_E!X48+FC_TRA_RAIL_HST_E!X48+FC_TRA_RAIL_FRT_E!X48</f>
        <v>0</v>
      </c>
    </row>
    <row r="49" spans="1:24" ht="11.25" customHeight="1" x14ac:dyDescent="0.2">
      <c r="A49" s="39" t="s">
        <v>85</v>
      </c>
      <c r="B49" s="23" t="s">
        <v>86</v>
      </c>
      <c r="C49" s="30">
        <f>FC_TRA_RAIL_MTU_E!C49+FC_TRA_RAIL_CPT_E!C49+FC_TRA_RAIL_HST_E!C49+FC_TRA_RAIL_FRT_E!C49</f>
        <v>0</v>
      </c>
      <c r="D49" s="30">
        <f>FC_TRA_RAIL_MTU_E!D49+FC_TRA_RAIL_CPT_E!D49+FC_TRA_RAIL_HST_E!D49+FC_TRA_RAIL_FRT_E!D49</f>
        <v>0</v>
      </c>
      <c r="E49" s="30">
        <f>FC_TRA_RAIL_MTU_E!E49+FC_TRA_RAIL_CPT_E!E49+FC_TRA_RAIL_HST_E!E49+FC_TRA_RAIL_FRT_E!E49</f>
        <v>0</v>
      </c>
      <c r="F49" s="30">
        <f>FC_TRA_RAIL_MTU_E!F49+FC_TRA_RAIL_CPT_E!F49+FC_TRA_RAIL_HST_E!F49+FC_TRA_RAIL_FRT_E!F49</f>
        <v>0</v>
      </c>
      <c r="G49" s="30">
        <f>FC_TRA_RAIL_MTU_E!G49+FC_TRA_RAIL_CPT_E!G49+FC_TRA_RAIL_HST_E!G49+FC_TRA_RAIL_FRT_E!G49</f>
        <v>0</v>
      </c>
      <c r="H49" s="30">
        <f>FC_TRA_RAIL_MTU_E!H49+FC_TRA_RAIL_CPT_E!H49+FC_TRA_RAIL_HST_E!H49+FC_TRA_RAIL_FRT_E!H49</f>
        <v>0</v>
      </c>
      <c r="I49" s="30">
        <f>FC_TRA_RAIL_MTU_E!I49+FC_TRA_RAIL_CPT_E!I49+FC_TRA_RAIL_HST_E!I49+FC_TRA_RAIL_FRT_E!I49</f>
        <v>0</v>
      </c>
      <c r="J49" s="30">
        <f>FC_TRA_RAIL_MTU_E!J49+FC_TRA_RAIL_CPT_E!J49+FC_TRA_RAIL_HST_E!J49+FC_TRA_RAIL_FRT_E!J49</f>
        <v>0</v>
      </c>
      <c r="K49" s="30">
        <f>FC_TRA_RAIL_MTU_E!K49+FC_TRA_RAIL_CPT_E!K49+FC_TRA_RAIL_HST_E!K49+FC_TRA_RAIL_FRT_E!K49</f>
        <v>0</v>
      </c>
      <c r="L49" s="30">
        <f>FC_TRA_RAIL_MTU_E!L49+FC_TRA_RAIL_CPT_E!L49+FC_TRA_RAIL_HST_E!L49+FC_TRA_RAIL_FRT_E!L49</f>
        <v>0</v>
      </c>
      <c r="M49" s="30">
        <f>FC_TRA_RAIL_MTU_E!M49+FC_TRA_RAIL_CPT_E!M49+FC_TRA_RAIL_HST_E!M49+FC_TRA_RAIL_FRT_E!M49</f>
        <v>0</v>
      </c>
      <c r="N49" s="30">
        <f>FC_TRA_RAIL_MTU_E!N49+FC_TRA_RAIL_CPT_E!N49+FC_TRA_RAIL_HST_E!N49+FC_TRA_RAIL_FRT_E!N49</f>
        <v>0</v>
      </c>
      <c r="O49" s="30">
        <f>FC_TRA_RAIL_MTU_E!O49+FC_TRA_RAIL_CPT_E!O49+FC_TRA_RAIL_HST_E!O49+FC_TRA_RAIL_FRT_E!O49</f>
        <v>0</v>
      </c>
      <c r="P49" s="30">
        <f>FC_TRA_RAIL_MTU_E!P49+FC_TRA_RAIL_CPT_E!P49+FC_TRA_RAIL_HST_E!P49+FC_TRA_RAIL_FRT_E!P49</f>
        <v>0</v>
      </c>
      <c r="Q49" s="30">
        <f>FC_TRA_RAIL_MTU_E!Q49+FC_TRA_RAIL_CPT_E!Q49+FC_TRA_RAIL_HST_E!Q49+FC_TRA_RAIL_FRT_E!Q49</f>
        <v>0</v>
      </c>
      <c r="R49" s="30">
        <f>FC_TRA_RAIL_MTU_E!R49+FC_TRA_RAIL_CPT_E!R49+FC_TRA_RAIL_HST_E!R49+FC_TRA_RAIL_FRT_E!R49</f>
        <v>0</v>
      </c>
      <c r="S49" s="30">
        <f>FC_TRA_RAIL_MTU_E!S49+FC_TRA_RAIL_CPT_E!S49+FC_TRA_RAIL_HST_E!S49+FC_TRA_RAIL_FRT_E!S49</f>
        <v>0</v>
      </c>
      <c r="T49" s="30">
        <f>FC_TRA_RAIL_MTU_E!T49+FC_TRA_RAIL_CPT_E!T49+FC_TRA_RAIL_HST_E!T49+FC_TRA_RAIL_FRT_E!T49</f>
        <v>0</v>
      </c>
      <c r="U49" s="30">
        <f>FC_TRA_RAIL_MTU_E!U49+FC_TRA_RAIL_CPT_E!U49+FC_TRA_RAIL_HST_E!U49+FC_TRA_RAIL_FRT_E!U49</f>
        <v>0</v>
      </c>
      <c r="V49" s="30">
        <f>FC_TRA_RAIL_MTU_E!V49+FC_TRA_RAIL_CPT_E!V49+FC_TRA_RAIL_HST_E!V49+FC_TRA_RAIL_FRT_E!V49</f>
        <v>0</v>
      </c>
      <c r="W49" s="30">
        <f>FC_TRA_RAIL_MTU_E!W49+FC_TRA_RAIL_CPT_E!W49+FC_TRA_RAIL_HST_E!W49+FC_TRA_RAIL_FRT_E!W49</f>
        <v>0</v>
      </c>
      <c r="X49" s="30">
        <f>FC_TRA_RAIL_MTU_E!X49+FC_TRA_RAIL_CPT_E!X49+FC_TRA_RAIL_HST_E!X49+FC_TRA_RAIL_FRT_E!X49</f>
        <v>0</v>
      </c>
    </row>
    <row r="50" spans="1:24" ht="11.25" customHeight="1" x14ac:dyDescent="0.2">
      <c r="A50" s="39" t="s">
        <v>87</v>
      </c>
      <c r="B50" s="23" t="s">
        <v>88</v>
      </c>
      <c r="C50" s="30">
        <f>FC_TRA_RAIL_MTU_E!C50+FC_TRA_RAIL_CPT_E!C50+FC_TRA_RAIL_HST_E!C50+FC_TRA_RAIL_FRT_E!C50</f>
        <v>0</v>
      </c>
      <c r="D50" s="30">
        <f>FC_TRA_RAIL_MTU_E!D50+FC_TRA_RAIL_CPT_E!D50+FC_TRA_RAIL_HST_E!D50+FC_TRA_RAIL_FRT_E!D50</f>
        <v>0</v>
      </c>
      <c r="E50" s="30">
        <f>FC_TRA_RAIL_MTU_E!E50+FC_TRA_RAIL_CPT_E!E50+FC_TRA_RAIL_HST_E!E50+FC_TRA_RAIL_FRT_E!E50</f>
        <v>0</v>
      </c>
      <c r="F50" s="30">
        <f>FC_TRA_RAIL_MTU_E!F50+FC_TRA_RAIL_CPT_E!F50+FC_TRA_RAIL_HST_E!F50+FC_TRA_RAIL_FRT_E!F50</f>
        <v>0</v>
      </c>
      <c r="G50" s="30">
        <f>FC_TRA_RAIL_MTU_E!G50+FC_TRA_RAIL_CPT_E!G50+FC_TRA_RAIL_HST_E!G50+FC_TRA_RAIL_FRT_E!G50</f>
        <v>0</v>
      </c>
      <c r="H50" s="30">
        <f>FC_TRA_RAIL_MTU_E!H50+FC_TRA_RAIL_CPT_E!H50+FC_TRA_RAIL_HST_E!H50+FC_TRA_RAIL_FRT_E!H50</f>
        <v>0</v>
      </c>
      <c r="I50" s="30">
        <f>FC_TRA_RAIL_MTU_E!I50+FC_TRA_RAIL_CPT_E!I50+FC_TRA_RAIL_HST_E!I50+FC_TRA_RAIL_FRT_E!I50</f>
        <v>0</v>
      </c>
      <c r="J50" s="30">
        <f>FC_TRA_RAIL_MTU_E!J50+FC_TRA_RAIL_CPT_E!J50+FC_TRA_RAIL_HST_E!J50+FC_TRA_RAIL_FRT_E!J50</f>
        <v>0</v>
      </c>
      <c r="K50" s="30">
        <f>FC_TRA_RAIL_MTU_E!K50+FC_TRA_RAIL_CPT_E!K50+FC_TRA_RAIL_HST_E!K50+FC_TRA_RAIL_FRT_E!K50</f>
        <v>0</v>
      </c>
      <c r="L50" s="30">
        <f>FC_TRA_RAIL_MTU_E!L50+FC_TRA_RAIL_CPT_E!L50+FC_TRA_RAIL_HST_E!L50+FC_TRA_RAIL_FRT_E!L50</f>
        <v>0</v>
      </c>
      <c r="M50" s="30">
        <f>FC_TRA_RAIL_MTU_E!M50+FC_TRA_RAIL_CPT_E!M50+FC_TRA_RAIL_HST_E!M50+FC_TRA_RAIL_FRT_E!M50</f>
        <v>0</v>
      </c>
      <c r="N50" s="30">
        <f>FC_TRA_RAIL_MTU_E!N50+FC_TRA_RAIL_CPT_E!N50+FC_TRA_RAIL_HST_E!N50+FC_TRA_RAIL_FRT_E!N50</f>
        <v>0</v>
      </c>
      <c r="O50" s="30">
        <f>FC_TRA_RAIL_MTU_E!O50+FC_TRA_RAIL_CPT_E!O50+FC_TRA_RAIL_HST_E!O50+FC_TRA_RAIL_FRT_E!O50</f>
        <v>0</v>
      </c>
      <c r="P50" s="30">
        <f>FC_TRA_RAIL_MTU_E!P50+FC_TRA_RAIL_CPT_E!P50+FC_TRA_RAIL_HST_E!P50+FC_TRA_RAIL_FRT_E!P50</f>
        <v>0</v>
      </c>
      <c r="Q50" s="30">
        <f>FC_TRA_RAIL_MTU_E!Q50+FC_TRA_RAIL_CPT_E!Q50+FC_TRA_RAIL_HST_E!Q50+FC_TRA_RAIL_FRT_E!Q50</f>
        <v>0</v>
      </c>
      <c r="R50" s="30">
        <f>FC_TRA_RAIL_MTU_E!R50+FC_TRA_RAIL_CPT_E!R50+FC_TRA_RAIL_HST_E!R50+FC_TRA_RAIL_FRT_E!R50</f>
        <v>0</v>
      </c>
      <c r="S50" s="30">
        <f>FC_TRA_RAIL_MTU_E!S50+FC_TRA_RAIL_CPT_E!S50+FC_TRA_RAIL_HST_E!S50+FC_TRA_RAIL_FRT_E!S50</f>
        <v>0</v>
      </c>
      <c r="T50" s="30">
        <f>FC_TRA_RAIL_MTU_E!T50+FC_TRA_RAIL_CPT_E!T50+FC_TRA_RAIL_HST_E!T50+FC_TRA_RAIL_FRT_E!T50</f>
        <v>0</v>
      </c>
      <c r="U50" s="30">
        <f>FC_TRA_RAIL_MTU_E!U50+FC_TRA_RAIL_CPT_E!U50+FC_TRA_RAIL_HST_E!U50+FC_TRA_RAIL_FRT_E!U50</f>
        <v>0</v>
      </c>
      <c r="V50" s="30">
        <f>FC_TRA_RAIL_MTU_E!V50+FC_TRA_RAIL_CPT_E!V50+FC_TRA_RAIL_HST_E!V50+FC_TRA_RAIL_FRT_E!V50</f>
        <v>0</v>
      </c>
      <c r="W50" s="30">
        <f>FC_TRA_RAIL_MTU_E!W50+FC_TRA_RAIL_CPT_E!W50+FC_TRA_RAIL_HST_E!W50+FC_TRA_RAIL_FRT_E!W50</f>
        <v>0</v>
      </c>
      <c r="X50" s="30">
        <f>FC_TRA_RAIL_MTU_E!X50+FC_TRA_RAIL_CPT_E!X50+FC_TRA_RAIL_HST_E!X50+FC_TRA_RAIL_FRT_E!X50</f>
        <v>0</v>
      </c>
    </row>
    <row r="51" spans="1:24" ht="11.25" customHeight="1" x14ac:dyDescent="0.2">
      <c r="A51" s="24" t="s">
        <v>89</v>
      </c>
      <c r="B51" s="25" t="s">
        <v>90</v>
      </c>
      <c r="C51" s="31">
        <f>FC_TRA_RAIL_MTU_E!C51+FC_TRA_RAIL_CPT_E!C51+FC_TRA_RAIL_HST_E!C51+FC_TRA_RAIL_FRT_E!C51</f>
        <v>0</v>
      </c>
      <c r="D51" s="31">
        <f>FC_TRA_RAIL_MTU_E!D51+FC_TRA_RAIL_CPT_E!D51+FC_TRA_RAIL_HST_E!D51+FC_TRA_RAIL_FRT_E!D51</f>
        <v>0</v>
      </c>
      <c r="E51" s="31">
        <f>FC_TRA_RAIL_MTU_E!E51+FC_TRA_RAIL_CPT_E!E51+FC_TRA_RAIL_HST_E!E51+FC_TRA_RAIL_FRT_E!E51</f>
        <v>0</v>
      </c>
      <c r="F51" s="31">
        <f>FC_TRA_RAIL_MTU_E!F51+FC_TRA_RAIL_CPT_E!F51+FC_TRA_RAIL_HST_E!F51+FC_TRA_RAIL_FRT_E!F51</f>
        <v>0</v>
      </c>
      <c r="G51" s="31">
        <f>FC_TRA_RAIL_MTU_E!G51+FC_TRA_RAIL_CPT_E!G51+FC_TRA_RAIL_HST_E!G51+FC_TRA_RAIL_FRT_E!G51</f>
        <v>0</v>
      </c>
      <c r="H51" s="31">
        <f>FC_TRA_RAIL_MTU_E!H51+FC_TRA_RAIL_CPT_E!H51+FC_TRA_RAIL_HST_E!H51+FC_TRA_RAIL_FRT_E!H51</f>
        <v>0</v>
      </c>
      <c r="I51" s="31">
        <f>FC_TRA_RAIL_MTU_E!I51+FC_TRA_RAIL_CPT_E!I51+FC_TRA_RAIL_HST_E!I51+FC_TRA_RAIL_FRT_E!I51</f>
        <v>0</v>
      </c>
      <c r="J51" s="31">
        <f>FC_TRA_RAIL_MTU_E!J51+FC_TRA_RAIL_CPT_E!J51+FC_TRA_RAIL_HST_E!J51+FC_TRA_RAIL_FRT_E!J51</f>
        <v>0</v>
      </c>
      <c r="K51" s="31">
        <f>FC_TRA_RAIL_MTU_E!K51+FC_TRA_RAIL_CPT_E!K51+FC_TRA_RAIL_HST_E!K51+FC_TRA_RAIL_FRT_E!K51</f>
        <v>0</v>
      </c>
      <c r="L51" s="31">
        <f>FC_TRA_RAIL_MTU_E!L51+FC_TRA_RAIL_CPT_E!L51+FC_TRA_RAIL_HST_E!L51+FC_TRA_RAIL_FRT_E!L51</f>
        <v>0</v>
      </c>
      <c r="M51" s="31">
        <f>FC_TRA_RAIL_MTU_E!M51+FC_TRA_RAIL_CPT_E!M51+FC_TRA_RAIL_HST_E!M51+FC_TRA_RAIL_FRT_E!M51</f>
        <v>0</v>
      </c>
      <c r="N51" s="31">
        <f>FC_TRA_RAIL_MTU_E!N51+FC_TRA_RAIL_CPT_E!N51+FC_TRA_RAIL_HST_E!N51+FC_TRA_RAIL_FRT_E!N51</f>
        <v>0</v>
      </c>
      <c r="O51" s="31">
        <f>FC_TRA_RAIL_MTU_E!O51+FC_TRA_RAIL_CPT_E!O51+FC_TRA_RAIL_HST_E!O51+FC_TRA_RAIL_FRT_E!O51</f>
        <v>0</v>
      </c>
      <c r="P51" s="31">
        <f>FC_TRA_RAIL_MTU_E!P51+FC_TRA_RAIL_CPT_E!P51+FC_TRA_RAIL_HST_E!P51+FC_TRA_RAIL_FRT_E!P51</f>
        <v>0</v>
      </c>
      <c r="Q51" s="31">
        <f>FC_TRA_RAIL_MTU_E!Q51+FC_TRA_RAIL_CPT_E!Q51+FC_TRA_RAIL_HST_E!Q51+FC_TRA_RAIL_FRT_E!Q51</f>
        <v>0</v>
      </c>
      <c r="R51" s="31">
        <f>FC_TRA_RAIL_MTU_E!R51+FC_TRA_RAIL_CPT_E!R51+FC_TRA_RAIL_HST_E!R51+FC_TRA_RAIL_FRT_E!R51</f>
        <v>0</v>
      </c>
      <c r="S51" s="31">
        <f>FC_TRA_RAIL_MTU_E!S51+FC_TRA_RAIL_CPT_E!S51+FC_TRA_RAIL_HST_E!S51+FC_TRA_RAIL_FRT_E!S51</f>
        <v>0</v>
      </c>
      <c r="T51" s="31">
        <f>FC_TRA_RAIL_MTU_E!T51+FC_TRA_RAIL_CPT_E!T51+FC_TRA_RAIL_HST_E!T51+FC_TRA_RAIL_FRT_E!T51</f>
        <v>0</v>
      </c>
      <c r="U51" s="31">
        <f>FC_TRA_RAIL_MTU_E!U51+FC_TRA_RAIL_CPT_E!U51+FC_TRA_RAIL_HST_E!U51+FC_TRA_RAIL_FRT_E!U51</f>
        <v>0</v>
      </c>
      <c r="V51" s="31">
        <f>FC_TRA_RAIL_MTU_E!V51+FC_TRA_RAIL_CPT_E!V51+FC_TRA_RAIL_HST_E!V51+FC_TRA_RAIL_FRT_E!V51</f>
        <v>0</v>
      </c>
      <c r="W51" s="31">
        <f>FC_TRA_RAIL_MTU_E!W51+FC_TRA_RAIL_CPT_E!W51+FC_TRA_RAIL_HST_E!W51+FC_TRA_RAIL_FRT_E!W51</f>
        <v>0</v>
      </c>
      <c r="X51" s="31">
        <f>FC_TRA_RAIL_MTU_E!X51+FC_TRA_RAIL_CPT_E!X51+FC_TRA_RAIL_HST_E!X51+FC_TRA_RAIL_FRT_E!X51</f>
        <v>0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" si="26">SUM(C53:C70)</f>
        <v>0.31049011177987962</v>
      </c>
      <c r="D52" s="31">
        <f t="shared" ref="D52:W52" si="27">SUM(D53:D70)</f>
        <v>1.385296646603611</v>
      </c>
      <c r="E52" s="31">
        <f t="shared" si="27"/>
        <v>3.654342218400688</v>
      </c>
      <c r="F52" s="31">
        <f t="shared" si="27"/>
        <v>3.0810834049871021</v>
      </c>
      <c r="G52" s="31">
        <f t="shared" si="27"/>
        <v>4.5313843508168521</v>
      </c>
      <c r="H52" s="31">
        <f t="shared" si="27"/>
        <v>11.831814273430775</v>
      </c>
      <c r="I52" s="31">
        <f t="shared" si="27"/>
        <v>16.03714531384351</v>
      </c>
      <c r="J52" s="31">
        <f t="shared" si="27"/>
        <v>23.274204643164225</v>
      </c>
      <c r="K52" s="31">
        <f t="shared" si="27"/>
        <v>23.844196044711957</v>
      </c>
      <c r="L52" s="31">
        <f t="shared" si="27"/>
        <v>25.423645743766116</v>
      </c>
      <c r="M52" s="31">
        <f t="shared" si="27"/>
        <v>26.183233018056747</v>
      </c>
      <c r="N52" s="31">
        <f t="shared" si="27"/>
        <v>26.552622527944965</v>
      </c>
      <c r="O52" s="31">
        <f t="shared" si="27"/>
        <v>31.131212381771284</v>
      </c>
      <c r="P52" s="31">
        <f t="shared" si="27"/>
        <v>27.348581255374025</v>
      </c>
      <c r="Q52" s="31">
        <f t="shared" si="27"/>
        <v>30.930438521066211</v>
      </c>
      <c r="R52" s="31">
        <f t="shared" si="27"/>
        <v>26.207566638005154</v>
      </c>
      <c r="S52" s="31">
        <f t="shared" si="27"/>
        <v>36.455889939810824</v>
      </c>
      <c r="T52" s="31">
        <f t="shared" si="27"/>
        <v>34.731126397248488</v>
      </c>
      <c r="U52" s="31">
        <f t="shared" si="27"/>
        <v>34.572828890799656</v>
      </c>
      <c r="V52" s="31">
        <f t="shared" si="27"/>
        <v>34.389423903697335</v>
      </c>
      <c r="W52" s="31">
        <f t="shared" si="27"/>
        <v>37.594754944110051</v>
      </c>
      <c r="X52" s="31">
        <f t="shared" ref="X52" si="28">SUM(X53:X70)</f>
        <v>48.125451418744618</v>
      </c>
    </row>
    <row r="53" spans="1:24" ht="11.25" customHeight="1" x14ac:dyDescent="0.2">
      <c r="A53" s="22" t="s">
        <v>93</v>
      </c>
      <c r="B53" s="23" t="s">
        <v>94</v>
      </c>
      <c r="C53" s="30">
        <f>FC_TRA_RAIL_MTU_E!C53+FC_TRA_RAIL_CPT_E!C53+FC_TRA_RAIL_HST_E!C53+FC_TRA_RAIL_FRT_E!C53</f>
        <v>0</v>
      </c>
      <c r="D53" s="30">
        <f>FC_TRA_RAIL_MTU_E!D53+FC_TRA_RAIL_CPT_E!D53+FC_TRA_RAIL_HST_E!D53+FC_TRA_RAIL_FRT_E!D53</f>
        <v>0</v>
      </c>
      <c r="E53" s="30">
        <f>FC_TRA_RAIL_MTU_E!E53+FC_TRA_RAIL_CPT_E!E53+FC_TRA_RAIL_HST_E!E53+FC_TRA_RAIL_FRT_E!E53</f>
        <v>0</v>
      </c>
      <c r="F53" s="30">
        <f>FC_TRA_RAIL_MTU_E!F53+FC_TRA_RAIL_CPT_E!F53+FC_TRA_RAIL_HST_E!F53+FC_TRA_RAIL_FRT_E!F53</f>
        <v>0</v>
      </c>
      <c r="G53" s="30">
        <f>FC_TRA_RAIL_MTU_E!G53+FC_TRA_RAIL_CPT_E!G53+FC_TRA_RAIL_HST_E!G53+FC_TRA_RAIL_FRT_E!G53</f>
        <v>0</v>
      </c>
      <c r="H53" s="30">
        <f>FC_TRA_RAIL_MTU_E!H53+FC_TRA_RAIL_CPT_E!H53+FC_TRA_RAIL_HST_E!H53+FC_TRA_RAIL_FRT_E!H53</f>
        <v>0</v>
      </c>
      <c r="I53" s="30">
        <f>FC_TRA_RAIL_MTU_E!I53+FC_TRA_RAIL_CPT_E!I53+FC_TRA_RAIL_HST_E!I53+FC_TRA_RAIL_FRT_E!I53</f>
        <v>0</v>
      </c>
      <c r="J53" s="30">
        <f>FC_TRA_RAIL_MTU_E!J53+FC_TRA_RAIL_CPT_E!J53+FC_TRA_RAIL_HST_E!J53+FC_TRA_RAIL_FRT_E!J53</f>
        <v>0</v>
      </c>
      <c r="K53" s="30">
        <f>FC_TRA_RAIL_MTU_E!K53+FC_TRA_RAIL_CPT_E!K53+FC_TRA_RAIL_HST_E!K53+FC_TRA_RAIL_FRT_E!K53</f>
        <v>0</v>
      </c>
      <c r="L53" s="30">
        <f>FC_TRA_RAIL_MTU_E!L53+FC_TRA_RAIL_CPT_E!L53+FC_TRA_RAIL_HST_E!L53+FC_TRA_RAIL_FRT_E!L53</f>
        <v>0</v>
      </c>
      <c r="M53" s="30">
        <f>FC_TRA_RAIL_MTU_E!M53+FC_TRA_RAIL_CPT_E!M53+FC_TRA_RAIL_HST_E!M53+FC_TRA_RAIL_FRT_E!M53</f>
        <v>0</v>
      </c>
      <c r="N53" s="30">
        <f>FC_TRA_RAIL_MTU_E!N53+FC_TRA_RAIL_CPT_E!N53+FC_TRA_RAIL_HST_E!N53+FC_TRA_RAIL_FRT_E!N53</f>
        <v>0</v>
      </c>
      <c r="O53" s="30">
        <f>FC_TRA_RAIL_MTU_E!O53+FC_TRA_RAIL_CPT_E!O53+FC_TRA_RAIL_HST_E!O53+FC_TRA_RAIL_FRT_E!O53</f>
        <v>0</v>
      </c>
      <c r="P53" s="30">
        <f>FC_TRA_RAIL_MTU_E!P53+FC_TRA_RAIL_CPT_E!P53+FC_TRA_RAIL_HST_E!P53+FC_TRA_RAIL_FRT_E!P53</f>
        <v>0</v>
      </c>
      <c r="Q53" s="30">
        <f>FC_TRA_RAIL_MTU_E!Q53+FC_TRA_RAIL_CPT_E!Q53+FC_TRA_RAIL_HST_E!Q53+FC_TRA_RAIL_FRT_E!Q53</f>
        <v>0</v>
      </c>
      <c r="R53" s="30">
        <f>FC_TRA_RAIL_MTU_E!R53+FC_TRA_RAIL_CPT_E!R53+FC_TRA_RAIL_HST_E!R53+FC_TRA_RAIL_FRT_E!R53</f>
        <v>0</v>
      </c>
      <c r="S53" s="30">
        <f>FC_TRA_RAIL_MTU_E!S53+FC_TRA_RAIL_CPT_E!S53+FC_TRA_RAIL_HST_E!S53+FC_TRA_RAIL_FRT_E!S53</f>
        <v>0</v>
      </c>
      <c r="T53" s="30">
        <f>FC_TRA_RAIL_MTU_E!T53+FC_TRA_RAIL_CPT_E!T53+FC_TRA_RAIL_HST_E!T53+FC_TRA_RAIL_FRT_E!T53</f>
        <v>0</v>
      </c>
      <c r="U53" s="30">
        <f>FC_TRA_RAIL_MTU_E!U53+FC_TRA_RAIL_CPT_E!U53+FC_TRA_RAIL_HST_E!U53+FC_TRA_RAIL_FRT_E!U53</f>
        <v>0</v>
      </c>
      <c r="V53" s="30">
        <f>FC_TRA_RAIL_MTU_E!V53+FC_TRA_RAIL_CPT_E!V53+FC_TRA_RAIL_HST_E!V53+FC_TRA_RAIL_FRT_E!V53</f>
        <v>0</v>
      </c>
      <c r="W53" s="30">
        <f>FC_TRA_RAIL_MTU_E!W53+FC_TRA_RAIL_CPT_E!W53+FC_TRA_RAIL_HST_E!W53+FC_TRA_RAIL_FRT_E!W53</f>
        <v>0</v>
      </c>
      <c r="X53" s="30">
        <f>FC_TRA_RAIL_MTU_E!X53+FC_TRA_RAIL_CPT_E!X53+FC_TRA_RAIL_HST_E!X53+FC_TRA_RAIL_FRT_E!X53</f>
        <v>0</v>
      </c>
    </row>
    <row r="54" spans="1:24" ht="11.25" customHeight="1" x14ac:dyDescent="0.2">
      <c r="A54" s="22" t="s">
        <v>95</v>
      </c>
      <c r="B54" s="23" t="s">
        <v>96</v>
      </c>
      <c r="C54" s="30">
        <f>FC_TRA_RAIL_MTU_E!C54+FC_TRA_RAIL_CPT_E!C54+FC_TRA_RAIL_HST_E!C54+FC_TRA_RAIL_FRT_E!C54</f>
        <v>0</v>
      </c>
      <c r="D54" s="30">
        <f>FC_TRA_RAIL_MTU_E!D54+FC_TRA_RAIL_CPT_E!D54+FC_TRA_RAIL_HST_E!D54+FC_TRA_RAIL_FRT_E!D54</f>
        <v>0</v>
      </c>
      <c r="E54" s="30">
        <f>FC_TRA_RAIL_MTU_E!E54+FC_TRA_RAIL_CPT_E!E54+FC_TRA_RAIL_HST_E!E54+FC_TRA_RAIL_FRT_E!E54</f>
        <v>0</v>
      </c>
      <c r="F54" s="30">
        <f>FC_TRA_RAIL_MTU_E!F54+FC_TRA_RAIL_CPT_E!F54+FC_TRA_RAIL_HST_E!F54+FC_TRA_RAIL_FRT_E!F54</f>
        <v>0</v>
      </c>
      <c r="G54" s="30">
        <f>FC_TRA_RAIL_MTU_E!G54+FC_TRA_RAIL_CPT_E!G54+FC_TRA_RAIL_HST_E!G54+FC_TRA_RAIL_FRT_E!G54</f>
        <v>0</v>
      </c>
      <c r="H54" s="30">
        <f>FC_TRA_RAIL_MTU_E!H54+FC_TRA_RAIL_CPT_E!H54+FC_TRA_RAIL_HST_E!H54+FC_TRA_RAIL_FRT_E!H54</f>
        <v>0</v>
      </c>
      <c r="I54" s="30">
        <f>FC_TRA_RAIL_MTU_E!I54+FC_TRA_RAIL_CPT_E!I54+FC_TRA_RAIL_HST_E!I54+FC_TRA_RAIL_FRT_E!I54</f>
        <v>0</v>
      </c>
      <c r="J54" s="30">
        <f>FC_TRA_RAIL_MTU_E!J54+FC_TRA_RAIL_CPT_E!J54+FC_TRA_RAIL_HST_E!J54+FC_TRA_RAIL_FRT_E!J54</f>
        <v>0</v>
      </c>
      <c r="K54" s="30">
        <f>FC_TRA_RAIL_MTU_E!K54+FC_TRA_RAIL_CPT_E!K54+FC_TRA_RAIL_HST_E!K54+FC_TRA_RAIL_FRT_E!K54</f>
        <v>0</v>
      </c>
      <c r="L54" s="30">
        <f>FC_TRA_RAIL_MTU_E!L54+FC_TRA_RAIL_CPT_E!L54+FC_TRA_RAIL_HST_E!L54+FC_TRA_RAIL_FRT_E!L54</f>
        <v>0</v>
      </c>
      <c r="M54" s="30">
        <f>FC_TRA_RAIL_MTU_E!M54+FC_TRA_RAIL_CPT_E!M54+FC_TRA_RAIL_HST_E!M54+FC_TRA_RAIL_FRT_E!M54</f>
        <v>0</v>
      </c>
      <c r="N54" s="30">
        <f>FC_TRA_RAIL_MTU_E!N54+FC_TRA_RAIL_CPT_E!N54+FC_TRA_RAIL_HST_E!N54+FC_TRA_RAIL_FRT_E!N54</f>
        <v>0</v>
      </c>
      <c r="O54" s="30">
        <f>FC_TRA_RAIL_MTU_E!O54+FC_TRA_RAIL_CPT_E!O54+FC_TRA_RAIL_HST_E!O54+FC_TRA_RAIL_FRT_E!O54</f>
        <v>0</v>
      </c>
      <c r="P54" s="30">
        <f>FC_TRA_RAIL_MTU_E!P54+FC_TRA_RAIL_CPT_E!P54+FC_TRA_RAIL_HST_E!P54+FC_TRA_RAIL_FRT_E!P54</f>
        <v>0</v>
      </c>
      <c r="Q54" s="30">
        <f>FC_TRA_RAIL_MTU_E!Q54+FC_TRA_RAIL_CPT_E!Q54+FC_TRA_RAIL_HST_E!Q54+FC_TRA_RAIL_FRT_E!Q54</f>
        <v>0</v>
      </c>
      <c r="R54" s="30">
        <f>FC_TRA_RAIL_MTU_E!R54+FC_TRA_RAIL_CPT_E!R54+FC_TRA_RAIL_HST_E!R54+FC_TRA_RAIL_FRT_E!R54</f>
        <v>0</v>
      </c>
      <c r="S54" s="30">
        <f>FC_TRA_RAIL_MTU_E!S54+FC_TRA_RAIL_CPT_E!S54+FC_TRA_RAIL_HST_E!S54+FC_TRA_RAIL_FRT_E!S54</f>
        <v>0</v>
      </c>
      <c r="T54" s="30">
        <f>FC_TRA_RAIL_MTU_E!T54+FC_TRA_RAIL_CPT_E!T54+FC_TRA_RAIL_HST_E!T54+FC_TRA_RAIL_FRT_E!T54</f>
        <v>0</v>
      </c>
      <c r="U54" s="30">
        <f>FC_TRA_RAIL_MTU_E!U54+FC_TRA_RAIL_CPT_E!U54+FC_TRA_RAIL_HST_E!U54+FC_TRA_RAIL_FRT_E!U54</f>
        <v>0</v>
      </c>
      <c r="V54" s="30">
        <f>FC_TRA_RAIL_MTU_E!V54+FC_TRA_RAIL_CPT_E!V54+FC_TRA_RAIL_HST_E!V54+FC_TRA_RAIL_FRT_E!V54</f>
        <v>0</v>
      </c>
      <c r="W54" s="30">
        <f>FC_TRA_RAIL_MTU_E!W54+FC_TRA_RAIL_CPT_E!W54+FC_TRA_RAIL_HST_E!W54+FC_TRA_RAIL_FRT_E!W54</f>
        <v>0</v>
      </c>
      <c r="X54" s="30">
        <f>FC_TRA_RAIL_MTU_E!X54+FC_TRA_RAIL_CPT_E!X54+FC_TRA_RAIL_HST_E!X54+FC_TRA_RAIL_FRT_E!X54</f>
        <v>0</v>
      </c>
    </row>
    <row r="55" spans="1:24" ht="11.25" customHeight="1" x14ac:dyDescent="0.2">
      <c r="A55" s="22" t="s">
        <v>97</v>
      </c>
      <c r="B55" s="23" t="s">
        <v>98</v>
      </c>
      <c r="C55" s="30">
        <f>FC_TRA_RAIL_MTU_E!C55+FC_TRA_RAIL_CPT_E!C55+FC_TRA_RAIL_HST_E!C55+FC_TRA_RAIL_FRT_E!C55</f>
        <v>0</v>
      </c>
      <c r="D55" s="30">
        <f>FC_TRA_RAIL_MTU_E!D55+FC_TRA_RAIL_CPT_E!D55+FC_TRA_RAIL_HST_E!D55+FC_TRA_RAIL_FRT_E!D55</f>
        <v>0</v>
      </c>
      <c r="E55" s="30">
        <f>FC_TRA_RAIL_MTU_E!E55+FC_TRA_RAIL_CPT_E!E55+FC_TRA_RAIL_HST_E!E55+FC_TRA_RAIL_FRT_E!E55</f>
        <v>0</v>
      </c>
      <c r="F55" s="30">
        <f>FC_TRA_RAIL_MTU_E!F55+FC_TRA_RAIL_CPT_E!F55+FC_TRA_RAIL_HST_E!F55+FC_TRA_RAIL_FRT_E!F55</f>
        <v>0</v>
      </c>
      <c r="G55" s="30">
        <f>FC_TRA_RAIL_MTU_E!G55+FC_TRA_RAIL_CPT_E!G55+FC_TRA_RAIL_HST_E!G55+FC_TRA_RAIL_FRT_E!G55</f>
        <v>0</v>
      </c>
      <c r="H55" s="30">
        <f>FC_TRA_RAIL_MTU_E!H55+FC_TRA_RAIL_CPT_E!H55+FC_TRA_RAIL_HST_E!H55+FC_TRA_RAIL_FRT_E!H55</f>
        <v>0</v>
      </c>
      <c r="I55" s="30">
        <f>FC_TRA_RAIL_MTU_E!I55+FC_TRA_RAIL_CPT_E!I55+FC_TRA_RAIL_HST_E!I55+FC_TRA_RAIL_FRT_E!I55</f>
        <v>0</v>
      </c>
      <c r="J55" s="30">
        <f>FC_TRA_RAIL_MTU_E!J55+FC_TRA_RAIL_CPT_E!J55+FC_TRA_RAIL_HST_E!J55+FC_TRA_RAIL_FRT_E!J55</f>
        <v>0</v>
      </c>
      <c r="K55" s="30">
        <f>FC_TRA_RAIL_MTU_E!K55+FC_TRA_RAIL_CPT_E!K55+FC_TRA_RAIL_HST_E!K55+FC_TRA_RAIL_FRT_E!K55</f>
        <v>0</v>
      </c>
      <c r="L55" s="30">
        <f>FC_TRA_RAIL_MTU_E!L55+FC_TRA_RAIL_CPT_E!L55+FC_TRA_RAIL_HST_E!L55+FC_TRA_RAIL_FRT_E!L55</f>
        <v>0</v>
      </c>
      <c r="M55" s="30">
        <f>FC_TRA_RAIL_MTU_E!M55+FC_TRA_RAIL_CPT_E!M55+FC_TRA_RAIL_HST_E!M55+FC_TRA_RAIL_FRT_E!M55</f>
        <v>0</v>
      </c>
      <c r="N55" s="30">
        <f>FC_TRA_RAIL_MTU_E!N55+FC_TRA_RAIL_CPT_E!N55+FC_TRA_RAIL_HST_E!N55+FC_TRA_RAIL_FRT_E!N55</f>
        <v>0</v>
      </c>
      <c r="O55" s="30">
        <f>FC_TRA_RAIL_MTU_E!O55+FC_TRA_RAIL_CPT_E!O55+FC_TRA_RAIL_HST_E!O55+FC_TRA_RAIL_FRT_E!O55</f>
        <v>0</v>
      </c>
      <c r="P55" s="30">
        <f>FC_TRA_RAIL_MTU_E!P55+FC_TRA_RAIL_CPT_E!P55+FC_TRA_RAIL_HST_E!P55+FC_TRA_RAIL_FRT_E!P55</f>
        <v>0</v>
      </c>
      <c r="Q55" s="30">
        <f>FC_TRA_RAIL_MTU_E!Q55+FC_TRA_RAIL_CPT_E!Q55+FC_TRA_RAIL_HST_E!Q55+FC_TRA_RAIL_FRT_E!Q55</f>
        <v>0</v>
      </c>
      <c r="R55" s="30">
        <f>FC_TRA_RAIL_MTU_E!R55+FC_TRA_RAIL_CPT_E!R55+FC_TRA_RAIL_HST_E!R55+FC_TRA_RAIL_FRT_E!R55</f>
        <v>0</v>
      </c>
      <c r="S55" s="30">
        <f>FC_TRA_RAIL_MTU_E!S55+FC_TRA_RAIL_CPT_E!S55+FC_TRA_RAIL_HST_E!S55+FC_TRA_RAIL_FRT_E!S55</f>
        <v>0</v>
      </c>
      <c r="T55" s="30">
        <f>FC_TRA_RAIL_MTU_E!T55+FC_TRA_RAIL_CPT_E!T55+FC_TRA_RAIL_HST_E!T55+FC_TRA_RAIL_FRT_E!T55</f>
        <v>0</v>
      </c>
      <c r="U55" s="30">
        <f>FC_TRA_RAIL_MTU_E!U55+FC_TRA_RAIL_CPT_E!U55+FC_TRA_RAIL_HST_E!U55+FC_TRA_RAIL_FRT_E!U55</f>
        <v>0</v>
      </c>
      <c r="V55" s="30">
        <f>FC_TRA_RAIL_MTU_E!V55+FC_TRA_RAIL_CPT_E!V55+FC_TRA_RAIL_HST_E!V55+FC_TRA_RAIL_FRT_E!V55</f>
        <v>0</v>
      </c>
      <c r="W55" s="30">
        <f>FC_TRA_RAIL_MTU_E!W55+FC_TRA_RAIL_CPT_E!W55+FC_TRA_RAIL_HST_E!W55+FC_TRA_RAIL_FRT_E!W55</f>
        <v>0</v>
      </c>
      <c r="X55" s="30">
        <f>FC_TRA_RAIL_MTU_E!X55+FC_TRA_RAIL_CPT_E!X55+FC_TRA_RAIL_HST_E!X55+FC_TRA_RAIL_FRT_E!X55</f>
        <v>0</v>
      </c>
    </row>
    <row r="56" spans="1:24" ht="11.25" customHeight="1" x14ac:dyDescent="0.2">
      <c r="A56" s="22" t="s">
        <v>99</v>
      </c>
      <c r="B56" s="23" t="s">
        <v>100</v>
      </c>
      <c r="C56" s="30">
        <f>FC_TRA_RAIL_MTU_E!C56+FC_TRA_RAIL_CPT_E!C56+FC_TRA_RAIL_HST_E!C56+FC_TRA_RAIL_FRT_E!C56</f>
        <v>0</v>
      </c>
      <c r="D56" s="30">
        <f>FC_TRA_RAIL_MTU_E!D56+FC_TRA_RAIL_CPT_E!D56+FC_TRA_RAIL_HST_E!D56+FC_TRA_RAIL_FRT_E!D56</f>
        <v>0</v>
      </c>
      <c r="E56" s="30">
        <f>FC_TRA_RAIL_MTU_E!E56+FC_TRA_RAIL_CPT_E!E56+FC_TRA_RAIL_HST_E!E56+FC_TRA_RAIL_FRT_E!E56</f>
        <v>0</v>
      </c>
      <c r="F56" s="30">
        <f>FC_TRA_RAIL_MTU_E!F56+FC_TRA_RAIL_CPT_E!F56+FC_TRA_RAIL_HST_E!F56+FC_TRA_RAIL_FRT_E!F56</f>
        <v>0</v>
      </c>
      <c r="G56" s="30">
        <f>FC_TRA_RAIL_MTU_E!G56+FC_TRA_RAIL_CPT_E!G56+FC_TRA_RAIL_HST_E!G56+FC_TRA_RAIL_FRT_E!G56</f>
        <v>0</v>
      </c>
      <c r="H56" s="30">
        <f>FC_TRA_RAIL_MTU_E!H56+FC_TRA_RAIL_CPT_E!H56+FC_TRA_RAIL_HST_E!H56+FC_TRA_RAIL_FRT_E!H56</f>
        <v>0</v>
      </c>
      <c r="I56" s="30">
        <f>FC_TRA_RAIL_MTU_E!I56+FC_TRA_RAIL_CPT_E!I56+FC_TRA_RAIL_HST_E!I56+FC_TRA_RAIL_FRT_E!I56</f>
        <v>0</v>
      </c>
      <c r="J56" s="30">
        <f>FC_TRA_RAIL_MTU_E!J56+FC_TRA_RAIL_CPT_E!J56+FC_TRA_RAIL_HST_E!J56+FC_TRA_RAIL_FRT_E!J56</f>
        <v>0</v>
      </c>
      <c r="K56" s="30">
        <f>FC_TRA_RAIL_MTU_E!K56+FC_TRA_RAIL_CPT_E!K56+FC_TRA_RAIL_HST_E!K56+FC_TRA_RAIL_FRT_E!K56</f>
        <v>0</v>
      </c>
      <c r="L56" s="30">
        <f>FC_TRA_RAIL_MTU_E!L56+FC_TRA_RAIL_CPT_E!L56+FC_TRA_RAIL_HST_E!L56+FC_TRA_RAIL_FRT_E!L56</f>
        <v>0</v>
      </c>
      <c r="M56" s="30">
        <f>FC_TRA_RAIL_MTU_E!M56+FC_TRA_RAIL_CPT_E!M56+FC_TRA_RAIL_HST_E!M56+FC_TRA_RAIL_FRT_E!M56</f>
        <v>0</v>
      </c>
      <c r="N56" s="30">
        <f>FC_TRA_RAIL_MTU_E!N56+FC_TRA_RAIL_CPT_E!N56+FC_TRA_RAIL_HST_E!N56+FC_TRA_RAIL_FRT_E!N56</f>
        <v>0</v>
      </c>
      <c r="O56" s="30">
        <f>FC_TRA_RAIL_MTU_E!O56+FC_TRA_RAIL_CPT_E!O56+FC_TRA_RAIL_HST_E!O56+FC_TRA_RAIL_FRT_E!O56</f>
        <v>0</v>
      </c>
      <c r="P56" s="30">
        <f>FC_TRA_RAIL_MTU_E!P56+FC_TRA_RAIL_CPT_E!P56+FC_TRA_RAIL_HST_E!P56+FC_TRA_RAIL_FRT_E!P56</f>
        <v>0</v>
      </c>
      <c r="Q56" s="30">
        <f>FC_TRA_RAIL_MTU_E!Q56+FC_TRA_RAIL_CPT_E!Q56+FC_TRA_RAIL_HST_E!Q56+FC_TRA_RAIL_FRT_E!Q56</f>
        <v>0</v>
      </c>
      <c r="R56" s="30">
        <f>FC_TRA_RAIL_MTU_E!R56+FC_TRA_RAIL_CPT_E!R56+FC_TRA_RAIL_HST_E!R56+FC_TRA_RAIL_FRT_E!R56</f>
        <v>0</v>
      </c>
      <c r="S56" s="30">
        <f>FC_TRA_RAIL_MTU_E!S56+FC_TRA_RAIL_CPT_E!S56+FC_TRA_RAIL_HST_E!S56+FC_TRA_RAIL_FRT_E!S56</f>
        <v>0</v>
      </c>
      <c r="T56" s="30">
        <f>FC_TRA_RAIL_MTU_E!T56+FC_TRA_RAIL_CPT_E!T56+FC_TRA_RAIL_HST_E!T56+FC_TRA_RAIL_FRT_E!T56</f>
        <v>0</v>
      </c>
      <c r="U56" s="30">
        <f>FC_TRA_RAIL_MTU_E!U56+FC_TRA_RAIL_CPT_E!U56+FC_TRA_RAIL_HST_E!U56+FC_TRA_RAIL_FRT_E!U56</f>
        <v>0</v>
      </c>
      <c r="V56" s="30">
        <f>FC_TRA_RAIL_MTU_E!V56+FC_TRA_RAIL_CPT_E!V56+FC_TRA_RAIL_HST_E!V56+FC_TRA_RAIL_FRT_E!V56</f>
        <v>0</v>
      </c>
      <c r="W56" s="30">
        <f>FC_TRA_RAIL_MTU_E!W56+FC_TRA_RAIL_CPT_E!W56+FC_TRA_RAIL_HST_E!W56+FC_TRA_RAIL_FRT_E!W56</f>
        <v>0</v>
      </c>
      <c r="X56" s="30">
        <f>FC_TRA_RAIL_MTU_E!X56+FC_TRA_RAIL_CPT_E!X56+FC_TRA_RAIL_HST_E!X56+FC_TRA_RAIL_FRT_E!X56</f>
        <v>0</v>
      </c>
    </row>
    <row r="57" spans="1:24" ht="11.25" customHeight="1" x14ac:dyDescent="0.2">
      <c r="A57" s="22" t="s">
        <v>101</v>
      </c>
      <c r="B57" s="23" t="s">
        <v>102</v>
      </c>
      <c r="C57" s="30">
        <f>FC_TRA_RAIL_MTU_E!C57+FC_TRA_RAIL_CPT_E!C57+FC_TRA_RAIL_HST_E!C57+FC_TRA_RAIL_FRT_E!C57</f>
        <v>0</v>
      </c>
      <c r="D57" s="30">
        <f>FC_TRA_RAIL_MTU_E!D57+FC_TRA_RAIL_CPT_E!D57+FC_TRA_RAIL_HST_E!D57+FC_TRA_RAIL_FRT_E!D57</f>
        <v>0</v>
      </c>
      <c r="E57" s="30">
        <f>FC_TRA_RAIL_MTU_E!E57+FC_TRA_RAIL_CPT_E!E57+FC_TRA_RAIL_HST_E!E57+FC_TRA_RAIL_FRT_E!E57</f>
        <v>0</v>
      </c>
      <c r="F57" s="30">
        <f>FC_TRA_RAIL_MTU_E!F57+FC_TRA_RAIL_CPT_E!F57+FC_TRA_RAIL_HST_E!F57+FC_TRA_RAIL_FRT_E!F57</f>
        <v>0</v>
      </c>
      <c r="G57" s="30">
        <f>FC_TRA_RAIL_MTU_E!G57+FC_TRA_RAIL_CPT_E!G57+FC_TRA_RAIL_HST_E!G57+FC_TRA_RAIL_FRT_E!G57</f>
        <v>0</v>
      </c>
      <c r="H57" s="30">
        <f>FC_TRA_RAIL_MTU_E!H57+FC_TRA_RAIL_CPT_E!H57+FC_TRA_RAIL_HST_E!H57+FC_TRA_RAIL_FRT_E!H57</f>
        <v>0</v>
      </c>
      <c r="I57" s="30">
        <f>FC_TRA_RAIL_MTU_E!I57+FC_TRA_RAIL_CPT_E!I57+FC_TRA_RAIL_HST_E!I57+FC_TRA_RAIL_FRT_E!I57</f>
        <v>0</v>
      </c>
      <c r="J57" s="30">
        <f>FC_TRA_RAIL_MTU_E!J57+FC_TRA_RAIL_CPT_E!J57+FC_TRA_RAIL_HST_E!J57+FC_TRA_RAIL_FRT_E!J57</f>
        <v>0</v>
      </c>
      <c r="K57" s="30">
        <f>FC_TRA_RAIL_MTU_E!K57+FC_TRA_RAIL_CPT_E!K57+FC_TRA_RAIL_HST_E!K57+FC_TRA_RAIL_FRT_E!K57</f>
        <v>0</v>
      </c>
      <c r="L57" s="30">
        <f>FC_TRA_RAIL_MTU_E!L57+FC_TRA_RAIL_CPT_E!L57+FC_TRA_RAIL_HST_E!L57+FC_TRA_RAIL_FRT_E!L57</f>
        <v>0</v>
      </c>
      <c r="M57" s="30">
        <f>FC_TRA_RAIL_MTU_E!M57+FC_TRA_RAIL_CPT_E!M57+FC_TRA_RAIL_HST_E!M57+FC_TRA_RAIL_FRT_E!M57</f>
        <v>0</v>
      </c>
      <c r="N57" s="30">
        <f>FC_TRA_RAIL_MTU_E!N57+FC_TRA_RAIL_CPT_E!N57+FC_TRA_RAIL_HST_E!N57+FC_TRA_RAIL_FRT_E!N57</f>
        <v>0</v>
      </c>
      <c r="O57" s="30">
        <f>FC_TRA_RAIL_MTU_E!O57+FC_TRA_RAIL_CPT_E!O57+FC_TRA_RAIL_HST_E!O57+FC_TRA_RAIL_FRT_E!O57</f>
        <v>0</v>
      </c>
      <c r="P57" s="30">
        <f>FC_TRA_RAIL_MTU_E!P57+FC_TRA_RAIL_CPT_E!P57+FC_TRA_RAIL_HST_E!P57+FC_TRA_RAIL_FRT_E!P57</f>
        <v>0</v>
      </c>
      <c r="Q57" s="30">
        <f>FC_TRA_RAIL_MTU_E!Q57+FC_TRA_RAIL_CPT_E!Q57+FC_TRA_RAIL_HST_E!Q57+FC_TRA_RAIL_FRT_E!Q57</f>
        <v>0</v>
      </c>
      <c r="R57" s="30">
        <f>FC_TRA_RAIL_MTU_E!R57+FC_TRA_RAIL_CPT_E!R57+FC_TRA_RAIL_HST_E!R57+FC_TRA_RAIL_FRT_E!R57</f>
        <v>0</v>
      </c>
      <c r="S57" s="30">
        <f>FC_TRA_RAIL_MTU_E!S57+FC_TRA_RAIL_CPT_E!S57+FC_TRA_RAIL_HST_E!S57+FC_TRA_RAIL_FRT_E!S57</f>
        <v>0</v>
      </c>
      <c r="T57" s="30">
        <f>FC_TRA_RAIL_MTU_E!T57+FC_TRA_RAIL_CPT_E!T57+FC_TRA_RAIL_HST_E!T57+FC_TRA_RAIL_FRT_E!T57</f>
        <v>0</v>
      </c>
      <c r="U57" s="30">
        <f>FC_TRA_RAIL_MTU_E!U57+FC_TRA_RAIL_CPT_E!U57+FC_TRA_RAIL_HST_E!U57+FC_TRA_RAIL_FRT_E!U57</f>
        <v>0</v>
      </c>
      <c r="V57" s="30">
        <f>FC_TRA_RAIL_MTU_E!V57+FC_TRA_RAIL_CPT_E!V57+FC_TRA_RAIL_HST_E!V57+FC_TRA_RAIL_FRT_E!V57</f>
        <v>0</v>
      </c>
      <c r="W57" s="30">
        <f>FC_TRA_RAIL_MTU_E!W57+FC_TRA_RAIL_CPT_E!W57+FC_TRA_RAIL_HST_E!W57+FC_TRA_RAIL_FRT_E!W57</f>
        <v>0</v>
      </c>
      <c r="X57" s="30">
        <f>FC_TRA_RAIL_MTU_E!X57+FC_TRA_RAIL_CPT_E!X57+FC_TRA_RAIL_HST_E!X57+FC_TRA_RAIL_FRT_E!X57</f>
        <v>0</v>
      </c>
    </row>
    <row r="58" spans="1:24" ht="11.25" customHeight="1" x14ac:dyDescent="0.2">
      <c r="A58" s="22" t="s">
        <v>103</v>
      </c>
      <c r="B58" s="23" t="s">
        <v>104</v>
      </c>
      <c r="C58" s="30">
        <f>FC_TRA_RAIL_MTU_E!C58+FC_TRA_RAIL_CPT_E!C58+FC_TRA_RAIL_HST_E!C58+FC_TRA_RAIL_FRT_E!C58</f>
        <v>0</v>
      </c>
      <c r="D58" s="30">
        <f>FC_TRA_RAIL_MTU_E!D58+FC_TRA_RAIL_CPT_E!D58+FC_TRA_RAIL_HST_E!D58+FC_TRA_RAIL_FRT_E!D58</f>
        <v>0</v>
      </c>
      <c r="E58" s="30">
        <f>FC_TRA_RAIL_MTU_E!E58+FC_TRA_RAIL_CPT_E!E58+FC_TRA_RAIL_HST_E!E58+FC_TRA_RAIL_FRT_E!E58</f>
        <v>0</v>
      </c>
      <c r="F58" s="30">
        <f>FC_TRA_RAIL_MTU_E!F58+FC_TRA_RAIL_CPT_E!F58+FC_TRA_RAIL_HST_E!F58+FC_TRA_RAIL_FRT_E!F58</f>
        <v>0</v>
      </c>
      <c r="G58" s="30">
        <f>FC_TRA_RAIL_MTU_E!G58+FC_TRA_RAIL_CPT_E!G58+FC_TRA_RAIL_HST_E!G58+FC_TRA_RAIL_FRT_E!G58</f>
        <v>0</v>
      </c>
      <c r="H58" s="30">
        <f>FC_TRA_RAIL_MTU_E!H58+FC_TRA_RAIL_CPT_E!H58+FC_TRA_RAIL_HST_E!H58+FC_TRA_RAIL_FRT_E!H58</f>
        <v>0</v>
      </c>
      <c r="I58" s="30">
        <f>FC_TRA_RAIL_MTU_E!I58+FC_TRA_RAIL_CPT_E!I58+FC_TRA_RAIL_HST_E!I58+FC_TRA_RAIL_FRT_E!I58</f>
        <v>0</v>
      </c>
      <c r="J58" s="30">
        <f>FC_TRA_RAIL_MTU_E!J58+FC_TRA_RAIL_CPT_E!J58+FC_TRA_RAIL_HST_E!J58+FC_TRA_RAIL_FRT_E!J58</f>
        <v>0</v>
      </c>
      <c r="K58" s="30">
        <f>FC_TRA_RAIL_MTU_E!K58+FC_TRA_RAIL_CPT_E!K58+FC_TRA_RAIL_HST_E!K58+FC_TRA_RAIL_FRT_E!K58</f>
        <v>0</v>
      </c>
      <c r="L58" s="30">
        <f>FC_TRA_RAIL_MTU_E!L58+FC_TRA_RAIL_CPT_E!L58+FC_TRA_RAIL_HST_E!L58+FC_TRA_RAIL_FRT_E!L58</f>
        <v>0</v>
      </c>
      <c r="M58" s="30">
        <f>FC_TRA_RAIL_MTU_E!M58+FC_TRA_RAIL_CPT_E!M58+FC_TRA_RAIL_HST_E!M58+FC_TRA_RAIL_FRT_E!M58</f>
        <v>0</v>
      </c>
      <c r="N58" s="30">
        <f>FC_TRA_RAIL_MTU_E!N58+FC_TRA_RAIL_CPT_E!N58+FC_TRA_RAIL_HST_E!N58+FC_TRA_RAIL_FRT_E!N58</f>
        <v>0</v>
      </c>
      <c r="O58" s="30">
        <f>FC_TRA_RAIL_MTU_E!O58+FC_TRA_RAIL_CPT_E!O58+FC_TRA_RAIL_HST_E!O58+FC_TRA_RAIL_FRT_E!O58</f>
        <v>0</v>
      </c>
      <c r="P58" s="30">
        <f>FC_TRA_RAIL_MTU_E!P58+FC_TRA_RAIL_CPT_E!P58+FC_TRA_RAIL_HST_E!P58+FC_TRA_RAIL_FRT_E!P58</f>
        <v>0</v>
      </c>
      <c r="Q58" s="30">
        <f>FC_TRA_RAIL_MTU_E!Q58+FC_TRA_RAIL_CPT_E!Q58+FC_TRA_RAIL_HST_E!Q58+FC_TRA_RAIL_FRT_E!Q58</f>
        <v>0</v>
      </c>
      <c r="R58" s="30">
        <f>FC_TRA_RAIL_MTU_E!R58+FC_TRA_RAIL_CPT_E!R58+FC_TRA_RAIL_HST_E!R58+FC_TRA_RAIL_FRT_E!R58</f>
        <v>0</v>
      </c>
      <c r="S58" s="30">
        <f>FC_TRA_RAIL_MTU_E!S58+FC_TRA_RAIL_CPT_E!S58+FC_TRA_RAIL_HST_E!S58+FC_TRA_RAIL_FRT_E!S58</f>
        <v>0</v>
      </c>
      <c r="T58" s="30">
        <f>FC_TRA_RAIL_MTU_E!T58+FC_TRA_RAIL_CPT_E!T58+FC_TRA_RAIL_HST_E!T58+FC_TRA_RAIL_FRT_E!T58</f>
        <v>0</v>
      </c>
      <c r="U58" s="30">
        <f>FC_TRA_RAIL_MTU_E!U58+FC_TRA_RAIL_CPT_E!U58+FC_TRA_RAIL_HST_E!U58+FC_TRA_RAIL_FRT_E!U58</f>
        <v>0</v>
      </c>
      <c r="V58" s="30">
        <f>FC_TRA_RAIL_MTU_E!V58+FC_TRA_RAIL_CPT_E!V58+FC_TRA_RAIL_HST_E!V58+FC_TRA_RAIL_FRT_E!V58</f>
        <v>0</v>
      </c>
      <c r="W58" s="30">
        <f>FC_TRA_RAIL_MTU_E!W58+FC_TRA_RAIL_CPT_E!W58+FC_TRA_RAIL_HST_E!W58+FC_TRA_RAIL_FRT_E!W58</f>
        <v>0</v>
      </c>
      <c r="X58" s="30">
        <f>FC_TRA_RAIL_MTU_E!X58+FC_TRA_RAIL_CPT_E!X58+FC_TRA_RAIL_HST_E!X58+FC_TRA_RAIL_FRT_E!X58</f>
        <v>0</v>
      </c>
    </row>
    <row r="59" spans="1:24" ht="11.25" customHeight="1" x14ac:dyDescent="0.2">
      <c r="A59" s="22" t="s">
        <v>105</v>
      </c>
      <c r="B59" s="23" t="s">
        <v>106</v>
      </c>
      <c r="C59" s="30">
        <f>FC_TRA_RAIL_MTU_E!C59+FC_TRA_RAIL_CPT_E!C59+FC_TRA_RAIL_HST_E!C59+FC_TRA_RAIL_FRT_E!C59</f>
        <v>0.31049011177987962</v>
      </c>
      <c r="D59" s="30">
        <f>FC_TRA_RAIL_MTU_E!D59+FC_TRA_RAIL_CPT_E!D59+FC_TRA_RAIL_HST_E!D59+FC_TRA_RAIL_FRT_E!D59</f>
        <v>1.385296646603611</v>
      </c>
      <c r="E59" s="30">
        <f>FC_TRA_RAIL_MTU_E!E59+FC_TRA_RAIL_CPT_E!E59+FC_TRA_RAIL_HST_E!E59+FC_TRA_RAIL_FRT_E!E59</f>
        <v>3.654342218400688</v>
      </c>
      <c r="F59" s="30">
        <f>FC_TRA_RAIL_MTU_E!F59+FC_TRA_RAIL_CPT_E!F59+FC_TRA_RAIL_HST_E!F59+FC_TRA_RAIL_FRT_E!F59</f>
        <v>3.0810834049871021</v>
      </c>
      <c r="G59" s="30">
        <f>FC_TRA_RAIL_MTU_E!G59+FC_TRA_RAIL_CPT_E!G59+FC_TRA_RAIL_HST_E!G59+FC_TRA_RAIL_FRT_E!G59</f>
        <v>9.5528804815133275E-2</v>
      </c>
      <c r="H59" s="30">
        <f>FC_TRA_RAIL_MTU_E!H59+FC_TRA_RAIL_CPT_E!H59+FC_TRA_RAIL_HST_E!H59+FC_TRA_RAIL_FRT_E!H59</f>
        <v>0.67618228718830609</v>
      </c>
      <c r="I59" s="30">
        <f>FC_TRA_RAIL_MTU_E!I59+FC_TRA_RAIL_CPT_E!I59+FC_TRA_RAIL_HST_E!I59+FC_TRA_RAIL_FRT_E!I59</f>
        <v>0.60447119518486669</v>
      </c>
      <c r="J59" s="30">
        <f>FC_TRA_RAIL_MTU_E!J59+FC_TRA_RAIL_CPT_E!J59+FC_TRA_RAIL_HST_E!J59+FC_TRA_RAIL_FRT_E!J59</f>
        <v>1.3926913155631984</v>
      </c>
      <c r="K59" s="30">
        <f>FC_TRA_RAIL_MTU_E!K59+FC_TRA_RAIL_CPT_E!K59+FC_TRA_RAIL_HST_E!K59+FC_TRA_RAIL_FRT_E!K59</f>
        <v>0.15073086844368005</v>
      </c>
      <c r="L59" s="30">
        <f>FC_TRA_RAIL_MTU_E!L59+FC_TRA_RAIL_CPT_E!L59+FC_TRA_RAIL_HST_E!L59+FC_TRA_RAIL_FRT_E!L59</f>
        <v>7.9019776440240733E-2</v>
      </c>
      <c r="M59" s="30">
        <f>FC_TRA_RAIL_MTU_E!M59+FC_TRA_RAIL_CPT_E!M59+FC_TRA_RAIL_HST_E!M59+FC_TRA_RAIL_FRT_E!M59</f>
        <v>7.3946689595872734E-3</v>
      </c>
      <c r="N59" s="30">
        <f>FC_TRA_RAIL_MTU_E!N59+FC_TRA_RAIL_CPT_E!N59+FC_TRA_RAIL_HST_E!N59+FC_TRA_RAIL_FRT_E!N59</f>
        <v>3.1298366294067063E-2</v>
      </c>
      <c r="O59" s="30">
        <f>FC_TRA_RAIL_MTU_E!O59+FC_TRA_RAIL_CPT_E!O59+FC_TRA_RAIL_HST_E!O59+FC_TRA_RAIL_FRT_E!O59</f>
        <v>3.1384350816852959E-2</v>
      </c>
      <c r="P59" s="30">
        <f>FC_TRA_RAIL_MTU_E!P59+FC_TRA_RAIL_CPT_E!P59+FC_TRA_RAIL_HST_E!P59+FC_TRA_RAIL_FRT_E!P59</f>
        <v>0.31745485812553742</v>
      </c>
      <c r="Q59" s="30">
        <f>FC_TRA_RAIL_MTU_E!Q59+FC_TRA_RAIL_CPT_E!Q59+FC_TRA_RAIL_HST_E!Q59+FC_TRA_RAIL_FRT_E!Q59</f>
        <v>0.31745485812553736</v>
      </c>
      <c r="R59" s="30">
        <f>FC_TRA_RAIL_MTU_E!R59+FC_TRA_RAIL_CPT_E!R59+FC_TRA_RAIL_HST_E!R59+FC_TRA_RAIL_FRT_E!R59</f>
        <v>5.4772141014617373E-2</v>
      </c>
      <c r="S59" s="30">
        <f>FC_TRA_RAIL_MTU_E!S59+FC_TRA_RAIL_CPT_E!S59+FC_TRA_RAIL_HST_E!S59+FC_TRA_RAIL_FRT_E!S59</f>
        <v>0.15030094582975057</v>
      </c>
      <c r="T59" s="30">
        <f>FC_TRA_RAIL_MTU_E!T59+FC_TRA_RAIL_CPT_E!T59+FC_TRA_RAIL_HST_E!T59+FC_TRA_RAIL_FRT_E!T59</f>
        <v>0.12803095442820289</v>
      </c>
      <c r="U59" s="30">
        <f>FC_TRA_RAIL_MTU_E!U59+FC_TRA_RAIL_CPT_E!U59+FC_TRA_RAIL_HST_E!U59+FC_TRA_RAIL_FRT_E!U59</f>
        <v>4.1960447119518483E-2</v>
      </c>
      <c r="V59" s="30">
        <f>FC_TRA_RAIL_MTU_E!V59+FC_TRA_RAIL_CPT_E!V59+FC_TRA_RAIL_HST_E!V59+FC_TRA_RAIL_FRT_E!V59</f>
        <v>3.4995700773860702E-2</v>
      </c>
      <c r="W59" s="30">
        <f>FC_TRA_RAIL_MTU_E!W59+FC_TRA_RAIL_CPT_E!W59+FC_TRA_RAIL_HST_E!W59+FC_TRA_RAIL_FRT_E!W59</f>
        <v>3.6371453138435081E-2</v>
      </c>
      <c r="X59" s="30">
        <f>FC_TRA_RAIL_MTU_E!X59+FC_TRA_RAIL_CPT_E!X59+FC_TRA_RAIL_HST_E!X59+FC_TRA_RAIL_FRT_E!X59</f>
        <v>2.8718830610490111E-2</v>
      </c>
    </row>
    <row r="60" spans="1:24" ht="11.25" customHeight="1" x14ac:dyDescent="0.2">
      <c r="A60" s="22" t="s">
        <v>107</v>
      </c>
      <c r="B60" s="23" t="s">
        <v>108</v>
      </c>
      <c r="C60" s="30">
        <f>FC_TRA_RAIL_MTU_E!C60+FC_TRA_RAIL_CPT_E!C60+FC_TRA_RAIL_HST_E!C60+FC_TRA_RAIL_FRT_E!C60</f>
        <v>0</v>
      </c>
      <c r="D60" s="30">
        <f>FC_TRA_RAIL_MTU_E!D60+FC_TRA_RAIL_CPT_E!D60+FC_TRA_RAIL_HST_E!D60+FC_TRA_RAIL_FRT_E!D60</f>
        <v>0</v>
      </c>
      <c r="E60" s="30">
        <f>FC_TRA_RAIL_MTU_E!E60+FC_TRA_RAIL_CPT_E!E60+FC_TRA_RAIL_HST_E!E60+FC_TRA_RAIL_FRT_E!E60</f>
        <v>0</v>
      </c>
      <c r="F60" s="30">
        <f>FC_TRA_RAIL_MTU_E!F60+FC_TRA_RAIL_CPT_E!F60+FC_TRA_RAIL_HST_E!F60+FC_TRA_RAIL_FRT_E!F60</f>
        <v>0</v>
      </c>
      <c r="G60" s="30">
        <f>FC_TRA_RAIL_MTU_E!G60+FC_TRA_RAIL_CPT_E!G60+FC_TRA_RAIL_HST_E!G60+FC_TRA_RAIL_FRT_E!G60</f>
        <v>0</v>
      </c>
      <c r="H60" s="30">
        <f>FC_TRA_RAIL_MTU_E!H60+FC_TRA_RAIL_CPT_E!H60+FC_TRA_RAIL_HST_E!H60+FC_TRA_RAIL_FRT_E!H60</f>
        <v>0</v>
      </c>
      <c r="I60" s="30">
        <f>FC_TRA_RAIL_MTU_E!I60+FC_TRA_RAIL_CPT_E!I60+FC_TRA_RAIL_HST_E!I60+FC_TRA_RAIL_FRT_E!I60</f>
        <v>0</v>
      </c>
      <c r="J60" s="30">
        <f>FC_TRA_RAIL_MTU_E!J60+FC_TRA_RAIL_CPT_E!J60+FC_TRA_RAIL_HST_E!J60+FC_TRA_RAIL_FRT_E!J60</f>
        <v>0</v>
      </c>
      <c r="K60" s="30">
        <f>FC_TRA_RAIL_MTU_E!K60+FC_TRA_RAIL_CPT_E!K60+FC_TRA_RAIL_HST_E!K60+FC_TRA_RAIL_FRT_E!K60</f>
        <v>0</v>
      </c>
      <c r="L60" s="30">
        <f>FC_TRA_RAIL_MTU_E!L60+FC_TRA_RAIL_CPT_E!L60+FC_TRA_RAIL_HST_E!L60+FC_TRA_RAIL_FRT_E!L60</f>
        <v>0</v>
      </c>
      <c r="M60" s="30">
        <f>FC_TRA_RAIL_MTU_E!M60+FC_TRA_RAIL_CPT_E!M60+FC_TRA_RAIL_HST_E!M60+FC_TRA_RAIL_FRT_E!M60</f>
        <v>0</v>
      </c>
      <c r="N60" s="30">
        <f>FC_TRA_RAIL_MTU_E!N60+FC_TRA_RAIL_CPT_E!N60+FC_TRA_RAIL_HST_E!N60+FC_TRA_RAIL_FRT_E!N60</f>
        <v>0</v>
      </c>
      <c r="O60" s="30">
        <f>FC_TRA_RAIL_MTU_E!O60+FC_TRA_RAIL_CPT_E!O60+FC_TRA_RAIL_HST_E!O60+FC_TRA_RAIL_FRT_E!O60</f>
        <v>0</v>
      </c>
      <c r="P60" s="30">
        <f>FC_TRA_RAIL_MTU_E!P60+FC_TRA_RAIL_CPT_E!P60+FC_TRA_RAIL_HST_E!P60+FC_TRA_RAIL_FRT_E!P60</f>
        <v>0</v>
      </c>
      <c r="Q60" s="30">
        <f>FC_TRA_RAIL_MTU_E!Q60+FC_TRA_RAIL_CPT_E!Q60+FC_TRA_RAIL_HST_E!Q60+FC_TRA_RAIL_FRT_E!Q60</f>
        <v>0</v>
      </c>
      <c r="R60" s="30">
        <f>FC_TRA_RAIL_MTU_E!R60+FC_TRA_RAIL_CPT_E!R60+FC_TRA_RAIL_HST_E!R60+FC_TRA_RAIL_FRT_E!R60</f>
        <v>0</v>
      </c>
      <c r="S60" s="30">
        <f>FC_TRA_RAIL_MTU_E!S60+FC_TRA_RAIL_CPT_E!S60+FC_TRA_RAIL_HST_E!S60+FC_TRA_RAIL_FRT_E!S60</f>
        <v>0</v>
      </c>
      <c r="T60" s="30">
        <f>FC_TRA_RAIL_MTU_E!T60+FC_TRA_RAIL_CPT_E!T60+FC_TRA_RAIL_HST_E!T60+FC_TRA_RAIL_FRT_E!T60</f>
        <v>0</v>
      </c>
      <c r="U60" s="30">
        <f>FC_TRA_RAIL_MTU_E!U60+FC_TRA_RAIL_CPT_E!U60+FC_TRA_RAIL_HST_E!U60+FC_TRA_RAIL_FRT_E!U60</f>
        <v>0</v>
      </c>
      <c r="V60" s="30">
        <f>FC_TRA_RAIL_MTU_E!V60+FC_TRA_RAIL_CPT_E!V60+FC_TRA_RAIL_HST_E!V60+FC_TRA_RAIL_FRT_E!V60</f>
        <v>0</v>
      </c>
      <c r="W60" s="30">
        <f>FC_TRA_RAIL_MTU_E!W60+FC_TRA_RAIL_CPT_E!W60+FC_TRA_RAIL_HST_E!W60+FC_TRA_RAIL_FRT_E!W60</f>
        <v>0</v>
      </c>
      <c r="X60" s="30">
        <f>FC_TRA_RAIL_MTU_E!X60+FC_TRA_RAIL_CPT_E!X60+FC_TRA_RAIL_HST_E!X60+FC_TRA_RAIL_FRT_E!X60</f>
        <v>0</v>
      </c>
    </row>
    <row r="61" spans="1:24" ht="11.25" customHeight="1" x14ac:dyDescent="0.2">
      <c r="A61" s="22" t="s">
        <v>109</v>
      </c>
      <c r="B61" s="23" t="s">
        <v>110</v>
      </c>
      <c r="C61" s="30">
        <f>FC_TRA_RAIL_MTU_E!C61+FC_TRA_RAIL_CPT_E!C61+FC_TRA_RAIL_HST_E!C61+FC_TRA_RAIL_FRT_E!C61</f>
        <v>0</v>
      </c>
      <c r="D61" s="30">
        <f>FC_TRA_RAIL_MTU_E!D61+FC_TRA_RAIL_CPT_E!D61+FC_TRA_RAIL_HST_E!D61+FC_TRA_RAIL_FRT_E!D61</f>
        <v>0</v>
      </c>
      <c r="E61" s="30">
        <f>FC_TRA_RAIL_MTU_E!E61+FC_TRA_RAIL_CPT_E!E61+FC_TRA_RAIL_HST_E!E61+FC_TRA_RAIL_FRT_E!E61</f>
        <v>0</v>
      </c>
      <c r="F61" s="30">
        <f>FC_TRA_RAIL_MTU_E!F61+FC_TRA_RAIL_CPT_E!F61+FC_TRA_RAIL_HST_E!F61+FC_TRA_RAIL_FRT_E!F61</f>
        <v>0</v>
      </c>
      <c r="G61" s="30">
        <f>FC_TRA_RAIL_MTU_E!G61+FC_TRA_RAIL_CPT_E!G61+FC_TRA_RAIL_HST_E!G61+FC_TRA_RAIL_FRT_E!G61</f>
        <v>0</v>
      </c>
      <c r="H61" s="30">
        <f>FC_TRA_RAIL_MTU_E!H61+FC_TRA_RAIL_CPT_E!H61+FC_TRA_RAIL_HST_E!H61+FC_TRA_RAIL_FRT_E!H61</f>
        <v>0</v>
      </c>
      <c r="I61" s="30">
        <f>FC_TRA_RAIL_MTU_E!I61+FC_TRA_RAIL_CPT_E!I61+FC_TRA_RAIL_HST_E!I61+FC_TRA_RAIL_FRT_E!I61</f>
        <v>0</v>
      </c>
      <c r="J61" s="30">
        <f>FC_TRA_RAIL_MTU_E!J61+FC_TRA_RAIL_CPT_E!J61+FC_TRA_RAIL_HST_E!J61+FC_TRA_RAIL_FRT_E!J61</f>
        <v>0</v>
      </c>
      <c r="K61" s="30">
        <f>FC_TRA_RAIL_MTU_E!K61+FC_TRA_RAIL_CPT_E!K61+FC_TRA_RAIL_HST_E!K61+FC_TRA_RAIL_FRT_E!K61</f>
        <v>0</v>
      </c>
      <c r="L61" s="30">
        <f>FC_TRA_RAIL_MTU_E!L61+FC_TRA_RAIL_CPT_E!L61+FC_TRA_RAIL_HST_E!L61+FC_TRA_RAIL_FRT_E!L61</f>
        <v>0</v>
      </c>
      <c r="M61" s="30">
        <f>FC_TRA_RAIL_MTU_E!M61+FC_TRA_RAIL_CPT_E!M61+FC_TRA_RAIL_HST_E!M61+FC_TRA_RAIL_FRT_E!M61</f>
        <v>0</v>
      </c>
      <c r="N61" s="30">
        <f>FC_TRA_RAIL_MTU_E!N61+FC_TRA_RAIL_CPT_E!N61+FC_TRA_RAIL_HST_E!N61+FC_TRA_RAIL_FRT_E!N61</f>
        <v>0</v>
      </c>
      <c r="O61" s="30">
        <f>FC_TRA_RAIL_MTU_E!O61+FC_TRA_RAIL_CPT_E!O61+FC_TRA_RAIL_HST_E!O61+FC_TRA_RAIL_FRT_E!O61</f>
        <v>0</v>
      </c>
      <c r="P61" s="30">
        <f>FC_TRA_RAIL_MTU_E!P61+FC_TRA_RAIL_CPT_E!P61+FC_TRA_RAIL_HST_E!P61+FC_TRA_RAIL_FRT_E!P61</f>
        <v>0</v>
      </c>
      <c r="Q61" s="30">
        <f>FC_TRA_RAIL_MTU_E!Q61+FC_TRA_RAIL_CPT_E!Q61+FC_TRA_RAIL_HST_E!Q61+FC_TRA_RAIL_FRT_E!Q61</f>
        <v>0</v>
      </c>
      <c r="R61" s="30">
        <f>FC_TRA_RAIL_MTU_E!R61+FC_TRA_RAIL_CPT_E!R61+FC_TRA_RAIL_HST_E!R61+FC_TRA_RAIL_FRT_E!R61</f>
        <v>0</v>
      </c>
      <c r="S61" s="30">
        <f>FC_TRA_RAIL_MTU_E!S61+FC_TRA_RAIL_CPT_E!S61+FC_TRA_RAIL_HST_E!S61+FC_TRA_RAIL_FRT_E!S61</f>
        <v>0</v>
      </c>
      <c r="T61" s="30">
        <f>FC_TRA_RAIL_MTU_E!T61+FC_TRA_RAIL_CPT_E!T61+FC_TRA_RAIL_HST_E!T61+FC_TRA_RAIL_FRT_E!T61</f>
        <v>0</v>
      </c>
      <c r="U61" s="30">
        <f>FC_TRA_RAIL_MTU_E!U61+FC_TRA_RAIL_CPT_E!U61+FC_TRA_RAIL_HST_E!U61+FC_TRA_RAIL_FRT_E!U61</f>
        <v>0</v>
      </c>
      <c r="V61" s="30">
        <f>FC_TRA_RAIL_MTU_E!V61+FC_TRA_RAIL_CPT_E!V61+FC_TRA_RAIL_HST_E!V61+FC_TRA_RAIL_FRT_E!V61</f>
        <v>0</v>
      </c>
      <c r="W61" s="30">
        <f>FC_TRA_RAIL_MTU_E!W61+FC_TRA_RAIL_CPT_E!W61+FC_TRA_RAIL_HST_E!W61+FC_TRA_RAIL_FRT_E!W61</f>
        <v>0</v>
      </c>
      <c r="X61" s="30">
        <f>FC_TRA_RAIL_MTU_E!X61+FC_TRA_RAIL_CPT_E!X61+FC_TRA_RAIL_HST_E!X61+FC_TRA_RAIL_FRT_E!X61</f>
        <v>0</v>
      </c>
    </row>
    <row r="62" spans="1:24" ht="11.25" customHeight="1" x14ac:dyDescent="0.2">
      <c r="A62" s="22" t="s">
        <v>111</v>
      </c>
      <c r="B62" s="23" t="s">
        <v>112</v>
      </c>
      <c r="C62" s="30">
        <f>FC_TRA_RAIL_MTU_E!C62+FC_TRA_RAIL_CPT_E!C62+FC_TRA_RAIL_HST_E!C62+FC_TRA_RAIL_FRT_E!C62</f>
        <v>0</v>
      </c>
      <c r="D62" s="30">
        <f>FC_TRA_RAIL_MTU_E!D62+FC_TRA_RAIL_CPT_E!D62+FC_TRA_RAIL_HST_E!D62+FC_TRA_RAIL_FRT_E!D62</f>
        <v>0</v>
      </c>
      <c r="E62" s="30">
        <f>FC_TRA_RAIL_MTU_E!E62+FC_TRA_RAIL_CPT_E!E62+FC_TRA_RAIL_HST_E!E62+FC_TRA_RAIL_FRT_E!E62</f>
        <v>0</v>
      </c>
      <c r="F62" s="30">
        <f>FC_TRA_RAIL_MTU_E!F62+FC_TRA_RAIL_CPT_E!F62+FC_TRA_RAIL_HST_E!F62+FC_TRA_RAIL_FRT_E!F62</f>
        <v>0</v>
      </c>
      <c r="G62" s="30">
        <f>FC_TRA_RAIL_MTU_E!G62+FC_TRA_RAIL_CPT_E!G62+FC_TRA_RAIL_HST_E!G62+FC_TRA_RAIL_FRT_E!G62</f>
        <v>0</v>
      </c>
      <c r="H62" s="30">
        <f>FC_TRA_RAIL_MTU_E!H62+FC_TRA_RAIL_CPT_E!H62+FC_TRA_RAIL_HST_E!H62+FC_TRA_RAIL_FRT_E!H62</f>
        <v>0</v>
      </c>
      <c r="I62" s="30">
        <f>FC_TRA_RAIL_MTU_E!I62+FC_TRA_RAIL_CPT_E!I62+FC_TRA_RAIL_HST_E!I62+FC_TRA_RAIL_FRT_E!I62</f>
        <v>0</v>
      </c>
      <c r="J62" s="30">
        <f>FC_TRA_RAIL_MTU_E!J62+FC_TRA_RAIL_CPT_E!J62+FC_TRA_RAIL_HST_E!J62+FC_TRA_RAIL_FRT_E!J62</f>
        <v>0</v>
      </c>
      <c r="K62" s="30">
        <f>FC_TRA_RAIL_MTU_E!K62+FC_TRA_RAIL_CPT_E!K62+FC_TRA_RAIL_HST_E!K62+FC_TRA_RAIL_FRT_E!K62</f>
        <v>0</v>
      </c>
      <c r="L62" s="30">
        <f>FC_TRA_RAIL_MTU_E!L62+FC_TRA_RAIL_CPT_E!L62+FC_TRA_RAIL_HST_E!L62+FC_TRA_RAIL_FRT_E!L62</f>
        <v>0</v>
      </c>
      <c r="M62" s="30">
        <f>FC_TRA_RAIL_MTU_E!M62+FC_TRA_RAIL_CPT_E!M62+FC_TRA_RAIL_HST_E!M62+FC_TRA_RAIL_FRT_E!M62</f>
        <v>0</v>
      </c>
      <c r="N62" s="30">
        <f>FC_TRA_RAIL_MTU_E!N62+FC_TRA_RAIL_CPT_E!N62+FC_TRA_RAIL_HST_E!N62+FC_TRA_RAIL_FRT_E!N62</f>
        <v>0</v>
      </c>
      <c r="O62" s="30">
        <f>FC_TRA_RAIL_MTU_E!O62+FC_TRA_RAIL_CPT_E!O62+FC_TRA_RAIL_HST_E!O62+FC_TRA_RAIL_FRT_E!O62</f>
        <v>0</v>
      </c>
      <c r="P62" s="30">
        <f>FC_TRA_RAIL_MTU_E!P62+FC_TRA_RAIL_CPT_E!P62+FC_TRA_RAIL_HST_E!P62+FC_TRA_RAIL_FRT_E!P62</f>
        <v>0</v>
      </c>
      <c r="Q62" s="30">
        <f>FC_TRA_RAIL_MTU_E!Q62+FC_TRA_RAIL_CPT_E!Q62+FC_TRA_RAIL_HST_E!Q62+FC_TRA_RAIL_FRT_E!Q62</f>
        <v>0</v>
      </c>
      <c r="R62" s="30">
        <f>FC_TRA_RAIL_MTU_E!R62+FC_TRA_RAIL_CPT_E!R62+FC_TRA_RAIL_HST_E!R62+FC_TRA_RAIL_FRT_E!R62</f>
        <v>0</v>
      </c>
      <c r="S62" s="30">
        <f>FC_TRA_RAIL_MTU_E!S62+FC_TRA_RAIL_CPT_E!S62+FC_TRA_RAIL_HST_E!S62+FC_TRA_RAIL_FRT_E!S62</f>
        <v>0</v>
      </c>
      <c r="T62" s="30">
        <f>FC_TRA_RAIL_MTU_E!T62+FC_TRA_RAIL_CPT_E!T62+FC_TRA_RAIL_HST_E!T62+FC_TRA_RAIL_FRT_E!T62</f>
        <v>0</v>
      </c>
      <c r="U62" s="30">
        <f>FC_TRA_RAIL_MTU_E!U62+FC_TRA_RAIL_CPT_E!U62+FC_TRA_RAIL_HST_E!U62+FC_TRA_RAIL_FRT_E!U62</f>
        <v>0</v>
      </c>
      <c r="V62" s="30">
        <f>FC_TRA_RAIL_MTU_E!V62+FC_TRA_RAIL_CPT_E!V62+FC_TRA_RAIL_HST_E!V62+FC_TRA_RAIL_FRT_E!V62</f>
        <v>0</v>
      </c>
      <c r="W62" s="30">
        <f>FC_TRA_RAIL_MTU_E!W62+FC_TRA_RAIL_CPT_E!W62+FC_TRA_RAIL_HST_E!W62+FC_TRA_RAIL_FRT_E!W62</f>
        <v>0</v>
      </c>
      <c r="X62" s="30">
        <f>FC_TRA_RAIL_MTU_E!X62+FC_TRA_RAIL_CPT_E!X62+FC_TRA_RAIL_HST_E!X62+FC_TRA_RAIL_FRT_E!X62</f>
        <v>0</v>
      </c>
    </row>
    <row r="63" spans="1:24" ht="11.25" customHeight="1" x14ac:dyDescent="0.2">
      <c r="A63" s="22" t="s">
        <v>113</v>
      </c>
      <c r="B63" s="23" t="s">
        <v>114</v>
      </c>
      <c r="C63" s="30">
        <f>FC_TRA_RAIL_MTU_E!C63+FC_TRA_RAIL_CPT_E!C63+FC_TRA_RAIL_HST_E!C63+FC_TRA_RAIL_FRT_E!C63</f>
        <v>0</v>
      </c>
      <c r="D63" s="30">
        <f>FC_TRA_RAIL_MTU_E!D63+FC_TRA_RAIL_CPT_E!D63+FC_TRA_RAIL_HST_E!D63+FC_TRA_RAIL_FRT_E!D63</f>
        <v>0</v>
      </c>
      <c r="E63" s="30">
        <f>FC_TRA_RAIL_MTU_E!E63+FC_TRA_RAIL_CPT_E!E63+FC_TRA_RAIL_HST_E!E63+FC_TRA_RAIL_FRT_E!E63</f>
        <v>0</v>
      </c>
      <c r="F63" s="30">
        <f>FC_TRA_RAIL_MTU_E!F63+FC_TRA_RAIL_CPT_E!F63+FC_TRA_RAIL_HST_E!F63+FC_TRA_RAIL_FRT_E!F63</f>
        <v>0</v>
      </c>
      <c r="G63" s="30">
        <f>FC_TRA_RAIL_MTU_E!G63+FC_TRA_RAIL_CPT_E!G63+FC_TRA_RAIL_HST_E!G63+FC_TRA_RAIL_FRT_E!G63</f>
        <v>0</v>
      </c>
      <c r="H63" s="30">
        <f>FC_TRA_RAIL_MTU_E!H63+FC_TRA_RAIL_CPT_E!H63+FC_TRA_RAIL_HST_E!H63+FC_TRA_RAIL_FRT_E!H63</f>
        <v>0</v>
      </c>
      <c r="I63" s="30">
        <f>FC_TRA_RAIL_MTU_E!I63+FC_TRA_RAIL_CPT_E!I63+FC_TRA_RAIL_HST_E!I63+FC_TRA_RAIL_FRT_E!I63</f>
        <v>0</v>
      </c>
      <c r="J63" s="30">
        <f>FC_TRA_RAIL_MTU_E!J63+FC_TRA_RAIL_CPT_E!J63+FC_TRA_RAIL_HST_E!J63+FC_TRA_RAIL_FRT_E!J63</f>
        <v>0</v>
      </c>
      <c r="K63" s="30">
        <f>FC_TRA_RAIL_MTU_E!K63+FC_TRA_RAIL_CPT_E!K63+FC_TRA_RAIL_HST_E!K63+FC_TRA_RAIL_FRT_E!K63</f>
        <v>0</v>
      </c>
      <c r="L63" s="30">
        <f>FC_TRA_RAIL_MTU_E!L63+FC_TRA_RAIL_CPT_E!L63+FC_TRA_RAIL_HST_E!L63+FC_TRA_RAIL_FRT_E!L63</f>
        <v>0</v>
      </c>
      <c r="M63" s="30">
        <f>FC_TRA_RAIL_MTU_E!M63+FC_TRA_RAIL_CPT_E!M63+FC_TRA_RAIL_HST_E!M63+FC_TRA_RAIL_FRT_E!M63</f>
        <v>0</v>
      </c>
      <c r="N63" s="30">
        <f>FC_TRA_RAIL_MTU_E!N63+FC_TRA_RAIL_CPT_E!N63+FC_TRA_RAIL_HST_E!N63+FC_TRA_RAIL_FRT_E!N63</f>
        <v>0</v>
      </c>
      <c r="O63" s="30">
        <f>FC_TRA_RAIL_MTU_E!O63+FC_TRA_RAIL_CPT_E!O63+FC_TRA_RAIL_HST_E!O63+FC_TRA_RAIL_FRT_E!O63</f>
        <v>0</v>
      </c>
      <c r="P63" s="30">
        <f>FC_TRA_RAIL_MTU_E!P63+FC_TRA_RAIL_CPT_E!P63+FC_TRA_RAIL_HST_E!P63+FC_TRA_RAIL_FRT_E!P63</f>
        <v>0</v>
      </c>
      <c r="Q63" s="30">
        <f>FC_TRA_RAIL_MTU_E!Q63+FC_TRA_RAIL_CPT_E!Q63+FC_TRA_RAIL_HST_E!Q63+FC_TRA_RAIL_FRT_E!Q63</f>
        <v>0</v>
      </c>
      <c r="R63" s="30">
        <f>FC_TRA_RAIL_MTU_E!R63+FC_TRA_RAIL_CPT_E!R63+FC_TRA_RAIL_HST_E!R63+FC_TRA_RAIL_FRT_E!R63</f>
        <v>0</v>
      </c>
      <c r="S63" s="30">
        <f>FC_TRA_RAIL_MTU_E!S63+FC_TRA_RAIL_CPT_E!S63+FC_TRA_RAIL_HST_E!S63+FC_TRA_RAIL_FRT_E!S63</f>
        <v>0</v>
      </c>
      <c r="T63" s="30">
        <f>FC_TRA_RAIL_MTU_E!T63+FC_TRA_RAIL_CPT_E!T63+FC_TRA_RAIL_HST_E!T63+FC_TRA_RAIL_FRT_E!T63</f>
        <v>0</v>
      </c>
      <c r="U63" s="30">
        <f>FC_TRA_RAIL_MTU_E!U63+FC_TRA_RAIL_CPT_E!U63+FC_TRA_RAIL_HST_E!U63+FC_TRA_RAIL_FRT_E!U63</f>
        <v>0</v>
      </c>
      <c r="V63" s="30">
        <f>FC_TRA_RAIL_MTU_E!V63+FC_TRA_RAIL_CPT_E!V63+FC_TRA_RAIL_HST_E!V63+FC_TRA_RAIL_FRT_E!V63</f>
        <v>0</v>
      </c>
      <c r="W63" s="30">
        <f>FC_TRA_RAIL_MTU_E!W63+FC_TRA_RAIL_CPT_E!W63+FC_TRA_RAIL_HST_E!W63+FC_TRA_RAIL_FRT_E!W63</f>
        <v>0</v>
      </c>
      <c r="X63" s="30">
        <f>FC_TRA_RAIL_MTU_E!X63+FC_TRA_RAIL_CPT_E!X63+FC_TRA_RAIL_HST_E!X63+FC_TRA_RAIL_FRT_E!X63</f>
        <v>0</v>
      </c>
    </row>
    <row r="64" spans="1:24" ht="11.25" customHeight="1" x14ac:dyDescent="0.2">
      <c r="A64" s="22" t="s">
        <v>115</v>
      </c>
      <c r="B64" s="23" t="s">
        <v>116</v>
      </c>
      <c r="C64" s="30">
        <f>FC_TRA_RAIL_MTU_E!C64+FC_TRA_RAIL_CPT_E!C64+FC_TRA_RAIL_HST_E!C64+FC_TRA_RAIL_FRT_E!C64</f>
        <v>0</v>
      </c>
      <c r="D64" s="30">
        <f>FC_TRA_RAIL_MTU_E!D64+FC_TRA_RAIL_CPT_E!D64+FC_TRA_RAIL_HST_E!D64+FC_TRA_RAIL_FRT_E!D64</f>
        <v>0</v>
      </c>
      <c r="E64" s="30">
        <f>FC_TRA_RAIL_MTU_E!E64+FC_TRA_RAIL_CPT_E!E64+FC_TRA_RAIL_HST_E!E64+FC_TRA_RAIL_FRT_E!E64</f>
        <v>0</v>
      </c>
      <c r="F64" s="30">
        <f>FC_TRA_RAIL_MTU_E!F64+FC_TRA_RAIL_CPT_E!F64+FC_TRA_RAIL_HST_E!F64+FC_TRA_RAIL_FRT_E!F64</f>
        <v>0</v>
      </c>
      <c r="G64" s="30">
        <f>FC_TRA_RAIL_MTU_E!G64+FC_TRA_RAIL_CPT_E!G64+FC_TRA_RAIL_HST_E!G64+FC_TRA_RAIL_FRT_E!G64</f>
        <v>0</v>
      </c>
      <c r="H64" s="30">
        <f>FC_TRA_RAIL_MTU_E!H64+FC_TRA_RAIL_CPT_E!H64+FC_TRA_RAIL_HST_E!H64+FC_TRA_RAIL_FRT_E!H64</f>
        <v>0</v>
      </c>
      <c r="I64" s="30">
        <f>FC_TRA_RAIL_MTU_E!I64+FC_TRA_RAIL_CPT_E!I64+FC_TRA_RAIL_HST_E!I64+FC_TRA_RAIL_FRT_E!I64</f>
        <v>0</v>
      </c>
      <c r="J64" s="30">
        <f>FC_TRA_RAIL_MTU_E!J64+FC_TRA_RAIL_CPT_E!J64+FC_TRA_RAIL_HST_E!J64+FC_TRA_RAIL_FRT_E!J64</f>
        <v>0</v>
      </c>
      <c r="K64" s="30">
        <f>FC_TRA_RAIL_MTU_E!K64+FC_TRA_RAIL_CPT_E!K64+FC_TRA_RAIL_HST_E!K64+FC_TRA_RAIL_FRT_E!K64</f>
        <v>0</v>
      </c>
      <c r="L64" s="30">
        <f>FC_TRA_RAIL_MTU_E!L64+FC_TRA_RAIL_CPT_E!L64+FC_TRA_RAIL_HST_E!L64+FC_TRA_RAIL_FRT_E!L64</f>
        <v>0</v>
      </c>
      <c r="M64" s="30">
        <f>FC_TRA_RAIL_MTU_E!M64+FC_TRA_RAIL_CPT_E!M64+FC_TRA_RAIL_HST_E!M64+FC_TRA_RAIL_FRT_E!M64</f>
        <v>0</v>
      </c>
      <c r="N64" s="30">
        <f>FC_TRA_RAIL_MTU_E!N64+FC_TRA_RAIL_CPT_E!N64+FC_TRA_RAIL_HST_E!N64+FC_TRA_RAIL_FRT_E!N64</f>
        <v>0</v>
      </c>
      <c r="O64" s="30">
        <f>FC_TRA_RAIL_MTU_E!O64+FC_TRA_RAIL_CPT_E!O64+FC_TRA_RAIL_HST_E!O64+FC_TRA_RAIL_FRT_E!O64</f>
        <v>0</v>
      </c>
      <c r="P64" s="30">
        <f>FC_TRA_RAIL_MTU_E!P64+FC_TRA_RAIL_CPT_E!P64+FC_TRA_RAIL_HST_E!P64+FC_TRA_RAIL_FRT_E!P64</f>
        <v>0</v>
      </c>
      <c r="Q64" s="30">
        <f>FC_TRA_RAIL_MTU_E!Q64+FC_TRA_RAIL_CPT_E!Q64+FC_TRA_RAIL_HST_E!Q64+FC_TRA_RAIL_FRT_E!Q64</f>
        <v>0</v>
      </c>
      <c r="R64" s="30">
        <f>FC_TRA_RAIL_MTU_E!R64+FC_TRA_RAIL_CPT_E!R64+FC_TRA_RAIL_HST_E!R64+FC_TRA_RAIL_FRT_E!R64</f>
        <v>0</v>
      </c>
      <c r="S64" s="30">
        <f>FC_TRA_RAIL_MTU_E!S64+FC_TRA_RAIL_CPT_E!S64+FC_TRA_RAIL_HST_E!S64+FC_TRA_RAIL_FRT_E!S64</f>
        <v>0</v>
      </c>
      <c r="T64" s="30">
        <f>FC_TRA_RAIL_MTU_E!T64+FC_TRA_RAIL_CPT_E!T64+FC_TRA_RAIL_HST_E!T64+FC_TRA_RAIL_FRT_E!T64</f>
        <v>0</v>
      </c>
      <c r="U64" s="30">
        <f>FC_TRA_RAIL_MTU_E!U64+FC_TRA_RAIL_CPT_E!U64+FC_TRA_RAIL_HST_E!U64+FC_TRA_RAIL_FRT_E!U64</f>
        <v>0</v>
      </c>
      <c r="V64" s="30">
        <f>FC_TRA_RAIL_MTU_E!V64+FC_TRA_RAIL_CPT_E!V64+FC_TRA_RAIL_HST_E!V64+FC_TRA_RAIL_FRT_E!V64</f>
        <v>0</v>
      </c>
      <c r="W64" s="30">
        <f>FC_TRA_RAIL_MTU_E!W64+FC_TRA_RAIL_CPT_E!W64+FC_TRA_RAIL_HST_E!W64+FC_TRA_RAIL_FRT_E!W64</f>
        <v>0</v>
      </c>
      <c r="X64" s="30">
        <f>FC_TRA_RAIL_MTU_E!X64+FC_TRA_RAIL_CPT_E!X64+FC_TRA_RAIL_HST_E!X64+FC_TRA_RAIL_FRT_E!X64</f>
        <v>0</v>
      </c>
    </row>
    <row r="65" spans="1:24" ht="11.25" customHeight="1" x14ac:dyDescent="0.2">
      <c r="A65" s="22" t="s">
        <v>117</v>
      </c>
      <c r="B65" s="23" t="s">
        <v>118</v>
      </c>
      <c r="C65" s="30">
        <f>FC_TRA_RAIL_MTU_E!C65+FC_TRA_RAIL_CPT_E!C65+FC_TRA_RAIL_HST_E!C65+FC_TRA_RAIL_FRT_E!C65</f>
        <v>0</v>
      </c>
      <c r="D65" s="30">
        <f>FC_TRA_RAIL_MTU_E!D65+FC_TRA_RAIL_CPT_E!D65+FC_TRA_RAIL_HST_E!D65+FC_TRA_RAIL_FRT_E!D65</f>
        <v>0</v>
      </c>
      <c r="E65" s="30">
        <f>FC_TRA_RAIL_MTU_E!E65+FC_TRA_RAIL_CPT_E!E65+FC_TRA_RAIL_HST_E!E65+FC_TRA_RAIL_FRT_E!E65</f>
        <v>0</v>
      </c>
      <c r="F65" s="30">
        <f>FC_TRA_RAIL_MTU_E!F65+FC_TRA_RAIL_CPT_E!F65+FC_TRA_RAIL_HST_E!F65+FC_TRA_RAIL_FRT_E!F65</f>
        <v>0</v>
      </c>
      <c r="G65" s="30">
        <f>FC_TRA_RAIL_MTU_E!G65+FC_TRA_RAIL_CPT_E!G65+FC_TRA_RAIL_HST_E!G65+FC_TRA_RAIL_FRT_E!G65</f>
        <v>0</v>
      </c>
      <c r="H65" s="30">
        <f>FC_TRA_RAIL_MTU_E!H65+FC_TRA_RAIL_CPT_E!H65+FC_TRA_RAIL_HST_E!H65+FC_TRA_RAIL_FRT_E!H65</f>
        <v>0</v>
      </c>
      <c r="I65" s="30">
        <f>FC_TRA_RAIL_MTU_E!I65+FC_TRA_RAIL_CPT_E!I65+FC_TRA_RAIL_HST_E!I65+FC_TRA_RAIL_FRT_E!I65</f>
        <v>0</v>
      </c>
      <c r="J65" s="30">
        <f>FC_TRA_RAIL_MTU_E!J65+FC_TRA_RAIL_CPT_E!J65+FC_TRA_RAIL_HST_E!J65+FC_TRA_RAIL_FRT_E!J65</f>
        <v>0</v>
      </c>
      <c r="K65" s="30">
        <f>FC_TRA_RAIL_MTU_E!K65+FC_TRA_RAIL_CPT_E!K65+FC_TRA_RAIL_HST_E!K65+FC_TRA_RAIL_FRT_E!K65</f>
        <v>0</v>
      </c>
      <c r="L65" s="30">
        <f>FC_TRA_RAIL_MTU_E!L65+FC_TRA_RAIL_CPT_E!L65+FC_TRA_RAIL_HST_E!L65+FC_TRA_RAIL_FRT_E!L65</f>
        <v>0</v>
      </c>
      <c r="M65" s="30">
        <f>FC_TRA_RAIL_MTU_E!M65+FC_TRA_RAIL_CPT_E!M65+FC_TRA_RAIL_HST_E!M65+FC_TRA_RAIL_FRT_E!M65</f>
        <v>0</v>
      </c>
      <c r="N65" s="30">
        <f>FC_TRA_RAIL_MTU_E!N65+FC_TRA_RAIL_CPT_E!N65+FC_TRA_RAIL_HST_E!N65+FC_TRA_RAIL_FRT_E!N65</f>
        <v>0</v>
      </c>
      <c r="O65" s="30">
        <f>FC_TRA_RAIL_MTU_E!O65+FC_TRA_RAIL_CPT_E!O65+FC_TRA_RAIL_HST_E!O65+FC_TRA_RAIL_FRT_E!O65</f>
        <v>0</v>
      </c>
      <c r="P65" s="30">
        <f>FC_TRA_RAIL_MTU_E!P65+FC_TRA_RAIL_CPT_E!P65+FC_TRA_RAIL_HST_E!P65+FC_TRA_RAIL_FRT_E!P65</f>
        <v>0</v>
      </c>
      <c r="Q65" s="30">
        <f>FC_TRA_RAIL_MTU_E!Q65+FC_TRA_RAIL_CPT_E!Q65+FC_TRA_RAIL_HST_E!Q65+FC_TRA_RAIL_FRT_E!Q65</f>
        <v>0</v>
      </c>
      <c r="R65" s="30">
        <f>FC_TRA_RAIL_MTU_E!R65+FC_TRA_RAIL_CPT_E!R65+FC_TRA_RAIL_HST_E!R65+FC_TRA_RAIL_FRT_E!R65</f>
        <v>0</v>
      </c>
      <c r="S65" s="30">
        <f>FC_TRA_RAIL_MTU_E!S65+FC_TRA_RAIL_CPT_E!S65+FC_TRA_RAIL_HST_E!S65+FC_TRA_RAIL_FRT_E!S65</f>
        <v>0</v>
      </c>
      <c r="T65" s="30">
        <f>FC_TRA_RAIL_MTU_E!T65+FC_TRA_RAIL_CPT_E!T65+FC_TRA_RAIL_HST_E!T65+FC_TRA_RAIL_FRT_E!T65</f>
        <v>0</v>
      </c>
      <c r="U65" s="30">
        <f>FC_TRA_RAIL_MTU_E!U65+FC_TRA_RAIL_CPT_E!U65+FC_TRA_RAIL_HST_E!U65+FC_TRA_RAIL_FRT_E!U65</f>
        <v>0</v>
      </c>
      <c r="V65" s="30">
        <f>FC_TRA_RAIL_MTU_E!V65+FC_TRA_RAIL_CPT_E!V65+FC_TRA_RAIL_HST_E!V65+FC_TRA_RAIL_FRT_E!V65</f>
        <v>0</v>
      </c>
      <c r="W65" s="30">
        <f>FC_TRA_RAIL_MTU_E!W65+FC_TRA_RAIL_CPT_E!W65+FC_TRA_RAIL_HST_E!W65+FC_TRA_RAIL_FRT_E!W65</f>
        <v>0</v>
      </c>
      <c r="X65" s="30">
        <f>FC_TRA_RAIL_MTU_E!X65+FC_TRA_RAIL_CPT_E!X65+FC_TRA_RAIL_HST_E!X65+FC_TRA_RAIL_FRT_E!X65</f>
        <v>0</v>
      </c>
    </row>
    <row r="66" spans="1:24" ht="11.25" customHeight="1" x14ac:dyDescent="0.2">
      <c r="A66" s="22" t="s">
        <v>119</v>
      </c>
      <c r="B66" s="23" t="s">
        <v>120</v>
      </c>
      <c r="C66" s="30">
        <f>FC_TRA_RAIL_MTU_E!C66+FC_TRA_RAIL_CPT_E!C66+FC_TRA_RAIL_HST_E!C66+FC_TRA_RAIL_FRT_E!C66</f>
        <v>0</v>
      </c>
      <c r="D66" s="30">
        <f>FC_TRA_RAIL_MTU_E!D66+FC_TRA_RAIL_CPT_E!D66+FC_TRA_RAIL_HST_E!D66+FC_TRA_RAIL_FRT_E!D66</f>
        <v>0</v>
      </c>
      <c r="E66" s="30">
        <f>FC_TRA_RAIL_MTU_E!E66+FC_TRA_RAIL_CPT_E!E66+FC_TRA_RAIL_HST_E!E66+FC_TRA_RAIL_FRT_E!E66</f>
        <v>0</v>
      </c>
      <c r="F66" s="30">
        <f>FC_TRA_RAIL_MTU_E!F66+FC_TRA_RAIL_CPT_E!F66+FC_TRA_RAIL_HST_E!F66+FC_TRA_RAIL_FRT_E!F66</f>
        <v>0</v>
      </c>
      <c r="G66" s="30">
        <f>FC_TRA_RAIL_MTU_E!G66+FC_TRA_RAIL_CPT_E!G66+FC_TRA_RAIL_HST_E!G66+FC_TRA_RAIL_FRT_E!G66</f>
        <v>4.4358555460017186</v>
      </c>
      <c r="H66" s="30">
        <f>FC_TRA_RAIL_MTU_E!H66+FC_TRA_RAIL_CPT_E!H66+FC_TRA_RAIL_HST_E!H66+FC_TRA_RAIL_FRT_E!H66</f>
        <v>11.155631986242469</v>
      </c>
      <c r="I66" s="30">
        <f>FC_TRA_RAIL_MTU_E!I66+FC_TRA_RAIL_CPT_E!I66+FC_TRA_RAIL_HST_E!I66+FC_TRA_RAIL_FRT_E!I66</f>
        <v>15.432674118658642</v>
      </c>
      <c r="J66" s="30">
        <f>FC_TRA_RAIL_MTU_E!J66+FC_TRA_RAIL_CPT_E!J66+FC_TRA_RAIL_HST_E!J66+FC_TRA_RAIL_FRT_E!J66</f>
        <v>21.881513327601027</v>
      </c>
      <c r="K66" s="30">
        <f>FC_TRA_RAIL_MTU_E!K66+FC_TRA_RAIL_CPT_E!K66+FC_TRA_RAIL_HST_E!K66+FC_TRA_RAIL_FRT_E!K66</f>
        <v>23.693465176268276</v>
      </c>
      <c r="L66" s="30">
        <f>FC_TRA_RAIL_MTU_E!L66+FC_TRA_RAIL_CPT_E!L66+FC_TRA_RAIL_HST_E!L66+FC_TRA_RAIL_FRT_E!L66</f>
        <v>25.344625967325875</v>
      </c>
      <c r="M66" s="30">
        <f>FC_TRA_RAIL_MTU_E!M66+FC_TRA_RAIL_CPT_E!M66+FC_TRA_RAIL_HST_E!M66+FC_TRA_RAIL_FRT_E!M66</f>
        <v>26.175838349097159</v>
      </c>
      <c r="N66" s="30">
        <f>FC_TRA_RAIL_MTU_E!N66+FC_TRA_RAIL_CPT_E!N66+FC_TRA_RAIL_HST_E!N66+FC_TRA_RAIL_FRT_E!N66</f>
        <v>26.521324161650899</v>
      </c>
      <c r="O66" s="30">
        <f>FC_TRA_RAIL_MTU_E!O66+FC_TRA_RAIL_CPT_E!O66+FC_TRA_RAIL_HST_E!O66+FC_TRA_RAIL_FRT_E!O66</f>
        <v>31.099828030954431</v>
      </c>
      <c r="P66" s="30">
        <f>FC_TRA_RAIL_MTU_E!P66+FC_TRA_RAIL_CPT_E!P66+FC_TRA_RAIL_HST_E!P66+FC_TRA_RAIL_FRT_E!P66</f>
        <v>27.031126397248489</v>
      </c>
      <c r="Q66" s="30">
        <f>FC_TRA_RAIL_MTU_E!Q66+FC_TRA_RAIL_CPT_E!Q66+FC_TRA_RAIL_HST_E!Q66+FC_TRA_RAIL_FRT_E!Q66</f>
        <v>30.612983662940675</v>
      </c>
      <c r="R66" s="30">
        <f>FC_TRA_RAIL_MTU_E!R66+FC_TRA_RAIL_CPT_E!R66+FC_TRA_RAIL_HST_E!R66+FC_TRA_RAIL_FRT_E!R66</f>
        <v>26.152794496990538</v>
      </c>
      <c r="S66" s="30">
        <f>FC_TRA_RAIL_MTU_E!S66+FC_TRA_RAIL_CPT_E!S66+FC_TRA_RAIL_HST_E!S66+FC_TRA_RAIL_FRT_E!S66</f>
        <v>36.305588993981075</v>
      </c>
      <c r="T66" s="30">
        <f>FC_TRA_RAIL_MTU_E!T66+FC_TRA_RAIL_CPT_E!T66+FC_TRA_RAIL_HST_E!T66+FC_TRA_RAIL_FRT_E!T66</f>
        <v>34.603095442820283</v>
      </c>
      <c r="U66" s="30">
        <f>FC_TRA_RAIL_MTU_E!U66+FC_TRA_RAIL_CPT_E!U66+FC_TRA_RAIL_HST_E!U66+FC_TRA_RAIL_FRT_E!U66</f>
        <v>34.530868443680134</v>
      </c>
      <c r="V66" s="30">
        <f>FC_TRA_RAIL_MTU_E!V66+FC_TRA_RAIL_CPT_E!V66+FC_TRA_RAIL_HST_E!V66+FC_TRA_RAIL_FRT_E!V66</f>
        <v>34.354428202923472</v>
      </c>
      <c r="W66" s="30">
        <f>FC_TRA_RAIL_MTU_E!W66+FC_TRA_RAIL_CPT_E!W66+FC_TRA_RAIL_HST_E!W66+FC_TRA_RAIL_FRT_E!W66</f>
        <v>37.558383490971615</v>
      </c>
      <c r="X66" s="30">
        <f>FC_TRA_RAIL_MTU_E!X66+FC_TRA_RAIL_CPT_E!X66+FC_TRA_RAIL_HST_E!X66+FC_TRA_RAIL_FRT_E!X66</f>
        <v>48.096732588134131</v>
      </c>
    </row>
    <row r="67" spans="1:24" ht="11.25" customHeight="1" x14ac:dyDescent="0.2">
      <c r="A67" s="22" t="s">
        <v>121</v>
      </c>
      <c r="B67" s="23" t="s">
        <v>122</v>
      </c>
      <c r="C67" s="30">
        <f>FC_TRA_RAIL_MTU_E!C67+FC_TRA_RAIL_CPT_E!C67+FC_TRA_RAIL_HST_E!C67+FC_TRA_RAIL_FRT_E!C67</f>
        <v>0</v>
      </c>
      <c r="D67" s="30">
        <f>FC_TRA_RAIL_MTU_E!D67+FC_TRA_RAIL_CPT_E!D67+FC_TRA_RAIL_HST_E!D67+FC_TRA_RAIL_FRT_E!D67</f>
        <v>0</v>
      </c>
      <c r="E67" s="30">
        <f>FC_TRA_RAIL_MTU_E!E67+FC_TRA_RAIL_CPT_E!E67+FC_TRA_RAIL_HST_E!E67+FC_TRA_RAIL_FRT_E!E67</f>
        <v>0</v>
      </c>
      <c r="F67" s="30">
        <f>FC_TRA_RAIL_MTU_E!F67+FC_TRA_RAIL_CPT_E!F67+FC_TRA_RAIL_HST_E!F67+FC_TRA_RAIL_FRT_E!F67</f>
        <v>0</v>
      </c>
      <c r="G67" s="30">
        <f>FC_TRA_RAIL_MTU_E!G67+FC_TRA_RAIL_CPT_E!G67+FC_TRA_RAIL_HST_E!G67+FC_TRA_RAIL_FRT_E!G67</f>
        <v>0</v>
      </c>
      <c r="H67" s="30">
        <f>FC_TRA_RAIL_MTU_E!H67+FC_TRA_RAIL_CPT_E!H67+FC_TRA_RAIL_HST_E!H67+FC_TRA_RAIL_FRT_E!H67</f>
        <v>0</v>
      </c>
      <c r="I67" s="30">
        <f>FC_TRA_RAIL_MTU_E!I67+FC_TRA_RAIL_CPT_E!I67+FC_TRA_RAIL_HST_E!I67+FC_TRA_RAIL_FRT_E!I67</f>
        <v>0</v>
      </c>
      <c r="J67" s="30">
        <f>FC_TRA_RAIL_MTU_E!J67+FC_TRA_RAIL_CPT_E!J67+FC_TRA_RAIL_HST_E!J67+FC_TRA_RAIL_FRT_E!J67</f>
        <v>0</v>
      </c>
      <c r="K67" s="30">
        <f>FC_TRA_RAIL_MTU_E!K67+FC_TRA_RAIL_CPT_E!K67+FC_TRA_RAIL_HST_E!K67+FC_TRA_RAIL_FRT_E!K67</f>
        <v>0</v>
      </c>
      <c r="L67" s="30">
        <f>FC_TRA_RAIL_MTU_E!L67+FC_TRA_RAIL_CPT_E!L67+FC_TRA_RAIL_HST_E!L67+FC_TRA_RAIL_FRT_E!L67</f>
        <v>0</v>
      </c>
      <c r="M67" s="30">
        <f>FC_TRA_RAIL_MTU_E!M67+FC_TRA_RAIL_CPT_E!M67+FC_TRA_RAIL_HST_E!M67+FC_TRA_RAIL_FRT_E!M67</f>
        <v>0</v>
      </c>
      <c r="N67" s="30">
        <f>FC_TRA_RAIL_MTU_E!N67+FC_TRA_RAIL_CPT_E!N67+FC_TRA_RAIL_HST_E!N67+FC_TRA_RAIL_FRT_E!N67</f>
        <v>0</v>
      </c>
      <c r="O67" s="30">
        <f>FC_TRA_RAIL_MTU_E!O67+FC_TRA_RAIL_CPT_E!O67+FC_TRA_RAIL_HST_E!O67+FC_TRA_RAIL_FRT_E!O67</f>
        <v>0</v>
      </c>
      <c r="P67" s="30">
        <f>FC_TRA_RAIL_MTU_E!P67+FC_TRA_RAIL_CPT_E!P67+FC_TRA_RAIL_HST_E!P67+FC_TRA_RAIL_FRT_E!P67</f>
        <v>0</v>
      </c>
      <c r="Q67" s="30">
        <f>FC_TRA_RAIL_MTU_E!Q67+FC_TRA_RAIL_CPT_E!Q67+FC_TRA_RAIL_HST_E!Q67+FC_TRA_RAIL_FRT_E!Q67</f>
        <v>0</v>
      </c>
      <c r="R67" s="30">
        <f>FC_TRA_RAIL_MTU_E!R67+FC_TRA_RAIL_CPT_E!R67+FC_TRA_RAIL_HST_E!R67+FC_TRA_RAIL_FRT_E!R67</f>
        <v>0</v>
      </c>
      <c r="S67" s="30">
        <f>FC_TRA_RAIL_MTU_E!S67+FC_TRA_RAIL_CPT_E!S67+FC_TRA_RAIL_HST_E!S67+FC_TRA_RAIL_FRT_E!S67</f>
        <v>0</v>
      </c>
      <c r="T67" s="30">
        <f>FC_TRA_RAIL_MTU_E!T67+FC_TRA_RAIL_CPT_E!T67+FC_TRA_RAIL_HST_E!T67+FC_TRA_RAIL_FRT_E!T67</f>
        <v>0</v>
      </c>
      <c r="U67" s="30">
        <f>FC_TRA_RAIL_MTU_E!U67+FC_TRA_RAIL_CPT_E!U67+FC_TRA_RAIL_HST_E!U67+FC_TRA_RAIL_FRT_E!U67</f>
        <v>0</v>
      </c>
      <c r="V67" s="30">
        <f>FC_TRA_RAIL_MTU_E!V67+FC_TRA_RAIL_CPT_E!V67+FC_TRA_RAIL_HST_E!V67+FC_TRA_RAIL_FRT_E!V67</f>
        <v>0</v>
      </c>
      <c r="W67" s="30">
        <f>FC_TRA_RAIL_MTU_E!W67+FC_TRA_RAIL_CPT_E!W67+FC_TRA_RAIL_HST_E!W67+FC_TRA_RAIL_FRT_E!W67</f>
        <v>0</v>
      </c>
      <c r="X67" s="30">
        <f>FC_TRA_RAIL_MTU_E!X67+FC_TRA_RAIL_CPT_E!X67+FC_TRA_RAIL_HST_E!X67+FC_TRA_RAIL_FRT_E!X67</f>
        <v>0</v>
      </c>
    </row>
    <row r="68" spans="1:24" ht="11.25" customHeight="1" x14ac:dyDescent="0.2">
      <c r="A68" s="22" t="s">
        <v>123</v>
      </c>
      <c r="B68" s="23" t="s">
        <v>124</v>
      </c>
      <c r="C68" s="30">
        <f>FC_TRA_RAIL_MTU_E!C68+FC_TRA_RAIL_CPT_E!C68+FC_TRA_RAIL_HST_E!C68+FC_TRA_RAIL_FRT_E!C68</f>
        <v>0</v>
      </c>
      <c r="D68" s="30">
        <f>FC_TRA_RAIL_MTU_E!D68+FC_TRA_RAIL_CPT_E!D68+FC_TRA_RAIL_HST_E!D68+FC_TRA_RAIL_FRT_E!D68</f>
        <v>0</v>
      </c>
      <c r="E68" s="30">
        <f>FC_TRA_RAIL_MTU_E!E68+FC_TRA_RAIL_CPT_E!E68+FC_TRA_RAIL_HST_E!E68+FC_TRA_RAIL_FRT_E!E68</f>
        <v>0</v>
      </c>
      <c r="F68" s="30">
        <f>FC_TRA_RAIL_MTU_E!F68+FC_TRA_RAIL_CPT_E!F68+FC_TRA_RAIL_HST_E!F68+FC_TRA_RAIL_FRT_E!F68</f>
        <v>0</v>
      </c>
      <c r="G68" s="30">
        <f>FC_TRA_RAIL_MTU_E!G68+FC_TRA_RAIL_CPT_E!G68+FC_TRA_RAIL_HST_E!G68+FC_TRA_RAIL_FRT_E!G68</f>
        <v>0</v>
      </c>
      <c r="H68" s="30">
        <f>FC_TRA_RAIL_MTU_E!H68+FC_TRA_RAIL_CPT_E!H68+FC_TRA_RAIL_HST_E!H68+FC_TRA_RAIL_FRT_E!H68</f>
        <v>0</v>
      </c>
      <c r="I68" s="30">
        <f>FC_TRA_RAIL_MTU_E!I68+FC_TRA_RAIL_CPT_E!I68+FC_TRA_RAIL_HST_E!I68+FC_TRA_RAIL_FRT_E!I68</f>
        <v>0</v>
      </c>
      <c r="J68" s="30">
        <f>FC_TRA_RAIL_MTU_E!J68+FC_TRA_RAIL_CPT_E!J68+FC_TRA_RAIL_HST_E!J68+FC_TRA_RAIL_FRT_E!J68</f>
        <v>0</v>
      </c>
      <c r="K68" s="30">
        <f>FC_TRA_RAIL_MTU_E!K68+FC_TRA_RAIL_CPT_E!K68+FC_TRA_RAIL_HST_E!K68+FC_TRA_RAIL_FRT_E!K68</f>
        <v>0</v>
      </c>
      <c r="L68" s="30">
        <f>FC_TRA_RAIL_MTU_E!L68+FC_TRA_RAIL_CPT_E!L68+FC_TRA_RAIL_HST_E!L68+FC_TRA_RAIL_FRT_E!L68</f>
        <v>0</v>
      </c>
      <c r="M68" s="30">
        <f>FC_TRA_RAIL_MTU_E!M68+FC_TRA_RAIL_CPT_E!M68+FC_TRA_RAIL_HST_E!M68+FC_TRA_RAIL_FRT_E!M68</f>
        <v>0</v>
      </c>
      <c r="N68" s="30">
        <f>FC_TRA_RAIL_MTU_E!N68+FC_TRA_RAIL_CPT_E!N68+FC_TRA_RAIL_HST_E!N68+FC_TRA_RAIL_FRT_E!N68</f>
        <v>0</v>
      </c>
      <c r="O68" s="30">
        <f>FC_TRA_RAIL_MTU_E!O68+FC_TRA_RAIL_CPT_E!O68+FC_TRA_RAIL_HST_E!O68+FC_TRA_RAIL_FRT_E!O68</f>
        <v>0</v>
      </c>
      <c r="P68" s="30">
        <f>FC_TRA_RAIL_MTU_E!P68+FC_TRA_RAIL_CPT_E!P68+FC_TRA_RAIL_HST_E!P68+FC_TRA_RAIL_FRT_E!P68</f>
        <v>0</v>
      </c>
      <c r="Q68" s="30">
        <f>FC_TRA_RAIL_MTU_E!Q68+FC_TRA_RAIL_CPT_E!Q68+FC_TRA_RAIL_HST_E!Q68+FC_TRA_RAIL_FRT_E!Q68</f>
        <v>0</v>
      </c>
      <c r="R68" s="30">
        <f>FC_TRA_RAIL_MTU_E!R68+FC_TRA_RAIL_CPT_E!R68+FC_TRA_RAIL_HST_E!R68+FC_TRA_RAIL_FRT_E!R68</f>
        <v>0</v>
      </c>
      <c r="S68" s="30">
        <f>FC_TRA_RAIL_MTU_E!S68+FC_TRA_RAIL_CPT_E!S68+FC_TRA_RAIL_HST_E!S68+FC_TRA_RAIL_FRT_E!S68</f>
        <v>0</v>
      </c>
      <c r="T68" s="30">
        <f>FC_TRA_RAIL_MTU_E!T68+FC_TRA_RAIL_CPT_E!T68+FC_TRA_RAIL_HST_E!T68+FC_TRA_RAIL_FRT_E!T68</f>
        <v>0</v>
      </c>
      <c r="U68" s="30">
        <f>FC_TRA_RAIL_MTU_E!U68+FC_TRA_RAIL_CPT_E!U68+FC_TRA_RAIL_HST_E!U68+FC_TRA_RAIL_FRT_E!U68</f>
        <v>0</v>
      </c>
      <c r="V68" s="30">
        <f>FC_TRA_RAIL_MTU_E!V68+FC_TRA_RAIL_CPT_E!V68+FC_TRA_RAIL_HST_E!V68+FC_TRA_RAIL_FRT_E!V68</f>
        <v>0</v>
      </c>
      <c r="W68" s="30">
        <f>FC_TRA_RAIL_MTU_E!W68+FC_TRA_RAIL_CPT_E!W68+FC_TRA_RAIL_HST_E!W68+FC_TRA_RAIL_FRT_E!W68</f>
        <v>0</v>
      </c>
      <c r="X68" s="30">
        <f>FC_TRA_RAIL_MTU_E!X68+FC_TRA_RAIL_CPT_E!X68+FC_TRA_RAIL_HST_E!X68+FC_TRA_RAIL_FRT_E!X68</f>
        <v>0</v>
      </c>
    </row>
    <row r="69" spans="1:24" ht="11.25" customHeight="1" x14ac:dyDescent="0.2">
      <c r="A69" s="22" t="s">
        <v>125</v>
      </c>
      <c r="B69" s="23" t="s">
        <v>126</v>
      </c>
      <c r="C69" s="30">
        <f>FC_TRA_RAIL_MTU_E!C69+FC_TRA_RAIL_CPT_E!C69+FC_TRA_RAIL_HST_E!C69+FC_TRA_RAIL_FRT_E!C69</f>
        <v>0</v>
      </c>
      <c r="D69" s="30">
        <f>FC_TRA_RAIL_MTU_E!D69+FC_TRA_RAIL_CPT_E!D69+FC_TRA_RAIL_HST_E!D69+FC_TRA_RAIL_FRT_E!D69</f>
        <v>0</v>
      </c>
      <c r="E69" s="30">
        <f>FC_TRA_RAIL_MTU_E!E69+FC_TRA_RAIL_CPT_E!E69+FC_TRA_RAIL_HST_E!E69+FC_TRA_RAIL_FRT_E!E69</f>
        <v>0</v>
      </c>
      <c r="F69" s="30">
        <f>FC_TRA_RAIL_MTU_E!F69+FC_TRA_RAIL_CPT_E!F69+FC_TRA_RAIL_HST_E!F69+FC_TRA_RAIL_FRT_E!F69</f>
        <v>0</v>
      </c>
      <c r="G69" s="30">
        <f>FC_TRA_RAIL_MTU_E!G69+FC_TRA_RAIL_CPT_E!G69+FC_TRA_RAIL_HST_E!G69+FC_TRA_RAIL_FRT_E!G69</f>
        <v>0</v>
      </c>
      <c r="H69" s="30">
        <f>FC_TRA_RAIL_MTU_E!H69+FC_TRA_RAIL_CPT_E!H69+FC_TRA_RAIL_HST_E!H69+FC_TRA_RAIL_FRT_E!H69</f>
        <v>0</v>
      </c>
      <c r="I69" s="30">
        <f>FC_TRA_RAIL_MTU_E!I69+FC_TRA_RAIL_CPT_E!I69+FC_TRA_RAIL_HST_E!I69+FC_TRA_RAIL_FRT_E!I69</f>
        <v>0</v>
      </c>
      <c r="J69" s="30">
        <f>FC_TRA_RAIL_MTU_E!J69+FC_TRA_RAIL_CPT_E!J69+FC_TRA_RAIL_HST_E!J69+FC_TRA_RAIL_FRT_E!J69</f>
        <v>0</v>
      </c>
      <c r="K69" s="30">
        <f>FC_TRA_RAIL_MTU_E!K69+FC_TRA_RAIL_CPT_E!K69+FC_TRA_RAIL_HST_E!K69+FC_TRA_RAIL_FRT_E!K69</f>
        <v>0</v>
      </c>
      <c r="L69" s="30">
        <f>FC_TRA_RAIL_MTU_E!L69+FC_TRA_RAIL_CPT_E!L69+FC_TRA_RAIL_HST_E!L69+FC_TRA_RAIL_FRT_E!L69</f>
        <v>0</v>
      </c>
      <c r="M69" s="30">
        <f>FC_TRA_RAIL_MTU_E!M69+FC_TRA_RAIL_CPT_E!M69+FC_TRA_RAIL_HST_E!M69+FC_TRA_RAIL_FRT_E!M69</f>
        <v>0</v>
      </c>
      <c r="N69" s="30">
        <f>FC_TRA_RAIL_MTU_E!N69+FC_TRA_RAIL_CPT_E!N69+FC_TRA_RAIL_HST_E!N69+FC_TRA_RAIL_FRT_E!N69</f>
        <v>0</v>
      </c>
      <c r="O69" s="30">
        <f>FC_TRA_RAIL_MTU_E!O69+FC_TRA_RAIL_CPT_E!O69+FC_TRA_RAIL_HST_E!O69+FC_TRA_RAIL_FRT_E!O69</f>
        <v>0</v>
      </c>
      <c r="P69" s="30">
        <f>FC_TRA_RAIL_MTU_E!P69+FC_TRA_RAIL_CPT_E!P69+FC_TRA_RAIL_HST_E!P69+FC_TRA_RAIL_FRT_E!P69</f>
        <v>0</v>
      </c>
      <c r="Q69" s="30">
        <f>FC_TRA_RAIL_MTU_E!Q69+FC_TRA_RAIL_CPT_E!Q69+FC_TRA_RAIL_HST_E!Q69+FC_TRA_RAIL_FRT_E!Q69</f>
        <v>0</v>
      </c>
      <c r="R69" s="30">
        <f>FC_TRA_RAIL_MTU_E!R69+FC_TRA_RAIL_CPT_E!R69+FC_TRA_RAIL_HST_E!R69+FC_TRA_RAIL_FRT_E!R69</f>
        <v>0</v>
      </c>
      <c r="S69" s="30">
        <f>FC_TRA_RAIL_MTU_E!S69+FC_TRA_RAIL_CPT_E!S69+FC_TRA_RAIL_HST_E!S69+FC_TRA_RAIL_FRT_E!S69</f>
        <v>0</v>
      </c>
      <c r="T69" s="30">
        <f>FC_TRA_RAIL_MTU_E!T69+FC_TRA_RAIL_CPT_E!T69+FC_TRA_RAIL_HST_E!T69+FC_TRA_RAIL_FRT_E!T69</f>
        <v>0</v>
      </c>
      <c r="U69" s="30">
        <f>FC_TRA_RAIL_MTU_E!U69+FC_TRA_RAIL_CPT_E!U69+FC_TRA_RAIL_HST_E!U69+FC_TRA_RAIL_FRT_E!U69</f>
        <v>0</v>
      </c>
      <c r="V69" s="30">
        <f>FC_TRA_RAIL_MTU_E!V69+FC_TRA_RAIL_CPT_E!V69+FC_TRA_RAIL_HST_E!V69+FC_TRA_RAIL_FRT_E!V69</f>
        <v>0</v>
      </c>
      <c r="W69" s="30">
        <f>FC_TRA_RAIL_MTU_E!W69+FC_TRA_RAIL_CPT_E!W69+FC_TRA_RAIL_HST_E!W69+FC_TRA_RAIL_FRT_E!W69</f>
        <v>0</v>
      </c>
      <c r="X69" s="30">
        <f>FC_TRA_RAIL_MTU_E!X69+FC_TRA_RAIL_CPT_E!X69+FC_TRA_RAIL_HST_E!X69+FC_TRA_RAIL_FRT_E!X69</f>
        <v>0</v>
      </c>
    </row>
    <row r="70" spans="1:24" ht="11.25" customHeight="1" x14ac:dyDescent="0.2">
      <c r="A70" s="22" t="s">
        <v>127</v>
      </c>
      <c r="B70" s="23" t="s">
        <v>128</v>
      </c>
      <c r="C70" s="30">
        <f>FC_TRA_RAIL_MTU_E!C70+FC_TRA_RAIL_CPT_E!C70+FC_TRA_RAIL_HST_E!C70+FC_TRA_RAIL_FRT_E!C70</f>
        <v>0</v>
      </c>
      <c r="D70" s="30">
        <f>FC_TRA_RAIL_MTU_E!D70+FC_TRA_RAIL_CPT_E!D70+FC_TRA_RAIL_HST_E!D70+FC_TRA_RAIL_FRT_E!D70</f>
        <v>0</v>
      </c>
      <c r="E70" s="30">
        <f>FC_TRA_RAIL_MTU_E!E70+FC_TRA_RAIL_CPT_E!E70+FC_TRA_RAIL_HST_E!E70+FC_TRA_RAIL_FRT_E!E70</f>
        <v>0</v>
      </c>
      <c r="F70" s="30">
        <f>FC_TRA_RAIL_MTU_E!F70+FC_TRA_RAIL_CPT_E!F70+FC_TRA_RAIL_HST_E!F70+FC_TRA_RAIL_FRT_E!F70</f>
        <v>0</v>
      </c>
      <c r="G70" s="30">
        <f>FC_TRA_RAIL_MTU_E!G70+FC_TRA_RAIL_CPT_E!G70+FC_TRA_RAIL_HST_E!G70+FC_TRA_RAIL_FRT_E!G70</f>
        <v>0</v>
      </c>
      <c r="H70" s="30">
        <f>FC_TRA_RAIL_MTU_E!H70+FC_TRA_RAIL_CPT_E!H70+FC_TRA_RAIL_HST_E!H70+FC_TRA_RAIL_FRT_E!H70</f>
        <v>0</v>
      </c>
      <c r="I70" s="30">
        <f>FC_TRA_RAIL_MTU_E!I70+FC_TRA_RAIL_CPT_E!I70+FC_TRA_RAIL_HST_E!I70+FC_TRA_RAIL_FRT_E!I70</f>
        <v>0</v>
      </c>
      <c r="J70" s="30">
        <f>FC_TRA_RAIL_MTU_E!J70+FC_TRA_RAIL_CPT_E!J70+FC_TRA_RAIL_HST_E!J70+FC_TRA_RAIL_FRT_E!J70</f>
        <v>0</v>
      </c>
      <c r="K70" s="30">
        <f>FC_TRA_RAIL_MTU_E!K70+FC_TRA_RAIL_CPT_E!K70+FC_TRA_RAIL_HST_E!K70+FC_TRA_RAIL_FRT_E!K70</f>
        <v>0</v>
      </c>
      <c r="L70" s="30">
        <f>FC_TRA_RAIL_MTU_E!L70+FC_TRA_RAIL_CPT_E!L70+FC_TRA_RAIL_HST_E!L70+FC_TRA_RAIL_FRT_E!L70</f>
        <v>0</v>
      </c>
      <c r="M70" s="30">
        <f>FC_TRA_RAIL_MTU_E!M70+FC_TRA_RAIL_CPT_E!M70+FC_TRA_RAIL_HST_E!M70+FC_TRA_RAIL_FRT_E!M70</f>
        <v>0</v>
      </c>
      <c r="N70" s="30">
        <f>FC_TRA_RAIL_MTU_E!N70+FC_TRA_RAIL_CPT_E!N70+FC_TRA_RAIL_HST_E!N70+FC_TRA_RAIL_FRT_E!N70</f>
        <v>0</v>
      </c>
      <c r="O70" s="30">
        <f>FC_TRA_RAIL_MTU_E!O70+FC_TRA_RAIL_CPT_E!O70+FC_TRA_RAIL_HST_E!O70+FC_TRA_RAIL_FRT_E!O70</f>
        <v>0</v>
      </c>
      <c r="P70" s="30">
        <f>FC_TRA_RAIL_MTU_E!P70+FC_TRA_RAIL_CPT_E!P70+FC_TRA_RAIL_HST_E!P70+FC_TRA_RAIL_FRT_E!P70</f>
        <v>0</v>
      </c>
      <c r="Q70" s="30">
        <f>FC_TRA_RAIL_MTU_E!Q70+FC_TRA_RAIL_CPT_E!Q70+FC_TRA_RAIL_HST_E!Q70+FC_TRA_RAIL_FRT_E!Q70</f>
        <v>0</v>
      </c>
      <c r="R70" s="30">
        <f>FC_TRA_RAIL_MTU_E!R70+FC_TRA_RAIL_CPT_E!R70+FC_TRA_RAIL_HST_E!R70+FC_TRA_RAIL_FRT_E!R70</f>
        <v>0</v>
      </c>
      <c r="S70" s="30">
        <f>FC_TRA_RAIL_MTU_E!S70+FC_TRA_RAIL_CPT_E!S70+FC_TRA_RAIL_HST_E!S70+FC_TRA_RAIL_FRT_E!S70</f>
        <v>0</v>
      </c>
      <c r="T70" s="30">
        <f>FC_TRA_RAIL_MTU_E!T70+FC_TRA_RAIL_CPT_E!T70+FC_TRA_RAIL_HST_E!T70+FC_TRA_RAIL_FRT_E!T70</f>
        <v>0</v>
      </c>
      <c r="U70" s="30">
        <f>FC_TRA_RAIL_MTU_E!U70+FC_TRA_RAIL_CPT_E!U70+FC_TRA_RAIL_HST_E!U70+FC_TRA_RAIL_FRT_E!U70</f>
        <v>0</v>
      </c>
      <c r="V70" s="30">
        <f>FC_TRA_RAIL_MTU_E!V70+FC_TRA_RAIL_CPT_E!V70+FC_TRA_RAIL_HST_E!V70+FC_TRA_RAIL_FRT_E!V70</f>
        <v>0</v>
      </c>
      <c r="W70" s="30">
        <f>FC_TRA_RAIL_MTU_E!W70+FC_TRA_RAIL_CPT_E!W70+FC_TRA_RAIL_HST_E!W70+FC_TRA_RAIL_FRT_E!W70</f>
        <v>0</v>
      </c>
      <c r="X70" s="30">
        <f>FC_TRA_RAIL_MTU_E!X70+FC_TRA_RAIL_CPT_E!X70+FC_TRA_RAIL_HST_E!X70+FC_TRA_RAIL_FRT_E!X70</f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" si="29">SUM(C72:C73)</f>
        <v>0</v>
      </c>
      <c r="D71" s="31">
        <f t="shared" ref="D71:W71" si="30">SUM(D72:D73)</f>
        <v>0</v>
      </c>
      <c r="E71" s="31">
        <f t="shared" si="30"/>
        <v>0</v>
      </c>
      <c r="F71" s="31">
        <f t="shared" si="30"/>
        <v>0</v>
      </c>
      <c r="G71" s="31">
        <f t="shared" si="30"/>
        <v>0</v>
      </c>
      <c r="H71" s="31">
        <f t="shared" si="30"/>
        <v>0</v>
      </c>
      <c r="I71" s="31">
        <f t="shared" si="30"/>
        <v>0</v>
      </c>
      <c r="J71" s="31">
        <f t="shared" si="30"/>
        <v>0</v>
      </c>
      <c r="K71" s="31">
        <f t="shared" si="30"/>
        <v>0</v>
      </c>
      <c r="L71" s="31">
        <f t="shared" si="30"/>
        <v>0</v>
      </c>
      <c r="M71" s="31">
        <f t="shared" si="30"/>
        <v>0</v>
      </c>
      <c r="N71" s="31">
        <f t="shared" si="30"/>
        <v>0</v>
      </c>
      <c r="O71" s="31">
        <f t="shared" si="30"/>
        <v>0</v>
      </c>
      <c r="P71" s="31">
        <f t="shared" si="30"/>
        <v>0</v>
      </c>
      <c r="Q71" s="31">
        <f t="shared" si="30"/>
        <v>0</v>
      </c>
      <c r="R71" s="31">
        <f t="shared" si="30"/>
        <v>0</v>
      </c>
      <c r="S71" s="31">
        <f t="shared" si="30"/>
        <v>0</v>
      </c>
      <c r="T71" s="31">
        <f t="shared" si="30"/>
        <v>0</v>
      </c>
      <c r="U71" s="31">
        <f t="shared" si="30"/>
        <v>0</v>
      </c>
      <c r="V71" s="31">
        <f t="shared" si="30"/>
        <v>0</v>
      </c>
      <c r="W71" s="31">
        <f t="shared" si="30"/>
        <v>0</v>
      </c>
      <c r="X71" s="31">
        <f t="shared" ref="X71" si="31">SUM(X72:X73)</f>
        <v>0</v>
      </c>
    </row>
    <row r="72" spans="1:24" ht="11.25" customHeight="1" x14ac:dyDescent="0.2">
      <c r="A72" s="22" t="s">
        <v>131</v>
      </c>
      <c r="B72" s="23" t="s">
        <v>132</v>
      </c>
      <c r="C72" s="30">
        <f>FC_TRA_RAIL_MTU_E!C72+FC_TRA_RAIL_CPT_E!C72+FC_TRA_RAIL_HST_E!C72+FC_TRA_RAIL_FRT_E!C72</f>
        <v>0</v>
      </c>
      <c r="D72" s="30">
        <f>FC_TRA_RAIL_MTU_E!D72+FC_TRA_RAIL_CPT_E!D72+FC_TRA_RAIL_HST_E!D72+FC_TRA_RAIL_FRT_E!D72</f>
        <v>0</v>
      </c>
      <c r="E72" s="30">
        <f>FC_TRA_RAIL_MTU_E!E72+FC_TRA_RAIL_CPT_E!E72+FC_TRA_RAIL_HST_E!E72+FC_TRA_RAIL_FRT_E!E72</f>
        <v>0</v>
      </c>
      <c r="F72" s="30">
        <f>FC_TRA_RAIL_MTU_E!F72+FC_TRA_RAIL_CPT_E!F72+FC_TRA_RAIL_HST_E!F72+FC_TRA_RAIL_FRT_E!F72</f>
        <v>0</v>
      </c>
      <c r="G72" s="30">
        <f>FC_TRA_RAIL_MTU_E!G72+FC_TRA_RAIL_CPT_E!G72+FC_TRA_RAIL_HST_E!G72+FC_TRA_RAIL_FRT_E!G72</f>
        <v>0</v>
      </c>
      <c r="H72" s="30">
        <f>FC_TRA_RAIL_MTU_E!H72+FC_TRA_RAIL_CPT_E!H72+FC_TRA_RAIL_HST_E!H72+FC_TRA_RAIL_FRT_E!H72</f>
        <v>0</v>
      </c>
      <c r="I72" s="30">
        <f>FC_TRA_RAIL_MTU_E!I72+FC_TRA_RAIL_CPT_E!I72+FC_TRA_RAIL_HST_E!I72+FC_TRA_RAIL_FRT_E!I72</f>
        <v>0</v>
      </c>
      <c r="J72" s="30">
        <f>FC_TRA_RAIL_MTU_E!J72+FC_TRA_RAIL_CPT_E!J72+FC_TRA_RAIL_HST_E!J72+FC_TRA_RAIL_FRT_E!J72</f>
        <v>0</v>
      </c>
      <c r="K72" s="30">
        <f>FC_TRA_RAIL_MTU_E!K72+FC_TRA_RAIL_CPT_E!K72+FC_TRA_RAIL_HST_E!K72+FC_TRA_RAIL_FRT_E!K72</f>
        <v>0</v>
      </c>
      <c r="L72" s="30">
        <f>FC_TRA_RAIL_MTU_E!L72+FC_TRA_RAIL_CPT_E!L72+FC_TRA_RAIL_HST_E!L72+FC_TRA_RAIL_FRT_E!L72</f>
        <v>0</v>
      </c>
      <c r="M72" s="30">
        <f>FC_TRA_RAIL_MTU_E!M72+FC_TRA_RAIL_CPT_E!M72+FC_TRA_RAIL_HST_E!M72+FC_TRA_RAIL_FRT_E!M72</f>
        <v>0</v>
      </c>
      <c r="N72" s="30">
        <f>FC_TRA_RAIL_MTU_E!N72+FC_TRA_RAIL_CPT_E!N72+FC_TRA_RAIL_HST_E!N72+FC_TRA_RAIL_FRT_E!N72</f>
        <v>0</v>
      </c>
      <c r="O72" s="30">
        <f>FC_TRA_RAIL_MTU_E!O72+FC_TRA_RAIL_CPT_E!O72+FC_TRA_RAIL_HST_E!O72+FC_TRA_RAIL_FRT_E!O72</f>
        <v>0</v>
      </c>
      <c r="P72" s="30">
        <f>FC_TRA_RAIL_MTU_E!P72+FC_TRA_RAIL_CPT_E!P72+FC_TRA_RAIL_HST_E!P72+FC_TRA_RAIL_FRT_E!P72</f>
        <v>0</v>
      </c>
      <c r="Q72" s="30">
        <f>FC_TRA_RAIL_MTU_E!Q72+FC_TRA_RAIL_CPT_E!Q72+FC_TRA_RAIL_HST_E!Q72+FC_TRA_RAIL_FRT_E!Q72</f>
        <v>0</v>
      </c>
      <c r="R72" s="30">
        <f>FC_TRA_RAIL_MTU_E!R72+FC_TRA_RAIL_CPT_E!R72+FC_TRA_RAIL_HST_E!R72+FC_TRA_RAIL_FRT_E!R72</f>
        <v>0</v>
      </c>
      <c r="S72" s="30">
        <f>FC_TRA_RAIL_MTU_E!S72+FC_TRA_RAIL_CPT_E!S72+FC_TRA_RAIL_HST_E!S72+FC_TRA_RAIL_FRT_E!S72</f>
        <v>0</v>
      </c>
      <c r="T72" s="30">
        <f>FC_TRA_RAIL_MTU_E!T72+FC_TRA_RAIL_CPT_E!T72+FC_TRA_RAIL_HST_E!T72+FC_TRA_RAIL_FRT_E!T72</f>
        <v>0</v>
      </c>
      <c r="U72" s="30">
        <f>FC_TRA_RAIL_MTU_E!U72+FC_TRA_RAIL_CPT_E!U72+FC_TRA_RAIL_HST_E!U72+FC_TRA_RAIL_FRT_E!U72</f>
        <v>0</v>
      </c>
      <c r="V72" s="30">
        <f>FC_TRA_RAIL_MTU_E!V72+FC_TRA_RAIL_CPT_E!V72+FC_TRA_RAIL_HST_E!V72+FC_TRA_RAIL_FRT_E!V72</f>
        <v>0</v>
      </c>
      <c r="W72" s="30">
        <f>FC_TRA_RAIL_MTU_E!W72+FC_TRA_RAIL_CPT_E!W72+FC_TRA_RAIL_HST_E!W72+FC_TRA_RAIL_FRT_E!W72</f>
        <v>0</v>
      </c>
      <c r="X72" s="30">
        <f>FC_TRA_RAIL_MTU_E!X72+FC_TRA_RAIL_CPT_E!X72+FC_TRA_RAIL_HST_E!X72+FC_TRA_RAIL_FRT_E!X72</f>
        <v>0</v>
      </c>
    </row>
    <row r="73" spans="1:24" ht="11.25" customHeight="1" x14ac:dyDescent="0.2">
      <c r="A73" s="22" t="s">
        <v>133</v>
      </c>
      <c r="B73" s="23" t="s">
        <v>134</v>
      </c>
      <c r="C73" s="30">
        <f>FC_TRA_RAIL_MTU_E!C73+FC_TRA_RAIL_CPT_E!C73+FC_TRA_RAIL_HST_E!C73+FC_TRA_RAIL_FRT_E!C73</f>
        <v>0</v>
      </c>
      <c r="D73" s="30">
        <f>FC_TRA_RAIL_MTU_E!D73+FC_TRA_RAIL_CPT_E!D73+FC_TRA_RAIL_HST_E!D73+FC_TRA_RAIL_FRT_E!D73</f>
        <v>0</v>
      </c>
      <c r="E73" s="30">
        <f>FC_TRA_RAIL_MTU_E!E73+FC_TRA_RAIL_CPT_E!E73+FC_TRA_RAIL_HST_E!E73+FC_TRA_RAIL_FRT_E!E73</f>
        <v>0</v>
      </c>
      <c r="F73" s="30">
        <f>FC_TRA_RAIL_MTU_E!F73+FC_TRA_RAIL_CPT_E!F73+FC_TRA_RAIL_HST_E!F73+FC_TRA_RAIL_FRT_E!F73</f>
        <v>0</v>
      </c>
      <c r="G73" s="30">
        <f>FC_TRA_RAIL_MTU_E!G73+FC_TRA_RAIL_CPT_E!G73+FC_TRA_RAIL_HST_E!G73+FC_TRA_RAIL_FRT_E!G73</f>
        <v>0</v>
      </c>
      <c r="H73" s="30">
        <f>FC_TRA_RAIL_MTU_E!H73+FC_TRA_RAIL_CPT_E!H73+FC_TRA_RAIL_HST_E!H73+FC_TRA_RAIL_FRT_E!H73</f>
        <v>0</v>
      </c>
      <c r="I73" s="30">
        <f>FC_TRA_RAIL_MTU_E!I73+FC_TRA_RAIL_CPT_E!I73+FC_TRA_RAIL_HST_E!I73+FC_TRA_RAIL_FRT_E!I73</f>
        <v>0</v>
      </c>
      <c r="J73" s="30">
        <f>FC_TRA_RAIL_MTU_E!J73+FC_TRA_RAIL_CPT_E!J73+FC_TRA_RAIL_HST_E!J73+FC_TRA_RAIL_FRT_E!J73</f>
        <v>0</v>
      </c>
      <c r="K73" s="30">
        <f>FC_TRA_RAIL_MTU_E!K73+FC_TRA_RAIL_CPT_E!K73+FC_TRA_RAIL_HST_E!K73+FC_TRA_RAIL_FRT_E!K73</f>
        <v>0</v>
      </c>
      <c r="L73" s="30">
        <f>FC_TRA_RAIL_MTU_E!L73+FC_TRA_RAIL_CPT_E!L73+FC_TRA_RAIL_HST_E!L73+FC_TRA_RAIL_FRT_E!L73</f>
        <v>0</v>
      </c>
      <c r="M73" s="30">
        <f>FC_TRA_RAIL_MTU_E!M73+FC_TRA_RAIL_CPT_E!M73+FC_TRA_RAIL_HST_E!M73+FC_TRA_RAIL_FRT_E!M73</f>
        <v>0</v>
      </c>
      <c r="N73" s="30">
        <f>FC_TRA_RAIL_MTU_E!N73+FC_TRA_RAIL_CPT_E!N73+FC_TRA_RAIL_HST_E!N73+FC_TRA_RAIL_FRT_E!N73</f>
        <v>0</v>
      </c>
      <c r="O73" s="30">
        <f>FC_TRA_RAIL_MTU_E!O73+FC_TRA_RAIL_CPT_E!O73+FC_TRA_RAIL_HST_E!O73+FC_TRA_RAIL_FRT_E!O73</f>
        <v>0</v>
      </c>
      <c r="P73" s="30">
        <f>FC_TRA_RAIL_MTU_E!P73+FC_TRA_RAIL_CPT_E!P73+FC_TRA_RAIL_HST_E!P73+FC_TRA_RAIL_FRT_E!P73</f>
        <v>0</v>
      </c>
      <c r="Q73" s="30">
        <f>FC_TRA_RAIL_MTU_E!Q73+FC_TRA_RAIL_CPT_E!Q73+FC_TRA_RAIL_HST_E!Q73+FC_TRA_RAIL_FRT_E!Q73</f>
        <v>0</v>
      </c>
      <c r="R73" s="30">
        <f>FC_TRA_RAIL_MTU_E!R73+FC_TRA_RAIL_CPT_E!R73+FC_TRA_RAIL_HST_E!R73+FC_TRA_RAIL_FRT_E!R73</f>
        <v>0</v>
      </c>
      <c r="S73" s="30">
        <f>FC_TRA_RAIL_MTU_E!S73+FC_TRA_RAIL_CPT_E!S73+FC_TRA_RAIL_HST_E!S73+FC_TRA_RAIL_FRT_E!S73</f>
        <v>0</v>
      </c>
      <c r="T73" s="30">
        <f>FC_TRA_RAIL_MTU_E!T73+FC_TRA_RAIL_CPT_E!T73+FC_TRA_RAIL_HST_E!T73+FC_TRA_RAIL_FRT_E!T73</f>
        <v>0</v>
      </c>
      <c r="U73" s="30">
        <f>FC_TRA_RAIL_MTU_E!U73+FC_TRA_RAIL_CPT_E!U73+FC_TRA_RAIL_HST_E!U73+FC_TRA_RAIL_FRT_E!U73</f>
        <v>0</v>
      </c>
      <c r="V73" s="30">
        <f>FC_TRA_RAIL_MTU_E!V73+FC_TRA_RAIL_CPT_E!V73+FC_TRA_RAIL_HST_E!V73+FC_TRA_RAIL_FRT_E!V73</f>
        <v>0</v>
      </c>
      <c r="W73" s="30">
        <f>FC_TRA_RAIL_MTU_E!W73+FC_TRA_RAIL_CPT_E!W73+FC_TRA_RAIL_HST_E!W73+FC_TRA_RAIL_FRT_E!W73</f>
        <v>0</v>
      </c>
      <c r="X73" s="30">
        <f>FC_TRA_RAIL_MTU_E!X73+FC_TRA_RAIL_CPT_E!X73+FC_TRA_RAIL_HST_E!X73+FC_TRA_RAIL_FRT_E!X73</f>
        <v>0</v>
      </c>
    </row>
    <row r="74" spans="1:24" ht="11.25" customHeight="1" x14ac:dyDescent="0.2">
      <c r="A74" s="24" t="s">
        <v>135</v>
      </c>
      <c r="B74" s="25" t="s">
        <v>136</v>
      </c>
      <c r="C74" s="31">
        <f>FC_TRA_RAIL_MTU_E!C74+FC_TRA_RAIL_CPT_E!C74+FC_TRA_RAIL_HST_E!C74+FC_TRA_RAIL_FRT_E!C74</f>
        <v>0</v>
      </c>
      <c r="D74" s="31">
        <f>FC_TRA_RAIL_MTU_E!D74+FC_TRA_RAIL_CPT_E!D74+FC_TRA_RAIL_HST_E!D74+FC_TRA_RAIL_FRT_E!D74</f>
        <v>0</v>
      </c>
      <c r="E74" s="31">
        <f>FC_TRA_RAIL_MTU_E!E74+FC_TRA_RAIL_CPT_E!E74+FC_TRA_RAIL_HST_E!E74+FC_TRA_RAIL_FRT_E!E74</f>
        <v>0</v>
      </c>
      <c r="F74" s="31">
        <f>FC_TRA_RAIL_MTU_E!F74+FC_TRA_RAIL_CPT_E!F74+FC_TRA_RAIL_HST_E!F74+FC_TRA_RAIL_FRT_E!F74</f>
        <v>0</v>
      </c>
      <c r="G74" s="31">
        <f>FC_TRA_RAIL_MTU_E!G74+FC_TRA_RAIL_CPT_E!G74+FC_TRA_RAIL_HST_E!G74+FC_TRA_RAIL_FRT_E!G74</f>
        <v>0</v>
      </c>
      <c r="H74" s="31">
        <f>FC_TRA_RAIL_MTU_E!H74+FC_TRA_RAIL_CPT_E!H74+FC_TRA_RAIL_HST_E!H74+FC_TRA_RAIL_FRT_E!H74</f>
        <v>0</v>
      </c>
      <c r="I74" s="31">
        <f>FC_TRA_RAIL_MTU_E!I74+FC_TRA_RAIL_CPT_E!I74+FC_TRA_RAIL_HST_E!I74+FC_TRA_RAIL_FRT_E!I74</f>
        <v>0</v>
      </c>
      <c r="J74" s="31">
        <f>FC_TRA_RAIL_MTU_E!J74+FC_TRA_RAIL_CPT_E!J74+FC_TRA_RAIL_HST_E!J74+FC_TRA_RAIL_FRT_E!J74</f>
        <v>0</v>
      </c>
      <c r="K74" s="31">
        <f>FC_TRA_RAIL_MTU_E!K74+FC_TRA_RAIL_CPT_E!K74+FC_TRA_RAIL_HST_E!K74+FC_TRA_RAIL_FRT_E!K74</f>
        <v>0</v>
      </c>
      <c r="L74" s="31">
        <f>FC_TRA_RAIL_MTU_E!L74+FC_TRA_RAIL_CPT_E!L74+FC_TRA_RAIL_HST_E!L74+FC_TRA_RAIL_FRT_E!L74</f>
        <v>0</v>
      </c>
      <c r="M74" s="31">
        <f>FC_TRA_RAIL_MTU_E!M74+FC_TRA_RAIL_CPT_E!M74+FC_TRA_RAIL_HST_E!M74+FC_TRA_RAIL_FRT_E!M74</f>
        <v>0</v>
      </c>
      <c r="N74" s="31">
        <f>FC_TRA_RAIL_MTU_E!N74+FC_TRA_RAIL_CPT_E!N74+FC_TRA_RAIL_HST_E!N74+FC_TRA_RAIL_FRT_E!N74</f>
        <v>0</v>
      </c>
      <c r="O74" s="31">
        <f>FC_TRA_RAIL_MTU_E!O74+FC_TRA_RAIL_CPT_E!O74+FC_TRA_RAIL_HST_E!O74+FC_TRA_RAIL_FRT_E!O74</f>
        <v>0</v>
      </c>
      <c r="P74" s="31">
        <f>FC_TRA_RAIL_MTU_E!P74+FC_TRA_RAIL_CPT_E!P74+FC_TRA_RAIL_HST_E!P74+FC_TRA_RAIL_FRT_E!P74</f>
        <v>0</v>
      </c>
      <c r="Q74" s="31">
        <f>FC_TRA_RAIL_MTU_E!Q74+FC_TRA_RAIL_CPT_E!Q74+FC_TRA_RAIL_HST_E!Q74+FC_TRA_RAIL_FRT_E!Q74</f>
        <v>0</v>
      </c>
      <c r="R74" s="31">
        <f>FC_TRA_RAIL_MTU_E!R74+FC_TRA_RAIL_CPT_E!R74+FC_TRA_RAIL_HST_E!R74+FC_TRA_RAIL_FRT_E!R74</f>
        <v>0</v>
      </c>
      <c r="S74" s="31">
        <f>FC_TRA_RAIL_MTU_E!S74+FC_TRA_RAIL_CPT_E!S74+FC_TRA_RAIL_HST_E!S74+FC_TRA_RAIL_FRT_E!S74</f>
        <v>0</v>
      </c>
      <c r="T74" s="31">
        <f>FC_TRA_RAIL_MTU_E!T74+FC_TRA_RAIL_CPT_E!T74+FC_TRA_RAIL_HST_E!T74+FC_TRA_RAIL_FRT_E!T74</f>
        <v>0</v>
      </c>
      <c r="U74" s="31">
        <f>FC_TRA_RAIL_MTU_E!U74+FC_TRA_RAIL_CPT_E!U74+FC_TRA_RAIL_HST_E!U74+FC_TRA_RAIL_FRT_E!U74</f>
        <v>0</v>
      </c>
      <c r="V74" s="31">
        <f>FC_TRA_RAIL_MTU_E!V74+FC_TRA_RAIL_CPT_E!V74+FC_TRA_RAIL_HST_E!V74+FC_TRA_RAIL_FRT_E!V74</f>
        <v>0</v>
      </c>
      <c r="W74" s="31">
        <f>FC_TRA_RAIL_MTU_E!W74+FC_TRA_RAIL_CPT_E!W74+FC_TRA_RAIL_HST_E!W74+FC_TRA_RAIL_FRT_E!W74</f>
        <v>0</v>
      </c>
      <c r="X74" s="31">
        <f>FC_TRA_RAIL_MTU_E!X74+FC_TRA_RAIL_CPT_E!X74+FC_TRA_RAIL_HST_E!X74+FC_TRA_RAIL_FRT_E!X74</f>
        <v>0</v>
      </c>
    </row>
    <row r="75" spans="1:24" ht="11.25" customHeight="1" x14ac:dyDescent="0.2">
      <c r="A75" s="24" t="s">
        <v>137</v>
      </c>
      <c r="B75" s="25" t="s">
        <v>138</v>
      </c>
      <c r="C75" s="31">
        <f>FC_TRA_RAIL_MTU_E!C75+FC_TRA_RAIL_CPT_E!C75+FC_TRA_RAIL_HST_E!C75+FC_TRA_RAIL_FRT_E!C75</f>
        <v>0</v>
      </c>
      <c r="D75" s="31">
        <f>FC_TRA_RAIL_MTU_E!D75+FC_TRA_RAIL_CPT_E!D75+FC_TRA_RAIL_HST_E!D75+FC_TRA_RAIL_FRT_E!D75</f>
        <v>0</v>
      </c>
      <c r="E75" s="31">
        <f>FC_TRA_RAIL_MTU_E!E75+FC_TRA_RAIL_CPT_E!E75+FC_TRA_RAIL_HST_E!E75+FC_TRA_RAIL_FRT_E!E75</f>
        <v>0</v>
      </c>
      <c r="F75" s="31">
        <f>FC_TRA_RAIL_MTU_E!F75+FC_TRA_RAIL_CPT_E!F75+FC_TRA_RAIL_HST_E!F75+FC_TRA_RAIL_FRT_E!F75</f>
        <v>0</v>
      </c>
      <c r="G75" s="31">
        <f>FC_TRA_RAIL_MTU_E!G75+FC_TRA_RAIL_CPT_E!G75+FC_TRA_RAIL_HST_E!G75+FC_TRA_RAIL_FRT_E!G75</f>
        <v>0</v>
      </c>
      <c r="H75" s="31">
        <f>FC_TRA_RAIL_MTU_E!H75+FC_TRA_RAIL_CPT_E!H75+FC_TRA_RAIL_HST_E!H75+FC_TRA_RAIL_FRT_E!H75</f>
        <v>0</v>
      </c>
      <c r="I75" s="31">
        <f>FC_TRA_RAIL_MTU_E!I75+FC_TRA_RAIL_CPT_E!I75+FC_TRA_RAIL_HST_E!I75+FC_TRA_RAIL_FRT_E!I75</f>
        <v>0</v>
      </c>
      <c r="J75" s="31">
        <f>FC_TRA_RAIL_MTU_E!J75+FC_TRA_RAIL_CPT_E!J75+FC_TRA_RAIL_HST_E!J75+FC_TRA_RAIL_FRT_E!J75</f>
        <v>0</v>
      </c>
      <c r="K75" s="31">
        <f>FC_TRA_RAIL_MTU_E!K75+FC_TRA_RAIL_CPT_E!K75+FC_TRA_RAIL_HST_E!K75+FC_TRA_RAIL_FRT_E!K75</f>
        <v>0</v>
      </c>
      <c r="L75" s="31">
        <f>FC_TRA_RAIL_MTU_E!L75+FC_TRA_RAIL_CPT_E!L75+FC_TRA_RAIL_HST_E!L75+FC_TRA_RAIL_FRT_E!L75</f>
        <v>0</v>
      </c>
      <c r="M75" s="31">
        <f>FC_TRA_RAIL_MTU_E!M75+FC_TRA_RAIL_CPT_E!M75+FC_TRA_RAIL_HST_E!M75+FC_TRA_RAIL_FRT_E!M75</f>
        <v>0</v>
      </c>
      <c r="N75" s="31">
        <f>FC_TRA_RAIL_MTU_E!N75+FC_TRA_RAIL_CPT_E!N75+FC_TRA_RAIL_HST_E!N75+FC_TRA_RAIL_FRT_E!N75</f>
        <v>0</v>
      </c>
      <c r="O75" s="31">
        <f>FC_TRA_RAIL_MTU_E!O75+FC_TRA_RAIL_CPT_E!O75+FC_TRA_RAIL_HST_E!O75+FC_TRA_RAIL_FRT_E!O75</f>
        <v>0</v>
      </c>
      <c r="P75" s="31">
        <f>FC_TRA_RAIL_MTU_E!P75+FC_TRA_RAIL_CPT_E!P75+FC_TRA_RAIL_HST_E!P75+FC_TRA_RAIL_FRT_E!P75</f>
        <v>0</v>
      </c>
      <c r="Q75" s="31">
        <f>FC_TRA_RAIL_MTU_E!Q75+FC_TRA_RAIL_CPT_E!Q75+FC_TRA_RAIL_HST_E!Q75+FC_TRA_RAIL_FRT_E!Q75</f>
        <v>0</v>
      </c>
      <c r="R75" s="31">
        <f>FC_TRA_RAIL_MTU_E!R75+FC_TRA_RAIL_CPT_E!R75+FC_TRA_RAIL_HST_E!R75+FC_TRA_RAIL_FRT_E!R75</f>
        <v>0</v>
      </c>
      <c r="S75" s="31">
        <f>FC_TRA_RAIL_MTU_E!S75+FC_TRA_RAIL_CPT_E!S75+FC_TRA_RAIL_HST_E!S75+FC_TRA_RAIL_FRT_E!S75</f>
        <v>0</v>
      </c>
      <c r="T75" s="31">
        <f>FC_TRA_RAIL_MTU_E!T75+FC_TRA_RAIL_CPT_E!T75+FC_TRA_RAIL_HST_E!T75+FC_TRA_RAIL_FRT_E!T75</f>
        <v>0</v>
      </c>
      <c r="U75" s="31">
        <f>FC_TRA_RAIL_MTU_E!U75+FC_TRA_RAIL_CPT_E!U75+FC_TRA_RAIL_HST_E!U75+FC_TRA_RAIL_FRT_E!U75</f>
        <v>0</v>
      </c>
      <c r="V75" s="31">
        <f>FC_TRA_RAIL_MTU_E!V75+FC_TRA_RAIL_CPT_E!V75+FC_TRA_RAIL_HST_E!V75+FC_TRA_RAIL_FRT_E!V75</f>
        <v>0</v>
      </c>
      <c r="W75" s="31">
        <f>FC_TRA_RAIL_MTU_E!W75+FC_TRA_RAIL_CPT_E!W75+FC_TRA_RAIL_HST_E!W75+FC_TRA_RAIL_FRT_E!W75</f>
        <v>0</v>
      </c>
      <c r="X75" s="31">
        <f>FC_TRA_RAIL_MTU_E!X75+FC_TRA_RAIL_CPT_E!X75+FC_TRA_RAIL_HST_E!X75+FC_TRA_RAIL_FRT_E!X75</f>
        <v>0</v>
      </c>
    </row>
    <row r="76" spans="1:24" ht="11.25" customHeight="1" x14ac:dyDescent="0.2">
      <c r="A76" s="26" t="s">
        <v>139</v>
      </c>
      <c r="B76" s="27" t="s">
        <v>140</v>
      </c>
      <c r="C76" s="32">
        <f>FC_TRA_RAIL_MTU_E!C76+FC_TRA_RAIL_CPT_E!C76+FC_TRA_RAIL_HST_E!C76+FC_TRA_RAIL_FRT_E!C76</f>
        <v>4438.9256233877895</v>
      </c>
      <c r="D76" s="32">
        <f>FC_TRA_RAIL_MTU_E!D76+FC_TRA_RAIL_CPT_E!D76+FC_TRA_RAIL_HST_E!D76+FC_TRA_RAIL_FRT_E!D76</f>
        <v>4460.565692175408</v>
      </c>
      <c r="E76" s="32">
        <f>FC_TRA_RAIL_MTU_E!E76+FC_TRA_RAIL_CPT_E!E76+FC_TRA_RAIL_HST_E!E76+FC_TRA_RAIL_FRT_E!E76</f>
        <v>4516.6163370593295</v>
      </c>
      <c r="F76" s="32">
        <f>FC_TRA_RAIL_MTU_E!F76+FC_TRA_RAIL_CPT_E!F76+FC_TRA_RAIL_HST_E!F76+FC_TRA_RAIL_FRT_E!F76</f>
        <v>4286.090885640584</v>
      </c>
      <c r="G76" s="32">
        <f>FC_TRA_RAIL_MTU_E!G76+FC_TRA_RAIL_CPT_E!G76+FC_TRA_RAIL_HST_E!G76+FC_TRA_RAIL_FRT_E!G76</f>
        <v>4323.2541702493554</v>
      </c>
      <c r="H76" s="32">
        <f>FC_TRA_RAIL_MTU_E!H76+FC_TRA_RAIL_CPT_E!H76+FC_TRA_RAIL_HST_E!H76+FC_TRA_RAIL_FRT_E!H76</f>
        <v>4285.6028374892521</v>
      </c>
      <c r="I76" s="32">
        <f>FC_TRA_RAIL_MTU_E!I76+FC_TRA_RAIL_CPT_E!I76+FC_TRA_RAIL_HST_E!I76+FC_TRA_RAIL_FRT_E!I76</f>
        <v>4119.4465176268277</v>
      </c>
      <c r="J76" s="32">
        <f>FC_TRA_RAIL_MTU_E!J76+FC_TRA_RAIL_CPT_E!J76+FC_TRA_RAIL_HST_E!J76+FC_TRA_RAIL_FRT_E!J76</f>
        <v>4130.665004299226</v>
      </c>
      <c r="K76" s="32">
        <f>FC_TRA_RAIL_MTU_E!K76+FC_TRA_RAIL_CPT_E!K76+FC_TRA_RAIL_HST_E!K76+FC_TRA_RAIL_FRT_E!K76</f>
        <v>4044.3432502149612</v>
      </c>
      <c r="L76" s="32">
        <f>FC_TRA_RAIL_MTU_E!L76+FC_TRA_RAIL_CPT_E!L76+FC_TRA_RAIL_HST_E!L76+FC_TRA_RAIL_FRT_E!L76</f>
        <v>3991.9293207222695</v>
      </c>
      <c r="M76" s="32">
        <f>FC_TRA_RAIL_MTU_E!M76+FC_TRA_RAIL_CPT_E!M76+FC_TRA_RAIL_HST_E!M76+FC_TRA_RAIL_FRT_E!M76</f>
        <v>4073.3526225279456</v>
      </c>
      <c r="N76" s="32">
        <f>FC_TRA_RAIL_MTU_E!N76+FC_TRA_RAIL_CPT_E!N76+FC_TRA_RAIL_HST_E!N76+FC_TRA_RAIL_FRT_E!N76</f>
        <v>4128.1973344797943</v>
      </c>
      <c r="O76" s="32">
        <f>FC_TRA_RAIL_MTU_E!O76+FC_TRA_RAIL_CPT_E!O76+FC_TRA_RAIL_HST_E!O76+FC_TRA_RAIL_FRT_E!O76</f>
        <v>4111.6188306104905</v>
      </c>
      <c r="P76" s="32">
        <f>FC_TRA_RAIL_MTU_E!P76+FC_TRA_RAIL_CPT_E!P76+FC_TRA_RAIL_HST_E!P76+FC_TRA_RAIL_FRT_E!P76</f>
        <v>4129.9264832330182</v>
      </c>
      <c r="Q76" s="32">
        <f>FC_TRA_RAIL_MTU_E!Q76+FC_TRA_RAIL_CPT_E!Q76+FC_TRA_RAIL_HST_E!Q76+FC_TRA_RAIL_FRT_E!Q76</f>
        <v>4016.7369733447972</v>
      </c>
      <c r="R76" s="32">
        <f>FC_TRA_RAIL_MTU_E!R76+FC_TRA_RAIL_CPT_E!R76+FC_TRA_RAIL_HST_E!R76+FC_TRA_RAIL_FRT_E!R76</f>
        <v>4040.3113499570072</v>
      </c>
      <c r="S76" s="32">
        <f>FC_TRA_RAIL_MTU_E!S76+FC_TRA_RAIL_CPT_E!S76+FC_TRA_RAIL_HST_E!S76+FC_TRA_RAIL_FRT_E!S76</f>
        <v>4131.2313843508164</v>
      </c>
      <c r="T76" s="32">
        <f>FC_TRA_RAIL_MTU_E!T76+FC_TRA_RAIL_CPT_E!T76+FC_TRA_RAIL_HST_E!T76+FC_TRA_RAIL_FRT_E!T76</f>
        <v>4177.1954428202926</v>
      </c>
      <c r="U76" s="32">
        <f>FC_TRA_RAIL_MTU_E!U76+FC_TRA_RAIL_CPT_E!U76+FC_TRA_RAIL_HST_E!U76+FC_TRA_RAIL_FRT_E!U76</f>
        <v>4186.0496130696474</v>
      </c>
      <c r="V76" s="32">
        <f>FC_TRA_RAIL_MTU_E!V76+FC_TRA_RAIL_CPT_E!V76+FC_TRA_RAIL_HST_E!V76+FC_TRA_RAIL_FRT_E!V76</f>
        <v>4095.0582115219263</v>
      </c>
      <c r="W76" s="32">
        <f>FC_TRA_RAIL_MTU_E!W76+FC_TRA_RAIL_CPT_E!W76+FC_TRA_RAIL_HST_E!W76+FC_TRA_RAIL_FRT_E!W76</f>
        <v>3672.274720550301</v>
      </c>
      <c r="X76" s="32">
        <f>FC_TRA_RAIL_MTU_E!X76+FC_TRA_RAIL_CPT_E!X76+FC_TRA_RAIL_HST_E!X76+FC_TRA_RAIL_FRT_E!X76</f>
        <v>3948.2286328460877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4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389</v>
      </c>
      <c r="B1" s="7" t="s">
        <v>390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:W2" si="0">SUM(C3,C17,C22,C25,C26,C51,C52,C71,C74,C75,C76)</f>
        <v>374.66872104241804</v>
      </c>
      <c r="D2" s="28">
        <f t="shared" si="0"/>
        <v>377.04704357921105</v>
      </c>
      <c r="E2" s="28">
        <f t="shared" si="0"/>
        <v>378.1660251198125</v>
      </c>
      <c r="F2" s="28">
        <f t="shared" si="0"/>
        <v>385.24981657032123</v>
      </c>
      <c r="G2" s="28">
        <f t="shared" si="0"/>
        <v>390.64880592324772</v>
      </c>
      <c r="H2" s="28">
        <f t="shared" si="0"/>
        <v>374.70225754876498</v>
      </c>
      <c r="I2" s="28">
        <f t="shared" si="0"/>
        <v>374.42952450614354</v>
      </c>
      <c r="J2" s="28">
        <f t="shared" si="0"/>
        <v>377.42842663054017</v>
      </c>
      <c r="K2" s="28">
        <f t="shared" si="0"/>
        <v>382.08405171197381</v>
      </c>
      <c r="L2" s="28">
        <f t="shared" si="0"/>
        <v>380.45795455253108</v>
      </c>
      <c r="M2" s="28">
        <f t="shared" si="0"/>
        <v>386.16577570279526</v>
      </c>
      <c r="N2" s="28">
        <f t="shared" si="0"/>
        <v>381.84666294815349</v>
      </c>
      <c r="O2" s="28">
        <f t="shared" si="0"/>
        <v>379.94087539024457</v>
      </c>
      <c r="P2" s="28">
        <f t="shared" si="0"/>
        <v>372.96428376314304</v>
      </c>
      <c r="Q2" s="28">
        <f t="shared" si="0"/>
        <v>364.77742716565609</v>
      </c>
      <c r="R2" s="28">
        <f t="shared" si="0"/>
        <v>344.84436868026637</v>
      </c>
      <c r="S2" s="28">
        <f t="shared" si="0"/>
        <v>347.75370205092463</v>
      </c>
      <c r="T2" s="28">
        <f t="shared" si="0"/>
        <v>347.20108610157888</v>
      </c>
      <c r="U2" s="28">
        <f t="shared" si="0"/>
        <v>347.0700085323312</v>
      </c>
      <c r="V2" s="28">
        <f t="shared" si="0"/>
        <v>344.73801871007441</v>
      </c>
      <c r="W2" s="28">
        <f t="shared" si="0"/>
        <v>298.67933256064413</v>
      </c>
      <c r="X2" s="28">
        <f t="shared" ref="X2" si="1">SUM(X3,X17,X22,X25,X26,X51,X52,X71,X74,X75,X76)</f>
        <v>305.65638544534727</v>
      </c>
    </row>
    <row r="3" spans="1:24" ht="11.25" customHeight="1" x14ac:dyDescent="0.2">
      <c r="A3" s="20" t="s">
        <v>3</v>
      </c>
      <c r="B3" s="21" t="s">
        <v>4</v>
      </c>
      <c r="C3" s="29">
        <f t="shared" ref="C3:W3" si="2">SUM(C4,C8,C11)</f>
        <v>0</v>
      </c>
      <c r="D3" s="29">
        <f t="shared" si="2"/>
        <v>0</v>
      </c>
      <c r="E3" s="29">
        <f t="shared" si="2"/>
        <v>0</v>
      </c>
      <c r="F3" s="29">
        <f t="shared" si="2"/>
        <v>0</v>
      </c>
      <c r="G3" s="29">
        <f t="shared" si="2"/>
        <v>0</v>
      </c>
      <c r="H3" s="29">
        <f t="shared" si="2"/>
        <v>0</v>
      </c>
      <c r="I3" s="29">
        <f t="shared" si="2"/>
        <v>0</v>
      </c>
      <c r="J3" s="29">
        <f t="shared" si="2"/>
        <v>0</v>
      </c>
      <c r="K3" s="29">
        <f t="shared" si="2"/>
        <v>0</v>
      </c>
      <c r="L3" s="29">
        <f t="shared" si="2"/>
        <v>0</v>
      </c>
      <c r="M3" s="29">
        <f t="shared" si="2"/>
        <v>0</v>
      </c>
      <c r="N3" s="29">
        <f t="shared" si="2"/>
        <v>0</v>
      </c>
      <c r="O3" s="29">
        <f t="shared" si="2"/>
        <v>0</v>
      </c>
      <c r="P3" s="29">
        <f t="shared" si="2"/>
        <v>0</v>
      </c>
      <c r="Q3" s="29">
        <f t="shared" si="2"/>
        <v>0</v>
      </c>
      <c r="R3" s="29">
        <f t="shared" si="2"/>
        <v>0</v>
      </c>
      <c r="S3" s="29">
        <f t="shared" si="2"/>
        <v>0</v>
      </c>
      <c r="T3" s="29">
        <f t="shared" si="2"/>
        <v>0</v>
      </c>
      <c r="U3" s="29">
        <f t="shared" si="2"/>
        <v>0</v>
      </c>
      <c r="V3" s="29">
        <f t="shared" si="2"/>
        <v>0</v>
      </c>
      <c r="W3" s="29">
        <f t="shared" si="2"/>
        <v>0</v>
      </c>
      <c r="X3" s="29">
        <f t="shared" ref="X3" si="3">SUM(X4,X8,X11)</f>
        <v>0</v>
      </c>
    </row>
    <row r="4" spans="1:24" ht="11.25" customHeight="1" x14ac:dyDescent="0.2">
      <c r="A4" s="40" t="s">
        <v>341</v>
      </c>
      <c r="B4" s="41" t="s">
        <v>342</v>
      </c>
      <c r="C4" s="42">
        <f t="shared" ref="C4:W4" si="4">SUM(C5:C7)</f>
        <v>0</v>
      </c>
      <c r="D4" s="42">
        <f t="shared" si="4"/>
        <v>0</v>
      </c>
      <c r="E4" s="42">
        <f t="shared" si="4"/>
        <v>0</v>
      </c>
      <c r="F4" s="42">
        <f t="shared" si="4"/>
        <v>0</v>
      </c>
      <c r="G4" s="42">
        <f t="shared" si="4"/>
        <v>0</v>
      </c>
      <c r="H4" s="42">
        <f t="shared" si="4"/>
        <v>0</v>
      </c>
      <c r="I4" s="42">
        <f t="shared" si="4"/>
        <v>0</v>
      </c>
      <c r="J4" s="42">
        <f t="shared" si="4"/>
        <v>0</v>
      </c>
      <c r="K4" s="42">
        <f t="shared" si="4"/>
        <v>0</v>
      </c>
      <c r="L4" s="42">
        <f t="shared" si="4"/>
        <v>0</v>
      </c>
      <c r="M4" s="42">
        <f t="shared" si="4"/>
        <v>0</v>
      </c>
      <c r="N4" s="42">
        <f t="shared" si="4"/>
        <v>0</v>
      </c>
      <c r="O4" s="42">
        <f t="shared" si="4"/>
        <v>0</v>
      </c>
      <c r="P4" s="42">
        <f t="shared" si="4"/>
        <v>0</v>
      </c>
      <c r="Q4" s="42">
        <f t="shared" si="4"/>
        <v>0</v>
      </c>
      <c r="R4" s="42">
        <f t="shared" si="4"/>
        <v>0</v>
      </c>
      <c r="S4" s="42">
        <f t="shared" si="4"/>
        <v>0</v>
      </c>
      <c r="T4" s="42">
        <f t="shared" si="4"/>
        <v>0</v>
      </c>
      <c r="U4" s="42">
        <f t="shared" si="4"/>
        <v>0</v>
      </c>
      <c r="V4" s="42">
        <f t="shared" si="4"/>
        <v>0</v>
      </c>
      <c r="W4" s="42">
        <f t="shared" si="4"/>
        <v>0</v>
      </c>
      <c r="X4" s="42">
        <f t="shared" ref="X4" si="5">SUM(X5:X7)</f>
        <v>0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>
        <v>0</v>
      </c>
      <c r="W5" s="30">
        <v>0</v>
      </c>
      <c r="X5" s="30">
        <v>0</v>
      </c>
    </row>
    <row r="6" spans="1:24" ht="11.25" customHeight="1" x14ac:dyDescent="0.2">
      <c r="A6" s="39" t="s">
        <v>7</v>
      </c>
      <c r="B6" s="23" t="s">
        <v>8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</row>
    <row r="7" spans="1:24" ht="11.25" customHeight="1" x14ac:dyDescent="0.2">
      <c r="A7" s="39" t="s">
        <v>9</v>
      </c>
      <c r="B7" s="23" t="s">
        <v>10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</row>
    <row r="8" spans="1:24" ht="11.25" customHeight="1" x14ac:dyDescent="0.2">
      <c r="A8" s="40" t="s">
        <v>343</v>
      </c>
      <c r="B8" s="41" t="s">
        <v>344</v>
      </c>
      <c r="C8" s="42">
        <f t="shared" ref="C8:W8" si="6">SUM(C9:C10)</f>
        <v>0</v>
      </c>
      <c r="D8" s="42">
        <f t="shared" si="6"/>
        <v>0</v>
      </c>
      <c r="E8" s="42">
        <f t="shared" si="6"/>
        <v>0</v>
      </c>
      <c r="F8" s="42">
        <f t="shared" si="6"/>
        <v>0</v>
      </c>
      <c r="G8" s="42">
        <f t="shared" si="6"/>
        <v>0</v>
      </c>
      <c r="H8" s="42">
        <f t="shared" si="6"/>
        <v>0</v>
      </c>
      <c r="I8" s="42">
        <f t="shared" si="6"/>
        <v>0</v>
      </c>
      <c r="J8" s="42">
        <f t="shared" si="6"/>
        <v>0</v>
      </c>
      <c r="K8" s="42">
        <f t="shared" si="6"/>
        <v>0</v>
      </c>
      <c r="L8" s="42">
        <f t="shared" si="6"/>
        <v>0</v>
      </c>
      <c r="M8" s="42">
        <f t="shared" si="6"/>
        <v>0</v>
      </c>
      <c r="N8" s="42">
        <f t="shared" si="6"/>
        <v>0</v>
      </c>
      <c r="O8" s="42">
        <f t="shared" si="6"/>
        <v>0</v>
      </c>
      <c r="P8" s="42">
        <f t="shared" si="6"/>
        <v>0</v>
      </c>
      <c r="Q8" s="42">
        <f t="shared" si="6"/>
        <v>0</v>
      </c>
      <c r="R8" s="42">
        <f t="shared" si="6"/>
        <v>0</v>
      </c>
      <c r="S8" s="42">
        <f t="shared" si="6"/>
        <v>0</v>
      </c>
      <c r="T8" s="42">
        <f t="shared" si="6"/>
        <v>0</v>
      </c>
      <c r="U8" s="42">
        <f t="shared" si="6"/>
        <v>0</v>
      </c>
      <c r="V8" s="42">
        <f t="shared" si="6"/>
        <v>0</v>
      </c>
      <c r="W8" s="42">
        <f t="shared" si="6"/>
        <v>0</v>
      </c>
      <c r="X8" s="42">
        <f t="shared" ref="X8" si="7">SUM(X9:X10)</f>
        <v>0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:W11" si="8">SUM(C12:C16)</f>
        <v>0</v>
      </c>
      <c r="D11" s="42">
        <f t="shared" si="8"/>
        <v>0</v>
      </c>
      <c r="E11" s="42">
        <f t="shared" si="8"/>
        <v>0</v>
      </c>
      <c r="F11" s="42">
        <f t="shared" si="8"/>
        <v>0</v>
      </c>
      <c r="G11" s="42">
        <f t="shared" si="8"/>
        <v>0</v>
      </c>
      <c r="H11" s="42">
        <f t="shared" si="8"/>
        <v>0</v>
      </c>
      <c r="I11" s="42">
        <f t="shared" si="8"/>
        <v>0</v>
      </c>
      <c r="J11" s="42">
        <f t="shared" si="8"/>
        <v>0</v>
      </c>
      <c r="K11" s="42">
        <f t="shared" si="8"/>
        <v>0</v>
      </c>
      <c r="L11" s="42">
        <f t="shared" si="8"/>
        <v>0</v>
      </c>
      <c r="M11" s="42">
        <f t="shared" si="8"/>
        <v>0</v>
      </c>
      <c r="N11" s="42">
        <f t="shared" si="8"/>
        <v>0</v>
      </c>
      <c r="O11" s="42">
        <f t="shared" si="8"/>
        <v>0</v>
      </c>
      <c r="P11" s="42">
        <f t="shared" si="8"/>
        <v>0</v>
      </c>
      <c r="Q11" s="42">
        <f t="shared" si="8"/>
        <v>0</v>
      </c>
      <c r="R11" s="42">
        <f t="shared" si="8"/>
        <v>0</v>
      </c>
      <c r="S11" s="42">
        <f t="shared" si="8"/>
        <v>0</v>
      </c>
      <c r="T11" s="42">
        <f t="shared" si="8"/>
        <v>0</v>
      </c>
      <c r="U11" s="42">
        <f t="shared" si="8"/>
        <v>0</v>
      </c>
      <c r="V11" s="42">
        <f t="shared" si="8"/>
        <v>0</v>
      </c>
      <c r="W11" s="42">
        <f t="shared" si="8"/>
        <v>0</v>
      </c>
      <c r="X11" s="42">
        <f t="shared" ref="X11" si="9">SUM(X12:X16)</f>
        <v>0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</row>
    <row r="13" spans="1:24" ht="11.25" customHeight="1" x14ac:dyDescent="0.2">
      <c r="A13" s="39" t="s">
        <v>17</v>
      </c>
      <c r="B13" s="23" t="s">
        <v>18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:W17" si="10">SUM(C18:C21)</f>
        <v>0</v>
      </c>
      <c r="D17" s="31">
        <f t="shared" si="10"/>
        <v>0</v>
      </c>
      <c r="E17" s="31">
        <f t="shared" si="10"/>
        <v>0</v>
      </c>
      <c r="F17" s="31">
        <f t="shared" si="10"/>
        <v>0</v>
      </c>
      <c r="G17" s="31">
        <f t="shared" si="10"/>
        <v>0</v>
      </c>
      <c r="H17" s="31">
        <f t="shared" si="10"/>
        <v>0</v>
      </c>
      <c r="I17" s="31">
        <f t="shared" si="10"/>
        <v>0</v>
      </c>
      <c r="J17" s="31">
        <f t="shared" si="10"/>
        <v>0</v>
      </c>
      <c r="K17" s="31">
        <f t="shared" si="10"/>
        <v>0</v>
      </c>
      <c r="L17" s="31">
        <f t="shared" si="10"/>
        <v>0</v>
      </c>
      <c r="M17" s="31">
        <f t="shared" si="10"/>
        <v>0</v>
      </c>
      <c r="N17" s="31">
        <f t="shared" si="10"/>
        <v>0</v>
      </c>
      <c r="O17" s="31">
        <f t="shared" si="10"/>
        <v>0</v>
      </c>
      <c r="P17" s="31">
        <f t="shared" si="10"/>
        <v>0</v>
      </c>
      <c r="Q17" s="31">
        <f t="shared" si="10"/>
        <v>0</v>
      </c>
      <c r="R17" s="31">
        <f t="shared" si="10"/>
        <v>0</v>
      </c>
      <c r="S17" s="31">
        <f t="shared" si="10"/>
        <v>0</v>
      </c>
      <c r="T17" s="31">
        <f t="shared" si="10"/>
        <v>0</v>
      </c>
      <c r="U17" s="31">
        <f t="shared" si="10"/>
        <v>0</v>
      </c>
      <c r="V17" s="31">
        <f t="shared" si="10"/>
        <v>0</v>
      </c>
      <c r="W17" s="31">
        <f t="shared" si="10"/>
        <v>0</v>
      </c>
      <c r="X17" s="31">
        <f t="shared" ref="X17" si="11">SUM(X18:X21)</f>
        <v>0</v>
      </c>
    </row>
    <row r="18" spans="1:24" ht="11.25" customHeight="1" x14ac:dyDescent="0.2">
      <c r="A18" s="22" t="s">
        <v>27</v>
      </c>
      <c r="B18" s="23" t="s">
        <v>28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:W22" si="12">SUM(C23:C24)</f>
        <v>0</v>
      </c>
      <c r="D22" s="31">
        <f t="shared" si="12"/>
        <v>0</v>
      </c>
      <c r="E22" s="31">
        <f t="shared" si="12"/>
        <v>0</v>
      </c>
      <c r="F22" s="31">
        <f t="shared" si="12"/>
        <v>0</v>
      </c>
      <c r="G22" s="31">
        <f t="shared" si="12"/>
        <v>0</v>
      </c>
      <c r="H22" s="31">
        <f t="shared" si="12"/>
        <v>0</v>
      </c>
      <c r="I22" s="31">
        <f t="shared" si="12"/>
        <v>0</v>
      </c>
      <c r="J22" s="31">
        <f t="shared" si="12"/>
        <v>0</v>
      </c>
      <c r="K22" s="31">
        <f t="shared" si="12"/>
        <v>0</v>
      </c>
      <c r="L22" s="31">
        <f t="shared" si="12"/>
        <v>0</v>
      </c>
      <c r="M22" s="31">
        <f t="shared" si="12"/>
        <v>0</v>
      </c>
      <c r="N22" s="31">
        <f t="shared" si="12"/>
        <v>0</v>
      </c>
      <c r="O22" s="31">
        <f t="shared" si="12"/>
        <v>0</v>
      </c>
      <c r="P22" s="31">
        <f t="shared" si="12"/>
        <v>0</v>
      </c>
      <c r="Q22" s="31">
        <f t="shared" si="12"/>
        <v>0</v>
      </c>
      <c r="R22" s="31">
        <f t="shared" si="12"/>
        <v>0</v>
      </c>
      <c r="S22" s="31">
        <f t="shared" si="12"/>
        <v>0</v>
      </c>
      <c r="T22" s="31">
        <f t="shared" si="12"/>
        <v>0</v>
      </c>
      <c r="U22" s="31">
        <f t="shared" si="12"/>
        <v>0</v>
      </c>
      <c r="V22" s="31">
        <f t="shared" si="12"/>
        <v>0</v>
      </c>
      <c r="W22" s="31">
        <f t="shared" si="12"/>
        <v>0</v>
      </c>
      <c r="X22" s="31">
        <f t="shared" ref="X22" si="13">SUM(X23:X24)</f>
        <v>0</v>
      </c>
    </row>
    <row r="23" spans="1:24" ht="11.25" customHeight="1" x14ac:dyDescent="0.2">
      <c r="A23" s="22" t="s">
        <v>37</v>
      </c>
      <c r="B23" s="23" t="s">
        <v>38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:W26" si="14">SUM(C27,C33)</f>
        <v>0</v>
      </c>
      <c r="D26" s="31">
        <f t="shared" si="14"/>
        <v>0</v>
      </c>
      <c r="E26" s="31">
        <f t="shared" si="14"/>
        <v>0</v>
      </c>
      <c r="F26" s="31">
        <f t="shared" si="14"/>
        <v>0</v>
      </c>
      <c r="G26" s="31">
        <f t="shared" si="14"/>
        <v>0</v>
      </c>
      <c r="H26" s="31">
        <f t="shared" si="14"/>
        <v>0</v>
      </c>
      <c r="I26" s="31">
        <f t="shared" si="14"/>
        <v>0</v>
      </c>
      <c r="J26" s="31">
        <f t="shared" si="14"/>
        <v>0</v>
      </c>
      <c r="K26" s="31">
        <f t="shared" si="14"/>
        <v>0</v>
      </c>
      <c r="L26" s="31">
        <f t="shared" si="14"/>
        <v>0</v>
      </c>
      <c r="M26" s="31">
        <f t="shared" si="14"/>
        <v>0</v>
      </c>
      <c r="N26" s="31">
        <f t="shared" si="14"/>
        <v>0</v>
      </c>
      <c r="O26" s="31">
        <f t="shared" si="14"/>
        <v>0</v>
      </c>
      <c r="P26" s="31">
        <f t="shared" si="14"/>
        <v>0</v>
      </c>
      <c r="Q26" s="31">
        <f t="shared" si="14"/>
        <v>0</v>
      </c>
      <c r="R26" s="31">
        <f t="shared" si="14"/>
        <v>0</v>
      </c>
      <c r="S26" s="31">
        <f t="shared" si="14"/>
        <v>0</v>
      </c>
      <c r="T26" s="31">
        <f t="shared" si="14"/>
        <v>0</v>
      </c>
      <c r="U26" s="31">
        <f t="shared" si="14"/>
        <v>0</v>
      </c>
      <c r="V26" s="31">
        <f t="shared" si="14"/>
        <v>0</v>
      </c>
      <c r="W26" s="31">
        <f t="shared" si="14"/>
        <v>0</v>
      </c>
      <c r="X26" s="31">
        <f t="shared" ref="X26" si="15">SUM(X27,X33)</f>
        <v>0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:W27" si="16">SUM(C28:C32)</f>
        <v>0</v>
      </c>
      <c r="D27" s="42">
        <f t="shared" si="16"/>
        <v>0</v>
      </c>
      <c r="E27" s="42">
        <f t="shared" si="16"/>
        <v>0</v>
      </c>
      <c r="F27" s="42">
        <f t="shared" si="16"/>
        <v>0</v>
      </c>
      <c r="G27" s="42">
        <f t="shared" si="16"/>
        <v>0</v>
      </c>
      <c r="H27" s="42">
        <f t="shared" si="16"/>
        <v>0</v>
      </c>
      <c r="I27" s="42">
        <f t="shared" si="16"/>
        <v>0</v>
      </c>
      <c r="J27" s="42">
        <f t="shared" si="16"/>
        <v>0</v>
      </c>
      <c r="K27" s="42">
        <f t="shared" si="16"/>
        <v>0</v>
      </c>
      <c r="L27" s="42">
        <f t="shared" si="16"/>
        <v>0</v>
      </c>
      <c r="M27" s="42">
        <f t="shared" si="16"/>
        <v>0</v>
      </c>
      <c r="N27" s="42">
        <f t="shared" si="16"/>
        <v>0</v>
      </c>
      <c r="O27" s="42">
        <f t="shared" si="16"/>
        <v>0</v>
      </c>
      <c r="P27" s="42">
        <f t="shared" si="16"/>
        <v>0</v>
      </c>
      <c r="Q27" s="42">
        <f t="shared" si="16"/>
        <v>0</v>
      </c>
      <c r="R27" s="42">
        <f t="shared" si="16"/>
        <v>0</v>
      </c>
      <c r="S27" s="42">
        <f t="shared" si="16"/>
        <v>0</v>
      </c>
      <c r="T27" s="42">
        <f t="shared" si="16"/>
        <v>0</v>
      </c>
      <c r="U27" s="42">
        <f t="shared" si="16"/>
        <v>0</v>
      </c>
      <c r="V27" s="42">
        <f t="shared" si="16"/>
        <v>0</v>
      </c>
      <c r="W27" s="42">
        <f t="shared" si="16"/>
        <v>0</v>
      </c>
      <c r="X27" s="42">
        <f t="shared" ref="X27" si="17">SUM(X28:X32)</f>
        <v>0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:W33" si="18">SUM(C34:C50)</f>
        <v>0</v>
      </c>
      <c r="D33" s="42">
        <f t="shared" si="18"/>
        <v>0</v>
      </c>
      <c r="E33" s="42">
        <f t="shared" si="18"/>
        <v>0</v>
      </c>
      <c r="F33" s="42">
        <f t="shared" si="18"/>
        <v>0</v>
      </c>
      <c r="G33" s="42">
        <f t="shared" si="18"/>
        <v>0</v>
      </c>
      <c r="H33" s="42">
        <f t="shared" si="18"/>
        <v>0</v>
      </c>
      <c r="I33" s="42">
        <f t="shared" si="18"/>
        <v>0</v>
      </c>
      <c r="J33" s="42">
        <f t="shared" si="18"/>
        <v>0</v>
      </c>
      <c r="K33" s="42">
        <f t="shared" si="18"/>
        <v>0</v>
      </c>
      <c r="L33" s="42">
        <f t="shared" si="18"/>
        <v>0</v>
      </c>
      <c r="M33" s="42">
        <f t="shared" si="18"/>
        <v>0</v>
      </c>
      <c r="N33" s="42">
        <f t="shared" si="18"/>
        <v>0</v>
      </c>
      <c r="O33" s="42">
        <f t="shared" si="18"/>
        <v>0</v>
      </c>
      <c r="P33" s="42">
        <f t="shared" si="18"/>
        <v>0</v>
      </c>
      <c r="Q33" s="42">
        <f t="shared" si="18"/>
        <v>0</v>
      </c>
      <c r="R33" s="42">
        <f t="shared" si="18"/>
        <v>0</v>
      </c>
      <c r="S33" s="42">
        <f t="shared" si="18"/>
        <v>0</v>
      </c>
      <c r="T33" s="42">
        <f t="shared" si="18"/>
        <v>0</v>
      </c>
      <c r="U33" s="42">
        <f t="shared" si="18"/>
        <v>0</v>
      </c>
      <c r="V33" s="42">
        <f t="shared" si="18"/>
        <v>0</v>
      </c>
      <c r="W33" s="42">
        <f t="shared" si="18"/>
        <v>0</v>
      </c>
      <c r="X33" s="42">
        <f t="shared" ref="X33" si="19">SUM(X34:X50)</f>
        <v>0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</row>
    <row r="37" spans="1:24" ht="11.25" customHeight="1" x14ac:dyDescent="0.2">
      <c r="A37" s="39" t="s">
        <v>61</v>
      </c>
      <c r="B37" s="23" t="s">
        <v>62</v>
      </c>
      <c r="C37" s="30">
        <v>0</v>
      </c>
      <c r="D37" s="30">
        <v>0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</row>
    <row r="41" spans="1:24" ht="11.25" customHeight="1" x14ac:dyDescent="0.2">
      <c r="A41" s="39" t="s">
        <v>69</v>
      </c>
      <c r="B41" s="23" t="s">
        <v>70</v>
      </c>
      <c r="C41" s="30">
        <v>0</v>
      </c>
      <c r="D41" s="30">
        <v>0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</row>
    <row r="42" spans="1:24" ht="11.25" customHeight="1" x14ac:dyDescent="0.2">
      <c r="A42" s="39" t="s">
        <v>71</v>
      </c>
      <c r="B42" s="23" t="s">
        <v>72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</row>
    <row r="44" spans="1:24" ht="11.25" customHeight="1" x14ac:dyDescent="0.2">
      <c r="A44" s="39" t="s">
        <v>75</v>
      </c>
      <c r="B44" s="23" t="s">
        <v>76</v>
      </c>
      <c r="C44" s="30">
        <v>0</v>
      </c>
      <c r="D44" s="30">
        <v>0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</row>
    <row r="51" spans="1:24" ht="11.25" customHeight="1" x14ac:dyDescent="0.2">
      <c r="A51" s="24" t="s">
        <v>89</v>
      </c>
      <c r="B51" s="25" t="s">
        <v>90</v>
      </c>
      <c r="C51" s="31">
        <v>0</v>
      </c>
      <c r="D51" s="31">
        <v>0</v>
      </c>
      <c r="E51" s="31">
        <v>0</v>
      </c>
      <c r="F51" s="31">
        <v>0</v>
      </c>
      <c r="G51" s="31">
        <v>0</v>
      </c>
      <c r="H51" s="31">
        <v>0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:W52" si="20">SUM(C53:C70)</f>
        <v>0</v>
      </c>
      <c r="D52" s="31">
        <f t="shared" si="20"/>
        <v>0</v>
      </c>
      <c r="E52" s="31">
        <f t="shared" si="20"/>
        <v>0</v>
      </c>
      <c r="F52" s="31">
        <f t="shared" si="20"/>
        <v>0</v>
      </c>
      <c r="G52" s="31">
        <f t="shared" si="20"/>
        <v>0</v>
      </c>
      <c r="H52" s="31">
        <f t="shared" si="20"/>
        <v>0</v>
      </c>
      <c r="I52" s="31">
        <f t="shared" si="20"/>
        <v>0</v>
      </c>
      <c r="J52" s="31">
        <f t="shared" si="20"/>
        <v>0</v>
      </c>
      <c r="K52" s="31">
        <f t="shared" si="20"/>
        <v>0</v>
      </c>
      <c r="L52" s="31">
        <f t="shared" si="20"/>
        <v>0</v>
      </c>
      <c r="M52" s="31">
        <f t="shared" si="20"/>
        <v>0</v>
      </c>
      <c r="N52" s="31">
        <f t="shared" si="20"/>
        <v>0</v>
      </c>
      <c r="O52" s="31">
        <f t="shared" si="20"/>
        <v>0</v>
      </c>
      <c r="P52" s="31">
        <f t="shared" si="20"/>
        <v>0</v>
      </c>
      <c r="Q52" s="31">
        <f t="shared" si="20"/>
        <v>0</v>
      </c>
      <c r="R52" s="31">
        <f t="shared" si="20"/>
        <v>0</v>
      </c>
      <c r="S52" s="31">
        <f t="shared" si="20"/>
        <v>0</v>
      </c>
      <c r="T52" s="31">
        <f t="shared" si="20"/>
        <v>0</v>
      </c>
      <c r="U52" s="31">
        <f t="shared" si="20"/>
        <v>0</v>
      </c>
      <c r="V52" s="31">
        <f t="shared" si="20"/>
        <v>0</v>
      </c>
      <c r="W52" s="31">
        <f t="shared" si="20"/>
        <v>0</v>
      </c>
      <c r="X52" s="31">
        <f t="shared" ref="X52" si="21">SUM(X53:X70)</f>
        <v>0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</row>
    <row r="70" spans="1:24" ht="11.25" customHeight="1" x14ac:dyDescent="0.2">
      <c r="A70" s="22" t="s">
        <v>127</v>
      </c>
      <c r="B70" s="23" t="s">
        <v>128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:W71" si="22">SUM(C72:C73)</f>
        <v>0</v>
      </c>
      <c r="D71" s="31">
        <f t="shared" si="22"/>
        <v>0</v>
      </c>
      <c r="E71" s="31">
        <f t="shared" si="22"/>
        <v>0</v>
      </c>
      <c r="F71" s="31">
        <f t="shared" si="22"/>
        <v>0</v>
      </c>
      <c r="G71" s="31">
        <f t="shared" si="22"/>
        <v>0</v>
      </c>
      <c r="H71" s="31">
        <f t="shared" si="22"/>
        <v>0</v>
      </c>
      <c r="I71" s="31">
        <f t="shared" si="22"/>
        <v>0</v>
      </c>
      <c r="J71" s="31">
        <f t="shared" si="22"/>
        <v>0</v>
      </c>
      <c r="K71" s="31">
        <f t="shared" si="22"/>
        <v>0</v>
      </c>
      <c r="L71" s="31">
        <f t="shared" si="22"/>
        <v>0</v>
      </c>
      <c r="M71" s="31">
        <f t="shared" si="22"/>
        <v>0</v>
      </c>
      <c r="N71" s="31">
        <f t="shared" si="22"/>
        <v>0</v>
      </c>
      <c r="O71" s="31">
        <f t="shared" si="22"/>
        <v>0</v>
      </c>
      <c r="P71" s="31">
        <f t="shared" si="22"/>
        <v>0</v>
      </c>
      <c r="Q71" s="31">
        <f t="shared" si="22"/>
        <v>0</v>
      </c>
      <c r="R71" s="31">
        <f t="shared" si="22"/>
        <v>0</v>
      </c>
      <c r="S71" s="31">
        <f t="shared" si="22"/>
        <v>0</v>
      </c>
      <c r="T71" s="31">
        <f t="shared" si="22"/>
        <v>0</v>
      </c>
      <c r="U71" s="31">
        <f t="shared" si="22"/>
        <v>0</v>
      </c>
      <c r="V71" s="31">
        <f t="shared" si="22"/>
        <v>0</v>
      </c>
      <c r="W71" s="31">
        <f t="shared" si="22"/>
        <v>0</v>
      </c>
      <c r="X71" s="31">
        <f t="shared" ref="X71" si="23">SUM(X72:X73)</f>
        <v>0</v>
      </c>
    </row>
    <row r="72" spans="1:24" ht="11.25" customHeight="1" x14ac:dyDescent="0.2">
      <c r="A72" s="22" t="s">
        <v>131</v>
      </c>
      <c r="B72" s="23" t="s">
        <v>132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0</v>
      </c>
      <c r="D75" s="31">
        <v>0</v>
      </c>
      <c r="E75" s="31">
        <v>0</v>
      </c>
      <c r="F75" s="31">
        <v>0</v>
      </c>
      <c r="G75" s="31">
        <v>0</v>
      </c>
      <c r="H75" s="31">
        <v>0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</row>
    <row r="76" spans="1:24" ht="11.25" customHeight="1" x14ac:dyDescent="0.2">
      <c r="A76" s="26" t="s">
        <v>139</v>
      </c>
      <c r="B76" s="27" t="s">
        <v>140</v>
      </c>
      <c r="C76" s="32">
        <v>374.66872104241804</v>
      </c>
      <c r="D76" s="32">
        <v>377.04704357921105</v>
      </c>
      <c r="E76" s="32">
        <v>378.1660251198125</v>
      </c>
      <c r="F76" s="32">
        <v>385.24981657032123</v>
      </c>
      <c r="G76" s="32">
        <v>390.64880592324772</v>
      </c>
      <c r="H76" s="32">
        <v>374.70225754876498</v>
      </c>
      <c r="I76" s="32">
        <v>374.42952450614354</v>
      </c>
      <c r="J76" s="32">
        <v>377.42842663054017</v>
      </c>
      <c r="K76" s="32">
        <v>382.08405171197381</v>
      </c>
      <c r="L76" s="32">
        <v>380.45795455253108</v>
      </c>
      <c r="M76" s="32">
        <v>386.16577570279526</v>
      </c>
      <c r="N76" s="32">
        <v>381.84666294815349</v>
      </c>
      <c r="O76" s="32">
        <v>379.94087539024457</v>
      </c>
      <c r="P76" s="32">
        <v>372.96428376314304</v>
      </c>
      <c r="Q76" s="32">
        <v>364.77742716565609</v>
      </c>
      <c r="R76" s="32">
        <v>344.84436868026637</v>
      </c>
      <c r="S76" s="32">
        <v>347.75370205092463</v>
      </c>
      <c r="T76" s="32">
        <v>347.20108610157888</v>
      </c>
      <c r="U76" s="32">
        <v>347.0700085323312</v>
      </c>
      <c r="V76" s="32">
        <v>344.73801871007441</v>
      </c>
      <c r="W76" s="32">
        <v>298.67933256064413</v>
      </c>
      <c r="X76" s="32">
        <v>305.65638544534727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5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391</v>
      </c>
      <c r="B1" s="7" t="s">
        <v>392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4377.187393385233</v>
      </c>
      <c r="D2" s="28">
        <f t="shared" ref="D2:W2" si="1">SUM(D3,D17,D22,D25,D26,D51,D52,D71,D74,D75,D76)</f>
        <v>4069.2162929653396</v>
      </c>
      <c r="E2" s="28">
        <f t="shared" si="1"/>
        <v>4103.9354714460915</v>
      </c>
      <c r="F2" s="28">
        <f t="shared" si="1"/>
        <v>4034.3981941345273</v>
      </c>
      <c r="G2" s="28">
        <f t="shared" si="1"/>
        <v>4066.2076440824549</v>
      </c>
      <c r="H2" s="28">
        <f t="shared" si="1"/>
        <v>4030.2290830179209</v>
      </c>
      <c r="I2" s="28">
        <f t="shared" si="1"/>
        <v>3721.8386692902977</v>
      </c>
      <c r="J2" s="28">
        <f t="shared" si="1"/>
        <v>3831.0585494035668</v>
      </c>
      <c r="K2" s="28">
        <f t="shared" si="1"/>
        <v>3745.6188106764689</v>
      </c>
      <c r="L2" s="28">
        <f t="shared" si="1"/>
        <v>3559.2225405386112</v>
      </c>
      <c r="M2" s="28">
        <f t="shared" si="1"/>
        <v>3538.9223926111135</v>
      </c>
      <c r="N2" s="28">
        <f t="shared" si="1"/>
        <v>3545.2566891225865</v>
      </c>
      <c r="O2" s="28">
        <f t="shared" si="1"/>
        <v>3608.9135706616007</v>
      </c>
      <c r="P2" s="28">
        <f t="shared" si="1"/>
        <v>3153.0088339514432</v>
      </c>
      <c r="Q2" s="28">
        <f t="shared" si="1"/>
        <v>3049.2537911537975</v>
      </c>
      <c r="R2" s="28">
        <f t="shared" si="1"/>
        <v>3087.8374450898755</v>
      </c>
      <c r="S2" s="28">
        <f t="shared" si="1"/>
        <v>3142.9325354542343</v>
      </c>
      <c r="T2" s="28">
        <f t="shared" si="1"/>
        <v>3096.2500451517567</v>
      </c>
      <c r="U2" s="28">
        <f t="shared" si="1"/>
        <v>3043.4838193717096</v>
      </c>
      <c r="V2" s="28">
        <f t="shared" si="1"/>
        <v>2978.8895247333535</v>
      </c>
      <c r="W2" s="28">
        <f t="shared" si="1"/>
        <v>2588.0215319679928</v>
      </c>
      <c r="X2" s="28">
        <f t="shared" ref="X2" si="2">SUM(X3,X17,X22,X25,X26,X51,X52,X71,X74,X75,X76)</f>
        <v>2908.9141488829359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3">SUM(C4,C8,C11)</f>
        <v>7.5148851030196262</v>
      </c>
      <c r="D3" s="29">
        <f t="shared" ref="D3:W3" si="4">SUM(D4,D8,D11)</f>
        <v>24.621610992355752</v>
      </c>
      <c r="E3" s="29">
        <f t="shared" si="4"/>
        <v>23.217203248364374</v>
      </c>
      <c r="F3" s="29">
        <f t="shared" si="4"/>
        <v>4.4828780873207474</v>
      </c>
      <c r="G3" s="29">
        <f t="shared" si="4"/>
        <v>4.404878618279362</v>
      </c>
      <c r="H3" s="29">
        <f t="shared" si="4"/>
        <v>4.58742357685108</v>
      </c>
      <c r="I3" s="29">
        <f t="shared" si="4"/>
        <v>0.8450227756673846</v>
      </c>
      <c r="J3" s="29">
        <f t="shared" si="4"/>
        <v>0.75280433656258672</v>
      </c>
      <c r="K3" s="29">
        <f t="shared" si="4"/>
        <v>0.78891326100770454</v>
      </c>
      <c r="L3" s="29">
        <f t="shared" si="4"/>
        <v>0.38423507211601926</v>
      </c>
      <c r="M3" s="29">
        <f t="shared" si="4"/>
        <v>0.37594890228998312</v>
      </c>
      <c r="N3" s="29">
        <f t="shared" si="4"/>
        <v>0.37532874751307305</v>
      </c>
      <c r="O3" s="29">
        <f t="shared" si="4"/>
        <v>0.39548850848741607</v>
      </c>
      <c r="P3" s="29">
        <f t="shared" si="4"/>
        <v>0.40346212882411558</v>
      </c>
      <c r="Q3" s="29">
        <f t="shared" si="4"/>
        <v>0.91252800347747154</v>
      </c>
      <c r="R3" s="29">
        <f t="shared" si="4"/>
        <v>0.92830275709245225</v>
      </c>
      <c r="S3" s="29">
        <f t="shared" si="4"/>
        <v>0.89195337013223919</v>
      </c>
      <c r="T3" s="29">
        <f t="shared" si="4"/>
        <v>1.0162172458032008</v>
      </c>
      <c r="U3" s="29">
        <f t="shared" si="4"/>
        <v>0.74549473941090338</v>
      </c>
      <c r="V3" s="29">
        <f t="shared" si="4"/>
        <v>0.4244368153770221</v>
      </c>
      <c r="W3" s="29">
        <f t="shared" si="4"/>
        <v>0.2480095701577793</v>
      </c>
      <c r="X3" s="29">
        <f t="shared" ref="X3" si="5">SUM(X4,X8,X11)</f>
        <v>0.29246968713932797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6">SUM(C5:C7)</f>
        <v>5.9800401388173547</v>
      </c>
      <c r="D4" s="42">
        <f t="shared" ref="D4:W4" si="7">SUM(D5:D7)</f>
        <v>19.333906869721147</v>
      </c>
      <c r="E4" s="42">
        <f t="shared" si="7"/>
        <v>17.607045001452203</v>
      </c>
      <c r="F4" s="42">
        <f t="shared" si="7"/>
        <v>0.47003553490039041</v>
      </c>
      <c r="G4" s="42">
        <f t="shared" si="7"/>
        <v>0.49060073521508119</v>
      </c>
      <c r="H4" s="42">
        <f t="shared" si="7"/>
        <v>0.16872481251694832</v>
      </c>
      <c r="I4" s="42">
        <f t="shared" si="7"/>
        <v>0.55759802566814598</v>
      </c>
      <c r="J4" s="42">
        <f t="shared" si="7"/>
        <v>0.51180005132797435</v>
      </c>
      <c r="K4" s="42">
        <f t="shared" si="7"/>
        <v>0.54069043513340931</v>
      </c>
      <c r="L4" s="42">
        <f t="shared" si="7"/>
        <v>0.12679590335136698</v>
      </c>
      <c r="M4" s="42">
        <f t="shared" si="7"/>
        <v>8.8695329816851937E-2</v>
      </c>
      <c r="N4" s="42">
        <f t="shared" si="7"/>
        <v>9.0602410626497487E-2</v>
      </c>
      <c r="O4" s="42">
        <f t="shared" si="7"/>
        <v>9.6063656988893298E-2</v>
      </c>
      <c r="P4" s="42">
        <f t="shared" si="7"/>
        <v>9.689578912174332E-2</v>
      </c>
      <c r="Q4" s="42">
        <f t="shared" si="7"/>
        <v>0.62781038982993564</v>
      </c>
      <c r="R4" s="42">
        <f t="shared" si="7"/>
        <v>0.63781814040792861</v>
      </c>
      <c r="S4" s="42">
        <f t="shared" si="7"/>
        <v>0.59394699333677459</v>
      </c>
      <c r="T4" s="42">
        <f t="shared" si="7"/>
        <v>0.63451365919050418</v>
      </c>
      <c r="U4" s="42">
        <f t="shared" si="7"/>
        <v>0.65085855811398863</v>
      </c>
      <c r="V4" s="42">
        <f t="shared" si="7"/>
        <v>0.36841234608593132</v>
      </c>
      <c r="W4" s="42">
        <f t="shared" si="7"/>
        <v>0.2480095701577793</v>
      </c>
      <c r="X4" s="42">
        <f t="shared" ref="X4" si="8">SUM(X5:X7)</f>
        <v>0.29246968713932797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>
        <v>0</v>
      </c>
      <c r="W5" s="30">
        <v>0</v>
      </c>
      <c r="X5" s="30">
        <v>0</v>
      </c>
    </row>
    <row r="6" spans="1:24" ht="11.25" customHeight="1" x14ac:dyDescent="0.2">
      <c r="A6" s="39" t="s">
        <v>7</v>
      </c>
      <c r="B6" s="23" t="s">
        <v>8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</row>
    <row r="7" spans="1:24" ht="11.25" customHeight="1" x14ac:dyDescent="0.2">
      <c r="A7" s="39" t="s">
        <v>9</v>
      </c>
      <c r="B7" s="23" t="s">
        <v>10</v>
      </c>
      <c r="C7" s="30">
        <v>5.9800401388173547</v>
      </c>
      <c r="D7" s="30">
        <v>19.333906869721147</v>
      </c>
      <c r="E7" s="30">
        <v>17.607045001452203</v>
      </c>
      <c r="F7" s="30">
        <v>0.47003553490039041</v>
      </c>
      <c r="G7" s="30">
        <v>0.49060073521508119</v>
      </c>
      <c r="H7" s="30">
        <v>0.16872481251694832</v>
      </c>
      <c r="I7" s="30">
        <v>0.55759802566814598</v>
      </c>
      <c r="J7" s="30">
        <v>0.51180005132797435</v>
      </c>
      <c r="K7" s="30">
        <v>0.54069043513340931</v>
      </c>
      <c r="L7" s="30">
        <v>0.12679590335136698</v>
      </c>
      <c r="M7" s="30">
        <v>8.8695329816851937E-2</v>
      </c>
      <c r="N7" s="30">
        <v>9.0602410626497487E-2</v>
      </c>
      <c r="O7" s="30">
        <v>9.6063656988893298E-2</v>
      </c>
      <c r="P7" s="30">
        <v>9.689578912174332E-2</v>
      </c>
      <c r="Q7" s="30">
        <v>0.62781038982993564</v>
      </c>
      <c r="R7" s="30">
        <v>0.63781814040792861</v>
      </c>
      <c r="S7" s="30">
        <v>0.59394699333677459</v>
      </c>
      <c r="T7" s="30">
        <v>0.63451365919050418</v>
      </c>
      <c r="U7" s="30">
        <v>0.65085855811398863</v>
      </c>
      <c r="V7" s="30">
        <v>0.36841234608593132</v>
      </c>
      <c r="W7" s="30">
        <v>0.2480095701577793</v>
      </c>
      <c r="X7" s="30">
        <v>0.29246968713932797</v>
      </c>
    </row>
    <row r="8" spans="1:24" ht="11.25" customHeight="1" x14ac:dyDescent="0.2">
      <c r="A8" s="40" t="s">
        <v>343</v>
      </c>
      <c r="B8" s="41" t="s">
        <v>344</v>
      </c>
      <c r="C8" s="42">
        <f t="shared" ref="C8" si="9">SUM(C9:C10)</f>
        <v>0.34855303599236798</v>
      </c>
      <c r="D8" s="42">
        <f t="shared" ref="D8:W8" si="10">SUM(D9:D10)</f>
        <v>2.4376983103014518</v>
      </c>
      <c r="E8" s="42">
        <f t="shared" si="10"/>
        <v>3.1580726373200587</v>
      </c>
      <c r="F8" s="42">
        <f t="shared" si="10"/>
        <v>1.5274568961906982</v>
      </c>
      <c r="G8" s="42">
        <f t="shared" si="10"/>
        <v>1.7259707199259042</v>
      </c>
      <c r="H8" s="42">
        <f t="shared" si="10"/>
        <v>2.4028847007688143</v>
      </c>
      <c r="I8" s="42">
        <f t="shared" si="10"/>
        <v>0.28742474999923862</v>
      </c>
      <c r="J8" s="42">
        <f t="shared" si="10"/>
        <v>0.24100428523461231</v>
      </c>
      <c r="K8" s="42">
        <f t="shared" si="10"/>
        <v>0.24822282587429528</v>
      </c>
      <c r="L8" s="42">
        <f t="shared" si="10"/>
        <v>0.25743916876465228</v>
      </c>
      <c r="M8" s="42">
        <f t="shared" si="10"/>
        <v>0.28725357247313121</v>
      </c>
      <c r="N8" s="42">
        <f t="shared" si="10"/>
        <v>0.28472633688657556</v>
      </c>
      <c r="O8" s="42">
        <f t="shared" si="10"/>
        <v>0.29942485149852277</v>
      </c>
      <c r="P8" s="42">
        <f t="shared" si="10"/>
        <v>0.30656633970237224</v>
      </c>
      <c r="Q8" s="42">
        <f t="shared" si="10"/>
        <v>0.28471761364753589</v>
      </c>
      <c r="R8" s="42">
        <f t="shared" si="10"/>
        <v>0.29048461668452369</v>
      </c>
      <c r="S8" s="42">
        <f t="shared" si="10"/>
        <v>0.2980063767954646</v>
      </c>
      <c r="T8" s="42">
        <f t="shared" si="10"/>
        <v>0.38170358661269665</v>
      </c>
      <c r="U8" s="42">
        <f t="shared" si="10"/>
        <v>9.4636181296914743E-2</v>
      </c>
      <c r="V8" s="42">
        <f t="shared" si="10"/>
        <v>5.6024469291090791E-2</v>
      </c>
      <c r="W8" s="42">
        <f t="shared" si="10"/>
        <v>0</v>
      </c>
      <c r="X8" s="42">
        <f t="shared" ref="X8" si="11">SUM(X9:X10)</f>
        <v>0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</v>
      </c>
      <c r="E9" s="30">
        <v>3.1580726373200587</v>
      </c>
      <c r="F9" s="30">
        <v>0</v>
      </c>
      <c r="G9" s="30">
        <v>1.7259707199259042</v>
      </c>
      <c r="H9" s="30">
        <v>2.1401968594811858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0.10559493262302433</v>
      </c>
      <c r="U9" s="30">
        <v>9.4636181296914743E-2</v>
      </c>
      <c r="V9" s="30">
        <v>5.6024469291090791E-2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0.34855303599236798</v>
      </c>
      <c r="D10" s="30">
        <v>2.4376983103014518</v>
      </c>
      <c r="E10" s="30">
        <v>0</v>
      </c>
      <c r="F10" s="30">
        <v>1.5274568961906982</v>
      </c>
      <c r="G10" s="30">
        <v>0</v>
      </c>
      <c r="H10" s="30">
        <v>0.26268784128762851</v>
      </c>
      <c r="I10" s="30">
        <v>0.28742474999923862</v>
      </c>
      <c r="J10" s="30">
        <v>0.24100428523461231</v>
      </c>
      <c r="K10" s="30">
        <v>0.24822282587429528</v>
      </c>
      <c r="L10" s="30">
        <v>0.25743916876465228</v>
      </c>
      <c r="M10" s="30">
        <v>0.28725357247313121</v>
      </c>
      <c r="N10" s="30">
        <v>0.28472633688657556</v>
      </c>
      <c r="O10" s="30">
        <v>0.29942485149852277</v>
      </c>
      <c r="P10" s="30">
        <v>0.30656633970237224</v>
      </c>
      <c r="Q10" s="30">
        <v>0.28471761364753589</v>
      </c>
      <c r="R10" s="30">
        <v>0.29048461668452369</v>
      </c>
      <c r="S10" s="30">
        <v>0.2980063767954646</v>
      </c>
      <c r="T10" s="30">
        <v>0.27610865398967233</v>
      </c>
      <c r="U10" s="30">
        <v>0</v>
      </c>
      <c r="V10" s="30">
        <v>0</v>
      </c>
      <c r="W10" s="30">
        <v>0</v>
      </c>
      <c r="X10" s="30">
        <v>0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" si="12">SUM(C12:C16)</f>
        <v>1.1862919282099029</v>
      </c>
      <c r="D11" s="42">
        <f t="shared" ref="D11:W11" si="13">SUM(D12:D16)</f>
        <v>2.8500058123331504</v>
      </c>
      <c r="E11" s="42">
        <f t="shared" si="13"/>
        <v>2.4520856095921153</v>
      </c>
      <c r="F11" s="42">
        <f t="shared" si="13"/>
        <v>2.4853856562296586</v>
      </c>
      <c r="G11" s="42">
        <f t="shared" si="13"/>
        <v>2.188307163138377</v>
      </c>
      <c r="H11" s="42">
        <f t="shared" si="13"/>
        <v>2.0158140635653177</v>
      </c>
      <c r="I11" s="42">
        <f t="shared" si="13"/>
        <v>0</v>
      </c>
      <c r="J11" s="42">
        <f t="shared" si="13"/>
        <v>0</v>
      </c>
      <c r="K11" s="42">
        <f t="shared" si="13"/>
        <v>0</v>
      </c>
      <c r="L11" s="42">
        <f t="shared" si="13"/>
        <v>0</v>
      </c>
      <c r="M11" s="42">
        <f t="shared" si="13"/>
        <v>0</v>
      </c>
      <c r="N11" s="42">
        <f t="shared" si="13"/>
        <v>0</v>
      </c>
      <c r="O11" s="42">
        <f t="shared" si="13"/>
        <v>0</v>
      </c>
      <c r="P11" s="42">
        <f t="shared" si="13"/>
        <v>0</v>
      </c>
      <c r="Q11" s="42">
        <f t="shared" si="13"/>
        <v>0</v>
      </c>
      <c r="R11" s="42">
        <f t="shared" si="13"/>
        <v>0</v>
      </c>
      <c r="S11" s="42">
        <f t="shared" si="13"/>
        <v>0</v>
      </c>
      <c r="T11" s="42">
        <f t="shared" si="13"/>
        <v>0</v>
      </c>
      <c r="U11" s="42">
        <f t="shared" si="13"/>
        <v>0</v>
      </c>
      <c r="V11" s="42">
        <f t="shared" si="13"/>
        <v>0</v>
      </c>
      <c r="W11" s="42">
        <f t="shared" si="13"/>
        <v>0</v>
      </c>
      <c r="X11" s="42">
        <f t="shared" ref="X11" si="14">SUM(X12:X16)</f>
        <v>0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</row>
    <row r="13" spans="1:24" ht="11.25" customHeight="1" x14ac:dyDescent="0.2">
      <c r="A13" s="39" t="s">
        <v>17</v>
      </c>
      <c r="B13" s="23" t="s">
        <v>18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1.1862919282099029</v>
      </c>
      <c r="D16" s="30">
        <v>2.8500058123331504</v>
      </c>
      <c r="E16" s="30">
        <v>2.4520856095921153</v>
      </c>
      <c r="F16" s="30">
        <v>2.4853856562296586</v>
      </c>
      <c r="G16" s="30">
        <v>2.188307163138377</v>
      </c>
      <c r="H16" s="30">
        <v>2.0158140635653177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" si="15">SUM(C18:C21)</f>
        <v>0</v>
      </c>
      <c r="D17" s="31">
        <f t="shared" ref="D17:W17" si="16">SUM(D18:D21)</f>
        <v>0</v>
      </c>
      <c r="E17" s="31">
        <f t="shared" si="16"/>
        <v>0</v>
      </c>
      <c r="F17" s="31">
        <f t="shared" si="16"/>
        <v>0</v>
      </c>
      <c r="G17" s="31">
        <f t="shared" si="16"/>
        <v>0</v>
      </c>
      <c r="H17" s="31">
        <f t="shared" si="16"/>
        <v>0</v>
      </c>
      <c r="I17" s="31">
        <f t="shared" si="16"/>
        <v>0</v>
      </c>
      <c r="J17" s="31">
        <f t="shared" si="16"/>
        <v>0</v>
      </c>
      <c r="K17" s="31">
        <f t="shared" si="16"/>
        <v>0</v>
      </c>
      <c r="L17" s="31">
        <f t="shared" si="16"/>
        <v>0</v>
      </c>
      <c r="M17" s="31">
        <f t="shared" si="16"/>
        <v>0</v>
      </c>
      <c r="N17" s="31">
        <f t="shared" si="16"/>
        <v>0</v>
      </c>
      <c r="O17" s="31">
        <f t="shared" si="16"/>
        <v>0</v>
      </c>
      <c r="P17" s="31">
        <f t="shared" si="16"/>
        <v>0</v>
      </c>
      <c r="Q17" s="31">
        <f t="shared" si="16"/>
        <v>0</v>
      </c>
      <c r="R17" s="31">
        <f t="shared" si="16"/>
        <v>0</v>
      </c>
      <c r="S17" s="31">
        <f t="shared" si="16"/>
        <v>0</v>
      </c>
      <c r="T17" s="31">
        <f t="shared" si="16"/>
        <v>0</v>
      </c>
      <c r="U17" s="31">
        <f t="shared" si="16"/>
        <v>0</v>
      </c>
      <c r="V17" s="31">
        <f t="shared" si="16"/>
        <v>0</v>
      </c>
      <c r="W17" s="31">
        <f t="shared" si="16"/>
        <v>0</v>
      </c>
      <c r="X17" s="31">
        <f t="shared" ref="X17" si="17">SUM(X18:X21)</f>
        <v>0</v>
      </c>
    </row>
    <row r="18" spans="1:24" ht="11.25" customHeight="1" x14ac:dyDescent="0.2">
      <c r="A18" s="22" t="s">
        <v>27</v>
      </c>
      <c r="B18" s="23" t="s">
        <v>28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" si="18">SUM(C23:C24)</f>
        <v>0</v>
      </c>
      <c r="D22" s="31">
        <f t="shared" ref="D22:W22" si="19">SUM(D23:D24)</f>
        <v>0</v>
      </c>
      <c r="E22" s="31">
        <f t="shared" si="19"/>
        <v>0</v>
      </c>
      <c r="F22" s="31">
        <f t="shared" si="19"/>
        <v>0</v>
      </c>
      <c r="G22" s="31">
        <f t="shared" si="19"/>
        <v>0</v>
      </c>
      <c r="H22" s="31">
        <f t="shared" si="19"/>
        <v>0</v>
      </c>
      <c r="I22" s="31">
        <f t="shared" si="19"/>
        <v>0</v>
      </c>
      <c r="J22" s="31">
        <f t="shared" si="19"/>
        <v>0</v>
      </c>
      <c r="K22" s="31">
        <f t="shared" si="19"/>
        <v>0</v>
      </c>
      <c r="L22" s="31">
        <f t="shared" si="19"/>
        <v>0</v>
      </c>
      <c r="M22" s="31">
        <f t="shared" si="19"/>
        <v>0</v>
      </c>
      <c r="N22" s="31">
        <f t="shared" si="19"/>
        <v>0</v>
      </c>
      <c r="O22" s="31">
        <f t="shared" si="19"/>
        <v>0</v>
      </c>
      <c r="P22" s="31">
        <f t="shared" si="19"/>
        <v>0</v>
      </c>
      <c r="Q22" s="31">
        <f t="shared" si="19"/>
        <v>0</v>
      </c>
      <c r="R22" s="31">
        <f t="shared" si="19"/>
        <v>0</v>
      </c>
      <c r="S22" s="31">
        <f t="shared" si="19"/>
        <v>0</v>
      </c>
      <c r="T22" s="31">
        <f t="shared" si="19"/>
        <v>0</v>
      </c>
      <c r="U22" s="31">
        <f t="shared" si="19"/>
        <v>0</v>
      </c>
      <c r="V22" s="31">
        <f t="shared" si="19"/>
        <v>0</v>
      </c>
      <c r="W22" s="31">
        <f t="shared" si="19"/>
        <v>0</v>
      </c>
      <c r="X22" s="31">
        <f t="shared" ref="X22" si="20">SUM(X23:X24)</f>
        <v>0</v>
      </c>
    </row>
    <row r="23" spans="1:24" ht="11.25" customHeight="1" x14ac:dyDescent="0.2">
      <c r="A23" s="22" t="s">
        <v>37</v>
      </c>
      <c r="B23" s="23" t="s">
        <v>38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21">SUM(C27,C33)</f>
        <v>1995.3754820032282</v>
      </c>
      <c r="D26" s="31">
        <f t="shared" ref="D26:W26" si="22">SUM(D27,D33)</f>
        <v>1740.2359388351647</v>
      </c>
      <c r="E26" s="31">
        <f t="shared" si="22"/>
        <v>1753.7963440705814</v>
      </c>
      <c r="F26" s="31">
        <f t="shared" si="22"/>
        <v>1835.8391960257816</v>
      </c>
      <c r="G26" s="31">
        <f t="shared" si="22"/>
        <v>1878.2483181089372</v>
      </c>
      <c r="H26" s="31">
        <f t="shared" si="22"/>
        <v>1770.6743147393602</v>
      </c>
      <c r="I26" s="31">
        <f t="shared" si="22"/>
        <v>1601.9193343127706</v>
      </c>
      <c r="J26" s="31">
        <f t="shared" si="22"/>
        <v>1723.6914898758087</v>
      </c>
      <c r="K26" s="31">
        <f t="shared" si="22"/>
        <v>1667.454145386801</v>
      </c>
      <c r="L26" s="31">
        <f t="shared" si="22"/>
        <v>1480.1614172581783</v>
      </c>
      <c r="M26" s="31">
        <f t="shared" si="22"/>
        <v>1426.7178887253219</v>
      </c>
      <c r="N26" s="31">
        <f t="shared" si="22"/>
        <v>1422.4571993925495</v>
      </c>
      <c r="O26" s="31">
        <f t="shared" si="22"/>
        <v>1467.673821441241</v>
      </c>
      <c r="P26" s="31">
        <f t="shared" si="22"/>
        <v>1001.299075014918</v>
      </c>
      <c r="Q26" s="31">
        <f t="shared" si="22"/>
        <v>949.10164261039438</v>
      </c>
      <c r="R26" s="31">
        <f t="shared" si="22"/>
        <v>922.04715072107638</v>
      </c>
      <c r="S26" s="31">
        <f t="shared" si="22"/>
        <v>900.48170440458591</v>
      </c>
      <c r="T26" s="31">
        <f t="shared" si="22"/>
        <v>866.88166858231989</v>
      </c>
      <c r="U26" s="31">
        <f t="shared" si="22"/>
        <v>810.28205346493871</v>
      </c>
      <c r="V26" s="31">
        <f t="shared" si="22"/>
        <v>802.93845312093345</v>
      </c>
      <c r="W26" s="31">
        <f t="shared" si="22"/>
        <v>688.37667640579969</v>
      </c>
      <c r="X26" s="31">
        <f t="shared" ref="X26" si="23">SUM(X27,X33)</f>
        <v>814.211276246181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" si="24">SUM(C28:C32)</f>
        <v>0</v>
      </c>
      <c r="D27" s="42">
        <f t="shared" ref="D27:W27" si="25">SUM(D28:D32)</f>
        <v>0</v>
      </c>
      <c r="E27" s="42">
        <f t="shared" si="25"/>
        <v>0</v>
      </c>
      <c r="F27" s="42">
        <f t="shared" si="25"/>
        <v>0</v>
      </c>
      <c r="G27" s="42">
        <f t="shared" si="25"/>
        <v>0</v>
      </c>
      <c r="H27" s="42">
        <f t="shared" si="25"/>
        <v>0</v>
      </c>
      <c r="I27" s="42">
        <f t="shared" si="25"/>
        <v>0</v>
      </c>
      <c r="J27" s="42">
        <f t="shared" si="25"/>
        <v>0</v>
      </c>
      <c r="K27" s="42">
        <f t="shared" si="25"/>
        <v>0</v>
      </c>
      <c r="L27" s="42">
        <f t="shared" si="25"/>
        <v>0</v>
      </c>
      <c r="M27" s="42">
        <f t="shared" si="25"/>
        <v>0</v>
      </c>
      <c r="N27" s="42">
        <f t="shared" si="25"/>
        <v>0</v>
      </c>
      <c r="O27" s="42">
        <f t="shared" si="25"/>
        <v>0</v>
      </c>
      <c r="P27" s="42">
        <f t="shared" si="25"/>
        <v>0</v>
      </c>
      <c r="Q27" s="42">
        <f t="shared" si="25"/>
        <v>0</v>
      </c>
      <c r="R27" s="42">
        <f t="shared" si="25"/>
        <v>0</v>
      </c>
      <c r="S27" s="42">
        <f t="shared" si="25"/>
        <v>0</v>
      </c>
      <c r="T27" s="42">
        <f t="shared" si="25"/>
        <v>0</v>
      </c>
      <c r="U27" s="42">
        <f t="shared" si="25"/>
        <v>0</v>
      </c>
      <c r="V27" s="42">
        <f t="shared" si="25"/>
        <v>0</v>
      </c>
      <c r="W27" s="42">
        <f t="shared" si="25"/>
        <v>0</v>
      </c>
      <c r="X27" s="42">
        <f t="shared" ref="X27" si="26">SUM(X28:X32)</f>
        <v>0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" si="27">SUM(C34:C50)</f>
        <v>1995.3754820032282</v>
      </c>
      <c r="D33" s="42">
        <f t="shared" ref="D33:W33" si="28">SUM(D34:D50)</f>
        <v>1740.2359388351647</v>
      </c>
      <c r="E33" s="42">
        <f t="shared" si="28"/>
        <v>1753.7963440705814</v>
      </c>
      <c r="F33" s="42">
        <f t="shared" si="28"/>
        <v>1835.8391960257816</v>
      </c>
      <c r="G33" s="42">
        <f t="shared" si="28"/>
        <v>1878.2483181089372</v>
      </c>
      <c r="H33" s="42">
        <f t="shared" si="28"/>
        <v>1770.6743147393602</v>
      </c>
      <c r="I33" s="42">
        <f t="shared" si="28"/>
        <v>1601.9193343127706</v>
      </c>
      <c r="J33" s="42">
        <f t="shared" si="28"/>
        <v>1723.6914898758087</v>
      </c>
      <c r="K33" s="42">
        <f t="shared" si="28"/>
        <v>1667.454145386801</v>
      </c>
      <c r="L33" s="42">
        <f t="shared" si="28"/>
        <v>1480.1614172581783</v>
      </c>
      <c r="M33" s="42">
        <f t="shared" si="28"/>
        <v>1426.7178887253219</v>
      </c>
      <c r="N33" s="42">
        <f t="shared" si="28"/>
        <v>1422.4571993925495</v>
      </c>
      <c r="O33" s="42">
        <f t="shared" si="28"/>
        <v>1467.673821441241</v>
      </c>
      <c r="P33" s="42">
        <f t="shared" si="28"/>
        <v>1001.299075014918</v>
      </c>
      <c r="Q33" s="42">
        <f t="shared" si="28"/>
        <v>949.10164261039438</v>
      </c>
      <c r="R33" s="42">
        <f t="shared" si="28"/>
        <v>922.04715072107638</v>
      </c>
      <c r="S33" s="42">
        <f t="shared" si="28"/>
        <v>900.48170440458591</v>
      </c>
      <c r="T33" s="42">
        <f t="shared" si="28"/>
        <v>866.88166858231989</v>
      </c>
      <c r="U33" s="42">
        <f t="shared" si="28"/>
        <v>810.28205346493871</v>
      </c>
      <c r="V33" s="42">
        <f t="shared" si="28"/>
        <v>802.93845312093345</v>
      </c>
      <c r="W33" s="42">
        <f t="shared" si="28"/>
        <v>688.37667640579969</v>
      </c>
      <c r="X33" s="42">
        <f t="shared" ref="X33" si="29">SUM(X34:X50)</f>
        <v>814.211276246181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1.0746126080640353E-3</v>
      </c>
      <c r="V36" s="30">
        <v>0</v>
      </c>
      <c r="W36" s="30">
        <v>0</v>
      </c>
      <c r="X36" s="30">
        <v>0</v>
      </c>
    </row>
    <row r="37" spans="1:24" ht="11.25" customHeight="1" x14ac:dyDescent="0.2">
      <c r="A37" s="39" t="s">
        <v>61</v>
      </c>
      <c r="B37" s="23" t="s">
        <v>62</v>
      </c>
      <c r="C37" s="30">
        <v>0</v>
      </c>
      <c r="D37" s="30">
        <v>0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1.8415611242973387E-3</v>
      </c>
      <c r="U37" s="30">
        <v>1.8461310207172552E-3</v>
      </c>
      <c r="V37" s="30">
        <v>1.8613840612819272E-3</v>
      </c>
      <c r="W37" s="30">
        <v>1.8495776259799511E-3</v>
      </c>
      <c r="X37" s="30">
        <v>0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</row>
    <row r="41" spans="1:24" ht="11.25" customHeight="1" x14ac:dyDescent="0.2">
      <c r="A41" s="39" t="s">
        <v>69</v>
      </c>
      <c r="B41" s="23" t="s">
        <v>70</v>
      </c>
      <c r="C41" s="30">
        <v>0</v>
      </c>
      <c r="D41" s="30">
        <v>0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</row>
    <row r="42" spans="1:24" ht="11.25" customHeight="1" x14ac:dyDescent="0.2">
      <c r="A42" s="39" t="s">
        <v>71</v>
      </c>
      <c r="B42" s="23" t="s">
        <v>72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1991.8678275531099</v>
      </c>
      <c r="D43" s="30">
        <v>1739.4921336336902</v>
      </c>
      <c r="E43" s="30">
        <v>1751.5744056432748</v>
      </c>
      <c r="F43" s="30">
        <v>1834.3316858012679</v>
      </c>
      <c r="G43" s="30">
        <v>1875.3304534634203</v>
      </c>
      <c r="H43" s="30">
        <v>1770.0467980920464</v>
      </c>
      <c r="I43" s="30">
        <v>1601.9193343127706</v>
      </c>
      <c r="J43" s="30">
        <v>1723.6914898758087</v>
      </c>
      <c r="K43" s="30">
        <v>1666.7585808646661</v>
      </c>
      <c r="L43" s="30">
        <v>1480.1614172581783</v>
      </c>
      <c r="M43" s="30">
        <v>1426.7178887253219</v>
      </c>
      <c r="N43" s="30">
        <v>1422.4571993925495</v>
      </c>
      <c r="O43" s="30">
        <v>1467.673821441241</v>
      </c>
      <c r="P43" s="30">
        <v>1001.299075014918</v>
      </c>
      <c r="Q43" s="30">
        <v>949.10164261039438</v>
      </c>
      <c r="R43" s="30">
        <v>922.04715072107638</v>
      </c>
      <c r="S43" s="30">
        <v>900.48170440458591</v>
      </c>
      <c r="T43" s="30">
        <v>866.87982702119564</v>
      </c>
      <c r="U43" s="30">
        <v>810.27913272130991</v>
      </c>
      <c r="V43" s="30">
        <v>802.71593141736503</v>
      </c>
      <c r="W43" s="30">
        <v>688.3748268281737</v>
      </c>
      <c r="X43" s="30">
        <v>814.211276246181</v>
      </c>
    </row>
    <row r="44" spans="1:24" ht="11.25" customHeight="1" x14ac:dyDescent="0.2">
      <c r="A44" s="39" t="s">
        <v>75</v>
      </c>
      <c r="B44" s="23" t="s">
        <v>76</v>
      </c>
      <c r="C44" s="30">
        <v>2.7659389712211553</v>
      </c>
      <c r="D44" s="30">
        <v>0</v>
      </c>
      <c r="E44" s="30">
        <v>0</v>
      </c>
      <c r="F44" s="30">
        <v>0</v>
      </c>
      <c r="G44" s="30">
        <v>0</v>
      </c>
      <c r="H44" s="30">
        <v>0.62751664731383372</v>
      </c>
      <c r="I44" s="30">
        <v>0</v>
      </c>
      <c r="J44" s="30">
        <v>0</v>
      </c>
      <c r="K44" s="30">
        <v>0.6955645221347948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</row>
    <row r="45" spans="1:24" ht="11.25" customHeight="1" x14ac:dyDescent="0.2">
      <c r="A45" s="39" t="s">
        <v>77</v>
      </c>
      <c r="B45" s="23" t="s">
        <v>78</v>
      </c>
      <c r="C45" s="30">
        <v>0.74171547889712086</v>
      </c>
      <c r="D45" s="30">
        <v>0.74380520147448159</v>
      </c>
      <c r="E45" s="30">
        <v>2.2219384273067124</v>
      </c>
      <c r="F45" s="30">
        <v>1.5075102245136227</v>
      </c>
      <c r="G45" s="30">
        <v>2.9178646455168225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0.22066031950713888</v>
      </c>
      <c r="W48" s="30">
        <v>0</v>
      </c>
      <c r="X48" s="30">
        <v>0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</row>
    <row r="51" spans="1:24" ht="11.25" customHeight="1" x14ac:dyDescent="0.2">
      <c r="A51" s="24" t="s">
        <v>89</v>
      </c>
      <c r="B51" s="25" t="s">
        <v>90</v>
      </c>
      <c r="C51" s="31">
        <v>0</v>
      </c>
      <c r="D51" s="31">
        <v>0</v>
      </c>
      <c r="E51" s="31">
        <v>0</v>
      </c>
      <c r="F51" s="31">
        <v>0</v>
      </c>
      <c r="G51" s="31">
        <v>0</v>
      </c>
      <c r="H51" s="31">
        <v>0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" si="30">SUM(C53:C70)</f>
        <v>0.22739421541011315</v>
      </c>
      <c r="D52" s="31">
        <f t="shared" ref="D52:W52" si="31">SUM(D53:D70)</f>
        <v>0.92370463169767825</v>
      </c>
      <c r="E52" s="31">
        <f t="shared" si="31"/>
        <v>2.4093667215729258</v>
      </c>
      <c r="F52" s="31">
        <f t="shared" si="31"/>
        <v>2.3582574906450815</v>
      </c>
      <c r="G52" s="31">
        <f t="shared" si="31"/>
        <v>3.4522619786057889</v>
      </c>
      <c r="H52" s="31">
        <f t="shared" si="31"/>
        <v>8.7996078451990325</v>
      </c>
      <c r="I52" s="31">
        <f t="shared" si="31"/>
        <v>11.305224330089164</v>
      </c>
      <c r="J52" s="31">
        <f t="shared" si="31"/>
        <v>16.350786343186428</v>
      </c>
      <c r="K52" s="31">
        <f t="shared" si="31"/>
        <v>17.692684386567517</v>
      </c>
      <c r="L52" s="31">
        <f t="shared" si="31"/>
        <v>19.153892355594301</v>
      </c>
      <c r="M52" s="31">
        <f t="shared" si="31"/>
        <v>19.495169880251421</v>
      </c>
      <c r="N52" s="31">
        <f t="shared" si="31"/>
        <v>18.59242115655854</v>
      </c>
      <c r="O52" s="31">
        <f t="shared" si="31"/>
        <v>20.611240262233416</v>
      </c>
      <c r="P52" s="31">
        <f t="shared" si="31"/>
        <v>19.088462736156096</v>
      </c>
      <c r="Q52" s="31">
        <f t="shared" si="31"/>
        <v>21.298761768059109</v>
      </c>
      <c r="R52" s="31">
        <f t="shared" si="31"/>
        <v>17.887097256360569</v>
      </c>
      <c r="S52" s="31">
        <f t="shared" si="31"/>
        <v>25.94284434319589</v>
      </c>
      <c r="T52" s="31">
        <f t="shared" si="31"/>
        <v>25.687775051911377</v>
      </c>
      <c r="U52" s="31">
        <f t="shared" si="31"/>
        <v>25.097102442206744</v>
      </c>
      <c r="V52" s="31">
        <f t="shared" si="31"/>
        <v>25.058539440543573</v>
      </c>
      <c r="W52" s="31">
        <f t="shared" si="31"/>
        <v>26.019587233322135</v>
      </c>
      <c r="X52" s="31">
        <f t="shared" ref="X52" si="32">SUM(X53:X70)</f>
        <v>32.201270572728248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0.22739421541011315</v>
      </c>
      <c r="D59" s="30">
        <v>0.92370463169767825</v>
      </c>
      <c r="E59" s="30">
        <v>2.4093667215729258</v>
      </c>
      <c r="F59" s="30">
        <v>2.3582574906450815</v>
      </c>
      <c r="G59" s="30">
        <v>7.1299185768359558E-2</v>
      </c>
      <c r="H59" s="30">
        <v>0.44018142681251454</v>
      </c>
      <c r="I59" s="30">
        <v>0.37647942586763311</v>
      </c>
      <c r="J59" s="30">
        <v>0.98232341483239805</v>
      </c>
      <c r="K59" s="30">
        <v>0.10917020190961967</v>
      </c>
      <c r="L59" s="30">
        <v>6.1798439648714079E-2</v>
      </c>
      <c r="M59" s="30">
        <v>6.1366036719624015E-3</v>
      </c>
      <c r="N59" s="30">
        <v>2.3791032596237559E-2</v>
      </c>
      <c r="O59" s="30">
        <v>2.432553868952635E-2</v>
      </c>
      <c r="P59" s="30">
        <v>0.23772668462209642</v>
      </c>
      <c r="Q59" s="30">
        <v>0.2429070231339544</v>
      </c>
      <c r="R59" s="30">
        <v>3.7911040471608544E-2</v>
      </c>
      <c r="S59" s="30">
        <v>0.10126935314355173</v>
      </c>
      <c r="T59" s="30">
        <v>9.2045270654701056E-2</v>
      </c>
      <c r="U59" s="30">
        <v>2.8310498018721646E-2</v>
      </c>
      <c r="V59" s="30">
        <v>2.465667431474124E-2</v>
      </c>
      <c r="W59" s="30">
        <v>2.735022156003325E-2</v>
      </c>
      <c r="X59" s="30">
        <v>1.8572847731565579E-2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3.3809627928374293</v>
      </c>
      <c r="H66" s="30">
        <v>8.3594264183865175</v>
      </c>
      <c r="I66" s="30">
        <v>10.928744904221531</v>
      </c>
      <c r="J66" s="30">
        <v>15.368462928354031</v>
      </c>
      <c r="K66" s="30">
        <v>17.583514184657897</v>
      </c>
      <c r="L66" s="30">
        <v>19.092093915945586</v>
      </c>
      <c r="M66" s="30">
        <v>19.489033276579459</v>
      </c>
      <c r="N66" s="30">
        <v>18.568630123962304</v>
      </c>
      <c r="O66" s="30">
        <v>20.586914723543888</v>
      </c>
      <c r="P66" s="30">
        <v>18.850736051534</v>
      </c>
      <c r="Q66" s="30">
        <v>21.055854744925153</v>
      </c>
      <c r="R66" s="30">
        <v>17.84918621588896</v>
      </c>
      <c r="S66" s="30">
        <v>25.84157499005234</v>
      </c>
      <c r="T66" s="30">
        <v>25.595729781256676</v>
      </c>
      <c r="U66" s="30">
        <v>25.068791944188021</v>
      </c>
      <c r="V66" s="30">
        <v>25.033882766228832</v>
      </c>
      <c r="W66" s="30">
        <v>25.9922370117621</v>
      </c>
      <c r="X66" s="30">
        <v>32.182697724996686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</row>
    <row r="70" spans="1:24" ht="11.25" customHeight="1" x14ac:dyDescent="0.2">
      <c r="A70" s="22" t="s">
        <v>127</v>
      </c>
      <c r="B70" s="23" t="s">
        <v>128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" si="33">SUM(C72:C73)</f>
        <v>0</v>
      </c>
      <c r="D71" s="31">
        <f t="shared" ref="D71:W71" si="34">SUM(D72:D73)</f>
        <v>0</v>
      </c>
      <c r="E71" s="31">
        <f t="shared" si="34"/>
        <v>0</v>
      </c>
      <c r="F71" s="31">
        <f t="shared" si="34"/>
        <v>0</v>
      </c>
      <c r="G71" s="31">
        <f t="shared" si="34"/>
        <v>0</v>
      </c>
      <c r="H71" s="31">
        <f t="shared" si="34"/>
        <v>0</v>
      </c>
      <c r="I71" s="31">
        <f t="shared" si="34"/>
        <v>0</v>
      </c>
      <c r="J71" s="31">
        <f t="shared" si="34"/>
        <v>0</v>
      </c>
      <c r="K71" s="31">
        <f t="shared" si="34"/>
        <v>0</v>
      </c>
      <c r="L71" s="31">
        <f t="shared" si="34"/>
        <v>0</v>
      </c>
      <c r="M71" s="31">
        <f t="shared" si="34"/>
        <v>0</v>
      </c>
      <c r="N71" s="31">
        <f t="shared" si="34"/>
        <v>0</v>
      </c>
      <c r="O71" s="31">
        <f t="shared" si="34"/>
        <v>0</v>
      </c>
      <c r="P71" s="31">
        <f t="shared" si="34"/>
        <v>0</v>
      </c>
      <c r="Q71" s="31">
        <f t="shared" si="34"/>
        <v>0</v>
      </c>
      <c r="R71" s="31">
        <f t="shared" si="34"/>
        <v>0</v>
      </c>
      <c r="S71" s="31">
        <f t="shared" si="34"/>
        <v>0</v>
      </c>
      <c r="T71" s="31">
        <f t="shared" si="34"/>
        <v>0</v>
      </c>
      <c r="U71" s="31">
        <f t="shared" si="34"/>
        <v>0</v>
      </c>
      <c r="V71" s="31">
        <f t="shared" si="34"/>
        <v>0</v>
      </c>
      <c r="W71" s="31">
        <f t="shared" si="34"/>
        <v>0</v>
      </c>
      <c r="X71" s="31">
        <f t="shared" ref="X71" si="35">SUM(X72:X73)</f>
        <v>0</v>
      </c>
    </row>
    <row r="72" spans="1:24" ht="11.25" customHeight="1" x14ac:dyDescent="0.2">
      <c r="A72" s="22" t="s">
        <v>131</v>
      </c>
      <c r="B72" s="23" t="s">
        <v>132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0</v>
      </c>
      <c r="D75" s="31">
        <v>0</v>
      </c>
      <c r="E75" s="31">
        <v>0</v>
      </c>
      <c r="F75" s="31">
        <v>0</v>
      </c>
      <c r="G75" s="31">
        <v>0</v>
      </c>
      <c r="H75" s="31">
        <v>0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</row>
    <row r="76" spans="1:24" ht="11.25" customHeight="1" x14ac:dyDescent="0.2">
      <c r="A76" s="26" t="s">
        <v>139</v>
      </c>
      <c r="B76" s="27" t="s">
        <v>140</v>
      </c>
      <c r="C76" s="32">
        <v>2374.0696320635752</v>
      </c>
      <c r="D76" s="32">
        <v>2303.4350385061216</v>
      </c>
      <c r="E76" s="32">
        <v>2324.5125574055724</v>
      </c>
      <c r="F76" s="32">
        <v>2191.7178625307797</v>
      </c>
      <c r="G76" s="32">
        <v>2180.1021853766329</v>
      </c>
      <c r="H76" s="32">
        <v>2246.1677368565106</v>
      </c>
      <c r="I76" s="32">
        <v>2107.7690878717704</v>
      </c>
      <c r="J76" s="32">
        <v>2090.2634688480093</v>
      </c>
      <c r="K76" s="32">
        <v>2059.6830676420927</v>
      </c>
      <c r="L76" s="32">
        <v>2059.5229958527225</v>
      </c>
      <c r="M76" s="32">
        <v>2092.3333851032498</v>
      </c>
      <c r="N76" s="32">
        <v>2103.8317398259655</v>
      </c>
      <c r="O76" s="32">
        <v>2120.2330204496388</v>
      </c>
      <c r="P76" s="32">
        <v>2132.217834071545</v>
      </c>
      <c r="Q76" s="32">
        <v>2077.9408587718667</v>
      </c>
      <c r="R76" s="32">
        <v>2146.9748943553464</v>
      </c>
      <c r="S76" s="32">
        <v>2215.6160333363205</v>
      </c>
      <c r="T76" s="32">
        <v>2202.6643842717222</v>
      </c>
      <c r="U76" s="32">
        <v>2207.3591687251533</v>
      </c>
      <c r="V76" s="32">
        <v>2150.4680953564994</v>
      </c>
      <c r="W76" s="32">
        <v>1873.377258758713</v>
      </c>
      <c r="X76" s="32">
        <v>2062.2091323768873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6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393</v>
      </c>
      <c r="B1" s="7" t="s">
        <v>394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450.59076546159241</v>
      </c>
      <c r="D2" s="28">
        <f t="shared" ref="D2:W2" si="1">SUM(D3,D17,D22,D25,D26,D51,D52,D71,D74,D75,D76)</f>
        <v>511.43616650527105</v>
      </c>
      <c r="E2" s="28">
        <f t="shared" si="1"/>
        <v>529.03125130670401</v>
      </c>
      <c r="F2" s="28">
        <f t="shared" si="1"/>
        <v>539.78628156397451</v>
      </c>
      <c r="G2" s="28">
        <f t="shared" si="1"/>
        <v>578.0819719920255</v>
      </c>
      <c r="H2" s="28">
        <f t="shared" si="1"/>
        <v>588.38985153488295</v>
      </c>
      <c r="I2" s="28">
        <f t="shared" si="1"/>
        <v>588.95529445343516</v>
      </c>
      <c r="J2" s="28">
        <f t="shared" si="1"/>
        <v>597.06847486901859</v>
      </c>
      <c r="K2" s="28">
        <f t="shared" si="1"/>
        <v>666.23278418266625</v>
      </c>
      <c r="L2" s="28">
        <f t="shared" si="1"/>
        <v>755.28279336188405</v>
      </c>
      <c r="M2" s="28">
        <f t="shared" si="1"/>
        <v>752.17837601567794</v>
      </c>
      <c r="N2" s="28">
        <f t="shared" si="1"/>
        <v>728.44185674076346</v>
      </c>
      <c r="O2" s="28">
        <f t="shared" si="1"/>
        <v>737.77661142698287</v>
      </c>
      <c r="P2" s="28">
        <f t="shared" si="1"/>
        <v>733.88994988321099</v>
      </c>
      <c r="Q2" s="28">
        <f t="shared" si="1"/>
        <v>712.04345065343853</v>
      </c>
      <c r="R2" s="28">
        <f t="shared" si="1"/>
        <v>721.72513049673842</v>
      </c>
      <c r="S2" s="28">
        <f t="shared" si="1"/>
        <v>713.17210541401482</v>
      </c>
      <c r="T2" s="28">
        <f t="shared" si="1"/>
        <v>732.27619749196208</v>
      </c>
      <c r="U2" s="28">
        <f t="shared" si="1"/>
        <v>712.66940211238898</v>
      </c>
      <c r="V2" s="28">
        <f t="shared" si="1"/>
        <v>737.45602024516063</v>
      </c>
      <c r="W2" s="28">
        <f t="shared" si="1"/>
        <v>577.67636057133052</v>
      </c>
      <c r="X2" s="28">
        <f t="shared" ref="X2" si="2">SUM(X3,X17,X22,X25,X26,X51,X52,X71,X74,X75,X76)</f>
        <v>646.60797049325572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3">SUM(C4,C8,C11)</f>
        <v>0</v>
      </c>
      <c r="D3" s="29">
        <f t="shared" ref="D3:W3" si="4">SUM(D4,D8,D11)</f>
        <v>0</v>
      </c>
      <c r="E3" s="29">
        <f t="shared" si="4"/>
        <v>0</v>
      </c>
      <c r="F3" s="29">
        <f t="shared" si="4"/>
        <v>0</v>
      </c>
      <c r="G3" s="29">
        <f t="shared" si="4"/>
        <v>0</v>
      </c>
      <c r="H3" s="29">
        <f t="shared" si="4"/>
        <v>0</v>
      </c>
      <c r="I3" s="29">
        <f t="shared" si="4"/>
        <v>0</v>
      </c>
      <c r="J3" s="29">
        <f t="shared" si="4"/>
        <v>0</v>
      </c>
      <c r="K3" s="29">
        <f t="shared" si="4"/>
        <v>0</v>
      </c>
      <c r="L3" s="29">
        <f t="shared" si="4"/>
        <v>0</v>
      </c>
      <c r="M3" s="29">
        <f t="shared" si="4"/>
        <v>0</v>
      </c>
      <c r="N3" s="29">
        <f t="shared" si="4"/>
        <v>0</v>
      </c>
      <c r="O3" s="29">
        <f t="shared" si="4"/>
        <v>0</v>
      </c>
      <c r="P3" s="29">
        <f t="shared" si="4"/>
        <v>0</v>
      </c>
      <c r="Q3" s="29">
        <f t="shared" si="4"/>
        <v>0</v>
      </c>
      <c r="R3" s="29">
        <f t="shared" si="4"/>
        <v>0</v>
      </c>
      <c r="S3" s="29">
        <f t="shared" si="4"/>
        <v>0</v>
      </c>
      <c r="T3" s="29">
        <f t="shared" si="4"/>
        <v>0</v>
      </c>
      <c r="U3" s="29">
        <f t="shared" si="4"/>
        <v>0</v>
      </c>
      <c r="V3" s="29">
        <f t="shared" si="4"/>
        <v>0</v>
      </c>
      <c r="W3" s="29">
        <f t="shared" si="4"/>
        <v>0</v>
      </c>
      <c r="X3" s="29">
        <f t="shared" ref="X3" si="5">SUM(X4,X8,X11)</f>
        <v>0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6">SUM(C5:C7)</f>
        <v>0</v>
      </c>
      <c r="D4" s="42">
        <f t="shared" ref="D4:W4" si="7">SUM(D5:D7)</f>
        <v>0</v>
      </c>
      <c r="E4" s="42">
        <f t="shared" si="7"/>
        <v>0</v>
      </c>
      <c r="F4" s="42">
        <f t="shared" si="7"/>
        <v>0</v>
      </c>
      <c r="G4" s="42">
        <f t="shared" si="7"/>
        <v>0</v>
      </c>
      <c r="H4" s="42">
        <f t="shared" si="7"/>
        <v>0</v>
      </c>
      <c r="I4" s="42">
        <f t="shared" si="7"/>
        <v>0</v>
      </c>
      <c r="J4" s="42">
        <f t="shared" si="7"/>
        <v>0</v>
      </c>
      <c r="K4" s="42">
        <f t="shared" si="7"/>
        <v>0</v>
      </c>
      <c r="L4" s="42">
        <f t="shared" si="7"/>
        <v>0</v>
      </c>
      <c r="M4" s="42">
        <f t="shared" si="7"/>
        <v>0</v>
      </c>
      <c r="N4" s="42">
        <f t="shared" si="7"/>
        <v>0</v>
      </c>
      <c r="O4" s="42">
        <f t="shared" si="7"/>
        <v>0</v>
      </c>
      <c r="P4" s="42">
        <f t="shared" si="7"/>
        <v>0</v>
      </c>
      <c r="Q4" s="42">
        <f t="shared" si="7"/>
        <v>0</v>
      </c>
      <c r="R4" s="42">
        <f t="shared" si="7"/>
        <v>0</v>
      </c>
      <c r="S4" s="42">
        <f t="shared" si="7"/>
        <v>0</v>
      </c>
      <c r="T4" s="42">
        <f t="shared" si="7"/>
        <v>0</v>
      </c>
      <c r="U4" s="42">
        <f t="shared" si="7"/>
        <v>0</v>
      </c>
      <c r="V4" s="42">
        <f t="shared" si="7"/>
        <v>0</v>
      </c>
      <c r="W4" s="42">
        <f t="shared" si="7"/>
        <v>0</v>
      </c>
      <c r="X4" s="42">
        <f t="shared" ref="X4" si="8">SUM(X5:X7)</f>
        <v>0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>
        <v>0</v>
      </c>
      <c r="W5" s="30">
        <v>0</v>
      </c>
      <c r="X5" s="30">
        <v>0</v>
      </c>
    </row>
    <row r="6" spans="1:24" ht="11.25" customHeight="1" x14ac:dyDescent="0.2">
      <c r="A6" s="39" t="s">
        <v>7</v>
      </c>
      <c r="B6" s="23" t="s">
        <v>8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</row>
    <row r="7" spans="1:24" ht="11.25" customHeight="1" x14ac:dyDescent="0.2">
      <c r="A7" s="39" t="s">
        <v>9</v>
      </c>
      <c r="B7" s="23" t="s">
        <v>10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</row>
    <row r="8" spans="1:24" ht="11.25" customHeight="1" x14ac:dyDescent="0.2">
      <c r="A8" s="40" t="s">
        <v>343</v>
      </c>
      <c r="B8" s="41" t="s">
        <v>344</v>
      </c>
      <c r="C8" s="42">
        <f t="shared" ref="C8" si="9">SUM(C9:C10)</f>
        <v>0</v>
      </c>
      <c r="D8" s="42">
        <f t="shared" ref="D8:W8" si="10">SUM(D9:D10)</f>
        <v>0</v>
      </c>
      <c r="E8" s="42">
        <f t="shared" si="10"/>
        <v>0</v>
      </c>
      <c r="F8" s="42">
        <f t="shared" si="10"/>
        <v>0</v>
      </c>
      <c r="G8" s="42">
        <f t="shared" si="10"/>
        <v>0</v>
      </c>
      <c r="H8" s="42">
        <f t="shared" si="10"/>
        <v>0</v>
      </c>
      <c r="I8" s="42">
        <f t="shared" si="10"/>
        <v>0</v>
      </c>
      <c r="J8" s="42">
        <f t="shared" si="10"/>
        <v>0</v>
      </c>
      <c r="K8" s="42">
        <f t="shared" si="10"/>
        <v>0</v>
      </c>
      <c r="L8" s="42">
        <f t="shared" si="10"/>
        <v>0</v>
      </c>
      <c r="M8" s="42">
        <f t="shared" si="10"/>
        <v>0</v>
      </c>
      <c r="N8" s="42">
        <f t="shared" si="10"/>
        <v>0</v>
      </c>
      <c r="O8" s="42">
        <f t="shared" si="10"/>
        <v>0</v>
      </c>
      <c r="P8" s="42">
        <f t="shared" si="10"/>
        <v>0</v>
      </c>
      <c r="Q8" s="42">
        <f t="shared" si="10"/>
        <v>0</v>
      </c>
      <c r="R8" s="42">
        <f t="shared" si="10"/>
        <v>0</v>
      </c>
      <c r="S8" s="42">
        <f t="shared" si="10"/>
        <v>0</v>
      </c>
      <c r="T8" s="42">
        <f t="shared" si="10"/>
        <v>0</v>
      </c>
      <c r="U8" s="42">
        <f t="shared" si="10"/>
        <v>0</v>
      </c>
      <c r="V8" s="42">
        <f t="shared" si="10"/>
        <v>0</v>
      </c>
      <c r="W8" s="42">
        <f t="shared" si="10"/>
        <v>0</v>
      </c>
      <c r="X8" s="42">
        <f t="shared" ref="X8" si="11">SUM(X9:X10)</f>
        <v>0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" si="12">SUM(C12:C16)</f>
        <v>0</v>
      </c>
      <c r="D11" s="42">
        <f t="shared" ref="D11:W11" si="13">SUM(D12:D16)</f>
        <v>0</v>
      </c>
      <c r="E11" s="42">
        <f t="shared" si="13"/>
        <v>0</v>
      </c>
      <c r="F11" s="42">
        <f t="shared" si="13"/>
        <v>0</v>
      </c>
      <c r="G11" s="42">
        <f t="shared" si="13"/>
        <v>0</v>
      </c>
      <c r="H11" s="42">
        <f t="shared" si="13"/>
        <v>0</v>
      </c>
      <c r="I11" s="42">
        <f t="shared" si="13"/>
        <v>0</v>
      </c>
      <c r="J11" s="42">
        <f t="shared" si="13"/>
        <v>0</v>
      </c>
      <c r="K11" s="42">
        <f t="shared" si="13"/>
        <v>0</v>
      </c>
      <c r="L11" s="42">
        <f t="shared" si="13"/>
        <v>0</v>
      </c>
      <c r="M11" s="42">
        <f t="shared" si="13"/>
        <v>0</v>
      </c>
      <c r="N11" s="42">
        <f t="shared" si="13"/>
        <v>0</v>
      </c>
      <c r="O11" s="42">
        <f t="shared" si="13"/>
        <v>0</v>
      </c>
      <c r="P11" s="42">
        <f t="shared" si="13"/>
        <v>0</v>
      </c>
      <c r="Q11" s="42">
        <f t="shared" si="13"/>
        <v>0</v>
      </c>
      <c r="R11" s="42">
        <f t="shared" si="13"/>
        <v>0</v>
      </c>
      <c r="S11" s="42">
        <f t="shared" si="13"/>
        <v>0</v>
      </c>
      <c r="T11" s="42">
        <f t="shared" si="13"/>
        <v>0</v>
      </c>
      <c r="U11" s="42">
        <f t="shared" si="13"/>
        <v>0</v>
      </c>
      <c r="V11" s="42">
        <f t="shared" si="13"/>
        <v>0</v>
      </c>
      <c r="W11" s="42">
        <f t="shared" si="13"/>
        <v>0</v>
      </c>
      <c r="X11" s="42">
        <f t="shared" ref="X11" si="14">SUM(X12:X16)</f>
        <v>0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</row>
    <row r="13" spans="1:24" ht="11.25" customHeight="1" x14ac:dyDescent="0.2">
      <c r="A13" s="39" t="s">
        <v>17</v>
      </c>
      <c r="B13" s="23" t="s">
        <v>18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" si="15">SUM(C18:C21)</f>
        <v>0</v>
      </c>
      <c r="D17" s="31">
        <f t="shared" ref="D17:W17" si="16">SUM(D18:D21)</f>
        <v>0</v>
      </c>
      <c r="E17" s="31">
        <f t="shared" si="16"/>
        <v>0</v>
      </c>
      <c r="F17" s="31">
        <f t="shared" si="16"/>
        <v>0</v>
      </c>
      <c r="G17" s="31">
        <f t="shared" si="16"/>
        <v>0</v>
      </c>
      <c r="H17" s="31">
        <f t="shared" si="16"/>
        <v>0</v>
      </c>
      <c r="I17" s="31">
        <f t="shared" si="16"/>
        <v>0</v>
      </c>
      <c r="J17" s="31">
        <f t="shared" si="16"/>
        <v>0</v>
      </c>
      <c r="K17" s="31">
        <f t="shared" si="16"/>
        <v>0</v>
      </c>
      <c r="L17" s="31">
        <f t="shared" si="16"/>
        <v>0</v>
      </c>
      <c r="M17" s="31">
        <f t="shared" si="16"/>
        <v>0</v>
      </c>
      <c r="N17" s="31">
        <f t="shared" si="16"/>
        <v>0</v>
      </c>
      <c r="O17" s="31">
        <f t="shared" si="16"/>
        <v>0</v>
      </c>
      <c r="P17" s="31">
        <f t="shared" si="16"/>
        <v>0</v>
      </c>
      <c r="Q17" s="31">
        <f t="shared" si="16"/>
        <v>0</v>
      </c>
      <c r="R17" s="31">
        <f t="shared" si="16"/>
        <v>0</v>
      </c>
      <c r="S17" s="31">
        <f t="shared" si="16"/>
        <v>0</v>
      </c>
      <c r="T17" s="31">
        <f t="shared" si="16"/>
        <v>0</v>
      </c>
      <c r="U17" s="31">
        <f t="shared" si="16"/>
        <v>0</v>
      </c>
      <c r="V17" s="31">
        <f t="shared" si="16"/>
        <v>0</v>
      </c>
      <c r="W17" s="31">
        <f t="shared" si="16"/>
        <v>0</v>
      </c>
      <c r="X17" s="31">
        <f t="shared" ref="X17" si="17">SUM(X18:X21)</f>
        <v>0</v>
      </c>
    </row>
    <row r="18" spans="1:24" ht="11.25" customHeight="1" x14ac:dyDescent="0.2">
      <c r="A18" s="22" t="s">
        <v>27</v>
      </c>
      <c r="B18" s="23" t="s">
        <v>28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" si="18">SUM(C23:C24)</f>
        <v>0</v>
      </c>
      <c r="D22" s="31">
        <f t="shared" ref="D22:W22" si="19">SUM(D23:D24)</f>
        <v>0</v>
      </c>
      <c r="E22" s="31">
        <f t="shared" si="19"/>
        <v>0</v>
      </c>
      <c r="F22" s="31">
        <f t="shared" si="19"/>
        <v>0</v>
      </c>
      <c r="G22" s="31">
        <f t="shared" si="19"/>
        <v>0</v>
      </c>
      <c r="H22" s="31">
        <f t="shared" si="19"/>
        <v>0</v>
      </c>
      <c r="I22" s="31">
        <f t="shared" si="19"/>
        <v>0</v>
      </c>
      <c r="J22" s="31">
        <f t="shared" si="19"/>
        <v>0</v>
      </c>
      <c r="K22" s="31">
        <f t="shared" si="19"/>
        <v>0</v>
      </c>
      <c r="L22" s="31">
        <f t="shared" si="19"/>
        <v>0</v>
      </c>
      <c r="M22" s="31">
        <f t="shared" si="19"/>
        <v>0</v>
      </c>
      <c r="N22" s="31">
        <f t="shared" si="19"/>
        <v>0</v>
      </c>
      <c r="O22" s="31">
        <f t="shared" si="19"/>
        <v>0</v>
      </c>
      <c r="P22" s="31">
        <f t="shared" si="19"/>
        <v>0</v>
      </c>
      <c r="Q22" s="31">
        <f t="shared" si="19"/>
        <v>0</v>
      </c>
      <c r="R22" s="31">
        <f t="shared" si="19"/>
        <v>0</v>
      </c>
      <c r="S22" s="31">
        <f t="shared" si="19"/>
        <v>0</v>
      </c>
      <c r="T22" s="31">
        <f t="shared" si="19"/>
        <v>0</v>
      </c>
      <c r="U22" s="31">
        <f t="shared" si="19"/>
        <v>0</v>
      </c>
      <c r="V22" s="31">
        <f t="shared" si="19"/>
        <v>0</v>
      </c>
      <c r="W22" s="31">
        <f t="shared" si="19"/>
        <v>0</v>
      </c>
      <c r="X22" s="31">
        <f t="shared" ref="X22" si="20">SUM(X23:X24)</f>
        <v>0</v>
      </c>
    </row>
    <row r="23" spans="1:24" ht="11.25" customHeight="1" x14ac:dyDescent="0.2">
      <c r="A23" s="22" t="s">
        <v>37</v>
      </c>
      <c r="B23" s="23" t="s">
        <v>38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21">SUM(C27,C33)</f>
        <v>0</v>
      </c>
      <c r="D26" s="31">
        <f t="shared" ref="D26:W26" si="22">SUM(D27,D33)</f>
        <v>0</v>
      </c>
      <c r="E26" s="31">
        <f t="shared" si="22"/>
        <v>0</v>
      </c>
      <c r="F26" s="31">
        <f t="shared" si="22"/>
        <v>0</v>
      </c>
      <c r="G26" s="31">
        <f t="shared" si="22"/>
        <v>0</v>
      </c>
      <c r="H26" s="31">
        <f t="shared" si="22"/>
        <v>0</v>
      </c>
      <c r="I26" s="31">
        <f t="shared" si="22"/>
        <v>0</v>
      </c>
      <c r="J26" s="31">
        <f t="shared" si="22"/>
        <v>0</v>
      </c>
      <c r="K26" s="31">
        <f t="shared" si="22"/>
        <v>0</v>
      </c>
      <c r="L26" s="31">
        <f t="shared" si="22"/>
        <v>0</v>
      </c>
      <c r="M26" s="31">
        <f t="shared" si="22"/>
        <v>0</v>
      </c>
      <c r="N26" s="31">
        <f t="shared" si="22"/>
        <v>0</v>
      </c>
      <c r="O26" s="31">
        <f t="shared" si="22"/>
        <v>0</v>
      </c>
      <c r="P26" s="31">
        <f t="shared" si="22"/>
        <v>0</v>
      </c>
      <c r="Q26" s="31">
        <f t="shared" si="22"/>
        <v>0</v>
      </c>
      <c r="R26" s="31">
        <f t="shared" si="22"/>
        <v>0</v>
      </c>
      <c r="S26" s="31">
        <f t="shared" si="22"/>
        <v>0</v>
      </c>
      <c r="T26" s="31">
        <f t="shared" si="22"/>
        <v>0</v>
      </c>
      <c r="U26" s="31">
        <f t="shared" si="22"/>
        <v>0</v>
      </c>
      <c r="V26" s="31">
        <f t="shared" si="22"/>
        <v>0</v>
      </c>
      <c r="W26" s="31">
        <f t="shared" si="22"/>
        <v>0</v>
      </c>
      <c r="X26" s="31">
        <f t="shared" ref="X26" si="23">SUM(X27,X33)</f>
        <v>0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" si="24">SUM(C28:C32)</f>
        <v>0</v>
      </c>
      <c r="D27" s="42">
        <f t="shared" ref="D27:W27" si="25">SUM(D28:D32)</f>
        <v>0</v>
      </c>
      <c r="E27" s="42">
        <f t="shared" si="25"/>
        <v>0</v>
      </c>
      <c r="F27" s="42">
        <f t="shared" si="25"/>
        <v>0</v>
      </c>
      <c r="G27" s="42">
        <f t="shared" si="25"/>
        <v>0</v>
      </c>
      <c r="H27" s="42">
        <f t="shared" si="25"/>
        <v>0</v>
      </c>
      <c r="I27" s="42">
        <f t="shared" si="25"/>
        <v>0</v>
      </c>
      <c r="J27" s="42">
        <f t="shared" si="25"/>
        <v>0</v>
      </c>
      <c r="K27" s="42">
        <f t="shared" si="25"/>
        <v>0</v>
      </c>
      <c r="L27" s="42">
        <f t="shared" si="25"/>
        <v>0</v>
      </c>
      <c r="M27" s="42">
        <f t="shared" si="25"/>
        <v>0</v>
      </c>
      <c r="N27" s="42">
        <f t="shared" si="25"/>
        <v>0</v>
      </c>
      <c r="O27" s="42">
        <f t="shared" si="25"/>
        <v>0</v>
      </c>
      <c r="P27" s="42">
        <f t="shared" si="25"/>
        <v>0</v>
      </c>
      <c r="Q27" s="42">
        <f t="shared" si="25"/>
        <v>0</v>
      </c>
      <c r="R27" s="42">
        <f t="shared" si="25"/>
        <v>0</v>
      </c>
      <c r="S27" s="42">
        <f t="shared" si="25"/>
        <v>0</v>
      </c>
      <c r="T27" s="42">
        <f t="shared" si="25"/>
        <v>0</v>
      </c>
      <c r="U27" s="42">
        <f t="shared" si="25"/>
        <v>0</v>
      </c>
      <c r="V27" s="42">
        <f t="shared" si="25"/>
        <v>0</v>
      </c>
      <c r="W27" s="42">
        <f t="shared" si="25"/>
        <v>0</v>
      </c>
      <c r="X27" s="42">
        <f t="shared" ref="X27" si="26">SUM(X28:X32)</f>
        <v>0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" si="27">SUM(C34:C50)</f>
        <v>0</v>
      </c>
      <c r="D33" s="42">
        <f t="shared" ref="D33:W33" si="28">SUM(D34:D50)</f>
        <v>0</v>
      </c>
      <c r="E33" s="42">
        <f t="shared" si="28"/>
        <v>0</v>
      </c>
      <c r="F33" s="42">
        <f t="shared" si="28"/>
        <v>0</v>
      </c>
      <c r="G33" s="42">
        <f t="shared" si="28"/>
        <v>0</v>
      </c>
      <c r="H33" s="42">
        <f t="shared" si="28"/>
        <v>0</v>
      </c>
      <c r="I33" s="42">
        <f t="shared" si="28"/>
        <v>0</v>
      </c>
      <c r="J33" s="42">
        <f t="shared" si="28"/>
        <v>0</v>
      </c>
      <c r="K33" s="42">
        <f t="shared" si="28"/>
        <v>0</v>
      </c>
      <c r="L33" s="42">
        <f t="shared" si="28"/>
        <v>0</v>
      </c>
      <c r="M33" s="42">
        <f t="shared" si="28"/>
        <v>0</v>
      </c>
      <c r="N33" s="42">
        <f t="shared" si="28"/>
        <v>0</v>
      </c>
      <c r="O33" s="42">
        <f t="shared" si="28"/>
        <v>0</v>
      </c>
      <c r="P33" s="42">
        <f t="shared" si="28"/>
        <v>0</v>
      </c>
      <c r="Q33" s="42">
        <f t="shared" si="28"/>
        <v>0</v>
      </c>
      <c r="R33" s="42">
        <f t="shared" si="28"/>
        <v>0</v>
      </c>
      <c r="S33" s="42">
        <f t="shared" si="28"/>
        <v>0</v>
      </c>
      <c r="T33" s="42">
        <f t="shared" si="28"/>
        <v>0</v>
      </c>
      <c r="U33" s="42">
        <f t="shared" si="28"/>
        <v>0</v>
      </c>
      <c r="V33" s="42">
        <f t="shared" si="28"/>
        <v>0</v>
      </c>
      <c r="W33" s="42">
        <f t="shared" si="28"/>
        <v>0</v>
      </c>
      <c r="X33" s="42">
        <f t="shared" ref="X33" si="29">SUM(X34:X50)</f>
        <v>0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</row>
    <row r="37" spans="1:24" ht="11.25" customHeight="1" x14ac:dyDescent="0.2">
      <c r="A37" s="39" t="s">
        <v>61</v>
      </c>
      <c r="B37" s="23" t="s">
        <v>62</v>
      </c>
      <c r="C37" s="30">
        <v>0</v>
      </c>
      <c r="D37" s="30">
        <v>0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</row>
    <row r="41" spans="1:24" ht="11.25" customHeight="1" x14ac:dyDescent="0.2">
      <c r="A41" s="39" t="s">
        <v>69</v>
      </c>
      <c r="B41" s="23" t="s">
        <v>70</v>
      </c>
      <c r="C41" s="30">
        <v>0</v>
      </c>
      <c r="D41" s="30">
        <v>0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</row>
    <row r="42" spans="1:24" ht="11.25" customHeight="1" x14ac:dyDescent="0.2">
      <c r="A42" s="39" t="s">
        <v>71</v>
      </c>
      <c r="B42" s="23" t="s">
        <v>72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</row>
    <row r="44" spans="1:24" ht="11.25" customHeight="1" x14ac:dyDescent="0.2">
      <c r="A44" s="39" t="s">
        <v>75</v>
      </c>
      <c r="B44" s="23" t="s">
        <v>76</v>
      </c>
      <c r="C44" s="30">
        <v>0</v>
      </c>
      <c r="D44" s="30">
        <v>0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</row>
    <row r="51" spans="1:24" ht="11.25" customHeight="1" x14ac:dyDescent="0.2">
      <c r="A51" s="24" t="s">
        <v>89</v>
      </c>
      <c r="B51" s="25" t="s">
        <v>90</v>
      </c>
      <c r="C51" s="31">
        <v>0</v>
      </c>
      <c r="D51" s="31">
        <v>0</v>
      </c>
      <c r="E51" s="31">
        <v>0</v>
      </c>
      <c r="F51" s="31">
        <v>0</v>
      </c>
      <c r="G51" s="31">
        <v>0</v>
      </c>
      <c r="H51" s="31">
        <v>0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" si="30">SUM(C53:C70)</f>
        <v>0</v>
      </c>
      <c r="D52" s="31">
        <f t="shared" ref="D52:W52" si="31">SUM(D53:D70)</f>
        <v>0</v>
      </c>
      <c r="E52" s="31">
        <f t="shared" si="31"/>
        <v>0</v>
      </c>
      <c r="F52" s="31">
        <f t="shared" si="31"/>
        <v>0</v>
      </c>
      <c r="G52" s="31">
        <f t="shared" si="31"/>
        <v>0</v>
      </c>
      <c r="H52" s="31">
        <f t="shared" si="31"/>
        <v>0</v>
      </c>
      <c r="I52" s="31">
        <f t="shared" si="31"/>
        <v>0</v>
      </c>
      <c r="J52" s="31">
        <f t="shared" si="31"/>
        <v>0</v>
      </c>
      <c r="K52" s="31">
        <f t="shared" si="31"/>
        <v>0</v>
      </c>
      <c r="L52" s="31">
        <f t="shared" si="31"/>
        <v>0</v>
      </c>
      <c r="M52" s="31">
        <f t="shared" si="31"/>
        <v>0</v>
      </c>
      <c r="N52" s="31">
        <f t="shared" si="31"/>
        <v>0</v>
      </c>
      <c r="O52" s="31">
        <f t="shared" si="31"/>
        <v>0</v>
      </c>
      <c r="P52" s="31">
        <f t="shared" si="31"/>
        <v>0</v>
      </c>
      <c r="Q52" s="31">
        <f t="shared" si="31"/>
        <v>0</v>
      </c>
      <c r="R52" s="31">
        <f t="shared" si="31"/>
        <v>0</v>
      </c>
      <c r="S52" s="31">
        <f t="shared" si="31"/>
        <v>0</v>
      </c>
      <c r="T52" s="31">
        <f t="shared" si="31"/>
        <v>0</v>
      </c>
      <c r="U52" s="31">
        <f t="shared" si="31"/>
        <v>0</v>
      </c>
      <c r="V52" s="31">
        <f t="shared" si="31"/>
        <v>0</v>
      </c>
      <c r="W52" s="31">
        <f t="shared" si="31"/>
        <v>0</v>
      </c>
      <c r="X52" s="31">
        <f t="shared" ref="X52" si="32">SUM(X53:X70)</f>
        <v>0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</row>
    <row r="70" spans="1:24" ht="11.25" customHeight="1" x14ac:dyDescent="0.2">
      <c r="A70" s="22" t="s">
        <v>127</v>
      </c>
      <c r="B70" s="23" t="s">
        <v>128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" si="33">SUM(C72:C73)</f>
        <v>0</v>
      </c>
      <c r="D71" s="31">
        <f t="shared" ref="D71:W71" si="34">SUM(D72:D73)</f>
        <v>0</v>
      </c>
      <c r="E71" s="31">
        <f t="shared" si="34"/>
        <v>0</v>
      </c>
      <c r="F71" s="31">
        <f t="shared" si="34"/>
        <v>0</v>
      </c>
      <c r="G71" s="31">
        <f t="shared" si="34"/>
        <v>0</v>
      </c>
      <c r="H71" s="31">
        <f t="shared" si="34"/>
        <v>0</v>
      </c>
      <c r="I71" s="31">
        <f t="shared" si="34"/>
        <v>0</v>
      </c>
      <c r="J71" s="31">
        <f t="shared" si="34"/>
        <v>0</v>
      </c>
      <c r="K71" s="31">
        <f t="shared" si="34"/>
        <v>0</v>
      </c>
      <c r="L71" s="31">
        <f t="shared" si="34"/>
        <v>0</v>
      </c>
      <c r="M71" s="31">
        <f t="shared" si="34"/>
        <v>0</v>
      </c>
      <c r="N71" s="31">
        <f t="shared" si="34"/>
        <v>0</v>
      </c>
      <c r="O71" s="31">
        <f t="shared" si="34"/>
        <v>0</v>
      </c>
      <c r="P71" s="31">
        <f t="shared" si="34"/>
        <v>0</v>
      </c>
      <c r="Q71" s="31">
        <f t="shared" si="34"/>
        <v>0</v>
      </c>
      <c r="R71" s="31">
        <f t="shared" si="34"/>
        <v>0</v>
      </c>
      <c r="S71" s="31">
        <f t="shared" si="34"/>
        <v>0</v>
      </c>
      <c r="T71" s="31">
        <f t="shared" si="34"/>
        <v>0</v>
      </c>
      <c r="U71" s="31">
        <f t="shared" si="34"/>
        <v>0</v>
      </c>
      <c r="V71" s="31">
        <f t="shared" si="34"/>
        <v>0</v>
      </c>
      <c r="W71" s="31">
        <f t="shared" si="34"/>
        <v>0</v>
      </c>
      <c r="X71" s="31">
        <f t="shared" ref="X71" si="35">SUM(X72:X73)</f>
        <v>0</v>
      </c>
    </row>
    <row r="72" spans="1:24" ht="11.25" customHeight="1" x14ac:dyDescent="0.2">
      <c r="A72" s="22" t="s">
        <v>131</v>
      </c>
      <c r="B72" s="23" t="s">
        <v>132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0</v>
      </c>
      <c r="D75" s="31">
        <v>0</v>
      </c>
      <c r="E75" s="31">
        <v>0</v>
      </c>
      <c r="F75" s="31">
        <v>0</v>
      </c>
      <c r="G75" s="31">
        <v>0</v>
      </c>
      <c r="H75" s="31">
        <v>0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</row>
    <row r="76" spans="1:24" ht="11.25" customHeight="1" x14ac:dyDescent="0.2">
      <c r="A76" s="26" t="s">
        <v>139</v>
      </c>
      <c r="B76" s="27" t="s">
        <v>140</v>
      </c>
      <c r="C76" s="32">
        <v>450.59076546159241</v>
      </c>
      <c r="D76" s="32">
        <v>511.43616650527105</v>
      </c>
      <c r="E76" s="32">
        <v>529.03125130670401</v>
      </c>
      <c r="F76" s="32">
        <v>539.78628156397451</v>
      </c>
      <c r="G76" s="32">
        <v>578.0819719920255</v>
      </c>
      <c r="H76" s="32">
        <v>588.38985153488295</v>
      </c>
      <c r="I76" s="32">
        <v>588.95529445343516</v>
      </c>
      <c r="J76" s="32">
        <v>597.06847486901859</v>
      </c>
      <c r="K76" s="32">
        <v>666.23278418266625</v>
      </c>
      <c r="L76" s="32">
        <v>755.28279336188405</v>
      </c>
      <c r="M76" s="32">
        <v>752.17837601567794</v>
      </c>
      <c r="N76" s="32">
        <v>728.44185674076346</v>
      </c>
      <c r="O76" s="32">
        <v>737.77661142698287</v>
      </c>
      <c r="P76" s="32">
        <v>733.88994988321099</v>
      </c>
      <c r="Q76" s="32">
        <v>712.04345065343853</v>
      </c>
      <c r="R76" s="32">
        <v>721.72513049673842</v>
      </c>
      <c r="S76" s="32">
        <v>713.17210541401482</v>
      </c>
      <c r="T76" s="32">
        <v>732.27619749196208</v>
      </c>
      <c r="U76" s="32">
        <v>712.66940211238898</v>
      </c>
      <c r="V76" s="32">
        <v>737.45602024516063</v>
      </c>
      <c r="W76" s="32">
        <v>577.67636057133052</v>
      </c>
      <c r="X76" s="32">
        <v>646.60797049325572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7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395</v>
      </c>
      <c r="B1" s="7" t="s">
        <v>396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2181.6855362758456</v>
      </c>
      <c r="D2" s="28">
        <f t="shared" ref="D2:W2" si="1">SUM(D3,D17,D22,D25,D26,D51,D52,D71,D74,D75,D76)</f>
        <v>2126.7818383087329</v>
      </c>
      <c r="E2" s="28">
        <f t="shared" si="1"/>
        <v>2132.340081018192</v>
      </c>
      <c r="F2" s="28">
        <f t="shared" si="1"/>
        <v>1957.3530680063263</v>
      </c>
      <c r="G2" s="28">
        <f t="shared" si="1"/>
        <v>1968.0775711235096</v>
      </c>
      <c r="H2" s="28">
        <f t="shared" si="1"/>
        <v>1817.2037434100394</v>
      </c>
      <c r="I2" s="28">
        <f t="shared" si="1"/>
        <v>1850.4857120940619</v>
      </c>
      <c r="J2" s="28">
        <f t="shared" si="1"/>
        <v>1932.3157442817408</v>
      </c>
      <c r="K2" s="28">
        <f t="shared" si="1"/>
        <v>1768.5168039877904</v>
      </c>
      <c r="L2" s="28">
        <f t="shared" si="1"/>
        <v>1503.4539944360531</v>
      </c>
      <c r="M2" s="28">
        <f t="shared" si="1"/>
        <v>1621.0730945354185</v>
      </c>
      <c r="N2" s="28">
        <f t="shared" si="1"/>
        <v>1584.4730199073274</v>
      </c>
      <c r="O2" s="28">
        <f t="shared" si="1"/>
        <v>1515.7306794085321</v>
      </c>
      <c r="P2" s="28">
        <f t="shared" si="1"/>
        <v>1394.5917045432179</v>
      </c>
      <c r="Q2" s="28">
        <f t="shared" si="1"/>
        <v>1334.7768357562557</v>
      </c>
      <c r="R2" s="28">
        <f t="shared" si="1"/>
        <v>1291.1320067219408</v>
      </c>
      <c r="S2" s="28">
        <f t="shared" si="1"/>
        <v>1287.8919580266554</v>
      </c>
      <c r="T2" s="28">
        <f t="shared" si="1"/>
        <v>1335.3693178583139</v>
      </c>
      <c r="U2" s="28">
        <f t="shared" si="1"/>
        <v>1362.1672257015412</v>
      </c>
      <c r="V2" s="28">
        <f t="shared" si="1"/>
        <v>1300.7140287447733</v>
      </c>
      <c r="W2" s="28">
        <f t="shared" si="1"/>
        <v>1320.9797826386398</v>
      </c>
      <c r="X2" s="28">
        <f t="shared" ref="X2" si="2">SUM(X3,X17,X22,X25,X26,X51,X52,X71,X74,X75,X76)</f>
        <v>1386.1161641380486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3">SUM(C4,C8,C11)</f>
        <v>2.2491733664558682</v>
      </c>
      <c r="D3" s="29">
        <f t="shared" ref="D3:W3" si="4">SUM(D4,D8,D11)</f>
        <v>6.972026152958092</v>
      </c>
      <c r="E3" s="29">
        <f t="shared" si="4"/>
        <v>6.0902774051179911</v>
      </c>
      <c r="F3" s="29">
        <f t="shared" si="4"/>
        <v>0.82331279831983784</v>
      </c>
      <c r="G3" s="29">
        <f t="shared" si="4"/>
        <v>1.0278814849020641</v>
      </c>
      <c r="H3" s="29">
        <f t="shared" si="4"/>
        <v>0.90139843518675211</v>
      </c>
      <c r="I3" s="29">
        <f t="shared" si="4"/>
        <v>0.27097034557079247</v>
      </c>
      <c r="J3" s="29">
        <f t="shared" si="4"/>
        <v>0.24031690161454133</v>
      </c>
      <c r="K3" s="29">
        <f t="shared" si="4"/>
        <v>0.2323249161204122</v>
      </c>
      <c r="L3" s="29">
        <f t="shared" si="4"/>
        <v>9.8654007849586792E-2</v>
      </c>
      <c r="M3" s="29">
        <f t="shared" si="4"/>
        <v>0.10006141585275111</v>
      </c>
      <c r="N3" s="29">
        <f t="shared" si="4"/>
        <v>9.4232731420718877E-2</v>
      </c>
      <c r="O3" s="29">
        <f t="shared" si="4"/>
        <v>8.1553623928748917E-2</v>
      </c>
      <c r="P3" s="29">
        <f t="shared" si="4"/>
        <v>8.4414053463072611E-2</v>
      </c>
      <c r="Q3" s="29">
        <f t="shared" si="4"/>
        <v>0.24190019944600197</v>
      </c>
      <c r="R3" s="29">
        <f t="shared" si="4"/>
        <v>0.26335674419731547</v>
      </c>
      <c r="S3" s="29">
        <f t="shared" si="4"/>
        <v>0.26660208988495759</v>
      </c>
      <c r="T3" s="29">
        <f t="shared" si="4"/>
        <v>0.34053253923549215</v>
      </c>
      <c r="U3" s="29">
        <f t="shared" si="4"/>
        <v>0.25390336892959525</v>
      </c>
      <c r="V3" s="29">
        <f t="shared" si="4"/>
        <v>0.15621666699615067</v>
      </c>
      <c r="W3" s="29">
        <f t="shared" si="4"/>
        <v>0.10297925185425849</v>
      </c>
      <c r="X3" s="29">
        <f t="shared" ref="X3" si="5">SUM(X4,X8,X11)</f>
        <v>0.11948216152791186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6">SUM(C5:C7)</f>
        <v>1.9540957167286466</v>
      </c>
      <c r="D4" s="42">
        <f t="shared" ref="D4:W4" si="7">SUM(D5:D7)</f>
        <v>6.0712522016460051</v>
      </c>
      <c r="E4" s="42">
        <f t="shared" si="7"/>
        <v>5.1429979908091852</v>
      </c>
      <c r="F4" s="42">
        <f t="shared" si="7"/>
        <v>0.1868002346610885</v>
      </c>
      <c r="G4" s="42">
        <f t="shared" si="7"/>
        <v>8.1970202016217047E-2</v>
      </c>
      <c r="H4" s="42">
        <f t="shared" si="7"/>
        <v>6.9022392986061179E-2</v>
      </c>
      <c r="I4" s="42">
        <f t="shared" si="7"/>
        <v>0.1882317249767379</v>
      </c>
      <c r="J4" s="42">
        <f t="shared" si="7"/>
        <v>0.17083107506927403</v>
      </c>
      <c r="K4" s="42">
        <f t="shared" si="7"/>
        <v>0.15801979702480212</v>
      </c>
      <c r="L4" s="42">
        <f t="shared" si="7"/>
        <v>2.5052763888529801E-2</v>
      </c>
      <c r="M4" s="42">
        <f t="shared" si="7"/>
        <v>1.8183432006019969E-2</v>
      </c>
      <c r="N4" s="42">
        <f t="shared" si="7"/>
        <v>1.8769902357165413E-2</v>
      </c>
      <c r="O4" s="42">
        <f t="shared" si="7"/>
        <v>1.8467727361923498E-2</v>
      </c>
      <c r="P4" s="42">
        <f t="shared" si="7"/>
        <v>1.9613239253149197E-2</v>
      </c>
      <c r="Q4" s="42">
        <f t="shared" si="7"/>
        <v>0.16393509598261791</v>
      </c>
      <c r="R4" s="42">
        <f t="shared" si="7"/>
        <v>0.18307609862904467</v>
      </c>
      <c r="S4" s="42">
        <f t="shared" si="7"/>
        <v>0.1790538665084532</v>
      </c>
      <c r="T4" s="42">
        <f t="shared" si="7"/>
        <v>0.17279502524629717</v>
      </c>
      <c r="U4" s="42">
        <f t="shared" si="7"/>
        <v>0.17381899992556415</v>
      </c>
      <c r="V4" s="42">
        <f t="shared" si="7"/>
        <v>0.11138129105938246</v>
      </c>
      <c r="W4" s="42">
        <f t="shared" si="7"/>
        <v>0.10297925185425849</v>
      </c>
      <c r="X4" s="42">
        <f t="shared" ref="X4" si="8">SUM(X5:X7)</f>
        <v>0.11948216152791186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>
        <v>0</v>
      </c>
      <c r="W5" s="30">
        <v>0</v>
      </c>
      <c r="X5" s="30">
        <v>0</v>
      </c>
    </row>
    <row r="6" spans="1:24" ht="11.25" customHeight="1" x14ac:dyDescent="0.2">
      <c r="A6" s="39" t="s">
        <v>7</v>
      </c>
      <c r="B6" s="23" t="s">
        <v>8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</row>
    <row r="7" spans="1:24" ht="11.25" customHeight="1" x14ac:dyDescent="0.2">
      <c r="A7" s="39" t="s">
        <v>9</v>
      </c>
      <c r="B7" s="23" t="s">
        <v>10</v>
      </c>
      <c r="C7" s="30">
        <v>1.9540957167286466</v>
      </c>
      <c r="D7" s="30">
        <v>6.0712522016460051</v>
      </c>
      <c r="E7" s="30">
        <v>5.1429979908091852</v>
      </c>
      <c r="F7" s="30">
        <v>0.1868002346610885</v>
      </c>
      <c r="G7" s="30">
        <v>8.1970202016217047E-2</v>
      </c>
      <c r="H7" s="30">
        <v>6.9022392986061179E-2</v>
      </c>
      <c r="I7" s="30">
        <v>0.1882317249767379</v>
      </c>
      <c r="J7" s="30">
        <v>0.17083107506927403</v>
      </c>
      <c r="K7" s="30">
        <v>0.15801979702480212</v>
      </c>
      <c r="L7" s="30">
        <v>2.5052763888529801E-2</v>
      </c>
      <c r="M7" s="30">
        <v>1.8183432006019969E-2</v>
      </c>
      <c r="N7" s="30">
        <v>1.8769902357165413E-2</v>
      </c>
      <c r="O7" s="30">
        <v>1.8467727361923498E-2</v>
      </c>
      <c r="P7" s="30">
        <v>1.9613239253149197E-2</v>
      </c>
      <c r="Q7" s="30">
        <v>0.16393509598261791</v>
      </c>
      <c r="R7" s="30">
        <v>0.18307609862904467</v>
      </c>
      <c r="S7" s="30">
        <v>0.1790538665084532</v>
      </c>
      <c r="T7" s="30">
        <v>0.17279502524629717</v>
      </c>
      <c r="U7" s="30">
        <v>0.17381899992556415</v>
      </c>
      <c r="V7" s="30">
        <v>0.11138129105938246</v>
      </c>
      <c r="W7" s="30">
        <v>0.10297925185425849</v>
      </c>
      <c r="X7" s="30">
        <v>0.11948216152791186</v>
      </c>
    </row>
    <row r="8" spans="1:24" ht="11.25" customHeight="1" x14ac:dyDescent="0.2">
      <c r="A8" s="40" t="s">
        <v>343</v>
      </c>
      <c r="B8" s="41" t="s">
        <v>344</v>
      </c>
      <c r="C8" s="42">
        <f t="shared" ref="C8" si="9">SUM(C9:C10)</f>
        <v>6.701016263187963E-2</v>
      </c>
      <c r="D8" s="42">
        <f t="shared" ref="D8:W8" si="10">SUM(D9:D10)</f>
        <v>0.41526815573466136</v>
      </c>
      <c r="E8" s="42">
        <f t="shared" si="10"/>
        <v>0.53324292587856537</v>
      </c>
      <c r="F8" s="42">
        <f t="shared" si="10"/>
        <v>0.25577612186605192</v>
      </c>
      <c r="G8" s="42">
        <f t="shared" si="10"/>
        <v>0.36414105995371732</v>
      </c>
      <c r="H8" s="42">
        <f t="shared" si="10"/>
        <v>0.45971203181931997</v>
      </c>
      <c r="I8" s="42">
        <f t="shared" si="10"/>
        <v>8.2738620594054568E-2</v>
      </c>
      <c r="J8" s="42">
        <f t="shared" si="10"/>
        <v>6.948582654526729E-2</v>
      </c>
      <c r="K8" s="42">
        <f t="shared" si="10"/>
        <v>7.4305119095610078E-2</v>
      </c>
      <c r="L8" s="42">
        <f t="shared" si="10"/>
        <v>7.3601243961056995E-2</v>
      </c>
      <c r="M8" s="42">
        <f t="shared" si="10"/>
        <v>8.1877983846731131E-2</v>
      </c>
      <c r="N8" s="42">
        <f t="shared" si="10"/>
        <v>7.5462829063553463E-2</v>
      </c>
      <c r="O8" s="42">
        <f t="shared" si="10"/>
        <v>6.3085896566825422E-2</v>
      </c>
      <c r="P8" s="42">
        <f t="shared" si="10"/>
        <v>6.480081420992341E-2</v>
      </c>
      <c r="Q8" s="42">
        <f t="shared" si="10"/>
        <v>7.7965103463384061E-2</v>
      </c>
      <c r="R8" s="42">
        <f t="shared" si="10"/>
        <v>8.0280645568270803E-2</v>
      </c>
      <c r="S8" s="42">
        <f t="shared" si="10"/>
        <v>8.7548223376504405E-2</v>
      </c>
      <c r="T8" s="42">
        <f t="shared" si="10"/>
        <v>0.16773751398919498</v>
      </c>
      <c r="U8" s="42">
        <f t="shared" si="10"/>
        <v>8.0084369004031083E-2</v>
      </c>
      <c r="V8" s="42">
        <f t="shared" si="10"/>
        <v>4.4835375936768208E-2</v>
      </c>
      <c r="W8" s="42">
        <f t="shared" si="10"/>
        <v>0</v>
      </c>
      <c r="X8" s="42">
        <f t="shared" ref="X8" si="11">SUM(X9:X10)</f>
        <v>0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</v>
      </c>
      <c r="E9" s="30">
        <v>0.53324292587856537</v>
      </c>
      <c r="F9" s="30">
        <v>0</v>
      </c>
      <c r="G9" s="30">
        <v>0.36414105995371732</v>
      </c>
      <c r="H9" s="30">
        <v>0.39565868652053415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9.7500510197267964E-2</v>
      </c>
      <c r="U9" s="30">
        <v>8.0084369004031083E-2</v>
      </c>
      <c r="V9" s="30">
        <v>4.4835375936768208E-2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6.701016263187963E-2</v>
      </c>
      <c r="D10" s="30">
        <v>0.41526815573466136</v>
      </c>
      <c r="E10" s="30">
        <v>0</v>
      </c>
      <c r="F10" s="30">
        <v>0.25577612186605192</v>
      </c>
      <c r="G10" s="30">
        <v>0</v>
      </c>
      <c r="H10" s="30">
        <v>6.4053345298785841E-2</v>
      </c>
      <c r="I10" s="30">
        <v>8.2738620594054568E-2</v>
      </c>
      <c r="J10" s="30">
        <v>6.948582654526729E-2</v>
      </c>
      <c r="K10" s="30">
        <v>7.4305119095610078E-2</v>
      </c>
      <c r="L10" s="30">
        <v>7.3601243961056995E-2</v>
      </c>
      <c r="M10" s="30">
        <v>8.1877983846731131E-2</v>
      </c>
      <c r="N10" s="30">
        <v>7.5462829063553463E-2</v>
      </c>
      <c r="O10" s="30">
        <v>6.3085896566825422E-2</v>
      </c>
      <c r="P10" s="30">
        <v>6.480081420992341E-2</v>
      </c>
      <c r="Q10" s="30">
        <v>7.7965103463384061E-2</v>
      </c>
      <c r="R10" s="30">
        <v>8.0280645568270803E-2</v>
      </c>
      <c r="S10" s="30">
        <v>8.7548223376504405E-2</v>
      </c>
      <c r="T10" s="30">
        <v>7.0237003791927016E-2</v>
      </c>
      <c r="U10" s="30">
        <v>0</v>
      </c>
      <c r="V10" s="30">
        <v>0</v>
      </c>
      <c r="W10" s="30">
        <v>0</v>
      </c>
      <c r="X10" s="30">
        <v>0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" si="12">SUM(C12:C16)</f>
        <v>0.22806748709534203</v>
      </c>
      <c r="D11" s="42">
        <f t="shared" ref="D11:W11" si="13">SUM(D12:D16)</f>
        <v>0.48550579557742568</v>
      </c>
      <c r="E11" s="42">
        <f t="shared" si="13"/>
        <v>0.41403648843024038</v>
      </c>
      <c r="F11" s="42">
        <f t="shared" si="13"/>
        <v>0.38073644179269744</v>
      </c>
      <c r="G11" s="42">
        <f t="shared" si="13"/>
        <v>0.58177022293212977</v>
      </c>
      <c r="H11" s="42">
        <f t="shared" si="13"/>
        <v>0.37266401038137098</v>
      </c>
      <c r="I11" s="42">
        <f t="shared" si="13"/>
        <v>0</v>
      </c>
      <c r="J11" s="42">
        <f t="shared" si="13"/>
        <v>0</v>
      </c>
      <c r="K11" s="42">
        <f t="shared" si="13"/>
        <v>0</v>
      </c>
      <c r="L11" s="42">
        <f t="shared" si="13"/>
        <v>0</v>
      </c>
      <c r="M11" s="42">
        <f t="shared" si="13"/>
        <v>0</v>
      </c>
      <c r="N11" s="42">
        <f t="shared" si="13"/>
        <v>0</v>
      </c>
      <c r="O11" s="42">
        <f t="shared" si="13"/>
        <v>0</v>
      </c>
      <c r="P11" s="42">
        <f t="shared" si="13"/>
        <v>0</v>
      </c>
      <c r="Q11" s="42">
        <f t="shared" si="13"/>
        <v>0</v>
      </c>
      <c r="R11" s="42">
        <f t="shared" si="13"/>
        <v>0</v>
      </c>
      <c r="S11" s="42">
        <f t="shared" si="13"/>
        <v>0</v>
      </c>
      <c r="T11" s="42">
        <f t="shared" si="13"/>
        <v>0</v>
      </c>
      <c r="U11" s="42">
        <f t="shared" si="13"/>
        <v>0</v>
      </c>
      <c r="V11" s="42">
        <f t="shared" si="13"/>
        <v>0</v>
      </c>
      <c r="W11" s="42">
        <f t="shared" si="13"/>
        <v>0</v>
      </c>
      <c r="X11" s="42">
        <f t="shared" ref="X11" si="14">SUM(X12:X16)</f>
        <v>0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</row>
    <row r="13" spans="1:24" ht="11.25" customHeight="1" x14ac:dyDescent="0.2">
      <c r="A13" s="39" t="s">
        <v>17</v>
      </c>
      <c r="B13" s="23" t="s">
        <v>18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0.22806748709534203</v>
      </c>
      <c r="D16" s="30">
        <v>0.48550579557742568</v>
      </c>
      <c r="E16" s="30">
        <v>0.41403648843024038</v>
      </c>
      <c r="F16" s="30">
        <v>0.38073644179269744</v>
      </c>
      <c r="G16" s="30">
        <v>0.58177022293212977</v>
      </c>
      <c r="H16" s="30">
        <v>0.37266401038137098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" si="15">SUM(C18:C21)</f>
        <v>0</v>
      </c>
      <c r="D17" s="31">
        <f t="shared" ref="D17:W17" si="16">SUM(D18:D21)</f>
        <v>0</v>
      </c>
      <c r="E17" s="31">
        <f t="shared" si="16"/>
        <v>0</v>
      </c>
      <c r="F17" s="31">
        <f t="shared" si="16"/>
        <v>0</v>
      </c>
      <c r="G17" s="31">
        <f t="shared" si="16"/>
        <v>0</v>
      </c>
      <c r="H17" s="31">
        <f t="shared" si="16"/>
        <v>0</v>
      </c>
      <c r="I17" s="31">
        <f t="shared" si="16"/>
        <v>0</v>
      </c>
      <c r="J17" s="31">
        <f t="shared" si="16"/>
        <v>0</v>
      </c>
      <c r="K17" s="31">
        <f t="shared" si="16"/>
        <v>0</v>
      </c>
      <c r="L17" s="31">
        <f t="shared" si="16"/>
        <v>0</v>
      </c>
      <c r="M17" s="31">
        <f t="shared" si="16"/>
        <v>0</v>
      </c>
      <c r="N17" s="31">
        <f t="shared" si="16"/>
        <v>0</v>
      </c>
      <c r="O17" s="31">
        <f t="shared" si="16"/>
        <v>0</v>
      </c>
      <c r="P17" s="31">
        <f t="shared" si="16"/>
        <v>0</v>
      </c>
      <c r="Q17" s="31">
        <f t="shared" si="16"/>
        <v>0</v>
      </c>
      <c r="R17" s="31">
        <f t="shared" si="16"/>
        <v>0</v>
      </c>
      <c r="S17" s="31">
        <f t="shared" si="16"/>
        <v>0</v>
      </c>
      <c r="T17" s="31">
        <f t="shared" si="16"/>
        <v>0</v>
      </c>
      <c r="U17" s="31">
        <f t="shared" si="16"/>
        <v>0</v>
      </c>
      <c r="V17" s="31">
        <f t="shared" si="16"/>
        <v>0</v>
      </c>
      <c r="W17" s="31">
        <f t="shared" si="16"/>
        <v>0</v>
      </c>
      <c r="X17" s="31">
        <f t="shared" ref="X17" si="17">SUM(X18:X21)</f>
        <v>0</v>
      </c>
    </row>
    <row r="18" spans="1:24" ht="11.25" customHeight="1" x14ac:dyDescent="0.2">
      <c r="A18" s="22" t="s">
        <v>27</v>
      </c>
      <c r="B18" s="23" t="s">
        <v>28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" si="18">SUM(C23:C24)</f>
        <v>0</v>
      </c>
      <c r="D22" s="31">
        <f t="shared" ref="D22:W22" si="19">SUM(D23:D24)</f>
        <v>0</v>
      </c>
      <c r="E22" s="31">
        <f t="shared" si="19"/>
        <v>0</v>
      </c>
      <c r="F22" s="31">
        <f t="shared" si="19"/>
        <v>0</v>
      </c>
      <c r="G22" s="31">
        <f t="shared" si="19"/>
        <v>0</v>
      </c>
      <c r="H22" s="31">
        <f t="shared" si="19"/>
        <v>0</v>
      </c>
      <c r="I22" s="31">
        <f t="shared" si="19"/>
        <v>0</v>
      </c>
      <c r="J22" s="31">
        <f t="shared" si="19"/>
        <v>0</v>
      </c>
      <c r="K22" s="31">
        <f t="shared" si="19"/>
        <v>0</v>
      </c>
      <c r="L22" s="31">
        <f t="shared" si="19"/>
        <v>0</v>
      </c>
      <c r="M22" s="31">
        <f t="shared" si="19"/>
        <v>0</v>
      </c>
      <c r="N22" s="31">
        <f t="shared" si="19"/>
        <v>0</v>
      </c>
      <c r="O22" s="31">
        <f t="shared" si="19"/>
        <v>0</v>
      </c>
      <c r="P22" s="31">
        <f t="shared" si="19"/>
        <v>0</v>
      </c>
      <c r="Q22" s="31">
        <f t="shared" si="19"/>
        <v>0</v>
      </c>
      <c r="R22" s="31">
        <f t="shared" si="19"/>
        <v>0</v>
      </c>
      <c r="S22" s="31">
        <f t="shared" si="19"/>
        <v>0</v>
      </c>
      <c r="T22" s="31">
        <f t="shared" si="19"/>
        <v>0</v>
      </c>
      <c r="U22" s="31">
        <f t="shared" si="19"/>
        <v>0</v>
      </c>
      <c r="V22" s="31">
        <f t="shared" si="19"/>
        <v>0</v>
      </c>
      <c r="W22" s="31">
        <f t="shared" si="19"/>
        <v>0</v>
      </c>
      <c r="X22" s="31">
        <f t="shared" ref="X22" si="20">SUM(X23:X24)</f>
        <v>0</v>
      </c>
    </row>
    <row r="23" spans="1:24" ht="11.25" customHeight="1" x14ac:dyDescent="0.2">
      <c r="A23" s="22" t="s">
        <v>37</v>
      </c>
      <c r="B23" s="23" t="s">
        <v>38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21">SUM(C27,C33)</f>
        <v>939.75676219281581</v>
      </c>
      <c r="D26" s="31">
        <f t="shared" ref="D26:W26" si="22">SUM(D27,D33)</f>
        <v>850.70077655606451</v>
      </c>
      <c r="E26" s="31">
        <f t="shared" si="22"/>
        <v>840.09832488900543</v>
      </c>
      <c r="F26" s="31">
        <f t="shared" si="22"/>
        <v>786.47000431815616</v>
      </c>
      <c r="G26" s="31">
        <f t="shared" si="22"/>
        <v>791.54936030894726</v>
      </c>
      <c r="H26" s="31">
        <f t="shared" si="22"/>
        <v>736.9271469975273</v>
      </c>
      <c r="I26" s="31">
        <f t="shared" si="22"/>
        <v>797.19020996925872</v>
      </c>
      <c r="J26" s="31">
        <f t="shared" si="22"/>
        <v>859.2473751284906</v>
      </c>
      <c r="K26" s="31">
        <f t="shared" si="22"/>
        <v>825.78962073529704</v>
      </c>
      <c r="L26" s="31">
        <f t="shared" si="22"/>
        <v>700.42001008490001</v>
      </c>
      <c r="M26" s="31">
        <f t="shared" si="22"/>
        <v>771.60988427553798</v>
      </c>
      <c r="N26" s="31">
        <f t="shared" si="22"/>
        <v>662.34151083960853</v>
      </c>
      <c r="O26" s="31">
        <f t="shared" si="22"/>
        <v>631.46083032144168</v>
      </c>
      <c r="P26" s="31">
        <f t="shared" si="22"/>
        <v>495.39275645541761</v>
      </c>
      <c r="Q26" s="31">
        <f t="shared" si="22"/>
        <v>462.92802204996673</v>
      </c>
      <c r="R26" s="31">
        <f t="shared" si="22"/>
        <v>455.78122417144272</v>
      </c>
      <c r="S26" s="31">
        <f t="shared" si="22"/>
        <v>422.42276679059893</v>
      </c>
      <c r="T26" s="31">
        <f t="shared" si="22"/>
        <v>430.93165901871208</v>
      </c>
      <c r="U26" s="31">
        <f t="shared" si="22"/>
        <v>433.48656218424441</v>
      </c>
      <c r="V26" s="31">
        <f t="shared" si="22"/>
        <v>428.8308504044316</v>
      </c>
      <c r="W26" s="31">
        <f t="shared" si="22"/>
        <v>386.75986701638425</v>
      </c>
      <c r="X26" s="31">
        <f t="shared" ref="X26" si="23">SUM(X27,X33)</f>
        <v>436.31735659990682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" si="24">SUM(C28:C32)</f>
        <v>0</v>
      </c>
      <c r="D27" s="42">
        <f t="shared" ref="D27:W27" si="25">SUM(D28:D32)</f>
        <v>0</v>
      </c>
      <c r="E27" s="42">
        <f t="shared" si="25"/>
        <v>0</v>
      </c>
      <c r="F27" s="42">
        <f t="shared" si="25"/>
        <v>0</v>
      </c>
      <c r="G27" s="42">
        <f t="shared" si="25"/>
        <v>0</v>
      </c>
      <c r="H27" s="42">
        <f t="shared" si="25"/>
        <v>0</v>
      </c>
      <c r="I27" s="42">
        <f t="shared" si="25"/>
        <v>0</v>
      </c>
      <c r="J27" s="42">
        <f t="shared" si="25"/>
        <v>0</v>
      </c>
      <c r="K27" s="42">
        <f t="shared" si="25"/>
        <v>0</v>
      </c>
      <c r="L27" s="42">
        <f t="shared" si="25"/>
        <v>0</v>
      </c>
      <c r="M27" s="42">
        <f t="shared" si="25"/>
        <v>0</v>
      </c>
      <c r="N27" s="42">
        <f t="shared" si="25"/>
        <v>0</v>
      </c>
      <c r="O27" s="42">
        <f t="shared" si="25"/>
        <v>0</v>
      </c>
      <c r="P27" s="42">
        <f t="shared" si="25"/>
        <v>0</v>
      </c>
      <c r="Q27" s="42">
        <f t="shared" si="25"/>
        <v>0</v>
      </c>
      <c r="R27" s="42">
        <f t="shared" si="25"/>
        <v>0</v>
      </c>
      <c r="S27" s="42">
        <f t="shared" si="25"/>
        <v>0</v>
      </c>
      <c r="T27" s="42">
        <f t="shared" si="25"/>
        <v>0</v>
      </c>
      <c r="U27" s="42">
        <f t="shared" si="25"/>
        <v>0</v>
      </c>
      <c r="V27" s="42">
        <f t="shared" si="25"/>
        <v>0</v>
      </c>
      <c r="W27" s="42">
        <f t="shared" si="25"/>
        <v>0</v>
      </c>
      <c r="X27" s="42">
        <f t="shared" ref="X27" si="26">SUM(X28:X32)</f>
        <v>0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" si="27">SUM(C34:C50)</f>
        <v>939.75676219281581</v>
      </c>
      <c r="D33" s="42">
        <f t="shared" ref="D33:W33" si="28">SUM(D34:D50)</f>
        <v>850.70077655606451</v>
      </c>
      <c r="E33" s="42">
        <f t="shared" si="28"/>
        <v>840.09832488900543</v>
      </c>
      <c r="F33" s="42">
        <f t="shared" si="28"/>
        <v>786.47000431815616</v>
      </c>
      <c r="G33" s="42">
        <f t="shared" si="28"/>
        <v>791.54936030894726</v>
      </c>
      <c r="H33" s="42">
        <f t="shared" si="28"/>
        <v>736.9271469975273</v>
      </c>
      <c r="I33" s="42">
        <f t="shared" si="28"/>
        <v>797.19020996925872</v>
      </c>
      <c r="J33" s="42">
        <f t="shared" si="28"/>
        <v>859.2473751284906</v>
      </c>
      <c r="K33" s="42">
        <f t="shared" si="28"/>
        <v>825.78962073529704</v>
      </c>
      <c r="L33" s="42">
        <f t="shared" si="28"/>
        <v>700.42001008490001</v>
      </c>
      <c r="M33" s="42">
        <f t="shared" si="28"/>
        <v>771.60988427553798</v>
      </c>
      <c r="N33" s="42">
        <f t="shared" si="28"/>
        <v>662.34151083960853</v>
      </c>
      <c r="O33" s="42">
        <f t="shared" si="28"/>
        <v>631.46083032144168</v>
      </c>
      <c r="P33" s="42">
        <f t="shared" si="28"/>
        <v>495.39275645541761</v>
      </c>
      <c r="Q33" s="42">
        <f t="shared" si="28"/>
        <v>462.92802204996673</v>
      </c>
      <c r="R33" s="42">
        <f t="shared" si="28"/>
        <v>455.78122417144272</v>
      </c>
      <c r="S33" s="42">
        <f t="shared" si="28"/>
        <v>422.42276679059893</v>
      </c>
      <c r="T33" s="42">
        <f t="shared" si="28"/>
        <v>430.93165901871208</v>
      </c>
      <c r="U33" s="42">
        <f t="shared" si="28"/>
        <v>433.48656218424441</v>
      </c>
      <c r="V33" s="42">
        <f t="shared" si="28"/>
        <v>428.8308504044316</v>
      </c>
      <c r="W33" s="42">
        <f t="shared" si="28"/>
        <v>386.75986701638425</v>
      </c>
      <c r="X33" s="42">
        <f t="shared" ref="X33" si="29">SUM(X34:X50)</f>
        <v>436.31735659990682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4.3186188152645587E-5</v>
      </c>
      <c r="V36" s="30">
        <v>0</v>
      </c>
      <c r="W36" s="30">
        <v>0</v>
      </c>
      <c r="X36" s="30">
        <v>0</v>
      </c>
    </row>
    <row r="37" spans="1:24" ht="11.25" customHeight="1" x14ac:dyDescent="0.2">
      <c r="A37" s="39" t="s">
        <v>61</v>
      </c>
      <c r="B37" s="23" t="s">
        <v>62</v>
      </c>
      <c r="C37" s="30">
        <v>0</v>
      </c>
      <c r="D37" s="30">
        <v>0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2.2206742256422634E-4</v>
      </c>
      <c r="U37" s="30">
        <v>2.1749752614430953E-4</v>
      </c>
      <c r="V37" s="30">
        <v>2.0224448557963764E-4</v>
      </c>
      <c r="W37" s="30">
        <v>2.1405092088161369E-4</v>
      </c>
      <c r="X37" s="30">
        <v>0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</row>
    <row r="41" spans="1:24" ht="11.25" customHeight="1" x14ac:dyDescent="0.2">
      <c r="A41" s="39" t="s">
        <v>69</v>
      </c>
      <c r="B41" s="23" t="s">
        <v>70</v>
      </c>
      <c r="C41" s="30">
        <v>0</v>
      </c>
      <c r="D41" s="30">
        <v>0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</row>
    <row r="42" spans="1:24" ht="11.25" customHeight="1" x14ac:dyDescent="0.2">
      <c r="A42" s="39" t="s">
        <v>71</v>
      </c>
      <c r="B42" s="23" t="s">
        <v>72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938.35143297999343</v>
      </c>
      <c r="D43" s="30">
        <v>850.39127135341175</v>
      </c>
      <c r="E43" s="30">
        <v>839.16033210393039</v>
      </c>
      <c r="F43" s="30">
        <v>785.87089373441529</v>
      </c>
      <c r="G43" s="30">
        <v>790.25398333795511</v>
      </c>
      <c r="H43" s="30">
        <v>736.58974533013782</v>
      </c>
      <c r="I43" s="30">
        <v>797.19020996925872</v>
      </c>
      <c r="J43" s="30">
        <v>859.2473751284906</v>
      </c>
      <c r="K43" s="30">
        <v>825.52026694272843</v>
      </c>
      <c r="L43" s="30">
        <v>700.42001008490001</v>
      </c>
      <c r="M43" s="30">
        <v>771.60988427553798</v>
      </c>
      <c r="N43" s="30">
        <v>662.34151083960853</v>
      </c>
      <c r="O43" s="30">
        <v>631.46083032144168</v>
      </c>
      <c r="P43" s="30">
        <v>495.39275645541761</v>
      </c>
      <c r="Q43" s="30">
        <v>462.92802204996673</v>
      </c>
      <c r="R43" s="30">
        <v>455.78122417144272</v>
      </c>
      <c r="S43" s="30">
        <v>422.42276679059893</v>
      </c>
      <c r="T43" s="30">
        <v>430.93143695128953</v>
      </c>
      <c r="U43" s="30">
        <v>433.48630150053009</v>
      </c>
      <c r="V43" s="30">
        <v>428.80977795494755</v>
      </c>
      <c r="W43" s="30">
        <v>386.75965296546337</v>
      </c>
      <c r="X43" s="30">
        <v>436.31735659990682</v>
      </c>
    </row>
    <row r="44" spans="1:24" ht="11.25" customHeight="1" x14ac:dyDescent="0.2">
      <c r="A44" s="39" t="s">
        <v>75</v>
      </c>
      <c r="B44" s="23" t="s">
        <v>76</v>
      </c>
      <c r="C44" s="30">
        <v>1.0937342875922589</v>
      </c>
      <c r="D44" s="30">
        <v>0</v>
      </c>
      <c r="E44" s="30">
        <v>0</v>
      </c>
      <c r="F44" s="30">
        <v>0</v>
      </c>
      <c r="G44" s="30">
        <v>0</v>
      </c>
      <c r="H44" s="30">
        <v>0.33740166738951965</v>
      </c>
      <c r="I44" s="30">
        <v>0</v>
      </c>
      <c r="J44" s="30">
        <v>0</v>
      </c>
      <c r="K44" s="30">
        <v>0.26935379256855857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</row>
    <row r="45" spans="1:24" ht="11.25" customHeight="1" x14ac:dyDescent="0.2">
      <c r="A45" s="39" t="s">
        <v>77</v>
      </c>
      <c r="B45" s="23" t="s">
        <v>78</v>
      </c>
      <c r="C45" s="30">
        <v>0.3115949252301361</v>
      </c>
      <c r="D45" s="30">
        <v>0.30950520265277537</v>
      </c>
      <c r="E45" s="30">
        <v>0.93799278507505857</v>
      </c>
      <c r="F45" s="30">
        <v>0.59911058374089121</v>
      </c>
      <c r="G45" s="30">
        <v>1.2953769709922058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2.0870204998450159E-2</v>
      </c>
      <c r="W48" s="30">
        <v>0</v>
      </c>
      <c r="X48" s="30">
        <v>0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</row>
    <row r="51" spans="1:24" ht="11.25" customHeight="1" x14ac:dyDescent="0.2">
      <c r="A51" s="24" t="s">
        <v>89</v>
      </c>
      <c r="B51" s="25" t="s">
        <v>90</v>
      </c>
      <c r="C51" s="31">
        <v>0</v>
      </c>
      <c r="D51" s="31">
        <v>0</v>
      </c>
      <c r="E51" s="31">
        <v>0</v>
      </c>
      <c r="F51" s="31">
        <v>0</v>
      </c>
      <c r="G51" s="31">
        <v>0</v>
      </c>
      <c r="H51" s="31">
        <v>0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" si="30">SUM(C53:C70)</f>
        <v>8.3095896369766498E-2</v>
      </c>
      <c r="D52" s="31">
        <f t="shared" ref="D52:W52" si="31">SUM(D53:D70)</f>
        <v>0.46159201490593266</v>
      </c>
      <c r="E52" s="31">
        <f t="shared" si="31"/>
        <v>1.2449754968277622</v>
      </c>
      <c r="F52" s="31">
        <f t="shared" si="31"/>
        <v>0.72282591434202048</v>
      </c>
      <c r="G52" s="31">
        <f t="shared" si="31"/>
        <v>1.0791223722110626</v>
      </c>
      <c r="H52" s="31">
        <f t="shared" si="31"/>
        <v>3.0322064282317438</v>
      </c>
      <c r="I52" s="31">
        <f t="shared" si="31"/>
        <v>4.7319209837543434</v>
      </c>
      <c r="J52" s="31">
        <f t="shared" si="31"/>
        <v>6.9234182999777962</v>
      </c>
      <c r="K52" s="31">
        <f t="shared" si="31"/>
        <v>6.1515116581444378</v>
      </c>
      <c r="L52" s="31">
        <f t="shared" si="31"/>
        <v>6.2697533881718144</v>
      </c>
      <c r="M52" s="31">
        <f t="shared" si="31"/>
        <v>6.6880631378053241</v>
      </c>
      <c r="N52" s="31">
        <f t="shared" si="31"/>
        <v>7.9602013713864253</v>
      </c>
      <c r="O52" s="31">
        <f t="shared" si="31"/>
        <v>10.519972119537869</v>
      </c>
      <c r="P52" s="31">
        <f t="shared" si="31"/>
        <v>8.2601185192179294</v>
      </c>
      <c r="Q52" s="31">
        <f t="shared" si="31"/>
        <v>9.6316767530071044</v>
      </c>
      <c r="R52" s="31">
        <f t="shared" si="31"/>
        <v>8.3204693816445854</v>
      </c>
      <c r="S52" s="31">
        <f t="shared" si="31"/>
        <v>10.513045596614933</v>
      </c>
      <c r="T52" s="31">
        <f t="shared" si="31"/>
        <v>9.0433513453371113</v>
      </c>
      <c r="U52" s="31">
        <f t="shared" si="31"/>
        <v>9.4757264485929102</v>
      </c>
      <c r="V52" s="31">
        <f t="shared" si="31"/>
        <v>9.3308844631537617</v>
      </c>
      <c r="W52" s="31">
        <f t="shared" si="31"/>
        <v>11.575167710787916</v>
      </c>
      <c r="X52" s="31">
        <f t="shared" ref="X52" si="32">SUM(X53:X70)</f>
        <v>15.924180846016366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8.3095896369766498E-2</v>
      </c>
      <c r="D59" s="30">
        <v>0.46159201490593266</v>
      </c>
      <c r="E59" s="30">
        <v>1.2449754968277622</v>
      </c>
      <c r="F59" s="30">
        <v>0.72282591434202048</v>
      </c>
      <c r="G59" s="30">
        <v>2.4229619046773718E-2</v>
      </c>
      <c r="H59" s="30">
        <v>0.23600086037579149</v>
      </c>
      <c r="I59" s="30">
        <v>0.22799176931723361</v>
      </c>
      <c r="J59" s="30">
        <v>0.41036790073080021</v>
      </c>
      <c r="K59" s="30">
        <v>4.1560666534060403E-2</v>
      </c>
      <c r="L59" s="30">
        <v>1.7221336791526654E-2</v>
      </c>
      <c r="M59" s="30">
        <v>1.2580652876248721E-3</v>
      </c>
      <c r="N59" s="30">
        <v>7.507333697829504E-3</v>
      </c>
      <c r="O59" s="30">
        <v>7.0588121273266104E-3</v>
      </c>
      <c r="P59" s="30">
        <v>7.9728173503441011E-2</v>
      </c>
      <c r="Q59" s="30">
        <v>7.4547834991582976E-2</v>
      </c>
      <c r="R59" s="30">
        <v>1.6861100543008826E-2</v>
      </c>
      <c r="S59" s="30">
        <v>4.9031592686198833E-2</v>
      </c>
      <c r="T59" s="30">
        <v>3.5985683773501836E-2</v>
      </c>
      <c r="U59" s="30">
        <v>1.3649949100796838E-2</v>
      </c>
      <c r="V59" s="30">
        <v>1.0339026459119464E-2</v>
      </c>
      <c r="W59" s="30">
        <v>9.0212315784018293E-3</v>
      </c>
      <c r="X59" s="30">
        <v>1.0145982878924532E-2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1.0548927531642889</v>
      </c>
      <c r="H66" s="30">
        <v>2.7962055678559521</v>
      </c>
      <c r="I66" s="30">
        <v>4.5039292144371101</v>
      </c>
      <c r="J66" s="30">
        <v>6.5130503992469961</v>
      </c>
      <c r="K66" s="30">
        <v>6.1099509916103774</v>
      </c>
      <c r="L66" s="30">
        <v>6.252532051380288</v>
      </c>
      <c r="M66" s="30">
        <v>6.6868050725176991</v>
      </c>
      <c r="N66" s="30">
        <v>7.9526940376885955</v>
      </c>
      <c r="O66" s="30">
        <v>10.512913307410543</v>
      </c>
      <c r="P66" s="30">
        <v>8.1803903457144891</v>
      </c>
      <c r="Q66" s="30">
        <v>9.5571289180155219</v>
      </c>
      <c r="R66" s="30">
        <v>8.3036082811015763</v>
      </c>
      <c r="S66" s="30">
        <v>10.464014003928735</v>
      </c>
      <c r="T66" s="30">
        <v>9.0073656615636093</v>
      </c>
      <c r="U66" s="30">
        <v>9.4620764994921132</v>
      </c>
      <c r="V66" s="30">
        <v>9.3205454366946423</v>
      </c>
      <c r="W66" s="30">
        <v>11.566146479209515</v>
      </c>
      <c r="X66" s="30">
        <v>15.914034863137442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</row>
    <row r="70" spans="1:24" ht="11.25" customHeight="1" x14ac:dyDescent="0.2">
      <c r="A70" s="22" t="s">
        <v>127</v>
      </c>
      <c r="B70" s="23" t="s">
        <v>128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" si="33">SUM(C72:C73)</f>
        <v>0</v>
      </c>
      <c r="D71" s="31">
        <f t="shared" ref="D71:W71" si="34">SUM(D72:D73)</f>
        <v>0</v>
      </c>
      <c r="E71" s="31">
        <f t="shared" si="34"/>
        <v>0</v>
      </c>
      <c r="F71" s="31">
        <f t="shared" si="34"/>
        <v>0</v>
      </c>
      <c r="G71" s="31">
        <f t="shared" si="34"/>
        <v>0</v>
      </c>
      <c r="H71" s="31">
        <f t="shared" si="34"/>
        <v>0</v>
      </c>
      <c r="I71" s="31">
        <f t="shared" si="34"/>
        <v>0</v>
      </c>
      <c r="J71" s="31">
        <f t="shared" si="34"/>
        <v>0</v>
      </c>
      <c r="K71" s="31">
        <f t="shared" si="34"/>
        <v>0</v>
      </c>
      <c r="L71" s="31">
        <f t="shared" si="34"/>
        <v>0</v>
      </c>
      <c r="M71" s="31">
        <f t="shared" si="34"/>
        <v>0</v>
      </c>
      <c r="N71" s="31">
        <f t="shared" si="34"/>
        <v>0</v>
      </c>
      <c r="O71" s="31">
        <f t="shared" si="34"/>
        <v>0</v>
      </c>
      <c r="P71" s="31">
        <f t="shared" si="34"/>
        <v>0</v>
      </c>
      <c r="Q71" s="31">
        <f t="shared" si="34"/>
        <v>0</v>
      </c>
      <c r="R71" s="31">
        <f t="shared" si="34"/>
        <v>0</v>
      </c>
      <c r="S71" s="31">
        <f t="shared" si="34"/>
        <v>0</v>
      </c>
      <c r="T71" s="31">
        <f t="shared" si="34"/>
        <v>0</v>
      </c>
      <c r="U71" s="31">
        <f t="shared" si="34"/>
        <v>0</v>
      </c>
      <c r="V71" s="31">
        <f t="shared" si="34"/>
        <v>0</v>
      </c>
      <c r="W71" s="31">
        <f t="shared" si="34"/>
        <v>0</v>
      </c>
      <c r="X71" s="31">
        <f t="shared" ref="X71" si="35">SUM(X72:X73)</f>
        <v>0</v>
      </c>
    </row>
    <row r="72" spans="1:24" ht="11.25" customHeight="1" x14ac:dyDescent="0.2">
      <c r="A72" s="22" t="s">
        <v>131</v>
      </c>
      <c r="B72" s="23" t="s">
        <v>132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0</v>
      </c>
      <c r="D75" s="31">
        <v>0</v>
      </c>
      <c r="E75" s="31">
        <v>0</v>
      </c>
      <c r="F75" s="31">
        <v>0</v>
      </c>
      <c r="G75" s="31">
        <v>0</v>
      </c>
      <c r="H75" s="31">
        <v>0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</row>
    <row r="76" spans="1:24" ht="11.25" customHeight="1" x14ac:dyDescent="0.2">
      <c r="A76" s="26" t="s">
        <v>139</v>
      </c>
      <c r="B76" s="27" t="s">
        <v>140</v>
      </c>
      <c r="C76" s="32">
        <v>1239.596504820204</v>
      </c>
      <c r="D76" s="32">
        <v>1268.6474435848043</v>
      </c>
      <c r="E76" s="32">
        <v>1284.9065032272406</v>
      </c>
      <c r="F76" s="32">
        <v>1169.3369249755083</v>
      </c>
      <c r="G76" s="32">
        <v>1174.4212069574492</v>
      </c>
      <c r="H76" s="32">
        <v>1076.3429915490938</v>
      </c>
      <c r="I76" s="32">
        <v>1048.2926107954781</v>
      </c>
      <c r="J76" s="32">
        <v>1065.9046339516578</v>
      </c>
      <c r="K76" s="32">
        <v>936.34334667822839</v>
      </c>
      <c r="L76" s="32">
        <v>796.66557695513177</v>
      </c>
      <c r="M76" s="32">
        <v>842.67508570622238</v>
      </c>
      <c r="N76" s="32">
        <v>914.07707496491162</v>
      </c>
      <c r="O76" s="32">
        <v>873.6683233436238</v>
      </c>
      <c r="P76" s="32">
        <v>890.85441551511917</v>
      </c>
      <c r="Q76" s="32">
        <v>861.97523675383582</v>
      </c>
      <c r="R76" s="32">
        <v>826.76695642465631</v>
      </c>
      <c r="S76" s="32">
        <v>854.68954354955656</v>
      </c>
      <c r="T76" s="32">
        <v>895.05377495502921</v>
      </c>
      <c r="U76" s="32">
        <v>918.95103369977426</v>
      </c>
      <c r="V76" s="32">
        <v>862.39607721019183</v>
      </c>
      <c r="W76" s="32">
        <v>922.54176865961335</v>
      </c>
      <c r="X76" s="32">
        <v>933.75514453059736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8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198</v>
      </c>
      <c r="B1" s="7" t="s">
        <v>237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243239.17468242193</v>
      </c>
      <c r="D2" s="28">
        <f t="shared" ref="D2" si="1">SUM(D3,D17,D22,D25,D26,D51,D52,D71,D74,D75,D76)</f>
        <v>247654.06200515295</v>
      </c>
      <c r="E2" s="28">
        <f t="shared" ref="E2" si="2">SUM(E3,E17,E22,E25,E26,E51,E52,E71,E74,E75,E76)</f>
        <v>251023.04901718048</v>
      </c>
      <c r="F2" s="28">
        <f t="shared" ref="F2" si="3">SUM(F3,F17,F22,F25,F26,F51,F52,F71,F74,F75,F76)</f>
        <v>253736.2588037407</v>
      </c>
      <c r="G2" s="28">
        <f t="shared" ref="G2" si="4">SUM(G3,G17,G22,G25,G26,G51,G52,G71,G74,G75,G76)</f>
        <v>259911.4799428579</v>
      </c>
      <c r="H2" s="28">
        <f t="shared" ref="H2" si="5">SUM(H3,H17,H22,H25,H26,H51,H52,H71,H74,H75,H76)</f>
        <v>260241.00154504622</v>
      </c>
      <c r="I2" s="28">
        <f t="shared" ref="I2" si="6">SUM(I3,I17,I22,I25,I26,I51,I52,I71,I74,I75,I76)</f>
        <v>266128.09950952133</v>
      </c>
      <c r="J2" s="28">
        <f t="shared" ref="J2" si="7">SUM(J3,J17,J22,J25,J26,J51,J52,J71,J74,J75,J76)</f>
        <v>270497.91317865165</v>
      </c>
      <c r="K2" s="28">
        <f t="shared" ref="K2" si="8">SUM(K3,K17,K22,K25,K26,K51,K52,K71,K74,K75,K76)</f>
        <v>266898.08392715856</v>
      </c>
      <c r="L2" s="28">
        <f t="shared" ref="L2" si="9">SUM(L3,L17,L22,L25,L26,L51,L52,L71,L74,L75,L76)</f>
        <v>261255.77045300329</v>
      </c>
      <c r="M2" s="28">
        <f t="shared" ref="M2" si="10">SUM(M3,M17,M22,M25,M26,M51,M52,M71,M74,M75,M76)</f>
        <v>260656.65756072433</v>
      </c>
      <c r="N2" s="28">
        <f t="shared" ref="N2" si="11">SUM(N3,N17,N22,N25,N26,N51,N52,N71,N74,N75,N76)</f>
        <v>259430.63309919747</v>
      </c>
      <c r="O2" s="28">
        <f t="shared" ref="O2" si="12">SUM(O3,O17,O22,O25,O26,O51,O52,O71,O74,O75,O76)</f>
        <v>250542.29793596864</v>
      </c>
      <c r="P2" s="28">
        <f t="shared" ref="P2" si="13">SUM(P3,P17,P22,P25,P26,P51,P52,P71,P74,P75,P76)</f>
        <v>247993.65546042367</v>
      </c>
      <c r="Q2" s="28">
        <f t="shared" ref="Q2" si="14">SUM(Q3,Q17,Q22,Q25,Q26,Q51,Q52,Q71,Q74,Q75,Q76)</f>
        <v>252081.26985067682</v>
      </c>
      <c r="R2" s="28">
        <f t="shared" ref="R2" si="15">SUM(R3,R17,R22,R25,R26,R51,R52,R71,R74,R75,R76)</f>
        <v>255365.44917366863</v>
      </c>
      <c r="S2" s="28">
        <f t="shared" ref="S2" si="16">SUM(S3,S17,S22,S25,S26,S51,S52,S71,S74,S75,S76)</f>
        <v>260996.2368739243</v>
      </c>
      <c r="T2" s="28">
        <f t="shared" ref="T2" si="17">SUM(T3,T17,T22,T25,T26,T51,T52,T71,T74,T75,T76)</f>
        <v>266223.52976172947</v>
      </c>
      <c r="U2" s="28">
        <f t="shared" ref="U2" si="18">SUM(U3,U17,U22,U25,U26,U51,U52,U71,U74,U75,U76)</f>
        <v>267422.52567292907</v>
      </c>
      <c r="V2" s="28">
        <f t="shared" ref="V2" si="19">SUM(V3,V17,V22,V25,V26,V51,V52,V71,V74,V75,V76)</f>
        <v>269985.37066853559</v>
      </c>
      <c r="W2" s="28">
        <f t="shared" ref="W2:X2" si="20">SUM(W3,W17,W22,W25,W26,W51,W52,W71,W74,W75,W76)</f>
        <v>238058.54696093698</v>
      </c>
      <c r="X2" s="28">
        <f t="shared" si="20"/>
        <v>256834.98777587889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21">SUM(C4,C8,C11)</f>
        <v>0</v>
      </c>
      <c r="D3" s="29">
        <f t="shared" ref="D3" si="22">SUM(D4,D8,D11)</f>
        <v>0</v>
      </c>
      <c r="E3" s="29">
        <f t="shared" ref="E3" si="23">SUM(E4,E8,E11)</f>
        <v>0</v>
      </c>
      <c r="F3" s="29">
        <f t="shared" ref="F3" si="24">SUM(F4,F8,F11)</f>
        <v>0</v>
      </c>
      <c r="G3" s="29">
        <f t="shared" ref="G3" si="25">SUM(G4,G8,G11)</f>
        <v>0</v>
      </c>
      <c r="H3" s="29">
        <f t="shared" ref="H3" si="26">SUM(H4,H8,H11)</f>
        <v>0</v>
      </c>
      <c r="I3" s="29">
        <f t="shared" ref="I3" si="27">SUM(I4,I8,I11)</f>
        <v>0</v>
      </c>
      <c r="J3" s="29">
        <f t="shared" ref="J3" si="28">SUM(J4,J8,J11)</f>
        <v>0</v>
      </c>
      <c r="K3" s="29">
        <f t="shared" ref="K3" si="29">SUM(K4,K8,K11)</f>
        <v>0</v>
      </c>
      <c r="L3" s="29">
        <f t="shared" ref="L3" si="30">SUM(L4,L8,L11)</f>
        <v>0</v>
      </c>
      <c r="M3" s="29">
        <f t="shared" ref="M3" si="31">SUM(M4,M8,M11)</f>
        <v>0</v>
      </c>
      <c r="N3" s="29">
        <f t="shared" ref="N3" si="32">SUM(N4,N8,N11)</f>
        <v>0</v>
      </c>
      <c r="O3" s="29">
        <f t="shared" ref="O3" si="33">SUM(O4,O8,O11)</f>
        <v>0</v>
      </c>
      <c r="P3" s="29">
        <f t="shared" ref="P3" si="34">SUM(P4,P8,P11)</f>
        <v>0</v>
      </c>
      <c r="Q3" s="29">
        <f t="shared" ref="Q3" si="35">SUM(Q4,Q8,Q11)</f>
        <v>0</v>
      </c>
      <c r="R3" s="29">
        <f t="shared" ref="R3" si="36">SUM(R4,R8,R11)</f>
        <v>0</v>
      </c>
      <c r="S3" s="29">
        <f t="shared" ref="S3" si="37">SUM(S4,S8,S11)</f>
        <v>0</v>
      </c>
      <c r="T3" s="29">
        <f t="shared" ref="T3" si="38">SUM(T4,T8,T11)</f>
        <v>0</v>
      </c>
      <c r="U3" s="29">
        <f t="shared" ref="U3" si="39">SUM(U4,U8,U11)</f>
        <v>0</v>
      </c>
      <c r="V3" s="29">
        <f t="shared" ref="V3" si="40">SUM(V4,V8,V11)</f>
        <v>0</v>
      </c>
      <c r="W3" s="29">
        <f t="shared" ref="W3:X3" si="41">SUM(W4,W8,W11)</f>
        <v>0</v>
      </c>
      <c r="X3" s="29">
        <f t="shared" si="41"/>
        <v>0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42">SUM(C5:C7)</f>
        <v>0</v>
      </c>
      <c r="D4" s="42">
        <f t="shared" ref="D4" si="43">SUM(D5:D7)</f>
        <v>0</v>
      </c>
      <c r="E4" s="42">
        <f t="shared" ref="E4" si="44">SUM(E5:E7)</f>
        <v>0</v>
      </c>
      <c r="F4" s="42">
        <f t="shared" ref="F4" si="45">SUM(F5:F7)</f>
        <v>0</v>
      </c>
      <c r="G4" s="42">
        <f t="shared" ref="G4" si="46">SUM(G5:G7)</f>
        <v>0</v>
      </c>
      <c r="H4" s="42">
        <f t="shared" ref="H4" si="47">SUM(H5:H7)</f>
        <v>0</v>
      </c>
      <c r="I4" s="42">
        <f t="shared" ref="I4" si="48">SUM(I5:I7)</f>
        <v>0</v>
      </c>
      <c r="J4" s="42">
        <f t="shared" ref="J4" si="49">SUM(J5:J7)</f>
        <v>0</v>
      </c>
      <c r="K4" s="42">
        <f t="shared" ref="K4" si="50">SUM(K5:K7)</f>
        <v>0</v>
      </c>
      <c r="L4" s="42">
        <f t="shared" ref="L4" si="51">SUM(L5:L7)</f>
        <v>0</v>
      </c>
      <c r="M4" s="42">
        <f t="shared" ref="M4" si="52">SUM(M5:M7)</f>
        <v>0</v>
      </c>
      <c r="N4" s="42">
        <f t="shared" ref="N4" si="53">SUM(N5:N7)</f>
        <v>0</v>
      </c>
      <c r="O4" s="42">
        <f t="shared" ref="O4" si="54">SUM(O5:O7)</f>
        <v>0</v>
      </c>
      <c r="P4" s="42">
        <f t="shared" ref="P4" si="55">SUM(P5:P7)</f>
        <v>0</v>
      </c>
      <c r="Q4" s="42">
        <f t="shared" ref="Q4" si="56">SUM(Q5:Q7)</f>
        <v>0</v>
      </c>
      <c r="R4" s="42">
        <f t="shared" ref="R4" si="57">SUM(R5:R7)</f>
        <v>0</v>
      </c>
      <c r="S4" s="42">
        <f t="shared" ref="S4" si="58">SUM(S5:S7)</f>
        <v>0</v>
      </c>
      <c r="T4" s="42">
        <f t="shared" ref="T4" si="59">SUM(T5:T7)</f>
        <v>0</v>
      </c>
      <c r="U4" s="42">
        <f t="shared" ref="U4" si="60">SUM(U5:U7)</f>
        <v>0</v>
      </c>
      <c r="V4" s="42">
        <f t="shared" ref="V4" si="61">SUM(V5:V7)</f>
        <v>0</v>
      </c>
      <c r="W4" s="42">
        <f t="shared" ref="W4:X4" si="62">SUM(W5:W7)</f>
        <v>0</v>
      </c>
      <c r="X4" s="42">
        <f t="shared" si="62"/>
        <v>0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>
        <v>0</v>
      </c>
      <c r="W5" s="30">
        <v>0</v>
      </c>
      <c r="X5" s="30">
        <v>0</v>
      </c>
    </row>
    <row r="6" spans="1:24" ht="11.25" customHeight="1" x14ac:dyDescent="0.2">
      <c r="A6" s="39" t="s">
        <v>7</v>
      </c>
      <c r="B6" s="23" t="s">
        <v>8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</row>
    <row r="7" spans="1:24" ht="11.25" customHeight="1" x14ac:dyDescent="0.2">
      <c r="A7" s="39" t="s">
        <v>9</v>
      </c>
      <c r="B7" s="23" t="s">
        <v>10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</row>
    <row r="8" spans="1:24" ht="11.25" customHeight="1" x14ac:dyDescent="0.2">
      <c r="A8" s="40" t="s">
        <v>343</v>
      </c>
      <c r="B8" s="41" t="s">
        <v>344</v>
      </c>
      <c r="C8" s="42">
        <f t="shared" ref="C8" si="63">SUM(C9:C10)</f>
        <v>0</v>
      </c>
      <c r="D8" s="42">
        <f t="shared" ref="D8" si="64">SUM(D9:D10)</f>
        <v>0</v>
      </c>
      <c r="E8" s="42">
        <f t="shared" ref="E8" si="65">SUM(E9:E10)</f>
        <v>0</v>
      </c>
      <c r="F8" s="42">
        <f t="shared" ref="F8" si="66">SUM(F9:F10)</f>
        <v>0</v>
      </c>
      <c r="G8" s="42">
        <f t="shared" ref="G8" si="67">SUM(G9:G10)</f>
        <v>0</v>
      </c>
      <c r="H8" s="42">
        <f t="shared" ref="H8" si="68">SUM(H9:H10)</f>
        <v>0</v>
      </c>
      <c r="I8" s="42">
        <f t="shared" ref="I8" si="69">SUM(I9:I10)</f>
        <v>0</v>
      </c>
      <c r="J8" s="42">
        <f t="shared" ref="J8" si="70">SUM(J9:J10)</f>
        <v>0</v>
      </c>
      <c r="K8" s="42">
        <f t="shared" ref="K8" si="71">SUM(K9:K10)</f>
        <v>0</v>
      </c>
      <c r="L8" s="42">
        <f t="shared" ref="L8" si="72">SUM(L9:L10)</f>
        <v>0</v>
      </c>
      <c r="M8" s="42">
        <f t="shared" ref="M8" si="73">SUM(M9:M10)</f>
        <v>0</v>
      </c>
      <c r="N8" s="42">
        <f t="shared" ref="N8" si="74">SUM(N9:N10)</f>
        <v>0</v>
      </c>
      <c r="O8" s="42">
        <f t="shared" ref="O8" si="75">SUM(O9:O10)</f>
        <v>0</v>
      </c>
      <c r="P8" s="42">
        <f t="shared" ref="P8" si="76">SUM(P9:P10)</f>
        <v>0</v>
      </c>
      <c r="Q8" s="42">
        <f t="shared" ref="Q8" si="77">SUM(Q9:Q10)</f>
        <v>0</v>
      </c>
      <c r="R8" s="42">
        <f t="shared" ref="R8" si="78">SUM(R9:R10)</f>
        <v>0</v>
      </c>
      <c r="S8" s="42">
        <f t="shared" ref="S8" si="79">SUM(S9:S10)</f>
        <v>0</v>
      </c>
      <c r="T8" s="42">
        <f t="shared" ref="T8" si="80">SUM(T9:T10)</f>
        <v>0</v>
      </c>
      <c r="U8" s="42">
        <f t="shared" ref="U8" si="81">SUM(U9:U10)</f>
        <v>0</v>
      </c>
      <c r="V8" s="42">
        <f t="shared" ref="V8" si="82">SUM(V9:V10)</f>
        <v>0</v>
      </c>
      <c r="W8" s="42">
        <f t="shared" ref="W8:X8" si="83">SUM(W9:W10)</f>
        <v>0</v>
      </c>
      <c r="X8" s="42">
        <f t="shared" si="83"/>
        <v>0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" si="84">SUM(C12:C16)</f>
        <v>0</v>
      </c>
      <c r="D11" s="42">
        <f t="shared" ref="D11" si="85">SUM(D12:D16)</f>
        <v>0</v>
      </c>
      <c r="E11" s="42">
        <f t="shared" ref="E11" si="86">SUM(E12:E16)</f>
        <v>0</v>
      </c>
      <c r="F11" s="42">
        <f t="shared" ref="F11" si="87">SUM(F12:F16)</f>
        <v>0</v>
      </c>
      <c r="G11" s="42">
        <f t="shared" ref="G11" si="88">SUM(G12:G16)</f>
        <v>0</v>
      </c>
      <c r="H11" s="42">
        <f t="shared" ref="H11" si="89">SUM(H12:H16)</f>
        <v>0</v>
      </c>
      <c r="I11" s="42">
        <f t="shared" ref="I11" si="90">SUM(I12:I16)</f>
        <v>0</v>
      </c>
      <c r="J11" s="42">
        <f t="shared" ref="J11" si="91">SUM(J12:J16)</f>
        <v>0</v>
      </c>
      <c r="K11" s="42">
        <f t="shared" ref="K11" si="92">SUM(K12:K16)</f>
        <v>0</v>
      </c>
      <c r="L11" s="42">
        <f t="shared" ref="L11" si="93">SUM(L12:L16)</f>
        <v>0</v>
      </c>
      <c r="M11" s="42">
        <f t="shared" ref="M11" si="94">SUM(M12:M16)</f>
        <v>0</v>
      </c>
      <c r="N11" s="42">
        <f t="shared" ref="N11" si="95">SUM(N12:N16)</f>
        <v>0</v>
      </c>
      <c r="O11" s="42">
        <f t="shared" ref="O11" si="96">SUM(O12:O16)</f>
        <v>0</v>
      </c>
      <c r="P11" s="42">
        <f t="shared" ref="P11" si="97">SUM(P12:P16)</f>
        <v>0</v>
      </c>
      <c r="Q11" s="42">
        <f t="shared" ref="Q11" si="98">SUM(Q12:Q16)</f>
        <v>0</v>
      </c>
      <c r="R11" s="42">
        <f t="shared" ref="R11" si="99">SUM(R12:R16)</f>
        <v>0</v>
      </c>
      <c r="S11" s="42">
        <f t="shared" ref="S11" si="100">SUM(S12:S16)</f>
        <v>0</v>
      </c>
      <c r="T11" s="42">
        <f t="shared" ref="T11" si="101">SUM(T12:T16)</f>
        <v>0</v>
      </c>
      <c r="U11" s="42">
        <f t="shared" ref="U11" si="102">SUM(U12:U16)</f>
        <v>0</v>
      </c>
      <c r="V11" s="42">
        <f t="shared" ref="V11" si="103">SUM(V12:V16)</f>
        <v>0</v>
      </c>
      <c r="W11" s="42">
        <f t="shared" ref="W11:X11" si="104">SUM(W12:W16)</f>
        <v>0</v>
      </c>
      <c r="X11" s="42">
        <f t="shared" si="104"/>
        <v>0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</row>
    <row r="13" spans="1:24" ht="11.25" customHeight="1" x14ac:dyDescent="0.2">
      <c r="A13" s="39" t="s">
        <v>17</v>
      </c>
      <c r="B13" s="23" t="s">
        <v>18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" si="105">SUM(C18:C21)</f>
        <v>0</v>
      </c>
      <c r="D17" s="31">
        <f t="shared" ref="D17" si="106">SUM(D18:D21)</f>
        <v>0</v>
      </c>
      <c r="E17" s="31">
        <f t="shared" ref="E17" si="107">SUM(E18:E21)</f>
        <v>0</v>
      </c>
      <c r="F17" s="31">
        <f t="shared" ref="F17" si="108">SUM(F18:F21)</f>
        <v>0</v>
      </c>
      <c r="G17" s="31">
        <f t="shared" ref="G17" si="109">SUM(G18:G21)</f>
        <v>0</v>
      </c>
      <c r="H17" s="31">
        <f t="shared" ref="H17" si="110">SUM(H18:H21)</f>
        <v>0</v>
      </c>
      <c r="I17" s="31">
        <f t="shared" ref="I17" si="111">SUM(I18:I21)</f>
        <v>0</v>
      </c>
      <c r="J17" s="31">
        <f t="shared" ref="J17" si="112">SUM(J18:J21)</f>
        <v>0</v>
      </c>
      <c r="K17" s="31">
        <f t="shared" ref="K17" si="113">SUM(K18:K21)</f>
        <v>0</v>
      </c>
      <c r="L17" s="31">
        <f t="shared" ref="L17" si="114">SUM(L18:L21)</f>
        <v>0</v>
      </c>
      <c r="M17" s="31">
        <f t="shared" ref="M17" si="115">SUM(M18:M21)</f>
        <v>0</v>
      </c>
      <c r="N17" s="31">
        <f t="shared" ref="N17" si="116">SUM(N18:N21)</f>
        <v>0</v>
      </c>
      <c r="O17" s="31">
        <f t="shared" ref="O17" si="117">SUM(O18:O21)</f>
        <v>0</v>
      </c>
      <c r="P17" s="31">
        <f t="shared" ref="P17" si="118">SUM(P18:P21)</f>
        <v>0</v>
      </c>
      <c r="Q17" s="31">
        <f t="shared" ref="Q17" si="119">SUM(Q18:Q21)</f>
        <v>0</v>
      </c>
      <c r="R17" s="31">
        <f t="shared" ref="R17" si="120">SUM(R18:R21)</f>
        <v>0</v>
      </c>
      <c r="S17" s="31">
        <f t="shared" ref="S17" si="121">SUM(S18:S21)</f>
        <v>0</v>
      </c>
      <c r="T17" s="31">
        <f t="shared" ref="T17" si="122">SUM(T18:T21)</f>
        <v>0</v>
      </c>
      <c r="U17" s="31">
        <f t="shared" ref="U17" si="123">SUM(U18:U21)</f>
        <v>0</v>
      </c>
      <c r="V17" s="31">
        <f t="shared" ref="V17" si="124">SUM(V18:V21)</f>
        <v>0</v>
      </c>
      <c r="W17" s="31">
        <f t="shared" ref="W17:X17" si="125">SUM(W18:W21)</f>
        <v>0</v>
      </c>
      <c r="X17" s="31">
        <f t="shared" si="125"/>
        <v>0</v>
      </c>
    </row>
    <row r="18" spans="1:24" ht="11.25" customHeight="1" x14ac:dyDescent="0.2">
      <c r="A18" s="22" t="s">
        <v>27</v>
      </c>
      <c r="B18" s="23" t="s">
        <v>28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" si="126">SUM(C23:C24)</f>
        <v>0</v>
      </c>
      <c r="D22" s="31">
        <f t="shared" ref="D22" si="127">SUM(D23:D24)</f>
        <v>0</v>
      </c>
      <c r="E22" s="31">
        <f t="shared" ref="E22" si="128">SUM(E23:E24)</f>
        <v>0</v>
      </c>
      <c r="F22" s="31">
        <f t="shared" ref="F22" si="129">SUM(F23:F24)</f>
        <v>0</v>
      </c>
      <c r="G22" s="31">
        <f t="shared" ref="G22" si="130">SUM(G23:G24)</f>
        <v>0</v>
      </c>
      <c r="H22" s="31">
        <f t="shared" ref="H22" si="131">SUM(H23:H24)</f>
        <v>0</v>
      </c>
      <c r="I22" s="31">
        <f t="shared" ref="I22" si="132">SUM(I23:I24)</f>
        <v>0</v>
      </c>
      <c r="J22" s="31">
        <f t="shared" ref="J22" si="133">SUM(J23:J24)</f>
        <v>0</v>
      </c>
      <c r="K22" s="31">
        <f t="shared" ref="K22" si="134">SUM(K23:K24)</f>
        <v>0</v>
      </c>
      <c r="L22" s="31">
        <f t="shared" ref="L22" si="135">SUM(L23:L24)</f>
        <v>0</v>
      </c>
      <c r="M22" s="31">
        <f t="shared" ref="M22" si="136">SUM(M23:M24)</f>
        <v>0</v>
      </c>
      <c r="N22" s="31">
        <f t="shared" ref="N22" si="137">SUM(N23:N24)</f>
        <v>0</v>
      </c>
      <c r="O22" s="31">
        <f t="shared" ref="O22" si="138">SUM(O23:O24)</f>
        <v>0</v>
      </c>
      <c r="P22" s="31">
        <f t="shared" ref="P22" si="139">SUM(P23:P24)</f>
        <v>0</v>
      </c>
      <c r="Q22" s="31">
        <f t="shared" ref="Q22" si="140">SUM(Q23:Q24)</f>
        <v>0</v>
      </c>
      <c r="R22" s="31">
        <f t="shared" ref="R22" si="141">SUM(R23:R24)</f>
        <v>0</v>
      </c>
      <c r="S22" s="31">
        <f t="shared" ref="S22" si="142">SUM(S23:S24)</f>
        <v>0</v>
      </c>
      <c r="T22" s="31">
        <f t="shared" ref="T22" si="143">SUM(T23:T24)</f>
        <v>0</v>
      </c>
      <c r="U22" s="31">
        <f t="shared" ref="U22" si="144">SUM(U23:U24)</f>
        <v>0</v>
      </c>
      <c r="V22" s="31">
        <f t="shared" ref="V22" si="145">SUM(V23:V24)</f>
        <v>0</v>
      </c>
      <c r="W22" s="31">
        <f t="shared" ref="W22:X22" si="146">SUM(W23:W24)</f>
        <v>0</v>
      </c>
      <c r="X22" s="31">
        <f t="shared" si="146"/>
        <v>0</v>
      </c>
    </row>
    <row r="23" spans="1:24" ht="11.25" customHeight="1" x14ac:dyDescent="0.2">
      <c r="A23" s="22" t="s">
        <v>37</v>
      </c>
      <c r="B23" s="23" t="s">
        <v>38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47">SUM(C27,C33)</f>
        <v>242131.46163886503</v>
      </c>
      <c r="D26" s="31">
        <f t="shared" ref="D26" si="148">SUM(D27,D33)</f>
        <v>246346.42944797938</v>
      </c>
      <c r="E26" s="31">
        <f t="shared" ref="E26" si="149">SUM(E27,E33)</f>
        <v>249426.95318410144</v>
      </c>
      <c r="F26" s="31">
        <f t="shared" ref="F26" si="150">SUM(F27,F33)</f>
        <v>251845.34714703355</v>
      </c>
      <c r="G26" s="31">
        <f t="shared" ref="G26" si="151">SUM(G27,G33)</f>
        <v>257501.97997420467</v>
      </c>
      <c r="H26" s="31">
        <f t="shared" ref="H26" si="152">SUM(H27,H33)</f>
        <v>256508.96800171968</v>
      </c>
      <c r="I26" s="31">
        <f t="shared" ref="I26" si="153">SUM(I27,I33)</f>
        <v>260233.57575494403</v>
      </c>
      <c r="J26" s="31">
        <f t="shared" ref="J26" si="154">SUM(J27,J33)</f>
        <v>262454.44577042136</v>
      </c>
      <c r="K26" s="31">
        <f t="shared" ref="K26" si="155">SUM(K27,K33)</f>
        <v>257109.83909200339</v>
      </c>
      <c r="L26" s="31">
        <f t="shared" ref="L26" si="156">SUM(L27,L33)</f>
        <v>249708.83895356831</v>
      </c>
      <c r="M26" s="31">
        <f t="shared" ref="M26" si="157">SUM(M27,M33)</f>
        <v>247540.06722012034</v>
      </c>
      <c r="N26" s="31">
        <f t="shared" ref="N26" si="158">SUM(N27,N33)</f>
        <v>245526.30426139297</v>
      </c>
      <c r="O26" s="31">
        <f t="shared" ref="O26" si="159">SUM(O27,O33)</f>
        <v>235718.42211865858</v>
      </c>
      <c r="P26" s="31">
        <f t="shared" ref="P26" si="160">SUM(P27,P33)</f>
        <v>234551.40550386929</v>
      </c>
      <c r="Q26" s="31">
        <f t="shared" ref="Q26" si="161">SUM(Q27,Q33)</f>
        <v>237560.39439638864</v>
      </c>
      <c r="R26" s="31">
        <f t="shared" ref="R26" si="162">SUM(R27,R33)</f>
        <v>240743.21083662935</v>
      </c>
      <c r="S26" s="31">
        <f t="shared" ref="S26" si="163">SUM(S27,S33)</f>
        <v>246647.42787790197</v>
      </c>
      <c r="T26" s="31">
        <f t="shared" ref="T26" si="164">SUM(T27,T33)</f>
        <v>250735.54078589845</v>
      </c>
      <c r="U26" s="31">
        <f t="shared" ref="U26" si="165">SUM(U27,U33)</f>
        <v>250411.21983576959</v>
      </c>
      <c r="V26" s="31">
        <f t="shared" ref="V26" si="166">SUM(V27,V33)</f>
        <v>252113.52811779876</v>
      </c>
      <c r="W26" s="31">
        <f t="shared" ref="W26:X26" si="167">SUM(W27,W33)</f>
        <v>219948.99398624245</v>
      </c>
      <c r="X26" s="31">
        <f t="shared" si="167"/>
        <v>237290.03569045567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" si="168">SUM(C28:C32)</f>
        <v>0</v>
      </c>
      <c r="D27" s="42">
        <f t="shared" ref="D27" si="169">SUM(D28:D32)</f>
        <v>0</v>
      </c>
      <c r="E27" s="42">
        <f t="shared" ref="E27" si="170">SUM(E28:E32)</f>
        <v>0</v>
      </c>
      <c r="F27" s="42">
        <f t="shared" ref="F27" si="171">SUM(F28:F32)</f>
        <v>0</v>
      </c>
      <c r="G27" s="42">
        <f t="shared" ref="G27" si="172">SUM(G28:G32)</f>
        <v>0</v>
      </c>
      <c r="H27" s="42">
        <f t="shared" ref="H27" si="173">SUM(H28:H32)</f>
        <v>0</v>
      </c>
      <c r="I27" s="42">
        <f t="shared" ref="I27" si="174">SUM(I28:I32)</f>
        <v>0</v>
      </c>
      <c r="J27" s="42">
        <f t="shared" ref="J27" si="175">SUM(J28:J32)</f>
        <v>0</v>
      </c>
      <c r="K27" s="42">
        <f t="shared" ref="K27" si="176">SUM(K28:K32)</f>
        <v>0</v>
      </c>
      <c r="L27" s="42">
        <f t="shared" ref="L27" si="177">SUM(L28:L32)</f>
        <v>0</v>
      </c>
      <c r="M27" s="42">
        <f t="shared" ref="M27" si="178">SUM(M28:M32)</f>
        <v>0</v>
      </c>
      <c r="N27" s="42">
        <f t="shared" ref="N27" si="179">SUM(N28:N32)</f>
        <v>0</v>
      </c>
      <c r="O27" s="42">
        <f t="shared" ref="O27" si="180">SUM(O28:O32)</f>
        <v>0</v>
      </c>
      <c r="P27" s="42">
        <f t="shared" ref="P27" si="181">SUM(P28:P32)</f>
        <v>0</v>
      </c>
      <c r="Q27" s="42">
        <f t="shared" ref="Q27" si="182">SUM(Q28:Q32)</f>
        <v>0</v>
      </c>
      <c r="R27" s="42">
        <f t="shared" ref="R27" si="183">SUM(R28:R32)</f>
        <v>0</v>
      </c>
      <c r="S27" s="42">
        <f t="shared" ref="S27" si="184">SUM(S28:S32)</f>
        <v>0</v>
      </c>
      <c r="T27" s="42">
        <f t="shared" ref="T27" si="185">SUM(T28:T32)</f>
        <v>0</v>
      </c>
      <c r="U27" s="42">
        <f t="shared" ref="U27" si="186">SUM(U28:U32)</f>
        <v>0</v>
      </c>
      <c r="V27" s="42">
        <f t="shared" ref="V27" si="187">SUM(V28:V32)</f>
        <v>0</v>
      </c>
      <c r="W27" s="42">
        <f t="shared" ref="W27:X27" si="188">SUM(W28:W32)</f>
        <v>0</v>
      </c>
      <c r="X27" s="42">
        <f t="shared" si="188"/>
        <v>0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" si="189">SUM(C34:C50)</f>
        <v>242131.46163886503</v>
      </c>
      <c r="D33" s="42">
        <f t="shared" ref="D33" si="190">SUM(D34:D50)</f>
        <v>246346.42944797938</v>
      </c>
      <c r="E33" s="42">
        <f t="shared" ref="E33" si="191">SUM(E34:E50)</f>
        <v>249426.95318410144</v>
      </c>
      <c r="F33" s="42">
        <f t="shared" ref="F33" si="192">SUM(F34:F50)</f>
        <v>251845.34714703355</v>
      </c>
      <c r="G33" s="42">
        <f t="shared" ref="G33" si="193">SUM(G34:G50)</f>
        <v>257501.97997420467</v>
      </c>
      <c r="H33" s="42">
        <f t="shared" ref="H33" si="194">SUM(H34:H50)</f>
        <v>256508.96800171968</v>
      </c>
      <c r="I33" s="42">
        <f t="shared" ref="I33" si="195">SUM(I34:I50)</f>
        <v>260233.57575494403</v>
      </c>
      <c r="J33" s="42">
        <f t="shared" ref="J33" si="196">SUM(J34:J50)</f>
        <v>262454.44577042136</v>
      </c>
      <c r="K33" s="42">
        <f t="shared" ref="K33" si="197">SUM(K34:K50)</f>
        <v>257109.83909200339</v>
      </c>
      <c r="L33" s="42">
        <f t="shared" ref="L33" si="198">SUM(L34:L50)</f>
        <v>249708.83895356831</v>
      </c>
      <c r="M33" s="42">
        <f t="shared" ref="M33" si="199">SUM(M34:M50)</f>
        <v>247540.06722012034</v>
      </c>
      <c r="N33" s="42">
        <f t="shared" ref="N33" si="200">SUM(N34:N50)</f>
        <v>245526.30426139297</v>
      </c>
      <c r="O33" s="42">
        <f t="shared" ref="O33" si="201">SUM(O34:O50)</f>
        <v>235718.42211865858</v>
      </c>
      <c r="P33" s="42">
        <f t="shared" ref="P33" si="202">SUM(P34:P50)</f>
        <v>234551.40550386929</v>
      </c>
      <c r="Q33" s="42">
        <f t="shared" ref="Q33" si="203">SUM(Q34:Q50)</f>
        <v>237560.39439638864</v>
      </c>
      <c r="R33" s="42">
        <f t="shared" ref="R33" si="204">SUM(R34:R50)</f>
        <v>240743.21083662935</v>
      </c>
      <c r="S33" s="42">
        <f t="shared" ref="S33" si="205">SUM(S34:S50)</f>
        <v>246647.42787790197</v>
      </c>
      <c r="T33" s="42">
        <f t="shared" ref="T33" si="206">SUM(T34:T50)</f>
        <v>250735.54078589845</v>
      </c>
      <c r="U33" s="42">
        <f t="shared" ref="U33" si="207">SUM(U34:U50)</f>
        <v>250411.21983576959</v>
      </c>
      <c r="V33" s="42">
        <f t="shared" ref="V33" si="208">SUM(V34:V50)</f>
        <v>252113.52811779876</v>
      </c>
      <c r="W33" s="42">
        <f t="shared" ref="W33:X33" si="209">SUM(W34:W50)</f>
        <v>219948.99398624245</v>
      </c>
      <c r="X33" s="42">
        <f t="shared" si="209"/>
        <v>237290.03569045567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3657.1116938950986</v>
      </c>
      <c r="D36" s="30">
        <v>3848.4730868443676</v>
      </c>
      <c r="E36" s="30">
        <v>4079.6148753224411</v>
      </c>
      <c r="F36" s="30">
        <v>4223.0121238177126</v>
      </c>
      <c r="G36" s="30">
        <v>4550.9928632846086</v>
      </c>
      <c r="H36" s="30">
        <v>4686.8214961306967</v>
      </c>
      <c r="I36" s="30">
        <v>4841.7960447119513</v>
      </c>
      <c r="J36" s="30">
        <v>4821.6225279449691</v>
      </c>
      <c r="K36" s="30">
        <v>4962.6530524505579</v>
      </c>
      <c r="L36" s="30">
        <v>5152.769217540842</v>
      </c>
      <c r="M36" s="30">
        <v>5199.6279449699059</v>
      </c>
      <c r="N36" s="30">
        <v>5404.6846947549448</v>
      </c>
      <c r="O36" s="30">
        <v>5379.718916595014</v>
      </c>
      <c r="P36" s="30">
        <v>5688.2838349097165</v>
      </c>
      <c r="Q36" s="30">
        <v>5767.1035253654336</v>
      </c>
      <c r="R36" s="30">
        <v>5899.8538263112623</v>
      </c>
      <c r="S36" s="30">
        <v>5912.2981943250225</v>
      </c>
      <c r="T36" s="30">
        <v>5998.5307824591573</v>
      </c>
      <c r="U36" s="30">
        <v>5960.1435081685286</v>
      </c>
      <c r="V36" s="30">
        <v>5993.767755803955</v>
      </c>
      <c r="W36" s="30">
        <v>5060.673860705072</v>
      </c>
      <c r="X36" s="30">
        <v>5262.4261392949256</v>
      </c>
    </row>
    <row r="37" spans="1:24" ht="11.25" customHeight="1" x14ac:dyDescent="0.2">
      <c r="A37" s="39" t="s">
        <v>61</v>
      </c>
      <c r="B37" s="23" t="s">
        <v>62</v>
      </c>
      <c r="C37" s="30">
        <v>109296.40077386072</v>
      </c>
      <c r="D37" s="30">
        <v>107708.09939810832</v>
      </c>
      <c r="E37" s="30">
        <v>105831.3487532244</v>
      </c>
      <c r="F37" s="30">
        <v>102085.91926053309</v>
      </c>
      <c r="G37" s="30">
        <v>98805.346775580372</v>
      </c>
      <c r="H37" s="30">
        <v>94101.835167669808</v>
      </c>
      <c r="I37" s="30">
        <v>90823.533447979353</v>
      </c>
      <c r="J37" s="30">
        <v>87673.125365434214</v>
      </c>
      <c r="K37" s="30">
        <v>83227.582287188299</v>
      </c>
      <c r="L37" s="30">
        <v>80058.876784178836</v>
      </c>
      <c r="M37" s="30">
        <v>75473.219088564059</v>
      </c>
      <c r="N37" s="30">
        <v>72662.079105760946</v>
      </c>
      <c r="O37" s="30">
        <v>67455.494926913132</v>
      </c>
      <c r="P37" s="30">
        <v>65356.451504729157</v>
      </c>
      <c r="Q37" s="30">
        <v>65095.679191745483</v>
      </c>
      <c r="R37" s="30">
        <v>64130.521496130707</v>
      </c>
      <c r="S37" s="30">
        <v>64346.865864144449</v>
      </c>
      <c r="T37" s="30">
        <v>64786.280911435933</v>
      </c>
      <c r="U37" s="30">
        <v>64816.291831470342</v>
      </c>
      <c r="V37" s="30">
        <v>66234.400257953559</v>
      </c>
      <c r="W37" s="30">
        <v>56933.960619088568</v>
      </c>
      <c r="X37" s="30">
        <v>62049.202837489247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8.8907996560619096E-2</v>
      </c>
      <c r="S38" s="30">
        <v>2.9320722269991408E-2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</row>
    <row r="41" spans="1:24" ht="11.25" customHeight="1" x14ac:dyDescent="0.2">
      <c r="A41" s="39" t="s">
        <v>69</v>
      </c>
      <c r="B41" s="23" t="s">
        <v>70</v>
      </c>
      <c r="C41" s="30">
        <v>12.553740326741188</v>
      </c>
      <c r="D41" s="30">
        <v>13.599914015477214</v>
      </c>
      <c r="E41" s="30">
        <v>16.738349097162512</v>
      </c>
      <c r="F41" s="30">
        <v>16.499484092863284</v>
      </c>
      <c r="G41" s="30">
        <v>4.184608770421324</v>
      </c>
      <c r="H41" s="30">
        <v>2.0533963886500435</v>
      </c>
      <c r="I41" s="30">
        <v>4.1068787618228706</v>
      </c>
      <c r="J41" s="30">
        <v>5.1365434221840083</v>
      </c>
      <c r="K41" s="30">
        <v>4.1074806534823729</v>
      </c>
      <c r="L41" s="30">
        <v>2.0549441100601888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1.026999140154772</v>
      </c>
      <c r="T41" s="30">
        <v>1.6453138435081684</v>
      </c>
      <c r="U41" s="30">
        <v>4.110060189165949E-2</v>
      </c>
      <c r="V41" s="30">
        <v>0</v>
      </c>
      <c r="W41" s="30">
        <v>7.2914875322441966E-2</v>
      </c>
      <c r="X41" s="30">
        <v>7.3258813413585547E-2</v>
      </c>
    </row>
    <row r="42" spans="1:24" ht="11.25" customHeight="1" x14ac:dyDescent="0.2">
      <c r="A42" s="39" t="s">
        <v>71</v>
      </c>
      <c r="B42" s="23" t="s">
        <v>72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1.049785038693035</v>
      </c>
      <c r="K42" s="30">
        <v>1.049785038693035</v>
      </c>
      <c r="L42" s="30">
        <v>1.0496990541702489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129164.43051246776</v>
      </c>
      <c r="D43" s="30">
        <v>134776.25704901121</v>
      </c>
      <c r="E43" s="30">
        <v>139499.25120645744</v>
      </c>
      <c r="F43" s="30">
        <v>145519.91627858987</v>
      </c>
      <c r="G43" s="30">
        <v>154133.81264832334</v>
      </c>
      <c r="H43" s="30">
        <v>157704.6038572657</v>
      </c>
      <c r="I43" s="30">
        <v>164557.46543680131</v>
      </c>
      <c r="J43" s="30">
        <v>169951.02779965606</v>
      </c>
      <c r="K43" s="30">
        <v>168898.63204127253</v>
      </c>
      <c r="L43" s="30">
        <v>164489.99088822008</v>
      </c>
      <c r="M43" s="30">
        <v>166859.81648925188</v>
      </c>
      <c r="N43" s="30">
        <v>167454.01475150476</v>
      </c>
      <c r="O43" s="30">
        <v>162877.07379535679</v>
      </c>
      <c r="P43" s="30">
        <v>163495.52080911436</v>
      </c>
      <c r="Q43" s="30">
        <v>166684.55166208083</v>
      </c>
      <c r="R43" s="30">
        <v>170698.73121496127</v>
      </c>
      <c r="S43" s="30">
        <v>176373.13527257091</v>
      </c>
      <c r="T43" s="30">
        <v>179934.51757007733</v>
      </c>
      <c r="U43" s="30">
        <v>179620.27899312126</v>
      </c>
      <c r="V43" s="30">
        <v>179872.07102407567</v>
      </c>
      <c r="W43" s="30">
        <v>157942.54764058467</v>
      </c>
      <c r="X43" s="30">
        <v>169965.11462424762</v>
      </c>
    </row>
    <row r="44" spans="1:24" ht="11.25" customHeight="1" x14ac:dyDescent="0.2">
      <c r="A44" s="39" t="s">
        <v>75</v>
      </c>
      <c r="B44" s="23" t="s">
        <v>76</v>
      </c>
      <c r="C44" s="30">
        <v>0.96491831470335332</v>
      </c>
      <c r="D44" s="30">
        <v>0</v>
      </c>
      <c r="E44" s="30">
        <v>0</v>
      </c>
      <c r="F44" s="30">
        <v>0</v>
      </c>
      <c r="G44" s="30">
        <v>0</v>
      </c>
      <c r="H44" s="30">
        <v>9.6493551160791053</v>
      </c>
      <c r="I44" s="30">
        <v>1.9298366294067071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0.95537403267411869</v>
      </c>
      <c r="Q44" s="30">
        <v>0</v>
      </c>
      <c r="R44" s="30">
        <v>0</v>
      </c>
      <c r="S44" s="30">
        <v>0</v>
      </c>
      <c r="T44" s="30">
        <v>0</v>
      </c>
      <c r="U44" s="30">
        <v>9.8366294067067928E-2</v>
      </c>
      <c r="V44" s="30">
        <v>4.6775580395528808E-2</v>
      </c>
      <c r="W44" s="30">
        <v>7.3602751504729141E-2</v>
      </c>
      <c r="X44" s="30">
        <v>0.2465176268271711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4.0047291487532233</v>
      </c>
      <c r="I45" s="30">
        <v>4.7441100601891657</v>
      </c>
      <c r="J45" s="30">
        <v>2.4837489251934648</v>
      </c>
      <c r="K45" s="30">
        <v>15.814445399828029</v>
      </c>
      <c r="L45" s="30">
        <v>4.0974204643164223</v>
      </c>
      <c r="M45" s="30">
        <v>7.4036973344797934</v>
      </c>
      <c r="N45" s="30">
        <v>5.525709372312984</v>
      </c>
      <c r="O45" s="30">
        <v>6.1344797936371442</v>
      </c>
      <c r="P45" s="30">
        <v>10.193981083404989</v>
      </c>
      <c r="Q45" s="30">
        <v>13.06001719690456</v>
      </c>
      <c r="R45" s="30">
        <v>14.015391229578681</v>
      </c>
      <c r="S45" s="30">
        <v>14.072226999140153</v>
      </c>
      <c r="T45" s="30">
        <v>14.566208082545142</v>
      </c>
      <c r="U45" s="30">
        <v>13.666723989681858</v>
      </c>
      <c r="V45" s="30">
        <v>13.19165950128977</v>
      </c>
      <c r="W45" s="30">
        <v>11.592777300085981</v>
      </c>
      <c r="X45" s="30">
        <v>12.867239896818569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0</v>
      </c>
      <c r="D50" s="30">
        <v>0</v>
      </c>
      <c r="E50" s="30">
        <v>0</v>
      </c>
      <c r="F50" s="30">
        <v>0</v>
      </c>
      <c r="G50" s="30">
        <v>7.643078245915734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0.69931212381771268</v>
      </c>
      <c r="V50" s="30">
        <v>5.0644883920894231E-2</v>
      </c>
      <c r="W50" s="30">
        <v>7.2570937231298357E-2</v>
      </c>
      <c r="X50" s="30">
        <v>0.10507308684436802</v>
      </c>
    </row>
    <row r="51" spans="1:24" ht="11.25" customHeight="1" x14ac:dyDescent="0.2">
      <c r="A51" s="24" t="s">
        <v>89</v>
      </c>
      <c r="B51" s="25" t="s">
        <v>90</v>
      </c>
      <c r="C51" s="31">
        <v>373.19423903697339</v>
      </c>
      <c r="D51" s="31">
        <v>445.87265692175407</v>
      </c>
      <c r="E51" s="31">
        <v>460.38263112639731</v>
      </c>
      <c r="F51" s="31">
        <v>489.29518486672401</v>
      </c>
      <c r="G51" s="31">
        <v>508.00550300945827</v>
      </c>
      <c r="H51" s="31">
        <v>576.02596732588131</v>
      </c>
      <c r="I51" s="31">
        <v>687.80008598452264</v>
      </c>
      <c r="J51" s="31">
        <v>774.83671539122963</v>
      </c>
      <c r="K51" s="31">
        <v>828.89312123817717</v>
      </c>
      <c r="L51" s="31">
        <v>959.951762682717</v>
      </c>
      <c r="M51" s="31">
        <v>1099.7869303525365</v>
      </c>
      <c r="N51" s="31">
        <v>1215.5530524505589</v>
      </c>
      <c r="O51" s="31">
        <v>1290.9876182287187</v>
      </c>
      <c r="P51" s="31">
        <v>1377.535683576956</v>
      </c>
      <c r="Q51" s="31">
        <v>1472.1895958727428</v>
      </c>
      <c r="R51" s="31">
        <v>1547.3188306104898</v>
      </c>
      <c r="S51" s="31">
        <v>1583.986672398968</v>
      </c>
      <c r="T51" s="31">
        <v>1542.6902837489254</v>
      </c>
      <c r="U51" s="31">
        <v>1582.8328460877042</v>
      </c>
      <c r="V51" s="31">
        <v>1819.9204643164228</v>
      </c>
      <c r="W51" s="31">
        <v>1692.6207222699909</v>
      </c>
      <c r="X51" s="31">
        <v>2020.1338779019768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" si="210">SUM(C53:C70)</f>
        <v>711.24565778159922</v>
      </c>
      <c r="D52" s="31">
        <f t="shared" ref="D52" si="211">SUM(D53:D70)</f>
        <v>837.95098882201205</v>
      </c>
      <c r="E52" s="31">
        <f t="shared" ref="E52" si="212">SUM(E53:E70)</f>
        <v>1111.5539982803093</v>
      </c>
      <c r="F52" s="31">
        <f t="shared" ref="F52" si="213">SUM(F53:F70)</f>
        <v>1378.2826311263973</v>
      </c>
      <c r="G52" s="31">
        <f t="shared" ref="G52" si="214">SUM(G53:G70)</f>
        <v>1878.1439380911436</v>
      </c>
      <c r="H52" s="31">
        <f t="shared" ref="H52" si="215">SUM(H53:H70)</f>
        <v>3128.4061049011175</v>
      </c>
      <c r="I52" s="31">
        <f t="shared" ref="I52" si="216">SUM(I53:I70)</f>
        <v>5179.2452278589844</v>
      </c>
      <c r="J52" s="31">
        <f t="shared" ref="J52" si="217">SUM(J53:J70)</f>
        <v>7241.2651762682726</v>
      </c>
      <c r="K52" s="31">
        <f t="shared" ref="K52" si="218">SUM(K53:K70)</f>
        <v>8930.9944110060169</v>
      </c>
      <c r="L52" s="31">
        <f t="shared" ref="L52" si="219">SUM(L53:L70)</f>
        <v>10557.608082545139</v>
      </c>
      <c r="M52" s="31">
        <f t="shared" ref="M52" si="220">SUM(M53:M70)</f>
        <v>11981.646431642306</v>
      </c>
      <c r="N52" s="31">
        <f t="shared" ref="N52" si="221">SUM(N53:N70)</f>
        <v>12649.139638865005</v>
      </c>
      <c r="O52" s="31">
        <f t="shared" ref="O52" si="222">SUM(O53:O70)</f>
        <v>13489.490627687017</v>
      </c>
      <c r="P52" s="31">
        <f t="shared" ref="P52" si="223">SUM(P53:P70)</f>
        <v>11998.921152192604</v>
      </c>
      <c r="Q52" s="31">
        <f t="shared" ref="Q52" si="224">SUM(Q53:Q70)</f>
        <v>12971.926999140154</v>
      </c>
      <c r="R52" s="31">
        <f t="shared" ref="R52" si="225">SUM(R53:R70)</f>
        <v>12973.384522785896</v>
      </c>
      <c r="S52" s="31">
        <f t="shared" ref="S52" si="226">SUM(S53:S70)</f>
        <v>12641.043250214962</v>
      </c>
      <c r="T52" s="31">
        <f t="shared" ref="T52" si="227">SUM(T53:T70)</f>
        <v>13790.023731728286</v>
      </c>
      <c r="U52" s="31">
        <f t="shared" ref="U52" si="228">SUM(U53:U70)</f>
        <v>15220.347549441098</v>
      </c>
      <c r="V52" s="31">
        <f t="shared" ref="V52" si="229">SUM(V53:V70)</f>
        <v>15739.14514187446</v>
      </c>
      <c r="W52" s="31">
        <f t="shared" ref="W52:X52" si="230">SUM(W53:W70)</f>
        <v>15927.72820292347</v>
      </c>
      <c r="X52" s="31">
        <f t="shared" si="230"/>
        <v>16609.515735167664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19.060189165950128</v>
      </c>
      <c r="L61" s="30">
        <v>22.285726569217537</v>
      </c>
      <c r="M61" s="30">
        <v>27.66044711951848</v>
      </c>
      <c r="N61" s="30">
        <v>70.705760963026663</v>
      </c>
      <c r="O61" s="30">
        <v>98.272312983662928</v>
      </c>
      <c r="P61" s="30">
        <v>116.57497850386929</v>
      </c>
      <c r="Q61" s="30">
        <v>122.9090283748925</v>
      </c>
      <c r="R61" s="30">
        <v>127.30971625107482</v>
      </c>
      <c r="S61" s="30">
        <v>132.15932932072226</v>
      </c>
      <c r="T61" s="30">
        <v>150.3487532244196</v>
      </c>
      <c r="U61" s="30">
        <v>154.45563198624245</v>
      </c>
      <c r="V61" s="30">
        <v>158.80386930352535</v>
      </c>
      <c r="W61" s="30">
        <v>172.9438521066208</v>
      </c>
      <c r="X61" s="30">
        <v>108.50980223559759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13.50094582975064</v>
      </c>
      <c r="H63" s="30">
        <v>7.9242476354256217</v>
      </c>
      <c r="I63" s="30">
        <v>9.1719690455717942</v>
      </c>
      <c r="J63" s="30">
        <v>14.341272570937226</v>
      </c>
      <c r="K63" s="30">
        <v>16.250644883920891</v>
      </c>
      <c r="L63" s="30">
        <v>16.194067067927769</v>
      </c>
      <c r="M63" s="30">
        <v>22.884866723989685</v>
      </c>
      <c r="N63" s="30">
        <v>27.815047291487531</v>
      </c>
      <c r="O63" s="30">
        <v>29.08340498710232</v>
      </c>
      <c r="P63" s="30">
        <v>25.11874462596732</v>
      </c>
      <c r="Q63" s="30">
        <v>21.699054170249347</v>
      </c>
      <c r="R63" s="30">
        <v>20.96723989681858</v>
      </c>
      <c r="S63" s="30">
        <v>10.632244196044709</v>
      </c>
      <c r="T63" s="30">
        <v>7.6145313843508156</v>
      </c>
      <c r="U63" s="30">
        <v>5.985640584694754</v>
      </c>
      <c r="V63" s="30">
        <v>3.7319002579535674</v>
      </c>
      <c r="W63" s="30">
        <v>3.4571797076526223</v>
      </c>
      <c r="X63" s="30">
        <v>2.5484952708512467</v>
      </c>
    </row>
    <row r="64" spans="1:24" ht="11.25" customHeight="1" x14ac:dyDescent="0.2">
      <c r="A64" s="22" t="s">
        <v>115</v>
      </c>
      <c r="B64" s="23" t="s">
        <v>116</v>
      </c>
      <c r="C64" s="30">
        <v>58.684436801375753</v>
      </c>
      <c r="D64" s="30">
        <v>65.778159931212372</v>
      </c>
      <c r="E64" s="30">
        <v>159.29939810834048</v>
      </c>
      <c r="F64" s="30">
        <v>242.55485812553741</v>
      </c>
      <c r="G64" s="30">
        <v>292.78177128116943</v>
      </c>
      <c r="H64" s="30">
        <v>535.54617368873608</v>
      </c>
      <c r="I64" s="30">
        <v>832.1007738607052</v>
      </c>
      <c r="J64" s="30">
        <v>1076.6572656921753</v>
      </c>
      <c r="K64" s="30">
        <v>1675.202321582115</v>
      </c>
      <c r="L64" s="30">
        <v>2051.8412725709372</v>
      </c>
      <c r="M64" s="30">
        <v>2454.8877042132422</v>
      </c>
      <c r="N64" s="30">
        <v>2505.2336199484093</v>
      </c>
      <c r="O64" s="30">
        <v>2439.2650042992263</v>
      </c>
      <c r="P64" s="30">
        <v>2267.6435081685295</v>
      </c>
      <c r="Q64" s="30">
        <v>2260.4869303525361</v>
      </c>
      <c r="R64" s="30">
        <v>2304.7265692175411</v>
      </c>
      <c r="S64" s="30">
        <v>2279.94290627687</v>
      </c>
      <c r="T64" s="30">
        <v>2411.3583834909714</v>
      </c>
      <c r="U64" s="30">
        <v>2591.8847807394668</v>
      </c>
      <c r="V64" s="30">
        <v>2699.2638865004301</v>
      </c>
      <c r="W64" s="30">
        <v>2659.9758383490971</v>
      </c>
      <c r="X64" s="30">
        <v>3024.75588993981</v>
      </c>
    </row>
    <row r="65" spans="1:24" ht="11.25" customHeight="1" x14ac:dyDescent="0.2">
      <c r="A65" s="22" t="s">
        <v>117</v>
      </c>
      <c r="B65" s="23" t="s">
        <v>118</v>
      </c>
      <c r="C65" s="30">
        <v>237.86268271711089</v>
      </c>
      <c r="D65" s="30">
        <v>328.28693035253656</v>
      </c>
      <c r="E65" s="30">
        <v>506.95511607910566</v>
      </c>
      <c r="F65" s="30">
        <v>702.67635425623382</v>
      </c>
      <c r="G65" s="30">
        <v>641.94591573516766</v>
      </c>
      <c r="H65" s="30">
        <v>970.20567497850379</v>
      </c>
      <c r="I65" s="30">
        <v>1686.667239896818</v>
      </c>
      <c r="J65" s="30">
        <v>1679.7328460877045</v>
      </c>
      <c r="K65" s="30">
        <v>1067.9777300085982</v>
      </c>
      <c r="L65" s="30">
        <v>510.85227858985388</v>
      </c>
      <c r="M65" s="30">
        <v>551.96405846947539</v>
      </c>
      <c r="N65" s="30">
        <v>415.65546001719696</v>
      </c>
      <c r="O65" s="30">
        <v>300.96809974204632</v>
      </c>
      <c r="P65" s="30">
        <v>197.46818572656917</v>
      </c>
      <c r="Q65" s="30">
        <v>358.67360275150469</v>
      </c>
      <c r="R65" s="30">
        <v>416.44067067927767</v>
      </c>
      <c r="S65" s="30">
        <v>326.28314703353391</v>
      </c>
      <c r="T65" s="30">
        <v>501.44325021496127</v>
      </c>
      <c r="U65" s="30">
        <v>488.57188306104905</v>
      </c>
      <c r="V65" s="30">
        <v>458.85073086844369</v>
      </c>
      <c r="W65" s="30">
        <v>426.09673258813405</v>
      </c>
      <c r="X65" s="30">
        <v>453.42467755803955</v>
      </c>
    </row>
    <row r="66" spans="1:24" ht="11.25" customHeight="1" x14ac:dyDescent="0.2">
      <c r="A66" s="22" t="s">
        <v>119</v>
      </c>
      <c r="B66" s="23" t="s">
        <v>120</v>
      </c>
      <c r="C66" s="30">
        <v>400.32957867583832</v>
      </c>
      <c r="D66" s="30">
        <v>425.92467755803955</v>
      </c>
      <c r="E66" s="30">
        <v>423.74600171969053</v>
      </c>
      <c r="F66" s="30">
        <v>429.61908856405853</v>
      </c>
      <c r="G66" s="30">
        <v>920.22674118658631</v>
      </c>
      <c r="H66" s="30">
        <v>1468.8736027515047</v>
      </c>
      <c r="I66" s="30">
        <v>2045.0782459157349</v>
      </c>
      <c r="J66" s="30">
        <v>3760.5840928632852</v>
      </c>
      <c r="K66" s="30">
        <v>5863.8152192605312</v>
      </c>
      <c r="L66" s="30">
        <v>7880.4715391229556</v>
      </c>
      <c r="M66" s="30">
        <v>8872.4306104901134</v>
      </c>
      <c r="N66" s="30">
        <v>9613.2486672398954</v>
      </c>
      <c r="O66" s="30">
        <v>10605.962510748066</v>
      </c>
      <c r="P66" s="30">
        <v>9387.9769561478915</v>
      </c>
      <c r="Q66" s="30">
        <v>10200.361650902836</v>
      </c>
      <c r="R66" s="30">
        <v>10100.04849527085</v>
      </c>
      <c r="S66" s="30">
        <v>9888.1457437661211</v>
      </c>
      <c r="T66" s="30">
        <v>10717.569389509887</v>
      </c>
      <c r="U66" s="30">
        <v>11978.763972484949</v>
      </c>
      <c r="V66" s="30">
        <v>12417.189509888218</v>
      </c>
      <c r="W66" s="30">
        <v>12664.517368873599</v>
      </c>
      <c r="X66" s="30">
        <v>13018.881427343074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14.368959587274292</v>
      </c>
      <c r="D69" s="30">
        <v>17.961220980223562</v>
      </c>
      <c r="E69" s="30">
        <v>21.553482373172827</v>
      </c>
      <c r="F69" s="30">
        <v>3.4323301805674982</v>
      </c>
      <c r="G69" s="30">
        <v>9.6885640584694777</v>
      </c>
      <c r="H69" s="30">
        <v>145.85640584694752</v>
      </c>
      <c r="I69" s="30">
        <v>606.2269991401547</v>
      </c>
      <c r="J69" s="30">
        <v>709.94969905417008</v>
      </c>
      <c r="K69" s="30">
        <v>288.68830610490113</v>
      </c>
      <c r="L69" s="30">
        <v>75.963198624247639</v>
      </c>
      <c r="M69" s="30">
        <v>51.818744625967341</v>
      </c>
      <c r="N69" s="30">
        <v>16.4810834049871</v>
      </c>
      <c r="O69" s="30">
        <v>15.939294926913156</v>
      </c>
      <c r="P69" s="30">
        <v>4.1387790197764405</v>
      </c>
      <c r="Q69" s="30">
        <v>7.7967325881341356</v>
      </c>
      <c r="R69" s="30">
        <v>3.8918314703353385</v>
      </c>
      <c r="S69" s="30">
        <v>3.8798796216681</v>
      </c>
      <c r="T69" s="30">
        <v>1.6894239036973344</v>
      </c>
      <c r="U69" s="30">
        <v>0.68564058469475497</v>
      </c>
      <c r="V69" s="30">
        <v>1.3052450558899396</v>
      </c>
      <c r="W69" s="30">
        <v>0.73723129836629409</v>
      </c>
      <c r="X69" s="30">
        <v>1.395442820292347</v>
      </c>
    </row>
    <row r="70" spans="1:24" ht="11.25" customHeight="1" x14ac:dyDescent="0.2">
      <c r="A70" s="22" t="s">
        <v>127</v>
      </c>
      <c r="B70" s="23" t="s">
        <v>128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" si="231">SUM(C72:C73)</f>
        <v>0</v>
      </c>
      <c r="D71" s="31">
        <f t="shared" ref="D71" si="232">SUM(D72:D73)</f>
        <v>0</v>
      </c>
      <c r="E71" s="31">
        <f t="shared" ref="E71" si="233">SUM(E72:E73)</f>
        <v>0</v>
      </c>
      <c r="F71" s="31">
        <f t="shared" ref="F71" si="234">SUM(F72:F73)</f>
        <v>0</v>
      </c>
      <c r="G71" s="31">
        <f t="shared" ref="G71" si="235">SUM(G72:G73)</f>
        <v>0</v>
      </c>
      <c r="H71" s="31">
        <f t="shared" ref="H71" si="236">SUM(H72:H73)</f>
        <v>0</v>
      </c>
      <c r="I71" s="31">
        <f t="shared" ref="I71" si="237">SUM(I72:I73)</f>
        <v>0</v>
      </c>
      <c r="J71" s="31">
        <f t="shared" ref="J71" si="238">SUM(J72:J73)</f>
        <v>0</v>
      </c>
      <c r="K71" s="31">
        <f t="shared" ref="K71" si="239">SUM(K72:K73)</f>
        <v>0</v>
      </c>
      <c r="L71" s="31">
        <f t="shared" ref="L71" si="240">SUM(L72:L73)</f>
        <v>0</v>
      </c>
      <c r="M71" s="31">
        <f t="shared" ref="M71" si="241">SUM(M72:M73)</f>
        <v>0</v>
      </c>
      <c r="N71" s="31">
        <f t="shared" ref="N71" si="242">SUM(N72:N73)</f>
        <v>0</v>
      </c>
      <c r="O71" s="31">
        <f t="shared" ref="O71" si="243">SUM(O72:O73)</f>
        <v>0</v>
      </c>
      <c r="P71" s="31">
        <f t="shared" ref="P71" si="244">SUM(P72:P73)</f>
        <v>0</v>
      </c>
      <c r="Q71" s="31">
        <f t="shared" ref="Q71" si="245">SUM(Q72:Q73)</f>
        <v>0</v>
      </c>
      <c r="R71" s="31">
        <f t="shared" ref="R71" si="246">SUM(R72:R73)</f>
        <v>0</v>
      </c>
      <c r="S71" s="31">
        <f t="shared" ref="S71" si="247">SUM(S72:S73)</f>
        <v>0</v>
      </c>
      <c r="T71" s="31">
        <f t="shared" ref="T71" si="248">SUM(T72:T73)</f>
        <v>0</v>
      </c>
      <c r="U71" s="31">
        <f t="shared" ref="U71" si="249">SUM(U72:U73)</f>
        <v>0</v>
      </c>
      <c r="V71" s="31">
        <f t="shared" ref="V71" si="250">SUM(V72:V73)</f>
        <v>0</v>
      </c>
      <c r="W71" s="31">
        <f t="shared" ref="W71:X71" si="251">SUM(W72:W73)</f>
        <v>0</v>
      </c>
      <c r="X71" s="31">
        <f t="shared" si="251"/>
        <v>0</v>
      </c>
    </row>
    <row r="72" spans="1:24" ht="11.25" customHeight="1" x14ac:dyDescent="0.2">
      <c r="A72" s="22" t="s">
        <v>131</v>
      </c>
      <c r="B72" s="23" t="s">
        <v>132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0</v>
      </c>
      <c r="D75" s="31">
        <v>0</v>
      </c>
      <c r="E75" s="31">
        <v>0</v>
      </c>
      <c r="F75" s="31">
        <v>0</v>
      </c>
      <c r="G75" s="31">
        <v>0</v>
      </c>
      <c r="H75" s="31">
        <v>0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</row>
    <row r="76" spans="1:24" ht="11.25" customHeight="1" x14ac:dyDescent="0.2">
      <c r="A76" s="26" t="s">
        <v>139</v>
      </c>
      <c r="B76" s="27" t="s">
        <v>140</v>
      </c>
      <c r="C76" s="32">
        <v>23.27314673832381</v>
      </c>
      <c r="D76" s="32">
        <v>23.808911429821563</v>
      </c>
      <c r="E76" s="32">
        <v>24.15920367234596</v>
      </c>
      <c r="F76" s="32">
        <v>23.333840714010346</v>
      </c>
      <c r="G76" s="32">
        <v>23.350527552631</v>
      </c>
      <c r="H76" s="32">
        <v>27.601471099575189</v>
      </c>
      <c r="I76" s="32">
        <v>27.478440733787338</v>
      </c>
      <c r="J76" s="32">
        <v>27.365516570771685</v>
      </c>
      <c r="K76" s="32">
        <v>28.357302910921479</v>
      </c>
      <c r="L76" s="32">
        <v>29.371654207112321</v>
      </c>
      <c r="M76" s="32">
        <v>35.156978609166067</v>
      </c>
      <c r="N76" s="32">
        <v>39.636146488930649</v>
      </c>
      <c r="O76" s="32">
        <v>43.39757139434505</v>
      </c>
      <c r="P76" s="32">
        <v>65.793120784836461</v>
      </c>
      <c r="Q76" s="32">
        <v>76.758859275284308</v>
      </c>
      <c r="R76" s="32">
        <v>101.53498364288856</v>
      </c>
      <c r="S76" s="32">
        <v>123.77907340843845</v>
      </c>
      <c r="T76" s="32">
        <v>155.27496035380747</v>
      </c>
      <c r="U76" s="32">
        <v>208.12544163066789</v>
      </c>
      <c r="V76" s="32">
        <v>312.77694454597702</v>
      </c>
      <c r="W76" s="32">
        <v>489.2040495010869</v>
      </c>
      <c r="X76" s="32">
        <v>915.30247235358831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8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491</v>
      </c>
      <c r="B1" s="7" t="s">
        <v>397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3405.2524978711276</v>
      </c>
      <c r="D2" s="28">
        <f t="shared" ref="D2:W2" si="1">SUM(D3,D17,D22,D25,D26,D51,D52,D71,D74,D75,D76)</f>
        <v>3482.846231253593</v>
      </c>
      <c r="E2" s="28">
        <f t="shared" si="1"/>
        <v>3502.2502177883889</v>
      </c>
      <c r="F2" s="28">
        <f t="shared" si="1"/>
        <v>3559.2388570995472</v>
      </c>
      <c r="G2" s="28">
        <f t="shared" si="1"/>
        <v>3625.4333148614178</v>
      </c>
      <c r="H2" s="28">
        <f t="shared" si="1"/>
        <v>3699.6045614803447</v>
      </c>
      <c r="I2" s="28">
        <f t="shared" si="1"/>
        <v>3624.2287889147101</v>
      </c>
      <c r="J2" s="28">
        <f t="shared" si="1"/>
        <v>3473.6671831717799</v>
      </c>
      <c r="K2" s="28">
        <f t="shared" si="1"/>
        <v>3580.4361790254543</v>
      </c>
      <c r="L2" s="28">
        <f t="shared" si="1"/>
        <v>3516.4558454765847</v>
      </c>
      <c r="M2" s="28">
        <f t="shared" si="1"/>
        <v>3577.9422822922197</v>
      </c>
      <c r="N2" s="28">
        <f t="shared" si="1"/>
        <v>3572.5989157514641</v>
      </c>
      <c r="O2" s="28">
        <f t="shared" si="1"/>
        <v>3484.1139694852895</v>
      </c>
      <c r="P2" s="28">
        <f t="shared" si="1"/>
        <v>3445.9145597869738</v>
      </c>
      <c r="Q2" s="28">
        <f t="shared" si="1"/>
        <v>3528.1513822885358</v>
      </c>
      <c r="R2" s="28">
        <f t="shared" si="1"/>
        <v>3563.4150863828186</v>
      </c>
      <c r="S2" s="28">
        <f t="shared" si="1"/>
        <v>3564.8188872358646</v>
      </c>
      <c r="T2" s="28">
        <f t="shared" si="1"/>
        <v>3381.256929003092</v>
      </c>
      <c r="U2" s="28">
        <f t="shared" si="1"/>
        <v>3226.1397661589663</v>
      </c>
      <c r="V2" s="28">
        <f t="shared" si="1"/>
        <v>3368.9220758774613</v>
      </c>
      <c r="W2" s="28">
        <f t="shared" si="1"/>
        <v>2954.9556918445383</v>
      </c>
      <c r="X2" s="28">
        <f t="shared" ref="X2" si="2">SUM(X3,X17,X22,X25,X26,X51,X52,X71,X74,X75,X76)</f>
        <v>2939.8796506624853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3">SUM(C4,C8,C11)</f>
        <v>0</v>
      </c>
      <c r="D3" s="29">
        <f t="shared" ref="D3:W3" si="4">SUM(D4,D8,D11)</f>
        <v>0</v>
      </c>
      <c r="E3" s="29">
        <f t="shared" si="4"/>
        <v>0</v>
      </c>
      <c r="F3" s="29">
        <f t="shared" si="4"/>
        <v>0</v>
      </c>
      <c r="G3" s="29">
        <f t="shared" si="4"/>
        <v>0</v>
      </c>
      <c r="H3" s="29">
        <f t="shared" si="4"/>
        <v>0</v>
      </c>
      <c r="I3" s="29">
        <f t="shared" si="4"/>
        <v>0</v>
      </c>
      <c r="J3" s="29">
        <f t="shared" si="4"/>
        <v>0</v>
      </c>
      <c r="K3" s="29">
        <f t="shared" si="4"/>
        <v>0</v>
      </c>
      <c r="L3" s="29">
        <f t="shared" si="4"/>
        <v>0</v>
      </c>
      <c r="M3" s="29">
        <f t="shared" si="4"/>
        <v>0</v>
      </c>
      <c r="N3" s="29">
        <f t="shared" si="4"/>
        <v>0</v>
      </c>
      <c r="O3" s="29">
        <f t="shared" si="4"/>
        <v>0</v>
      </c>
      <c r="P3" s="29">
        <f t="shared" si="4"/>
        <v>0</v>
      </c>
      <c r="Q3" s="29">
        <f t="shared" si="4"/>
        <v>0</v>
      </c>
      <c r="R3" s="29">
        <f t="shared" si="4"/>
        <v>0</v>
      </c>
      <c r="S3" s="29">
        <f t="shared" si="4"/>
        <v>0</v>
      </c>
      <c r="T3" s="29">
        <f t="shared" si="4"/>
        <v>0</v>
      </c>
      <c r="U3" s="29">
        <f t="shared" si="4"/>
        <v>0</v>
      </c>
      <c r="V3" s="29">
        <f t="shared" si="4"/>
        <v>0</v>
      </c>
      <c r="W3" s="29">
        <f t="shared" si="4"/>
        <v>0</v>
      </c>
      <c r="X3" s="29">
        <f t="shared" ref="X3" si="5">SUM(X4,X8,X11)</f>
        <v>0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6">SUM(C5:C7)</f>
        <v>0</v>
      </c>
      <c r="D4" s="42">
        <f t="shared" ref="D4:W4" si="7">SUM(D5:D7)</f>
        <v>0</v>
      </c>
      <c r="E4" s="42">
        <f t="shared" si="7"/>
        <v>0</v>
      </c>
      <c r="F4" s="42">
        <f t="shared" si="7"/>
        <v>0</v>
      </c>
      <c r="G4" s="42">
        <f t="shared" si="7"/>
        <v>0</v>
      </c>
      <c r="H4" s="42">
        <f t="shared" si="7"/>
        <v>0</v>
      </c>
      <c r="I4" s="42">
        <f t="shared" si="7"/>
        <v>0</v>
      </c>
      <c r="J4" s="42">
        <f t="shared" si="7"/>
        <v>0</v>
      </c>
      <c r="K4" s="42">
        <f t="shared" si="7"/>
        <v>0</v>
      </c>
      <c r="L4" s="42">
        <f t="shared" si="7"/>
        <v>0</v>
      </c>
      <c r="M4" s="42">
        <f t="shared" si="7"/>
        <v>0</v>
      </c>
      <c r="N4" s="42">
        <f t="shared" si="7"/>
        <v>0</v>
      </c>
      <c r="O4" s="42">
        <f t="shared" si="7"/>
        <v>0</v>
      </c>
      <c r="P4" s="42">
        <f t="shared" si="7"/>
        <v>0</v>
      </c>
      <c r="Q4" s="42">
        <f t="shared" si="7"/>
        <v>0</v>
      </c>
      <c r="R4" s="42">
        <f t="shared" si="7"/>
        <v>0</v>
      </c>
      <c r="S4" s="42">
        <f t="shared" si="7"/>
        <v>0</v>
      </c>
      <c r="T4" s="42">
        <f t="shared" si="7"/>
        <v>0</v>
      </c>
      <c r="U4" s="42">
        <f t="shared" si="7"/>
        <v>0</v>
      </c>
      <c r="V4" s="42">
        <f t="shared" si="7"/>
        <v>0</v>
      </c>
      <c r="W4" s="42">
        <f t="shared" si="7"/>
        <v>0</v>
      </c>
      <c r="X4" s="42">
        <f t="shared" ref="X4" si="8">SUM(X5:X7)</f>
        <v>0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>
        <v>0</v>
      </c>
      <c r="W5" s="30">
        <v>0</v>
      </c>
      <c r="X5" s="30">
        <v>0</v>
      </c>
    </row>
    <row r="6" spans="1:24" ht="11.25" customHeight="1" x14ac:dyDescent="0.2">
      <c r="A6" s="39" t="s">
        <v>7</v>
      </c>
      <c r="B6" s="23" t="s">
        <v>8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</row>
    <row r="7" spans="1:24" ht="11.25" customHeight="1" x14ac:dyDescent="0.2">
      <c r="A7" s="39" t="s">
        <v>9</v>
      </c>
      <c r="B7" s="23" t="s">
        <v>10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</row>
    <row r="8" spans="1:24" ht="11.25" customHeight="1" x14ac:dyDescent="0.2">
      <c r="A8" s="40" t="s">
        <v>343</v>
      </c>
      <c r="B8" s="41" t="s">
        <v>344</v>
      </c>
      <c r="C8" s="42">
        <f t="shared" ref="C8" si="9">SUM(C9:C10)</f>
        <v>0</v>
      </c>
      <c r="D8" s="42">
        <f t="shared" ref="D8:W8" si="10">SUM(D9:D10)</f>
        <v>0</v>
      </c>
      <c r="E8" s="42">
        <f t="shared" si="10"/>
        <v>0</v>
      </c>
      <c r="F8" s="42">
        <f t="shared" si="10"/>
        <v>0</v>
      </c>
      <c r="G8" s="42">
        <f t="shared" si="10"/>
        <v>0</v>
      </c>
      <c r="H8" s="42">
        <f t="shared" si="10"/>
        <v>0</v>
      </c>
      <c r="I8" s="42">
        <f t="shared" si="10"/>
        <v>0</v>
      </c>
      <c r="J8" s="42">
        <f t="shared" si="10"/>
        <v>0</v>
      </c>
      <c r="K8" s="42">
        <f t="shared" si="10"/>
        <v>0</v>
      </c>
      <c r="L8" s="42">
        <f t="shared" si="10"/>
        <v>0</v>
      </c>
      <c r="M8" s="42">
        <f t="shared" si="10"/>
        <v>0</v>
      </c>
      <c r="N8" s="42">
        <f t="shared" si="10"/>
        <v>0</v>
      </c>
      <c r="O8" s="42">
        <f t="shared" si="10"/>
        <v>0</v>
      </c>
      <c r="P8" s="42">
        <f t="shared" si="10"/>
        <v>0</v>
      </c>
      <c r="Q8" s="42">
        <f t="shared" si="10"/>
        <v>0</v>
      </c>
      <c r="R8" s="42">
        <f t="shared" si="10"/>
        <v>0</v>
      </c>
      <c r="S8" s="42">
        <f t="shared" si="10"/>
        <v>0</v>
      </c>
      <c r="T8" s="42">
        <f t="shared" si="10"/>
        <v>0</v>
      </c>
      <c r="U8" s="42">
        <f t="shared" si="10"/>
        <v>0</v>
      </c>
      <c r="V8" s="42">
        <f t="shared" si="10"/>
        <v>0</v>
      </c>
      <c r="W8" s="42">
        <f t="shared" si="10"/>
        <v>0</v>
      </c>
      <c r="X8" s="42">
        <f t="shared" ref="X8" si="11">SUM(X9:X10)</f>
        <v>0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" si="12">SUM(C12:C16)</f>
        <v>0</v>
      </c>
      <c r="D11" s="42">
        <f t="shared" ref="D11:W11" si="13">SUM(D12:D16)</f>
        <v>0</v>
      </c>
      <c r="E11" s="42">
        <f t="shared" si="13"/>
        <v>0</v>
      </c>
      <c r="F11" s="42">
        <f t="shared" si="13"/>
        <v>0</v>
      </c>
      <c r="G11" s="42">
        <f t="shared" si="13"/>
        <v>0</v>
      </c>
      <c r="H11" s="42">
        <f t="shared" si="13"/>
        <v>0</v>
      </c>
      <c r="I11" s="42">
        <f t="shared" si="13"/>
        <v>0</v>
      </c>
      <c r="J11" s="42">
        <f t="shared" si="13"/>
        <v>0</v>
      </c>
      <c r="K11" s="42">
        <f t="shared" si="13"/>
        <v>0</v>
      </c>
      <c r="L11" s="42">
        <f t="shared" si="13"/>
        <v>0</v>
      </c>
      <c r="M11" s="42">
        <f t="shared" si="13"/>
        <v>0</v>
      </c>
      <c r="N11" s="42">
        <f t="shared" si="13"/>
        <v>0</v>
      </c>
      <c r="O11" s="42">
        <f t="shared" si="13"/>
        <v>0</v>
      </c>
      <c r="P11" s="42">
        <f t="shared" si="13"/>
        <v>0</v>
      </c>
      <c r="Q11" s="42">
        <f t="shared" si="13"/>
        <v>0</v>
      </c>
      <c r="R11" s="42">
        <f t="shared" si="13"/>
        <v>0</v>
      </c>
      <c r="S11" s="42">
        <f t="shared" si="13"/>
        <v>0</v>
      </c>
      <c r="T11" s="42">
        <f t="shared" si="13"/>
        <v>0</v>
      </c>
      <c r="U11" s="42">
        <f t="shared" si="13"/>
        <v>0</v>
      </c>
      <c r="V11" s="42">
        <f t="shared" si="13"/>
        <v>0</v>
      </c>
      <c r="W11" s="42">
        <f t="shared" si="13"/>
        <v>0</v>
      </c>
      <c r="X11" s="42">
        <f t="shared" ref="X11" si="14">SUM(X12:X16)</f>
        <v>0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</row>
    <row r="13" spans="1:24" ht="11.25" customHeight="1" x14ac:dyDescent="0.2">
      <c r="A13" s="39" t="s">
        <v>17</v>
      </c>
      <c r="B13" s="23" t="s">
        <v>18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" si="15">SUM(C18:C21)</f>
        <v>0</v>
      </c>
      <c r="D17" s="31">
        <f t="shared" ref="D17:W17" si="16">SUM(D18:D21)</f>
        <v>0</v>
      </c>
      <c r="E17" s="31">
        <f t="shared" si="16"/>
        <v>0</v>
      </c>
      <c r="F17" s="31">
        <f t="shared" si="16"/>
        <v>0</v>
      </c>
      <c r="G17" s="31">
        <f t="shared" si="16"/>
        <v>0</v>
      </c>
      <c r="H17" s="31">
        <f t="shared" si="16"/>
        <v>0</v>
      </c>
      <c r="I17" s="31">
        <f t="shared" si="16"/>
        <v>0</v>
      </c>
      <c r="J17" s="31">
        <f t="shared" si="16"/>
        <v>0</v>
      </c>
      <c r="K17" s="31">
        <f t="shared" si="16"/>
        <v>0</v>
      </c>
      <c r="L17" s="31">
        <f t="shared" si="16"/>
        <v>0</v>
      </c>
      <c r="M17" s="31">
        <f t="shared" si="16"/>
        <v>0</v>
      </c>
      <c r="N17" s="31">
        <f t="shared" si="16"/>
        <v>0</v>
      </c>
      <c r="O17" s="31">
        <f t="shared" si="16"/>
        <v>0</v>
      </c>
      <c r="P17" s="31">
        <f t="shared" si="16"/>
        <v>0</v>
      </c>
      <c r="Q17" s="31">
        <f t="shared" si="16"/>
        <v>0</v>
      </c>
      <c r="R17" s="31">
        <f t="shared" si="16"/>
        <v>0</v>
      </c>
      <c r="S17" s="31">
        <f t="shared" si="16"/>
        <v>0</v>
      </c>
      <c r="T17" s="31">
        <f t="shared" si="16"/>
        <v>0</v>
      </c>
      <c r="U17" s="31">
        <f t="shared" si="16"/>
        <v>0</v>
      </c>
      <c r="V17" s="31">
        <f t="shared" si="16"/>
        <v>0</v>
      </c>
      <c r="W17" s="31">
        <f t="shared" si="16"/>
        <v>0</v>
      </c>
      <c r="X17" s="31">
        <f t="shared" ref="X17" si="17">SUM(X18:X21)</f>
        <v>0</v>
      </c>
    </row>
    <row r="18" spans="1:24" ht="11.25" customHeight="1" x14ac:dyDescent="0.2">
      <c r="A18" s="22" t="s">
        <v>27</v>
      </c>
      <c r="B18" s="23" t="s">
        <v>28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" si="18">SUM(C23:C24)</f>
        <v>0</v>
      </c>
      <c r="D22" s="31">
        <f t="shared" ref="D22:W22" si="19">SUM(D23:D24)</f>
        <v>0</v>
      </c>
      <c r="E22" s="31">
        <f t="shared" si="19"/>
        <v>0</v>
      </c>
      <c r="F22" s="31">
        <f t="shared" si="19"/>
        <v>0</v>
      </c>
      <c r="G22" s="31">
        <f t="shared" si="19"/>
        <v>0</v>
      </c>
      <c r="H22" s="31">
        <f t="shared" si="19"/>
        <v>0</v>
      </c>
      <c r="I22" s="31">
        <f t="shared" si="19"/>
        <v>0</v>
      </c>
      <c r="J22" s="31">
        <f t="shared" si="19"/>
        <v>0</v>
      </c>
      <c r="K22" s="31">
        <f t="shared" si="19"/>
        <v>0</v>
      </c>
      <c r="L22" s="31">
        <f t="shared" si="19"/>
        <v>0</v>
      </c>
      <c r="M22" s="31">
        <f t="shared" si="19"/>
        <v>0</v>
      </c>
      <c r="N22" s="31">
        <f t="shared" si="19"/>
        <v>0</v>
      </c>
      <c r="O22" s="31">
        <f t="shared" si="19"/>
        <v>0</v>
      </c>
      <c r="P22" s="31">
        <f t="shared" si="19"/>
        <v>0</v>
      </c>
      <c r="Q22" s="31">
        <f t="shared" si="19"/>
        <v>0</v>
      </c>
      <c r="R22" s="31">
        <f t="shared" si="19"/>
        <v>0</v>
      </c>
      <c r="S22" s="31">
        <f t="shared" si="19"/>
        <v>0</v>
      </c>
      <c r="T22" s="31">
        <f t="shared" si="19"/>
        <v>0</v>
      </c>
      <c r="U22" s="31">
        <f t="shared" si="19"/>
        <v>0</v>
      </c>
      <c r="V22" s="31">
        <f t="shared" si="19"/>
        <v>0</v>
      </c>
      <c r="W22" s="31">
        <f t="shared" si="19"/>
        <v>0</v>
      </c>
      <c r="X22" s="31">
        <f t="shared" ref="X22" si="20">SUM(X23:X24)</f>
        <v>0</v>
      </c>
    </row>
    <row r="23" spans="1:24" ht="11.25" customHeight="1" x14ac:dyDescent="0.2">
      <c r="A23" s="22" t="s">
        <v>37</v>
      </c>
      <c r="B23" s="23" t="s">
        <v>38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21">SUM(C27,C33)</f>
        <v>3403.7753362943445</v>
      </c>
      <c r="D26" s="31">
        <f t="shared" ref="D26:W26" si="22">SUM(D27,D33)</f>
        <v>3481.2630924002515</v>
      </c>
      <c r="E26" s="31">
        <f t="shared" si="22"/>
        <v>3497.1644695043046</v>
      </c>
      <c r="F26" s="31">
        <f t="shared" si="22"/>
        <v>3551.724117582723</v>
      </c>
      <c r="G26" s="31">
        <f t="shared" si="22"/>
        <v>3617.7524651516378</v>
      </c>
      <c r="H26" s="31">
        <f t="shared" si="22"/>
        <v>3683.8795795223391</v>
      </c>
      <c r="I26" s="31">
        <f t="shared" si="22"/>
        <v>3600.3038711479953</v>
      </c>
      <c r="J26" s="31">
        <f t="shared" si="22"/>
        <v>3439.0750229721802</v>
      </c>
      <c r="K26" s="31">
        <f t="shared" si="22"/>
        <v>3519.394461327825</v>
      </c>
      <c r="L26" s="31">
        <f t="shared" si="22"/>
        <v>3439.2542327523179</v>
      </c>
      <c r="M26" s="31">
        <f t="shared" si="22"/>
        <v>3478.8444677138332</v>
      </c>
      <c r="N26" s="31">
        <f t="shared" si="22"/>
        <v>3471.2459737151657</v>
      </c>
      <c r="O26" s="31">
        <f t="shared" si="22"/>
        <v>3382.0232162452498</v>
      </c>
      <c r="P26" s="31">
        <f t="shared" si="22"/>
        <v>3350.4793197316662</v>
      </c>
      <c r="Q26" s="31">
        <f t="shared" si="22"/>
        <v>3434.0663933410733</v>
      </c>
      <c r="R26" s="31">
        <f t="shared" si="22"/>
        <v>3462.6288319230425</v>
      </c>
      <c r="S26" s="31">
        <f t="shared" si="22"/>
        <v>3469.7592365520763</v>
      </c>
      <c r="T26" s="31">
        <f t="shared" si="22"/>
        <v>3287.3329537526029</v>
      </c>
      <c r="U26" s="31">
        <f t="shared" si="22"/>
        <v>3129.6780183067144</v>
      </c>
      <c r="V26" s="31">
        <f t="shared" si="22"/>
        <v>3267.8148085777448</v>
      </c>
      <c r="W26" s="31">
        <f t="shared" si="22"/>
        <v>2857.914975682997</v>
      </c>
      <c r="X26" s="31">
        <f t="shared" ref="X26" si="23">SUM(X27,X33)</f>
        <v>2838.7883796990727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" si="24">SUM(C28:C32)</f>
        <v>0</v>
      </c>
      <c r="D27" s="42">
        <f t="shared" ref="D27:W27" si="25">SUM(D28:D32)</f>
        <v>0</v>
      </c>
      <c r="E27" s="42">
        <f t="shared" si="25"/>
        <v>0</v>
      </c>
      <c r="F27" s="42">
        <f t="shared" si="25"/>
        <v>0</v>
      </c>
      <c r="G27" s="42">
        <f t="shared" si="25"/>
        <v>0</v>
      </c>
      <c r="H27" s="42">
        <f t="shared" si="25"/>
        <v>0</v>
      </c>
      <c r="I27" s="42">
        <f t="shared" si="25"/>
        <v>0</v>
      </c>
      <c r="J27" s="42">
        <f t="shared" si="25"/>
        <v>0</v>
      </c>
      <c r="K27" s="42">
        <f t="shared" si="25"/>
        <v>0</v>
      </c>
      <c r="L27" s="42">
        <f t="shared" si="25"/>
        <v>0</v>
      </c>
      <c r="M27" s="42">
        <f t="shared" si="25"/>
        <v>0</v>
      </c>
      <c r="N27" s="42">
        <f t="shared" si="25"/>
        <v>0</v>
      </c>
      <c r="O27" s="42">
        <f t="shared" si="25"/>
        <v>0</v>
      </c>
      <c r="P27" s="42">
        <f t="shared" si="25"/>
        <v>0</v>
      </c>
      <c r="Q27" s="42">
        <f t="shared" si="25"/>
        <v>0</v>
      </c>
      <c r="R27" s="42">
        <f t="shared" si="25"/>
        <v>0</v>
      </c>
      <c r="S27" s="42">
        <f t="shared" si="25"/>
        <v>0</v>
      </c>
      <c r="T27" s="42">
        <f t="shared" si="25"/>
        <v>0</v>
      </c>
      <c r="U27" s="42">
        <f t="shared" si="25"/>
        <v>0</v>
      </c>
      <c r="V27" s="42">
        <f t="shared" si="25"/>
        <v>0</v>
      </c>
      <c r="W27" s="42">
        <f t="shared" si="25"/>
        <v>0</v>
      </c>
      <c r="X27" s="42">
        <f t="shared" ref="X27" si="26">SUM(X28:X32)</f>
        <v>0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" si="27">SUM(C34:C50)</f>
        <v>3403.7753362943445</v>
      </c>
      <c r="D33" s="42">
        <f t="shared" ref="D33:W33" si="28">SUM(D34:D50)</f>
        <v>3481.2630924002515</v>
      </c>
      <c r="E33" s="42">
        <f t="shared" si="28"/>
        <v>3497.1644695043046</v>
      </c>
      <c r="F33" s="42">
        <f t="shared" si="28"/>
        <v>3551.724117582723</v>
      </c>
      <c r="G33" s="42">
        <f t="shared" si="28"/>
        <v>3617.7524651516378</v>
      </c>
      <c r="H33" s="42">
        <f t="shared" si="28"/>
        <v>3683.8795795223391</v>
      </c>
      <c r="I33" s="42">
        <f t="shared" si="28"/>
        <v>3600.3038711479953</v>
      </c>
      <c r="J33" s="42">
        <f t="shared" si="28"/>
        <v>3439.0750229721802</v>
      </c>
      <c r="K33" s="42">
        <f t="shared" si="28"/>
        <v>3519.394461327825</v>
      </c>
      <c r="L33" s="42">
        <f t="shared" si="28"/>
        <v>3439.2542327523179</v>
      </c>
      <c r="M33" s="42">
        <f t="shared" si="28"/>
        <v>3478.8444677138332</v>
      </c>
      <c r="N33" s="42">
        <f t="shared" si="28"/>
        <v>3471.2459737151657</v>
      </c>
      <c r="O33" s="42">
        <f t="shared" si="28"/>
        <v>3382.0232162452498</v>
      </c>
      <c r="P33" s="42">
        <f t="shared" si="28"/>
        <v>3350.4793197316662</v>
      </c>
      <c r="Q33" s="42">
        <f t="shared" si="28"/>
        <v>3434.0663933410733</v>
      </c>
      <c r="R33" s="42">
        <f t="shared" si="28"/>
        <v>3462.6288319230425</v>
      </c>
      <c r="S33" s="42">
        <f t="shared" si="28"/>
        <v>3469.7592365520763</v>
      </c>
      <c r="T33" s="42">
        <f t="shared" si="28"/>
        <v>3287.3329537526029</v>
      </c>
      <c r="U33" s="42">
        <f t="shared" si="28"/>
        <v>3129.6780183067144</v>
      </c>
      <c r="V33" s="42">
        <f t="shared" si="28"/>
        <v>3267.8148085777448</v>
      </c>
      <c r="W33" s="42">
        <f t="shared" si="28"/>
        <v>2857.914975682997</v>
      </c>
      <c r="X33" s="42">
        <f t="shared" ref="X33" si="29">SUM(X34:X50)</f>
        <v>2838.7883796990727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</row>
    <row r="37" spans="1:24" ht="11.25" customHeight="1" x14ac:dyDescent="0.2">
      <c r="A37" s="39" t="s">
        <v>61</v>
      </c>
      <c r="B37" s="23" t="s">
        <v>62</v>
      </c>
      <c r="C37" s="30">
        <v>3403.5926826958412</v>
      </c>
      <c r="D37" s="30">
        <v>3481.0527279403605</v>
      </c>
      <c r="E37" s="30">
        <v>3496.921615174022</v>
      </c>
      <c r="F37" s="30">
        <v>3551.4986986709037</v>
      </c>
      <c r="G37" s="30">
        <v>3617.7251273023126</v>
      </c>
      <c r="H37" s="30">
        <v>3683.7937919214764</v>
      </c>
      <c r="I37" s="30">
        <v>3600.1809928265766</v>
      </c>
      <c r="J37" s="30">
        <v>3438.9745428134393</v>
      </c>
      <c r="K37" s="30">
        <v>3518.9978574475808</v>
      </c>
      <c r="L37" s="30">
        <v>3439.1240837582359</v>
      </c>
      <c r="M37" s="30">
        <v>3478.6619692998956</v>
      </c>
      <c r="N37" s="30">
        <v>3471.09428812955</v>
      </c>
      <c r="O37" s="30">
        <v>3381.8433675059646</v>
      </c>
      <c r="P37" s="30">
        <v>3350.1637959160958</v>
      </c>
      <c r="Q37" s="30">
        <v>3433.639130877456</v>
      </c>
      <c r="R37" s="30">
        <v>3462.1591619323208</v>
      </c>
      <c r="S37" s="30">
        <v>3469.2350388008508</v>
      </c>
      <c r="T37" s="30">
        <v>3286.776344955485</v>
      </c>
      <c r="U37" s="30">
        <v>3129.2411767032918</v>
      </c>
      <c r="V37" s="30">
        <v>3267.3688166296715</v>
      </c>
      <c r="W37" s="30">
        <v>2857.4828274545871</v>
      </c>
      <c r="X37" s="30">
        <v>2838.3547101440267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1.4965359049636901E-3</v>
      </c>
      <c r="S38" s="30">
        <v>4.9387955335815825E-4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</row>
    <row r="41" spans="1:24" ht="11.25" customHeight="1" x14ac:dyDescent="0.2">
      <c r="A41" s="39" t="s">
        <v>69</v>
      </c>
      <c r="B41" s="23" t="s">
        <v>70</v>
      </c>
      <c r="C41" s="30">
        <v>0.18265359850343904</v>
      </c>
      <c r="D41" s="30">
        <v>0.21036445989116953</v>
      </c>
      <c r="E41" s="30">
        <v>0.24285433028240805</v>
      </c>
      <c r="F41" s="30">
        <v>0.22541891181914664</v>
      </c>
      <c r="G41" s="30">
        <v>2.7337849325321899E-2</v>
      </c>
      <c r="H41" s="30">
        <v>1.3814621998822387E-2</v>
      </c>
      <c r="I41" s="30">
        <v>3.1715686294086977E-2</v>
      </c>
      <c r="J41" s="30">
        <v>4.1632853385000397E-2</v>
      </c>
      <c r="K41" s="30">
        <v>3.9761563656896037E-2</v>
      </c>
      <c r="L41" s="30">
        <v>2.1410080102770068E-2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3.8140423623883271E-2</v>
      </c>
      <c r="T41" s="30">
        <v>5.6866968217609906E-2</v>
      </c>
      <c r="U41" s="30">
        <v>4.3029658565672197E-3</v>
      </c>
      <c r="V41" s="30">
        <v>0</v>
      </c>
      <c r="W41" s="30">
        <v>8.3368508702706418E-3</v>
      </c>
      <c r="X41" s="30">
        <v>6.2721810704028736E-3</v>
      </c>
    </row>
    <row r="42" spans="1:24" ht="11.25" customHeight="1" x14ac:dyDescent="0.2">
      <c r="A42" s="39" t="s">
        <v>71</v>
      </c>
      <c r="B42" s="23" t="s">
        <v>72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8.5087466433002388E-3</v>
      </c>
      <c r="K42" s="30">
        <v>1.0162213328177593E-2</v>
      </c>
      <c r="L42" s="30">
        <v>1.0936619017306873E-2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</row>
    <row r="44" spans="1:24" ht="11.25" customHeight="1" x14ac:dyDescent="0.2">
      <c r="A44" s="39" t="s">
        <v>75</v>
      </c>
      <c r="B44" s="23" t="s">
        <v>76</v>
      </c>
      <c r="C44" s="30">
        <v>0</v>
      </c>
      <c r="D44" s="30">
        <v>0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7.1972978863790713E-2</v>
      </c>
      <c r="I45" s="30">
        <v>9.1162635124997449E-2</v>
      </c>
      <c r="J45" s="30">
        <v>5.0338558712582297E-2</v>
      </c>
      <c r="K45" s="30">
        <v>0.34668010325852078</v>
      </c>
      <c r="L45" s="30">
        <v>9.7802294961895228E-2</v>
      </c>
      <c r="M45" s="30">
        <v>0.18249841393769947</v>
      </c>
      <c r="N45" s="30">
        <v>0.15168558561588844</v>
      </c>
      <c r="O45" s="30">
        <v>0.17984873928510908</v>
      </c>
      <c r="P45" s="30">
        <v>0.31552381557069675</v>
      </c>
      <c r="Q45" s="30">
        <v>0.42726246361743991</v>
      </c>
      <c r="R45" s="30">
        <v>0.46817345481664424</v>
      </c>
      <c r="S45" s="30">
        <v>0.48556344804821655</v>
      </c>
      <c r="T45" s="30">
        <v>0.49974182890050189</v>
      </c>
      <c r="U45" s="30">
        <v>0.43253863756613325</v>
      </c>
      <c r="V45" s="30">
        <v>0.44599194807307585</v>
      </c>
      <c r="W45" s="30">
        <v>0.42381137753972031</v>
      </c>
      <c r="X45" s="30">
        <v>0.42739737397552974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</row>
    <row r="51" spans="1:24" ht="11.25" customHeight="1" x14ac:dyDescent="0.2">
      <c r="A51" s="24" t="s">
        <v>89</v>
      </c>
      <c r="B51" s="25" t="s">
        <v>90</v>
      </c>
      <c r="C51" s="31">
        <v>0</v>
      </c>
      <c r="D51" s="31">
        <v>0</v>
      </c>
      <c r="E51" s="31">
        <v>0</v>
      </c>
      <c r="F51" s="31">
        <v>0</v>
      </c>
      <c r="G51" s="31">
        <v>0</v>
      </c>
      <c r="H51" s="31">
        <v>0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" si="30">SUM(C53:C70)</f>
        <v>1.4771615767831101</v>
      </c>
      <c r="D52" s="31">
        <f t="shared" ref="D52:W52" si="31">SUM(D53:D70)</f>
        <v>1.5831388533415087</v>
      </c>
      <c r="E52" s="31">
        <f t="shared" si="31"/>
        <v>5.0857482840843318</v>
      </c>
      <c r="F52" s="31">
        <f t="shared" si="31"/>
        <v>7.514739516824152</v>
      </c>
      <c r="G52" s="31">
        <f t="shared" si="31"/>
        <v>7.6808497097797916</v>
      </c>
      <c r="H52" s="31">
        <f t="shared" si="31"/>
        <v>15.724981958005438</v>
      </c>
      <c r="I52" s="31">
        <f t="shared" si="31"/>
        <v>23.924917766714827</v>
      </c>
      <c r="J52" s="31">
        <f t="shared" si="31"/>
        <v>34.592160199599483</v>
      </c>
      <c r="K52" s="31">
        <f t="shared" si="31"/>
        <v>61.041717697629217</v>
      </c>
      <c r="L52" s="31">
        <f t="shared" si="31"/>
        <v>77.201612724266738</v>
      </c>
      <c r="M52" s="31">
        <f t="shared" si="31"/>
        <v>99.097814578386377</v>
      </c>
      <c r="N52" s="31">
        <f t="shared" si="31"/>
        <v>101.35294203629826</v>
      </c>
      <c r="O52" s="31">
        <f t="shared" si="31"/>
        <v>102.09075324003977</v>
      </c>
      <c r="P52" s="31">
        <f t="shared" si="31"/>
        <v>95.435240055307716</v>
      </c>
      <c r="Q52" s="31">
        <f t="shared" si="31"/>
        <v>94.084988947462691</v>
      </c>
      <c r="R52" s="31">
        <f t="shared" si="31"/>
        <v>100.78625445977605</v>
      </c>
      <c r="S52" s="31">
        <f t="shared" si="31"/>
        <v>95.059650683788163</v>
      </c>
      <c r="T52" s="31">
        <f t="shared" si="31"/>
        <v>93.923975250489221</v>
      </c>
      <c r="U52" s="31">
        <f t="shared" si="31"/>
        <v>96.461747852251747</v>
      </c>
      <c r="V52" s="31">
        <f t="shared" si="31"/>
        <v>101.10726729971657</v>
      </c>
      <c r="W52" s="31">
        <f t="shared" si="31"/>
        <v>97.040716161541084</v>
      </c>
      <c r="X52" s="31">
        <f t="shared" ref="X52" si="32">SUM(X53:X70)</f>
        <v>101.09127096341268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0.25669002842987443</v>
      </c>
      <c r="H63" s="30">
        <v>6.0450616958383413E-2</v>
      </c>
      <c r="I63" s="30">
        <v>7.6544209380265252E-2</v>
      </c>
      <c r="J63" s="30">
        <v>0.16563740854959574</v>
      </c>
      <c r="K63" s="30">
        <v>0.20027921238693278</v>
      </c>
      <c r="L63" s="30">
        <v>0.20579577402161642</v>
      </c>
      <c r="M63" s="30">
        <v>0.33218337686375055</v>
      </c>
      <c r="N63" s="30">
        <v>0.40193872675060649</v>
      </c>
      <c r="O63" s="30">
        <v>0.42155063486478184</v>
      </c>
      <c r="P63" s="30">
        <v>0.36444172640569289</v>
      </c>
      <c r="Q63" s="30">
        <v>0.31243316335265742</v>
      </c>
      <c r="R63" s="30">
        <v>0.29410724222156126</v>
      </c>
      <c r="S63" s="30">
        <v>0.13305918650728227</v>
      </c>
      <c r="T63" s="30">
        <v>9.324361195320309E-2</v>
      </c>
      <c r="U63" s="30">
        <v>9.6114140937351003E-2</v>
      </c>
      <c r="V63" s="30">
        <v>9.5853188765425507E-2</v>
      </c>
      <c r="W63" s="30">
        <v>6.9996995897163072E-2</v>
      </c>
      <c r="X63" s="30">
        <v>3.0735354784439346E-2</v>
      </c>
    </row>
    <row r="64" spans="1:24" ht="11.25" customHeight="1" x14ac:dyDescent="0.2">
      <c r="A64" s="22" t="s">
        <v>115</v>
      </c>
      <c r="B64" s="23" t="s">
        <v>116</v>
      </c>
      <c r="C64" s="30">
        <v>1.4771615767831101</v>
      </c>
      <c r="D64" s="30">
        <v>1.5831388533415087</v>
      </c>
      <c r="E64" s="30">
        <v>5.0857482840843318</v>
      </c>
      <c r="F64" s="30">
        <v>7.514739516824152</v>
      </c>
      <c r="G64" s="30">
        <v>7.4241596813499173</v>
      </c>
      <c r="H64" s="30">
        <v>15.664531341047054</v>
      </c>
      <c r="I64" s="30">
        <v>23.848373557334561</v>
      </c>
      <c r="J64" s="30">
        <v>34.426522791049891</v>
      </c>
      <c r="K64" s="30">
        <v>60.841438485242286</v>
      </c>
      <c r="L64" s="30">
        <v>76.995816950245128</v>
      </c>
      <c r="M64" s="30">
        <v>98.765631201522623</v>
      </c>
      <c r="N64" s="30">
        <v>100.95100330954766</v>
      </c>
      <c r="O64" s="30">
        <v>101.66920260517499</v>
      </c>
      <c r="P64" s="30">
        <v>95.070798328902029</v>
      </c>
      <c r="Q64" s="30">
        <v>93.77255578411004</v>
      </c>
      <c r="R64" s="30">
        <v>100.49214721755449</v>
      </c>
      <c r="S64" s="30">
        <v>94.926591497280882</v>
      </c>
      <c r="T64" s="30">
        <v>93.830731638536022</v>
      </c>
      <c r="U64" s="30">
        <v>96.365633711314402</v>
      </c>
      <c r="V64" s="30">
        <v>101.01141411095114</v>
      </c>
      <c r="W64" s="30">
        <v>96.970719165643928</v>
      </c>
      <c r="X64" s="30">
        <v>101.06053560862824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</row>
    <row r="70" spans="1:24" ht="11.25" customHeight="1" x14ac:dyDescent="0.2">
      <c r="A70" s="22" t="s">
        <v>127</v>
      </c>
      <c r="B70" s="23" t="s">
        <v>128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" si="33">SUM(C72:C73)</f>
        <v>0</v>
      </c>
      <c r="D71" s="31">
        <f t="shared" ref="D71:W71" si="34">SUM(D72:D73)</f>
        <v>0</v>
      </c>
      <c r="E71" s="31">
        <f t="shared" si="34"/>
        <v>0</v>
      </c>
      <c r="F71" s="31">
        <f t="shared" si="34"/>
        <v>0</v>
      </c>
      <c r="G71" s="31">
        <f t="shared" si="34"/>
        <v>0</v>
      </c>
      <c r="H71" s="31">
        <f t="shared" si="34"/>
        <v>0</v>
      </c>
      <c r="I71" s="31">
        <f t="shared" si="34"/>
        <v>0</v>
      </c>
      <c r="J71" s="31">
        <f t="shared" si="34"/>
        <v>0</v>
      </c>
      <c r="K71" s="31">
        <f t="shared" si="34"/>
        <v>0</v>
      </c>
      <c r="L71" s="31">
        <f t="shared" si="34"/>
        <v>0</v>
      </c>
      <c r="M71" s="31">
        <f t="shared" si="34"/>
        <v>0</v>
      </c>
      <c r="N71" s="31">
        <f t="shared" si="34"/>
        <v>0</v>
      </c>
      <c r="O71" s="31">
        <f t="shared" si="34"/>
        <v>0</v>
      </c>
      <c r="P71" s="31">
        <f t="shared" si="34"/>
        <v>0</v>
      </c>
      <c r="Q71" s="31">
        <f t="shared" si="34"/>
        <v>0</v>
      </c>
      <c r="R71" s="31">
        <f t="shared" si="34"/>
        <v>0</v>
      </c>
      <c r="S71" s="31">
        <f t="shared" si="34"/>
        <v>0</v>
      </c>
      <c r="T71" s="31">
        <f t="shared" si="34"/>
        <v>0</v>
      </c>
      <c r="U71" s="31">
        <f t="shared" si="34"/>
        <v>0</v>
      </c>
      <c r="V71" s="31">
        <f t="shared" si="34"/>
        <v>0</v>
      </c>
      <c r="W71" s="31">
        <f t="shared" si="34"/>
        <v>0</v>
      </c>
      <c r="X71" s="31">
        <f t="shared" ref="X71" si="35">SUM(X72:X73)</f>
        <v>0</v>
      </c>
    </row>
    <row r="72" spans="1:24" ht="11.25" customHeight="1" x14ac:dyDescent="0.2">
      <c r="A72" s="22" t="s">
        <v>131</v>
      </c>
      <c r="B72" s="23" t="s">
        <v>132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0</v>
      </c>
      <c r="D75" s="31">
        <v>0</v>
      </c>
      <c r="E75" s="31">
        <v>0</v>
      </c>
      <c r="F75" s="31">
        <v>0</v>
      </c>
      <c r="G75" s="31">
        <v>0</v>
      </c>
      <c r="H75" s="31">
        <v>0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</row>
    <row r="76" spans="1:24" ht="11.25" customHeight="1" x14ac:dyDescent="0.2">
      <c r="A76" s="26" t="s">
        <v>139</v>
      </c>
      <c r="B76" s="27" t="s">
        <v>140</v>
      </c>
      <c r="C76" s="32">
        <v>0</v>
      </c>
      <c r="D76" s="32">
        <v>0</v>
      </c>
      <c r="E76" s="32">
        <v>0</v>
      </c>
      <c r="F76" s="32">
        <v>0</v>
      </c>
      <c r="G76" s="32">
        <v>0</v>
      </c>
      <c r="H76" s="32">
        <v>0</v>
      </c>
      <c r="I76" s="32">
        <v>0</v>
      </c>
      <c r="J76" s="32">
        <v>0</v>
      </c>
      <c r="K76" s="32">
        <v>0</v>
      </c>
      <c r="L76" s="32">
        <v>0</v>
      </c>
      <c r="M76" s="32">
        <v>0</v>
      </c>
      <c r="N76" s="32">
        <v>0</v>
      </c>
      <c r="O76" s="32">
        <v>0</v>
      </c>
      <c r="P76" s="32">
        <v>0</v>
      </c>
      <c r="Q76" s="32">
        <v>0</v>
      </c>
      <c r="R76" s="32">
        <v>0</v>
      </c>
      <c r="S76" s="32">
        <v>0</v>
      </c>
      <c r="T76" s="32">
        <v>0</v>
      </c>
      <c r="U76" s="32">
        <v>0</v>
      </c>
      <c r="V76" s="32">
        <v>0</v>
      </c>
      <c r="W76" s="32">
        <v>0</v>
      </c>
      <c r="X76" s="32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9">
    <pageSetUpPr fitToPage="1"/>
  </sheetPr>
  <dimension ref="A1:Z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398</v>
      </c>
      <c r="B1" s="7" t="s">
        <v>399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:W2" si="0">SUM(C3,C17,C22,C25,C26,C51,C52,C71,C74,C75,C76)</f>
        <v>149935.38249775683</v>
      </c>
      <c r="D2" s="28">
        <f t="shared" si="0"/>
        <v>152093.15745184774</v>
      </c>
      <c r="E2" s="28">
        <f t="shared" si="0"/>
        <v>155147.7300060472</v>
      </c>
      <c r="F2" s="28">
        <f t="shared" si="0"/>
        <v>155902.75206987155</v>
      </c>
      <c r="G2" s="28">
        <f t="shared" si="0"/>
        <v>158342.91626938016</v>
      </c>
      <c r="H2" s="28">
        <f t="shared" si="0"/>
        <v>157061.47452220417</v>
      </c>
      <c r="I2" s="28">
        <f t="shared" si="0"/>
        <v>159856.05305984779</v>
      </c>
      <c r="J2" s="28">
        <f t="shared" si="0"/>
        <v>162101.71126591717</v>
      </c>
      <c r="K2" s="28">
        <f t="shared" si="0"/>
        <v>161053.33715289607</v>
      </c>
      <c r="L2" s="28">
        <f t="shared" si="0"/>
        <v>161282.3009445268</v>
      </c>
      <c r="M2" s="28">
        <f t="shared" si="0"/>
        <v>158883.98056794287</v>
      </c>
      <c r="N2" s="28">
        <f t="shared" si="0"/>
        <v>158234.47650428396</v>
      </c>
      <c r="O2" s="28">
        <f t="shared" si="0"/>
        <v>153403.2166044389</v>
      </c>
      <c r="P2" s="28">
        <f t="shared" si="0"/>
        <v>152974.29983633506</v>
      </c>
      <c r="Q2" s="28">
        <f t="shared" si="0"/>
        <v>157076.63887012235</v>
      </c>
      <c r="R2" s="28">
        <f t="shared" si="0"/>
        <v>159218.7923763422</v>
      </c>
      <c r="S2" s="28">
        <f t="shared" si="0"/>
        <v>161556.8392505681</v>
      </c>
      <c r="T2" s="28">
        <f t="shared" si="0"/>
        <v>163869.88804132355</v>
      </c>
      <c r="U2" s="28">
        <f t="shared" si="0"/>
        <v>163300.3413191798</v>
      </c>
      <c r="V2" s="28">
        <f t="shared" si="0"/>
        <v>164672.37057016956</v>
      </c>
      <c r="W2" s="28">
        <f t="shared" si="0"/>
        <v>140478.30527407251</v>
      </c>
      <c r="X2" s="28">
        <f t="shared" ref="X2" si="1">SUM(X3,X17,X22,X25,X26,X51,X52,X71,X74,X75,X76)</f>
        <v>150346.72987449047</v>
      </c>
    </row>
    <row r="3" spans="1:24" ht="11.25" customHeight="1" x14ac:dyDescent="0.2">
      <c r="A3" s="20" t="s">
        <v>3</v>
      </c>
      <c r="B3" s="21" t="s">
        <v>4</v>
      </c>
      <c r="C3" s="29">
        <f t="shared" ref="C3:W3" si="2">SUM(C4,C8,C11)</f>
        <v>0</v>
      </c>
      <c r="D3" s="29">
        <f t="shared" si="2"/>
        <v>0</v>
      </c>
      <c r="E3" s="29">
        <f t="shared" si="2"/>
        <v>0</v>
      </c>
      <c r="F3" s="29">
        <f t="shared" si="2"/>
        <v>0</v>
      </c>
      <c r="G3" s="29">
        <f t="shared" si="2"/>
        <v>0</v>
      </c>
      <c r="H3" s="29">
        <f t="shared" si="2"/>
        <v>0</v>
      </c>
      <c r="I3" s="29">
        <f t="shared" si="2"/>
        <v>0</v>
      </c>
      <c r="J3" s="29">
        <f t="shared" si="2"/>
        <v>0</v>
      </c>
      <c r="K3" s="29">
        <f t="shared" si="2"/>
        <v>0</v>
      </c>
      <c r="L3" s="29">
        <f t="shared" si="2"/>
        <v>0</v>
      </c>
      <c r="M3" s="29">
        <f t="shared" si="2"/>
        <v>0</v>
      </c>
      <c r="N3" s="29">
        <f t="shared" si="2"/>
        <v>0</v>
      </c>
      <c r="O3" s="29">
        <f t="shared" si="2"/>
        <v>0</v>
      </c>
      <c r="P3" s="29">
        <f t="shared" si="2"/>
        <v>0</v>
      </c>
      <c r="Q3" s="29">
        <f t="shared" si="2"/>
        <v>0</v>
      </c>
      <c r="R3" s="29">
        <f t="shared" si="2"/>
        <v>0</v>
      </c>
      <c r="S3" s="29">
        <f t="shared" si="2"/>
        <v>0</v>
      </c>
      <c r="T3" s="29">
        <f t="shared" si="2"/>
        <v>0</v>
      </c>
      <c r="U3" s="29">
        <f t="shared" si="2"/>
        <v>0</v>
      </c>
      <c r="V3" s="29">
        <f t="shared" si="2"/>
        <v>0</v>
      </c>
      <c r="W3" s="29">
        <f t="shared" si="2"/>
        <v>0</v>
      </c>
      <c r="X3" s="29">
        <f t="shared" ref="X3" si="3">SUM(X4,X8,X11)</f>
        <v>0</v>
      </c>
    </row>
    <row r="4" spans="1:24" ht="11.25" customHeight="1" x14ac:dyDescent="0.2">
      <c r="A4" s="40" t="s">
        <v>341</v>
      </c>
      <c r="B4" s="41" t="s">
        <v>342</v>
      </c>
      <c r="C4" s="42">
        <f t="shared" ref="C4:W4" si="4">SUM(C5:C7)</f>
        <v>0</v>
      </c>
      <c r="D4" s="42">
        <f t="shared" si="4"/>
        <v>0</v>
      </c>
      <c r="E4" s="42">
        <f t="shared" si="4"/>
        <v>0</v>
      </c>
      <c r="F4" s="42">
        <f t="shared" si="4"/>
        <v>0</v>
      </c>
      <c r="G4" s="42">
        <f t="shared" si="4"/>
        <v>0</v>
      </c>
      <c r="H4" s="42">
        <f t="shared" si="4"/>
        <v>0</v>
      </c>
      <c r="I4" s="42">
        <f t="shared" si="4"/>
        <v>0</v>
      </c>
      <c r="J4" s="42">
        <f t="shared" si="4"/>
        <v>0</v>
      </c>
      <c r="K4" s="42">
        <f t="shared" si="4"/>
        <v>0</v>
      </c>
      <c r="L4" s="42">
        <f t="shared" si="4"/>
        <v>0</v>
      </c>
      <c r="M4" s="42">
        <f t="shared" si="4"/>
        <v>0</v>
      </c>
      <c r="N4" s="42">
        <f t="shared" si="4"/>
        <v>0</v>
      </c>
      <c r="O4" s="42">
        <f t="shared" si="4"/>
        <v>0</v>
      </c>
      <c r="P4" s="42">
        <f t="shared" si="4"/>
        <v>0</v>
      </c>
      <c r="Q4" s="42">
        <f t="shared" si="4"/>
        <v>0</v>
      </c>
      <c r="R4" s="42">
        <f t="shared" si="4"/>
        <v>0</v>
      </c>
      <c r="S4" s="42">
        <f t="shared" si="4"/>
        <v>0</v>
      </c>
      <c r="T4" s="42">
        <f t="shared" si="4"/>
        <v>0</v>
      </c>
      <c r="U4" s="42">
        <f t="shared" si="4"/>
        <v>0</v>
      </c>
      <c r="V4" s="42">
        <f t="shared" si="4"/>
        <v>0</v>
      </c>
      <c r="W4" s="42">
        <f t="shared" si="4"/>
        <v>0</v>
      </c>
      <c r="X4" s="42">
        <f t="shared" ref="X4" si="5">SUM(X5:X7)</f>
        <v>0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>
        <v>0</v>
      </c>
      <c r="W5" s="30">
        <v>0</v>
      </c>
      <c r="X5" s="30">
        <v>0</v>
      </c>
    </row>
    <row r="6" spans="1:24" ht="11.25" customHeight="1" x14ac:dyDescent="0.2">
      <c r="A6" s="39" t="s">
        <v>7</v>
      </c>
      <c r="B6" s="23" t="s">
        <v>8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</row>
    <row r="7" spans="1:24" ht="11.25" customHeight="1" x14ac:dyDescent="0.2">
      <c r="A7" s="39" t="s">
        <v>9</v>
      </c>
      <c r="B7" s="23" t="s">
        <v>10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</row>
    <row r="8" spans="1:24" ht="11.25" customHeight="1" x14ac:dyDescent="0.2">
      <c r="A8" s="40" t="s">
        <v>343</v>
      </c>
      <c r="B8" s="41" t="s">
        <v>344</v>
      </c>
      <c r="C8" s="42">
        <f t="shared" ref="C8:W8" si="6">SUM(C9:C10)</f>
        <v>0</v>
      </c>
      <c r="D8" s="42">
        <f t="shared" si="6"/>
        <v>0</v>
      </c>
      <c r="E8" s="42">
        <f t="shared" si="6"/>
        <v>0</v>
      </c>
      <c r="F8" s="42">
        <f t="shared" si="6"/>
        <v>0</v>
      </c>
      <c r="G8" s="42">
        <f t="shared" si="6"/>
        <v>0</v>
      </c>
      <c r="H8" s="42">
        <f t="shared" si="6"/>
        <v>0</v>
      </c>
      <c r="I8" s="42">
        <f t="shared" si="6"/>
        <v>0</v>
      </c>
      <c r="J8" s="42">
        <f t="shared" si="6"/>
        <v>0</v>
      </c>
      <c r="K8" s="42">
        <f t="shared" si="6"/>
        <v>0</v>
      </c>
      <c r="L8" s="42">
        <f t="shared" si="6"/>
        <v>0</v>
      </c>
      <c r="M8" s="42">
        <f t="shared" si="6"/>
        <v>0</v>
      </c>
      <c r="N8" s="42">
        <f t="shared" si="6"/>
        <v>0</v>
      </c>
      <c r="O8" s="42">
        <f t="shared" si="6"/>
        <v>0</v>
      </c>
      <c r="P8" s="42">
        <f t="shared" si="6"/>
        <v>0</v>
      </c>
      <c r="Q8" s="42">
        <f t="shared" si="6"/>
        <v>0</v>
      </c>
      <c r="R8" s="42">
        <f t="shared" si="6"/>
        <v>0</v>
      </c>
      <c r="S8" s="42">
        <f t="shared" si="6"/>
        <v>0</v>
      </c>
      <c r="T8" s="42">
        <f t="shared" si="6"/>
        <v>0</v>
      </c>
      <c r="U8" s="42">
        <f t="shared" si="6"/>
        <v>0</v>
      </c>
      <c r="V8" s="42">
        <f t="shared" si="6"/>
        <v>0</v>
      </c>
      <c r="W8" s="42">
        <f t="shared" si="6"/>
        <v>0</v>
      </c>
      <c r="X8" s="42">
        <f t="shared" ref="X8" si="7">SUM(X9:X10)</f>
        <v>0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:W11" si="8">SUM(C12:C16)</f>
        <v>0</v>
      </c>
      <c r="D11" s="42">
        <f t="shared" si="8"/>
        <v>0</v>
      </c>
      <c r="E11" s="42">
        <f t="shared" si="8"/>
        <v>0</v>
      </c>
      <c r="F11" s="42">
        <f t="shared" si="8"/>
        <v>0</v>
      </c>
      <c r="G11" s="42">
        <f t="shared" si="8"/>
        <v>0</v>
      </c>
      <c r="H11" s="42">
        <f t="shared" si="8"/>
        <v>0</v>
      </c>
      <c r="I11" s="42">
        <f t="shared" si="8"/>
        <v>0</v>
      </c>
      <c r="J11" s="42">
        <f t="shared" si="8"/>
        <v>0</v>
      </c>
      <c r="K11" s="42">
        <f t="shared" si="8"/>
        <v>0</v>
      </c>
      <c r="L11" s="42">
        <f t="shared" si="8"/>
        <v>0</v>
      </c>
      <c r="M11" s="42">
        <f t="shared" si="8"/>
        <v>0</v>
      </c>
      <c r="N11" s="42">
        <f t="shared" si="8"/>
        <v>0</v>
      </c>
      <c r="O11" s="42">
        <f t="shared" si="8"/>
        <v>0</v>
      </c>
      <c r="P11" s="42">
        <f t="shared" si="8"/>
        <v>0</v>
      </c>
      <c r="Q11" s="42">
        <f t="shared" si="8"/>
        <v>0</v>
      </c>
      <c r="R11" s="42">
        <f t="shared" si="8"/>
        <v>0</v>
      </c>
      <c r="S11" s="42">
        <f t="shared" si="8"/>
        <v>0</v>
      </c>
      <c r="T11" s="42">
        <f t="shared" si="8"/>
        <v>0</v>
      </c>
      <c r="U11" s="42">
        <f t="shared" si="8"/>
        <v>0</v>
      </c>
      <c r="V11" s="42">
        <f t="shared" si="8"/>
        <v>0</v>
      </c>
      <c r="W11" s="42">
        <f t="shared" si="8"/>
        <v>0</v>
      </c>
      <c r="X11" s="42">
        <f t="shared" ref="X11" si="9">SUM(X12:X16)</f>
        <v>0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</row>
    <row r="13" spans="1:24" ht="11.25" customHeight="1" x14ac:dyDescent="0.2">
      <c r="A13" s="39" t="s">
        <v>17</v>
      </c>
      <c r="B13" s="23" t="s">
        <v>18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:W17" si="10">SUM(C18:C21)</f>
        <v>0</v>
      </c>
      <c r="D17" s="31">
        <f t="shared" si="10"/>
        <v>0</v>
      </c>
      <c r="E17" s="31">
        <f t="shared" si="10"/>
        <v>0</v>
      </c>
      <c r="F17" s="31">
        <f t="shared" si="10"/>
        <v>0</v>
      </c>
      <c r="G17" s="31">
        <f t="shared" si="10"/>
        <v>0</v>
      </c>
      <c r="H17" s="31">
        <f t="shared" si="10"/>
        <v>0</v>
      </c>
      <c r="I17" s="31">
        <f t="shared" si="10"/>
        <v>0</v>
      </c>
      <c r="J17" s="31">
        <f t="shared" si="10"/>
        <v>0</v>
      </c>
      <c r="K17" s="31">
        <f t="shared" si="10"/>
        <v>0</v>
      </c>
      <c r="L17" s="31">
        <f t="shared" si="10"/>
        <v>0</v>
      </c>
      <c r="M17" s="31">
        <f t="shared" si="10"/>
        <v>0</v>
      </c>
      <c r="N17" s="31">
        <f t="shared" si="10"/>
        <v>0</v>
      </c>
      <c r="O17" s="31">
        <f t="shared" si="10"/>
        <v>0</v>
      </c>
      <c r="P17" s="31">
        <f t="shared" si="10"/>
        <v>0</v>
      </c>
      <c r="Q17" s="31">
        <f t="shared" si="10"/>
        <v>0</v>
      </c>
      <c r="R17" s="31">
        <f t="shared" si="10"/>
        <v>0</v>
      </c>
      <c r="S17" s="31">
        <f t="shared" si="10"/>
        <v>0</v>
      </c>
      <c r="T17" s="31">
        <f t="shared" si="10"/>
        <v>0</v>
      </c>
      <c r="U17" s="31">
        <f t="shared" si="10"/>
        <v>0</v>
      </c>
      <c r="V17" s="31">
        <f t="shared" si="10"/>
        <v>0</v>
      </c>
      <c r="W17" s="31">
        <f t="shared" si="10"/>
        <v>0</v>
      </c>
      <c r="X17" s="31">
        <f t="shared" ref="X17" si="11">SUM(X18:X21)</f>
        <v>0</v>
      </c>
    </row>
    <row r="18" spans="1:24" ht="11.25" customHeight="1" x14ac:dyDescent="0.2">
      <c r="A18" s="22" t="s">
        <v>27</v>
      </c>
      <c r="B18" s="23" t="s">
        <v>28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:W22" si="12">SUM(C23:C24)</f>
        <v>0</v>
      </c>
      <c r="D22" s="31">
        <f t="shared" si="12"/>
        <v>0</v>
      </c>
      <c r="E22" s="31">
        <f t="shared" si="12"/>
        <v>0</v>
      </c>
      <c r="F22" s="31">
        <f t="shared" si="12"/>
        <v>0</v>
      </c>
      <c r="G22" s="31">
        <f t="shared" si="12"/>
        <v>0</v>
      </c>
      <c r="H22" s="31">
        <f t="shared" si="12"/>
        <v>0</v>
      </c>
      <c r="I22" s="31">
        <f t="shared" si="12"/>
        <v>0</v>
      </c>
      <c r="J22" s="31">
        <f t="shared" si="12"/>
        <v>0</v>
      </c>
      <c r="K22" s="31">
        <f t="shared" si="12"/>
        <v>0</v>
      </c>
      <c r="L22" s="31">
        <f t="shared" si="12"/>
        <v>0</v>
      </c>
      <c r="M22" s="31">
        <f t="shared" si="12"/>
        <v>0</v>
      </c>
      <c r="N22" s="31">
        <f t="shared" si="12"/>
        <v>0</v>
      </c>
      <c r="O22" s="31">
        <f t="shared" si="12"/>
        <v>0</v>
      </c>
      <c r="P22" s="31">
        <f t="shared" si="12"/>
        <v>0</v>
      </c>
      <c r="Q22" s="31">
        <f t="shared" si="12"/>
        <v>0</v>
      </c>
      <c r="R22" s="31">
        <f t="shared" si="12"/>
        <v>0</v>
      </c>
      <c r="S22" s="31">
        <f t="shared" si="12"/>
        <v>0</v>
      </c>
      <c r="T22" s="31">
        <f t="shared" si="12"/>
        <v>0</v>
      </c>
      <c r="U22" s="31">
        <f t="shared" si="12"/>
        <v>0</v>
      </c>
      <c r="V22" s="31">
        <f t="shared" si="12"/>
        <v>0</v>
      </c>
      <c r="W22" s="31">
        <f t="shared" si="12"/>
        <v>0</v>
      </c>
      <c r="X22" s="31">
        <f t="shared" ref="X22" si="13">SUM(X23:X24)</f>
        <v>0</v>
      </c>
    </row>
    <row r="23" spans="1:24" ht="11.25" customHeight="1" x14ac:dyDescent="0.2">
      <c r="A23" s="22" t="s">
        <v>37</v>
      </c>
      <c r="B23" s="23" t="s">
        <v>38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:W26" si="14">SUM(C27,C33)</f>
        <v>149326.83817966963</v>
      </c>
      <c r="D26" s="31">
        <f t="shared" si="14"/>
        <v>151382.06867814183</v>
      </c>
      <c r="E26" s="31">
        <f t="shared" si="14"/>
        <v>154273.61429762474</v>
      </c>
      <c r="F26" s="31">
        <f t="shared" si="14"/>
        <v>154863.46919484492</v>
      </c>
      <c r="G26" s="31">
        <f t="shared" si="14"/>
        <v>157032.68870138581</v>
      </c>
      <c r="H26" s="31">
        <f t="shared" si="14"/>
        <v>154987.97591493692</v>
      </c>
      <c r="I26" s="31">
        <f t="shared" si="14"/>
        <v>156753.60988818877</v>
      </c>
      <c r="J26" s="31">
        <f t="shared" si="14"/>
        <v>157902.25764971162</v>
      </c>
      <c r="K26" s="31">
        <f t="shared" si="14"/>
        <v>155722.77112128233</v>
      </c>
      <c r="L26" s="31">
        <f t="shared" si="14"/>
        <v>154720.35466395054</v>
      </c>
      <c r="M26" s="31">
        <f t="shared" si="14"/>
        <v>151364.4871996264</v>
      </c>
      <c r="N26" s="31">
        <f t="shared" si="14"/>
        <v>150331.05791935683</v>
      </c>
      <c r="O26" s="31">
        <f t="shared" si="14"/>
        <v>144969.32202424124</v>
      </c>
      <c r="P26" s="31">
        <f t="shared" si="14"/>
        <v>145324.83968035836</v>
      </c>
      <c r="Q26" s="31">
        <f t="shared" si="14"/>
        <v>148762.6847266797</v>
      </c>
      <c r="R26" s="31">
        <f t="shared" si="14"/>
        <v>150758.76509122265</v>
      </c>
      <c r="S26" s="31">
        <f t="shared" si="14"/>
        <v>153187.8252097033</v>
      </c>
      <c r="T26" s="31">
        <f t="shared" si="14"/>
        <v>154928.74558501621</v>
      </c>
      <c r="U26" s="31">
        <f t="shared" si="14"/>
        <v>153584.91129212634</v>
      </c>
      <c r="V26" s="31">
        <f t="shared" si="14"/>
        <v>154564.53182940066</v>
      </c>
      <c r="W26" s="31">
        <f t="shared" si="14"/>
        <v>130610.659905262</v>
      </c>
      <c r="X26" s="31">
        <f t="shared" ref="X26" si="15">SUM(X27,X33)</f>
        <v>139724.03829984315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:W27" si="16">SUM(C28:C32)</f>
        <v>0</v>
      </c>
      <c r="D27" s="42">
        <f t="shared" si="16"/>
        <v>0</v>
      </c>
      <c r="E27" s="42">
        <f t="shared" si="16"/>
        <v>0</v>
      </c>
      <c r="F27" s="42">
        <f t="shared" si="16"/>
        <v>0</v>
      </c>
      <c r="G27" s="42">
        <f t="shared" si="16"/>
        <v>0</v>
      </c>
      <c r="H27" s="42">
        <f t="shared" si="16"/>
        <v>0</v>
      </c>
      <c r="I27" s="42">
        <f t="shared" si="16"/>
        <v>0</v>
      </c>
      <c r="J27" s="42">
        <f t="shared" si="16"/>
        <v>0</v>
      </c>
      <c r="K27" s="42">
        <f t="shared" si="16"/>
        <v>0</v>
      </c>
      <c r="L27" s="42">
        <f t="shared" si="16"/>
        <v>0</v>
      </c>
      <c r="M27" s="42">
        <f t="shared" si="16"/>
        <v>0</v>
      </c>
      <c r="N27" s="42">
        <f t="shared" si="16"/>
        <v>0</v>
      </c>
      <c r="O27" s="42">
        <f t="shared" si="16"/>
        <v>0</v>
      </c>
      <c r="P27" s="42">
        <f t="shared" si="16"/>
        <v>0</v>
      </c>
      <c r="Q27" s="42">
        <f t="shared" si="16"/>
        <v>0</v>
      </c>
      <c r="R27" s="42">
        <f t="shared" si="16"/>
        <v>0</v>
      </c>
      <c r="S27" s="42">
        <f t="shared" si="16"/>
        <v>0</v>
      </c>
      <c r="T27" s="42">
        <f t="shared" si="16"/>
        <v>0</v>
      </c>
      <c r="U27" s="42">
        <f t="shared" si="16"/>
        <v>0</v>
      </c>
      <c r="V27" s="42">
        <f t="shared" si="16"/>
        <v>0</v>
      </c>
      <c r="W27" s="42">
        <f t="shared" si="16"/>
        <v>0</v>
      </c>
      <c r="X27" s="42">
        <f t="shared" ref="X27" si="17">SUM(X28:X32)</f>
        <v>0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:W33" si="18">SUM(C34:C50)</f>
        <v>149326.83817966963</v>
      </c>
      <c r="D33" s="42">
        <f t="shared" si="18"/>
        <v>151382.06867814183</v>
      </c>
      <c r="E33" s="42">
        <f t="shared" si="18"/>
        <v>154273.61429762474</v>
      </c>
      <c r="F33" s="42">
        <f t="shared" si="18"/>
        <v>154863.46919484492</v>
      </c>
      <c r="G33" s="42">
        <f t="shared" si="18"/>
        <v>157032.68870138581</v>
      </c>
      <c r="H33" s="42">
        <f t="shared" si="18"/>
        <v>154987.97591493692</v>
      </c>
      <c r="I33" s="42">
        <f t="shared" si="18"/>
        <v>156753.60988818877</v>
      </c>
      <c r="J33" s="42">
        <f t="shared" si="18"/>
        <v>157902.25764971162</v>
      </c>
      <c r="K33" s="42">
        <f t="shared" si="18"/>
        <v>155722.77112128233</v>
      </c>
      <c r="L33" s="42">
        <f t="shared" si="18"/>
        <v>154720.35466395054</v>
      </c>
      <c r="M33" s="42">
        <f t="shared" si="18"/>
        <v>151364.4871996264</v>
      </c>
      <c r="N33" s="42">
        <f t="shared" si="18"/>
        <v>150331.05791935683</v>
      </c>
      <c r="O33" s="42">
        <f t="shared" si="18"/>
        <v>144969.32202424124</v>
      </c>
      <c r="P33" s="42">
        <f t="shared" si="18"/>
        <v>145324.83968035836</v>
      </c>
      <c r="Q33" s="42">
        <f t="shared" si="18"/>
        <v>148762.6847266797</v>
      </c>
      <c r="R33" s="42">
        <f t="shared" si="18"/>
        <v>150758.76509122265</v>
      </c>
      <c r="S33" s="42">
        <f t="shared" si="18"/>
        <v>153187.8252097033</v>
      </c>
      <c r="T33" s="42">
        <f t="shared" si="18"/>
        <v>154928.74558501621</v>
      </c>
      <c r="U33" s="42">
        <f t="shared" si="18"/>
        <v>153584.91129212634</v>
      </c>
      <c r="V33" s="42">
        <f t="shared" si="18"/>
        <v>154564.53182940066</v>
      </c>
      <c r="W33" s="42">
        <f t="shared" si="18"/>
        <v>130610.659905262</v>
      </c>
      <c r="X33" s="42">
        <f t="shared" ref="X33" si="19">SUM(X34:X50)</f>
        <v>139724.03829984315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3458.8782476088072</v>
      </c>
      <c r="D36" s="30">
        <v>3643.1890049807184</v>
      </c>
      <c r="E36" s="30">
        <v>3859.4872160321574</v>
      </c>
      <c r="F36" s="30">
        <v>3998.8304218099006</v>
      </c>
      <c r="G36" s="30">
        <v>4312.0444834652999</v>
      </c>
      <c r="H36" s="30">
        <v>4450.0466951172721</v>
      </c>
      <c r="I36" s="30">
        <v>4591.2305787423493</v>
      </c>
      <c r="J36" s="30">
        <v>4573.5668476522615</v>
      </c>
      <c r="K36" s="30">
        <v>4709.3425798100552</v>
      </c>
      <c r="L36" s="30">
        <v>4894.4715599838582</v>
      </c>
      <c r="M36" s="30">
        <v>4936.3472800569498</v>
      </c>
      <c r="N36" s="30">
        <v>5135.8121396269671</v>
      </c>
      <c r="O36" s="30">
        <v>5122.2902157597673</v>
      </c>
      <c r="P36" s="30">
        <v>5435.167705184308</v>
      </c>
      <c r="Q36" s="30">
        <v>5497.9212080777861</v>
      </c>
      <c r="R36" s="30">
        <v>5634.2413767964863</v>
      </c>
      <c r="S36" s="30">
        <v>5646.9210275178766</v>
      </c>
      <c r="T36" s="30">
        <v>5737.2691716429863</v>
      </c>
      <c r="U36" s="30">
        <v>5695.1044417203666</v>
      </c>
      <c r="V36" s="30">
        <v>5726.0124834019043</v>
      </c>
      <c r="W36" s="30">
        <v>4807.5566047016982</v>
      </c>
      <c r="X36" s="30">
        <v>4995.9188003830377</v>
      </c>
    </row>
    <row r="37" spans="1:24" ht="11.25" customHeight="1" x14ac:dyDescent="0.2">
      <c r="A37" s="39" t="s">
        <v>61</v>
      </c>
      <c r="B37" s="23" t="s">
        <v>62</v>
      </c>
      <c r="C37" s="30">
        <v>101228.87806045653</v>
      </c>
      <c r="D37" s="30">
        <v>99765.350726336881</v>
      </c>
      <c r="E37" s="30">
        <v>98261.520885374761</v>
      </c>
      <c r="F37" s="30">
        <v>94775.198266439169</v>
      </c>
      <c r="G37" s="30">
        <v>91766.825948858328</v>
      </c>
      <c r="H37" s="30">
        <v>87284.42879326822</v>
      </c>
      <c r="I37" s="30">
        <v>84309.283304338707</v>
      </c>
      <c r="J37" s="30">
        <v>81513.597176010779</v>
      </c>
      <c r="K37" s="30">
        <v>77200.338509978872</v>
      </c>
      <c r="L37" s="30">
        <v>74314.042940366504</v>
      </c>
      <c r="M37" s="30">
        <v>69829.540195040856</v>
      </c>
      <c r="N37" s="30">
        <v>67162.404875266846</v>
      </c>
      <c r="O37" s="30">
        <v>62211.357838010816</v>
      </c>
      <c r="P37" s="30">
        <v>60207.65152771851</v>
      </c>
      <c r="Q37" s="30">
        <v>59987.01112769141</v>
      </c>
      <c r="R37" s="30">
        <v>59085.40139581573</v>
      </c>
      <c r="S37" s="30">
        <v>59311.385689861665</v>
      </c>
      <c r="T37" s="30">
        <v>59951.858120144338</v>
      </c>
      <c r="U37" s="30">
        <v>60133.64475077355</v>
      </c>
      <c r="V37" s="30">
        <v>61429.262017641631</v>
      </c>
      <c r="W37" s="30">
        <v>52667.727228648968</v>
      </c>
      <c r="X37" s="30">
        <v>57701.402084420515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8.4631403444438993E-2</v>
      </c>
      <c r="S38" s="30">
        <v>2.7961034413012731E-2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</row>
    <row r="41" spans="1:24" ht="11.25" customHeight="1" x14ac:dyDescent="0.2">
      <c r="A41" s="39" t="s">
        <v>69</v>
      </c>
      <c r="B41" s="23" t="s">
        <v>70</v>
      </c>
      <c r="C41" s="30">
        <v>11.980616694690786</v>
      </c>
      <c r="D41" s="30">
        <v>13.147125045632242</v>
      </c>
      <c r="E41" s="30">
        <v>15.939806053465739</v>
      </c>
      <c r="F41" s="30">
        <v>15.553487547147505</v>
      </c>
      <c r="G41" s="30">
        <v>3.7650691406219665</v>
      </c>
      <c r="H41" s="30">
        <v>1.8367369280572612</v>
      </c>
      <c r="I41" s="30">
        <v>3.6268803510311889</v>
      </c>
      <c r="J41" s="30">
        <v>4.5427335106507511</v>
      </c>
      <c r="K41" s="30">
        <v>3.6344006049377771</v>
      </c>
      <c r="L41" s="30">
        <v>1.8236327929812093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0.97042880668627296</v>
      </c>
      <c r="T41" s="30">
        <v>1.5577839071045558</v>
      </c>
      <c r="U41" s="30">
        <v>3.1746400698846593E-2</v>
      </c>
      <c r="V41" s="30">
        <v>0</v>
      </c>
      <c r="W41" s="30">
        <v>5.4734457655619663E-2</v>
      </c>
      <c r="X41" s="30">
        <v>6.6383991992003982E-2</v>
      </c>
    </row>
    <row r="42" spans="1:24" ht="11.25" customHeight="1" x14ac:dyDescent="0.2">
      <c r="A42" s="39" t="s">
        <v>71</v>
      </c>
      <c r="B42" s="23" t="s">
        <v>72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0.92842467828743847</v>
      </c>
      <c r="K42" s="30">
        <v>0.92887580041208528</v>
      </c>
      <c r="L42" s="30">
        <v>0.93154145096927055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44626.9884589266</v>
      </c>
      <c r="D43" s="30">
        <v>47960.38182177861</v>
      </c>
      <c r="E43" s="30">
        <v>52136.666390164348</v>
      </c>
      <c r="F43" s="30">
        <v>56073.8870190487</v>
      </c>
      <c r="G43" s="30">
        <v>60946.82854016807</v>
      </c>
      <c r="H43" s="30">
        <v>63245.500317528778</v>
      </c>
      <c r="I43" s="30">
        <v>67844.359032807595</v>
      </c>
      <c r="J43" s="30">
        <v>71807.221025582374</v>
      </c>
      <c r="K43" s="30">
        <v>73793.255905118582</v>
      </c>
      <c r="L43" s="30">
        <v>75505.136964408186</v>
      </c>
      <c r="M43" s="30">
        <v>76591.469585113591</v>
      </c>
      <c r="N43" s="30">
        <v>78027.541880694873</v>
      </c>
      <c r="O43" s="30">
        <v>77629.804548210028</v>
      </c>
      <c r="P43" s="30">
        <v>79672.233813413419</v>
      </c>
      <c r="Q43" s="30">
        <v>83265.307111068192</v>
      </c>
      <c r="R43" s="30">
        <v>86025.694912523584</v>
      </c>
      <c r="S43" s="30">
        <v>88215.137438791062</v>
      </c>
      <c r="T43" s="30">
        <v>89224.208066718653</v>
      </c>
      <c r="U43" s="30">
        <v>87742.922181023852</v>
      </c>
      <c r="V43" s="30">
        <v>87396.677703258261</v>
      </c>
      <c r="W43" s="30">
        <v>73124.30985995775</v>
      </c>
      <c r="X43" s="30">
        <v>77014.330483449492</v>
      </c>
    </row>
    <row r="44" spans="1:24" ht="11.25" customHeight="1" x14ac:dyDescent="0.2">
      <c r="A44" s="39" t="s">
        <v>75</v>
      </c>
      <c r="B44" s="23" t="s">
        <v>76</v>
      </c>
      <c r="C44" s="30">
        <v>0.11279598300622067</v>
      </c>
      <c r="D44" s="30">
        <v>0</v>
      </c>
      <c r="E44" s="30">
        <v>0</v>
      </c>
      <c r="F44" s="30">
        <v>0</v>
      </c>
      <c r="G44" s="30">
        <v>0</v>
      </c>
      <c r="H44" s="30">
        <v>2.2843168465448103</v>
      </c>
      <c r="I44" s="30">
        <v>0.51970976890899123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4.8472323185645906E-2</v>
      </c>
      <c r="Q44" s="30">
        <v>0</v>
      </c>
      <c r="R44" s="30">
        <v>0</v>
      </c>
      <c r="S44" s="30">
        <v>0</v>
      </c>
      <c r="T44" s="30">
        <v>0</v>
      </c>
      <c r="U44" s="30">
        <v>2.120058607529033E-2</v>
      </c>
      <c r="V44" s="30">
        <v>1.119660593871378E-2</v>
      </c>
      <c r="W44" s="30">
        <v>1.8439419658794389E-2</v>
      </c>
      <c r="X44" s="30">
        <v>6.1539100629007339E-2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3.8790552480496792</v>
      </c>
      <c r="I45" s="30">
        <v>4.590382180182548</v>
      </c>
      <c r="J45" s="30">
        <v>2.401442277265057</v>
      </c>
      <c r="K45" s="30">
        <v>15.2708499695052</v>
      </c>
      <c r="L45" s="30">
        <v>3.9480249480502465</v>
      </c>
      <c r="M45" s="30">
        <v>7.1301394149945381</v>
      </c>
      <c r="N45" s="30">
        <v>5.2990237681337478</v>
      </c>
      <c r="O45" s="30">
        <v>5.8694222606440771</v>
      </c>
      <c r="P45" s="30">
        <v>9.738161718921198</v>
      </c>
      <c r="Q45" s="30">
        <v>12.44527984229436</v>
      </c>
      <c r="R45" s="30">
        <v>13.342774683400386</v>
      </c>
      <c r="S45" s="30">
        <v>13.382663691595029</v>
      </c>
      <c r="T45" s="30">
        <v>13.852442603115867</v>
      </c>
      <c r="U45" s="30">
        <v>13.036251021668704</v>
      </c>
      <c r="V45" s="30">
        <v>12.556305697154057</v>
      </c>
      <c r="W45" s="30">
        <v>10.974857153152994</v>
      </c>
      <c r="X45" s="30">
        <v>12.232778716888564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</row>
    <row r="49" spans="1:26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6" ht="11.25" customHeight="1" x14ac:dyDescent="0.2">
      <c r="A50" s="39" t="s">
        <v>87</v>
      </c>
      <c r="B50" s="23" t="s">
        <v>88</v>
      </c>
      <c r="C50" s="30">
        <v>0</v>
      </c>
      <c r="D50" s="30">
        <v>0</v>
      </c>
      <c r="E50" s="30">
        <v>0</v>
      </c>
      <c r="F50" s="30">
        <v>0</v>
      </c>
      <c r="G50" s="30">
        <v>3.2246597535117756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0.15072060013141281</v>
      </c>
      <c r="V50" s="30">
        <v>1.2122795768202969E-2</v>
      </c>
      <c r="W50" s="30">
        <v>1.8180923121521569E-2</v>
      </c>
      <c r="X50" s="30">
        <v>2.622978059597034E-2</v>
      </c>
    </row>
    <row r="51" spans="1:26" ht="11.25" customHeight="1" x14ac:dyDescent="0.2">
      <c r="A51" s="24" t="s">
        <v>89</v>
      </c>
      <c r="B51" s="25" t="s">
        <v>90</v>
      </c>
      <c r="C51" s="31">
        <v>310.73802268476783</v>
      </c>
      <c r="D51" s="31">
        <v>354.60332897821525</v>
      </c>
      <c r="E51" s="31">
        <v>347.59425769406755</v>
      </c>
      <c r="F51" s="31">
        <v>351.48814079035714</v>
      </c>
      <c r="G51" s="31">
        <v>350.65490822666288</v>
      </c>
      <c r="H51" s="31">
        <v>431.11497189749031</v>
      </c>
      <c r="I51" s="31">
        <v>491.65336010969645</v>
      </c>
      <c r="J51" s="31">
        <v>549.19789188853008</v>
      </c>
      <c r="K51" s="31">
        <v>566.47574049168884</v>
      </c>
      <c r="L51" s="31">
        <v>670.17483802821607</v>
      </c>
      <c r="M51" s="31">
        <v>750.18181291658186</v>
      </c>
      <c r="N51" s="31">
        <v>748.94270618863459</v>
      </c>
      <c r="O51" s="31">
        <v>746.63107681986003</v>
      </c>
      <c r="P51" s="31">
        <v>796.02437998935022</v>
      </c>
      <c r="Q51" s="31">
        <v>885.57707123139562</v>
      </c>
      <c r="R51" s="31">
        <v>913.27187809336431</v>
      </c>
      <c r="S51" s="31">
        <v>930.82915548752828</v>
      </c>
      <c r="T51" s="31">
        <v>873.60224323236116</v>
      </c>
      <c r="U51" s="31">
        <v>902.34179187568509</v>
      </c>
      <c r="V51" s="31">
        <v>995.35763768540903</v>
      </c>
      <c r="W51" s="31">
        <v>844.34193231463064</v>
      </c>
      <c r="X51" s="31">
        <v>883.11014678077743</v>
      </c>
    </row>
    <row r="52" spans="1:26" ht="11.25" customHeight="1" x14ac:dyDescent="0.2">
      <c r="A52" s="24" t="s">
        <v>91</v>
      </c>
      <c r="B52" s="25" t="s">
        <v>92</v>
      </c>
      <c r="C52" s="31">
        <f t="shared" ref="C52:W52" si="20">SUM(C53:C70)</f>
        <v>297.80629540244342</v>
      </c>
      <c r="D52" s="31">
        <f t="shared" si="20"/>
        <v>356.48544472769925</v>
      </c>
      <c r="E52" s="31">
        <f t="shared" si="20"/>
        <v>526.52145072842222</v>
      </c>
      <c r="F52" s="31">
        <f t="shared" si="20"/>
        <v>687.79364280282914</v>
      </c>
      <c r="G52" s="31">
        <f t="shared" si="20"/>
        <v>959.57106847844886</v>
      </c>
      <c r="H52" s="31">
        <f t="shared" si="20"/>
        <v>1642.3817434678469</v>
      </c>
      <c r="I52" s="31">
        <f t="shared" si="20"/>
        <v>2610.7805297639243</v>
      </c>
      <c r="J52" s="31">
        <f t="shared" si="20"/>
        <v>3650.2417491901838</v>
      </c>
      <c r="K52" s="31">
        <f t="shared" si="20"/>
        <v>4763.261944405499</v>
      </c>
      <c r="L52" s="31">
        <f t="shared" si="20"/>
        <v>5890.7776798570367</v>
      </c>
      <c r="M52" s="31">
        <f t="shared" si="20"/>
        <v>6767.1232419327762</v>
      </c>
      <c r="N52" s="31">
        <f t="shared" si="20"/>
        <v>7149.4023679745005</v>
      </c>
      <c r="O52" s="31">
        <f t="shared" si="20"/>
        <v>7679.0348149890187</v>
      </c>
      <c r="P52" s="31">
        <f t="shared" si="20"/>
        <v>6837.0641266058065</v>
      </c>
      <c r="Q52" s="31">
        <f t="shared" si="20"/>
        <v>7400.8112670565788</v>
      </c>
      <c r="R52" s="31">
        <f t="shared" si="20"/>
        <v>7499.3573610485946</v>
      </c>
      <c r="S52" s="31">
        <f t="shared" si="20"/>
        <v>7374.72332833989</v>
      </c>
      <c r="T52" s="31">
        <f t="shared" si="20"/>
        <v>7979.7453381795613</v>
      </c>
      <c r="U52" s="31">
        <f t="shared" si="20"/>
        <v>8682.3035523301514</v>
      </c>
      <c r="V52" s="31">
        <f t="shared" si="20"/>
        <v>8902.3992108655202</v>
      </c>
      <c r="W52" s="31">
        <f t="shared" si="20"/>
        <v>8656.7725540167812</v>
      </c>
      <c r="X52" s="31">
        <f t="shared" ref="X52" si="21">SUM(X53:X70)</f>
        <v>9004.1998121007382</v>
      </c>
      <c r="Y52" s="34"/>
      <c r="Z52" s="34"/>
    </row>
    <row r="53" spans="1:26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4"/>
      <c r="Z53" s="34"/>
    </row>
    <row r="54" spans="1:26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4"/>
      <c r="Z54" s="34"/>
    </row>
    <row r="55" spans="1:26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4"/>
      <c r="Z55" s="34"/>
    </row>
    <row r="56" spans="1:26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4"/>
      <c r="Z56" s="34"/>
    </row>
    <row r="57" spans="1:26" ht="11.25" customHeight="1" x14ac:dyDescent="0.2">
      <c r="A57" s="22" t="s">
        <v>101</v>
      </c>
      <c r="B57" s="23" t="s">
        <v>102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4"/>
      <c r="Z57" s="34"/>
    </row>
    <row r="58" spans="1:26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4"/>
      <c r="Z58" s="34"/>
    </row>
    <row r="59" spans="1:26" ht="11.25" customHeight="1" x14ac:dyDescent="0.2">
      <c r="A59" s="22" t="s">
        <v>105</v>
      </c>
      <c r="B59" s="23" t="s">
        <v>106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4"/>
      <c r="Z59" s="34"/>
    </row>
    <row r="60" spans="1:26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6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3.8161718312494184</v>
      </c>
      <c r="L61" s="30">
        <v>5.2359825296853639</v>
      </c>
      <c r="M61" s="30">
        <v>11.296144943791724</v>
      </c>
      <c r="N61" s="30">
        <v>19.4418881719103</v>
      </c>
      <c r="O61" s="30">
        <v>32.057094683099194</v>
      </c>
      <c r="P61" s="30">
        <v>39.437219054737817</v>
      </c>
      <c r="Q61" s="30">
        <v>42.345231094611066</v>
      </c>
      <c r="R61" s="30">
        <v>44.570669943686866</v>
      </c>
      <c r="S61" s="30">
        <v>51.425674464723876</v>
      </c>
      <c r="T61" s="30">
        <v>62.12628431609253</v>
      </c>
      <c r="U61" s="30">
        <v>62.116712501229891</v>
      </c>
      <c r="V61" s="30">
        <v>68.586768662708991</v>
      </c>
      <c r="W61" s="30">
        <v>71.818127466287848</v>
      </c>
      <c r="X61" s="30">
        <v>45.571759036355395</v>
      </c>
    </row>
    <row r="62" spans="1:26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</row>
    <row r="63" spans="1:26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13.111878761868059</v>
      </c>
      <c r="H63" s="30">
        <v>7.6511447593001733</v>
      </c>
      <c r="I63" s="30">
        <v>8.8742160246997663</v>
      </c>
      <c r="J63" s="30">
        <v>13.895794504656863</v>
      </c>
      <c r="K63" s="30">
        <v>15.767088337615046</v>
      </c>
      <c r="L63" s="30">
        <v>15.724484698647796</v>
      </c>
      <c r="M63" s="30">
        <v>22.239888278873977</v>
      </c>
      <c r="N63" s="30">
        <v>27.016855523586084</v>
      </c>
      <c r="O63" s="30">
        <v>28.270623056295392</v>
      </c>
      <c r="P63" s="30">
        <v>24.418816557145746</v>
      </c>
      <c r="Q63" s="30">
        <v>21.100358417076006</v>
      </c>
      <c r="R63" s="30">
        <v>20.392195952529605</v>
      </c>
      <c r="S63" s="30">
        <v>10.36253166617858</v>
      </c>
      <c r="T63" s="30">
        <v>7.4321137267945003</v>
      </c>
      <c r="U63" s="30">
        <v>5.820514568723234</v>
      </c>
      <c r="V63" s="30">
        <v>3.5946313759082145</v>
      </c>
      <c r="W63" s="30">
        <v>3.3447992228985668</v>
      </c>
      <c r="X63" s="30">
        <v>2.4853708982104799</v>
      </c>
    </row>
    <row r="64" spans="1:26" ht="11.25" customHeight="1" x14ac:dyDescent="0.2">
      <c r="A64" s="22" t="s">
        <v>115</v>
      </c>
      <c r="B64" s="23" t="s">
        <v>116</v>
      </c>
      <c r="C64" s="30">
        <v>53.037844716004244</v>
      </c>
      <c r="D64" s="30">
        <v>60.280865891037713</v>
      </c>
      <c r="E64" s="30">
        <v>148.49025394300978</v>
      </c>
      <c r="F64" s="30">
        <v>222.9392487745321</v>
      </c>
      <c r="G64" s="30">
        <v>275.86791828572274</v>
      </c>
      <c r="H64" s="30">
        <v>504.07997565131916</v>
      </c>
      <c r="I64" s="30">
        <v>786.49101155735593</v>
      </c>
      <c r="J64" s="30">
        <v>1013.5897332071444</v>
      </c>
      <c r="K64" s="30">
        <v>1570.4143991235885</v>
      </c>
      <c r="L64" s="30">
        <v>1922.5819708349145</v>
      </c>
      <c r="M64" s="30">
        <v>2294.0799924552534</v>
      </c>
      <c r="N64" s="30">
        <v>2341.678591419914</v>
      </c>
      <c r="O64" s="30">
        <v>2276.4910777498235</v>
      </c>
      <c r="P64" s="30">
        <v>2113.8686390826374</v>
      </c>
      <c r="Q64" s="30">
        <v>2114.2133458359976</v>
      </c>
      <c r="R64" s="30">
        <v>2152.0789825174234</v>
      </c>
      <c r="S64" s="30">
        <v>2132.8247341024789</v>
      </c>
      <c r="T64" s="30">
        <v>2261.9718256703745</v>
      </c>
      <c r="U64" s="30">
        <v>2439.2393421628522</v>
      </c>
      <c r="V64" s="30">
        <v>2537.6869268685832</v>
      </c>
      <c r="W64" s="30">
        <v>2497.5454922378476</v>
      </c>
      <c r="X64" s="30">
        <v>2849.8007132794392</v>
      </c>
    </row>
    <row r="65" spans="1:24" ht="11.25" customHeight="1" x14ac:dyDescent="0.2">
      <c r="A65" s="22" t="s">
        <v>117</v>
      </c>
      <c r="B65" s="23" t="s">
        <v>118</v>
      </c>
      <c r="C65" s="30">
        <v>77.200482229616114</v>
      </c>
      <c r="D65" s="30">
        <v>114.56348995003673</v>
      </c>
      <c r="E65" s="30">
        <v>188.5647282273851</v>
      </c>
      <c r="F65" s="30">
        <v>274.61852427132095</v>
      </c>
      <c r="G65" s="30">
        <v>269.46996425238206</v>
      </c>
      <c r="H65" s="30">
        <v>418.60142230301886</v>
      </c>
      <c r="I65" s="30">
        <v>695.42149770470496</v>
      </c>
      <c r="J65" s="30">
        <v>715.00759798774448</v>
      </c>
      <c r="K65" s="30">
        <v>457.64896490204626</v>
      </c>
      <c r="L65" s="30">
        <v>212.7366864214905</v>
      </c>
      <c r="M65" s="30">
        <v>222.37317869583609</v>
      </c>
      <c r="N65" s="30">
        <v>170.08727309394126</v>
      </c>
      <c r="O65" s="30">
        <v>133.24281362567271</v>
      </c>
      <c r="P65" s="30">
        <v>89.065347942140832</v>
      </c>
      <c r="Q65" s="30">
        <v>173.81940071276586</v>
      </c>
      <c r="R65" s="30">
        <v>205.47964157535014</v>
      </c>
      <c r="S65" s="30">
        <v>166.53650729021473</v>
      </c>
      <c r="T65" s="30">
        <v>259.07262454692494</v>
      </c>
      <c r="U65" s="30">
        <v>260.04643641891573</v>
      </c>
      <c r="V65" s="30">
        <v>230.82044325817486</v>
      </c>
      <c r="W65" s="30">
        <v>210.17778635768417</v>
      </c>
      <c r="X65" s="30">
        <v>202.97922423252743</v>
      </c>
    </row>
    <row r="66" spans="1:24" ht="11.25" customHeight="1" x14ac:dyDescent="0.2">
      <c r="A66" s="22" t="s">
        <v>119</v>
      </c>
      <c r="B66" s="23" t="s">
        <v>120</v>
      </c>
      <c r="C66" s="30">
        <v>163.04821593813475</v>
      </c>
      <c r="D66" s="30">
        <v>175.48126004704028</v>
      </c>
      <c r="E66" s="30">
        <v>181.52273636368619</v>
      </c>
      <c r="F66" s="30">
        <v>188.90180803323571</v>
      </c>
      <c r="G66" s="30">
        <v>397.14922051574854</v>
      </c>
      <c r="H66" s="30">
        <v>649.23537484669839</v>
      </c>
      <c r="I66" s="30">
        <v>870.19604453456441</v>
      </c>
      <c r="J66" s="30">
        <v>1607.1556771847177</v>
      </c>
      <c r="K66" s="30">
        <v>2591.6915141533591</v>
      </c>
      <c r="L66" s="30">
        <v>3700.8832203227475</v>
      </c>
      <c r="M66" s="30">
        <v>4194.5750407599135</v>
      </c>
      <c r="N66" s="30">
        <v>4583.7545275060465</v>
      </c>
      <c r="O66" s="30">
        <v>5201.7425992342878</v>
      </c>
      <c r="P66" s="30">
        <v>4568.0822681945574</v>
      </c>
      <c r="Q66" s="30">
        <v>5045.3839074525858</v>
      </c>
      <c r="R66" s="30">
        <v>5074.7858922731684</v>
      </c>
      <c r="S66" s="30">
        <v>5011.5856968121125</v>
      </c>
      <c r="T66" s="30">
        <v>5388.3524599333923</v>
      </c>
      <c r="U66" s="30">
        <v>5914.7650752358622</v>
      </c>
      <c r="V66" s="30">
        <v>6061.1157442831463</v>
      </c>
      <c r="W66" s="30">
        <v>5873.5756604552607</v>
      </c>
      <c r="X66" s="30">
        <v>5902.7651299046447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4.5197525186882919</v>
      </c>
      <c r="D69" s="30">
        <v>6.1598288395844936</v>
      </c>
      <c r="E69" s="30">
        <v>7.9437321943411927</v>
      </c>
      <c r="F69" s="30">
        <v>1.3340617237403707</v>
      </c>
      <c r="G69" s="30">
        <v>3.9720866627274867</v>
      </c>
      <c r="H69" s="30">
        <v>62.813825907510299</v>
      </c>
      <c r="I69" s="30">
        <v>249.79775994259964</v>
      </c>
      <c r="J69" s="30">
        <v>300.59294630592052</v>
      </c>
      <c r="K69" s="30">
        <v>123.9238060576405</v>
      </c>
      <c r="L69" s="30">
        <v>33.615335049550318</v>
      </c>
      <c r="M69" s="30">
        <v>22.558996799108549</v>
      </c>
      <c r="N69" s="30">
        <v>7.4232322591027087</v>
      </c>
      <c r="O69" s="30">
        <v>7.230606639840067</v>
      </c>
      <c r="P69" s="30">
        <v>2.1918357745868793</v>
      </c>
      <c r="Q69" s="30">
        <v>3.9490235435421246</v>
      </c>
      <c r="R69" s="30">
        <v>2.049978786435624</v>
      </c>
      <c r="S69" s="30">
        <v>1.9881840041812473</v>
      </c>
      <c r="T69" s="30">
        <v>0.79002998598247109</v>
      </c>
      <c r="U69" s="30">
        <v>0.31547144256931653</v>
      </c>
      <c r="V69" s="30">
        <v>0.5946964169976362</v>
      </c>
      <c r="W69" s="30">
        <v>0.31068827680230343</v>
      </c>
      <c r="X69" s="30">
        <v>0.59761474955954941</v>
      </c>
    </row>
    <row r="70" spans="1:24" ht="11.25" customHeight="1" x14ac:dyDescent="0.2">
      <c r="A70" s="22" t="s">
        <v>127</v>
      </c>
      <c r="B70" s="23" t="s">
        <v>128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:W71" si="22">SUM(C72:C73)</f>
        <v>0</v>
      </c>
      <c r="D71" s="31">
        <f t="shared" si="22"/>
        <v>0</v>
      </c>
      <c r="E71" s="31">
        <f t="shared" si="22"/>
        <v>0</v>
      </c>
      <c r="F71" s="31">
        <f t="shared" si="22"/>
        <v>0</v>
      </c>
      <c r="G71" s="31">
        <f t="shared" si="22"/>
        <v>0</v>
      </c>
      <c r="H71" s="31">
        <f t="shared" si="22"/>
        <v>0</v>
      </c>
      <c r="I71" s="31">
        <f t="shared" si="22"/>
        <v>0</v>
      </c>
      <c r="J71" s="31">
        <f t="shared" si="22"/>
        <v>0</v>
      </c>
      <c r="K71" s="31">
        <f t="shared" si="22"/>
        <v>0</v>
      </c>
      <c r="L71" s="31">
        <f t="shared" si="22"/>
        <v>0</v>
      </c>
      <c r="M71" s="31">
        <f t="shared" si="22"/>
        <v>0</v>
      </c>
      <c r="N71" s="31">
        <f t="shared" si="22"/>
        <v>0</v>
      </c>
      <c r="O71" s="31">
        <f t="shared" si="22"/>
        <v>0</v>
      </c>
      <c r="P71" s="31">
        <f t="shared" si="22"/>
        <v>0</v>
      </c>
      <c r="Q71" s="31">
        <f t="shared" si="22"/>
        <v>0</v>
      </c>
      <c r="R71" s="31">
        <f t="shared" si="22"/>
        <v>0</v>
      </c>
      <c r="S71" s="31">
        <f t="shared" si="22"/>
        <v>0</v>
      </c>
      <c r="T71" s="31">
        <f t="shared" si="22"/>
        <v>0</v>
      </c>
      <c r="U71" s="31">
        <f t="shared" si="22"/>
        <v>0</v>
      </c>
      <c r="V71" s="31">
        <f t="shared" si="22"/>
        <v>0</v>
      </c>
      <c r="W71" s="31">
        <f t="shared" si="22"/>
        <v>0</v>
      </c>
      <c r="X71" s="31">
        <f t="shared" ref="X71" si="23">SUM(X72:X73)</f>
        <v>0</v>
      </c>
    </row>
    <row r="72" spans="1:24" ht="11.25" customHeight="1" x14ac:dyDescent="0.2">
      <c r="A72" s="22" t="s">
        <v>131</v>
      </c>
      <c r="B72" s="23" t="s">
        <v>132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0</v>
      </c>
      <c r="D75" s="31">
        <v>0</v>
      </c>
      <c r="E75" s="31">
        <v>0</v>
      </c>
      <c r="F75" s="31">
        <v>0</v>
      </c>
      <c r="G75" s="31">
        <v>0</v>
      </c>
      <c r="H75" s="31">
        <v>0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</row>
    <row r="76" spans="1:24" ht="11.25" customHeight="1" x14ac:dyDescent="0.2">
      <c r="A76" s="26" t="s">
        <v>139</v>
      </c>
      <c r="B76" s="27" t="s">
        <v>140</v>
      </c>
      <c r="C76" s="32">
        <v>0</v>
      </c>
      <c r="D76" s="32">
        <v>0</v>
      </c>
      <c r="E76" s="32">
        <v>0</v>
      </c>
      <c r="F76" s="32">
        <v>1.0914334464367376E-3</v>
      </c>
      <c r="G76" s="32">
        <v>1.5912892437753123E-3</v>
      </c>
      <c r="H76" s="32">
        <v>1.891901931997926E-3</v>
      </c>
      <c r="I76" s="32">
        <v>9.2817854119640365E-3</v>
      </c>
      <c r="J76" s="32">
        <v>1.3975126830968543E-2</v>
      </c>
      <c r="K76" s="32">
        <v>0.82834671656431369</v>
      </c>
      <c r="L76" s="32">
        <v>0.99376269102494863</v>
      </c>
      <c r="M76" s="32">
        <v>2.1883134671147633</v>
      </c>
      <c r="N76" s="32">
        <v>5.0735107640044541</v>
      </c>
      <c r="O76" s="32">
        <v>8.2286883887658657</v>
      </c>
      <c r="P76" s="32">
        <v>16.371649381571231</v>
      </c>
      <c r="Q76" s="32">
        <v>27.565805154668208</v>
      </c>
      <c r="R76" s="32">
        <v>47.398045977578107</v>
      </c>
      <c r="S76" s="32">
        <v>63.461557037376416</v>
      </c>
      <c r="T76" s="32">
        <v>87.794874895432571</v>
      </c>
      <c r="U76" s="32">
        <v>130.7846828476055</v>
      </c>
      <c r="V76" s="32">
        <v>210.08189221797781</v>
      </c>
      <c r="W76" s="32">
        <v>366.53088247911018</v>
      </c>
      <c r="X76" s="32">
        <v>735.38161576581149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0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400</v>
      </c>
      <c r="B1" s="7" t="s">
        <v>401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:W2" si="0">SUM(C3,C17,C22,C25,C26,C51,C52,C71,C74,C75,C76)</f>
        <v>13708.833394444269</v>
      </c>
      <c r="D2" s="28">
        <f t="shared" si="0"/>
        <v>13617.652472338956</v>
      </c>
      <c r="E2" s="28">
        <f t="shared" si="0"/>
        <v>13505.931069973929</v>
      </c>
      <c r="F2" s="28">
        <f t="shared" si="0"/>
        <v>13627.116228714376</v>
      </c>
      <c r="G2" s="28">
        <f t="shared" si="0"/>
        <v>13529.002121841855</v>
      </c>
      <c r="H2" s="28">
        <f t="shared" si="0"/>
        <v>13293.969215746589</v>
      </c>
      <c r="I2" s="28">
        <f t="shared" si="0"/>
        <v>13418.894030598103</v>
      </c>
      <c r="J2" s="28">
        <f t="shared" si="0"/>
        <v>13476.852148225673</v>
      </c>
      <c r="K2" s="28">
        <f t="shared" si="0"/>
        <v>13540.856841740113</v>
      </c>
      <c r="L2" s="28">
        <f t="shared" si="0"/>
        <v>13553.45817911602</v>
      </c>
      <c r="M2" s="28">
        <f t="shared" si="0"/>
        <v>13617.040419110974</v>
      </c>
      <c r="N2" s="28">
        <f t="shared" si="0"/>
        <v>13810.195610602032</v>
      </c>
      <c r="O2" s="28">
        <f t="shared" si="0"/>
        <v>13611.258360042682</v>
      </c>
      <c r="P2" s="28">
        <f t="shared" si="0"/>
        <v>13614.142847325476</v>
      </c>
      <c r="Q2" s="28">
        <f t="shared" si="0"/>
        <v>13861.80468135951</v>
      </c>
      <c r="R2" s="28">
        <f t="shared" si="0"/>
        <v>14303.877053568222</v>
      </c>
      <c r="S2" s="28">
        <f t="shared" si="0"/>
        <v>14555.805398975506</v>
      </c>
      <c r="T2" s="28">
        <f t="shared" si="0"/>
        <v>14345.350620011697</v>
      </c>
      <c r="U2" s="28">
        <f t="shared" si="0"/>
        <v>14425.428607203208</v>
      </c>
      <c r="V2" s="28">
        <f t="shared" si="0"/>
        <v>14615.553511508029</v>
      </c>
      <c r="W2" s="28">
        <f t="shared" si="0"/>
        <v>13308.57300282558</v>
      </c>
      <c r="X2" s="28">
        <f t="shared" ref="X2" si="1">SUM(X3,X17,X22,X25,X26,X51,X52,X71,X74,X75,X76)</f>
        <v>13712.698944219925</v>
      </c>
    </row>
    <row r="3" spans="1:24" ht="11.25" customHeight="1" x14ac:dyDescent="0.2">
      <c r="A3" s="20" t="s">
        <v>3</v>
      </c>
      <c r="B3" s="21" t="s">
        <v>4</v>
      </c>
      <c r="C3" s="29">
        <f t="shared" ref="C3:W3" si="2">SUM(C4,C8,C11)</f>
        <v>0</v>
      </c>
      <c r="D3" s="29">
        <f t="shared" si="2"/>
        <v>0</v>
      </c>
      <c r="E3" s="29">
        <f t="shared" si="2"/>
        <v>0</v>
      </c>
      <c r="F3" s="29">
        <f t="shared" si="2"/>
        <v>0</v>
      </c>
      <c r="G3" s="29">
        <f t="shared" si="2"/>
        <v>0</v>
      </c>
      <c r="H3" s="29">
        <f t="shared" si="2"/>
        <v>0</v>
      </c>
      <c r="I3" s="29">
        <f t="shared" si="2"/>
        <v>0</v>
      </c>
      <c r="J3" s="29">
        <f t="shared" si="2"/>
        <v>0</v>
      </c>
      <c r="K3" s="29">
        <f t="shared" si="2"/>
        <v>0</v>
      </c>
      <c r="L3" s="29">
        <f t="shared" si="2"/>
        <v>0</v>
      </c>
      <c r="M3" s="29">
        <f t="shared" si="2"/>
        <v>0</v>
      </c>
      <c r="N3" s="29">
        <f t="shared" si="2"/>
        <v>0</v>
      </c>
      <c r="O3" s="29">
        <f t="shared" si="2"/>
        <v>0</v>
      </c>
      <c r="P3" s="29">
        <f t="shared" si="2"/>
        <v>0</v>
      </c>
      <c r="Q3" s="29">
        <f t="shared" si="2"/>
        <v>0</v>
      </c>
      <c r="R3" s="29">
        <f t="shared" si="2"/>
        <v>0</v>
      </c>
      <c r="S3" s="29">
        <f t="shared" si="2"/>
        <v>0</v>
      </c>
      <c r="T3" s="29">
        <f t="shared" si="2"/>
        <v>0</v>
      </c>
      <c r="U3" s="29">
        <f t="shared" si="2"/>
        <v>0</v>
      </c>
      <c r="V3" s="29">
        <f t="shared" si="2"/>
        <v>0</v>
      </c>
      <c r="W3" s="29">
        <f t="shared" si="2"/>
        <v>0</v>
      </c>
      <c r="X3" s="29">
        <f t="shared" ref="X3" si="3">SUM(X4,X8,X11)</f>
        <v>0</v>
      </c>
    </row>
    <row r="4" spans="1:24" ht="11.25" customHeight="1" x14ac:dyDescent="0.2">
      <c r="A4" s="40" t="s">
        <v>341</v>
      </c>
      <c r="B4" s="41" t="s">
        <v>342</v>
      </c>
      <c r="C4" s="42">
        <f t="shared" ref="C4:W4" si="4">SUM(C5:C7)</f>
        <v>0</v>
      </c>
      <c r="D4" s="42">
        <f t="shared" si="4"/>
        <v>0</v>
      </c>
      <c r="E4" s="42">
        <f t="shared" si="4"/>
        <v>0</v>
      </c>
      <c r="F4" s="42">
        <f t="shared" si="4"/>
        <v>0</v>
      </c>
      <c r="G4" s="42">
        <f t="shared" si="4"/>
        <v>0</v>
      </c>
      <c r="H4" s="42">
        <f t="shared" si="4"/>
        <v>0</v>
      </c>
      <c r="I4" s="42">
        <f t="shared" si="4"/>
        <v>0</v>
      </c>
      <c r="J4" s="42">
        <f t="shared" si="4"/>
        <v>0</v>
      </c>
      <c r="K4" s="42">
        <f t="shared" si="4"/>
        <v>0</v>
      </c>
      <c r="L4" s="42">
        <f t="shared" si="4"/>
        <v>0</v>
      </c>
      <c r="M4" s="42">
        <f t="shared" si="4"/>
        <v>0</v>
      </c>
      <c r="N4" s="42">
        <f t="shared" si="4"/>
        <v>0</v>
      </c>
      <c r="O4" s="42">
        <f t="shared" si="4"/>
        <v>0</v>
      </c>
      <c r="P4" s="42">
        <f t="shared" si="4"/>
        <v>0</v>
      </c>
      <c r="Q4" s="42">
        <f t="shared" si="4"/>
        <v>0</v>
      </c>
      <c r="R4" s="42">
        <f t="shared" si="4"/>
        <v>0</v>
      </c>
      <c r="S4" s="42">
        <f t="shared" si="4"/>
        <v>0</v>
      </c>
      <c r="T4" s="42">
        <f t="shared" si="4"/>
        <v>0</v>
      </c>
      <c r="U4" s="42">
        <f t="shared" si="4"/>
        <v>0</v>
      </c>
      <c r="V4" s="42">
        <f t="shared" si="4"/>
        <v>0</v>
      </c>
      <c r="W4" s="42">
        <f t="shared" si="4"/>
        <v>0</v>
      </c>
      <c r="X4" s="42">
        <f t="shared" ref="X4" si="5">SUM(X5:X7)</f>
        <v>0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>
        <v>0</v>
      </c>
      <c r="W5" s="30">
        <v>0</v>
      </c>
      <c r="X5" s="30">
        <v>0</v>
      </c>
    </row>
    <row r="6" spans="1:24" ht="11.25" customHeight="1" x14ac:dyDescent="0.2">
      <c r="A6" s="39" t="s">
        <v>7</v>
      </c>
      <c r="B6" s="23" t="s">
        <v>8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</row>
    <row r="7" spans="1:24" ht="11.25" customHeight="1" x14ac:dyDescent="0.2">
      <c r="A7" s="39" t="s">
        <v>9</v>
      </c>
      <c r="B7" s="23" t="s">
        <v>10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</row>
    <row r="8" spans="1:24" ht="11.25" customHeight="1" x14ac:dyDescent="0.2">
      <c r="A8" s="40" t="s">
        <v>343</v>
      </c>
      <c r="B8" s="41" t="s">
        <v>344</v>
      </c>
      <c r="C8" s="42">
        <f t="shared" ref="C8:W8" si="6">SUM(C9:C10)</f>
        <v>0</v>
      </c>
      <c r="D8" s="42">
        <f t="shared" si="6"/>
        <v>0</v>
      </c>
      <c r="E8" s="42">
        <f t="shared" si="6"/>
        <v>0</v>
      </c>
      <c r="F8" s="42">
        <f t="shared" si="6"/>
        <v>0</v>
      </c>
      <c r="G8" s="42">
        <f t="shared" si="6"/>
        <v>0</v>
      </c>
      <c r="H8" s="42">
        <f t="shared" si="6"/>
        <v>0</v>
      </c>
      <c r="I8" s="42">
        <f t="shared" si="6"/>
        <v>0</v>
      </c>
      <c r="J8" s="42">
        <f t="shared" si="6"/>
        <v>0</v>
      </c>
      <c r="K8" s="42">
        <f t="shared" si="6"/>
        <v>0</v>
      </c>
      <c r="L8" s="42">
        <f t="shared" si="6"/>
        <v>0</v>
      </c>
      <c r="M8" s="42">
        <f t="shared" si="6"/>
        <v>0</v>
      </c>
      <c r="N8" s="42">
        <f t="shared" si="6"/>
        <v>0</v>
      </c>
      <c r="O8" s="42">
        <f t="shared" si="6"/>
        <v>0</v>
      </c>
      <c r="P8" s="42">
        <f t="shared" si="6"/>
        <v>0</v>
      </c>
      <c r="Q8" s="42">
        <f t="shared" si="6"/>
        <v>0</v>
      </c>
      <c r="R8" s="42">
        <f t="shared" si="6"/>
        <v>0</v>
      </c>
      <c r="S8" s="42">
        <f t="shared" si="6"/>
        <v>0</v>
      </c>
      <c r="T8" s="42">
        <f t="shared" si="6"/>
        <v>0</v>
      </c>
      <c r="U8" s="42">
        <f t="shared" si="6"/>
        <v>0</v>
      </c>
      <c r="V8" s="42">
        <f t="shared" si="6"/>
        <v>0</v>
      </c>
      <c r="W8" s="42">
        <f t="shared" si="6"/>
        <v>0</v>
      </c>
      <c r="X8" s="42">
        <f t="shared" ref="X8" si="7">SUM(X9:X10)</f>
        <v>0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:W11" si="8">SUM(C12:C16)</f>
        <v>0</v>
      </c>
      <c r="D11" s="42">
        <f t="shared" si="8"/>
        <v>0</v>
      </c>
      <c r="E11" s="42">
        <f t="shared" si="8"/>
        <v>0</v>
      </c>
      <c r="F11" s="42">
        <f t="shared" si="8"/>
        <v>0</v>
      </c>
      <c r="G11" s="42">
        <f t="shared" si="8"/>
        <v>0</v>
      </c>
      <c r="H11" s="42">
        <f t="shared" si="8"/>
        <v>0</v>
      </c>
      <c r="I11" s="42">
        <f t="shared" si="8"/>
        <v>0</v>
      </c>
      <c r="J11" s="42">
        <f t="shared" si="8"/>
        <v>0</v>
      </c>
      <c r="K11" s="42">
        <f t="shared" si="8"/>
        <v>0</v>
      </c>
      <c r="L11" s="42">
        <f t="shared" si="8"/>
        <v>0</v>
      </c>
      <c r="M11" s="42">
        <f t="shared" si="8"/>
        <v>0</v>
      </c>
      <c r="N11" s="42">
        <f t="shared" si="8"/>
        <v>0</v>
      </c>
      <c r="O11" s="42">
        <f t="shared" si="8"/>
        <v>0</v>
      </c>
      <c r="P11" s="42">
        <f t="shared" si="8"/>
        <v>0</v>
      </c>
      <c r="Q11" s="42">
        <f t="shared" si="8"/>
        <v>0</v>
      </c>
      <c r="R11" s="42">
        <f t="shared" si="8"/>
        <v>0</v>
      </c>
      <c r="S11" s="42">
        <f t="shared" si="8"/>
        <v>0</v>
      </c>
      <c r="T11" s="42">
        <f t="shared" si="8"/>
        <v>0</v>
      </c>
      <c r="U11" s="42">
        <f t="shared" si="8"/>
        <v>0</v>
      </c>
      <c r="V11" s="42">
        <f t="shared" si="8"/>
        <v>0</v>
      </c>
      <c r="W11" s="42">
        <f t="shared" si="8"/>
        <v>0</v>
      </c>
      <c r="X11" s="42">
        <f t="shared" ref="X11" si="9">SUM(X12:X16)</f>
        <v>0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</row>
    <row r="13" spans="1:24" ht="11.25" customHeight="1" x14ac:dyDescent="0.2">
      <c r="A13" s="39" t="s">
        <v>17</v>
      </c>
      <c r="B13" s="23" t="s">
        <v>18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:W17" si="10">SUM(C18:C21)</f>
        <v>0</v>
      </c>
      <c r="D17" s="31">
        <f t="shared" si="10"/>
        <v>0</v>
      </c>
      <c r="E17" s="31">
        <f t="shared" si="10"/>
        <v>0</v>
      </c>
      <c r="F17" s="31">
        <f t="shared" si="10"/>
        <v>0</v>
      </c>
      <c r="G17" s="31">
        <f t="shared" si="10"/>
        <v>0</v>
      </c>
      <c r="H17" s="31">
        <f t="shared" si="10"/>
        <v>0</v>
      </c>
      <c r="I17" s="31">
        <f t="shared" si="10"/>
        <v>0</v>
      </c>
      <c r="J17" s="31">
        <f t="shared" si="10"/>
        <v>0</v>
      </c>
      <c r="K17" s="31">
        <f t="shared" si="10"/>
        <v>0</v>
      </c>
      <c r="L17" s="31">
        <f t="shared" si="10"/>
        <v>0</v>
      </c>
      <c r="M17" s="31">
        <f t="shared" si="10"/>
        <v>0</v>
      </c>
      <c r="N17" s="31">
        <f t="shared" si="10"/>
        <v>0</v>
      </c>
      <c r="O17" s="31">
        <f t="shared" si="10"/>
        <v>0</v>
      </c>
      <c r="P17" s="31">
        <f t="shared" si="10"/>
        <v>0</v>
      </c>
      <c r="Q17" s="31">
        <f t="shared" si="10"/>
        <v>0</v>
      </c>
      <c r="R17" s="31">
        <f t="shared" si="10"/>
        <v>0</v>
      </c>
      <c r="S17" s="31">
        <f t="shared" si="10"/>
        <v>0</v>
      </c>
      <c r="T17" s="31">
        <f t="shared" si="10"/>
        <v>0</v>
      </c>
      <c r="U17" s="31">
        <f t="shared" si="10"/>
        <v>0</v>
      </c>
      <c r="V17" s="31">
        <f t="shared" si="10"/>
        <v>0</v>
      </c>
      <c r="W17" s="31">
        <f t="shared" si="10"/>
        <v>0</v>
      </c>
      <c r="X17" s="31">
        <f t="shared" ref="X17" si="11">SUM(X18:X21)</f>
        <v>0</v>
      </c>
    </row>
    <row r="18" spans="1:24" ht="11.25" customHeight="1" x14ac:dyDescent="0.2">
      <c r="A18" s="22" t="s">
        <v>27</v>
      </c>
      <c r="B18" s="23" t="s">
        <v>28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:W22" si="12">SUM(C23:C24)</f>
        <v>0</v>
      </c>
      <c r="D22" s="31">
        <f t="shared" si="12"/>
        <v>0</v>
      </c>
      <c r="E22" s="31">
        <f t="shared" si="12"/>
        <v>0</v>
      </c>
      <c r="F22" s="31">
        <f t="shared" si="12"/>
        <v>0</v>
      </c>
      <c r="G22" s="31">
        <f t="shared" si="12"/>
        <v>0</v>
      </c>
      <c r="H22" s="31">
        <f t="shared" si="12"/>
        <v>0</v>
      </c>
      <c r="I22" s="31">
        <f t="shared" si="12"/>
        <v>0</v>
      </c>
      <c r="J22" s="31">
        <f t="shared" si="12"/>
        <v>0</v>
      </c>
      <c r="K22" s="31">
        <f t="shared" si="12"/>
        <v>0</v>
      </c>
      <c r="L22" s="31">
        <f t="shared" si="12"/>
        <v>0</v>
      </c>
      <c r="M22" s="31">
        <f t="shared" si="12"/>
        <v>0</v>
      </c>
      <c r="N22" s="31">
        <f t="shared" si="12"/>
        <v>0</v>
      </c>
      <c r="O22" s="31">
        <f t="shared" si="12"/>
        <v>0</v>
      </c>
      <c r="P22" s="31">
        <f t="shared" si="12"/>
        <v>0</v>
      </c>
      <c r="Q22" s="31">
        <f t="shared" si="12"/>
        <v>0</v>
      </c>
      <c r="R22" s="31">
        <f t="shared" si="12"/>
        <v>0</v>
      </c>
      <c r="S22" s="31">
        <f t="shared" si="12"/>
        <v>0</v>
      </c>
      <c r="T22" s="31">
        <f t="shared" si="12"/>
        <v>0</v>
      </c>
      <c r="U22" s="31">
        <f t="shared" si="12"/>
        <v>0</v>
      </c>
      <c r="V22" s="31">
        <f t="shared" si="12"/>
        <v>0</v>
      </c>
      <c r="W22" s="31">
        <f t="shared" si="12"/>
        <v>0</v>
      </c>
      <c r="X22" s="31">
        <f t="shared" ref="X22" si="13">SUM(X23:X24)</f>
        <v>0</v>
      </c>
    </row>
    <row r="23" spans="1:24" ht="11.25" customHeight="1" x14ac:dyDescent="0.2">
      <c r="A23" s="22" t="s">
        <v>37</v>
      </c>
      <c r="B23" s="23" t="s">
        <v>38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:W26" si="14">SUM(C27,C33)</f>
        <v>13585.400382696816</v>
      </c>
      <c r="D26" s="31">
        <f t="shared" si="14"/>
        <v>13454.542445546904</v>
      </c>
      <c r="E26" s="31">
        <f t="shared" si="14"/>
        <v>13315.520765375386</v>
      </c>
      <c r="F26" s="31">
        <f t="shared" si="14"/>
        <v>13404.417895482095</v>
      </c>
      <c r="G26" s="31">
        <f t="shared" si="14"/>
        <v>13256.407546750432</v>
      </c>
      <c r="H26" s="31">
        <f t="shared" si="14"/>
        <v>12967.855207501603</v>
      </c>
      <c r="I26" s="31">
        <f t="shared" si="14"/>
        <v>12936.722072748771</v>
      </c>
      <c r="J26" s="31">
        <f t="shared" si="14"/>
        <v>12869.262479226392</v>
      </c>
      <c r="K26" s="31">
        <f t="shared" si="14"/>
        <v>12790.769309999363</v>
      </c>
      <c r="L26" s="31">
        <f t="shared" si="14"/>
        <v>12687.084500486533</v>
      </c>
      <c r="M26" s="31">
        <f t="shared" si="14"/>
        <v>12663.522205825315</v>
      </c>
      <c r="N26" s="31">
        <f t="shared" si="14"/>
        <v>12642.450641182117</v>
      </c>
      <c r="O26" s="31">
        <f t="shared" si="14"/>
        <v>12309.803368053668</v>
      </c>
      <c r="P26" s="31">
        <f t="shared" si="14"/>
        <v>12314.717571932913</v>
      </c>
      <c r="Q26" s="31">
        <f t="shared" si="14"/>
        <v>12496.162823553734</v>
      </c>
      <c r="R26" s="31">
        <f t="shared" si="14"/>
        <v>12880.708471110447</v>
      </c>
      <c r="S26" s="31">
        <f t="shared" si="14"/>
        <v>13162.249281603428</v>
      </c>
      <c r="T26" s="31">
        <f t="shared" si="14"/>
        <v>12861.169060404392</v>
      </c>
      <c r="U26" s="31">
        <f t="shared" si="14"/>
        <v>12861.502793692009</v>
      </c>
      <c r="V26" s="31">
        <f t="shared" si="14"/>
        <v>12855.476151828478</v>
      </c>
      <c r="W26" s="31">
        <f t="shared" si="14"/>
        <v>11457.363802103491</v>
      </c>
      <c r="X26" s="31">
        <f t="shared" ref="X26" si="15">SUM(X27,X33)</f>
        <v>11615.013276141641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:W27" si="16">SUM(C28:C32)</f>
        <v>0</v>
      </c>
      <c r="D27" s="42">
        <f t="shared" si="16"/>
        <v>0</v>
      </c>
      <c r="E27" s="42">
        <f t="shared" si="16"/>
        <v>0</v>
      </c>
      <c r="F27" s="42">
        <f t="shared" si="16"/>
        <v>0</v>
      </c>
      <c r="G27" s="42">
        <f t="shared" si="16"/>
        <v>0</v>
      </c>
      <c r="H27" s="42">
        <f t="shared" si="16"/>
        <v>0</v>
      </c>
      <c r="I27" s="42">
        <f t="shared" si="16"/>
        <v>0</v>
      </c>
      <c r="J27" s="42">
        <f t="shared" si="16"/>
        <v>0</v>
      </c>
      <c r="K27" s="42">
        <f t="shared" si="16"/>
        <v>0</v>
      </c>
      <c r="L27" s="42">
        <f t="shared" si="16"/>
        <v>0</v>
      </c>
      <c r="M27" s="42">
        <f t="shared" si="16"/>
        <v>0</v>
      </c>
      <c r="N27" s="42">
        <f t="shared" si="16"/>
        <v>0</v>
      </c>
      <c r="O27" s="42">
        <f t="shared" si="16"/>
        <v>0</v>
      </c>
      <c r="P27" s="42">
        <f t="shared" si="16"/>
        <v>0</v>
      </c>
      <c r="Q27" s="42">
        <f t="shared" si="16"/>
        <v>0</v>
      </c>
      <c r="R27" s="42">
        <f t="shared" si="16"/>
        <v>0</v>
      </c>
      <c r="S27" s="42">
        <f t="shared" si="16"/>
        <v>0</v>
      </c>
      <c r="T27" s="42">
        <f t="shared" si="16"/>
        <v>0</v>
      </c>
      <c r="U27" s="42">
        <f t="shared" si="16"/>
        <v>0</v>
      </c>
      <c r="V27" s="42">
        <f t="shared" si="16"/>
        <v>0</v>
      </c>
      <c r="W27" s="42">
        <f t="shared" si="16"/>
        <v>0</v>
      </c>
      <c r="X27" s="42">
        <f t="shared" ref="X27" si="17">SUM(X28:X32)</f>
        <v>0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:W33" si="18">SUM(C34:C50)</f>
        <v>13585.400382696816</v>
      </c>
      <c r="D33" s="42">
        <f t="shared" si="18"/>
        <v>13454.542445546904</v>
      </c>
      <c r="E33" s="42">
        <f t="shared" si="18"/>
        <v>13315.520765375386</v>
      </c>
      <c r="F33" s="42">
        <f t="shared" si="18"/>
        <v>13404.417895482095</v>
      </c>
      <c r="G33" s="42">
        <f t="shared" si="18"/>
        <v>13256.407546750432</v>
      </c>
      <c r="H33" s="42">
        <f t="shared" si="18"/>
        <v>12967.855207501603</v>
      </c>
      <c r="I33" s="42">
        <f t="shared" si="18"/>
        <v>12936.722072748771</v>
      </c>
      <c r="J33" s="42">
        <f t="shared" si="18"/>
        <v>12869.262479226392</v>
      </c>
      <c r="K33" s="42">
        <f t="shared" si="18"/>
        <v>12790.769309999363</v>
      </c>
      <c r="L33" s="42">
        <f t="shared" si="18"/>
        <v>12687.084500486533</v>
      </c>
      <c r="M33" s="42">
        <f t="shared" si="18"/>
        <v>12663.522205825315</v>
      </c>
      <c r="N33" s="42">
        <f t="shared" si="18"/>
        <v>12642.450641182117</v>
      </c>
      <c r="O33" s="42">
        <f t="shared" si="18"/>
        <v>12309.803368053668</v>
      </c>
      <c r="P33" s="42">
        <f t="shared" si="18"/>
        <v>12314.717571932913</v>
      </c>
      <c r="Q33" s="42">
        <f t="shared" si="18"/>
        <v>12496.162823553734</v>
      </c>
      <c r="R33" s="42">
        <f t="shared" si="18"/>
        <v>12880.708471110447</v>
      </c>
      <c r="S33" s="42">
        <f t="shared" si="18"/>
        <v>13162.249281603428</v>
      </c>
      <c r="T33" s="42">
        <f t="shared" si="18"/>
        <v>12861.169060404392</v>
      </c>
      <c r="U33" s="42">
        <f t="shared" si="18"/>
        <v>12861.502793692009</v>
      </c>
      <c r="V33" s="42">
        <f t="shared" si="18"/>
        <v>12855.476151828478</v>
      </c>
      <c r="W33" s="42">
        <f t="shared" si="18"/>
        <v>11457.363802103491</v>
      </c>
      <c r="X33" s="42">
        <f t="shared" ref="X33" si="19">SUM(X34:X50)</f>
        <v>11615.013276141641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16.847410154050188</v>
      </c>
      <c r="D36" s="30">
        <v>15.949734908670191</v>
      </c>
      <c r="E36" s="30">
        <v>14.796039795141827</v>
      </c>
      <c r="F36" s="30">
        <v>13.980858739039455</v>
      </c>
      <c r="G36" s="30">
        <v>27.568680132768918</v>
      </c>
      <c r="H36" s="30">
        <v>27.0080991940514</v>
      </c>
      <c r="I36" s="30">
        <v>25.680584274032071</v>
      </c>
      <c r="J36" s="30">
        <v>25.747736539798183</v>
      </c>
      <c r="K36" s="30">
        <v>25.951811986881193</v>
      </c>
      <c r="L36" s="30">
        <v>26.690482153581623</v>
      </c>
      <c r="M36" s="30">
        <v>26.899089046583967</v>
      </c>
      <c r="N36" s="30">
        <v>26.103754291665325</v>
      </c>
      <c r="O36" s="30">
        <v>24.706685680310162</v>
      </c>
      <c r="P36" s="30">
        <v>23.791097774451512</v>
      </c>
      <c r="Q36" s="30">
        <v>23.258890899704934</v>
      </c>
      <c r="R36" s="30">
        <v>22.5110421163632</v>
      </c>
      <c r="S36" s="30">
        <v>20.88103351480002</v>
      </c>
      <c r="T36" s="30">
        <v>18.769128318872323</v>
      </c>
      <c r="U36" s="30">
        <v>18.389301176732808</v>
      </c>
      <c r="V36" s="30">
        <v>16.628947805218555</v>
      </c>
      <c r="W36" s="30">
        <v>15.354639282747479</v>
      </c>
      <c r="X36" s="30">
        <v>16.332355831154036</v>
      </c>
    </row>
    <row r="37" spans="1:24" ht="11.25" customHeight="1" x14ac:dyDescent="0.2">
      <c r="A37" s="39" t="s">
        <v>61</v>
      </c>
      <c r="B37" s="23" t="s">
        <v>62</v>
      </c>
      <c r="C37" s="30">
        <v>64.677530152112666</v>
      </c>
      <c r="D37" s="30">
        <v>61.140089640700516</v>
      </c>
      <c r="E37" s="30">
        <v>57.937499326793095</v>
      </c>
      <c r="F37" s="30">
        <v>47.582548318677389</v>
      </c>
      <c r="G37" s="30">
        <v>41.913291410077001</v>
      </c>
      <c r="H37" s="30">
        <v>37.445261649075071</v>
      </c>
      <c r="I37" s="30">
        <v>35.583407479624022</v>
      </c>
      <c r="J37" s="30">
        <v>31.874240804902552</v>
      </c>
      <c r="K37" s="30">
        <v>29.795471767566298</v>
      </c>
      <c r="L37" s="30">
        <v>26.781241681790284</v>
      </c>
      <c r="M37" s="30">
        <v>24.360272477505106</v>
      </c>
      <c r="N37" s="30">
        <v>22.186808599456569</v>
      </c>
      <c r="O37" s="30">
        <v>20.253427502471808</v>
      </c>
      <c r="P37" s="30">
        <v>20.856614887910652</v>
      </c>
      <c r="Q37" s="30">
        <v>18.261273799614912</v>
      </c>
      <c r="R37" s="30">
        <v>16.710797370248095</v>
      </c>
      <c r="S37" s="30">
        <v>16.104363863116255</v>
      </c>
      <c r="T37" s="30">
        <v>15.260014269182259</v>
      </c>
      <c r="U37" s="30">
        <v>14.20556433287156</v>
      </c>
      <c r="V37" s="30">
        <v>14.317742321519127</v>
      </c>
      <c r="W37" s="30">
        <v>12.061718364200258</v>
      </c>
      <c r="X37" s="30">
        <v>11.711162234697779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2.7521667243651424E-4</v>
      </c>
      <c r="S38" s="30">
        <v>8.3437319856639568E-5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</row>
    <row r="41" spans="1:24" ht="11.25" customHeight="1" x14ac:dyDescent="0.2">
      <c r="A41" s="39" t="s">
        <v>69</v>
      </c>
      <c r="B41" s="23" t="s">
        <v>70</v>
      </c>
      <c r="C41" s="30">
        <v>0</v>
      </c>
      <c r="D41" s="30">
        <v>0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2.4726744612638112E-3</v>
      </c>
      <c r="L41" s="30">
        <v>1.2534422126940299E-3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5.0345754896447415E-4</v>
      </c>
      <c r="T41" s="30">
        <v>7.5926324178664478E-4</v>
      </c>
      <c r="U41" s="30">
        <v>0</v>
      </c>
      <c r="V41" s="30">
        <v>0</v>
      </c>
      <c r="W41" s="30">
        <v>0</v>
      </c>
      <c r="X41" s="30">
        <v>1.2539664791040654E-5</v>
      </c>
    </row>
    <row r="42" spans="1:24" ht="11.25" customHeight="1" x14ac:dyDescent="0.2">
      <c r="A42" s="39" t="s">
        <v>71</v>
      </c>
      <c r="B42" s="23" t="s">
        <v>72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6.3196320907619563E-4</v>
      </c>
      <c r="L42" s="30">
        <v>6.4027877871746571E-4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13503.539828172687</v>
      </c>
      <c r="D43" s="30">
        <v>13377.452620997534</v>
      </c>
      <c r="E43" s="30">
        <v>13242.787226253451</v>
      </c>
      <c r="F43" s="30">
        <v>13342.854488424378</v>
      </c>
      <c r="G43" s="30">
        <v>13186.190875398424</v>
      </c>
      <c r="H43" s="30">
        <v>12900.705473007107</v>
      </c>
      <c r="I43" s="30">
        <v>12875.017320030522</v>
      </c>
      <c r="J43" s="30">
        <v>12811.640417195284</v>
      </c>
      <c r="K43" s="30">
        <v>12735.018474756887</v>
      </c>
      <c r="L43" s="30">
        <v>12633.610798928145</v>
      </c>
      <c r="M43" s="30">
        <v>12612.262679908921</v>
      </c>
      <c r="N43" s="30">
        <v>12594.159981699606</v>
      </c>
      <c r="O43" s="30">
        <v>12264.84314396419</v>
      </c>
      <c r="P43" s="30">
        <v>12269.794793191635</v>
      </c>
      <c r="Q43" s="30">
        <v>12454.642474698694</v>
      </c>
      <c r="R43" s="30">
        <v>12841.486197932529</v>
      </c>
      <c r="S43" s="30">
        <v>13125.263084139409</v>
      </c>
      <c r="T43" s="30">
        <v>12827.13893273724</v>
      </c>
      <c r="U43" s="30">
        <v>12828.723347554422</v>
      </c>
      <c r="V43" s="30">
        <v>12824.5076033687</v>
      </c>
      <c r="W43" s="30">
        <v>11429.91369185642</v>
      </c>
      <c r="X43" s="30">
        <v>11586.892308495146</v>
      </c>
    </row>
    <row r="44" spans="1:24" ht="11.25" customHeight="1" x14ac:dyDescent="0.2">
      <c r="A44" s="39" t="s">
        <v>75</v>
      </c>
      <c r="B44" s="23" t="s">
        <v>76</v>
      </c>
      <c r="C44" s="30">
        <v>0.33561421796671287</v>
      </c>
      <c r="D44" s="30">
        <v>0</v>
      </c>
      <c r="E44" s="30">
        <v>0</v>
      </c>
      <c r="F44" s="30">
        <v>0</v>
      </c>
      <c r="G44" s="30">
        <v>0</v>
      </c>
      <c r="H44" s="30">
        <v>2.6962244558324184</v>
      </c>
      <c r="I44" s="30">
        <v>0.440605911052527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0.27494767582492341</v>
      </c>
      <c r="Q44" s="30">
        <v>0</v>
      </c>
      <c r="R44" s="30">
        <v>0</v>
      </c>
      <c r="S44" s="30">
        <v>0</v>
      </c>
      <c r="T44" s="30">
        <v>0</v>
      </c>
      <c r="U44" s="30">
        <v>2.2736631451425404E-2</v>
      </c>
      <c r="V44" s="30">
        <v>1.040247863887111E-2</v>
      </c>
      <c r="W44" s="30">
        <v>1.6920197832093302E-2</v>
      </c>
      <c r="X44" s="30">
        <v>5.4147494222490898E-2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1.4919553792509075E-4</v>
      </c>
      <c r="I45" s="30">
        <v>1.5505354050636058E-4</v>
      </c>
      <c r="J45" s="30">
        <v>8.4686407107456709E-5</v>
      </c>
      <c r="K45" s="30">
        <v>4.4685035838507649E-4</v>
      </c>
      <c r="L45" s="30">
        <v>8.4002024933910242E-5</v>
      </c>
      <c r="M45" s="30">
        <v>1.6439230390517833E-4</v>
      </c>
      <c r="N45" s="30">
        <v>9.65913899150121E-5</v>
      </c>
      <c r="O45" s="30">
        <v>1.1090669559427257E-4</v>
      </c>
      <c r="P45" s="30">
        <v>1.184030913200707E-4</v>
      </c>
      <c r="Q45" s="30">
        <v>1.8415572084659932E-4</v>
      </c>
      <c r="R45" s="30">
        <v>1.5847463487283028E-4</v>
      </c>
      <c r="S45" s="30">
        <v>2.1319123267489495E-4</v>
      </c>
      <c r="T45" s="30">
        <v>2.2581585589269632E-4</v>
      </c>
      <c r="U45" s="30">
        <v>2.0324164215262697E-4</v>
      </c>
      <c r="V45" s="30">
        <v>1.9287661028106616E-4</v>
      </c>
      <c r="W45" s="30">
        <v>1.4940349578884435E-4</v>
      </c>
      <c r="X45" s="30">
        <v>2.1028692302367909E-4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0</v>
      </c>
      <c r="D50" s="30">
        <v>0</v>
      </c>
      <c r="E50" s="30">
        <v>0</v>
      </c>
      <c r="F50" s="30">
        <v>0</v>
      </c>
      <c r="G50" s="30">
        <v>0.7346998091611826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0.16164075489024721</v>
      </c>
      <c r="V50" s="30">
        <v>1.1262977790983607E-2</v>
      </c>
      <c r="W50" s="30">
        <v>1.6682998797063957E-2</v>
      </c>
      <c r="X50" s="30">
        <v>2.3079259832537103E-2</v>
      </c>
    </row>
    <row r="51" spans="1:24" ht="11.25" customHeight="1" x14ac:dyDescent="0.2">
      <c r="A51" s="24" t="s">
        <v>89</v>
      </c>
      <c r="B51" s="25" t="s">
        <v>90</v>
      </c>
      <c r="C51" s="31">
        <v>47.567635445381704</v>
      </c>
      <c r="D51" s="31">
        <v>75.15895351861937</v>
      </c>
      <c r="E51" s="31">
        <v>94.818071060832125</v>
      </c>
      <c r="F51" s="31">
        <v>117.4662035864055</v>
      </c>
      <c r="G51" s="31">
        <v>134.87461379067275</v>
      </c>
      <c r="H51" s="31">
        <v>119.63023076803449</v>
      </c>
      <c r="I51" s="31">
        <v>152.78825671865386</v>
      </c>
      <c r="J51" s="31">
        <v>178.19166379753096</v>
      </c>
      <c r="K51" s="31">
        <v>202.86092261137412</v>
      </c>
      <c r="L51" s="31">
        <v>217.76179147106285</v>
      </c>
      <c r="M51" s="31">
        <v>247.63630058232533</v>
      </c>
      <c r="N51" s="31">
        <v>368.30087978972858</v>
      </c>
      <c r="O51" s="31">
        <v>426.4340028210849</v>
      </c>
      <c r="P51" s="31">
        <v>460.19791513285742</v>
      </c>
      <c r="Q51" s="31">
        <v>460.62259826591117</v>
      </c>
      <c r="R51" s="31">
        <v>500.24182775540982</v>
      </c>
      <c r="S51" s="31">
        <v>514.23680328228215</v>
      </c>
      <c r="T51" s="31">
        <v>534.30895165408094</v>
      </c>
      <c r="U51" s="31">
        <v>533.27062597862948</v>
      </c>
      <c r="V51" s="31">
        <v>658.84290155021233</v>
      </c>
      <c r="W51" s="31">
        <v>681.20961936068534</v>
      </c>
      <c r="X51" s="31">
        <v>944.62692308882163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:W52" si="20">SUM(C53:C70)</f>
        <v>53.278435834791054</v>
      </c>
      <c r="D52" s="31">
        <f t="shared" si="20"/>
        <v>64.878014905740827</v>
      </c>
      <c r="E52" s="31">
        <f t="shared" si="20"/>
        <v>72.187729945939523</v>
      </c>
      <c r="F52" s="31">
        <f t="shared" si="20"/>
        <v>82.656821398296259</v>
      </c>
      <c r="G52" s="31">
        <f t="shared" si="20"/>
        <v>115.13758722943805</v>
      </c>
      <c r="H52" s="31">
        <f t="shared" si="20"/>
        <v>179.6252281590815</v>
      </c>
      <c r="I52" s="31">
        <f t="shared" si="20"/>
        <v>302.65837148797789</v>
      </c>
      <c r="J52" s="31">
        <f t="shared" si="20"/>
        <v>402.79265183253983</v>
      </c>
      <c r="K52" s="31">
        <f t="shared" si="20"/>
        <v>520.41022589516797</v>
      </c>
      <c r="L52" s="31">
        <f t="shared" si="20"/>
        <v>620.98827363409282</v>
      </c>
      <c r="M52" s="31">
        <f t="shared" si="20"/>
        <v>673.65580611325845</v>
      </c>
      <c r="N52" s="31">
        <f t="shared" si="20"/>
        <v>765.93550603323445</v>
      </c>
      <c r="O52" s="31">
        <f t="shared" si="20"/>
        <v>841.5294721157361</v>
      </c>
      <c r="P52" s="31">
        <f t="shared" si="20"/>
        <v>791.9537785613054</v>
      </c>
      <c r="Q52" s="31">
        <f t="shared" si="20"/>
        <v>858.81737239722349</v>
      </c>
      <c r="R52" s="31">
        <f t="shared" si="20"/>
        <v>872.65358634980771</v>
      </c>
      <c r="S52" s="31">
        <f t="shared" si="20"/>
        <v>824.78468019238312</v>
      </c>
      <c r="T52" s="31">
        <f t="shared" si="20"/>
        <v>890.37447068565518</v>
      </c>
      <c r="U52" s="31">
        <f t="shared" si="20"/>
        <v>965.34861686448858</v>
      </c>
      <c r="V52" s="31">
        <f t="shared" si="20"/>
        <v>1015.4581084307829</v>
      </c>
      <c r="W52" s="31">
        <f t="shared" si="20"/>
        <v>1069.0275685848685</v>
      </c>
      <c r="X52" s="31">
        <f t="shared" ref="X52" si="21">SUM(X53:X70)</f>
        <v>1010.1511920803428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14.721299281633518</v>
      </c>
      <c r="L61" s="30">
        <v>16.092436942736619</v>
      </c>
      <c r="M61" s="30">
        <v>14.652101570607961</v>
      </c>
      <c r="N61" s="30">
        <v>49.169263321856818</v>
      </c>
      <c r="O61" s="30">
        <v>62.207925846931644</v>
      </c>
      <c r="P61" s="30">
        <v>72.378252155711934</v>
      </c>
      <c r="Q61" s="30">
        <v>75.810996773308688</v>
      </c>
      <c r="R61" s="30">
        <v>78.082149303374933</v>
      </c>
      <c r="S61" s="30">
        <v>75.638268727358252</v>
      </c>
      <c r="T61" s="30">
        <v>81.322196373389659</v>
      </c>
      <c r="U61" s="30">
        <v>83.362356469769779</v>
      </c>
      <c r="V61" s="30">
        <v>79.894505591874434</v>
      </c>
      <c r="W61" s="30">
        <v>89.735688010990799</v>
      </c>
      <c r="X61" s="30">
        <v>52.784718255571462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3.5112105417039511E-3</v>
      </c>
      <c r="I63" s="30">
        <v>3.403788715409957E-3</v>
      </c>
      <c r="J63" s="30">
        <v>3.4857115883805802E-3</v>
      </c>
      <c r="K63" s="30">
        <v>3.1390439809105843E-3</v>
      </c>
      <c r="L63" s="30">
        <v>2.8711949144340945E-3</v>
      </c>
      <c r="M63" s="30">
        <v>1.3278811098761899E-3</v>
      </c>
      <c r="N63" s="30">
        <v>3.1588282613325344E-3</v>
      </c>
      <c r="O63" s="30">
        <v>2.9371809116124697E-3</v>
      </c>
      <c r="P63" s="30">
        <v>3.0366772286201482E-3</v>
      </c>
      <c r="Q63" s="30">
        <v>2.7049774796281609E-3</v>
      </c>
      <c r="R63" s="30">
        <v>2.6670821505060099E-3</v>
      </c>
      <c r="S63" s="30">
        <v>1.8813468092391287E-3</v>
      </c>
      <c r="T63" s="30">
        <v>1.3346700052456987E-3</v>
      </c>
      <c r="U63" s="30">
        <v>1.098031448710704E-3</v>
      </c>
      <c r="V63" s="30">
        <v>6.5319646034376591E-4</v>
      </c>
      <c r="W63" s="30">
        <v>6.0635905248860623E-4</v>
      </c>
      <c r="X63" s="30">
        <v>3.8203717570232688E-4</v>
      </c>
    </row>
    <row r="64" spans="1:24" ht="11.25" customHeight="1" x14ac:dyDescent="0.2">
      <c r="A64" s="22" t="s">
        <v>115</v>
      </c>
      <c r="B64" s="23" t="s">
        <v>116</v>
      </c>
      <c r="C64" s="30">
        <v>1.1743590768927052E-2</v>
      </c>
      <c r="D64" s="30">
        <v>2.5709653243458121E-2</v>
      </c>
      <c r="E64" s="30">
        <v>7.1579506948303409E-2</v>
      </c>
      <c r="F64" s="30">
        <v>0.10243918626985857</v>
      </c>
      <c r="G64" s="30">
        <v>0.1158872626069227</v>
      </c>
      <c r="H64" s="30">
        <v>0.13106606531054488</v>
      </c>
      <c r="I64" s="30">
        <v>0.18163804825349084</v>
      </c>
      <c r="J64" s="30">
        <v>0.23277555071658809</v>
      </c>
      <c r="K64" s="30">
        <v>0.39767547148966409</v>
      </c>
      <c r="L64" s="30">
        <v>0.48051019385439919</v>
      </c>
      <c r="M64" s="30">
        <v>0.6921142703169989</v>
      </c>
      <c r="N64" s="30">
        <v>0.73255592501491318</v>
      </c>
      <c r="O64" s="30">
        <v>0.70041291408540318</v>
      </c>
      <c r="P64" s="30">
        <v>0.65993560227250248</v>
      </c>
      <c r="Q64" s="30">
        <v>0.64743013778693936</v>
      </c>
      <c r="R64" s="30">
        <v>0.56959763493044557</v>
      </c>
      <c r="S64" s="30">
        <v>0.4818742694687802</v>
      </c>
      <c r="T64" s="30">
        <v>0.52274586852140226</v>
      </c>
      <c r="U64" s="30">
        <v>0.52031519616378774</v>
      </c>
      <c r="V64" s="30">
        <v>0.54717693856840688</v>
      </c>
      <c r="W64" s="30">
        <v>0.58393844283975804</v>
      </c>
      <c r="X64" s="30">
        <v>0.55226039176736363</v>
      </c>
    </row>
    <row r="65" spans="1:24" ht="11.25" customHeight="1" x14ac:dyDescent="0.2">
      <c r="A65" s="22" t="s">
        <v>117</v>
      </c>
      <c r="B65" s="23" t="s">
        <v>118</v>
      </c>
      <c r="C65" s="30">
        <v>19.313675433765656</v>
      </c>
      <c r="D65" s="30">
        <v>26.135076081809352</v>
      </c>
      <c r="E65" s="30">
        <v>38.834411448633915</v>
      </c>
      <c r="F65" s="30">
        <v>53.314556479615824</v>
      </c>
      <c r="G65" s="30">
        <v>46.755854345007506</v>
      </c>
      <c r="H65" s="30">
        <v>69.915321157582213</v>
      </c>
      <c r="I65" s="30">
        <v>115.32418932043032</v>
      </c>
      <c r="J65" s="30">
        <v>106.15445930458179</v>
      </c>
      <c r="K65" s="30">
        <v>78.039957907379488</v>
      </c>
      <c r="L65" s="30">
        <v>58.735613097800481</v>
      </c>
      <c r="M65" s="30">
        <v>38.161139601012685</v>
      </c>
      <c r="N65" s="30">
        <v>31.092542918268347</v>
      </c>
      <c r="O65" s="30">
        <v>30.786104329905196</v>
      </c>
      <c r="P65" s="30">
        <v>25.219573314139627</v>
      </c>
      <c r="Q65" s="30">
        <v>33.593472478796528</v>
      </c>
      <c r="R65" s="30">
        <v>38.044592583195772</v>
      </c>
      <c r="S65" s="30">
        <v>28.298957808234125</v>
      </c>
      <c r="T65" s="30">
        <v>48.984075196500783</v>
      </c>
      <c r="U65" s="30">
        <v>40.670799510799149</v>
      </c>
      <c r="V65" s="30">
        <v>44.571617441959646</v>
      </c>
      <c r="W65" s="30">
        <v>43.502634259070092</v>
      </c>
      <c r="X65" s="30">
        <v>52.085389405750554</v>
      </c>
    </row>
    <row r="66" spans="1:24" ht="11.25" customHeight="1" x14ac:dyDescent="0.2">
      <c r="A66" s="22" t="s">
        <v>119</v>
      </c>
      <c r="B66" s="23" t="s">
        <v>120</v>
      </c>
      <c r="C66" s="30">
        <v>32.771240785680234</v>
      </c>
      <c r="D66" s="30">
        <v>37.267688477570573</v>
      </c>
      <c r="E66" s="30">
        <v>31.613394803807065</v>
      </c>
      <c r="F66" s="30">
        <v>28.977178492590955</v>
      </c>
      <c r="G66" s="30">
        <v>67.583661142203013</v>
      </c>
      <c r="H66" s="30">
        <v>99.070588683458922</v>
      </c>
      <c r="I66" s="30">
        <v>145.25747800057692</v>
      </c>
      <c r="J66" s="30">
        <v>251.11745801904237</v>
      </c>
      <c r="K66" s="30">
        <v>409.23533627200453</v>
      </c>
      <c r="L66" s="30">
        <v>540.98985778132499</v>
      </c>
      <c r="M66" s="30">
        <v>616.70248459514085</v>
      </c>
      <c r="N66" s="30">
        <v>683.95696195029143</v>
      </c>
      <c r="O66" s="30">
        <v>746.89666979954757</v>
      </c>
      <c r="P66" s="30">
        <v>693.53387971725465</v>
      </c>
      <c r="Q66" s="30">
        <v>748.3343130555254</v>
      </c>
      <c r="R66" s="30">
        <v>755.75906265457047</v>
      </c>
      <c r="S66" s="30">
        <v>720.14386708653171</v>
      </c>
      <c r="T66" s="30">
        <v>759.43281937591507</v>
      </c>
      <c r="U66" s="30">
        <v>840.7472388681042</v>
      </c>
      <c r="V66" s="30">
        <v>890.35386756595892</v>
      </c>
      <c r="W66" s="30">
        <v>935.15445514392604</v>
      </c>
      <c r="X66" s="30">
        <v>904.63213868773846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1.1817760245762379</v>
      </c>
      <c r="D69" s="30">
        <v>1.4495406931174453</v>
      </c>
      <c r="E69" s="30">
        <v>1.6683441865502473</v>
      </c>
      <c r="F69" s="30">
        <v>0.26264723981962274</v>
      </c>
      <c r="G69" s="30">
        <v>0.6821844796206179</v>
      </c>
      <c r="H69" s="30">
        <v>10.504741042188094</v>
      </c>
      <c r="I69" s="30">
        <v>41.891662330001722</v>
      </c>
      <c r="J69" s="30">
        <v>45.284473246610652</v>
      </c>
      <c r="K69" s="30">
        <v>18.012817918679822</v>
      </c>
      <c r="L69" s="30">
        <v>4.6869844234619302</v>
      </c>
      <c r="M69" s="30">
        <v>3.4466381950701637</v>
      </c>
      <c r="N69" s="30">
        <v>0.98102308954156925</v>
      </c>
      <c r="O69" s="30">
        <v>0.93542204435476206</v>
      </c>
      <c r="P69" s="30">
        <v>0.15910109469808717</v>
      </c>
      <c r="Q69" s="30">
        <v>0.42845497432629687</v>
      </c>
      <c r="R69" s="30">
        <v>0.19551709158558112</v>
      </c>
      <c r="S69" s="30">
        <v>0.21983095398108415</v>
      </c>
      <c r="T69" s="30">
        <v>0.11129920132309749</v>
      </c>
      <c r="U69" s="30">
        <v>4.680878820291115E-2</v>
      </c>
      <c r="V69" s="30">
        <v>9.028769596119246E-2</v>
      </c>
      <c r="W69" s="30">
        <v>5.0246368989384012E-2</v>
      </c>
      <c r="X69" s="30">
        <v>9.6303302339302829E-2</v>
      </c>
    </row>
    <row r="70" spans="1:24" ht="11.25" customHeight="1" x14ac:dyDescent="0.2">
      <c r="A70" s="22" t="s">
        <v>127</v>
      </c>
      <c r="B70" s="23" t="s">
        <v>128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:W71" si="22">SUM(C72:C73)</f>
        <v>0</v>
      </c>
      <c r="D71" s="31">
        <f t="shared" si="22"/>
        <v>0</v>
      </c>
      <c r="E71" s="31">
        <f t="shared" si="22"/>
        <v>0</v>
      </c>
      <c r="F71" s="31">
        <f t="shared" si="22"/>
        <v>0</v>
      </c>
      <c r="G71" s="31">
        <f t="shared" si="22"/>
        <v>0</v>
      </c>
      <c r="H71" s="31">
        <f t="shared" si="22"/>
        <v>0</v>
      </c>
      <c r="I71" s="31">
        <f t="shared" si="22"/>
        <v>0</v>
      </c>
      <c r="J71" s="31">
        <f t="shared" si="22"/>
        <v>0</v>
      </c>
      <c r="K71" s="31">
        <f t="shared" si="22"/>
        <v>0</v>
      </c>
      <c r="L71" s="31">
        <f t="shared" si="22"/>
        <v>0</v>
      </c>
      <c r="M71" s="31">
        <f t="shared" si="22"/>
        <v>0</v>
      </c>
      <c r="N71" s="31">
        <f t="shared" si="22"/>
        <v>0</v>
      </c>
      <c r="O71" s="31">
        <f t="shared" si="22"/>
        <v>0</v>
      </c>
      <c r="P71" s="31">
        <f t="shared" si="22"/>
        <v>0</v>
      </c>
      <c r="Q71" s="31">
        <f t="shared" si="22"/>
        <v>0</v>
      </c>
      <c r="R71" s="31">
        <f t="shared" si="22"/>
        <v>0</v>
      </c>
      <c r="S71" s="31">
        <f t="shared" si="22"/>
        <v>0</v>
      </c>
      <c r="T71" s="31">
        <f t="shared" si="22"/>
        <v>0</v>
      </c>
      <c r="U71" s="31">
        <f t="shared" si="22"/>
        <v>0</v>
      </c>
      <c r="V71" s="31">
        <f t="shared" si="22"/>
        <v>0</v>
      </c>
      <c r="W71" s="31">
        <f t="shared" si="22"/>
        <v>0</v>
      </c>
      <c r="X71" s="31">
        <f t="shared" ref="X71" si="23">SUM(X72:X73)</f>
        <v>0</v>
      </c>
    </row>
    <row r="72" spans="1:24" ht="11.25" customHeight="1" x14ac:dyDescent="0.2">
      <c r="A72" s="22" t="s">
        <v>131</v>
      </c>
      <c r="B72" s="23" t="s">
        <v>132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0</v>
      </c>
      <c r="D75" s="31">
        <v>0</v>
      </c>
      <c r="E75" s="31">
        <v>0</v>
      </c>
      <c r="F75" s="31">
        <v>0</v>
      </c>
      <c r="G75" s="31">
        <v>0</v>
      </c>
      <c r="H75" s="31">
        <v>0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</row>
    <row r="76" spans="1:24" ht="11.25" customHeight="1" x14ac:dyDescent="0.2">
      <c r="A76" s="26" t="s">
        <v>139</v>
      </c>
      <c r="B76" s="27" t="s">
        <v>140</v>
      </c>
      <c r="C76" s="32">
        <v>22.586940467280613</v>
      </c>
      <c r="D76" s="32">
        <v>23.073058367692727</v>
      </c>
      <c r="E76" s="32">
        <v>23.404503591772077</v>
      </c>
      <c r="F76" s="32">
        <v>22.57530824758015</v>
      </c>
      <c r="G76" s="32">
        <v>22.582374071312778</v>
      </c>
      <c r="H76" s="32">
        <v>26.858549317869581</v>
      </c>
      <c r="I76" s="32">
        <v>26.725329642700771</v>
      </c>
      <c r="J76" s="32">
        <v>26.605353369209542</v>
      </c>
      <c r="K76" s="32">
        <v>26.816383234207876</v>
      </c>
      <c r="L76" s="32">
        <v>27.623613524329997</v>
      </c>
      <c r="M76" s="32">
        <v>32.226106590073954</v>
      </c>
      <c r="N76" s="32">
        <v>33.508583596951155</v>
      </c>
      <c r="O76" s="32">
        <v>33.491517052193579</v>
      </c>
      <c r="P76" s="32">
        <v>47.273581698399958</v>
      </c>
      <c r="Q76" s="32">
        <v>46.201887142642065</v>
      </c>
      <c r="R76" s="32">
        <v>50.273168352555828</v>
      </c>
      <c r="S76" s="32">
        <v>54.534633897413912</v>
      </c>
      <c r="T76" s="32">
        <v>59.498137267569007</v>
      </c>
      <c r="U76" s="32">
        <v>65.306570668080099</v>
      </c>
      <c r="V76" s="32">
        <v>85.776349698557368</v>
      </c>
      <c r="W76" s="32">
        <v>100.97201277653568</v>
      </c>
      <c r="X76" s="32">
        <v>142.90755290911994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1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402</v>
      </c>
      <c r="B1" s="7" t="s">
        <v>403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:W2" si="0">SUM(C3,C17,C22,C25,C26,C51,C52,C71,C74,C75,C76)</f>
        <v>31812.205057209605</v>
      </c>
      <c r="D2" s="28">
        <f t="shared" si="0"/>
        <v>31766.738819263686</v>
      </c>
      <c r="E2" s="28">
        <f t="shared" si="0"/>
        <v>31587.176432468867</v>
      </c>
      <c r="F2" s="28">
        <f t="shared" si="0"/>
        <v>32035.041011913683</v>
      </c>
      <c r="G2" s="28">
        <f t="shared" si="0"/>
        <v>32341.027680656523</v>
      </c>
      <c r="H2" s="28">
        <f t="shared" si="0"/>
        <v>32551.874871227563</v>
      </c>
      <c r="I2" s="28">
        <f t="shared" si="0"/>
        <v>31866.559651522992</v>
      </c>
      <c r="J2" s="28">
        <f t="shared" si="0"/>
        <v>32807.128033931942</v>
      </c>
      <c r="K2" s="28">
        <f t="shared" si="0"/>
        <v>32290.385163912633</v>
      </c>
      <c r="L2" s="28">
        <f t="shared" si="0"/>
        <v>31566.992668406667</v>
      </c>
      <c r="M2" s="28">
        <f t="shared" si="0"/>
        <v>32161.594723381044</v>
      </c>
      <c r="N2" s="28">
        <f t="shared" si="0"/>
        <v>32439.042554579049</v>
      </c>
      <c r="O2" s="28">
        <f t="shared" si="0"/>
        <v>30775.708433331587</v>
      </c>
      <c r="P2" s="28">
        <f t="shared" si="0"/>
        <v>30007.388235604794</v>
      </c>
      <c r="Q2" s="28">
        <f t="shared" si="0"/>
        <v>30477.587455624049</v>
      </c>
      <c r="R2" s="28">
        <f t="shared" si="0"/>
        <v>30271.176685667415</v>
      </c>
      <c r="S2" s="28">
        <f t="shared" si="0"/>
        <v>30038.90585242126</v>
      </c>
      <c r="T2" s="28">
        <f t="shared" si="0"/>
        <v>30620.535658885732</v>
      </c>
      <c r="U2" s="28">
        <f t="shared" si="0"/>
        <v>30870.983134985097</v>
      </c>
      <c r="V2" s="28">
        <f t="shared" si="0"/>
        <v>31217.739868472294</v>
      </c>
      <c r="W2" s="28">
        <f t="shared" si="0"/>
        <v>28979.820811697777</v>
      </c>
      <c r="X2" s="28">
        <f t="shared" ref="X2" si="1">SUM(X3,X17,X22,X25,X26,X51,X52,X71,X74,X75,X76)</f>
        <v>32318.074680845119</v>
      </c>
    </row>
    <row r="3" spans="1:24" ht="11.25" customHeight="1" x14ac:dyDescent="0.2">
      <c r="A3" s="20" t="s">
        <v>3</v>
      </c>
      <c r="B3" s="21" t="s">
        <v>4</v>
      </c>
      <c r="C3" s="29">
        <f t="shared" ref="C3:W3" si="2">SUM(C4,C8,C11)</f>
        <v>0</v>
      </c>
      <c r="D3" s="29">
        <f t="shared" si="2"/>
        <v>0</v>
      </c>
      <c r="E3" s="29">
        <f t="shared" si="2"/>
        <v>0</v>
      </c>
      <c r="F3" s="29">
        <f t="shared" si="2"/>
        <v>0</v>
      </c>
      <c r="G3" s="29">
        <f t="shared" si="2"/>
        <v>0</v>
      </c>
      <c r="H3" s="29">
        <f t="shared" si="2"/>
        <v>0</v>
      </c>
      <c r="I3" s="29">
        <f t="shared" si="2"/>
        <v>0</v>
      </c>
      <c r="J3" s="29">
        <f t="shared" si="2"/>
        <v>0</v>
      </c>
      <c r="K3" s="29">
        <f t="shared" si="2"/>
        <v>0</v>
      </c>
      <c r="L3" s="29">
        <f t="shared" si="2"/>
        <v>0</v>
      </c>
      <c r="M3" s="29">
        <f t="shared" si="2"/>
        <v>0</v>
      </c>
      <c r="N3" s="29">
        <f t="shared" si="2"/>
        <v>0</v>
      </c>
      <c r="O3" s="29">
        <f t="shared" si="2"/>
        <v>0</v>
      </c>
      <c r="P3" s="29">
        <f t="shared" si="2"/>
        <v>0</v>
      </c>
      <c r="Q3" s="29">
        <f t="shared" si="2"/>
        <v>0</v>
      </c>
      <c r="R3" s="29">
        <f t="shared" si="2"/>
        <v>0</v>
      </c>
      <c r="S3" s="29">
        <f t="shared" si="2"/>
        <v>0</v>
      </c>
      <c r="T3" s="29">
        <f t="shared" si="2"/>
        <v>0</v>
      </c>
      <c r="U3" s="29">
        <f t="shared" si="2"/>
        <v>0</v>
      </c>
      <c r="V3" s="29">
        <f t="shared" si="2"/>
        <v>0</v>
      </c>
      <c r="W3" s="29">
        <f t="shared" si="2"/>
        <v>0</v>
      </c>
      <c r="X3" s="29">
        <f t="shared" ref="X3" si="3">SUM(X4,X8,X11)</f>
        <v>0</v>
      </c>
    </row>
    <row r="4" spans="1:24" ht="11.25" customHeight="1" x14ac:dyDescent="0.2">
      <c r="A4" s="40" t="s">
        <v>341</v>
      </c>
      <c r="B4" s="41" t="s">
        <v>342</v>
      </c>
      <c r="C4" s="42">
        <f t="shared" ref="C4:W4" si="4">SUM(C5:C7)</f>
        <v>0</v>
      </c>
      <c r="D4" s="42">
        <f t="shared" si="4"/>
        <v>0</v>
      </c>
      <c r="E4" s="42">
        <f t="shared" si="4"/>
        <v>0</v>
      </c>
      <c r="F4" s="42">
        <f t="shared" si="4"/>
        <v>0</v>
      </c>
      <c r="G4" s="42">
        <f t="shared" si="4"/>
        <v>0</v>
      </c>
      <c r="H4" s="42">
        <f t="shared" si="4"/>
        <v>0</v>
      </c>
      <c r="I4" s="42">
        <f t="shared" si="4"/>
        <v>0</v>
      </c>
      <c r="J4" s="42">
        <f t="shared" si="4"/>
        <v>0</v>
      </c>
      <c r="K4" s="42">
        <f t="shared" si="4"/>
        <v>0</v>
      </c>
      <c r="L4" s="42">
        <f t="shared" si="4"/>
        <v>0</v>
      </c>
      <c r="M4" s="42">
        <f t="shared" si="4"/>
        <v>0</v>
      </c>
      <c r="N4" s="42">
        <f t="shared" si="4"/>
        <v>0</v>
      </c>
      <c r="O4" s="42">
        <f t="shared" si="4"/>
        <v>0</v>
      </c>
      <c r="P4" s="42">
        <f t="shared" si="4"/>
        <v>0</v>
      </c>
      <c r="Q4" s="42">
        <f t="shared" si="4"/>
        <v>0</v>
      </c>
      <c r="R4" s="42">
        <f t="shared" si="4"/>
        <v>0</v>
      </c>
      <c r="S4" s="42">
        <f t="shared" si="4"/>
        <v>0</v>
      </c>
      <c r="T4" s="42">
        <f t="shared" si="4"/>
        <v>0</v>
      </c>
      <c r="U4" s="42">
        <f t="shared" si="4"/>
        <v>0</v>
      </c>
      <c r="V4" s="42">
        <f t="shared" si="4"/>
        <v>0</v>
      </c>
      <c r="W4" s="42">
        <f t="shared" si="4"/>
        <v>0</v>
      </c>
      <c r="X4" s="42">
        <f t="shared" ref="X4" si="5">SUM(X5:X7)</f>
        <v>0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>
        <v>0</v>
      </c>
      <c r="W5" s="30">
        <v>0</v>
      </c>
      <c r="X5" s="30">
        <v>0</v>
      </c>
    </row>
    <row r="6" spans="1:24" ht="11.25" customHeight="1" x14ac:dyDescent="0.2">
      <c r="A6" s="39" t="s">
        <v>7</v>
      </c>
      <c r="B6" s="23" t="s">
        <v>8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</row>
    <row r="7" spans="1:24" ht="11.25" customHeight="1" x14ac:dyDescent="0.2">
      <c r="A7" s="39" t="s">
        <v>9</v>
      </c>
      <c r="B7" s="23" t="s">
        <v>10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</row>
    <row r="8" spans="1:24" ht="11.25" customHeight="1" x14ac:dyDescent="0.2">
      <c r="A8" s="40" t="s">
        <v>343</v>
      </c>
      <c r="B8" s="41" t="s">
        <v>344</v>
      </c>
      <c r="C8" s="42">
        <f t="shared" ref="C8:W8" si="6">SUM(C9:C10)</f>
        <v>0</v>
      </c>
      <c r="D8" s="42">
        <f t="shared" si="6"/>
        <v>0</v>
      </c>
      <c r="E8" s="42">
        <f t="shared" si="6"/>
        <v>0</v>
      </c>
      <c r="F8" s="42">
        <f t="shared" si="6"/>
        <v>0</v>
      </c>
      <c r="G8" s="42">
        <f t="shared" si="6"/>
        <v>0</v>
      </c>
      <c r="H8" s="42">
        <f t="shared" si="6"/>
        <v>0</v>
      </c>
      <c r="I8" s="42">
        <f t="shared" si="6"/>
        <v>0</v>
      </c>
      <c r="J8" s="42">
        <f t="shared" si="6"/>
        <v>0</v>
      </c>
      <c r="K8" s="42">
        <f t="shared" si="6"/>
        <v>0</v>
      </c>
      <c r="L8" s="42">
        <f t="shared" si="6"/>
        <v>0</v>
      </c>
      <c r="M8" s="42">
        <f t="shared" si="6"/>
        <v>0</v>
      </c>
      <c r="N8" s="42">
        <f t="shared" si="6"/>
        <v>0</v>
      </c>
      <c r="O8" s="42">
        <f t="shared" si="6"/>
        <v>0</v>
      </c>
      <c r="P8" s="42">
        <f t="shared" si="6"/>
        <v>0</v>
      </c>
      <c r="Q8" s="42">
        <f t="shared" si="6"/>
        <v>0</v>
      </c>
      <c r="R8" s="42">
        <f t="shared" si="6"/>
        <v>0</v>
      </c>
      <c r="S8" s="42">
        <f t="shared" si="6"/>
        <v>0</v>
      </c>
      <c r="T8" s="42">
        <f t="shared" si="6"/>
        <v>0</v>
      </c>
      <c r="U8" s="42">
        <f t="shared" si="6"/>
        <v>0</v>
      </c>
      <c r="V8" s="42">
        <f t="shared" si="6"/>
        <v>0</v>
      </c>
      <c r="W8" s="42">
        <f t="shared" si="6"/>
        <v>0</v>
      </c>
      <c r="X8" s="42">
        <f t="shared" ref="X8" si="7">SUM(X9:X10)</f>
        <v>0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:W11" si="8">SUM(C12:C16)</f>
        <v>0</v>
      </c>
      <c r="D11" s="42">
        <f t="shared" si="8"/>
        <v>0</v>
      </c>
      <c r="E11" s="42">
        <f t="shared" si="8"/>
        <v>0</v>
      </c>
      <c r="F11" s="42">
        <f t="shared" si="8"/>
        <v>0</v>
      </c>
      <c r="G11" s="42">
        <f t="shared" si="8"/>
        <v>0</v>
      </c>
      <c r="H11" s="42">
        <f t="shared" si="8"/>
        <v>0</v>
      </c>
      <c r="I11" s="42">
        <f t="shared" si="8"/>
        <v>0</v>
      </c>
      <c r="J11" s="42">
        <f t="shared" si="8"/>
        <v>0</v>
      </c>
      <c r="K11" s="42">
        <f t="shared" si="8"/>
        <v>0</v>
      </c>
      <c r="L11" s="42">
        <f t="shared" si="8"/>
        <v>0</v>
      </c>
      <c r="M11" s="42">
        <f t="shared" si="8"/>
        <v>0</v>
      </c>
      <c r="N11" s="42">
        <f t="shared" si="8"/>
        <v>0</v>
      </c>
      <c r="O11" s="42">
        <f t="shared" si="8"/>
        <v>0</v>
      </c>
      <c r="P11" s="42">
        <f t="shared" si="8"/>
        <v>0</v>
      </c>
      <c r="Q11" s="42">
        <f t="shared" si="8"/>
        <v>0</v>
      </c>
      <c r="R11" s="42">
        <f t="shared" si="8"/>
        <v>0</v>
      </c>
      <c r="S11" s="42">
        <f t="shared" si="8"/>
        <v>0</v>
      </c>
      <c r="T11" s="42">
        <f t="shared" si="8"/>
        <v>0</v>
      </c>
      <c r="U11" s="42">
        <f t="shared" si="8"/>
        <v>0</v>
      </c>
      <c r="V11" s="42">
        <f t="shared" si="8"/>
        <v>0</v>
      </c>
      <c r="W11" s="42">
        <f t="shared" si="8"/>
        <v>0</v>
      </c>
      <c r="X11" s="42">
        <f t="shared" ref="X11" si="9">SUM(X12:X16)</f>
        <v>0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</row>
    <row r="13" spans="1:24" ht="11.25" customHeight="1" x14ac:dyDescent="0.2">
      <c r="A13" s="39" t="s">
        <v>17</v>
      </c>
      <c r="B13" s="23" t="s">
        <v>18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:W17" si="10">SUM(C18:C21)</f>
        <v>0</v>
      </c>
      <c r="D17" s="31">
        <f t="shared" si="10"/>
        <v>0</v>
      </c>
      <c r="E17" s="31">
        <f t="shared" si="10"/>
        <v>0</v>
      </c>
      <c r="F17" s="31">
        <f t="shared" si="10"/>
        <v>0</v>
      </c>
      <c r="G17" s="31">
        <f t="shared" si="10"/>
        <v>0</v>
      </c>
      <c r="H17" s="31">
        <f t="shared" si="10"/>
        <v>0</v>
      </c>
      <c r="I17" s="31">
        <f t="shared" si="10"/>
        <v>0</v>
      </c>
      <c r="J17" s="31">
        <f t="shared" si="10"/>
        <v>0</v>
      </c>
      <c r="K17" s="31">
        <f t="shared" si="10"/>
        <v>0</v>
      </c>
      <c r="L17" s="31">
        <f t="shared" si="10"/>
        <v>0</v>
      </c>
      <c r="M17" s="31">
        <f t="shared" si="10"/>
        <v>0</v>
      </c>
      <c r="N17" s="31">
        <f t="shared" si="10"/>
        <v>0</v>
      </c>
      <c r="O17" s="31">
        <f t="shared" si="10"/>
        <v>0</v>
      </c>
      <c r="P17" s="31">
        <f t="shared" si="10"/>
        <v>0</v>
      </c>
      <c r="Q17" s="31">
        <f t="shared" si="10"/>
        <v>0</v>
      </c>
      <c r="R17" s="31">
        <f t="shared" si="10"/>
        <v>0</v>
      </c>
      <c r="S17" s="31">
        <f t="shared" si="10"/>
        <v>0</v>
      </c>
      <c r="T17" s="31">
        <f t="shared" si="10"/>
        <v>0</v>
      </c>
      <c r="U17" s="31">
        <f t="shared" si="10"/>
        <v>0</v>
      </c>
      <c r="V17" s="31">
        <f t="shared" si="10"/>
        <v>0</v>
      </c>
      <c r="W17" s="31">
        <f t="shared" si="10"/>
        <v>0</v>
      </c>
      <c r="X17" s="31">
        <f t="shared" ref="X17" si="11">SUM(X18:X21)</f>
        <v>0</v>
      </c>
    </row>
    <row r="18" spans="1:24" ht="11.25" customHeight="1" x14ac:dyDescent="0.2">
      <c r="A18" s="22" t="s">
        <v>27</v>
      </c>
      <c r="B18" s="23" t="s">
        <v>28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:W22" si="12">SUM(C23:C24)</f>
        <v>0</v>
      </c>
      <c r="D22" s="31">
        <f t="shared" si="12"/>
        <v>0</v>
      </c>
      <c r="E22" s="31">
        <f t="shared" si="12"/>
        <v>0</v>
      </c>
      <c r="F22" s="31">
        <f t="shared" si="12"/>
        <v>0</v>
      </c>
      <c r="G22" s="31">
        <f t="shared" si="12"/>
        <v>0</v>
      </c>
      <c r="H22" s="31">
        <f t="shared" si="12"/>
        <v>0</v>
      </c>
      <c r="I22" s="31">
        <f t="shared" si="12"/>
        <v>0</v>
      </c>
      <c r="J22" s="31">
        <f t="shared" si="12"/>
        <v>0</v>
      </c>
      <c r="K22" s="31">
        <f t="shared" si="12"/>
        <v>0</v>
      </c>
      <c r="L22" s="31">
        <f t="shared" si="12"/>
        <v>0</v>
      </c>
      <c r="M22" s="31">
        <f t="shared" si="12"/>
        <v>0</v>
      </c>
      <c r="N22" s="31">
        <f t="shared" si="12"/>
        <v>0</v>
      </c>
      <c r="O22" s="31">
        <f t="shared" si="12"/>
        <v>0</v>
      </c>
      <c r="P22" s="31">
        <f t="shared" si="12"/>
        <v>0</v>
      </c>
      <c r="Q22" s="31">
        <f t="shared" si="12"/>
        <v>0</v>
      </c>
      <c r="R22" s="31">
        <f t="shared" si="12"/>
        <v>0</v>
      </c>
      <c r="S22" s="31">
        <f t="shared" si="12"/>
        <v>0</v>
      </c>
      <c r="T22" s="31">
        <f t="shared" si="12"/>
        <v>0</v>
      </c>
      <c r="U22" s="31">
        <f t="shared" si="12"/>
        <v>0</v>
      </c>
      <c r="V22" s="31">
        <f t="shared" si="12"/>
        <v>0</v>
      </c>
      <c r="W22" s="31">
        <f t="shared" si="12"/>
        <v>0</v>
      </c>
      <c r="X22" s="31">
        <f t="shared" ref="X22" si="13">SUM(X23:X24)</f>
        <v>0</v>
      </c>
    </row>
    <row r="23" spans="1:24" ht="11.25" customHeight="1" x14ac:dyDescent="0.2">
      <c r="A23" s="22" t="s">
        <v>37</v>
      </c>
      <c r="B23" s="23" t="s">
        <v>38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:W26" si="14">SUM(C27,C33)</f>
        <v>31691.795766121977</v>
      </c>
      <c r="D26" s="31">
        <f t="shared" si="14"/>
        <v>31626.53131813628</v>
      </c>
      <c r="E26" s="31">
        <f t="shared" si="14"/>
        <v>31426.404828084291</v>
      </c>
      <c r="F26" s="31">
        <f t="shared" si="14"/>
        <v>31846.055428338062</v>
      </c>
      <c r="G26" s="31">
        <f t="shared" si="14"/>
        <v>32057.441159384554</v>
      </c>
      <c r="H26" s="31">
        <f t="shared" si="14"/>
        <v>32141.271284980809</v>
      </c>
      <c r="I26" s="31">
        <f t="shared" si="14"/>
        <v>31246.013453601161</v>
      </c>
      <c r="J26" s="31">
        <f t="shared" si="14"/>
        <v>31896.586110098709</v>
      </c>
      <c r="K26" s="31">
        <f t="shared" si="14"/>
        <v>31086.701372378655</v>
      </c>
      <c r="L26" s="31">
        <f t="shared" si="14"/>
        <v>30072.110638487138</v>
      </c>
      <c r="M26" s="31">
        <f t="shared" si="14"/>
        <v>30458.820270769516</v>
      </c>
      <c r="N26" s="31">
        <f t="shared" si="14"/>
        <v>30628.025211566997</v>
      </c>
      <c r="O26" s="31">
        <f t="shared" si="14"/>
        <v>28881.906310845687</v>
      </c>
      <c r="P26" s="31">
        <f t="shared" si="14"/>
        <v>28269.839622633459</v>
      </c>
      <c r="Q26" s="31">
        <f t="shared" si="14"/>
        <v>28587.134221308512</v>
      </c>
      <c r="R26" s="31">
        <f t="shared" si="14"/>
        <v>28412.603801718866</v>
      </c>
      <c r="S26" s="31">
        <f t="shared" si="14"/>
        <v>28321.316414048983</v>
      </c>
      <c r="T26" s="31">
        <f t="shared" si="14"/>
        <v>28724.696759077917</v>
      </c>
      <c r="U26" s="31">
        <f t="shared" si="14"/>
        <v>28769.436362300778</v>
      </c>
      <c r="V26" s="31">
        <f t="shared" si="14"/>
        <v>28980.512357107873</v>
      </c>
      <c r="W26" s="31">
        <f t="shared" si="14"/>
        <v>26655.573426315368</v>
      </c>
      <c r="X26" s="31">
        <f t="shared" ref="X26" si="15">SUM(X27,X33)</f>
        <v>29740.881616615032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:W27" si="16">SUM(C28:C32)</f>
        <v>0</v>
      </c>
      <c r="D27" s="42">
        <f t="shared" si="16"/>
        <v>0</v>
      </c>
      <c r="E27" s="42">
        <f t="shared" si="16"/>
        <v>0</v>
      </c>
      <c r="F27" s="42">
        <f t="shared" si="16"/>
        <v>0</v>
      </c>
      <c r="G27" s="42">
        <f t="shared" si="16"/>
        <v>0</v>
      </c>
      <c r="H27" s="42">
        <f t="shared" si="16"/>
        <v>0</v>
      </c>
      <c r="I27" s="42">
        <f t="shared" si="16"/>
        <v>0</v>
      </c>
      <c r="J27" s="42">
        <f t="shared" si="16"/>
        <v>0</v>
      </c>
      <c r="K27" s="42">
        <f t="shared" si="16"/>
        <v>0</v>
      </c>
      <c r="L27" s="42">
        <f t="shared" si="16"/>
        <v>0</v>
      </c>
      <c r="M27" s="42">
        <f t="shared" si="16"/>
        <v>0</v>
      </c>
      <c r="N27" s="42">
        <f t="shared" si="16"/>
        <v>0</v>
      </c>
      <c r="O27" s="42">
        <f t="shared" si="16"/>
        <v>0</v>
      </c>
      <c r="P27" s="42">
        <f t="shared" si="16"/>
        <v>0</v>
      </c>
      <c r="Q27" s="42">
        <f t="shared" si="16"/>
        <v>0</v>
      </c>
      <c r="R27" s="42">
        <f t="shared" si="16"/>
        <v>0</v>
      </c>
      <c r="S27" s="42">
        <f t="shared" si="16"/>
        <v>0</v>
      </c>
      <c r="T27" s="42">
        <f t="shared" si="16"/>
        <v>0</v>
      </c>
      <c r="U27" s="42">
        <f t="shared" si="16"/>
        <v>0</v>
      </c>
      <c r="V27" s="42">
        <f t="shared" si="16"/>
        <v>0</v>
      </c>
      <c r="W27" s="42">
        <f t="shared" si="16"/>
        <v>0</v>
      </c>
      <c r="X27" s="42">
        <f t="shared" ref="X27" si="17">SUM(X28:X32)</f>
        <v>0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:W33" si="18">SUM(C34:C50)</f>
        <v>31691.795766121977</v>
      </c>
      <c r="D33" s="42">
        <f t="shared" si="18"/>
        <v>31626.53131813628</v>
      </c>
      <c r="E33" s="42">
        <f t="shared" si="18"/>
        <v>31426.404828084291</v>
      </c>
      <c r="F33" s="42">
        <f t="shared" si="18"/>
        <v>31846.055428338062</v>
      </c>
      <c r="G33" s="42">
        <f t="shared" si="18"/>
        <v>32057.441159384554</v>
      </c>
      <c r="H33" s="42">
        <f t="shared" si="18"/>
        <v>32141.271284980809</v>
      </c>
      <c r="I33" s="42">
        <f t="shared" si="18"/>
        <v>31246.013453601161</v>
      </c>
      <c r="J33" s="42">
        <f t="shared" si="18"/>
        <v>31896.586110098709</v>
      </c>
      <c r="K33" s="42">
        <f t="shared" si="18"/>
        <v>31086.701372378655</v>
      </c>
      <c r="L33" s="42">
        <f t="shared" si="18"/>
        <v>30072.110638487138</v>
      </c>
      <c r="M33" s="42">
        <f t="shared" si="18"/>
        <v>30458.820270769516</v>
      </c>
      <c r="N33" s="42">
        <f t="shared" si="18"/>
        <v>30628.025211566997</v>
      </c>
      <c r="O33" s="42">
        <f t="shared" si="18"/>
        <v>28881.906310845687</v>
      </c>
      <c r="P33" s="42">
        <f t="shared" si="18"/>
        <v>28269.839622633459</v>
      </c>
      <c r="Q33" s="42">
        <f t="shared" si="18"/>
        <v>28587.134221308512</v>
      </c>
      <c r="R33" s="42">
        <f t="shared" si="18"/>
        <v>28412.603801718866</v>
      </c>
      <c r="S33" s="42">
        <f t="shared" si="18"/>
        <v>28321.316414048983</v>
      </c>
      <c r="T33" s="42">
        <f t="shared" si="18"/>
        <v>28724.696759077917</v>
      </c>
      <c r="U33" s="42">
        <f t="shared" si="18"/>
        <v>28769.436362300778</v>
      </c>
      <c r="V33" s="42">
        <f t="shared" si="18"/>
        <v>28980.512357107873</v>
      </c>
      <c r="W33" s="42">
        <f t="shared" si="18"/>
        <v>26655.573426315368</v>
      </c>
      <c r="X33" s="42">
        <f t="shared" ref="X33" si="19">SUM(X34:X50)</f>
        <v>29740.881616615032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181.38603613224137</v>
      </c>
      <c r="D36" s="30">
        <v>189.33434695497866</v>
      </c>
      <c r="E36" s="30">
        <v>205.33161949514195</v>
      </c>
      <c r="F36" s="30">
        <v>210.20084326877173</v>
      </c>
      <c r="G36" s="30">
        <v>211.37969968653906</v>
      </c>
      <c r="H36" s="30">
        <v>209.7667018193722</v>
      </c>
      <c r="I36" s="30">
        <v>224.88488169557075</v>
      </c>
      <c r="J36" s="30">
        <v>222.30794375290978</v>
      </c>
      <c r="K36" s="30">
        <v>227.35866065362322</v>
      </c>
      <c r="L36" s="30">
        <v>231.60717540340249</v>
      </c>
      <c r="M36" s="30">
        <v>236.38157586637112</v>
      </c>
      <c r="N36" s="30">
        <v>242.76880083631198</v>
      </c>
      <c r="O36" s="30">
        <v>232.72201515493612</v>
      </c>
      <c r="P36" s="30">
        <v>229.32503195095703</v>
      </c>
      <c r="Q36" s="30">
        <v>245.92342638794395</v>
      </c>
      <c r="R36" s="30">
        <v>243.10140739841353</v>
      </c>
      <c r="S36" s="30">
        <v>244.49613329234489</v>
      </c>
      <c r="T36" s="30">
        <v>242.49248249729681</v>
      </c>
      <c r="U36" s="30">
        <v>246.64976527143034</v>
      </c>
      <c r="V36" s="30">
        <v>251.12632459683101</v>
      </c>
      <c r="W36" s="30">
        <v>237.76261672062671</v>
      </c>
      <c r="X36" s="30">
        <v>250.17498308073456</v>
      </c>
    </row>
    <row r="37" spans="1:24" ht="11.25" customHeight="1" x14ac:dyDescent="0.2">
      <c r="A37" s="39" t="s">
        <v>61</v>
      </c>
      <c r="B37" s="23" t="s">
        <v>62</v>
      </c>
      <c r="C37" s="30">
        <v>4599.2525005561974</v>
      </c>
      <c r="D37" s="30">
        <v>4400.5558541903893</v>
      </c>
      <c r="E37" s="30">
        <v>4014.9687533488191</v>
      </c>
      <c r="F37" s="30">
        <v>3711.6397471043424</v>
      </c>
      <c r="G37" s="30">
        <v>3378.8824080096629</v>
      </c>
      <c r="H37" s="30">
        <v>3096.1673208310476</v>
      </c>
      <c r="I37" s="30">
        <v>2878.4857433344305</v>
      </c>
      <c r="J37" s="30">
        <v>2688.6794058051009</v>
      </c>
      <c r="K37" s="30">
        <v>2478.4504479942561</v>
      </c>
      <c r="L37" s="30">
        <v>2278.9285183723182</v>
      </c>
      <c r="M37" s="30">
        <v>2140.6566517458064</v>
      </c>
      <c r="N37" s="30">
        <v>2006.3931337650961</v>
      </c>
      <c r="O37" s="30">
        <v>1842.040293893906</v>
      </c>
      <c r="P37" s="30">
        <v>1777.7795662066312</v>
      </c>
      <c r="Q37" s="30">
        <v>1656.7676593770077</v>
      </c>
      <c r="R37" s="30">
        <v>1566.250141012393</v>
      </c>
      <c r="S37" s="30">
        <v>1550.1407716188151</v>
      </c>
      <c r="T37" s="30">
        <v>1532.3864320669272</v>
      </c>
      <c r="U37" s="30">
        <v>1539.2003396606115</v>
      </c>
      <c r="V37" s="30">
        <v>1523.451681360732</v>
      </c>
      <c r="W37" s="30">
        <v>1396.6888446207877</v>
      </c>
      <c r="X37" s="30">
        <v>1497.7348806900027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2.5048405387798878E-3</v>
      </c>
      <c r="S38" s="30">
        <v>7.8237098376388026E-4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</row>
    <row r="41" spans="1:24" ht="11.25" customHeight="1" x14ac:dyDescent="0.2">
      <c r="A41" s="39" t="s">
        <v>69</v>
      </c>
      <c r="B41" s="23" t="s">
        <v>70</v>
      </c>
      <c r="C41" s="30">
        <v>0.39047003354696319</v>
      </c>
      <c r="D41" s="30">
        <v>0.24242450995380438</v>
      </c>
      <c r="E41" s="30">
        <v>0.55568871341436643</v>
      </c>
      <c r="F41" s="30">
        <v>0.72057763389663043</v>
      </c>
      <c r="G41" s="30">
        <v>0.39220178047403559</v>
      </c>
      <c r="H41" s="30">
        <v>0.20284483859395977</v>
      </c>
      <c r="I41" s="30">
        <v>0.44828272449759438</v>
      </c>
      <c r="J41" s="30">
        <v>0.55217705814825635</v>
      </c>
      <c r="K41" s="30">
        <v>0.43084581042643588</v>
      </c>
      <c r="L41" s="30">
        <v>0.20864779476351536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1.7926452295651339E-2</v>
      </c>
      <c r="T41" s="30">
        <v>2.9903704944216177E-2</v>
      </c>
      <c r="U41" s="30">
        <v>5.0512353362456809E-3</v>
      </c>
      <c r="V41" s="30">
        <v>0</v>
      </c>
      <c r="W41" s="30">
        <v>9.8435667965516612E-3</v>
      </c>
      <c r="X41" s="30">
        <v>5.9010068638764277E-4</v>
      </c>
    </row>
    <row r="42" spans="1:24" ht="11.25" customHeight="1" x14ac:dyDescent="0.2">
      <c r="A42" s="39" t="s">
        <v>71</v>
      </c>
      <c r="B42" s="23" t="s">
        <v>72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0.11285161376229634</v>
      </c>
      <c r="K42" s="30">
        <v>0.11011506174369594</v>
      </c>
      <c r="L42" s="30">
        <v>0.10658070540495397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26910.601792406917</v>
      </c>
      <c r="D43" s="30">
        <v>27036.398692480958</v>
      </c>
      <c r="E43" s="30">
        <v>27205.548766526914</v>
      </c>
      <c r="F43" s="30">
        <v>27923.494260331052</v>
      </c>
      <c r="G43" s="30">
        <v>28464.436065105499</v>
      </c>
      <c r="H43" s="30">
        <v>28833.667629700885</v>
      </c>
      <c r="I43" s="30">
        <v>28141.847194771784</v>
      </c>
      <c r="J43" s="30">
        <v>28984.901848465979</v>
      </c>
      <c r="K43" s="30">
        <v>28380.154834381901</v>
      </c>
      <c r="L43" s="30">
        <v>27561.208206991971</v>
      </c>
      <c r="M43" s="30">
        <v>28081.691148044094</v>
      </c>
      <c r="N43" s="30">
        <v>28378.788373538417</v>
      </c>
      <c r="O43" s="30">
        <v>26807.058903909834</v>
      </c>
      <c r="P43" s="30">
        <v>26262.419377649192</v>
      </c>
      <c r="Q43" s="30">
        <v>26684.255844808285</v>
      </c>
      <c r="R43" s="30">
        <v>26603.045463850794</v>
      </c>
      <c r="S43" s="30">
        <v>26526.457013646279</v>
      </c>
      <c r="T43" s="30">
        <v>26949.574142974077</v>
      </c>
      <c r="U43" s="30">
        <v>26983.242950212025</v>
      </c>
      <c r="V43" s="30">
        <v>27205.729111401197</v>
      </c>
      <c r="W43" s="30">
        <v>25020.896437932617</v>
      </c>
      <c r="X43" s="30">
        <v>27992.710760726037</v>
      </c>
    </row>
    <row r="44" spans="1:24" ht="11.25" customHeight="1" x14ac:dyDescent="0.2">
      <c r="A44" s="39" t="s">
        <v>75</v>
      </c>
      <c r="B44" s="23" t="s">
        <v>76</v>
      </c>
      <c r="C44" s="30">
        <v>0.16496699307413273</v>
      </c>
      <c r="D44" s="30">
        <v>0</v>
      </c>
      <c r="E44" s="30">
        <v>0</v>
      </c>
      <c r="F44" s="30">
        <v>0</v>
      </c>
      <c r="G44" s="30">
        <v>0</v>
      </c>
      <c r="H44" s="30">
        <v>1.4132360646079281</v>
      </c>
      <c r="I44" s="30">
        <v>0.28494088353662705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0.17546968085515532</v>
      </c>
      <c r="Q44" s="30">
        <v>0</v>
      </c>
      <c r="R44" s="30">
        <v>0</v>
      </c>
      <c r="S44" s="30">
        <v>0</v>
      </c>
      <c r="T44" s="30">
        <v>0</v>
      </c>
      <c r="U44" s="30">
        <v>1.7328921899639166E-2</v>
      </c>
      <c r="V44" s="30">
        <v>7.7162389186678504E-3</v>
      </c>
      <c r="W44" s="30">
        <v>1.0938727646460783E-2</v>
      </c>
      <c r="X44" s="30">
        <v>3.7545498978331454E-2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5.355172630182873E-2</v>
      </c>
      <c r="I45" s="30">
        <v>6.2410191341113808E-2</v>
      </c>
      <c r="J45" s="30">
        <v>3.1883402808717959E-2</v>
      </c>
      <c r="K45" s="30">
        <v>0.19646847670592321</v>
      </c>
      <c r="L45" s="30">
        <v>5.1509219279346145E-2</v>
      </c>
      <c r="M45" s="30">
        <v>9.0895113243651363E-2</v>
      </c>
      <c r="N45" s="30">
        <v>7.4903427173432818E-2</v>
      </c>
      <c r="O45" s="30">
        <v>8.5097887012363163E-2</v>
      </c>
      <c r="P45" s="30">
        <v>0.14017714582177404</v>
      </c>
      <c r="Q45" s="30">
        <v>0.18729073527191403</v>
      </c>
      <c r="R45" s="30">
        <v>0.20428461672677695</v>
      </c>
      <c r="S45" s="30">
        <v>0.20378666826423242</v>
      </c>
      <c r="T45" s="30">
        <v>0.21379783467288016</v>
      </c>
      <c r="U45" s="30">
        <v>0.19773108880486859</v>
      </c>
      <c r="V45" s="30">
        <v>0.18916897945235547</v>
      </c>
      <c r="W45" s="30">
        <v>0.193959365897478</v>
      </c>
      <c r="X45" s="30">
        <v>0.2068535190314518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0</v>
      </c>
      <c r="D50" s="30">
        <v>0</v>
      </c>
      <c r="E50" s="30">
        <v>0</v>
      </c>
      <c r="F50" s="30">
        <v>0</v>
      </c>
      <c r="G50" s="30">
        <v>2.3507848023794531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0.12319591067287179</v>
      </c>
      <c r="V50" s="30">
        <v>8.3545307409841219E-3</v>
      </c>
      <c r="W50" s="30">
        <v>1.0785380997211333E-2</v>
      </c>
      <c r="X50" s="30">
        <v>1.6002999564534718E-2</v>
      </c>
    </row>
    <row r="51" spans="1:24" ht="11.25" customHeight="1" x14ac:dyDescent="0.2">
      <c r="A51" s="24" t="s">
        <v>89</v>
      </c>
      <c r="B51" s="25" t="s">
        <v>90</v>
      </c>
      <c r="C51" s="31">
        <v>14.888580906823837</v>
      </c>
      <c r="D51" s="31">
        <v>16.110374424919513</v>
      </c>
      <c r="E51" s="31">
        <v>17.97030237149772</v>
      </c>
      <c r="F51" s="31">
        <v>20.340840489961355</v>
      </c>
      <c r="G51" s="31">
        <v>22.475980992122579</v>
      </c>
      <c r="H51" s="31">
        <v>25.280764660356496</v>
      </c>
      <c r="I51" s="31">
        <v>43.358469156172404</v>
      </c>
      <c r="J51" s="31">
        <v>47.447159705168602</v>
      </c>
      <c r="K51" s="31">
        <v>59.556458135113999</v>
      </c>
      <c r="L51" s="31">
        <v>72.015133183438053</v>
      </c>
      <c r="M51" s="31">
        <v>101.96881685362931</v>
      </c>
      <c r="N51" s="31">
        <v>98.30946647219541</v>
      </c>
      <c r="O51" s="31">
        <v>117.92253858777393</v>
      </c>
      <c r="P51" s="31">
        <v>121.31338845474828</v>
      </c>
      <c r="Q51" s="31">
        <v>125.98992637543603</v>
      </c>
      <c r="R51" s="31">
        <v>133.80512476171606</v>
      </c>
      <c r="S51" s="31">
        <v>138.92071362915766</v>
      </c>
      <c r="T51" s="31">
        <v>134.77908886248301</v>
      </c>
      <c r="U51" s="31">
        <v>147.22042823338955</v>
      </c>
      <c r="V51" s="31">
        <v>165.71992508080115</v>
      </c>
      <c r="W51" s="31">
        <v>167.06917059467528</v>
      </c>
      <c r="X51" s="31">
        <v>192.39680803237852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:W52" si="20">SUM(C53:C70)</f>
        <v>104.83450390976337</v>
      </c>
      <c r="D52" s="31">
        <f t="shared" si="20"/>
        <v>123.36127364036058</v>
      </c>
      <c r="E52" s="31">
        <f t="shared" si="20"/>
        <v>142.04660193250271</v>
      </c>
      <c r="F52" s="31">
        <f t="shared" si="20"/>
        <v>167.88730205267751</v>
      </c>
      <c r="G52" s="31">
        <f t="shared" si="20"/>
        <v>260.34397808776998</v>
      </c>
      <c r="H52" s="31">
        <f t="shared" si="20"/>
        <v>384.58179170662271</v>
      </c>
      <c r="I52" s="31">
        <f t="shared" si="20"/>
        <v>576.44389945998546</v>
      </c>
      <c r="J52" s="31">
        <f t="shared" si="20"/>
        <v>862.34857605333718</v>
      </c>
      <c r="K52" s="31">
        <f t="shared" si="20"/>
        <v>1143.4147604387126</v>
      </c>
      <c r="L52" s="31">
        <f t="shared" si="20"/>
        <v>1422.1126187443333</v>
      </c>
      <c r="M52" s="31">
        <f t="shared" si="20"/>
        <v>1600.0630772059203</v>
      </c>
      <c r="N52" s="31">
        <f t="shared" si="20"/>
        <v>1711.6538244118824</v>
      </c>
      <c r="O52" s="31">
        <f t="shared" si="20"/>
        <v>1774.2022179447395</v>
      </c>
      <c r="P52" s="31">
        <f t="shared" si="20"/>
        <v>1614.0873348117218</v>
      </c>
      <c r="Q52" s="31">
        <f t="shared" si="20"/>
        <v>1761.4721409621225</v>
      </c>
      <c r="R52" s="31">
        <f t="shared" si="20"/>
        <v>1720.9039898740818</v>
      </c>
      <c r="S52" s="31">
        <f t="shared" si="20"/>
        <v>1572.8858422694691</v>
      </c>
      <c r="T52" s="31">
        <f t="shared" si="20"/>
        <v>1753.077862754526</v>
      </c>
      <c r="U52" s="31">
        <f t="shared" si="20"/>
        <v>1942.2921563359478</v>
      </c>
      <c r="V52" s="31">
        <f t="shared" si="20"/>
        <v>2054.5888836541776</v>
      </c>
      <c r="W52" s="31">
        <f t="shared" si="20"/>
        <v>2135.4770605422941</v>
      </c>
      <c r="X52" s="31">
        <f t="shared" ref="X52" si="21">SUM(X53:X70)</f>
        <v>2347.7829525190505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0.52271805306719088</v>
      </c>
      <c r="L61" s="30">
        <v>0.95730709679555159</v>
      </c>
      <c r="M61" s="30">
        <v>1.7122006051188015</v>
      </c>
      <c r="N61" s="30">
        <v>2.0946094692595434</v>
      </c>
      <c r="O61" s="30">
        <v>4.0072924536320915</v>
      </c>
      <c r="P61" s="30">
        <v>4.7595072934195475</v>
      </c>
      <c r="Q61" s="30">
        <v>4.7528005069727559</v>
      </c>
      <c r="R61" s="30">
        <v>4.6568970040130289</v>
      </c>
      <c r="S61" s="30">
        <v>5.0953861286401327</v>
      </c>
      <c r="T61" s="30">
        <v>6.9002725349374163</v>
      </c>
      <c r="U61" s="30">
        <v>8.9765630152427995</v>
      </c>
      <c r="V61" s="30">
        <v>10.322595048941929</v>
      </c>
      <c r="W61" s="30">
        <v>11.390036629342134</v>
      </c>
      <c r="X61" s="30">
        <v>10.153324943670736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0.13237703945270621</v>
      </c>
      <c r="H63" s="30">
        <v>0.20914104862536165</v>
      </c>
      <c r="I63" s="30">
        <v>0.2178050227763538</v>
      </c>
      <c r="J63" s="30">
        <v>0.27635494614238831</v>
      </c>
      <c r="K63" s="30">
        <v>0.28013828993800383</v>
      </c>
      <c r="L63" s="30">
        <v>0.26091540034392446</v>
      </c>
      <c r="M63" s="30">
        <v>0.31146718714208071</v>
      </c>
      <c r="N63" s="30">
        <v>0.39309421288950552</v>
      </c>
      <c r="O63" s="30">
        <v>0.38829411503053524</v>
      </c>
      <c r="P63" s="30">
        <v>0.33244966518726016</v>
      </c>
      <c r="Q63" s="30">
        <v>0.28355761234105636</v>
      </c>
      <c r="R63" s="30">
        <v>0.27826961991690569</v>
      </c>
      <c r="S63" s="30">
        <v>0.13477199654960867</v>
      </c>
      <c r="T63" s="30">
        <v>8.7839375597866795E-2</v>
      </c>
      <c r="U63" s="30">
        <v>6.7913843585458475E-2</v>
      </c>
      <c r="V63" s="30">
        <v>4.0762496819583854E-2</v>
      </c>
      <c r="W63" s="30">
        <v>4.1777129804403831E-2</v>
      </c>
      <c r="X63" s="30">
        <v>3.2006980680625609E-2</v>
      </c>
    </row>
    <row r="64" spans="1:24" ht="11.25" customHeight="1" x14ac:dyDescent="0.2">
      <c r="A64" s="22" t="s">
        <v>115</v>
      </c>
      <c r="B64" s="23" t="s">
        <v>116</v>
      </c>
      <c r="C64" s="30">
        <v>4.1576869178194702</v>
      </c>
      <c r="D64" s="30">
        <v>3.8884455335897044</v>
      </c>
      <c r="E64" s="30">
        <v>5.6518163742980505</v>
      </c>
      <c r="F64" s="30">
        <v>11.998430647911272</v>
      </c>
      <c r="G64" s="30">
        <v>9.3738060514898809</v>
      </c>
      <c r="H64" s="30">
        <v>15.670600631059317</v>
      </c>
      <c r="I64" s="30">
        <v>21.579750697761078</v>
      </c>
      <c r="J64" s="30">
        <v>28.408234143264391</v>
      </c>
      <c r="K64" s="30">
        <v>43.54880850179476</v>
      </c>
      <c r="L64" s="30">
        <v>51.782974591922851</v>
      </c>
      <c r="M64" s="30">
        <v>61.34996628614811</v>
      </c>
      <c r="N64" s="30">
        <v>61.87146929393262</v>
      </c>
      <c r="O64" s="30">
        <v>60.40431103014231</v>
      </c>
      <c r="P64" s="30">
        <v>58.044135154718184</v>
      </c>
      <c r="Q64" s="30">
        <v>51.853598594641838</v>
      </c>
      <c r="R64" s="30">
        <v>51.585841847632729</v>
      </c>
      <c r="S64" s="30">
        <v>51.709706407641377</v>
      </c>
      <c r="T64" s="30">
        <v>55.033080313538939</v>
      </c>
      <c r="U64" s="30">
        <v>55.759489669136514</v>
      </c>
      <c r="V64" s="30">
        <v>60.018368582327177</v>
      </c>
      <c r="W64" s="30">
        <v>64.875688502764788</v>
      </c>
      <c r="X64" s="30">
        <v>73.342380659975106</v>
      </c>
    </row>
    <row r="65" spans="1:24" ht="11.25" customHeight="1" x14ac:dyDescent="0.2">
      <c r="A65" s="22" t="s">
        <v>117</v>
      </c>
      <c r="B65" s="23" t="s">
        <v>118</v>
      </c>
      <c r="C65" s="30">
        <v>26.922038366109575</v>
      </c>
      <c r="D65" s="30">
        <v>38.632668272327621</v>
      </c>
      <c r="E65" s="30">
        <v>59.281063995654861</v>
      </c>
      <c r="F65" s="30">
        <v>82.117873302409208</v>
      </c>
      <c r="G65" s="30">
        <v>71.14665248985763</v>
      </c>
      <c r="H65" s="30">
        <v>109.8199315164013</v>
      </c>
      <c r="I65" s="30">
        <v>181.00585415339506</v>
      </c>
      <c r="J65" s="30">
        <v>176.84062255444181</v>
      </c>
      <c r="K65" s="30">
        <v>112.80555510024732</v>
      </c>
      <c r="L65" s="30">
        <v>62.190520811512108</v>
      </c>
      <c r="M65" s="30">
        <v>68.724205194658268</v>
      </c>
      <c r="N65" s="30">
        <v>57.819585640504073</v>
      </c>
      <c r="O65" s="30">
        <v>35.519118874347001</v>
      </c>
      <c r="P65" s="30">
        <v>24.208160880564368</v>
      </c>
      <c r="Q65" s="30">
        <v>40.959554987750323</v>
      </c>
      <c r="R65" s="30">
        <v>46.829556947080768</v>
      </c>
      <c r="S65" s="30">
        <v>38.661495528787214</v>
      </c>
      <c r="T65" s="30">
        <v>67.19849291381604</v>
      </c>
      <c r="U65" s="30">
        <v>60.173516974246972</v>
      </c>
      <c r="V65" s="30">
        <v>61.323309210594815</v>
      </c>
      <c r="W65" s="30">
        <v>60.874499670874513</v>
      </c>
      <c r="X65" s="30">
        <v>70.104410790312826</v>
      </c>
    </row>
    <row r="66" spans="1:24" ht="11.25" customHeight="1" x14ac:dyDescent="0.2">
      <c r="A66" s="22" t="s">
        <v>119</v>
      </c>
      <c r="B66" s="23" t="s">
        <v>120</v>
      </c>
      <c r="C66" s="30">
        <v>72.10980604090949</v>
      </c>
      <c r="D66" s="30">
        <v>78.697664784356363</v>
      </c>
      <c r="E66" s="30">
        <v>74.568048805047411</v>
      </c>
      <c r="F66" s="30">
        <v>73.366421043426072</v>
      </c>
      <c r="G66" s="30">
        <v>178.65545619446851</v>
      </c>
      <c r="H66" s="30">
        <v>242.35866177453408</v>
      </c>
      <c r="I66" s="30">
        <v>308.53507244864284</v>
      </c>
      <c r="J66" s="30">
        <v>581.21179350186151</v>
      </c>
      <c r="K66" s="30">
        <v>955.33673893395587</v>
      </c>
      <c r="L66" s="30">
        <v>1298.3615839637482</v>
      </c>
      <c r="M66" s="30">
        <v>1462.1607906010606</v>
      </c>
      <c r="N66" s="30">
        <v>1587.2500261235684</v>
      </c>
      <c r="O66" s="30">
        <v>1671.833052933519</v>
      </c>
      <c r="P66" s="30">
        <v>1525.8552199502774</v>
      </c>
      <c r="Q66" s="30">
        <v>1662.2292548181233</v>
      </c>
      <c r="R66" s="30">
        <v>1616.7629222525959</v>
      </c>
      <c r="S66" s="30">
        <v>1476.6176157593468</v>
      </c>
      <c r="T66" s="30">
        <v>1623.6807750119597</v>
      </c>
      <c r="U66" s="30">
        <v>1817.2411856923618</v>
      </c>
      <c r="V66" s="30">
        <v>1922.7408679920068</v>
      </c>
      <c r="W66" s="30">
        <v>1998.2102210581536</v>
      </c>
      <c r="X66" s="30">
        <v>2193.975759162925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1.6449725849248493</v>
      </c>
      <c r="D69" s="30">
        <v>2.1424950500868878</v>
      </c>
      <c r="E69" s="30">
        <v>2.5456727575024019</v>
      </c>
      <c r="F69" s="30">
        <v>0.40457705893094748</v>
      </c>
      <c r="G69" s="30">
        <v>1.0356863125012326</v>
      </c>
      <c r="H69" s="30">
        <v>16.523456736002636</v>
      </c>
      <c r="I69" s="30">
        <v>65.105417137410114</v>
      </c>
      <c r="J69" s="30">
        <v>75.611570907627041</v>
      </c>
      <c r="K69" s="30">
        <v>30.920801559709435</v>
      </c>
      <c r="L69" s="30">
        <v>8.5593168800105062</v>
      </c>
      <c r="M69" s="30">
        <v>5.8044473317924785</v>
      </c>
      <c r="N69" s="30">
        <v>2.2250396717281076</v>
      </c>
      <c r="O69" s="30">
        <v>2.050148538068381</v>
      </c>
      <c r="P69" s="30">
        <v>0.88786186755500696</v>
      </c>
      <c r="Q69" s="30">
        <v>1.3933744422931078</v>
      </c>
      <c r="R69" s="30">
        <v>0.79050220284234274</v>
      </c>
      <c r="S69" s="30">
        <v>0.66686644850398213</v>
      </c>
      <c r="T69" s="30">
        <v>0.17740260467610128</v>
      </c>
      <c r="U69" s="30">
        <v>7.3487141374272064E-2</v>
      </c>
      <c r="V69" s="30">
        <v>0.14298032348714285</v>
      </c>
      <c r="W69" s="30">
        <v>8.483755135448702E-2</v>
      </c>
      <c r="X69" s="30">
        <v>0.17506998148624703</v>
      </c>
    </row>
    <row r="70" spans="1:24" ht="11.25" customHeight="1" x14ac:dyDescent="0.2">
      <c r="A70" s="22" t="s">
        <v>127</v>
      </c>
      <c r="B70" s="23" t="s">
        <v>128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:W71" si="22">SUM(C72:C73)</f>
        <v>0</v>
      </c>
      <c r="D71" s="31">
        <f t="shared" si="22"/>
        <v>0</v>
      </c>
      <c r="E71" s="31">
        <f t="shared" si="22"/>
        <v>0</v>
      </c>
      <c r="F71" s="31">
        <f t="shared" si="22"/>
        <v>0</v>
      </c>
      <c r="G71" s="31">
        <f t="shared" si="22"/>
        <v>0</v>
      </c>
      <c r="H71" s="31">
        <f t="shared" si="22"/>
        <v>0</v>
      </c>
      <c r="I71" s="31">
        <f t="shared" si="22"/>
        <v>0</v>
      </c>
      <c r="J71" s="31">
        <f t="shared" si="22"/>
        <v>0</v>
      </c>
      <c r="K71" s="31">
        <f t="shared" si="22"/>
        <v>0</v>
      </c>
      <c r="L71" s="31">
        <f t="shared" si="22"/>
        <v>0</v>
      </c>
      <c r="M71" s="31">
        <f t="shared" si="22"/>
        <v>0</v>
      </c>
      <c r="N71" s="31">
        <f t="shared" si="22"/>
        <v>0</v>
      </c>
      <c r="O71" s="31">
        <f t="shared" si="22"/>
        <v>0</v>
      </c>
      <c r="P71" s="31">
        <f t="shared" si="22"/>
        <v>0</v>
      </c>
      <c r="Q71" s="31">
        <f t="shared" si="22"/>
        <v>0</v>
      </c>
      <c r="R71" s="31">
        <f t="shared" si="22"/>
        <v>0</v>
      </c>
      <c r="S71" s="31">
        <f t="shared" si="22"/>
        <v>0</v>
      </c>
      <c r="T71" s="31">
        <f t="shared" si="22"/>
        <v>0</v>
      </c>
      <c r="U71" s="31">
        <f t="shared" si="22"/>
        <v>0</v>
      </c>
      <c r="V71" s="31">
        <f t="shared" si="22"/>
        <v>0</v>
      </c>
      <c r="W71" s="31">
        <f t="shared" si="22"/>
        <v>0</v>
      </c>
      <c r="X71" s="31">
        <f t="shared" ref="X71" si="23">SUM(X72:X73)</f>
        <v>0</v>
      </c>
    </row>
    <row r="72" spans="1:24" ht="11.25" customHeight="1" x14ac:dyDescent="0.2">
      <c r="A72" s="22" t="s">
        <v>131</v>
      </c>
      <c r="B72" s="23" t="s">
        <v>132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0</v>
      </c>
      <c r="D75" s="31">
        <v>0</v>
      </c>
      <c r="E75" s="31">
        <v>0</v>
      </c>
      <c r="F75" s="31">
        <v>0</v>
      </c>
      <c r="G75" s="31">
        <v>0</v>
      </c>
      <c r="H75" s="31">
        <v>0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</row>
    <row r="76" spans="1:24" ht="11.25" customHeight="1" x14ac:dyDescent="0.2">
      <c r="A76" s="26" t="s">
        <v>139</v>
      </c>
      <c r="B76" s="27" t="s">
        <v>140</v>
      </c>
      <c r="C76" s="32">
        <v>0.68620627104319576</v>
      </c>
      <c r="D76" s="32">
        <v>0.73585306212883772</v>
      </c>
      <c r="E76" s="32">
        <v>0.75470008057388394</v>
      </c>
      <c r="F76" s="32">
        <v>0.75744103298376531</v>
      </c>
      <c r="G76" s="32">
        <v>0.76656219207444398</v>
      </c>
      <c r="H76" s="32">
        <v>0.7410298797736129</v>
      </c>
      <c r="I76" s="32">
        <v>0.74382930567459626</v>
      </c>
      <c r="J76" s="32">
        <v>0.74618807473117499</v>
      </c>
      <c r="K76" s="32">
        <v>0.71257296014928606</v>
      </c>
      <c r="L76" s="32">
        <v>0.75427799175738108</v>
      </c>
      <c r="M76" s="32">
        <v>0.74255855197735587</v>
      </c>
      <c r="N76" s="32">
        <v>1.0540521279750414</v>
      </c>
      <c r="O76" s="32">
        <v>1.6773659533856167</v>
      </c>
      <c r="P76" s="32">
        <v>2.1478897048652659</v>
      </c>
      <c r="Q76" s="32">
        <v>2.9911669779740326</v>
      </c>
      <c r="R76" s="32">
        <v>3.8637693127546164</v>
      </c>
      <c r="S76" s="32">
        <v>5.7828824736481526</v>
      </c>
      <c r="T76" s="32">
        <v>7.981948190805932</v>
      </c>
      <c r="U76" s="32">
        <v>12.034188114982365</v>
      </c>
      <c r="V76" s="32">
        <v>16.918702629441736</v>
      </c>
      <c r="W76" s="32">
        <v>21.701154245441014</v>
      </c>
      <c r="X76" s="32">
        <v>37.013303678656662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2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404</v>
      </c>
      <c r="B1" s="7" t="s">
        <v>405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:W2" si="0">SUM(C3,C17,C22,C25,C26,C51,C52,C71,C74,C75,C76)</f>
        <v>44377.501235140007</v>
      </c>
      <c r="D2" s="28">
        <f t="shared" si="0"/>
        <v>46693.667030448916</v>
      </c>
      <c r="E2" s="28">
        <f t="shared" si="0"/>
        <v>47279.961290902065</v>
      </c>
      <c r="F2" s="28">
        <f t="shared" si="0"/>
        <v>48612.110636141464</v>
      </c>
      <c r="G2" s="28">
        <f t="shared" si="0"/>
        <v>52073.100556117824</v>
      </c>
      <c r="H2" s="28">
        <f t="shared" si="0"/>
        <v>53634.078374387573</v>
      </c>
      <c r="I2" s="28">
        <f t="shared" si="0"/>
        <v>57362.363978637768</v>
      </c>
      <c r="J2" s="28">
        <f t="shared" si="0"/>
        <v>58638.55454740503</v>
      </c>
      <c r="K2" s="28">
        <f t="shared" si="0"/>
        <v>56433.068589584203</v>
      </c>
      <c r="L2" s="28">
        <f t="shared" si="0"/>
        <v>51336.56281547722</v>
      </c>
      <c r="M2" s="28">
        <f t="shared" si="0"/>
        <v>52416.099567997306</v>
      </c>
      <c r="N2" s="28">
        <f t="shared" si="0"/>
        <v>51374.319513980903</v>
      </c>
      <c r="O2" s="28">
        <f t="shared" si="0"/>
        <v>49268.000568670243</v>
      </c>
      <c r="P2" s="28">
        <f t="shared" si="0"/>
        <v>47951.909981371391</v>
      </c>
      <c r="Q2" s="28">
        <f t="shared" si="0"/>
        <v>47137.087461282419</v>
      </c>
      <c r="R2" s="28">
        <f t="shared" si="0"/>
        <v>48008.187971708016</v>
      </c>
      <c r="S2" s="28">
        <f t="shared" si="0"/>
        <v>51279.867484723589</v>
      </c>
      <c r="T2" s="28">
        <f t="shared" si="0"/>
        <v>54006.498512505452</v>
      </c>
      <c r="U2" s="28">
        <f t="shared" si="0"/>
        <v>55599.63284540196</v>
      </c>
      <c r="V2" s="28">
        <f t="shared" si="0"/>
        <v>56110.784642508304</v>
      </c>
      <c r="W2" s="28">
        <f t="shared" si="0"/>
        <v>52336.89218049655</v>
      </c>
      <c r="X2" s="28">
        <f t="shared" ref="X2" si="1">SUM(X3,X17,X22,X25,X26,X51,X52,X71,X74,X75,X76)</f>
        <v>57517.604625660955</v>
      </c>
    </row>
    <row r="3" spans="1:24" ht="11.25" customHeight="1" x14ac:dyDescent="0.2">
      <c r="A3" s="20" t="s">
        <v>3</v>
      </c>
      <c r="B3" s="21" t="s">
        <v>4</v>
      </c>
      <c r="C3" s="29">
        <f t="shared" ref="C3:W3" si="2">SUM(C4,C8,C11)</f>
        <v>0</v>
      </c>
      <c r="D3" s="29">
        <f t="shared" si="2"/>
        <v>0</v>
      </c>
      <c r="E3" s="29">
        <f t="shared" si="2"/>
        <v>0</v>
      </c>
      <c r="F3" s="29">
        <f t="shared" si="2"/>
        <v>0</v>
      </c>
      <c r="G3" s="29">
        <f t="shared" si="2"/>
        <v>0</v>
      </c>
      <c r="H3" s="29">
        <f t="shared" si="2"/>
        <v>0</v>
      </c>
      <c r="I3" s="29">
        <f t="shared" si="2"/>
        <v>0</v>
      </c>
      <c r="J3" s="29">
        <f t="shared" si="2"/>
        <v>0</v>
      </c>
      <c r="K3" s="29">
        <f t="shared" si="2"/>
        <v>0</v>
      </c>
      <c r="L3" s="29">
        <f t="shared" si="2"/>
        <v>0</v>
      </c>
      <c r="M3" s="29">
        <f t="shared" si="2"/>
        <v>0</v>
      </c>
      <c r="N3" s="29">
        <f t="shared" si="2"/>
        <v>0</v>
      </c>
      <c r="O3" s="29">
        <f t="shared" si="2"/>
        <v>0</v>
      </c>
      <c r="P3" s="29">
        <f t="shared" si="2"/>
        <v>0</v>
      </c>
      <c r="Q3" s="29">
        <f t="shared" si="2"/>
        <v>0</v>
      </c>
      <c r="R3" s="29">
        <f t="shared" si="2"/>
        <v>0</v>
      </c>
      <c r="S3" s="29">
        <f t="shared" si="2"/>
        <v>0</v>
      </c>
      <c r="T3" s="29">
        <f t="shared" si="2"/>
        <v>0</v>
      </c>
      <c r="U3" s="29">
        <f t="shared" si="2"/>
        <v>0</v>
      </c>
      <c r="V3" s="29">
        <f t="shared" si="2"/>
        <v>0</v>
      </c>
      <c r="W3" s="29">
        <f t="shared" si="2"/>
        <v>0</v>
      </c>
      <c r="X3" s="29">
        <f t="shared" ref="X3" si="3">SUM(X4,X8,X11)</f>
        <v>0</v>
      </c>
    </row>
    <row r="4" spans="1:24" ht="11.25" customHeight="1" x14ac:dyDescent="0.2">
      <c r="A4" s="40" t="s">
        <v>341</v>
      </c>
      <c r="B4" s="41" t="s">
        <v>342</v>
      </c>
      <c r="C4" s="42">
        <f t="shared" ref="C4:W4" si="4">SUM(C5:C7)</f>
        <v>0</v>
      </c>
      <c r="D4" s="42">
        <f t="shared" si="4"/>
        <v>0</v>
      </c>
      <c r="E4" s="42">
        <f t="shared" si="4"/>
        <v>0</v>
      </c>
      <c r="F4" s="42">
        <f t="shared" si="4"/>
        <v>0</v>
      </c>
      <c r="G4" s="42">
        <f t="shared" si="4"/>
        <v>0</v>
      </c>
      <c r="H4" s="42">
        <f t="shared" si="4"/>
        <v>0</v>
      </c>
      <c r="I4" s="42">
        <f t="shared" si="4"/>
        <v>0</v>
      </c>
      <c r="J4" s="42">
        <f t="shared" si="4"/>
        <v>0</v>
      </c>
      <c r="K4" s="42">
        <f t="shared" si="4"/>
        <v>0</v>
      </c>
      <c r="L4" s="42">
        <f t="shared" si="4"/>
        <v>0</v>
      </c>
      <c r="M4" s="42">
        <f t="shared" si="4"/>
        <v>0</v>
      </c>
      <c r="N4" s="42">
        <f t="shared" si="4"/>
        <v>0</v>
      </c>
      <c r="O4" s="42">
        <f t="shared" si="4"/>
        <v>0</v>
      </c>
      <c r="P4" s="42">
        <f t="shared" si="4"/>
        <v>0</v>
      </c>
      <c r="Q4" s="42">
        <f t="shared" si="4"/>
        <v>0</v>
      </c>
      <c r="R4" s="42">
        <f t="shared" si="4"/>
        <v>0</v>
      </c>
      <c r="S4" s="42">
        <f t="shared" si="4"/>
        <v>0</v>
      </c>
      <c r="T4" s="42">
        <f t="shared" si="4"/>
        <v>0</v>
      </c>
      <c r="U4" s="42">
        <f t="shared" si="4"/>
        <v>0</v>
      </c>
      <c r="V4" s="42">
        <f t="shared" si="4"/>
        <v>0</v>
      </c>
      <c r="W4" s="42">
        <f t="shared" si="4"/>
        <v>0</v>
      </c>
      <c r="X4" s="42">
        <f t="shared" ref="X4" si="5">SUM(X5:X7)</f>
        <v>0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>
        <v>0</v>
      </c>
      <c r="W5" s="30">
        <v>0</v>
      </c>
      <c r="X5" s="30">
        <v>0</v>
      </c>
    </row>
    <row r="6" spans="1:24" ht="11.25" customHeight="1" x14ac:dyDescent="0.2">
      <c r="A6" s="39" t="s">
        <v>7</v>
      </c>
      <c r="B6" s="23" t="s">
        <v>8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</row>
    <row r="7" spans="1:24" ht="11.25" customHeight="1" x14ac:dyDescent="0.2">
      <c r="A7" s="39" t="s">
        <v>9</v>
      </c>
      <c r="B7" s="23" t="s">
        <v>10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</row>
    <row r="8" spans="1:24" ht="11.25" customHeight="1" x14ac:dyDescent="0.2">
      <c r="A8" s="40" t="s">
        <v>343</v>
      </c>
      <c r="B8" s="41" t="s">
        <v>344</v>
      </c>
      <c r="C8" s="42">
        <f t="shared" ref="C8:W8" si="6">SUM(C9:C10)</f>
        <v>0</v>
      </c>
      <c r="D8" s="42">
        <f t="shared" si="6"/>
        <v>0</v>
      </c>
      <c r="E8" s="42">
        <f t="shared" si="6"/>
        <v>0</v>
      </c>
      <c r="F8" s="42">
        <f t="shared" si="6"/>
        <v>0</v>
      </c>
      <c r="G8" s="42">
        <f t="shared" si="6"/>
        <v>0</v>
      </c>
      <c r="H8" s="42">
        <f t="shared" si="6"/>
        <v>0</v>
      </c>
      <c r="I8" s="42">
        <f t="shared" si="6"/>
        <v>0</v>
      </c>
      <c r="J8" s="42">
        <f t="shared" si="6"/>
        <v>0</v>
      </c>
      <c r="K8" s="42">
        <f t="shared" si="6"/>
        <v>0</v>
      </c>
      <c r="L8" s="42">
        <f t="shared" si="6"/>
        <v>0</v>
      </c>
      <c r="M8" s="42">
        <f t="shared" si="6"/>
        <v>0</v>
      </c>
      <c r="N8" s="42">
        <f t="shared" si="6"/>
        <v>0</v>
      </c>
      <c r="O8" s="42">
        <f t="shared" si="6"/>
        <v>0</v>
      </c>
      <c r="P8" s="42">
        <f t="shared" si="6"/>
        <v>0</v>
      </c>
      <c r="Q8" s="42">
        <f t="shared" si="6"/>
        <v>0</v>
      </c>
      <c r="R8" s="42">
        <f t="shared" si="6"/>
        <v>0</v>
      </c>
      <c r="S8" s="42">
        <f t="shared" si="6"/>
        <v>0</v>
      </c>
      <c r="T8" s="42">
        <f t="shared" si="6"/>
        <v>0</v>
      </c>
      <c r="U8" s="42">
        <f t="shared" si="6"/>
        <v>0</v>
      </c>
      <c r="V8" s="42">
        <f t="shared" si="6"/>
        <v>0</v>
      </c>
      <c r="W8" s="42">
        <f t="shared" si="6"/>
        <v>0</v>
      </c>
      <c r="X8" s="42">
        <f t="shared" ref="X8" si="7">SUM(X9:X10)</f>
        <v>0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:W11" si="8">SUM(C12:C16)</f>
        <v>0</v>
      </c>
      <c r="D11" s="42">
        <f t="shared" si="8"/>
        <v>0</v>
      </c>
      <c r="E11" s="42">
        <f t="shared" si="8"/>
        <v>0</v>
      </c>
      <c r="F11" s="42">
        <f t="shared" si="8"/>
        <v>0</v>
      </c>
      <c r="G11" s="42">
        <f t="shared" si="8"/>
        <v>0</v>
      </c>
      <c r="H11" s="42">
        <f t="shared" si="8"/>
        <v>0</v>
      </c>
      <c r="I11" s="42">
        <f t="shared" si="8"/>
        <v>0</v>
      </c>
      <c r="J11" s="42">
        <f t="shared" si="8"/>
        <v>0</v>
      </c>
      <c r="K11" s="42">
        <f t="shared" si="8"/>
        <v>0</v>
      </c>
      <c r="L11" s="42">
        <f t="shared" si="8"/>
        <v>0</v>
      </c>
      <c r="M11" s="42">
        <f t="shared" si="8"/>
        <v>0</v>
      </c>
      <c r="N11" s="42">
        <f t="shared" si="8"/>
        <v>0</v>
      </c>
      <c r="O11" s="42">
        <f t="shared" si="8"/>
        <v>0</v>
      </c>
      <c r="P11" s="42">
        <f t="shared" si="8"/>
        <v>0</v>
      </c>
      <c r="Q11" s="42">
        <f t="shared" si="8"/>
        <v>0</v>
      </c>
      <c r="R11" s="42">
        <f t="shared" si="8"/>
        <v>0</v>
      </c>
      <c r="S11" s="42">
        <f t="shared" si="8"/>
        <v>0</v>
      </c>
      <c r="T11" s="42">
        <f t="shared" si="8"/>
        <v>0</v>
      </c>
      <c r="U11" s="42">
        <f t="shared" si="8"/>
        <v>0</v>
      </c>
      <c r="V11" s="42">
        <f t="shared" si="8"/>
        <v>0</v>
      </c>
      <c r="W11" s="42">
        <f t="shared" si="8"/>
        <v>0</v>
      </c>
      <c r="X11" s="42">
        <f t="shared" ref="X11" si="9">SUM(X12:X16)</f>
        <v>0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</row>
    <row r="13" spans="1:24" ht="11.25" customHeight="1" x14ac:dyDescent="0.2">
      <c r="A13" s="39" t="s">
        <v>17</v>
      </c>
      <c r="B13" s="23" t="s">
        <v>18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:W17" si="10">SUM(C18:C21)</f>
        <v>0</v>
      </c>
      <c r="D17" s="31">
        <f t="shared" si="10"/>
        <v>0</v>
      </c>
      <c r="E17" s="31">
        <f t="shared" si="10"/>
        <v>0</v>
      </c>
      <c r="F17" s="31">
        <f t="shared" si="10"/>
        <v>0</v>
      </c>
      <c r="G17" s="31">
        <f t="shared" si="10"/>
        <v>0</v>
      </c>
      <c r="H17" s="31">
        <f t="shared" si="10"/>
        <v>0</v>
      </c>
      <c r="I17" s="31">
        <f t="shared" si="10"/>
        <v>0</v>
      </c>
      <c r="J17" s="31">
        <f t="shared" si="10"/>
        <v>0</v>
      </c>
      <c r="K17" s="31">
        <f t="shared" si="10"/>
        <v>0</v>
      </c>
      <c r="L17" s="31">
        <f t="shared" si="10"/>
        <v>0</v>
      </c>
      <c r="M17" s="31">
        <f t="shared" si="10"/>
        <v>0</v>
      </c>
      <c r="N17" s="31">
        <f t="shared" si="10"/>
        <v>0</v>
      </c>
      <c r="O17" s="31">
        <f t="shared" si="10"/>
        <v>0</v>
      </c>
      <c r="P17" s="31">
        <f t="shared" si="10"/>
        <v>0</v>
      </c>
      <c r="Q17" s="31">
        <f t="shared" si="10"/>
        <v>0</v>
      </c>
      <c r="R17" s="31">
        <f t="shared" si="10"/>
        <v>0</v>
      </c>
      <c r="S17" s="31">
        <f t="shared" si="10"/>
        <v>0</v>
      </c>
      <c r="T17" s="31">
        <f t="shared" si="10"/>
        <v>0</v>
      </c>
      <c r="U17" s="31">
        <f t="shared" si="10"/>
        <v>0</v>
      </c>
      <c r="V17" s="31">
        <f t="shared" si="10"/>
        <v>0</v>
      </c>
      <c r="W17" s="31">
        <f t="shared" si="10"/>
        <v>0</v>
      </c>
      <c r="X17" s="31">
        <f t="shared" ref="X17" si="11">SUM(X18:X21)</f>
        <v>0</v>
      </c>
    </row>
    <row r="18" spans="1:24" ht="11.25" customHeight="1" x14ac:dyDescent="0.2">
      <c r="A18" s="22" t="s">
        <v>27</v>
      </c>
      <c r="B18" s="23" t="s">
        <v>28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:W22" si="12">SUM(C23:C24)</f>
        <v>0</v>
      </c>
      <c r="D22" s="31">
        <f t="shared" si="12"/>
        <v>0</v>
      </c>
      <c r="E22" s="31">
        <f t="shared" si="12"/>
        <v>0</v>
      </c>
      <c r="F22" s="31">
        <f t="shared" si="12"/>
        <v>0</v>
      </c>
      <c r="G22" s="31">
        <f t="shared" si="12"/>
        <v>0</v>
      </c>
      <c r="H22" s="31">
        <f t="shared" si="12"/>
        <v>0</v>
      </c>
      <c r="I22" s="31">
        <f t="shared" si="12"/>
        <v>0</v>
      </c>
      <c r="J22" s="31">
        <f t="shared" si="12"/>
        <v>0</v>
      </c>
      <c r="K22" s="31">
        <f t="shared" si="12"/>
        <v>0</v>
      </c>
      <c r="L22" s="31">
        <f t="shared" si="12"/>
        <v>0</v>
      </c>
      <c r="M22" s="31">
        <f t="shared" si="12"/>
        <v>0</v>
      </c>
      <c r="N22" s="31">
        <f t="shared" si="12"/>
        <v>0</v>
      </c>
      <c r="O22" s="31">
        <f t="shared" si="12"/>
        <v>0</v>
      </c>
      <c r="P22" s="31">
        <f t="shared" si="12"/>
        <v>0</v>
      </c>
      <c r="Q22" s="31">
        <f t="shared" si="12"/>
        <v>0</v>
      </c>
      <c r="R22" s="31">
        <f t="shared" si="12"/>
        <v>0</v>
      </c>
      <c r="S22" s="31">
        <f t="shared" si="12"/>
        <v>0</v>
      </c>
      <c r="T22" s="31">
        <f t="shared" si="12"/>
        <v>0</v>
      </c>
      <c r="U22" s="31">
        <f t="shared" si="12"/>
        <v>0</v>
      </c>
      <c r="V22" s="31">
        <f t="shared" si="12"/>
        <v>0</v>
      </c>
      <c r="W22" s="31">
        <f t="shared" si="12"/>
        <v>0</v>
      </c>
      <c r="X22" s="31">
        <f t="shared" ref="X22" si="13">SUM(X23:X24)</f>
        <v>0</v>
      </c>
    </row>
    <row r="23" spans="1:24" ht="11.25" customHeight="1" x14ac:dyDescent="0.2">
      <c r="A23" s="22" t="s">
        <v>37</v>
      </c>
      <c r="B23" s="23" t="s">
        <v>38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:W26" si="14">SUM(C27,C33)</f>
        <v>44123.65197408219</v>
      </c>
      <c r="D26" s="31">
        <f t="shared" si="14"/>
        <v>46402.023913754048</v>
      </c>
      <c r="E26" s="31">
        <f t="shared" si="14"/>
        <v>46914.248823512702</v>
      </c>
      <c r="F26" s="31">
        <f t="shared" si="14"/>
        <v>48179.680510785693</v>
      </c>
      <c r="G26" s="31">
        <f t="shared" si="14"/>
        <v>51537.69010153212</v>
      </c>
      <c r="H26" s="31">
        <f t="shared" si="14"/>
        <v>52727.986014778013</v>
      </c>
      <c r="I26" s="31">
        <f t="shared" si="14"/>
        <v>55696.926469257385</v>
      </c>
      <c r="J26" s="31">
        <f t="shared" si="14"/>
        <v>56347.264508412423</v>
      </c>
      <c r="K26" s="31">
        <f t="shared" si="14"/>
        <v>53990.202827015193</v>
      </c>
      <c r="L26" s="31">
        <f t="shared" si="14"/>
        <v>48790.034917891811</v>
      </c>
      <c r="M26" s="31">
        <f t="shared" si="14"/>
        <v>49574.393076185341</v>
      </c>
      <c r="N26" s="31">
        <f t="shared" si="14"/>
        <v>48453.524515571815</v>
      </c>
      <c r="O26" s="31">
        <f t="shared" si="14"/>
        <v>46175.367199272761</v>
      </c>
      <c r="P26" s="31">
        <f t="shared" si="14"/>
        <v>45291.529309212929</v>
      </c>
      <c r="Q26" s="31">
        <f t="shared" si="14"/>
        <v>44280.346231505653</v>
      </c>
      <c r="R26" s="31">
        <f t="shared" si="14"/>
        <v>45228.504640654377</v>
      </c>
      <c r="S26" s="31">
        <f t="shared" si="14"/>
        <v>48506.277735994161</v>
      </c>
      <c r="T26" s="31">
        <f t="shared" si="14"/>
        <v>50933.596427647397</v>
      </c>
      <c r="U26" s="31">
        <f t="shared" si="14"/>
        <v>52065.691369343702</v>
      </c>
      <c r="V26" s="31">
        <f t="shared" si="14"/>
        <v>52445.19297088404</v>
      </c>
      <c r="W26" s="31">
        <f t="shared" si="14"/>
        <v>48367.481876878563</v>
      </c>
      <c r="X26" s="31">
        <f t="shared" ref="X26" si="15">SUM(X27,X33)</f>
        <v>53371.314118156828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:W27" si="16">SUM(C28:C32)</f>
        <v>0</v>
      </c>
      <c r="D27" s="42">
        <f t="shared" si="16"/>
        <v>0</v>
      </c>
      <c r="E27" s="42">
        <f t="shared" si="16"/>
        <v>0</v>
      </c>
      <c r="F27" s="42">
        <f t="shared" si="16"/>
        <v>0</v>
      </c>
      <c r="G27" s="42">
        <f t="shared" si="16"/>
        <v>0</v>
      </c>
      <c r="H27" s="42">
        <f t="shared" si="16"/>
        <v>0</v>
      </c>
      <c r="I27" s="42">
        <f t="shared" si="16"/>
        <v>0</v>
      </c>
      <c r="J27" s="42">
        <f t="shared" si="16"/>
        <v>0</v>
      </c>
      <c r="K27" s="42">
        <f t="shared" si="16"/>
        <v>0</v>
      </c>
      <c r="L27" s="42">
        <f t="shared" si="16"/>
        <v>0</v>
      </c>
      <c r="M27" s="42">
        <f t="shared" si="16"/>
        <v>0</v>
      </c>
      <c r="N27" s="42">
        <f t="shared" si="16"/>
        <v>0</v>
      </c>
      <c r="O27" s="42">
        <f t="shared" si="16"/>
        <v>0</v>
      </c>
      <c r="P27" s="42">
        <f t="shared" si="16"/>
        <v>0</v>
      </c>
      <c r="Q27" s="42">
        <f t="shared" si="16"/>
        <v>0</v>
      </c>
      <c r="R27" s="42">
        <f t="shared" si="16"/>
        <v>0</v>
      </c>
      <c r="S27" s="42">
        <f t="shared" si="16"/>
        <v>0</v>
      </c>
      <c r="T27" s="42">
        <f t="shared" si="16"/>
        <v>0</v>
      </c>
      <c r="U27" s="42">
        <f t="shared" si="16"/>
        <v>0</v>
      </c>
      <c r="V27" s="42">
        <f t="shared" si="16"/>
        <v>0</v>
      </c>
      <c r="W27" s="42">
        <f t="shared" si="16"/>
        <v>0</v>
      </c>
      <c r="X27" s="42">
        <f t="shared" ref="X27" si="17">SUM(X28:X32)</f>
        <v>0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:W33" si="18">SUM(C34:C50)</f>
        <v>44123.65197408219</v>
      </c>
      <c r="D33" s="42">
        <f t="shared" si="18"/>
        <v>46402.023913754048</v>
      </c>
      <c r="E33" s="42">
        <f t="shared" si="18"/>
        <v>46914.248823512702</v>
      </c>
      <c r="F33" s="42">
        <f t="shared" si="18"/>
        <v>48179.680510785693</v>
      </c>
      <c r="G33" s="42">
        <f t="shared" si="18"/>
        <v>51537.69010153212</v>
      </c>
      <c r="H33" s="42">
        <f t="shared" si="18"/>
        <v>52727.986014778013</v>
      </c>
      <c r="I33" s="42">
        <f t="shared" si="18"/>
        <v>55696.926469257385</v>
      </c>
      <c r="J33" s="42">
        <f t="shared" si="18"/>
        <v>56347.264508412423</v>
      </c>
      <c r="K33" s="42">
        <f t="shared" si="18"/>
        <v>53990.202827015193</v>
      </c>
      <c r="L33" s="42">
        <f t="shared" si="18"/>
        <v>48790.034917891811</v>
      </c>
      <c r="M33" s="42">
        <f t="shared" si="18"/>
        <v>49574.393076185341</v>
      </c>
      <c r="N33" s="42">
        <f t="shared" si="18"/>
        <v>48453.524515571815</v>
      </c>
      <c r="O33" s="42">
        <f t="shared" si="18"/>
        <v>46175.367199272761</v>
      </c>
      <c r="P33" s="42">
        <f t="shared" si="18"/>
        <v>45291.529309212929</v>
      </c>
      <c r="Q33" s="42">
        <f t="shared" si="18"/>
        <v>44280.346231505653</v>
      </c>
      <c r="R33" s="42">
        <f t="shared" si="18"/>
        <v>45228.504640654377</v>
      </c>
      <c r="S33" s="42">
        <f t="shared" si="18"/>
        <v>48506.277735994161</v>
      </c>
      <c r="T33" s="42">
        <f t="shared" si="18"/>
        <v>50933.596427647397</v>
      </c>
      <c r="U33" s="42">
        <f t="shared" si="18"/>
        <v>52065.691369343702</v>
      </c>
      <c r="V33" s="42">
        <f t="shared" si="18"/>
        <v>52445.19297088404</v>
      </c>
      <c r="W33" s="42">
        <f t="shared" si="18"/>
        <v>48367.481876878563</v>
      </c>
      <c r="X33" s="42">
        <f t="shared" ref="X33" si="19">SUM(X34:X50)</f>
        <v>53371.314118156828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</row>
    <row r="37" spans="1:24" ht="11.25" customHeight="1" x14ac:dyDescent="0.2">
      <c r="A37" s="39" t="s">
        <v>61</v>
      </c>
      <c r="B37" s="23" t="s">
        <v>62</v>
      </c>
      <c r="C37" s="30">
        <v>0</v>
      </c>
      <c r="D37" s="30">
        <v>0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</row>
    <row r="41" spans="1:24" ht="11.25" customHeight="1" x14ac:dyDescent="0.2">
      <c r="A41" s="39" t="s">
        <v>69</v>
      </c>
      <c r="B41" s="23" t="s">
        <v>70</v>
      </c>
      <c r="C41" s="30">
        <v>0</v>
      </c>
      <c r="D41" s="30">
        <v>0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</row>
    <row r="42" spans="1:24" ht="11.25" customHeight="1" x14ac:dyDescent="0.2">
      <c r="A42" s="39" t="s">
        <v>71</v>
      </c>
      <c r="B42" s="23" t="s">
        <v>72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44123.300432961536</v>
      </c>
      <c r="D43" s="30">
        <v>46402.023913754048</v>
      </c>
      <c r="E43" s="30">
        <v>46914.248823512702</v>
      </c>
      <c r="F43" s="30">
        <v>48179.680510785693</v>
      </c>
      <c r="G43" s="30">
        <v>51536.357167651258</v>
      </c>
      <c r="H43" s="30">
        <v>52724.73043702892</v>
      </c>
      <c r="I43" s="30">
        <v>55696.241889191479</v>
      </c>
      <c r="J43" s="30">
        <v>56347.264508412423</v>
      </c>
      <c r="K43" s="30">
        <v>53990.202827015193</v>
      </c>
      <c r="L43" s="30">
        <v>48790.034917891811</v>
      </c>
      <c r="M43" s="30">
        <v>49574.393076185341</v>
      </c>
      <c r="N43" s="30">
        <v>48453.524515571815</v>
      </c>
      <c r="O43" s="30">
        <v>46175.367199272761</v>
      </c>
      <c r="P43" s="30">
        <v>45291.072824860123</v>
      </c>
      <c r="Q43" s="30">
        <v>44280.346231505653</v>
      </c>
      <c r="R43" s="30">
        <v>45228.504640654377</v>
      </c>
      <c r="S43" s="30">
        <v>48506.277735994161</v>
      </c>
      <c r="T43" s="30">
        <v>50933.596427647397</v>
      </c>
      <c r="U43" s="30">
        <v>52065.390514330938</v>
      </c>
      <c r="V43" s="30">
        <v>52445.156606047516</v>
      </c>
      <c r="W43" s="30">
        <v>48367.427650837883</v>
      </c>
      <c r="X43" s="30">
        <v>53371.181071576983</v>
      </c>
    </row>
    <row r="44" spans="1:24" ht="11.25" customHeight="1" x14ac:dyDescent="0.2">
      <c r="A44" s="39" t="s">
        <v>75</v>
      </c>
      <c r="B44" s="23" t="s">
        <v>76</v>
      </c>
      <c r="C44" s="30">
        <v>0.35154112065628712</v>
      </c>
      <c r="D44" s="30">
        <v>0</v>
      </c>
      <c r="E44" s="30">
        <v>0</v>
      </c>
      <c r="F44" s="30">
        <v>0</v>
      </c>
      <c r="G44" s="30">
        <v>0</v>
      </c>
      <c r="H44" s="30">
        <v>3.2555777490939488</v>
      </c>
      <c r="I44" s="30">
        <v>0.68458006590856169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0.456484352808394</v>
      </c>
      <c r="Q44" s="30">
        <v>0</v>
      </c>
      <c r="R44" s="30">
        <v>0</v>
      </c>
      <c r="S44" s="30">
        <v>0</v>
      </c>
      <c r="T44" s="30">
        <v>0</v>
      </c>
      <c r="U44" s="30">
        <v>3.7100154640713021E-2</v>
      </c>
      <c r="V44" s="30">
        <v>1.7460256899276067E-2</v>
      </c>
      <c r="W44" s="30">
        <v>2.7304406367380671E-2</v>
      </c>
      <c r="X44" s="30">
        <v>9.3285532997341422E-2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0</v>
      </c>
      <c r="D50" s="30">
        <v>0</v>
      </c>
      <c r="E50" s="30">
        <v>0</v>
      </c>
      <c r="F50" s="30">
        <v>0</v>
      </c>
      <c r="G50" s="30">
        <v>1.3329338808633233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0.26375485812318095</v>
      </c>
      <c r="V50" s="30">
        <v>1.8904579620723533E-2</v>
      </c>
      <c r="W50" s="30">
        <v>2.69216343155015E-2</v>
      </c>
      <c r="X50" s="30">
        <v>3.9761046851325851E-2</v>
      </c>
    </row>
    <row r="51" spans="1:24" ht="11.25" customHeight="1" x14ac:dyDescent="0.2">
      <c r="A51" s="24" t="s">
        <v>89</v>
      </c>
      <c r="B51" s="25" t="s">
        <v>90</v>
      </c>
      <c r="C51" s="31">
        <v>0</v>
      </c>
      <c r="D51" s="31">
        <v>0</v>
      </c>
      <c r="E51" s="31">
        <v>0</v>
      </c>
      <c r="F51" s="31">
        <v>0</v>
      </c>
      <c r="G51" s="31">
        <v>0</v>
      </c>
      <c r="H51" s="31">
        <v>0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:W52" si="20">SUM(C53:C70)</f>
        <v>253.84926105781835</v>
      </c>
      <c r="D52" s="31">
        <f t="shared" si="20"/>
        <v>291.64311669486995</v>
      </c>
      <c r="E52" s="31">
        <f t="shared" si="20"/>
        <v>365.71246738936065</v>
      </c>
      <c r="F52" s="31">
        <f t="shared" si="20"/>
        <v>432.43012535577009</v>
      </c>
      <c r="G52" s="31">
        <f t="shared" si="20"/>
        <v>535.41045458570693</v>
      </c>
      <c r="H52" s="31">
        <f t="shared" si="20"/>
        <v>906.09235960956141</v>
      </c>
      <c r="I52" s="31">
        <f t="shared" si="20"/>
        <v>1665.4375093803819</v>
      </c>
      <c r="J52" s="31">
        <f t="shared" si="20"/>
        <v>2291.2900389926108</v>
      </c>
      <c r="K52" s="31">
        <f t="shared" si="20"/>
        <v>2442.8657625690093</v>
      </c>
      <c r="L52" s="31">
        <f t="shared" si="20"/>
        <v>2546.5278975854117</v>
      </c>
      <c r="M52" s="31">
        <f t="shared" si="20"/>
        <v>2841.7064918119618</v>
      </c>
      <c r="N52" s="31">
        <f t="shared" si="20"/>
        <v>2920.7949984090865</v>
      </c>
      <c r="O52" s="31">
        <f t="shared" si="20"/>
        <v>3092.6333693974807</v>
      </c>
      <c r="P52" s="31">
        <f t="shared" si="20"/>
        <v>2660.3806721584624</v>
      </c>
      <c r="Q52" s="31">
        <f t="shared" si="20"/>
        <v>2856.7412297767683</v>
      </c>
      <c r="R52" s="31">
        <f t="shared" si="20"/>
        <v>2779.6833310536376</v>
      </c>
      <c r="S52" s="31">
        <f t="shared" si="20"/>
        <v>2773.5897487294283</v>
      </c>
      <c r="T52" s="31">
        <f t="shared" si="20"/>
        <v>3072.9020848580581</v>
      </c>
      <c r="U52" s="31">
        <f t="shared" si="20"/>
        <v>3533.9414760582617</v>
      </c>
      <c r="V52" s="31">
        <f t="shared" si="20"/>
        <v>3665.5916716242659</v>
      </c>
      <c r="W52" s="31">
        <f t="shared" si="20"/>
        <v>3969.4103036179858</v>
      </c>
      <c r="X52" s="31">
        <f t="shared" ref="X52" si="21">SUM(X53:X70)</f>
        <v>4146.2905075041263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</row>
    <row r="65" spans="1:24" ht="11.25" customHeight="1" x14ac:dyDescent="0.2">
      <c r="A65" s="22" t="s">
        <v>117</v>
      </c>
      <c r="B65" s="23" t="s">
        <v>118</v>
      </c>
      <c r="C65" s="30">
        <v>114.42648668761956</v>
      </c>
      <c r="D65" s="30">
        <v>148.95569604836288</v>
      </c>
      <c r="E65" s="30">
        <v>220.2749124074318</v>
      </c>
      <c r="F65" s="30">
        <v>292.62540020288776</v>
      </c>
      <c r="G65" s="30">
        <v>254.5734446479205</v>
      </c>
      <c r="H65" s="30">
        <v>371.86900000150138</v>
      </c>
      <c r="I65" s="30">
        <v>694.91569871828813</v>
      </c>
      <c r="J65" s="30">
        <v>681.73016624093634</v>
      </c>
      <c r="K65" s="30">
        <v>419.48325209892528</v>
      </c>
      <c r="L65" s="30">
        <v>177.18945825905078</v>
      </c>
      <c r="M65" s="30">
        <v>222.7055349779684</v>
      </c>
      <c r="N65" s="30">
        <v>156.65605836448327</v>
      </c>
      <c r="O65" s="30">
        <v>101.42006291212147</v>
      </c>
      <c r="P65" s="30">
        <v>58.97510358972437</v>
      </c>
      <c r="Q65" s="30">
        <v>110.30117457219202</v>
      </c>
      <c r="R65" s="30">
        <v>126.08687957365095</v>
      </c>
      <c r="S65" s="30">
        <v>92.786186406297873</v>
      </c>
      <c r="T65" s="30">
        <v>126.18805755771947</v>
      </c>
      <c r="U65" s="30">
        <v>127.68113015708715</v>
      </c>
      <c r="V65" s="30">
        <v>122.13536095771435</v>
      </c>
      <c r="W65" s="30">
        <v>111.5418123005052</v>
      </c>
      <c r="X65" s="30">
        <v>128.25565312944869</v>
      </c>
    </row>
    <row r="66" spans="1:24" ht="11.25" customHeight="1" x14ac:dyDescent="0.2">
      <c r="A66" s="22" t="s">
        <v>119</v>
      </c>
      <c r="B66" s="23" t="s">
        <v>120</v>
      </c>
      <c r="C66" s="30">
        <v>132.40031591111389</v>
      </c>
      <c r="D66" s="30">
        <v>134.4780642490723</v>
      </c>
      <c r="E66" s="30">
        <v>136.0418217471499</v>
      </c>
      <c r="F66" s="30">
        <v>138.3736809948058</v>
      </c>
      <c r="G66" s="30">
        <v>276.83840333416629</v>
      </c>
      <c r="H66" s="30">
        <v>478.20897744681355</v>
      </c>
      <c r="I66" s="30">
        <v>721.0896509319507</v>
      </c>
      <c r="J66" s="30">
        <v>1321.0991641576625</v>
      </c>
      <c r="K66" s="30">
        <v>1907.5516299012131</v>
      </c>
      <c r="L66" s="30">
        <v>2340.2368770551361</v>
      </c>
      <c r="M66" s="30">
        <v>2598.9922945339972</v>
      </c>
      <c r="N66" s="30">
        <v>2758.2871516599885</v>
      </c>
      <c r="O66" s="30">
        <v>2985.4901887807091</v>
      </c>
      <c r="P66" s="30">
        <v>2600.5055882858014</v>
      </c>
      <c r="Q66" s="30">
        <v>2744.4141755766036</v>
      </c>
      <c r="R66" s="30">
        <v>2652.740618090515</v>
      </c>
      <c r="S66" s="30">
        <v>2679.7985641081286</v>
      </c>
      <c r="T66" s="30">
        <v>2946.1033351886231</v>
      </c>
      <c r="U66" s="30">
        <v>3406.0104726886266</v>
      </c>
      <c r="V66" s="30">
        <v>3542.9790300471072</v>
      </c>
      <c r="W66" s="30">
        <v>3857.5770322162607</v>
      </c>
      <c r="X66" s="30">
        <v>4017.5083995877699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7.0224584590849126</v>
      </c>
      <c r="D69" s="30">
        <v>8.2093563974347354</v>
      </c>
      <c r="E69" s="30">
        <v>9.3957332347789873</v>
      </c>
      <c r="F69" s="30">
        <v>1.4310441580765574</v>
      </c>
      <c r="G69" s="30">
        <v>3.9986066036201389</v>
      </c>
      <c r="H69" s="30">
        <v>56.014382161246495</v>
      </c>
      <c r="I69" s="30">
        <v>249.43215973014324</v>
      </c>
      <c r="J69" s="30">
        <v>288.46070859401192</v>
      </c>
      <c r="K69" s="30">
        <v>115.83088056887134</v>
      </c>
      <c r="L69" s="30">
        <v>29.101562271224875</v>
      </c>
      <c r="M69" s="30">
        <v>20.008662299996139</v>
      </c>
      <c r="N69" s="30">
        <v>5.8517883846147134</v>
      </c>
      <c r="O69" s="30">
        <v>5.7231177046499457</v>
      </c>
      <c r="P69" s="30">
        <v>0.89998028293646692</v>
      </c>
      <c r="Q69" s="30">
        <v>2.0258796279726066</v>
      </c>
      <c r="R69" s="30">
        <v>0.85583338947179088</v>
      </c>
      <c r="S69" s="30">
        <v>1.0049982150017862</v>
      </c>
      <c r="T69" s="30">
        <v>0.61069211171566429</v>
      </c>
      <c r="U69" s="30">
        <v>0.24987321254825517</v>
      </c>
      <c r="V69" s="30">
        <v>0.47728061944396799</v>
      </c>
      <c r="W69" s="30">
        <v>0.29145910122011959</v>
      </c>
      <c r="X69" s="30">
        <v>0.52645478690724778</v>
      </c>
    </row>
    <row r="70" spans="1:24" ht="11.25" customHeight="1" x14ac:dyDescent="0.2">
      <c r="A70" s="22" t="s">
        <v>127</v>
      </c>
      <c r="B70" s="23" t="s">
        <v>128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:W71" si="22">SUM(C72:C73)</f>
        <v>0</v>
      </c>
      <c r="D71" s="31">
        <f t="shared" si="22"/>
        <v>0</v>
      </c>
      <c r="E71" s="31">
        <f t="shared" si="22"/>
        <v>0</v>
      </c>
      <c r="F71" s="31">
        <f t="shared" si="22"/>
        <v>0</v>
      </c>
      <c r="G71" s="31">
        <f t="shared" si="22"/>
        <v>0</v>
      </c>
      <c r="H71" s="31">
        <f t="shared" si="22"/>
        <v>0</v>
      </c>
      <c r="I71" s="31">
        <f t="shared" si="22"/>
        <v>0</v>
      </c>
      <c r="J71" s="31">
        <f t="shared" si="22"/>
        <v>0</v>
      </c>
      <c r="K71" s="31">
        <f t="shared" si="22"/>
        <v>0</v>
      </c>
      <c r="L71" s="31">
        <f t="shared" si="22"/>
        <v>0</v>
      </c>
      <c r="M71" s="31">
        <f t="shared" si="22"/>
        <v>0</v>
      </c>
      <c r="N71" s="31">
        <f t="shared" si="22"/>
        <v>0</v>
      </c>
      <c r="O71" s="31">
        <f t="shared" si="22"/>
        <v>0</v>
      </c>
      <c r="P71" s="31">
        <f t="shared" si="22"/>
        <v>0</v>
      </c>
      <c r="Q71" s="31">
        <f t="shared" si="22"/>
        <v>0</v>
      </c>
      <c r="R71" s="31">
        <f t="shared" si="22"/>
        <v>0</v>
      </c>
      <c r="S71" s="31">
        <f t="shared" si="22"/>
        <v>0</v>
      </c>
      <c r="T71" s="31">
        <f t="shared" si="22"/>
        <v>0</v>
      </c>
      <c r="U71" s="31">
        <f t="shared" si="22"/>
        <v>0</v>
      </c>
      <c r="V71" s="31">
        <f t="shared" si="22"/>
        <v>0</v>
      </c>
      <c r="W71" s="31">
        <f t="shared" si="22"/>
        <v>0</v>
      </c>
      <c r="X71" s="31">
        <f t="shared" ref="X71" si="23">SUM(X72:X73)</f>
        <v>0</v>
      </c>
    </row>
    <row r="72" spans="1:24" ht="11.25" customHeight="1" x14ac:dyDescent="0.2">
      <c r="A72" s="22" t="s">
        <v>131</v>
      </c>
      <c r="B72" s="23" t="s">
        <v>132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0</v>
      </c>
      <c r="D75" s="31">
        <v>0</v>
      </c>
      <c r="E75" s="31">
        <v>0</v>
      </c>
      <c r="F75" s="31">
        <v>0</v>
      </c>
      <c r="G75" s="31">
        <v>0</v>
      </c>
      <c r="H75" s="31">
        <v>0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</row>
    <row r="76" spans="1:24" ht="11.25" customHeight="1" x14ac:dyDescent="0.2">
      <c r="A76" s="26" t="s">
        <v>139</v>
      </c>
      <c r="B76" s="27" t="s">
        <v>140</v>
      </c>
      <c r="C76" s="32">
        <v>0</v>
      </c>
      <c r="D76" s="32">
        <v>0</v>
      </c>
      <c r="E76" s="32">
        <v>0</v>
      </c>
      <c r="F76" s="32">
        <v>0</v>
      </c>
      <c r="G76" s="32">
        <v>0</v>
      </c>
      <c r="H76" s="32">
        <v>0</v>
      </c>
      <c r="I76" s="32">
        <v>0</v>
      </c>
      <c r="J76" s="32">
        <v>0</v>
      </c>
      <c r="K76" s="32">
        <v>0</v>
      </c>
      <c r="L76" s="32">
        <v>0</v>
      </c>
      <c r="M76" s="32">
        <v>0</v>
      </c>
      <c r="N76" s="32">
        <v>0</v>
      </c>
      <c r="O76" s="32">
        <v>0</v>
      </c>
      <c r="P76" s="32">
        <v>0</v>
      </c>
      <c r="Q76" s="32">
        <v>0</v>
      </c>
      <c r="R76" s="32">
        <v>0</v>
      </c>
      <c r="S76" s="32">
        <v>0</v>
      </c>
      <c r="T76" s="32">
        <v>0</v>
      </c>
      <c r="U76" s="32">
        <v>0</v>
      </c>
      <c r="V76" s="32">
        <v>0</v>
      </c>
      <c r="W76" s="32">
        <v>0</v>
      </c>
      <c r="X76" s="32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9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199</v>
      </c>
      <c r="B1" s="7" t="s">
        <v>236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5686.3791057609633</v>
      </c>
      <c r="D2" s="28">
        <f t="shared" ref="D2:W2" si="1">SUM(D3,D17,D22,D25,D26,D51,D52,D71,D74,D75,D76)</f>
        <v>5545.0557179707657</v>
      </c>
      <c r="E2" s="28">
        <f t="shared" si="1"/>
        <v>5200.7050730868441</v>
      </c>
      <c r="F2" s="28">
        <f t="shared" si="1"/>
        <v>5240.63430782459</v>
      </c>
      <c r="G2" s="28">
        <f t="shared" si="1"/>
        <v>5429.479707652622</v>
      </c>
      <c r="H2" s="28">
        <f t="shared" si="1"/>
        <v>5803.8972484952692</v>
      </c>
      <c r="I2" s="28">
        <f t="shared" si="1"/>
        <v>5939.7905417024931</v>
      </c>
      <c r="J2" s="28">
        <f t="shared" si="1"/>
        <v>6224.5831470335324</v>
      </c>
      <c r="K2" s="28">
        <f t="shared" si="1"/>
        <v>6026.92287188306</v>
      </c>
      <c r="L2" s="28">
        <f t="shared" si="1"/>
        <v>5465.6849527085124</v>
      </c>
      <c r="M2" s="28">
        <f t="shared" si="1"/>
        <v>5623.6128976784166</v>
      </c>
      <c r="N2" s="28">
        <f t="shared" si="1"/>
        <v>5975.4164230438528</v>
      </c>
      <c r="O2" s="28">
        <f t="shared" si="1"/>
        <v>5532.8680137575247</v>
      </c>
      <c r="P2" s="28">
        <f t="shared" si="1"/>
        <v>5170.4983662940658</v>
      </c>
      <c r="Q2" s="28">
        <f t="shared" si="1"/>
        <v>5195.4834049871015</v>
      </c>
      <c r="R2" s="28">
        <f t="shared" si="1"/>
        <v>5397.1139294926916</v>
      </c>
      <c r="S2" s="28">
        <f t="shared" si="1"/>
        <v>5718.8696474634571</v>
      </c>
      <c r="T2" s="28">
        <f t="shared" si="1"/>
        <v>5977.528632846087</v>
      </c>
      <c r="U2" s="28">
        <f t="shared" si="1"/>
        <v>6242.2380911435948</v>
      </c>
      <c r="V2" s="28">
        <f t="shared" si="1"/>
        <v>6481.0827171109186</v>
      </c>
      <c r="W2" s="28">
        <f t="shared" si="1"/>
        <v>3011.3116938950989</v>
      </c>
      <c r="X2" s="28">
        <f t="shared" ref="X2" si="2">SUM(X3,X17,X22,X25,X26,X51,X52,X71,X74,X75,X76)</f>
        <v>4256.1234737747209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3">SUM(C4,C8,C11)</f>
        <v>0</v>
      </c>
      <c r="D3" s="29">
        <f t="shared" ref="D3:W3" si="4">SUM(D4,D8,D11)</f>
        <v>0</v>
      </c>
      <c r="E3" s="29">
        <f t="shared" si="4"/>
        <v>0</v>
      </c>
      <c r="F3" s="29">
        <f t="shared" si="4"/>
        <v>0</v>
      </c>
      <c r="G3" s="29">
        <f t="shared" si="4"/>
        <v>0</v>
      </c>
      <c r="H3" s="29">
        <f t="shared" si="4"/>
        <v>0</v>
      </c>
      <c r="I3" s="29">
        <f t="shared" si="4"/>
        <v>0</v>
      </c>
      <c r="J3" s="29">
        <f t="shared" si="4"/>
        <v>0</v>
      </c>
      <c r="K3" s="29">
        <f t="shared" si="4"/>
        <v>0</v>
      </c>
      <c r="L3" s="29">
        <f t="shared" si="4"/>
        <v>0</v>
      </c>
      <c r="M3" s="29">
        <f t="shared" si="4"/>
        <v>0</v>
      </c>
      <c r="N3" s="29">
        <f t="shared" si="4"/>
        <v>0</v>
      </c>
      <c r="O3" s="29">
        <f t="shared" si="4"/>
        <v>0</v>
      </c>
      <c r="P3" s="29">
        <f t="shared" si="4"/>
        <v>0</v>
      </c>
      <c r="Q3" s="29">
        <f t="shared" si="4"/>
        <v>0</v>
      </c>
      <c r="R3" s="29">
        <f t="shared" si="4"/>
        <v>0</v>
      </c>
      <c r="S3" s="29">
        <f t="shared" si="4"/>
        <v>0</v>
      </c>
      <c r="T3" s="29">
        <f t="shared" si="4"/>
        <v>0</v>
      </c>
      <c r="U3" s="29">
        <f t="shared" si="4"/>
        <v>0</v>
      </c>
      <c r="V3" s="29">
        <f t="shared" si="4"/>
        <v>0</v>
      </c>
      <c r="W3" s="29">
        <f t="shared" si="4"/>
        <v>0</v>
      </c>
      <c r="X3" s="29">
        <f t="shared" ref="X3" si="5">SUM(X4,X8,X11)</f>
        <v>0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6">SUM(C5:C7)</f>
        <v>0</v>
      </c>
      <c r="D4" s="42">
        <f t="shared" ref="D4:W4" si="7">SUM(D5:D7)</f>
        <v>0</v>
      </c>
      <c r="E4" s="42">
        <f t="shared" si="7"/>
        <v>0</v>
      </c>
      <c r="F4" s="42">
        <f t="shared" si="7"/>
        <v>0</v>
      </c>
      <c r="G4" s="42">
        <f t="shared" si="7"/>
        <v>0</v>
      </c>
      <c r="H4" s="42">
        <f t="shared" si="7"/>
        <v>0</v>
      </c>
      <c r="I4" s="42">
        <f t="shared" si="7"/>
        <v>0</v>
      </c>
      <c r="J4" s="42">
        <f t="shared" si="7"/>
        <v>0</v>
      </c>
      <c r="K4" s="42">
        <f t="shared" si="7"/>
        <v>0</v>
      </c>
      <c r="L4" s="42">
        <f t="shared" si="7"/>
        <v>0</v>
      </c>
      <c r="M4" s="42">
        <f t="shared" si="7"/>
        <v>0</v>
      </c>
      <c r="N4" s="42">
        <f t="shared" si="7"/>
        <v>0</v>
      </c>
      <c r="O4" s="42">
        <f t="shared" si="7"/>
        <v>0</v>
      </c>
      <c r="P4" s="42">
        <f t="shared" si="7"/>
        <v>0</v>
      </c>
      <c r="Q4" s="42">
        <f t="shared" si="7"/>
        <v>0</v>
      </c>
      <c r="R4" s="42">
        <f t="shared" si="7"/>
        <v>0</v>
      </c>
      <c r="S4" s="42">
        <f t="shared" si="7"/>
        <v>0</v>
      </c>
      <c r="T4" s="42">
        <f t="shared" si="7"/>
        <v>0</v>
      </c>
      <c r="U4" s="42">
        <f t="shared" si="7"/>
        <v>0</v>
      </c>
      <c r="V4" s="42">
        <f t="shared" si="7"/>
        <v>0</v>
      </c>
      <c r="W4" s="42">
        <f t="shared" si="7"/>
        <v>0</v>
      </c>
      <c r="X4" s="42">
        <f t="shared" ref="X4" si="8">SUM(X5:X7)</f>
        <v>0</v>
      </c>
    </row>
    <row r="5" spans="1:24" ht="11.25" customHeight="1" x14ac:dyDescent="0.2">
      <c r="A5" s="39" t="s">
        <v>5</v>
      </c>
      <c r="B5" s="23" t="s">
        <v>6</v>
      </c>
      <c r="C5" s="30">
        <f>FC_TRA_DAVI_PA_E!C5+FC_TRA_DAVI_FR_E!C5</f>
        <v>0</v>
      </c>
      <c r="D5" s="30">
        <f>FC_TRA_DAVI_PA_E!D5+FC_TRA_DAVI_FR_E!D5</f>
        <v>0</v>
      </c>
      <c r="E5" s="30">
        <f>FC_TRA_DAVI_PA_E!E5+FC_TRA_DAVI_FR_E!E5</f>
        <v>0</v>
      </c>
      <c r="F5" s="30">
        <f>FC_TRA_DAVI_PA_E!F5+FC_TRA_DAVI_FR_E!F5</f>
        <v>0</v>
      </c>
      <c r="G5" s="30">
        <f>FC_TRA_DAVI_PA_E!G5+FC_TRA_DAVI_FR_E!G5</f>
        <v>0</v>
      </c>
      <c r="H5" s="30">
        <f>FC_TRA_DAVI_PA_E!H5+FC_TRA_DAVI_FR_E!H5</f>
        <v>0</v>
      </c>
      <c r="I5" s="30">
        <f>FC_TRA_DAVI_PA_E!I5+FC_TRA_DAVI_FR_E!I5</f>
        <v>0</v>
      </c>
      <c r="J5" s="30">
        <f>FC_TRA_DAVI_PA_E!J5+FC_TRA_DAVI_FR_E!J5</f>
        <v>0</v>
      </c>
      <c r="K5" s="30">
        <f>FC_TRA_DAVI_PA_E!K5+FC_TRA_DAVI_FR_E!K5</f>
        <v>0</v>
      </c>
      <c r="L5" s="30">
        <f>FC_TRA_DAVI_PA_E!L5+FC_TRA_DAVI_FR_E!L5</f>
        <v>0</v>
      </c>
      <c r="M5" s="30">
        <f>FC_TRA_DAVI_PA_E!M5+FC_TRA_DAVI_FR_E!M5</f>
        <v>0</v>
      </c>
      <c r="N5" s="30">
        <f>FC_TRA_DAVI_PA_E!N5+FC_TRA_DAVI_FR_E!N5</f>
        <v>0</v>
      </c>
      <c r="O5" s="30">
        <f>FC_TRA_DAVI_PA_E!O5+FC_TRA_DAVI_FR_E!O5</f>
        <v>0</v>
      </c>
      <c r="P5" s="30">
        <f>FC_TRA_DAVI_PA_E!P5+FC_TRA_DAVI_FR_E!P5</f>
        <v>0</v>
      </c>
      <c r="Q5" s="30">
        <f>FC_TRA_DAVI_PA_E!Q5+FC_TRA_DAVI_FR_E!Q5</f>
        <v>0</v>
      </c>
      <c r="R5" s="30">
        <f>FC_TRA_DAVI_PA_E!R5+FC_TRA_DAVI_FR_E!R5</f>
        <v>0</v>
      </c>
      <c r="S5" s="30">
        <f>FC_TRA_DAVI_PA_E!S5+FC_TRA_DAVI_FR_E!S5</f>
        <v>0</v>
      </c>
      <c r="T5" s="30">
        <f>FC_TRA_DAVI_PA_E!T5+FC_TRA_DAVI_FR_E!T5</f>
        <v>0</v>
      </c>
      <c r="U5" s="30">
        <f>FC_TRA_DAVI_PA_E!U5+FC_TRA_DAVI_FR_E!U5</f>
        <v>0</v>
      </c>
      <c r="V5" s="30">
        <f>FC_TRA_DAVI_PA_E!V5+FC_TRA_DAVI_FR_E!V5</f>
        <v>0</v>
      </c>
      <c r="W5" s="30">
        <f>FC_TRA_DAVI_PA_E!W5+FC_TRA_DAVI_FR_E!W5</f>
        <v>0</v>
      </c>
      <c r="X5" s="30">
        <f>FC_TRA_DAVI_PA_E!X5+FC_TRA_DAVI_FR_E!X5</f>
        <v>0</v>
      </c>
    </row>
    <row r="6" spans="1:24" ht="11.25" customHeight="1" x14ac:dyDescent="0.2">
      <c r="A6" s="39" t="s">
        <v>7</v>
      </c>
      <c r="B6" s="23" t="s">
        <v>8</v>
      </c>
      <c r="C6" s="30">
        <f>FC_TRA_DAVI_PA_E!C6+FC_TRA_DAVI_FR_E!C6</f>
        <v>0</v>
      </c>
      <c r="D6" s="30">
        <f>FC_TRA_DAVI_PA_E!D6+FC_TRA_DAVI_FR_E!D6</f>
        <v>0</v>
      </c>
      <c r="E6" s="30">
        <f>FC_TRA_DAVI_PA_E!E6+FC_TRA_DAVI_FR_E!E6</f>
        <v>0</v>
      </c>
      <c r="F6" s="30">
        <f>FC_TRA_DAVI_PA_E!F6+FC_TRA_DAVI_FR_E!F6</f>
        <v>0</v>
      </c>
      <c r="G6" s="30">
        <f>FC_TRA_DAVI_PA_E!G6+FC_TRA_DAVI_FR_E!G6</f>
        <v>0</v>
      </c>
      <c r="H6" s="30">
        <f>FC_TRA_DAVI_PA_E!H6+FC_TRA_DAVI_FR_E!H6</f>
        <v>0</v>
      </c>
      <c r="I6" s="30">
        <f>FC_TRA_DAVI_PA_E!I6+FC_TRA_DAVI_FR_E!I6</f>
        <v>0</v>
      </c>
      <c r="J6" s="30">
        <f>FC_TRA_DAVI_PA_E!J6+FC_TRA_DAVI_FR_E!J6</f>
        <v>0</v>
      </c>
      <c r="K6" s="30">
        <f>FC_TRA_DAVI_PA_E!K6+FC_TRA_DAVI_FR_E!K6</f>
        <v>0</v>
      </c>
      <c r="L6" s="30">
        <f>FC_TRA_DAVI_PA_E!L6+FC_TRA_DAVI_FR_E!L6</f>
        <v>0</v>
      </c>
      <c r="M6" s="30">
        <f>FC_TRA_DAVI_PA_E!M6+FC_TRA_DAVI_FR_E!M6</f>
        <v>0</v>
      </c>
      <c r="N6" s="30">
        <f>FC_TRA_DAVI_PA_E!N6+FC_TRA_DAVI_FR_E!N6</f>
        <v>0</v>
      </c>
      <c r="O6" s="30">
        <f>FC_TRA_DAVI_PA_E!O6+FC_TRA_DAVI_FR_E!O6</f>
        <v>0</v>
      </c>
      <c r="P6" s="30">
        <f>FC_TRA_DAVI_PA_E!P6+FC_TRA_DAVI_FR_E!P6</f>
        <v>0</v>
      </c>
      <c r="Q6" s="30">
        <f>FC_TRA_DAVI_PA_E!Q6+FC_TRA_DAVI_FR_E!Q6</f>
        <v>0</v>
      </c>
      <c r="R6" s="30">
        <f>FC_TRA_DAVI_PA_E!R6+FC_TRA_DAVI_FR_E!R6</f>
        <v>0</v>
      </c>
      <c r="S6" s="30">
        <f>FC_TRA_DAVI_PA_E!S6+FC_TRA_DAVI_FR_E!S6</f>
        <v>0</v>
      </c>
      <c r="T6" s="30">
        <f>FC_TRA_DAVI_PA_E!T6+FC_TRA_DAVI_FR_E!T6</f>
        <v>0</v>
      </c>
      <c r="U6" s="30">
        <f>FC_TRA_DAVI_PA_E!U6+FC_TRA_DAVI_FR_E!U6</f>
        <v>0</v>
      </c>
      <c r="V6" s="30">
        <f>FC_TRA_DAVI_PA_E!V6+FC_TRA_DAVI_FR_E!V6</f>
        <v>0</v>
      </c>
      <c r="W6" s="30">
        <f>FC_TRA_DAVI_PA_E!W6+FC_TRA_DAVI_FR_E!W6</f>
        <v>0</v>
      </c>
      <c r="X6" s="30">
        <f>FC_TRA_DAVI_PA_E!X6+FC_TRA_DAVI_FR_E!X6</f>
        <v>0</v>
      </c>
    </row>
    <row r="7" spans="1:24" ht="11.25" customHeight="1" x14ac:dyDescent="0.2">
      <c r="A7" s="39" t="s">
        <v>9</v>
      </c>
      <c r="B7" s="23" t="s">
        <v>10</v>
      </c>
      <c r="C7" s="30">
        <f>FC_TRA_DAVI_PA_E!C7+FC_TRA_DAVI_FR_E!C7</f>
        <v>0</v>
      </c>
      <c r="D7" s="30">
        <f>FC_TRA_DAVI_PA_E!D7+FC_TRA_DAVI_FR_E!D7</f>
        <v>0</v>
      </c>
      <c r="E7" s="30">
        <f>FC_TRA_DAVI_PA_E!E7+FC_TRA_DAVI_FR_E!E7</f>
        <v>0</v>
      </c>
      <c r="F7" s="30">
        <f>FC_TRA_DAVI_PA_E!F7+FC_TRA_DAVI_FR_E!F7</f>
        <v>0</v>
      </c>
      <c r="G7" s="30">
        <f>FC_TRA_DAVI_PA_E!G7+FC_TRA_DAVI_FR_E!G7</f>
        <v>0</v>
      </c>
      <c r="H7" s="30">
        <f>FC_TRA_DAVI_PA_E!H7+FC_TRA_DAVI_FR_E!H7</f>
        <v>0</v>
      </c>
      <c r="I7" s="30">
        <f>FC_TRA_DAVI_PA_E!I7+FC_TRA_DAVI_FR_E!I7</f>
        <v>0</v>
      </c>
      <c r="J7" s="30">
        <f>FC_TRA_DAVI_PA_E!J7+FC_TRA_DAVI_FR_E!J7</f>
        <v>0</v>
      </c>
      <c r="K7" s="30">
        <f>FC_TRA_DAVI_PA_E!K7+FC_TRA_DAVI_FR_E!K7</f>
        <v>0</v>
      </c>
      <c r="L7" s="30">
        <f>FC_TRA_DAVI_PA_E!L7+FC_TRA_DAVI_FR_E!L7</f>
        <v>0</v>
      </c>
      <c r="M7" s="30">
        <f>FC_TRA_DAVI_PA_E!M7+FC_TRA_DAVI_FR_E!M7</f>
        <v>0</v>
      </c>
      <c r="N7" s="30">
        <f>FC_TRA_DAVI_PA_E!N7+FC_TRA_DAVI_FR_E!N7</f>
        <v>0</v>
      </c>
      <c r="O7" s="30">
        <f>FC_TRA_DAVI_PA_E!O7+FC_TRA_DAVI_FR_E!O7</f>
        <v>0</v>
      </c>
      <c r="P7" s="30">
        <f>FC_TRA_DAVI_PA_E!P7+FC_TRA_DAVI_FR_E!P7</f>
        <v>0</v>
      </c>
      <c r="Q7" s="30">
        <f>FC_TRA_DAVI_PA_E!Q7+FC_TRA_DAVI_FR_E!Q7</f>
        <v>0</v>
      </c>
      <c r="R7" s="30">
        <f>FC_TRA_DAVI_PA_E!R7+FC_TRA_DAVI_FR_E!R7</f>
        <v>0</v>
      </c>
      <c r="S7" s="30">
        <f>FC_TRA_DAVI_PA_E!S7+FC_TRA_DAVI_FR_E!S7</f>
        <v>0</v>
      </c>
      <c r="T7" s="30">
        <f>FC_TRA_DAVI_PA_E!T7+FC_TRA_DAVI_FR_E!T7</f>
        <v>0</v>
      </c>
      <c r="U7" s="30">
        <f>FC_TRA_DAVI_PA_E!U7+FC_TRA_DAVI_FR_E!U7</f>
        <v>0</v>
      </c>
      <c r="V7" s="30">
        <f>FC_TRA_DAVI_PA_E!V7+FC_TRA_DAVI_FR_E!V7</f>
        <v>0</v>
      </c>
      <c r="W7" s="30">
        <f>FC_TRA_DAVI_PA_E!W7+FC_TRA_DAVI_FR_E!W7</f>
        <v>0</v>
      </c>
      <c r="X7" s="30">
        <f>FC_TRA_DAVI_PA_E!X7+FC_TRA_DAVI_FR_E!X7</f>
        <v>0</v>
      </c>
    </row>
    <row r="8" spans="1:24" ht="11.25" customHeight="1" x14ac:dyDescent="0.2">
      <c r="A8" s="40" t="s">
        <v>343</v>
      </c>
      <c r="B8" s="41" t="s">
        <v>344</v>
      </c>
      <c r="C8" s="42">
        <f t="shared" ref="C8" si="9">SUM(C9:C10)</f>
        <v>0</v>
      </c>
      <c r="D8" s="42">
        <f t="shared" ref="D8:W8" si="10">SUM(D9:D10)</f>
        <v>0</v>
      </c>
      <c r="E8" s="42">
        <f t="shared" si="10"/>
        <v>0</v>
      </c>
      <c r="F8" s="42">
        <f t="shared" si="10"/>
        <v>0</v>
      </c>
      <c r="G8" s="42">
        <f t="shared" si="10"/>
        <v>0</v>
      </c>
      <c r="H8" s="42">
        <f t="shared" si="10"/>
        <v>0</v>
      </c>
      <c r="I8" s="42">
        <f t="shared" si="10"/>
        <v>0</v>
      </c>
      <c r="J8" s="42">
        <f t="shared" si="10"/>
        <v>0</v>
      </c>
      <c r="K8" s="42">
        <f t="shared" si="10"/>
        <v>0</v>
      </c>
      <c r="L8" s="42">
        <f t="shared" si="10"/>
        <v>0</v>
      </c>
      <c r="M8" s="42">
        <f t="shared" si="10"/>
        <v>0</v>
      </c>
      <c r="N8" s="42">
        <f t="shared" si="10"/>
        <v>0</v>
      </c>
      <c r="O8" s="42">
        <f t="shared" si="10"/>
        <v>0</v>
      </c>
      <c r="P8" s="42">
        <f t="shared" si="10"/>
        <v>0</v>
      </c>
      <c r="Q8" s="42">
        <f t="shared" si="10"/>
        <v>0</v>
      </c>
      <c r="R8" s="42">
        <f t="shared" si="10"/>
        <v>0</v>
      </c>
      <c r="S8" s="42">
        <f t="shared" si="10"/>
        <v>0</v>
      </c>
      <c r="T8" s="42">
        <f t="shared" si="10"/>
        <v>0</v>
      </c>
      <c r="U8" s="42">
        <f t="shared" si="10"/>
        <v>0</v>
      </c>
      <c r="V8" s="42">
        <f t="shared" si="10"/>
        <v>0</v>
      </c>
      <c r="W8" s="42">
        <f t="shared" si="10"/>
        <v>0</v>
      </c>
      <c r="X8" s="42">
        <f t="shared" ref="X8" si="11">SUM(X9:X10)</f>
        <v>0</v>
      </c>
    </row>
    <row r="9" spans="1:24" ht="11.25" customHeight="1" x14ac:dyDescent="0.2">
      <c r="A9" s="39" t="s">
        <v>11</v>
      </c>
      <c r="B9" s="23" t="s">
        <v>12</v>
      </c>
      <c r="C9" s="30">
        <f>FC_TRA_DAVI_PA_E!C9+FC_TRA_DAVI_FR_E!C9</f>
        <v>0</v>
      </c>
      <c r="D9" s="30">
        <f>FC_TRA_DAVI_PA_E!D9+FC_TRA_DAVI_FR_E!D9</f>
        <v>0</v>
      </c>
      <c r="E9" s="30">
        <f>FC_TRA_DAVI_PA_E!E9+FC_TRA_DAVI_FR_E!E9</f>
        <v>0</v>
      </c>
      <c r="F9" s="30">
        <f>FC_TRA_DAVI_PA_E!F9+FC_TRA_DAVI_FR_E!F9</f>
        <v>0</v>
      </c>
      <c r="G9" s="30">
        <f>FC_TRA_DAVI_PA_E!G9+FC_TRA_DAVI_FR_E!G9</f>
        <v>0</v>
      </c>
      <c r="H9" s="30">
        <f>FC_TRA_DAVI_PA_E!H9+FC_TRA_DAVI_FR_E!H9</f>
        <v>0</v>
      </c>
      <c r="I9" s="30">
        <f>FC_TRA_DAVI_PA_E!I9+FC_TRA_DAVI_FR_E!I9</f>
        <v>0</v>
      </c>
      <c r="J9" s="30">
        <f>FC_TRA_DAVI_PA_E!J9+FC_TRA_DAVI_FR_E!J9</f>
        <v>0</v>
      </c>
      <c r="K9" s="30">
        <f>FC_TRA_DAVI_PA_E!K9+FC_TRA_DAVI_FR_E!K9</f>
        <v>0</v>
      </c>
      <c r="L9" s="30">
        <f>FC_TRA_DAVI_PA_E!L9+FC_TRA_DAVI_FR_E!L9</f>
        <v>0</v>
      </c>
      <c r="M9" s="30">
        <f>FC_TRA_DAVI_PA_E!M9+FC_TRA_DAVI_FR_E!M9</f>
        <v>0</v>
      </c>
      <c r="N9" s="30">
        <f>FC_TRA_DAVI_PA_E!N9+FC_TRA_DAVI_FR_E!N9</f>
        <v>0</v>
      </c>
      <c r="O9" s="30">
        <f>FC_TRA_DAVI_PA_E!O9+FC_TRA_DAVI_FR_E!O9</f>
        <v>0</v>
      </c>
      <c r="P9" s="30">
        <f>FC_TRA_DAVI_PA_E!P9+FC_TRA_DAVI_FR_E!P9</f>
        <v>0</v>
      </c>
      <c r="Q9" s="30">
        <f>FC_TRA_DAVI_PA_E!Q9+FC_TRA_DAVI_FR_E!Q9</f>
        <v>0</v>
      </c>
      <c r="R9" s="30">
        <f>FC_TRA_DAVI_PA_E!R9+FC_TRA_DAVI_FR_E!R9</f>
        <v>0</v>
      </c>
      <c r="S9" s="30">
        <f>FC_TRA_DAVI_PA_E!S9+FC_TRA_DAVI_FR_E!S9</f>
        <v>0</v>
      </c>
      <c r="T9" s="30">
        <f>FC_TRA_DAVI_PA_E!T9+FC_TRA_DAVI_FR_E!T9</f>
        <v>0</v>
      </c>
      <c r="U9" s="30">
        <f>FC_TRA_DAVI_PA_E!U9+FC_TRA_DAVI_FR_E!U9</f>
        <v>0</v>
      </c>
      <c r="V9" s="30">
        <f>FC_TRA_DAVI_PA_E!V9+FC_TRA_DAVI_FR_E!V9</f>
        <v>0</v>
      </c>
      <c r="W9" s="30">
        <f>FC_TRA_DAVI_PA_E!W9+FC_TRA_DAVI_FR_E!W9</f>
        <v>0</v>
      </c>
      <c r="X9" s="30">
        <f>FC_TRA_DAVI_PA_E!X9+FC_TRA_DAVI_FR_E!X9</f>
        <v>0</v>
      </c>
    </row>
    <row r="10" spans="1:24" ht="11.25" customHeight="1" x14ac:dyDescent="0.2">
      <c r="A10" s="39" t="s">
        <v>13</v>
      </c>
      <c r="B10" s="23" t="s">
        <v>14</v>
      </c>
      <c r="C10" s="30">
        <f>FC_TRA_DAVI_PA_E!C10+FC_TRA_DAVI_FR_E!C10</f>
        <v>0</v>
      </c>
      <c r="D10" s="30">
        <f>FC_TRA_DAVI_PA_E!D10+FC_TRA_DAVI_FR_E!D10</f>
        <v>0</v>
      </c>
      <c r="E10" s="30">
        <f>FC_TRA_DAVI_PA_E!E10+FC_TRA_DAVI_FR_E!E10</f>
        <v>0</v>
      </c>
      <c r="F10" s="30">
        <f>FC_TRA_DAVI_PA_E!F10+FC_TRA_DAVI_FR_E!F10</f>
        <v>0</v>
      </c>
      <c r="G10" s="30">
        <f>FC_TRA_DAVI_PA_E!G10+FC_TRA_DAVI_FR_E!G10</f>
        <v>0</v>
      </c>
      <c r="H10" s="30">
        <f>FC_TRA_DAVI_PA_E!H10+FC_TRA_DAVI_FR_E!H10</f>
        <v>0</v>
      </c>
      <c r="I10" s="30">
        <f>FC_TRA_DAVI_PA_E!I10+FC_TRA_DAVI_FR_E!I10</f>
        <v>0</v>
      </c>
      <c r="J10" s="30">
        <f>FC_TRA_DAVI_PA_E!J10+FC_TRA_DAVI_FR_E!J10</f>
        <v>0</v>
      </c>
      <c r="K10" s="30">
        <f>FC_TRA_DAVI_PA_E!K10+FC_TRA_DAVI_FR_E!K10</f>
        <v>0</v>
      </c>
      <c r="L10" s="30">
        <f>FC_TRA_DAVI_PA_E!L10+FC_TRA_DAVI_FR_E!L10</f>
        <v>0</v>
      </c>
      <c r="M10" s="30">
        <f>FC_TRA_DAVI_PA_E!M10+FC_TRA_DAVI_FR_E!M10</f>
        <v>0</v>
      </c>
      <c r="N10" s="30">
        <f>FC_TRA_DAVI_PA_E!N10+FC_TRA_DAVI_FR_E!N10</f>
        <v>0</v>
      </c>
      <c r="O10" s="30">
        <f>FC_TRA_DAVI_PA_E!O10+FC_TRA_DAVI_FR_E!O10</f>
        <v>0</v>
      </c>
      <c r="P10" s="30">
        <f>FC_TRA_DAVI_PA_E!P10+FC_TRA_DAVI_FR_E!P10</f>
        <v>0</v>
      </c>
      <c r="Q10" s="30">
        <f>FC_TRA_DAVI_PA_E!Q10+FC_TRA_DAVI_FR_E!Q10</f>
        <v>0</v>
      </c>
      <c r="R10" s="30">
        <f>FC_TRA_DAVI_PA_E!R10+FC_TRA_DAVI_FR_E!R10</f>
        <v>0</v>
      </c>
      <c r="S10" s="30">
        <f>FC_TRA_DAVI_PA_E!S10+FC_TRA_DAVI_FR_E!S10</f>
        <v>0</v>
      </c>
      <c r="T10" s="30">
        <f>FC_TRA_DAVI_PA_E!T10+FC_TRA_DAVI_FR_E!T10</f>
        <v>0</v>
      </c>
      <c r="U10" s="30">
        <f>FC_TRA_DAVI_PA_E!U10+FC_TRA_DAVI_FR_E!U10</f>
        <v>0</v>
      </c>
      <c r="V10" s="30">
        <f>FC_TRA_DAVI_PA_E!V10+FC_TRA_DAVI_FR_E!V10</f>
        <v>0</v>
      </c>
      <c r="W10" s="30">
        <f>FC_TRA_DAVI_PA_E!W10+FC_TRA_DAVI_FR_E!W10</f>
        <v>0</v>
      </c>
      <c r="X10" s="30">
        <f>FC_TRA_DAVI_PA_E!X10+FC_TRA_DAVI_FR_E!X10</f>
        <v>0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" si="12">SUM(C12:C16)</f>
        <v>0</v>
      </c>
      <c r="D11" s="42">
        <f t="shared" ref="D11:W11" si="13">SUM(D12:D16)</f>
        <v>0</v>
      </c>
      <c r="E11" s="42">
        <f t="shared" si="13"/>
        <v>0</v>
      </c>
      <c r="F11" s="42">
        <f t="shared" si="13"/>
        <v>0</v>
      </c>
      <c r="G11" s="42">
        <f t="shared" si="13"/>
        <v>0</v>
      </c>
      <c r="H11" s="42">
        <f t="shared" si="13"/>
        <v>0</v>
      </c>
      <c r="I11" s="42">
        <f t="shared" si="13"/>
        <v>0</v>
      </c>
      <c r="J11" s="42">
        <f t="shared" si="13"/>
        <v>0</v>
      </c>
      <c r="K11" s="42">
        <f t="shared" si="13"/>
        <v>0</v>
      </c>
      <c r="L11" s="42">
        <f t="shared" si="13"/>
        <v>0</v>
      </c>
      <c r="M11" s="42">
        <f t="shared" si="13"/>
        <v>0</v>
      </c>
      <c r="N11" s="42">
        <f t="shared" si="13"/>
        <v>0</v>
      </c>
      <c r="O11" s="42">
        <f t="shared" si="13"/>
        <v>0</v>
      </c>
      <c r="P11" s="42">
        <f t="shared" si="13"/>
        <v>0</v>
      </c>
      <c r="Q11" s="42">
        <f t="shared" si="13"/>
        <v>0</v>
      </c>
      <c r="R11" s="42">
        <f t="shared" si="13"/>
        <v>0</v>
      </c>
      <c r="S11" s="42">
        <f t="shared" si="13"/>
        <v>0</v>
      </c>
      <c r="T11" s="42">
        <f t="shared" si="13"/>
        <v>0</v>
      </c>
      <c r="U11" s="42">
        <f t="shared" si="13"/>
        <v>0</v>
      </c>
      <c r="V11" s="42">
        <f t="shared" si="13"/>
        <v>0</v>
      </c>
      <c r="W11" s="42">
        <f t="shared" si="13"/>
        <v>0</v>
      </c>
      <c r="X11" s="42">
        <f t="shared" ref="X11" si="14">SUM(X12:X16)</f>
        <v>0</v>
      </c>
    </row>
    <row r="12" spans="1:24" ht="11.25" customHeight="1" x14ac:dyDescent="0.2">
      <c r="A12" s="39" t="s">
        <v>15</v>
      </c>
      <c r="B12" s="23" t="s">
        <v>16</v>
      </c>
      <c r="C12" s="30">
        <f>FC_TRA_DAVI_PA_E!C12+FC_TRA_DAVI_FR_E!C12</f>
        <v>0</v>
      </c>
      <c r="D12" s="30">
        <f>FC_TRA_DAVI_PA_E!D12+FC_TRA_DAVI_FR_E!D12</f>
        <v>0</v>
      </c>
      <c r="E12" s="30">
        <f>FC_TRA_DAVI_PA_E!E12+FC_TRA_DAVI_FR_E!E12</f>
        <v>0</v>
      </c>
      <c r="F12" s="30">
        <f>FC_TRA_DAVI_PA_E!F12+FC_TRA_DAVI_FR_E!F12</f>
        <v>0</v>
      </c>
      <c r="G12" s="30">
        <f>FC_TRA_DAVI_PA_E!G12+FC_TRA_DAVI_FR_E!G12</f>
        <v>0</v>
      </c>
      <c r="H12" s="30">
        <f>FC_TRA_DAVI_PA_E!H12+FC_TRA_DAVI_FR_E!H12</f>
        <v>0</v>
      </c>
      <c r="I12" s="30">
        <f>FC_TRA_DAVI_PA_E!I12+FC_TRA_DAVI_FR_E!I12</f>
        <v>0</v>
      </c>
      <c r="J12" s="30">
        <f>FC_TRA_DAVI_PA_E!J12+FC_TRA_DAVI_FR_E!J12</f>
        <v>0</v>
      </c>
      <c r="K12" s="30">
        <f>FC_TRA_DAVI_PA_E!K12+FC_TRA_DAVI_FR_E!K12</f>
        <v>0</v>
      </c>
      <c r="L12" s="30">
        <f>FC_TRA_DAVI_PA_E!L12+FC_TRA_DAVI_FR_E!L12</f>
        <v>0</v>
      </c>
      <c r="M12" s="30">
        <f>FC_TRA_DAVI_PA_E!M12+FC_TRA_DAVI_FR_E!M12</f>
        <v>0</v>
      </c>
      <c r="N12" s="30">
        <f>FC_TRA_DAVI_PA_E!N12+FC_TRA_DAVI_FR_E!N12</f>
        <v>0</v>
      </c>
      <c r="O12" s="30">
        <f>FC_TRA_DAVI_PA_E!O12+FC_TRA_DAVI_FR_E!O12</f>
        <v>0</v>
      </c>
      <c r="P12" s="30">
        <f>FC_TRA_DAVI_PA_E!P12+FC_TRA_DAVI_FR_E!P12</f>
        <v>0</v>
      </c>
      <c r="Q12" s="30">
        <f>FC_TRA_DAVI_PA_E!Q12+FC_TRA_DAVI_FR_E!Q12</f>
        <v>0</v>
      </c>
      <c r="R12" s="30">
        <f>FC_TRA_DAVI_PA_E!R12+FC_TRA_DAVI_FR_E!R12</f>
        <v>0</v>
      </c>
      <c r="S12" s="30">
        <f>FC_TRA_DAVI_PA_E!S12+FC_TRA_DAVI_FR_E!S12</f>
        <v>0</v>
      </c>
      <c r="T12" s="30">
        <f>FC_TRA_DAVI_PA_E!T12+FC_TRA_DAVI_FR_E!T12</f>
        <v>0</v>
      </c>
      <c r="U12" s="30">
        <f>FC_TRA_DAVI_PA_E!U12+FC_TRA_DAVI_FR_E!U12</f>
        <v>0</v>
      </c>
      <c r="V12" s="30">
        <f>FC_TRA_DAVI_PA_E!V12+FC_TRA_DAVI_FR_E!V12</f>
        <v>0</v>
      </c>
      <c r="W12" s="30">
        <f>FC_TRA_DAVI_PA_E!W12+FC_TRA_DAVI_FR_E!W12</f>
        <v>0</v>
      </c>
      <c r="X12" s="30">
        <f>FC_TRA_DAVI_PA_E!X12+FC_TRA_DAVI_FR_E!X12</f>
        <v>0</v>
      </c>
    </row>
    <row r="13" spans="1:24" ht="11.25" customHeight="1" x14ac:dyDescent="0.2">
      <c r="A13" s="39" t="s">
        <v>17</v>
      </c>
      <c r="B13" s="23" t="s">
        <v>18</v>
      </c>
      <c r="C13" s="30">
        <f>FC_TRA_DAVI_PA_E!C13+FC_TRA_DAVI_FR_E!C13</f>
        <v>0</v>
      </c>
      <c r="D13" s="30">
        <f>FC_TRA_DAVI_PA_E!D13+FC_TRA_DAVI_FR_E!D13</f>
        <v>0</v>
      </c>
      <c r="E13" s="30">
        <f>FC_TRA_DAVI_PA_E!E13+FC_TRA_DAVI_FR_E!E13</f>
        <v>0</v>
      </c>
      <c r="F13" s="30">
        <f>FC_TRA_DAVI_PA_E!F13+FC_TRA_DAVI_FR_E!F13</f>
        <v>0</v>
      </c>
      <c r="G13" s="30">
        <f>FC_TRA_DAVI_PA_E!G13+FC_TRA_DAVI_FR_E!G13</f>
        <v>0</v>
      </c>
      <c r="H13" s="30">
        <f>FC_TRA_DAVI_PA_E!H13+FC_TRA_DAVI_FR_E!H13</f>
        <v>0</v>
      </c>
      <c r="I13" s="30">
        <f>FC_TRA_DAVI_PA_E!I13+FC_TRA_DAVI_FR_E!I13</f>
        <v>0</v>
      </c>
      <c r="J13" s="30">
        <f>FC_TRA_DAVI_PA_E!J13+FC_TRA_DAVI_FR_E!J13</f>
        <v>0</v>
      </c>
      <c r="K13" s="30">
        <f>FC_TRA_DAVI_PA_E!K13+FC_TRA_DAVI_FR_E!K13</f>
        <v>0</v>
      </c>
      <c r="L13" s="30">
        <f>FC_TRA_DAVI_PA_E!L13+FC_TRA_DAVI_FR_E!L13</f>
        <v>0</v>
      </c>
      <c r="M13" s="30">
        <f>FC_TRA_DAVI_PA_E!M13+FC_TRA_DAVI_FR_E!M13</f>
        <v>0</v>
      </c>
      <c r="N13" s="30">
        <f>FC_TRA_DAVI_PA_E!N13+FC_TRA_DAVI_FR_E!N13</f>
        <v>0</v>
      </c>
      <c r="O13" s="30">
        <f>FC_TRA_DAVI_PA_E!O13+FC_TRA_DAVI_FR_E!O13</f>
        <v>0</v>
      </c>
      <c r="P13" s="30">
        <f>FC_TRA_DAVI_PA_E!P13+FC_TRA_DAVI_FR_E!P13</f>
        <v>0</v>
      </c>
      <c r="Q13" s="30">
        <f>FC_TRA_DAVI_PA_E!Q13+FC_TRA_DAVI_FR_E!Q13</f>
        <v>0</v>
      </c>
      <c r="R13" s="30">
        <f>FC_TRA_DAVI_PA_E!R13+FC_TRA_DAVI_FR_E!R13</f>
        <v>0</v>
      </c>
      <c r="S13" s="30">
        <f>FC_TRA_DAVI_PA_E!S13+FC_TRA_DAVI_FR_E!S13</f>
        <v>0</v>
      </c>
      <c r="T13" s="30">
        <f>FC_TRA_DAVI_PA_E!T13+FC_TRA_DAVI_FR_E!T13</f>
        <v>0</v>
      </c>
      <c r="U13" s="30">
        <f>FC_TRA_DAVI_PA_E!U13+FC_TRA_DAVI_FR_E!U13</f>
        <v>0</v>
      </c>
      <c r="V13" s="30">
        <f>FC_TRA_DAVI_PA_E!V13+FC_TRA_DAVI_FR_E!V13</f>
        <v>0</v>
      </c>
      <c r="W13" s="30">
        <f>FC_TRA_DAVI_PA_E!W13+FC_TRA_DAVI_FR_E!W13</f>
        <v>0</v>
      </c>
      <c r="X13" s="30">
        <f>FC_TRA_DAVI_PA_E!X13+FC_TRA_DAVI_FR_E!X13</f>
        <v>0</v>
      </c>
    </row>
    <row r="14" spans="1:24" ht="11.25" customHeight="1" x14ac:dyDescent="0.2">
      <c r="A14" s="39" t="s">
        <v>19</v>
      </c>
      <c r="B14" s="23" t="s">
        <v>20</v>
      </c>
      <c r="C14" s="30">
        <f>FC_TRA_DAVI_PA_E!C14+FC_TRA_DAVI_FR_E!C14</f>
        <v>0</v>
      </c>
      <c r="D14" s="30">
        <f>FC_TRA_DAVI_PA_E!D14+FC_TRA_DAVI_FR_E!D14</f>
        <v>0</v>
      </c>
      <c r="E14" s="30">
        <f>FC_TRA_DAVI_PA_E!E14+FC_TRA_DAVI_FR_E!E14</f>
        <v>0</v>
      </c>
      <c r="F14" s="30">
        <f>FC_TRA_DAVI_PA_E!F14+FC_TRA_DAVI_FR_E!F14</f>
        <v>0</v>
      </c>
      <c r="G14" s="30">
        <f>FC_TRA_DAVI_PA_E!G14+FC_TRA_DAVI_FR_E!G14</f>
        <v>0</v>
      </c>
      <c r="H14" s="30">
        <f>FC_TRA_DAVI_PA_E!H14+FC_TRA_DAVI_FR_E!H14</f>
        <v>0</v>
      </c>
      <c r="I14" s="30">
        <f>FC_TRA_DAVI_PA_E!I14+FC_TRA_DAVI_FR_E!I14</f>
        <v>0</v>
      </c>
      <c r="J14" s="30">
        <f>FC_TRA_DAVI_PA_E!J14+FC_TRA_DAVI_FR_E!J14</f>
        <v>0</v>
      </c>
      <c r="K14" s="30">
        <f>FC_TRA_DAVI_PA_E!K14+FC_TRA_DAVI_FR_E!K14</f>
        <v>0</v>
      </c>
      <c r="L14" s="30">
        <f>FC_TRA_DAVI_PA_E!L14+FC_TRA_DAVI_FR_E!L14</f>
        <v>0</v>
      </c>
      <c r="M14" s="30">
        <f>FC_TRA_DAVI_PA_E!M14+FC_TRA_DAVI_FR_E!M14</f>
        <v>0</v>
      </c>
      <c r="N14" s="30">
        <f>FC_TRA_DAVI_PA_E!N14+FC_TRA_DAVI_FR_E!N14</f>
        <v>0</v>
      </c>
      <c r="O14" s="30">
        <f>FC_TRA_DAVI_PA_E!O14+FC_TRA_DAVI_FR_E!O14</f>
        <v>0</v>
      </c>
      <c r="P14" s="30">
        <f>FC_TRA_DAVI_PA_E!P14+FC_TRA_DAVI_FR_E!P14</f>
        <v>0</v>
      </c>
      <c r="Q14" s="30">
        <f>FC_TRA_DAVI_PA_E!Q14+FC_TRA_DAVI_FR_E!Q14</f>
        <v>0</v>
      </c>
      <c r="R14" s="30">
        <f>FC_TRA_DAVI_PA_E!R14+FC_TRA_DAVI_FR_E!R14</f>
        <v>0</v>
      </c>
      <c r="S14" s="30">
        <f>FC_TRA_DAVI_PA_E!S14+FC_TRA_DAVI_FR_E!S14</f>
        <v>0</v>
      </c>
      <c r="T14" s="30">
        <f>FC_TRA_DAVI_PA_E!T14+FC_TRA_DAVI_FR_E!T14</f>
        <v>0</v>
      </c>
      <c r="U14" s="30">
        <f>FC_TRA_DAVI_PA_E!U14+FC_TRA_DAVI_FR_E!U14</f>
        <v>0</v>
      </c>
      <c r="V14" s="30">
        <f>FC_TRA_DAVI_PA_E!V14+FC_TRA_DAVI_FR_E!V14</f>
        <v>0</v>
      </c>
      <c r="W14" s="30">
        <f>FC_TRA_DAVI_PA_E!W14+FC_TRA_DAVI_FR_E!W14</f>
        <v>0</v>
      </c>
      <c r="X14" s="30">
        <f>FC_TRA_DAVI_PA_E!X14+FC_TRA_DAVI_FR_E!X14</f>
        <v>0</v>
      </c>
    </row>
    <row r="15" spans="1:24" ht="11.25" customHeight="1" x14ac:dyDescent="0.2">
      <c r="A15" s="39" t="s">
        <v>21</v>
      </c>
      <c r="B15" s="23" t="s">
        <v>22</v>
      </c>
      <c r="C15" s="30">
        <f>FC_TRA_DAVI_PA_E!C15+FC_TRA_DAVI_FR_E!C15</f>
        <v>0</v>
      </c>
      <c r="D15" s="30">
        <f>FC_TRA_DAVI_PA_E!D15+FC_TRA_DAVI_FR_E!D15</f>
        <v>0</v>
      </c>
      <c r="E15" s="30">
        <f>FC_TRA_DAVI_PA_E!E15+FC_TRA_DAVI_FR_E!E15</f>
        <v>0</v>
      </c>
      <c r="F15" s="30">
        <f>FC_TRA_DAVI_PA_E!F15+FC_TRA_DAVI_FR_E!F15</f>
        <v>0</v>
      </c>
      <c r="G15" s="30">
        <f>FC_TRA_DAVI_PA_E!G15+FC_TRA_DAVI_FR_E!G15</f>
        <v>0</v>
      </c>
      <c r="H15" s="30">
        <f>FC_TRA_DAVI_PA_E!H15+FC_TRA_DAVI_FR_E!H15</f>
        <v>0</v>
      </c>
      <c r="I15" s="30">
        <f>FC_TRA_DAVI_PA_E!I15+FC_TRA_DAVI_FR_E!I15</f>
        <v>0</v>
      </c>
      <c r="J15" s="30">
        <f>FC_TRA_DAVI_PA_E!J15+FC_TRA_DAVI_FR_E!J15</f>
        <v>0</v>
      </c>
      <c r="K15" s="30">
        <f>FC_TRA_DAVI_PA_E!K15+FC_TRA_DAVI_FR_E!K15</f>
        <v>0</v>
      </c>
      <c r="L15" s="30">
        <f>FC_TRA_DAVI_PA_E!L15+FC_TRA_DAVI_FR_E!L15</f>
        <v>0</v>
      </c>
      <c r="M15" s="30">
        <f>FC_TRA_DAVI_PA_E!M15+FC_TRA_DAVI_FR_E!M15</f>
        <v>0</v>
      </c>
      <c r="N15" s="30">
        <f>FC_TRA_DAVI_PA_E!N15+FC_TRA_DAVI_FR_E!N15</f>
        <v>0</v>
      </c>
      <c r="O15" s="30">
        <f>FC_TRA_DAVI_PA_E!O15+FC_TRA_DAVI_FR_E!O15</f>
        <v>0</v>
      </c>
      <c r="P15" s="30">
        <f>FC_TRA_DAVI_PA_E!P15+FC_TRA_DAVI_FR_E!P15</f>
        <v>0</v>
      </c>
      <c r="Q15" s="30">
        <f>FC_TRA_DAVI_PA_E!Q15+FC_TRA_DAVI_FR_E!Q15</f>
        <v>0</v>
      </c>
      <c r="R15" s="30">
        <f>FC_TRA_DAVI_PA_E!R15+FC_TRA_DAVI_FR_E!R15</f>
        <v>0</v>
      </c>
      <c r="S15" s="30">
        <f>FC_TRA_DAVI_PA_E!S15+FC_TRA_DAVI_FR_E!S15</f>
        <v>0</v>
      </c>
      <c r="T15" s="30">
        <f>FC_TRA_DAVI_PA_E!T15+FC_TRA_DAVI_FR_E!T15</f>
        <v>0</v>
      </c>
      <c r="U15" s="30">
        <f>FC_TRA_DAVI_PA_E!U15+FC_TRA_DAVI_FR_E!U15</f>
        <v>0</v>
      </c>
      <c r="V15" s="30">
        <f>FC_TRA_DAVI_PA_E!V15+FC_TRA_DAVI_FR_E!V15</f>
        <v>0</v>
      </c>
      <c r="W15" s="30">
        <f>FC_TRA_DAVI_PA_E!W15+FC_TRA_DAVI_FR_E!W15</f>
        <v>0</v>
      </c>
      <c r="X15" s="30">
        <f>FC_TRA_DAVI_PA_E!X15+FC_TRA_DAVI_FR_E!X15</f>
        <v>0</v>
      </c>
    </row>
    <row r="16" spans="1:24" ht="11.25" customHeight="1" x14ac:dyDescent="0.2">
      <c r="A16" s="39" t="s">
        <v>23</v>
      </c>
      <c r="B16" s="23" t="s">
        <v>24</v>
      </c>
      <c r="C16" s="30">
        <f>FC_TRA_DAVI_PA_E!C16+FC_TRA_DAVI_FR_E!C16</f>
        <v>0</v>
      </c>
      <c r="D16" s="30">
        <f>FC_TRA_DAVI_PA_E!D16+FC_TRA_DAVI_FR_E!D16</f>
        <v>0</v>
      </c>
      <c r="E16" s="30">
        <f>FC_TRA_DAVI_PA_E!E16+FC_TRA_DAVI_FR_E!E16</f>
        <v>0</v>
      </c>
      <c r="F16" s="30">
        <f>FC_TRA_DAVI_PA_E!F16+FC_TRA_DAVI_FR_E!F16</f>
        <v>0</v>
      </c>
      <c r="G16" s="30">
        <f>FC_TRA_DAVI_PA_E!G16+FC_TRA_DAVI_FR_E!G16</f>
        <v>0</v>
      </c>
      <c r="H16" s="30">
        <f>FC_TRA_DAVI_PA_E!H16+FC_TRA_DAVI_FR_E!H16</f>
        <v>0</v>
      </c>
      <c r="I16" s="30">
        <f>FC_TRA_DAVI_PA_E!I16+FC_TRA_DAVI_FR_E!I16</f>
        <v>0</v>
      </c>
      <c r="J16" s="30">
        <f>FC_TRA_DAVI_PA_E!J16+FC_TRA_DAVI_FR_E!J16</f>
        <v>0</v>
      </c>
      <c r="K16" s="30">
        <f>FC_TRA_DAVI_PA_E!K16+FC_TRA_DAVI_FR_E!K16</f>
        <v>0</v>
      </c>
      <c r="L16" s="30">
        <f>FC_TRA_DAVI_PA_E!L16+FC_TRA_DAVI_FR_E!L16</f>
        <v>0</v>
      </c>
      <c r="M16" s="30">
        <f>FC_TRA_DAVI_PA_E!M16+FC_TRA_DAVI_FR_E!M16</f>
        <v>0</v>
      </c>
      <c r="N16" s="30">
        <f>FC_TRA_DAVI_PA_E!N16+FC_TRA_DAVI_FR_E!N16</f>
        <v>0</v>
      </c>
      <c r="O16" s="30">
        <f>FC_TRA_DAVI_PA_E!O16+FC_TRA_DAVI_FR_E!O16</f>
        <v>0</v>
      </c>
      <c r="P16" s="30">
        <f>FC_TRA_DAVI_PA_E!P16+FC_TRA_DAVI_FR_E!P16</f>
        <v>0</v>
      </c>
      <c r="Q16" s="30">
        <f>FC_TRA_DAVI_PA_E!Q16+FC_TRA_DAVI_FR_E!Q16</f>
        <v>0</v>
      </c>
      <c r="R16" s="30">
        <f>FC_TRA_DAVI_PA_E!R16+FC_TRA_DAVI_FR_E!R16</f>
        <v>0</v>
      </c>
      <c r="S16" s="30">
        <f>FC_TRA_DAVI_PA_E!S16+FC_TRA_DAVI_FR_E!S16</f>
        <v>0</v>
      </c>
      <c r="T16" s="30">
        <f>FC_TRA_DAVI_PA_E!T16+FC_TRA_DAVI_FR_E!T16</f>
        <v>0</v>
      </c>
      <c r="U16" s="30">
        <f>FC_TRA_DAVI_PA_E!U16+FC_TRA_DAVI_FR_E!U16</f>
        <v>0</v>
      </c>
      <c r="V16" s="30">
        <f>FC_TRA_DAVI_PA_E!V16+FC_TRA_DAVI_FR_E!V16</f>
        <v>0</v>
      </c>
      <c r="W16" s="30">
        <f>FC_TRA_DAVI_PA_E!W16+FC_TRA_DAVI_FR_E!W16</f>
        <v>0</v>
      </c>
      <c r="X16" s="30">
        <f>FC_TRA_DAVI_PA_E!X16+FC_TRA_DAVI_FR_E!X16</f>
        <v>0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" si="15">SUM(C18:C21)</f>
        <v>0</v>
      </c>
      <c r="D17" s="31">
        <f t="shared" ref="D17:W17" si="16">SUM(D18:D21)</f>
        <v>0</v>
      </c>
      <c r="E17" s="31">
        <f t="shared" si="16"/>
        <v>0</v>
      </c>
      <c r="F17" s="31">
        <f t="shared" si="16"/>
        <v>0</v>
      </c>
      <c r="G17" s="31">
        <f t="shared" si="16"/>
        <v>0</v>
      </c>
      <c r="H17" s="31">
        <f t="shared" si="16"/>
        <v>0</v>
      </c>
      <c r="I17" s="31">
        <f t="shared" si="16"/>
        <v>0</v>
      </c>
      <c r="J17" s="31">
        <f t="shared" si="16"/>
        <v>0</v>
      </c>
      <c r="K17" s="31">
        <f t="shared" si="16"/>
        <v>0</v>
      </c>
      <c r="L17" s="31">
        <f t="shared" si="16"/>
        <v>0</v>
      </c>
      <c r="M17" s="31">
        <f t="shared" si="16"/>
        <v>0</v>
      </c>
      <c r="N17" s="31">
        <f t="shared" si="16"/>
        <v>0</v>
      </c>
      <c r="O17" s="31">
        <f t="shared" si="16"/>
        <v>0</v>
      </c>
      <c r="P17" s="31">
        <f t="shared" si="16"/>
        <v>0</v>
      </c>
      <c r="Q17" s="31">
        <f t="shared" si="16"/>
        <v>0</v>
      </c>
      <c r="R17" s="31">
        <f t="shared" si="16"/>
        <v>0</v>
      </c>
      <c r="S17" s="31">
        <f t="shared" si="16"/>
        <v>0</v>
      </c>
      <c r="T17" s="31">
        <f t="shared" si="16"/>
        <v>0</v>
      </c>
      <c r="U17" s="31">
        <f t="shared" si="16"/>
        <v>0</v>
      </c>
      <c r="V17" s="31">
        <f t="shared" si="16"/>
        <v>0</v>
      </c>
      <c r="W17" s="31">
        <f t="shared" si="16"/>
        <v>0</v>
      </c>
      <c r="X17" s="31">
        <f t="shared" ref="X17" si="17">SUM(X18:X21)</f>
        <v>0</v>
      </c>
    </row>
    <row r="18" spans="1:24" ht="11.25" customHeight="1" x14ac:dyDescent="0.2">
      <c r="A18" s="22" t="s">
        <v>27</v>
      </c>
      <c r="B18" s="23" t="s">
        <v>28</v>
      </c>
      <c r="C18" s="30">
        <f>FC_TRA_DAVI_PA_E!C18+FC_TRA_DAVI_FR_E!C18</f>
        <v>0</v>
      </c>
      <c r="D18" s="30">
        <f>FC_TRA_DAVI_PA_E!D18+FC_TRA_DAVI_FR_E!D18</f>
        <v>0</v>
      </c>
      <c r="E18" s="30">
        <f>FC_TRA_DAVI_PA_E!E18+FC_TRA_DAVI_FR_E!E18</f>
        <v>0</v>
      </c>
      <c r="F18" s="30">
        <f>FC_TRA_DAVI_PA_E!F18+FC_TRA_DAVI_FR_E!F18</f>
        <v>0</v>
      </c>
      <c r="G18" s="30">
        <f>FC_TRA_DAVI_PA_E!G18+FC_TRA_DAVI_FR_E!G18</f>
        <v>0</v>
      </c>
      <c r="H18" s="30">
        <f>FC_TRA_DAVI_PA_E!H18+FC_TRA_DAVI_FR_E!H18</f>
        <v>0</v>
      </c>
      <c r="I18" s="30">
        <f>FC_TRA_DAVI_PA_E!I18+FC_TRA_DAVI_FR_E!I18</f>
        <v>0</v>
      </c>
      <c r="J18" s="30">
        <f>FC_TRA_DAVI_PA_E!J18+FC_TRA_DAVI_FR_E!J18</f>
        <v>0</v>
      </c>
      <c r="K18" s="30">
        <f>FC_TRA_DAVI_PA_E!K18+FC_TRA_DAVI_FR_E!K18</f>
        <v>0</v>
      </c>
      <c r="L18" s="30">
        <f>FC_TRA_DAVI_PA_E!L18+FC_TRA_DAVI_FR_E!L18</f>
        <v>0</v>
      </c>
      <c r="M18" s="30">
        <f>FC_TRA_DAVI_PA_E!M18+FC_TRA_DAVI_FR_E!M18</f>
        <v>0</v>
      </c>
      <c r="N18" s="30">
        <f>FC_TRA_DAVI_PA_E!N18+FC_TRA_DAVI_FR_E!N18</f>
        <v>0</v>
      </c>
      <c r="O18" s="30">
        <f>FC_TRA_DAVI_PA_E!O18+FC_TRA_DAVI_FR_E!O18</f>
        <v>0</v>
      </c>
      <c r="P18" s="30">
        <f>FC_TRA_DAVI_PA_E!P18+FC_TRA_DAVI_FR_E!P18</f>
        <v>0</v>
      </c>
      <c r="Q18" s="30">
        <f>FC_TRA_DAVI_PA_E!Q18+FC_TRA_DAVI_FR_E!Q18</f>
        <v>0</v>
      </c>
      <c r="R18" s="30">
        <f>FC_TRA_DAVI_PA_E!R18+FC_TRA_DAVI_FR_E!R18</f>
        <v>0</v>
      </c>
      <c r="S18" s="30">
        <f>FC_TRA_DAVI_PA_E!S18+FC_TRA_DAVI_FR_E!S18</f>
        <v>0</v>
      </c>
      <c r="T18" s="30">
        <f>FC_TRA_DAVI_PA_E!T18+FC_TRA_DAVI_FR_E!T18</f>
        <v>0</v>
      </c>
      <c r="U18" s="30">
        <f>FC_TRA_DAVI_PA_E!U18+FC_TRA_DAVI_FR_E!U18</f>
        <v>0</v>
      </c>
      <c r="V18" s="30">
        <f>FC_TRA_DAVI_PA_E!V18+FC_TRA_DAVI_FR_E!V18</f>
        <v>0</v>
      </c>
      <c r="W18" s="30">
        <f>FC_TRA_DAVI_PA_E!W18+FC_TRA_DAVI_FR_E!W18</f>
        <v>0</v>
      </c>
      <c r="X18" s="30">
        <f>FC_TRA_DAVI_PA_E!X18+FC_TRA_DAVI_FR_E!X18</f>
        <v>0</v>
      </c>
    </row>
    <row r="19" spans="1:24" ht="11.25" customHeight="1" x14ac:dyDescent="0.2">
      <c r="A19" s="22" t="s">
        <v>29</v>
      </c>
      <c r="B19" s="23" t="s">
        <v>30</v>
      </c>
      <c r="C19" s="30">
        <f>FC_TRA_DAVI_PA_E!C19+FC_TRA_DAVI_FR_E!C19</f>
        <v>0</v>
      </c>
      <c r="D19" s="30">
        <f>FC_TRA_DAVI_PA_E!D19+FC_TRA_DAVI_FR_E!D19</f>
        <v>0</v>
      </c>
      <c r="E19" s="30">
        <f>FC_TRA_DAVI_PA_E!E19+FC_TRA_DAVI_FR_E!E19</f>
        <v>0</v>
      </c>
      <c r="F19" s="30">
        <f>FC_TRA_DAVI_PA_E!F19+FC_TRA_DAVI_FR_E!F19</f>
        <v>0</v>
      </c>
      <c r="G19" s="30">
        <f>FC_TRA_DAVI_PA_E!G19+FC_TRA_DAVI_FR_E!G19</f>
        <v>0</v>
      </c>
      <c r="H19" s="30">
        <f>FC_TRA_DAVI_PA_E!H19+FC_TRA_DAVI_FR_E!H19</f>
        <v>0</v>
      </c>
      <c r="I19" s="30">
        <f>FC_TRA_DAVI_PA_E!I19+FC_TRA_DAVI_FR_E!I19</f>
        <v>0</v>
      </c>
      <c r="J19" s="30">
        <f>FC_TRA_DAVI_PA_E!J19+FC_TRA_DAVI_FR_E!J19</f>
        <v>0</v>
      </c>
      <c r="K19" s="30">
        <f>FC_TRA_DAVI_PA_E!K19+FC_TRA_DAVI_FR_E!K19</f>
        <v>0</v>
      </c>
      <c r="L19" s="30">
        <f>FC_TRA_DAVI_PA_E!L19+FC_TRA_DAVI_FR_E!L19</f>
        <v>0</v>
      </c>
      <c r="M19" s="30">
        <f>FC_TRA_DAVI_PA_E!M19+FC_TRA_DAVI_FR_E!M19</f>
        <v>0</v>
      </c>
      <c r="N19" s="30">
        <f>FC_TRA_DAVI_PA_E!N19+FC_TRA_DAVI_FR_E!N19</f>
        <v>0</v>
      </c>
      <c r="O19" s="30">
        <f>FC_TRA_DAVI_PA_E!O19+FC_TRA_DAVI_FR_E!O19</f>
        <v>0</v>
      </c>
      <c r="P19" s="30">
        <f>FC_TRA_DAVI_PA_E!P19+FC_TRA_DAVI_FR_E!P19</f>
        <v>0</v>
      </c>
      <c r="Q19" s="30">
        <f>FC_TRA_DAVI_PA_E!Q19+FC_TRA_DAVI_FR_E!Q19</f>
        <v>0</v>
      </c>
      <c r="R19" s="30">
        <f>FC_TRA_DAVI_PA_E!R19+FC_TRA_DAVI_FR_E!R19</f>
        <v>0</v>
      </c>
      <c r="S19" s="30">
        <f>FC_TRA_DAVI_PA_E!S19+FC_TRA_DAVI_FR_E!S19</f>
        <v>0</v>
      </c>
      <c r="T19" s="30">
        <f>FC_TRA_DAVI_PA_E!T19+FC_TRA_DAVI_FR_E!T19</f>
        <v>0</v>
      </c>
      <c r="U19" s="30">
        <f>FC_TRA_DAVI_PA_E!U19+FC_TRA_DAVI_FR_E!U19</f>
        <v>0</v>
      </c>
      <c r="V19" s="30">
        <f>FC_TRA_DAVI_PA_E!V19+FC_TRA_DAVI_FR_E!V19</f>
        <v>0</v>
      </c>
      <c r="W19" s="30">
        <f>FC_TRA_DAVI_PA_E!W19+FC_TRA_DAVI_FR_E!W19</f>
        <v>0</v>
      </c>
      <c r="X19" s="30">
        <f>FC_TRA_DAVI_PA_E!X19+FC_TRA_DAVI_FR_E!X19</f>
        <v>0</v>
      </c>
    </row>
    <row r="20" spans="1:24" ht="11.25" customHeight="1" x14ac:dyDescent="0.2">
      <c r="A20" s="22" t="s">
        <v>31</v>
      </c>
      <c r="B20" s="23" t="s">
        <v>32</v>
      </c>
      <c r="C20" s="30">
        <f>FC_TRA_DAVI_PA_E!C20+FC_TRA_DAVI_FR_E!C20</f>
        <v>0</v>
      </c>
      <c r="D20" s="30">
        <f>FC_TRA_DAVI_PA_E!D20+FC_TRA_DAVI_FR_E!D20</f>
        <v>0</v>
      </c>
      <c r="E20" s="30">
        <f>FC_TRA_DAVI_PA_E!E20+FC_TRA_DAVI_FR_E!E20</f>
        <v>0</v>
      </c>
      <c r="F20" s="30">
        <f>FC_TRA_DAVI_PA_E!F20+FC_TRA_DAVI_FR_E!F20</f>
        <v>0</v>
      </c>
      <c r="G20" s="30">
        <f>FC_TRA_DAVI_PA_E!G20+FC_TRA_DAVI_FR_E!G20</f>
        <v>0</v>
      </c>
      <c r="H20" s="30">
        <f>FC_TRA_DAVI_PA_E!H20+FC_TRA_DAVI_FR_E!H20</f>
        <v>0</v>
      </c>
      <c r="I20" s="30">
        <f>FC_TRA_DAVI_PA_E!I20+FC_TRA_DAVI_FR_E!I20</f>
        <v>0</v>
      </c>
      <c r="J20" s="30">
        <f>FC_TRA_DAVI_PA_E!J20+FC_TRA_DAVI_FR_E!J20</f>
        <v>0</v>
      </c>
      <c r="K20" s="30">
        <f>FC_TRA_DAVI_PA_E!K20+FC_TRA_DAVI_FR_E!K20</f>
        <v>0</v>
      </c>
      <c r="L20" s="30">
        <f>FC_TRA_DAVI_PA_E!L20+FC_TRA_DAVI_FR_E!L20</f>
        <v>0</v>
      </c>
      <c r="M20" s="30">
        <f>FC_TRA_DAVI_PA_E!M20+FC_TRA_DAVI_FR_E!M20</f>
        <v>0</v>
      </c>
      <c r="N20" s="30">
        <f>FC_TRA_DAVI_PA_E!N20+FC_TRA_DAVI_FR_E!N20</f>
        <v>0</v>
      </c>
      <c r="O20" s="30">
        <f>FC_TRA_DAVI_PA_E!O20+FC_TRA_DAVI_FR_E!O20</f>
        <v>0</v>
      </c>
      <c r="P20" s="30">
        <f>FC_TRA_DAVI_PA_E!P20+FC_TRA_DAVI_FR_E!P20</f>
        <v>0</v>
      </c>
      <c r="Q20" s="30">
        <f>FC_TRA_DAVI_PA_E!Q20+FC_TRA_DAVI_FR_E!Q20</f>
        <v>0</v>
      </c>
      <c r="R20" s="30">
        <f>FC_TRA_DAVI_PA_E!R20+FC_TRA_DAVI_FR_E!R20</f>
        <v>0</v>
      </c>
      <c r="S20" s="30">
        <f>FC_TRA_DAVI_PA_E!S20+FC_TRA_DAVI_FR_E!S20</f>
        <v>0</v>
      </c>
      <c r="T20" s="30">
        <f>FC_TRA_DAVI_PA_E!T20+FC_TRA_DAVI_FR_E!T20</f>
        <v>0</v>
      </c>
      <c r="U20" s="30">
        <f>FC_TRA_DAVI_PA_E!U20+FC_TRA_DAVI_FR_E!U20</f>
        <v>0</v>
      </c>
      <c r="V20" s="30">
        <f>FC_TRA_DAVI_PA_E!V20+FC_TRA_DAVI_FR_E!V20</f>
        <v>0</v>
      </c>
      <c r="W20" s="30">
        <f>FC_TRA_DAVI_PA_E!W20+FC_TRA_DAVI_FR_E!W20</f>
        <v>0</v>
      </c>
      <c r="X20" s="30">
        <f>FC_TRA_DAVI_PA_E!X20+FC_TRA_DAVI_FR_E!X20</f>
        <v>0</v>
      </c>
    </row>
    <row r="21" spans="1:24" ht="11.25" customHeight="1" x14ac:dyDescent="0.2">
      <c r="A21" s="22" t="s">
        <v>33</v>
      </c>
      <c r="B21" s="23" t="s">
        <v>34</v>
      </c>
      <c r="C21" s="30">
        <f>FC_TRA_DAVI_PA_E!C21+FC_TRA_DAVI_FR_E!C21</f>
        <v>0</v>
      </c>
      <c r="D21" s="30">
        <f>FC_TRA_DAVI_PA_E!D21+FC_TRA_DAVI_FR_E!D21</f>
        <v>0</v>
      </c>
      <c r="E21" s="30">
        <f>FC_TRA_DAVI_PA_E!E21+FC_TRA_DAVI_FR_E!E21</f>
        <v>0</v>
      </c>
      <c r="F21" s="30">
        <f>FC_TRA_DAVI_PA_E!F21+FC_TRA_DAVI_FR_E!F21</f>
        <v>0</v>
      </c>
      <c r="G21" s="30">
        <f>FC_TRA_DAVI_PA_E!G21+FC_TRA_DAVI_FR_E!G21</f>
        <v>0</v>
      </c>
      <c r="H21" s="30">
        <f>FC_TRA_DAVI_PA_E!H21+FC_TRA_DAVI_FR_E!H21</f>
        <v>0</v>
      </c>
      <c r="I21" s="30">
        <f>FC_TRA_DAVI_PA_E!I21+FC_TRA_DAVI_FR_E!I21</f>
        <v>0</v>
      </c>
      <c r="J21" s="30">
        <f>FC_TRA_DAVI_PA_E!J21+FC_TRA_DAVI_FR_E!J21</f>
        <v>0</v>
      </c>
      <c r="K21" s="30">
        <f>FC_TRA_DAVI_PA_E!K21+FC_TRA_DAVI_FR_E!K21</f>
        <v>0</v>
      </c>
      <c r="L21" s="30">
        <f>FC_TRA_DAVI_PA_E!L21+FC_TRA_DAVI_FR_E!L21</f>
        <v>0</v>
      </c>
      <c r="M21" s="30">
        <f>FC_TRA_DAVI_PA_E!M21+FC_TRA_DAVI_FR_E!M21</f>
        <v>0</v>
      </c>
      <c r="N21" s="30">
        <f>FC_TRA_DAVI_PA_E!N21+FC_TRA_DAVI_FR_E!N21</f>
        <v>0</v>
      </c>
      <c r="O21" s="30">
        <f>FC_TRA_DAVI_PA_E!O21+FC_TRA_DAVI_FR_E!O21</f>
        <v>0</v>
      </c>
      <c r="P21" s="30">
        <f>FC_TRA_DAVI_PA_E!P21+FC_TRA_DAVI_FR_E!P21</f>
        <v>0</v>
      </c>
      <c r="Q21" s="30">
        <f>FC_TRA_DAVI_PA_E!Q21+FC_TRA_DAVI_FR_E!Q21</f>
        <v>0</v>
      </c>
      <c r="R21" s="30">
        <f>FC_TRA_DAVI_PA_E!R21+FC_TRA_DAVI_FR_E!R21</f>
        <v>0</v>
      </c>
      <c r="S21" s="30">
        <f>FC_TRA_DAVI_PA_E!S21+FC_TRA_DAVI_FR_E!S21</f>
        <v>0</v>
      </c>
      <c r="T21" s="30">
        <f>FC_TRA_DAVI_PA_E!T21+FC_TRA_DAVI_FR_E!T21</f>
        <v>0</v>
      </c>
      <c r="U21" s="30">
        <f>FC_TRA_DAVI_PA_E!U21+FC_TRA_DAVI_FR_E!U21</f>
        <v>0</v>
      </c>
      <c r="V21" s="30">
        <f>FC_TRA_DAVI_PA_E!V21+FC_TRA_DAVI_FR_E!V21</f>
        <v>0</v>
      </c>
      <c r="W21" s="30">
        <f>FC_TRA_DAVI_PA_E!W21+FC_TRA_DAVI_FR_E!W21</f>
        <v>0</v>
      </c>
      <c r="X21" s="30">
        <f>FC_TRA_DAVI_PA_E!X21+FC_TRA_DAVI_FR_E!X21</f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" si="18">SUM(C23:C24)</f>
        <v>0</v>
      </c>
      <c r="D22" s="31">
        <f t="shared" ref="D22:W22" si="19">SUM(D23:D24)</f>
        <v>0</v>
      </c>
      <c r="E22" s="31">
        <f t="shared" si="19"/>
        <v>0</v>
      </c>
      <c r="F22" s="31">
        <f t="shared" si="19"/>
        <v>0</v>
      </c>
      <c r="G22" s="31">
        <f t="shared" si="19"/>
        <v>0</v>
      </c>
      <c r="H22" s="31">
        <f t="shared" si="19"/>
        <v>0</v>
      </c>
      <c r="I22" s="31">
        <f t="shared" si="19"/>
        <v>0</v>
      </c>
      <c r="J22" s="31">
        <f t="shared" si="19"/>
        <v>0</v>
      </c>
      <c r="K22" s="31">
        <f t="shared" si="19"/>
        <v>0</v>
      </c>
      <c r="L22" s="31">
        <f t="shared" si="19"/>
        <v>0</v>
      </c>
      <c r="M22" s="31">
        <f t="shared" si="19"/>
        <v>0</v>
      </c>
      <c r="N22" s="31">
        <f t="shared" si="19"/>
        <v>0</v>
      </c>
      <c r="O22" s="31">
        <f t="shared" si="19"/>
        <v>0</v>
      </c>
      <c r="P22" s="31">
        <f t="shared" si="19"/>
        <v>0</v>
      </c>
      <c r="Q22" s="31">
        <f t="shared" si="19"/>
        <v>0</v>
      </c>
      <c r="R22" s="31">
        <f t="shared" si="19"/>
        <v>0</v>
      </c>
      <c r="S22" s="31">
        <f t="shared" si="19"/>
        <v>0</v>
      </c>
      <c r="T22" s="31">
        <f t="shared" si="19"/>
        <v>0</v>
      </c>
      <c r="U22" s="31">
        <f t="shared" si="19"/>
        <v>0</v>
      </c>
      <c r="V22" s="31">
        <f t="shared" si="19"/>
        <v>0</v>
      </c>
      <c r="W22" s="31">
        <f t="shared" si="19"/>
        <v>0</v>
      </c>
      <c r="X22" s="31">
        <f t="shared" ref="X22" si="20">SUM(X23:X24)</f>
        <v>0</v>
      </c>
    </row>
    <row r="23" spans="1:24" ht="11.25" customHeight="1" x14ac:dyDescent="0.2">
      <c r="A23" s="22" t="s">
        <v>37</v>
      </c>
      <c r="B23" s="23" t="s">
        <v>38</v>
      </c>
      <c r="C23" s="30">
        <f>FC_TRA_DAVI_PA_E!C23+FC_TRA_DAVI_FR_E!C23</f>
        <v>0</v>
      </c>
      <c r="D23" s="30">
        <f>FC_TRA_DAVI_PA_E!D23+FC_TRA_DAVI_FR_E!D23</f>
        <v>0</v>
      </c>
      <c r="E23" s="30">
        <f>FC_TRA_DAVI_PA_E!E23+FC_TRA_DAVI_FR_E!E23</f>
        <v>0</v>
      </c>
      <c r="F23" s="30">
        <f>FC_TRA_DAVI_PA_E!F23+FC_TRA_DAVI_FR_E!F23</f>
        <v>0</v>
      </c>
      <c r="G23" s="30">
        <f>FC_TRA_DAVI_PA_E!G23+FC_TRA_DAVI_FR_E!G23</f>
        <v>0</v>
      </c>
      <c r="H23" s="30">
        <f>FC_TRA_DAVI_PA_E!H23+FC_TRA_DAVI_FR_E!H23</f>
        <v>0</v>
      </c>
      <c r="I23" s="30">
        <f>FC_TRA_DAVI_PA_E!I23+FC_TRA_DAVI_FR_E!I23</f>
        <v>0</v>
      </c>
      <c r="J23" s="30">
        <f>FC_TRA_DAVI_PA_E!J23+FC_TRA_DAVI_FR_E!J23</f>
        <v>0</v>
      </c>
      <c r="K23" s="30">
        <f>FC_TRA_DAVI_PA_E!K23+FC_TRA_DAVI_FR_E!K23</f>
        <v>0</v>
      </c>
      <c r="L23" s="30">
        <f>FC_TRA_DAVI_PA_E!L23+FC_TRA_DAVI_FR_E!L23</f>
        <v>0</v>
      </c>
      <c r="M23" s="30">
        <f>FC_TRA_DAVI_PA_E!M23+FC_TRA_DAVI_FR_E!M23</f>
        <v>0</v>
      </c>
      <c r="N23" s="30">
        <f>FC_TRA_DAVI_PA_E!N23+FC_TRA_DAVI_FR_E!N23</f>
        <v>0</v>
      </c>
      <c r="O23" s="30">
        <f>FC_TRA_DAVI_PA_E!O23+FC_TRA_DAVI_FR_E!O23</f>
        <v>0</v>
      </c>
      <c r="P23" s="30">
        <f>FC_TRA_DAVI_PA_E!P23+FC_TRA_DAVI_FR_E!P23</f>
        <v>0</v>
      </c>
      <c r="Q23" s="30">
        <f>FC_TRA_DAVI_PA_E!Q23+FC_TRA_DAVI_FR_E!Q23</f>
        <v>0</v>
      </c>
      <c r="R23" s="30">
        <f>FC_TRA_DAVI_PA_E!R23+FC_TRA_DAVI_FR_E!R23</f>
        <v>0</v>
      </c>
      <c r="S23" s="30">
        <f>FC_TRA_DAVI_PA_E!S23+FC_TRA_DAVI_FR_E!S23</f>
        <v>0</v>
      </c>
      <c r="T23" s="30">
        <f>FC_TRA_DAVI_PA_E!T23+FC_TRA_DAVI_FR_E!T23</f>
        <v>0</v>
      </c>
      <c r="U23" s="30">
        <f>FC_TRA_DAVI_PA_E!U23+FC_TRA_DAVI_FR_E!U23</f>
        <v>0</v>
      </c>
      <c r="V23" s="30">
        <f>FC_TRA_DAVI_PA_E!V23+FC_TRA_DAVI_FR_E!V23</f>
        <v>0</v>
      </c>
      <c r="W23" s="30">
        <f>FC_TRA_DAVI_PA_E!W23+FC_TRA_DAVI_FR_E!W23</f>
        <v>0</v>
      </c>
      <c r="X23" s="30">
        <f>FC_TRA_DAVI_PA_E!X23+FC_TRA_DAVI_FR_E!X23</f>
        <v>0</v>
      </c>
    </row>
    <row r="24" spans="1:24" ht="11.25" customHeight="1" x14ac:dyDescent="0.2">
      <c r="A24" s="22" t="s">
        <v>39</v>
      </c>
      <c r="B24" s="23" t="s">
        <v>40</v>
      </c>
      <c r="C24" s="30">
        <f>FC_TRA_DAVI_PA_E!C24+FC_TRA_DAVI_FR_E!C24</f>
        <v>0</v>
      </c>
      <c r="D24" s="30">
        <f>FC_TRA_DAVI_PA_E!D24+FC_TRA_DAVI_FR_E!D24</f>
        <v>0</v>
      </c>
      <c r="E24" s="30">
        <f>FC_TRA_DAVI_PA_E!E24+FC_TRA_DAVI_FR_E!E24</f>
        <v>0</v>
      </c>
      <c r="F24" s="30">
        <f>FC_TRA_DAVI_PA_E!F24+FC_TRA_DAVI_FR_E!F24</f>
        <v>0</v>
      </c>
      <c r="G24" s="30">
        <f>FC_TRA_DAVI_PA_E!G24+FC_TRA_DAVI_FR_E!G24</f>
        <v>0</v>
      </c>
      <c r="H24" s="30">
        <f>FC_TRA_DAVI_PA_E!H24+FC_TRA_DAVI_FR_E!H24</f>
        <v>0</v>
      </c>
      <c r="I24" s="30">
        <f>FC_TRA_DAVI_PA_E!I24+FC_TRA_DAVI_FR_E!I24</f>
        <v>0</v>
      </c>
      <c r="J24" s="30">
        <f>FC_TRA_DAVI_PA_E!J24+FC_TRA_DAVI_FR_E!J24</f>
        <v>0</v>
      </c>
      <c r="K24" s="30">
        <f>FC_TRA_DAVI_PA_E!K24+FC_TRA_DAVI_FR_E!K24</f>
        <v>0</v>
      </c>
      <c r="L24" s="30">
        <f>FC_TRA_DAVI_PA_E!L24+FC_TRA_DAVI_FR_E!L24</f>
        <v>0</v>
      </c>
      <c r="M24" s="30">
        <f>FC_TRA_DAVI_PA_E!M24+FC_TRA_DAVI_FR_E!M24</f>
        <v>0</v>
      </c>
      <c r="N24" s="30">
        <f>FC_TRA_DAVI_PA_E!N24+FC_TRA_DAVI_FR_E!N24</f>
        <v>0</v>
      </c>
      <c r="O24" s="30">
        <f>FC_TRA_DAVI_PA_E!O24+FC_TRA_DAVI_FR_E!O24</f>
        <v>0</v>
      </c>
      <c r="P24" s="30">
        <f>FC_TRA_DAVI_PA_E!P24+FC_TRA_DAVI_FR_E!P24</f>
        <v>0</v>
      </c>
      <c r="Q24" s="30">
        <f>FC_TRA_DAVI_PA_E!Q24+FC_TRA_DAVI_FR_E!Q24</f>
        <v>0</v>
      </c>
      <c r="R24" s="30">
        <f>FC_TRA_DAVI_PA_E!R24+FC_TRA_DAVI_FR_E!R24</f>
        <v>0</v>
      </c>
      <c r="S24" s="30">
        <f>FC_TRA_DAVI_PA_E!S24+FC_TRA_DAVI_FR_E!S24</f>
        <v>0</v>
      </c>
      <c r="T24" s="30">
        <f>FC_TRA_DAVI_PA_E!T24+FC_TRA_DAVI_FR_E!T24</f>
        <v>0</v>
      </c>
      <c r="U24" s="30">
        <f>FC_TRA_DAVI_PA_E!U24+FC_TRA_DAVI_FR_E!U24</f>
        <v>0</v>
      </c>
      <c r="V24" s="30">
        <f>FC_TRA_DAVI_PA_E!V24+FC_TRA_DAVI_FR_E!V24</f>
        <v>0</v>
      </c>
      <c r="W24" s="30">
        <f>FC_TRA_DAVI_PA_E!W24+FC_TRA_DAVI_FR_E!W24</f>
        <v>0</v>
      </c>
      <c r="X24" s="30">
        <f>FC_TRA_DAVI_PA_E!X24+FC_TRA_DAVI_FR_E!X24</f>
        <v>0</v>
      </c>
    </row>
    <row r="25" spans="1:24" ht="11.25" customHeight="1" x14ac:dyDescent="0.2">
      <c r="A25" s="24" t="s">
        <v>41</v>
      </c>
      <c r="B25" s="25" t="s">
        <v>42</v>
      </c>
      <c r="C25" s="31">
        <f>FC_TRA_DAVI_PA_E!C25+FC_TRA_DAVI_FR_E!C25</f>
        <v>0</v>
      </c>
      <c r="D25" s="31">
        <f>FC_TRA_DAVI_PA_E!D25+FC_TRA_DAVI_FR_E!D25</f>
        <v>0</v>
      </c>
      <c r="E25" s="31">
        <f>FC_TRA_DAVI_PA_E!E25+FC_TRA_DAVI_FR_E!E25</f>
        <v>0</v>
      </c>
      <c r="F25" s="31">
        <f>FC_TRA_DAVI_PA_E!F25+FC_TRA_DAVI_FR_E!F25</f>
        <v>0</v>
      </c>
      <c r="G25" s="31">
        <f>FC_TRA_DAVI_PA_E!G25+FC_TRA_DAVI_FR_E!G25</f>
        <v>0</v>
      </c>
      <c r="H25" s="31">
        <f>FC_TRA_DAVI_PA_E!H25+FC_TRA_DAVI_FR_E!H25</f>
        <v>0</v>
      </c>
      <c r="I25" s="31">
        <f>FC_TRA_DAVI_PA_E!I25+FC_TRA_DAVI_FR_E!I25</f>
        <v>0</v>
      </c>
      <c r="J25" s="31">
        <f>FC_TRA_DAVI_PA_E!J25+FC_TRA_DAVI_FR_E!J25</f>
        <v>0</v>
      </c>
      <c r="K25" s="31">
        <f>FC_TRA_DAVI_PA_E!K25+FC_TRA_DAVI_FR_E!K25</f>
        <v>0</v>
      </c>
      <c r="L25" s="31">
        <f>FC_TRA_DAVI_PA_E!L25+FC_TRA_DAVI_FR_E!L25</f>
        <v>0</v>
      </c>
      <c r="M25" s="31">
        <f>FC_TRA_DAVI_PA_E!M25+FC_TRA_DAVI_FR_E!M25</f>
        <v>0</v>
      </c>
      <c r="N25" s="31">
        <f>FC_TRA_DAVI_PA_E!N25+FC_TRA_DAVI_FR_E!N25</f>
        <v>0</v>
      </c>
      <c r="O25" s="31">
        <f>FC_TRA_DAVI_PA_E!O25+FC_TRA_DAVI_FR_E!O25</f>
        <v>0</v>
      </c>
      <c r="P25" s="31">
        <f>FC_TRA_DAVI_PA_E!P25+FC_TRA_DAVI_FR_E!P25</f>
        <v>0</v>
      </c>
      <c r="Q25" s="31">
        <f>FC_TRA_DAVI_PA_E!Q25+FC_TRA_DAVI_FR_E!Q25</f>
        <v>0</v>
      </c>
      <c r="R25" s="31">
        <f>FC_TRA_DAVI_PA_E!R25+FC_TRA_DAVI_FR_E!R25</f>
        <v>0</v>
      </c>
      <c r="S25" s="31">
        <f>FC_TRA_DAVI_PA_E!S25+FC_TRA_DAVI_FR_E!S25</f>
        <v>0</v>
      </c>
      <c r="T25" s="31">
        <f>FC_TRA_DAVI_PA_E!T25+FC_TRA_DAVI_FR_E!T25</f>
        <v>0</v>
      </c>
      <c r="U25" s="31">
        <f>FC_TRA_DAVI_PA_E!U25+FC_TRA_DAVI_FR_E!U25</f>
        <v>0</v>
      </c>
      <c r="V25" s="31">
        <f>FC_TRA_DAVI_PA_E!V25+FC_TRA_DAVI_FR_E!V25</f>
        <v>0</v>
      </c>
      <c r="W25" s="31">
        <f>FC_TRA_DAVI_PA_E!W25+FC_TRA_DAVI_FR_E!W25</f>
        <v>0</v>
      </c>
      <c r="X25" s="31">
        <f>FC_TRA_DAVI_PA_E!X25+FC_TRA_DAVI_FR_E!X25</f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21">SUM(C27,C33)</f>
        <v>5686.3791057609633</v>
      </c>
      <c r="D26" s="31">
        <f t="shared" ref="D26:W26" si="22">SUM(D27,D33)</f>
        <v>5545.0557179707657</v>
      </c>
      <c r="E26" s="31">
        <f t="shared" si="22"/>
        <v>5200.7050730868441</v>
      </c>
      <c r="F26" s="31">
        <f t="shared" si="22"/>
        <v>5240.63430782459</v>
      </c>
      <c r="G26" s="31">
        <f t="shared" si="22"/>
        <v>5429.479707652622</v>
      </c>
      <c r="H26" s="31">
        <f t="shared" si="22"/>
        <v>5803.8972484952692</v>
      </c>
      <c r="I26" s="31">
        <f t="shared" si="22"/>
        <v>5939.7905417024931</v>
      </c>
      <c r="J26" s="31">
        <f t="shared" si="22"/>
        <v>6224.5831470335324</v>
      </c>
      <c r="K26" s="31">
        <f t="shared" si="22"/>
        <v>6026.92287188306</v>
      </c>
      <c r="L26" s="31">
        <f t="shared" si="22"/>
        <v>5465.6849527085124</v>
      </c>
      <c r="M26" s="31">
        <f t="shared" si="22"/>
        <v>5623.6128976784166</v>
      </c>
      <c r="N26" s="31">
        <f t="shared" si="22"/>
        <v>5975.4164230438528</v>
      </c>
      <c r="O26" s="31">
        <f t="shared" si="22"/>
        <v>5532.8680137575247</v>
      </c>
      <c r="P26" s="31">
        <f t="shared" si="22"/>
        <v>5170.4983662940658</v>
      </c>
      <c r="Q26" s="31">
        <f t="shared" si="22"/>
        <v>5195.4834049871015</v>
      </c>
      <c r="R26" s="31">
        <f t="shared" si="22"/>
        <v>5397.1139294926916</v>
      </c>
      <c r="S26" s="31">
        <f t="shared" si="22"/>
        <v>5718.8696474634571</v>
      </c>
      <c r="T26" s="31">
        <f t="shared" si="22"/>
        <v>5977.528632846087</v>
      </c>
      <c r="U26" s="31">
        <f t="shared" si="22"/>
        <v>6242.2380911435948</v>
      </c>
      <c r="V26" s="31">
        <f t="shared" si="22"/>
        <v>6481.0827171109186</v>
      </c>
      <c r="W26" s="31">
        <f t="shared" si="22"/>
        <v>3011.3116938950989</v>
      </c>
      <c r="X26" s="31">
        <f t="shared" ref="X26" si="23">SUM(X27,X33)</f>
        <v>4256.1234737747209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" si="24">SUM(C28:C32)</f>
        <v>0</v>
      </c>
      <c r="D27" s="42">
        <f t="shared" ref="D27:W27" si="25">SUM(D28:D32)</f>
        <v>0</v>
      </c>
      <c r="E27" s="42">
        <f t="shared" si="25"/>
        <v>0</v>
      </c>
      <c r="F27" s="42">
        <f t="shared" si="25"/>
        <v>0</v>
      </c>
      <c r="G27" s="42">
        <f t="shared" si="25"/>
        <v>0</v>
      </c>
      <c r="H27" s="42">
        <f t="shared" si="25"/>
        <v>0</v>
      </c>
      <c r="I27" s="42">
        <f t="shared" si="25"/>
        <v>0</v>
      </c>
      <c r="J27" s="42">
        <f t="shared" si="25"/>
        <v>0</v>
      </c>
      <c r="K27" s="42">
        <f t="shared" si="25"/>
        <v>0</v>
      </c>
      <c r="L27" s="42">
        <f t="shared" si="25"/>
        <v>0</v>
      </c>
      <c r="M27" s="42">
        <f t="shared" si="25"/>
        <v>0</v>
      </c>
      <c r="N27" s="42">
        <f t="shared" si="25"/>
        <v>0</v>
      </c>
      <c r="O27" s="42">
        <f t="shared" si="25"/>
        <v>0</v>
      </c>
      <c r="P27" s="42">
        <f t="shared" si="25"/>
        <v>0</v>
      </c>
      <c r="Q27" s="42">
        <f t="shared" si="25"/>
        <v>0</v>
      </c>
      <c r="R27" s="42">
        <f t="shared" si="25"/>
        <v>0</v>
      </c>
      <c r="S27" s="42">
        <f t="shared" si="25"/>
        <v>0</v>
      </c>
      <c r="T27" s="42">
        <f t="shared" si="25"/>
        <v>0</v>
      </c>
      <c r="U27" s="42">
        <f t="shared" si="25"/>
        <v>0</v>
      </c>
      <c r="V27" s="42">
        <f t="shared" si="25"/>
        <v>0</v>
      </c>
      <c r="W27" s="42">
        <f t="shared" si="25"/>
        <v>0</v>
      </c>
      <c r="X27" s="42">
        <f t="shared" ref="X27" si="26">SUM(X28:X32)</f>
        <v>0</v>
      </c>
    </row>
    <row r="28" spans="1:24" ht="11.25" customHeight="1" x14ac:dyDescent="0.2">
      <c r="A28" s="39" t="s">
        <v>45</v>
      </c>
      <c r="B28" s="23" t="s">
        <v>46</v>
      </c>
      <c r="C28" s="30">
        <f>FC_TRA_DAVI_PA_E!C28+FC_TRA_DAVI_FR_E!C28</f>
        <v>0</v>
      </c>
      <c r="D28" s="30">
        <f>FC_TRA_DAVI_PA_E!D28+FC_TRA_DAVI_FR_E!D28</f>
        <v>0</v>
      </c>
      <c r="E28" s="30">
        <f>FC_TRA_DAVI_PA_E!E28+FC_TRA_DAVI_FR_E!E28</f>
        <v>0</v>
      </c>
      <c r="F28" s="30">
        <f>FC_TRA_DAVI_PA_E!F28+FC_TRA_DAVI_FR_E!F28</f>
        <v>0</v>
      </c>
      <c r="G28" s="30">
        <f>FC_TRA_DAVI_PA_E!G28+FC_TRA_DAVI_FR_E!G28</f>
        <v>0</v>
      </c>
      <c r="H28" s="30">
        <f>FC_TRA_DAVI_PA_E!H28+FC_TRA_DAVI_FR_E!H28</f>
        <v>0</v>
      </c>
      <c r="I28" s="30">
        <f>FC_TRA_DAVI_PA_E!I28+FC_TRA_DAVI_FR_E!I28</f>
        <v>0</v>
      </c>
      <c r="J28" s="30">
        <f>FC_TRA_DAVI_PA_E!J28+FC_TRA_DAVI_FR_E!J28</f>
        <v>0</v>
      </c>
      <c r="K28" s="30">
        <f>FC_TRA_DAVI_PA_E!K28+FC_TRA_DAVI_FR_E!K28</f>
        <v>0</v>
      </c>
      <c r="L28" s="30">
        <f>FC_TRA_DAVI_PA_E!L28+FC_TRA_DAVI_FR_E!L28</f>
        <v>0</v>
      </c>
      <c r="M28" s="30">
        <f>FC_TRA_DAVI_PA_E!M28+FC_TRA_DAVI_FR_E!M28</f>
        <v>0</v>
      </c>
      <c r="N28" s="30">
        <f>FC_TRA_DAVI_PA_E!N28+FC_TRA_DAVI_FR_E!N28</f>
        <v>0</v>
      </c>
      <c r="O28" s="30">
        <f>FC_TRA_DAVI_PA_E!O28+FC_TRA_DAVI_FR_E!O28</f>
        <v>0</v>
      </c>
      <c r="P28" s="30">
        <f>FC_TRA_DAVI_PA_E!P28+FC_TRA_DAVI_FR_E!P28</f>
        <v>0</v>
      </c>
      <c r="Q28" s="30">
        <f>FC_TRA_DAVI_PA_E!Q28+FC_TRA_DAVI_FR_E!Q28</f>
        <v>0</v>
      </c>
      <c r="R28" s="30">
        <f>FC_TRA_DAVI_PA_E!R28+FC_TRA_DAVI_FR_E!R28</f>
        <v>0</v>
      </c>
      <c r="S28" s="30">
        <f>FC_TRA_DAVI_PA_E!S28+FC_TRA_DAVI_FR_E!S28</f>
        <v>0</v>
      </c>
      <c r="T28" s="30">
        <f>FC_TRA_DAVI_PA_E!T28+FC_TRA_DAVI_FR_E!T28</f>
        <v>0</v>
      </c>
      <c r="U28" s="30">
        <f>FC_TRA_DAVI_PA_E!U28+FC_TRA_DAVI_FR_E!U28</f>
        <v>0</v>
      </c>
      <c r="V28" s="30">
        <f>FC_TRA_DAVI_PA_E!V28+FC_TRA_DAVI_FR_E!V28</f>
        <v>0</v>
      </c>
      <c r="W28" s="30">
        <f>FC_TRA_DAVI_PA_E!W28+FC_TRA_DAVI_FR_E!W28</f>
        <v>0</v>
      </c>
      <c r="X28" s="30">
        <f>FC_TRA_DAVI_PA_E!X28+FC_TRA_DAVI_FR_E!X28</f>
        <v>0</v>
      </c>
    </row>
    <row r="29" spans="1:24" ht="11.25" customHeight="1" x14ac:dyDescent="0.2">
      <c r="A29" s="39" t="s">
        <v>47</v>
      </c>
      <c r="B29" s="23" t="s">
        <v>48</v>
      </c>
      <c r="C29" s="30">
        <f>FC_TRA_DAVI_PA_E!C29+FC_TRA_DAVI_FR_E!C29</f>
        <v>0</v>
      </c>
      <c r="D29" s="30">
        <f>FC_TRA_DAVI_PA_E!D29+FC_TRA_DAVI_FR_E!D29</f>
        <v>0</v>
      </c>
      <c r="E29" s="30">
        <f>FC_TRA_DAVI_PA_E!E29+FC_TRA_DAVI_FR_E!E29</f>
        <v>0</v>
      </c>
      <c r="F29" s="30">
        <f>FC_TRA_DAVI_PA_E!F29+FC_TRA_DAVI_FR_E!F29</f>
        <v>0</v>
      </c>
      <c r="G29" s="30">
        <f>FC_TRA_DAVI_PA_E!G29+FC_TRA_DAVI_FR_E!G29</f>
        <v>0</v>
      </c>
      <c r="H29" s="30">
        <f>FC_TRA_DAVI_PA_E!H29+FC_TRA_DAVI_FR_E!H29</f>
        <v>0</v>
      </c>
      <c r="I29" s="30">
        <f>FC_TRA_DAVI_PA_E!I29+FC_TRA_DAVI_FR_E!I29</f>
        <v>0</v>
      </c>
      <c r="J29" s="30">
        <f>FC_TRA_DAVI_PA_E!J29+FC_TRA_DAVI_FR_E!J29</f>
        <v>0</v>
      </c>
      <c r="K29" s="30">
        <f>FC_TRA_DAVI_PA_E!K29+FC_TRA_DAVI_FR_E!K29</f>
        <v>0</v>
      </c>
      <c r="L29" s="30">
        <f>FC_TRA_DAVI_PA_E!L29+FC_TRA_DAVI_FR_E!L29</f>
        <v>0</v>
      </c>
      <c r="M29" s="30">
        <f>FC_TRA_DAVI_PA_E!M29+FC_TRA_DAVI_FR_E!M29</f>
        <v>0</v>
      </c>
      <c r="N29" s="30">
        <f>FC_TRA_DAVI_PA_E!N29+FC_TRA_DAVI_FR_E!N29</f>
        <v>0</v>
      </c>
      <c r="O29" s="30">
        <f>FC_TRA_DAVI_PA_E!O29+FC_TRA_DAVI_FR_E!O29</f>
        <v>0</v>
      </c>
      <c r="P29" s="30">
        <f>FC_TRA_DAVI_PA_E!P29+FC_TRA_DAVI_FR_E!P29</f>
        <v>0</v>
      </c>
      <c r="Q29" s="30">
        <f>FC_TRA_DAVI_PA_E!Q29+FC_TRA_DAVI_FR_E!Q29</f>
        <v>0</v>
      </c>
      <c r="R29" s="30">
        <f>FC_TRA_DAVI_PA_E!R29+FC_TRA_DAVI_FR_E!R29</f>
        <v>0</v>
      </c>
      <c r="S29" s="30">
        <f>FC_TRA_DAVI_PA_E!S29+FC_TRA_DAVI_FR_E!S29</f>
        <v>0</v>
      </c>
      <c r="T29" s="30">
        <f>FC_TRA_DAVI_PA_E!T29+FC_TRA_DAVI_FR_E!T29</f>
        <v>0</v>
      </c>
      <c r="U29" s="30">
        <f>FC_TRA_DAVI_PA_E!U29+FC_TRA_DAVI_FR_E!U29</f>
        <v>0</v>
      </c>
      <c r="V29" s="30">
        <f>FC_TRA_DAVI_PA_E!V29+FC_TRA_DAVI_FR_E!V29</f>
        <v>0</v>
      </c>
      <c r="W29" s="30">
        <f>FC_TRA_DAVI_PA_E!W29+FC_TRA_DAVI_FR_E!W29</f>
        <v>0</v>
      </c>
      <c r="X29" s="30">
        <f>FC_TRA_DAVI_PA_E!X29+FC_TRA_DAVI_FR_E!X29</f>
        <v>0</v>
      </c>
    </row>
    <row r="30" spans="1:24" ht="11.25" customHeight="1" x14ac:dyDescent="0.2">
      <c r="A30" s="39" t="s">
        <v>49</v>
      </c>
      <c r="B30" s="23" t="s">
        <v>50</v>
      </c>
      <c r="C30" s="30">
        <f>FC_TRA_DAVI_PA_E!C30+FC_TRA_DAVI_FR_E!C30</f>
        <v>0</v>
      </c>
      <c r="D30" s="30">
        <f>FC_TRA_DAVI_PA_E!D30+FC_TRA_DAVI_FR_E!D30</f>
        <v>0</v>
      </c>
      <c r="E30" s="30">
        <f>FC_TRA_DAVI_PA_E!E30+FC_TRA_DAVI_FR_E!E30</f>
        <v>0</v>
      </c>
      <c r="F30" s="30">
        <f>FC_TRA_DAVI_PA_E!F30+FC_TRA_DAVI_FR_E!F30</f>
        <v>0</v>
      </c>
      <c r="G30" s="30">
        <f>FC_TRA_DAVI_PA_E!G30+FC_TRA_DAVI_FR_E!G30</f>
        <v>0</v>
      </c>
      <c r="H30" s="30">
        <f>FC_TRA_DAVI_PA_E!H30+FC_TRA_DAVI_FR_E!H30</f>
        <v>0</v>
      </c>
      <c r="I30" s="30">
        <f>FC_TRA_DAVI_PA_E!I30+FC_TRA_DAVI_FR_E!I30</f>
        <v>0</v>
      </c>
      <c r="J30" s="30">
        <f>FC_TRA_DAVI_PA_E!J30+FC_TRA_DAVI_FR_E!J30</f>
        <v>0</v>
      </c>
      <c r="K30" s="30">
        <f>FC_TRA_DAVI_PA_E!K30+FC_TRA_DAVI_FR_E!K30</f>
        <v>0</v>
      </c>
      <c r="L30" s="30">
        <f>FC_TRA_DAVI_PA_E!L30+FC_TRA_DAVI_FR_E!L30</f>
        <v>0</v>
      </c>
      <c r="M30" s="30">
        <f>FC_TRA_DAVI_PA_E!M30+FC_TRA_DAVI_FR_E!M30</f>
        <v>0</v>
      </c>
      <c r="N30" s="30">
        <f>FC_TRA_DAVI_PA_E!N30+FC_TRA_DAVI_FR_E!N30</f>
        <v>0</v>
      </c>
      <c r="O30" s="30">
        <f>FC_TRA_DAVI_PA_E!O30+FC_TRA_DAVI_FR_E!O30</f>
        <v>0</v>
      </c>
      <c r="P30" s="30">
        <f>FC_TRA_DAVI_PA_E!P30+FC_TRA_DAVI_FR_E!P30</f>
        <v>0</v>
      </c>
      <c r="Q30" s="30">
        <f>FC_TRA_DAVI_PA_E!Q30+FC_TRA_DAVI_FR_E!Q30</f>
        <v>0</v>
      </c>
      <c r="R30" s="30">
        <f>FC_TRA_DAVI_PA_E!R30+FC_TRA_DAVI_FR_E!R30</f>
        <v>0</v>
      </c>
      <c r="S30" s="30">
        <f>FC_TRA_DAVI_PA_E!S30+FC_TRA_DAVI_FR_E!S30</f>
        <v>0</v>
      </c>
      <c r="T30" s="30">
        <f>FC_TRA_DAVI_PA_E!T30+FC_TRA_DAVI_FR_E!T30</f>
        <v>0</v>
      </c>
      <c r="U30" s="30">
        <f>FC_TRA_DAVI_PA_E!U30+FC_TRA_DAVI_FR_E!U30</f>
        <v>0</v>
      </c>
      <c r="V30" s="30">
        <f>FC_TRA_DAVI_PA_E!V30+FC_TRA_DAVI_FR_E!V30</f>
        <v>0</v>
      </c>
      <c r="W30" s="30">
        <f>FC_TRA_DAVI_PA_E!W30+FC_TRA_DAVI_FR_E!W30</f>
        <v>0</v>
      </c>
      <c r="X30" s="30">
        <f>FC_TRA_DAVI_PA_E!X30+FC_TRA_DAVI_FR_E!X30</f>
        <v>0</v>
      </c>
    </row>
    <row r="31" spans="1:24" ht="11.25" customHeight="1" x14ac:dyDescent="0.2">
      <c r="A31" s="39" t="s">
        <v>51</v>
      </c>
      <c r="B31" s="23" t="s">
        <v>52</v>
      </c>
      <c r="C31" s="30">
        <f>FC_TRA_DAVI_PA_E!C31+FC_TRA_DAVI_FR_E!C31</f>
        <v>0</v>
      </c>
      <c r="D31" s="30">
        <f>FC_TRA_DAVI_PA_E!D31+FC_TRA_DAVI_FR_E!D31</f>
        <v>0</v>
      </c>
      <c r="E31" s="30">
        <f>FC_TRA_DAVI_PA_E!E31+FC_TRA_DAVI_FR_E!E31</f>
        <v>0</v>
      </c>
      <c r="F31" s="30">
        <f>FC_TRA_DAVI_PA_E!F31+FC_TRA_DAVI_FR_E!F31</f>
        <v>0</v>
      </c>
      <c r="G31" s="30">
        <f>FC_TRA_DAVI_PA_E!G31+FC_TRA_DAVI_FR_E!G31</f>
        <v>0</v>
      </c>
      <c r="H31" s="30">
        <f>FC_TRA_DAVI_PA_E!H31+FC_TRA_DAVI_FR_E!H31</f>
        <v>0</v>
      </c>
      <c r="I31" s="30">
        <f>FC_TRA_DAVI_PA_E!I31+FC_TRA_DAVI_FR_E!I31</f>
        <v>0</v>
      </c>
      <c r="J31" s="30">
        <f>FC_TRA_DAVI_PA_E!J31+FC_TRA_DAVI_FR_E!J31</f>
        <v>0</v>
      </c>
      <c r="K31" s="30">
        <f>FC_TRA_DAVI_PA_E!K31+FC_TRA_DAVI_FR_E!K31</f>
        <v>0</v>
      </c>
      <c r="L31" s="30">
        <f>FC_TRA_DAVI_PA_E!L31+FC_TRA_DAVI_FR_E!L31</f>
        <v>0</v>
      </c>
      <c r="M31" s="30">
        <f>FC_TRA_DAVI_PA_E!M31+FC_TRA_DAVI_FR_E!M31</f>
        <v>0</v>
      </c>
      <c r="N31" s="30">
        <f>FC_TRA_DAVI_PA_E!N31+FC_TRA_DAVI_FR_E!N31</f>
        <v>0</v>
      </c>
      <c r="O31" s="30">
        <f>FC_TRA_DAVI_PA_E!O31+FC_TRA_DAVI_FR_E!O31</f>
        <v>0</v>
      </c>
      <c r="P31" s="30">
        <f>FC_TRA_DAVI_PA_E!P31+FC_TRA_DAVI_FR_E!P31</f>
        <v>0</v>
      </c>
      <c r="Q31" s="30">
        <f>FC_TRA_DAVI_PA_E!Q31+FC_TRA_DAVI_FR_E!Q31</f>
        <v>0</v>
      </c>
      <c r="R31" s="30">
        <f>FC_TRA_DAVI_PA_E!R31+FC_TRA_DAVI_FR_E!R31</f>
        <v>0</v>
      </c>
      <c r="S31" s="30">
        <f>FC_TRA_DAVI_PA_E!S31+FC_TRA_DAVI_FR_E!S31</f>
        <v>0</v>
      </c>
      <c r="T31" s="30">
        <f>FC_TRA_DAVI_PA_E!T31+FC_TRA_DAVI_FR_E!T31</f>
        <v>0</v>
      </c>
      <c r="U31" s="30">
        <f>FC_TRA_DAVI_PA_E!U31+FC_TRA_DAVI_FR_E!U31</f>
        <v>0</v>
      </c>
      <c r="V31" s="30">
        <f>FC_TRA_DAVI_PA_E!V31+FC_TRA_DAVI_FR_E!V31</f>
        <v>0</v>
      </c>
      <c r="W31" s="30">
        <f>FC_TRA_DAVI_PA_E!W31+FC_TRA_DAVI_FR_E!W31</f>
        <v>0</v>
      </c>
      <c r="X31" s="30">
        <f>FC_TRA_DAVI_PA_E!X31+FC_TRA_DAVI_FR_E!X31</f>
        <v>0</v>
      </c>
    </row>
    <row r="32" spans="1:24" ht="11.25" customHeight="1" x14ac:dyDescent="0.2">
      <c r="A32" s="39" t="s">
        <v>53</v>
      </c>
      <c r="B32" s="23" t="s">
        <v>54</v>
      </c>
      <c r="C32" s="30">
        <f>FC_TRA_DAVI_PA_E!C32+FC_TRA_DAVI_FR_E!C32</f>
        <v>0</v>
      </c>
      <c r="D32" s="30">
        <f>FC_TRA_DAVI_PA_E!D32+FC_TRA_DAVI_FR_E!D32</f>
        <v>0</v>
      </c>
      <c r="E32" s="30">
        <f>FC_TRA_DAVI_PA_E!E32+FC_TRA_DAVI_FR_E!E32</f>
        <v>0</v>
      </c>
      <c r="F32" s="30">
        <f>FC_TRA_DAVI_PA_E!F32+FC_TRA_DAVI_FR_E!F32</f>
        <v>0</v>
      </c>
      <c r="G32" s="30">
        <f>FC_TRA_DAVI_PA_E!G32+FC_TRA_DAVI_FR_E!G32</f>
        <v>0</v>
      </c>
      <c r="H32" s="30">
        <f>FC_TRA_DAVI_PA_E!H32+FC_TRA_DAVI_FR_E!H32</f>
        <v>0</v>
      </c>
      <c r="I32" s="30">
        <f>FC_TRA_DAVI_PA_E!I32+FC_TRA_DAVI_FR_E!I32</f>
        <v>0</v>
      </c>
      <c r="J32" s="30">
        <f>FC_TRA_DAVI_PA_E!J32+FC_TRA_DAVI_FR_E!J32</f>
        <v>0</v>
      </c>
      <c r="K32" s="30">
        <f>FC_TRA_DAVI_PA_E!K32+FC_TRA_DAVI_FR_E!K32</f>
        <v>0</v>
      </c>
      <c r="L32" s="30">
        <f>FC_TRA_DAVI_PA_E!L32+FC_TRA_DAVI_FR_E!L32</f>
        <v>0</v>
      </c>
      <c r="M32" s="30">
        <f>FC_TRA_DAVI_PA_E!M32+FC_TRA_DAVI_FR_E!M32</f>
        <v>0</v>
      </c>
      <c r="N32" s="30">
        <f>FC_TRA_DAVI_PA_E!N32+FC_TRA_DAVI_FR_E!N32</f>
        <v>0</v>
      </c>
      <c r="O32" s="30">
        <f>FC_TRA_DAVI_PA_E!O32+FC_TRA_DAVI_FR_E!O32</f>
        <v>0</v>
      </c>
      <c r="P32" s="30">
        <f>FC_TRA_DAVI_PA_E!P32+FC_TRA_DAVI_FR_E!P32</f>
        <v>0</v>
      </c>
      <c r="Q32" s="30">
        <f>FC_TRA_DAVI_PA_E!Q32+FC_TRA_DAVI_FR_E!Q32</f>
        <v>0</v>
      </c>
      <c r="R32" s="30">
        <f>FC_TRA_DAVI_PA_E!R32+FC_TRA_DAVI_FR_E!R32</f>
        <v>0</v>
      </c>
      <c r="S32" s="30">
        <f>FC_TRA_DAVI_PA_E!S32+FC_TRA_DAVI_FR_E!S32</f>
        <v>0</v>
      </c>
      <c r="T32" s="30">
        <f>FC_TRA_DAVI_PA_E!T32+FC_TRA_DAVI_FR_E!T32</f>
        <v>0</v>
      </c>
      <c r="U32" s="30">
        <f>FC_TRA_DAVI_PA_E!U32+FC_TRA_DAVI_FR_E!U32</f>
        <v>0</v>
      </c>
      <c r="V32" s="30">
        <f>FC_TRA_DAVI_PA_E!V32+FC_TRA_DAVI_FR_E!V32</f>
        <v>0</v>
      </c>
      <c r="W32" s="30">
        <f>FC_TRA_DAVI_PA_E!W32+FC_TRA_DAVI_FR_E!W32</f>
        <v>0</v>
      </c>
      <c r="X32" s="30">
        <f>FC_TRA_DAVI_PA_E!X32+FC_TRA_DAVI_FR_E!X32</f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" si="27">SUM(C34:C50)</f>
        <v>5686.3791057609633</v>
      </c>
      <c r="D33" s="42">
        <f t="shared" ref="D33:W33" si="28">SUM(D34:D50)</f>
        <v>5545.0557179707657</v>
      </c>
      <c r="E33" s="42">
        <f t="shared" si="28"/>
        <v>5200.7050730868441</v>
      </c>
      <c r="F33" s="42">
        <f t="shared" si="28"/>
        <v>5240.63430782459</v>
      </c>
      <c r="G33" s="42">
        <f t="shared" si="28"/>
        <v>5429.479707652622</v>
      </c>
      <c r="H33" s="42">
        <f t="shared" si="28"/>
        <v>5803.8972484952692</v>
      </c>
      <c r="I33" s="42">
        <f t="shared" si="28"/>
        <v>5939.7905417024931</v>
      </c>
      <c r="J33" s="42">
        <f t="shared" si="28"/>
        <v>6224.5831470335324</v>
      </c>
      <c r="K33" s="42">
        <f t="shared" si="28"/>
        <v>6026.92287188306</v>
      </c>
      <c r="L33" s="42">
        <f t="shared" si="28"/>
        <v>5465.6849527085124</v>
      </c>
      <c r="M33" s="42">
        <f t="shared" si="28"/>
        <v>5623.6128976784166</v>
      </c>
      <c r="N33" s="42">
        <f t="shared" si="28"/>
        <v>5975.4164230438528</v>
      </c>
      <c r="O33" s="42">
        <f t="shared" si="28"/>
        <v>5532.8680137575247</v>
      </c>
      <c r="P33" s="42">
        <f t="shared" si="28"/>
        <v>5170.4983662940658</v>
      </c>
      <c r="Q33" s="42">
        <f t="shared" si="28"/>
        <v>5195.4834049871015</v>
      </c>
      <c r="R33" s="42">
        <f t="shared" si="28"/>
        <v>5397.1139294926916</v>
      </c>
      <c r="S33" s="42">
        <f t="shared" si="28"/>
        <v>5718.8696474634571</v>
      </c>
      <c r="T33" s="42">
        <f t="shared" si="28"/>
        <v>5977.528632846087</v>
      </c>
      <c r="U33" s="42">
        <f t="shared" si="28"/>
        <v>6242.2380911435948</v>
      </c>
      <c r="V33" s="42">
        <f t="shared" si="28"/>
        <v>6481.0827171109186</v>
      </c>
      <c r="W33" s="42">
        <f t="shared" si="28"/>
        <v>3011.3116938950989</v>
      </c>
      <c r="X33" s="42">
        <f t="shared" ref="X33" si="29">SUM(X34:X50)</f>
        <v>4256.1234737747209</v>
      </c>
    </row>
    <row r="34" spans="1:24" ht="11.25" customHeight="1" x14ac:dyDescent="0.2">
      <c r="A34" s="39" t="s">
        <v>55</v>
      </c>
      <c r="B34" s="23" t="s">
        <v>56</v>
      </c>
      <c r="C34" s="30">
        <f>FC_TRA_DAVI_PA_E!C34+FC_TRA_DAVI_FR_E!C34</f>
        <v>0</v>
      </c>
      <c r="D34" s="30">
        <f>FC_TRA_DAVI_PA_E!D34+FC_TRA_DAVI_FR_E!D34</f>
        <v>0</v>
      </c>
      <c r="E34" s="30">
        <f>FC_TRA_DAVI_PA_E!E34+FC_TRA_DAVI_FR_E!E34</f>
        <v>0</v>
      </c>
      <c r="F34" s="30">
        <f>FC_TRA_DAVI_PA_E!F34+FC_TRA_DAVI_FR_E!F34</f>
        <v>0</v>
      </c>
      <c r="G34" s="30">
        <f>FC_TRA_DAVI_PA_E!G34+FC_TRA_DAVI_FR_E!G34</f>
        <v>0</v>
      </c>
      <c r="H34" s="30">
        <f>FC_TRA_DAVI_PA_E!H34+FC_TRA_DAVI_FR_E!H34</f>
        <v>0</v>
      </c>
      <c r="I34" s="30">
        <f>FC_TRA_DAVI_PA_E!I34+FC_TRA_DAVI_FR_E!I34</f>
        <v>0</v>
      </c>
      <c r="J34" s="30">
        <f>FC_TRA_DAVI_PA_E!J34+FC_TRA_DAVI_FR_E!J34</f>
        <v>0</v>
      </c>
      <c r="K34" s="30">
        <f>FC_TRA_DAVI_PA_E!K34+FC_TRA_DAVI_FR_E!K34</f>
        <v>0</v>
      </c>
      <c r="L34" s="30">
        <f>FC_TRA_DAVI_PA_E!L34+FC_TRA_DAVI_FR_E!L34</f>
        <v>0</v>
      </c>
      <c r="M34" s="30">
        <f>FC_TRA_DAVI_PA_E!M34+FC_TRA_DAVI_FR_E!M34</f>
        <v>0</v>
      </c>
      <c r="N34" s="30">
        <f>FC_TRA_DAVI_PA_E!N34+FC_TRA_DAVI_FR_E!N34</f>
        <v>0</v>
      </c>
      <c r="O34" s="30">
        <f>FC_TRA_DAVI_PA_E!O34+FC_TRA_DAVI_FR_E!O34</f>
        <v>0</v>
      </c>
      <c r="P34" s="30">
        <f>FC_TRA_DAVI_PA_E!P34+FC_TRA_DAVI_FR_E!P34</f>
        <v>0</v>
      </c>
      <c r="Q34" s="30">
        <f>FC_TRA_DAVI_PA_E!Q34+FC_TRA_DAVI_FR_E!Q34</f>
        <v>0</v>
      </c>
      <c r="R34" s="30">
        <f>FC_TRA_DAVI_PA_E!R34+FC_TRA_DAVI_FR_E!R34</f>
        <v>0</v>
      </c>
      <c r="S34" s="30">
        <f>FC_TRA_DAVI_PA_E!S34+FC_TRA_DAVI_FR_E!S34</f>
        <v>0</v>
      </c>
      <c r="T34" s="30">
        <f>FC_TRA_DAVI_PA_E!T34+FC_TRA_DAVI_FR_E!T34</f>
        <v>0</v>
      </c>
      <c r="U34" s="30">
        <f>FC_TRA_DAVI_PA_E!U34+FC_TRA_DAVI_FR_E!U34</f>
        <v>0</v>
      </c>
      <c r="V34" s="30">
        <f>FC_TRA_DAVI_PA_E!V34+FC_TRA_DAVI_FR_E!V34</f>
        <v>0</v>
      </c>
      <c r="W34" s="30">
        <f>FC_TRA_DAVI_PA_E!W34+FC_TRA_DAVI_FR_E!W34</f>
        <v>0</v>
      </c>
      <c r="X34" s="30">
        <f>FC_TRA_DAVI_PA_E!X34+FC_TRA_DAVI_FR_E!X34</f>
        <v>0</v>
      </c>
    </row>
    <row r="35" spans="1:24" ht="11.25" customHeight="1" x14ac:dyDescent="0.2">
      <c r="A35" s="39" t="s">
        <v>57</v>
      </c>
      <c r="B35" s="23" t="s">
        <v>58</v>
      </c>
      <c r="C35" s="30">
        <f>FC_TRA_DAVI_PA_E!C35+FC_TRA_DAVI_FR_E!C35</f>
        <v>0</v>
      </c>
      <c r="D35" s="30">
        <f>FC_TRA_DAVI_PA_E!D35+FC_TRA_DAVI_FR_E!D35</f>
        <v>0</v>
      </c>
      <c r="E35" s="30">
        <f>FC_TRA_DAVI_PA_E!E35+FC_TRA_DAVI_FR_E!E35</f>
        <v>0</v>
      </c>
      <c r="F35" s="30">
        <f>FC_TRA_DAVI_PA_E!F35+FC_TRA_DAVI_FR_E!F35</f>
        <v>0</v>
      </c>
      <c r="G35" s="30">
        <f>FC_TRA_DAVI_PA_E!G35+FC_TRA_DAVI_FR_E!G35</f>
        <v>0</v>
      </c>
      <c r="H35" s="30">
        <f>FC_TRA_DAVI_PA_E!H35+FC_TRA_DAVI_FR_E!H35</f>
        <v>0</v>
      </c>
      <c r="I35" s="30">
        <f>FC_TRA_DAVI_PA_E!I35+FC_TRA_DAVI_FR_E!I35</f>
        <v>0</v>
      </c>
      <c r="J35" s="30">
        <f>FC_TRA_DAVI_PA_E!J35+FC_TRA_DAVI_FR_E!J35</f>
        <v>0</v>
      </c>
      <c r="K35" s="30">
        <f>FC_TRA_DAVI_PA_E!K35+FC_TRA_DAVI_FR_E!K35</f>
        <v>0</v>
      </c>
      <c r="L35" s="30">
        <f>FC_TRA_DAVI_PA_E!L35+FC_TRA_DAVI_FR_E!L35</f>
        <v>0</v>
      </c>
      <c r="M35" s="30">
        <f>FC_TRA_DAVI_PA_E!M35+FC_TRA_DAVI_FR_E!M35</f>
        <v>0</v>
      </c>
      <c r="N35" s="30">
        <f>FC_TRA_DAVI_PA_E!N35+FC_TRA_DAVI_FR_E!N35</f>
        <v>0</v>
      </c>
      <c r="O35" s="30">
        <f>FC_TRA_DAVI_PA_E!O35+FC_TRA_DAVI_FR_E!O35</f>
        <v>0</v>
      </c>
      <c r="P35" s="30">
        <f>FC_TRA_DAVI_PA_E!P35+FC_TRA_DAVI_FR_E!P35</f>
        <v>0</v>
      </c>
      <c r="Q35" s="30">
        <f>FC_TRA_DAVI_PA_E!Q35+FC_TRA_DAVI_FR_E!Q35</f>
        <v>0</v>
      </c>
      <c r="R35" s="30">
        <f>FC_TRA_DAVI_PA_E!R35+FC_TRA_DAVI_FR_E!R35</f>
        <v>0</v>
      </c>
      <c r="S35" s="30">
        <f>FC_TRA_DAVI_PA_E!S35+FC_TRA_DAVI_FR_E!S35</f>
        <v>0</v>
      </c>
      <c r="T35" s="30">
        <f>FC_TRA_DAVI_PA_E!T35+FC_TRA_DAVI_FR_E!T35</f>
        <v>0</v>
      </c>
      <c r="U35" s="30">
        <f>FC_TRA_DAVI_PA_E!U35+FC_TRA_DAVI_FR_E!U35</f>
        <v>0</v>
      </c>
      <c r="V35" s="30">
        <f>FC_TRA_DAVI_PA_E!V35+FC_TRA_DAVI_FR_E!V35</f>
        <v>0</v>
      </c>
      <c r="W35" s="30">
        <f>FC_TRA_DAVI_PA_E!W35+FC_TRA_DAVI_FR_E!W35</f>
        <v>0</v>
      </c>
      <c r="X35" s="30">
        <f>FC_TRA_DAVI_PA_E!X35+FC_TRA_DAVI_FR_E!X35</f>
        <v>0</v>
      </c>
    </row>
    <row r="36" spans="1:24" ht="11.25" customHeight="1" x14ac:dyDescent="0.2">
      <c r="A36" s="39" t="s">
        <v>59</v>
      </c>
      <c r="B36" s="23" t="s">
        <v>60</v>
      </c>
      <c r="C36" s="30">
        <f>FC_TRA_DAVI_PA_E!C36+FC_TRA_DAVI_FR_E!C36</f>
        <v>0</v>
      </c>
      <c r="D36" s="30">
        <f>FC_TRA_DAVI_PA_E!D36+FC_TRA_DAVI_FR_E!D36</f>
        <v>0</v>
      </c>
      <c r="E36" s="30">
        <f>FC_TRA_DAVI_PA_E!E36+FC_TRA_DAVI_FR_E!E36</f>
        <v>0</v>
      </c>
      <c r="F36" s="30">
        <f>FC_TRA_DAVI_PA_E!F36+FC_TRA_DAVI_FR_E!F36</f>
        <v>0</v>
      </c>
      <c r="G36" s="30">
        <f>FC_TRA_DAVI_PA_E!G36+FC_TRA_DAVI_FR_E!G36</f>
        <v>0</v>
      </c>
      <c r="H36" s="30">
        <f>FC_TRA_DAVI_PA_E!H36+FC_TRA_DAVI_FR_E!H36</f>
        <v>0</v>
      </c>
      <c r="I36" s="30">
        <f>FC_TRA_DAVI_PA_E!I36+FC_TRA_DAVI_FR_E!I36</f>
        <v>0</v>
      </c>
      <c r="J36" s="30">
        <f>FC_TRA_DAVI_PA_E!J36+FC_TRA_DAVI_FR_E!J36</f>
        <v>0</v>
      </c>
      <c r="K36" s="30">
        <f>FC_TRA_DAVI_PA_E!K36+FC_TRA_DAVI_FR_E!K36</f>
        <v>0</v>
      </c>
      <c r="L36" s="30">
        <f>FC_TRA_DAVI_PA_E!L36+FC_TRA_DAVI_FR_E!L36</f>
        <v>0</v>
      </c>
      <c r="M36" s="30">
        <f>FC_TRA_DAVI_PA_E!M36+FC_TRA_DAVI_FR_E!M36</f>
        <v>0</v>
      </c>
      <c r="N36" s="30">
        <f>FC_TRA_DAVI_PA_E!N36+FC_TRA_DAVI_FR_E!N36</f>
        <v>0</v>
      </c>
      <c r="O36" s="30">
        <f>FC_TRA_DAVI_PA_E!O36+FC_TRA_DAVI_FR_E!O36</f>
        <v>0</v>
      </c>
      <c r="P36" s="30">
        <f>FC_TRA_DAVI_PA_E!P36+FC_TRA_DAVI_FR_E!P36</f>
        <v>0</v>
      </c>
      <c r="Q36" s="30">
        <f>FC_TRA_DAVI_PA_E!Q36+FC_TRA_DAVI_FR_E!Q36</f>
        <v>0</v>
      </c>
      <c r="R36" s="30">
        <f>FC_TRA_DAVI_PA_E!R36+FC_TRA_DAVI_FR_E!R36</f>
        <v>0</v>
      </c>
      <c r="S36" s="30">
        <f>FC_TRA_DAVI_PA_E!S36+FC_TRA_DAVI_FR_E!S36</f>
        <v>0</v>
      </c>
      <c r="T36" s="30">
        <f>FC_TRA_DAVI_PA_E!T36+FC_TRA_DAVI_FR_E!T36</f>
        <v>0</v>
      </c>
      <c r="U36" s="30">
        <f>FC_TRA_DAVI_PA_E!U36+FC_TRA_DAVI_FR_E!U36</f>
        <v>0</v>
      </c>
      <c r="V36" s="30">
        <f>FC_TRA_DAVI_PA_E!V36+FC_TRA_DAVI_FR_E!V36</f>
        <v>0</v>
      </c>
      <c r="W36" s="30">
        <f>FC_TRA_DAVI_PA_E!W36+FC_TRA_DAVI_FR_E!W36</f>
        <v>0</v>
      </c>
      <c r="X36" s="30">
        <f>FC_TRA_DAVI_PA_E!X36+FC_TRA_DAVI_FR_E!X36</f>
        <v>0</v>
      </c>
    </row>
    <row r="37" spans="1:24" ht="11.25" customHeight="1" x14ac:dyDescent="0.2">
      <c r="A37" s="39" t="s">
        <v>61</v>
      </c>
      <c r="B37" s="23" t="s">
        <v>62</v>
      </c>
      <c r="C37" s="30">
        <f>FC_TRA_DAVI_PA_E!C37+FC_TRA_DAVI_FR_E!C37</f>
        <v>0</v>
      </c>
      <c r="D37" s="30">
        <f>FC_TRA_DAVI_PA_E!D37+FC_TRA_DAVI_FR_E!D37</f>
        <v>0</v>
      </c>
      <c r="E37" s="30">
        <f>FC_TRA_DAVI_PA_E!E37+FC_TRA_DAVI_FR_E!E37</f>
        <v>0</v>
      </c>
      <c r="F37" s="30">
        <f>FC_TRA_DAVI_PA_E!F37+FC_TRA_DAVI_FR_E!F37</f>
        <v>0</v>
      </c>
      <c r="G37" s="30">
        <f>FC_TRA_DAVI_PA_E!G37+FC_TRA_DAVI_FR_E!G37</f>
        <v>0</v>
      </c>
      <c r="H37" s="30">
        <f>FC_TRA_DAVI_PA_E!H37+FC_TRA_DAVI_FR_E!H37</f>
        <v>2.130008598452279</v>
      </c>
      <c r="I37" s="30">
        <f>FC_TRA_DAVI_PA_E!I37+FC_TRA_DAVI_FR_E!I37</f>
        <v>6.3899398108340488</v>
      </c>
      <c r="J37" s="30">
        <f>FC_TRA_DAVI_PA_E!J37+FC_TRA_DAVI_FR_E!J37</f>
        <v>4.2168529664660355</v>
      </c>
      <c r="K37" s="30">
        <f>FC_TRA_DAVI_PA_E!K37+FC_TRA_DAVI_FR_E!K37</f>
        <v>2.1300085984522785</v>
      </c>
      <c r="L37" s="30">
        <f>FC_TRA_DAVI_PA_E!L37+FC_TRA_DAVI_FR_E!L37</f>
        <v>2.130008598452279</v>
      </c>
      <c r="M37" s="30">
        <f>FC_TRA_DAVI_PA_E!M37+FC_TRA_DAVI_FR_E!M37</f>
        <v>2.130008598452279</v>
      </c>
      <c r="N37" s="30">
        <f>FC_TRA_DAVI_PA_E!N37+FC_TRA_DAVI_FR_E!N37</f>
        <v>2.130008598452279</v>
      </c>
      <c r="O37" s="30">
        <f>FC_TRA_DAVI_PA_E!O37+FC_TRA_DAVI_FR_E!O37</f>
        <v>2.1300085984522794</v>
      </c>
      <c r="P37" s="30">
        <f>FC_TRA_DAVI_PA_E!P37+FC_TRA_DAVI_FR_E!P37</f>
        <v>2.130008598452279</v>
      </c>
      <c r="Q37" s="30">
        <f>FC_TRA_DAVI_PA_E!Q37+FC_TRA_DAVI_FR_E!Q37</f>
        <v>2.130008598452279</v>
      </c>
      <c r="R37" s="30">
        <f>FC_TRA_DAVI_PA_E!R37+FC_TRA_DAVI_FR_E!R37</f>
        <v>2.130008598452279</v>
      </c>
      <c r="S37" s="30">
        <f>FC_TRA_DAVI_PA_E!S37+FC_TRA_DAVI_FR_E!S37</f>
        <v>1.0650042992261393</v>
      </c>
      <c r="T37" s="30">
        <f>FC_TRA_DAVI_PA_E!T37+FC_TRA_DAVI_FR_E!T37</f>
        <v>0.76466036113499569</v>
      </c>
      <c r="U37" s="30">
        <f>FC_TRA_DAVI_PA_E!U37+FC_TRA_DAVI_FR_E!U37</f>
        <v>0.66878761822871879</v>
      </c>
      <c r="V37" s="30">
        <f>FC_TRA_DAVI_PA_E!V37+FC_TRA_DAVI_FR_E!V37</f>
        <v>0.7496990541702494</v>
      </c>
      <c r="W37" s="30">
        <f>FC_TRA_DAVI_PA_E!W37+FC_TRA_DAVI_FR_E!W37</f>
        <v>0.77085124677558026</v>
      </c>
      <c r="X37" s="30">
        <f>FC_TRA_DAVI_PA_E!X37+FC_TRA_DAVI_FR_E!X37</f>
        <v>0.77214101461736884</v>
      </c>
    </row>
    <row r="38" spans="1:24" ht="11.25" customHeight="1" x14ac:dyDescent="0.2">
      <c r="A38" s="39" t="s">
        <v>63</v>
      </c>
      <c r="B38" s="23" t="s">
        <v>64</v>
      </c>
      <c r="C38" s="30">
        <f>FC_TRA_DAVI_PA_E!C38+FC_TRA_DAVI_FR_E!C38</f>
        <v>98.22037833190025</v>
      </c>
      <c r="D38" s="30">
        <f>FC_TRA_DAVI_PA_E!D38+FC_TRA_DAVI_FR_E!D38</f>
        <v>98.172656921754054</v>
      </c>
      <c r="E38" s="30">
        <f>FC_TRA_DAVI_PA_E!E38+FC_TRA_DAVI_FR_E!E38</f>
        <v>97.583834909716259</v>
      </c>
      <c r="F38" s="30">
        <f>FC_TRA_DAVI_PA_E!F38+FC_TRA_DAVI_FR_E!F38</f>
        <v>91.841702493551153</v>
      </c>
      <c r="G38" s="30">
        <f>FC_TRA_DAVI_PA_E!G38+FC_TRA_DAVI_FR_E!G38</f>
        <v>87.647807394668945</v>
      </c>
      <c r="H38" s="30">
        <f>FC_TRA_DAVI_PA_E!H38+FC_TRA_DAVI_FR_E!H38</f>
        <v>96.222871883061046</v>
      </c>
      <c r="I38" s="30">
        <f>FC_TRA_DAVI_PA_E!I38+FC_TRA_DAVI_FR_E!I38</f>
        <v>86.543680137575222</v>
      </c>
      <c r="J38" s="30">
        <f>FC_TRA_DAVI_PA_E!J38+FC_TRA_DAVI_FR_E!J38</f>
        <v>86.247979363714521</v>
      </c>
      <c r="K38" s="30">
        <f>FC_TRA_DAVI_PA_E!K38+FC_TRA_DAVI_FR_E!K38</f>
        <v>79.73456577815989</v>
      </c>
      <c r="L38" s="30">
        <f>FC_TRA_DAVI_PA_E!L38+FC_TRA_DAVI_FR_E!L38</f>
        <v>98.91676698194324</v>
      </c>
      <c r="M38" s="30">
        <f>FC_TRA_DAVI_PA_E!M38+FC_TRA_DAVI_FR_E!M38</f>
        <v>91.131298366294061</v>
      </c>
      <c r="N38" s="30">
        <f>FC_TRA_DAVI_PA_E!N38+FC_TRA_DAVI_FR_E!N38</f>
        <v>83.264574376612202</v>
      </c>
      <c r="O38" s="30">
        <f>FC_TRA_DAVI_PA_E!O38+FC_TRA_DAVI_FR_E!O38</f>
        <v>68.23422184006877</v>
      </c>
      <c r="P38" s="30">
        <f>FC_TRA_DAVI_PA_E!P38+FC_TRA_DAVI_FR_E!P38</f>
        <v>62.843422184006855</v>
      </c>
      <c r="Q38" s="30">
        <f>FC_TRA_DAVI_PA_E!Q38+FC_TRA_DAVI_FR_E!Q38</f>
        <v>56.111779879621672</v>
      </c>
      <c r="R38" s="30">
        <f>FC_TRA_DAVI_PA_E!R38+FC_TRA_DAVI_FR_E!R38</f>
        <v>58.164058469475478</v>
      </c>
      <c r="S38" s="30">
        <f>FC_TRA_DAVI_PA_E!S38+FC_TRA_DAVI_FR_E!S38</f>
        <v>52.547807394668943</v>
      </c>
      <c r="T38" s="30">
        <f>FC_TRA_DAVI_PA_E!T38+FC_TRA_DAVI_FR_E!T38</f>
        <v>51.32020636285467</v>
      </c>
      <c r="U38" s="30">
        <f>FC_TRA_DAVI_PA_E!U38+FC_TRA_DAVI_FR_E!U38</f>
        <v>54.35786758383491</v>
      </c>
      <c r="V38" s="30">
        <f>FC_TRA_DAVI_PA_E!V38+FC_TRA_DAVI_FR_E!V38</f>
        <v>51.426569217540845</v>
      </c>
      <c r="W38" s="30">
        <f>FC_TRA_DAVI_PA_E!W38+FC_TRA_DAVI_FR_E!W38</f>
        <v>43.259243336199489</v>
      </c>
      <c r="X38" s="30">
        <f>FC_TRA_DAVI_PA_E!X38+FC_TRA_DAVI_FR_E!X38</f>
        <v>52.036371453138443</v>
      </c>
    </row>
    <row r="39" spans="1:24" ht="11.25" customHeight="1" x14ac:dyDescent="0.2">
      <c r="A39" s="39" t="s">
        <v>65</v>
      </c>
      <c r="B39" s="23" t="s">
        <v>66</v>
      </c>
      <c r="C39" s="30">
        <f>FC_TRA_DAVI_PA_E!C39+FC_TRA_DAVI_FR_E!C39</f>
        <v>123.79621668099746</v>
      </c>
      <c r="D39" s="30">
        <f>FC_TRA_DAVI_PA_E!D39+FC_TRA_DAVI_FR_E!D39</f>
        <v>82.530868443680134</v>
      </c>
      <c r="E39" s="30">
        <f>FC_TRA_DAVI_PA_E!E39+FC_TRA_DAVI_FR_E!E39</f>
        <v>19.04557179707653</v>
      </c>
      <c r="F39" s="30">
        <f>FC_TRA_DAVI_PA_E!F39+FC_TRA_DAVI_FR_E!F39</f>
        <v>21.16173688736027</v>
      </c>
      <c r="G39" s="30">
        <f>FC_TRA_DAVI_PA_E!G39+FC_TRA_DAVI_FR_E!G39</f>
        <v>23.277901977644021</v>
      </c>
      <c r="H39" s="30">
        <f>FC_TRA_DAVI_PA_E!H39+FC_TRA_DAVI_FR_E!H39</f>
        <v>14.81324161650903</v>
      </c>
      <c r="I39" s="30">
        <f>FC_TRA_DAVI_PA_E!I39+FC_TRA_DAVI_FR_E!I39</f>
        <v>15.87128116938951</v>
      </c>
      <c r="J39" s="30">
        <f>FC_TRA_DAVI_PA_E!J39+FC_TRA_DAVI_FR_E!J39</f>
        <v>3.1742906276870162</v>
      </c>
      <c r="K39" s="30">
        <f>FC_TRA_DAVI_PA_E!K39+FC_TRA_DAVI_FR_E!K39</f>
        <v>1.058125537403267</v>
      </c>
      <c r="L39" s="30">
        <f>FC_TRA_DAVI_PA_E!L39+FC_TRA_DAVI_FR_E!L39</f>
        <v>0</v>
      </c>
      <c r="M39" s="30">
        <f>FC_TRA_DAVI_PA_E!M39+FC_TRA_DAVI_FR_E!M39</f>
        <v>0</v>
      </c>
      <c r="N39" s="30">
        <f>FC_TRA_DAVI_PA_E!N39+FC_TRA_DAVI_FR_E!N39</f>
        <v>0</v>
      </c>
      <c r="O39" s="30">
        <f>FC_TRA_DAVI_PA_E!O39+FC_TRA_DAVI_FR_E!O39</f>
        <v>0</v>
      </c>
      <c r="P39" s="30">
        <f>FC_TRA_DAVI_PA_E!P39+FC_TRA_DAVI_FR_E!P39</f>
        <v>0</v>
      </c>
      <c r="Q39" s="30">
        <f>FC_TRA_DAVI_PA_E!Q39+FC_TRA_DAVI_FR_E!Q39</f>
        <v>0</v>
      </c>
      <c r="R39" s="30">
        <f>FC_TRA_DAVI_PA_E!R39+FC_TRA_DAVI_FR_E!R39</f>
        <v>0</v>
      </c>
      <c r="S39" s="30">
        <f>FC_TRA_DAVI_PA_E!S39+FC_TRA_DAVI_FR_E!S39</f>
        <v>0</v>
      </c>
      <c r="T39" s="30">
        <f>FC_TRA_DAVI_PA_E!T39+FC_TRA_DAVI_FR_E!T39</f>
        <v>0</v>
      </c>
      <c r="U39" s="30">
        <f>FC_TRA_DAVI_PA_E!U39+FC_TRA_DAVI_FR_E!U39</f>
        <v>0</v>
      </c>
      <c r="V39" s="30">
        <f>FC_TRA_DAVI_PA_E!V39+FC_TRA_DAVI_FR_E!V39</f>
        <v>0</v>
      </c>
      <c r="W39" s="30">
        <f>FC_TRA_DAVI_PA_E!W39+FC_TRA_DAVI_FR_E!W39</f>
        <v>0</v>
      </c>
      <c r="X39" s="30">
        <f>FC_TRA_DAVI_PA_E!X39+FC_TRA_DAVI_FR_E!X39</f>
        <v>0</v>
      </c>
    </row>
    <row r="40" spans="1:24" ht="11.25" customHeight="1" x14ac:dyDescent="0.2">
      <c r="A40" s="39" t="s">
        <v>67</v>
      </c>
      <c r="B40" s="23" t="s">
        <v>68</v>
      </c>
      <c r="C40" s="30">
        <f>FC_TRA_DAVI_PA_E!C40+FC_TRA_DAVI_FR_E!C40</f>
        <v>5463.3235597592438</v>
      </c>
      <c r="D40" s="30">
        <f>FC_TRA_DAVI_PA_E!D40+FC_TRA_DAVI_FR_E!D40</f>
        <v>5363.3132416165099</v>
      </c>
      <c r="E40" s="30">
        <f>FC_TRA_DAVI_PA_E!E40+FC_TRA_DAVI_FR_E!E40</f>
        <v>5083.0367153912293</v>
      </c>
      <c r="F40" s="30">
        <f>FC_TRA_DAVI_PA_E!F40+FC_TRA_DAVI_FR_E!F40</f>
        <v>5126.5919174548571</v>
      </c>
      <c r="G40" s="30">
        <f>FC_TRA_DAVI_PA_E!G40+FC_TRA_DAVI_FR_E!G40</f>
        <v>5309.3106620808248</v>
      </c>
      <c r="H40" s="30">
        <f>FC_TRA_DAVI_PA_E!H40+FC_TRA_DAVI_FR_E!H40</f>
        <v>5689.7041272570923</v>
      </c>
      <c r="I40" s="30">
        <f>FC_TRA_DAVI_PA_E!I40+FC_TRA_DAVI_FR_E!I40</f>
        <v>5830.985640584694</v>
      </c>
      <c r="J40" s="30">
        <f>FC_TRA_DAVI_PA_E!J40+FC_TRA_DAVI_FR_E!J40</f>
        <v>6129.9170249355102</v>
      </c>
      <c r="K40" s="30">
        <f>FC_TRA_DAVI_PA_E!K40+FC_TRA_DAVI_FR_E!K40</f>
        <v>5942.9731728288898</v>
      </c>
      <c r="L40" s="30">
        <f>FC_TRA_DAVI_PA_E!L40+FC_TRA_DAVI_FR_E!L40</f>
        <v>5363.611177987962</v>
      </c>
      <c r="M40" s="30">
        <f>FC_TRA_DAVI_PA_E!M40+FC_TRA_DAVI_FR_E!M40</f>
        <v>5530.3515907136707</v>
      </c>
      <c r="N40" s="30">
        <f>FC_TRA_DAVI_PA_E!N40+FC_TRA_DAVI_FR_E!N40</f>
        <v>5890.0218400687882</v>
      </c>
      <c r="O40" s="30">
        <f>FC_TRA_DAVI_PA_E!O40+FC_TRA_DAVI_FR_E!O40</f>
        <v>5462.5037833190036</v>
      </c>
      <c r="P40" s="30">
        <f>FC_TRA_DAVI_PA_E!P40+FC_TRA_DAVI_FR_E!P40</f>
        <v>5105.5249355116066</v>
      </c>
      <c r="Q40" s="30">
        <f>FC_TRA_DAVI_PA_E!Q40+FC_TRA_DAVI_FR_E!Q40</f>
        <v>5137.2416165090272</v>
      </c>
      <c r="R40" s="30">
        <f>FC_TRA_DAVI_PA_E!R40+FC_TRA_DAVI_FR_E!R40</f>
        <v>5336.8198624247634</v>
      </c>
      <c r="S40" s="30">
        <f>FC_TRA_DAVI_PA_E!S40+FC_TRA_DAVI_FR_E!S40</f>
        <v>5665.2568357695618</v>
      </c>
      <c r="T40" s="30">
        <f>FC_TRA_DAVI_PA_E!T40+FC_TRA_DAVI_FR_E!T40</f>
        <v>5925.4437661220973</v>
      </c>
      <c r="U40" s="30">
        <f>FC_TRA_DAVI_PA_E!U40+FC_TRA_DAVI_FR_E!U40</f>
        <v>6187.2114359415309</v>
      </c>
      <c r="V40" s="30">
        <f>FC_TRA_DAVI_PA_E!V40+FC_TRA_DAVI_FR_E!V40</f>
        <v>6428.9064488392078</v>
      </c>
      <c r="W40" s="30">
        <f>FC_TRA_DAVI_PA_E!W40+FC_TRA_DAVI_FR_E!W40</f>
        <v>2967.2815993121239</v>
      </c>
      <c r="X40" s="30">
        <f>FC_TRA_DAVI_PA_E!X40+FC_TRA_DAVI_FR_E!X40</f>
        <v>4203.3149613069654</v>
      </c>
    </row>
    <row r="41" spans="1:24" ht="11.25" customHeight="1" x14ac:dyDescent="0.2">
      <c r="A41" s="39" t="s">
        <v>69</v>
      </c>
      <c r="B41" s="23" t="s">
        <v>70</v>
      </c>
      <c r="C41" s="30">
        <f>FC_TRA_DAVI_PA_E!C41+FC_TRA_DAVI_FR_E!C41</f>
        <v>1.0389509888220123</v>
      </c>
      <c r="D41" s="30">
        <f>FC_TRA_DAVI_PA_E!D41+FC_TRA_DAVI_FR_E!D41</f>
        <v>1.0389509888220121</v>
      </c>
      <c r="E41" s="30">
        <f>FC_TRA_DAVI_PA_E!E41+FC_TRA_DAVI_FR_E!E41</f>
        <v>1.0389509888220121</v>
      </c>
      <c r="F41" s="30">
        <f>FC_TRA_DAVI_PA_E!F41+FC_TRA_DAVI_FR_E!F41</f>
        <v>1.0389509888220123</v>
      </c>
      <c r="G41" s="30">
        <f>FC_TRA_DAVI_PA_E!G41+FC_TRA_DAVI_FR_E!G41</f>
        <v>0</v>
      </c>
      <c r="H41" s="30">
        <f>FC_TRA_DAVI_PA_E!H41+FC_TRA_DAVI_FR_E!H41</f>
        <v>0</v>
      </c>
      <c r="I41" s="30">
        <f>FC_TRA_DAVI_PA_E!I41+FC_TRA_DAVI_FR_E!I41</f>
        <v>0</v>
      </c>
      <c r="J41" s="30">
        <f>FC_TRA_DAVI_PA_E!J41+FC_TRA_DAVI_FR_E!J41</f>
        <v>0</v>
      </c>
      <c r="K41" s="30">
        <f>FC_TRA_DAVI_PA_E!K41+FC_TRA_DAVI_FR_E!K41</f>
        <v>0</v>
      </c>
      <c r="L41" s="30">
        <f>FC_TRA_DAVI_PA_E!L41+FC_TRA_DAVI_FR_E!L41</f>
        <v>0</v>
      </c>
      <c r="M41" s="30">
        <f>FC_TRA_DAVI_PA_E!M41+FC_TRA_DAVI_FR_E!M41</f>
        <v>0</v>
      </c>
      <c r="N41" s="30">
        <f>FC_TRA_DAVI_PA_E!N41+FC_TRA_DAVI_FR_E!N41</f>
        <v>0</v>
      </c>
      <c r="O41" s="30">
        <f>FC_TRA_DAVI_PA_E!O41+FC_TRA_DAVI_FR_E!O41</f>
        <v>0</v>
      </c>
      <c r="P41" s="30">
        <f>FC_TRA_DAVI_PA_E!P41+FC_TRA_DAVI_FR_E!P41</f>
        <v>0</v>
      </c>
      <c r="Q41" s="30">
        <f>FC_TRA_DAVI_PA_E!Q41+FC_TRA_DAVI_FR_E!Q41</f>
        <v>0</v>
      </c>
      <c r="R41" s="30">
        <f>FC_TRA_DAVI_PA_E!R41+FC_TRA_DAVI_FR_E!R41</f>
        <v>0</v>
      </c>
      <c r="S41" s="30">
        <f>FC_TRA_DAVI_PA_E!S41+FC_TRA_DAVI_FR_E!S41</f>
        <v>0</v>
      </c>
      <c r="T41" s="30">
        <f>FC_TRA_DAVI_PA_E!T41+FC_TRA_DAVI_FR_E!T41</f>
        <v>0</v>
      </c>
      <c r="U41" s="30">
        <f>FC_TRA_DAVI_PA_E!U41+FC_TRA_DAVI_FR_E!U41</f>
        <v>0</v>
      </c>
      <c r="V41" s="30">
        <f>FC_TRA_DAVI_PA_E!V41+FC_TRA_DAVI_FR_E!V41</f>
        <v>0</v>
      </c>
      <c r="W41" s="30">
        <f>FC_TRA_DAVI_PA_E!W41+FC_TRA_DAVI_FR_E!W41</f>
        <v>0</v>
      </c>
      <c r="X41" s="30">
        <f>FC_TRA_DAVI_PA_E!X41+FC_TRA_DAVI_FR_E!X41</f>
        <v>0</v>
      </c>
    </row>
    <row r="42" spans="1:24" ht="11.25" customHeight="1" x14ac:dyDescent="0.2">
      <c r="A42" s="39" t="s">
        <v>71</v>
      </c>
      <c r="B42" s="23" t="s">
        <v>72</v>
      </c>
      <c r="C42" s="30">
        <f>FC_TRA_DAVI_PA_E!C42+FC_TRA_DAVI_FR_E!C42</f>
        <v>0</v>
      </c>
      <c r="D42" s="30">
        <f>FC_TRA_DAVI_PA_E!D42+FC_TRA_DAVI_FR_E!D42</f>
        <v>0</v>
      </c>
      <c r="E42" s="30">
        <f>FC_TRA_DAVI_PA_E!E42+FC_TRA_DAVI_FR_E!E42</f>
        <v>0</v>
      </c>
      <c r="F42" s="30">
        <f>FC_TRA_DAVI_PA_E!F42+FC_TRA_DAVI_FR_E!F42</f>
        <v>0</v>
      </c>
      <c r="G42" s="30">
        <f>FC_TRA_DAVI_PA_E!G42+FC_TRA_DAVI_FR_E!G42</f>
        <v>0</v>
      </c>
      <c r="H42" s="30">
        <f>FC_TRA_DAVI_PA_E!H42+FC_TRA_DAVI_FR_E!H42</f>
        <v>0</v>
      </c>
      <c r="I42" s="30">
        <f>FC_TRA_DAVI_PA_E!I42+FC_TRA_DAVI_FR_E!I42</f>
        <v>0</v>
      </c>
      <c r="J42" s="30">
        <f>FC_TRA_DAVI_PA_E!J42+FC_TRA_DAVI_FR_E!J42</f>
        <v>0</v>
      </c>
      <c r="K42" s="30">
        <f>FC_TRA_DAVI_PA_E!K42+FC_TRA_DAVI_FR_E!K42</f>
        <v>0</v>
      </c>
      <c r="L42" s="30">
        <f>FC_TRA_DAVI_PA_E!L42+FC_TRA_DAVI_FR_E!L42</f>
        <v>0</v>
      </c>
      <c r="M42" s="30">
        <f>FC_TRA_DAVI_PA_E!M42+FC_TRA_DAVI_FR_E!M42</f>
        <v>0</v>
      </c>
      <c r="N42" s="30">
        <f>FC_TRA_DAVI_PA_E!N42+FC_TRA_DAVI_FR_E!N42</f>
        <v>0</v>
      </c>
      <c r="O42" s="30">
        <f>FC_TRA_DAVI_PA_E!O42+FC_TRA_DAVI_FR_E!O42</f>
        <v>0</v>
      </c>
      <c r="P42" s="30">
        <f>FC_TRA_DAVI_PA_E!P42+FC_TRA_DAVI_FR_E!P42</f>
        <v>0</v>
      </c>
      <c r="Q42" s="30">
        <f>FC_TRA_DAVI_PA_E!Q42+FC_TRA_DAVI_FR_E!Q42</f>
        <v>0</v>
      </c>
      <c r="R42" s="30">
        <f>FC_TRA_DAVI_PA_E!R42+FC_TRA_DAVI_FR_E!R42</f>
        <v>0</v>
      </c>
      <c r="S42" s="30">
        <f>FC_TRA_DAVI_PA_E!S42+FC_TRA_DAVI_FR_E!S42</f>
        <v>0</v>
      </c>
      <c r="T42" s="30">
        <f>FC_TRA_DAVI_PA_E!T42+FC_TRA_DAVI_FR_E!T42</f>
        <v>0</v>
      </c>
      <c r="U42" s="30">
        <f>FC_TRA_DAVI_PA_E!U42+FC_TRA_DAVI_FR_E!U42</f>
        <v>0</v>
      </c>
      <c r="V42" s="30">
        <f>FC_TRA_DAVI_PA_E!V42+FC_TRA_DAVI_FR_E!V42</f>
        <v>0</v>
      </c>
      <c r="W42" s="30">
        <f>FC_TRA_DAVI_PA_E!W42+FC_TRA_DAVI_FR_E!W42</f>
        <v>0</v>
      </c>
      <c r="X42" s="30">
        <f>FC_TRA_DAVI_PA_E!X42+FC_TRA_DAVI_FR_E!X42</f>
        <v>0</v>
      </c>
    </row>
    <row r="43" spans="1:24" ht="11.25" customHeight="1" x14ac:dyDescent="0.2">
      <c r="A43" s="39" t="s">
        <v>73</v>
      </c>
      <c r="B43" s="23" t="s">
        <v>74</v>
      </c>
      <c r="C43" s="30">
        <f>FC_TRA_DAVI_PA_E!C43+FC_TRA_DAVI_FR_E!C43</f>
        <v>0</v>
      </c>
      <c r="D43" s="30">
        <f>FC_TRA_DAVI_PA_E!D43+FC_TRA_DAVI_FR_E!D43</f>
        <v>0</v>
      </c>
      <c r="E43" s="30">
        <f>FC_TRA_DAVI_PA_E!E43+FC_TRA_DAVI_FR_E!E43</f>
        <v>0</v>
      </c>
      <c r="F43" s="30">
        <f>FC_TRA_DAVI_PA_E!F43+FC_TRA_DAVI_FR_E!F43</f>
        <v>0</v>
      </c>
      <c r="G43" s="30">
        <f>FC_TRA_DAVI_PA_E!G43+FC_TRA_DAVI_FR_E!G43</f>
        <v>9.2433361994840908</v>
      </c>
      <c r="H43" s="30">
        <f>FC_TRA_DAVI_PA_E!H43+FC_TRA_DAVI_FR_E!H43</f>
        <v>1.0269991401547722</v>
      </c>
      <c r="I43" s="30">
        <f>FC_TRA_DAVI_PA_E!I43+FC_TRA_DAVI_FR_E!I43</f>
        <v>0</v>
      </c>
      <c r="J43" s="30">
        <f>FC_TRA_DAVI_PA_E!J43+FC_TRA_DAVI_FR_E!J43</f>
        <v>1.026999140154772</v>
      </c>
      <c r="K43" s="30">
        <f>FC_TRA_DAVI_PA_E!K43+FC_TRA_DAVI_FR_E!K43</f>
        <v>1.026999140154772</v>
      </c>
      <c r="L43" s="30">
        <f>FC_TRA_DAVI_PA_E!L43+FC_TRA_DAVI_FR_E!L43</f>
        <v>1.0269991401547718</v>
      </c>
      <c r="M43" s="30">
        <f>FC_TRA_DAVI_PA_E!M43+FC_TRA_DAVI_FR_E!M43</f>
        <v>0</v>
      </c>
      <c r="N43" s="30">
        <f>FC_TRA_DAVI_PA_E!N43+FC_TRA_DAVI_FR_E!N43</f>
        <v>0</v>
      </c>
      <c r="O43" s="30">
        <f>FC_TRA_DAVI_PA_E!O43+FC_TRA_DAVI_FR_E!O43</f>
        <v>0</v>
      </c>
      <c r="P43" s="30">
        <f>FC_TRA_DAVI_PA_E!P43+FC_TRA_DAVI_FR_E!P43</f>
        <v>0</v>
      </c>
      <c r="Q43" s="30">
        <f>FC_TRA_DAVI_PA_E!Q43+FC_TRA_DAVI_FR_E!Q43</f>
        <v>0</v>
      </c>
      <c r="R43" s="30">
        <f>FC_TRA_DAVI_PA_E!R43+FC_TRA_DAVI_FR_E!R43</f>
        <v>0</v>
      </c>
      <c r="S43" s="30">
        <f>FC_TRA_DAVI_PA_E!S43+FC_TRA_DAVI_FR_E!S43</f>
        <v>0</v>
      </c>
      <c r="T43" s="30">
        <f>FC_TRA_DAVI_PA_E!T43+FC_TRA_DAVI_FR_E!T43</f>
        <v>0</v>
      </c>
      <c r="U43" s="30">
        <f>FC_TRA_DAVI_PA_E!U43+FC_TRA_DAVI_FR_E!U43</f>
        <v>0</v>
      </c>
      <c r="V43" s="30">
        <f>FC_TRA_DAVI_PA_E!V43+FC_TRA_DAVI_FR_E!V43</f>
        <v>0</v>
      </c>
      <c r="W43" s="30">
        <f>FC_TRA_DAVI_PA_E!W43+FC_TRA_DAVI_FR_E!W43</f>
        <v>0</v>
      </c>
      <c r="X43" s="30">
        <f>FC_TRA_DAVI_PA_E!X43+FC_TRA_DAVI_FR_E!X43</f>
        <v>0</v>
      </c>
    </row>
    <row r="44" spans="1:24" ht="11.25" customHeight="1" x14ac:dyDescent="0.2">
      <c r="A44" s="39" t="s">
        <v>75</v>
      </c>
      <c r="B44" s="23" t="s">
        <v>76</v>
      </c>
      <c r="C44" s="30">
        <f>FC_TRA_DAVI_PA_E!C44+FC_TRA_DAVI_FR_E!C44</f>
        <v>0</v>
      </c>
      <c r="D44" s="30">
        <f>FC_TRA_DAVI_PA_E!D44+FC_TRA_DAVI_FR_E!D44</f>
        <v>0</v>
      </c>
      <c r="E44" s="30">
        <f>FC_TRA_DAVI_PA_E!E44+FC_TRA_DAVI_FR_E!E44</f>
        <v>0</v>
      </c>
      <c r="F44" s="30">
        <f>FC_TRA_DAVI_PA_E!F44+FC_TRA_DAVI_FR_E!F44</f>
        <v>0</v>
      </c>
      <c r="G44" s="30">
        <f>FC_TRA_DAVI_PA_E!G44+FC_TRA_DAVI_FR_E!G44</f>
        <v>0</v>
      </c>
      <c r="H44" s="30">
        <f>FC_TRA_DAVI_PA_E!H44+FC_TRA_DAVI_FR_E!H44</f>
        <v>0</v>
      </c>
      <c r="I44" s="30">
        <f>FC_TRA_DAVI_PA_E!I44+FC_TRA_DAVI_FR_E!I44</f>
        <v>0</v>
      </c>
      <c r="J44" s="30">
        <f>FC_TRA_DAVI_PA_E!J44+FC_TRA_DAVI_FR_E!J44</f>
        <v>0</v>
      </c>
      <c r="K44" s="30">
        <f>FC_TRA_DAVI_PA_E!K44+FC_TRA_DAVI_FR_E!K44</f>
        <v>0</v>
      </c>
      <c r="L44" s="30">
        <f>FC_TRA_DAVI_PA_E!L44+FC_TRA_DAVI_FR_E!L44</f>
        <v>0</v>
      </c>
      <c r="M44" s="30">
        <f>FC_TRA_DAVI_PA_E!M44+FC_TRA_DAVI_FR_E!M44</f>
        <v>0</v>
      </c>
      <c r="N44" s="30">
        <f>FC_TRA_DAVI_PA_E!N44+FC_TRA_DAVI_FR_E!N44</f>
        <v>0</v>
      </c>
      <c r="O44" s="30">
        <f>FC_TRA_DAVI_PA_E!O44+FC_TRA_DAVI_FR_E!O44</f>
        <v>0</v>
      </c>
      <c r="P44" s="30">
        <f>FC_TRA_DAVI_PA_E!P44+FC_TRA_DAVI_FR_E!P44</f>
        <v>0</v>
      </c>
      <c r="Q44" s="30">
        <f>FC_TRA_DAVI_PA_E!Q44+FC_TRA_DAVI_FR_E!Q44</f>
        <v>0</v>
      </c>
      <c r="R44" s="30">
        <f>FC_TRA_DAVI_PA_E!R44+FC_TRA_DAVI_FR_E!R44</f>
        <v>0</v>
      </c>
      <c r="S44" s="30">
        <f>FC_TRA_DAVI_PA_E!S44+FC_TRA_DAVI_FR_E!S44</f>
        <v>0</v>
      </c>
      <c r="T44" s="30">
        <f>FC_TRA_DAVI_PA_E!T44+FC_TRA_DAVI_FR_E!T44</f>
        <v>0</v>
      </c>
      <c r="U44" s="30">
        <f>FC_TRA_DAVI_PA_E!U44+FC_TRA_DAVI_FR_E!U44</f>
        <v>0</v>
      </c>
      <c r="V44" s="30">
        <f>FC_TRA_DAVI_PA_E!V44+FC_TRA_DAVI_FR_E!V44</f>
        <v>0</v>
      </c>
      <c r="W44" s="30">
        <f>FC_TRA_DAVI_PA_E!W44+FC_TRA_DAVI_FR_E!W44</f>
        <v>0</v>
      </c>
      <c r="X44" s="30">
        <f>FC_TRA_DAVI_PA_E!X44+FC_TRA_DAVI_FR_E!X44</f>
        <v>0</v>
      </c>
    </row>
    <row r="45" spans="1:24" ht="11.25" customHeight="1" x14ac:dyDescent="0.2">
      <c r="A45" s="39" t="s">
        <v>77</v>
      </c>
      <c r="B45" s="23" t="s">
        <v>78</v>
      </c>
      <c r="C45" s="30">
        <f>FC_TRA_DAVI_PA_E!C45+FC_TRA_DAVI_FR_E!C45</f>
        <v>0</v>
      </c>
      <c r="D45" s="30">
        <f>FC_TRA_DAVI_PA_E!D45+FC_TRA_DAVI_FR_E!D45</f>
        <v>0</v>
      </c>
      <c r="E45" s="30">
        <f>FC_TRA_DAVI_PA_E!E45+FC_TRA_DAVI_FR_E!E45</f>
        <v>0</v>
      </c>
      <c r="F45" s="30">
        <f>FC_TRA_DAVI_PA_E!F45+FC_TRA_DAVI_FR_E!F45</f>
        <v>0</v>
      </c>
      <c r="G45" s="30">
        <f>FC_TRA_DAVI_PA_E!G45+FC_TRA_DAVI_FR_E!G45</f>
        <v>0</v>
      </c>
      <c r="H45" s="30">
        <f>FC_TRA_DAVI_PA_E!H45+FC_TRA_DAVI_FR_E!H45</f>
        <v>0</v>
      </c>
      <c r="I45" s="30">
        <f>FC_TRA_DAVI_PA_E!I45+FC_TRA_DAVI_FR_E!I45</f>
        <v>0</v>
      </c>
      <c r="J45" s="30">
        <f>FC_TRA_DAVI_PA_E!J45+FC_TRA_DAVI_FR_E!J45</f>
        <v>0</v>
      </c>
      <c r="K45" s="30">
        <f>FC_TRA_DAVI_PA_E!K45+FC_TRA_DAVI_FR_E!K45</f>
        <v>0</v>
      </c>
      <c r="L45" s="30">
        <f>FC_TRA_DAVI_PA_E!L45+FC_TRA_DAVI_FR_E!L45</f>
        <v>0</v>
      </c>
      <c r="M45" s="30">
        <f>FC_TRA_DAVI_PA_E!M45+FC_TRA_DAVI_FR_E!M45</f>
        <v>0</v>
      </c>
      <c r="N45" s="30">
        <f>FC_TRA_DAVI_PA_E!N45+FC_TRA_DAVI_FR_E!N45</f>
        <v>0</v>
      </c>
      <c r="O45" s="30">
        <f>FC_TRA_DAVI_PA_E!O45+FC_TRA_DAVI_FR_E!O45</f>
        <v>0</v>
      </c>
      <c r="P45" s="30">
        <f>FC_TRA_DAVI_PA_E!P45+FC_TRA_DAVI_FR_E!P45</f>
        <v>0</v>
      </c>
      <c r="Q45" s="30">
        <f>FC_TRA_DAVI_PA_E!Q45+FC_TRA_DAVI_FR_E!Q45</f>
        <v>0</v>
      </c>
      <c r="R45" s="30">
        <f>FC_TRA_DAVI_PA_E!R45+FC_TRA_DAVI_FR_E!R45</f>
        <v>0</v>
      </c>
      <c r="S45" s="30">
        <f>FC_TRA_DAVI_PA_E!S45+FC_TRA_DAVI_FR_E!S45</f>
        <v>0</v>
      </c>
      <c r="T45" s="30">
        <f>FC_TRA_DAVI_PA_E!T45+FC_TRA_DAVI_FR_E!T45</f>
        <v>0</v>
      </c>
      <c r="U45" s="30">
        <f>FC_TRA_DAVI_PA_E!U45+FC_TRA_DAVI_FR_E!U45</f>
        <v>0</v>
      </c>
      <c r="V45" s="30">
        <f>FC_TRA_DAVI_PA_E!V45+FC_TRA_DAVI_FR_E!V45</f>
        <v>0</v>
      </c>
      <c r="W45" s="30">
        <f>FC_TRA_DAVI_PA_E!W45+FC_TRA_DAVI_FR_E!W45</f>
        <v>0</v>
      </c>
      <c r="X45" s="30">
        <f>FC_TRA_DAVI_PA_E!X45+FC_TRA_DAVI_FR_E!X45</f>
        <v>0</v>
      </c>
    </row>
    <row r="46" spans="1:24" ht="11.25" customHeight="1" x14ac:dyDescent="0.2">
      <c r="A46" s="39" t="s">
        <v>79</v>
      </c>
      <c r="B46" s="23" t="s">
        <v>80</v>
      </c>
      <c r="C46" s="30">
        <f>FC_TRA_DAVI_PA_E!C46+FC_TRA_DAVI_FR_E!C46</f>
        <v>0</v>
      </c>
      <c r="D46" s="30">
        <f>FC_TRA_DAVI_PA_E!D46+FC_TRA_DAVI_FR_E!D46</f>
        <v>0</v>
      </c>
      <c r="E46" s="30">
        <f>FC_TRA_DAVI_PA_E!E46+FC_TRA_DAVI_FR_E!E46</f>
        <v>0</v>
      </c>
      <c r="F46" s="30">
        <f>FC_TRA_DAVI_PA_E!F46+FC_TRA_DAVI_FR_E!F46</f>
        <v>0</v>
      </c>
      <c r="G46" s="30">
        <f>FC_TRA_DAVI_PA_E!G46+FC_TRA_DAVI_FR_E!G46</f>
        <v>0</v>
      </c>
      <c r="H46" s="30">
        <f>FC_TRA_DAVI_PA_E!H46+FC_TRA_DAVI_FR_E!H46</f>
        <v>0</v>
      </c>
      <c r="I46" s="30">
        <f>FC_TRA_DAVI_PA_E!I46+FC_TRA_DAVI_FR_E!I46</f>
        <v>0</v>
      </c>
      <c r="J46" s="30">
        <f>FC_TRA_DAVI_PA_E!J46+FC_TRA_DAVI_FR_E!J46</f>
        <v>0</v>
      </c>
      <c r="K46" s="30">
        <f>FC_TRA_DAVI_PA_E!K46+FC_TRA_DAVI_FR_E!K46</f>
        <v>0</v>
      </c>
      <c r="L46" s="30">
        <f>FC_TRA_DAVI_PA_E!L46+FC_TRA_DAVI_FR_E!L46</f>
        <v>0</v>
      </c>
      <c r="M46" s="30">
        <f>FC_TRA_DAVI_PA_E!M46+FC_TRA_DAVI_FR_E!M46</f>
        <v>0</v>
      </c>
      <c r="N46" s="30">
        <f>FC_TRA_DAVI_PA_E!N46+FC_TRA_DAVI_FR_E!N46</f>
        <v>0</v>
      </c>
      <c r="O46" s="30">
        <f>FC_TRA_DAVI_PA_E!O46+FC_TRA_DAVI_FR_E!O46</f>
        <v>0</v>
      </c>
      <c r="P46" s="30">
        <f>FC_TRA_DAVI_PA_E!P46+FC_TRA_DAVI_FR_E!P46</f>
        <v>0</v>
      </c>
      <c r="Q46" s="30">
        <f>FC_TRA_DAVI_PA_E!Q46+FC_TRA_DAVI_FR_E!Q46</f>
        <v>0</v>
      </c>
      <c r="R46" s="30">
        <f>FC_TRA_DAVI_PA_E!R46+FC_TRA_DAVI_FR_E!R46</f>
        <v>0</v>
      </c>
      <c r="S46" s="30">
        <f>FC_TRA_DAVI_PA_E!S46+FC_TRA_DAVI_FR_E!S46</f>
        <v>0</v>
      </c>
      <c r="T46" s="30">
        <f>FC_TRA_DAVI_PA_E!T46+FC_TRA_DAVI_FR_E!T46</f>
        <v>0</v>
      </c>
      <c r="U46" s="30">
        <f>FC_TRA_DAVI_PA_E!U46+FC_TRA_DAVI_FR_E!U46</f>
        <v>0</v>
      </c>
      <c r="V46" s="30">
        <f>FC_TRA_DAVI_PA_E!V46+FC_TRA_DAVI_FR_E!V46</f>
        <v>0</v>
      </c>
      <c r="W46" s="30">
        <f>FC_TRA_DAVI_PA_E!W46+FC_TRA_DAVI_FR_E!W46</f>
        <v>0</v>
      </c>
      <c r="X46" s="30">
        <f>FC_TRA_DAVI_PA_E!X46+FC_TRA_DAVI_FR_E!X46</f>
        <v>0</v>
      </c>
    </row>
    <row r="47" spans="1:24" ht="11.25" customHeight="1" x14ac:dyDescent="0.2">
      <c r="A47" s="39" t="s">
        <v>81</v>
      </c>
      <c r="B47" s="23" t="s">
        <v>82</v>
      </c>
      <c r="C47" s="30">
        <f>FC_TRA_DAVI_PA_E!C47+FC_TRA_DAVI_FR_E!C47</f>
        <v>0</v>
      </c>
      <c r="D47" s="30">
        <f>FC_TRA_DAVI_PA_E!D47+FC_TRA_DAVI_FR_E!D47</f>
        <v>0</v>
      </c>
      <c r="E47" s="30">
        <f>FC_TRA_DAVI_PA_E!E47+FC_TRA_DAVI_FR_E!E47</f>
        <v>0</v>
      </c>
      <c r="F47" s="30">
        <f>FC_TRA_DAVI_PA_E!F47+FC_TRA_DAVI_FR_E!F47</f>
        <v>0</v>
      </c>
      <c r="G47" s="30">
        <f>FC_TRA_DAVI_PA_E!G47+FC_TRA_DAVI_FR_E!G47</f>
        <v>0</v>
      </c>
      <c r="H47" s="30">
        <f>FC_TRA_DAVI_PA_E!H47+FC_TRA_DAVI_FR_E!H47</f>
        <v>0</v>
      </c>
      <c r="I47" s="30">
        <f>FC_TRA_DAVI_PA_E!I47+FC_TRA_DAVI_FR_E!I47</f>
        <v>0</v>
      </c>
      <c r="J47" s="30">
        <f>FC_TRA_DAVI_PA_E!J47+FC_TRA_DAVI_FR_E!J47</f>
        <v>0</v>
      </c>
      <c r="K47" s="30">
        <f>FC_TRA_DAVI_PA_E!K47+FC_TRA_DAVI_FR_E!K47</f>
        <v>0</v>
      </c>
      <c r="L47" s="30">
        <f>FC_TRA_DAVI_PA_E!L47+FC_TRA_DAVI_FR_E!L47</f>
        <v>0</v>
      </c>
      <c r="M47" s="30">
        <f>FC_TRA_DAVI_PA_E!M47+FC_TRA_DAVI_FR_E!M47</f>
        <v>0</v>
      </c>
      <c r="N47" s="30">
        <f>FC_TRA_DAVI_PA_E!N47+FC_TRA_DAVI_FR_E!N47</f>
        <v>0</v>
      </c>
      <c r="O47" s="30">
        <f>FC_TRA_DAVI_PA_E!O47+FC_TRA_DAVI_FR_E!O47</f>
        <v>0</v>
      </c>
      <c r="P47" s="30">
        <f>FC_TRA_DAVI_PA_E!P47+FC_TRA_DAVI_FR_E!P47</f>
        <v>0</v>
      </c>
      <c r="Q47" s="30">
        <f>FC_TRA_DAVI_PA_E!Q47+FC_TRA_DAVI_FR_E!Q47</f>
        <v>0</v>
      </c>
      <c r="R47" s="30">
        <f>FC_TRA_DAVI_PA_E!R47+FC_TRA_DAVI_FR_E!R47</f>
        <v>0</v>
      </c>
      <c r="S47" s="30">
        <f>FC_TRA_DAVI_PA_E!S47+FC_TRA_DAVI_FR_E!S47</f>
        <v>0</v>
      </c>
      <c r="T47" s="30">
        <f>FC_TRA_DAVI_PA_E!T47+FC_TRA_DAVI_FR_E!T47</f>
        <v>0</v>
      </c>
      <c r="U47" s="30">
        <f>FC_TRA_DAVI_PA_E!U47+FC_TRA_DAVI_FR_E!U47</f>
        <v>0</v>
      </c>
      <c r="V47" s="30">
        <f>FC_TRA_DAVI_PA_E!V47+FC_TRA_DAVI_FR_E!V47</f>
        <v>0</v>
      </c>
      <c r="W47" s="30">
        <f>FC_TRA_DAVI_PA_E!W47+FC_TRA_DAVI_FR_E!W47</f>
        <v>0</v>
      </c>
      <c r="X47" s="30">
        <f>FC_TRA_DAVI_PA_E!X47+FC_TRA_DAVI_FR_E!X47</f>
        <v>0</v>
      </c>
    </row>
    <row r="48" spans="1:24" ht="11.25" customHeight="1" x14ac:dyDescent="0.2">
      <c r="A48" s="39" t="s">
        <v>83</v>
      </c>
      <c r="B48" s="23" t="s">
        <v>84</v>
      </c>
      <c r="C48" s="30">
        <f>FC_TRA_DAVI_PA_E!C48+FC_TRA_DAVI_FR_E!C48</f>
        <v>0</v>
      </c>
      <c r="D48" s="30">
        <f>FC_TRA_DAVI_PA_E!D48+FC_TRA_DAVI_FR_E!D48</f>
        <v>0</v>
      </c>
      <c r="E48" s="30">
        <f>FC_TRA_DAVI_PA_E!E48+FC_TRA_DAVI_FR_E!E48</f>
        <v>0</v>
      </c>
      <c r="F48" s="30">
        <f>FC_TRA_DAVI_PA_E!F48+FC_TRA_DAVI_FR_E!F48</f>
        <v>0</v>
      </c>
      <c r="G48" s="30">
        <f>FC_TRA_DAVI_PA_E!G48+FC_TRA_DAVI_FR_E!G48</f>
        <v>0</v>
      </c>
      <c r="H48" s="30">
        <f>FC_TRA_DAVI_PA_E!H48+FC_TRA_DAVI_FR_E!H48</f>
        <v>0</v>
      </c>
      <c r="I48" s="30">
        <f>FC_TRA_DAVI_PA_E!I48+FC_TRA_DAVI_FR_E!I48</f>
        <v>0</v>
      </c>
      <c r="J48" s="30">
        <f>FC_TRA_DAVI_PA_E!J48+FC_TRA_DAVI_FR_E!J48</f>
        <v>0</v>
      </c>
      <c r="K48" s="30">
        <f>FC_TRA_DAVI_PA_E!K48+FC_TRA_DAVI_FR_E!K48</f>
        <v>0</v>
      </c>
      <c r="L48" s="30">
        <f>FC_TRA_DAVI_PA_E!L48+FC_TRA_DAVI_FR_E!L48</f>
        <v>0</v>
      </c>
      <c r="M48" s="30">
        <f>FC_TRA_DAVI_PA_E!M48+FC_TRA_DAVI_FR_E!M48</f>
        <v>0</v>
      </c>
      <c r="N48" s="30">
        <f>FC_TRA_DAVI_PA_E!N48+FC_TRA_DAVI_FR_E!N48</f>
        <v>0</v>
      </c>
      <c r="O48" s="30">
        <f>FC_TRA_DAVI_PA_E!O48+FC_TRA_DAVI_FR_E!O48</f>
        <v>0</v>
      </c>
      <c r="P48" s="30">
        <f>FC_TRA_DAVI_PA_E!P48+FC_TRA_DAVI_FR_E!P48</f>
        <v>0</v>
      </c>
      <c r="Q48" s="30">
        <f>FC_TRA_DAVI_PA_E!Q48+FC_TRA_DAVI_FR_E!Q48</f>
        <v>0</v>
      </c>
      <c r="R48" s="30">
        <f>FC_TRA_DAVI_PA_E!R48+FC_TRA_DAVI_FR_E!R48</f>
        <v>0</v>
      </c>
      <c r="S48" s="30">
        <f>FC_TRA_DAVI_PA_E!S48+FC_TRA_DAVI_FR_E!S48</f>
        <v>0</v>
      </c>
      <c r="T48" s="30">
        <f>FC_TRA_DAVI_PA_E!T48+FC_TRA_DAVI_FR_E!T48</f>
        <v>0</v>
      </c>
      <c r="U48" s="30">
        <f>FC_TRA_DAVI_PA_E!U48+FC_TRA_DAVI_FR_E!U48</f>
        <v>0</v>
      </c>
      <c r="V48" s="30">
        <f>FC_TRA_DAVI_PA_E!V48+FC_TRA_DAVI_FR_E!V48</f>
        <v>0</v>
      </c>
      <c r="W48" s="30">
        <f>FC_TRA_DAVI_PA_E!W48+FC_TRA_DAVI_FR_E!W48</f>
        <v>0</v>
      </c>
      <c r="X48" s="30">
        <f>FC_TRA_DAVI_PA_E!X48+FC_TRA_DAVI_FR_E!X48</f>
        <v>0</v>
      </c>
    </row>
    <row r="49" spans="1:24" ht="11.25" customHeight="1" x14ac:dyDescent="0.2">
      <c r="A49" s="39" t="s">
        <v>85</v>
      </c>
      <c r="B49" s="23" t="s">
        <v>86</v>
      </c>
      <c r="C49" s="30">
        <f>FC_TRA_DAVI_PA_E!C49+FC_TRA_DAVI_FR_E!C49</f>
        <v>0</v>
      </c>
      <c r="D49" s="30">
        <f>FC_TRA_DAVI_PA_E!D49+FC_TRA_DAVI_FR_E!D49</f>
        <v>0</v>
      </c>
      <c r="E49" s="30">
        <f>FC_TRA_DAVI_PA_E!E49+FC_TRA_DAVI_FR_E!E49</f>
        <v>0</v>
      </c>
      <c r="F49" s="30">
        <f>FC_TRA_DAVI_PA_E!F49+FC_TRA_DAVI_FR_E!F49</f>
        <v>0</v>
      </c>
      <c r="G49" s="30">
        <f>FC_TRA_DAVI_PA_E!G49+FC_TRA_DAVI_FR_E!G49</f>
        <v>0</v>
      </c>
      <c r="H49" s="30">
        <f>FC_TRA_DAVI_PA_E!H49+FC_TRA_DAVI_FR_E!H49</f>
        <v>0</v>
      </c>
      <c r="I49" s="30">
        <f>FC_TRA_DAVI_PA_E!I49+FC_TRA_DAVI_FR_E!I49</f>
        <v>0</v>
      </c>
      <c r="J49" s="30">
        <f>FC_TRA_DAVI_PA_E!J49+FC_TRA_DAVI_FR_E!J49</f>
        <v>0</v>
      </c>
      <c r="K49" s="30">
        <f>FC_TRA_DAVI_PA_E!K49+FC_TRA_DAVI_FR_E!K49</f>
        <v>0</v>
      </c>
      <c r="L49" s="30">
        <f>FC_TRA_DAVI_PA_E!L49+FC_TRA_DAVI_FR_E!L49</f>
        <v>0</v>
      </c>
      <c r="M49" s="30">
        <f>FC_TRA_DAVI_PA_E!M49+FC_TRA_DAVI_FR_E!M49</f>
        <v>0</v>
      </c>
      <c r="N49" s="30">
        <f>FC_TRA_DAVI_PA_E!N49+FC_TRA_DAVI_FR_E!N49</f>
        <v>0</v>
      </c>
      <c r="O49" s="30">
        <f>FC_TRA_DAVI_PA_E!O49+FC_TRA_DAVI_FR_E!O49</f>
        <v>0</v>
      </c>
      <c r="P49" s="30">
        <f>FC_TRA_DAVI_PA_E!P49+FC_TRA_DAVI_FR_E!P49</f>
        <v>0</v>
      </c>
      <c r="Q49" s="30">
        <f>FC_TRA_DAVI_PA_E!Q49+FC_TRA_DAVI_FR_E!Q49</f>
        <v>0</v>
      </c>
      <c r="R49" s="30">
        <f>FC_TRA_DAVI_PA_E!R49+FC_TRA_DAVI_FR_E!R49</f>
        <v>0</v>
      </c>
      <c r="S49" s="30">
        <f>FC_TRA_DAVI_PA_E!S49+FC_TRA_DAVI_FR_E!S49</f>
        <v>0</v>
      </c>
      <c r="T49" s="30">
        <f>FC_TRA_DAVI_PA_E!T49+FC_TRA_DAVI_FR_E!T49</f>
        <v>0</v>
      </c>
      <c r="U49" s="30">
        <f>FC_TRA_DAVI_PA_E!U49+FC_TRA_DAVI_FR_E!U49</f>
        <v>0</v>
      </c>
      <c r="V49" s="30">
        <f>FC_TRA_DAVI_PA_E!V49+FC_TRA_DAVI_FR_E!V49</f>
        <v>0</v>
      </c>
      <c r="W49" s="30">
        <f>FC_TRA_DAVI_PA_E!W49+FC_TRA_DAVI_FR_E!W49</f>
        <v>0</v>
      </c>
      <c r="X49" s="30">
        <f>FC_TRA_DAVI_PA_E!X49+FC_TRA_DAVI_FR_E!X49</f>
        <v>0</v>
      </c>
    </row>
    <row r="50" spans="1:24" ht="11.25" customHeight="1" x14ac:dyDescent="0.2">
      <c r="A50" s="39" t="s">
        <v>87</v>
      </c>
      <c r="B50" s="23" t="s">
        <v>88</v>
      </c>
      <c r="C50" s="30">
        <f>FC_TRA_DAVI_PA_E!C50+FC_TRA_DAVI_FR_E!C50</f>
        <v>0</v>
      </c>
      <c r="D50" s="30">
        <f>FC_TRA_DAVI_PA_E!D50+FC_TRA_DAVI_FR_E!D50</f>
        <v>0</v>
      </c>
      <c r="E50" s="30">
        <f>FC_TRA_DAVI_PA_E!E50+FC_TRA_DAVI_FR_E!E50</f>
        <v>0</v>
      </c>
      <c r="F50" s="30">
        <f>FC_TRA_DAVI_PA_E!F50+FC_TRA_DAVI_FR_E!F50</f>
        <v>0</v>
      </c>
      <c r="G50" s="30">
        <f>FC_TRA_DAVI_PA_E!G50+FC_TRA_DAVI_FR_E!G50</f>
        <v>0</v>
      </c>
      <c r="H50" s="30">
        <f>FC_TRA_DAVI_PA_E!H50+FC_TRA_DAVI_FR_E!H50</f>
        <v>0</v>
      </c>
      <c r="I50" s="30">
        <f>FC_TRA_DAVI_PA_E!I50+FC_TRA_DAVI_FR_E!I50</f>
        <v>0</v>
      </c>
      <c r="J50" s="30">
        <f>FC_TRA_DAVI_PA_E!J50+FC_TRA_DAVI_FR_E!J50</f>
        <v>0</v>
      </c>
      <c r="K50" s="30">
        <f>FC_TRA_DAVI_PA_E!K50+FC_TRA_DAVI_FR_E!K50</f>
        <v>0</v>
      </c>
      <c r="L50" s="30">
        <f>FC_TRA_DAVI_PA_E!L50+FC_TRA_DAVI_FR_E!L50</f>
        <v>0</v>
      </c>
      <c r="M50" s="30">
        <f>FC_TRA_DAVI_PA_E!M50+FC_TRA_DAVI_FR_E!M50</f>
        <v>0</v>
      </c>
      <c r="N50" s="30">
        <f>FC_TRA_DAVI_PA_E!N50+FC_TRA_DAVI_FR_E!N50</f>
        <v>0</v>
      </c>
      <c r="O50" s="30">
        <f>FC_TRA_DAVI_PA_E!O50+FC_TRA_DAVI_FR_E!O50</f>
        <v>0</v>
      </c>
      <c r="P50" s="30">
        <f>FC_TRA_DAVI_PA_E!P50+FC_TRA_DAVI_FR_E!P50</f>
        <v>0</v>
      </c>
      <c r="Q50" s="30">
        <f>FC_TRA_DAVI_PA_E!Q50+FC_TRA_DAVI_FR_E!Q50</f>
        <v>0</v>
      </c>
      <c r="R50" s="30">
        <f>FC_TRA_DAVI_PA_E!R50+FC_TRA_DAVI_FR_E!R50</f>
        <v>0</v>
      </c>
      <c r="S50" s="30">
        <f>FC_TRA_DAVI_PA_E!S50+FC_TRA_DAVI_FR_E!S50</f>
        <v>0</v>
      </c>
      <c r="T50" s="30">
        <f>FC_TRA_DAVI_PA_E!T50+FC_TRA_DAVI_FR_E!T50</f>
        <v>0</v>
      </c>
      <c r="U50" s="30">
        <f>FC_TRA_DAVI_PA_E!U50+FC_TRA_DAVI_FR_E!U50</f>
        <v>0</v>
      </c>
      <c r="V50" s="30">
        <f>FC_TRA_DAVI_PA_E!V50+FC_TRA_DAVI_FR_E!V50</f>
        <v>0</v>
      </c>
      <c r="W50" s="30">
        <f>FC_TRA_DAVI_PA_E!W50+FC_TRA_DAVI_FR_E!W50</f>
        <v>0</v>
      </c>
      <c r="X50" s="30">
        <f>FC_TRA_DAVI_PA_E!X50+FC_TRA_DAVI_FR_E!X50</f>
        <v>0</v>
      </c>
    </row>
    <row r="51" spans="1:24" ht="11.25" customHeight="1" x14ac:dyDescent="0.2">
      <c r="A51" s="24" t="s">
        <v>89</v>
      </c>
      <c r="B51" s="25" t="s">
        <v>90</v>
      </c>
      <c r="C51" s="31">
        <f>FC_TRA_DAVI_PA_E!C51+FC_TRA_DAVI_FR_E!C51</f>
        <v>0</v>
      </c>
      <c r="D51" s="31">
        <f>FC_TRA_DAVI_PA_E!D51+FC_TRA_DAVI_FR_E!D51</f>
        <v>0</v>
      </c>
      <c r="E51" s="31">
        <f>FC_TRA_DAVI_PA_E!E51+FC_TRA_DAVI_FR_E!E51</f>
        <v>0</v>
      </c>
      <c r="F51" s="31">
        <f>FC_TRA_DAVI_PA_E!F51+FC_TRA_DAVI_FR_E!F51</f>
        <v>0</v>
      </c>
      <c r="G51" s="31">
        <f>FC_TRA_DAVI_PA_E!G51+FC_TRA_DAVI_FR_E!G51</f>
        <v>0</v>
      </c>
      <c r="H51" s="31">
        <f>FC_TRA_DAVI_PA_E!H51+FC_TRA_DAVI_FR_E!H51</f>
        <v>0</v>
      </c>
      <c r="I51" s="31">
        <f>FC_TRA_DAVI_PA_E!I51+FC_TRA_DAVI_FR_E!I51</f>
        <v>0</v>
      </c>
      <c r="J51" s="31">
        <f>FC_TRA_DAVI_PA_E!J51+FC_TRA_DAVI_FR_E!J51</f>
        <v>0</v>
      </c>
      <c r="K51" s="31">
        <f>FC_TRA_DAVI_PA_E!K51+FC_TRA_DAVI_FR_E!K51</f>
        <v>0</v>
      </c>
      <c r="L51" s="31">
        <f>FC_TRA_DAVI_PA_E!L51+FC_TRA_DAVI_FR_E!L51</f>
        <v>0</v>
      </c>
      <c r="M51" s="31">
        <f>FC_TRA_DAVI_PA_E!M51+FC_TRA_DAVI_FR_E!M51</f>
        <v>0</v>
      </c>
      <c r="N51" s="31">
        <f>FC_TRA_DAVI_PA_E!N51+FC_TRA_DAVI_FR_E!N51</f>
        <v>0</v>
      </c>
      <c r="O51" s="31">
        <f>FC_TRA_DAVI_PA_E!O51+FC_TRA_DAVI_FR_E!O51</f>
        <v>0</v>
      </c>
      <c r="P51" s="31">
        <f>FC_TRA_DAVI_PA_E!P51+FC_TRA_DAVI_FR_E!P51</f>
        <v>0</v>
      </c>
      <c r="Q51" s="31">
        <f>FC_TRA_DAVI_PA_E!Q51+FC_TRA_DAVI_FR_E!Q51</f>
        <v>0</v>
      </c>
      <c r="R51" s="31">
        <f>FC_TRA_DAVI_PA_E!R51+FC_TRA_DAVI_FR_E!R51</f>
        <v>0</v>
      </c>
      <c r="S51" s="31">
        <f>FC_TRA_DAVI_PA_E!S51+FC_TRA_DAVI_FR_E!S51</f>
        <v>0</v>
      </c>
      <c r="T51" s="31">
        <f>FC_TRA_DAVI_PA_E!T51+FC_TRA_DAVI_FR_E!T51</f>
        <v>0</v>
      </c>
      <c r="U51" s="31">
        <f>FC_TRA_DAVI_PA_E!U51+FC_TRA_DAVI_FR_E!U51</f>
        <v>0</v>
      </c>
      <c r="V51" s="31">
        <f>FC_TRA_DAVI_PA_E!V51+FC_TRA_DAVI_FR_E!V51</f>
        <v>0</v>
      </c>
      <c r="W51" s="31">
        <f>FC_TRA_DAVI_PA_E!W51+FC_TRA_DAVI_FR_E!W51</f>
        <v>0</v>
      </c>
      <c r="X51" s="31">
        <f>FC_TRA_DAVI_PA_E!X51+FC_TRA_DAVI_FR_E!X51</f>
        <v>0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" si="30">SUM(C53:C70)</f>
        <v>0</v>
      </c>
      <c r="D52" s="31">
        <f t="shared" ref="D52:W52" si="31">SUM(D53:D70)</f>
        <v>0</v>
      </c>
      <c r="E52" s="31">
        <f t="shared" si="31"/>
        <v>0</v>
      </c>
      <c r="F52" s="31">
        <f t="shared" si="31"/>
        <v>0</v>
      </c>
      <c r="G52" s="31">
        <f t="shared" si="31"/>
        <v>0</v>
      </c>
      <c r="H52" s="31">
        <f t="shared" si="31"/>
        <v>0</v>
      </c>
      <c r="I52" s="31">
        <f t="shared" si="31"/>
        <v>0</v>
      </c>
      <c r="J52" s="31">
        <f t="shared" si="31"/>
        <v>0</v>
      </c>
      <c r="K52" s="31">
        <f t="shared" si="31"/>
        <v>0</v>
      </c>
      <c r="L52" s="31">
        <f t="shared" si="31"/>
        <v>0</v>
      </c>
      <c r="M52" s="31">
        <f t="shared" si="31"/>
        <v>0</v>
      </c>
      <c r="N52" s="31">
        <f t="shared" si="31"/>
        <v>0</v>
      </c>
      <c r="O52" s="31">
        <f t="shared" si="31"/>
        <v>0</v>
      </c>
      <c r="P52" s="31">
        <f t="shared" si="31"/>
        <v>0</v>
      </c>
      <c r="Q52" s="31">
        <f t="shared" si="31"/>
        <v>0</v>
      </c>
      <c r="R52" s="31">
        <f t="shared" si="31"/>
        <v>0</v>
      </c>
      <c r="S52" s="31">
        <f t="shared" si="31"/>
        <v>0</v>
      </c>
      <c r="T52" s="31">
        <f t="shared" si="31"/>
        <v>0</v>
      </c>
      <c r="U52" s="31">
        <f t="shared" si="31"/>
        <v>0</v>
      </c>
      <c r="V52" s="31">
        <f t="shared" si="31"/>
        <v>0</v>
      </c>
      <c r="W52" s="31">
        <f t="shared" si="31"/>
        <v>0</v>
      </c>
      <c r="X52" s="31">
        <f t="shared" ref="X52" si="32">SUM(X53:X70)</f>
        <v>0</v>
      </c>
    </row>
    <row r="53" spans="1:24" ht="11.25" customHeight="1" x14ac:dyDescent="0.2">
      <c r="A53" s="22" t="s">
        <v>93</v>
      </c>
      <c r="B53" s="23" t="s">
        <v>94</v>
      </c>
      <c r="C53" s="30">
        <f>FC_TRA_DAVI_PA_E!C53+FC_TRA_DAVI_FR_E!C53</f>
        <v>0</v>
      </c>
      <c r="D53" s="30">
        <f>FC_TRA_DAVI_PA_E!D53+FC_TRA_DAVI_FR_E!D53</f>
        <v>0</v>
      </c>
      <c r="E53" s="30">
        <f>FC_TRA_DAVI_PA_E!E53+FC_TRA_DAVI_FR_E!E53</f>
        <v>0</v>
      </c>
      <c r="F53" s="30">
        <f>FC_TRA_DAVI_PA_E!F53+FC_TRA_DAVI_FR_E!F53</f>
        <v>0</v>
      </c>
      <c r="G53" s="30">
        <f>FC_TRA_DAVI_PA_E!G53+FC_TRA_DAVI_FR_E!G53</f>
        <v>0</v>
      </c>
      <c r="H53" s="30">
        <f>FC_TRA_DAVI_PA_E!H53+FC_TRA_DAVI_FR_E!H53</f>
        <v>0</v>
      </c>
      <c r="I53" s="30">
        <f>FC_TRA_DAVI_PA_E!I53+FC_TRA_DAVI_FR_E!I53</f>
        <v>0</v>
      </c>
      <c r="J53" s="30">
        <f>FC_TRA_DAVI_PA_E!J53+FC_TRA_DAVI_FR_E!J53</f>
        <v>0</v>
      </c>
      <c r="K53" s="30">
        <f>FC_TRA_DAVI_PA_E!K53+FC_TRA_DAVI_FR_E!K53</f>
        <v>0</v>
      </c>
      <c r="L53" s="30">
        <f>FC_TRA_DAVI_PA_E!L53+FC_TRA_DAVI_FR_E!L53</f>
        <v>0</v>
      </c>
      <c r="M53" s="30">
        <f>FC_TRA_DAVI_PA_E!M53+FC_TRA_DAVI_FR_E!M53</f>
        <v>0</v>
      </c>
      <c r="N53" s="30">
        <f>FC_TRA_DAVI_PA_E!N53+FC_TRA_DAVI_FR_E!N53</f>
        <v>0</v>
      </c>
      <c r="O53" s="30">
        <f>FC_TRA_DAVI_PA_E!O53+FC_TRA_DAVI_FR_E!O53</f>
        <v>0</v>
      </c>
      <c r="P53" s="30">
        <f>FC_TRA_DAVI_PA_E!P53+FC_TRA_DAVI_FR_E!P53</f>
        <v>0</v>
      </c>
      <c r="Q53" s="30">
        <f>FC_TRA_DAVI_PA_E!Q53+FC_TRA_DAVI_FR_E!Q53</f>
        <v>0</v>
      </c>
      <c r="R53" s="30">
        <f>FC_TRA_DAVI_PA_E!R53+FC_TRA_DAVI_FR_E!R53</f>
        <v>0</v>
      </c>
      <c r="S53" s="30">
        <f>FC_TRA_DAVI_PA_E!S53+FC_TRA_DAVI_FR_E!S53</f>
        <v>0</v>
      </c>
      <c r="T53" s="30">
        <f>FC_TRA_DAVI_PA_E!T53+FC_TRA_DAVI_FR_E!T53</f>
        <v>0</v>
      </c>
      <c r="U53" s="30">
        <f>FC_TRA_DAVI_PA_E!U53+FC_TRA_DAVI_FR_E!U53</f>
        <v>0</v>
      </c>
      <c r="V53" s="30">
        <f>FC_TRA_DAVI_PA_E!V53+FC_TRA_DAVI_FR_E!V53</f>
        <v>0</v>
      </c>
      <c r="W53" s="30">
        <f>FC_TRA_DAVI_PA_E!W53+FC_TRA_DAVI_FR_E!W53</f>
        <v>0</v>
      </c>
      <c r="X53" s="30">
        <f>FC_TRA_DAVI_PA_E!X53+FC_TRA_DAVI_FR_E!X53</f>
        <v>0</v>
      </c>
    </row>
    <row r="54" spans="1:24" ht="11.25" customHeight="1" x14ac:dyDescent="0.2">
      <c r="A54" s="22" t="s">
        <v>95</v>
      </c>
      <c r="B54" s="23" t="s">
        <v>96</v>
      </c>
      <c r="C54" s="30">
        <f>FC_TRA_DAVI_PA_E!C54+FC_TRA_DAVI_FR_E!C54</f>
        <v>0</v>
      </c>
      <c r="D54" s="30">
        <f>FC_TRA_DAVI_PA_E!D54+FC_TRA_DAVI_FR_E!D54</f>
        <v>0</v>
      </c>
      <c r="E54" s="30">
        <f>FC_TRA_DAVI_PA_E!E54+FC_TRA_DAVI_FR_E!E54</f>
        <v>0</v>
      </c>
      <c r="F54" s="30">
        <f>FC_TRA_DAVI_PA_E!F54+FC_TRA_DAVI_FR_E!F54</f>
        <v>0</v>
      </c>
      <c r="G54" s="30">
        <f>FC_TRA_DAVI_PA_E!G54+FC_TRA_DAVI_FR_E!G54</f>
        <v>0</v>
      </c>
      <c r="H54" s="30">
        <f>FC_TRA_DAVI_PA_E!H54+FC_TRA_DAVI_FR_E!H54</f>
        <v>0</v>
      </c>
      <c r="I54" s="30">
        <f>FC_TRA_DAVI_PA_E!I54+FC_TRA_DAVI_FR_E!I54</f>
        <v>0</v>
      </c>
      <c r="J54" s="30">
        <f>FC_TRA_DAVI_PA_E!J54+FC_TRA_DAVI_FR_E!J54</f>
        <v>0</v>
      </c>
      <c r="K54" s="30">
        <f>FC_TRA_DAVI_PA_E!K54+FC_TRA_DAVI_FR_E!K54</f>
        <v>0</v>
      </c>
      <c r="L54" s="30">
        <f>FC_TRA_DAVI_PA_E!L54+FC_TRA_DAVI_FR_E!L54</f>
        <v>0</v>
      </c>
      <c r="M54" s="30">
        <f>FC_TRA_DAVI_PA_E!M54+FC_TRA_DAVI_FR_E!M54</f>
        <v>0</v>
      </c>
      <c r="N54" s="30">
        <f>FC_TRA_DAVI_PA_E!N54+FC_TRA_DAVI_FR_E!N54</f>
        <v>0</v>
      </c>
      <c r="O54" s="30">
        <f>FC_TRA_DAVI_PA_E!O54+FC_TRA_DAVI_FR_E!O54</f>
        <v>0</v>
      </c>
      <c r="P54" s="30">
        <f>FC_TRA_DAVI_PA_E!P54+FC_TRA_DAVI_FR_E!P54</f>
        <v>0</v>
      </c>
      <c r="Q54" s="30">
        <f>FC_TRA_DAVI_PA_E!Q54+FC_TRA_DAVI_FR_E!Q54</f>
        <v>0</v>
      </c>
      <c r="R54" s="30">
        <f>FC_TRA_DAVI_PA_E!R54+FC_TRA_DAVI_FR_E!R54</f>
        <v>0</v>
      </c>
      <c r="S54" s="30">
        <f>FC_TRA_DAVI_PA_E!S54+FC_TRA_DAVI_FR_E!S54</f>
        <v>0</v>
      </c>
      <c r="T54" s="30">
        <f>FC_TRA_DAVI_PA_E!T54+FC_TRA_DAVI_FR_E!T54</f>
        <v>0</v>
      </c>
      <c r="U54" s="30">
        <f>FC_TRA_DAVI_PA_E!U54+FC_TRA_DAVI_FR_E!U54</f>
        <v>0</v>
      </c>
      <c r="V54" s="30">
        <f>FC_TRA_DAVI_PA_E!V54+FC_TRA_DAVI_FR_E!V54</f>
        <v>0</v>
      </c>
      <c r="W54" s="30">
        <f>FC_TRA_DAVI_PA_E!W54+FC_TRA_DAVI_FR_E!W54</f>
        <v>0</v>
      </c>
      <c r="X54" s="30">
        <f>FC_TRA_DAVI_PA_E!X54+FC_TRA_DAVI_FR_E!X54</f>
        <v>0</v>
      </c>
    </row>
    <row r="55" spans="1:24" ht="11.25" customHeight="1" x14ac:dyDescent="0.2">
      <c r="A55" s="22" t="s">
        <v>97</v>
      </c>
      <c r="B55" s="23" t="s">
        <v>98</v>
      </c>
      <c r="C55" s="30">
        <f>FC_TRA_DAVI_PA_E!C55+FC_TRA_DAVI_FR_E!C55</f>
        <v>0</v>
      </c>
      <c r="D55" s="30">
        <f>FC_TRA_DAVI_PA_E!D55+FC_TRA_DAVI_FR_E!D55</f>
        <v>0</v>
      </c>
      <c r="E55" s="30">
        <f>FC_TRA_DAVI_PA_E!E55+FC_TRA_DAVI_FR_E!E55</f>
        <v>0</v>
      </c>
      <c r="F55" s="30">
        <f>FC_TRA_DAVI_PA_E!F55+FC_TRA_DAVI_FR_E!F55</f>
        <v>0</v>
      </c>
      <c r="G55" s="30">
        <f>FC_TRA_DAVI_PA_E!G55+FC_TRA_DAVI_FR_E!G55</f>
        <v>0</v>
      </c>
      <c r="H55" s="30">
        <f>FC_TRA_DAVI_PA_E!H55+FC_TRA_DAVI_FR_E!H55</f>
        <v>0</v>
      </c>
      <c r="I55" s="30">
        <f>FC_TRA_DAVI_PA_E!I55+FC_TRA_DAVI_FR_E!I55</f>
        <v>0</v>
      </c>
      <c r="J55" s="30">
        <f>FC_TRA_DAVI_PA_E!J55+FC_TRA_DAVI_FR_E!J55</f>
        <v>0</v>
      </c>
      <c r="K55" s="30">
        <f>FC_TRA_DAVI_PA_E!K55+FC_TRA_DAVI_FR_E!K55</f>
        <v>0</v>
      </c>
      <c r="L55" s="30">
        <f>FC_TRA_DAVI_PA_E!L55+FC_TRA_DAVI_FR_E!L55</f>
        <v>0</v>
      </c>
      <c r="M55" s="30">
        <f>FC_TRA_DAVI_PA_E!M55+FC_TRA_DAVI_FR_E!M55</f>
        <v>0</v>
      </c>
      <c r="N55" s="30">
        <f>FC_TRA_DAVI_PA_E!N55+FC_TRA_DAVI_FR_E!N55</f>
        <v>0</v>
      </c>
      <c r="O55" s="30">
        <f>FC_TRA_DAVI_PA_E!O55+FC_TRA_DAVI_FR_E!O55</f>
        <v>0</v>
      </c>
      <c r="P55" s="30">
        <f>FC_TRA_DAVI_PA_E!P55+FC_TRA_DAVI_FR_E!P55</f>
        <v>0</v>
      </c>
      <c r="Q55" s="30">
        <f>FC_TRA_DAVI_PA_E!Q55+FC_TRA_DAVI_FR_E!Q55</f>
        <v>0</v>
      </c>
      <c r="R55" s="30">
        <f>FC_TRA_DAVI_PA_E!R55+FC_TRA_DAVI_FR_E!R55</f>
        <v>0</v>
      </c>
      <c r="S55" s="30">
        <f>FC_TRA_DAVI_PA_E!S55+FC_TRA_DAVI_FR_E!S55</f>
        <v>0</v>
      </c>
      <c r="T55" s="30">
        <f>FC_TRA_DAVI_PA_E!T55+FC_TRA_DAVI_FR_E!T55</f>
        <v>0</v>
      </c>
      <c r="U55" s="30">
        <f>FC_TRA_DAVI_PA_E!U55+FC_TRA_DAVI_FR_E!U55</f>
        <v>0</v>
      </c>
      <c r="V55" s="30">
        <f>FC_TRA_DAVI_PA_E!V55+FC_TRA_DAVI_FR_E!V55</f>
        <v>0</v>
      </c>
      <c r="W55" s="30">
        <f>FC_TRA_DAVI_PA_E!W55+FC_TRA_DAVI_FR_E!W55</f>
        <v>0</v>
      </c>
      <c r="X55" s="30">
        <f>FC_TRA_DAVI_PA_E!X55+FC_TRA_DAVI_FR_E!X55</f>
        <v>0</v>
      </c>
    </row>
    <row r="56" spans="1:24" ht="11.25" customHeight="1" x14ac:dyDescent="0.2">
      <c r="A56" s="22" t="s">
        <v>99</v>
      </c>
      <c r="B56" s="23" t="s">
        <v>100</v>
      </c>
      <c r="C56" s="30">
        <f>FC_TRA_DAVI_PA_E!C56+FC_TRA_DAVI_FR_E!C56</f>
        <v>0</v>
      </c>
      <c r="D56" s="30">
        <f>FC_TRA_DAVI_PA_E!D56+FC_TRA_DAVI_FR_E!D56</f>
        <v>0</v>
      </c>
      <c r="E56" s="30">
        <f>FC_TRA_DAVI_PA_E!E56+FC_TRA_DAVI_FR_E!E56</f>
        <v>0</v>
      </c>
      <c r="F56" s="30">
        <f>FC_TRA_DAVI_PA_E!F56+FC_TRA_DAVI_FR_E!F56</f>
        <v>0</v>
      </c>
      <c r="G56" s="30">
        <f>FC_TRA_DAVI_PA_E!G56+FC_TRA_DAVI_FR_E!G56</f>
        <v>0</v>
      </c>
      <c r="H56" s="30">
        <f>FC_TRA_DAVI_PA_E!H56+FC_TRA_DAVI_FR_E!H56</f>
        <v>0</v>
      </c>
      <c r="I56" s="30">
        <f>FC_TRA_DAVI_PA_E!I56+FC_TRA_DAVI_FR_E!I56</f>
        <v>0</v>
      </c>
      <c r="J56" s="30">
        <f>FC_TRA_DAVI_PA_E!J56+FC_TRA_DAVI_FR_E!J56</f>
        <v>0</v>
      </c>
      <c r="K56" s="30">
        <f>FC_TRA_DAVI_PA_E!K56+FC_TRA_DAVI_FR_E!K56</f>
        <v>0</v>
      </c>
      <c r="L56" s="30">
        <f>FC_TRA_DAVI_PA_E!L56+FC_TRA_DAVI_FR_E!L56</f>
        <v>0</v>
      </c>
      <c r="M56" s="30">
        <f>FC_TRA_DAVI_PA_E!M56+FC_TRA_DAVI_FR_E!M56</f>
        <v>0</v>
      </c>
      <c r="N56" s="30">
        <f>FC_TRA_DAVI_PA_E!N56+FC_TRA_DAVI_FR_E!N56</f>
        <v>0</v>
      </c>
      <c r="O56" s="30">
        <f>FC_TRA_DAVI_PA_E!O56+FC_TRA_DAVI_FR_E!O56</f>
        <v>0</v>
      </c>
      <c r="P56" s="30">
        <f>FC_TRA_DAVI_PA_E!P56+FC_TRA_DAVI_FR_E!P56</f>
        <v>0</v>
      </c>
      <c r="Q56" s="30">
        <f>FC_TRA_DAVI_PA_E!Q56+FC_TRA_DAVI_FR_E!Q56</f>
        <v>0</v>
      </c>
      <c r="R56" s="30">
        <f>FC_TRA_DAVI_PA_E!R56+FC_TRA_DAVI_FR_E!R56</f>
        <v>0</v>
      </c>
      <c r="S56" s="30">
        <f>FC_TRA_DAVI_PA_E!S56+FC_TRA_DAVI_FR_E!S56</f>
        <v>0</v>
      </c>
      <c r="T56" s="30">
        <f>FC_TRA_DAVI_PA_E!T56+FC_TRA_DAVI_FR_E!T56</f>
        <v>0</v>
      </c>
      <c r="U56" s="30">
        <f>FC_TRA_DAVI_PA_E!U56+FC_TRA_DAVI_FR_E!U56</f>
        <v>0</v>
      </c>
      <c r="V56" s="30">
        <f>FC_TRA_DAVI_PA_E!V56+FC_TRA_DAVI_FR_E!V56</f>
        <v>0</v>
      </c>
      <c r="W56" s="30">
        <f>FC_TRA_DAVI_PA_E!W56+FC_TRA_DAVI_FR_E!W56</f>
        <v>0</v>
      </c>
      <c r="X56" s="30">
        <f>FC_TRA_DAVI_PA_E!X56+FC_TRA_DAVI_FR_E!X56</f>
        <v>0</v>
      </c>
    </row>
    <row r="57" spans="1:24" ht="11.25" customHeight="1" x14ac:dyDescent="0.2">
      <c r="A57" s="22" t="s">
        <v>101</v>
      </c>
      <c r="B57" s="23" t="s">
        <v>102</v>
      </c>
      <c r="C57" s="30">
        <f>FC_TRA_DAVI_PA_E!C57+FC_TRA_DAVI_FR_E!C57</f>
        <v>0</v>
      </c>
      <c r="D57" s="30">
        <f>FC_TRA_DAVI_PA_E!D57+FC_TRA_DAVI_FR_E!D57</f>
        <v>0</v>
      </c>
      <c r="E57" s="30">
        <f>FC_TRA_DAVI_PA_E!E57+FC_TRA_DAVI_FR_E!E57</f>
        <v>0</v>
      </c>
      <c r="F57" s="30">
        <f>FC_TRA_DAVI_PA_E!F57+FC_TRA_DAVI_FR_E!F57</f>
        <v>0</v>
      </c>
      <c r="G57" s="30">
        <f>FC_TRA_DAVI_PA_E!G57+FC_TRA_DAVI_FR_E!G57</f>
        <v>0</v>
      </c>
      <c r="H57" s="30">
        <f>FC_TRA_DAVI_PA_E!H57+FC_TRA_DAVI_FR_E!H57</f>
        <v>0</v>
      </c>
      <c r="I57" s="30">
        <f>FC_TRA_DAVI_PA_E!I57+FC_TRA_DAVI_FR_E!I57</f>
        <v>0</v>
      </c>
      <c r="J57" s="30">
        <f>FC_TRA_DAVI_PA_E!J57+FC_TRA_DAVI_FR_E!J57</f>
        <v>0</v>
      </c>
      <c r="K57" s="30">
        <f>FC_TRA_DAVI_PA_E!K57+FC_TRA_DAVI_FR_E!K57</f>
        <v>0</v>
      </c>
      <c r="L57" s="30">
        <f>FC_TRA_DAVI_PA_E!L57+FC_TRA_DAVI_FR_E!L57</f>
        <v>0</v>
      </c>
      <c r="M57" s="30">
        <f>FC_TRA_DAVI_PA_E!M57+FC_TRA_DAVI_FR_E!M57</f>
        <v>0</v>
      </c>
      <c r="N57" s="30">
        <f>FC_TRA_DAVI_PA_E!N57+FC_TRA_DAVI_FR_E!N57</f>
        <v>0</v>
      </c>
      <c r="O57" s="30">
        <f>FC_TRA_DAVI_PA_E!O57+FC_TRA_DAVI_FR_E!O57</f>
        <v>0</v>
      </c>
      <c r="P57" s="30">
        <f>FC_TRA_DAVI_PA_E!P57+FC_TRA_DAVI_FR_E!P57</f>
        <v>0</v>
      </c>
      <c r="Q57" s="30">
        <f>FC_TRA_DAVI_PA_E!Q57+FC_TRA_DAVI_FR_E!Q57</f>
        <v>0</v>
      </c>
      <c r="R57" s="30">
        <f>FC_TRA_DAVI_PA_E!R57+FC_TRA_DAVI_FR_E!R57</f>
        <v>0</v>
      </c>
      <c r="S57" s="30">
        <f>FC_TRA_DAVI_PA_E!S57+FC_TRA_DAVI_FR_E!S57</f>
        <v>0</v>
      </c>
      <c r="T57" s="30">
        <f>FC_TRA_DAVI_PA_E!T57+FC_TRA_DAVI_FR_E!T57</f>
        <v>0</v>
      </c>
      <c r="U57" s="30">
        <f>FC_TRA_DAVI_PA_E!U57+FC_TRA_DAVI_FR_E!U57</f>
        <v>0</v>
      </c>
      <c r="V57" s="30">
        <f>FC_TRA_DAVI_PA_E!V57+FC_TRA_DAVI_FR_E!V57</f>
        <v>0</v>
      </c>
      <c r="W57" s="30">
        <f>FC_TRA_DAVI_PA_E!W57+FC_TRA_DAVI_FR_E!W57</f>
        <v>0</v>
      </c>
      <c r="X57" s="30">
        <f>FC_TRA_DAVI_PA_E!X57+FC_TRA_DAVI_FR_E!X57</f>
        <v>0</v>
      </c>
    </row>
    <row r="58" spans="1:24" ht="11.25" customHeight="1" x14ac:dyDescent="0.2">
      <c r="A58" s="22" t="s">
        <v>103</v>
      </c>
      <c r="B58" s="23" t="s">
        <v>104</v>
      </c>
      <c r="C58" s="30">
        <f>FC_TRA_DAVI_PA_E!C58+FC_TRA_DAVI_FR_E!C58</f>
        <v>0</v>
      </c>
      <c r="D58" s="30">
        <f>FC_TRA_DAVI_PA_E!D58+FC_TRA_DAVI_FR_E!D58</f>
        <v>0</v>
      </c>
      <c r="E58" s="30">
        <f>FC_TRA_DAVI_PA_E!E58+FC_TRA_DAVI_FR_E!E58</f>
        <v>0</v>
      </c>
      <c r="F58" s="30">
        <f>FC_TRA_DAVI_PA_E!F58+FC_TRA_DAVI_FR_E!F58</f>
        <v>0</v>
      </c>
      <c r="G58" s="30">
        <f>FC_TRA_DAVI_PA_E!G58+FC_TRA_DAVI_FR_E!G58</f>
        <v>0</v>
      </c>
      <c r="H58" s="30">
        <f>FC_TRA_DAVI_PA_E!H58+FC_TRA_DAVI_FR_E!H58</f>
        <v>0</v>
      </c>
      <c r="I58" s="30">
        <f>FC_TRA_DAVI_PA_E!I58+FC_TRA_DAVI_FR_E!I58</f>
        <v>0</v>
      </c>
      <c r="J58" s="30">
        <f>FC_TRA_DAVI_PA_E!J58+FC_TRA_DAVI_FR_E!J58</f>
        <v>0</v>
      </c>
      <c r="K58" s="30">
        <f>FC_TRA_DAVI_PA_E!K58+FC_TRA_DAVI_FR_E!K58</f>
        <v>0</v>
      </c>
      <c r="L58" s="30">
        <f>FC_TRA_DAVI_PA_E!L58+FC_TRA_DAVI_FR_E!L58</f>
        <v>0</v>
      </c>
      <c r="M58" s="30">
        <f>FC_TRA_DAVI_PA_E!M58+FC_TRA_DAVI_FR_E!M58</f>
        <v>0</v>
      </c>
      <c r="N58" s="30">
        <f>FC_TRA_DAVI_PA_E!N58+FC_TRA_DAVI_FR_E!N58</f>
        <v>0</v>
      </c>
      <c r="O58" s="30">
        <f>FC_TRA_DAVI_PA_E!O58+FC_TRA_DAVI_FR_E!O58</f>
        <v>0</v>
      </c>
      <c r="P58" s="30">
        <f>FC_TRA_DAVI_PA_E!P58+FC_TRA_DAVI_FR_E!P58</f>
        <v>0</v>
      </c>
      <c r="Q58" s="30">
        <f>FC_TRA_DAVI_PA_E!Q58+FC_TRA_DAVI_FR_E!Q58</f>
        <v>0</v>
      </c>
      <c r="R58" s="30">
        <f>FC_TRA_DAVI_PA_E!R58+FC_TRA_DAVI_FR_E!R58</f>
        <v>0</v>
      </c>
      <c r="S58" s="30">
        <f>FC_TRA_DAVI_PA_E!S58+FC_TRA_DAVI_FR_E!S58</f>
        <v>0</v>
      </c>
      <c r="T58" s="30">
        <f>FC_TRA_DAVI_PA_E!T58+FC_TRA_DAVI_FR_E!T58</f>
        <v>0</v>
      </c>
      <c r="U58" s="30">
        <f>FC_TRA_DAVI_PA_E!U58+FC_TRA_DAVI_FR_E!U58</f>
        <v>0</v>
      </c>
      <c r="V58" s="30">
        <f>FC_TRA_DAVI_PA_E!V58+FC_TRA_DAVI_FR_E!V58</f>
        <v>0</v>
      </c>
      <c r="W58" s="30">
        <f>FC_TRA_DAVI_PA_E!W58+FC_TRA_DAVI_FR_E!W58</f>
        <v>0</v>
      </c>
      <c r="X58" s="30">
        <f>FC_TRA_DAVI_PA_E!X58+FC_TRA_DAVI_FR_E!X58</f>
        <v>0</v>
      </c>
    </row>
    <row r="59" spans="1:24" ht="11.25" customHeight="1" x14ac:dyDescent="0.2">
      <c r="A59" s="22" t="s">
        <v>105</v>
      </c>
      <c r="B59" s="23" t="s">
        <v>106</v>
      </c>
      <c r="C59" s="30">
        <f>FC_TRA_DAVI_PA_E!C59+FC_TRA_DAVI_FR_E!C59</f>
        <v>0</v>
      </c>
      <c r="D59" s="30">
        <f>FC_TRA_DAVI_PA_E!D59+FC_TRA_DAVI_FR_E!D59</f>
        <v>0</v>
      </c>
      <c r="E59" s="30">
        <f>FC_TRA_DAVI_PA_E!E59+FC_TRA_DAVI_FR_E!E59</f>
        <v>0</v>
      </c>
      <c r="F59" s="30">
        <f>FC_TRA_DAVI_PA_E!F59+FC_TRA_DAVI_FR_E!F59</f>
        <v>0</v>
      </c>
      <c r="G59" s="30">
        <f>FC_TRA_DAVI_PA_E!G59+FC_TRA_DAVI_FR_E!G59</f>
        <v>0</v>
      </c>
      <c r="H59" s="30">
        <f>FC_TRA_DAVI_PA_E!H59+FC_TRA_DAVI_FR_E!H59</f>
        <v>0</v>
      </c>
      <c r="I59" s="30">
        <f>FC_TRA_DAVI_PA_E!I59+FC_TRA_DAVI_FR_E!I59</f>
        <v>0</v>
      </c>
      <c r="J59" s="30">
        <f>FC_TRA_DAVI_PA_E!J59+FC_TRA_DAVI_FR_E!J59</f>
        <v>0</v>
      </c>
      <c r="K59" s="30">
        <f>FC_TRA_DAVI_PA_E!K59+FC_TRA_DAVI_FR_E!K59</f>
        <v>0</v>
      </c>
      <c r="L59" s="30">
        <f>FC_TRA_DAVI_PA_E!L59+FC_TRA_DAVI_FR_E!L59</f>
        <v>0</v>
      </c>
      <c r="M59" s="30">
        <f>FC_TRA_DAVI_PA_E!M59+FC_TRA_DAVI_FR_E!M59</f>
        <v>0</v>
      </c>
      <c r="N59" s="30">
        <f>FC_TRA_DAVI_PA_E!N59+FC_TRA_DAVI_FR_E!N59</f>
        <v>0</v>
      </c>
      <c r="O59" s="30">
        <f>FC_TRA_DAVI_PA_E!O59+FC_TRA_DAVI_FR_E!O59</f>
        <v>0</v>
      </c>
      <c r="P59" s="30">
        <f>FC_TRA_DAVI_PA_E!P59+FC_TRA_DAVI_FR_E!P59</f>
        <v>0</v>
      </c>
      <c r="Q59" s="30">
        <f>FC_TRA_DAVI_PA_E!Q59+FC_TRA_DAVI_FR_E!Q59</f>
        <v>0</v>
      </c>
      <c r="R59" s="30">
        <f>FC_TRA_DAVI_PA_E!R59+FC_TRA_DAVI_FR_E!R59</f>
        <v>0</v>
      </c>
      <c r="S59" s="30">
        <f>FC_TRA_DAVI_PA_E!S59+FC_TRA_DAVI_FR_E!S59</f>
        <v>0</v>
      </c>
      <c r="T59" s="30">
        <f>FC_TRA_DAVI_PA_E!T59+FC_TRA_DAVI_FR_E!T59</f>
        <v>0</v>
      </c>
      <c r="U59" s="30">
        <f>FC_TRA_DAVI_PA_E!U59+FC_TRA_DAVI_FR_E!U59</f>
        <v>0</v>
      </c>
      <c r="V59" s="30">
        <f>FC_TRA_DAVI_PA_E!V59+FC_TRA_DAVI_FR_E!V59</f>
        <v>0</v>
      </c>
      <c r="W59" s="30">
        <f>FC_TRA_DAVI_PA_E!W59+FC_TRA_DAVI_FR_E!W59</f>
        <v>0</v>
      </c>
      <c r="X59" s="30">
        <f>FC_TRA_DAVI_PA_E!X59+FC_TRA_DAVI_FR_E!X59</f>
        <v>0</v>
      </c>
    </row>
    <row r="60" spans="1:24" ht="11.25" customHeight="1" x14ac:dyDescent="0.2">
      <c r="A60" s="22" t="s">
        <v>107</v>
      </c>
      <c r="B60" s="23" t="s">
        <v>108</v>
      </c>
      <c r="C60" s="30">
        <f>FC_TRA_DAVI_PA_E!C60+FC_TRA_DAVI_FR_E!C60</f>
        <v>0</v>
      </c>
      <c r="D60" s="30">
        <f>FC_TRA_DAVI_PA_E!D60+FC_TRA_DAVI_FR_E!D60</f>
        <v>0</v>
      </c>
      <c r="E60" s="30">
        <f>FC_TRA_DAVI_PA_E!E60+FC_TRA_DAVI_FR_E!E60</f>
        <v>0</v>
      </c>
      <c r="F60" s="30">
        <f>FC_TRA_DAVI_PA_E!F60+FC_TRA_DAVI_FR_E!F60</f>
        <v>0</v>
      </c>
      <c r="G60" s="30">
        <f>FC_TRA_DAVI_PA_E!G60+FC_TRA_DAVI_FR_E!G60</f>
        <v>0</v>
      </c>
      <c r="H60" s="30">
        <f>FC_TRA_DAVI_PA_E!H60+FC_TRA_DAVI_FR_E!H60</f>
        <v>0</v>
      </c>
      <c r="I60" s="30">
        <f>FC_TRA_DAVI_PA_E!I60+FC_TRA_DAVI_FR_E!I60</f>
        <v>0</v>
      </c>
      <c r="J60" s="30">
        <f>FC_TRA_DAVI_PA_E!J60+FC_TRA_DAVI_FR_E!J60</f>
        <v>0</v>
      </c>
      <c r="K60" s="30">
        <f>FC_TRA_DAVI_PA_E!K60+FC_TRA_DAVI_FR_E!K60</f>
        <v>0</v>
      </c>
      <c r="L60" s="30">
        <f>FC_TRA_DAVI_PA_E!L60+FC_TRA_DAVI_FR_E!L60</f>
        <v>0</v>
      </c>
      <c r="M60" s="30">
        <f>FC_TRA_DAVI_PA_E!M60+FC_TRA_DAVI_FR_E!M60</f>
        <v>0</v>
      </c>
      <c r="N60" s="30">
        <f>FC_TRA_DAVI_PA_E!N60+FC_TRA_DAVI_FR_E!N60</f>
        <v>0</v>
      </c>
      <c r="O60" s="30">
        <f>FC_TRA_DAVI_PA_E!O60+FC_TRA_DAVI_FR_E!O60</f>
        <v>0</v>
      </c>
      <c r="P60" s="30">
        <f>FC_TRA_DAVI_PA_E!P60+FC_TRA_DAVI_FR_E!P60</f>
        <v>0</v>
      </c>
      <c r="Q60" s="30">
        <f>FC_TRA_DAVI_PA_E!Q60+FC_TRA_DAVI_FR_E!Q60</f>
        <v>0</v>
      </c>
      <c r="R60" s="30">
        <f>FC_TRA_DAVI_PA_E!R60+FC_TRA_DAVI_FR_E!R60</f>
        <v>0</v>
      </c>
      <c r="S60" s="30">
        <f>FC_TRA_DAVI_PA_E!S60+FC_TRA_DAVI_FR_E!S60</f>
        <v>0</v>
      </c>
      <c r="T60" s="30">
        <f>FC_TRA_DAVI_PA_E!T60+FC_TRA_DAVI_FR_E!T60</f>
        <v>0</v>
      </c>
      <c r="U60" s="30">
        <f>FC_TRA_DAVI_PA_E!U60+FC_TRA_DAVI_FR_E!U60</f>
        <v>0</v>
      </c>
      <c r="V60" s="30">
        <f>FC_TRA_DAVI_PA_E!V60+FC_TRA_DAVI_FR_E!V60</f>
        <v>0</v>
      </c>
      <c r="W60" s="30">
        <f>FC_TRA_DAVI_PA_E!W60+FC_TRA_DAVI_FR_E!W60</f>
        <v>0</v>
      </c>
      <c r="X60" s="30">
        <f>FC_TRA_DAVI_PA_E!X60+FC_TRA_DAVI_FR_E!X60</f>
        <v>0</v>
      </c>
    </row>
    <row r="61" spans="1:24" ht="11.25" customHeight="1" x14ac:dyDescent="0.2">
      <c r="A61" s="22" t="s">
        <v>109</v>
      </c>
      <c r="B61" s="23" t="s">
        <v>110</v>
      </c>
      <c r="C61" s="30">
        <f>FC_TRA_DAVI_PA_E!C61+FC_TRA_DAVI_FR_E!C61</f>
        <v>0</v>
      </c>
      <c r="D61" s="30">
        <f>FC_TRA_DAVI_PA_E!D61+FC_TRA_DAVI_FR_E!D61</f>
        <v>0</v>
      </c>
      <c r="E61" s="30">
        <f>FC_TRA_DAVI_PA_E!E61+FC_TRA_DAVI_FR_E!E61</f>
        <v>0</v>
      </c>
      <c r="F61" s="30">
        <f>FC_TRA_DAVI_PA_E!F61+FC_TRA_DAVI_FR_E!F61</f>
        <v>0</v>
      </c>
      <c r="G61" s="30">
        <f>FC_TRA_DAVI_PA_E!G61+FC_TRA_DAVI_FR_E!G61</f>
        <v>0</v>
      </c>
      <c r="H61" s="30">
        <f>FC_TRA_DAVI_PA_E!H61+FC_TRA_DAVI_FR_E!H61</f>
        <v>0</v>
      </c>
      <c r="I61" s="30">
        <f>FC_TRA_DAVI_PA_E!I61+FC_TRA_DAVI_FR_E!I61</f>
        <v>0</v>
      </c>
      <c r="J61" s="30">
        <f>FC_TRA_DAVI_PA_E!J61+FC_TRA_DAVI_FR_E!J61</f>
        <v>0</v>
      </c>
      <c r="K61" s="30">
        <f>FC_TRA_DAVI_PA_E!K61+FC_TRA_DAVI_FR_E!K61</f>
        <v>0</v>
      </c>
      <c r="L61" s="30">
        <f>FC_TRA_DAVI_PA_E!L61+FC_TRA_DAVI_FR_E!L61</f>
        <v>0</v>
      </c>
      <c r="M61" s="30">
        <f>FC_TRA_DAVI_PA_E!M61+FC_TRA_DAVI_FR_E!M61</f>
        <v>0</v>
      </c>
      <c r="N61" s="30">
        <f>FC_TRA_DAVI_PA_E!N61+FC_TRA_DAVI_FR_E!N61</f>
        <v>0</v>
      </c>
      <c r="O61" s="30">
        <f>FC_TRA_DAVI_PA_E!O61+FC_TRA_DAVI_FR_E!O61</f>
        <v>0</v>
      </c>
      <c r="P61" s="30">
        <f>FC_TRA_DAVI_PA_E!P61+FC_TRA_DAVI_FR_E!P61</f>
        <v>0</v>
      </c>
      <c r="Q61" s="30">
        <f>FC_TRA_DAVI_PA_E!Q61+FC_TRA_DAVI_FR_E!Q61</f>
        <v>0</v>
      </c>
      <c r="R61" s="30">
        <f>FC_TRA_DAVI_PA_E!R61+FC_TRA_DAVI_FR_E!R61</f>
        <v>0</v>
      </c>
      <c r="S61" s="30">
        <f>FC_TRA_DAVI_PA_E!S61+FC_TRA_DAVI_FR_E!S61</f>
        <v>0</v>
      </c>
      <c r="T61" s="30">
        <f>FC_TRA_DAVI_PA_E!T61+FC_TRA_DAVI_FR_E!T61</f>
        <v>0</v>
      </c>
      <c r="U61" s="30">
        <f>FC_TRA_DAVI_PA_E!U61+FC_TRA_DAVI_FR_E!U61</f>
        <v>0</v>
      </c>
      <c r="V61" s="30">
        <f>FC_TRA_DAVI_PA_E!V61+FC_TRA_DAVI_FR_E!V61</f>
        <v>0</v>
      </c>
      <c r="W61" s="30">
        <f>FC_TRA_DAVI_PA_E!W61+FC_TRA_DAVI_FR_E!W61</f>
        <v>0</v>
      </c>
      <c r="X61" s="30">
        <f>FC_TRA_DAVI_PA_E!X61+FC_TRA_DAVI_FR_E!X61</f>
        <v>0</v>
      </c>
    </row>
    <row r="62" spans="1:24" ht="11.25" customHeight="1" x14ac:dyDescent="0.2">
      <c r="A62" s="22" t="s">
        <v>111</v>
      </c>
      <c r="B62" s="23" t="s">
        <v>112</v>
      </c>
      <c r="C62" s="30">
        <f>FC_TRA_DAVI_PA_E!C62+FC_TRA_DAVI_FR_E!C62</f>
        <v>0</v>
      </c>
      <c r="D62" s="30">
        <f>FC_TRA_DAVI_PA_E!D62+FC_TRA_DAVI_FR_E!D62</f>
        <v>0</v>
      </c>
      <c r="E62" s="30">
        <f>FC_TRA_DAVI_PA_E!E62+FC_TRA_DAVI_FR_E!E62</f>
        <v>0</v>
      </c>
      <c r="F62" s="30">
        <f>FC_TRA_DAVI_PA_E!F62+FC_TRA_DAVI_FR_E!F62</f>
        <v>0</v>
      </c>
      <c r="G62" s="30">
        <f>FC_TRA_DAVI_PA_E!G62+FC_TRA_DAVI_FR_E!G62</f>
        <v>0</v>
      </c>
      <c r="H62" s="30">
        <f>FC_TRA_DAVI_PA_E!H62+FC_TRA_DAVI_FR_E!H62</f>
        <v>0</v>
      </c>
      <c r="I62" s="30">
        <f>FC_TRA_DAVI_PA_E!I62+FC_TRA_DAVI_FR_E!I62</f>
        <v>0</v>
      </c>
      <c r="J62" s="30">
        <f>FC_TRA_DAVI_PA_E!J62+FC_TRA_DAVI_FR_E!J62</f>
        <v>0</v>
      </c>
      <c r="K62" s="30">
        <f>FC_TRA_DAVI_PA_E!K62+FC_TRA_DAVI_FR_E!K62</f>
        <v>0</v>
      </c>
      <c r="L62" s="30">
        <f>FC_TRA_DAVI_PA_E!L62+FC_TRA_DAVI_FR_E!L62</f>
        <v>0</v>
      </c>
      <c r="M62" s="30">
        <f>FC_TRA_DAVI_PA_E!M62+FC_TRA_DAVI_FR_E!M62</f>
        <v>0</v>
      </c>
      <c r="N62" s="30">
        <f>FC_TRA_DAVI_PA_E!N62+FC_TRA_DAVI_FR_E!N62</f>
        <v>0</v>
      </c>
      <c r="O62" s="30">
        <f>FC_TRA_DAVI_PA_E!O62+FC_TRA_DAVI_FR_E!O62</f>
        <v>0</v>
      </c>
      <c r="P62" s="30">
        <f>FC_TRA_DAVI_PA_E!P62+FC_TRA_DAVI_FR_E!P62</f>
        <v>0</v>
      </c>
      <c r="Q62" s="30">
        <f>FC_TRA_DAVI_PA_E!Q62+FC_TRA_DAVI_FR_E!Q62</f>
        <v>0</v>
      </c>
      <c r="R62" s="30">
        <f>FC_TRA_DAVI_PA_E!R62+FC_TRA_DAVI_FR_E!R62</f>
        <v>0</v>
      </c>
      <c r="S62" s="30">
        <f>FC_TRA_DAVI_PA_E!S62+FC_TRA_DAVI_FR_E!S62</f>
        <v>0</v>
      </c>
      <c r="T62" s="30">
        <f>FC_TRA_DAVI_PA_E!T62+FC_TRA_DAVI_FR_E!T62</f>
        <v>0</v>
      </c>
      <c r="U62" s="30">
        <f>FC_TRA_DAVI_PA_E!U62+FC_TRA_DAVI_FR_E!U62</f>
        <v>0</v>
      </c>
      <c r="V62" s="30">
        <f>FC_TRA_DAVI_PA_E!V62+FC_TRA_DAVI_FR_E!V62</f>
        <v>0</v>
      </c>
      <c r="W62" s="30">
        <f>FC_TRA_DAVI_PA_E!W62+FC_TRA_DAVI_FR_E!W62</f>
        <v>0</v>
      </c>
      <c r="X62" s="30">
        <f>FC_TRA_DAVI_PA_E!X62+FC_TRA_DAVI_FR_E!X62</f>
        <v>0</v>
      </c>
    </row>
    <row r="63" spans="1:24" ht="11.25" customHeight="1" x14ac:dyDescent="0.2">
      <c r="A63" s="22" t="s">
        <v>113</v>
      </c>
      <c r="B63" s="23" t="s">
        <v>114</v>
      </c>
      <c r="C63" s="30">
        <f>FC_TRA_DAVI_PA_E!C63+FC_TRA_DAVI_FR_E!C63</f>
        <v>0</v>
      </c>
      <c r="D63" s="30">
        <f>FC_TRA_DAVI_PA_E!D63+FC_TRA_DAVI_FR_E!D63</f>
        <v>0</v>
      </c>
      <c r="E63" s="30">
        <f>FC_TRA_DAVI_PA_E!E63+FC_TRA_DAVI_FR_E!E63</f>
        <v>0</v>
      </c>
      <c r="F63" s="30">
        <f>FC_TRA_DAVI_PA_E!F63+FC_TRA_DAVI_FR_E!F63</f>
        <v>0</v>
      </c>
      <c r="G63" s="30">
        <f>FC_TRA_DAVI_PA_E!G63+FC_TRA_DAVI_FR_E!G63</f>
        <v>0</v>
      </c>
      <c r="H63" s="30">
        <f>FC_TRA_DAVI_PA_E!H63+FC_TRA_DAVI_FR_E!H63</f>
        <v>0</v>
      </c>
      <c r="I63" s="30">
        <f>FC_TRA_DAVI_PA_E!I63+FC_TRA_DAVI_FR_E!I63</f>
        <v>0</v>
      </c>
      <c r="J63" s="30">
        <f>FC_TRA_DAVI_PA_E!J63+FC_TRA_DAVI_FR_E!J63</f>
        <v>0</v>
      </c>
      <c r="K63" s="30">
        <f>FC_TRA_DAVI_PA_E!K63+FC_TRA_DAVI_FR_E!K63</f>
        <v>0</v>
      </c>
      <c r="L63" s="30">
        <f>FC_TRA_DAVI_PA_E!L63+FC_TRA_DAVI_FR_E!L63</f>
        <v>0</v>
      </c>
      <c r="M63" s="30">
        <f>FC_TRA_DAVI_PA_E!M63+FC_TRA_DAVI_FR_E!M63</f>
        <v>0</v>
      </c>
      <c r="N63" s="30">
        <f>FC_TRA_DAVI_PA_E!N63+FC_TRA_DAVI_FR_E!N63</f>
        <v>0</v>
      </c>
      <c r="O63" s="30">
        <f>FC_TRA_DAVI_PA_E!O63+FC_TRA_DAVI_FR_E!O63</f>
        <v>0</v>
      </c>
      <c r="P63" s="30">
        <f>FC_TRA_DAVI_PA_E!P63+FC_TRA_DAVI_FR_E!P63</f>
        <v>0</v>
      </c>
      <c r="Q63" s="30">
        <f>FC_TRA_DAVI_PA_E!Q63+FC_TRA_DAVI_FR_E!Q63</f>
        <v>0</v>
      </c>
      <c r="R63" s="30">
        <f>FC_TRA_DAVI_PA_E!R63+FC_TRA_DAVI_FR_E!R63</f>
        <v>0</v>
      </c>
      <c r="S63" s="30">
        <f>FC_TRA_DAVI_PA_E!S63+FC_TRA_DAVI_FR_E!S63</f>
        <v>0</v>
      </c>
      <c r="T63" s="30">
        <f>FC_TRA_DAVI_PA_E!T63+FC_TRA_DAVI_FR_E!T63</f>
        <v>0</v>
      </c>
      <c r="U63" s="30">
        <f>FC_TRA_DAVI_PA_E!U63+FC_TRA_DAVI_FR_E!U63</f>
        <v>0</v>
      </c>
      <c r="V63" s="30">
        <f>FC_TRA_DAVI_PA_E!V63+FC_TRA_DAVI_FR_E!V63</f>
        <v>0</v>
      </c>
      <c r="W63" s="30">
        <f>FC_TRA_DAVI_PA_E!W63+FC_TRA_DAVI_FR_E!W63</f>
        <v>0</v>
      </c>
      <c r="X63" s="30">
        <f>FC_TRA_DAVI_PA_E!X63+FC_TRA_DAVI_FR_E!X63</f>
        <v>0</v>
      </c>
    </row>
    <row r="64" spans="1:24" ht="11.25" customHeight="1" x14ac:dyDescent="0.2">
      <c r="A64" s="22" t="s">
        <v>115</v>
      </c>
      <c r="B64" s="23" t="s">
        <v>116</v>
      </c>
      <c r="C64" s="30">
        <f>FC_TRA_DAVI_PA_E!C64+FC_TRA_DAVI_FR_E!C64</f>
        <v>0</v>
      </c>
      <c r="D64" s="30">
        <f>FC_TRA_DAVI_PA_E!D64+FC_TRA_DAVI_FR_E!D64</f>
        <v>0</v>
      </c>
      <c r="E64" s="30">
        <f>FC_TRA_DAVI_PA_E!E64+FC_TRA_DAVI_FR_E!E64</f>
        <v>0</v>
      </c>
      <c r="F64" s="30">
        <f>FC_TRA_DAVI_PA_E!F64+FC_TRA_DAVI_FR_E!F64</f>
        <v>0</v>
      </c>
      <c r="G64" s="30">
        <f>FC_TRA_DAVI_PA_E!G64+FC_TRA_DAVI_FR_E!G64</f>
        <v>0</v>
      </c>
      <c r="H64" s="30">
        <f>FC_TRA_DAVI_PA_E!H64+FC_TRA_DAVI_FR_E!H64</f>
        <v>0</v>
      </c>
      <c r="I64" s="30">
        <f>FC_TRA_DAVI_PA_E!I64+FC_TRA_DAVI_FR_E!I64</f>
        <v>0</v>
      </c>
      <c r="J64" s="30">
        <f>FC_TRA_DAVI_PA_E!J64+FC_TRA_DAVI_FR_E!J64</f>
        <v>0</v>
      </c>
      <c r="K64" s="30">
        <f>FC_TRA_DAVI_PA_E!K64+FC_TRA_DAVI_FR_E!K64</f>
        <v>0</v>
      </c>
      <c r="L64" s="30">
        <f>FC_TRA_DAVI_PA_E!L64+FC_TRA_DAVI_FR_E!L64</f>
        <v>0</v>
      </c>
      <c r="M64" s="30">
        <f>FC_TRA_DAVI_PA_E!M64+FC_TRA_DAVI_FR_E!M64</f>
        <v>0</v>
      </c>
      <c r="N64" s="30">
        <f>FC_TRA_DAVI_PA_E!N64+FC_TRA_DAVI_FR_E!N64</f>
        <v>0</v>
      </c>
      <c r="O64" s="30">
        <f>FC_TRA_DAVI_PA_E!O64+FC_TRA_DAVI_FR_E!O64</f>
        <v>0</v>
      </c>
      <c r="P64" s="30">
        <f>FC_TRA_DAVI_PA_E!P64+FC_TRA_DAVI_FR_E!P64</f>
        <v>0</v>
      </c>
      <c r="Q64" s="30">
        <f>FC_TRA_DAVI_PA_E!Q64+FC_TRA_DAVI_FR_E!Q64</f>
        <v>0</v>
      </c>
      <c r="R64" s="30">
        <f>FC_TRA_DAVI_PA_E!R64+FC_TRA_DAVI_FR_E!R64</f>
        <v>0</v>
      </c>
      <c r="S64" s="30">
        <f>FC_TRA_DAVI_PA_E!S64+FC_TRA_DAVI_FR_E!S64</f>
        <v>0</v>
      </c>
      <c r="T64" s="30">
        <f>FC_TRA_DAVI_PA_E!T64+FC_TRA_DAVI_FR_E!T64</f>
        <v>0</v>
      </c>
      <c r="U64" s="30">
        <f>FC_TRA_DAVI_PA_E!U64+FC_TRA_DAVI_FR_E!U64</f>
        <v>0</v>
      </c>
      <c r="V64" s="30">
        <f>FC_TRA_DAVI_PA_E!V64+FC_TRA_DAVI_FR_E!V64</f>
        <v>0</v>
      </c>
      <c r="W64" s="30">
        <f>FC_TRA_DAVI_PA_E!W64+FC_TRA_DAVI_FR_E!W64</f>
        <v>0</v>
      </c>
      <c r="X64" s="30">
        <f>FC_TRA_DAVI_PA_E!X64+FC_TRA_DAVI_FR_E!X64</f>
        <v>0</v>
      </c>
    </row>
    <row r="65" spans="1:24" ht="11.25" customHeight="1" x14ac:dyDescent="0.2">
      <c r="A65" s="22" t="s">
        <v>117</v>
      </c>
      <c r="B65" s="23" t="s">
        <v>118</v>
      </c>
      <c r="C65" s="30">
        <f>FC_TRA_DAVI_PA_E!C65+FC_TRA_DAVI_FR_E!C65</f>
        <v>0</v>
      </c>
      <c r="D65" s="30">
        <f>FC_TRA_DAVI_PA_E!D65+FC_TRA_DAVI_FR_E!D65</f>
        <v>0</v>
      </c>
      <c r="E65" s="30">
        <f>FC_TRA_DAVI_PA_E!E65+FC_TRA_DAVI_FR_E!E65</f>
        <v>0</v>
      </c>
      <c r="F65" s="30">
        <f>FC_TRA_DAVI_PA_E!F65+FC_TRA_DAVI_FR_E!F65</f>
        <v>0</v>
      </c>
      <c r="G65" s="30">
        <f>FC_TRA_DAVI_PA_E!G65+FC_TRA_DAVI_FR_E!G65</f>
        <v>0</v>
      </c>
      <c r="H65" s="30">
        <f>FC_TRA_DAVI_PA_E!H65+FC_TRA_DAVI_FR_E!H65</f>
        <v>0</v>
      </c>
      <c r="I65" s="30">
        <f>FC_TRA_DAVI_PA_E!I65+FC_TRA_DAVI_FR_E!I65</f>
        <v>0</v>
      </c>
      <c r="J65" s="30">
        <f>FC_TRA_DAVI_PA_E!J65+FC_TRA_DAVI_FR_E!J65</f>
        <v>0</v>
      </c>
      <c r="K65" s="30">
        <f>FC_TRA_DAVI_PA_E!K65+FC_TRA_DAVI_FR_E!K65</f>
        <v>0</v>
      </c>
      <c r="L65" s="30">
        <f>FC_TRA_DAVI_PA_E!L65+FC_TRA_DAVI_FR_E!L65</f>
        <v>0</v>
      </c>
      <c r="M65" s="30">
        <f>FC_TRA_DAVI_PA_E!M65+FC_TRA_DAVI_FR_E!M65</f>
        <v>0</v>
      </c>
      <c r="N65" s="30">
        <f>FC_TRA_DAVI_PA_E!N65+FC_TRA_DAVI_FR_E!N65</f>
        <v>0</v>
      </c>
      <c r="O65" s="30">
        <f>FC_TRA_DAVI_PA_E!O65+FC_TRA_DAVI_FR_E!O65</f>
        <v>0</v>
      </c>
      <c r="P65" s="30">
        <f>FC_TRA_DAVI_PA_E!P65+FC_TRA_DAVI_FR_E!P65</f>
        <v>0</v>
      </c>
      <c r="Q65" s="30">
        <f>FC_TRA_DAVI_PA_E!Q65+FC_TRA_DAVI_FR_E!Q65</f>
        <v>0</v>
      </c>
      <c r="R65" s="30">
        <f>FC_TRA_DAVI_PA_E!R65+FC_TRA_DAVI_FR_E!R65</f>
        <v>0</v>
      </c>
      <c r="S65" s="30">
        <f>FC_TRA_DAVI_PA_E!S65+FC_TRA_DAVI_FR_E!S65</f>
        <v>0</v>
      </c>
      <c r="T65" s="30">
        <f>FC_TRA_DAVI_PA_E!T65+FC_TRA_DAVI_FR_E!T65</f>
        <v>0</v>
      </c>
      <c r="U65" s="30">
        <f>FC_TRA_DAVI_PA_E!U65+FC_TRA_DAVI_FR_E!U65</f>
        <v>0</v>
      </c>
      <c r="V65" s="30">
        <f>FC_TRA_DAVI_PA_E!V65+FC_TRA_DAVI_FR_E!V65</f>
        <v>0</v>
      </c>
      <c r="W65" s="30">
        <f>FC_TRA_DAVI_PA_E!W65+FC_TRA_DAVI_FR_E!W65</f>
        <v>0</v>
      </c>
      <c r="X65" s="30">
        <f>FC_TRA_DAVI_PA_E!X65+FC_TRA_DAVI_FR_E!X65</f>
        <v>0</v>
      </c>
    </row>
    <row r="66" spans="1:24" ht="11.25" customHeight="1" x14ac:dyDescent="0.2">
      <c r="A66" s="22" t="s">
        <v>119</v>
      </c>
      <c r="B66" s="23" t="s">
        <v>120</v>
      </c>
      <c r="C66" s="30">
        <f>FC_TRA_DAVI_PA_E!C66+FC_TRA_DAVI_FR_E!C66</f>
        <v>0</v>
      </c>
      <c r="D66" s="30">
        <f>FC_TRA_DAVI_PA_E!D66+FC_TRA_DAVI_FR_E!D66</f>
        <v>0</v>
      </c>
      <c r="E66" s="30">
        <f>FC_TRA_DAVI_PA_E!E66+FC_TRA_DAVI_FR_E!E66</f>
        <v>0</v>
      </c>
      <c r="F66" s="30">
        <f>FC_TRA_DAVI_PA_E!F66+FC_TRA_DAVI_FR_E!F66</f>
        <v>0</v>
      </c>
      <c r="G66" s="30">
        <f>FC_TRA_DAVI_PA_E!G66+FC_TRA_DAVI_FR_E!G66</f>
        <v>0</v>
      </c>
      <c r="H66" s="30">
        <f>FC_TRA_DAVI_PA_E!H66+FC_TRA_DAVI_FR_E!H66</f>
        <v>0</v>
      </c>
      <c r="I66" s="30">
        <f>FC_TRA_DAVI_PA_E!I66+FC_TRA_DAVI_FR_E!I66</f>
        <v>0</v>
      </c>
      <c r="J66" s="30">
        <f>FC_TRA_DAVI_PA_E!J66+FC_TRA_DAVI_FR_E!J66</f>
        <v>0</v>
      </c>
      <c r="K66" s="30">
        <f>FC_TRA_DAVI_PA_E!K66+FC_TRA_DAVI_FR_E!K66</f>
        <v>0</v>
      </c>
      <c r="L66" s="30">
        <f>FC_TRA_DAVI_PA_E!L66+FC_TRA_DAVI_FR_E!L66</f>
        <v>0</v>
      </c>
      <c r="M66" s="30">
        <f>FC_TRA_DAVI_PA_E!M66+FC_TRA_DAVI_FR_E!M66</f>
        <v>0</v>
      </c>
      <c r="N66" s="30">
        <f>FC_TRA_DAVI_PA_E!N66+FC_TRA_DAVI_FR_E!N66</f>
        <v>0</v>
      </c>
      <c r="O66" s="30">
        <f>FC_TRA_DAVI_PA_E!O66+FC_TRA_DAVI_FR_E!O66</f>
        <v>0</v>
      </c>
      <c r="P66" s="30">
        <f>FC_TRA_DAVI_PA_E!P66+FC_TRA_DAVI_FR_E!P66</f>
        <v>0</v>
      </c>
      <c r="Q66" s="30">
        <f>FC_TRA_DAVI_PA_E!Q66+FC_TRA_DAVI_FR_E!Q66</f>
        <v>0</v>
      </c>
      <c r="R66" s="30">
        <f>FC_TRA_DAVI_PA_E!R66+FC_TRA_DAVI_FR_E!R66</f>
        <v>0</v>
      </c>
      <c r="S66" s="30">
        <f>FC_TRA_DAVI_PA_E!S66+FC_TRA_DAVI_FR_E!S66</f>
        <v>0</v>
      </c>
      <c r="T66" s="30">
        <f>FC_TRA_DAVI_PA_E!T66+FC_TRA_DAVI_FR_E!T66</f>
        <v>0</v>
      </c>
      <c r="U66" s="30">
        <f>FC_TRA_DAVI_PA_E!U66+FC_TRA_DAVI_FR_E!U66</f>
        <v>0</v>
      </c>
      <c r="V66" s="30">
        <f>FC_TRA_DAVI_PA_E!V66+FC_TRA_DAVI_FR_E!V66</f>
        <v>0</v>
      </c>
      <c r="W66" s="30">
        <f>FC_TRA_DAVI_PA_E!W66+FC_TRA_DAVI_FR_E!W66</f>
        <v>0</v>
      </c>
      <c r="X66" s="30">
        <f>FC_TRA_DAVI_PA_E!X66+FC_TRA_DAVI_FR_E!X66</f>
        <v>0</v>
      </c>
    </row>
    <row r="67" spans="1:24" ht="11.25" customHeight="1" x14ac:dyDescent="0.2">
      <c r="A67" s="22" t="s">
        <v>121</v>
      </c>
      <c r="B67" s="23" t="s">
        <v>122</v>
      </c>
      <c r="C67" s="30">
        <f>FC_TRA_DAVI_PA_E!C67+FC_TRA_DAVI_FR_E!C67</f>
        <v>0</v>
      </c>
      <c r="D67" s="30">
        <f>FC_TRA_DAVI_PA_E!D67+FC_TRA_DAVI_FR_E!D67</f>
        <v>0</v>
      </c>
      <c r="E67" s="30">
        <f>FC_TRA_DAVI_PA_E!E67+FC_TRA_DAVI_FR_E!E67</f>
        <v>0</v>
      </c>
      <c r="F67" s="30">
        <f>FC_TRA_DAVI_PA_E!F67+FC_TRA_DAVI_FR_E!F67</f>
        <v>0</v>
      </c>
      <c r="G67" s="30">
        <f>FC_TRA_DAVI_PA_E!G67+FC_TRA_DAVI_FR_E!G67</f>
        <v>0</v>
      </c>
      <c r="H67" s="30">
        <f>FC_TRA_DAVI_PA_E!H67+FC_TRA_DAVI_FR_E!H67</f>
        <v>0</v>
      </c>
      <c r="I67" s="30">
        <f>FC_TRA_DAVI_PA_E!I67+FC_TRA_DAVI_FR_E!I67</f>
        <v>0</v>
      </c>
      <c r="J67" s="30">
        <f>FC_TRA_DAVI_PA_E!J67+FC_TRA_DAVI_FR_E!J67</f>
        <v>0</v>
      </c>
      <c r="K67" s="30">
        <f>FC_TRA_DAVI_PA_E!K67+FC_TRA_DAVI_FR_E!K67</f>
        <v>0</v>
      </c>
      <c r="L67" s="30">
        <f>FC_TRA_DAVI_PA_E!L67+FC_TRA_DAVI_FR_E!L67</f>
        <v>0</v>
      </c>
      <c r="M67" s="30">
        <f>FC_TRA_DAVI_PA_E!M67+FC_TRA_DAVI_FR_E!M67</f>
        <v>0</v>
      </c>
      <c r="N67" s="30">
        <f>FC_TRA_DAVI_PA_E!N67+FC_TRA_DAVI_FR_E!N67</f>
        <v>0</v>
      </c>
      <c r="O67" s="30">
        <f>FC_TRA_DAVI_PA_E!O67+FC_TRA_DAVI_FR_E!O67</f>
        <v>0</v>
      </c>
      <c r="P67" s="30">
        <f>FC_TRA_DAVI_PA_E!P67+FC_TRA_DAVI_FR_E!P67</f>
        <v>0</v>
      </c>
      <c r="Q67" s="30">
        <f>FC_TRA_DAVI_PA_E!Q67+FC_TRA_DAVI_FR_E!Q67</f>
        <v>0</v>
      </c>
      <c r="R67" s="30">
        <f>FC_TRA_DAVI_PA_E!R67+FC_TRA_DAVI_FR_E!R67</f>
        <v>0</v>
      </c>
      <c r="S67" s="30">
        <f>FC_TRA_DAVI_PA_E!S67+FC_TRA_DAVI_FR_E!S67</f>
        <v>0</v>
      </c>
      <c r="T67" s="30">
        <f>FC_TRA_DAVI_PA_E!T67+FC_TRA_DAVI_FR_E!T67</f>
        <v>0</v>
      </c>
      <c r="U67" s="30">
        <f>FC_TRA_DAVI_PA_E!U67+FC_TRA_DAVI_FR_E!U67</f>
        <v>0</v>
      </c>
      <c r="V67" s="30">
        <f>FC_TRA_DAVI_PA_E!V67+FC_TRA_DAVI_FR_E!V67</f>
        <v>0</v>
      </c>
      <c r="W67" s="30">
        <f>FC_TRA_DAVI_PA_E!W67+FC_TRA_DAVI_FR_E!W67</f>
        <v>0</v>
      </c>
      <c r="X67" s="30">
        <f>FC_TRA_DAVI_PA_E!X67+FC_TRA_DAVI_FR_E!X67</f>
        <v>0</v>
      </c>
    </row>
    <row r="68" spans="1:24" ht="11.25" customHeight="1" x14ac:dyDescent="0.2">
      <c r="A68" s="22" t="s">
        <v>123</v>
      </c>
      <c r="B68" s="23" t="s">
        <v>124</v>
      </c>
      <c r="C68" s="30">
        <f>FC_TRA_DAVI_PA_E!C68+FC_TRA_DAVI_FR_E!C68</f>
        <v>0</v>
      </c>
      <c r="D68" s="30">
        <f>FC_TRA_DAVI_PA_E!D68+FC_TRA_DAVI_FR_E!D68</f>
        <v>0</v>
      </c>
      <c r="E68" s="30">
        <f>FC_TRA_DAVI_PA_E!E68+FC_TRA_DAVI_FR_E!E68</f>
        <v>0</v>
      </c>
      <c r="F68" s="30">
        <f>FC_TRA_DAVI_PA_E!F68+FC_TRA_DAVI_FR_E!F68</f>
        <v>0</v>
      </c>
      <c r="G68" s="30">
        <f>FC_TRA_DAVI_PA_E!G68+FC_TRA_DAVI_FR_E!G68</f>
        <v>0</v>
      </c>
      <c r="H68" s="30">
        <f>FC_TRA_DAVI_PA_E!H68+FC_TRA_DAVI_FR_E!H68</f>
        <v>0</v>
      </c>
      <c r="I68" s="30">
        <f>FC_TRA_DAVI_PA_E!I68+FC_TRA_DAVI_FR_E!I68</f>
        <v>0</v>
      </c>
      <c r="J68" s="30">
        <f>FC_TRA_DAVI_PA_E!J68+FC_TRA_DAVI_FR_E!J68</f>
        <v>0</v>
      </c>
      <c r="K68" s="30">
        <f>FC_TRA_DAVI_PA_E!K68+FC_TRA_DAVI_FR_E!K68</f>
        <v>0</v>
      </c>
      <c r="L68" s="30">
        <f>FC_TRA_DAVI_PA_E!L68+FC_TRA_DAVI_FR_E!L68</f>
        <v>0</v>
      </c>
      <c r="M68" s="30">
        <f>FC_TRA_DAVI_PA_E!M68+FC_TRA_DAVI_FR_E!M68</f>
        <v>0</v>
      </c>
      <c r="N68" s="30">
        <f>FC_TRA_DAVI_PA_E!N68+FC_TRA_DAVI_FR_E!N68</f>
        <v>0</v>
      </c>
      <c r="O68" s="30">
        <f>FC_TRA_DAVI_PA_E!O68+FC_TRA_DAVI_FR_E!O68</f>
        <v>0</v>
      </c>
      <c r="P68" s="30">
        <f>FC_TRA_DAVI_PA_E!P68+FC_TRA_DAVI_FR_E!P68</f>
        <v>0</v>
      </c>
      <c r="Q68" s="30">
        <f>FC_TRA_DAVI_PA_E!Q68+FC_TRA_DAVI_FR_E!Q68</f>
        <v>0</v>
      </c>
      <c r="R68" s="30">
        <f>FC_TRA_DAVI_PA_E!R68+FC_TRA_DAVI_FR_E!R68</f>
        <v>0</v>
      </c>
      <c r="S68" s="30">
        <f>FC_TRA_DAVI_PA_E!S68+FC_TRA_DAVI_FR_E!S68</f>
        <v>0</v>
      </c>
      <c r="T68" s="30">
        <f>FC_TRA_DAVI_PA_E!T68+FC_TRA_DAVI_FR_E!T68</f>
        <v>0</v>
      </c>
      <c r="U68" s="30">
        <f>FC_TRA_DAVI_PA_E!U68+FC_TRA_DAVI_FR_E!U68</f>
        <v>0</v>
      </c>
      <c r="V68" s="30">
        <f>FC_TRA_DAVI_PA_E!V68+FC_TRA_DAVI_FR_E!V68</f>
        <v>0</v>
      </c>
      <c r="W68" s="30">
        <f>FC_TRA_DAVI_PA_E!W68+FC_TRA_DAVI_FR_E!W68</f>
        <v>0</v>
      </c>
      <c r="X68" s="30">
        <f>FC_TRA_DAVI_PA_E!X68+FC_TRA_DAVI_FR_E!X68</f>
        <v>0</v>
      </c>
    </row>
    <row r="69" spans="1:24" ht="11.25" customHeight="1" x14ac:dyDescent="0.2">
      <c r="A69" s="22" t="s">
        <v>125</v>
      </c>
      <c r="B69" s="23" t="s">
        <v>126</v>
      </c>
      <c r="C69" s="30">
        <f>FC_TRA_DAVI_PA_E!C69+FC_TRA_DAVI_FR_E!C69</f>
        <v>0</v>
      </c>
      <c r="D69" s="30">
        <f>FC_TRA_DAVI_PA_E!D69+FC_TRA_DAVI_FR_E!D69</f>
        <v>0</v>
      </c>
      <c r="E69" s="30">
        <f>FC_TRA_DAVI_PA_E!E69+FC_TRA_DAVI_FR_E!E69</f>
        <v>0</v>
      </c>
      <c r="F69" s="30">
        <f>FC_TRA_DAVI_PA_E!F69+FC_TRA_DAVI_FR_E!F69</f>
        <v>0</v>
      </c>
      <c r="G69" s="30">
        <f>FC_TRA_DAVI_PA_E!G69+FC_TRA_DAVI_FR_E!G69</f>
        <v>0</v>
      </c>
      <c r="H69" s="30">
        <f>FC_TRA_DAVI_PA_E!H69+FC_TRA_DAVI_FR_E!H69</f>
        <v>0</v>
      </c>
      <c r="I69" s="30">
        <f>FC_TRA_DAVI_PA_E!I69+FC_TRA_DAVI_FR_E!I69</f>
        <v>0</v>
      </c>
      <c r="J69" s="30">
        <f>FC_TRA_DAVI_PA_E!J69+FC_TRA_DAVI_FR_E!J69</f>
        <v>0</v>
      </c>
      <c r="K69" s="30">
        <f>FC_TRA_DAVI_PA_E!K69+FC_TRA_DAVI_FR_E!K69</f>
        <v>0</v>
      </c>
      <c r="L69" s="30">
        <f>FC_TRA_DAVI_PA_E!L69+FC_TRA_DAVI_FR_E!L69</f>
        <v>0</v>
      </c>
      <c r="M69" s="30">
        <f>FC_TRA_DAVI_PA_E!M69+FC_TRA_DAVI_FR_E!M69</f>
        <v>0</v>
      </c>
      <c r="N69" s="30">
        <f>FC_TRA_DAVI_PA_E!N69+FC_TRA_DAVI_FR_E!N69</f>
        <v>0</v>
      </c>
      <c r="O69" s="30">
        <f>FC_TRA_DAVI_PA_E!O69+FC_TRA_DAVI_FR_E!O69</f>
        <v>0</v>
      </c>
      <c r="P69" s="30">
        <f>FC_TRA_DAVI_PA_E!P69+FC_TRA_DAVI_FR_E!P69</f>
        <v>0</v>
      </c>
      <c r="Q69" s="30">
        <f>FC_TRA_DAVI_PA_E!Q69+FC_TRA_DAVI_FR_E!Q69</f>
        <v>0</v>
      </c>
      <c r="R69" s="30">
        <f>FC_TRA_DAVI_PA_E!R69+FC_TRA_DAVI_FR_E!R69</f>
        <v>0</v>
      </c>
      <c r="S69" s="30">
        <f>FC_TRA_DAVI_PA_E!S69+FC_TRA_DAVI_FR_E!S69</f>
        <v>0</v>
      </c>
      <c r="T69" s="30">
        <f>FC_TRA_DAVI_PA_E!T69+FC_TRA_DAVI_FR_E!T69</f>
        <v>0</v>
      </c>
      <c r="U69" s="30">
        <f>FC_TRA_DAVI_PA_E!U69+FC_TRA_DAVI_FR_E!U69</f>
        <v>0</v>
      </c>
      <c r="V69" s="30">
        <f>FC_TRA_DAVI_PA_E!V69+FC_TRA_DAVI_FR_E!V69</f>
        <v>0</v>
      </c>
      <c r="W69" s="30">
        <f>FC_TRA_DAVI_PA_E!W69+FC_TRA_DAVI_FR_E!W69</f>
        <v>0</v>
      </c>
      <c r="X69" s="30">
        <f>FC_TRA_DAVI_PA_E!X69+FC_TRA_DAVI_FR_E!X69</f>
        <v>0</v>
      </c>
    </row>
    <row r="70" spans="1:24" ht="11.25" customHeight="1" x14ac:dyDescent="0.2">
      <c r="A70" s="22" t="s">
        <v>127</v>
      </c>
      <c r="B70" s="23" t="s">
        <v>128</v>
      </c>
      <c r="C70" s="30">
        <f>FC_TRA_DAVI_PA_E!C70+FC_TRA_DAVI_FR_E!C70</f>
        <v>0</v>
      </c>
      <c r="D70" s="30">
        <f>FC_TRA_DAVI_PA_E!D70+FC_TRA_DAVI_FR_E!D70</f>
        <v>0</v>
      </c>
      <c r="E70" s="30">
        <f>FC_TRA_DAVI_PA_E!E70+FC_TRA_DAVI_FR_E!E70</f>
        <v>0</v>
      </c>
      <c r="F70" s="30">
        <f>FC_TRA_DAVI_PA_E!F70+FC_TRA_DAVI_FR_E!F70</f>
        <v>0</v>
      </c>
      <c r="G70" s="30">
        <f>FC_TRA_DAVI_PA_E!G70+FC_TRA_DAVI_FR_E!G70</f>
        <v>0</v>
      </c>
      <c r="H70" s="30">
        <f>FC_TRA_DAVI_PA_E!H70+FC_TRA_DAVI_FR_E!H70</f>
        <v>0</v>
      </c>
      <c r="I70" s="30">
        <f>FC_TRA_DAVI_PA_E!I70+FC_TRA_DAVI_FR_E!I70</f>
        <v>0</v>
      </c>
      <c r="J70" s="30">
        <f>FC_TRA_DAVI_PA_E!J70+FC_TRA_DAVI_FR_E!J70</f>
        <v>0</v>
      </c>
      <c r="K70" s="30">
        <f>FC_TRA_DAVI_PA_E!K70+FC_TRA_DAVI_FR_E!K70</f>
        <v>0</v>
      </c>
      <c r="L70" s="30">
        <f>FC_TRA_DAVI_PA_E!L70+FC_TRA_DAVI_FR_E!L70</f>
        <v>0</v>
      </c>
      <c r="M70" s="30">
        <f>FC_TRA_DAVI_PA_E!M70+FC_TRA_DAVI_FR_E!M70</f>
        <v>0</v>
      </c>
      <c r="N70" s="30">
        <f>FC_TRA_DAVI_PA_E!N70+FC_TRA_DAVI_FR_E!N70</f>
        <v>0</v>
      </c>
      <c r="O70" s="30">
        <f>FC_TRA_DAVI_PA_E!O70+FC_TRA_DAVI_FR_E!O70</f>
        <v>0</v>
      </c>
      <c r="P70" s="30">
        <f>FC_TRA_DAVI_PA_E!P70+FC_TRA_DAVI_FR_E!P70</f>
        <v>0</v>
      </c>
      <c r="Q70" s="30">
        <f>FC_TRA_DAVI_PA_E!Q70+FC_TRA_DAVI_FR_E!Q70</f>
        <v>0</v>
      </c>
      <c r="R70" s="30">
        <f>FC_TRA_DAVI_PA_E!R70+FC_TRA_DAVI_FR_E!R70</f>
        <v>0</v>
      </c>
      <c r="S70" s="30">
        <f>FC_TRA_DAVI_PA_E!S70+FC_TRA_DAVI_FR_E!S70</f>
        <v>0</v>
      </c>
      <c r="T70" s="30">
        <f>FC_TRA_DAVI_PA_E!T70+FC_TRA_DAVI_FR_E!T70</f>
        <v>0</v>
      </c>
      <c r="U70" s="30">
        <f>FC_TRA_DAVI_PA_E!U70+FC_TRA_DAVI_FR_E!U70</f>
        <v>0</v>
      </c>
      <c r="V70" s="30">
        <f>FC_TRA_DAVI_PA_E!V70+FC_TRA_DAVI_FR_E!V70</f>
        <v>0</v>
      </c>
      <c r="W70" s="30">
        <f>FC_TRA_DAVI_PA_E!W70+FC_TRA_DAVI_FR_E!W70</f>
        <v>0</v>
      </c>
      <c r="X70" s="30">
        <f>FC_TRA_DAVI_PA_E!X70+FC_TRA_DAVI_FR_E!X70</f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" si="33">SUM(C72:C73)</f>
        <v>0</v>
      </c>
      <c r="D71" s="31">
        <f t="shared" ref="D71:W71" si="34">SUM(D72:D73)</f>
        <v>0</v>
      </c>
      <c r="E71" s="31">
        <f t="shared" si="34"/>
        <v>0</v>
      </c>
      <c r="F71" s="31">
        <f t="shared" si="34"/>
        <v>0</v>
      </c>
      <c r="G71" s="31">
        <f t="shared" si="34"/>
        <v>0</v>
      </c>
      <c r="H71" s="31">
        <f t="shared" si="34"/>
        <v>0</v>
      </c>
      <c r="I71" s="31">
        <f t="shared" si="34"/>
        <v>0</v>
      </c>
      <c r="J71" s="31">
        <f t="shared" si="34"/>
        <v>0</v>
      </c>
      <c r="K71" s="31">
        <f t="shared" si="34"/>
        <v>0</v>
      </c>
      <c r="L71" s="31">
        <f t="shared" si="34"/>
        <v>0</v>
      </c>
      <c r="M71" s="31">
        <f t="shared" si="34"/>
        <v>0</v>
      </c>
      <c r="N71" s="31">
        <f t="shared" si="34"/>
        <v>0</v>
      </c>
      <c r="O71" s="31">
        <f t="shared" si="34"/>
        <v>0</v>
      </c>
      <c r="P71" s="31">
        <f t="shared" si="34"/>
        <v>0</v>
      </c>
      <c r="Q71" s="31">
        <f t="shared" si="34"/>
        <v>0</v>
      </c>
      <c r="R71" s="31">
        <f t="shared" si="34"/>
        <v>0</v>
      </c>
      <c r="S71" s="31">
        <f t="shared" si="34"/>
        <v>0</v>
      </c>
      <c r="T71" s="31">
        <f t="shared" si="34"/>
        <v>0</v>
      </c>
      <c r="U71" s="31">
        <f t="shared" si="34"/>
        <v>0</v>
      </c>
      <c r="V71" s="31">
        <f t="shared" si="34"/>
        <v>0</v>
      </c>
      <c r="W71" s="31">
        <f t="shared" si="34"/>
        <v>0</v>
      </c>
      <c r="X71" s="31">
        <f t="shared" ref="X71" si="35">SUM(X72:X73)</f>
        <v>0</v>
      </c>
    </row>
    <row r="72" spans="1:24" ht="11.25" customHeight="1" x14ac:dyDescent="0.2">
      <c r="A72" s="22" t="s">
        <v>131</v>
      </c>
      <c r="B72" s="23" t="s">
        <v>132</v>
      </c>
      <c r="C72" s="30">
        <f>FC_TRA_DAVI_PA_E!C72+FC_TRA_DAVI_FR_E!C72</f>
        <v>0</v>
      </c>
      <c r="D72" s="30">
        <f>FC_TRA_DAVI_PA_E!D72+FC_TRA_DAVI_FR_E!D72</f>
        <v>0</v>
      </c>
      <c r="E72" s="30">
        <f>FC_TRA_DAVI_PA_E!E72+FC_TRA_DAVI_FR_E!E72</f>
        <v>0</v>
      </c>
      <c r="F72" s="30">
        <f>FC_TRA_DAVI_PA_E!F72+FC_TRA_DAVI_FR_E!F72</f>
        <v>0</v>
      </c>
      <c r="G72" s="30">
        <f>FC_TRA_DAVI_PA_E!G72+FC_TRA_DAVI_FR_E!G72</f>
        <v>0</v>
      </c>
      <c r="H72" s="30">
        <f>FC_TRA_DAVI_PA_E!H72+FC_TRA_DAVI_FR_E!H72</f>
        <v>0</v>
      </c>
      <c r="I72" s="30">
        <f>FC_TRA_DAVI_PA_E!I72+FC_TRA_DAVI_FR_E!I72</f>
        <v>0</v>
      </c>
      <c r="J72" s="30">
        <f>FC_TRA_DAVI_PA_E!J72+FC_TRA_DAVI_FR_E!J72</f>
        <v>0</v>
      </c>
      <c r="K72" s="30">
        <f>FC_TRA_DAVI_PA_E!K72+FC_TRA_DAVI_FR_E!K72</f>
        <v>0</v>
      </c>
      <c r="L72" s="30">
        <f>FC_TRA_DAVI_PA_E!L72+FC_TRA_DAVI_FR_E!L72</f>
        <v>0</v>
      </c>
      <c r="M72" s="30">
        <f>FC_TRA_DAVI_PA_E!M72+FC_TRA_DAVI_FR_E!M72</f>
        <v>0</v>
      </c>
      <c r="N72" s="30">
        <f>FC_TRA_DAVI_PA_E!N72+FC_TRA_DAVI_FR_E!N72</f>
        <v>0</v>
      </c>
      <c r="O72" s="30">
        <f>FC_TRA_DAVI_PA_E!O72+FC_TRA_DAVI_FR_E!O72</f>
        <v>0</v>
      </c>
      <c r="P72" s="30">
        <f>FC_TRA_DAVI_PA_E!P72+FC_TRA_DAVI_FR_E!P72</f>
        <v>0</v>
      </c>
      <c r="Q72" s="30">
        <f>FC_TRA_DAVI_PA_E!Q72+FC_TRA_DAVI_FR_E!Q72</f>
        <v>0</v>
      </c>
      <c r="R72" s="30">
        <f>FC_TRA_DAVI_PA_E!R72+FC_TRA_DAVI_FR_E!R72</f>
        <v>0</v>
      </c>
      <c r="S72" s="30">
        <f>FC_TRA_DAVI_PA_E!S72+FC_TRA_DAVI_FR_E!S72</f>
        <v>0</v>
      </c>
      <c r="T72" s="30">
        <f>FC_TRA_DAVI_PA_E!T72+FC_TRA_DAVI_FR_E!T72</f>
        <v>0</v>
      </c>
      <c r="U72" s="30">
        <f>FC_TRA_DAVI_PA_E!U72+FC_TRA_DAVI_FR_E!U72</f>
        <v>0</v>
      </c>
      <c r="V72" s="30">
        <f>FC_TRA_DAVI_PA_E!V72+FC_TRA_DAVI_FR_E!V72</f>
        <v>0</v>
      </c>
      <c r="W72" s="30">
        <f>FC_TRA_DAVI_PA_E!W72+FC_TRA_DAVI_FR_E!W72</f>
        <v>0</v>
      </c>
      <c r="X72" s="30">
        <f>FC_TRA_DAVI_PA_E!X72+FC_TRA_DAVI_FR_E!X72</f>
        <v>0</v>
      </c>
    </row>
    <row r="73" spans="1:24" ht="11.25" customHeight="1" x14ac:dyDescent="0.2">
      <c r="A73" s="22" t="s">
        <v>133</v>
      </c>
      <c r="B73" s="23" t="s">
        <v>134</v>
      </c>
      <c r="C73" s="30">
        <f>FC_TRA_DAVI_PA_E!C73+FC_TRA_DAVI_FR_E!C73</f>
        <v>0</v>
      </c>
      <c r="D73" s="30">
        <f>FC_TRA_DAVI_PA_E!D73+FC_TRA_DAVI_FR_E!D73</f>
        <v>0</v>
      </c>
      <c r="E73" s="30">
        <f>FC_TRA_DAVI_PA_E!E73+FC_TRA_DAVI_FR_E!E73</f>
        <v>0</v>
      </c>
      <c r="F73" s="30">
        <f>FC_TRA_DAVI_PA_E!F73+FC_TRA_DAVI_FR_E!F73</f>
        <v>0</v>
      </c>
      <c r="G73" s="30">
        <f>FC_TRA_DAVI_PA_E!G73+FC_TRA_DAVI_FR_E!G73</f>
        <v>0</v>
      </c>
      <c r="H73" s="30">
        <f>FC_TRA_DAVI_PA_E!H73+FC_TRA_DAVI_FR_E!H73</f>
        <v>0</v>
      </c>
      <c r="I73" s="30">
        <f>FC_TRA_DAVI_PA_E!I73+FC_TRA_DAVI_FR_E!I73</f>
        <v>0</v>
      </c>
      <c r="J73" s="30">
        <f>FC_TRA_DAVI_PA_E!J73+FC_TRA_DAVI_FR_E!J73</f>
        <v>0</v>
      </c>
      <c r="K73" s="30">
        <f>FC_TRA_DAVI_PA_E!K73+FC_TRA_DAVI_FR_E!K73</f>
        <v>0</v>
      </c>
      <c r="L73" s="30">
        <f>FC_TRA_DAVI_PA_E!L73+FC_TRA_DAVI_FR_E!L73</f>
        <v>0</v>
      </c>
      <c r="M73" s="30">
        <f>FC_TRA_DAVI_PA_E!M73+FC_TRA_DAVI_FR_E!M73</f>
        <v>0</v>
      </c>
      <c r="N73" s="30">
        <f>FC_TRA_DAVI_PA_E!N73+FC_TRA_DAVI_FR_E!N73</f>
        <v>0</v>
      </c>
      <c r="O73" s="30">
        <f>FC_TRA_DAVI_PA_E!O73+FC_TRA_DAVI_FR_E!O73</f>
        <v>0</v>
      </c>
      <c r="P73" s="30">
        <f>FC_TRA_DAVI_PA_E!P73+FC_TRA_DAVI_FR_E!P73</f>
        <v>0</v>
      </c>
      <c r="Q73" s="30">
        <f>FC_TRA_DAVI_PA_E!Q73+FC_TRA_DAVI_FR_E!Q73</f>
        <v>0</v>
      </c>
      <c r="R73" s="30">
        <f>FC_TRA_DAVI_PA_E!R73+FC_TRA_DAVI_FR_E!R73</f>
        <v>0</v>
      </c>
      <c r="S73" s="30">
        <f>FC_TRA_DAVI_PA_E!S73+FC_TRA_DAVI_FR_E!S73</f>
        <v>0</v>
      </c>
      <c r="T73" s="30">
        <f>FC_TRA_DAVI_PA_E!T73+FC_TRA_DAVI_FR_E!T73</f>
        <v>0</v>
      </c>
      <c r="U73" s="30">
        <f>FC_TRA_DAVI_PA_E!U73+FC_TRA_DAVI_FR_E!U73</f>
        <v>0</v>
      </c>
      <c r="V73" s="30">
        <f>FC_TRA_DAVI_PA_E!V73+FC_TRA_DAVI_FR_E!V73</f>
        <v>0</v>
      </c>
      <c r="W73" s="30">
        <f>FC_TRA_DAVI_PA_E!W73+FC_TRA_DAVI_FR_E!W73</f>
        <v>0</v>
      </c>
      <c r="X73" s="30">
        <f>FC_TRA_DAVI_PA_E!X73+FC_TRA_DAVI_FR_E!X73</f>
        <v>0</v>
      </c>
    </row>
    <row r="74" spans="1:24" ht="11.25" customHeight="1" x14ac:dyDescent="0.2">
      <c r="A74" s="24" t="s">
        <v>135</v>
      </c>
      <c r="B74" s="25" t="s">
        <v>136</v>
      </c>
      <c r="C74" s="31">
        <f>FC_TRA_DAVI_PA_E!C74+FC_TRA_DAVI_FR_E!C74</f>
        <v>0</v>
      </c>
      <c r="D74" s="31">
        <f>FC_TRA_DAVI_PA_E!D74+FC_TRA_DAVI_FR_E!D74</f>
        <v>0</v>
      </c>
      <c r="E74" s="31">
        <f>FC_TRA_DAVI_PA_E!E74+FC_TRA_DAVI_FR_E!E74</f>
        <v>0</v>
      </c>
      <c r="F74" s="31">
        <f>FC_TRA_DAVI_PA_E!F74+FC_TRA_DAVI_FR_E!F74</f>
        <v>0</v>
      </c>
      <c r="G74" s="31">
        <f>FC_TRA_DAVI_PA_E!G74+FC_TRA_DAVI_FR_E!G74</f>
        <v>0</v>
      </c>
      <c r="H74" s="31">
        <f>FC_TRA_DAVI_PA_E!H74+FC_TRA_DAVI_FR_E!H74</f>
        <v>0</v>
      </c>
      <c r="I74" s="31">
        <f>FC_TRA_DAVI_PA_E!I74+FC_TRA_DAVI_FR_E!I74</f>
        <v>0</v>
      </c>
      <c r="J74" s="31">
        <f>FC_TRA_DAVI_PA_E!J74+FC_TRA_DAVI_FR_E!J74</f>
        <v>0</v>
      </c>
      <c r="K74" s="31">
        <f>FC_TRA_DAVI_PA_E!K74+FC_TRA_DAVI_FR_E!K74</f>
        <v>0</v>
      </c>
      <c r="L74" s="31">
        <f>FC_TRA_DAVI_PA_E!L74+FC_TRA_DAVI_FR_E!L74</f>
        <v>0</v>
      </c>
      <c r="M74" s="31">
        <f>FC_TRA_DAVI_PA_E!M74+FC_TRA_DAVI_FR_E!M74</f>
        <v>0</v>
      </c>
      <c r="N74" s="31">
        <f>FC_TRA_DAVI_PA_E!N74+FC_TRA_DAVI_FR_E!N74</f>
        <v>0</v>
      </c>
      <c r="O74" s="31">
        <f>FC_TRA_DAVI_PA_E!O74+FC_TRA_DAVI_FR_E!O74</f>
        <v>0</v>
      </c>
      <c r="P74" s="31">
        <f>FC_TRA_DAVI_PA_E!P74+FC_TRA_DAVI_FR_E!P74</f>
        <v>0</v>
      </c>
      <c r="Q74" s="31">
        <f>FC_TRA_DAVI_PA_E!Q74+FC_TRA_DAVI_FR_E!Q74</f>
        <v>0</v>
      </c>
      <c r="R74" s="31">
        <f>FC_TRA_DAVI_PA_E!R74+FC_TRA_DAVI_FR_E!R74</f>
        <v>0</v>
      </c>
      <c r="S74" s="31">
        <f>FC_TRA_DAVI_PA_E!S74+FC_TRA_DAVI_FR_E!S74</f>
        <v>0</v>
      </c>
      <c r="T74" s="31">
        <f>FC_TRA_DAVI_PA_E!T74+FC_TRA_DAVI_FR_E!T74</f>
        <v>0</v>
      </c>
      <c r="U74" s="31">
        <f>FC_TRA_DAVI_PA_E!U74+FC_TRA_DAVI_FR_E!U74</f>
        <v>0</v>
      </c>
      <c r="V74" s="31">
        <f>FC_TRA_DAVI_PA_E!V74+FC_TRA_DAVI_FR_E!V74</f>
        <v>0</v>
      </c>
      <c r="W74" s="31">
        <f>FC_TRA_DAVI_PA_E!W74+FC_TRA_DAVI_FR_E!W74</f>
        <v>0</v>
      </c>
      <c r="X74" s="31">
        <f>FC_TRA_DAVI_PA_E!X74+FC_TRA_DAVI_FR_E!X74</f>
        <v>0</v>
      </c>
    </row>
    <row r="75" spans="1:24" ht="11.25" customHeight="1" x14ac:dyDescent="0.2">
      <c r="A75" s="24" t="s">
        <v>137</v>
      </c>
      <c r="B75" s="25" t="s">
        <v>138</v>
      </c>
      <c r="C75" s="31">
        <f>FC_TRA_DAVI_PA_E!C75+FC_TRA_DAVI_FR_E!C75</f>
        <v>0</v>
      </c>
      <c r="D75" s="31">
        <f>FC_TRA_DAVI_PA_E!D75+FC_TRA_DAVI_FR_E!D75</f>
        <v>0</v>
      </c>
      <c r="E75" s="31">
        <f>FC_TRA_DAVI_PA_E!E75+FC_TRA_DAVI_FR_E!E75</f>
        <v>0</v>
      </c>
      <c r="F75" s="31">
        <f>FC_TRA_DAVI_PA_E!F75+FC_TRA_DAVI_FR_E!F75</f>
        <v>0</v>
      </c>
      <c r="G75" s="31">
        <f>FC_TRA_DAVI_PA_E!G75+FC_TRA_DAVI_FR_E!G75</f>
        <v>0</v>
      </c>
      <c r="H75" s="31">
        <f>FC_TRA_DAVI_PA_E!H75+FC_TRA_DAVI_FR_E!H75</f>
        <v>0</v>
      </c>
      <c r="I75" s="31">
        <f>FC_TRA_DAVI_PA_E!I75+FC_TRA_DAVI_FR_E!I75</f>
        <v>0</v>
      </c>
      <c r="J75" s="31">
        <f>FC_TRA_DAVI_PA_E!J75+FC_TRA_DAVI_FR_E!J75</f>
        <v>0</v>
      </c>
      <c r="K75" s="31">
        <f>FC_TRA_DAVI_PA_E!K75+FC_TRA_DAVI_FR_E!K75</f>
        <v>0</v>
      </c>
      <c r="L75" s="31">
        <f>FC_TRA_DAVI_PA_E!L75+FC_TRA_DAVI_FR_E!L75</f>
        <v>0</v>
      </c>
      <c r="M75" s="31">
        <f>FC_TRA_DAVI_PA_E!M75+FC_TRA_DAVI_FR_E!M75</f>
        <v>0</v>
      </c>
      <c r="N75" s="31">
        <f>FC_TRA_DAVI_PA_E!N75+FC_TRA_DAVI_FR_E!N75</f>
        <v>0</v>
      </c>
      <c r="O75" s="31">
        <f>FC_TRA_DAVI_PA_E!O75+FC_TRA_DAVI_FR_E!O75</f>
        <v>0</v>
      </c>
      <c r="P75" s="31">
        <f>FC_TRA_DAVI_PA_E!P75+FC_TRA_DAVI_FR_E!P75</f>
        <v>0</v>
      </c>
      <c r="Q75" s="31">
        <f>FC_TRA_DAVI_PA_E!Q75+FC_TRA_DAVI_FR_E!Q75</f>
        <v>0</v>
      </c>
      <c r="R75" s="31">
        <f>FC_TRA_DAVI_PA_E!R75+FC_TRA_DAVI_FR_E!R75</f>
        <v>0</v>
      </c>
      <c r="S75" s="31">
        <f>FC_TRA_DAVI_PA_E!S75+FC_TRA_DAVI_FR_E!S75</f>
        <v>0</v>
      </c>
      <c r="T75" s="31">
        <f>FC_TRA_DAVI_PA_E!T75+FC_TRA_DAVI_FR_E!T75</f>
        <v>0</v>
      </c>
      <c r="U75" s="31">
        <f>FC_TRA_DAVI_PA_E!U75+FC_TRA_DAVI_FR_E!U75</f>
        <v>0</v>
      </c>
      <c r="V75" s="31">
        <f>FC_TRA_DAVI_PA_E!V75+FC_TRA_DAVI_FR_E!V75</f>
        <v>0</v>
      </c>
      <c r="W75" s="31">
        <f>FC_TRA_DAVI_PA_E!W75+FC_TRA_DAVI_FR_E!W75</f>
        <v>0</v>
      </c>
      <c r="X75" s="31">
        <f>FC_TRA_DAVI_PA_E!X75+FC_TRA_DAVI_FR_E!X75</f>
        <v>0</v>
      </c>
    </row>
    <row r="76" spans="1:24" ht="11.25" customHeight="1" x14ac:dyDescent="0.2">
      <c r="A76" s="26" t="s">
        <v>139</v>
      </c>
      <c r="B76" s="27" t="s">
        <v>140</v>
      </c>
      <c r="C76" s="32">
        <f>FC_TRA_DAVI_PA_E!C76+FC_TRA_DAVI_FR_E!C76</f>
        <v>0</v>
      </c>
      <c r="D76" s="32">
        <f>FC_TRA_DAVI_PA_E!D76+FC_TRA_DAVI_FR_E!D76</f>
        <v>0</v>
      </c>
      <c r="E76" s="32">
        <f>FC_TRA_DAVI_PA_E!E76+FC_TRA_DAVI_FR_E!E76</f>
        <v>0</v>
      </c>
      <c r="F76" s="32">
        <f>FC_TRA_DAVI_PA_E!F76+FC_TRA_DAVI_FR_E!F76</f>
        <v>0</v>
      </c>
      <c r="G76" s="32">
        <f>FC_TRA_DAVI_PA_E!G76+FC_TRA_DAVI_FR_E!G76</f>
        <v>0</v>
      </c>
      <c r="H76" s="32">
        <f>FC_TRA_DAVI_PA_E!H76+FC_TRA_DAVI_FR_E!H76</f>
        <v>0</v>
      </c>
      <c r="I76" s="32">
        <f>FC_TRA_DAVI_PA_E!I76+FC_TRA_DAVI_FR_E!I76</f>
        <v>0</v>
      </c>
      <c r="J76" s="32">
        <f>FC_TRA_DAVI_PA_E!J76+FC_TRA_DAVI_FR_E!J76</f>
        <v>0</v>
      </c>
      <c r="K76" s="32">
        <f>FC_TRA_DAVI_PA_E!K76+FC_TRA_DAVI_FR_E!K76</f>
        <v>0</v>
      </c>
      <c r="L76" s="32">
        <f>FC_TRA_DAVI_PA_E!L76+FC_TRA_DAVI_FR_E!L76</f>
        <v>0</v>
      </c>
      <c r="M76" s="32">
        <f>FC_TRA_DAVI_PA_E!M76+FC_TRA_DAVI_FR_E!M76</f>
        <v>0</v>
      </c>
      <c r="N76" s="32">
        <f>FC_TRA_DAVI_PA_E!N76+FC_TRA_DAVI_FR_E!N76</f>
        <v>0</v>
      </c>
      <c r="O76" s="32">
        <f>FC_TRA_DAVI_PA_E!O76+FC_TRA_DAVI_FR_E!O76</f>
        <v>0</v>
      </c>
      <c r="P76" s="32">
        <f>FC_TRA_DAVI_PA_E!P76+FC_TRA_DAVI_FR_E!P76</f>
        <v>0</v>
      </c>
      <c r="Q76" s="32">
        <f>FC_TRA_DAVI_PA_E!Q76+FC_TRA_DAVI_FR_E!Q76</f>
        <v>0</v>
      </c>
      <c r="R76" s="32">
        <f>FC_TRA_DAVI_PA_E!R76+FC_TRA_DAVI_FR_E!R76</f>
        <v>0</v>
      </c>
      <c r="S76" s="32">
        <f>FC_TRA_DAVI_PA_E!S76+FC_TRA_DAVI_FR_E!S76</f>
        <v>0</v>
      </c>
      <c r="T76" s="32">
        <f>FC_TRA_DAVI_PA_E!T76+FC_TRA_DAVI_FR_E!T76</f>
        <v>0</v>
      </c>
      <c r="U76" s="32">
        <f>FC_TRA_DAVI_PA_E!U76+FC_TRA_DAVI_FR_E!U76</f>
        <v>0</v>
      </c>
      <c r="V76" s="32">
        <f>FC_TRA_DAVI_PA_E!V76+FC_TRA_DAVI_FR_E!V76</f>
        <v>0</v>
      </c>
      <c r="W76" s="32">
        <f>FC_TRA_DAVI_PA_E!W76+FC_TRA_DAVI_FR_E!W76</f>
        <v>0</v>
      </c>
      <c r="X76" s="32">
        <f>FC_TRA_DAVI_PA_E!X76+FC_TRA_DAVI_FR_E!X76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3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360</v>
      </c>
      <c r="B1" s="7" t="s">
        <v>361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5480.6112647712835</v>
      </c>
      <c r="D2" s="28">
        <f t="shared" ref="D2" si="1">SUM(D3,D17,D22,D25,D26,D51,D52,D71,D74,D75,D76)</f>
        <v>5323.5778538382374</v>
      </c>
      <c r="E2" s="28">
        <f t="shared" ref="E2" si="2">SUM(E3,E17,E22,E25,E26,E51,E52,E71,E74,E75,E76)</f>
        <v>5008.5835954514569</v>
      </c>
      <c r="F2" s="28">
        <f t="shared" ref="F2" si="3">SUM(F3,F17,F22,F25,F26,F51,F52,F71,F74,F75,F76)</f>
        <v>5079.1841298094923</v>
      </c>
      <c r="G2" s="28">
        <f t="shared" ref="G2" si="4">SUM(G3,G17,G22,G25,G26,G51,G52,G71,G74,G75,G76)</f>
        <v>5256.7915018685862</v>
      </c>
      <c r="H2" s="28">
        <f t="shared" ref="H2" si="5">SUM(H3,H17,H22,H25,H26,H51,H52,H71,H74,H75,H76)</f>
        <v>5631.1969421902995</v>
      </c>
      <c r="I2" s="28">
        <f t="shared" ref="I2" si="6">SUM(I3,I17,I22,I25,I26,I51,I52,I71,I74,I75,I76)</f>
        <v>5768.5374825181034</v>
      </c>
      <c r="J2" s="28">
        <f t="shared" ref="J2" si="7">SUM(J3,J17,J22,J25,J26,J51,J52,J71,J74,J75,J76)</f>
        <v>6063.2672255694069</v>
      </c>
      <c r="K2" s="28">
        <f t="shared" ref="K2" si="8">SUM(K3,K17,K22,K25,K26,K51,K52,K71,K74,K75,K76)</f>
        <v>5868.7442355897792</v>
      </c>
      <c r="L2" s="28">
        <f t="shared" ref="L2" si="9">SUM(L3,L17,L22,L25,L26,L51,L52,L71,L74,L75,L76)</f>
        <v>5334.3214076825479</v>
      </c>
      <c r="M2" s="28">
        <f t="shared" ref="M2" si="10">SUM(M3,M17,M22,M25,M26,M51,M52,M71,M74,M75,M76)</f>
        <v>5501.6319934655976</v>
      </c>
      <c r="N2" s="28">
        <f t="shared" ref="N2" si="11">SUM(N3,N17,N22,N25,N26,N51,N52,N71,N74,N75,N76)</f>
        <v>5860.9231616247534</v>
      </c>
      <c r="O2" s="28">
        <f t="shared" ref="O2" si="12">SUM(O3,O17,O22,O25,O26,O51,O52,O71,O74,O75,O76)</f>
        <v>5425.7097119113114</v>
      </c>
      <c r="P2" s="28">
        <f t="shared" ref="P2" si="13">SUM(P3,P17,P22,P25,P26,P51,P52,P71,P74,P75,P76)</f>
        <v>5069.9466234149368</v>
      </c>
      <c r="Q2" s="28">
        <f t="shared" ref="Q2" si="14">SUM(Q3,Q17,Q22,Q25,Q26,Q51,Q52,Q71,Q74,Q75,Q76)</f>
        <v>5090.3053933896445</v>
      </c>
      <c r="R2" s="28">
        <f t="shared" ref="R2" si="15">SUM(R3,R17,R22,R25,R26,R51,R52,R71,R74,R75,R76)</f>
        <v>5294.1040088697391</v>
      </c>
      <c r="S2" s="28">
        <f t="shared" ref="S2" si="16">SUM(S3,S17,S22,S25,S26,S51,S52,S71,S74,S75,S76)</f>
        <v>5625.4624860920749</v>
      </c>
      <c r="T2" s="28">
        <f t="shared" ref="T2" si="17">SUM(T3,T17,T22,T25,T26,T51,T52,T71,T74,T75,T76)</f>
        <v>5876.3172045975825</v>
      </c>
      <c r="U2" s="28">
        <f t="shared" ref="U2" si="18">SUM(U3,U17,U22,U25,U26,U51,U52,U71,U74,U75,U76)</f>
        <v>6141.975193146287</v>
      </c>
      <c r="V2" s="28">
        <f t="shared" ref="V2" si="19">SUM(V3,V17,V22,V25,V26,V51,V52,V71,V74,V75,V76)</f>
        <v>6379.1943640533091</v>
      </c>
      <c r="W2" s="28">
        <f t="shared" ref="W2:X2" si="20">SUM(W3,W17,W22,W25,W26,W51,W52,W71,W74,W75,W76)</f>
        <v>2915.0848518675402</v>
      </c>
      <c r="X2" s="28">
        <f t="shared" si="20"/>
        <v>4152.5020121266025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21">SUM(C4,C8,C11)</f>
        <v>0</v>
      </c>
      <c r="D3" s="29">
        <f t="shared" ref="D3" si="22">SUM(D4,D8,D11)</f>
        <v>0</v>
      </c>
      <c r="E3" s="29">
        <f t="shared" ref="E3" si="23">SUM(E4,E8,E11)</f>
        <v>0</v>
      </c>
      <c r="F3" s="29">
        <f t="shared" ref="F3" si="24">SUM(F4,F8,F11)</f>
        <v>0</v>
      </c>
      <c r="G3" s="29">
        <f t="shared" ref="G3" si="25">SUM(G4,G8,G11)</f>
        <v>0</v>
      </c>
      <c r="H3" s="29">
        <f t="shared" ref="H3" si="26">SUM(H4,H8,H11)</f>
        <v>0</v>
      </c>
      <c r="I3" s="29">
        <f t="shared" ref="I3" si="27">SUM(I4,I8,I11)</f>
        <v>0</v>
      </c>
      <c r="J3" s="29">
        <f t="shared" ref="J3" si="28">SUM(J4,J8,J11)</f>
        <v>0</v>
      </c>
      <c r="K3" s="29">
        <f t="shared" ref="K3" si="29">SUM(K4,K8,K11)</f>
        <v>0</v>
      </c>
      <c r="L3" s="29">
        <f t="shared" ref="L3" si="30">SUM(L4,L8,L11)</f>
        <v>0</v>
      </c>
      <c r="M3" s="29">
        <f t="shared" ref="M3" si="31">SUM(M4,M8,M11)</f>
        <v>0</v>
      </c>
      <c r="N3" s="29">
        <f t="shared" ref="N3" si="32">SUM(N4,N8,N11)</f>
        <v>0</v>
      </c>
      <c r="O3" s="29">
        <f t="shared" ref="O3" si="33">SUM(O4,O8,O11)</f>
        <v>0</v>
      </c>
      <c r="P3" s="29">
        <f t="shared" ref="P3" si="34">SUM(P4,P8,P11)</f>
        <v>0</v>
      </c>
      <c r="Q3" s="29">
        <f t="shared" ref="Q3" si="35">SUM(Q4,Q8,Q11)</f>
        <v>0</v>
      </c>
      <c r="R3" s="29">
        <f t="shared" ref="R3" si="36">SUM(R4,R8,R11)</f>
        <v>0</v>
      </c>
      <c r="S3" s="29">
        <f t="shared" ref="S3" si="37">SUM(S4,S8,S11)</f>
        <v>0</v>
      </c>
      <c r="T3" s="29">
        <f t="shared" ref="T3" si="38">SUM(T4,T8,T11)</f>
        <v>0</v>
      </c>
      <c r="U3" s="29">
        <f t="shared" ref="U3" si="39">SUM(U4,U8,U11)</f>
        <v>0</v>
      </c>
      <c r="V3" s="29">
        <f t="shared" ref="V3" si="40">SUM(V4,V8,V11)</f>
        <v>0</v>
      </c>
      <c r="W3" s="29">
        <f t="shared" ref="W3:X3" si="41">SUM(W4,W8,W11)</f>
        <v>0</v>
      </c>
      <c r="X3" s="29">
        <f t="shared" si="41"/>
        <v>0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42">SUM(C5:C7)</f>
        <v>0</v>
      </c>
      <c r="D4" s="42">
        <f t="shared" ref="D4" si="43">SUM(D5:D7)</f>
        <v>0</v>
      </c>
      <c r="E4" s="42">
        <f t="shared" ref="E4" si="44">SUM(E5:E7)</f>
        <v>0</v>
      </c>
      <c r="F4" s="42">
        <f t="shared" ref="F4" si="45">SUM(F5:F7)</f>
        <v>0</v>
      </c>
      <c r="G4" s="42">
        <f t="shared" ref="G4" si="46">SUM(G5:G7)</f>
        <v>0</v>
      </c>
      <c r="H4" s="42">
        <f t="shared" ref="H4" si="47">SUM(H5:H7)</f>
        <v>0</v>
      </c>
      <c r="I4" s="42">
        <f t="shared" ref="I4" si="48">SUM(I5:I7)</f>
        <v>0</v>
      </c>
      <c r="J4" s="42">
        <f t="shared" ref="J4" si="49">SUM(J5:J7)</f>
        <v>0</v>
      </c>
      <c r="K4" s="42">
        <f t="shared" ref="K4" si="50">SUM(K5:K7)</f>
        <v>0</v>
      </c>
      <c r="L4" s="42">
        <f t="shared" ref="L4" si="51">SUM(L5:L7)</f>
        <v>0</v>
      </c>
      <c r="M4" s="42">
        <f t="shared" ref="M4" si="52">SUM(M5:M7)</f>
        <v>0</v>
      </c>
      <c r="N4" s="42">
        <f t="shared" ref="N4" si="53">SUM(N5:N7)</f>
        <v>0</v>
      </c>
      <c r="O4" s="42">
        <f t="shared" ref="O4" si="54">SUM(O5:O7)</f>
        <v>0</v>
      </c>
      <c r="P4" s="42">
        <f t="shared" ref="P4" si="55">SUM(P5:P7)</f>
        <v>0</v>
      </c>
      <c r="Q4" s="42">
        <f t="shared" ref="Q4" si="56">SUM(Q5:Q7)</f>
        <v>0</v>
      </c>
      <c r="R4" s="42">
        <f t="shared" ref="R4" si="57">SUM(R5:R7)</f>
        <v>0</v>
      </c>
      <c r="S4" s="42">
        <f t="shared" ref="S4" si="58">SUM(S5:S7)</f>
        <v>0</v>
      </c>
      <c r="T4" s="42">
        <f t="shared" ref="T4" si="59">SUM(T5:T7)</f>
        <v>0</v>
      </c>
      <c r="U4" s="42">
        <f t="shared" ref="U4" si="60">SUM(U5:U7)</f>
        <v>0</v>
      </c>
      <c r="V4" s="42">
        <f t="shared" ref="V4" si="61">SUM(V5:V7)</f>
        <v>0</v>
      </c>
      <c r="W4" s="42">
        <f t="shared" ref="W4:X4" si="62">SUM(W5:W7)</f>
        <v>0</v>
      </c>
      <c r="X4" s="42">
        <f t="shared" si="62"/>
        <v>0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>
        <v>0</v>
      </c>
      <c r="W5" s="30">
        <v>0</v>
      </c>
      <c r="X5" s="30">
        <v>0</v>
      </c>
    </row>
    <row r="6" spans="1:24" ht="11.25" customHeight="1" x14ac:dyDescent="0.2">
      <c r="A6" s="39" t="s">
        <v>7</v>
      </c>
      <c r="B6" s="23" t="s">
        <v>8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</row>
    <row r="7" spans="1:24" ht="11.25" customHeight="1" x14ac:dyDescent="0.2">
      <c r="A7" s="39" t="s">
        <v>9</v>
      </c>
      <c r="B7" s="23" t="s">
        <v>10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</row>
    <row r="8" spans="1:24" ht="11.25" customHeight="1" x14ac:dyDescent="0.2">
      <c r="A8" s="40" t="s">
        <v>343</v>
      </c>
      <c r="B8" s="41" t="s">
        <v>344</v>
      </c>
      <c r="C8" s="42">
        <f t="shared" ref="C8" si="63">SUM(C9:C10)</f>
        <v>0</v>
      </c>
      <c r="D8" s="42">
        <f t="shared" ref="D8" si="64">SUM(D9:D10)</f>
        <v>0</v>
      </c>
      <c r="E8" s="42">
        <f t="shared" ref="E8" si="65">SUM(E9:E10)</f>
        <v>0</v>
      </c>
      <c r="F8" s="42">
        <f t="shared" ref="F8" si="66">SUM(F9:F10)</f>
        <v>0</v>
      </c>
      <c r="G8" s="42">
        <f t="shared" ref="G8" si="67">SUM(G9:G10)</f>
        <v>0</v>
      </c>
      <c r="H8" s="42">
        <f t="shared" ref="H8" si="68">SUM(H9:H10)</f>
        <v>0</v>
      </c>
      <c r="I8" s="42">
        <f t="shared" ref="I8" si="69">SUM(I9:I10)</f>
        <v>0</v>
      </c>
      <c r="J8" s="42">
        <f t="shared" ref="J8" si="70">SUM(J9:J10)</f>
        <v>0</v>
      </c>
      <c r="K8" s="42">
        <f t="shared" ref="K8" si="71">SUM(K9:K10)</f>
        <v>0</v>
      </c>
      <c r="L8" s="42">
        <f t="shared" ref="L8" si="72">SUM(L9:L10)</f>
        <v>0</v>
      </c>
      <c r="M8" s="42">
        <f t="shared" ref="M8" si="73">SUM(M9:M10)</f>
        <v>0</v>
      </c>
      <c r="N8" s="42">
        <f t="shared" ref="N8" si="74">SUM(N9:N10)</f>
        <v>0</v>
      </c>
      <c r="O8" s="42">
        <f t="shared" ref="O8" si="75">SUM(O9:O10)</f>
        <v>0</v>
      </c>
      <c r="P8" s="42">
        <f t="shared" ref="P8" si="76">SUM(P9:P10)</f>
        <v>0</v>
      </c>
      <c r="Q8" s="42">
        <f t="shared" ref="Q8" si="77">SUM(Q9:Q10)</f>
        <v>0</v>
      </c>
      <c r="R8" s="42">
        <f t="shared" ref="R8" si="78">SUM(R9:R10)</f>
        <v>0</v>
      </c>
      <c r="S8" s="42">
        <f t="shared" ref="S8" si="79">SUM(S9:S10)</f>
        <v>0</v>
      </c>
      <c r="T8" s="42">
        <f t="shared" ref="T8" si="80">SUM(T9:T10)</f>
        <v>0</v>
      </c>
      <c r="U8" s="42">
        <f t="shared" ref="U8" si="81">SUM(U9:U10)</f>
        <v>0</v>
      </c>
      <c r="V8" s="42">
        <f t="shared" ref="V8" si="82">SUM(V9:V10)</f>
        <v>0</v>
      </c>
      <c r="W8" s="42">
        <f t="shared" ref="W8:X8" si="83">SUM(W9:W10)</f>
        <v>0</v>
      </c>
      <c r="X8" s="42">
        <f t="shared" si="83"/>
        <v>0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" si="84">SUM(C12:C16)</f>
        <v>0</v>
      </c>
      <c r="D11" s="42">
        <f t="shared" ref="D11" si="85">SUM(D12:D16)</f>
        <v>0</v>
      </c>
      <c r="E11" s="42">
        <f t="shared" ref="E11" si="86">SUM(E12:E16)</f>
        <v>0</v>
      </c>
      <c r="F11" s="42">
        <f t="shared" ref="F11" si="87">SUM(F12:F16)</f>
        <v>0</v>
      </c>
      <c r="G11" s="42">
        <f t="shared" ref="G11" si="88">SUM(G12:G16)</f>
        <v>0</v>
      </c>
      <c r="H11" s="42">
        <f t="shared" ref="H11" si="89">SUM(H12:H16)</f>
        <v>0</v>
      </c>
      <c r="I11" s="42">
        <f t="shared" ref="I11" si="90">SUM(I12:I16)</f>
        <v>0</v>
      </c>
      <c r="J11" s="42">
        <f t="shared" ref="J11" si="91">SUM(J12:J16)</f>
        <v>0</v>
      </c>
      <c r="K11" s="42">
        <f t="shared" ref="K11" si="92">SUM(K12:K16)</f>
        <v>0</v>
      </c>
      <c r="L11" s="42">
        <f t="shared" ref="L11" si="93">SUM(L12:L16)</f>
        <v>0</v>
      </c>
      <c r="M11" s="42">
        <f t="shared" ref="M11" si="94">SUM(M12:M16)</f>
        <v>0</v>
      </c>
      <c r="N11" s="42">
        <f t="shared" ref="N11" si="95">SUM(N12:N16)</f>
        <v>0</v>
      </c>
      <c r="O11" s="42">
        <f t="shared" ref="O11" si="96">SUM(O12:O16)</f>
        <v>0</v>
      </c>
      <c r="P11" s="42">
        <f t="shared" ref="P11" si="97">SUM(P12:P16)</f>
        <v>0</v>
      </c>
      <c r="Q11" s="42">
        <f t="shared" ref="Q11" si="98">SUM(Q12:Q16)</f>
        <v>0</v>
      </c>
      <c r="R11" s="42">
        <f t="shared" ref="R11" si="99">SUM(R12:R16)</f>
        <v>0</v>
      </c>
      <c r="S11" s="42">
        <f t="shared" ref="S11" si="100">SUM(S12:S16)</f>
        <v>0</v>
      </c>
      <c r="T11" s="42">
        <f t="shared" ref="T11" si="101">SUM(T12:T16)</f>
        <v>0</v>
      </c>
      <c r="U11" s="42">
        <f t="shared" ref="U11" si="102">SUM(U12:U16)</f>
        <v>0</v>
      </c>
      <c r="V11" s="42">
        <f t="shared" ref="V11" si="103">SUM(V12:V16)</f>
        <v>0</v>
      </c>
      <c r="W11" s="42">
        <f t="shared" ref="W11:X11" si="104">SUM(W12:W16)</f>
        <v>0</v>
      </c>
      <c r="X11" s="42">
        <f t="shared" si="104"/>
        <v>0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</row>
    <row r="13" spans="1:24" ht="11.25" customHeight="1" x14ac:dyDescent="0.2">
      <c r="A13" s="39" t="s">
        <v>17</v>
      </c>
      <c r="B13" s="23" t="s">
        <v>18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" si="105">SUM(C18:C21)</f>
        <v>0</v>
      </c>
      <c r="D17" s="31">
        <f t="shared" ref="D17" si="106">SUM(D18:D21)</f>
        <v>0</v>
      </c>
      <c r="E17" s="31">
        <f t="shared" ref="E17" si="107">SUM(E18:E21)</f>
        <v>0</v>
      </c>
      <c r="F17" s="31">
        <f t="shared" ref="F17" si="108">SUM(F18:F21)</f>
        <v>0</v>
      </c>
      <c r="G17" s="31">
        <f t="shared" ref="G17" si="109">SUM(G18:G21)</f>
        <v>0</v>
      </c>
      <c r="H17" s="31">
        <f t="shared" ref="H17" si="110">SUM(H18:H21)</f>
        <v>0</v>
      </c>
      <c r="I17" s="31">
        <f t="shared" ref="I17" si="111">SUM(I18:I21)</f>
        <v>0</v>
      </c>
      <c r="J17" s="31">
        <f t="shared" ref="J17" si="112">SUM(J18:J21)</f>
        <v>0</v>
      </c>
      <c r="K17" s="31">
        <f t="shared" ref="K17" si="113">SUM(K18:K21)</f>
        <v>0</v>
      </c>
      <c r="L17" s="31">
        <f t="shared" ref="L17" si="114">SUM(L18:L21)</f>
        <v>0</v>
      </c>
      <c r="M17" s="31">
        <f t="shared" ref="M17" si="115">SUM(M18:M21)</f>
        <v>0</v>
      </c>
      <c r="N17" s="31">
        <f t="shared" ref="N17" si="116">SUM(N18:N21)</f>
        <v>0</v>
      </c>
      <c r="O17" s="31">
        <f t="shared" ref="O17" si="117">SUM(O18:O21)</f>
        <v>0</v>
      </c>
      <c r="P17" s="31">
        <f t="shared" ref="P17" si="118">SUM(P18:P21)</f>
        <v>0</v>
      </c>
      <c r="Q17" s="31">
        <f t="shared" ref="Q17" si="119">SUM(Q18:Q21)</f>
        <v>0</v>
      </c>
      <c r="R17" s="31">
        <f t="shared" ref="R17" si="120">SUM(R18:R21)</f>
        <v>0</v>
      </c>
      <c r="S17" s="31">
        <f t="shared" ref="S17" si="121">SUM(S18:S21)</f>
        <v>0</v>
      </c>
      <c r="T17" s="31">
        <f t="shared" ref="T17" si="122">SUM(T18:T21)</f>
        <v>0</v>
      </c>
      <c r="U17" s="31">
        <f t="shared" ref="U17" si="123">SUM(U18:U21)</f>
        <v>0</v>
      </c>
      <c r="V17" s="31">
        <f t="shared" ref="V17" si="124">SUM(V18:V21)</f>
        <v>0</v>
      </c>
      <c r="W17" s="31">
        <f t="shared" ref="W17:X17" si="125">SUM(W18:W21)</f>
        <v>0</v>
      </c>
      <c r="X17" s="31">
        <f t="shared" si="125"/>
        <v>0</v>
      </c>
    </row>
    <row r="18" spans="1:24" ht="11.25" customHeight="1" x14ac:dyDescent="0.2">
      <c r="A18" s="22" t="s">
        <v>27</v>
      </c>
      <c r="B18" s="23" t="s">
        <v>28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" si="126">SUM(C23:C24)</f>
        <v>0</v>
      </c>
      <c r="D22" s="31">
        <f t="shared" ref="D22" si="127">SUM(D23:D24)</f>
        <v>0</v>
      </c>
      <c r="E22" s="31">
        <f t="shared" ref="E22" si="128">SUM(E23:E24)</f>
        <v>0</v>
      </c>
      <c r="F22" s="31">
        <f t="shared" ref="F22" si="129">SUM(F23:F24)</f>
        <v>0</v>
      </c>
      <c r="G22" s="31">
        <f t="shared" ref="G22" si="130">SUM(G23:G24)</f>
        <v>0</v>
      </c>
      <c r="H22" s="31">
        <f t="shared" ref="H22" si="131">SUM(H23:H24)</f>
        <v>0</v>
      </c>
      <c r="I22" s="31">
        <f t="shared" ref="I22" si="132">SUM(I23:I24)</f>
        <v>0</v>
      </c>
      <c r="J22" s="31">
        <f t="shared" ref="J22" si="133">SUM(J23:J24)</f>
        <v>0</v>
      </c>
      <c r="K22" s="31">
        <f t="shared" ref="K22" si="134">SUM(K23:K24)</f>
        <v>0</v>
      </c>
      <c r="L22" s="31">
        <f t="shared" ref="L22" si="135">SUM(L23:L24)</f>
        <v>0</v>
      </c>
      <c r="M22" s="31">
        <f t="shared" ref="M22" si="136">SUM(M23:M24)</f>
        <v>0</v>
      </c>
      <c r="N22" s="31">
        <f t="shared" ref="N22" si="137">SUM(N23:N24)</f>
        <v>0</v>
      </c>
      <c r="O22" s="31">
        <f t="shared" ref="O22" si="138">SUM(O23:O24)</f>
        <v>0</v>
      </c>
      <c r="P22" s="31">
        <f t="shared" ref="P22" si="139">SUM(P23:P24)</f>
        <v>0</v>
      </c>
      <c r="Q22" s="31">
        <f t="shared" ref="Q22" si="140">SUM(Q23:Q24)</f>
        <v>0</v>
      </c>
      <c r="R22" s="31">
        <f t="shared" ref="R22" si="141">SUM(R23:R24)</f>
        <v>0</v>
      </c>
      <c r="S22" s="31">
        <f t="shared" ref="S22" si="142">SUM(S23:S24)</f>
        <v>0</v>
      </c>
      <c r="T22" s="31">
        <f t="shared" ref="T22" si="143">SUM(T23:T24)</f>
        <v>0</v>
      </c>
      <c r="U22" s="31">
        <f t="shared" ref="U22" si="144">SUM(U23:U24)</f>
        <v>0</v>
      </c>
      <c r="V22" s="31">
        <f t="shared" ref="V22" si="145">SUM(V23:V24)</f>
        <v>0</v>
      </c>
      <c r="W22" s="31">
        <f t="shared" ref="W22:X22" si="146">SUM(W23:W24)</f>
        <v>0</v>
      </c>
      <c r="X22" s="31">
        <f t="shared" si="146"/>
        <v>0</v>
      </c>
    </row>
    <row r="23" spans="1:24" ht="11.25" customHeight="1" x14ac:dyDescent="0.2">
      <c r="A23" s="22" t="s">
        <v>37</v>
      </c>
      <c r="B23" s="23" t="s">
        <v>38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47">SUM(C27,C33)</f>
        <v>5480.6112647712835</v>
      </c>
      <c r="D26" s="31">
        <f t="shared" ref="D26" si="148">SUM(D27,D33)</f>
        <v>5323.5778538382374</v>
      </c>
      <c r="E26" s="31">
        <f t="shared" ref="E26" si="149">SUM(E27,E33)</f>
        <v>5008.5835954514569</v>
      </c>
      <c r="F26" s="31">
        <f t="shared" ref="F26" si="150">SUM(F27,F33)</f>
        <v>5079.1841298094923</v>
      </c>
      <c r="G26" s="31">
        <f t="shared" ref="G26" si="151">SUM(G27,G33)</f>
        <v>5256.7915018685862</v>
      </c>
      <c r="H26" s="31">
        <f t="shared" ref="H26" si="152">SUM(H27,H33)</f>
        <v>5631.1969421902995</v>
      </c>
      <c r="I26" s="31">
        <f t="shared" ref="I26" si="153">SUM(I27,I33)</f>
        <v>5768.5374825181034</v>
      </c>
      <c r="J26" s="31">
        <f t="shared" ref="J26" si="154">SUM(J27,J33)</f>
        <v>6063.2672255694069</v>
      </c>
      <c r="K26" s="31">
        <f t="shared" ref="K26" si="155">SUM(K27,K33)</f>
        <v>5868.7442355897792</v>
      </c>
      <c r="L26" s="31">
        <f t="shared" ref="L26" si="156">SUM(L27,L33)</f>
        <v>5334.3214076825479</v>
      </c>
      <c r="M26" s="31">
        <f t="shared" ref="M26" si="157">SUM(M27,M33)</f>
        <v>5501.6319934655976</v>
      </c>
      <c r="N26" s="31">
        <f t="shared" ref="N26" si="158">SUM(N27,N33)</f>
        <v>5860.9231616247534</v>
      </c>
      <c r="O26" s="31">
        <f t="shared" ref="O26" si="159">SUM(O27,O33)</f>
        <v>5425.7097119113114</v>
      </c>
      <c r="P26" s="31">
        <f t="shared" ref="P26" si="160">SUM(P27,P33)</f>
        <v>5069.9466234149368</v>
      </c>
      <c r="Q26" s="31">
        <f t="shared" ref="Q26" si="161">SUM(Q27,Q33)</f>
        <v>5090.3053933896445</v>
      </c>
      <c r="R26" s="31">
        <f t="shared" ref="R26" si="162">SUM(R27,R33)</f>
        <v>5294.1040088697391</v>
      </c>
      <c r="S26" s="31">
        <f t="shared" ref="S26" si="163">SUM(S27,S33)</f>
        <v>5625.4624860920749</v>
      </c>
      <c r="T26" s="31">
        <f t="shared" ref="T26" si="164">SUM(T27,T33)</f>
        <v>5876.3172045975825</v>
      </c>
      <c r="U26" s="31">
        <f t="shared" ref="U26" si="165">SUM(U27,U33)</f>
        <v>6141.975193146287</v>
      </c>
      <c r="V26" s="31">
        <f t="shared" ref="V26" si="166">SUM(V27,V33)</f>
        <v>6379.1943640533091</v>
      </c>
      <c r="W26" s="31">
        <f t="shared" ref="W26:X26" si="167">SUM(W27,W33)</f>
        <v>2915.0848518675402</v>
      </c>
      <c r="X26" s="31">
        <f t="shared" si="167"/>
        <v>4152.5020121266025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" si="168">SUM(C28:C32)</f>
        <v>0</v>
      </c>
      <c r="D27" s="42">
        <f t="shared" ref="D27" si="169">SUM(D28:D32)</f>
        <v>0</v>
      </c>
      <c r="E27" s="42">
        <f t="shared" ref="E27" si="170">SUM(E28:E32)</f>
        <v>0</v>
      </c>
      <c r="F27" s="42">
        <f t="shared" ref="F27" si="171">SUM(F28:F32)</f>
        <v>0</v>
      </c>
      <c r="G27" s="42">
        <f t="shared" ref="G27" si="172">SUM(G28:G32)</f>
        <v>0</v>
      </c>
      <c r="H27" s="42">
        <f t="shared" ref="H27" si="173">SUM(H28:H32)</f>
        <v>0</v>
      </c>
      <c r="I27" s="42">
        <f t="shared" ref="I27" si="174">SUM(I28:I32)</f>
        <v>0</v>
      </c>
      <c r="J27" s="42">
        <f t="shared" ref="J27" si="175">SUM(J28:J32)</f>
        <v>0</v>
      </c>
      <c r="K27" s="42">
        <f t="shared" ref="K27" si="176">SUM(K28:K32)</f>
        <v>0</v>
      </c>
      <c r="L27" s="42">
        <f t="shared" ref="L27" si="177">SUM(L28:L32)</f>
        <v>0</v>
      </c>
      <c r="M27" s="42">
        <f t="shared" ref="M27" si="178">SUM(M28:M32)</f>
        <v>0</v>
      </c>
      <c r="N27" s="42">
        <f t="shared" ref="N27" si="179">SUM(N28:N32)</f>
        <v>0</v>
      </c>
      <c r="O27" s="42">
        <f t="shared" ref="O27" si="180">SUM(O28:O32)</f>
        <v>0</v>
      </c>
      <c r="P27" s="42">
        <f t="shared" ref="P27" si="181">SUM(P28:P32)</f>
        <v>0</v>
      </c>
      <c r="Q27" s="42">
        <f t="shared" ref="Q27" si="182">SUM(Q28:Q32)</f>
        <v>0</v>
      </c>
      <c r="R27" s="42">
        <f t="shared" ref="R27" si="183">SUM(R28:R32)</f>
        <v>0</v>
      </c>
      <c r="S27" s="42">
        <f t="shared" ref="S27" si="184">SUM(S28:S32)</f>
        <v>0</v>
      </c>
      <c r="T27" s="42">
        <f t="shared" ref="T27" si="185">SUM(T28:T32)</f>
        <v>0</v>
      </c>
      <c r="U27" s="42">
        <f t="shared" ref="U27" si="186">SUM(U28:U32)</f>
        <v>0</v>
      </c>
      <c r="V27" s="42">
        <f t="shared" ref="V27" si="187">SUM(V28:V32)</f>
        <v>0</v>
      </c>
      <c r="W27" s="42">
        <f t="shared" ref="W27:X27" si="188">SUM(W28:W32)</f>
        <v>0</v>
      </c>
      <c r="X27" s="42">
        <f t="shared" si="188"/>
        <v>0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" si="189">SUM(C34:C50)</f>
        <v>5480.6112647712835</v>
      </c>
      <c r="D33" s="42">
        <f t="shared" ref="D33" si="190">SUM(D34:D50)</f>
        <v>5323.5778538382374</v>
      </c>
      <c r="E33" s="42">
        <f t="shared" ref="E33" si="191">SUM(E34:E50)</f>
        <v>5008.5835954514569</v>
      </c>
      <c r="F33" s="42">
        <f t="shared" ref="F33" si="192">SUM(F34:F50)</f>
        <v>5079.1841298094923</v>
      </c>
      <c r="G33" s="42">
        <f t="shared" ref="G33" si="193">SUM(G34:G50)</f>
        <v>5256.7915018685862</v>
      </c>
      <c r="H33" s="42">
        <f t="shared" ref="H33" si="194">SUM(H34:H50)</f>
        <v>5631.1969421902995</v>
      </c>
      <c r="I33" s="42">
        <f t="shared" ref="I33" si="195">SUM(I34:I50)</f>
        <v>5768.5374825181034</v>
      </c>
      <c r="J33" s="42">
        <f t="shared" ref="J33" si="196">SUM(J34:J50)</f>
        <v>6063.2672255694069</v>
      </c>
      <c r="K33" s="42">
        <f t="shared" ref="K33" si="197">SUM(K34:K50)</f>
        <v>5868.7442355897792</v>
      </c>
      <c r="L33" s="42">
        <f t="shared" ref="L33" si="198">SUM(L34:L50)</f>
        <v>5334.3214076825479</v>
      </c>
      <c r="M33" s="42">
        <f t="shared" ref="M33" si="199">SUM(M34:M50)</f>
        <v>5501.6319934655976</v>
      </c>
      <c r="N33" s="42">
        <f t="shared" ref="N33" si="200">SUM(N34:N50)</f>
        <v>5860.9231616247534</v>
      </c>
      <c r="O33" s="42">
        <f t="shared" ref="O33" si="201">SUM(O34:O50)</f>
        <v>5425.7097119113114</v>
      </c>
      <c r="P33" s="42">
        <f t="shared" ref="P33" si="202">SUM(P34:P50)</f>
        <v>5069.9466234149368</v>
      </c>
      <c r="Q33" s="42">
        <f t="shared" ref="Q33" si="203">SUM(Q34:Q50)</f>
        <v>5090.3053933896445</v>
      </c>
      <c r="R33" s="42">
        <f t="shared" ref="R33" si="204">SUM(R34:R50)</f>
        <v>5294.1040088697391</v>
      </c>
      <c r="S33" s="42">
        <f t="shared" ref="S33" si="205">SUM(S34:S50)</f>
        <v>5625.4624860920749</v>
      </c>
      <c r="T33" s="42">
        <f t="shared" ref="T33" si="206">SUM(T34:T50)</f>
        <v>5876.3172045975825</v>
      </c>
      <c r="U33" s="42">
        <f t="shared" ref="U33" si="207">SUM(U34:U50)</f>
        <v>6141.975193146287</v>
      </c>
      <c r="V33" s="42">
        <f t="shared" ref="V33" si="208">SUM(V34:V50)</f>
        <v>6379.1943640533091</v>
      </c>
      <c r="W33" s="42">
        <f t="shared" ref="W33:X33" si="209">SUM(W34:W50)</f>
        <v>2915.0848518675402</v>
      </c>
      <c r="X33" s="42">
        <f t="shared" si="209"/>
        <v>4152.5020121266025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</row>
    <row r="37" spans="1:24" ht="11.25" customHeight="1" x14ac:dyDescent="0.2">
      <c r="A37" s="39" t="s">
        <v>61</v>
      </c>
      <c r="B37" s="23" t="s">
        <v>62</v>
      </c>
      <c r="C37" s="30">
        <v>0</v>
      </c>
      <c r="D37" s="30">
        <v>0</v>
      </c>
      <c r="E37" s="30">
        <v>0</v>
      </c>
      <c r="F37" s="30">
        <v>0</v>
      </c>
      <c r="G37" s="30">
        <v>0</v>
      </c>
      <c r="H37" s="30">
        <v>1.9992866995397778</v>
      </c>
      <c r="I37" s="30">
        <v>5.8502585828896612</v>
      </c>
      <c r="J37" s="30">
        <v>4.0607917560301479</v>
      </c>
      <c r="K37" s="30">
        <v>2.0024144113433251</v>
      </c>
      <c r="L37" s="30">
        <v>1.9816558134122821</v>
      </c>
      <c r="M37" s="30">
        <v>1.9517717666044463</v>
      </c>
      <c r="N37" s="30">
        <v>1.8451348766981233</v>
      </c>
      <c r="O37" s="30">
        <v>1.6920166819799054</v>
      </c>
      <c r="P37" s="30">
        <v>1.7284550575077977</v>
      </c>
      <c r="Q37" s="30">
        <v>1.8150769009773124</v>
      </c>
      <c r="R37" s="30">
        <v>1.8259591201242575</v>
      </c>
      <c r="S37" s="30">
        <v>0.94623835751045715</v>
      </c>
      <c r="T37" s="30">
        <v>0.66263620973039672</v>
      </c>
      <c r="U37" s="30">
        <v>0.57953178112845982</v>
      </c>
      <c r="V37" s="30">
        <v>0.68711676562889112</v>
      </c>
      <c r="W37" s="30">
        <v>0.70272369309784866</v>
      </c>
      <c r="X37" s="30">
        <v>0.64518995959661807</v>
      </c>
    </row>
    <row r="38" spans="1:24" ht="11.25" customHeight="1" x14ac:dyDescent="0.2">
      <c r="A38" s="39" t="s">
        <v>63</v>
      </c>
      <c r="B38" s="23" t="s">
        <v>64</v>
      </c>
      <c r="C38" s="30">
        <v>94.211625395338814</v>
      </c>
      <c r="D38" s="30">
        <v>93.960192277812055</v>
      </c>
      <c r="E38" s="30">
        <v>94.021749513089631</v>
      </c>
      <c r="F38" s="30">
        <v>89.034338188539166</v>
      </c>
      <c r="G38" s="30">
        <v>84.908612605463077</v>
      </c>
      <c r="H38" s="30">
        <v>93.403849923265327</v>
      </c>
      <c r="I38" s="30">
        <v>83.909329104035876</v>
      </c>
      <c r="J38" s="30">
        <v>83.822913607915225</v>
      </c>
      <c r="K38" s="30">
        <v>77.598644655597724</v>
      </c>
      <c r="L38" s="30">
        <v>96.560120667906858</v>
      </c>
      <c r="M38" s="30">
        <v>89.226663098371958</v>
      </c>
      <c r="N38" s="30">
        <v>81.665225680837551</v>
      </c>
      <c r="O38" s="30">
        <v>66.856998973133983</v>
      </c>
      <c r="P38" s="30">
        <v>61.584378466556139</v>
      </c>
      <c r="Q38" s="30">
        <v>54.967250566179864</v>
      </c>
      <c r="R38" s="30">
        <v>56.978296785720886</v>
      </c>
      <c r="S38" s="30">
        <v>51.674210699784268</v>
      </c>
      <c r="T38" s="30">
        <v>50.368023231250035</v>
      </c>
      <c r="U38" s="30">
        <v>53.183836913346063</v>
      </c>
      <c r="V38" s="30">
        <v>50.027335712138616</v>
      </c>
      <c r="W38" s="30">
        <v>41.49512970582623</v>
      </c>
      <c r="X38" s="30">
        <v>50.161061671663532</v>
      </c>
    </row>
    <row r="39" spans="1:24" ht="11.25" customHeight="1" x14ac:dyDescent="0.2">
      <c r="A39" s="39" t="s">
        <v>65</v>
      </c>
      <c r="B39" s="23" t="s">
        <v>66</v>
      </c>
      <c r="C39" s="30">
        <v>120.15525809288232</v>
      </c>
      <c r="D39" s="30">
        <v>79.883492860030358</v>
      </c>
      <c r="E39" s="30">
        <v>18.309209933587148</v>
      </c>
      <c r="F39" s="30">
        <v>20.45241623217278</v>
      </c>
      <c r="G39" s="30">
        <v>22.860834598222546</v>
      </c>
      <c r="H39" s="30">
        <v>14.552246314428187</v>
      </c>
      <c r="I39" s="30">
        <v>15.593390886725395</v>
      </c>
      <c r="J39" s="30">
        <v>3.1292103940120826</v>
      </c>
      <c r="K39" s="30">
        <v>1.0410635658539438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5265.2109765271362</v>
      </c>
      <c r="D40" s="30">
        <v>5148.7009628342066</v>
      </c>
      <c r="E40" s="30">
        <v>4895.218773931635</v>
      </c>
      <c r="F40" s="30">
        <v>4968.6614342646344</v>
      </c>
      <c r="G40" s="30">
        <v>5139.8256241030922</v>
      </c>
      <c r="H40" s="30">
        <v>5520.2167761005676</v>
      </c>
      <c r="I40" s="30">
        <v>5663.1845039444524</v>
      </c>
      <c r="J40" s="30">
        <v>5971.2319160848492</v>
      </c>
      <c r="K40" s="30">
        <v>5787.077710817628</v>
      </c>
      <c r="L40" s="30">
        <v>5234.7544172115176</v>
      </c>
      <c r="M40" s="30">
        <v>5410.4535586006214</v>
      </c>
      <c r="N40" s="30">
        <v>5777.4128010672175</v>
      </c>
      <c r="O40" s="30">
        <v>5357.1606962561973</v>
      </c>
      <c r="P40" s="30">
        <v>5006.6337898908732</v>
      </c>
      <c r="Q40" s="30">
        <v>5033.5230659224871</v>
      </c>
      <c r="R40" s="30">
        <v>5235.2997529638942</v>
      </c>
      <c r="S40" s="30">
        <v>5572.8420370347803</v>
      </c>
      <c r="T40" s="30">
        <v>5825.2865451566022</v>
      </c>
      <c r="U40" s="30">
        <v>6088.2118244518124</v>
      </c>
      <c r="V40" s="30">
        <v>6328.4799115755413</v>
      </c>
      <c r="W40" s="30">
        <v>2872.8869984686162</v>
      </c>
      <c r="X40" s="30">
        <v>4101.6957604953423</v>
      </c>
    </row>
    <row r="41" spans="1:24" ht="11.25" customHeight="1" x14ac:dyDescent="0.2">
      <c r="A41" s="39" t="s">
        <v>69</v>
      </c>
      <c r="B41" s="23" t="s">
        <v>70</v>
      </c>
      <c r="C41" s="30">
        <v>1.0334047559261019</v>
      </c>
      <c r="D41" s="30">
        <v>1.0332058661882515</v>
      </c>
      <c r="E41" s="30">
        <v>1.0338620731458548</v>
      </c>
      <c r="F41" s="30">
        <v>1.0359411241458558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</row>
    <row r="42" spans="1:24" ht="11.25" customHeight="1" x14ac:dyDescent="0.2">
      <c r="A42" s="39" t="s">
        <v>71</v>
      </c>
      <c r="B42" s="23" t="s">
        <v>72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0</v>
      </c>
      <c r="D43" s="30">
        <v>0</v>
      </c>
      <c r="E43" s="30">
        <v>0</v>
      </c>
      <c r="F43" s="30">
        <v>0</v>
      </c>
      <c r="G43" s="30">
        <v>9.1964305618080662</v>
      </c>
      <c r="H43" s="30">
        <v>1.0247831524984867</v>
      </c>
      <c r="I43" s="30">
        <v>0</v>
      </c>
      <c r="J43" s="30">
        <v>1.0223937266004308</v>
      </c>
      <c r="K43" s="30">
        <v>1.0244021393563203</v>
      </c>
      <c r="L43" s="30">
        <v>1.0252139897109391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</row>
    <row r="44" spans="1:24" ht="11.25" customHeight="1" x14ac:dyDescent="0.2">
      <c r="A44" s="39" t="s">
        <v>75</v>
      </c>
      <c r="B44" s="23" t="s">
        <v>76</v>
      </c>
      <c r="C44" s="30">
        <v>0</v>
      </c>
      <c r="D44" s="30">
        <v>0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</row>
    <row r="51" spans="1:24" ht="11.25" customHeight="1" x14ac:dyDescent="0.2">
      <c r="A51" s="24" t="s">
        <v>89</v>
      </c>
      <c r="B51" s="25" t="s">
        <v>90</v>
      </c>
      <c r="C51" s="31">
        <v>0</v>
      </c>
      <c r="D51" s="31">
        <v>0</v>
      </c>
      <c r="E51" s="31">
        <v>0</v>
      </c>
      <c r="F51" s="31">
        <v>0</v>
      </c>
      <c r="G51" s="31">
        <v>0</v>
      </c>
      <c r="H51" s="31">
        <v>0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" si="210">SUM(C53:C70)</f>
        <v>0</v>
      </c>
      <c r="D52" s="31">
        <f t="shared" ref="D52" si="211">SUM(D53:D70)</f>
        <v>0</v>
      </c>
      <c r="E52" s="31">
        <f t="shared" ref="E52" si="212">SUM(E53:E70)</f>
        <v>0</v>
      </c>
      <c r="F52" s="31">
        <f t="shared" ref="F52" si="213">SUM(F53:F70)</f>
        <v>0</v>
      </c>
      <c r="G52" s="31">
        <f t="shared" ref="G52" si="214">SUM(G53:G70)</f>
        <v>0</v>
      </c>
      <c r="H52" s="31">
        <f t="shared" ref="H52" si="215">SUM(H53:H70)</f>
        <v>0</v>
      </c>
      <c r="I52" s="31">
        <f t="shared" ref="I52" si="216">SUM(I53:I70)</f>
        <v>0</v>
      </c>
      <c r="J52" s="31">
        <f t="shared" ref="J52" si="217">SUM(J53:J70)</f>
        <v>0</v>
      </c>
      <c r="K52" s="31">
        <f t="shared" ref="K52" si="218">SUM(K53:K70)</f>
        <v>0</v>
      </c>
      <c r="L52" s="31">
        <f t="shared" ref="L52" si="219">SUM(L53:L70)</f>
        <v>0</v>
      </c>
      <c r="M52" s="31">
        <f t="shared" ref="M52" si="220">SUM(M53:M70)</f>
        <v>0</v>
      </c>
      <c r="N52" s="31">
        <f t="shared" ref="N52" si="221">SUM(N53:N70)</f>
        <v>0</v>
      </c>
      <c r="O52" s="31">
        <f t="shared" ref="O52" si="222">SUM(O53:O70)</f>
        <v>0</v>
      </c>
      <c r="P52" s="31">
        <f t="shared" ref="P52" si="223">SUM(P53:P70)</f>
        <v>0</v>
      </c>
      <c r="Q52" s="31">
        <f t="shared" ref="Q52" si="224">SUM(Q53:Q70)</f>
        <v>0</v>
      </c>
      <c r="R52" s="31">
        <f t="shared" ref="R52" si="225">SUM(R53:R70)</f>
        <v>0</v>
      </c>
      <c r="S52" s="31">
        <f t="shared" ref="S52" si="226">SUM(S53:S70)</f>
        <v>0</v>
      </c>
      <c r="T52" s="31">
        <f t="shared" ref="T52" si="227">SUM(T53:T70)</f>
        <v>0</v>
      </c>
      <c r="U52" s="31">
        <f t="shared" ref="U52" si="228">SUM(U53:U70)</f>
        <v>0</v>
      </c>
      <c r="V52" s="31">
        <f t="shared" ref="V52" si="229">SUM(V53:V70)</f>
        <v>0</v>
      </c>
      <c r="W52" s="31">
        <f t="shared" ref="W52:X52" si="230">SUM(W53:W70)</f>
        <v>0</v>
      </c>
      <c r="X52" s="31">
        <f t="shared" si="230"/>
        <v>0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</row>
    <row r="70" spans="1:24" ht="11.25" customHeight="1" x14ac:dyDescent="0.2">
      <c r="A70" s="22" t="s">
        <v>127</v>
      </c>
      <c r="B70" s="23" t="s">
        <v>128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" si="231">SUM(C72:C73)</f>
        <v>0</v>
      </c>
      <c r="D71" s="31">
        <f t="shared" ref="D71" si="232">SUM(D72:D73)</f>
        <v>0</v>
      </c>
      <c r="E71" s="31">
        <f t="shared" ref="E71" si="233">SUM(E72:E73)</f>
        <v>0</v>
      </c>
      <c r="F71" s="31">
        <f t="shared" ref="F71" si="234">SUM(F72:F73)</f>
        <v>0</v>
      </c>
      <c r="G71" s="31">
        <f t="shared" ref="G71" si="235">SUM(G72:G73)</f>
        <v>0</v>
      </c>
      <c r="H71" s="31">
        <f t="shared" ref="H71" si="236">SUM(H72:H73)</f>
        <v>0</v>
      </c>
      <c r="I71" s="31">
        <f t="shared" ref="I71" si="237">SUM(I72:I73)</f>
        <v>0</v>
      </c>
      <c r="J71" s="31">
        <f t="shared" ref="J71" si="238">SUM(J72:J73)</f>
        <v>0</v>
      </c>
      <c r="K71" s="31">
        <f t="shared" ref="K71" si="239">SUM(K72:K73)</f>
        <v>0</v>
      </c>
      <c r="L71" s="31">
        <f t="shared" ref="L71" si="240">SUM(L72:L73)</f>
        <v>0</v>
      </c>
      <c r="M71" s="31">
        <f t="shared" ref="M71" si="241">SUM(M72:M73)</f>
        <v>0</v>
      </c>
      <c r="N71" s="31">
        <f t="shared" ref="N71" si="242">SUM(N72:N73)</f>
        <v>0</v>
      </c>
      <c r="O71" s="31">
        <f t="shared" ref="O71" si="243">SUM(O72:O73)</f>
        <v>0</v>
      </c>
      <c r="P71" s="31">
        <f t="shared" ref="P71" si="244">SUM(P72:P73)</f>
        <v>0</v>
      </c>
      <c r="Q71" s="31">
        <f t="shared" ref="Q71" si="245">SUM(Q72:Q73)</f>
        <v>0</v>
      </c>
      <c r="R71" s="31">
        <f t="shared" ref="R71" si="246">SUM(R72:R73)</f>
        <v>0</v>
      </c>
      <c r="S71" s="31">
        <f t="shared" ref="S71" si="247">SUM(S72:S73)</f>
        <v>0</v>
      </c>
      <c r="T71" s="31">
        <f t="shared" ref="T71" si="248">SUM(T72:T73)</f>
        <v>0</v>
      </c>
      <c r="U71" s="31">
        <f t="shared" ref="U71" si="249">SUM(U72:U73)</f>
        <v>0</v>
      </c>
      <c r="V71" s="31">
        <f t="shared" ref="V71" si="250">SUM(V72:V73)</f>
        <v>0</v>
      </c>
      <c r="W71" s="31">
        <f t="shared" ref="W71:X71" si="251">SUM(W72:W73)</f>
        <v>0</v>
      </c>
      <c r="X71" s="31">
        <f t="shared" si="251"/>
        <v>0</v>
      </c>
    </row>
    <row r="72" spans="1:24" ht="11.25" customHeight="1" x14ac:dyDescent="0.2">
      <c r="A72" s="22" t="s">
        <v>131</v>
      </c>
      <c r="B72" s="23" t="s">
        <v>132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0</v>
      </c>
      <c r="D75" s="31">
        <v>0</v>
      </c>
      <c r="E75" s="31">
        <v>0</v>
      </c>
      <c r="F75" s="31">
        <v>0</v>
      </c>
      <c r="G75" s="31">
        <v>0</v>
      </c>
      <c r="H75" s="31">
        <v>0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</row>
    <row r="76" spans="1:24" ht="11.25" customHeight="1" x14ac:dyDescent="0.2">
      <c r="A76" s="26" t="s">
        <v>139</v>
      </c>
      <c r="B76" s="27" t="s">
        <v>140</v>
      </c>
      <c r="C76" s="32">
        <v>0</v>
      </c>
      <c r="D76" s="32">
        <v>0</v>
      </c>
      <c r="E76" s="32">
        <v>0</v>
      </c>
      <c r="F76" s="32">
        <v>0</v>
      </c>
      <c r="G76" s="32">
        <v>0</v>
      </c>
      <c r="H76" s="32">
        <v>0</v>
      </c>
      <c r="I76" s="32">
        <v>0</v>
      </c>
      <c r="J76" s="32">
        <v>0</v>
      </c>
      <c r="K76" s="32">
        <v>0</v>
      </c>
      <c r="L76" s="32">
        <v>0</v>
      </c>
      <c r="M76" s="32">
        <v>0</v>
      </c>
      <c r="N76" s="32">
        <v>0</v>
      </c>
      <c r="O76" s="32">
        <v>0</v>
      </c>
      <c r="P76" s="32">
        <v>0</v>
      </c>
      <c r="Q76" s="32">
        <v>0</v>
      </c>
      <c r="R76" s="32">
        <v>0</v>
      </c>
      <c r="S76" s="32">
        <v>0</v>
      </c>
      <c r="T76" s="32">
        <v>0</v>
      </c>
      <c r="U76" s="32">
        <v>0</v>
      </c>
      <c r="V76" s="32">
        <v>0</v>
      </c>
      <c r="W76" s="32">
        <v>0</v>
      </c>
      <c r="X76" s="32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4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362</v>
      </c>
      <c r="B1" s="7" t="s">
        <v>363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205.76784098968031</v>
      </c>
      <c r="D2" s="28">
        <f t="shared" ref="D2" si="1">SUM(D3,D17,D22,D25,D26,D51,D52,D71,D74,D75,D76)</f>
        <v>221.47786413252865</v>
      </c>
      <c r="E2" s="28">
        <f t="shared" ref="E2" si="2">SUM(E3,E17,E22,E25,E26,E51,E52,E71,E74,E75,E76)</f>
        <v>192.12147763538653</v>
      </c>
      <c r="F2" s="28">
        <f t="shared" ref="F2" si="3">SUM(F3,F17,F22,F25,F26,F51,F52,F71,F74,F75,F76)</f>
        <v>161.45017801509857</v>
      </c>
      <c r="G2" s="28">
        <f t="shared" ref="G2" si="4">SUM(G3,G17,G22,G25,G26,G51,G52,G71,G74,G75,G76)</f>
        <v>172.68820578403634</v>
      </c>
      <c r="H2" s="28">
        <f t="shared" ref="H2" si="5">SUM(H3,H17,H22,H25,H26,H51,H52,H71,H74,H75,H76)</f>
        <v>172.70030630496962</v>
      </c>
      <c r="I2" s="28">
        <f t="shared" ref="I2" si="6">SUM(I3,I17,I22,I25,I26,I51,I52,I71,I74,I75,I76)</f>
        <v>171.25305918438957</v>
      </c>
      <c r="J2" s="28">
        <f t="shared" ref="J2" si="7">SUM(J3,J17,J22,J25,J26,J51,J52,J71,J74,J75,J76)</f>
        <v>161.31592146412564</v>
      </c>
      <c r="K2" s="28">
        <f t="shared" ref="K2" si="8">SUM(K3,K17,K22,K25,K26,K51,K52,K71,K74,K75,K76)</f>
        <v>158.17863629328096</v>
      </c>
      <c r="L2" s="28">
        <f t="shared" ref="L2" si="9">SUM(L3,L17,L22,L25,L26,L51,L52,L71,L74,L75,L76)</f>
        <v>131.36354502596473</v>
      </c>
      <c r="M2" s="28">
        <f t="shared" ref="M2" si="10">SUM(M3,M17,M22,M25,M26,M51,M52,M71,M74,M75,M76)</f>
        <v>121.98090421281934</v>
      </c>
      <c r="N2" s="28">
        <f t="shared" ref="N2" si="11">SUM(N3,N17,N22,N25,N26,N51,N52,N71,N74,N75,N76)</f>
        <v>114.493261419099</v>
      </c>
      <c r="O2" s="28">
        <f t="shared" ref="O2" si="12">SUM(O3,O17,O22,O25,O26,O51,O52,O71,O74,O75,O76)</f>
        <v>107.15830184621296</v>
      </c>
      <c r="P2" s="28">
        <f t="shared" ref="P2" si="13">SUM(P3,P17,P22,P25,P26,P51,P52,P71,P74,P75,P76)</f>
        <v>100.55174287912892</v>
      </c>
      <c r="Q2" s="28">
        <f t="shared" ref="Q2" si="14">SUM(Q3,Q17,Q22,Q25,Q26,Q51,Q52,Q71,Q74,Q75,Q76)</f>
        <v>105.17801159745675</v>
      </c>
      <c r="R2" s="28">
        <f t="shared" ref="R2" si="15">SUM(R3,R17,R22,R25,R26,R51,R52,R71,R74,R75,R76)</f>
        <v>103.00992062295227</v>
      </c>
      <c r="S2" s="28">
        <f t="shared" ref="S2" si="16">SUM(S3,S17,S22,S25,S26,S51,S52,S71,S74,S75,S76)</f>
        <v>93.407161371381903</v>
      </c>
      <c r="T2" s="28">
        <f t="shared" ref="T2" si="17">SUM(T3,T17,T22,T25,T26,T51,T52,T71,T74,T75,T76)</f>
        <v>101.21142824850465</v>
      </c>
      <c r="U2" s="28">
        <f t="shared" ref="U2" si="18">SUM(U3,U17,U22,U25,U26,U51,U52,U71,U74,U75,U76)</f>
        <v>100.26289799730766</v>
      </c>
      <c r="V2" s="28">
        <f t="shared" ref="V2" si="19">SUM(V3,V17,V22,V25,V26,V51,V52,V71,V74,V75,V76)</f>
        <v>101.88835305760972</v>
      </c>
      <c r="W2" s="28">
        <f t="shared" ref="W2:X2" si="20">SUM(W3,W17,W22,W25,W26,W51,W52,W71,W74,W75,W76)</f>
        <v>96.226842027558845</v>
      </c>
      <c r="X2" s="28">
        <f t="shared" si="20"/>
        <v>103.62146164811844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21">SUM(C4,C8,C11)</f>
        <v>0</v>
      </c>
      <c r="D3" s="29">
        <f t="shared" ref="D3" si="22">SUM(D4,D8,D11)</f>
        <v>0</v>
      </c>
      <c r="E3" s="29">
        <f t="shared" ref="E3" si="23">SUM(E4,E8,E11)</f>
        <v>0</v>
      </c>
      <c r="F3" s="29">
        <f t="shared" ref="F3" si="24">SUM(F4,F8,F11)</f>
        <v>0</v>
      </c>
      <c r="G3" s="29">
        <f t="shared" ref="G3" si="25">SUM(G4,G8,G11)</f>
        <v>0</v>
      </c>
      <c r="H3" s="29">
        <f t="shared" ref="H3" si="26">SUM(H4,H8,H11)</f>
        <v>0</v>
      </c>
      <c r="I3" s="29">
        <f t="shared" ref="I3" si="27">SUM(I4,I8,I11)</f>
        <v>0</v>
      </c>
      <c r="J3" s="29">
        <f t="shared" ref="J3" si="28">SUM(J4,J8,J11)</f>
        <v>0</v>
      </c>
      <c r="K3" s="29">
        <f t="shared" ref="K3" si="29">SUM(K4,K8,K11)</f>
        <v>0</v>
      </c>
      <c r="L3" s="29">
        <f t="shared" ref="L3" si="30">SUM(L4,L8,L11)</f>
        <v>0</v>
      </c>
      <c r="M3" s="29">
        <f t="shared" ref="M3" si="31">SUM(M4,M8,M11)</f>
        <v>0</v>
      </c>
      <c r="N3" s="29">
        <f t="shared" ref="N3" si="32">SUM(N4,N8,N11)</f>
        <v>0</v>
      </c>
      <c r="O3" s="29">
        <f t="shared" ref="O3" si="33">SUM(O4,O8,O11)</f>
        <v>0</v>
      </c>
      <c r="P3" s="29">
        <f t="shared" ref="P3" si="34">SUM(P4,P8,P11)</f>
        <v>0</v>
      </c>
      <c r="Q3" s="29">
        <f t="shared" ref="Q3" si="35">SUM(Q4,Q8,Q11)</f>
        <v>0</v>
      </c>
      <c r="R3" s="29">
        <f t="shared" ref="R3" si="36">SUM(R4,R8,R11)</f>
        <v>0</v>
      </c>
      <c r="S3" s="29">
        <f t="shared" ref="S3" si="37">SUM(S4,S8,S11)</f>
        <v>0</v>
      </c>
      <c r="T3" s="29">
        <f t="shared" ref="T3" si="38">SUM(T4,T8,T11)</f>
        <v>0</v>
      </c>
      <c r="U3" s="29">
        <f t="shared" ref="U3" si="39">SUM(U4,U8,U11)</f>
        <v>0</v>
      </c>
      <c r="V3" s="29">
        <f t="shared" ref="V3" si="40">SUM(V4,V8,V11)</f>
        <v>0</v>
      </c>
      <c r="W3" s="29">
        <f t="shared" ref="W3:X3" si="41">SUM(W4,W8,W11)</f>
        <v>0</v>
      </c>
      <c r="X3" s="29">
        <f t="shared" si="41"/>
        <v>0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42">SUM(C5:C7)</f>
        <v>0</v>
      </c>
      <c r="D4" s="42">
        <f t="shared" ref="D4" si="43">SUM(D5:D7)</f>
        <v>0</v>
      </c>
      <c r="E4" s="42">
        <f t="shared" ref="E4" si="44">SUM(E5:E7)</f>
        <v>0</v>
      </c>
      <c r="F4" s="42">
        <f t="shared" ref="F4" si="45">SUM(F5:F7)</f>
        <v>0</v>
      </c>
      <c r="G4" s="42">
        <f t="shared" ref="G4" si="46">SUM(G5:G7)</f>
        <v>0</v>
      </c>
      <c r="H4" s="42">
        <f t="shared" ref="H4" si="47">SUM(H5:H7)</f>
        <v>0</v>
      </c>
      <c r="I4" s="42">
        <f t="shared" ref="I4" si="48">SUM(I5:I7)</f>
        <v>0</v>
      </c>
      <c r="J4" s="42">
        <f t="shared" ref="J4" si="49">SUM(J5:J7)</f>
        <v>0</v>
      </c>
      <c r="K4" s="42">
        <f t="shared" ref="K4" si="50">SUM(K5:K7)</f>
        <v>0</v>
      </c>
      <c r="L4" s="42">
        <f t="shared" ref="L4" si="51">SUM(L5:L7)</f>
        <v>0</v>
      </c>
      <c r="M4" s="42">
        <f t="shared" ref="M4" si="52">SUM(M5:M7)</f>
        <v>0</v>
      </c>
      <c r="N4" s="42">
        <f t="shared" ref="N4" si="53">SUM(N5:N7)</f>
        <v>0</v>
      </c>
      <c r="O4" s="42">
        <f t="shared" ref="O4" si="54">SUM(O5:O7)</f>
        <v>0</v>
      </c>
      <c r="P4" s="42">
        <f t="shared" ref="P4" si="55">SUM(P5:P7)</f>
        <v>0</v>
      </c>
      <c r="Q4" s="42">
        <f t="shared" ref="Q4" si="56">SUM(Q5:Q7)</f>
        <v>0</v>
      </c>
      <c r="R4" s="42">
        <f t="shared" ref="R4" si="57">SUM(R5:R7)</f>
        <v>0</v>
      </c>
      <c r="S4" s="42">
        <f t="shared" ref="S4" si="58">SUM(S5:S7)</f>
        <v>0</v>
      </c>
      <c r="T4" s="42">
        <f t="shared" ref="T4" si="59">SUM(T5:T7)</f>
        <v>0</v>
      </c>
      <c r="U4" s="42">
        <f t="shared" ref="U4" si="60">SUM(U5:U7)</f>
        <v>0</v>
      </c>
      <c r="V4" s="42">
        <f t="shared" ref="V4" si="61">SUM(V5:V7)</f>
        <v>0</v>
      </c>
      <c r="W4" s="42">
        <f t="shared" ref="W4:X4" si="62">SUM(W5:W7)</f>
        <v>0</v>
      </c>
      <c r="X4" s="42">
        <f t="shared" si="62"/>
        <v>0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>
        <v>0</v>
      </c>
      <c r="W5" s="30">
        <v>0</v>
      </c>
      <c r="X5" s="30">
        <v>0</v>
      </c>
    </row>
    <row r="6" spans="1:24" ht="11.25" customHeight="1" x14ac:dyDescent="0.2">
      <c r="A6" s="39" t="s">
        <v>7</v>
      </c>
      <c r="B6" s="23" t="s">
        <v>8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</row>
    <row r="7" spans="1:24" ht="11.25" customHeight="1" x14ac:dyDescent="0.2">
      <c r="A7" s="39" t="s">
        <v>9</v>
      </c>
      <c r="B7" s="23" t="s">
        <v>10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</row>
    <row r="8" spans="1:24" ht="11.25" customHeight="1" x14ac:dyDescent="0.2">
      <c r="A8" s="40" t="s">
        <v>343</v>
      </c>
      <c r="B8" s="41" t="s">
        <v>344</v>
      </c>
      <c r="C8" s="42">
        <f t="shared" ref="C8" si="63">SUM(C9:C10)</f>
        <v>0</v>
      </c>
      <c r="D8" s="42">
        <f t="shared" ref="D8" si="64">SUM(D9:D10)</f>
        <v>0</v>
      </c>
      <c r="E8" s="42">
        <f t="shared" ref="E8" si="65">SUM(E9:E10)</f>
        <v>0</v>
      </c>
      <c r="F8" s="42">
        <f t="shared" ref="F8" si="66">SUM(F9:F10)</f>
        <v>0</v>
      </c>
      <c r="G8" s="42">
        <f t="shared" ref="G8" si="67">SUM(G9:G10)</f>
        <v>0</v>
      </c>
      <c r="H8" s="42">
        <f t="shared" ref="H8" si="68">SUM(H9:H10)</f>
        <v>0</v>
      </c>
      <c r="I8" s="42">
        <f t="shared" ref="I8" si="69">SUM(I9:I10)</f>
        <v>0</v>
      </c>
      <c r="J8" s="42">
        <f t="shared" ref="J8" si="70">SUM(J9:J10)</f>
        <v>0</v>
      </c>
      <c r="K8" s="42">
        <f t="shared" ref="K8" si="71">SUM(K9:K10)</f>
        <v>0</v>
      </c>
      <c r="L8" s="42">
        <f t="shared" ref="L8" si="72">SUM(L9:L10)</f>
        <v>0</v>
      </c>
      <c r="M8" s="42">
        <f t="shared" ref="M8" si="73">SUM(M9:M10)</f>
        <v>0</v>
      </c>
      <c r="N8" s="42">
        <f t="shared" ref="N8" si="74">SUM(N9:N10)</f>
        <v>0</v>
      </c>
      <c r="O8" s="42">
        <f t="shared" ref="O8" si="75">SUM(O9:O10)</f>
        <v>0</v>
      </c>
      <c r="P8" s="42">
        <f t="shared" ref="P8" si="76">SUM(P9:P10)</f>
        <v>0</v>
      </c>
      <c r="Q8" s="42">
        <f t="shared" ref="Q8" si="77">SUM(Q9:Q10)</f>
        <v>0</v>
      </c>
      <c r="R8" s="42">
        <f t="shared" ref="R8" si="78">SUM(R9:R10)</f>
        <v>0</v>
      </c>
      <c r="S8" s="42">
        <f t="shared" ref="S8" si="79">SUM(S9:S10)</f>
        <v>0</v>
      </c>
      <c r="T8" s="42">
        <f t="shared" ref="T8" si="80">SUM(T9:T10)</f>
        <v>0</v>
      </c>
      <c r="U8" s="42">
        <f t="shared" ref="U8" si="81">SUM(U9:U10)</f>
        <v>0</v>
      </c>
      <c r="V8" s="42">
        <f t="shared" ref="V8" si="82">SUM(V9:V10)</f>
        <v>0</v>
      </c>
      <c r="W8" s="42">
        <f t="shared" ref="W8:X8" si="83">SUM(W9:W10)</f>
        <v>0</v>
      </c>
      <c r="X8" s="42">
        <f t="shared" si="83"/>
        <v>0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" si="84">SUM(C12:C16)</f>
        <v>0</v>
      </c>
      <c r="D11" s="42">
        <f t="shared" ref="D11" si="85">SUM(D12:D16)</f>
        <v>0</v>
      </c>
      <c r="E11" s="42">
        <f t="shared" ref="E11" si="86">SUM(E12:E16)</f>
        <v>0</v>
      </c>
      <c r="F11" s="42">
        <f t="shared" ref="F11" si="87">SUM(F12:F16)</f>
        <v>0</v>
      </c>
      <c r="G11" s="42">
        <f t="shared" ref="G11" si="88">SUM(G12:G16)</f>
        <v>0</v>
      </c>
      <c r="H11" s="42">
        <f t="shared" ref="H11" si="89">SUM(H12:H16)</f>
        <v>0</v>
      </c>
      <c r="I11" s="42">
        <f t="shared" ref="I11" si="90">SUM(I12:I16)</f>
        <v>0</v>
      </c>
      <c r="J11" s="42">
        <f t="shared" ref="J11" si="91">SUM(J12:J16)</f>
        <v>0</v>
      </c>
      <c r="K11" s="42">
        <f t="shared" ref="K11" si="92">SUM(K12:K16)</f>
        <v>0</v>
      </c>
      <c r="L11" s="42">
        <f t="shared" ref="L11" si="93">SUM(L12:L16)</f>
        <v>0</v>
      </c>
      <c r="M11" s="42">
        <f t="shared" ref="M11" si="94">SUM(M12:M16)</f>
        <v>0</v>
      </c>
      <c r="N11" s="42">
        <f t="shared" ref="N11" si="95">SUM(N12:N16)</f>
        <v>0</v>
      </c>
      <c r="O11" s="42">
        <f t="shared" ref="O11" si="96">SUM(O12:O16)</f>
        <v>0</v>
      </c>
      <c r="P11" s="42">
        <f t="shared" ref="P11" si="97">SUM(P12:P16)</f>
        <v>0</v>
      </c>
      <c r="Q11" s="42">
        <f t="shared" ref="Q11" si="98">SUM(Q12:Q16)</f>
        <v>0</v>
      </c>
      <c r="R11" s="42">
        <f t="shared" ref="R11" si="99">SUM(R12:R16)</f>
        <v>0</v>
      </c>
      <c r="S11" s="42">
        <f t="shared" ref="S11" si="100">SUM(S12:S16)</f>
        <v>0</v>
      </c>
      <c r="T11" s="42">
        <f t="shared" ref="T11" si="101">SUM(T12:T16)</f>
        <v>0</v>
      </c>
      <c r="U11" s="42">
        <f t="shared" ref="U11" si="102">SUM(U12:U16)</f>
        <v>0</v>
      </c>
      <c r="V11" s="42">
        <f t="shared" ref="V11" si="103">SUM(V12:V16)</f>
        <v>0</v>
      </c>
      <c r="W11" s="42">
        <f t="shared" ref="W11:X11" si="104">SUM(W12:W16)</f>
        <v>0</v>
      </c>
      <c r="X11" s="42">
        <f t="shared" si="104"/>
        <v>0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</row>
    <row r="13" spans="1:24" ht="11.25" customHeight="1" x14ac:dyDescent="0.2">
      <c r="A13" s="39" t="s">
        <v>17</v>
      </c>
      <c r="B13" s="23" t="s">
        <v>18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" si="105">SUM(C18:C21)</f>
        <v>0</v>
      </c>
      <c r="D17" s="31">
        <f t="shared" ref="D17" si="106">SUM(D18:D21)</f>
        <v>0</v>
      </c>
      <c r="E17" s="31">
        <f t="shared" ref="E17" si="107">SUM(E18:E21)</f>
        <v>0</v>
      </c>
      <c r="F17" s="31">
        <f t="shared" ref="F17" si="108">SUM(F18:F21)</f>
        <v>0</v>
      </c>
      <c r="G17" s="31">
        <f t="shared" ref="G17" si="109">SUM(G18:G21)</f>
        <v>0</v>
      </c>
      <c r="H17" s="31">
        <f t="shared" ref="H17" si="110">SUM(H18:H21)</f>
        <v>0</v>
      </c>
      <c r="I17" s="31">
        <f t="shared" ref="I17" si="111">SUM(I18:I21)</f>
        <v>0</v>
      </c>
      <c r="J17" s="31">
        <f t="shared" ref="J17" si="112">SUM(J18:J21)</f>
        <v>0</v>
      </c>
      <c r="K17" s="31">
        <f t="shared" ref="K17" si="113">SUM(K18:K21)</f>
        <v>0</v>
      </c>
      <c r="L17" s="31">
        <f t="shared" ref="L17" si="114">SUM(L18:L21)</f>
        <v>0</v>
      </c>
      <c r="M17" s="31">
        <f t="shared" ref="M17" si="115">SUM(M18:M21)</f>
        <v>0</v>
      </c>
      <c r="N17" s="31">
        <f t="shared" ref="N17" si="116">SUM(N18:N21)</f>
        <v>0</v>
      </c>
      <c r="O17" s="31">
        <f t="shared" ref="O17" si="117">SUM(O18:O21)</f>
        <v>0</v>
      </c>
      <c r="P17" s="31">
        <f t="shared" ref="P17" si="118">SUM(P18:P21)</f>
        <v>0</v>
      </c>
      <c r="Q17" s="31">
        <f t="shared" ref="Q17" si="119">SUM(Q18:Q21)</f>
        <v>0</v>
      </c>
      <c r="R17" s="31">
        <f t="shared" ref="R17" si="120">SUM(R18:R21)</f>
        <v>0</v>
      </c>
      <c r="S17" s="31">
        <f t="shared" ref="S17" si="121">SUM(S18:S21)</f>
        <v>0</v>
      </c>
      <c r="T17" s="31">
        <f t="shared" ref="T17" si="122">SUM(T18:T21)</f>
        <v>0</v>
      </c>
      <c r="U17" s="31">
        <f t="shared" ref="U17" si="123">SUM(U18:U21)</f>
        <v>0</v>
      </c>
      <c r="V17" s="31">
        <f t="shared" ref="V17" si="124">SUM(V18:V21)</f>
        <v>0</v>
      </c>
      <c r="W17" s="31">
        <f t="shared" ref="W17:X17" si="125">SUM(W18:W21)</f>
        <v>0</v>
      </c>
      <c r="X17" s="31">
        <f t="shared" si="125"/>
        <v>0</v>
      </c>
    </row>
    <row r="18" spans="1:24" ht="11.25" customHeight="1" x14ac:dyDescent="0.2">
      <c r="A18" s="22" t="s">
        <v>27</v>
      </c>
      <c r="B18" s="23" t="s">
        <v>28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" si="126">SUM(C23:C24)</f>
        <v>0</v>
      </c>
      <c r="D22" s="31">
        <f t="shared" ref="D22" si="127">SUM(D23:D24)</f>
        <v>0</v>
      </c>
      <c r="E22" s="31">
        <f t="shared" ref="E22" si="128">SUM(E23:E24)</f>
        <v>0</v>
      </c>
      <c r="F22" s="31">
        <f t="shared" ref="F22" si="129">SUM(F23:F24)</f>
        <v>0</v>
      </c>
      <c r="G22" s="31">
        <f t="shared" ref="G22" si="130">SUM(G23:G24)</f>
        <v>0</v>
      </c>
      <c r="H22" s="31">
        <f t="shared" ref="H22" si="131">SUM(H23:H24)</f>
        <v>0</v>
      </c>
      <c r="I22" s="31">
        <f t="shared" ref="I22" si="132">SUM(I23:I24)</f>
        <v>0</v>
      </c>
      <c r="J22" s="31">
        <f t="shared" ref="J22" si="133">SUM(J23:J24)</f>
        <v>0</v>
      </c>
      <c r="K22" s="31">
        <f t="shared" ref="K22" si="134">SUM(K23:K24)</f>
        <v>0</v>
      </c>
      <c r="L22" s="31">
        <f t="shared" ref="L22" si="135">SUM(L23:L24)</f>
        <v>0</v>
      </c>
      <c r="M22" s="31">
        <f t="shared" ref="M22" si="136">SUM(M23:M24)</f>
        <v>0</v>
      </c>
      <c r="N22" s="31">
        <f t="shared" ref="N22" si="137">SUM(N23:N24)</f>
        <v>0</v>
      </c>
      <c r="O22" s="31">
        <f t="shared" ref="O22" si="138">SUM(O23:O24)</f>
        <v>0</v>
      </c>
      <c r="P22" s="31">
        <f t="shared" ref="P22" si="139">SUM(P23:P24)</f>
        <v>0</v>
      </c>
      <c r="Q22" s="31">
        <f t="shared" ref="Q22" si="140">SUM(Q23:Q24)</f>
        <v>0</v>
      </c>
      <c r="R22" s="31">
        <f t="shared" ref="R22" si="141">SUM(R23:R24)</f>
        <v>0</v>
      </c>
      <c r="S22" s="31">
        <f t="shared" ref="S22" si="142">SUM(S23:S24)</f>
        <v>0</v>
      </c>
      <c r="T22" s="31">
        <f t="shared" ref="T22" si="143">SUM(T23:T24)</f>
        <v>0</v>
      </c>
      <c r="U22" s="31">
        <f t="shared" ref="U22" si="144">SUM(U23:U24)</f>
        <v>0</v>
      </c>
      <c r="V22" s="31">
        <f t="shared" ref="V22" si="145">SUM(V23:V24)</f>
        <v>0</v>
      </c>
      <c r="W22" s="31">
        <f t="shared" ref="W22:X22" si="146">SUM(W23:W24)</f>
        <v>0</v>
      </c>
      <c r="X22" s="31">
        <f t="shared" si="146"/>
        <v>0</v>
      </c>
    </row>
    <row r="23" spans="1:24" ht="11.25" customHeight="1" x14ac:dyDescent="0.2">
      <c r="A23" s="22" t="s">
        <v>37</v>
      </c>
      <c r="B23" s="23" t="s">
        <v>38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47">SUM(C27,C33)</f>
        <v>205.76784098968031</v>
      </c>
      <c r="D26" s="31">
        <f t="shared" ref="D26" si="148">SUM(D27,D33)</f>
        <v>221.47786413252865</v>
      </c>
      <c r="E26" s="31">
        <f t="shared" ref="E26" si="149">SUM(E27,E33)</f>
        <v>192.12147763538653</v>
      </c>
      <c r="F26" s="31">
        <f t="shared" ref="F26" si="150">SUM(F27,F33)</f>
        <v>161.45017801509857</v>
      </c>
      <c r="G26" s="31">
        <f t="shared" ref="G26" si="151">SUM(G27,G33)</f>
        <v>172.68820578403634</v>
      </c>
      <c r="H26" s="31">
        <f t="shared" ref="H26" si="152">SUM(H27,H33)</f>
        <v>172.70030630496962</v>
      </c>
      <c r="I26" s="31">
        <f t="shared" ref="I26" si="153">SUM(I27,I33)</f>
        <v>171.25305918438957</v>
      </c>
      <c r="J26" s="31">
        <f t="shared" ref="J26" si="154">SUM(J27,J33)</f>
        <v>161.31592146412564</v>
      </c>
      <c r="K26" s="31">
        <f t="shared" ref="K26" si="155">SUM(K27,K33)</f>
        <v>158.17863629328096</v>
      </c>
      <c r="L26" s="31">
        <f t="shared" ref="L26" si="156">SUM(L27,L33)</f>
        <v>131.36354502596473</v>
      </c>
      <c r="M26" s="31">
        <f t="shared" ref="M26" si="157">SUM(M27,M33)</f>
        <v>121.98090421281934</v>
      </c>
      <c r="N26" s="31">
        <f t="shared" ref="N26" si="158">SUM(N27,N33)</f>
        <v>114.493261419099</v>
      </c>
      <c r="O26" s="31">
        <f t="shared" ref="O26" si="159">SUM(O27,O33)</f>
        <v>107.15830184621296</v>
      </c>
      <c r="P26" s="31">
        <f t="shared" ref="P26" si="160">SUM(P27,P33)</f>
        <v>100.55174287912892</v>
      </c>
      <c r="Q26" s="31">
        <f t="shared" ref="Q26" si="161">SUM(Q27,Q33)</f>
        <v>105.17801159745675</v>
      </c>
      <c r="R26" s="31">
        <f t="shared" ref="R26" si="162">SUM(R27,R33)</f>
        <v>103.00992062295227</v>
      </c>
      <c r="S26" s="31">
        <f t="shared" ref="S26" si="163">SUM(S27,S33)</f>
        <v>93.407161371381903</v>
      </c>
      <c r="T26" s="31">
        <f t="shared" ref="T26" si="164">SUM(T27,T33)</f>
        <v>101.21142824850465</v>
      </c>
      <c r="U26" s="31">
        <f t="shared" ref="U26" si="165">SUM(U27,U33)</f>
        <v>100.26289799730766</v>
      </c>
      <c r="V26" s="31">
        <f t="shared" ref="V26" si="166">SUM(V27,V33)</f>
        <v>101.88835305760972</v>
      </c>
      <c r="W26" s="31">
        <f t="shared" ref="W26:X26" si="167">SUM(W27,W33)</f>
        <v>96.226842027558845</v>
      </c>
      <c r="X26" s="31">
        <f t="shared" si="167"/>
        <v>103.62146164811844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" si="168">SUM(C28:C32)</f>
        <v>0</v>
      </c>
      <c r="D27" s="42">
        <f t="shared" ref="D27" si="169">SUM(D28:D32)</f>
        <v>0</v>
      </c>
      <c r="E27" s="42">
        <f t="shared" ref="E27" si="170">SUM(E28:E32)</f>
        <v>0</v>
      </c>
      <c r="F27" s="42">
        <f t="shared" ref="F27" si="171">SUM(F28:F32)</f>
        <v>0</v>
      </c>
      <c r="G27" s="42">
        <f t="shared" ref="G27" si="172">SUM(G28:G32)</f>
        <v>0</v>
      </c>
      <c r="H27" s="42">
        <f t="shared" ref="H27" si="173">SUM(H28:H32)</f>
        <v>0</v>
      </c>
      <c r="I27" s="42">
        <f t="shared" ref="I27" si="174">SUM(I28:I32)</f>
        <v>0</v>
      </c>
      <c r="J27" s="42">
        <f t="shared" ref="J27" si="175">SUM(J28:J32)</f>
        <v>0</v>
      </c>
      <c r="K27" s="42">
        <f t="shared" ref="K27" si="176">SUM(K28:K32)</f>
        <v>0</v>
      </c>
      <c r="L27" s="42">
        <f t="shared" ref="L27" si="177">SUM(L28:L32)</f>
        <v>0</v>
      </c>
      <c r="M27" s="42">
        <f t="shared" ref="M27" si="178">SUM(M28:M32)</f>
        <v>0</v>
      </c>
      <c r="N27" s="42">
        <f t="shared" ref="N27" si="179">SUM(N28:N32)</f>
        <v>0</v>
      </c>
      <c r="O27" s="42">
        <f t="shared" ref="O27" si="180">SUM(O28:O32)</f>
        <v>0</v>
      </c>
      <c r="P27" s="42">
        <f t="shared" ref="P27" si="181">SUM(P28:P32)</f>
        <v>0</v>
      </c>
      <c r="Q27" s="42">
        <f t="shared" ref="Q27" si="182">SUM(Q28:Q32)</f>
        <v>0</v>
      </c>
      <c r="R27" s="42">
        <f t="shared" ref="R27" si="183">SUM(R28:R32)</f>
        <v>0</v>
      </c>
      <c r="S27" s="42">
        <f t="shared" ref="S27" si="184">SUM(S28:S32)</f>
        <v>0</v>
      </c>
      <c r="T27" s="42">
        <f t="shared" ref="T27" si="185">SUM(T28:T32)</f>
        <v>0</v>
      </c>
      <c r="U27" s="42">
        <f t="shared" ref="U27" si="186">SUM(U28:U32)</f>
        <v>0</v>
      </c>
      <c r="V27" s="42">
        <f t="shared" ref="V27" si="187">SUM(V28:V32)</f>
        <v>0</v>
      </c>
      <c r="W27" s="42">
        <f t="shared" ref="W27:X27" si="188">SUM(W28:W32)</f>
        <v>0</v>
      </c>
      <c r="X27" s="42">
        <f t="shared" si="188"/>
        <v>0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" si="189">SUM(C34:C50)</f>
        <v>205.76784098968031</v>
      </c>
      <c r="D33" s="42">
        <f t="shared" ref="D33" si="190">SUM(D34:D50)</f>
        <v>221.47786413252865</v>
      </c>
      <c r="E33" s="42">
        <f t="shared" ref="E33" si="191">SUM(E34:E50)</f>
        <v>192.12147763538653</v>
      </c>
      <c r="F33" s="42">
        <f t="shared" ref="F33" si="192">SUM(F34:F50)</f>
        <v>161.45017801509857</v>
      </c>
      <c r="G33" s="42">
        <f t="shared" ref="G33" si="193">SUM(G34:G50)</f>
        <v>172.68820578403634</v>
      </c>
      <c r="H33" s="42">
        <f t="shared" ref="H33" si="194">SUM(H34:H50)</f>
        <v>172.70030630496962</v>
      </c>
      <c r="I33" s="42">
        <f t="shared" ref="I33" si="195">SUM(I34:I50)</f>
        <v>171.25305918438957</v>
      </c>
      <c r="J33" s="42">
        <f t="shared" ref="J33" si="196">SUM(J34:J50)</f>
        <v>161.31592146412564</v>
      </c>
      <c r="K33" s="42">
        <f t="shared" ref="K33" si="197">SUM(K34:K50)</f>
        <v>158.17863629328096</v>
      </c>
      <c r="L33" s="42">
        <f t="shared" ref="L33" si="198">SUM(L34:L50)</f>
        <v>131.36354502596473</v>
      </c>
      <c r="M33" s="42">
        <f t="shared" ref="M33" si="199">SUM(M34:M50)</f>
        <v>121.98090421281934</v>
      </c>
      <c r="N33" s="42">
        <f t="shared" ref="N33" si="200">SUM(N34:N50)</f>
        <v>114.493261419099</v>
      </c>
      <c r="O33" s="42">
        <f t="shared" ref="O33" si="201">SUM(O34:O50)</f>
        <v>107.15830184621296</v>
      </c>
      <c r="P33" s="42">
        <f t="shared" ref="P33" si="202">SUM(P34:P50)</f>
        <v>100.55174287912892</v>
      </c>
      <c r="Q33" s="42">
        <f t="shared" ref="Q33" si="203">SUM(Q34:Q50)</f>
        <v>105.17801159745675</v>
      </c>
      <c r="R33" s="42">
        <f t="shared" ref="R33" si="204">SUM(R34:R50)</f>
        <v>103.00992062295227</v>
      </c>
      <c r="S33" s="42">
        <f t="shared" ref="S33" si="205">SUM(S34:S50)</f>
        <v>93.407161371381903</v>
      </c>
      <c r="T33" s="42">
        <f t="shared" ref="T33" si="206">SUM(T34:T50)</f>
        <v>101.21142824850465</v>
      </c>
      <c r="U33" s="42">
        <f t="shared" ref="U33" si="207">SUM(U34:U50)</f>
        <v>100.26289799730766</v>
      </c>
      <c r="V33" s="42">
        <f t="shared" ref="V33" si="208">SUM(V34:V50)</f>
        <v>101.88835305760972</v>
      </c>
      <c r="W33" s="42">
        <f t="shared" ref="W33:X33" si="209">SUM(W34:W50)</f>
        <v>96.226842027558845</v>
      </c>
      <c r="X33" s="42">
        <f t="shared" si="209"/>
        <v>103.62146164811844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</row>
    <row r="37" spans="1:24" ht="11.25" customHeight="1" x14ac:dyDescent="0.2">
      <c r="A37" s="39" t="s">
        <v>61</v>
      </c>
      <c r="B37" s="23" t="s">
        <v>62</v>
      </c>
      <c r="C37" s="30">
        <v>0</v>
      </c>
      <c r="D37" s="30">
        <v>0</v>
      </c>
      <c r="E37" s="30">
        <v>0</v>
      </c>
      <c r="F37" s="30">
        <v>0</v>
      </c>
      <c r="G37" s="30">
        <v>0</v>
      </c>
      <c r="H37" s="30">
        <v>0.13072189891250102</v>
      </c>
      <c r="I37" s="30">
        <v>0.53968122794438733</v>
      </c>
      <c r="J37" s="30">
        <v>0.15606121043588797</v>
      </c>
      <c r="K37" s="30">
        <v>0.12759418710895362</v>
      </c>
      <c r="L37" s="30">
        <v>0.14835278503999691</v>
      </c>
      <c r="M37" s="30">
        <v>0.17823683184783276</v>
      </c>
      <c r="N37" s="30">
        <v>0.28487372175415593</v>
      </c>
      <c r="O37" s="30">
        <v>0.43799191647237395</v>
      </c>
      <c r="P37" s="30">
        <v>0.40155354094448137</v>
      </c>
      <c r="Q37" s="30">
        <v>0.31493169747496669</v>
      </c>
      <c r="R37" s="30">
        <v>0.30404947832802154</v>
      </c>
      <c r="S37" s="30">
        <v>0.11876594171568204</v>
      </c>
      <c r="T37" s="30">
        <v>0.10202415140459897</v>
      </c>
      <c r="U37" s="30">
        <v>8.9255837100258958E-2</v>
      </c>
      <c r="V37" s="30">
        <v>6.2582288541358264E-2</v>
      </c>
      <c r="W37" s="30">
        <v>6.8127553677731628E-2</v>
      </c>
      <c r="X37" s="30">
        <v>0.12695105502075071</v>
      </c>
    </row>
    <row r="38" spans="1:24" ht="11.25" customHeight="1" x14ac:dyDescent="0.2">
      <c r="A38" s="39" t="s">
        <v>63</v>
      </c>
      <c r="B38" s="23" t="s">
        <v>64</v>
      </c>
      <c r="C38" s="30">
        <v>4.0087529365614314</v>
      </c>
      <c r="D38" s="30">
        <v>4.2124646439419937</v>
      </c>
      <c r="E38" s="30">
        <v>3.5620853966266273</v>
      </c>
      <c r="F38" s="30">
        <v>2.8073643050119821</v>
      </c>
      <c r="G38" s="30">
        <v>2.7391947892058699</v>
      </c>
      <c r="H38" s="30">
        <v>2.8190219597957138</v>
      </c>
      <c r="I38" s="30">
        <v>2.6343510335393447</v>
      </c>
      <c r="J38" s="30">
        <v>2.4250657557992961</v>
      </c>
      <c r="K38" s="30">
        <v>2.1359211225621717</v>
      </c>
      <c r="L38" s="30">
        <v>2.3566463140363862</v>
      </c>
      <c r="M38" s="30">
        <v>1.9046352679220966</v>
      </c>
      <c r="N38" s="30">
        <v>1.5993486957746446</v>
      </c>
      <c r="O38" s="30">
        <v>1.3772228669347804</v>
      </c>
      <c r="P38" s="30">
        <v>1.2590437174507187</v>
      </c>
      <c r="Q38" s="30">
        <v>1.1445293134418051</v>
      </c>
      <c r="R38" s="30">
        <v>1.1857616837545897</v>
      </c>
      <c r="S38" s="30">
        <v>0.87359669488467662</v>
      </c>
      <c r="T38" s="30">
        <v>0.95218313160463697</v>
      </c>
      <c r="U38" s="30">
        <v>1.1740306704888452</v>
      </c>
      <c r="V38" s="30">
        <v>1.3992335054022265</v>
      </c>
      <c r="W38" s="30">
        <v>1.7641136303732561</v>
      </c>
      <c r="X38" s="30">
        <v>1.8753097814749111</v>
      </c>
    </row>
    <row r="39" spans="1:24" ht="11.25" customHeight="1" x14ac:dyDescent="0.2">
      <c r="A39" s="39" t="s">
        <v>65</v>
      </c>
      <c r="B39" s="23" t="s">
        <v>66</v>
      </c>
      <c r="C39" s="30">
        <v>3.6409585881151454</v>
      </c>
      <c r="D39" s="30">
        <v>2.6473755836497714</v>
      </c>
      <c r="E39" s="30">
        <v>0.73636186348938237</v>
      </c>
      <c r="F39" s="30">
        <v>0.70932065518748866</v>
      </c>
      <c r="G39" s="30">
        <v>0.41706737942147637</v>
      </c>
      <c r="H39" s="30">
        <v>0.26099530208084343</v>
      </c>
      <c r="I39" s="30">
        <v>0.27789028266411558</v>
      </c>
      <c r="J39" s="30">
        <v>4.5080233674933738E-2</v>
      </c>
      <c r="K39" s="30">
        <v>1.7061971549323176E-2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198.11258323210782</v>
      </c>
      <c r="D40" s="30">
        <v>214.61227878230312</v>
      </c>
      <c r="E40" s="30">
        <v>187.81794145959435</v>
      </c>
      <c r="F40" s="30">
        <v>157.93048319022293</v>
      </c>
      <c r="G40" s="30">
        <v>169.48503797773299</v>
      </c>
      <c r="H40" s="30">
        <v>169.48735115652428</v>
      </c>
      <c r="I40" s="30">
        <v>167.80113664024174</v>
      </c>
      <c r="J40" s="30">
        <v>158.68510885066118</v>
      </c>
      <c r="K40" s="30">
        <v>155.89546201126205</v>
      </c>
      <c r="L40" s="30">
        <v>128.85676077644453</v>
      </c>
      <c r="M40" s="30">
        <v>119.89803211304941</v>
      </c>
      <c r="N40" s="30">
        <v>112.6090390015702</v>
      </c>
      <c r="O40" s="30">
        <v>105.34308706280581</v>
      </c>
      <c r="P40" s="30">
        <v>98.891145620733724</v>
      </c>
      <c r="Q40" s="30">
        <v>103.71855058653998</v>
      </c>
      <c r="R40" s="30">
        <v>101.52010946086965</v>
      </c>
      <c r="S40" s="30">
        <v>92.414798734781542</v>
      </c>
      <c r="T40" s="30">
        <v>100.15722096549541</v>
      </c>
      <c r="U40" s="30">
        <v>98.999611489718561</v>
      </c>
      <c r="V40" s="30">
        <v>100.42653726366613</v>
      </c>
      <c r="W40" s="30">
        <v>94.39460084350786</v>
      </c>
      <c r="X40" s="30">
        <v>101.61920081162278</v>
      </c>
    </row>
    <row r="41" spans="1:24" ht="11.25" customHeight="1" x14ac:dyDescent="0.2">
      <c r="A41" s="39" t="s">
        <v>69</v>
      </c>
      <c r="B41" s="23" t="s">
        <v>70</v>
      </c>
      <c r="C41" s="30">
        <v>5.546232895910286E-3</v>
      </c>
      <c r="D41" s="30">
        <v>5.7451226337605086E-3</v>
      </c>
      <c r="E41" s="30">
        <v>5.0889156761573882E-3</v>
      </c>
      <c r="F41" s="30">
        <v>3.0098646761563832E-3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</row>
    <row r="42" spans="1:24" ht="11.25" customHeight="1" x14ac:dyDescent="0.2">
      <c r="A42" s="39" t="s">
        <v>71</v>
      </c>
      <c r="B42" s="23" t="s">
        <v>72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0</v>
      </c>
      <c r="D43" s="30">
        <v>0</v>
      </c>
      <c r="E43" s="30">
        <v>0</v>
      </c>
      <c r="F43" s="30">
        <v>0</v>
      </c>
      <c r="G43" s="30">
        <v>4.6905637676025388E-2</v>
      </c>
      <c r="H43" s="30">
        <v>2.215987656285421E-3</v>
      </c>
      <c r="I43" s="30">
        <v>0</v>
      </c>
      <c r="J43" s="30">
        <v>4.6054135543412023E-3</v>
      </c>
      <c r="K43" s="30">
        <v>2.5970007984517096E-3</v>
      </c>
      <c r="L43" s="30">
        <v>1.7851504438327296E-3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</row>
    <row r="44" spans="1:24" ht="11.25" customHeight="1" x14ac:dyDescent="0.2">
      <c r="A44" s="39" t="s">
        <v>75</v>
      </c>
      <c r="B44" s="23" t="s">
        <v>76</v>
      </c>
      <c r="C44" s="30">
        <v>0</v>
      </c>
      <c r="D44" s="30">
        <v>0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</row>
    <row r="51" spans="1:24" ht="11.25" customHeight="1" x14ac:dyDescent="0.2">
      <c r="A51" s="24" t="s">
        <v>89</v>
      </c>
      <c r="B51" s="25" t="s">
        <v>90</v>
      </c>
      <c r="C51" s="31">
        <v>0</v>
      </c>
      <c r="D51" s="31">
        <v>0</v>
      </c>
      <c r="E51" s="31">
        <v>0</v>
      </c>
      <c r="F51" s="31">
        <v>0</v>
      </c>
      <c r="G51" s="31">
        <v>0</v>
      </c>
      <c r="H51" s="31">
        <v>0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" si="210">SUM(C53:C70)</f>
        <v>0</v>
      </c>
      <c r="D52" s="31">
        <f t="shared" ref="D52" si="211">SUM(D53:D70)</f>
        <v>0</v>
      </c>
      <c r="E52" s="31">
        <f t="shared" ref="E52" si="212">SUM(E53:E70)</f>
        <v>0</v>
      </c>
      <c r="F52" s="31">
        <f t="shared" ref="F52" si="213">SUM(F53:F70)</f>
        <v>0</v>
      </c>
      <c r="G52" s="31">
        <f t="shared" ref="G52" si="214">SUM(G53:G70)</f>
        <v>0</v>
      </c>
      <c r="H52" s="31">
        <f t="shared" ref="H52" si="215">SUM(H53:H70)</f>
        <v>0</v>
      </c>
      <c r="I52" s="31">
        <f t="shared" ref="I52" si="216">SUM(I53:I70)</f>
        <v>0</v>
      </c>
      <c r="J52" s="31">
        <f t="shared" ref="J52" si="217">SUM(J53:J70)</f>
        <v>0</v>
      </c>
      <c r="K52" s="31">
        <f t="shared" ref="K52" si="218">SUM(K53:K70)</f>
        <v>0</v>
      </c>
      <c r="L52" s="31">
        <f t="shared" ref="L52" si="219">SUM(L53:L70)</f>
        <v>0</v>
      </c>
      <c r="M52" s="31">
        <f t="shared" ref="M52" si="220">SUM(M53:M70)</f>
        <v>0</v>
      </c>
      <c r="N52" s="31">
        <f t="shared" ref="N52" si="221">SUM(N53:N70)</f>
        <v>0</v>
      </c>
      <c r="O52" s="31">
        <f t="shared" ref="O52" si="222">SUM(O53:O70)</f>
        <v>0</v>
      </c>
      <c r="P52" s="31">
        <f t="shared" ref="P52" si="223">SUM(P53:P70)</f>
        <v>0</v>
      </c>
      <c r="Q52" s="31">
        <f t="shared" ref="Q52" si="224">SUM(Q53:Q70)</f>
        <v>0</v>
      </c>
      <c r="R52" s="31">
        <f t="shared" ref="R52" si="225">SUM(R53:R70)</f>
        <v>0</v>
      </c>
      <c r="S52" s="31">
        <f t="shared" ref="S52" si="226">SUM(S53:S70)</f>
        <v>0</v>
      </c>
      <c r="T52" s="31">
        <f t="shared" ref="T52" si="227">SUM(T53:T70)</f>
        <v>0</v>
      </c>
      <c r="U52" s="31">
        <f t="shared" ref="U52" si="228">SUM(U53:U70)</f>
        <v>0</v>
      </c>
      <c r="V52" s="31">
        <f t="shared" ref="V52" si="229">SUM(V53:V70)</f>
        <v>0</v>
      </c>
      <c r="W52" s="31">
        <f t="shared" ref="W52:X52" si="230">SUM(W53:W70)</f>
        <v>0</v>
      </c>
      <c r="X52" s="31">
        <f t="shared" si="230"/>
        <v>0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</row>
    <row r="70" spans="1:24" ht="11.25" customHeight="1" x14ac:dyDescent="0.2">
      <c r="A70" s="22" t="s">
        <v>127</v>
      </c>
      <c r="B70" s="23" t="s">
        <v>128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" si="231">SUM(C72:C73)</f>
        <v>0</v>
      </c>
      <c r="D71" s="31">
        <f t="shared" ref="D71" si="232">SUM(D72:D73)</f>
        <v>0</v>
      </c>
      <c r="E71" s="31">
        <f t="shared" ref="E71" si="233">SUM(E72:E73)</f>
        <v>0</v>
      </c>
      <c r="F71" s="31">
        <f t="shared" ref="F71" si="234">SUM(F72:F73)</f>
        <v>0</v>
      </c>
      <c r="G71" s="31">
        <f t="shared" ref="G71" si="235">SUM(G72:G73)</f>
        <v>0</v>
      </c>
      <c r="H71" s="31">
        <f t="shared" ref="H71" si="236">SUM(H72:H73)</f>
        <v>0</v>
      </c>
      <c r="I71" s="31">
        <f t="shared" ref="I71" si="237">SUM(I72:I73)</f>
        <v>0</v>
      </c>
      <c r="J71" s="31">
        <f t="shared" ref="J71" si="238">SUM(J72:J73)</f>
        <v>0</v>
      </c>
      <c r="K71" s="31">
        <f t="shared" ref="K71" si="239">SUM(K72:K73)</f>
        <v>0</v>
      </c>
      <c r="L71" s="31">
        <f t="shared" ref="L71" si="240">SUM(L72:L73)</f>
        <v>0</v>
      </c>
      <c r="M71" s="31">
        <f t="shared" ref="M71" si="241">SUM(M72:M73)</f>
        <v>0</v>
      </c>
      <c r="N71" s="31">
        <f t="shared" ref="N71" si="242">SUM(N72:N73)</f>
        <v>0</v>
      </c>
      <c r="O71" s="31">
        <f t="shared" ref="O71" si="243">SUM(O72:O73)</f>
        <v>0</v>
      </c>
      <c r="P71" s="31">
        <f t="shared" ref="P71" si="244">SUM(P72:P73)</f>
        <v>0</v>
      </c>
      <c r="Q71" s="31">
        <f t="shared" ref="Q71" si="245">SUM(Q72:Q73)</f>
        <v>0</v>
      </c>
      <c r="R71" s="31">
        <f t="shared" ref="R71" si="246">SUM(R72:R73)</f>
        <v>0</v>
      </c>
      <c r="S71" s="31">
        <f t="shared" ref="S71" si="247">SUM(S72:S73)</f>
        <v>0</v>
      </c>
      <c r="T71" s="31">
        <f t="shared" ref="T71" si="248">SUM(T72:T73)</f>
        <v>0</v>
      </c>
      <c r="U71" s="31">
        <f t="shared" ref="U71" si="249">SUM(U72:U73)</f>
        <v>0</v>
      </c>
      <c r="V71" s="31">
        <f t="shared" ref="V71" si="250">SUM(V72:V73)</f>
        <v>0</v>
      </c>
      <c r="W71" s="31">
        <f t="shared" ref="W71:X71" si="251">SUM(W72:W73)</f>
        <v>0</v>
      </c>
      <c r="X71" s="31">
        <f t="shared" si="251"/>
        <v>0</v>
      </c>
    </row>
    <row r="72" spans="1:24" ht="11.25" customHeight="1" x14ac:dyDescent="0.2">
      <c r="A72" s="22" t="s">
        <v>131</v>
      </c>
      <c r="B72" s="23" t="s">
        <v>132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0</v>
      </c>
      <c r="D75" s="31">
        <v>0</v>
      </c>
      <c r="E75" s="31">
        <v>0</v>
      </c>
      <c r="F75" s="31">
        <v>0</v>
      </c>
      <c r="G75" s="31">
        <v>0</v>
      </c>
      <c r="H75" s="31">
        <v>0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</row>
    <row r="76" spans="1:24" ht="11.25" customHeight="1" x14ac:dyDescent="0.2">
      <c r="A76" s="26" t="s">
        <v>139</v>
      </c>
      <c r="B76" s="27" t="s">
        <v>140</v>
      </c>
      <c r="C76" s="32">
        <v>0</v>
      </c>
      <c r="D76" s="32">
        <v>0</v>
      </c>
      <c r="E76" s="32">
        <v>0</v>
      </c>
      <c r="F76" s="32">
        <v>0</v>
      </c>
      <c r="G76" s="32">
        <v>0</v>
      </c>
      <c r="H76" s="32">
        <v>0</v>
      </c>
      <c r="I76" s="32">
        <v>0</v>
      </c>
      <c r="J76" s="32">
        <v>0</v>
      </c>
      <c r="K76" s="32">
        <v>0</v>
      </c>
      <c r="L76" s="32">
        <v>0</v>
      </c>
      <c r="M76" s="32">
        <v>0</v>
      </c>
      <c r="N76" s="32">
        <v>0</v>
      </c>
      <c r="O76" s="32">
        <v>0</v>
      </c>
      <c r="P76" s="32">
        <v>0</v>
      </c>
      <c r="Q76" s="32">
        <v>0</v>
      </c>
      <c r="R76" s="32">
        <v>0</v>
      </c>
      <c r="S76" s="32">
        <v>0</v>
      </c>
      <c r="T76" s="32">
        <v>0</v>
      </c>
      <c r="U76" s="32">
        <v>0</v>
      </c>
      <c r="V76" s="32">
        <v>0</v>
      </c>
      <c r="W76" s="32">
        <v>0</v>
      </c>
      <c r="X76" s="32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0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200</v>
      </c>
      <c r="B1" s="7" t="s">
        <v>235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:V2" si="0">SUM(C3,C17,C22,C25,C26,C51,C52,C71,C74,C75,C76)</f>
        <v>5265.3448099742036</v>
      </c>
      <c r="D2" s="28">
        <f t="shared" si="0"/>
        <v>5427.3796663800513</v>
      </c>
      <c r="E2" s="28">
        <f t="shared" si="0"/>
        <v>5376.4868846861555</v>
      </c>
      <c r="F2" s="28">
        <f t="shared" si="0"/>
        <v>5649.0462321582108</v>
      </c>
      <c r="G2" s="28">
        <f t="shared" si="0"/>
        <v>5747.7189939810833</v>
      </c>
      <c r="H2" s="28">
        <f t="shared" si="0"/>
        <v>5644.3219380911432</v>
      </c>
      <c r="I2" s="28">
        <f t="shared" si="0"/>
        <v>5769.4096276870168</v>
      </c>
      <c r="J2" s="28">
        <f t="shared" si="0"/>
        <v>5625.9517360275149</v>
      </c>
      <c r="K2" s="28">
        <f t="shared" si="0"/>
        <v>5546.8597042132405</v>
      </c>
      <c r="L2" s="28">
        <f t="shared" si="0"/>
        <v>5395.2685270851243</v>
      </c>
      <c r="M2" s="28">
        <f t="shared" si="0"/>
        <v>5129.5060386930345</v>
      </c>
      <c r="N2" s="28">
        <f t="shared" si="0"/>
        <v>4606.5414823731726</v>
      </c>
      <c r="O2" s="28">
        <f t="shared" si="0"/>
        <v>4470.4849320722269</v>
      </c>
      <c r="P2" s="28">
        <f t="shared" si="0"/>
        <v>4065.7631977644014</v>
      </c>
      <c r="Q2" s="28">
        <f t="shared" si="0"/>
        <v>3773.4992407566638</v>
      </c>
      <c r="R2" s="28">
        <f t="shared" si="0"/>
        <v>4009.2972459157349</v>
      </c>
      <c r="S2" s="28">
        <f t="shared" si="0"/>
        <v>4161.3346328460866</v>
      </c>
      <c r="T2" s="28">
        <f t="shared" si="0"/>
        <v>4367.4268839208935</v>
      </c>
      <c r="U2" s="28">
        <f t="shared" si="0"/>
        <v>4232.9180834049866</v>
      </c>
      <c r="V2" s="28">
        <f t="shared" si="0"/>
        <v>4293.2950120378327</v>
      </c>
      <c r="W2" s="28">
        <f t="shared" ref="W2:X2" si="1">SUM(W3,W17,W22,W25,W26,W51,W52,W71,W74,W75,W76)</f>
        <v>3668.8811642304386</v>
      </c>
      <c r="X2" s="28">
        <f t="shared" si="1"/>
        <v>3978.0523576956143</v>
      </c>
    </row>
    <row r="3" spans="1:24" ht="11.25" customHeight="1" x14ac:dyDescent="0.2">
      <c r="A3" s="20" t="s">
        <v>3</v>
      </c>
      <c r="B3" s="21" t="s">
        <v>4</v>
      </c>
      <c r="C3" s="29">
        <f t="shared" ref="C3:V3" si="2">SUM(C4,C8,C11)</f>
        <v>0</v>
      </c>
      <c r="D3" s="29">
        <f t="shared" si="2"/>
        <v>0</v>
      </c>
      <c r="E3" s="29">
        <f t="shared" si="2"/>
        <v>0</v>
      </c>
      <c r="F3" s="29">
        <f t="shared" si="2"/>
        <v>0</v>
      </c>
      <c r="G3" s="29">
        <f t="shared" si="2"/>
        <v>0</v>
      </c>
      <c r="H3" s="29">
        <f t="shared" si="2"/>
        <v>0</v>
      </c>
      <c r="I3" s="29">
        <f t="shared" si="2"/>
        <v>0</v>
      </c>
      <c r="J3" s="29">
        <f t="shared" si="2"/>
        <v>0</v>
      </c>
      <c r="K3" s="29">
        <f t="shared" si="2"/>
        <v>0</v>
      </c>
      <c r="L3" s="29">
        <f t="shared" si="2"/>
        <v>0</v>
      </c>
      <c r="M3" s="29">
        <f t="shared" si="2"/>
        <v>0</v>
      </c>
      <c r="N3" s="29">
        <f t="shared" si="2"/>
        <v>0</v>
      </c>
      <c r="O3" s="29">
        <f t="shared" si="2"/>
        <v>0</v>
      </c>
      <c r="P3" s="29">
        <f t="shared" si="2"/>
        <v>0</v>
      </c>
      <c r="Q3" s="29">
        <f t="shared" si="2"/>
        <v>0</v>
      </c>
      <c r="R3" s="29">
        <f t="shared" si="2"/>
        <v>0</v>
      </c>
      <c r="S3" s="29">
        <f t="shared" si="2"/>
        <v>0</v>
      </c>
      <c r="T3" s="29">
        <f t="shared" si="2"/>
        <v>0</v>
      </c>
      <c r="U3" s="29">
        <f t="shared" si="2"/>
        <v>0</v>
      </c>
      <c r="V3" s="29">
        <f t="shared" si="2"/>
        <v>0</v>
      </c>
      <c r="W3" s="29">
        <f t="shared" ref="W3:X3" si="3">SUM(W4,W8,W11)</f>
        <v>0</v>
      </c>
      <c r="X3" s="29">
        <f t="shared" si="3"/>
        <v>0</v>
      </c>
    </row>
    <row r="4" spans="1:24" ht="11.25" customHeight="1" x14ac:dyDescent="0.2">
      <c r="A4" s="40" t="s">
        <v>341</v>
      </c>
      <c r="B4" s="41" t="s">
        <v>342</v>
      </c>
      <c r="C4" s="42">
        <f t="shared" ref="C4:V4" si="4">SUM(C5:C7)</f>
        <v>0</v>
      </c>
      <c r="D4" s="42">
        <f t="shared" si="4"/>
        <v>0</v>
      </c>
      <c r="E4" s="42">
        <f t="shared" si="4"/>
        <v>0</v>
      </c>
      <c r="F4" s="42">
        <f t="shared" si="4"/>
        <v>0</v>
      </c>
      <c r="G4" s="42">
        <f t="shared" si="4"/>
        <v>0</v>
      </c>
      <c r="H4" s="42">
        <f t="shared" si="4"/>
        <v>0</v>
      </c>
      <c r="I4" s="42">
        <f t="shared" si="4"/>
        <v>0</v>
      </c>
      <c r="J4" s="42">
        <f t="shared" si="4"/>
        <v>0</v>
      </c>
      <c r="K4" s="42">
        <f t="shared" si="4"/>
        <v>0</v>
      </c>
      <c r="L4" s="42">
        <f t="shared" si="4"/>
        <v>0</v>
      </c>
      <c r="M4" s="42">
        <f t="shared" si="4"/>
        <v>0</v>
      </c>
      <c r="N4" s="42">
        <f t="shared" si="4"/>
        <v>0</v>
      </c>
      <c r="O4" s="42">
        <f t="shared" si="4"/>
        <v>0</v>
      </c>
      <c r="P4" s="42">
        <f t="shared" si="4"/>
        <v>0</v>
      </c>
      <c r="Q4" s="42">
        <f t="shared" si="4"/>
        <v>0</v>
      </c>
      <c r="R4" s="42">
        <f t="shared" si="4"/>
        <v>0</v>
      </c>
      <c r="S4" s="42">
        <f t="shared" si="4"/>
        <v>0</v>
      </c>
      <c r="T4" s="42">
        <f t="shared" si="4"/>
        <v>0</v>
      </c>
      <c r="U4" s="42">
        <f t="shared" si="4"/>
        <v>0</v>
      </c>
      <c r="V4" s="42">
        <f t="shared" si="4"/>
        <v>0</v>
      </c>
      <c r="W4" s="42">
        <f t="shared" ref="W4:X4" si="5">SUM(W5:W7)</f>
        <v>0</v>
      </c>
      <c r="X4" s="42">
        <f t="shared" si="5"/>
        <v>0</v>
      </c>
    </row>
    <row r="5" spans="1:24" ht="11.25" customHeight="1" x14ac:dyDescent="0.2">
      <c r="A5" s="39" t="s">
        <v>5</v>
      </c>
      <c r="B5" s="23" t="s">
        <v>6</v>
      </c>
      <c r="C5" s="30">
        <f>FC_TRA_DNAVI_DCS_E!C5+FC_TRA_DNAVI_IWW_E!C5</f>
        <v>0</v>
      </c>
      <c r="D5" s="30">
        <f>FC_TRA_DNAVI_DCS_E!D5+FC_TRA_DNAVI_IWW_E!D5</f>
        <v>0</v>
      </c>
      <c r="E5" s="30">
        <f>FC_TRA_DNAVI_DCS_E!E5+FC_TRA_DNAVI_IWW_E!E5</f>
        <v>0</v>
      </c>
      <c r="F5" s="30">
        <f>FC_TRA_DNAVI_DCS_E!F5+FC_TRA_DNAVI_IWW_E!F5</f>
        <v>0</v>
      </c>
      <c r="G5" s="30">
        <f>FC_TRA_DNAVI_DCS_E!G5+FC_TRA_DNAVI_IWW_E!G5</f>
        <v>0</v>
      </c>
      <c r="H5" s="30">
        <f>FC_TRA_DNAVI_DCS_E!H5+FC_TRA_DNAVI_IWW_E!H5</f>
        <v>0</v>
      </c>
      <c r="I5" s="30">
        <f>FC_TRA_DNAVI_DCS_E!I5+FC_TRA_DNAVI_IWW_E!I5</f>
        <v>0</v>
      </c>
      <c r="J5" s="30">
        <f>FC_TRA_DNAVI_DCS_E!J5+FC_TRA_DNAVI_IWW_E!J5</f>
        <v>0</v>
      </c>
      <c r="K5" s="30">
        <f>FC_TRA_DNAVI_DCS_E!K5+FC_TRA_DNAVI_IWW_E!K5</f>
        <v>0</v>
      </c>
      <c r="L5" s="30">
        <f>FC_TRA_DNAVI_DCS_E!L5+FC_TRA_DNAVI_IWW_E!L5</f>
        <v>0</v>
      </c>
      <c r="M5" s="30">
        <f>FC_TRA_DNAVI_DCS_E!M5+FC_TRA_DNAVI_IWW_E!M5</f>
        <v>0</v>
      </c>
      <c r="N5" s="30">
        <f>FC_TRA_DNAVI_DCS_E!N5+FC_TRA_DNAVI_IWW_E!N5</f>
        <v>0</v>
      </c>
      <c r="O5" s="30">
        <f>FC_TRA_DNAVI_DCS_E!O5+FC_TRA_DNAVI_IWW_E!O5</f>
        <v>0</v>
      </c>
      <c r="P5" s="30">
        <f>FC_TRA_DNAVI_DCS_E!P5+FC_TRA_DNAVI_IWW_E!P5</f>
        <v>0</v>
      </c>
      <c r="Q5" s="30">
        <f>FC_TRA_DNAVI_DCS_E!Q5+FC_TRA_DNAVI_IWW_E!Q5</f>
        <v>0</v>
      </c>
      <c r="R5" s="30">
        <f>FC_TRA_DNAVI_DCS_E!R5+FC_TRA_DNAVI_IWW_E!R5</f>
        <v>0</v>
      </c>
      <c r="S5" s="30">
        <f>FC_TRA_DNAVI_DCS_E!S5+FC_TRA_DNAVI_IWW_E!S5</f>
        <v>0</v>
      </c>
      <c r="T5" s="30">
        <f>FC_TRA_DNAVI_DCS_E!T5+FC_TRA_DNAVI_IWW_E!T5</f>
        <v>0</v>
      </c>
      <c r="U5" s="30">
        <f>FC_TRA_DNAVI_DCS_E!U5+FC_TRA_DNAVI_IWW_E!U5</f>
        <v>0</v>
      </c>
      <c r="V5" s="30">
        <f>FC_TRA_DNAVI_DCS_E!V5+FC_TRA_DNAVI_IWW_E!V5</f>
        <v>0</v>
      </c>
      <c r="W5" s="30">
        <f>FC_TRA_DNAVI_DCS_E!W5+FC_TRA_DNAVI_IWW_E!W5</f>
        <v>0</v>
      </c>
      <c r="X5" s="30">
        <f>FC_TRA_DNAVI_DCS_E!X5+FC_TRA_DNAVI_IWW_E!X5</f>
        <v>0</v>
      </c>
    </row>
    <row r="6" spans="1:24" ht="11.25" customHeight="1" x14ac:dyDescent="0.2">
      <c r="A6" s="39" t="s">
        <v>7</v>
      </c>
      <c r="B6" s="23" t="s">
        <v>8</v>
      </c>
      <c r="C6" s="30">
        <f>FC_TRA_DNAVI_DCS_E!C6+FC_TRA_DNAVI_IWW_E!C6</f>
        <v>0</v>
      </c>
      <c r="D6" s="30">
        <f>FC_TRA_DNAVI_DCS_E!D6+FC_TRA_DNAVI_IWW_E!D6</f>
        <v>0</v>
      </c>
      <c r="E6" s="30">
        <f>FC_TRA_DNAVI_DCS_E!E6+FC_TRA_DNAVI_IWW_E!E6</f>
        <v>0</v>
      </c>
      <c r="F6" s="30">
        <f>FC_TRA_DNAVI_DCS_E!F6+FC_TRA_DNAVI_IWW_E!F6</f>
        <v>0</v>
      </c>
      <c r="G6" s="30">
        <f>FC_TRA_DNAVI_DCS_E!G6+FC_TRA_DNAVI_IWW_E!G6</f>
        <v>0</v>
      </c>
      <c r="H6" s="30">
        <f>FC_TRA_DNAVI_DCS_E!H6+FC_TRA_DNAVI_IWW_E!H6</f>
        <v>0</v>
      </c>
      <c r="I6" s="30">
        <f>FC_TRA_DNAVI_DCS_E!I6+FC_TRA_DNAVI_IWW_E!I6</f>
        <v>0</v>
      </c>
      <c r="J6" s="30">
        <f>FC_TRA_DNAVI_DCS_E!J6+FC_TRA_DNAVI_IWW_E!J6</f>
        <v>0</v>
      </c>
      <c r="K6" s="30">
        <f>FC_TRA_DNAVI_DCS_E!K6+FC_TRA_DNAVI_IWW_E!K6</f>
        <v>0</v>
      </c>
      <c r="L6" s="30">
        <f>FC_TRA_DNAVI_DCS_E!L6+FC_TRA_DNAVI_IWW_E!L6</f>
        <v>0</v>
      </c>
      <c r="M6" s="30">
        <f>FC_TRA_DNAVI_DCS_E!M6+FC_TRA_DNAVI_IWW_E!M6</f>
        <v>0</v>
      </c>
      <c r="N6" s="30">
        <f>FC_TRA_DNAVI_DCS_E!N6+FC_TRA_DNAVI_IWW_E!N6</f>
        <v>0</v>
      </c>
      <c r="O6" s="30">
        <f>FC_TRA_DNAVI_DCS_E!O6+FC_TRA_DNAVI_IWW_E!O6</f>
        <v>0</v>
      </c>
      <c r="P6" s="30">
        <f>FC_TRA_DNAVI_DCS_E!P6+FC_TRA_DNAVI_IWW_E!P6</f>
        <v>0</v>
      </c>
      <c r="Q6" s="30">
        <f>FC_TRA_DNAVI_DCS_E!Q6+FC_TRA_DNAVI_IWW_E!Q6</f>
        <v>0</v>
      </c>
      <c r="R6" s="30">
        <f>FC_TRA_DNAVI_DCS_E!R6+FC_TRA_DNAVI_IWW_E!R6</f>
        <v>0</v>
      </c>
      <c r="S6" s="30">
        <f>FC_TRA_DNAVI_DCS_E!S6+FC_TRA_DNAVI_IWW_E!S6</f>
        <v>0</v>
      </c>
      <c r="T6" s="30">
        <f>FC_TRA_DNAVI_DCS_E!T6+FC_TRA_DNAVI_IWW_E!T6</f>
        <v>0</v>
      </c>
      <c r="U6" s="30">
        <f>FC_TRA_DNAVI_DCS_E!U6+FC_TRA_DNAVI_IWW_E!U6</f>
        <v>0</v>
      </c>
      <c r="V6" s="30">
        <f>FC_TRA_DNAVI_DCS_E!V6+FC_TRA_DNAVI_IWW_E!V6</f>
        <v>0</v>
      </c>
      <c r="W6" s="30">
        <f>FC_TRA_DNAVI_DCS_E!W6+FC_TRA_DNAVI_IWW_E!W6</f>
        <v>0</v>
      </c>
      <c r="X6" s="30">
        <f>FC_TRA_DNAVI_DCS_E!X6+FC_TRA_DNAVI_IWW_E!X6</f>
        <v>0</v>
      </c>
    </row>
    <row r="7" spans="1:24" ht="11.25" customHeight="1" x14ac:dyDescent="0.2">
      <c r="A7" s="39" t="s">
        <v>9</v>
      </c>
      <c r="B7" s="23" t="s">
        <v>10</v>
      </c>
      <c r="C7" s="30">
        <f>FC_TRA_DNAVI_DCS_E!C7+FC_TRA_DNAVI_IWW_E!C7</f>
        <v>0</v>
      </c>
      <c r="D7" s="30">
        <f>FC_TRA_DNAVI_DCS_E!D7+FC_TRA_DNAVI_IWW_E!D7</f>
        <v>0</v>
      </c>
      <c r="E7" s="30">
        <f>FC_TRA_DNAVI_DCS_E!E7+FC_TRA_DNAVI_IWW_E!E7</f>
        <v>0</v>
      </c>
      <c r="F7" s="30">
        <f>FC_TRA_DNAVI_DCS_E!F7+FC_TRA_DNAVI_IWW_E!F7</f>
        <v>0</v>
      </c>
      <c r="G7" s="30">
        <f>FC_TRA_DNAVI_DCS_E!G7+FC_TRA_DNAVI_IWW_E!G7</f>
        <v>0</v>
      </c>
      <c r="H7" s="30">
        <f>FC_TRA_DNAVI_DCS_E!H7+FC_TRA_DNAVI_IWW_E!H7</f>
        <v>0</v>
      </c>
      <c r="I7" s="30">
        <f>FC_TRA_DNAVI_DCS_E!I7+FC_TRA_DNAVI_IWW_E!I7</f>
        <v>0</v>
      </c>
      <c r="J7" s="30">
        <f>FC_TRA_DNAVI_DCS_E!J7+FC_TRA_DNAVI_IWW_E!J7</f>
        <v>0</v>
      </c>
      <c r="K7" s="30">
        <f>FC_TRA_DNAVI_DCS_E!K7+FC_TRA_DNAVI_IWW_E!K7</f>
        <v>0</v>
      </c>
      <c r="L7" s="30">
        <f>FC_TRA_DNAVI_DCS_E!L7+FC_TRA_DNAVI_IWW_E!L7</f>
        <v>0</v>
      </c>
      <c r="M7" s="30">
        <f>FC_TRA_DNAVI_DCS_E!M7+FC_TRA_DNAVI_IWW_E!M7</f>
        <v>0</v>
      </c>
      <c r="N7" s="30">
        <f>FC_TRA_DNAVI_DCS_E!N7+FC_TRA_DNAVI_IWW_E!N7</f>
        <v>0</v>
      </c>
      <c r="O7" s="30">
        <f>FC_TRA_DNAVI_DCS_E!O7+FC_TRA_DNAVI_IWW_E!O7</f>
        <v>0</v>
      </c>
      <c r="P7" s="30">
        <f>FC_TRA_DNAVI_DCS_E!P7+FC_TRA_DNAVI_IWW_E!P7</f>
        <v>0</v>
      </c>
      <c r="Q7" s="30">
        <f>FC_TRA_DNAVI_DCS_E!Q7+FC_TRA_DNAVI_IWW_E!Q7</f>
        <v>0</v>
      </c>
      <c r="R7" s="30">
        <f>FC_TRA_DNAVI_DCS_E!R7+FC_TRA_DNAVI_IWW_E!R7</f>
        <v>0</v>
      </c>
      <c r="S7" s="30">
        <f>FC_TRA_DNAVI_DCS_E!S7+FC_TRA_DNAVI_IWW_E!S7</f>
        <v>0</v>
      </c>
      <c r="T7" s="30">
        <f>FC_TRA_DNAVI_DCS_E!T7+FC_TRA_DNAVI_IWW_E!T7</f>
        <v>0</v>
      </c>
      <c r="U7" s="30">
        <f>FC_TRA_DNAVI_DCS_E!U7+FC_TRA_DNAVI_IWW_E!U7</f>
        <v>0</v>
      </c>
      <c r="V7" s="30">
        <f>FC_TRA_DNAVI_DCS_E!V7+FC_TRA_DNAVI_IWW_E!V7</f>
        <v>0</v>
      </c>
      <c r="W7" s="30">
        <f>FC_TRA_DNAVI_DCS_E!W7+FC_TRA_DNAVI_IWW_E!W7</f>
        <v>0</v>
      </c>
      <c r="X7" s="30">
        <f>FC_TRA_DNAVI_DCS_E!X7+FC_TRA_DNAVI_IWW_E!X7</f>
        <v>0</v>
      </c>
    </row>
    <row r="8" spans="1:24" ht="11.25" customHeight="1" x14ac:dyDescent="0.2">
      <c r="A8" s="40" t="s">
        <v>343</v>
      </c>
      <c r="B8" s="41" t="s">
        <v>344</v>
      </c>
      <c r="C8" s="42">
        <f t="shared" ref="C8:V8" si="6">SUM(C9:C10)</f>
        <v>0</v>
      </c>
      <c r="D8" s="42">
        <f t="shared" si="6"/>
        <v>0</v>
      </c>
      <c r="E8" s="42">
        <f t="shared" si="6"/>
        <v>0</v>
      </c>
      <c r="F8" s="42">
        <f t="shared" si="6"/>
        <v>0</v>
      </c>
      <c r="G8" s="42">
        <f t="shared" si="6"/>
        <v>0</v>
      </c>
      <c r="H8" s="42">
        <f t="shared" si="6"/>
        <v>0</v>
      </c>
      <c r="I8" s="42">
        <f t="shared" si="6"/>
        <v>0</v>
      </c>
      <c r="J8" s="42">
        <f t="shared" si="6"/>
        <v>0</v>
      </c>
      <c r="K8" s="42">
        <f t="shared" si="6"/>
        <v>0</v>
      </c>
      <c r="L8" s="42">
        <f t="shared" si="6"/>
        <v>0</v>
      </c>
      <c r="M8" s="42">
        <f t="shared" si="6"/>
        <v>0</v>
      </c>
      <c r="N8" s="42">
        <f t="shared" si="6"/>
        <v>0</v>
      </c>
      <c r="O8" s="42">
        <f t="shared" si="6"/>
        <v>0</v>
      </c>
      <c r="P8" s="42">
        <f t="shared" si="6"/>
        <v>0</v>
      </c>
      <c r="Q8" s="42">
        <f t="shared" si="6"/>
        <v>0</v>
      </c>
      <c r="R8" s="42">
        <f t="shared" si="6"/>
        <v>0</v>
      </c>
      <c r="S8" s="42">
        <f t="shared" si="6"/>
        <v>0</v>
      </c>
      <c r="T8" s="42">
        <f t="shared" si="6"/>
        <v>0</v>
      </c>
      <c r="U8" s="42">
        <f t="shared" si="6"/>
        <v>0</v>
      </c>
      <c r="V8" s="42">
        <f t="shared" si="6"/>
        <v>0</v>
      </c>
      <c r="W8" s="42">
        <f t="shared" ref="W8:X8" si="7">SUM(W9:W10)</f>
        <v>0</v>
      </c>
      <c r="X8" s="42">
        <f t="shared" si="7"/>
        <v>0</v>
      </c>
    </row>
    <row r="9" spans="1:24" ht="11.25" customHeight="1" x14ac:dyDescent="0.2">
      <c r="A9" s="39" t="s">
        <v>11</v>
      </c>
      <c r="B9" s="23" t="s">
        <v>12</v>
      </c>
      <c r="C9" s="30">
        <f>FC_TRA_DNAVI_DCS_E!C9+FC_TRA_DNAVI_IWW_E!C9</f>
        <v>0</v>
      </c>
      <c r="D9" s="30">
        <f>FC_TRA_DNAVI_DCS_E!D9+FC_TRA_DNAVI_IWW_E!D9</f>
        <v>0</v>
      </c>
      <c r="E9" s="30">
        <f>FC_TRA_DNAVI_DCS_E!E9+FC_TRA_DNAVI_IWW_E!E9</f>
        <v>0</v>
      </c>
      <c r="F9" s="30">
        <f>FC_TRA_DNAVI_DCS_E!F9+FC_TRA_DNAVI_IWW_E!F9</f>
        <v>0</v>
      </c>
      <c r="G9" s="30">
        <f>FC_TRA_DNAVI_DCS_E!G9+FC_TRA_DNAVI_IWW_E!G9</f>
        <v>0</v>
      </c>
      <c r="H9" s="30">
        <f>FC_TRA_DNAVI_DCS_E!H9+FC_TRA_DNAVI_IWW_E!H9</f>
        <v>0</v>
      </c>
      <c r="I9" s="30">
        <f>FC_TRA_DNAVI_DCS_E!I9+FC_TRA_DNAVI_IWW_E!I9</f>
        <v>0</v>
      </c>
      <c r="J9" s="30">
        <f>FC_TRA_DNAVI_DCS_E!J9+FC_TRA_DNAVI_IWW_E!J9</f>
        <v>0</v>
      </c>
      <c r="K9" s="30">
        <f>FC_TRA_DNAVI_DCS_E!K9+FC_TRA_DNAVI_IWW_E!K9</f>
        <v>0</v>
      </c>
      <c r="L9" s="30">
        <f>FC_TRA_DNAVI_DCS_E!L9+FC_TRA_DNAVI_IWW_E!L9</f>
        <v>0</v>
      </c>
      <c r="M9" s="30">
        <f>FC_TRA_DNAVI_DCS_E!M9+FC_TRA_DNAVI_IWW_E!M9</f>
        <v>0</v>
      </c>
      <c r="N9" s="30">
        <f>FC_TRA_DNAVI_DCS_E!N9+FC_TRA_DNAVI_IWW_E!N9</f>
        <v>0</v>
      </c>
      <c r="O9" s="30">
        <f>FC_TRA_DNAVI_DCS_E!O9+FC_TRA_DNAVI_IWW_E!O9</f>
        <v>0</v>
      </c>
      <c r="P9" s="30">
        <f>FC_TRA_DNAVI_DCS_E!P9+FC_TRA_DNAVI_IWW_E!P9</f>
        <v>0</v>
      </c>
      <c r="Q9" s="30">
        <f>FC_TRA_DNAVI_DCS_E!Q9+FC_TRA_DNAVI_IWW_E!Q9</f>
        <v>0</v>
      </c>
      <c r="R9" s="30">
        <f>FC_TRA_DNAVI_DCS_E!R9+FC_TRA_DNAVI_IWW_E!R9</f>
        <v>0</v>
      </c>
      <c r="S9" s="30">
        <f>FC_TRA_DNAVI_DCS_E!S9+FC_TRA_DNAVI_IWW_E!S9</f>
        <v>0</v>
      </c>
      <c r="T9" s="30">
        <f>FC_TRA_DNAVI_DCS_E!T9+FC_TRA_DNAVI_IWW_E!T9</f>
        <v>0</v>
      </c>
      <c r="U9" s="30">
        <f>FC_TRA_DNAVI_DCS_E!U9+FC_TRA_DNAVI_IWW_E!U9</f>
        <v>0</v>
      </c>
      <c r="V9" s="30">
        <f>FC_TRA_DNAVI_DCS_E!V9+FC_TRA_DNAVI_IWW_E!V9</f>
        <v>0</v>
      </c>
      <c r="W9" s="30">
        <f>FC_TRA_DNAVI_DCS_E!W9+FC_TRA_DNAVI_IWW_E!W9</f>
        <v>0</v>
      </c>
      <c r="X9" s="30">
        <f>FC_TRA_DNAVI_DCS_E!X9+FC_TRA_DNAVI_IWW_E!X9</f>
        <v>0</v>
      </c>
    </row>
    <row r="10" spans="1:24" ht="11.25" customHeight="1" x14ac:dyDescent="0.2">
      <c r="A10" s="39" t="s">
        <v>13</v>
      </c>
      <c r="B10" s="23" t="s">
        <v>14</v>
      </c>
      <c r="C10" s="30">
        <f>FC_TRA_DNAVI_DCS_E!C10+FC_TRA_DNAVI_IWW_E!C10</f>
        <v>0</v>
      </c>
      <c r="D10" s="30">
        <f>FC_TRA_DNAVI_DCS_E!D10+FC_TRA_DNAVI_IWW_E!D10</f>
        <v>0</v>
      </c>
      <c r="E10" s="30">
        <f>FC_TRA_DNAVI_DCS_E!E10+FC_TRA_DNAVI_IWW_E!E10</f>
        <v>0</v>
      </c>
      <c r="F10" s="30">
        <f>FC_TRA_DNAVI_DCS_E!F10+FC_TRA_DNAVI_IWW_E!F10</f>
        <v>0</v>
      </c>
      <c r="G10" s="30">
        <f>FC_TRA_DNAVI_DCS_E!G10+FC_TRA_DNAVI_IWW_E!G10</f>
        <v>0</v>
      </c>
      <c r="H10" s="30">
        <f>FC_TRA_DNAVI_DCS_E!H10+FC_TRA_DNAVI_IWW_E!H10</f>
        <v>0</v>
      </c>
      <c r="I10" s="30">
        <f>FC_TRA_DNAVI_DCS_E!I10+FC_TRA_DNAVI_IWW_E!I10</f>
        <v>0</v>
      </c>
      <c r="J10" s="30">
        <f>FC_TRA_DNAVI_DCS_E!J10+FC_TRA_DNAVI_IWW_E!J10</f>
        <v>0</v>
      </c>
      <c r="K10" s="30">
        <f>FC_TRA_DNAVI_DCS_E!K10+FC_TRA_DNAVI_IWW_E!K10</f>
        <v>0</v>
      </c>
      <c r="L10" s="30">
        <f>FC_TRA_DNAVI_DCS_E!L10+FC_TRA_DNAVI_IWW_E!L10</f>
        <v>0</v>
      </c>
      <c r="M10" s="30">
        <f>FC_TRA_DNAVI_DCS_E!M10+FC_TRA_DNAVI_IWW_E!M10</f>
        <v>0</v>
      </c>
      <c r="N10" s="30">
        <f>FC_TRA_DNAVI_DCS_E!N10+FC_TRA_DNAVI_IWW_E!N10</f>
        <v>0</v>
      </c>
      <c r="O10" s="30">
        <f>FC_TRA_DNAVI_DCS_E!O10+FC_TRA_DNAVI_IWW_E!O10</f>
        <v>0</v>
      </c>
      <c r="P10" s="30">
        <f>FC_TRA_DNAVI_DCS_E!P10+FC_TRA_DNAVI_IWW_E!P10</f>
        <v>0</v>
      </c>
      <c r="Q10" s="30">
        <f>FC_TRA_DNAVI_DCS_E!Q10+FC_TRA_DNAVI_IWW_E!Q10</f>
        <v>0</v>
      </c>
      <c r="R10" s="30">
        <f>FC_TRA_DNAVI_DCS_E!R10+FC_TRA_DNAVI_IWW_E!R10</f>
        <v>0</v>
      </c>
      <c r="S10" s="30">
        <f>FC_TRA_DNAVI_DCS_E!S10+FC_TRA_DNAVI_IWW_E!S10</f>
        <v>0</v>
      </c>
      <c r="T10" s="30">
        <f>FC_TRA_DNAVI_DCS_E!T10+FC_TRA_DNAVI_IWW_E!T10</f>
        <v>0</v>
      </c>
      <c r="U10" s="30">
        <f>FC_TRA_DNAVI_DCS_E!U10+FC_TRA_DNAVI_IWW_E!U10</f>
        <v>0</v>
      </c>
      <c r="V10" s="30">
        <f>FC_TRA_DNAVI_DCS_E!V10+FC_TRA_DNAVI_IWW_E!V10</f>
        <v>0</v>
      </c>
      <c r="W10" s="30">
        <f>FC_TRA_DNAVI_DCS_E!W10+FC_TRA_DNAVI_IWW_E!W10</f>
        <v>0</v>
      </c>
      <c r="X10" s="30">
        <f>FC_TRA_DNAVI_DCS_E!X10+FC_TRA_DNAVI_IWW_E!X10</f>
        <v>0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:V11" si="8">SUM(C12:C16)</f>
        <v>0</v>
      </c>
      <c r="D11" s="42">
        <f t="shared" si="8"/>
        <v>0</v>
      </c>
      <c r="E11" s="42">
        <f t="shared" si="8"/>
        <v>0</v>
      </c>
      <c r="F11" s="42">
        <f t="shared" si="8"/>
        <v>0</v>
      </c>
      <c r="G11" s="42">
        <f t="shared" si="8"/>
        <v>0</v>
      </c>
      <c r="H11" s="42">
        <f t="shared" si="8"/>
        <v>0</v>
      </c>
      <c r="I11" s="42">
        <f t="shared" si="8"/>
        <v>0</v>
      </c>
      <c r="J11" s="42">
        <f t="shared" si="8"/>
        <v>0</v>
      </c>
      <c r="K11" s="42">
        <f t="shared" si="8"/>
        <v>0</v>
      </c>
      <c r="L11" s="42">
        <f t="shared" si="8"/>
        <v>0</v>
      </c>
      <c r="M11" s="42">
        <f t="shared" si="8"/>
        <v>0</v>
      </c>
      <c r="N11" s="42">
        <f t="shared" si="8"/>
        <v>0</v>
      </c>
      <c r="O11" s="42">
        <f t="shared" si="8"/>
        <v>0</v>
      </c>
      <c r="P11" s="42">
        <f t="shared" si="8"/>
        <v>0</v>
      </c>
      <c r="Q11" s="42">
        <f t="shared" si="8"/>
        <v>0</v>
      </c>
      <c r="R11" s="42">
        <f t="shared" si="8"/>
        <v>0</v>
      </c>
      <c r="S11" s="42">
        <f t="shared" si="8"/>
        <v>0</v>
      </c>
      <c r="T11" s="42">
        <f t="shared" si="8"/>
        <v>0</v>
      </c>
      <c r="U11" s="42">
        <f t="shared" si="8"/>
        <v>0</v>
      </c>
      <c r="V11" s="42">
        <f t="shared" si="8"/>
        <v>0</v>
      </c>
      <c r="W11" s="42">
        <f t="shared" ref="W11:X11" si="9">SUM(W12:W16)</f>
        <v>0</v>
      </c>
      <c r="X11" s="42">
        <f t="shared" si="9"/>
        <v>0</v>
      </c>
    </row>
    <row r="12" spans="1:24" ht="11.25" customHeight="1" x14ac:dyDescent="0.2">
      <c r="A12" s="39" t="s">
        <v>15</v>
      </c>
      <c r="B12" s="23" t="s">
        <v>16</v>
      </c>
      <c r="C12" s="30">
        <f>FC_TRA_DNAVI_DCS_E!C12+FC_TRA_DNAVI_IWW_E!C12</f>
        <v>0</v>
      </c>
      <c r="D12" s="30">
        <f>FC_TRA_DNAVI_DCS_E!D12+FC_TRA_DNAVI_IWW_E!D12</f>
        <v>0</v>
      </c>
      <c r="E12" s="30">
        <f>FC_TRA_DNAVI_DCS_E!E12+FC_TRA_DNAVI_IWW_E!E12</f>
        <v>0</v>
      </c>
      <c r="F12" s="30">
        <f>FC_TRA_DNAVI_DCS_E!F12+FC_TRA_DNAVI_IWW_E!F12</f>
        <v>0</v>
      </c>
      <c r="G12" s="30">
        <f>FC_TRA_DNAVI_DCS_E!G12+FC_TRA_DNAVI_IWW_E!G12</f>
        <v>0</v>
      </c>
      <c r="H12" s="30">
        <f>FC_TRA_DNAVI_DCS_E!H12+FC_TRA_DNAVI_IWW_E!H12</f>
        <v>0</v>
      </c>
      <c r="I12" s="30">
        <f>FC_TRA_DNAVI_DCS_E!I12+FC_TRA_DNAVI_IWW_E!I12</f>
        <v>0</v>
      </c>
      <c r="J12" s="30">
        <f>FC_TRA_DNAVI_DCS_E!J12+FC_TRA_DNAVI_IWW_E!J12</f>
        <v>0</v>
      </c>
      <c r="K12" s="30">
        <f>FC_TRA_DNAVI_DCS_E!K12+FC_TRA_DNAVI_IWW_E!K12</f>
        <v>0</v>
      </c>
      <c r="L12" s="30">
        <f>FC_TRA_DNAVI_DCS_E!L12+FC_TRA_DNAVI_IWW_E!L12</f>
        <v>0</v>
      </c>
      <c r="M12" s="30">
        <f>FC_TRA_DNAVI_DCS_E!M12+FC_TRA_DNAVI_IWW_E!M12</f>
        <v>0</v>
      </c>
      <c r="N12" s="30">
        <f>FC_TRA_DNAVI_DCS_E!N12+FC_TRA_DNAVI_IWW_E!N12</f>
        <v>0</v>
      </c>
      <c r="O12" s="30">
        <f>FC_TRA_DNAVI_DCS_E!O12+FC_TRA_DNAVI_IWW_E!O12</f>
        <v>0</v>
      </c>
      <c r="P12" s="30">
        <f>FC_TRA_DNAVI_DCS_E!P12+FC_TRA_DNAVI_IWW_E!P12</f>
        <v>0</v>
      </c>
      <c r="Q12" s="30">
        <f>FC_TRA_DNAVI_DCS_E!Q12+FC_TRA_DNAVI_IWW_E!Q12</f>
        <v>0</v>
      </c>
      <c r="R12" s="30">
        <f>FC_TRA_DNAVI_DCS_E!R12+FC_TRA_DNAVI_IWW_E!R12</f>
        <v>0</v>
      </c>
      <c r="S12" s="30">
        <f>FC_TRA_DNAVI_DCS_E!S12+FC_TRA_DNAVI_IWW_E!S12</f>
        <v>0</v>
      </c>
      <c r="T12" s="30">
        <f>FC_TRA_DNAVI_DCS_E!T12+FC_TRA_DNAVI_IWW_E!T12</f>
        <v>0</v>
      </c>
      <c r="U12" s="30">
        <f>FC_TRA_DNAVI_DCS_E!U12+FC_TRA_DNAVI_IWW_E!U12</f>
        <v>0</v>
      </c>
      <c r="V12" s="30">
        <f>FC_TRA_DNAVI_DCS_E!V12+FC_TRA_DNAVI_IWW_E!V12</f>
        <v>0</v>
      </c>
      <c r="W12" s="30">
        <f>FC_TRA_DNAVI_DCS_E!W12+FC_TRA_DNAVI_IWW_E!W12</f>
        <v>0</v>
      </c>
      <c r="X12" s="30">
        <f>FC_TRA_DNAVI_DCS_E!X12+FC_TRA_DNAVI_IWW_E!X12</f>
        <v>0</v>
      </c>
    </row>
    <row r="13" spans="1:24" ht="11.25" customHeight="1" x14ac:dyDescent="0.2">
      <c r="A13" s="39" t="s">
        <v>17</v>
      </c>
      <c r="B13" s="23" t="s">
        <v>18</v>
      </c>
      <c r="C13" s="30">
        <f>FC_TRA_DNAVI_DCS_E!C13+FC_TRA_DNAVI_IWW_E!C13</f>
        <v>0</v>
      </c>
      <c r="D13" s="30">
        <f>FC_TRA_DNAVI_DCS_E!D13+FC_TRA_DNAVI_IWW_E!D13</f>
        <v>0</v>
      </c>
      <c r="E13" s="30">
        <f>FC_TRA_DNAVI_DCS_E!E13+FC_TRA_DNAVI_IWW_E!E13</f>
        <v>0</v>
      </c>
      <c r="F13" s="30">
        <f>FC_TRA_DNAVI_DCS_E!F13+FC_TRA_DNAVI_IWW_E!F13</f>
        <v>0</v>
      </c>
      <c r="G13" s="30">
        <f>FC_TRA_DNAVI_DCS_E!G13+FC_TRA_DNAVI_IWW_E!G13</f>
        <v>0</v>
      </c>
      <c r="H13" s="30">
        <f>FC_TRA_DNAVI_DCS_E!H13+FC_TRA_DNAVI_IWW_E!H13</f>
        <v>0</v>
      </c>
      <c r="I13" s="30">
        <f>FC_TRA_DNAVI_DCS_E!I13+FC_TRA_DNAVI_IWW_E!I13</f>
        <v>0</v>
      </c>
      <c r="J13" s="30">
        <f>FC_TRA_DNAVI_DCS_E!J13+FC_TRA_DNAVI_IWW_E!J13</f>
        <v>0</v>
      </c>
      <c r="K13" s="30">
        <f>FC_TRA_DNAVI_DCS_E!K13+FC_TRA_DNAVI_IWW_E!K13</f>
        <v>0</v>
      </c>
      <c r="L13" s="30">
        <f>FC_TRA_DNAVI_DCS_E!L13+FC_TRA_DNAVI_IWW_E!L13</f>
        <v>0</v>
      </c>
      <c r="M13" s="30">
        <f>FC_TRA_DNAVI_DCS_E!M13+FC_TRA_DNAVI_IWW_E!M13</f>
        <v>0</v>
      </c>
      <c r="N13" s="30">
        <f>FC_TRA_DNAVI_DCS_E!N13+FC_TRA_DNAVI_IWW_E!N13</f>
        <v>0</v>
      </c>
      <c r="O13" s="30">
        <f>FC_TRA_DNAVI_DCS_E!O13+FC_TRA_DNAVI_IWW_E!O13</f>
        <v>0</v>
      </c>
      <c r="P13" s="30">
        <f>FC_TRA_DNAVI_DCS_E!P13+FC_TRA_DNAVI_IWW_E!P13</f>
        <v>0</v>
      </c>
      <c r="Q13" s="30">
        <f>FC_TRA_DNAVI_DCS_E!Q13+FC_TRA_DNAVI_IWW_E!Q13</f>
        <v>0</v>
      </c>
      <c r="R13" s="30">
        <f>FC_TRA_DNAVI_DCS_E!R13+FC_TRA_DNAVI_IWW_E!R13</f>
        <v>0</v>
      </c>
      <c r="S13" s="30">
        <f>FC_TRA_DNAVI_DCS_E!S13+FC_TRA_DNAVI_IWW_E!S13</f>
        <v>0</v>
      </c>
      <c r="T13" s="30">
        <f>FC_TRA_DNAVI_DCS_E!T13+FC_TRA_DNAVI_IWW_E!T13</f>
        <v>0</v>
      </c>
      <c r="U13" s="30">
        <f>FC_TRA_DNAVI_DCS_E!U13+FC_TRA_DNAVI_IWW_E!U13</f>
        <v>0</v>
      </c>
      <c r="V13" s="30">
        <f>FC_TRA_DNAVI_DCS_E!V13+FC_TRA_DNAVI_IWW_E!V13</f>
        <v>0</v>
      </c>
      <c r="W13" s="30">
        <f>FC_TRA_DNAVI_DCS_E!W13+FC_TRA_DNAVI_IWW_E!W13</f>
        <v>0</v>
      </c>
      <c r="X13" s="30">
        <f>FC_TRA_DNAVI_DCS_E!X13+FC_TRA_DNAVI_IWW_E!X13</f>
        <v>0</v>
      </c>
    </row>
    <row r="14" spans="1:24" ht="11.25" customHeight="1" x14ac:dyDescent="0.2">
      <c r="A14" s="39" t="s">
        <v>19</v>
      </c>
      <c r="B14" s="23" t="s">
        <v>20</v>
      </c>
      <c r="C14" s="30">
        <f>FC_TRA_DNAVI_DCS_E!C14+FC_TRA_DNAVI_IWW_E!C14</f>
        <v>0</v>
      </c>
      <c r="D14" s="30">
        <f>FC_TRA_DNAVI_DCS_E!D14+FC_TRA_DNAVI_IWW_E!D14</f>
        <v>0</v>
      </c>
      <c r="E14" s="30">
        <f>FC_TRA_DNAVI_DCS_E!E14+FC_TRA_DNAVI_IWW_E!E14</f>
        <v>0</v>
      </c>
      <c r="F14" s="30">
        <f>FC_TRA_DNAVI_DCS_E!F14+FC_TRA_DNAVI_IWW_E!F14</f>
        <v>0</v>
      </c>
      <c r="G14" s="30">
        <f>FC_TRA_DNAVI_DCS_E!G14+FC_TRA_DNAVI_IWW_E!G14</f>
        <v>0</v>
      </c>
      <c r="H14" s="30">
        <f>FC_TRA_DNAVI_DCS_E!H14+FC_TRA_DNAVI_IWW_E!H14</f>
        <v>0</v>
      </c>
      <c r="I14" s="30">
        <f>FC_TRA_DNAVI_DCS_E!I14+FC_TRA_DNAVI_IWW_E!I14</f>
        <v>0</v>
      </c>
      <c r="J14" s="30">
        <f>FC_TRA_DNAVI_DCS_E!J14+FC_TRA_DNAVI_IWW_E!J14</f>
        <v>0</v>
      </c>
      <c r="K14" s="30">
        <f>FC_TRA_DNAVI_DCS_E!K14+FC_TRA_DNAVI_IWW_E!K14</f>
        <v>0</v>
      </c>
      <c r="L14" s="30">
        <f>FC_TRA_DNAVI_DCS_E!L14+FC_TRA_DNAVI_IWW_E!L14</f>
        <v>0</v>
      </c>
      <c r="M14" s="30">
        <f>FC_TRA_DNAVI_DCS_E!M14+FC_TRA_DNAVI_IWW_E!M14</f>
        <v>0</v>
      </c>
      <c r="N14" s="30">
        <f>FC_TRA_DNAVI_DCS_E!N14+FC_TRA_DNAVI_IWW_E!N14</f>
        <v>0</v>
      </c>
      <c r="O14" s="30">
        <f>FC_TRA_DNAVI_DCS_E!O14+FC_TRA_DNAVI_IWW_E!O14</f>
        <v>0</v>
      </c>
      <c r="P14" s="30">
        <f>FC_TRA_DNAVI_DCS_E!P14+FC_TRA_DNAVI_IWW_E!P14</f>
        <v>0</v>
      </c>
      <c r="Q14" s="30">
        <f>FC_TRA_DNAVI_DCS_E!Q14+FC_TRA_DNAVI_IWW_E!Q14</f>
        <v>0</v>
      </c>
      <c r="R14" s="30">
        <f>FC_TRA_DNAVI_DCS_E!R14+FC_TRA_DNAVI_IWW_E!R14</f>
        <v>0</v>
      </c>
      <c r="S14" s="30">
        <f>FC_TRA_DNAVI_DCS_E!S14+FC_TRA_DNAVI_IWW_E!S14</f>
        <v>0</v>
      </c>
      <c r="T14" s="30">
        <f>FC_TRA_DNAVI_DCS_E!T14+FC_TRA_DNAVI_IWW_E!T14</f>
        <v>0</v>
      </c>
      <c r="U14" s="30">
        <f>FC_TRA_DNAVI_DCS_E!U14+FC_TRA_DNAVI_IWW_E!U14</f>
        <v>0</v>
      </c>
      <c r="V14" s="30">
        <f>FC_TRA_DNAVI_DCS_E!V14+FC_TRA_DNAVI_IWW_E!V14</f>
        <v>0</v>
      </c>
      <c r="W14" s="30">
        <f>FC_TRA_DNAVI_DCS_E!W14+FC_TRA_DNAVI_IWW_E!W14</f>
        <v>0</v>
      </c>
      <c r="X14" s="30">
        <f>FC_TRA_DNAVI_DCS_E!X14+FC_TRA_DNAVI_IWW_E!X14</f>
        <v>0</v>
      </c>
    </row>
    <row r="15" spans="1:24" ht="11.25" customHeight="1" x14ac:dyDescent="0.2">
      <c r="A15" s="39" t="s">
        <v>21</v>
      </c>
      <c r="B15" s="23" t="s">
        <v>22</v>
      </c>
      <c r="C15" s="30">
        <f>FC_TRA_DNAVI_DCS_E!C15+FC_TRA_DNAVI_IWW_E!C15</f>
        <v>0</v>
      </c>
      <c r="D15" s="30">
        <f>FC_TRA_DNAVI_DCS_E!D15+FC_TRA_DNAVI_IWW_E!D15</f>
        <v>0</v>
      </c>
      <c r="E15" s="30">
        <f>FC_TRA_DNAVI_DCS_E!E15+FC_TRA_DNAVI_IWW_E!E15</f>
        <v>0</v>
      </c>
      <c r="F15" s="30">
        <f>FC_TRA_DNAVI_DCS_E!F15+FC_TRA_DNAVI_IWW_E!F15</f>
        <v>0</v>
      </c>
      <c r="G15" s="30">
        <f>FC_TRA_DNAVI_DCS_E!G15+FC_TRA_DNAVI_IWW_E!G15</f>
        <v>0</v>
      </c>
      <c r="H15" s="30">
        <f>FC_TRA_DNAVI_DCS_E!H15+FC_TRA_DNAVI_IWW_E!H15</f>
        <v>0</v>
      </c>
      <c r="I15" s="30">
        <f>FC_TRA_DNAVI_DCS_E!I15+FC_TRA_DNAVI_IWW_E!I15</f>
        <v>0</v>
      </c>
      <c r="J15" s="30">
        <f>FC_TRA_DNAVI_DCS_E!J15+FC_TRA_DNAVI_IWW_E!J15</f>
        <v>0</v>
      </c>
      <c r="K15" s="30">
        <f>FC_TRA_DNAVI_DCS_E!K15+FC_TRA_DNAVI_IWW_E!K15</f>
        <v>0</v>
      </c>
      <c r="L15" s="30">
        <f>FC_TRA_DNAVI_DCS_E!L15+FC_TRA_DNAVI_IWW_E!L15</f>
        <v>0</v>
      </c>
      <c r="M15" s="30">
        <f>FC_TRA_DNAVI_DCS_E!M15+FC_TRA_DNAVI_IWW_E!M15</f>
        <v>0</v>
      </c>
      <c r="N15" s="30">
        <f>FC_TRA_DNAVI_DCS_E!N15+FC_TRA_DNAVI_IWW_E!N15</f>
        <v>0</v>
      </c>
      <c r="O15" s="30">
        <f>FC_TRA_DNAVI_DCS_E!O15+FC_TRA_DNAVI_IWW_E!O15</f>
        <v>0</v>
      </c>
      <c r="P15" s="30">
        <f>FC_TRA_DNAVI_DCS_E!P15+FC_TRA_DNAVI_IWW_E!P15</f>
        <v>0</v>
      </c>
      <c r="Q15" s="30">
        <f>FC_TRA_DNAVI_DCS_E!Q15+FC_TRA_DNAVI_IWW_E!Q15</f>
        <v>0</v>
      </c>
      <c r="R15" s="30">
        <f>FC_TRA_DNAVI_DCS_E!R15+FC_TRA_DNAVI_IWW_E!R15</f>
        <v>0</v>
      </c>
      <c r="S15" s="30">
        <f>FC_TRA_DNAVI_DCS_E!S15+FC_TRA_DNAVI_IWW_E!S15</f>
        <v>0</v>
      </c>
      <c r="T15" s="30">
        <f>FC_TRA_DNAVI_DCS_E!T15+FC_TRA_DNAVI_IWW_E!T15</f>
        <v>0</v>
      </c>
      <c r="U15" s="30">
        <f>FC_TRA_DNAVI_DCS_E!U15+FC_TRA_DNAVI_IWW_E!U15</f>
        <v>0</v>
      </c>
      <c r="V15" s="30">
        <f>FC_TRA_DNAVI_DCS_E!V15+FC_TRA_DNAVI_IWW_E!V15</f>
        <v>0</v>
      </c>
      <c r="W15" s="30">
        <f>FC_TRA_DNAVI_DCS_E!W15+FC_TRA_DNAVI_IWW_E!W15</f>
        <v>0</v>
      </c>
      <c r="X15" s="30">
        <f>FC_TRA_DNAVI_DCS_E!X15+FC_TRA_DNAVI_IWW_E!X15</f>
        <v>0</v>
      </c>
    </row>
    <row r="16" spans="1:24" ht="11.25" customHeight="1" x14ac:dyDescent="0.2">
      <c r="A16" s="39" t="s">
        <v>23</v>
      </c>
      <c r="B16" s="23" t="s">
        <v>24</v>
      </c>
      <c r="C16" s="30">
        <f>FC_TRA_DNAVI_DCS_E!C16+FC_TRA_DNAVI_IWW_E!C16</f>
        <v>0</v>
      </c>
      <c r="D16" s="30">
        <f>FC_TRA_DNAVI_DCS_E!D16+FC_TRA_DNAVI_IWW_E!D16</f>
        <v>0</v>
      </c>
      <c r="E16" s="30">
        <f>FC_TRA_DNAVI_DCS_E!E16+FC_TRA_DNAVI_IWW_E!E16</f>
        <v>0</v>
      </c>
      <c r="F16" s="30">
        <f>FC_TRA_DNAVI_DCS_E!F16+FC_TRA_DNAVI_IWW_E!F16</f>
        <v>0</v>
      </c>
      <c r="G16" s="30">
        <f>FC_TRA_DNAVI_DCS_E!G16+FC_TRA_DNAVI_IWW_E!G16</f>
        <v>0</v>
      </c>
      <c r="H16" s="30">
        <f>FC_TRA_DNAVI_DCS_E!H16+FC_TRA_DNAVI_IWW_E!H16</f>
        <v>0</v>
      </c>
      <c r="I16" s="30">
        <f>FC_TRA_DNAVI_DCS_E!I16+FC_TRA_DNAVI_IWW_E!I16</f>
        <v>0</v>
      </c>
      <c r="J16" s="30">
        <f>FC_TRA_DNAVI_DCS_E!J16+FC_TRA_DNAVI_IWW_E!J16</f>
        <v>0</v>
      </c>
      <c r="K16" s="30">
        <f>FC_TRA_DNAVI_DCS_E!K16+FC_TRA_DNAVI_IWW_E!K16</f>
        <v>0</v>
      </c>
      <c r="L16" s="30">
        <f>FC_TRA_DNAVI_DCS_E!L16+FC_TRA_DNAVI_IWW_E!L16</f>
        <v>0</v>
      </c>
      <c r="M16" s="30">
        <f>FC_TRA_DNAVI_DCS_E!M16+FC_TRA_DNAVI_IWW_E!M16</f>
        <v>0</v>
      </c>
      <c r="N16" s="30">
        <f>FC_TRA_DNAVI_DCS_E!N16+FC_TRA_DNAVI_IWW_E!N16</f>
        <v>0</v>
      </c>
      <c r="O16" s="30">
        <f>FC_TRA_DNAVI_DCS_E!O16+FC_TRA_DNAVI_IWW_E!O16</f>
        <v>0</v>
      </c>
      <c r="P16" s="30">
        <f>FC_TRA_DNAVI_DCS_E!P16+FC_TRA_DNAVI_IWW_E!P16</f>
        <v>0</v>
      </c>
      <c r="Q16" s="30">
        <f>FC_TRA_DNAVI_DCS_E!Q16+FC_TRA_DNAVI_IWW_E!Q16</f>
        <v>0</v>
      </c>
      <c r="R16" s="30">
        <f>FC_TRA_DNAVI_DCS_E!R16+FC_TRA_DNAVI_IWW_E!R16</f>
        <v>0</v>
      </c>
      <c r="S16" s="30">
        <f>FC_TRA_DNAVI_DCS_E!S16+FC_TRA_DNAVI_IWW_E!S16</f>
        <v>0</v>
      </c>
      <c r="T16" s="30">
        <f>FC_TRA_DNAVI_DCS_E!T16+FC_TRA_DNAVI_IWW_E!T16</f>
        <v>0</v>
      </c>
      <c r="U16" s="30">
        <f>FC_TRA_DNAVI_DCS_E!U16+FC_TRA_DNAVI_IWW_E!U16</f>
        <v>0</v>
      </c>
      <c r="V16" s="30">
        <f>FC_TRA_DNAVI_DCS_E!V16+FC_TRA_DNAVI_IWW_E!V16</f>
        <v>0</v>
      </c>
      <c r="W16" s="30">
        <f>FC_TRA_DNAVI_DCS_E!W16+FC_TRA_DNAVI_IWW_E!W16</f>
        <v>0</v>
      </c>
      <c r="X16" s="30">
        <f>FC_TRA_DNAVI_DCS_E!X16+FC_TRA_DNAVI_IWW_E!X16</f>
        <v>0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:V17" si="10">SUM(C18:C21)</f>
        <v>0</v>
      </c>
      <c r="D17" s="31">
        <f t="shared" si="10"/>
        <v>0</v>
      </c>
      <c r="E17" s="31">
        <f t="shared" si="10"/>
        <v>0</v>
      </c>
      <c r="F17" s="31">
        <f t="shared" si="10"/>
        <v>0</v>
      </c>
      <c r="G17" s="31">
        <f t="shared" si="10"/>
        <v>0</v>
      </c>
      <c r="H17" s="31">
        <f t="shared" si="10"/>
        <v>0</v>
      </c>
      <c r="I17" s="31">
        <f t="shared" si="10"/>
        <v>0</v>
      </c>
      <c r="J17" s="31">
        <f t="shared" si="10"/>
        <v>0</v>
      </c>
      <c r="K17" s="31">
        <f t="shared" si="10"/>
        <v>0</v>
      </c>
      <c r="L17" s="31">
        <f t="shared" si="10"/>
        <v>0</v>
      </c>
      <c r="M17" s="31">
        <f t="shared" si="10"/>
        <v>0</v>
      </c>
      <c r="N17" s="31">
        <f t="shared" si="10"/>
        <v>0</v>
      </c>
      <c r="O17" s="31">
        <f t="shared" si="10"/>
        <v>0</v>
      </c>
      <c r="P17" s="31">
        <f t="shared" si="10"/>
        <v>0</v>
      </c>
      <c r="Q17" s="31">
        <f t="shared" si="10"/>
        <v>0</v>
      </c>
      <c r="R17" s="31">
        <f t="shared" si="10"/>
        <v>0</v>
      </c>
      <c r="S17" s="31">
        <f t="shared" si="10"/>
        <v>0</v>
      </c>
      <c r="T17" s="31">
        <f t="shared" si="10"/>
        <v>0</v>
      </c>
      <c r="U17" s="31">
        <f t="shared" si="10"/>
        <v>0</v>
      </c>
      <c r="V17" s="31">
        <f t="shared" si="10"/>
        <v>0</v>
      </c>
      <c r="W17" s="31">
        <f t="shared" ref="W17:X17" si="11">SUM(W18:W21)</f>
        <v>0</v>
      </c>
      <c r="X17" s="31">
        <f t="shared" si="11"/>
        <v>0</v>
      </c>
    </row>
    <row r="18" spans="1:24" ht="11.25" customHeight="1" x14ac:dyDescent="0.2">
      <c r="A18" s="22" t="s">
        <v>27</v>
      </c>
      <c r="B18" s="23" t="s">
        <v>28</v>
      </c>
      <c r="C18" s="30">
        <f>FC_TRA_DNAVI_DCS_E!C18+FC_TRA_DNAVI_IWW_E!C18</f>
        <v>0</v>
      </c>
      <c r="D18" s="30">
        <f>FC_TRA_DNAVI_DCS_E!D18+FC_TRA_DNAVI_IWW_E!D18</f>
        <v>0</v>
      </c>
      <c r="E18" s="30">
        <f>FC_TRA_DNAVI_DCS_E!E18+FC_TRA_DNAVI_IWW_E!E18</f>
        <v>0</v>
      </c>
      <c r="F18" s="30">
        <f>FC_TRA_DNAVI_DCS_E!F18+FC_TRA_DNAVI_IWW_E!F18</f>
        <v>0</v>
      </c>
      <c r="G18" s="30">
        <f>FC_TRA_DNAVI_DCS_E!G18+FC_TRA_DNAVI_IWW_E!G18</f>
        <v>0</v>
      </c>
      <c r="H18" s="30">
        <f>FC_TRA_DNAVI_DCS_E!H18+FC_TRA_DNAVI_IWW_E!H18</f>
        <v>0</v>
      </c>
      <c r="I18" s="30">
        <f>FC_TRA_DNAVI_DCS_E!I18+FC_TRA_DNAVI_IWW_E!I18</f>
        <v>0</v>
      </c>
      <c r="J18" s="30">
        <f>FC_TRA_DNAVI_DCS_E!J18+FC_TRA_DNAVI_IWW_E!J18</f>
        <v>0</v>
      </c>
      <c r="K18" s="30">
        <f>FC_TRA_DNAVI_DCS_E!K18+FC_TRA_DNAVI_IWW_E!K18</f>
        <v>0</v>
      </c>
      <c r="L18" s="30">
        <f>FC_TRA_DNAVI_DCS_E!L18+FC_TRA_DNAVI_IWW_E!L18</f>
        <v>0</v>
      </c>
      <c r="M18" s="30">
        <f>FC_TRA_DNAVI_DCS_E!M18+FC_TRA_DNAVI_IWW_E!M18</f>
        <v>0</v>
      </c>
      <c r="N18" s="30">
        <f>FC_TRA_DNAVI_DCS_E!N18+FC_TRA_DNAVI_IWW_E!N18</f>
        <v>0</v>
      </c>
      <c r="O18" s="30">
        <f>FC_TRA_DNAVI_DCS_E!O18+FC_TRA_DNAVI_IWW_E!O18</f>
        <v>0</v>
      </c>
      <c r="P18" s="30">
        <f>FC_TRA_DNAVI_DCS_E!P18+FC_TRA_DNAVI_IWW_E!P18</f>
        <v>0</v>
      </c>
      <c r="Q18" s="30">
        <f>FC_TRA_DNAVI_DCS_E!Q18+FC_TRA_DNAVI_IWW_E!Q18</f>
        <v>0</v>
      </c>
      <c r="R18" s="30">
        <f>FC_TRA_DNAVI_DCS_E!R18+FC_TRA_DNAVI_IWW_E!R18</f>
        <v>0</v>
      </c>
      <c r="S18" s="30">
        <f>FC_TRA_DNAVI_DCS_E!S18+FC_TRA_DNAVI_IWW_E!S18</f>
        <v>0</v>
      </c>
      <c r="T18" s="30">
        <f>FC_TRA_DNAVI_DCS_E!T18+FC_TRA_DNAVI_IWW_E!T18</f>
        <v>0</v>
      </c>
      <c r="U18" s="30">
        <f>FC_TRA_DNAVI_DCS_E!U18+FC_TRA_DNAVI_IWW_E!U18</f>
        <v>0</v>
      </c>
      <c r="V18" s="30">
        <f>FC_TRA_DNAVI_DCS_E!V18+FC_TRA_DNAVI_IWW_E!V18</f>
        <v>0</v>
      </c>
      <c r="W18" s="30">
        <f>FC_TRA_DNAVI_DCS_E!W18+FC_TRA_DNAVI_IWW_E!W18</f>
        <v>0</v>
      </c>
      <c r="X18" s="30">
        <f>FC_TRA_DNAVI_DCS_E!X18+FC_TRA_DNAVI_IWW_E!X18</f>
        <v>0</v>
      </c>
    </row>
    <row r="19" spans="1:24" ht="11.25" customHeight="1" x14ac:dyDescent="0.2">
      <c r="A19" s="22" t="s">
        <v>29</v>
      </c>
      <c r="B19" s="23" t="s">
        <v>30</v>
      </c>
      <c r="C19" s="30">
        <f>FC_TRA_DNAVI_DCS_E!C19+FC_TRA_DNAVI_IWW_E!C19</f>
        <v>0</v>
      </c>
      <c r="D19" s="30">
        <f>FC_TRA_DNAVI_DCS_E!D19+FC_TRA_DNAVI_IWW_E!D19</f>
        <v>0</v>
      </c>
      <c r="E19" s="30">
        <f>FC_TRA_DNAVI_DCS_E!E19+FC_TRA_DNAVI_IWW_E!E19</f>
        <v>0</v>
      </c>
      <c r="F19" s="30">
        <f>FC_TRA_DNAVI_DCS_E!F19+FC_TRA_DNAVI_IWW_E!F19</f>
        <v>0</v>
      </c>
      <c r="G19" s="30">
        <f>FC_TRA_DNAVI_DCS_E!G19+FC_TRA_DNAVI_IWW_E!G19</f>
        <v>0</v>
      </c>
      <c r="H19" s="30">
        <f>FC_TRA_DNAVI_DCS_E!H19+FC_TRA_DNAVI_IWW_E!H19</f>
        <v>0</v>
      </c>
      <c r="I19" s="30">
        <f>FC_TRA_DNAVI_DCS_E!I19+FC_TRA_DNAVI_IWW_E!I19</f>
        <v>0</v>
      </c>
      <c r="J19" s="30">
        <f>FC_TRA_DNAVI_DCS_E!J19+FC_TRA_DNAVI_IWW_E!J19</f>
        <v>0</v>
      </c>
      <c r="K19" s="30">
        <f>FC_TRA_DNAVI_DCS_E!K19+FC_TRA_DNAVI_IWW_E!K19</f>
        <v>0</v>
      </c>
      <c r="L19" s="30">
        <f>FC_TRA_DNAVI_DCS_E!L19+FC_TRA_DNAVI_IWW_E!L19</f>
        <v>0</v>
      </c>
      <c r="M19" s="30">
        <f>FC_TRA_DNAVI_DCS_E!M19+FC_TRA_DNAVI_IWW_E!M19</f>
        <v>0</v>
      </c>
      <c r="N19" s="30">
        <f>FC_TRA_DNAVI_DCS_E!N19+FC_TRA_DNAVI_IWW_E!N19</f>
        <v>0</v>
      </c>
      <c r="O19" s="30">
        <f>FC_TRA_DNAVI_DCS_E!O19+FC_TRA_DNAVI_IWW_E!O19</f>
        <v>0</v>
      </c>
      <c r="P19" s="30">
        <f>FC_TRA_DNAVI_DCS_E!P19+FC_TRA_DNAVI_IWW_E!P19</f>
        <v>0</v>
      </c>
      <c r="Q19" s="30">
        <f>FC_TRA_DNAVI_DCS_E!Q19+FC_TRA_DNAVI_IWW_E!Q19</f>
        <v>0</v>
      </c>
      <c r="R19" s="30">
        <f>FC_TRA_DNAVI_DCS_E!R19+FC_TRA_DNAVI_IWW_E!R19</f>
        <v>0</v>
      </c>
      <c r="S19" s="30">
        <f>FC_TRA_DNAVI_DCS_E!S19+FC_TRA_DNAVI_IWW_E!S19</f>
        <v>0</v>
      </c>
      <c r="T19" s="30">
        <f>FC_TRA_DNAVI_DCS_E!T19+FC_TRA_DNAVI_IWW_E!T19</f>
        <v>0</v>
      </c>
      <c r="U19" s="30">
        <f>FC_TRA_DNAVI_DCS_E!U19+FC_TRA_DNAVI_IWW_E!U19</f>
        <v>0</v>
      </c>
      <c r="V19" s="30">
        <f>FC_TRA_DNAVI_DCS_E!V19+FC_TRA_DNAVI_IWW_E!V19</f>
        <v>0</v>
      </c>
      <c r="W19" s="30">
        <f>FC_TRA_DNAVI_DCS_E!W19+FC_TRA_DNAVI_IWW_E!W19</f>
        <v>0</v>
      </c>
      <c r="X19" s="30">
        <f>FC_TRA_DNAVI_DCS_E!X19+FC_TRA_DNAVI_IWW_E!X19</f>
        <v>0</v>
      </c>
    </row>
    <row r="20" spans="1:24" ht="11.25" customHeight="1" x14ac:dyDescent="0.2">
      <c r="A20" s="22" t="s">
        <v>31</v>
      </c>
      <c r="B20" s="23" t="s">
        <v>32</v>
      </c>
      <c r="C20" s="30">
        <f>FC_TRA_DNAVI_DCS_E!C20+FC_TRA_DNAVI_IWW_E!C20</f>
        <v>0</v>
      </c>
      <c r="D20" s="30">
        <f>FC_TRA_DNAVI_DCS_E!D20+FC_TRA_DNAVI_IWW_E!D20</f>
        <v>0</v>
      </c>
      <c r="E20" s="30">
        <f>FC_TRA_DNAVI_DCS_E!E20+FC_TRA_DNAVI_IWW_E!E20</f>
        <v>0</v>
      </c>
      <c r="F20" s="30">
        <f>FC_TRA_DNAVI_DCS_E!F20+FC_TRA_DNAVI_IWW_E!F20</f>
        <v>0</v>
      </c>
      <c r="G20" s="30">
        <f>FC_TRA_DNAVI_DCS_E!G20+FC_TRA_DNAVI_IWW_E!G20</f>
        <v>0</v>
      </c>
      <c r="H20" s="30">
        <f>FC_TRA_DNAVI_DCS_E!H20+FC_TRA_DNAVI_IWW_E!H20</f>
        <v>0</v>
      </c>
      <c r="I20" s="30">
        <f>FC_TRA_DNAVI_DCS_E!I20+FC_TRA_DNAVI_IWW_E!I20</f>
        <v>0</v>
      </c>
      <c r="J20" s="30">
        <f>FC_TRA_DNAVI_DCS_E!J20+FC_TRA_DNAVI_IWW_E!J20</f>
        <v>0</v>
      </c>
      <c r="K20" s="30">
        <f>FC_TRA_DNAVI_DCS_E!K20+FC_TRA_DNAVI_IWW_E!K20</f>
        <v>0</v>
      </c>
      <c r="L20" s="30">
        <f>FC_TRA_DNAVI_DCS_E!L20+FC_TRA_DNAVI_IWW_E!L20</f>
        <v>0</v>
      </c>
      <c r="M20" s="30">
        <f>FC_TRA_DNAVI_DCS_E!M20+FC_TRA_DNAVI_IWW_E!M20</f>
        <v>0</v>
      </c>
      <c r="N20" s="30">
        <f>FC_TRA_DNAVI_DCS_E!N20+FC_TRA_DNAVI_IWW_E!N20</f>
        <v>0</v>
      </c>
      <c r="O20" s="30">
        <f>FC_TRA_DNAVI_DCS_E!O20+FC_TRA_DNAVI_IWW_E!O20</f>
        <v>0</v>
      </c>
      <c r="P20" s="30">
        <f>FC_TRA_DNAVI_DCS_E!P20+FC_TRA_DNAVI_IWW_E!P20</f>
        <v>0</v>
      </c>
      <c r="Q20" s="30">
        <f>FC_TRA_DNAVI_DCS_E!Q20+FC_TRA_DNAVI_IWW_E!Q20</f>
        <v>0</v>
      </c>
      <c r="R20" s="30">
        <f>FC_TRA_DNAVI_DCS_E!R20+FC_TRA_DNAVI_IWW_E!R20</f>
        <v>0</v>
      </c>
      <c r="S20" s="30">
        <f>FC_TRA_DNAVI_DCS_E!S20+FC_TRA_DNAVI_IWW_E!S20</f>
        <v>0</v>
      </c>
      <c r="T20" s="30">
        <f>FC_TRA_DNAVI_DCS_E!T20+FC_TRA_DNAVI_IWW_E!T20</f>
        <v>0</v>
      </c>
      <c r="U20" s="30">
        <f>FC_TRA_DNAVI_DCS_E!U20+FC_TRA_DNAVI_IWW_E!U20</f>
        <v>0</v>
      </c>
      <c r="V20" s="30">
        <f>FC_TRA_DNAVI_DCS_E!V20+FC_TRA_DNAVI_IWW_E!V20</f>
        <v>0</v>
      </c>
      <c r="W20" s="30">
        <f>FC_TRA_DNAVI_DCS_E!W20+FC_TRA_DNAVI_IWW_E!W20</f>
        <v>0</v>
      </c>
      <c r="X20" s="30">
        <f>FC_TRA_DNAVI_DCS_E!X20+FC_TRA_DNAVI_IWW_E!X20</f>
        <v>0</v>
      </c>
    </row>
    <row r="21" spans="1:24" ht="11.25" customHeight="1" x14ac:dyDescent="0.2">
      <c r="A21" s="22" t="s">
        <v>33</v>
      </c>
      <c r="B21" s="23" t="s">
        <v>34</v>
      </c>
      <c r="C21" s="30">
        <f>FC_TRA_DNAVI_DCS_E!C21+FC_TRA_DNAVI_IWW_E!C21</f>
        <v>0</v>
      </c>
      <c r="D21" s="30">
        <f>FC_TRA_DNAVI_DCS_E!D21+FC_TRA_DNAVI_IWW_E!D21</f>
        <v>0</v>
      </c>
      <c r="E21" s="30">
        <f>FC_TRA_DNAVI_DCS_E!E21+FC_TRA_DNAVI_IWW_E!E21</f>
        <v>0</v>
      </c>
      <c r="F21" s="30">
        <f>FC_TRA_DNAVI_DCS_E!F21+FC_TRA_DNAVI_IWW_E!F21</f>
        <v>0</v>
      </c>
      <c r="G21" s="30">
        <f>FC_TRA_DNAVI_DCS_E!G21+FC_TRA_DNAVI_IWW_E!G21</f>
        <v>0</v>
      </c>
      <c r="H21" s="30">
        <f>FC_TRA_DNAVI_DCS_E!H21+FC_TRA_DNAVI_IWW_E!H21</f>
        <v>0</v>
      </c>
      <c r="I21" s="30">
        <f>FC_TRA_DNAVI_DCS_E!I21+FC_TRA_DNAVI_IWW_E!I21</f>
        <v>0</v>
      </c>
      <c r="J21" s="30">
        <f>FC_TRA_DNAVI_DCS_E!J21+FC_TRA_DNAVI_IWW_E!J21</f>
        <v>0</v>
      </c>
      <c r="K21" s="30">
        <f>FC_TRA_DNAVI_DCS_E!K21+FC_TRA_DNAVI_IWW_E!K21</f>
        <v>0</v>
      </c>
      <c r="L21" s="30">
        <f>FC_TRA_DNAVI_DCS_E!L21+FC_TRA_DNAVI_IWW_E!L21</f>
        <v>0</v>
      </c>
      <c r="M21" s="30">
        <f>FC_TRA_DNAVI_DCS_E!M21+FC_TRA_DNAVI_IWW_E!M21</f>
        <v>0</v>
      </c>
      <c r="N21" s="30">
        <f>FC_TRA_DNAVI_DCS_E!N21+FC_TRA_DNAVI_IWW_E!N21</f>
        <v>0</v>
      </c>
      <c r="O21" s="30">
        <f>FC_TRA_DNAVI_DCS_E!O21+FC_TRA_DNAVI_IWW_E!O21</f>
        <v>0</v>
      </c>
      <c r="P21" s="30">
        <f>FC_TRA_DNAVI_DCS_E!P21+FC_TRA_DNAVI_IWW_E!P21</f>
        <v>0</v>
      </c>
      <c r="Q21" s="30">
        <f>FC_TRA_DNAVI_DCS_E!Q21+FC_TRA_DNAVI_IWW_E!Q21</f>
        <v>0</v>
      </c>
      <c r="R21" s="30">
        <f>FC_TRA_DNAVI_DCS_E!R21+FC_TRA_DNAVI_IWW_E!R21</f>
        <v>0</v>
      </c>
      <c r="S21" s="30">
        <f>FC_TRA_DNAVI_DCS_E!S21+FC_TRA_DNAVI_IWW_E!S21</f>
        <v>0</v>
      </c>
      <c r="T21" s="30">
        <f>FC_TRA_DNAVI_DCS_E!T21+FC_TRA_DNAVI_IWW_E!T21</f>
        <v>0</v>
      </c>
      <c r="U21" s="30">
        <f>FC_TRA_DNAVI_DCS_E!U21+FC_TRA_DNAVI_IWW_E!U21</f>
        <v>0</v>
      </c>
      <c r="V21" s="30">
        <f>FC_TRA_DNAVI_DCS_E!V21+FC_TRA_DNAVI_IWW_E!V21</f>
        <v>0</v>
      </c>
      <c r="W21" s="30">
        <f>FC_TRA_DNAVI_DCS_E!W21+FC_TRA_DNAVI_IWW_E!W21</f>
        <v>0</v>
      </c>
      <c r="X21" s="30">
        <f>FC_TRA_DNAVI_DCS_E!X21+FC_TRA_DNAVI_IWW_E!X21</f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:V22" si="12">SUM(C23:C24)</f>
        <v>0</v>
      </c>
      <c r="D22" s="31">
        <f t="shared" si="12"/>
        <v>0</v>
      </c>
      <c r="E22" s="31">
        <f t="shared" si="12"/>
        <v>0</v>
      </c>
      <c r="F22" s="31">
        <f t="shared" si="12"/>
        <v>0</v>
      </c>
      <c r="G22" s="31">
        <f t="shared" si="12"/>
        <v>0</v>
      </c>
      <c r="H22" s="31">
        <f t="shared" si="12"/>
        <v>0</v>
      </c>
      <c r="I22" s="31">
        <f t="shared" si="12"/>
        <v>0</v>
      </c>
      <c r="J22" s="31">
        <f t="shared" si="12"/>
        <v>0</v>
      </c>
      <c r="K22" s="31">
        <f t="shared" si="12"/>
        <v>0</v>
      </c>
      <c r="L22" s="31">
        <f t="shared" si="12"/>
        <v>0</v>
      </c>
      <c r="M22" s="31">
        <f t="shared" si="12"/>
        <v>0</v>
      </c>
      <c r="N22" s="31">
        <f t="shared" si="12"/>
        <v>0</v>
      </c>
      <c r="O22" s="31">
        <f t="shared" si="12"/>
        <v>0</v>
      </c>
      <c r="P22" s="31">
        <f t="shared" si="12"/>
        <v>0</v>
      </c>
      <c r="Q22" s="31">
        <f t="shared" si="12"/>
        <v>0</v>
      </c>
      <c r="R22" s="31">
        <f t="shared" si="12"/>
        <v>0</v>
      </c>
      <c r="S22" s="31">
        <f t="shared" si="12"/>
        <v>0</v>
      </c>
      <c r="T22" s="31">
        <f t="shared" si="12"/>
        <v>0</v>
      </c>
      <c r="U22" s="31">
        <f t="shared" si="12"/>
        <v>0</v>
      </c>
      <c r="V22" s="31">
        <f t="shared" si="12"/>
        <v>0</v>
      </c>
      <c r="W22" s="31">
        <f t="shared" ref="W22:X22" si="13">SUM(W23:W24)</f>
        <v>0</v>
      </c>
      <c r="X22" s="31">
        <f t="shared" si="13"/>
        <v>0</v>
      </c>
    </row>
    <row r="23" spans="1:24" ht="11.25" customHeight="1" x14ac:dyDescent="0.2">
      <c r="A23" s="22" t="s">
        <v>37</v>
      </c>
      <c r="B23" s="23" t="s">
        <v>38</v>
      </c>
      <c r="C23" s="30">
        <f>FC_TRA_DNAVI_DCS_E!C23+FC_TRA_DNAVI_IWW_E!C23</f>
        <v>0</v>
      </c>
      <c r="D23" s="30">
        <f>FC_TRA_DNAVI_DCS_E!D23+FC_TRA_DNAVI_IWW_E!D23</f>
        <v>0</v>
      </c>
      <c r="E23" s="30">
        <f>FC_TRA_DNAVI_DCS_E!E23+FC_TRA_DNAVI_IWW_E!E23</f>
        <v>0</v>
      </c>
      <c r="F23" s="30">
        <f>FC_TRA_DNAVI_DCS_E!F23+FC_TRA_DNAVI_IWW_E!F23</f>
        <v>0</v>
      </c>
      <c r="G23" s="30">
        <f>FC_TRA_DNAVI_DCS_E!G23+FC_TRA_DNAVI_IWW_E!G23</f>
        <v>0</v>
      </c>
      <c r="H23" s="30">
        <f>FC_TRA_DNAVI_DCS_E!H23+FC_TRA_DNAVI_IWW_E!H23</f>
        <v>0</v>
      </c>
      <c r="I23" s="30">
        <f>FC_TRA_DNAVI_DCS_E!I23+FC_TRA_DNAVI_IWW_E!I23</f>
        <v>0</v>
      </c>
      <c r="J23" s="30">
        <f>FC_TRA_DNAVI_DCS_E!J23+FC_TRA_DNAVI_IWW_E!J23</f>
        <v>0</v>
      </c>
      <c r="K23" s="30">
        <f>FC_TRA_DNAVI_DCS_E!K23+FC_TRA_DNAVI_IWW_E!K23</f>
        <v>0</v>
      </c>
      <c r="L23" s="30">
        <f>FC_TRA_DNAVI_DCS_E!L23+FC_TRA_DNAVI_IWW_E!L23</f>
        <v>0</v>
      </c>
      <c r="M23" s="30">
        <f>FC_TRA_DNAVI_DCS_E!M23+FC_TRA_DNAVI_IWW_E!M23</f>
        <v>0</v>
      </c>
      <c r="N23" s="30">
        <f>FC_TRA_DNAVI_DCS_E!N23+FC_TRA_DNAVI_IWW_E!N23</f>
        <v>0</v>
      </c>
      <c r="O23" s="30">
        <f>FC_TRA_DNAVI_DCS_E!O23+FC_TRA_DNAVI_IWW_E!O23</f>
        <v>0</v>
      </c>
      <c r="P23" s="30">
        <f>FC_TRA_DNAVI_DCS_E!P23+FC_TRA_DNAVI_IWW_E!P23</f>
        <v>0</v>
      </c>
      <c r="Q23" s="30">
        <f>FC_TRA_DNAVI_DCS_E!Q23+FC_TRA_DNAVI_IWW_E!Q23</f>
        <v>0</v>
      </c>
      <c r="R23" s="30">
        <f>FC_TRA_DNAVI_DCS_E!R23+FC_TRA_DNAVI_IWW_E!R23</f>
        <v>0</v>
      </c>
      <c r="S23" s="30">
        <f>FC_TRA_DNAVI_DCS_E!S23+FC_TRA_DNAVI_IWW_E!S23</f>
        <v>0</v>
      </c>
      <c r="T23" s="30">
        <f>FC_TRA_DNAVI_DCS_E!T23+FC_TRA_DNAVI_IWW_E!T23</f>
        <v>0</v>
      </c>
      <c r="U23" s="30">
        <f>FC_TRA_DNAVI_DCS_E!U23+FC_TRA_DNAVI_IWW_E!U23</f>
        <v>0</v>
      </c>
      <c r="V23" s="30">
        <f>FC_TRA_DNAVI_DCS_E!V23+FC_TRA_DNAVI_IWW_E!V23</f>
        <v>0</v>
      </c>
      <c r="W23" s="30">
        <f>FC_TRA_DNAVI_DCS_E!W23+FC_TRA_DNAVI_IWW_E!W23</f>
        <v>0</v>
      </c>
      <c r="X23" s="30">
        <f>FC_TRA_DNAVI_DCS_E!X23+FC_TRA_DNAVI_IWW_E!X23</f>
        <v>0</v>
      </c>
    </row>
    <row r="24" spans="1:24" ht="11.25" customHeight="1" x14ac:dyDescent="0.2">
      <c r="A24" s="22" t="s">
        <v>39</v>
      </c>
      <c r="B24" s="23" t="s">
        <v>40</v>
      </c>
      <c r="C24" s="30">
        <f>FC_TRA_DNAVI_DCS_E!C24+FC_TRA_DNAVI_IWW_E!C24</f>
        <v>0</v>
      </c>
      <c r="D24" s="30">
        <f>FC_TRA_DNAVI_DCS_E!D24+FC_TRA_DNAVI_IWW_E!D24</f>
        <v>0</v>
      </c>
      <c r="E24" s="30">
        <f>FC_TRA_DNAVI_DCS_E!E24+FC_TRA_DNAVI_IWW_E!E24</f>
        <v>0</v>
      </c>
      <c r="F24" s="30">
        <f>FC_TRA_DNAVI_DCS_E!F24+FC_TRA_DNAVI_IWW_E!F24</f>
        <v>0</v>
      </c>
      <c r="G24" s="30">
        <f>FC_TRA_DNAVI_DCS_E!G24+FC_TRA_DNAVI_IWW_E!G24</f>
        <v>0</v>
      </c>
      <c r="H24" s="30">
        <f>FC_TRA_DNAVI_DCS_E!H24+FC_TRA_DNAVI_IWW_E!H24</f>
        <v>0</v>
      </c>
      <c r="I24" s="30">
        <f>FC_TRA_DNAVI_DCS_E!I24+FC_TRA_DNAVI_IWW_E!I24</f>
        <v>0</v>
      </c>
      <c r="J24" s="30">
        <f>FC_TRA_DNAVI_DCS_E!J24+FC_TRA_DNAVI_IWW_E!J24</f>
        <v>0</v>
      </c>
      <c r="K24" s="30">
        <f>FC_TRA_DNAVI_DCS_E!K24+FC_TRA_DNAVI_IWW_E!K24</f>
        <v>0</v>
      </c>
      <c r="L24" s="30">
        <f>FC_TRA_DNAVI_DCS_E!L24+FC_TRA_DNAVI_IWW_E!L24</f>
        <v>0</v>
      </c>
      <c r="M24" s="30">
        <f>FC_TRA_DNAVI_DCS_E!M24+FC_TRA_DNAVI_IWW_E!M24</f>
        <v>0</v>
      </c>
      <c r="N24" s="30">
        <f>FC_TRA_DNAVI_DCS_E!N24+FC_TRA_DNAVI_IWW_E!N24</f>
        <v>0</v>
      </c>
      <c r="O24" s="30">
        <f>FC_TRA_DNAVI_DCS_E!O24+FC_TRA_DNAVI_IWW_E!O24</f>
        <v>0</v>
      </c>
      <c r="P24" s="30">
        <f>FC_TRA_DNAVI_DCS_E!P24+FC_TRA_DNAVI_IWW_E!P24</f>
        <v>0</v>
      </c>
      <c r="Q24" s="30">
        <f>FC_TRA_DNAVI_DCS_E!Q24+FC_TRA_DNAVI_IWW_E!Q24</f>
        <v>0</v>
      </c>
      <c r="R24" s="30">
        <f>FC_TRA_DNAVI_DCS_E!R24+FC_TRA_DNAVI_IWW_E!R24</f>
        <v>0</v>
      </c>
      <c r="S24" s="30">
        <f>FC_TRA_DNAVI_DCS_E!S24+FC_TRA_DNAVI_IWW_E!S24</f>
        <v>0</v>
      </c>
      <c r="T24" s="30">
        <f>FC_TRA_DNAVI_DCS_E!T24+FC_TRA_DNAVI_IWW_E!T24</f>
        <v>0</v>
      </c>
      <c r="U24" s="30">
        <f>FC_TRA_DNAVI_DCS_E!U24+FC_TRA_DNAVI_IWW_E!U24</f>
        <v>0</v>
      </c>
      <c r="V24" s="30">
        <f>FC_TRA_DNAVI_DCS_E!V24+FC_TRA_DNAVI_IWW_E!V24</f>
        <v>0</v>
      </c>
      <c r="W24" s="30">
        <f>FC_TRA_DNAVI_DCS_E!W24+FC_TRA_DNAVI_IWW_E!W24</f>
        <v>0</v>
      </c>
      <c r="X24" s="30">
        <f>FC_TRA_DNAVI_DCS_E!X24+FC_TRA_DNAVI_IWW_E!X24</f>
        <v>0</v>
      </c>
    </row>
    <row r="25" spans="1:24" ht="11.25" customHeight="1" x14ac:dyDescent="0.2">
      <c r="A25" s="24" t="s">
        <v>41</v>
      </c>
      <c r="B25" s="25" t="s">
        <v>42</v>
      </c>
      <c r="C25" s="31">
        <f>FC_TRA_DNAVI_DCS_E!C25+FC_TRA_DNAVI_IWW_E!C25</f>
        <v>0</v>
      </c>
      <c r="D25" s="31">
        <f>FC_TRA_DNAVI_DCS_E!D25+FC_TRA_DNAVI_IWW_E!D25</f>
        <v>0</v>
      </c>
      <c r="E25" s="31">
        <f>FC_TRA_DNAVI_DCS_E!E25+FC_TRA_DNAVI_IWW_E!E25</f>
        <v>0</v>
      </c>
      <c r="F25" s="31">
        <f>FC_TRA_DNAVI_DCS_E!F25+FC_TRA_DNAVI_IWW_E!F25</f>
        <v>0</v>
      </c>
      <c r="G25" s="31">
        <f>FC_TRA_DNAVI_DCS_E!G25+FC_TRA_DNAVI_IWW_E!G25</f>
        <v>0</v>
      </c>
      <c r="H25" s="31">
        <f>FC_TRA_DNAVI_DCS_E!H25+FC_TRA_DNAVI_IWW_E!H25</f>
        <v>0</v>
      </c>
      <c r="I25" s="31">
        <f>FC_TRA_DNAVI_DCS_E!I25+FC_TRA_DNAVI_IWW_E!I25</f>
        <v>0</v>
      </c>
      <c r="J25" s="31">
        <f>FC_TRA_DNAVI_DCS_E!J25+FC_TRA_DNAVI_IWW_E!J25</f>
        <v>0</v>
      </c>
      <c r="K25" s="31">
        <f>FC_TRA_DNAVI_DCS_E!K25+FC_TRA_DNAVI_IWW_E!K25</f>
        <v>0</v>
      </c>
      <c r="L25" s="31">
        <f>FC_TRA_DNAVI_DCS_E!L25+FC_TRA_DNAVI_IWW_E!L25</f>
        <v>0</v>
      </c>
      <c r="M25" s="31">
        <f>FC_TRA_DNAVI_DCS_E!M25+FC_TRA_DNAVI_IWW_E!M25</f>
        <v>0</v>
      </c>
      <c r="N25" s="31">
        <f>FC_TRA_DNAVI_DCS_E!N25+FC_TRA_DNAVI_IWW_E!N25</f>
        <v>0</v>
      </c>
      <c r="O25" s="31">
        <f>FC_TRA_DNAVI_DCS_E!O25+FC_TRA_DNAVI_IWW_E!O25</f>
        <v>0</v>
      </c>
      <c r="P25" s="31">
        <f>FC_TRA_DNAVI_DCS_E!P25+FC_TRA_DNAVI_IWW_E!P25</f>
        <v>0</v>
      </c>
      <c r="Q25" s="31">
        <f>FC_TRA_DNAVI_DCS_E!Q25+FC_TRA_DNAVI_IWW_E!Q25</f>
        <v>0</v>
      </c>
      <c r="R25" s="31">
        <f>FC_TRA_DNAVI_DCS_E!R25+FC_TRA_DNAVI_IWW_E!R25</f>
        <v>0</v>
      </c>
      <c r="S25" s="31">
        <f>FC_TRA_DNAVI_DCS_E!S25+FC_TRA_DNAVI_IWW_E!S25</f>
        <v>0</v>
      </c>
      <c r="T25" s="31">
        <f>FC_TRA_DNAVI_DCS_E!T25+FC_TRA_DNAVI_IWW_E!T25</f>
        <v>0</v>
      </c>
      <c r="U25" s="31">
        <f>FC_TRA_DNAVI_DCS_E!U25+FC_TRA_DNAVI_IWW_E!U25</f>
        <v>0</v>
      </c>
      <c r="V25" s="31">
        <f>FC_TRA_DNAVI_DCS_E!V25+FC_TRA_DNAVI_IWW_E!V25</f>
        <v>0</v>
      </c>
      <c r="W25" s="31">
        <f>FC_TRA_DNAVI_DCS_E!W25+FC_TRA_DNAVI_IWW_E!W25</f>
        <v>0</v>
      </c>
      <c r="X25" s="31">
        <f>FC_TRA_DNAVI_DCS_E!X25+FC_TRA_DNAVI_IWW_E!X25</f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:V26" si="14">SUM(C27,C33)</f>
        <v>5265.3448099742036</v>
      </c>
      <c r="D26" s="31">
        <f t="shared" si="14"/>
        <v>5427.3796663800513</v>
      </c>
      <c r="E26" s="31">
        <f t="shared" si="14"/>
        <v>5376.4629809888211</v>
      </c>
      <c r="F26" s="31">
        <f t="shared" si="14"/>
        <v>5649.0462321582108</v>
      </c>
      <c r="G26" s="31">
        <f t="shared" si="14"/>
        <v>5747.7189939810833</v>
      </c>
      <c r="H26" s="31">
        <f t="shared" si="14"/>
        <v>5644.3219380911432</v>
      </c>
      <c r="I26" s="31">
        <f t="shared" si="14"/>
        <v>5769.4096276870168</v>
      </c>
      <c r="J26" s="31">
        <f t="shared" si="14"/>
        <v>5625.9517360275149</v>
      </c>
      <c r="K26" s="31">
        <f t="shared" si="14"/>
        <v>5545.5738056749778</v>
      </c>
      <c r="L26" s="31">
        <f t="shared" si="14"/>
        <v>5392.416592433362</v>
      </c>
      <c r="M26" s="31">
        <f t="shared" si="14"/>
        <v>5127.3093061049003</v>
      </c>
      <c r="N26" s="31">
        <f t="shared" si="14"/>
        <v>4602.8113018056747</v>
      </c>
      <c r="O26" s="31">
        <f t="shared" si="14"/>
        <v>4466.7162304385211</v>
      </c>
      <c r="P26" s="31">
        <f t="shared" si="14"/>
        <v>4062.6527076526218</v>
      </c>
      <c r="Q26" s="31">
        <f t="shared" si="14"/>
        <v>3768.8491977644026</v>
      </c>
      <c r="R26" s="31">
        <f t="shared" si="14"/>
        <v>4005.2713645743765</v>
      </c>
      <c r="S26" s="31">
        <f t="shared" si="14"/>
        <v>4153.4560429922603</v>
      </c>
      <c r="T26" s="31">
        <f t="shared" si="14"/>
        <v>4358.8593000859837</v>
      </c>
      <c r="U26" s="31">
        <f t="shared" si="14"/>
        <v>4222.063999140154</v>
      </c>
      <c r="V26" s="31">
        <f t="shared" si="14"/>
        <v>4276.6685288048147</v>
      </c>
      <c r="W26" s="31">
        <f t="shared" ref="W26:X26" si="15">SUM(W27,W33)</f>
        <v>3651.1456526225279</v>
      </c>
      <c r="X26" s="31">
        <f t="shared" si="15"/>
        <v>3956.0301736887354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:V27" si="16">SUM(C28:C32)</f>
        <v>0</v>
      </c>
      <c r="D27" s="42">
        <f t="shared" si="16"/>
        <v>0</v>
      </c>
      <c r="E27" s="42">
        <f t="shared" si="16"/>
        <v>0</v>
      </c>
      <c r="F27" s="42">
        <f t="shared" si="16"/>
        <v>0</v>
      </c>
      <c r="G27" s="42">
        <f t="shared" si="16"/>
        <v>0</v>
      </c>
      <c r="H27" s="42">
        <f t="shared" si="16"/>
        <v>0</v>
      </c>
      <c r="I27" s="42">
        <f t="shared" si="16"/>
        <v>0</v>
      </c>
      <c r="J27" s="42">
        <f t="shared" si="16"/>
        <v>0</v>
      </c>
      <c r="K27" s="42">
        <f t="shared" si="16"/>
        <v>0</v>
      </c>
      <c r="L27" s="42">
        <f t="shared" si="16"/>
        <v>0</v>
      </c>
      <c r="M27" s="42">
        <f t="shared" si="16"/>
        <v>0</v>
      </c>
      <c r="N27" s="42">
        <f t="shared" si="16"/>
        <v>0</v>
      </c>
      <c r="O27" s="42">
        <f t="shared" si="16"/>
        <v>0</v>
      </c>
      <c r="P27" s="42">
        <f t="shared" si="16"/>
        <v>0</v>
      </c>
      <c r="Q27" s="42">
        <f t="shared" si="16"/>
        <v>0</v>
      </c>
      <c r="R27" s="42">
        <f t="shared" si="16"/>
        <v>0</v>
      </c>
      <c r="S27" s="42">
        <f t="shared" si="16"/>
        <v>0</v>
      </c>
      <c r="T27" s="42">
        <f t="shared" si="16"/>
        <v>0</v>
      </c>
      <c r="U27" s="42">
        <f t="shared" si="16"/>
        <v>0</v>
      </c>
      <c r="V27" s="42">
        <f t="shared" si="16"/>
        <v>0</v>
      </c>
      <c r="W27" s="42">
        <f t="shared" ref="W27:X27" si="17">SUM(W28:W32)</f>
        <v>0</v>
      </c>
      <c r="X27" s="42">
        <f t="shared" si="17"/>
        <v>0</v>
      </c>
    </row>
    <row r="28" spans="1:24" ht="11.25" customHeight="1" x14ac:dyDescent="0.2">
      <c r="A28" s="39" t="s">
        <v>45</v>
      </c>
      <c r="B28" s="23" t="s">
        <v>46</v>
      </c>
      <c r="C28" s="30">
        <f>FC_TRA_DNAVI_DCS_E!C28+FC_TRA_DNAVI_IWW_E!C28</f>
        <v>0</v>
      </c>
      <c r="D28" s="30">
        <f>FC_TRA_DNAVI_DCS_E!D28+FC_TRA_DNAVI_IWW_E!D28</f>
        <v>0</v>
      </c>
      <c r="E28" s="30">
        <f>FC_TRA_DNAVI_DCS_E!E28+FC_TRA_DNAVI_IWW_E!E28</f>
        <v>0</v>
      </c>
      <c r="F28" s="30">
        <f>FC_TRA_DNAVI_DCS_E!F28+FC_TRA_DNAVI_IWW_E!F28</f>
        <v>0</v>
      </c>
      <c r="G28" s="30">
        <f>FC_TRA_DNAVI_DCS_E!G28+FC_TRA_DNAVI_IWW_E!G28</f>
        <v>0</v>
      </c>
      <c r="H28" s="30">
        <f>FC_TRA_DNAVI_DCS_E!H28+FC_TRA_DNAVI_IWW_E!H28</f>
        <v>0</v>
      </c>
      <c r="I28" s="30">
        <f>FC_TRA_DNAVI_DCS_E!I28+FC_TRA_DNAVI_IWW_E!I28</f>
        <v>0</v>
      </c>
      <c r="J28" s="30">
        <f>FC_TRA_DNAVI_DCS_E!J28+FC_TRA_DNAVI_IWW_E!J28</f>
        <v>0</v>
      </c>
      <c r="K28" s="30">
        <f>FC_TRA_DNAVI_DCS_E!K28+FC_TRA_DNAVI_IWW_E!K28</f>
        <v>0</v>
      </c>
      <c r="L28" s="30">
        <f>FC_TRA_DNAVI_DCS_E!L28+FC_TRA_DNAVI_IWW_E!L28</f>
        <v>0</v>
      </c>
      <c r="M28" s="30">
        <f>FC_TRA_DNAVI_DCS_E!M28+FC_TRA_DNAVI_IWW_E!M28</f>
        <v>0</v>
      </c>
      <c r="N28" s="30">
        <f>FC_TRA_DNAVI_DCS_E!N28+FC_TRA_DNAVI_IWW_E!N28</f>
        <v>0</v>
      </c>
      <c r="O28" s="30">
        <f>FC_TRA_DNAVI_DCS_E!O28+FC_TRA_DNAVI_IWW_E!O28</f>
        <v>0</v>
      </c>
      <c r="P28" s="30">
        <f>FC_TRA_DNAVI_DCS_E!P28+FC_TRA_DNAVI_IWW_E!P28</f>
        <v>0</v>
      </c>
      <c r="Q28" s="30">
        <f>FC_TRA_DNAVI_DCS_E!Q28+FC_TRA_DNAVI_IWW_E!Q28</f>
        <v>0</v>
      </c>
      <c r="R28" s="30">
        <f>FC_TRA_DNAVI_DCS_E!R28+FC_TRA_DNAVI_IWW_E!R28</f>
        <v>0</v>
      </c>
      <c r="S28" s="30">
        <f>FC_TRA_DNAVI_DCS_E!S28+FC_TRA_DNAVI_IWW_E!S28</f>
        <v>0</v>
      </c>
      <c r="T28" s="30">
        <f>FC_TRA_DNAVI_DCS_E!T28+FC_TRA_DNAVI_IWW_E!T28</f>
        <v>0</v>
      </c>
      <c r="U28" s="30">
        <f>FC_TRA_DNAVI_DCS_E!U28+FC_TRA_DNAVI_IWW_E!U28</f>
        <v>0</v>
      </c>
      <c r="V28" s="30">
        <f>FC_TRA_DNAVI_DCS_E!V28+FC_TRA_DNAVI_IWW_E!V28</f>
        <v>0</v>
      </c>
      <c r="W28" s="30">
        <f>FC_TRA_DNAVI_DCS_E!W28+FC_TRA_DNAVI_IWW_E!W28</f>
        <v>0</v>
      </c>
      <c r="X28" s="30">
        <f>FC_TRA_DNAVI_DCS_E!X28+FC_TRA_DNAVI_IWW_E!X28</f>
        <v>0</v>
      </c>
    </row>
    <row r="29" spans="1:24" ht="11.25" customHeight="1" x14ac:dyDescent="0.2">
      <c r="A29" s="39" t="s">
        <v>47</v>
      </c>
      <c r="B29" s="23" t="s">
        <v>48</v>
      </c>
      <c r="C29" s="30">
        <f>FC_TRA_DNAVI_DCS_E!C29+FC_TRA_DNAVI_IWW_E!C29</f>
        <v>0</v>
      </c>
      <c r="D29" s="30">
        <f>FC_TRA_DNAVI_DCS_E!D29+FC_TRA_DNAVI_IWW_E!D29</f>
        <v>0</v>
      </c>
      <c r="E29" s="30">
        <f>FC_TRA_DNAVI_DCS_E!E29+FC_TRA_DNAVI_IWW_E!E29</f>
        <v>0</v>
      </c>
      <c r="F29" s="30">
        <f>FC_TRA_DNAVI_DCS_E!F29+FC_TRA_DNAVI_IWW_E!F29</f>
        <v>0</v>
      </c>
      <c r="G29" s="30">
        <f>FC_TRA_DNAVI_DCS_E!G29+FC_TRA_DNAVI_IWW_E!G29</f>
        <v>0</v>
      </c>
      <c r="H29" s="30">
        <f>FC_TRA_DNAVI_DCS_E!H29+FC_TRA_DNAVI_IWW_E!H29</f>
        <v>0</v>
      </c>
      <c r="I29" s="30">
        <f>FC_TRA_DNAVI_DCS_E!I29+FC_TRA_DNAVI_IWW_E!I29</f>
        <v>0</v>
      </c>
      <c r="J29" s="30">
        <f>FC_TRA_DNAVI_DCS_E!J29+FC_TRA_DNAVI_IWW_E!J29</f>
        <v>0</v>
      </c>
      <c r="K29" s="30">
        <f>FC_TRA_DNAVI_DCS_E!K29+FC_TRA_DNAVI_IWW_E!K29</f>
        <v>0</v>
      </c>
      <c r="L29" s="30">
        <f>FC_TRA_DNAVI_DCS_E!L29+FC_TRA_DNAVI_IWW_E!L29</f>
        <v>0</v>
      </c>
      <c r="M29" s="30">
        <f>FC_TRA_DNAVI_DCS_E!M29+FC_TRA_DNAVI_IWW_E!M29</f>
        <v>0</v>
      </c>
      <c r="N29" s="30">
        <f>FC_TRA_DNAVI_DCS_E!N29+FC_TRA_DNAVI_IWW_E!N29</f>
        <v>0</v>
      </c>
      <c r="O29" s="30">
        <f>FC_TRA_DNAVI_DCS_E!O29+FC_TRA_DNAVI_IWW_E!O29</f>
        <v>0</v>
      </c>
      <c r="P29" s="30">
        <f>FC_TRA_DNAVI_DCS_E!P29+FC_TRA_DNAVI_IWW_E!P29</f>
        <v>0</v>
      </c>
      <c r="Q29" s="30">
        <f>FC_TRA_DNAVI_DCS_E!Q29+FC_TRA_DNAVI_IWW_E!Q29</f>
        <v>0</v>
      </c>
      <c r="R29" s="30">
        <f>FC_TRA_DNAVI_DCS_E!R29+FC_TRA_DNAVI_IWW_E!R29</f>
        <v>0</v>
      </c>
      <c r="S29" s="30">
        <f>FC_TRA_DNAVI_DCS_E!S29+FC_TRA_DNAVI_IWW_E!S29</f>
        <v>0</v>
      </c>
      <c r="T29" s="30">
        <f>FC_TRA_DNAVI_DCS_E!T29+FC_TRA_DNAVI_IWW_E!T29</f>
        <v>0</v>
      </c>
      <c r="U29" s="30">
        <f>FC_TRA_DNAVI_DCS_E!U29+FC_TRA_DNAVI_IWW_E!U29</f>
        <v>0</v>
      </c>
      <c r="V29" s="30">
        <f>FC_TRA_DNAVI_DCS_E!V29+FC_TRA_DNAVI_IWW_E!V29</f>
        <v>0</v>
      </c>
      <c r="W29" s="30">
        <f>FC_TRA_DNAVI_DCS_E!W29+FC_TRA_DNAVI_IWW_E!W29</f>
        <v>0</v>
      </c>
      <c r="X29" s="30">
        <f>FC_TRA_DNAVI_DCS_E!X29+FC_TRA_DNAVI_IWW_E!X29</f>
        <v>0</v>
      </c>
    </row>
    <row r="30" spans="1:24" ht="11.25" customHeight="1" x14ac:dyDescent="0.2">
      <c r="A30" s="39" t="s">
        <v>49</v>
      </c>
      <c r="B30" s="23" t="s">
        <v>50</v>
      </c>
      <c r="C30" s="30">
        <f>FC_TRA_DNAVI_DCS_E!C30+FC_TRA_DNAVI_IWW_E!C30</f>
        <v>0</v>
      </c>
      <c r="D30" s="30">
        <f>FC_TRA_DNAVI_DCS_E!D30+FC_TRA_DNAVI_IWW_E!D30</f>
        <v>0</v>
      </c>
      <c r="E30" s="30">
        <f>FC_TRA_DNAVI_DCS_E!E30+FC_TRA_DNAVI_IWW_E!E30</f>
        <v>0</v>
      </c>
      <c r="F30" s="30">
        <f>FC_TRA_DNAVI_DCS_E!F30+FC_TRA_DNAVI_IWW_E!F30</f>
        <v>0</v>
      </c>
      <c r="G30" s="30">
        <f>FC_TRA_DNAVI_DCS_E!G30+FC_TRA_DNAVI_IWW_E!G30</f>
        <v>0</v>
      </c>
      <c r="H30" s="30">
        <f>FC_TRA_DNAVI_DCS_E!H30+FC_TRA_DNAVI_IWW_E!H30</f>
        <v>0</v>
      </c>
      <c r="I30" s="30">
        <f>FC_TRA_DNAVI_DCS_E!I30+FC_TRA_DNAVI_IWW_E!I30</f>
        <v>0</v>
      </c>
      <c r="J30" s="30">
        <f>FC_TRA_DNAVI_DCS_E!J30+FC_TRA_DNAVI_IWW_E!J30</f>
        <v>0</v>
      </c>
      <c r="K30" s="30">
        <f>FC_TRA_DNAVI_DCS_E!K30+FC_TRA_DNAVI_IWW_E!K30</f>
        <v>0</v>
      </c>
      <c r="L30" s="30">
        <f>FC_TRA_DNAVI_DCS_E!L30+FC_TRA_DNAVI_IWW_E!L30</f>
        <v>0</v>
      </c>
      <c r="M30" s="30">
        <f>FC_TRA_DNAVI_DCS_E!M30+FC_TRA_DNAVI_IWW_E!M30</f>
        <v>0</v>
      </c>
      <c r="N30" s="30">
        <f>FC_TRA_DNAVI_DCS_E!N30+FC_TRA_DNAVI_IWW_E!N30</f>
        <v>0</v>
      </c>
      <c r="O30" s="30">
        <f>FC_TRA_DNAVI_DCS_E!O30+FC_TRA_DNAVI_IWW_E!O30</f>
        <v>0</v>
      </c>
      <c r="P30" s="30">
        <f>FC_TRA_DNAVI_DCS_E!P30+FC_TRA_DNAVI_IWW_E!P30</f>
        <v>0</v>
      </c>
      <c r="Q30" s="30">
        <f>FC_TRA_DNAVI_DCS_E!Q30+FC_TRA_DNAVI_IWW_E!Q30</f>
        <v>0</v>
      </c>
      <c r="R30" s="30">
        <f>FC_TRA_DNAVI_DCS_E!R30+FC_TRA_DNAVI_IWW_E!R30</f>
        <v>0</v>
      </c>
      <c r="S30" s="30">
        <f>FC_TRA_DNAVI_DCS_E!S30+FC_TRA_DNAVI_IWW_E!S30</f>
        <v>0</v>
      </c>
      <c r="T30" s="30">
        <f>FC_TRA_DNAVI_DCS_E!T30+FC_TRA_DNAVI_IWW_E!T30</f>
        <v>0</v>
      </c>
      <c r="U30" s="30">
        <f>FC_TRA_DNAVI_DCS_E!U30+FC_TRA_DNAVI_IWW_E!U30</f>
        <v>0</v>
      </c>
      <c r="V30" s="30">
        <f>FC_TRA_DNAVI_DCS_E!V30+FC_TRA_DNAVI_IWW_E!V30</f>
        <v>0</v>
      </c>
      <c r="W30" s="30">
        <f>FC_TRA_DNAVI_DCS_E!W30+FC_TRA_DNAVI_IWW_E!W30</f>
        <v>0</v>
      </c>
      <c r="X30" s="30">
        <f>FC_TRA_DNAVI_DCS_E!X30+FC_TRA_DNAVI_IWW_E!X30</f>
        <v>0</v>
      </c>
    </row>
    <row r="31" spans="1:24" ht="11.25" customHeight="1" x14ac:dyDescent="0.2">
      <c r="A31" s="39" t="s">
        <v>51</v>
      </c>
      <c r="B31" s="23" t="s">
        <v>52</v>
      </c>
      <c r="C31" s="30">
        <f>FC_TRA_DNAVI_DCS_E!C31+FC_TRA_DNAVI_IWW_E!C31</f>
        <v>0</v>
      </c>
      <c r="D31" s="30">
        <f>FC_TRA_DNAVI_DCS_E!D31+FC_TRA_DNAVI_IWW_E!D31</f>
        <v>0</v>
      </c>
      <c r="E31" s="30">
        <f>FC_TRA_DNAVI_DCS_E!E31+FC_TRA_DNAVI_IWW_E!E31</f>
        <v>0</v>
      </c>
      <c r="F31" s="30">
        <f>FC_TRA_DNAVI_DCS_E!F31+FC_TRA_DNAVI_IWW_E!F31</f>
        <v>0</v>
      </c>
      <c r="G31" s="30">
        <f>FC_TRA_DNAVI_DCS_E!G31+FC_TRA_DNAVI_IWW_E!G31</f>
        <v>0</v>
      </c>
      <c r="H31" s="30">
        <f>FC_TRA_DNAVI_DCS_E!H31+FC_TRA_DNAVI_IWW_E!H31</f>
        <v>0</v>
      </c>
      <c r="I31" s="30">
        <f>FC_TRA_DNAVI_DCS_E!I31+FC_TRA_DNAVI_IWW_E!I31</f>
        <v>0</v>
      </c>
      <c r="J31" s="30">
        <f>FC_TRA_DNAVI_DCS_E!J31+FC_TRA_DNAVI_IWW_E!J31</f>
        <v>0</v>
      </c>
      <c r="K31" s="30">
        <f>FC_TRA_DNAVI_DCS_E!K31+FC_TRA_DNAVI_IWW_E!K31</f>
        <v>0</v>
      </c>
      <c r="L31" s="30">
        <f>FC_TRA_DNAVI_DCS_E!L31+FC_TRA_DNAVI_IWW_E!L31</f>
        <v>0</v>
      </c>
      <c r="M31" s="30">
        <f>FC_TRA_DNAVI_DCS_E!M31+FC_TRA_DNAVI_IWW_E!M31</f>
        <v>0</v>
      </c>
      <c r="N31" s="30">
        <f>FC_TRA_DNAVI_DCS_E!N31+FC_TRA_DNAVI_IWW_E!N31</f>
        <v>0</v>
      </c>
      <c r="O31" s="30">
        <f>FC_TRA_DNAVI_DCS_E!O31+FC_TRA_DNAVI_IWW_E!O31</f>
        <v>0</v>
      </c>
      <c r="P31" s="30">
        <f>FC_TRA_DNAVI_DCS_E!P31+FC_TRA_DNAVI_IWW_E!P31</f>
        <v>0</v>
      </c>
      <c r="Q31" s="30">
        <f>FC_TRA_DNAVI_DCS_E!Q31+FC_TRA_DNAVI_IWW_E!Q31</f>
        <v>0</v>
      </c>
      <c r="R31" s="30">
        <f>FC_TRA_DNAVI_DCS_E!R31+FC_TRA_DNAVI_IWW_E!R31</f>
        <v>0</v>
      </c>
      <c r="S31" s="30">
        <f>FC_TRA_DNAVI_DCS_E!S31+FC_TRA_DNAVI_IWW_E!S31</f>
        <v>0</v>
      </c>
      <c r="T31" s="30">
        <f>FC_TRA_DNAVI_DCS_E!T31+FC_TRA_DNAVI_IWW_E!T31</f>
        <v>0</v>
      </c>
      <c r="U31" s="30">
        <f>FC_TRA_DNAVI_DCS_E!U31+FC_TRA_DNAVI_IWW_E!U31</f>
        <v>0</v>
      </c>
      <c r="V31" s="30">
        <f>FC_TRA_DNAVI_DCS_E!V31+FC_TRA_DNAVI_IWW_E!V31</f>
        <v>0</v>
      </c>
      <c r="W31" s="30">
        <f>FC_TRA_DNAVI_DCS_E!W31+FC_TRA_DNAVI_IWW_E!W31</f>
        <v>0</v>
      </c>
      <c r="X31" s="30">
        <f>FC_TRA_DNAVI_DCS_E!X31+FC_TRA_DNAVI_IWW_E!X31</f>
        <v>0</v>
      </c>
    </row>
    <row r="32" spans="1:24" ht="11.25" customHeight="1" x14ac:dyDescent="0.2">
      <c r="A32" s="39" t="s">
        <v>53</v>
      </c>
      <c r="B32" s="23" t="s">
        <v>54</v>
      </c>
      <c r="C32" s="30">
        <f>FC_TRA_DNAVI_DCS_E!C32+FC_TRA_DNAVI_IWW_E!C32</f>
        <v>0</v>
      </c>
      <c r="D32" s="30">
        <f>FC_TRA_DNAVI_DCS_E!D32+FC_TRA_DNAVI_IWW_E!D32</f>
        <v>0</v>
      </c>
      <c r="E32" s="30">
        <f>FC_TRA_DNAVI_DCS_E!E32+FC_TRA_DNAVI_IWW_E!E32</f>
        <v>0</v>
      </c>
      <c r="F32" s="30">
        <f>FC_TRA_DNAVI_DCS_E!F32+FC_TRA_DNAVI_IWW_E!F32</f>
        <v>0</v>
      </c>
      <c r="G32" s="30">
        <f>FC_TRA_DNAVI_DCS_E!G32+FC_TRA_DNAVI_IWW_E!G32</f>
        <v>0</v>
      </c>
      <c r="H32" s="30">
        <f>FC_TRA_DNAVI_DCS_E!H32+FC_TRA_DNAVI_IWW_E!H32</f>
        <v>0</v>
      </c>
      <c r="I32" s="30">
        <f>FC_TRA_DNAVI_DCS_E!I32+FC_TRA_DNAVI_IWW_E!I32</f>
        <v>0</v>
      </c>
      <c r="J32" s="30">
        <f>FC_TRA_DNAVI_DCS_E!J32+FC_TRA_DNAVI_IWW_E!J32</f>
        <v>0</v>
      </c>
      <c r="K32" s="30">
        <f>FC_TRA_DNAVI_DCS_E!K32+FC_TRA_DNAVI_IWW_E!K32</f>
        <v>0</v>
      </c>
      <c r="L32" s="30">
        <f>FC_TRA_DNAVI_DCS_E!L32+FC_TRA_DNAVI_IWW_E!L32</f>
        <v>0</v>
      </c>
      <c r="M32" s="30">
        <f>FC_TRA_DNAVI_DCS_E!M32+FC_TRA_DNAVI_IWW_E!M32</f>
        <v>0</v>
      </c>
      <c r="N32" s="30">
        <f>FC_TRA_DNAVI_DCS_E!N32+FC_TRA_DNAVI_IWW_E!N32</f>
        <v>0</v>
      </c>
      <c r="O32" s="30">
        <f>FC_TRA_DNAVI_DCS_E!O32+FC_TRA_DNAVI_IWW_E!O32</f>
        <v>0</v>
      </c>
      <c r="P32" s="30">
        <f>FC_TRA_DNAVI_DCS_E!P32+FC_TRA_DNAVI_IWW_E!P32</f>
        <v>0</v>
      </c>
      <c r="Q32" s="30">
        <f>FC_TRA_DNAVI_DCS_E!Q32+FC_TRA_DNAVI_IWW_E!Q32</f>
        <v>0</v>
      </c>
      <c r="R32" s="30">
        <f>FC_TRA_DNAVI_DCS_E!R32+FC_TRA_DNAVI_IWW_E!R32</f>
        <v>0</v>
      </c>
      <c r="S32" s="30">
        <f>FC_TRA_DNAVI_DCS_E!S32+FC_TRA_DNAVI_IWW_E!S32</f>
        <v>0</v>
      </c>
      <c r="T32" s="30">
        <f>FC_TRA_DNAVI_DCS_E!T32+FC_TRA_DNAVI_IWW_E!T32</f>
        <v>0</v>
      </c>
      <c r="U32" s="30">
        <f>FC_TRA_DNAVI_DCS_E!U32+FC_TRA_DNAVI_IWW_E!U32</f>
        <v>0</v>
      </c>
      <c r="V32" s="30">
        <f>FC_TRA_DNAVI_DCS_E!V32+FC_TRA_DNAVI_IWW_E!V32</f>
        <v>0</v>
      </c>
      <c r="W32" s="30">
        <f>FC_TRA_DNAVI_DCS_E!W32+FC_TRA_DNAVI_IWW_E!W32</f>
        <v>0</v>
      </c>
      <c r="X32" s="30">
        <f>FC_TRA_DNAVI_DCS_E!X32+FC_TRA_DNAVI_IWW_E!X32</f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:V33" si="18">SUM(C34:C50)</f>
        <v>5265.3448099742036</v>
      </c>
      <c r="D33" s="42">
        <f t="shared" si="18"/>
        <v>5427.3796663800513</v>
      </c>
      <c r="E33" s="42">
        <f t="shared" si="18"/>
        <v>5376.4629809888211</v>
      </c>
      <c r="F33" s="42">
        <f t="shared" si="18"/>
        <v>5649.0462321582108</v>
      </c>
      <c r="G33" s="42">
        <f t="shared" si="18"/>
        <v>5747.7189939810833</v>
      </c>
      <c r="H33" s="42">
        <f t="shared" si="18"/>
        <v>5644.3219380911432</v>
      </c>
      <c r="I33" s="42">
        <f t="shared" si="18"/>
        <v>5769.4096276870168</v>
      </c>
      <c r="J33" s="42">
        <f t="shared" si="18"/>
        <v>5625.9517360275149</v>
      </c>
      <c r="K33" s="42">
        <f t="shared" si="18"/>
        <v>5545.5738056749778</v>
      </c>
      <c r="L33" s="42">
        <f t="shared" si="18"/>
        <v>5392.416592433362</v>
      </c>
      <c r="M33" s="42">
        <f t="shared" si="18"/>
        <v>5127.3093061049003</v>
      </c>
      <c r="N33" s="42">
        <f t="shared" si="18"/>
        <v>4602.8113018056747</v>
      </c>
      <c r="O33" s="42">
        <f t="shared" si="18"/>
        <v>4466.7162304385211</v>
      </c>
      <c r="P33" s="42">
        <f t="shared" si="18"/>
        <v>4062.6527076526218</v>
      </c>
      <c r="Q33" s="42">
        <f t="shared" si="18"/>
        <v>3768.8491977644026</v>
      </c>
      <c r="R33" s="42">
        <f t="shared" si="18"/>
        <v>4005.2713645743765</v>
      </c>
      <c r="S33" s="42">
        <f t="shared" si="18"/>
        <v>4153.4560429922603</v>
      </c>
      <c r="T33" s="42">
        <f t="shared" si="18"/>
        <v>4358.8593000859837</v>
      </c>
      <c r="U33" s="42">
        <f t="shared" si="18"/>
        <v>4222.063999140154</v>
      </c>
      <c r="V33" s="42">
        <f t="shared" si="18"/>
        <v>4276.6685288048147</v>
      </c>
      <c r="W33" s="42">
        <f t="shared" ref="W33:X33" si="19">SUM(W34:W50)</f>
        <v>3651.1456526225279</v>
      </c>
      <c r="X33" s="42">
        <f t="shared" si="19"/>
        <v>3956.0301736887354</v>
      </c>
    </row>
    <row r="34" spans="1:24" ht="11.25" customHeight="1" x14ac:dyDescent="0.2">
      <c r="A34" s="39" t="s">
        <v>55</v>
      </c>
      <c r="B34" s="23" t="s">
        <v>56</v>
      </c>
      <c r="C34" s="30">
        <f>FC_TRA_DNAVI_DCS_E!C34+FC_TRA_DNAVI_IWW_E!C34</f>
        <v>0</v>
      </c>
      <c r="D34" s="30">
        <f>FC_TRA_DNAVI_DCS_E!D34+FC_TRA_DNAVI_IWW_E!D34</f>
        <v>0</v>
      </c>
      <c r="E34" s="30">
        <f>FC_TRA_DNAVI_DCS_E!E34+FC_TRA_DNAVI_IWW_E!E34</f>
        <v>0</v>
      </c>
      <c r="F34" s="30">
        <f>FC_TRA_DNAVI_DCS_E!F34+FC_TRA_DNAVI_IWW_E!F34</f>
        <v>0</v>
      </c>
      <c r="G34" s="30">
        <f>FC_TRA_DNAVI_DCS_E!G34+FC_TRA_DNAVI_IWW_E!G34</f>
        <v>0</v>
      </c>
      <c r="H34" s="30">
        <f>FC_TRA_DNAVI_DCS_E!H34+FC_TRA_DNAVI_IWW_E!H34</f>
        <v>0</v>
      </c>
      <c r="I34" s="30">
        <f>FC_TRA_DNAVI_DCS_E!I34+FC_TRA_DNAVI_IWW_E!I34</f>
        <v>0</v>
      </c>
      <c r="J34" s="30">
        <f>FC_TRA_DNAVI_DCS_E!J34+FC_TRA_DNAVI_IWW_E!J34</f>
        <v>0</v>
      </c>
      <c r="K34" s="30">
        <f>FC_TRA_DNAVI_DCS_E!K34+FC_TRA_DNAVI_IWW_E!K34</f>
        <v>0</v>
      </c>
      <c r="L34" s="30">
        <f>FC_TRA_DNAVI_DCS_E!L34+FC_TRA_DNAVI_IWW_E!L34</f>
        <v>0</v>
      </c>
      <c r="M34" s="30">
        <f>FC_TRA_DNAVI_DCS_E!M34+FC_TRA_DNAVI_IWW_E!M34</f>
        <v>0</v>
      </c>
      <c r="N34" s="30">
        <f>FC_TRA_DNAVI_DCS_E!N34+FC_TRA_DNAVI_IWW_E!N34</f>
        <v>0</v>
      </c>
      <c r="O34" s="30">
        <f>FC_TRA_DNAVI_DCS_E!O34+FC_TRA_DNAVI_IWW_E!O34</f>
        <v>0</v>
      </c>
      <c r="P34" s="30">
        <f>FC_TRA_DNAVI_DCS_E!P34+FC_TRA_DNAVI_IWW_E!P34</f>
        <v>0</v>
      </c>
      <c r="Q34" s="30">
        <f>FC_TRA_DNAVI_DCS_E!Q34+FC_TRA_DNAVI_IWW_E!Q34</f>
        <v>0</v>
      </c>
      <c r="R34" s="30">
        <f>FC_TRA_DNAVI_DCS_E!R34+FC_TRA_DNAVI_IWW_E!R34</f>
        <v>0</v>
      </c>
      <c r="S34" s="30">
        <f>FC_TRA_DNAVI_DCS_E!S34+FC_TRA_DNAVI_IWW_E!S34</f>
        <v>0</v>
      </c>
      <c r="T34" s="30">
        <f>FC_TRA_DNAVI_DCS_E!T34+FC_TRA_DNAVI_IWW_E!T34</f>
        <v>0</v>
      </c>
      <c r="U34" s="30">
        <f>FC_TRA_DNAVI_DCS_E!U34+FC_TRA_DNAVI_IWW_E!U34</f>
        <v>0</v>
      </c>
      <c r="V34" s="30">
        <f>FC_TRA_DNAVI_DCS_E!V34+FC_TRA_DNAVI_IWW_E!V34</f>
        <v>0</v>
      </c>
      <c r="W34" s="30">
        <f>FC_TRA_DNAVI_DCS_E!W34+FC_TRA_DNAVI_IWW_E!W34</f>
        <v>0</v>
      </c>
      <c r="X34" s="30">
        <f>FC_TRA_DNAVI_DCS_E!X34+FC_TRA_DNAVI_IWW_E!X34</f>
        <v>0</v>
      </c>
    </row>
    <row r="35" spans="1:24" ht="11.25" customHeight="1" x14ac:dyDescent="0.2">
      <c r="A35" s="39" t="s">
        <v>57</v>
      </c>
      <c r="B35" s="23" t="s">
        <v>58</v>
      </c>
      <c r="C35" s="30">
        <f>FC_TRA_DNAVI_DCS_E!C35+FC_TRA_DNAVI_IWW_E!C35</f>
        <v>0</v>
      </c>
      <c r="D35" s="30">
        <f>FC_TRA_DNAVI_DCS_E!D35+FC_TRA_DNAVI_IWW_E!D35</f>
        <v>0</v>
      </c>
      <c r="E35" s="30">
        <f>FC_TRA_DNAVI_DCS_E!E35+FC_TRA_DNAVI_IWW_E!E35</f>
        <v>0</v>
      </c>
      <c r="F35" s="30">
        <f>FC_TRA_DNAVI_DCS_E!F35+FC_TRA_DNAVI_IWW_E!F35</f>
        <v>0</v>
      </c>
      <c r="G35" s="30">
        <f>FC_TRA_DNAVI_DCS_E!G35+FC_TRA_DNAVI_IWW_E!G35</f>
        <v>0</v>
      </c>
      <c r="H35" s="30">
        <f>FC_TRA_DNAVI_DCS_E!H35+FC_TRA_DNAVI_IWW_E!H35</f>
        <v>0</v>
      </c>
      <c r="I35" s="30">
        <f>FC_TRA_DNAVI_DCS_E!I35+FC_TRA_DNAVI_IWW_E!I35</f>
        <v>0</v>
      </c>
      <c r="J35" s="30">
        <f>FC_TRA_DNAVI_DCS_E!J35+FC_TRA_DNAVI_IWW_E!J35</f>
        <v>0</v>
      </c>
      <c r="K35" s="30">
        <f>FC_TRA_DNAVI_DCS_E!K35+FC_TRA_DNAVI_IWW_E!K35</f>
        <v>0</v>
      </c>
      <c r="L35" s="30">
        <f>FC_TRA_DNAVI_DCS_E!L35+FC_TRA_DNAVI_IWW_E!L35</f>
        <v>0</v>
      </c>
      <c r="M35" s="30">
        <f>FC_TRA_DNAVI_DCS_E!M35+FC_TRA_DNAVI_IWW_E!M35</f>
        <v>0</v>
      </c>
      <c r="N35" s="30">
        <f>FC_TRA_DNAVI_DCS_E!N35+FC_TRA_DNAVI_IWW_E!N35</f>
        <v>0</v>
      </c>
      <c r="O35" s="30">
        <f>FC_TRA_DNAVI_DCS_E!O35+FC_TRA_DNAVI_IWW_E!O35</f>
        <v>0</v>
      </c>
      <c r="P35" s="30">
        <f>FC_TRA_DNAVI_DCS_E!P35+FC_TRA_DNAVI_IWW_E!P35</f>
        <v>0</v>
      </c>
      <c r="Q35" s="30">
        <f>FC_TRA_DNAVI_DCS_E!Q35+FC_TRA_DNAVI_IWW_E!Q35</f>
        <v>0</v>
      </c>
      <c r="R35" s="30">
        <f>FC_TRA_DNAVI_DCS_E!R35+FC_TRA_DNAVI_IWW_E!R35</f>
        <v>0</v>
      </c>
      <c r="S35" s="30">
        <f>FC_TRA_DNAVI_DCS_E!S35+FC_TRA_DNAVI_IWW_E!S35</f>
        <v>0</v>
      </c>
      <c r="T35" s="30">
        <f>FC_TRA_DNAVI_DCS_E!T35+FC_TRA_DNAVI_IWW_E!T35</f>
        <v>0</v>
      </c>
      <c r="U35" s="30">
        <f>FC_TRA_DNAVI_DCS_E!U35+FC_TRA_DNAVI_IWW_E!U35</f>
        <v>0</v>
      </c>
      <c r="V35" s="30">
        <f>FC_TRA_DNAVI_DCS_E!V35+FC_TRA_DNAVI_IWW_E!V35</f>
        <v>0</v>
      </c>
      <c r="W35" s="30">
        <f>FC_TRA_DNAVI_DCS_E!W35+FC_TRA_DNAVI_IWW_E!W35</f>
        <v>0</v>
      </c>
      <c r="X35" s="30">
        <f>FC_TRA_DNAVI_DCS_E!X35+FC_TRA_DNAVI_IWW_E!X35</f>
        <v>0</v>
      </c>
    </row>
    <row r="36" spans="1:24" ht="11.25" customHeight="1" x14ac:dyDescent="0.2">
      <c r="A36" s="39" t="s">
        <v>59</v>
      </c>
      <c r="B36" s="23" t="s">
        <v>60</v>
      </c>
      <c r="C36" s="30">
        <f>FC_TRA_DNAVI_DCS_E!C36+FC_TRA_DNAVI_IWW_E!C36</f>
        <v>0</v>
      </c>
      <c r="D36" s="30">
        <f>FC_TRA_DNAVI_DCS_E!D36+FC_TRA_DNAVI_IWW_E!D36</f>
        <v>0</v>
      </c>
      <c r="E36" s="30">
        <f>FC_TRA_DNAVI_DCS_E!E36+FC_TRA_DNAVI_IWW_E!E36</f>
        <v>1.129750644883921</v>
      </c>
      <c r="F36" s="30">
        <f>FC_TRA_DNAVI_DCS_E!F36+FC_TRA_DNAVI_IWW_E!F36</f>
        <v>0</v>
      </c>
      <c r="G36" s="30">
        <f>FC_TRA_DNAVI_DCS_E!G36+FC_TRA_DNAVI_IWW_E!G36</f>
        <v>0</v>
      </c>
      <c r="H36" s="30">
        <f>FC_TRA_DNAVI_DCS_E!H36+FC_TRA_DNAVI_IWW_E!H36</f>
        <v>0</v>
      </c>
      <c r="I36" s="30">
        <f>FC_TRA_DNAVI_DCS_E!I36+FC_TRA_DNAVI_IWW_E!I36</f>
        <v>0</v>
      </c>
      <c r="J36" s="30">
        <f>FC_TRA_DNAVI_DCS_E!J36+FC_TRA_DNAVI_IWW_E!J36</f>
        <v>1.149699054170249</v>
      </c>
      <c r="K36" s="30">
        <f>FC_TRA_DNAVI_DCS_E!K36+FC_TRA_DNAVI_IWW_E!K36</f>
        <v>6.8982803095442824</v>
      </c>
      <c r="L36" s="30">
        <f>FC_TRA_DNAVI_DCS_E!L36+FC_TRA_DNAVI_IWW_E!L36</f>
        <v>0</v>
      </c>
      <c r="M36" s="30">
        <f>FC_TRA_DNAVI_DCS_E!M36+FC_TRA_DNAVI_IWW_E!M36</f>
        <v>0</v>
      </c>
      <c r="N36" s="30">
        <f>FC_TRA_DNAVI_DCS_E!N36+FC_TRA_DNAVI_IWW_E!N36</f>
        <v>0</v>
      </c>
      <c r="O36" s="30">
        <f>FC_TRA_DNAVI_DCS_E!O36+FC_TRA_DNAVI_IWW_E!O36</f>
        <v>0</v>
      </c>
      <c r="P36" s="30">
        <f>FC_TRA_DNAVI_DCS_E!P36+FC_TRA_DNAVI_IWW_E!P36</f>
        <v>0</v>
      </c>
      <c r="Q36" s="30">
        <f>FC_TRA_DNAVI_DCS_E!Q36+FC_TRA_DNAVI_IWW_E!Q36</f>
        <v>0</v>
      </c>
      <c r="R36" s="30">
        <f>FC_TRA_DNAVI_DCS_E!R36+FC_TRA_DNAVI_IWW_E!R36</f>
        <v>0</v>
      </c>
      <c r="S36" s="30">
        <f>FC_TRA_DNAVI_DCS_E!S36+FC_TRA_DNAVI_IWW_E!S36</f>
        <v>0</v>
      </c>
      <c r="T36" s="30">
        <f>FC_TRA_DNAVI_DCS_E!T36+FC_TRA_DNAVI_IWW_E!T36</f>
        <v>0</v>
      </c>
      <c r="U36" s="30">
        <f>FC_TRA_DNAVI_DCS_E!U36+FC_TRA_DNAVI_IWW_E!U36</f>
        <v>0</v>
      </c>
      <c r="V36" s="30">
        <f>FC_TRA_DNAVI_DCS_E!V36+FC_TRA_DNAVI_IWW_E!V36</f>
        <v>0</v>
      </c>
      <c r="W36" s="30">
        <f>FC_TRA_DNAVI_DCS_E!W36+FC_TRA_DNAVI_IWW_E!W36</f>
        <v>0</v>
      </c>
      <c r="X36" s="30">
        <f>FC_TRA_DNAVI_DCS_E!X36+FC_TRA_DNAVI_IWW_E!X36</f>
        <v>0</v>
      </c>
    </row>
    <row r="37" spans="1:24" ht="11.25" customHeight="1" x14ac:dyDescent="0.2">
      <c r="A37" s="39" t="s">
        <v>61</v>
      </c>
      <c r="B37" s="23" t="s">
        <v>62</v>
      </c>
      <c r="C37" s="30">
        <f>FC_TRA_DNAVI_DCS_E!C37+FC_TRA_DNAVI_IWW_E!C37</f>
        <v>306.39122957867579</v>
      </c>
      <c r="D37" s="30">
        <f>FC_TRA_DNAVI_DCS_E!D37+FC_TRA_DNAVI_IWW_E!D37</f>
        <v>282.04832330180568</v>
      </c>
      <c r="E37" s="30">
        <f>FC_TRA_DNAVI_DCS_E!E37+FC_TRA_DNAVI_IWW_E!E37</f>
        <v>289.45494411006013</v>
      </c>
      <c r="F37" s="30">
        <f>FC_TRA_DNAVI_DCS_E!F37+FC_TRA_DNAVI_IWW_E!F37</f>
        <v>295.17927773000855</v>
      </c>
      <c r="G37" s="30">
        <f>FC_TRA_DNAVI_DCS_E!G37+FC_TRA_DNAVI_IWW_E!G37</f>
        <v>338.32631126397246</v>
      </c>
      <c r="H37" s="30">
        <f>FC_TRA_DNAVI_DCS_E!H37+FC_TRA_DNAVI_IWW_E!H37</f>
        <v>302.21840068787617</v>
      </c>
      <c r="I37" s="30">
        <f>FC_TRA_DNAVI_DCS_E!I37+FC_TRA_DNAVI_IWW_E!I37</f>
        <v>309.5657781599312</v>
      </c>
      <c r="J37" s="30">
        <f>FC_TRA_DNAVI_DCS_E!J37+FC_TRA_DNAVI_IWW_E!J37</f>
        <v>310.56173688736021</v>
      </c>
      <c r="K37" s="30">
        <f>FC_TRA_DNAVI_DCS_E!K37+FC_TRA_DNAVI_IWW_E!K37</f>
        <v>311.7859845227859</v>
      </c>
      <c r="L37" s="30">
        <f>FC_TRA_DNAVI_DCS_E!L37+FC_TRA_DNAVI_IWW_E!L37</f>
        <v>315.90902837489256</v>
      </c>
      <c r="M37" s="30">
        <f>FC_TRA_DNAVI_DCS_E!M37+FC_TRA_DNAVI_IWW_E!M37</f>
        <v>323.19183147033527</v>
      </c>
      <c r="N37" s="30">
        <f>FC_TRA_DNAVI_DCS_E!N37+FC_TRA_DNAVI_IWW_E!N37</f>
        <v>326.65176268271711</v>
      </c>
      <c r="O37" s="30">
        <f>FC_TRA_DNAVI_DCS_E!O37+FC_TRA_DNAVI_IWW_E!O37</f>
        <v>322.37781599312132</v>
      </c>
      <c r="P37" s="30">
        <f>FC_TRA_DNAVI_DCS_E!P37+FC_TRA_DNAVI_IWW_E!P37</f>
        <v>328.87962166809973</v>
      </c>
      <c r="Q37" s="30">
        <f>FC_TRA_DNAVI_DCS_E!Q37+FC_TRA_DNAVI_IWW_E!Q37</f>
        <v>330.98460877042129</v>
      </c>
      <c r="R37" s="30">
        <f>FC_TRA_DNAVI_DCS_E!R37+FC_TRA_DNAVI_IWW_E!R37</f>
        <v>340.41805674978491</v>
      </c>
      <c r="S37" s="30">
        <f>FC_TRA_DNAVI_DCS_E!S37+FC_TRA_DNAVI_IWW_E!S37</f>
        <v>341.41367153912296</v>
      </c>
      <c r="T37" s="30">
        <f>FC_TRA_DNAVI_DCS_E!T37+FC_TRA_DNAVI_IWW_E!T37</f>
        <v>343.99501289767846</v>
      </c>
      <c r="U37" s="30">
        <f>FC_TRA_DNAVI_DCS_E!U37+FC_TRA_DNAVI_IWW_E!U37</f>
        <v>340.4308684436802</v>
      </c>
      <c r="V37" s="30">
        <f>FC_TRA_DNAVI_DCS_E!V37+FC_TRA_DNAVI_IWW_E!V37</f>
        <v>348.32648323301811</v>
      </c>
      <c r="W37" s="30">
        <f>FC_TRA_DNAVI_DCS_E!W37+FC_TRA_DNAVI_IWW_E!W37</f>
        <v>309.29776440240755</v>
      </c>
      <c r="X37" s="30">
        <f>FC_TRA_DNAVI_DCS_E!X37+FC_TRA_DNAVI_IWW_E!X37</f>
        <v>364.1037833190025</v>
      </c>
    </row>
    <row r="38" spans="1:24" ht="11.25" customHeight="1" x14ac:dyDescent="0.2">
      <c r="A38" s="39" t="s">
        <v>63</v>
      </c>
      <c r="B38" s="23" t="s">
        <v>64</v>
      </c>
      <c r="C38" s="30">
        <f>FC_TRA_DNAVI_DCS_E!C38+FC_TRA_DNAVI_IWW_E!C38</f>
        <v>0</v>
      </c>
      <c r="D38" s="30">
        <f>FC_TRA_DNAVI_DCS_E!D38+FC_TRA_DNAVI_IWW_E!D38</f>
        <v>0</v>
      </c>
      <c r="E38" s="30">
        <f>FC_TRA_DNAVI_DCS_E!E38+FC_TRA_DNAVI_IWW_E!E38</f>
        <v>0</v>
      </c>
      <c r="F38" s="30">
        <f>FC_TRA_DNAVI_DCS_E!F38+FC_TRA_DNAVI_IWW_E!F38</f>
        <v>0</v>
      </c>
      <c r="G38" s="30">
        <f>FC_TRA_DNAVI_DCS_E!G38+FC_TRA_DNAVI_IWW_E!G38</f>
        <v>0</v>
      </c>
      <c r="H38" s="30">
        <f>FC_TRA_DNAVI_DCS_E!H38+FC_TRA_DNAVI_IWW_E!H38</f>
        <v>0</v>
      </c>
      <c r="I38" s="30">
        <f>FC_TRA_DNAVI_DCS_E!I38+FC_TRA_DNAVI_IWW_E!I38</f>
        <v>0</v>
      </c>
      <c r="J38" s="30">
        <f>FC_TRA_DNAVI_DCS_E!J38+FC_TRA_DNAVI_IWW_E!J38</f>
        <v>0</v>
      </c>
      <c r="K38" s="30">
        <f>FC_TRA_DNAVI_DCS_E!K38+FC_TRA_DNAVI_IWW_E!K38</f>
        <v>0</v>
      </c>
      <c r="L38" s="30">
        <f>FC_TRA_DNAVI_DCS_E!L38+FC_TRA_DNAVI_IWW_E!L38</f>
        <v>0</v>
      </c>
      <c r="M38" s="30">
        <f>FC_TRA_DNAVI_DCS_E!M38+FC_TRA_DNAVI_IWW_E!M38</f>
        <v>0</v>
      </c>
      <c r="N38" s="30">
        <f>FC_TRA_DNAVI_DCS_E!N38+FC_TRA_DNAVI_IWW_E!N38</f>
        <v>0</v>
      </c>
      <c r="O38" s="30">
        <f>FC_TRA_DNAVI_DCS_E!O38+FC_TRA_DNAVI_IWW_E!O38</f>
        <v>0</v>
      </c>
      <c r="P38" s="30">
        <f>FC_TRA_DNAVI_DCS_E!P38+FC_TRA_DNAVI_IWW_E!P38</f>
        <v>0</v>
      </c>
      <c r="Q38" s="30">
        <f>FC_TRA_DNAVI_DCS_E!Q38+FC_TRA_DNAVI_IWW_E!Q38</f>
        <v>0</v>
      </c>
      <c r="R38" s="30">
        <f>FC_TRA_DNAVI_DCS_E!R38+FC_TRA_DNAVI_IWW_E!R38</f>
        <v>0</v>
      </c>
      <c r="S38" s="30">
        <f>FC_TRA_DNAVI_DCS_E!S38+FC_TRA_DNAVI_IWW_E!S38</f>
        <v>0</v>
      </c>
      <c r="T38" s="30">
        <f>FC_TRA_DNAVI_DCS_E!T38+FC_TRA_DNAVI_IWW_E!T38</f>
        <v>0</v>
      </c>
      <c r="U38" s="30">
        <f>FC_TRA_DNAVI_DCS_E!U38+FC_TRA_DNAVI_IWW_E!U38</f>
        <v>0</v>
      </c>
      <c r="V38" s="30">
        <f>FC_TRA_DNAVI_DCS_E!V38+FC_TRA_DNAVI_IWW_E!V38</f>
        <v>0</v>
      </c>
      <c r="W38" s="30">
        <f>FC_TRA_DNAVI_DCS_E!W38+FC_TRA_DNAVI_IWW_E!W38</f>
        <v>0</v>
      </c>
      <c r="X38" s="30">
        <f>FC_TRA_DNAVI_DCS_E!X38+FC_TRA_DNAVI_IWW_E!X38</f>
        <v>0</v>
      </c>
    </row>
    <row r="39" spans="1:24" ht="11.25" customHeight="1" x14ac:dyDescent="0.2">
      <c r="A39" s="39" t="s">
        <v>65</v>
      </c>
      <c r="B39" s="23" t="s">
        <v>66</v>
      </c>
      <c r="C39" s="30">
        <f>FC_TRA_DNAVI_DCS_E!C39+FC_TRA_DNAVI_IWW_E!C39</f>
        <v>0</v>
      </c>
      <c r="D39" s="30">
        <f>FC_TRA_DNAVI_DCS_E!D39+FC_TRA_DNAVI_IWW_E!D39</f>
        <v>0</v>
      </c>
      <c r="E39" s="30">
        <f>FC_TRA_DNAVI_DCS_E!E39+FC_TRA_DNAVI_IWW_E!E39</f>
        <v>0</v>
      </c>
      <c r="F39" s="30">
        <f>FC_TRA_DNAVI_DCS_E!F39+FC_TRA_DNAVI_IWW_E!F39</f>
        <v>0</v>
      </c>
      <c r="G39" s="30">
        <f>FC_TRA_DNAVI_DCS_E!G39+FC_TRA_DNAVI_IWW_E!G39</f>
        <v>0</v>
      </c>
      <c r="H39" s="30">
        <f>FC_TRA_DNAVI_DCS_E!H39+FC_TRA_DNAVI_IWW_E!H39</f>
        <v>0</v>
      </c>
      <c r="I39" s="30">
        <f>FC_TRA_DNAVI_DCS_E!I39+FC_TRA_DNAVI_IWW_E!I39</f>
        <v>0</v>
      </c>
      <c r="J39" s="30">
        <f>FC_TRA_DNAVI_DCS_E!J39+FC_TRA_DNAVI_IWW_E!J39</f>
        <v>0</v>
      </c>
      <c r="K39" s="30">
        <f>FC_TRA_DNAVI_DCS_E!K39+FC_TRA_DNAVI_IWW_E!K39</f>
        <v>0</v>
      </c>
      <c r="L39" s="30">
        <f>FC_TRA_DNAVI_DCS_E!L39+FC_TRA_DNAVI_IWW_E!L39</f>
        <v>0</v>
      </c>
      <c r="M39" s="30">
        <f>FC_TRA_DNAVI_DCS_E!M39+FC_TRA_DNAVI_IWW_E!M39</f>
        <v>0</v>
      </c>
      <c r="N39" s="30">
        <f>FC_TRA_DNAVI_DCS_E!N39+FC_TRA_DNAVI_IWW_E!N39</f>
        <v>0</v>
      </c>
      <c r="O39" s="30">
        <f>FC_TRA_DNAVI_DCS_E!O39+FC_TRA_DNAVI_IWW_E!O39</f>
        <v>0</v>
      </c>
      <c r="P39" s="30">
        <f>FC_TRA_DNAVI_DCS_E!P39+FC_TRA_DNAVI_IWW_E!P39</f>
        <v>0</v>
      </c>
      <c r="Q39" s="30">
        <f>FC_TRA_DNAVI_DCS_E!Q39+FC_TRA_DNAVI_IWW_E!Q39</f>
        <v>0</v>
      </c>
      <c r="R39" s="30">
        <f>FC_TRA_DNAVI_DCS_E!R39+FC_TRA_DNAVI_IWW_E!R39</f>
        <v>0</v>
      </c>
      <c r="S39" s="30">
        <f>FC_TRA_DNAVI_DCS_E!S39+FC_TRA_DNAVI_IWW_E!S39</f>
        <v>0</v>
      </c>
      <c r="T39" s="30">
        <f>FC_TRA_DNAVI_DCS_E!T39+FC_TRA_DNAVI_IWW_E!T39</f>
        <v>0</v>
      </c>
      <c r="U39" s="30">
        <f>FC_TRA_DNAVI_DCS_E!U39+FC_TRA_DNAVI_IWW_E!U39</f>
        <v>0</v>
      </c>
      <c r="V39" s="30">
        <f>FC_TRA_DNAVI_DCS_E!V39+FC_TRA_DNAVI_IWW_E!V39</f>
        <v>0</v>
      </c>
      <c r="W39" s="30">
        <f>FC_TRA_DNAVI_DCS_E!W39+FC_TRA_DNAVI_IWW_E!W39</f>
        <v>0</v>
      </c>
      <c r="X39" s="30">
        <f>FC_TRA_DNAVI_DCS_E!X39+FC_TRA_DNAVI_IWW_E!X39</f>
        <v>0</v>
      </c>
    </row>
    <row r="40" spans="1:24" ht="11.25" customHeight="1" x14ac:dyDescent="0.2">
      <c r="A40" s="39" t="s">
        <v>67</v>
      </c>
      <c r="B40" s="23" t="s">
        <v>68</v>
      </c>
      <c r="C40" s="30">
        <f>FC_TRA_DNAVI_DCS_E!C40+FC_TRA_DNAVI_IWW_E!C40</f>
        <v>0</v>
      </c>
      <c r="D40" s="30">
        <f>FC_TRA_DNAVI_DCS_E!D40+FC_TRA_DNAVI_IWW_E!D40</f>
        <v>0</v>
      </c>
      <c r="E40" s="30">
        <f>FC_TRA_DNAVI_DCS_E!E40+FC_TRA_DNAVI_IWW_E!E40</f>
        <v>0</v>
      </c>
      <c r="F40" s="30">
        <f>FC_TRA_DNAVI_DCS_E!F40+FC_TRA_DNAVI_IWW_E!F40</f>
        <v>0</v>
      </c>
      <c r="G40" s="30">
        <f>FC_TRA_DNAVI_DCS_E!G40+FC_TRA_DNAVI_IWW_E!G40</f>
        <v>0</v>
      </c>
      <c r="H40" s="30">
        <f>FC_TRA_DNAVI_DCS_E!H40+FC_TRA_DNAVI_IWW_E!H40</f>
        <v>0</v>
      </c>
      <c r="I40" s="30">
        <f>FC_TRA_DNAVI_DCS_E!I40+FC_TRA_DNAVI_IWW_E!I40</f>
        <v>0</v>
      </c>
      <c r="J40" s="30">
        <f>FC_TRA_DNAVI_DCS_E!J40+FC_TRA_DNAVI_IWW_E!J40</f>
        <v>0</v>
      </c>
      <c r="K40" s="30">
        <f>FC_TRA_DNAVI_DCS_E!K40+FC_TRA_DNAVI_IWW_E!K40</f>
        <v>0</v>
      </c>
      <c r="L40" s="30">
        <f>FC_TRA_DNAVI_DCS_E!L40+FC_TRA_DNAVI_IWW_E!L40</f>
        <v>0</v>
      </c>
      <c r="M40" s="30">
        <f>FC_TRA_DNAVI_DCS_E!M40+FC_TRA_DNAVI_IWW_E!M40</f>
        <v>0</v>
      </c>
      <c r="N40" s="30">
        <f>FC_TRA_DNAVI_DCS_E!N40+FC_TRA_DNAVI_IWW_E!N40</f>
        <v>0</v>
      </c>
      <c r="O40" s="30">
        <f>FC_TRA_DNAVI_DCS_E!O40+FC_TRA_DNAVI_IWW_E!O40</f>
        <v>0</v>
      </c>
      <c r="P40" s="30">
        <f>FC_TRA_DNAVI_DCS_E!P40+FC_TRA_DNAVI_IWW_E!P40</f>
        <v>0</v>
      </c>
      <c r="Q40" s="30">
        <f>FC_TRA_DNAVI_DCS_E!Q40+FC_TRA_DNAVI_IWW_E!Q40</f>
        <v>0</v>
      </c>
      <c r="R40" s="30">
        <f>FC_TRA_DNAVI_DCS_E!R40+FC_TRA_DNAVI_IWW_E!R40</f>
        <v>0</v>
      </c>
      <c r="S40" s="30">
        <f>FC_TRA_DNAVI_DCS_E!S40+FC_TRA_DNAVI_IWW_E!S40</f>
        <v>0</v>
      </c>
      <c r="T40" s="30">
        <f>FC_TRA_DNAVI_DCS_E!T40+FC_TRA_DNAVI_IWW_E!T40</f>
        <v>0</v>
      </c>
      <c r="U40" s="30">
        <f>FC_TRA_DNAVI_DCS_E!U40+FC_TRA_DNAVI_IWW_E!U40</f>
        <v>0</v>
      </c>
      <c r="V40" s="30">
        <f>FC_TRA_DNAVI_DCS_E!V40+FC_TRA_DNAVI_IWW_E!V40</f>
        <v>0</v>
      </c>
      <c r="W40" s="30">
        <f>FC_TRA_DNAVI_DCS_E!W40+FC_TRA_DNAVI_IWW_E!W40</f>
        <v>0</v>
      </c>
      <c r="X40" s="30">
        <f>FC_TRA_DNAVI_DCS_E!X40+FC_TRA_DNAVI_IWW_E!X40</f>
        <v>0</v>
      </c>
    </row>
    <row r="41" spans="1:24" ht="11.25" customHeight="1" x14ac:dyDescent="0.2">
      <c r="A41" s="39" t="s">
        <v>69</v>
      </c>
      <c r="B41" s="23" t="s">
        <v>70</v>
      </c>
      <c r="C41" s="30">
        <f>FC_TRA_DNAVI_DCS_E!C41+FC_TRA_DNAVI_IWW_E!C41</f>
        <v>9.2433361994840926</v>
      </c>
      <c r="D41" s="30">
        <f>FC_TRA_DNAVI_DCS_E!D41+FC_TRA_DNAVI_IWW_E!D41</f>
        <v>8.2163370593293195</v>
      </c>
      <c r="E41" s="30">
        <f>FC_TRA_DNAVI_DCS_E!E41+FC_TRA_DNAVI_IWW_E!E41</f>
        <v>0</v>
      </c>
      <c r="F41" s="30">
        <f>FC_TRA_DNAVI_DCS_E!F41+FC_TRA_DNAVI_IWW_E!F41</f>
        <v>0</v>
      </c>
      <c r="G41" s="30">
        <f>FC_TRA_DNAVI_DCS_E!G41+FC_TRA_DNAVI_IWW_E!G41</f>
        <v>0</v>
      </c>
      <c r="H41" s="30">
        <f>FC_TRA_DNAVI_DCS_E!H41+FC_TRA_DNAVI_IWW_E!H41</f>
        <v>0</v>
      </c>
      <c r="I41" s="30">
        <f>FC_TRA_DNAVI_DCS_E!I41+FC_TRA_DNAVI_IWW_E!I41</f>
        <v>5.1351676698194328</v>
      </c>
      <c r="J41" s="30">
        <f>FC_TRA_DNAVI_DCS_E!J41+FC_TRA_DNAVI_IWW_E!J41</f>
        <v>6.1622527944969896</v>
      </c>
      <c r="K41" s="30">
        <f>FC_TRA_DNAVI_DCS_E!K41+FC_TRA_DNAVI_IWW_E!K41</f>
        <v>4.1081685296646597</v>
      </c>
      <c r="L41" s="30">
        <f>FC_TRA_DNAVI_DCS_E!L41+FC_TRA_DNAVI_IWW_E!L41</f>
        <v>5.1351676698194311</v>
      </c>
      <c r="M41" s="30">
        <f>FC_TRA_DNAVI_DCS_E!M41+FC_TRA_DNAVI_IWW_E!M41</f>
        <v>7.1892519346517627</v>
      </c>
      <c r="N41" s="30">
        <f>FC_TRA_DNAVI_DCS_E!N41+FC_TRA_DNAVI_IWW_E!N41</f>
        <v>6.1622527944969905</v>
      </c>
      <c r="O41" s="30">
        <f>FC_TRA_DNAVI_DCS_E!O41+FC_TRA_DNAVI_IWW_E!O41</f>
        <v>5.135167669819432</v>
      </c>
      <c r="P41" s="30">
        <f>FC_TRA_DNAVI_DCS_E!P41+FC_TRA_DNAVI_IWW_E!P41</f>
        <v>4.1081685296646597</v>
      </c>
      <c r="Q41" s="30">
        <f>FC_TRA_DNAVI_DCS_E!Q41+FC_TRA_DNAVI_IWW_E!Q41</f>
        <v>2.0540842648323299</v>
      </c>
      <c r="R41" s="30">
        <f>FC_TRA_DNAVI_DCS_E!R41+FC_TRA_DNAVI_IWW_E!R41</f>
        <v>2.0540842648323294</v>
      </c>
      <c r="S41" s="30">
        <f>FC_TRA_DNAVI_DCS_E!S41+FC_TRA_DNAVI_IWW_E!S41</f>
        <v>2.0540842648323299</v>
      </c>
      <c r="T41" s="30">
        <f>FC_TRA_DNAVI_DCS_E!T41+FC_TRA_DNAVI_IWW_E!T41</f>
        <v>1.129750644883921</v>
      </c>
      <c r="U41" s="30">
        <f>FC_TRA_DNAVI_DCS_E!U41+FC_TRA_DNAVI_IWW_E!U41</f>
        <v>1.129750644883921</v>
      </c>
      <c r="V41" s="30">
        <f>FC_TRA_DNAVI_DCS_E!V41+FC_TRA_DNAVI_IWW_E!V41</f>
        <v>1.026999140154772</v>
      </c>
      <c r="W41" s="30">
        <f>FC_TRA_DNAVI_DCS_E!W41+FC_TRA_DNAVI_IWW_E!W41</f>
        <v>1.0461736887360269</v>
      </c>
      <c r="X41" s="30">
        <f>FC_TRA_DNAVI_DCS_E!X41+FC_TRA_DNAVI_IWW_E!X41</f>
        <v>1.0461736887360269</v>
      </c>
    </row>
    <row r="42" spans="1:24" ht="11.25" customHeight="1" x14ac:dyDescent="0.2">
      <c r="A42" s="39" t="s">
        <v>71</v>
      </c>
      <c r="B42" s="23" t="s">
        <v>72</v>
      </c>
      <c r="C42" s="30">
        <f>FC_TRA_DNAVI_DCS_E!C42+FC_TRA_DNAVI_IWW_E!C42</f>
        <v>0</v>
      </c>
      <c r="D42" s="30">
        <f>FC_TRA_DNAVI_DCS_E!D42+FC_TRA_DNAVI_IWW_E!D42</f>
        <v>0</v>
      </c>
      <c r="E42" s="30">
        <f>FC_TRA_DNAVI_DCS_E!E42+FC_TRA_DNAVI_IWW_E!E42</f>
        <v>0</v>
      </c>
      <c r="F42" s="30">
        <f>FC_TRA_DNAVI_DCS_E!F42+FC_TRA_DNAVI_IWW_E!F42</f>
        <v>0</v>
      </c>
      <c r="G42" s="30">
        <f>FC_TRA_DNAVI_DCS_E!G42+FC_TRA_DNAVI_IWW_E!G42</f>
        <v>0</v>
      </c>
      <c r="H42" s="30">
        <f>FC_TRA_DNAVI_DCS_E!H42+FC_TRA_DNAVI_IWW_E!H42</f>
        <v>0</v>
      </c>
      <c r="I42" s="30">
        <f>FC_TRA_DNAVI_DCS_E!I42+FC_TRA_DNAVI_IWW_E!I42</f>
        <v>0</v>
      </c>
      <c r="J42" s="30">
        <f>FC_TRA_DNAVI_DCS_E!J42+FC_TRA_DNAVI_IWW_E!J42</f>
        <v>0</v>
      </c>
      <c r="K42" s="30">
        <f>FC_TRA_DNAVI_DCS_E!K42+FC_TRA_DNAVI_IWW_E!K42</f>
        <v>0</v>
      </c>
      <c r="L42" s="30">
        <f>FC_TRA_DNAVI_DCS_E!L42+FC_TRA_DNAVI_IWW_E!L42</f>
        <v>0</v>
      </c>
      <c r="M42" s="30">
        <f>FC_TRA_DNAVI_DCS_E!M42+FC_TRA_DNAVI_IWW_E!M42</f>
        <v>0</v>
      </c>
      <c r="N42" s="30">
        <f>FC_TRA_DNAVI_DCS_E!N42+FC_TRA_DNAVI_IWW_E!N42</f>
        <v>0</v>
      </c>
      <c r="O42" s="30">
        <f>FC_TRA_DNAVI_DCS_E!O42+FC_TRA_DNAVI_IWW_E!O42</f>
        <v>0</v>
      </c>
      <c r="P42" s="30">
        <f>FC_TRA_DNAVI_DCS_E!P42+FC_TRA_DNAVI_IWW_E!P42</f>
        <v>0</v>
      </c>
      <c r="Q42" s="30">
        <f>FC_TRA_DNAVI_DCS_E!Q42+FC_TRA_DNAVI_IWW_E!Q42</f>
        <v>0</v>
      </c>
      <c r="R42" s="30">
        <f>FC_TRA_DNAVI_DCS_E!R42+FC_TRA_DNAVI_IWW_E!R42</f>
        <v>0</v>
      </c>
      <c r="S42" s="30">
        <f>FC_TRA_DNAVI_DCS_E!S42+FC_TRA_DNAVI_IWW_E!S42</f>
        <v>0</v>
      </c>
      <c r="T42" s="30">
        <f>FC_TRA_DNAVI_DCS_E!T42+FC_TRA_DNAVI_IWW_E!T42</f>
        <v>0</v>
      </c>
      <c r="U42" s="30">
        <f>FC_TRA_DNAVI_DCS_E!U42+FC_TRA_DNAVI_IWW_E!U42</f>
        <v>0</v>
      </c>
      <c r="V42" s="30">
        <f>FC_TRA_DNAVI_DCS_E!V42+FC_TRA_DNAVI_IWW_E!V42</f>
        <v>0</v>
      </c>
      <c r="W42" s="30">
        <f>FC_TRA_DNAVI_DCS_E!W42+FC_TRA_DNAVI_IWW_E!W42</f>
        <v>0</v>
      </c>
      <c r="X42" s="30">
        <f>FC_TRA_DNAVI_DCS_E!X42+FC_TRA_DNAVI_IWW_E!X42</f>
        <v>0</v>
      </c>
    </row>
    <row r="43" spans="1:24" ht="11.25" customHeight="1" x14ac:dyDescent="0.2">
      <c r="A43" s="39" t="s">
        <v>73</v>
      </c>
      <c r="B43" s="23" t="s">
        <v>74</v>
      </c>
      <c r="C43" s="30">
        <f>FC_TRA_DNAVI_DCS_E!C43+FC_TRA_DNAVI_IWW_E!C43</f>
        <v>3641.9498830610482</v>
      </c>
      <c r="D43" s="30">
        <f>FC_TRA_DNAVI_DCS_E!D43+FC_TRA_DNAVI_IWW_E!D43</f>
        <v>3717.3799243336198</v>
      </c>
      <c r="E43" s="30">
        <f>FC_TRA_DNAVI_DCS_E!E43+FC_TRA_DNAVI_IWW_E!E43</f>
        <v>3656.5886043766113</v>
      </c>
      <c r="F43" s="30">
        <f>FC_TRA_DNAVI_DCS_E!F43+FC_TRA_DNAVI_IWW_E!F43</f>
        <v>3779.4436526225272</v>
      </c>
      <c r="G43" s="30">
        <f>FC_TRA_DNAVI_DCS_E!G43+FC_TRA_DNAVI_IWW_E!G43</f>
        <v>3942.2725623387796</v>
      </c>
      <c r="H43" s="30">
        <f>FC_TRA_DNAVI_DCS_E!H43+FC_TRA_DNAVI_IWW_E!H43</f>
        <v>3978.6600292347371</v>
      </c>
      <c r="I43" s="30">
        <f>FC_TRA_DNAVI_DCS_E!I43+FC_TRA_DNAVI_IWW_E!I43</f>
        <v>3910.8806509028373</v>
      </c>
      <c r="J43" s="30">
        <f>FC_TRA_DNAVI_DCS_E!J43+FC_TRA_DNAVI_IWW_E!J43</f>
        <v>3675.940901977644</v>
      </c>
      <c r="K43" s="30">
        <f>FC_TRA_DNAVI_DCS_E!K43+FC_TRA_DNAVI_IWW_E!K43</f>
        <v>3672.9444849527081</v>
      </c>
      <c r="L43" s="30">
        <f>FC_TRA_DNAVI_DCS_E!L43+FC_TRA_DNAVI_IWW_E!L43</f>
        <v>3290.0686130696477</v>
      </c>
      <c r="M43" s="30">
        <f>FC_TRA_DNAVI_DCS_E!M43+FC_TRA_DNAVI_IWW_E!M43</f>
        <v>3382.4635623387785</v>
      </c>
      <c r="N43" s="30">
        <f>FC_TRA_DNAVI_DCS_E!N43+FC_TRA_DNAVI_IWW_E!N43</f>
        <v>3126.8905795356832</v>
      </c>
      <c r="O43" s="30">
        <f>FC_TRA_DNAVI_DCS_E!O43+FC_TRA_DNAVI_IWW_E!O43</f>
        <v>3112.0500223559757</v>
      </c>
      <c r="P43" s="30">
        <f>FC_TRA_DNAVI_DCS_E!P43+FC_TRA_DNAVI_IWW_E!P43</f>
        <v>2793.6822863284606</v>
      </c>
      <c r="Q43" s="30">
        <f>FC_TRA_DNAVI_DCS_E!Q43+FC_TRA_DNAVI_IWW_E!Q43</f>
        <v>2541.8425769561482</v>
      </c>
      <c r="R43" s="30">
        <f>FC_TRA_DNAVI_DCS_E!R43+FC_TRA_DNAVI_IWW_E!R43</f>
        <v>2718.7885614789338</v>
      </c>
      <c r="S43" s="30">
        <f>FC_TRA_DNAVI_DCS_E!S43+FC_TRA_DNAVI_IWW_E!S43</f>
        <v>2670.8292158211516</v>
      </c>
      <c r="T43" s="30">
        <f>FC_TRA_DNAVI_DCS_E!T43+FC_TRA_DNAVI_IWW_E!T43</f>
        <v>2677.6864711951844</v>
      </c>
      <c r="U43" s="30">
        <f>FC_TRA_DNAVI_DCS_E!U43+FC_TRA_DNAVI_IWW_E!U43</f>
        <v>2519.4522192605327</v>
      </c>
      <c r="V43" s="30">
        <f>FC_TRA_DNAVI_DCS_E!V43+FC_TRA_DNAVI_IWW_E!V43</f>
        <v>2490.6486663800515</v>
      </c>
      <c r="W43" s="30">
        <f>FC_TRA_DNAVI_DCS_E!W43+FC_TRA_DNAVI_IWW_E!W43</f>
        <v>2205.9721358555457</v>
      </c>
      <c r="X43" s="30">
        <f>FC_TRA_DNAVI_DCS_E!X43+FC_TRA_DNAVI_IWW_E!X43</f>
        <v>2461.0673190025796</v>
      </c>
    </row>
    <row r="44" spans="1:24" ht="11.25" customHeight="1" x14ac:dyDescent="0.2">
      <c r="A44" s="39" t="s">
        <v>75</v>
      </c>
      <c r="B44" s="23" t="s">
        <v>76</v>
      </c>
      <c r="C44" s="30">
        <f>FC_TRA_DNAVI_DCS_E!C44+FC_TRA_DNAVI_IWW_E!C44</f>
        <v>1307.7603611349957</v>
      </c>
      <c r="D44" s="30">
        <f>FC_TRA_DNAVI_DCS_E!D44+FC_TRA_DNAVI_IWW_E!D44</f>
        <v>1419.7350816852966</v>
      </c>
      <c r="E44" s="30">
        <f>FC_TRA_DNAVI_DCS_E!E44+FC_TRA_DNAVI_IWW_E!E44</f>
        <v>1429.2896818572654</v>
      </c>
      <c r="F44" s="30">
        <f>FC_TRA_DNAVI_DCS_E!F44+FC_TRA_DNAVI_IWW_E!F44</f>
        <v>1574.423301805675</v>
      </c>
      <c r="G44" s="30">
        <f>FC_TRA_DNAVI_DCS_E!G44+FC_TRA_DNAVI_IWW_E!G44</f>
        <v>1467.1201203783316</v>
      </c>
      <c r="H44" s="30">
        <f>FC_TRA_DNAVI_DCS_E!H44+FC_TRA_DNAVI_IWW_E!H44</f>
        <v>1363.4435081685297</v>
      </c>
      <c r="I44" s="30">
        <f>FC_TRA_DNAVI_DCS_E!I44+FC_TRA_DNAVI_IWW_E!I44</f>
        <v>1543.8280309544284</v>
      </c>
      <c r="J44" s="30">
        <f>FC_TRA_DNAVI_DCS_E!J44+FC_TRA_DNAVI_IWW_E!J44</f>
        <v>1632.1371453138431</v>
      </c>
      <c r="K44" s="30">
        <f>FC_TRA_DNAVI_DCS_E!K44+FC_TRA_DNAVI_IWW_E!K44</f>
        <v>1549.8368873602751</v>
      </c>
      <c r="L44" s="30">
        <f>FC_TRA_DNAVI_DCS_E!L44+FC_TRA_DNAVI_IWW_E!L44</f>
        <v>1781.3037833190026</v>
      </c>
      <c r="M44" s="30">
        <f>FC_TRA_DNAVI_DCS_E!M44+FC_TRA_DNAVI_IWW_E!M44</f>
        <v>1414.464660361135</v>
      </c>
      <c r="N44" s="30">
        <f>FC_TRA_DNAVI_DCS_E!N44+FC_TRA_DNAVI_IWW_E!N44</f>
        <v>1143.1067067927772</v>
      </c>
      <c r="O44" s="30">
        <f>FC_TRA_DNAVI_DCS_E!O44+FC_TRA_DNAVI_IWW_E!O44</f>
        <v>1027.1532244196044</v>
      </c>
      <c r="P44" s="30">
        <f>FC_TRA_DNAVI_DCS_E!P44+FC_TRA_DNAVI_IWW_E!P44</f>
        <v>935.98263112639711</v>
      </c>
      <c r="Q44" s="30">
        <f>FC_TRA_DNAVI_DCS_E!Q44+FC_TRA_DNAVI_IWW_E!Q44</f>
        <v>893.96792777300084</v>
      </c>
      <c r="R44" s="30">
        <f>FC_TRA_DNAVI_DCS_E!R44+FC_TRA_DNAVI_IWW_E!R44</f>
        <v>944.01066208082557</v>
      </c>
      <c r="S44" s="30">
        <f>FC_TRA_DNAVI_DCS_E!S44+FC_TRA_DNAVI_IWW_E!S44</f>
        <v>1139.1590713671535</v>
      </c>
      <c r="T44" s="30">
        <f>FC_TRA_DNAVI_DCS_E!T44+FC_TRA_DNAVI_IWW_E!T44</f>
        <v>1336.0480653482371</v>
      </c>
      <c r="U44" s="30">
        <f>FC_TRA_DNAVI_DCS_E!U44+FC_TRA_DNAVI_IWW_E!U44</f>
        <v>1361.0473774720549</v>
      </c>
      <c r="V44" s="30">
        <f>FC_TRA_DNAVI_DCS_E!V44+FC_TRA_DNAVI_IWW_E!V44</f>
        <v>1436.6635425623388</v>
      </c>
      <c r="W44" s="30">
        <f>FC_TRA_DNAVI_DCS_E!W44+FC_TRA_DNAVI_IWW_E!W44</f>
        <v>1134.827687016337</v>
      </c>
      <c r="X44" s="30">
        <f>FC_TRA_DNAVI_DCS_E!X44+FC_TRA_DNAVI_IWW_E!X44</f>
        <v>1129.8119518486671</v>
      </c>
    </row>
    <row r="45" spans="1:24" ht="11.25" customHeight="1" x14ac:dyDescent="0.2">
      <c r="A45" s="39" t="s">
        <v>77</v>
      </c>
      <c r="B45" s="23" t="s">
        <v>78</v>
      </c>
      <c r="C45" s="30">
        <f>FC_TRA_DNAVI_DCS_E!C45+FC_TRA_DNAVI_IWW_E!C45</f>
        <v>0</v>
      </c>
      <c r="D45" s="30">
        <f>FC_TRA_DNAVI_DCS_E!D45+FC_TRA_DNAVI_IWW_E!D45</f>
        <v>0</v>
      </c>
      <c r="E45" s="30">
        <f>FC_TRA_DNAVI_DCS_E!E45+FC_TRA_DNAVI_IWW_E!E45</f>
        <v>0</v>
      </c>
      <c r="F45" s="30">
        <f>FC_TRA_DNAVI_DCS_E!F45+FC_TRA_DNAVI_IWW_E!F45</f>
        <v>0</v>
      </c>
      <c r="G45" s="30">
        <f>FC_TRA_DNAVI_DCS_E!G45+FC_TRA_DNAVI_IWW_E!G45</f>
        <v>0</v>
      </c>
      <c r="H45" s="30">
        <f>FC_TRA_DNAVI_DCS_E!H45+FC_TRA_DNAVI_IWW_E!H45</f>
        <v>0</v>
      </c>
      <c r="I45" s="30">
        <f>FC_TRA_DNAVI_DCS_E!I45+FC_TRA_DNAVI_IWW_E!I45</f>
        <v>0</v>
      </c>
      <c r="J45" s="30">
        <f>FC_TRA_DNAVI_DCS_E!J45+FC_TRA_DNAVI_IWW_E!J45</f>
        <v>0</v>
      </c>
      <c r="K45" s="30">
        <f>FC_TRA_DNAVI_DCS_E!K45+FC_TRA_DNAVI_IWW_E!K45</f>
        <v>0</v>
      </c>
      <c r="L45" s="30">
        <f>FC_TRA_DNAVI_DCS_E!L45+FC_TRA_DNAVI_IWW_E!L45</f>
        <v>0</v>
      </c>
      <c r="M45" s="30">
        <f>FC_TRA_DNAVI_DCS_E!M45+FC_TRA_DNAVI_IWW_E!M45</f>
        <v>0</v>
      </c>
      <c r="N45" s="30">
        <f>FC_TRA_DNAVI_DCS_E!N45+FC_TRA_DNAVI_IWW_E!N45</f>
        <v>0</v>
      </c>
      <c r="O45" s="30">
        <f>FC_TRA_DNAVI_DCS_E!O45+FC_TRA_DNAVI_IWW_E!O45</f>
        <v>0</v>
      </c>
      <c r="P45" s="30">
        <f>FC_TRA_DNAVI_DCS_E!P45+FC_TRA_DNAVI_IWW_E!P45</f>
        <v>0</v>
      </c>
      <c r="Q45" s="30">
        <f>FC_TRA_DNAVI_DCS_E!Q45+FC_TRA_DNAVI_IWW_E!Q45</f>
        <v>0</v>
      </c>
      <c r="R45" s="30">
        <f>FC_TRA_DNAVI_DCS_E!R45+FC_TRA_DNAVI_IWW_E!R45</f>
        <v>0</v>
      </c>
      <c r="S45" s="30">
        <f>FC_TRA_DNAVI_DCS_E!S45+FC_TRA_DNAVI_IWW_E!S45</f>
        <v>0</v>
      </c>
      <c r="T45" s="30">
        <f>FC_TRA_DNAVI_DCS_E!T45+FC_TRA_DNAVI_IWW_E!T45</f>
        <v>0</v>
      </c>
      <c r="U45" s="30">
        <f>FC_TRA_DNAVI_DCS_E!U45+FC_TRA_DNAVI_IWW_E!U45</f>
        <v>0</v>
      </c>
      <c r="V45" s="30">
        <f>FC_TRA_DNAVI_DCS_E!V45+FC_TRA_DNAVI_IWW_E!V45</f>
        <v>0</v>
      </c>
      <c r="W45" s="30">
        <f>FC_TRA_DNAVI_DCS_E!W45+FC_TRA_DNAVI_IWW_E!W45</f>
        <v>0</v>
      </c>
      <c r="X45" s="30">
        <f>FC_TRA_DNAVI_DCS_E!X45+FC_TRA_DNAVI_IWW_E!X45</f>
        <v>0</v>
      </c>
    </row>
    <row r="46" spans="1:24" ht="11.25" customHeight="1" x14ac:dyDescent="0.2">
      <c r="A46" s="39" t="s">
        <v>79</v>
      </c>
      <c r="B46" s="23" t="s">
        <v>80</v>
      </c>
      <c r="C46" s="30">
        <f>FC_TRA_DNAVI_DCS_E!C46+FC_TRA_DNAVI_IWW_E!C46</f>
        <v>0</v>
      </c>
      <c r="D46" s="30">
        <f>FC_TRA_DNAVI_DCS_E!D46+FC_TRA_DNAVI_IWW_E!D46</f>
        <v>0</v>
      </c>
      <c r="E46" s="30">
        <f>FC_TRA_DNAVI_DCS_E!E46+FC_TRA_DNAVI_IWW_E!E46</f>
        <v>0</v>
      </c>
      <c r="F46" s="30">
        <f>FC_TRA_DNAVI_DCS_E!F46+FC_TRA_DNAVI_IWW_E!F46</f>
        <v>0</v>
      </c>
      <c r="G46" s="30">
        <f>FC_TRA_DNAVI_DCS_E!G46+FC_TRA_DNAVI_IWW_E!G46</f>
        <v>0</v>
      </c>
      <c r="H46" s="30">
        <f>FC_TRA_DNAVI_DCS_E!H46+FC_TRA_DNAVI_IWW_E!H46</f>
        <v>0</v>
      </c>
      <c r="I46" s="30">
        <f>FC_TRA_DNAVI_DCS_E!I46+FC_TRA_DNAVI_IWW_E!I46</f>
        <v>0</v>
      </c>
      <c r="J46" s="30">
        <f>FC_TRA_DNAVI_DCS_E!J46+FC_TRA_DNAVI_IWW_E!J46</f>
        <v>0</v>
      </c>
      <c r="K46" s="30">
        <f>FC_TRA_DNAVI_DCS_E!K46+FC_TRA_DNAVI_IWW_E!K46</f>
        <v>0</v>
      </c>
      <c r="L46" s="30">
        <f>FC_TRA_DNAVI_DCS_E!L46+FC_TRA_DNAVI_IWW_E!L46</f>
        <v>0</v>
      </c>
      <c r="M46" s="30">
        <f>FC_TRA_DNAVI_DCS_E!M46+FC_TRA_DNAVI_IWW_E!M46</f>
        <v>0</v>
      </c>
      <c r="N46" s="30">
        <f>FC_TRA_DNAVI_DCS_E!N46+FC_TRA_DNAVI_IWW_E!N46</f>
        <v>0</v>
      </c>
      <c r="O46" s="30">
        <f>FC_TRA_DNAVI_DCS_E!O46+FC_TRA_DNAVI_IWW_E!O46</f>
        <v>0</v>
      </c>
      <c r="P46" s="30">
        <f>FC_TRA_DNAVI_DCS_E!P46+FC_TRA_DNAVI_IWW_E!P46</f>
        <v>0</v>
      </c>
      <c r="Q46" s="30">
        <f>FC_TRA_DNAVI_DCS_E!Q46+FC_TRA_DNAVI_IWW_E!Q46</f>
        <v>0</v>
      </c>
      <c r="R46" s="30">
        <f>FC_TRA_DNAVI_DCS_E!R46+FC_TRA_DNAVI_IWW_E!R46</f>
        <v>0</v>
      </c>
      <c r="S46" s="30">
        <f>FC_TRA_DNAVI_DCS_E!S46+FC_TRA_DNAVI_IWW_E!S46</f>
        <v>0</v>
      </c>
      <c r="T46" s="30">
        <f>FC_TRA_DNAVI_DCS_E!T46+FC_TRA_DNAVI_IWW_E!T46</f>
        <v>0</v>
      </c>
      <c r="U46" s="30">
        <f>FC_TRA_DNAVI_DCS_E!U46+FC_TRA_DNAVI_IWW_E!U46</f>
        <v>0</v>
      </c>
      <c r="V46" s="30">
        <f>FC_TRA_DNAVI_DCS_E!V46+FC_TRA_DNAVI_IWW_E!V46</f>
        <v>0</v>
      </c>
      <c r="W46" s="30">
        <f>FC_TRA_DNAVI_DCS_E!W46+FC_TRA_DNAVI_IWW_E!W46</f>
        <v>0</v>
      </c>
      <c r="X46" s="30">
        <f>FC_TRA_DNAVI_DCS_E!X46+FC_TRA_DNAVI_IWW_E!X46</f>
        <v>0</v>
      </c>
    </row>
    <row r="47" spans="1:24" ht="11.25" customHeight="1" x14ac:dyDescent="0.2">
      <c r="A47" s="39" t="s">
        <v>81</v>
      </c>
      <c r="B47" s="23" t="s">
        <v>82</v>
      </c>
      <c r="C47" s="30">
        <f>FC_TRA_DNAVI_DCS_E!C47+FC_TRA_DNAVI_IWW_E!C47</f>
        <v>0</v>
      </c>
      <c r="D47" s="30">
        <f>FC_TRA_DNAVI_DCS_E!D47+FC_TRA_DNAVI_IWW_E!D47</f>
        <v>0</v>
      </c>
      <c r="E47" s="30">
        <f>FC_TRA_DNAVI_DCS_E!E47+FC_TRA_DNAVI_IWW_E!E47</f>
        <v>0</v>
      </c>
      <c r="F47" s="30">
        <f>FC_TRA_DNAVI_DCS_E!F47+FC_TRA_DNAVI_IWW_E!F47</f>
        <v>0</v>
      </c>
      <c r="G47" s="30">
        <f>FC_TRA_DNAVI_DCS_E!G47+FC_TRA_DNAVI_IWW_E!G47</f>
        <v>0</v>
      </c>
      <c r="H47" s="30">
        <f>FC_TRA_DNAVI_DCS_E!H47+FC_TRA_DNAVI_IWW_E!H47</f>
        <v>0</v>
      </c>
      <c r="I47" s="30">
        <f>FC_TRA_DNAVI_DCS_E!I47+FC_TRA_DNAVI_IWW_E!I47</f>
        <v>0</v>
      </c>
      <c r="J47" s="30">
        <f>FC_TRA_DNAVI_DCS_E!J47+FC_TRA_DNAVI_IWW_E!J47</f>
        <v>0</v>
      </c>
      <c r="K47" s="30">
        <f>FC_TRA_DNAVI_DCS_E!K47+FC_TRA_DNAVI_IWW_E!K47</f>
        <v>0</v>
      </c>
      <c r="L47" s="30">
        <f>FC_TRA_DNAVI_DCS_E!L47+FC_TRA_DNAVI_IWW_E!L47</f>
        <v>0</v>
      </c>
      <c r="M47" s="30">
        <f>FC_TRA_DNAVI_DCS_E!M47+FC_TRA_DNAVI_IWW_E!M47</f>
        <v>0</v>
      </c>
      <c r="N47" s="30">
        <f>FC_TRA_DNAVI_DCS_E!N47+FC_TRA_DNAVI_IWW_E!N47</f>
        <v>0</v>
      </c>
      <c r="O47" s="30">
        <f>FC_TRA_DNAVI_DCS_E!O47+FC_TRA_DNAVI_IWW_E!O47</f>
        <v>0</v>
      </c>
      <c r="P47" s="30">
        <f>FC_TRA_DNAVI_DCS_E!P47+FC_TRA_DNAVI_IWW_E!P47</f>
        <v>0</v>
      </c>
      <c r="Q47" s="30">
        <f>FC_TRA_DNAVI_DCS_E!Q47+FC_TRA_DNAVI_IWW_E!Q47</f>
        <v>0</v>
      </c>
      <c r="R47" s="30">
        <f>FC_TRA_DNAVI_DCS_E!R47+FC_TRA_DNAVI_IWW_E!R47</f>
        <v>0</v>
      </c>
      <c r="S47" s="30">
        <f>FC_TRA_DNAVI_DCS_E!S47+FC_TRA_DNAVI_IWW_E!S47</f>
        <v>0</v>
      </c>
      <c r="T47" s="30">
        <f>FC_TRA_DNAVI_DCS_E!T47+FC_TRA_DNAVI_IWW_E!T47</f>
        <v>0</v>
      </c>
      <c r="U47" s="30">
        <f>FC_TRA_DNAVI_DCS_E!U47+FC_TRA_DNAVI_IWW_E!U47</f>
        <v>0</v>
      </c>
      <c r="V47" s="30">
        <f>FC_TRA_DNAVI_DCS_E!V47+FC_TRA_DNAVI_IWW_E!V47</f>
        <v>0</v>
      </c>
      <c r="W47" s="30">
        <f>FC_TRA_DNAVI_DCS_E!W47+FC_TRA_DNAVI_IWW_E!W47</f>
        <v>0</v>
      </c>
      <c r="X47" s="30">
        <f>FC_TRA_DNAVI_DCS_E!X47+FC_TRA_DNAVI_IWW_E!X47</f>
        <v>0</v>
      </c>
    </row>
    <row r="48" spans="1:24" ht="11.25" customHeight="1" x14ac:dyDescent="0.2">
      <c r="A48" s="39" t="s">
        <v>83</v>
      </c>
      <c r="B48" s="23" t="s">
        <v>84</v>
      </c>
      <c r="C48" s="30">
        <f>FC_TRA_DNAVI_DCS_E!C48+FC_TRA_DNAVI_IWW_E!C48</f>
        <v>0</v>
      </c>
      <c r="D48" s="30">
        <f>FC_TRA_DNAVI_DCS_E!D48+FC_TRA_DNAVI_IWW_E!D48</f>
        <v>0</v>
      </c>
      <c r="E48" s="30">
        <f>FC_TRA_DNAVI_DCS_E!E48+FC_TRA_DNAVI_IWW_E!E48</f>
        <v>0</v>
      </c>
      <c r="F48" s="30">
        <f>FC_TRA_DNAVI_DCS_E!F48+FC_TRA_DNAVI_IWW_E!F48</f>
        <v>0</v>
      </c>
      <c r="G48" s="30">
        <f>FC_TRA_DNAVI_DCS_E!G48+FC_TRA_DNAVI_IWW_E!G48</f>
        <v>0</v>
      </c>
      <c r="H48" s="30">
        <f>FC_TRA_DNAVI_DCS_E!H48+FC_TRA_DNAVI_IWW_E!H48</f>
        <v>0</v>
      </c>
      <c r="I48" s="30">
        <f>FC_TRA_DNAVI_DCS_E!I48+FC_TRA_DNAVI_IWW_E!I48</f>
        <v>0</v>
      </c>
      <c r="J48" s="30">
        <f>FC_TRA_DNAVI_DCS_E!J48+FC_TRA_DNAVI_IWW_E!J48</f>
        <v>0</v>
      </c>
      <c r="K48" s="30">
        <f>FC_TRA_DNAVI_DCS_E!K48+FC_TRA_DNAVI_IWW_E!K48</f>
        <v>0</v>
      </c>
      <c r="L48" s="30">
        <f>FC_TRA_DNAVI_DCS_E!L48+FC_TRA_DNAVI_IWW_E!L48</f>
        <v>0</v>
      </c>
      <c r="M48" s="30">
        <f>FC_TRA_DNAVI_DCS_E!M48+FC_TRA_DNAVI_IWW_E!M48</f>
        <v>0</v>
      </c>
      <c r="N48" s="30">
        <f>FC_TRA_DNAVI_DCS_E!N48+FC_TRA_DNAVI_IWW_E!N48</f>
        <v>0</v>
      </c>
      <c r="O48" s="30">
        <f>FC_TRA_DNAVI_DCS_E!O48+FC_TRA_DNAVI_IWW_E!O48</f>
        <v>0</v>
      </c>
      <c r="P48" s="30">
        <f>FC_TRA_DNAVI_DCS_E!P48+FC_TRA_DNAVI_IWW_E!P48</f>
        <v>0</v>
      </c>
      <c r="Q48" s="30">
        <f>FC_TRA_DNAVI_DCS_E!Q48+FC_TRA_DNAVI_IWW_E!Q48</f>
        <v>0</v>
      </c>
      <c r="R48" s="30">
        <f>FC_TRA_DNAVI_DCS_E!R48+FC_TRA_DNAVI_IWW_E!R48</f>
        <v>0</v>
      </c>
      <c r="S48" s="30">
        <f>FC_TRA_DNAVI_DCS_E!S48+FC_TRA_DNAVI_IWW_E!S48</f>
        <v>0</v>
      </c>
      <c r="T48" s="30">
        <f>FC_TRA_DNAVI_DCS_E!T48+FC_TRA_DNAVI_IWW_E!T48</f>
        <v>0</v>
      </c>
      <c r="U48" s="30">
        <f>FC_TRA_DNAVI_DCS_E!U48+FC_TRA_DNAVI_IWW_E!U48</f>
        <v>0</v>
      </c>
      <c r="V48" s="30">
        <f>FC_TRA_DNAVI_DCS_E!V48+FC_TRA_DNAVI_IWW_E!V48</f>
        <v>0</v>
      </c>
      <c r="W48" s="30">
        <f>FC_TRA_DNAVI_DCS_E!W48+FC_TRA_DNAVI_IWW_E!W48</f>
        <v>0</v>
      </c>
      <c r="X48" s="30">
        <f>FC_TRA_DNAVI_DCS_E!X48+FC_TRA_DNAVI_IWW_E!X48</f>
        <v>0</v>
      </c>
    </row>
    <row r="49" spans="1:24" ht="11.25" customHeight="1" x14ac:dyDescent="0.2">
      <c r="A49" s="39" t="s">
        <v>85</v>
      </c>
      <c r="B49" s="23" t="s">
        <v>86</v>
      </c>
      <c r="C49" s="30">
        <f>FC_TRA_DNAVI_DCS_E!C49+FC_TRA_DNAVI_IWW_E!C49</f>
        <v>0</v>
      </c>
      <c r="D49" s="30">
        <f>FC_TRA_DNAVI_DCS_E!D49+FC_TRA_DNAVI_IWW_E!D49</f>
        <v>0</v>
      </c>
      <c r="E49" s="30">
        <f>FC_TRA_DNAVI_DCS_E!E49+FC_TRA_DNAVI_IWW_E!E49</f>
        <v>0</v>
      </c>
      <c r="F49" s="30">
        <f>FC_TRA_DNAVI_DCS_E!F49+FC_TRA_DNAVI_IWW_E!F49</f>
        <v>0</v>
      </c>
      <c r="G49" s="30">
        <f>FC_TRA_DNAVI_DCS_E!G49+FC_TRA_DNAVI_IWW_E!G49</f>
        <v>0</v>
      </c>
      <c r="H49" s="30">
        <f>FC_TRA_DNAVI_DCS_E!H49+FC_TRA_DNAVI_IWW_E!H49</f>
        <v>0</v>
      </c>
      <c r="I49" s="30">
        <f>FC_TRA_DNAVI_DCS_E!I49+FC_TRA_DNAVI_IWW_E!I49</f>
        <v>0</v>
      </c>
      <c r="J49" s="30">
        <f>FC_TRA_DNAVI_DCS_E!J49+FC_TRA_DNAVI_IWW_E!J49</f>
        <v>0</v>
      </c>
      <c r="K49" s="30">
        <f>FC_TRA_DNAVI_DCS_E!K49+FC_TRA_DNAVI_IWW_E!K49</f>
        <v>0</v>
      </c>
      <c r="L49" s="30">
        <f>FC_TRA_DNAVI_DCS_E!L49+FC_TRA_DNAVI_IWW_E!L49</f>
        <v>0</v>
      </c>
      <c r="M49" s="30">
        <f>FC_TRA_DNAVI_DCS_E!M49+FC_TRA_DNAVI_IWW_E!M49</f>
        <v>0</v>
      </c>
      <c r="N49" s="30">
        <f>FC_TRA_DNAVI_DCS_E!N49+FC_TRA_DNAVI_IWW_E!N49</f>
        <v>0</v>
      </c>
      <c r="O49" s="30">
        <f>FC_TRA_DNAVI_DCS_E!O49+FC_TRA_DNAVI_IWW_E!O49</f>
        <v>0</v>
      </c>
      <c r="P49" s="30">
        <f>FC_TRA_DNAVI_DCS_E!P49+FC_TRA_DNAVI_IWW_E!P49</f>
        <v>0</v>
      </c>
      <c r="Q49" s="30">
        <f>FC_TRA_DNAVI_DCS_E!Q49+FC_TRA_DNAVI_IWW_E!Q49</f>
        <v>0</v>
      </c>
      <c r="R49" s="30">
        <f>FC_TRA_DNAVI_DCS_E!R49+FC_TRA_DNAVI_IWW_E!R49</f>
        <v>0</v>
      </c>
      <c r="S49" s="30">
        <f>FC_TRA_DNAVI_DCS_E!S49+FC_TRA_DNAVI_IWW_E!S49</f>
        <v>0</v>
      </c>
      <c r="T49" s="30">
        <f>FC_TRA_DNAVI_DCS_E!T49+FC_TRA_DNAVI_IWW_E!T49</f>
        <v>0</v>
      </c>
      <c r="U49" s="30">
        <f>FC_TRA_DNAVI_DCS_E!U49+FC_TRA_DNAVI_IWW_E!U49</f>
        <v>0</v>
      </c>
      <c r="V49" s="30">
        <f>FC_TRA_DNAVI_DCS_E!V49+FC_TRA_DNAVI_IWW_E!V49</f>
        <v>0</v>
      </c>
      <c r="W49" s="30">
        <f>FC_TRA_DNAVI_DCS_E!W49+FC_TRA_DNAVI_IWW_E!W49</f>
        <v>0</v>
      </c>
      <c r="X49" s="30">
        <f>FC_TRA_DNAVI_DCS_E!X49+FC_TRA_DNAVI_IWW_E!X49</f>
        <v>0</v>
      </c>
    </row>
    <row r="50" spans="1:24" ht="11.25" customHeight="1" x14ac:dyDescent="0.2">
      <c r="A50" s="39" t="s">
        <v>87</v>
      </c>
      <c r="B50" s="23" t="s">
        <v>88</v>
      </c>
      <c r="C50" s="30">
        <f>FC_TRA_DNAVI_DCS_E!C50+FC_TRA_DNAVI_IWW_E!C50</f>
        <v>0</v>
      </c>
      <c r="D50" s="30">
        <f>FC_TRA_DNAVI_DCS_E!D50+FC_TRA_DNAVI_IWW_E!D50</f>
        <v>0</v>
      </c>
      <c r="E50" s="30">
        <f>FC_TRA_DNAVI_DCS_E!E50+FC_TRA_DNAVI_IWW_E!E50</f>
        <v>0</v>
      </c>
      <c r="F50" s="30">
        <f>FC_TRA_DNAVI_DCS_E!F50+FC_TRA_DNAVI_IWW_E!F50</f>
        <v>0</v>
      </c>
      <c r="G50" s="30">
        <f>FC_TRA_DNAVI_DCS_E!G50+FC_TRA_DNAVI_IWW_E!G50</f>
        <v>0</v>
      </c>
      <c r="H50" s="30">
        <f>FC_TRA_DNAVI_DCS_E!H50+FC_TRA_DNAVI_IWW_E!H50</f>
        <v>0</v>
      </c>
      <c r="I50" s="30">
        <f>FC_TRA_DNAVI_DCS_E!I50+FC_TRA_DNAVI_IWW_E!I50</f>
        <v>0</v>
      </c>
      <c r="J50" s="30">
        <f>FC_TRA_DNAVI_DCS_E!J50+FC_TRA_DNAVI_IWW_E!J50</f>
        <v>0</v>
      </c>
      <c r="K50" s="30">
        <f>FC_TRA_DNAVI_DCS_E!K50+FC_TRA_DNAVI_IWW_E!K50</f>
        <v>0</v>
      </c>
      <c r="L50" s="30">
        <f>FC_TRA_DNAVI_DCS_E!L50+FC_TRA_DNAVI_IWW_E!L50</f>
        <v>0</v>
      </c>
      <c r="M50" s="30">
        <f>FC_TRA_DNAVI_DCS_E!M50+FC_TRA_DNAVI_IWW_E!M50</f>
        <v>0</v>
      </c>
      <c r="N50" s="30">
        <f>FC_TRA_DNAVI_DCS_E!N50+FC_TRA_DNAVI_IWW_E!N50</f>
        <v>0</v>
      </c>
      <c r="O50" s="30">
        <f>FC_TRA_DNAVI_DCS_E!O50+FC_TRA_DNAVI_IWW_E!O50</f>
        <v>0</v>
      </c>
      <c r="P50" s="30">
        <f>FC_TRA_DNAVI_DCS_E!P50+FC_TRA_DNAVI_IWW_E!P50</f>
        <v>0</v>
      </c>
      <c r="Q50" s="30">
        <f>FC_TRA_DNAVI_DCS_E!Q50+FC_TRA_DNAVI_IWW_E!Q50</f>
        <v>0</v>
      </c>
      <c r="R50" s="30">
        <f>FC_TRA_DNAVI_DCS_E!R50+FC_TRA_DNAVI_IWW_E!R50</f>
        <v>0</v>
      </c>
      <c r="S50" s="30">
        <f>FC_TRA_DNAVI_DCS_E!S50+FC_TRA_DNAVI_IWW_E!S50</f>
        <v>0</v>
      </c>
      <c r="T50" s="30">
        <f>FC_TRA_DNAVI_DCS_E!T50+FC_TRA_DNAVI_IWW_E!T50</f>
        <v>0</v>
      </c>
      <c r="U50" s="30">
        <f>FC_TRA_DNAVI_DCS_E!U50+FC_TRA_DNAVI_IWW_E!U50</f>
        <v>3.7833190025795349E-3</v>
      </c>
      <c r="V50" s="30">
        <f>FC_TRA_DNAVI_DCS_E!V50+FC_TRA_DNAVI_IWW_E!V50</f>
        <v>2.8374892519346519E-3</v>
      </c>
      <c r="W50" s="30">
        <f>FC_TRA_DNAVI_DCS_E!W50+FC_TRA_DNAVI_IWW_E!W50</f>
        <v>1.8916595012897681E-3</v>
      </c>
      <c r="X50" s="30">
        <f>FC_TRA_DNAVI_DCS_E!X50+FC_TRA_DNAVI_IWW_E!X50</f>
        <v>9.4582975064488384E-4</v>
      </c>
    </row>
    <row r="51" spans="1:24" ht="11.25" customHeight="1" x14ac:dyDescent="0.2">
      <c r="A51" s="24" t="s">
        <v>89</v>
      </c>
      <c r="B51" s="25" t="s">
        <v>90</v>
      </c>
      <c r="C51" s="31">
        <f>FC_TRA_DNAVI_DCS_E!C51+FC_TRA_DNAVI_IWW_E!C51</f>
        <v>0</v>
      </c>
      <c r="D51" s="31">
        <f>FC_TRA_DNAVI_DCS_E!D51+FC_TRA_DNAVI_IWW_E!D51</f>
        <v>0</v>
      </c>
      <c r="E51" s="31">
        <f>FC_TRA_DNAVI_DCS_E!E51+FC_TRA_DNAVI_IWW_E!E51</f>
        <v>0</v>
      </c>
      <c r="F51" s="31">
        <f>FC_TRA_DNAVI_DCS_E!F51+FC_TRA_DNAVI_IWW_E!F51</f>
        <v>0</v>
      </c>
      <c r="G51" s="31">
        <f>FC_TRA_DNAVI_DCS_E!G51+FC_TRA_DNAVI_IWW_E!G51</f>
        <v>0</v>
      </c>
      <c r="H51" s="31">
        <f>FC_TRA_DNAVI_DCS_E!H51+FC_TRA_DNAVI_IWW_E!H51</f>
        <v>0</v>
      </c>
      <c r="I51" s="31">
        <f>FC_TRA_DNAVI_DCS_E!I51+FC_TRA_DNAVI_IWW_E!I51</f>
        <v>0</v>
      </c>
      <c r="J51" s="31">
        <f>FC_TRA_DNAVI_DCS_E!J51+FC_TRA_DNAVI_IWW_E!J51</f>
        <v>0</v>
      </c>
      <c r="K51" s="31">
        <f>FC_TRA_DNAVI_DCS_E!K51+FC_TRA_DNAVI_IWW_E!K51</f>
        <v>0</v>
      </c>
      <c r="L51" s="31">
        <f>FC_TRA_DNAVI_DCS_E!L51+FC_TRA_DNAVI_IWW_E!L51</f>
        <v>0</v>
      </c>
      <c r="M51" s="31">
        <f>FC_TRA_DNAVI_DCS_E!M51+FC_TRA_DNAVI_IWW_E!M51</f>
        <v>0</v>
      </c>
      <c r="N51" s="31">
        <f>FC_TRA_DNAVI_DCS_E!N51+FC_TRA_DNAVI_IWW_E!N51</f>
        <v>0</v>
      </c>
      <c r="O51" s="31">
        <f>FC_TRA_DNAVI_DCS_E!O51+FC_TRA_DNAVI_IWW_E!O51</f>
        <v>0</v>
      </c>
      <c r="P51" s="31">
        <f>FC_TRA_DNAVI_DCS_E!P51+FC_TRA_DNAVI_IWW_E!P51</f>
        <v>0</v>
      </c>
      <c r="Q51" s="31">
        <f>FC_TRA_DNAVI_DCS_E!Q51+FC_TRA_DNAVI_IWW_E!Q51</f>
        <v>0</v>
      </c>
      <c r="R51" s="31">
        <f>FC_TRA_DNAVI_DCS_E!R51+FC_TRA_DNAVI_IWW_E!R51</f>
        <v>0</v>
      </c>
      <c r="S51" s="31">
        <f>FC_TRA_DNAVI_DCS_E!S51+FC_TRA_DNAVI_IWW_E!S51</f>
        <v>0</v>
      </c>
      <c r="T51" s="31">
        <f>FC_TRA_DNAVI_DCS_E!T51+FC_TRA_DNAVI_IWW_E!T51</f>
        <v>0</v>
      </c>
      <c r="U51" s="31">
        <f>FC_TRA_DNAVI_DCS_E!U51+FC_TRA_DNAVI_IWW_E!U51</f>
        <v>0</v>
      </c>
      <c r="V51" s="31">
        <f>FC_TRA_DNAVI_DCS_E!V51+FC_TRA_DNAVI_IWW_E!V51</f>
        <v>0</v>
      </c>
      <c r="W51" s="31">
        <f>FC_TRA_DNAVI_DCS_E!W51+FC_TRA_DNAVI_IWW_E!W51</f>
        <v>0</v>
      </c>
      <c r="X51" s="31">
        <f>FC_TRA_DNAVI_DCS_E!X51+FC_TRA_DNAVI_IWW_E!X51</f>
        <v>0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:V52" si="20">SUM(C53:C70)</f>
        <v>0</v>
      </c>
      <c r="D52" s="31">
        <f t="shared" si="20"/>
        <v>0</v>
      </c>
      <c r="E52" s="31">
        <f t="shared" si="20"/>
        <v>2.3903697334479789E-2</v>
      </c>
      <c r="F52" s="31">
        <f t="shared" si="20"/>
        <v>0</v>
      </c>
      <c r="G52" s="31">
        <f t="shared" si="20"/>
        <v>0</v>
      </c>
      <c r="H52" s="31">
        <f t="shared" si="20"/>
        <v>0</v>
      </c>
      <c r="I52" s="31">
        <f t="shared" si="20"/>
        <v>0</v>
      </c>
      <c r="J52" s="31">
        <f t="shared" si="20"/>
        <v>0</v>
      </c>
      <c r="K52" s="31">
        <f t="shared" si="20"/>
        <v>1.285898538263113</v>
      </c>
      <c r="L52" s="31">
        <f t="shared" si="20"/>
        <v>2.8519346517626829</v>
      </c>
      <c r="M52" s="31">
        <f t="shared" si="20"/>
        <v>2.196732588134136</v>
      </c>
      <c r="N52" s="31">
        <f t="shared" si="20"/>
        <v>3.7301805674978499</v>
      </c>
      <c r="O52" s="31">
        <f t="shared" si="20"/>
        <v>3.7687016337059323</v>
      </c>
      <c r="P52" s="31">
        <f t="shared" si="20"/>
        <v>3.1104901117798787</v>
      </c>
      <c r="Q52" s="31">
        <f t="shared" si="20"/>
        <v>4.6500429922613931</v>
      </c>
      <c r="R52" s="31">
        <f t="shared" si="20"/>
        <v>4.0258813413585539</v>
      </c>
      <c r="S52" s="31">
        <f t="shared" si="20"/>
        <v>7.8785898538263099</v>
      </c>
      <c r="T52" s="31">
        <f t="shared" si="20"/>
        <v>8.5675838349097155</v>
      </c>
      <c r="U52" s="31">
        <f t="shared" si="20"/>
        <v>10.854084264832327</v>
      </c>
      <c r="V52" s="31">
        <f t="shared" si="20"/>
        <v>16.626483233018057</v>
      </c>
      <c r="W52" s="31">
        <f t="shared" ref="W52:X52" si="21">SUM(W53:W70)</f>
        <v>17.735511607910574</v>
      </c>
      <c r="X52" s="31">
        <f t="shared" si="21"/>
        <v>22.022184006878764</v>
      </c>
    </row>
    <row r="53" spans="1:24" ht="11.25" customHeight="1" x14ac:dyDescent="0.2">
      <c r="A53" s="22" t="s">
        <v>93</v>
      </c>
      <c r="B53" s="23" t="s">
        <v>94</v>
      </c>
      <c r="C53" s="30">
        <f>FC_TRA_DNAVI_DCS_E!C53+FC_TRA_DNAVI_IWW_E!C53</f>
        <v>0</v>
      </c>
      <c r="D53" s="30">
        <f>FC_TRA_DNAVI_DCS_E!D53+FC_TRA_DNAVI_IWW_E!D53</f>
        <v>0</v>
      </c>
      <c r="E53" s="30">
        <f>FC_TRA_DNAVI_DCS_E!E53+FC_TRA_DNAVI_IWW_E!E53</f>
        <v>0</v>
      </c>
      <c r="F53" s="30">
        <f>FC_TRA_DNAVI_DCS_E!F53+FC_TRA_DNAVI_IWW_E!F53</f>
        <v>0</v>
      </c>
      <c r="G53" s="30">
        <f>FC_TRA_DNAVI_DCS_E!G53+FC_TRA_DNAVI_IWW_E!G53</f>
        <v>0</v>
      </c>
      <c r="H53" s="30">
        <f>FC_TRA_DNAVI_DCS_E!H53+FC_TRA_DNAVI_IWW_E!H53</f>
        <v>0</v>
      </c>
      <c r="I53" s="30">
        <f>FC_TRA_DNAVI_DCS_E!I53+FC_TRA_DNAVI_IWW_E!I53</f>
        <v>0</v>
      </c>
      <c r="J53" s="30">
        <f>FC_TRA_DNAVI_DCS_E!J53+FC_TRA_DNAVI_IWW_E!J53</f>
        <v>0</v>
      </c>
      <c r="K53" s="30">
        <f>FC_TRA_DNAVI_DCS_E!K53+FC_TRA_DNAVI_IWW_E!K53</f>
        <v>0</v>
      </c>
      <c r="L53" s="30">
        <f>FC_TRA_DNAVI_DCS_E!L53+FC_TRA_DNAVI_IWW_E!L53</f>
        <v>0</v>
      </c>
      <c r="M53" s="30">
        <f>FC_TRA_DNAVI_DCS_E!M53+FC_TRA_DNAVI_IWW_E!M53</f>
        <v>0</v>
      </c>
      <c r="N53" s="30">
        <f>FC_TRA_DNAVI_DCS_E!N53+FC_TRA_DNAVI_IWW_E!N53</f>
        <v>0</v>
      </c>
      <c r="O53" s="30">
        <f>FC_TRA_DNAVI_DCS_E!O53+FC_TRA_DNAVI_IWW_E!O53</f>
        <v>0</v>
      </c>
      <c r="P53" s="30">
        <f>FC_TRA_DNAVI_DCS_E!P53+FC_TRA_DNAVI_IWW_E!P53</f>
        <v>0</v>
      </c>
      <c r="Q53" s="30">
        <f>FC_TRA_DNAVI_DCS_E!Q53+FC_TRA_DNAVI_IWW_E!Q53</f>
        <v>0</v>
      </c>
      <c r="R53" s="30">
        <f>FC_TRA_DNAVI_DCS_E!R53+FC_TRA_DNAVI_IWW_E!R53</f>
        <v>0</v>
      </c>
      <c r="S53" s="30">
        <f>FC_TRA_DNAVI_DCS_E!S53+FC_TRA_DNAVI_IWW_E!S53</f>
        <v>0</v>
      </c>
      <c r="T53" s="30">
        <f>FC_TRA_DNAVI_DCS_E!T53+FC_TRA_DNAVI_IWW_E!T53</f>
        <v>0</v>
      </c>
      <c r="U53" s="30">
        <f>FC_TRA_DNAVI_DCS_E!U53+FC_TRA_DNAVI_IWW_E!U53</f>
        <v>0</v>
      </c>
      <c r="V53" s="30">
        <f>FC_TRA_DNAVI_DCS_E!V53+FC_TRA_DNAVI_IWW_E!V53</f>
        <v>0</v>
      </c>
      <c r="W53" s="30">
        <f>FC_TRA_DNAVI_DCS_E!W53+FC_TRA_DNAVI_IWW_E!W53</f>
        <v>0</v>
      </c>
      <c r="X53" s="30">
        <f>FC_TRA_DNAVI_DCS_E!X53+FC_TRA_DNAVI_IWW_E!X53</f>
        <v>0</v>
      </c>
    </row>
    <row r="54" spans="1:24" ht="11.25" customHeight="1" x14ac:dyDescent="0.2">
      <c r="A54" s="22" t="s">
        <v>95</v>
      </c>
      <c r="B54" s="23" t="s">
        <v>96</v>
      </c>
      <c r="C54" s="30">
        <f>FC_TRA_DNAVI_DCS_E!C54+FC_TRA_DNAVI_IWW_E!C54</f>
        <v>0</v>
      </c>
      <c r="D54" s="30">
        <f>FC_TRA_DNAVI_DCS_E!D54+FC_TRA_DNAVI_IWW_E!D54</f>
        <v>0</v>
      </c>
      <c r="E54" s="30">
        <f>FC_TRA_DNAVI_DCS_E!E54+FC_TRA_DNAVI_IWW_E!E54</f>
        <v>0</v>
      </c>
      <c r="F54" s="30">
        <f>FC_TRA_DNAVI_DCS_E!F54+FC_TRA_DNAVI_IWW_E!F54</f>
        <v>0</v>
      </c>
      <c r="G54" s="30">
        <f>FC_TRA_DNAVI_DCS_E!G54+FC_TRA_DNAVI_IWW_E!G54</f>
        <v>0</v>
      </c>
      <c r="H54" s="30">
        <f>FC_TRA_DNAVI_DCS_E!H54+FC_TRA_DNAVI_IWW_E!H54</f>
        <v>0</v>
      </c>
      <c r="I54" s="30">
        <f>FC_TRA_DNAVI_DCS_E!I54+FC_TRA_DNAVI_IWW_E!I54</f>
        <v>0</v>
      </c>
      <c r="J54" s="30">
        <f>FC_TRA_DNAVI_DCS_E!J54+FC_TRA_DNAVI_IWW_E!J54</f>
        <v>0</v>
      </c>
      <c r="K54" s="30">
        <f>FC_TRA_DNAVI_DCS_E!K54+FC_TRA_DNAVI_IWW_E!K54</f>
        <v>0</v>
      </c>
      <c r="L54" s="30">
        <f>FC_TRA_DNAVI_DCS_E!L54+FC_TRA_DNAVI_IWW_E!L54</f>
        <v>0</v>
      </c>
      <c r="M54" s="30">
        <f>FC_TRA_DNAVI_DCS_E!M54+FC_TRA_DNAVI_IWW_E!M54</f>
        <v>0</v>
      </c>
      <c r="N54" s="30">
        <f>FC_TRA_DNAVI_DCS_E!N54+FC_TRA_DNAVI_IWW_E!N54</f>
        <v>0</v>
      </c>
      <c r="O54" s="30">
        <f>FC_TRA_DNAVI_DCS_E!O54+FC_TRA_DNAVI_IWW_E!O54</f>
        <v>0</v>
      </c>
      <c r="P54" s="30">
        <f>FC_TRA_DNAVI_DCS_E!P54+FC_TRA_DNAVI_IWW_E!P54</f>
        <v>0</v>
      </c>
      <c r="Q54" s="30">
        <f>FC_TRA_DNAVI_DCS_E!Q54+FC_TRA_DNAVI_IWW_E!Q54</f>
        <v>0</v>
      </c>
      <c r="R54" s="30">
        <f>FC_TRA_DNAVI_DCS_E!R54+FC_TRA_DNAVI_IWW_E!R54</f>
        <v>0</v>
      </c>
      <c r="S54" s="30">
        <f>FC_TRA_DNAVI_DCS_E!S54+FC_TRA_DNAVI_IWW_E!S54</f>
        <v>0</v>
      </c>
      <c r="T54" s="30">
        <f>FC_TRA_DNAVI_DCS_E!T54+FC_TRA_DNAVI_IWW_E!T54</f>
        <v>0</v>
      </c>
      <c r="U54" s="30">
        <f>FC_TRA_DNAVI_DCS_E!U54+FC_TRA_DNAVI_IWW_E!U54</f>
        <v>0</v>
      </c>
      <c r="V54" s="30">
        <f>FC_TRA_DNAVI_DCS_E!V54+FC_TRA_DNAVI_IWW_E!V54</f>
        <v>0</v>
      </c>
      <c r="W54" s="30">
        <f>FC_TRA_DNAVI_DCS_E!W54+FC_TRA_DNAVI_IWW_E!W54</f>
        <v>0</v>
      </c>
      <c r="X54" s="30">
        <f>FC_TRA_DNAVI_DCS_E!X54+FC_TRA_DNAVI_IWW_E!X54</f>
        <v>0</v>
      </c>
    </row>
    <row r="55" spans="1:24" ht="11.25" customHeight="1" x14ac:dyDescent="0.2">
      <c r="A55" s="22" t="s">
        <v>97</v>
      </c>
      <c r="B55" s="23" t="s">
        <v>98</v>
      </c>
      <c r="C55" s="30">
        <f>FC_TRA_DNAVI_DCS_E!C55+FC_TRA_DNAVI_IWW_E!C55</f>
        <v>0</v>
      </c>
      <c r="D55" s="30">
        <f>FC_TRA_DNAVI_DCS_E!D55+FC_TRA_DNAVI_IWW_E!D55</f>
        <v>0</v>
      </c>
      <c r="E55" s="30">
        <f>FC_TRA_DNAVI_DCS_E!E55+FC_TRA_DNAVI_IWW_E!E55</f>
        <v>0</v>
      </c>
      <c r="F55" s="30">
        <f>FC_TRA_DNAVI_DCS_E!F55+FC_TRA_DNAVI_IWW_E!F55</f>
        <v>0</v>
      </c>
      <c r="G55" s="30">
        <f>FC_TRA_DNAVI_DCS_E!G55+FC_TRA_DNAVI_IWW_E!G55</f>
        <v>0</v>
      </c>
      <c r="H55" s="30">
        <f>FC_TRA_DNAVI_DCS_E!H55+FC_TRA_DNAVI_IWW_E!H55</f>
        <v>0</v>
      </c>
      <c r="I55" s="30">
        <f>FC_TRA_DNAVI_DCS_E!I55+FC_TRA_DNAVI_IWW_E!I55</f>
        <v>0</v>
      </c>
      <c r="J55" s="30">
        <f>FC_TRA_DNAVI_DCS_E!J55+FC_TRA_DNAVI_IWW_E!J55</f>
        <v>0</v>
      </c>
      <c r="K55" s="30">
        <f>FC_TRA_DNAVI_DCS_E!K55+FC_TRA_DNAVI_IWW_E!K55</f>
        <v>0</v>
      </c>
      <c r="L55" s="30">
        <f>FC_TRA_DNAVI_DCS_E!L55+FC_TRA_DNAVI_IWW_E!L55</f>
        <v>0</v>
      </c>
      <c r="M55" s="30">
        <f>FC_TRA_DNAVI_DCS_E!M55+FC_TRA_DNAVI_IWW_E!M55</f>
        <v>0</v>
      </c>
      <c r="N55" s="30">
        <f>FC_TRA_DNAVI_DCS_E!N55+FC_TRA_DNAVI_IWW_E!N55</f>
        <v>0</v>
      </c>
      <c r="O55" s="30">
        <f>FC_TRA_DNAVI_DCS_E!O55+FC_TRA_DNAVI_IWW_E!O55</f>
        <v>0</v>
      </c>
      <c r="P55" s="30">
        <f>FC_TRA_DNAVI_DCS_E!P55+FC_TRA_DNAVI_IWW_E!P55</f>
        <v>0</v>
      </c>
      <c r="Q55" s="30">
        <f>FC_TRA_DNAVI_DCS_E!Q55+FC_TRA_DNAVI_IWW_E!Q55</f>
        <v>0</v>
      </c>
      <c r="R55" s="30">
        <f>FC_TRA_DNAVI_DCS_E!R55+FC_TRA_DNAVI_IWW_E!R55</f>
        <v>0</v>
      </c>
      <c r="S55" s="30">
        <f>FC_TRA_DNAVI_DCS_E!S55+FC_TRA_DNAVI_IWW_E!S55</f>
        <v>0</v>
      </c>
      <c r="T55" s="30">
        <f>FC_TRA_DNAVI_DCS_E!T55+FC_TRA_DNAVI_IWW_E!T55</f>
        <v>0</v>
      </c>
      <c r="U55" s="30">
        <f>FC_TRA_DNAVI_DCS_E!U55+FC_TRA_DNAVI_IWW_E!U55</f>
        <v>0</v>
      </c>
      <c r="V55" s="30">
        <f>FC_TRA_DNAVI_DCS_E!V55+FC_TRA_DNAVI_IWW_E!V55</f>
        <v>0</v>
      </c>
      <c r="W55" s="30">
        <f>FC_TRA_DNAVI_DCS_E!W55+FC_TRA_DNAVI_IWW_E!W55</f>
        <v>0</v>
      </c>
      <c r="X55" s="30">
        <f>FC_TRA_DNAVI_DCS_E!X55+FC_TRA_DNAVI_IWW_E!X55</f>
        <v>0</v>
      </c>
    </row>
    <row r="56" spans="1:24" ht="11.25" customHeight="1" x14ac:dyDescent="0.2">
      <c r="A56" s="22" t="s">
        <v>99</v>
      </c>
      <c r="B56" s="23" t="s">
        <v>100</v>
      </c>
      <c r="C56" s="30">
        <f>FC_TRA_DNAVI_DCS_E!C56+FC_TRA_DNAVI_IWW_E!C56</f>
        <v>0</v>
      </c>
      <c r="D56" s="30">
        <f>FC_TRA_DNAVI_DCS_E!D56+FC_TRA_DNAVI_IWW_E!D56</f>
        <v>0</v>
      </c>
      <c r="E56" s="30">
        <f>FC_TRA_DNAVI_DCS_E!E56+FC_TRA_DNAVI_IWW_E!E56</f>
        <v>0</v>
      </c>
      <c r="F56" s="30">
        <f>FC_TRA_DNAVI_DCS_E!F56+FC_TRA_DNAVI_IWW_E!F56</f>
        <v>0</v>
      </c>
      <c r="G56" s="30">
        <f>FC_TRA_DNAVI_DCS_E!G56+FC_TRA_DNAVI_IWW_E!G56</f>
        <v>0</v>
      </c>
      <c r="H56" s="30">
        <f>FC_TRA_DNAVI_DCS_E!H56+FC_TRA_DNAVI_IWW_E!H56</f>
        <v>0</v>
      </c>
      <c r="I56" s="30">
        <f>FC_TRA_DNAVI_DCS_E!I56+FC_TRA_DNAVI_IWW_E!I56</f>
        <v>0</v>
      </c>
      <c r="J56" s="30">
        <f>FC_TRA_DNAVI_DCS_E!J56+FC_TRA_DNAVI_IWW_E!J56</f>
        <v>0</v>
      </c>
      <c r="K56" s="30">
        <f>FC_TRA_DNAVI_DCS_E!K56+FC_TRA_DNAVI_IWW_E!K56</f>
        <v>0</v>
      </c>
      <c r="L56" s="30">
        <f>FC_TRA_DNAVI_DCS_E!L56+FC_TRA_DNAVI_IWW_E!L56</f>
        <v>0</v>
      </c>
      <c r="M56" s="30">
        <f>FC_TRA_DNAVI_DCS_E!M56+FC_TRA_DNAVI_IWW_E!M56</f>
        <v>0</v>
      </c>
      <c r="N56" s="30">
        <f>FC_TRA_DNAVI_DCS_E!N56+FC_TRA_DNAVI_IWW_E!N56</f>
        <v>0</v>
      </c>
      <c r="O56" s="30">
        <f>FC_TRA_DNAVI_DCS_E!O56+FC_TRA_DNAVI_IWW_E!O56</f>
        <v>0</v>
      </c>
      <c r="P56" s="30">
        <f>FC_TRA_DNAVI_DCS_E!P56+FC_TRA_DNAVI_IWW_E!P56</f>
        <v>0</v>
      </c>
      <c r="Q56" s="30">
        <f>FC_TRA_DNAVI_DCS_E!Q56+FC_TRA_DNAVI_IWW_E!Q56</f>
        <v>0</v>
      </c>
      <c r="R56" s="30">
        <f>FC_TRA_DNAVI_DCS_E!R56+FC_TRA_DNAVI_IWW_E!R56</f>
        <v>0</v>
      </c>
      <c r="S56" s="30">
        <f>FC_TRA_DNAVI_DCS_E!S56+FC_TRA_DNAVI_IWW_E!S56</f>
        <v>0</v>
      </c>
      <c r="T56" s="30">
        <f>FC_TRA_DNAVI_DCS_E!T56+FC_TRA_DNAVI_IWW_E!T56</f>
        <v>0</v>
      </c>
      <c r="U56" s="30">
        <f>FC_TRA_DNAVI_DCS_E!U56+FC_TRA_DNAVI_IWW_E!U56</f>
        <v>0</v>
      </c>
      <c r="V56" s="30">
        <f>FC_TRA_DNAVI_DCS_E!V56+FC_TRA_DNAVI_IWW_E!V56</f>
        <v>0</v>
      </c>
      <c r="W56" s="30">
        <f>FC_TRA_DNAVI_DCS_E!W56+FC_TRA_DNAVI_IWW_E!W56</f>
        <v>0</v>
      </c>
      <c r="X56" s="30">
        <f>FC_TRA_DNAVI_DCS_E!X56+FC_TRA_DNAVI_IWW_E!X56</f>
        <v>0</v>
      </c>
    </row>
    <row r="57" spans="1:24" ht="11.25" customHeight="1" x14ac:dyDescent="0.2">
      <c r="A57" s="22" t="s">
        <v>101</v>
      </c>
      <c r="B57" s="23" t="s">
        <v>102</v>
      </c>
      <c r="C57" s="30">
        <f>FC_TRA_DNAVI_DCS_E!C57+FC_TRA_DNAVI_IWW_E!C57</f>
        <v>0</v>
      </c>
      <c r="D57" s="30">
        <f>FC_TRA_DNAVI_DCS_E!D57+FC_TRA_DNAVI_IWW_E!D57</f>
        <v>0</v>
      </c>
      <c r="E57" s="30">
        <f>FC_TRA_DNAVI_DCS_E!E57+FC_TRA_DNAVI_IWW_E!E57</f>
        <v>0</v>
      </c>
      <c r="F57" s="30">
        <f>FC_TRA_DNAVI_DCS_E!F57+FC_TRA_DNAVI_IWW_E!F57</f>
        <v>0</v>
      </c>
      <c r="G57" s="30">
        <f>FC_TRA_DNAVI_DCS_E!G57+FC_TRA_DNAVI_IWW_E!G57</f>
        <v>0</v>
      </c>
      <c r="H57" s="30">
        <f>FC_TRA_DNAVI_DCS_E!H57+FC_TRA_DNAVI_IWW_E!H57</f>
        <v>0</v>
      </c>
      <c r="I57" s="30">
        <f>FC_TRA_DNAVI_DCS_E!I57+FC_TRA_DNAVI_IWW_E!I57</f>
        <v>0</v>
      </c>
      <c r="J57" s="30">
        <f>FC_TRA_DNAVI_DCS_E!J57+FC_TRA_DNAVI_IWW_E!J57</f>
        <v>0</v>
      </c>
      <c r="K57" s="30">
        <f>FC_TRA_DNAVI_DCS_E!K57+FC_TRA_DNAVI_IWW_E!K57</f>
        <v>0</v>
      </c>
      <c r="L57" s="30">
        <f>FC_TRA_DNAVI_DCS_E!L57+FC_TRA_DNAVI_IWW_E!L57</f>
        <v>0</v>
      </c>
      <c r="M57" s="30">
        <f>FC_TRA_DNAVI_DCS_E!M57+FC_TRA_DNAVI_IWW_E!M57</f>
        <v>0</v>
      </c>
      <c r="N57" s="30">
        <f>FC_TRA_DNAVI_DCS_E!N57+FC_TRA_DNAVI_IWW_E!N57</f>
        <v>0</v>
      </c>
      <c r="O57" s="30">
        <f>FC_TRA_DNAVI_DCS_E!O57+FC_TRA_DNAVI_IWW_E!O57</f>
        <v>0</v>
      </c>
      <c r="P57" s="30">
        <f>FC_TRA_DNAVI_DCS_E!P57+FC_TRA_DNAVI_IWW_E!P57</f>
        <v>0</v>
      </c>
      <c r="Q57" s="30">
        <f>FC_TRA_DNAVI_DCS_E!Q57+FC_TRA_DNAVI_IWW_E!Q57</f>
        <v>0</v>
      </c>
      <c r="R57" s="30">
        <f>FC_TRA_DNAVI_DCS_E!R57+FC_TRA_DNAVI_IWW_E!R57</f>
        <v>0</v>
      </c>
      <c r="S57" s="30">
        <f>FC_TRA_DNAVI_DCS_E!S57+FC_TRA_DNAVI_IWW_E!S57</f>
        <v>0</v>
      </c>
      <c r="T57" s="30">
        <f>FC_TRA_DNAVI_DCS_E!T57+FC_TRA_DNAVI_IWW_E!T57</f>
        <v>0</v>
      </c>
      <c r="U57" s="30">
        <f>FC_TRA_DNAVI_DCS_E!U57+FC_TRA_DNAVI_IWW_E!U57</f>
        <v>0</v>
      </c>
      <c r="V57" s="30">
        <f>FC_TRA_DNAVI_DCS_E!V57+FC_TRA_DNAVI_IWW_E!V57</f>
        <v>0</v>
      </c>
      <c r="W57" s="30">
        <f>FC_TRA_DNAVI_DCS_E!W57+FC_TRA_DNAVI_IWW_E!W57</f>
        <v>0</v>
      </c>
      <c r="X57" s="30">
        <f>FC_TRA_DNAVI_DCS_E!X57+FC_TRA_DNAVI_IWW_E!X57</f>
        <v>0</v>
      </c>
    </row>
    <row r="58" spans="1:24" ht="11.25" customHeight="1" x14ac:dyDescent="0.2">
      <c r="A58" s="22" t="s">
        <v>103</v>
      </c>
      <c r="B58" s="23" t="s">
        <v>104</v>
      </c>
      <c r="C58" s="30">
        <f>FC_TRA_DNAVI_DCS_E!C58+FC_TRA_DNAVI_IWW_E!C58</f>
        <v>0</v>
      </c>
      <c r="D58" s="30">
        <f>FC_TRA_DNAVI_DCS_E!D58+FC_TRA_DNAVI_IWW_E!D58</f>
        <v>0</v>
      </c>
      <c r="E58" s="30">
        <f>FC_TRA_DNAVI_DCS_E!E58+FC_TRA_DNAVI_IWW_E!E58</f>
        <v>0</v>
      </c>
      <c r="F58" s="30">
        <f>FC_TRA_DNAVI_DCS_E!F58+FC_TRA_DNAVI_IWW_E!F58</f>
        <v>0</v>
      </c>
      <c r="G58" s="30">
        <f>FC_TRA_DNAVI_DCS_E!G58+FC_TRA_DNAVI_IWW_E!G58</f>
        <v>0</v>
      </c>
      <c r="H58" s="30">
        <f>FC_TRA_DNAVI_DCS_E!H58+FC_TRA_DNAVI_IWW_E!H58</f>
        <v>0</v>
      </c>
      <c r="I58" s="30">
        <f>FC_TRA_DNAVI_DCS_E!I58+FC_TRA_DNAVI_IWW_E!I58</f>
        <v>0</v>
      </c>
      <c r="J58" s="30">
        <f>FC_TRA_DNAVI_DCS_E!J58+FC_TRA_DNAVI_IWW_E!J58</f>
        <v>0</v>
      </c>
      <c r="K58" s="30">
        <f>FC_TRA_DNAVI_DCS_E!K58+FC_TRA_DNAVI_IWW_E!K58</f>
        <v>0</v>
      </c>
      <c r="L58" s="30">
        <f>FC_TRA_DNAVI_DCS_E!L58+FC_TRA_DNAVI_IWW_E!L58</f>
        <v>0</v>
      </c>
      <c r="M58" s="30">
        <f>FC_TRA_DNAVI_DCS_E!M58+FC_TRA_DNAVI_IWW_E!M58</f>
        <v>0</v>
      </c>
      <c r="N58" s="30">
        <f>FC_TRA_DNAVI_DCS_E!N58+FC_TRA_DNAVI_IWW_E!N58</f>
        <v>0</v>
      </c>
      <c r="O58" s="30">
        <f>FC_TRA_DNAVI_DCS_E!O58+FC_TRA_DNAVI_IWW_E!O58</f>
        <v>0</v>
      </c>
      <c r="P58" s="30">
        <f>FC_TRA_DNAVI_DCS_E!P58+FC_TRA_DNAVI_IWW_E!P58</f>
        <v>0</v>
      </c>
      <c r="Q58" s="30">
        <f>FC_TRA_DNAVI_DCS_E!Q58+FC_TRA_DNAVI_IWW_E!Q58</f>
        <v>0</v>
      </c>
      <c r="R58" s="30">
        <f>FC_TRA_DNAVI_DCS_E!R58+FC_TRA_DNAVI_IWW_E!R58</f>
        <v>0</v>
      </c>
      <c r="S58" s="30">
        <f>FC_TRA_DNAVI_DCS_E!S58+FC_TRA_DNAVI_IWW_E!S58</f>
        <v>0</v>
      </c>
      <c r="T58" s="30">
        <f>FC_TRA_DNAVI_DCS_E!T58+FC_TRA_DNAVI_IWW_E!T58</f>
        <v>0</v>
      </c>
      <c r="U58" s="30">
        <f>FC_TRA_DNAVI_DCS_E!U58+FC_TRA_DNAVI_IWW_E!U58</f>
        <v>0</v>
      </c>
      <c r="V58" s="30">
        <f>FC_TRA_DNAVI_DCS_E!V58+FC_TRA_DNAVI_IWW_E!V58</f>
        <v>0</v>
      </c>
      <c r="W58" s="30">
        <f>FC_TRA_DNAVI_DCS_E!W58+FC_TRA_DNAVI_IWW_E!W58</f>
        <v>0</v>
      </c>
      <c r="X58" s="30">
        <f>FC_TRA_DNAVI_DCS_E!X58+FC_TRA_DNAVI_IWW_E!X58</f>
        <v>0</v>
      </c>
    </row>
    <row r="59" spans="1:24" ht="11.25" customHeight="1" x14ac:dyDescent="0.2">
      <c r="A59" s="22" t="s">
        <v>105</v>
      </c>
      <c r="B59" s="23" t="s">
        <v>106</v>
      </c>
      <c r="C59" s="30">
        <f>FC_TRA_DNAVI_DCS_E!C59+FC_TRA_DNAVI_IWW_E!C59</f>
        <v>0</v>
      </c>
      <c r="D59" s="30">
        <f>FC_TRA_DNAVI_DCS_E!D59+FC_TRA_DNAVI_IWW_E!D59</f>
        <v>0</v>
      </c>
      <c r="E59" s="30">
        <f>FC_TRA_DNAVI_DCS_E!E59+FC_TRA_DNAVI_IWW_E!E59</f>
        <v>2.3903697334479789E-2</v>
      </c>
      <c r="F59" s="30">
        <f>FC_TRA_DNAVI_DCS_E!F59+FC_TRA_DNAVI_IWW_E!F59</f>
        <v>0</v>
      </c>
      <c r="G59" s="30">
        <f>FC_TRA_DNAVI_DCS_E!G59+FC_TRA_DNAVI_IWW_E!G59</f>
        <v>0</v>
      </c>
      <c r="H59" s="30">
        <f>FC_TRA_DNAVI_DCS_E!H59+FC_TRA_DNAVI_IWW_E!H59</f>
        <v>0</v>
      </c>
      <c r="I59" s="30">
        <f>FC_TRA_DNAVI_DCS_E!I59+FC_TRA_DNAVI_IWW_E!I59</f>
        <v>0</v>
      </c>
      <c r="J59" s="30">
        <f>FC_TRA_DNAVI_DCS_E!J59+FC_TRA_DNAVI_IWW_E!J59</f>
        <v>0</v>
      </c>
      <c r="K59" s="30">
        <f>FC_TRA_DNAVI_DCS_E!K59+FC_TRA_DNAVI_IWW_E!K59</f>
        <v>0</v>
      </c>
      <c r="L59" s="30">
        <f>FC_TRA_DNAVI_DCS_E!L59+FC_TRA_DNAVI_IWW_E!L59</f>
        <v>0</v>
      </c>
      <c r="M59" s="30">
        <f>FC_TRA_DNAVI_DCS_E!M59+FC_TRA_DNAVI_IWW_E!M59</f>
        <v>0</v>
      </c>
      <c r="N59" s="30">
        <f>FC_TRA_DNAVI_DCS_E!N59+FC_TRA_DNAVI_IWW_E!N59</f>
        <v>0</v>
      </c>
      <c r="O59" s="30">
        <f>FC_TRA_DNAVI_DCS_E!O59+FC_TRA_DNAVI_IWW_E!O59</f>
        <v>0</v>
      </c>
      <c r="P59" s="30">
        <f>FC_TRA_DNAVI_DCS_E!P59+FC_TRA_DNAVI_IWW_E!P59</f>
        <v>0</v>
      </c>
      <c r="Q59" s="30">
        <f>FC_TRA_DNAVI_DCS_E!Q59+FC_TRA_DNAVI_IWW_E!Q59</f>
        <v>0</v>
      </c>
      <c r="R59" s="30">
        <f>FC_TRA_DNAVI_DCS_E!R59+FC_TRA_DNAVI_IWW_E!R59</f>
        <v>0</v>
      </c>
      <c r="S59" s="30">
        <f>FC_TRA_DNAVI_DCS_E!S59+FC_TRA_DNAVI_IWW_E!S59</f>
        <v>0</v>
      </c>
      <c r="T59" s="30">
        <f>FC_TRA_DNAVI_DCS_E!T59+FC_TRA_DNAVI_IWW_E!T59</f>
        <v>0</v>
      </c>
      <c r="U59" s="30">
        <f>FC_TRA_DNAVI_DCS_E!U59+FC_TRA_DNAVI_IWW_E!U59</f>
        <v>0</v>
      </c>
      <c r="V59" s="30">
        <f>FC_TRA_DNAVI_DCS_E!V59+FC_TRA_DNAVI_IWW_E!V59</f>
        <v>0</v>
      </c>
      <c r="W59" s="30">
        <f>FC_TRA_DNAVI_DCS_E!W59+FC_TRA_DNAVI_IWW_E!W59</f>
        <v>0</v>
      </c>
      <c r="X59" s="30">
        <f>FC_TRA_DNAVI_DCS_E!X59+FC_TRA_DNAVI_IWW_E!X59</f>
        <v>0</v>
      </c>
    </row>
    <row r="60" spans="1:24" ht="11.25" customHeight="1" x14ac:dyDescent="0.2">
      <c r="A60" s="22" t="s">
        <v>107</v>
      </c>
      <c r="B60" s="23" t="s">
        <v>108</v>
      </c>
      <c r="C60" s="30">
        <f>FC_TRA_DNAVI_DCS_E!C60+FC_TRA_DNAVI_IWW_E!C60</f>
        <v>0</v>
      </c>
      <c r="D60" s="30">
        <f>FC_TRA_DNAVI_DCS_E!D60+FC_TRA_DNAVI_IWW_E!D60</f>
        <v>0</v>
      </c>
      <c r="E60" s="30">
        <f>FC_TRA_DNAVI_DCS_E!E60+FC_TRA_DNAVI_IWW_E!E60</f>
        <v>0</v>
      </c>
      <c r="F60" s="30">
        <f>FC_TRA_DNAVI_DCS_E!F60+FC_TRA_DNAVI_IWW_E!F60</f>
        <v>0</v>
      </c>
      <c r="G60" s="30">
        <f>FC_TRA_DNAVI_DCS_E!G60+FC_TRA_DNAVI_IWW_E!G60</f>
        <v>0</v>
      </c>
      <c r="H60" s="30">
        <f>FC_TRA_DNAVI_DCS_E!H60+FC_TRA_DNAVI_IWW_E!H60</f>
        <v>0</v>
      </c>
      <c r="I60" s="30">
        <f>FC_TRA_DNAVI_DCS_E!I60+FC_TRA_DNAVI_IWW_E!I60</f>
        <v>0</v>
      </c>
      <c r="J60" s="30">
        <f>FC_TRA_DNAVI_DCS_E!J60+FC_TRA_DNAVI_IWW_E!J60</f>
        <v>0</v>
      </c>
      <c r="K60" s="30">
        <f>FC_TRA_DNAVI_DCS_E!K60+FC_TRA_DNAVI_IWW_E!K60</f>
        <v>0</v>
      </c>
      <c r="L60" s="30">
        <f>FC_TRA_DNAVI_DCS_E!L60+FC_TRA_DNAVI_IWW_E!L60</f>
        <v>0</v>
      </c>
      <c r="M60" s="30">
        <f>FC_TRA_DNAVI_DCS_E!M60+FC_TRA_DNAVI_IWW_E!M60</f>
        <v>0</v>
      </c>
      <c r="N60" s="30">
        <f>FC_TRA_DNAVI_DCS_E!N60+FC_TRA_DNAVI_IWW_E!N60</f>
        <v>0</v>
      </c>
      <c r="O60" s="30">
        <f>FC_TRA_DNAVI_DCS_E!O60+FC_TRA_DNAVI_IWW_E!O60</f>
        <v>0</v>
      </c>
      <c r="P60" s="30">
        <f>FC_TRA_DNAVI_DCS_E!P60+FC_TRA_DNAVI_IWW_E!P60</f>
        <v>0</v>
      </c>
      <c r="Q60" s="30">
        <f>FC_TRA_DNAVI_DCS_E!Q60+FC_TRA_DNAVI_IWW_E!Q60</f>
        <v>0</v>
      </c>
      <c r="R60" s="30">
        <f>FC_TRA_DNAVI_DCS_E!R60+FC_TRA_DNAVI_IWW_E!R60</f>
        <v>0</v>
      </c>
      <c r="S60" s="30">
        <f>FC_TRA_DNAVI_DCS_E!S60+FC_TRA_DNAVI_IWW_E!S60</f>
        <v>0</v>
      </c>
      <c r="T60" s="30">
        <f>FC_TRA_DNAVI_DCS_E!T60+FC_TRA_DNAVI_IWW_E!T60</f>
        <v>0</v>
      </c>
      <c r="U60" s="30">
        <f>FC_TRA_DNAVI_DCS_E!U60+FC_TRA_DNAVI_IWW_E!U60</f>
        <v>0</v>
      </c>
      <c r="V60" s="30">
        <f>FC_TRA_DNAVI_DCS_E!V60+FC_TRA_DNAVI_IWW_E!V60</f>
        <v>0</v>
      </c>
      <c r="W60" s="30">
        <f>FC_TRA_DNAVI_DCS_E!W60+FC_TRA_DNAVI_IWW_E!W60</f>
        <v>0</v>
      </c>
      <c r="X60" s="30">
        <f>FC_TRA_DNAVI_DCS_E!X60+FC_TRA_DNAVI_IWW_E!X60</f>
        <v>0</v>
      </c>
    </row>
    <row r="61" spans="1:24" ht="11.25" customHeight="1" x14ac:dyDescent="0.2">
      <c r="A61" s="22" t="s">
        <v>109</v>
      </c>
      <c r="B61" s="23" t="s">
        <v>110</v>
      </c>
      <c r="C61" s="30">
        <f>FC_TRA_DNAVI_DCS_E!C61+FC_TRA_DNAVI_IWW_E!C61</f>
        <v>0</v>
      </c>
      <c r="D61" s="30">
        <f>FC_TRA_DNAVI_DCS_E!D61+FC_TRA_DNAVI_IWW_E!D61</f>
        <v>0</v>
      </c>
      <c r="E61" s="30">
        <f>FC_TRA_DNAVI_DCS_E!E61+FC_TRA_DNAVI_IWW_E!E61</f>
        <v>0</v>
      </c>
      <c r="F61" s="30">
        <f>FC_TRA_DNAVI_DCS_E!F61+FC_TRA_DNAVI_IWW_E!F61</f>
        <v>0</v>
      </c>
      <c r="G61" s="30">
        <f>FC_TRA_DNAVI_DCS_E!G61+FC_TRA_DNAVI_IWW_E!G61</f>
        <v>0</v>
      </c>
      <c r="H61" s="30">
        <f>FC_TRA_DNAVI_DCS_E!H61+FC_TRA_DNAVI_IWW_E!H61</f>
        <v>0</v>
      </c>
      <c r="I61" s="30">
        <f>FC_TRA_DNAVI_DCS_E!I61+FC_TRA_DNAVI_IWW_E!I61</f>
        <v>0</v>
      </c>
      <c r="J61" s="30">
        <f>FC_TRA_DNAVI_DCS_E!J61+FC_TRA_DNAVI_IWW_E!J61</f>
        <v>0</v>
      </c>
      <c r="K61" s="30">
        <f>FC_TRA_DNAVI_DCS_E!K61+FC_TRA_DNAVI_IWW_E!K61</f>
        <v>0</v>
      </c>
      <c r="L61" s="30">
        <f>FC_TRA_DNAVI_DCS_E!L61+FC_TRA_DNAVI_IWW_E!L61</f>
        <v>0</v>
      </c>
      <c r="M61" s="30">
        <f>FC_TRA_DNAVI_DCS_E!M61+FC_TRA_DNAVI_IWW_E!M61</f>
        <v>0</v>
      </c>
      <c r="N61" s="30">
        <f>FC_TRA_DNAVI_DCS_E!N61+FC_TRA_DNAVI_IWW_E!N61</f>
        <v>0</v>
      </c>
      <c r="O61" s="30">
        <f>FC_TRA_DNAVI_DCS_E!O61+FC_TRA_DNAVI_IWW_E!O61</f>
        <v>0</v>
      </c>
      <c r="P61" s="30">
        <f>FC_TRA_DNAVI_DCS_E!P61+FC_TRA_DNAVI_IWW_E!P61</f>
        <v>0</v>
      </c>
      <c r="Q61" s="30">
        <f>FC_TRA_DNAVI_DCS_E!Q61+FC_TRA_DNAVI_IWW_E!Q61</f>
        <v>0</v>
      </c>
      <c r="R61" s="30">
        <f>FC_TRA_DNAVI_DCS_E!R61+FC_TRA_DNAVI_IWW_E!R61</f>
        <v>0</v>
      </c>
      <c r="S61" s="30">
        <f>FC_TRA_DNAVI_DCS_E!S61+FC_TRA_DNAVI_IWW_E!S61</f>
        <v>0</v>
      </c>
      <c r="T61" s="30">
        <f>FC_TRA_DNAVI_DCS_E!T61+FC_TRA_DNAVI_IWW_E!T61</f>
        <v>0</v>
      </c>
      <c r="U61" s="30">
        <f>FC_TRA_DNAVI_DCS_E!U61+FC_TRA_DNAVI_IWW_E!U61</f>
        <v>0</v>
      </c>
      <c r="V61" s="30">
        <f>FC_TRA_DNAVI_DCS_E!V61+FC_TRA_DNAVI_IWW_E!V61</f>
        <v>0</v>
      </c>
      <c r="W61" s="30">
        <f>FC_TRA_DNAVI_DCS_E!W61+FC_TRA_DNAVI_IWW_E!W61</f>
        <v>0</v>
      </c>
      <c r="X61" s="30">
        <f>FC_TRA_DNAVI_DCS_E!X61+FC_TRA_DNAVI_IWW_E!X61</f>
        <v>0</v>
      </c>
    </row>
    <row r="62" spans="1:24" ht="11.25" customHeight="1" x14ac:dyDescent="0.2">
      <c r="A62" s="22" t="s">
        <v>111</v>
      </c>
      <c r="B62" s="23" t="s">
        <v>112</v>
      </c>
      <c r="C62" s="30">
        <f>FC_TRA_DNAVI_DCS_E!C62+FC_TRA_DNAVI_IWW_E!C62</f>
        <v>0</v>
      </c>
      <c r="D62" s="30">
        <f>FC_TRA_DNAVI_DCS_E!D62+FC_TRA_DNAVI_IWW_E!D62</f>
        <v>0</v>
      </c>
      <c r="E62" s="30">
        <f>FC_TRA_DNAVI_DCS_E!E62+FC_TRA_DNAVI_IWW_E!E62</f>
        <v>0</v>
      </c>
      <c r="F62" s="30">
        <f>FC_TRA_DNAVI_DCS_E!F62+FC_TRA_DNAVI_IWW_E!F62</f>
        <v>0</v>
      </c>
      <c r="G62" s="30">
        <f>FC_TRA_DNAVI_DCS_E!G62+FC_TRA_DNAVI_IWW_E!G62</f>
        <v>0</v>
      </c>
      <c r="H62" s="30">
        <f>FC_TRA_DNAVI_DCS_E!H62+FC_TRA_DNAVI_IWW_E!H62</f>
        <v>0</v>
      </c>
      <c r="I62" s="30">
        <f>FC_TRA_DNAVI_DCS_E!I62+FC_TRA_DNAVI_IWW_E!I62</f>
        <v>0</v>
      </c>
      <c r="J62" s="30">
        <f>FC_TRA_DNAVI_DCS_E!J62+FC_TRA_DNAVI_IWW_E!J62</f>
        <v>0</v>
      </c>
      <c r="K62" s="30">
        <f>FC_TRA_DNAVI_DCS_E!K62+FC_TRA_DNAVI_IWW_E!K62</f>
        <v>0</v>
      </c>
      <c r="L62" s="30">
        <f>FC_TRA_DNAVI_DCS_E!L62+FC_TRA_DNAVI_IWW_E!L62</f>
        <v>0</v>
      </c>
      <c r="M62" s="30">
        <f>FC_TRA_DNAVI_DCS_E!M62+FC_TRA_DNAVI_IWW_E!M62</f>
        <v>0</v>
      </c>
      <c r="N62" s="30">
        <f>FC_TRA_DNAVI_DCS_E!N62+FC_TRA_DNAVI_IWW_E!N62</f>
        <v>0</v>
      </c>
      <c r="O62" s="30">
        <f>FC_TRA_DNAVI_DCS_E!O62+FC_TRA_DNAVI_IWW_E!O62</f>
        <v>0</v>
      </c>
      <c r="P62" s="30">
        <f>FC_TRA_DNAVI_DCS_E!P62+FC_TRA_DNAVI_IWW_E!P62</f>
        <v>0</v>
      </c>
      <c r="Q62" s="30">
        <f>FC_TRA_DNAVI_DCS_E!Q62+FC_TRA_DNAVI_IWW_E!Q62</f>
        <v>0</v>
      </c>
      <c r="R62" s="30">
        <f>FC_TRA_DNAVI_DCS_E!R62+FC_TRA_DNAVI_IWW_E!R62</f>
        <v>0</v>
      </c>
      <c r="S62" s="30">
        <f>FC_TRA_DNAVI_DCS_E!S62+FC_TRA_DNAVI_IWW_E!S62</f>
        <v>0</v>
      </c>
      <c r="T62" s="30">
        <f>FC_TRA_DNAVI_DCS_E!T62+FC_TRA_DNAVI_IWW_E!T62</f>
        <v>0</v>
      </c>
      <c r="U62" s="30">
        <f>FC_TRA_DNAVI_DCS_E!U62+FC_TRA_DNAVI_IWW_E!U62</f>
        <v>0</v>
      </c>
      <c r="V62" s="30">
        <f>FC_TRA_DNAVI_DCS_E!V62+FC_TRA_DNAVI_IWW_E!V62</f>
        <v>0</v>
      </c>
      <c r="W62" s="30">
        <f>FC_TRA_DNAVI_DCS_E!W62+FC_TRA_DNAVI_IWW_E!W62</f>
        <v>0</v>
      </c>
      <c r="X62" s="30">
        <f>FC_TRA_DNAVI_DCS_E!X62+FC_TRA_DNAVI_IWW_E!X62</f>
        <v>0</v>
      </c>
    </row>
    <row r="63" spans="1:24" ht="11.25" customHeight="1" x14ac:dyDescent="0.2">
      <c r="A63" s="22" t="s">
        <v>113</v>
      </c>
      <c r="B63" s="23" t="s">
        <v>114</v>
      </c>
      <c r="C63" s="30">
        <f>FC_TRA_DNAVI_DCS_E!C63+FC_TRA_DNAVI_IWW_E!C63</f>
        <v>0</v>
      </c>
      <c r="D63" s="30">
        <f>FC_TRA_DNAVI_DCS_E!D63+FC_TRA_DNAVI_IWW_E!D63</f>
        <v>0</v>
      </c>
      <c r="E63" s="30">
        <f>FC_TRA_DNAVI_DCS_E!E63+FC_TRA_DNAVI_IWW_E!E63</f>
        <v>0</v>
      </c>
      <c r="F63" s="30">
        <f>FC_TRA_DNAVI_DCS_E!F63+FC_TRA_DNAVI_IWW_E!F63</f>
        <v>0</v>
      </c>
      <c r="G63" s="30">
        <f>FC_TRA_DNAVI_DCS_E!G63+FC_TRA_DNAVI_IWW_E!G63</f>
        <v>0</v>
      </c>
      <c r="H63" s="30">
        <f>FC_TRA_DNAVI_DCS_E!H63+FC_TRA_DNAVI_IWW_E!H63</f>
        <v>0</v>
      </c>
      <c r="I63" s="30">
        <f>FC_TRA_DNAVI_DCS_E!I63+FC_TRA_DNAVI_IWW_E!I63</f>
        <v>0</v>
      </c>
      <c r="J63" s="30">
        <f>FC_TRA_DNAVI_DCS_E!J63+FC_TRA_DNAVI_IWW_E!J63</f>
        <v>0</v>
      </c>
      <c r="K63" s="30">
        <f>FC_TRA_DNAVI_DCS_E!K63+FC_TRA_DNAVI_IWW_E!K63</f>
        <v>0</v>
      </c>
      <c r="L63" s="30">
        <f>FC_TRA_DNAVI_DCS_E!L63+FC_TRA_DNAVI_IWW_E!L63</f>
        <v>0</v>
      </c>
      <c r="M63" s="30">
        <f>FC_TRA_DNAVI_DCS_E!M63+FC_TRA_DNAVI_IWW_E!M63</f>
        <v>0</v>
      </c>
      <c r="N63" s="30">
        <f>FC_TRA_DNAVI_DCS_E!N63+FC_TRA_DNAVI_IWW_E!N63</f>
        <v>0</v>
      </c>
      <c r="O63" s="30">
        <f>FC_TRA_DNAVI_DCS_E!O63+FC_TRA_DNAVI_IWW_E!O63</f>
        <v>0</v>
      </c>
      <c r="P63" s="30">
        <f>FC_TRA_DNAVI_DCS_E!P63+FC_TRA_DNAVI_IWW_E!P63</f>
        <v>0</v>
      </c>
      <c r="Q63" s="30">
        <f>FC_TRA_DNAVI_DCS_E!Q63+FC_TRA_DNAVI_IWW_E!Q63</f>
        <v>0</v>
      </c>
      <c r="R63" s="30">
        <f>FC_TRA_DNAVI_DCS_E!R63+FC_TRA_DNAVI_IWW_E!R63</f>
        <v>0</v>
      </c>
      <c r="S63" s="30">
        <f>FC_TRA_DNAVI_DCS_E!S63+FC_TRA_DNAVI_IWW_E!S63</f>
        <v>0</v>
      </c>
      <c r="T63" s="30">
        <f>FC_TRA_DNAVI_DCS_E!T63+FC_TRA_DNAVI_IWW_E!T63</f>
        <v>0</v>
      </c>
      <c r="U63" s="30">
        <f>FC_TRA_DNAVI_DCS_E!U63+FC_TRA_DNAVI_IWW_E!U63</f>
        <v>0</v>
      </c>
      <c r="V63" s="30">
        <f>FC_TRA_DNAVI_DCS_E!V63+FC_TRA_DNAVI_IWW_E!V63</f>
        <v>0</v>
      </c>
      <c r="W63" s="30">
        <f>FC_TRA_DNAVI_DCS_E!W63+FC_TRA_DNAVI_IWW_E!W63</f>
        <v>0</v>
      </c>
      <c r="X63" s="30">
        <f>FC_TRA_DNAVI_DCS_E!X63+FC_TRA_DNAVI_IWW_E!X63</f>
        <v>0</v>
      </c>
    </row>
    <row r="64" spans="1:24" ht="11.25" customHeight="1" x14ac:dyDescent="0.2">
      <c r="A64" s="22" t="s">
        <v>115</v>
      </c>
      <c r="B64" s="23" t="s">
        <v>116</v>
      </c>
      <c r="C64" s="30">
        <f>FC_TRA_DNAVI_DCS_E!C64+FC_TRA_DNAVI_IWW_E!C64</f>
        <v>0</v>
      </c>
      <c r="D64" s="30">
        <f>FC_TRA_DNAVI_DCS_E!D64+FC_TRA_DNAVI_IWW_E!D64</f>
        <v>0</v>
      </c>
      <c r="E64" s="30">
        <f>FC_TRA_DNAVI_DCS_E!E64+FC_TRA_DNAVI_IWW_E!E64</f>
        <v>0</v>
      </c>
      <c r="F64" s="30">
        <f>FC_TRA_DNAVI_DCS_E!F64+FC_TRA_DNAVI_IWW_E!F64</f>
        <v>0</v>
      </c>
      <c r="G64" s="30">
        <f>FC_TRA_DNAVI_DCS_E!G64+FC_TRA_DNAVI_IWW_E!G64</f>
        <v>0</v>
      </c>
      <c r="H64" s="30">
        <f>FC_TRA_DNAVI_DCS_E!H64+FC_TRA_DNAVI_IWW_E!H64</f>
        <v>0</v>
      </c>
      <c r="I64" s="30">
        <f>FC_TRA_DNAVI_DCS_E!I64+FC_TRA_DNAVI_IWW_E!I64</f>
        <v>0</v>
      </c>
      <c r="J64" s="30">
        <f>FC_TRA_DNAVI_DCS_E!J64+FC_TRA_DNAVI_IWW_E!J64</f>
        <v>0</v>
      </c>
      <c r="K64" s="30">
        <f>FC_TRA_DNAVI_DCS_E!K64+FC_TRA_DNAVI_IWW_E!K64</f>
        <v>1.285898538263113</v>
      </c>
      <c r="L64" s="30">
        <f>FC_TRA_DNAVI_DCS_E!L64+FC_TRA_DNAVI_IWW_E!L64</f>
        <v>1.968185726569218</v>
      </c>
      <c r="M64" s="30">
        <f>FC_TRA_DNAVI_DCS_E!M64+FC_TRA_DNAVI_IWW_E!M64</f>
        <v>2.196732588134136</v>
      </c>
      <c r="N64" s="30">
        <f>FC_TRA_DNAVI_DCS_E!N64+FC_TRA_DNAVI_IWW_E!N64</f>
        <v>1.955631986242476</v>
      </c>
      <c r="O64" s="30">
        <f>FC_TRA_DNAVI_DCS_E!O64+FC_TRA_DNAVI_IWW_E!O64</f>
        <v>1.97274290627687</v>
      </c>
      <c r="P64" s="30">
        <f>FC_TRA_DNAVI_DCS_E!P64+FC_TRA_DNAVI_IWW_E!P64</f>
        <v>1.312209802235597</v>
      </c>
      <c r="Q64" s="30">
        <f>FC_TRA_DNAVI_DCS_E!Q64+FC_TRA_DNAVI_IWW_E!Q64</f>
        <v>1.9804815133276015</v>
      </c>
      <c r="R64" s="30">
        <f>FC_TRA_DNAVI_DCS_E!R64+FC_TRA_DNAVI_IWW_E!R64</f>
        <v>1.3534823731728283</v>
      </c>
      <c r="S64" s="30">
        <f>FC_TRA_DNAVI_DCS_E!S64+FC_TRA_DNAVI_IWW_E!S64</f>
        <v>1.4250214961306966</v>
      </c>
      <c r="T64" s="30">
        <f>FC_TRA_DNAVI_DCS_E!T64+FC_TRA_DNAVI_IWW_E!T64</f>
        <v>2.0027515047291482</v>
      </c>
      <c r="U64" s="30">
        <f>FC_TRA_DNAVI_DCS_E!U64+FC_TRA_DNAVI_IWW_E!U64</f>
        <v>1.9791917454858126</v>
      </c>
      <c r="V64" s="30">
        <f>FC_TRA_DNAVI_DCS_E!V64+FC_TRA_DNAVI_IWW_E!V64</f>
        <v>1.9986242476354261</v>
      </c>
      <c r="W64" s="30">
        <f>FC_TRA_DNAVI_DCS_E!W64+FC_TRA_DNAVI_IWW_E!W64</f>
        <v>2.7517626827171116</v>
      </c>
      <c r="X64" s="30">
        <f>FC_TRA_DNAVI_DCS_E!X64+FC_TRA_DNAVI_IWW_E!X64</f>
        <v>4.2846087704213245</v>
      </c>
    </row>
    <row r="65" spans="1:24" ht="11.25" customHeight="1" x14ac:dyDescent="0.2">
      <c r="A65" s="22" t="s">
        <v>117</v>
      </c>
      <c r="B65" s="23" t="s">
        <v>118</v>
      </c>
      <c r="C65" s="30">
        <f>FC_TRA_DNAVI_DCS_E!C65+FC_TRA_DNAVI_IWW_E!C65</f>
        <v>0</v>
      </c>
      <c r="D65" s="30">
        <f>FC_TRA_DNAVI_DCS_E!D65+FC_TRA_DNAVI_IWW_E!D65</f>
        <v>0</v>
      </c>
      <c r="E65" s="30">
        <f>FC_TRA_DNAVI_DCS_E!E65+FC_TRA_DNAVI_IWW_E!E65</f>
        <v>0</v>
      </c>
      <c r="F65" s="30">
        <f>FC_TRA_DNAVI_DCS_E!F65+FC_TRA_DNAVI_IWW_E!F65</f>
        <v>0</v>
      </c>
      <c r="G65" s="30">
        <f>FC_TRA_DNAVI_DCS_E!G65+FC_TRA_DNAVI_IWW_E!G65</f>
        <v>0</v>
      </c>
      <c r="H65" s="30">
        <f>FC_TRA_DNAVI_DCS_E!H65+FC_TRA_DNAVI_IWW_E!H65</f>
        <v>0</v>
      </c>
      <c r="I65" s="30">
        <f>FC_TRA_DNAVI_DCS_E!I65+FC_TRA_DNAVI_IWW_E!I65</f>
        <v>0</v>
      </c>
      <c r="J65" s="30">
        <f>FC_TRA_DNAVI_DCS_E!J65+FC_TRA_DNAVI_IWW_E!J65</f>
        <v>0</v>
      </c>
      <c r="K65" s="30">
        <f>FC_TRA_DNAVI_DCS_E!K65+FC_TRA_DNAVI_IWW_E!K65</f>
        <v>0</v>
      </c>
      <c r="L65" s="30">
        <f>FC_TRA_DNAVI_DCS_E!L65+FC_TRA_DNAVI_IWW_E!L65</f>
        <v>0</v>
      </c>
      <c r="M65" s="30">
        <f>FC_TRA_DNAVI_DCS_E!M65+FC_TRA_DNAVI_IWW_E!M65</f>
        <v>0</v>
      </c>
      <c r="N65" s="30">
        <f>FC_TRA_DNAVI_DCS_E!N65+FC_TRA_DNAVI_IWW_E!N65</f>
        <v>7.0507308684436797E-3</v>
      </c>
      <c r="O65" s="30">
        <f>FC_TRA_DNAVI_DCS_E!O65+FC_TRA_DNAVI_IWW_E!O65</f>
        <v>2.0292347377472049E-2</v>
      </c>
      <c r="P65" s="30">
        <f>FC_TRA_DNAVI_DCS_E!P65+FC_TRA_DNAVI_IWW_E!P65</f>
        <v>2.1668099742046431E-2</v>
      </c>
      <c r="Q65" s="30">
        <f>FC_TRA_DNAVI_DCS_E!Q65+FC_TRA_DNAVI_IWW_E!Q65</f>
        <v>1.1263972484952711E-2</v>
      </c>
      <c r="R65" s="30">
        <f>FC_TRA_DNAVI_DCS_E!R65+FC_TRA_DNAVI_IWW_E!R65</f>
        <v>8.5124677558039551E-3</v>
      </c>
      <c r="S65" s="30">
        <f>FC_TRA_DNAVI_DCS_E!S65+FC_TRA_DNAVI_IWW_E!S65</f>
        <v>0</v>
      </c>
      <c r="T65" s="30">
        <f>FC_TRA_DNAVI_DCS_E!T65+FC_TRA_DNAVI_IWW_E!T65</f>
        <v>0</v>
      </c>
      <c r="U65" s="30">
        <f>FC_TRA_DNAVI_DCS_E!U65+FC_TRA_DNAVI_IWW_E!U65</f>
        <v>0</v>
      </c>
      <c r="V65" s="30">
        <f>FC_TRA_DNAVI_DCS_E!V65+FC_TRA_DNAVI_IWW_E!V65</f>
        <v>4.0174548581255367</v>
      </c>
      <c r="W65" s="30">
        <f>FC_TRA_DNAVI_DCS_E!W65+FC_TRA_DNAVI_IWW_E!W65</f>
        <v>7.0306104901117799</v>
      </c>
      <c r="X65" s="30">
        <f>FC_TRA_DNAVI_DCS_E!X65+FC_TRA_DNAVI_IWW_E!X65</f>
        <v>7.0306104901117799</v>
      </c>
    </row>
    <row r="66" spans="1:24" ht="11.25" customHeight="1" x14ac:dyDescent="0.2">
      <c r="A66" s="22" t="s">
        <v>119</v>
      </c>
      <c r="B66" s="23" t="s">
        <v>120</v>
      </c>
      <c r="C66" s="30">
        <f>FC_TRA_DNAVI_DCS_E!C66+FC_TRA_DNAVI_IWW_E!C66</f>
        <v>0</v>
      </c>
      <c r="D66" s="30">
        <f>FC_TRA_DNAVI_DCS_E!D66+FC_TRA_DNAVI_IWW_E!D66</f>
        <v>0</v>
      </c>
      <c r="E66" s="30">
        <f>FC_TRA_DNAVI_DCS_E!E66+FC_TRA_DNAVI_IWW_E!E66</f>
        <v>0</v>
      </c>
      <c r="F66" s="30">
        <f>FC_TRA_DNAVI_DCS_E!F66+FC_TRA_DNAVI_IWW_E!F66</f>
        <v>0</v>
      </c>
      <c r="G66" s="30">
        <f>FC_TRA_DNAVI_DCS_E!G66+FC_TRA_DNAVI_IWW_E!G66</f>
        <v>0</v>
      </c>
      <c r="H66" s="30">
        <f>FC_TRA_DNAVI_DCS_E!H66+FC_TRA_DNAVI_IWW_E!H66</f>
        <v>0</v>
      </c>
      <c r="I66" s="30">
        <f>FC_TRA_DNAVI_DCS_E!I66+FC_TRA_DNAVI_IWW_E!I66</f>
        <v>0</v>
      </c>
      <c r="J66" s="30">
        <f>FC_TRA_DNAVI_DCS_E!J66+FC_TRA_DNAVI_IWW_E!J66</f>
        <v>0</v>
      </c>
      <c r="K66" s="30">
        <f>FC_TRA_DNAVI_DCS_E!K66+FC_TRA_DNAVI_IWW_E!K66</f>
        <v>0</v>
      </c>
      <c r="L66" s="30">
        <f>FC_TRA_DNAVI_DCS_E!L66+FC_TRA_DNAVI_IWW_E!L66</f>
        <v>0.88374892519346504</v>
      </c>
      <c r="M66" s="30">
        <f>FC_TRA_DNAVI_DCS_E!M66+FC_TRA_DNAVI_IWW_E!M66</f>
        <v>0</v>
      </c>
      <c r="N66" s="30">
        <f>FC_TRA_DNAVI_DCS_E!N66+FC_TRA_DNAVI_IWW_E!N66</f>
        <v>1.7674978503869301</v>
      </c>
      <c r="O66" s="30">
        <f>FC_TRA_DNAVI_DCS_E!O66+FC_TRA_DNAVI_IWW_E!O66</f>
        <v>1.7756663800515904</v>
      </c>
      <c r="P66" s="30">
        <f>FC_TRA_DNAVI_DCS_E!P66+FC_TRA_DNAVI_IWW_E!P66</f>
        <v>1.7766122098022352</v>
      </c>
      <c r="Q66" s="30">
        <f>FC_TRA_DNAVI_DCS_E!Q66+FC_TRA_DNAVI_IWW_E!Q66</f>
        <v>2.658297506448839</v>
      </c>
      <c r="R66" s="30">
        <f>FC_TRA_DNAVI_DCS_E!R66+FC_TRA_DNAVI_IWW_E!R66</f>
        <v>2.6638865004299221</v>
      </c>
      <c r="S66" s="30">
        <f>FC_TRA_DNAVI_DCS_E!S66+FC_TRA_DNAVI_IWW_E!S66</f>
        <v>6.4535683576956133</v>
      </c>
      <c r="T66" s="30">
        <f>FC_TRA_DNAVI_DCS_E!T66+FC_TRA_DNAVI_IWW_E!T66</f>
        <v>6.5648323301805664</v>
      </c>
      <c r="U66" s="30">
        <f>FC_TRA_DNAVI_DCS_E!U66+FC_TRA_DNAVI_IWW_E!U66</f>
        <v>8.8748925193465151</v>
      </c>
      <c r="V66" s="30">
        <f>FC_TRA_DNAVI_DCS_E!V66+FC_TRA_DNAVI_IWW_E!V66</f>
        <v>10.610404127257095</v>
      </c>
      <c r="W66" s="30">
        <f>FC_TRA_DNAVI_DCS_E!W66+FC_TRA_DNAVI_IWW_E!W66</f>
        <v>7.9531384350816854</v>
      </c>
      <c r="X66" s="30">
        <f>FC_TRA_DNAVI_DCS_E!X66+FC_TRA_DNAVI_IWW_E!X66</f>
        <v>10.706964746345658</v>
      </c>
    </row>
    <row r="67" spans="1:24" ht="11.25" customHeight="1" x14ac:dyDescent="0.2">
      <c r="A67" s="22" t="s">
        <v>121</v>
      </c>
      <c r="B67" s="23" t="s">
        <v>122</v>
      </c>
      <c r="C67" s="30">
        <f>FC_TRA_DNAVI_DCS_E!C67+FC_TRA_DNAVI_IWW_E!C67</f>
        <v>0</v>
      </c>
      <c r="D67" s="30">
        <f>FC_TRA_DNAVI_DCS_E!D67+FC_TRA_DNAVI_IWW_E!D67</f>
        <v>0</v>
      </c>
      <c r="E67" s="30">
        <f>FC_TRA_DNAVI_DCS_E!E67+FC_TRA_DNAVI_IWW_E!E67</f>
        <v>0</v>
      </c>
      <c r="F67" s="30">
        <f>FC_TRA_DNAVI_DCS_E!F67+FC_TRA_DNAVI_IWW_E!F67</f>
        <v>0</v>
      </c>
      <c r="G67" s="30">
        <f>FC_TRA_DNAVI_DCS_E!G67+FC_TRA_DNAVI_IWW_E!G67</f>
        <v>0</v>
      </c>
      <c r="H67" s="30">
        <f>FC_TRA_DNAVI_DCS_E!H67+FC_TRA_DNAVI_IWW_E!H67</f>
        <v>0</v>
      </c>
      <c r="I67" s="30">
        <f>FC_TRA_DNAVI_DCS_E!I67+FC_TRA_DNAVI_IWW_E!I67</f>
        <v>0</v>
      </c>
      <c r="J67" s="30">
        <f>FC_TRA_DNAVI_DCS_E!J67+FC_TRA_DNAVI_IWW_E!J67</f>
        <v>0</v>
      </c>
      <c r="K67" s="30">
        <f>FC_TRA_DNAVI_DCS_E!K67+FC_TRA_DNAVI_IWW_E!K67</f>
        <v>0</v>
      </c>
      <c r="L67" s="30">
        <f>FC_TRA_DNAVI_DCS_E!L67+FC_TRA_DNAVI_IWW_E!L67</f>
        <v>0</v>
      </c>
      <c r="M67" s="30">
        <f>FC_TRA_DNAVI_DCS_E!M67+FC_TRA_DNAVI_IWW_E!M67</f>
        <v>0</v>
      </c>
      <c r="N67" s="30">
        <f>FC_TRA_DNAVI_DCS_E!N67+FC_TRA_DNAVI_IWW_E!N67</f>
        <v>0</v>
      </c>
      <c r="O67" s="30">
        <f>FC_TRA_DNAVI_DCS_E!O67+FC_TRA_DNAVI_IWW_E!O67</f>
        <v>0</v>
      </c>
      <c r="P67" s="30">
        <f>FC_TRA_DNAVI_DCS_E!P67+FC_TRA_DNAVI_IWW_E!P67</f>
        <v>0</v>
      </c>
      <c r="Q67" s="30">
        <f>FC_TRA_DNAVI_DCS_E!Q67+FC_TRA_DNAVI_IWW_E!Q67</f>
        <v>0</v>
      </c>
      <c r="R67" s="30">
        <f>FC_TRA_DNAVI_DCS_E!R67+FC_TRA_DNAVI_IWW_E!R67</f>
        <v>0</v>
      </c>
      <c r="S67" s="30">
        <f>FC_TRA_DNAVI_DCS_E!S67+FC_TRA_DNAVI_IWW_E!S67</f>
        <v>0</v>
      </c>
      <c r="T67" s="30">
        <f>FC_TRA_DNAVI_DCS_E!T67+FC_TRA_DNAVI_IWW_E!T67</f>
        <v>0</v>
      </c>
      <c r="U67" s="30">
        <f>FC_TRA_DNAVI_DCS_E!U67+FC_TRA_DNAVI_IWW_E!U67</f>
        <v>0</v>
      </c>
      <c r="V67" s="30">
        <f>FC_TRA_DNAVI_DCS_E!V67+FC_TRA_DNAVI_IWW_E!V67</f>
        <v>0</v>
      </c>
      <c r="W67" s="30">
        <f>FC_TRA_DNAVI_DCS_E!W67+FC_TRA_DNAVI_IWW_E!W67</f>
        <v>0</v>
      </c>
      <c r="X67" s="30">
        <f>FC_TRA_DNAVI_DCS_E!X67+FC_TRA_DNAVI_IWW_E!X67</f>
        <v>0</v>
      </c>
    </row>
    <row r="68" spans="1:24" ht="11.25" customHeight="1" x14ac:dyDescent="0.2">
      <c r="A68" s="22" t="s">
        <v>123</v>
      </c>
      <c r="B68" s="23" t="s">
        <v>124</v>
      </c>
      <c r="C68" s="30">
        <f>FC_TRA_DNAVI_DCS_E!C68+FC_TRA_DNAVI_IWW_E!C68</f>
        <v>0</v>
      </c>
      <c r="D68" s="30">
        <f>FC_TRA_DNAVI_DCS_E!D68+FC_TRA_DNAVI_IWW_E!D68</f>
        <v>0</v>
      </c>
      <c r="E68" s="30">
        <f>FC_TRA_DNAVI_DCS_E!E68+FC_TRA_DNAVI_IWW_E!E68</f>
        <v>0</v>
      </c>
      <c r="F68" s="30">
        <f>FC_TRA_DNAVI_DCS_E!F68+FC_TRA_DNAVI_IWW_E!F68</f>
        <v>0</v>
      </c>
      <c r="G68" s="30">
        <f>FC_TRA_DNAVI_DCS_E!G68+FC_TRA_DNAVI_IWW_E!G68</f>
        <v>0</v>
      </c>
      <c r="H68" s="30">
        <f>FC_TRA_DNAVI_DCS_E!H68+FC_TRA_DNAVI_IWW_E!H68</f>
        <v>0</v>
      </c>
      <c r="I68" s="30">
        <f>FC_TRA_DNAVI_DCS_E!I68+FC_TRA_DNAVI_IWW_E!I68</f>
        <v>0</v>
      </c>
      <c r="J68" s="30">
        <f>FC_TRA_DNAVI_DCS_E!J68+FC_TRA_DNAVI_IWW_E!J68</f>
        <v>0</v>
      </c>
      <c r="K68" s="30">
        <f>FC_TRA_DNAVI_DCS_E!K68+FC_TRA_DNAVI_IWW_E!K68</f>
        <v>0</v>
      </c>
      <c r="L68" s="30">
        <f>FC_TRA_DNAVI_DCS_E!L68+FC_TRA_DNAVI_IWW_E!L68</f>
        <v>0</v>
      </c>
      <c r="M68" s="30">
        <f>FC_TRA_DNAVI_DCS_E!M68+FC_TRA_DNAVI_IWW_E!M68</f>
        <v>0</v>
      </c>
      <c r="N68" s="30">
        <f>FC_TRA_DNAVI_DCS_E!N68+FC_TRA_DNAVI_IWW_E!N68</f>
        <v>0</v>
      </c>
      <c r="O68" s="30">
        <f>FC_TRA_DNAVI_DCS_E!O68+FC_TRA_DNAVI_IWW_E!O68</f>
        <v>0</v>
      </c>
      <c r="P68" s="30">
        <f>FC_TRA_DNAVI_DCS_E!P68+FC_TRA_DNAVI_IWW_E!P68</f>
        <v>0</v>
      </c>
      <c r="Q68" s="30">
        <f>FC_TRA_DNAVI_DCS_E!Q68+FC_TRA_DNAVI_IWW_E!Q68</f>
        <v>0</v>
      </c>
      <c r="R68" s="30">
        <f>FC_TRA_DNAVI_DCS_E!R68+FC_TRA_DNAVI_IWW_E!R68</f>
        <v>0</v>
      </c>
      <c r="S68" s="30">
        <f>FC_TRA_DNAVI_DCS_E!S68+FC_TRA_DNAVI_IWW_E!S68</f>
        <v>0</v>
      </c>
      <c r="T68" s="30">
        <f>FC_TRA_DNAVI_DCS_E!T68+FC_TRA_DNAVI_IWW_E!T68</f>
        <v>0</v>
      </c>
      <c r="U68" s="30">
        <f>FC_TRA_DNAVI_DCS_E!U68+FC_TRA_DNAVI_IWW_E!U68</f>
        <v>0</v>
      </c>
      <c r="V68" s="30">
        <f>FC_TRA_DNAVI_DCS_E!V68+FC_TRA_DNAVI_IWW_E!V68</f>
        <v>0</v>
      </c>
      <c r="W68" s="30">
        <f>FC_TRA_DNAVI_DCS_E!W68+FC_TRA_DNAVI_IWW_E!W68</f>
        <v>0</v>
      </c>
      <c r="X68" s="30">
        <f>FC_TRA_DNAVI_DCS_E!X68+FC_TRA_DNAVI_IWW_E!X68</f>
        <v>0</v>
      </c>
    </row>
    <row r="69" spans="1:24" ht="11.25" customHeight="1" x14ac:dyDescent="0.2">
      <c r="A69" s="22" t="s">
        <v>125</v>
      </c>
      <c r="B69" s="23" t="s">
        <v>126</v>
      </c>
      <c r="C69" s="30">
        <f>FC_TRA_DNAVI_DCS_E!C69+FC_TRA_DNAVI_IWW_E!C69</f>
        <v>0</v>
      </c>
      <c r="D69" s="30">
        <f>FC_TRA_DNAVI_DCS_E!D69+FC_TRA_DNAVI_IWW_E!D69</f>
        <v>0</v>
      </c>
      <c r="E69" s="30">
        <f>FC_TRA_DNAVI_DCS_E!E69+FC_TRA_DNAVI_IWW_E!E69</f>
        <v>0</v>
      </c>
      <c r="F69" s="30">
        <f>FC_TRA_DNAVI_DCS_E!F69+FC_TRA_DNAVI_IWW_E!F69</f>
        <v>0</v>
      </c>
      <c r="G69" s="30">
        <f>FC_TRA_DNAVI_DCS_E!G69+FC_TRA_DNAVI_IWW_E!G69</f>
        <v>0</v>
      </c>
      <c r="H69" s="30">
        <f>FC_TRA_DNAVI_DCS_E!H69+FC_TRA_DNAVI_IWW_E!H69</f>
        <v>0</v>
      </c>
      <c r="I69" s="30">
        <f>FC_TRA_DNAVI_DCS_E!I69+FC_TRA_DNAVI_IWW_E!I69</f>
        <v>0</v>
      </c>
      <c r="J69" s="30">
        <f>FC_TRA_DNAVI_DCS_E!J69+FC_TRA_DNAVI_IWW_E!J69</f>
        <v>0</v>
      </c>
      <c r="K69" s="30">
        <f>FC_TRA_DNAVI_DCS_E!K69+FC_TRA_DNAVI_IWW_E!K69</f>
        <v>0</v>
      </c>
      <c r="L69" s="30">
        <f>FC_TRA_DNAVI_DCS_E!L69+FC_TRA_DNAVI_IWW_E!L69</f>
        <v>0</v>
      </c>
      <c r="M69" s="30">
        <f>FC_TRA_DNAVI_DCS_E!M69+FC_TRA_DNAVI_IWW_E!M69</f>
        <v>0</v>
      </c>
      <c r="N69" s="30">
        <f>FC_TRA_DNAVI_DCS_E!N69+FC_TRA_DNAVI_IWW_E!N69</f>
        <v>0</v>
      </c>
      <c r="O69" s="30">
        <f>FC_TRA_DNAVI_DCS_E!O69+FC_TRA_DNAVI_IWW_E!O69</f>
        <v>0</v>
      </c>
      <c r="P69" s="30">
        <f>FC_TRA_DNAVI_DCS_E!P69+FC_TRA_DNAVI_IWW_E!P69</f>
        <v>0</v>
      </c>
      <c r="Q69" s="30">
        <f>FC_TRA_DNAVI_DCS_E!Q69+FC_TRA_DNAVI_IWW_E!Q69</f>
        <v>0</v>
      </c>
      <c r="R69" s="30">
        <f>FC_TRA_DNAVI_DCS_E!R69+FC_TRA_DNAVI_IWW_E!R69</f>
        <v>0</v>
      </c>
      <c r="S69" s="30">
        <f>FC_TRA_DNAVI_DCS_E!S69+FC_TRA_DNAVI_IWW_E!S69</f>
        <v>0</v>
      </c>
      <c r="T69" s="30">
        <f>FC_TRA_DNAVI_DCS_E!T69+FC_TRA_DNAVI_IWW_E!T69</f>
        <v>0</v>
      </c>
      <c r="U69" s="30">
        <f>FC_TRA_DNAVI_DCS_E!U69+FC_TRA_DNAVI_IWW_E!U69</f>
        <v>0</v>
      </c>
      <c r="V69" s="30">
        <f>FC_TRA_DNAVI_DCS_E!V69+FC_TRA_DNAVI_IWW_E!V69</f>
        <v>0</v>
      </c>
      <c r="W69" s="30">
        <f>FC_TRA_DNAVI_DCS_E!W69+FC_TRA_DNAVI_IWW_E!W69</f>
        <v>0</v>
      </c>
      <c r="X69" s="30">
        <f>FC_TRA_DNAVI_DCS_E!X69+FC_TRA_DNAVI_IWW_E!X69</f>
        <v>0</v>
      </c>
    </row>
    <row r="70" spans="1:24" ht="11.25" customHeight="1" x14ac:dyDescent="0.2">
      <c r="A70" s="22" t="s">
        <v>127</v>
      </c>
      <c r="B70" s="23" t="s">
        <v>128</v>
      </c>
      <c r="C70" s="30">
        <f>FC_TRA_DNAVI_DCS_E!C70+FC_TRA_DNAVI_IWW_E!C70</f>
        <v>0</v>
      </c>
      <c r="D70" s="30">
        <f>FC_TRA_DNAVI_DCS_E!D70+FC_TRA_DNAVI_IWW_E!D70</f>
        <v>0</v>
      </c>
      <c r="E70" s="30">
        <f>FC_TRA_DNAVI_DCS_E!E70+FC_TRA_DNAVI_IWW_E!E70</f>
        <v>0</v>
      </c>
      <c r="F70" s="30">
        <f>FC_TRA_DNAVI_DCS_E!F70+FC_TRA_DNAVI_IWW_E!F70</f>
        <v>0</v>
      </c>
      <c r="G70" s="30">
        <f>FC_TRA_DNAVI_DCS_E!G70+FC_TRA_DNAVI_IWW_E!G70</f>
        <v>0</v>
      </c>
      <c r="H70" s="30">
        <f>FC_TRA_DNAVI_DCS_E!H70+FC_TRA_DNAVI_IWW_E!H70</f>
        <v>0</v>
      </c>
      <c r="I70" s="30">
        <f>FC_TRA_DNAVI_DCS_E!I70+FC_TRA_DNAVI_IWW_E!I70</f>
        <v>0</v>
      </c>
      <c r="J70" s="30">
        <f>FC_TRA_DNAVI_DCS_E!J70+FC_TRA_DNAVI_IWW_E!J70</f>
        <v>0</v>
      </c>
      <c r="K70" s="30">
        <f>FC_TRA_DNAVI_DCS_E!K70+FC_TRA_DNAVI_IWW_E!K70</f>
        <v>0</v>
      </c>
      <c r="L70" s="30">
        <f>FC_TRA_DNAVI_DCS_E!L70+FC_TRA_DNAVI_IWW_E!L70</f>
        <v>0</v>
      </c>
      <c r="M70" s="30">
        <f>FC_TRA_DNAVI_DCS_E!M70+FC_TRA_DNAVI_IWW_E!M70</f>
        <v>0</v>
      </c>
      <c r="N70" s="30">
        <f>FC_TRA_DNAVI_DCS_E!N70+FC_TRA_DNAVI_IWW_E!N70</f>
        <v>0</v>
      </c>
      <c r="O70" s="30">
        <f>FC_TRA_DNAVI_DCS_E!O70+FC_TRA_DNAVI_IWW_E!O70</f>
        <v>0</v>
      </c>
      <c r="P70" s="30">
        <f>FC_TRA_DNAVI_DCS_E!P70+FC_TRA_DNAVI_IWW_E!P70</f>
        <v>0</v>
      </c>
      <c r="Q70" s="30">
        <f>FC_TRA_DNAVI_DCS_E!Q70+FC_TRA_DNAVI_IWW_E!Q70</f>
        <v>0</v>
      </c>
      <c r="R70" s="30">
        <f>FC_TRA_DNAVI_DCS_E!R70+FC_TRA_DNAVI_IWW_E!R70</f>
        <v>0</v>
      </c>
      <c r="S70" s="30">
        <f>FC_TRA_DNAVI_DCS_E!S70+FC_TRA_DNAVI_IWW_E!S70</f>
        <v>0</v>
      </c>
      <c r="T70" s="30">
        <f>FC_TRA_DNAVI_DCS_E!T70+FC_TRA_DNAVI_IWW_E!T70</f>
        <v>0</v>
      </c>
      <c r="U70" s="30">
        <f>FC_TRA_DNAVI_DCS_E!U70+FC_TRA_DNAVI_IWW_E!U70</f>
        <v>0</v>
      </c>
      <c r="V70" s="30">
        <f>FC_TRA_DNAVI_DCS_E!V70+FC_TRA_DNAVI_IWW_E!V70</f>
        <v>0</v>
      </c>
      <c r="W70" s="30">
        <f>FC_TRA_DNAVI_DCS_E!W70+FC_TRA_DNAVI_IWW_E!W70</f>
        <v>0</v>
      </c>
      <c r="X70" s="30">
        <f>FC_TRA_DNAVI_DCS_E!X70+FC_TRA_DNAVI_IWW_E!X70</f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:V71" si="22">SUM(C72:C73)</f>
        <v>0</v>
      </c>
      <c r="D71" s="31">
        <f t="shared" si="22"/>
        <v>0</v>
      </c>
      <c r="E71" s="31">
        <f t="shared" si="22"/>
        <v>0</v>
      </c>
      <c r="F71" s="31">
        <f t="shared" si="22"/>
        <v>0</v>
      </c>
      <c r="G71" s="31">
        <f t="shared" si="22"/>
        <v>0</v>
      </c>
      <c r="H71" s="31">
        <f t="shared" si="22"/>
        <v>0</v>
      </c>
      <c r="I71" s="31">
        <f t="shared" si="22"/>
        <v>0</v>
      </c>
      <c r="J71" s="31">
        <f t="shared" si="22"/>
        <v>0</v>
      </c>
      <c r="K71" s="31">
        <f t="shared" si="22"/>
        <v>0</v>
      </c>
      <c r="L71" s="31">
        <f t="shared" si="22"/>
        <v>0</v>
      </c>
      <c r="M71" s="31">
        <f t="shared" si="22"/>
        <v>0</v>
      </c>
      <c r="N71" s="31">
        <f t="shared" si="22"/>
        <v>0</v>
      </c>
      <c r="O71" s="31">
        <f t="shared" si="22"/>
        <v>0</v>
      </c>
      <c r="P71" s="31">
        <f t="shared" si="22"/>
        <v>0</v>
      </c>
      <c r="Q71" s="31">
        <f t="shared" si="22"/>
        <v>0</v>
      </c>
      <c r="R71" s="31">
        <f t="shared" si="22"/>
        <v>0</v>
      </c>
      <c r="S71" s="31">
        <f t="shared" si="22"/>
        <v>0</v>
      </c>
      <c r="T71" s="31">
        <f t="shared" si="22"/>
        <v>0</v>
      </c>
      <c r="U71" s="31">
        <f t="shared" si="22"/>
        <v>0</v>
      </c>
      <c r="V71" s="31">
        <f t="shared" si="22"/>
        <v>0</v>
      </c>
      <c r="W71" s="31">
        <f t="shared" ref="W71:X71" si="23">SUM(W72:W73)</f>
        <v>0</v>
      </c>
      <c r="X71" s="31">
        <f t="shared" si="23"/>
        <v>0</v>
      </c>
    </row>
    <row r="72" spans="1:24" ht="11.25" customHeight="1" x14ac:dyDescent="0.2">
      <c r="A72" s="22" t="s">
        <v>131</v>
      </c>
      <c r="B72" s="23" t="s">
        <v>132</v>
      </c>
      <c r="C72" s="30">
        <f>FC_TRA_DNAVI_DCS_E!C72+FC_TRA_DNAVI_IWW_E!C72</f>
        <v>0</v>
      </c>
      <c r="D72" s="30">
        <f>FC_TRA_DNAVI_DCS_E!D72+FC_TRA_DNAVI_IWW_E!D72</f>
        <v>0</v>
      </c>
      <c r="E72" s="30">
        <f>FC_TRA_DNAVI_DCS_E!E72+FC_TRA_DNAVI_IWW_E!E72</f>
        <v>0</v>
      </c>
      <c r="F72" s="30">
        <f>FC_TRA_DNAVI_DCS_E!F72+FC_TRA_DNAVI_IWW_E!F72</f>
        <v>0</v>
      </c>
      <c r="G72" s="30">
        <f>FC_TRA_DNAVI_DCS_E!G72+FC_TRA_DNAVI_IWW_E!G72</f>
        <v>0</v>
      </c>
      <c r="H72" s="30">
        <f>FC_TRA_DNAVI_DCS_E!H72+FC_TRA_DNAVI_IWW_E!H72</f>
        <v>0</v>
      </c>
      <c r="I72" s="30">
        <f>FC_TRA_DNAVI_DCS_E!I72+FC_TRA_DNAVI_IWW_E!I72</f>
        <v>0</v>
      </c>
      <c r="J72" s="30">
        <f>FC_TRA_DNAVI_DCS_E!J72+FC_TRA_DNAVI_IWW_E!J72</f>
        <v>0</v>
      </c>
      <c r="K72" s="30">
        <f>FC_TRA_DNAVI_DCS_E!K72+FC_TRA_DNAVI_IWW_E!K72</f>
        <v>0</v>
      </c>
      <c r="L72" s="30">
        <f>FC_TRA_DNAVI_DCS_E!L72+FC_TRA_DNAVI_IWW_E!L72</f>
        <v>0</v>
      </c>
      <c r="M72" s="30">
        <f>FC_TRA_DNAVI_DCS_E!M72+FC_TRA_DNAVI_IWW_E!M72</f>
        <v>0</v>
      </c>
      <c r="N72" s="30">
        <f>FC_TRA_DNAVI_DCS_E!N72+FC_TRA_DNAVI_IWW_E!N72</f>
        <v>0</v>
      </c>
      <c r="O72" s="30">
        <f>FC_TRA_DNAVI_DCS_E!O72+FC_TRA_DNAVI_IWW_E!O72</f>
        <v>0</v>
      </c>
      <c r="P72" s="30">
        <f>FC_TRA_DNAVI_DCS_E!P72+FC_TRA_DNAVI_IWW_E!P72</f>
        <v>0</v>
      </c>
      <c r="Q72" s="30">
        <f>FC_TRA_DNAVI_DCS_E!Q72+FC_TRA_DNAVI_IWW_E!Q72</f>
        <v>0</v>
      </c>
      <c r="R72" s="30">
        <f>FC_TRA_DNAVI_DCS_E!R72+FC_TRA_DNAVI_IWW_E!R72</f>
        <v>0</v>
      </c>
      <c r="S72" s="30">
        <f>FC_TRA_DNAVI_DCS_E!S72+FC_TRA_DNAVI_IWW_E!S72</f>
        <v>0</v>
      </c>
      <c r="T72" s="30">
        <f>FC_TRA_DNAVI_DCS_E!T72+FC_TRA_DNAVI_IWW_E!T72</f>
        <v>0</v>
      </c>
      <c r="U72" s="30">
        <f>FC_TRA_DNAVI_DCS_E!U72+FC_TRA_DNAVI_IWW_E!U72</f>
        <v>0</v>
      </c>
      <c r="V72" s="30">
        <f>FC_TRA_DNAVI_DCS_E!V72+FC_TRA_DNAVI_IWW_E!V72</f>
        <v>0</v>
      </c>
      <c r="W72" s="30">
        <f>FC_TRA_DNAVI_DCS_E!W72+FC_TRA_DNAVI_IWW_E!W72</f>
        <v>0</v>
      </c>
      <c r="X72" s="30">
        <f>FC_TRA_DNAVI_DCS_E!X72+FC_TRA_DNAVI_IWW_E!X72</f>
        <v>0</v>
      </c>
    </row>
    <row r="73" spans="1:24" ht="11.25" customHeight="1" x14ac:dyDescent="0.2">
      <c r="A73" s="22" t="s">
        <v>133</v>
      </c>
      <c r="B73" s="23" t="s">
        <v>134</v>
      </c>
      <c r="C73" s="30">
        <f>FC_TRA_DNAVI_DCS_E!C73+FC_TRA_DNAVI_IWW_E!C73</f>
        <v>0</v>
      </c>
      <c r="D73" s="30">
        <f>FC_TRA_DNAVI_DCS_E!D73+FC_TRA_DNAVI_IWW_E!D73</f>
        <v>0</v>
      </c>
      <c r="E73" s="30">
        <f>FC_TRA_DNAVI_DCS_E!E73+FC_TRA_DNAVI_IWW_E!E73</f>
        <v>0</v>
      </c>
      <c r="F73" s="30">
        <f>FC_TRA_DNAVI_DCS_E!F73+FC_TRA_DNAVI_IWW_E!F73</f>
        <v>0</v>
      </c>
      <c r="G73" s="30">
        <f>FC_TRA_DNAVI_DCS_E!G73+FC_TRA_DNAVI_IWW_E!G73</f>
        <v>0</v>
      </c>
      <c r="H73" s="30">
        <f>FC_TRA_DNAVI_DCS_E!H73+FC_TRA_DNAVI_IWW_E!H73</f>
        <v>0</v>
      </c>
      <c r="I73" s="30">
        <f>FC_TRA_DNAVI_DCS_E!I73+FC_TRA_DNAVI_IWW_E!I73</f>
        <v>0</v>
      </c>
      <c r="J73" s="30">
        <f>FC_TRA_DNAVI_DCS_E!J73+FC_TRA_DNAVI_IWW_E!J73</f>
        <v>0</v>
      </c>
      <c r="K73" s="30">
        <f>FC_TRA_DNAVI_DCS_E!K73+FC_TRA_DNAVI_IWW_E!K73</f>
        <v>0</v>
      </c>
      <c r="L73" s="30">
        <f>FC_TRA_DNAVI_DCS_E!L73+FC_TRA_DNAVI_IWW_E!L73</f>
        <v>0</v>
      </c>
      <c r="M73" s="30">
        <f>FC_TRA_DNAVI_DCS_E!M73+FC_TRA_DNAVI_IWW_E!M73</f>
        <v>0</v>
      </c>
      <c r="N73" s="30">
        <f>FC_TRA_DNAVI_DCS_E!N73+FC_TRA_DNAVI_IWW_E!N73</f>
        <v>0</v>
      </c>
      <c r="O73" s="30">
        <f>FC_TRA_DNAVI_DCS_E!O73+FC_TRA_DNAVI_IWW_E!O73</f>
        <v>0</v>
      </c>
      <c r="P73" s="30">
        <f>FC_TRA_DNAVI_DCS_E!P73+FC_TRA_DNAVI_IWW_E!P73</f>
        <v>0</v>
      </c>
      <c r="Q73" s="30">
        <f>FC_TRA_DNAVI_DCS_E!Q73+FC_TRA_DNAVI_IWW_E!Q73</f>
        <v>0</v>
      </c>
      <c r="R73" s="30">
        <f>FC_TRA_DNAVI_DCS_E!R73+FC_TRA_DNAVI_IWW_E!R73</f>
        <v>0</v>
      </c>
      <c r="S73" s="30">
        <f>FC_TRA_DNAVI_DCS_E!S73+FC_TRA_DNAVI_IWW_E!S73</f>
        <v>0</v>
      </c>
      <c r="T73" s="30">
        <f>FC_TRA_DNAVI_DCS_E!T73+FC_TRA_DNAVI_IWW_E!T73</f>
        <v>0</v>
      </c>
      <c r="U73" s="30">
        <f>FC_TRA_DNAVI_DCS_E!U73+FC_TRA_DNAVI_IWW_E!U73</f>
        <v>0</v>
      </c>
      <c r="V73" s="30">
        <f>FC_TRA_DNAVI_DCS_E!V73+FC_TRA_DNAVI_IWW_E!V73</f>
        <v>0</v>
      </c>
      <c r="W73" s="30">
        <f>FC_TRA_DNAVI_DCS_E!W73+FC_TRA_DNAVI_IWW_E!W73</f>
        <v>0</v>
      </c>
      <c r="X73" s="30">
        <f>FC_TRA_DNAVI_DCS_E!X73+FC_TRA_DNAVI_IWW_E!X73</f>
        <v>0</v>
      </c>
    </row>
    <row r="74" spans="1:24" ht="11.25" customHeight="1" x14ac:dyDescent="0.2">
      <c r="A74" s="24" t="s">
        <v>135</v>
      </c>
      <c r="B74" s="25" t="s">
        <v>136</v>
      </c>
      <c r="C74" s="31">
        <f>FC_TRA_DNAVI_DCS_E!C74+FC_TRA_DNAVI_IWW_E!C74</f>
        <v>0</v>
      </c>
      <c r="D74" s="31">
        <f>FC_TRA_DNAVI_DCS_E!D74+FC_TRA_DNAVI_IWW_E!D74</f>
        <v>0</v>
      </c>
      <c r="E74" s="31">
        <f>FC_TRA_DNAVI_DCS_E!E74+FC_TRA_DNAVI_IWW_E!E74</f>
        <v>0</v>
      </c>
      <c r="F74" s="31">
        <f>FC_TRA_DNAVI_DCS_E!F74+FC_TRA_DNAVI_IWW_E!F74</f>
        <v>0</v>
      </c>
      <c r="G74" s="31">
        <f>FC_TRA_DNAVI_DCS_E!G74+FC_TRA_DNAVI_IWW_E!G74</f>
        <v>0</v>
      </c>
      <c r="H74" s="31">
        <f>FC_TRA_DNAVI_DCS_E!H74+FC_TRA_DNAVI_IWW_E!H74</f>
        <v>0</v>
      </c>
      <c r="I74" s="31">
        <f>FC_TRA_DNAVI_DCS_E!I74+FC_TRA_DNAVI_IWW_E!I74</f>
        <v>0</v>
      </c>
      <c r="J74" s="31">
        <f>FC_TRA_DNAVI_DCS_E!J74+FC_TRA_DNAVI_IWW_E!J74</f>
        <v>0</v>
      </c>
      <c r="K74" s="31">
        <f>FC_TRA_DNAVI_DCS_E!K74+FC_TRA_DNAVI_IWW_E!K74</f>
        <v>0</v>
      </c>
      <c r="L74" s="31">
        <f>FC_TRA_DNAVI_DCS_E!L74+FC_TRA_DNAVI_IWW_E!L74</f>
        <v>0</v>
      </c>
      <c r="M74" s="31">
        <f>FC_TRA_DNAVI_DCS_E!M74+FC_TRA_DNAVI_IWW_E!M74</f>
        <v>0</v>
      </c>
      <c r="N74" s="31">
        <f>FC_TRA_DNAVI_DCS_E!N74+FC_TRA_DNAVI_IWW_E!N74</f>
        <v>0</v>
      </c>
      <c r="O74" s="31">
        <f>FC_TRA_DNAVI_DCS_E!O74+FC_TRA_DNAVI_IWW_E!O74</f>
        <v>0</v>
      </c>
      <c r="P74" s="31">
        <f>FC_TRA_DNAVI_DCS_E!P74+FC_TRA_DNAVI_IWW_E!P74</f>
        <v>0</v>
      </c>
      <c r="Q74" s="31">
        <f>FC_TRA_DNAVI_DCS_E!Q74+FC_TRA_DNAVI_IWW_E!Q74</f>
        <v>0</v>
      </c>
      <c r="R74" s="31">
        <f>FC_TRA_DNAVI_DCS_E!R74+FC_TRA_DNAVI_IWW_E!R74</f>
        <v>0</v>
      </c>
      <c r="S74" s="31">
        <f>FC_TRA_DNAVI_DCS_E!S74+FC_TRA_DNAVI_IWW_E!S74</f>
        <v>0</v>
      </c>
      <c r="T74" s="31">
        <f>FC_TRA_DNAVI_DCS_E!T74+FC_TRA_DNAVI_IWW_E!T74</f>
        <v>0</v>
      </c>
      <c r="U74" s="31">
        <f>FC_TRA_DNAVI_DCS_E!U74+FC_TRA_DNAVI_IWW_E!U74</f>
        <v>0</v>
      </c>
      <c r="V74" s="31">
        <f>FC_TRA_DNAVI_DCS_E!V74+FC_TRA_DNAVI_IWW_E!V74</f>
        <v>0</v>
      </c>
      <c r="W74" s="31">
        <f>FC_TRA_DNAVI_DCS_E!W74+FC_TRA_DNAVI_IWW_E!W74</f>
        <v>0</v>
      </c>
      <c r="X74" s="31">
        <f>FC_TRA_DNAVI_DCS_E!X74+FC_TRA_DNAVI_IWW_E!X74</f>
        <v>0</v>
      </c>
    </row>
    <row r="75" spans="1:24" ht="11.25" customHeight="1" x14ac:dyDescent="0.2">
      <c r="A75" s="24" t="s">
        <v>137</v>
      </c>
      <c r="B75" s="25" t="s">
        <v>138</v>
      </c>
      <c r="C75" s="31">
        <f>FC_TRA_DNAVI_DCS_E!C75+FC_TRA_DNAVI_IWW_E!C75</f>
        <v>0</v>
      </c>
      <c r="D75" s="31">
        <f>FC_TRA_DNAVI_DCS_E!D75+FC_TRA_DNAVI_IWW_E!D75</f>
        <v>0</v>
      </c>
      <c r="E75" s="31">
        <f>FC_TRA_DNAVI_DCS_E!E75+FC_TRA_DNAVI_IWW_E!E75</f>
        <v>0</v>
      </c>
      <c r="F75" s="31">
        <f>FC_TRA_DNAVI_DCS_E!F75+FC_TRA_DNAVI_IWW_E!F75</f>
        <v>0</v>
      </c>
      <c r="G75" s="31">
        <f>FC_TRA_DNAVI_DCS_E!G75+FC_TRA_DNAVI_IWW_E!G75</f>
        <v>0</v>
      </c>
      <c r="H75" s="31">
        <f>FC_TRA_DNAVI_DCS_E!H75+FC_TRA_DNAVI_IWW_E!H75</f>
        <v>0</v>
      </c>
      <c r="I75" s="31">
        <f>FC_TRA_DNAVI_DCS_E!I75+FC_TRA_DNAVI_IWW_E!I75</f>
        <v>0</v>
      </c>
      <c r="J75" s="31">
        <f>FC_TRA_DNAVI_DCS_E!J75+FC_TRA_DNAVI_IWW_E!J75</f>
        <v>0</v>
      </c>
      <c r="K75" s="31">
        <f>FC_TRA_DNAVI_DCS_E!K75+FC_TRA_DNAVI_IWW_E!K75</f>
        <v>0</v>
      </c>
      <c r="L75" s="31">
        <f>FC_TRA_DNAVI_DCS_E!L75+FC_TRA_DNAVI_IWW_E!L75</f>
        <v>0</v>
      </c>
      <c r="M75" s="31">
        <f>FC_TRA_DNAVI_DCS_E!M75+FC_TRA_DNAVI_IWW_E!M75</f>
        <v>0</v>
      </c>
      <c r="N75" s="31">
        <f>FC_TRA_DNAVI_DCS_E!N75+FC_TRA_DNAVI_IWW_E!N75</f>
        <v>0</v>
      </c>
      <c r="O75" s="31">
        <f>FC_TRA_DNAVI_DCS_E!O75+FC_TRA_DNAVI_IWW_E!O75</f>
        <v>0</v>
      </c>
      <c r="P75" s="31">
        <f>FC_TRA_DNAVI_DCS_E!P75+FC_TRA_DNAVI_IWW_E!P75</f>
        <v>0</v>
      </c>
      <c r="Q75" s="31">
        <f>FC_TRA_DNAVI_DCS_E!Q75+FC_TRA_DNAVI_IWW_E!Q75</f>
        <v>0</v>
      </c>
      <c r="R75" s="31">
        <f>FC_TRA_DNAVI_DCS_E!R75+FC_TRA_DNAVI_IWW_E!R75</f>
        <v>0</v>
      </c>
      <c r="S75" s="31">
        <f>FC_TRA_DNAVI_DCS_E!S75+FC_TRA_DNAVI_IWW_E!S75</f>
        <v>0</v>
      </c>
      <c r="T75" s="31">
        <f>FC_TRA_DNAVI_DCS_E!T75+FC_TRA_DNAVI_IWW_E!T75</f>
        <v>0</v>
      </c>
      <c r="U75" s="31">
        <f>FC_TRA_DNAVI_DCS_E!U75+FC_TRA_DNAVI_IWW_E!U75</f>
        <v>0</v>
      </c>
      <c r="V75" s="31">
        <f>FC_TRA_DNAVI_DCS_E!V75+FC_TRA_DNAVI_IWW_E!V75</f>
        <v>0</v>
      </c>
      <c r="W75" s="31">
        <f>FC_TRA_DNAVI_DCS_E!W75+FC_TRA_DNAVI_IWW_E!W75</f>
        <v>0</v>
      </c>
      <c r="X75" s="31">
        <f>FC_TRA_DNAVI_DCS_E!X75+FC_TRA_DNAVI_IWW_E!X75</f>
        <v>0</v>
      </c>
    </row>
    <row r="76" spans="1:24" ht="11.25" customHeight="1" x14ac:dyDescent="0.2">
      <c r="A76" s="26" t="s">
        <v>139</v>
      </c>
      <c r="B76" s="27" t="s">
        <v>140</v>
      </c>
      <c r="C76" s="32">
        <f>FC_TRA_DNAVI_DCS_E!C76+FC_TRA_DNAVI_IWW_E!C76</f>
        <v>0</v>
      </c>
      <c r="D76" s="32">
        <f>FC_TRA_DNAVI_DCS_E!D76+FC_TRA_DNAVI_IWW_E!D76</f>
        <v>0</v>
      </c>
      <c r="E76" s="32">
        <f>FC_TRA_DNAVI_DCS_E!E76+FC_TRA_DNAVI_IWW_E!E76</f>
        <v>0</v>
      </c>
      <c r="F76" s="32">
        <f>FC_TRA_DNAVI_DCS_E!F76+FC_TRA_DNAVI_IWW_E!F76</f>
        <v>0</v>
      </c>
      <c r="G76" s="32">
        <f>FC_TRA_DNAVI_DCS_E!G76+FC_TRA_DNAVI_IWW_E!G76</f>
        <v>0</v>
      </c>
      <c r="H76" s="32">
        <f>FC_TRA_DNAVI_DCS_E!H76+FC_TRA_DNAVI_IWW_E!H76</f>
        <v>0</v>
      </c>
      <c r="I76" s="32">
        <f>FC_TRA_DNAVI_DCS_E!I76+FC_TRA_DNAVI_IWW_E!I76</f>
        <v>0</v>
      </c>
      <c r="J76" s="32">
        <f>FC_TRA_DNAVI_DCS_E!J76+FC_TRA_DNAVI_IWW_E!J76</f>
        <v>0</v>
      </c>
      <c r="K76" s="32">
        <f>FC_TRA_DNAVI_DCS_E!K76+FC_TRA_DNAVI_IWW_E!K76</f>
        <v>0</v>
      </c>
      <c r="L76" s="32">
        <f>FC_TRA_DNAVI_DCS_E!L76+FC_TRA_DNAVI_IWW_E!L76</f>
        <v>0</v>
      </c>
      <c r="M76" s="32">
        <f>FC_TRA_DNAVI_DCS_E!M76+FC_TRA_DNAVI_IWW_E!M76</f>
        <v>0</v>
      </c>
      <c r="N76" s="32">
        <f>FC_TRA_DNAVI_DCS_E!N76+FC_TRA_DNAVI_IWW_E!N76</f>
        <v>0</v>
      </c>
      <c r="O76" s="32">
        <f>FC_TRA_DNAVI_DCS_E!O76+FC_TRA_DNAVI_IWW_E!O76</f>
        <v>0</v>
      </c>
      <c r="P76" s="32">
        <f>FC_TRA_DNAVI_DCS_E!P76+FC_TRA_DNAVI_IWW_E!P76</f>
        <v>0</v>
      </c>
      <c r="Q76" s="32">
        <f>FC_TRA_DNAVI_DCS_E!Q76+FC_TRA_DNAVI_IWW_E!Q76</f>
        <v>0</v>
      </c>
      <c r="R76" s="32">
        <f>FC_TRA_DNAVI_DCS_E!R76+FC_TRA_DNAVI_IWW_E!R76</f>
        <v>0</v>
      </c>
      <c r="S76" s="32">
        <f>FC_TRA_DNAVI_DCS_E!S76+FC_TRA_DNAVI_IWW_E!S76</f>
        <v>0</v>
      </c>
      <c r="T76" s="32">
        <f>FC_TRA_DNAVI_DCS_E!T76+FC_TRA_DNAVI_IWW_E!T76</f>
        <v>0</v>
      </c>
      <c r="U76" s="32">
        <f>FC_TRA_DNAVI_DCS_E!U76+FC_TRA_DNAVI_IWW_E!U76</f>
        <v>0</v>
      </c>
      <c r="V76" s="32">
        <f>FC_TRA_DNAVI_DCS_E!V76+FC_TRA_DNAVI_IWW_E!V76</f>
        <v>0</v>
      </c>
      <c r="W76" s="32">
        <f>FC_TRA_DNAVI_DCS_E!W76+FC_TRA_DNAVI_IWW_E!W76</f>
        <v>0</v>
      </c>
      <c r="X76" s="32">
        <f>FC_TRA_DNAVI_DCS_E!X76+FC_TRA_DNAVI_IWW_E!X76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5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373</v>
      </c>
      <c r="B1" s="7" t="s">
        <v>374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:V2" si="0">SUM(C3,C17,C22,C25,C26,C51,C52,C71,C74,C75,C76)</f>
        <v>4168.4487887096711</v>
      </c>
      <c r="D2" s="28">
        <f t="shared" si="0"/>
        <v>4330.5174690010672</v>
      </c>
      <c r="E2" s="28">
        <f t="shared" si="0"/>
        <v>4336.8269894484692</v>
      </c>
      <c r="F2" s="28">
        <f t="shared" si="0"/>
        <v>4591.317381422049</v>
      </c>
      <c r="G2" s="28">
        <f t="shared" si="0"/>
        <v>4664.825581959165</v>
      </c>
      <c r="H2" s="28">
        <f t="shared" si="0"/>
        <v>4560.8716004743055</v>
      </c>
      <c r="I2" s="28">
        <f t="shared" si="0"/>
        <v>4840.118827299133</v>
      </c>
      <c r="J2" s="28">
        <f t="shared" si="0"/>
        <v>4552.125678496569</v>
      </c>
      <c r="K2" s="28">
        <f t="shared" si="0"/>
        <v>4485.4879053790319</v>
      </c>
      <c r="L2" s="28">
        <f t="shared" si="0"/>
        <v>4337.2265272388267</v>
      </c>
      <c r="M2" s="28">
        <f t="shared" si="0"/>
        <v>4025.8101965393125</v>
      </c>
      <c r="N2" s="28">
        <f t="shared" si="0"/>
        <v>3503.3222278893672</v>
      </c>
      <c r="O2" s="28">
        <f t="shared" si="0"/>
        <v>3393.9620425810303</v>
      </c>
      <c r="P2" s="28">
        <f t="shared" si="0"/>
        <v>2893.4427922941404</v>
      </c>
      <c r="Q2" s="28">
        <f t="shared" si="0"/>
        <v>2703.094129002784</v>
      </c>
      <c r="R2" s="28">
        <f t="shared" si="0"/>
        <v>2894.824639511171</v>
      </c>
      <c r="S2" s="28">
        <f t="shared" si="0"/>
        <v>3105.5765870557725</v>
      </c>
      <c r="T2" s="28">
        <f t="shared" si="0"/>
        <v>3363.776059342566</v>
      </c>
      <c r="U2" s="28">
        <f t="shared" si="0"/>
        <v>3233.7281006838825</v>
      </c>
      <c r="V2" s="28">
        <f t="shared" si="0"/>
        <v>3283.5886017829621</v>
      </c>
      <c r="W2" s="28">
        <f t="shared" ref="W2:X2" si="1">SUM(W3,W17,W22,W25,W26,W51,W52,W71,W74,W75,W76)</f>
        <v>2771.1539409265265</v>
      </c>
      <c r="X2" s="28">
        <f t="shared" si="1"/>
        <v>2999.9797285867107</v>
      </c>
    </row>
    <row r="3" spans="1:24" ht="11.25" customHeight="1" x14ac:dyDescent="0.2">
      <c r="A3" s="20" t="s">
        <v>3</v>
      </c>
      <c r="B3" s="21" t="s">
        <v>4</v>
      </c>
      <c r="C3" s="29">
        <f t="shared" ref="C3:V3" si="2">SUM(C4,C8,C11)</f>
        <v>0</v>
      </c>
      <c r="D3" s="29">
        <f t="shared" si="2"/>
        <v>0</v>
      </c>
      <c r="E3" s="29">
        <f t="shared" si="2"/>
        <v>0</v>
      </c>
      <c r="F3" s="29">
        <f t="shared" si="2"/>
        <v>0</v>
      </c>
      <c r="G3" s="29">
        <f t="shared" si="2"/>
        <v>0</v>
      </c>
      <c r="H3" s="29">
        <f t="shared" si="2"/>
        <v>0</v>
      </c>
      <c r="I3" s="29">
        <f t="shared" si="2"/>
        <v>0</v>
      </c>
      <c r="J3" s="29">
        <f t="shared" si="2"/>
        <v>0</v>
      </c>
      <c r="K3" s="29">
        <f t="shared" si="2"/>
        <v>0</v>
      </c>
      <c r="L3" s="29">
        <f t="shared" si="2"/>
        <v>0</v>
      </c>
      <c r="M3" s="29">
        <f t="shared" si="2"/>
        <v>0</v>
      </c>
      <c r="N3" s="29">
        <f t="shared" si="2"/>
        <v>0</v>
      </c>
      <c r="O3" s="29">
        <f t="shared" si="2"/>
        <v>0</v>
      </c>
      <c r="P3" s="29">
        <f t="shared" si="2"/>
        <v>0</v>
      </c>
      <c r="Q3" s="29">
        <f t="shared" si="2"/>
        <v>0</v>
      </c>
      <c r="R3" s="29">
        <f t="shared" si="2"/>
        <v>0</v>
      </c>
      <c r="S3" s="29">
        <f t="shared" si="2"/>
        <v>0</v>
      </c>
      <c r="T3" s="29">
        <f t="shared" si="2"/>
        <v>0</v>
      </c>
      <c r="U3" s="29">
        <f t="shared" si="2"/>
        <v>0</v>
      </c>
      <c r="V3" s="29">
        <f t="shared" si="2"/>
        <v>0</v>
      </c>
      <c r="W3" s="29">
        <f t="shared" ref="W3:X3" si="3">SUM(W4,W8,W11)</f>
        <v>0</v>
      </c>
      <c r="X3" s="29">
        <f t="shared" si="3"/>
        <v>0</v>
      </c>
    </row>
    <row r="4" spans="1:24" ht="11.25" customHeight="1" x14ac:dyDescent="0.2">
      <c r="A4" s="40" t="s">
        <v>341</v>
      </c>
      <c r="B4" s="41" t="s">
        <v>342</v>
      </c>
      <c r="C4" s="42">
        <f t="shared" ref="C4:V4" si="4">SUM(C5:C7)</f>
        <v>0</v>
      </c>
      <c r="D4" s="42">
        <f t="shared" si="4"/>
        <v>0</v>
      </c>
      <c r="E4" s="42">
        <f t="shared" si="4"/>
        <v>0</v>
      </c>
      <c r="F4" s="42">
        <f t="shared" si="4"/>
        <v>0</v>
      </c>
      <c r="G4" s="42">
        <f t="shared" si="4"/>
        <v>0</v>
      </c>
      <c r="H4" s="42">
        <f t="shared" si="4"/>
        <v>0</v>
      </c>
      <c r="I4" s="42">
        <f t="shared" si="4"/>
        <v>0</v>
      </c>
      <c r="J4" s="42">
        <f t="shared" si="4"/>
        <v>0</v>
      </c>
      <c r="K4" s="42">
        <f t="shared" si="4"/>
        <v>0</v>
      </c>
      <c r="L4" s="42">
        <f t="shared" si="4"/>
        <v>0</v>
      </c>
      <c r="M4" s="42">
        <f t="shared" si="4"/>
        <v>0</v>
      </c>
      <c r="N4" s="42">
        <f t="shared" si="4"/>
        <v>0</v>
      </c>
      <c r="O4" s="42">
        <f t="shared" si="4"/>
        <v>0</v>
      </c>
      <c r="P4" s="42">
        <f t="shared" si="4"/>
        <v>0</v>
      </c>
      <c r="Q4" s="42">
        <f t="shared" si="4"/>
        <v>0</v>
      </c>
      <c r="R4" s="42">
        <f t="shared" si="4"/>
        <v>0</v>
      </c>
      <c r="S4" s="42">
        <f t="shared" si="4"/>
        <v>0</v>
      </c>
      <c r="T4" s="42">
        <f t="shared" si="4"/>
        <v>0</v>
      </c>
      <c r="U4" s="42">
        <f t="shared" si="4"/>
        <v>0</v>
      </c>
      <c r="V4" s="42">
        <f t="shared" si="4"/>
        <v>0</v>
      </c>
      <c r="W4" s="42">
        <f t="shared" ref="W4:X4" si="5">SUM(W5:W7)</f>
        <v>0</v>
      </c>
      <c r="X4" s="42">
        <f t="shared" si="5"/>
        <v>0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>
        <v>0</v>
      </c>
      <c r="W5" s="30">
        <v>0</v>
      </c>
      <c r="X5" s="30">
        <v>0</v>
      </c>
    </row>
    <row r="6" spans="1:24" ht="11.25" customHeight="1" x14ac:dyDescent="0.2">
      <c r="A6" s="39" t="s">
        <v>7</v>
      </c>
      <c r="B6" s="23" t="s">
        <v>8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</row>
    <row r="7" spans="1:24" ht="11.25" customHeight="1" x14ac:dyDescent="0.2">
      <c r="A7" s="39" t="s">
        <v>9</v>
      </c>
      <c r="B7" s="23" t="s">
        <v>10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</row>
    <row r="8" spans="1:24" ht="11.25" customHeight="1" x14ac:dyDescent="0.2">
      <c r="A8" s="40" t="s">
        <v>343</v>
      </c>
      <c r="B8" s="41" t="s">
        <v>344</v>
      </c>
      <c r="C8" s="42">
        <f t="shared" ref="C8:V8" si="6">SUM(C9:C10)</f>
        <v>0</v>
      </c>
      <c r="D8" s="42">
        <f t="shared" si="6"/>
        <v>0</v>
      </c>
      <c r="E8" s="42">
        <f t="shared" si="6"/>
        <v>0</v>
      </c>
      <c r="F8" s="42">
        <f t="shared" si="6"/>
        <v>0</v>
      </c>
      <c r="G8" s="42">
        <f t="shared" si="6"/>
        <v>0</v>
      </c>
      <c r="H8" s="42">
        <f t="shared" si="6"/>
        <v>0</v>
      </c>
      <c r="I8" s="42">
        <f t="shared" si="6"/>
        <v>0</v>
      </c>
      <c r="J8" s="42">
        <f t="shared" si="6"/>
        <v>0</v>
      </c>
      <c r="K8" s="42">
        <f t="shared" si="6"/>
        <v>0</v>
      </c>
      <c r="L8" s="42">
        <f t="shared" si="6"/>
        <v>0</v>
      </c>
      <c r="M8" s="42">
        <f t="shared" si="6"/>
        <v>0</v>
      </c>
      <c r="N8" s="42">
        <f t="shared" si="6"/>
        <v>0</v>
      </c>
      <c r="O8" s="42">
        <f t="shared" si="6"/>
        <v>0</v>
      </c>
      <c r="P8" s="42">
        <f t="shared" si="6"/>
        <v>0</v>
      </c>
      <c r="Q8" s="42">
        <f t="shared" si="6"/>
        <v>0</v>
      </c>
      <c r="R8" s="42">
        <f t="shared" si="6"/>
        <v>0</v>
      </c>
      <c r="S8" s="42">
        <f t="shared" si="6"/>
        <v>0</v>
      </c>
      <c r="T8" s="42">
        <f t="shared" si="6"/>
        <v>0</v>
      </c>
      <c r="U8" s="42">
        <f t="shared" si="6"/>
        <v>0</v>
      </c>
      <c r="V8" s="42">
        <f t="shared" si="6"/>
        <v>0</v>
      </c>
      <c r="W8" s="42">
        <f t="shared" ref="W8:X8" si="7">SUM(W9:W10)</f>
        <v>0</v>
      </c>
      <c r="X8" s="42">
        <f t="shared" si="7"/>
        <v>0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:V11" si="8">SUM(C12:C16)</f>
        <v>0</v>
      </c>
      <c r="D11" s="42">
        <f t="shared" si="8"/>
        <v>0</v>
      </c>
      <c r="E11" s="42">
        <f t="shared" si="8"/>
        <v>0</v>
      </c>
      <c r="F11" s="42">
        <f t="shared" si="8"/>
        <v>0</v>
      </c>
      <c r="G11" s="42">
        <f t="shared" si="8"/>
        <v>0</v>
      </c>
      <c r="H11" s="42">
        <f t="shared" si="8"/>
        <v>0</v>
      </c>
      <c r="I11" s="42">
        <f t="shared" si="8"/>
        <v>0</v>
      </c>
      <c r="J11" s="42">
        <f t="shared" si="8"/>
        <v>0</v>
      </c>
      <c r="K11" s="42">
        <f t="shared" si="8"/>
        <v>0</v>
      </c>
      <c r="L11" s="42">
        <f t="shared" si="8"/>
        <v>0</v>
      </c>
      <c r="M11" s="42">
        <f t="shared" si="8"/>
        <v>0</v>
      </c>
      <c r="N11" s="42">
        <f t="shared" si="8"/>
        <v>0</v>
      </c>
      <c r="O11" s="42">
        <f t="shared" si="8"/>
        <v>0</v>
      </c>
      <c r="P11" s="42">
        <f t="shared" si="8"/>
        <v>0</v>
      </c>
      <c r="Q11" s="42">
        <f t="shared" si="8"/>
        <v>0</v>
      </c>
      <c r="R11" s="42">
        <f t="shared" si="8"/>
        <v>0</v>
      </c>
      <c r="S11" s="42">
        <f t="shared" si="8"/>
        <v>0</v>
      </c>
      <c r="T11" s="42">
        <f t="shared" si="8"/>
        <v>0</v>
      </c>
      <c r="U11" s="42">
        <f t="shared" si="8"/>
        <v>0</v>
      </c>
      <c r="V11" s="42">
        <f t="shared" si="8"/>
        <v>0</v>
      </c>
      <c r="W11" s="42">
        <f t="shared" ref="W11:X11" si="9">SUM(W12:W16)</f>
        <v>0</v>
      </c>
      <c r="X11" s="42">
        <f t="shared" si="9"/>
        <v>0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</row>
    <row r="13" spans="1:24" ht="11.25" customHeight="1" x14ac:dyDescent="0.2">
      <c r="A13" s="39" t="s">
        <v>17</v>
      </c>
      <c r="B13" s="23" t="s">
        <v>18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:V17" si="10">SUM(C18:C21)</f>
        <v>0</v>
      </c>
      <c r="D17" s="31">
        <f t="shared" si="10"/>
        <v>0</v>
      </c>
      <c r="E17" s="31">
        <f t="shared" si="10"/>
        <v>0</v>
      </c>
      <c r="F17" s="31">
        <f t="shared" si="10"/>
        <v>0</v>
      </c>
      <c r="G17" s="31">
        <f t="shared" si="10"/>
        <v>0</v>
      </c>
      <c r="H17" s="31">
        <f t="shared" si="10"/>
        <v>0</v>
      </c>
      <c r="I17" s="31">
        <f t="shared" si="10"/>
        <v>0</v>
      </c>
      <c r="J17" s="31">
        <f t="shared" si="10"/>
        <v>0</v>
      </c>
      <c r="K17" s="31">
        <f t="shared" si="10"/>
        <v>0</v>
      </c>
      <c r="L17" s="31">
        <f t="shared" si="10"/>
        <v>0</v>
      </c>
      <c r="M17" s="31">
        <f t="shared" si="10"/>
        <v>0</v>
      </c>
      <c r="N17" s="31">
        <f t="shared" si="10"/>
        <v>0</v>
      </c>
      <c r="O17" s="31">
        <f t="shared" si="10"/>
        <v>0</v>
      </c>
      <c r="P17" s="31">
        <f t="shared" si="10"/>
        <v>0</v>
      </c>
      <c r="Q17" s="31">
        <f t="shared" si="10"/>
        <v>0</v>
      </c>
      <c r="R17" s="31">
        <f t="shared" si="10"/>
        <v>0</v>
      </c>
      <c r="S17" s="31">
        <f t="shared" si="10"/>
        <v>0</v>
      </c>
      <c r="T17" s="31">
        <f t="shared" si="10"/>
        <v>0</v>
      </c>
      <c r="U17" s="31">
        <f t="shared" si="10"/>
        <v>0</v>
      </c>
      <c r="V17" s="31">
        <f t="shared" si="10"/>
        <v>0</v>
      </c>
      <c r="W17" s="31">
        <f t="shared" ref="W17:X17" si="11">SUM(W18:W21)</f>
        <v>0</v>
      </c>
      <c r="X17" s="31">
        <f t="shared" si="11"/>
        <v>0</v>
      </c>
    </row>
    <row r="18" spans="1:24" ht="11.25" customHeight="1" x14ac:dyDescent="0.2">
      <c r="A18" s="22" t="s">
        <v>27</v>
      </c>
      <c r="B18" s="23" t="s">
        <v>28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:V22" si="12">SUM(C23:C24)</f>
        <v>0</v>
      </c>
      <c r="D22" s="31">
        <f t="shared" si="12"/>
        <v>0</v>
      </c>
      <c r="E22" s="31">
        <f t="shared" si="12"/>
        <v>0</v>
      </c>
      <c r="F22" s="31">
        <f t="shared" si="12"/>
        <v>0</v>
      </c>
      <c r="G22" s="31">
        <f t="shared" si="12"/>
        <v>0</v>
      </c>
      <c r="H22" s="31">
        <f t="shared" si="12"/>
        <v>0</v>
      </c>
      <c r="I22" s="31">
        <f t="shared" si="12"/>
        <v>0</v>
      </c>
      <c r="J22" s="31">
        <f t="shared" si="12"/>
        <v>0</v>
      </c>
      <c r="K22" s="31">
        <f t="shared" si="12"/>
        <v>0</v>
      </c>
      <c r="L22" s="31">
        <f t="shared" si="12"/>
        <v>0</v>
      </c>
      <c r="M22" s="31">
        <f t="shared" si="12"/>
        <v>0</v>
      </c>
      <c r="N22" s="31">
        <f t="shared" si="12"/>
        <v>0</v>
      </c>
      <c r="O22" s="31">
        <f t="shared" si="12"/>
        <v>0</v>
      </c>
      <c r="P22" s="31">
        <f t="shared" si="12"/>
        <v>0</v>
      </c>
      <c r="Q22" s="31">
        <f t="shared" si="12"/>
        <v>0</v>
      </c>
      <c r="R22" s="31">
        <f t="shared" si="12"/>
        <v>0</v>
      </c>
      <c r="S22" s="31">
        <f t="shared" si="12"/>
        <v>0</v>
      </c>
      <c r="T22" s="31">
        <f t="shared" si="12"/>
        <v>0</v>
      </c>
      <c r="U22" s="31">
        <f t="shared" si="12"/>
        <v>0</v>
      </c>
      <c r="V22" s="31">
        <f t="shared" si="12"/>
        <v>0</v>
      </c>
      <c r="W22" s="31">
        <f t="shared" ref="W22:X22" si="13">SUM(W23:W24)</f>
        <v>0</v>
      </c>
      <c r="X22" s="31">
        <f t="shared" si="13"/>
        <v>0</v>
      </c>
    </row>
    <row r="23" spans="1:24" ht="11.25" customHeight="1" x14ac:dyDescent="0.2">
      <c r="A23" s="22" t="s">
        <v>37</v>
      </c>
      <c r="B23" s="23" t="s">
        <v>38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:V26" si="14">SUM(C27,C33)</f>
        <v>4168.4487887096711</v>
      </c>
      <c r="D26" s="31">
        <f t="shared" si="14"/>
        <v>4330.5174690010672</v>
      </c>
      <c r="E26" s="31">
        <f t="shared" si="14"/>
        <v>4336.8269894484692</v>
      </c>
      <c r="F26" s="31">
        <f t="shared" si="14"/>
        <v>4591.317381422049</v>
      </c>
      <c r="G26" s="31">
        <f t="shared" si="14"/>
        <v>4664.825581959165</v>
      </c>
      <c r="H26" s="31">
        <f t="shared" si="14"/>
        <v>4560.8716004743055</v>
      </c>
      <c r="I26" s="31">
        <f t="shared" si="14"/>
        <v>4840.118827299133</v>
      </c>
      <c r="J26" s="31">
        <f t="shared" si="14"/>
        <v>4552.125678496569</v>
      </c>
      <c r="K26" s="31">
        <f t="shared" si="14"/>
        <v>4484.3213616890307</v>
      </c>
      <c r="L26" s="31">
        <f t="shared" si="14"/>
        <v>4334.5480548267951</v>
      </c>
      <c r="M26" s="31">
        <f t="shared" si="14"/>
        <v>4023.728799971826</v>
      </c>
      <c r="N26" s="31">
        <f t="shared" si="14"/>
        <v>3499.701854229741</v>
      </c>
      <c r="O26" s="31">
        <f t="shared" si="14"/>
        <v>3390.4272522626106</v>
      </c>
      <c r="P26" s="31">
        <f t="shared" si="14"/>
        <v>2890.5395959961652</v>
      </c>
      <c r="Q26" s="31">
        <f t="shared" si="14"/>
        <v>2698.7138816279776</v>
      </c>
      <c r="R26" s="31">
        <f t="shared" si="14"/>
        <v>2890.9627522134097</v>
      </c>
      <c r="S26" s="31">
        <f t="shared" si="14"/>
        <v>3098.379372783314</v>
      </c>
      <c r="T26" s="31">
        <f t="shared" si="14"/>
        <v>3356.0972780042043</v>
      </c>
      <c r="U26" s="31">
        <f t="shared" si="14"/>
        <v>3225.211114512389</v>
      </c>
      <c r="V26" s="31">
        <f t="shared" si="14"/>
        <v>3270.862821730007</v>
      </c>
      <c r="W26" s="31">
        <f t="shared" ref="W26:X26" si="15">SUM(W27,W33)</f>
        <v>2755.9838835528699</v>
      </c>
      <c r="X26" s="31">
        <f t="shared" si="15"/>
        <v>2980.7646447251122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:V27" si="16">SUM(C28:C32)</f>
        <v>0</v>
      </c>
      <c r="D27" s="42">
        <f t="shared" si="16"/>
        <v>0</v>
      </c>
      <c r="E27" s="42">
        <f t="shared" si="16"/>
        <v>0</v>
      </c>
      <c r="F27" s="42">
        <f t="shared" si="16"/>
        <v>0</v>
      </c>
      <c r="G27" s="42">
        <f t="shared" si="16"/>
        <v>0</v>
      </c>
      <c r="H27" s="42">
        <f t="shared" si="16"/>
        <v>0</v>
      </c>
      <c r="I27" s="42">
        <f t="shared" si="16"/>
        <v>0</v>
      </c>
      <c r="J27" s="42">
        <f t="shared" si="16"/>
        <v>0</v>
      </c>
      <c r="K27" s="42">
        <f t="shared" si="16"/>
        <v>0</v>
      </c>
      <c r="L27" s="42">
        <f t="shared" si="16"/>
        <v>0</v>
      </c>
      <c r="M27" s="42">
        <f t="shared" si="16"/>
        <v>0</v>
      </c>
      <c r="N27" s="42">
        <f t="shared" si="16"/>
        <v>0</v>
      </c>
      <c r="O27" s="42">
        <f t="shared" si="16"/>
        <v>0</v>
      </c>
      <c r="P27" s="42">
        <f t="shared" si="16"/>
        <v>0</v>
      </c>
      <c r="Q27" s="42">
        <f t="shared" si="16"/>
        <v>0</v>
      </c>
      <c r="R27" s="42">
        <f t="shared" si="16"/>
        <v>0</v>
      </c>
      <c r="S27" s="42">
        <f t="shared" si="16"/>
        <v>0</v>
      </c>
      <c r="T27" s="42">
        <f t="shared" si="16"/>
        <v>0</v>
      </c>
      <c r="U27" s="42">
        <f t="shared" si="16"/>
        <v>0</v>
      </c>
      <c r="V27" s="42">
        <f t="shared" si="16"/>
        <v>0</v>
      </c>
      <c r="W27" s="42">
        <f t="shared" ref="W27:X27" si="17">SUM(W28:W32)</f>
        <v>0</v>
      </c>
      <c r="X27" s="42">
        <f t="shared" si="17"/>
        <v>0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:V33" si="18">SUM(C34:C50)</f>
        <v>4168.4487887096711</v>
      </c>
      <c r="D33" s="42">
        <f t="shared" si="18"/>
        <v>4330.5174690010672</v>
      </c>
      <c r="E33" s="42">
        <f t="shared" si="18"/>
        <v>4336.8269894484692</v>
      </c>
      <c r="F33" s="42">
        <f t="shared" si="18"/>
        <v>4591.317381422049</v>
      </c>
      <c r="G33" s="42">
        <f t="shared" si="18"/>
        <v>4664.825581959165</v>
      </c>
      <c r="H33" s="42">
        <f t="shared" si="18"/>
        <v>4560.8716004743055</v>
      </c>
      <c r="I33" s="42">
        <f t="shared" si="18"/>
        <v>4840.118827299133</v>
      </c>
      <c r="J33" s="42">
        <f t="shared" si="18"/>
        <v>4552.125678496569</v>
      </c>
      <c r="K33" s="42">
        <f t="shared" si="18"/>
        <v>4484.3213616890307</v>
      </c>
      <c r="L33" s="42">
        <f t="shared" si="18"/>
        <v>4334.5480548267951</v>
      </c>
      <c r="M33" s="42">
        <f t="shared" si="18"/>
        <v>4023.728799971826</v>
      </c>
      <c r="N33" s="42">
        <f t="shared" si="18"/>
        <v>3499.701854229741</v>
      </c>
      <c r="O33" s="42">
        <f t="shared" si="18"/>
        <v>3390.4272522626106</v>
      </c>
      <c r="P33" s="42">
        <f t="shared" si="18"/>
        <v>2890.5395959961652</v>
      </c>
      <c r="Q33" s="42">
        <f t="shared" si="18"/>
        <v>2698.7138816279776</v>
      </c>
      <c r="R33" s="42">
        <f t="shared" si="18"/>
        <v>2890.9627522134097</v>
      </c>
      <c r="S33" s="42">
        <f t="shared" si="18"/>
        <v>3098.379372783314</v>
      </c>
      <c r="T33" s="42">
        <f t="shared" si="18"/>
        <v>3356.0972780042043</v>
      </c>
      <c r="U33" s="42">
        <f t="shared" si="18"/>
        <v>3225.211114512389</v>
      </c>
      <c r="V33" s="42">
        <f t="shared" si="18"/>
        <v>3270.862821730007</v>
      </c>
      <c r="W33" s="42">
        <f t="shared" ref="W33:X33" si="19">SUM(W34:W50)</f>
        <v>2755.9838835528699</v>
      </c>
      <c r="X33" s="42">
        <f t="shared" si="19"/>
        <v>2980.7646447251122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0</v>
      </c>
      <c r="D36" s="30">
        <v>0</v>
      </c>
      <c r="E36" s="30">
        <v>1.129750644883921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</row>
    <row r="37" spans="1:24" ht="11.25" customHeight="1" x14ac:dyDescent="0.2">
      <c r="A37" s="39" t="s">
        <v>61</v>
      </c>
      <c r="B37" s="23" t="s">
        <v>62</v>
      </c>
      <c r="C37" s="30">
        <v>252.48452928357088</v>
      </c>
      <c r="D37" s="30">
        <v>222.6822501009062</v>
      </c>
      <c r="E37" s="30">
        <v>227.66127845076355</v>
      </c>
      <c r="F37" s="30">
        <v>220.66340341781003</v>
      </c>
      <c r="G37" s="30">
        <v>246.27004074369648</v>
      </c>
      <c r="H37" s="30">
        <v>229.71999815612247</v>
      </c>
      <c r="I37" s="30">
        <v>255.07044367379214</v>
      </c>
      <c r="J37" s="30">
        <v>232.55768493868706</v>
      </c>
      <c r="K37" s="30">
        <v>257.59856765181951</v>
      </c>
      <c r="L37" s="30">
        <v>247.3970716738919</v>
      </c>
      <c r="M37" s="30">
        <v>261.60170191879467</v>
      </c>
      <c r="N37" s="30">
        <v>264.39126588156591</v>
      </c>
      <c r="O37" s="30">
        <v>249.31129071719693</v>
      </c>
      <c r="P37" s="30">
        <v>212.72893111714868</v>
      </c>
      <c r="Q37" s="30">
        <v>252.33643801923989</v>
      </c>
      <c r="R37" s="30">
        <v>266.82379386077542</v>
      </c>
      <c r="S37" s="30">
        <v>252.27722477098243</v>
      </c>
      <c r="T37" s="30">
        <v>268.27312236187481</v>
      </c>
      <c r="U37" s="30">
        <v>275.9127462004418</v>
      </c>
      <c r="V37" s="30">
        <v>281.35165095984047</v>
      </c>
      <c r="W37" s="30">
        <v>252.54385530367276</v>
      </c>
      <c r="X37" s="30">
        <v>294.39987466251921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</row>
    <row r="41" spans="1:24" ht="11.25" customHeight="1" x14ac:dyDescent="0.2">
      <c r="A41" s="39" t="s">
        <v>69</v>
      </c>
      <c r="B41" s="23" t="s">
        <v>70</v>
      </c>
      <c r="C41" s="30">
        <v>0.53713315483972701</v>
      </c>
      <c r="D41" s="30">
        <v>0.4044634429907859</v>
      </c>
      <c r="E41" s="30">
        <v>0</v>
      </c>
      <c r="F41" s="30">
        <v>0</v>
      </c>
      <c r="G41" s="30">
        <v>0</v>
      </c>
      <c r="H41" s="30">
        <v>0</v>
      </c>
      <c r="I41" s="30">
        <v>0.36161343465786144</v>
      </c>
      <c r="J41" s="30">
        <v>0.47632998018633566</v>
      </c>
      <c r="K41" s="30">
        <v>0.34606751608289144</v>
      </c>
      <c r="L41" s="30">
        <v>0.29487365284138733</v>
      </c>
      <c r="M41" s="30">
        <v>0.35055378329971559</v>
      </c>
      <c r="N41" s="30">
        <v>0.27259168744815832</v>
      </c>
      <c r="O41" s="30">
        <v>0.20657879830890644</v>
      </c>
      <c r="P41" s="30">
        <v>0.16561699045854841</v>
      </c>
      <c r="Q41" s="30">
        <v>8.342529391657616E-2</v>
      </c>
      <c r="R41" s="30">
        <v>7.5186833328532363E-2</v>
      </c>
      <c r="S41" s="30">
        <v>8.9443972947961067E-2</v>
      </c>
      <c r="T41" s="30">
        <v>3.8015852234965029E-2</v>
      </c>
      <c r="U41" s="30">
        <v>4.9174028212673117E-2</v>
      </c>
      <c r="V41" s="30">
        <v>5.4846760219481074E-2</v>
      </c>
      <c r="W41" s="30">
        <v>5.6828404863484644E-2</v>
      </c>
      <c r="X41" s="30">
        <v>6.7538403413753514E-2</v>
      </c>
    </row>
    <row r="42" spans="1:24" ht="11.25" customHeight="1" x14ac:dyDescent="0.2">
      <c r="A42" s="39" t="s">
        <v>71</v>
      </c>
      <c r="B42" s="23" t="s">
        <v>72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2816.2906907746797</v>
      </c>
      <c r="D43" s="30">
        <v>2912.0547956439573</v>
      </c>
      <c r="E43" s="30">
        <v>2867.44579040488</v>
      </c>
      <c r="F43" s="30">
        <v>2997.5671756946326</v>
      </c>
      <c r="G43" s="30">
        <v>3087.1623657184191</v>
      </c>
      <c r="H43" s="30">
        <v>3063.4423961247512</v>
      </c>
      <c r="I43" s="30">
        <v>3070.7976168833102</v>
      </c>
      <c r="J43" s="30">
        <v>2726.593788645363</v>
      </c>
      <c r="K43" s="30">
        <v>2700.3177284926605</v>
      </c>
      <c r="L43" s="30">
        <v>2331.2847372024257</v>
      </c>
      <c r="M43" s="30">
        <v>2369.2835186774455</v>
      </c>
      <c r="N43" s="30">
        <v>2102.4761196475688</v>
      </c>
      <c r="O43" s="30">
        <v>2126.3889417293117</v>
      </c>
      <c r="P43" s="30">
        <v>1755.9442697339589</v>
      </c>
      <c r="Q43" s="30">
        <v>1560.6203750748832</v>
      </c>
      <c r="R43" s="30">
        <v>1687.0820474331583</v>
      </c>
      <c r="S43" s="30">
        <v>1712.7007215041544</v>
      </c>
      <c r="T43" s="30">
        <v>1757.1404136327283</v>
      </c>
      <c r="U43" s="30">
        <v>1593.1738779960276</v>
      </c>
      <c r="V43" s="30">
        <v>1556.8336560779721</v>
      </c>
      <c r="W43" s="30">
        <v>1372.2501660682458</v>
      </c>
      <c r="X43" s="30">
        <v>1560.7056630194238</v>
      </c>
    </row>
    <row r="44" spans="1:24" ht="11.25" customHeight="1" x14ac:dyDescent="0.2">
      <c r="A44" s="39" t="s">
        <v>75</v>
      </c>
      <c r="B44" s="23" t="s">
        <v>76</v>
      </c>
      <c r="C44" s="30">
        <v>1099.1364354965806</v>
      </c>
      <c r="D44" s="30">
        <v>1195.3759598132126</v>
      </c>
      <c r="E44" s="30">
        <v>1240.5901699479416</v>
      </c>
      <c r="F44" s="30">
        <v>1373.0868023096061</v>
      </c>
      <c r="G44" s="30">
        <v>1331.3931754970492</v>
      </c>
      <c r="H44" s="30">
        <v>1267.709206193432</v>
      </c>
      <c r="I44" s="30">
        <v>1513.8891533073727</v>
      </c>
      <c r="J44" s="30">
        <v>1592.4978749323325</v>
      </c>
      <c r="K44" s="30">
        <v>1526.0589980284678</v>
      </c>
      <c r="L44" s="30">
        <v>1755.5713722976361</v>
      </c>
      <c r="M44" s="30">
        <v>1392.4930255922859</v>
      </c>
      <c r="N44" s="30">
        <v>1132.561877013158</v>
      </c>
      <c r="O44" s="30">
        <v>1014.5204410177929</v>
      </c>
      <c r="P44" s="30">
        <v>921.70077815459911</v>
      </c>
      <c r="Q44" s="30">
        <v>885.67364323993775</v>
      </c>
      <c r="R44" s="30">
        <v>936.9817240861471</v>
      </c>
      <c r="S44" s="30">
        <v>1133.3119825352292</v>
      </c>
      <c r="T44" s="30">
        <v>1330.6457261573662</v>
      </c>
      <c r="U44" s="30">
        <v>1356.0715329687046</v>
      </c>
      <c r="V44" s="30">
        <v>1432.619830442723</v>
      </c>
      <c r="W44" s="30">
        <v>1131.1311421165865</v>
      </c>
      <c r="X44" s="30">
        <v>1125.5906228100052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3.7833190025795349E-3</v>
      </c>
      <c r="V50" s="30">
        <v>2.8374892519346519E-3</v>
      </c>
      <c r="W50" s="30">
        <v>1.8916595012897681E-3</v>
      </c>
      <c r="X50" s="30">
        <v>9.4582975064488384E-4</v>
      </c>
    </row>
    <row r="51" spans="1:24" ht="11.25" customHeight="1" x14ac:dyDescent="0.2">
      <c r="A51" s="24" t="s">
        <v>89</v>
      </c>
      <c r="B51" s="25" t="s">
        <v>90</v>
      </c>
      <c r="C51" s="31">
        <v>0</v>
      </c>
      <c r="D51" s="31">
        <v>0</v>
      </c>
      <c r="E51" s="31">
        <v>0</v>
      </c>
      <c r="F51" s="31">
        <v>0</v>
      </c>
      <c r="G51" s="31">
        <v>0</v>
      </c>
      <c r="H51" s="31">
        <v>0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:V52" si="20">SUM(C53:C70)</f>
        <v>0</v>
      </c>
      <c r="D52" s="31">
        <f t="shared" si="20"/>
        <v>0</v>
      </c>
      <c r="E52" s="31">
        <f t="shared" si="20"/>
        <v>0</v>
      </c>
      <c r="F52" s="31">
        <f t="shared" si="20"/>
        <v>0</v>
      </c>
      <c r="G52" s="31">
        <f t="shared" si="20"/>
        <v>0</v>
      </c>
      <c r="H52" s="31">
        <f t="shared" si="20"/>
        <v>0</v>
      </c>
      <c r="I52" s="31">
        <f t="shared" si="20"/>
        <v>0</v>
      </c>
      <c r="J52" s="31">
        <f t="shared" si="20"/>
        <v>0</v>
      </c>
      <c r="K52" s="31">
        <f t="shared" si="20"/>
        <v>1.1665436900013713</v>
      </c>
      <c r="L52" s="31">
        <f t="shared" si="20"/>
        <v>2.6784724120315753</v>
      </c>
      <c r="M52" s="31">
        <f t="shared" si="20"/>
        <v>2.0813965674863124</v>
      </c>
      <c r="N52" s="31">
        <f t="shared" si="20"/>
        <v>3.6203736596261793</v>
      </c>
      <c r="O52" s="31">
        <f t="shared" si="20"/>
        <v>3.5347903184194944</v>
      </c>
      <c r="P52" s="31">
        <f t="shared" si="20"/>
        <v>2.9031962979750388</v>
      </c>
      <c r="Q52" s="31">
        <f t="shared" si="20"/>
        <v>4.3802473748063253</v>
      </c>
      <c r="R52" s="31">
        <f t="shared" si="20"/>
        <v>3.8618872977612981</v>
      </c>
      <c r="S52" s="31">
        <f t="shared" si="20"/>
        <v>7.1972142724583374</v>
      </c>
      <c r="T52" s="31">
        <f t="shared" si="20"/>
        <v>7.6787813383618744</v>
      </c>
      <c r="U52" s="31">
        <f t="shared" si="20"/>
        <v>8.5169861714933397</v>
      </c>
      <c r="V52" s="31">
        <f t="shared" si="20"/>
        <v>12.725780052955287</v>
      </c>
      <c r="W52" s="31">
        <f t="shared" ref="W52:X52" si="21">SUM(W53:W70)</f>
        <v>15.170057373656809</v>
      </c>
      <c r="X52" s="31">
        <f t="shared" si="21"/>
        <v>19.215083861598615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1.1665436900013713</v>
      </c>
      <c r="L64" s="30">
        <v>1.7947234868381103</v>
      </c>
      <c r="M64" s="30">
        <v>2.0813965674863124</v>
      </c>
      <c r="N64" s="30">
        <v>1.8458250783708054</v>
      </c>
      <c r="O64" s="30">
        <v>1.747000120655092</v>
      </c>
      <c r="P64" s="30">
        <v>1.114030347846062</v>
      </c>
      <c r="Q64" s="30">
        <v>1.7225517600169875</v>
      </c>
      <c r="R64" s="30">
        <v>1.202214038947885</v>
      </c>
      <c r="S64" s="30">
        <v>1.3076993798259553</v>
      </c>
      <c r="T64" s="30">
        <v>1.83054278997222</v>
      </c>
      <c r="U64" s="30">
        <v>1.8395898607020909</v>
      </c>
      <c r="V64" s="30">
        <v>1.9057531473842151</v>
      </c>
      <c r="W64" s="30">
        <v>2.5051362376843915</v>
      </c>
      <c r="X64" s="30">
        <v>3.6444014136166398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7.0507308684436797E-3</v>
      </c>
      <c r="O65" s="30">
        <v>2.0292347377472049E-2</v>
      </c>
      <c r="P65" s="30">
        <v>2.1668099742046431E-2</v>
      </c>
      <c r="Q65" s="30">
        <v>1.1263972484952711E-2</v>
      </c>
      <c r="R65" s="30">
        <v>8.5124677558039551E-3</v>
      </c>
      <c r="S65" s="30">
        <v>0</v>
      </c>
      <c r="T65" s="30">
        <v>0</v>
      </c>
      <c r="U65" s="30">
        <v>0</v>
      </c>
      <c r="V65" s="30">
        <v>4.0015723822340794</v>
      </c>
      <c r="W65" s="30">
        <v>6.9855559069738238</v>
      </c>
      <c r="X65" s="30">
        <v>6.9611023990374798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0.88374892519346504</v>
      </c>
      <c r="M66" s="30">
        <v>0</v>
      </c>
      <c r="N66" s="30">
        <v>1.7674978503869301</v>
      </c>
      <c r="O66" s="30">
        <v>1.7674978503869301</v>
      </c>
      <c r="P66" s="30">
        <v>1.7674978503869301</v>
      </c>
      <c r="Q66" s="30">
        <v>2.646431642304385</v>
      </c>
      <c r="R66" s="30">
        <v>2.6511607910576092</v>
      </c>
      <c r="S66" s="30">
        <v>5.8895148926323824</v>
      </c>
      <c r="T66" s="30">
        <v>5.848238548389654</v>
      </c>
      <c r="U66" s="30">
        <v>6.6773963107912486</v>
      </c>
      <c r="V66" s="30">
        <v>6.8184545233369924</v>
      </c>
      <c r="W66" s="30">
        <v>5.6793652289985932</v>
      </c>
      <c r="X66" s="30">
        <v>8.609580048944494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</row>
    <row r="70" spans="1:24" ht="11.25" customHeight="1" x14ac:dyDescent="0.2">
      <c r="A70" s="22" t="s">
        <v>127</v>
      </c>
      <c r="B70" s="23" t="s">
        <v>128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:V71" si="22">SUM(C72:C73)</f>
        <v>0</v>
      </c>
      <c r="D71" s="31">
        <f t="shared" si="22"/>
        <v>0</v>
      </c>
      <c r="E71" s="31">
        <f t="shared" si="22"/>
        <v>0</v>
      </c>
      <c r="F71" s="31">
        <f t="shared" si="22"/>
        <v>0</v>
      </c>
      <c r="G71" s="31">
        <f t="shared" si="22"/>
        <v>0</v>
      </c>
      <c r="H71" s="31">
        <f t="shared" si="22"/>
        <v>0</v>
      </c>
      <c r="I71" s="31">
        <f t="shared" si="22"/>
        <v>0</v>
      </c>
      <c r="J71" s="31">
        <f t="shared" si="22"/>
        <v>0</v>
      </c>
      <c r="K71" s="31">
        <f t="shared" si="22"/>
        <v>0</v>
      </c>
      <c r="L71" s="31">
        <f t="shared" si="22"/>
        <v>0</v>
      </c>
      <c r="M71" s="31">
        <f t="shared" si="22"/>
        <v>0</v>
      </c>
      <c r="N71" s="31">
        <f t="shared" si="22"/>
        <v>0</v>
      </c>
      <c r="O71" s="31">
        <f t="shared" si="22"/>
        <v>0</v>
      </c>
      <c r="P71" s="31">
        <f t="shared" si="22"/>
        <v>0</v>
      </c>
      <c r="Q71" s="31">
        <f t="shared" si="22"/>
        <v>0</v>
      </c>
      <c r="R71" s="31">
        <f t="shared" si="22"/>
        <v>0</v>
      </c>
      <c r="S71" s="31">
        <f t="shared" si="22"/>
        <v>0</v>
      </c>
      <c r="T71" s="31">
        <f t="shared" si="22"/>
        <v>0</v>
      </c>
      <c r="U71" s="31">
        <f t="shared" si="22"/>
        <v>0</v>
      </c>
      <c r="V71" s="31">
        <f t="shared" si="22"/>
        <v>0</v>
      </c>
      <c r="W71" s="31">
        <f t="shared" ref="W71:X71" si="23">SUM(W72:W73)</f>
        <v>0</v>
      </c>
      <c r="X71" s="31">
        <f t="shared" si="23"/>
        <v>0</v>
      </c>
    </row>
    <row r="72" spans="1:24" ht="11.25" customHeight="1" x14ac:dyDescent="0.2">
      <c r="A72" s="22" t="s">
        <v>131</v>
      </c>
      <c r="B72" s="23" t="s">
        <v>132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0</v>
      </c>
      <c r="D75" s="31">
        <v>0</v>
      </c>
      <c r="E75" s="31">
        <v>0</v>
      </c>
      <c r="F75" s="31">
        <v>0</v>
      </c>
      <c r="G75" s="31">
        <v>0</v>
      </c>
      <c r="H75" s="31">
        <v>0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</row>
    <row r="76" spans="1:24" ht="11.25" customHeight="1" x14ac:dyDescent="0.2">
      <c r="A76" s="26" t="s">
        <v>139</v>
      </c>
      <c r="B76" s="27" t="s">
        <v>140</v>
      </c>
      <c r="C76" s="32">
        <v>0</v>
      </c>
      <c r="D76" s="32">
        <v>0</v>
      </c>
      <c r="E76" s="32">
        <v>0</v>
      </c>
      <c r="F76" s="32">
        <v>0</v>
      </c>
      <c r="G76" s="32">
        <v>0</v>
      </c>
      <c r="H76" s="32">
        <v>0</v>
      </c>
      <c r="I76" s="32">
        <v>0</v>
      </c>
      <c r="J76" s="32">
        <v>0</v>
      </c>
      <c r="K76" s="32">
        <v>0</v>
      </c>
      <c r="L76" s="32">
        <v>0</v>
      </c>
      <c r="M76" s="32">
        <v>0</v>
      </c>
      <c r="N76" s="32">
        <v>0</v>
      </c>
      <c r="O76" s="32">
        <v>0</v>
      </c>
      <c r="P76" s="32">
        <v>0</v>
      </c>
      <c r="Q76" s="32">
        <v>0</v>
      </c>
      <c r="R76" s="32">
        <v>0</v>
      </c>
      <c r="S76" s="32">
        <v>0</v>
      </c>
      <c r="T76" s="32">
        <v>0</v>
      </c>
      <c r="U76" s="32">
        <v>0</v>
      </c>
      <c r="V76" s="32">
        <v>0</v>
      </c>
      <c r="W76" s="32">
        <v>0</v>
      </c>
      <c r="X76" s="32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6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200</v>
      </c>
      <c r="B1" s="7" t="s">
        <v>235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:V2" si="0">SUM(C3,C17,C22,C25,C26,C51,C52,C71,C74,C75,C76)</f>
        <v>1096.8960212645331</v>
      </c>
      <c r="D2" s="28">
        <f t="shared" si="0"/>
        <v>1096.8621973789841</v>
      </c>
      <c r="E2" s="28">
        <f t="shared" si="0"/>
        <v>1039.6598952376862</v>
      </c>
      <c r="F2" s="28">
        <f t="shared" si="0"/>
        <v>1057.7288507361618</v>
      </c>
      <c r="G2" s="28">
        <f t="shared" si="0"/>
        <v>1082.8934120219192</v>
      </c>
      <c r="H2" s="28">
        <f t="shared" si="0"/>
        <v>1083.4503376168373</v>
      </c>
      <c r="I2" s="28">
        <f t="shared" si="0"/>
        <v>929.29080038788356</v>
      </c>
      <c r="J2" s="28">
        <f t="shared" si="0"/>
        <v>1073.8260575309457</v>
      </c>
      <c r="K2" s="28">
        <f t="shared" si="0"/>
        <v>1061.3717988342091</v>
      </c>
      <c r="L2" s="28">
        <f t="shared" si="0"/>
        <v>1058.0419998462985</v>
      </c>
      <c r="M2" s="28">
        <f t="shared" si="0"/>
        <v>1103.6958421537227</v>
      </c>
      <c r="N2" s="28">
        <f t="shared" si="0"/>
        <v>1103.2192544838056</v>
      </c>
      <c r="O2" s="28">
        <f t="shared" si="0"/>
        <v>1076.5228894911963</v>
      </c>
      <c r="P2" s="28">
        <f t="shared" si="0"/>
        <v>1172.3204054702617</v>
      </c>
      <c r="Q2" s="28">
        <f t="shared" si="0"/>
        <v>1070.40511175388</v>
      </c>
      <c r="R2" s="28">
        <f t="shared" si="0"/>
        <v>1114.4726064045644</v>
      </c>
      <c r="S2" s="28">
        <f t="shared" si="0"/>
        <v>1055.7580457903146</v>
      </c>
      <c r="T2" s="28">
        <f t="shared" si="0"/>
        <v>1003.6508245783275</v>
      </c>
      <c r="U2" s="28">
        <f t="shared" si="0"/>
        <v>999.18998272110423</v>
      </c>
      <c r="V2" s="28">
        <f t="shared" si="0"/>
        <v>1009.7064102548705</v>
      </c>
      <c r="W2" s="28">
        <f t="shared" ref="W2:X2" si="1">SUM(W3,W17,W22,W25,W26,W51,W52,W71,W74,W75,W76)</f>
        <v>897.72722330391161</v>
      </c>
      <c r="X2" s="28">
        <f t="shared" si="1"/>
        <v>978.07262910890347</v>
      </c>
    </row>
    <row r="3" spans="1:24" ht="11.25" customHeight="1" x14ac:dyDescent="0.2">
      <c r="A3" s="20" t="s">
        <v>3</v>
      </c>
      <c r="B3" s="21" t="s">
        <v>4</v>
      </c>
      <c r="C3" s="29">
        <f t="shared" ref="C3:V3" si="2">SUM(C4,C8,C11)</f>
        <v>0</v>
      </c>
      <c r="D3" s="29">
        <f t="shared" si="2"/>
        <v>0</v>
      </c>
      <c r="E3" s="29">
        <f t="shared" si="2"/>
        <v>0</v>
      </c>
      <c r="F3" s="29">
        <f t="shared" si="2"/>
        <v>0</v>
      </c>
      <c r="G3" s="29">
        <f t="shared" si="2"/>
        <v>0</v>
      </c>
      <c r="H3" s="29">
        <f t="shared" si="2"/>
        <v>0</v>
      </c>
      <c r="I3" s="29">
        <f t="shared" si="2"/>
        <v>0</v>
      </c>
      <c r="J3" s="29">
        <f t="shared" si="2"/>
        <v>0</v>
      </c>
      <c r="K3" s="29">
        <f t="shared" si="2"/>
        <v>0</v>
      </c>
      <c r="L3" s="29">
        <f t="shared" si="2"/>
        <v>0</v>
      </c>
      <c r="M3" s="29">
        <f t="shared" si="2"/>
        <v>0</v>
      </c>
      <c r="N3" s="29">
        <f t="shared" si="2"/>
        <v>0</v>
      </c>
      <c r="O3" s="29">
        <f t="shared" si="2"/>
        <v>0</v>
      </c>
      <c r="P3" s="29">
        <f t="shared" si="2"/>
        <v>0</v>
      </c>
      <c r="Q3" s="29">
        <f t="shared" si="2"/>
        <v>0</v>
      </c>
      <c r="R3" s="29">
        <f t="shared" si="2"/>
        <v>0</v>
      </c>
      <c r="S3" s="29">
        <f t="shared" si="2"/>
        <v>0</v>
      </c>
      <c r="T3" s="29">
        <f t="shared" si="2"/>
        <v>0</v>
      </c>
      <c r="U3" s="29">
        <f t="shared" si="2"/>
        <v>0</v>
      </c>
      <c r="V3" s="29">
        <f t="shared" si="2"/>
        <v>0</v>
      </c>
      <c r="W3" s="29">
        <f t="shared" ref="W3:X3" si="3">SUM(W4,W8,W11)</f>
        <v>0</v>
      </c>
      <c r="X3" s="29">
        <f t="shared" si="3"/>
        <v>0</v>
      </c>
    </row>
    <row r="4" spans="1:24" ht="11.25" customHeight="1" x14ac:dyDescent="0.2">
      <c r="A4" s="40" t="s">
        <v>341</v>
      </c>
      <c r="B4" s="41" t="s">
        <v>342</v>
      </c>
      <c r="C4" s="42">
        <f t="shared" ref="C4:V4" si="4">SUM(C5:C7)</f>
        <v>0</v>
      </c>
      <c r="D4" s="42">
        <f t="shared" si="4"/>
        <v>0</v>
      </c>
      <c r="E4" s="42">
        <f t="shared" si="4"/>
        <v>0</v>
      </c>
      <c r="F4" s="42">
        <f t="shared" si="4"/>
        <v>0</v>
      </c>
      <c r="G4" s="42">
        <f t="shared" si="4"/>
        <v>0</v>
      </c>
      <c r="H4" s="42">
        <f t="shared" si="4"/>
        <v>0</v>
      </c>
      <c r="I4" s="42">
        <f t="shared" si="4"/>
        <v>0</v>
      </c>
      <c r="J4" s="42">
        <f t="shared" si="4"/>
        <v>0</v>
      </c>
      <c r="K4" s="42">
        <f t="shared" si="4"/>
        <v>0</v>
      </c>
      <c r="L4" s="42">
        <f t="shared" si="4"/>
        <v>0</v>
      </c>
      <c r="M4" s="42">
        <f t="shared" si="4"/>
        <v>0</v>
      </c>
      <c r="N4" s="42">
        <f t="shared" si="4"/>
        <v>0</v>
      </c>
      <c r="O4" s="42">
        <f t="shared" si="4"/>
        <v>0</v>
      </c>
      <c r="P4" s="42">
        <f t="shared" si="4"/>
        <v>0</v>
      </c>
      <c r="Q4" s="42">
        <f t="shared" si="4"/>
        <v>0</v>
      </c>
      <c r="R4" s="42">
        <f t="shared" si="4"/>
        <v>0</v>
      </c>
      <c r="S4" s="42">
        <f t="shared" si="4"/>
        <v>0</v>
      </c>
      <c r="T4" s="42">
        <f t="shared" si="4"/>
        <v>0</v>
      </c>
      <c r="U4" s="42">
        <f t="shared" si="4"/>
        <v>0</v>
      </c>
      <c r="V4" s="42">
        <f t="shared" si="4"/>
        <v>0</v>
      </c>
      <c r="W4" s="42">
        <f t="shared" ref="W4:X4" si="5">SUM(W5:W7)</f>
        <v>0</v>
      </c>
      <c r="X4" s="42">
        <f t="shared" si="5"/>
        <v>0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>
        <v>0</v>
      </c>
      <c r="W5" s="30">
        <v>0</v>
      </c>
      <c r="X5" s="30">
        <v>0</v>
      </c>
    </row>
    <row r="6" spans="1:24" ht="11.25" customHeight="1" x14ac:dyDescent="0.2">
      <c r="A6" s="39" t="s">
        <v>7</v>
      </c>
      <c r="B6" s="23" t="s">
        <v>8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</row>
    <row r="7" spans="1:24" ht="11.25" customHeight="1" x14ac:dyDescent="0.2">
      <c r="A7" s="39" t="s">
        <v>9</v>
      </c>
      <c r="B7" s="23" t="s">
        <v>10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</row>
    <row r="8" spans="1:24" ht="11.25" customHeight="1" x14ac:dyDescent="0.2">
      <c r="A8" s="40" t="s">
        <v>343</v>
      </c>
      <c r="B8" s="41" t="s">
        <v>344</v>
      </c>
      <c r="C8" s="42">
        <f t="shared" ref="C8:V8" si="6">SUM(C9:C10)</f>
        <v>0</v>
      </c>
      <c r="D8" s="42">
        <f t="shared" si="6"/>
        <v>0</v>
      </c>
      <c r="E8" s="42">
        <f t="shared" si="6"/>
        <v>0</v>
      </c>
      <c r="F8" s="42">
        <f t="shared" si="6"/>
        <v>0</v>
      </c>
      <c r="G8" s="42">
        <f t="shared" si="6"/>
        <v>0</v>
      </c>
      <c r="H8" s="42">
        <f t="shared" si="6"/>
        <v>0</v>
      </c>
      <c r="I8" s="42">
        <f t="shared" si="6"/>
        <v>0</v>
      </c>
      <c r="J8" s="42">
        <f t="shared" si="6"/>
        <v>0</v>
      </c>
      <c r="K8" s="42">
        <f t="shared" si="6"/>
        <v>0</v>
      </c>
      <c r="L8" s="42">
        <f t="shared" si="6"/>
        <v>0</v>
      </c>
      <c r="M8" s="42">
        <f t="shared" si="6"/>
        <v>0</v>
      </c>
      <c r="N8" s="42">
        <f t="shared" si="6"/>
        <v>0</v>
      </c>
      <c r="O8" s="42">
        <f t="shared" si="6"/>
        <v>0</v>
      </c>
      <c r="P8" s="42">
        <f t="shared" si="6"/>
        <v>0</v>
      </c>
      <c r="Q8" s="42">
        <f t="shared" si="6"/>
        <v>0</v>
      </c>
      <c r="R8" s="42">
        <f t="shared" si="6"/>
        <v>0</v>
      </c>
      <c r="S8" s="42">
        <f t="shared" si="6"/>
        <v>0</v>
      </c>
      <c r="T8" s="42">
        <f t="shared" si="6"/>
        <v>0</v>
      </c>
      <c r="U8" s="42">
        <f t="shared" si="6"/>
        <v>0</v>
      </c>
      <c r="V8" s="42">
        <f t="shared" si="6"/>
        <v>0</v>
      </c>
      <c r="W8" s="42">
        <f t="shared" ref="W8:X8" si="7">SUM(W9:W10)</f>
        <v>0</v>
      </c>
      <c r="X8" s="42">
        <f t="shared" si="7"/>
        <v>0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:V11" si="8">SUM(C12:C16)</f>
        <v>0</v>
      </c>
      <c r="D11" s="42">
        <f t="shared" si="8"/>
        <v>0</v>
      </c>
      <c r="E11" s="42">
        <f t="shared" si="8"/>
        <v>0</v>
      </c>
      <c r="F11" s="42">
        <f t="shared" si="8"/>
        <v>0</v>
      </c>
      <c r="G11" s="42">
        <f t="shared" si="8"/>
        <v>0</v>
      </c>
      <c r="H11" s="42">
        <f t="shared" si="8"/>
        <v>0</v>
      </c>
      <c r="I11" s="42">
        <f t="shared" si="8"/>
        <v>0</v>
      </c>
      <c r="J11" s="42">
        <f t="shared" si="8"/>
        <v>0</v>
      </c>
      <c r="K11" s="42">
        <f t="shared" si="8"/>
        <v>0</v>
      </c>
      <c r="L11" s="42">
        <f t="shared" si="8"/>
        <v>0</v>
      </c>
      <c r="M11" s="42">
        <f t="shared" si="8"/>
        <v>0</v>
      </c>
      <c r="N11" s="42">
        <f t="shared" si="8"/>
        <v>0</v>
      </c>
      <c r="O11" s="42">
        <f t="shared" si="8"/>
        <v>0</v>
      </c>
      <c r="P11" s="42">
        <f t="shared" si="8"/>
        <v>0</v>
      </c>
      <c r="Q11" s="42">
        <f t="shared" si="8"/>
        <v>0</v>
      </c>
      <c r="R11" s="42">
        <f t="shared" si="8"/>
        <v>0</v>
      </c>
      <c r="S11" s="42">
        <f t="shared" si="8"/>
        <v>0</v>
      </c>
      <c r="T11" s="42">
        <f t="shared" si="8"/>
        <v>0</v>
      </c>
      <c r="U11" s="42">
        <f t="shared" si="8"/>
        <v>0</v>
      </c>
      <c r="V11" s="42">
        <f t="shared" si="8"/>
        <v>0</v>
      </c>
      <c r="W11" s="42">
        <f t="shared" ref="W11:X11" si="9">SUM(W12:W16)</f>
        <v>0</v>
      </c>
      <c r="X11" s="42">
        <f t="shared" si="9"/>
        <v>0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</row>
    <row r="13" spans="1:24" ht="11.25" customHeight="1" x14ac:dyDescent="0.2">
      <c r="A13" s="39" t="s">
        <v>17</v>
      </c>
      <c r="B13" s="23" t="s">
        <v>18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:V17" si="10">SUM(C18:C21)</f>
        <v>0</v>
      </c>
      <c r="D17" s="31">
        <f t="shared" si="10"/>
        <v>0</v>
      </c>
      <c r="E17" s="31">
        <f t="shared" si="10"/>
        <v>0</v>
      </c>
      <c r="F17" s="31">
        <f t="shared" si="10"/>
        <v>0</v>
      </c>
      <c r="G17" s="31">
        <f t="shared" si="10"/>
        <v>0</v>
      </c>
      <c r="H17" s="31">
        <f t="shared" si="10"/>
        <v>0</v>
      </c>
      <c r="I17" s="31">
        <f t="shared" si="10"/>
        <v>0</v>
      </c>
      <c r="J17" s="31">
        <f t="shared" si="10"/>
        <v>0</v>
      </c>
      <c r="K17" s="31">
        <f t="shared" si="10"/>
        <v>0</v>
      </c>
      <c r="L17" s="31">
        <f t="shared" si="10"/>
        <v>0</v>
      </c>
      <c r="M17" s="31">
        <f t="shared" si="10"/>
        <v>0</v>
      </c>
      <c r="N17" s="31">
        <f t="shared" si="10"/>
        <v>0</v>
      </c>
      <c r="O17" s="31">
        <f t="shared" si="10"/>
        <v>0</v>
      </c>
      <c r="P17" s="31">
        <f t="shared" si="10"/>
        <v>0</v>
      </c>
      <c r="Q17" s="31">
        <f t="shared" si="10"/>
        <v>0</v>
      </c>
      <c r="R17" s="31">
        <f t="shared" si="10"/>
        <v>0</v>
      </c>
      <c r="S17" s="31">
        <f t="shared" si="10"/>
        <v>0</v>
      </c>
      <c r="T17" s="31">
        <f t="shared" si="10"/>
        <v>0</v>
      </c>
      <c r="U17" s="31">
        <f t="shared" si="10"/>
        <v>0</v>
      </c>
      <c r="V17" s="31">
        <f t="shared" si="10"/>
        <v>0</v>
      </c>
      <c r="W17" s="31">
        <f t="shared" ref="W17:X17" si="11">SUM(W18:W21)</f>
        <v>0</v>
      </c>
      <c r="X17" s="31">
        <f t="shared" si="11"/>
        <v>0</v>
      </c>
    </row>
    <row r="18" spans="1:24" ht="11.25" customHeight="1" x14ac:dyDescent="0.2">
      <c r="A18" s="22" t="s">
        <v>27</v>
      </c>
      <c r="B18" s="23" t="s">
        <v>28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:V22" si="12">SUM(C23:C24)</f>
        <v>0</v>
      </c>
      <c r="D22" s="31">
        <f t="shared" si="12"/>
        <v>0</v>
      </c>
      <c r="E22" s="31">
        <f t="shared" si="12"/>
        <v>0</v>
      </c>
      <c r="F22" s="31">
        <f t="shared" si="12"/>
        <v>0</v>
      </c>
      <c r="G22" s="31">
        <f t="shared" si="12"/>
        <v>0</v>
      </c>
      <c r="H22" s="31">
        <f t="shared" si="12"/>
        <v>0</v>
      </c>
      <c r="I22" s="31">
        <f t="shared" si="12"/>
        <v>0</v>
      </c>
      <c r="J22" s="31">
        <f t="shared" si="12"/>
        <v>0</v>
      </c>
      <c r="K22" s="31">
        <f t="shared" si="12"/>
        <v>0</v>
      </c>
      <c r="L22" s="31">
        <f t="shared" si="12"/>
        <v>0</v>
      </c>
      <c r="M22" s="31">
        <f t="shared" si="12"/>
        <v>0</v>
      </c>
      <c r="N22" s="31">
        <f t="shared" si="12"/>
        <v>0</v>
      </c>
      <c r="O22" s="31">
        <f t="shared" si="12"/>
        <v>0</v>
      </c>
      <c r="P22" s="31">
        <f t="shared" si="12"/>
        <v>0</v>
      </c>
      <c r="Q22" s="31">
        <f t="shared" si="12"/>
        <v>0</v>
      </c>
      <c r="R22" s="31">
        <f t="shared" si="12"/>
        <v>0</v>
      </c>
      <c r="S22" s="31">
        <f t="shared" si="12"/>
        <v>0</v>
      </c>
      <c r="T22" s="31">
        <f t="shared" si="12"/>
        <v>0</v>
      </c>
      <c r="U22" s="31">
        <f t="shared" si="12"/>
        <v>0</v>
      </c>
      <c r="V22" s="31">
        <f t="shared" si="12"/>
        <v>0</v>
      </c>
      <c r="W22" s="31">
        <f t="shared" ref="W22:X22" si="13">SUM(W23:W24)</f>
        <v>0</v>
      </c>
      <c r="X22" s="31">
        <f t="shared" si="13"/>
        <v>0</v>
      </c>
    </row>
    <row r="23" spans="1:24" ht="11.25" customHeight="1" x14ac:dyDescent="0.2">
      <c r="A23" s="22" t="s">
        <v>37</v>
      </c>
      <c r="B23" s="23" t="s">
        <v>38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:V26" si="14">SUM(C27,C33)</f>
        <v>1096.8960212645331</v>
      </c>
      <c r="D26" s="31">
        <f t="shared" si="14"/>
        <v>1096.8621973789841</v>
      </c>
      <c r="E26" s="31">
        <f t="shared" si="14"/>
        <v>1039.6359915403518</v>
      </c>
      <c r="F26" s="31">
        <f t="shared" si="14"/>
        <v>1057.7288507361618</v>
      </c>
      <c r="G26" s="31">
        <f t="shared" si="14"/>
        <v>1082.8934120219192</v>
      </c>
      <c r="H26" s="31">
        <f t="shared" si="14"/>
        <v>1083.4503376168373</v>
      </c>
      <c r="I26" s="31">
        <f t="shared" si="14"/>
        <v>929.29080038788356</v>
      </c>
      <c r="J26" s="31">
        <f t="shared" si="14"/>
        <v>1073.8260575309457</v>
      </c>
      <c r="K26" s="31">
        <f t="shared" si="14"/>
        <v>1061.2524439859474</v>
      </c>
      <c r="L26" s="31">
        <f t="shared" si="14"/>
        <v>1057.8685376065673</v>
      </c>
      <c r="M26" s="31">
        <f t="shared" si="14"/>
        <v>1103.5805061330748</v>
      </c>
      <c r="N26" s="31">
        <f t="shared" si="14"/>
        <v>1103.1094475759339</v>
      </c>
      <c r="O26" s="31">
        <f t="shared" si="14"/>
        <v>1076.28897817591</v>
      </c>
      <c r="P26" s="31">
        <f t="shared" si="14"/>
        <v>1172.1131116564568</v>
      </c>
      <c r="Q26" s="31">
        <f t="shared" si="14"/>
        <v>1070.135316136425</v>
      </c>
      <c r="R26" s="31">
        <f t="shared" si="14"/>
        <v>1114.3086123609671</v>
      </c>
      <c r="S26" s="31">
        <f t="shared" si="14"/>
        <v>1055.0766702089466</v>
      </c>
      <c r="T26" s="31">
        <f t="shared" si="14"/>
        <v>1002.7620220817796</v>
      </c>
      <c r="U26" s="31">
        <f t="shared" si="14"/>
        <v>996.85288462776521</v>
      </c>
      <c r="V26" s="31">
        <f t="shared" si="14"/>
        <v>1005.8057070748077</v>
      </c>
      <c r="W26" s="31">
        <f t="shared" ref="W26:X26" si="15">SUM(W27,W33)</f>
        <v>895.16176906965779</v>
      </c>
      <c r="X26" s="31">
        <f t="shared" si="15"/>
        <v>975.2655289636233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:V27" si="16">SUM(C28:C32)</f>
        <v>0</v>
      </c>
      <c r="D27" s="42">
        <f t="shared" si="16"/>
        <v>0</v>
      </c>
      <c r="E27" s="42">
        <f t="shared" si="16"/>
        <v>0</v>
      </c>
      <c r="F27" s="42">
        <f t="shared" si="16"/>
        <v>0</v>
      </c>
      <c r="G27" s="42">
        <f t="shared" si="16"/>
        <v>0</v>
      </c>
      <c r="H27" s="42">
        <f t="shared" si="16"/>
        <v>0</v>
      </c>
      <c r="I27" s="42">
        <f t="shared" si="16"/>
        <v>0</v>
      </c>
      <c r="J27" s="42">
        <f t="shared" si="16"/>
        <v>0</v>
      </c>
      <c r="K27" s="42">
        <f t="shared" si="16"/>
        <v>0</v>
      </c>
      <c r="L27" s="42">
        <f t="shared" si="16"/>
        <v>0</v>
      </c>
      <c r="M27" s="42">
        <f t="shared" si="16"/>
        <v>0</v>
      </c>
      <c r="N27" s="42">
        <f t="shared" si="16"/>
        <v>0</v>
      </c>
      <c r="O27" s="42">
        <f t="shared" si="16"/>
        <v>0</v>
      </c>
      <c r="P27" s="42">
        <f t="shared" si="16"/>
        <v>0</v>
      </c>
      <c r="Q27" s="42">
        <f t="shared" si="16"/>
        <v>0</v>
      </c>
      <c r="R27" s="42">
        <f t="shared" si="16"/>
        <v>0</v>
      </c>
      <c r="S27" s="42">
        <f t="shared" si="16"/>
        <v>0</v>
      </c>
      <c r="T27" s="42">
        <f t="shared" si="16"/>
        <v>0</v>
      </c>
      <c r="U27" s="42">
        <f t="shared" si="16"/>
        <v>0</v>
      </c>
      <c r="V27" s="42">
        <f t="shared" si="16"/>
        <v>0</v>
      </c>
      <c r="W27" s="42">
        <f t="shared" ref="W27:X27" si="17">SUM(W28:W32)</f>
        <v>0</v>
      </c>
      <c r="X27" s="42">
        <f t="shared" si="17"/>
        <v>0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:V33" si="18">SUM(C34:C50)</f>
        <v>1096.8960212645331</v>
      </c>
      <c r="D33" s="42">
        <f t="shared" si="18"/>
        <v>1096.8621973789841</v>
      </c>
      <c r="E33" s="42">
        <f t="shared" si="18"/>
        <v>1039.6359915403518</v>
      </c>
      <c r="F33" s="42">
        <f t="shared" si="18"/>
        <v>1057.7288507361618</v>
      </c>
      <c r="G33" s="42">
        <f t="shared" si="18"/>
        <v>1082.8934120219192</v>
      </c>
      <c r="H33" s="42">
        <f t="shared" si="18"/>
        <v>1083.4503376168373</v>
      </c>
      <c r="I33" s="42">
        <f t="shared" si="18"/>
        <v>929.29080038788356</v>
      </c>
      <c r="J33" s="42">
        <f t="shared" si="18"/>
        <v>1073.8260575309457</v>
      </c>
      <c r="K33" s="42">
        <f t="shared" si="18"/>
        <v>1061.2524439859474</v>
      </c>
      <c r="L33" s="42">
        <f t="shared" si="18"/>
        <v>1057.8685376065673</v>
      </c>
      <c r="M33" s="42">
        <f t="shared" si="18"/>
        <v>1103.5805061330748</v>
      </c>
      <c r="N33" s="42">
        <f t="shared" si="18"/>
        <v>1103.1094475759339</v>
      </c>
      <c r="O33" s="42">
        <f t="shared" si="18"/>
        <v>1076.28897817591</v>
      </c>
      <c r="P33" s="42">
        <f t="shared" si="18"/>
        <v>1172.1131116564568</v>
      </c>
      <c r="Q33" s="42">
        <f t="shared" si="18"/>
        <v>1070.135316136425</v>
      </c>
      <c r="R33" s="42">
        <f t="shared" si="18"/>
        <v>1114.3086123609671</v>
      </c>
      <c r="S33" s="42">
        <f t="shared" si="18"/>
        <v>1055.0766702089466</v>
      </c>
      <c r="T33" s="42">
        <f t="shared" si="18"/>
        <v>1002.7620220817796</v>
      </c>
      <c r="U33" s="42">
        <f t="shared" si="18"/>
        <v>996.85288462776521</v>
      </c>
      <c r="V33" s="42">
        <f t="shared" si="18"/>
        <v>1005.8057070748077</v>
      </c>
      <c r="W33" s="42">
        <f t="shared" ref="W33:X33" si="19">SUM(W34:W50)</f>
        <v>895.16176906965779</v>
      </c>
      <c r="X33" s="42">
        <f t="shared" si="19"/>
        <v>975.2655289636233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1.149699054170249</v>
      </c>
      <c r="K36" s="30">
        <v>6.8982803095442824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</row>
    <row r="37" spans="1:24" ht="11.25" customHeight="1" x14ac:dyDescent="0.2">
      <c r="A37" s="39" t="s">
        <v>61</v>
      </c>
      <c r="B37" s="23" t="s">
        <v>62</v>
      </c>
      <c r="C37" s="30">
        <v>53.906700295104891</v>
      </c>
      <c r="D37" s="30">
        <v>59.366073200899471</v>
      </c>
      <c r="E37" s="30">
        <v>61.7936656592966</v>
      </c>
      <c r="F37" s="30">
        <v>74.515874312198505</v>
      </c>
      <c r="G37" s="30">
        <v>92.056270520275987</v>
      </c>
      <c r="H37" s="30">
        <v>72.498402531753698</v>
      </c>
      <c r="I37" s="30">
        <v>54.495334486139043</v>
      </c>
      <c r="J37" s="30">
        <v>78.00405194867318</v>
      </c>
      <c r="K37" s="30">
        <v>54.187416870966373</v>
      </c>
      <c r="L37" s="30">
        <v>68.511956701000642</v>
      </c>
      <c r="M37" s="30">
        <v>61.59012955154062</v>
      </c>
      <c r="N37" s="30">
        <v>62.260496801151206</v>
      </c>
      <c r="O37" s="30">
        <v>73.066525275924363</v>
      </c>
      <c r="P37" s="30">
        <v>116.15069055095104</v>
      </c>
      <c r="Q37" s="30">
        <v>78.648170751181382</v>
      </c>
      <c r="R37" s="30">
        <v>73.594262889009499</v>
      </c>
      <c r="S37" s="30">
        <v>89.136446768140544</v>
      </c>
      <c r="T37" s="30">
        <v>75.721890535803652</v>
      </c>
      <c r="U37" s="30">
        <v>64.518122243238409</v>
      </c>
      <c r="V37" s="30">
        <v>66.974832273177654</v>
      </c>
      <c r="W37" s="30">
        <v>56.753909098734766</v>
      </c>
      <c r="X37" s="30">
        <v>69.703908656483307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</row>
    <row r="41" spans="1:24" ht="11.25" customHeight="1" x14ac:dyDescent="0.2">
      <c r="A41" s="39" t="s">
        <v>69</v>
      </c>
      <c r="B41" s="23" t="s">
        <v>70</v>
      </c>
      <c r="C41" s="30">
        <v>8.706203044644365</v>
      </c>
      <c r="D41" s="30">
        <v>7.8118736163385334</v>
      </c>
      <c r="E41" s="30">
        <v>0</v>
      </c>
      <c r="F41" s="30">
        <v>0</v>
      </c>
      <c r="G41" s="30">
        <v>0</v>
      </c>
      <c r="H41" s="30">
        <v>0</v>
      </c>
      <c r="I41" s="30">
        <v>4.773554235161571</v>
      </c>
      <c r="J41" s="30">
        <v>5.6859228143106542</v>
      </c>
      <c r="K41" s="30">
        <v>3.7621010135817681</v>
      </c>
      <c r="L41" s="30">
        <v>4.840294016978044</v>
      </c>
      <c r="M41" s="30">
        <v>6.8386981513520473</v>
      </c>
      <c r="N41" s="30">
        <v>5.8896611070488323</v>
      </c>
      <c r="O41" s="30">
        <v>4.9285888715105255</v>
      </c>
      <c r="P41" s="30">
        <v>3.9425515392061117</v>
      </c>
      <c r="Q41" s="30">
        <v>1.9706589709157536</v>
      </c>
      <c r="R41" s="30">
        <v>1.9788974315037973</v>
      </c>
      <c r="S41" s="30">
        <v>1.9646402918843686</v>
      </c>
      <c r="T41" s="30">
        <v>1.091734792648956</v>
      </c>
      <c r="U41" s="30">
        <v>1.0805766166712478</v>
      </c>
      <c r="V41" s="30">
        <v>0.97215237993529091</v>
      </c>
      <c r="W41" s="30">
        <v>0.98934528387254228</v>
      </c>
      <c r="X41" s="30">
        <v>0.9786352853222734</v>
      </c>
    </row>
    <row r="42" spans="1:24" ht="11.25" customHeight="1" x14ac:dyDescent="0.2">
      <c r="A42" s="39" t="s">
        <v>71</v>
      </c>
      <c r="B42" s="23" t="s">
        <v>72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825.65919228636881</v>
      </c>
      <c r="D43" s="30">
        <v>805.32512868966228</v>
      </c>
      <c r="E43" s="30">
        <v>789.14281397173136</v>
      </c>
      <c r="F43" s="30">
        <v>781.87647692789449</v>
      </c>
      <c r="G43" s="30">
        <v>855.11019662036063</v>
      </c>
      <c r="H43" s="30">
        <v>915.21763310998597</v>
      </c>
      <c r="I43" s="30">
        <v>840.08303401952719</v>
      </c>
      <c r="J43" s="30">
        <v>949.34711333228108</v>
      </c>
      <c r="K43" s="30">
        <v>972.62675646004766</v>
      </c>
      <c r="L43" s="30">
        <v>958.78387586722204</v>
      </c>
      <c r="M43" s="30">
        <v>1013.1800436613331</v>
      </c>
      <c r="N43" s="30">
        <v>1024.4144598881146</v>
      </c>
      <c r="O43" s="30">
        <v>985.66108062666376</v>
      </c>
      <c r="P43" s="30">
        <v>1037.7380165945017</v>
      </c>
      <c r="Q43" s="30">
        <v>981.22220188126471</v>
      </c>
      <c r="R43" s="30">
        <v>1031.7065140457753</v>
      </c>
      <c r="S43" s="30">
        <v>958.12849431699726</v>
      </c>
      <c r="T43" s="30">
        <v>920.5460575624561</v>
      </c>
      <c r="U43" s="30">
        <v>926.27834126450523</v>
      </c>
      <c r="V43" s="30">
        <v>933.81501030207914</v>
      </c>
      <c r="W43" s="30">
        <v>833.72196978729983</v>
      </c>
      <c r="X43" s="30">
        <v>900.36165598315586</v>
      </c>
    </row>
    <row r="44" spans="1:24" ht="11.25" customHeight="1" x14ac:dyDescent="0.2">
      <c r="A44" s="39" t="s">
        <v>75</v>
      </c>
      <c r="B44" s="23" t="s">
        <v>76</v>
      </c>
      <c r="C44" s="30">
        <v>208.62392563841513</v>
      </c>
      <c r="D44" s="30">
        <v>224.35912187208396</v>
      </c>
      <c r="E44" s="30">
        <v>188.69951190932375</v>
      </c>
      <c r="F44" s="30">
        <v>201.33649949606883</v>
      </c>
      <c r="G44" s="30">
        <v>135.72694488128249</v>
      </c>
      <c r="H44" s="30">
        <v>95.734301975097651</v>
      </c>
      <c r="I44" s="30">
        <v>29.938877647055694</v>
      </c>
      <c r="J44" s="30">
        <v>39.639270381510741</v>
      </c>
      <c r="K44" s="30">
        <v>23.777889331807287</v>
      </c>
      <c r="L44" s="30">
        <v>25.732411021366428</v>
      </c>
      <c r="M44" s="30">
        <v>21.971634768848965</v>
      </c>
      <c r="N44" s="30">
        <v>10.544829779619317</v>
      </c>
      <c r="O44" s="30">
        <v>12.63278340181145</v>
      </c>
      <c r="P44" s="30">
        <v>14.281852971797985</v>
      </c>
      <c r="Q44" s="30">
        <v>8.2942845330631201</v>
      </c>
      <c r="R44" s="30">
        <v>7.0289379946784845</v>
      </c>
      <c r="S44" s="30">
        <v>5.8470888319244079</v>
      </c>
      <c r="T44" s="30">
        <v>5.4023391908708591</v>
      </c>
      <c r="U44" s="30">
        <v>4.9758445033503698</v>
      </c>
      <c r="V44" s="30">
        <v>4.0437121196156784</v>
      </c>
      <c r="W44" s="30">
        <v>3.6965448997506023</v>
      </c>
      <c r="X44" s="30">
        <v>4.2213290386618887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</row>
    <row r="51" spans="1:24" ht="11.25" customHeight="1" x14ac:dyDescent="0.2">
      <c r="A51" s="24" t="s">
        <v>89</v>
      </c>
      <c r="B51" s="25" t="s">
        <v>90</v>
      </c>
      <c r="C51" s="31">
        <v>0</v>
      </c>
      <c r="D51" s="31">
        <v>0</v>
      </c>
      <c r="E51" s="31">
        <v>0</v>
      </c>
      <c r="F51" s="31">
        <v>0</v>
      </c>
      <c r="G51" s="31">
        <v>0</v>
      </c>
      <c r="H51" s="31">
        <v>0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:V52" si="20">SUM(C53:C70)</f>
        <v>0</v>
      </c>
      <c r="D52" s="31">
        <f t="shared" si="20"/>
        <v>0</v>
      </c>
      <c r="E52" s="31">
        <f t="shared" si="20"/>
        <v>2.3903697334479789E-2</v>
      </c>
      <c r="F52" s="31">
        <f t="shared" si="20"/>
        <v>0</v>
      </c>
      <c r="G52" s="31">
        <f t="shared" si="20"/>
        <v>0</v>
      </c>
      <c r="H52" s="31">
        <f t="shared" si="20"/>
        <v>0</v>
      </c>
      <c r="I52" s="31">
        <f t="shared" si="20"/>
        <v>0</v>
      </c>
      <c r="J52" s="31">
        <f t="shared" si="20"/>
        <v>0</v>
      </c>
      <c r="K52" s="31">
        <f t="shared" si="20"/>
        <v>0.11935484826174163</v>
      </c>
      <c r="L52" s="31">
        <f t="shared" si="20"/>
        <v>0.17346223973110769</v>
      </c>
      <c r="M52" s="31">
        <f t="shared" si="20"/>
        <v>0.11533602064782335</v>
      </c>
      <c r="N52" s="31">
        <f t="shared" si="20"/>
        <v>0.10980690787167062</v>
      </c>
      <c r="O52" s="31">
        <f t="shared" si="20"/>
        <v>0.2339113152864383</v>
      </c>
      <c r="P52" s="31">
        <f t="shared" si="20"/>
        <v>0.2072938138048403</v>
      </c>
      <c r="Q52" s="31">
        <f t="shared" si="20"/>
        <v>0.26979561745506808</v>
      </c>
      <c r="R52" s="31">
        <f t="shared" si="20"/>
        <v>0.16399404359725633</v>
      </c>
      <c r="S52" s="31">
        <f t="shared" si="20"/>
        <v>0.68137558136797216</v>
      </c>
      <c r="T52" s="31">
        <f t="shared" si="20"/>
        <v>0.88880249654784127</v>
      </c>
      <c r="U52" s="31">
        <f t="shared" si="20"/>
        <v>2.3370980933389887</v>
      </c>
      <c r="V52" s="31">
        <f t="shared" si="20"/>
        <v>3.9007031800627714</v>
      </c>
      <c r="W52" s="31">
        <f t="shared" ref="W52:X52" si="21">SUM(W53:W70)</f>
        <v>2.5654542342537683</v>
      </c>
      <c r="X52" s="31">
        <f t="shared" si="21"/>
        <v>2.8071001452801485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0</v>
      </c>
      <c r="D59" s="30">
        <v>0</v>
      </c>
      <c r="E59" s="30">
        <v>2.3903697334479789E-2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0.11935484826174163</v>
      </c>
      <c r="L64" s="30">
        <v>0.17346223973110769</v>
      </c>
      <c r="M64" s="30">
        <v>0.11533602064782335</v>
      </c>
      <c r="N64" s="30">
        <v>0.10980690787167062</v>
      </c>
      <c r="O64" s="30">
        <v>0.22574278562177794</v>
      </c>
      <c r="P64" s="30">
        <v>0.19817945438953505</v>
      </c>
      <c r="Q64" s="30">
        <v>0.25792975331061407</v>
      </c>
      <c r="R64" s="30">
        <v>0.15126833422494335</v>
      </c>
      <c r="S64" s="30">
        <v>0.11732211630474122</v>
      </c>
      <c r="T64" s="30">
        <v>0.17220871475692842</v>
      </c>
      <c r="U64" s="30">
        <v>0.13960188478372174</v>
      </c>
      <c r="V64" s="30">
        <v>9.2871100251211008E-2</v>
      </c>
      <c r="W64" s="30">
        <v>0.2466264450327198</v>
      </c>
      <c r="X64" s="30">
        <v>0.64020735680468477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1.588247589145737E-2</v>
      </c>
      <c r="W65" s="30">
        <v>4.5054583137956253E-2</v>
      </c>
      <c r="X65" s="30">
        <v>6.9508091074299561E-2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8.1685296646603605E-3</v>
      </c>
      <c r="P66" s="30">
        <v>9.114359415305244E-3</v>
      </c>
      <c r="Q66" s="30">
        <v>1.1865864144453998E-2</v>
      </c>
      <c r="R66" s="30">
        <v>1.2725709372312981E-2</v>
      </c>
      <c r="S66" s="30">
        <v>0.56405346506323095</v>
      </c>
      <c r="T66" s="30">
        <v>0.71659378179091282</v>
      </c>
      <c r="U66" s="30">
        <v>2.1974962085552669</v>
      </c>
      <c r="V66" s="30">
        <v>3.7919496039201031</v>
      </c>
      <c r="W66" s="30">
        <v>2.2737732060830922</v>
      </c>
      <c r="X66" s="30">
        <v>2.0973846974011643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</row>
    <row r="70" spans="1:24" ht="11.25" customHeight="1" x14ac:dyDescent="0.2">
      <c r="A70" s="22" t="s">
        <v>127</v>
      </c>
      <c r="B70" s="23" t="s">
        <v>128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:V71" si="22">SUM(C72:C73)</f>
        <v>0</v>
      </c>
      <c r="D71" s="31">
        <f t="shared" si="22"/>
        <v>0</v>
      </c>
      <c r="E71" s="31">
        <f t="shared" si="22"/>
        <v>0</v>
      </c>
      <c r="F71" s="31">
        <f t="shared" si="22"/>
        <v>0</v>
      </c>
      <c r="G71" s="31">
        <f t="shared" si="22"/>
        <v>0</v>
      </c>
      <c r="H71" s="31">
        <f t="shared" si="22"/>
        <v>0</v>
      </c>
      <c r="I71" s="31">
        <f t="shared" si="22"/>
        <v>0</v>
      </c>
      <c r="J71" s="31">
        <f t="shared" si="22"/>
        <v>0</v>
      </c>
      <c r="K71" s="31">
        <f t="shared" si="22"/>
        <v>0</v>
      </c>
      <c r="L71" s="31">
        <f t="shared" si="22"/>
        <v>0</v>
      </c>
      <c r="M71" s="31">
        <f t="shared" si="22"/>
        <v>0</v>
      </c>
      <c r="N71" s="31">
        <f t="shared" si="22"/>
        <v>0</v>
      </c>
      <c r="O71" s="31">
        <f t="shared" si="22"/>
        <v>0</v>
      </c>
      <c r="P71" s="31">
        <f t="shared" si="22"/>
        <v>0</v>
      </c>
      <c r="Q71" s="31">
        <f t="shared" si="22"/>
        <v>0</v>
      </c>
      <c r="R71" s="31">
        <f t="shared" si="22"/>
        <v>0</v>
      </c>
      <c r="S71" s="31">
        <f t="shared" si="22"/>
        <v>0</v>
      </c>
      <c r="T71" s="31">
        <f t="shared" si="22"/>
        <v>0</v>
      </c>
      <c r="U71" s="31">
        <f t="shared" si="22"/>
        <v>0</v>
      </c>
      <c r="V71" s="31">
        <f t="shared" si="22"/>
        <v>0</v>
      </c>
      <c r="W71" s="31">
        <f t="shared" ref="W71:X71" si="23">SUM(W72:W73)</f>
        <v>0</v>
      </c>
      <c r="X71" s="31">
        <f t="shared" si="23"/>
        <v>0</v>
      </c>
    </row>
    <row r="72" spans="1:24" ht="11.25" customHeight="1" x14ac:dyDescent="0.2">
      <c r="A72" s="22" t="s">
        <v>131</v>
      </c>
      <c r="B72" s="23" t="s">
        <v>132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0</v>
      </c>
      <c r="D75" s="31">
        <v>0</v>
      </c>
      <c r="E75" s="31">
        <v>0</v>
      </c>
      <c r="F75" s="31">
        <v>0</v>
      </c>
      <c r="G75" s="31">
        <v>0</v>
      </c>
      <c r="H75" s="31">
        <v>0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</row>
    <row r="76" spans="1:24" ht="11.25" customHeight="1" x14ac:dyDescent="0.2">
      <c r="A76" s="26" t="s">
        <v>139</v>
      </c>
      <c r="B76" s="27" t="s">
        <v>140</v>
      </c>
      <c r="C76" s="32">
        <v>0</v>
      </c>
      <c r="D76" s="32">
        <v>0</v>
      </c>
      <c r="E76" s="32">
        <v>0</v>
      </c>
      <c r="F76" s="32">
        <v>0</v>
      </c>
      <c r="G76" s="32">
        <v>0</v>
      </c>
      <c r="H76" s="32">
        <v>0</v>
      </c>
      <c r="I76" s="32">
        <v>0</v>
      </c>
      <c r="J76" s="32">
        <v>0</v>
      </c>
      <c r="K76" s="32">
        <v>0</v>
      </c>
      <c r="L76" s="32">
        <v>0</v>
      </c>
      <c r="M76" s="32">
        <v>0</v>
      </c>
      <c r="N76" s="32">
        <v>0</v>
      </c>
      <c r="O76" s="32">
        <v>0</v>
      </c>
      <c r="P76" s="32">
        <v>0</v>
      </c>
      <c r="Q76" s="32">
        <v>0</v>
      </c>
      <c r="R76" s="32">
        <v>0</v>
      </c>
      <c r="S76" s="32">
        <v>0</v>
      </c>
      <c r="T76" s="32">
        <v>0</v>
      </c>
      <c r="U76" s="32">
        <v>0</v>
      </c>
      <c r="V76" s="32">
        <v>0</v>
      </c>
      <c r="W76" s="32">
        <v>0</v>
      </c>
      <c r="X76" s="32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201</v>
      </c>
      <c r="B1" s="7" t="s">
        <v>234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588.1460017196905</v>
      </c>
      <c r="D2" s="28">
        <f t="shared" ref="D2" si="1">SUM(D3,D17,D22,D25,D26,D51,D52,D71,D74,D75,D76)</f>
        <v>1322.9018056749783</v>
      </c>
      <c r="E2" s="28">
        <f t="shared" ref="E2" si="2">SUM(E3,E17,E22,E25,E26,E51,E52,E71,E74,E75,E76)</f>
        <v>1117.5836629406706</v>
      </c>
      <c r="F2" s="28">
        <f t="shared" ref="F2" si="3">SUM(F3,F17,F22,F25,F26,F51,F52,F71,F74,F75,F76)</f>
        <v>2035.9590713671535</v>
      </c>
      <c r="G2" s="28">
        <f t="shared" ref="G2" si="4">SUM(G3,G17,G22,G25,G26,G51,G52,G71,G74,G75,G76)</f>
        <v>2331.9484092863281</v>
      </c>
      <c r="H2" s="28">
        <f t="shared" ref="H2" si="5">SUM(H3,H17,H22,H25,H26,H51,H52,H71,H74,H75,H76)</f>
        <v>2330.4172828890792</v>
      </c>
      <c r="I2" s="28">
        <f t="shared" ref="I2" si="6">SUM(I3,I17,I22,I25,I26,I51,I52,I71,I74,I75,I76)</f>
        <v>2106.8282029234738</v>
      </c>
      <c r="J2" s="28">
        <f t="shared" ref="J2" si="7">SUM(J3,J17,J22,J25,J26,J51,J52,J71,J74,J75,J76)</f>
        <v>2104.464144453998</v>
      </c>
      <c r="K2" s="28">
        <f t="shared" ref="K2" si="8">SUM(K3,K17,K22,K25,K26,K51,K52,K71,K74,K75,K76)</f>
        <v>2173.0831470335338</v>
      </c>
      <c r="L2" s="28">
        <f t="shared" ref="L2" si="9">SUM(L3,L17,L22,L25,L26,L51,L52,L71,L74,L75,L76)</f>
        <v>1677.5135855546</v>
      </c>
      <c r="M2" s="28">
        <f t="shared" ref="M2" si="10">SUM(M3,M17,M22,M25,M26,M51,M52,M71,M74,M75,M76)</f>
        <v>1663.2161650902833</v>
      </c>
      <c r="N2" s="28">
        <f t="shared" ref="N2" si="11">SUM(N3,N17,N22,N25,N26,N51,N52,N71,N74,N75,N76)</f>
        <v>2000.7171969045569</v>
      </c>
      <c r="O2" s="28">
        <f t="shared" ref="O2" si="12">SUM(O3,O17,O22,O25,O26,O51,O52,O71,O74,O75,O76)</f>
        <v>1729.7785898538261</v>
      </c>
      <c r="P2" s="28">
        <f t="shared" ref="P2" si="13">SUM(P3,P17,P22,P25,P26,P51,P52,P71,P74,P75,P76)</f>
        <v>1929.1357695614786</v>
      </c>
      <c r="Q2" s="28">
        <f t="shared" ref="Q2" si="14">SUM(Q3,Q17,Q22,Q25,Q26,Q51,Q52,Q71,Q74,Q75,Q76)</f>
        <v>1698.5493551160789</v>
      </c>
      <c r="R2" s="28">
        <f t="shared" ref="R2" si="15">SUM(R3,R17,R22,R25,R26,R51,R52,R71,R74,R75,R76)</f>
        <v>1625.694411006019</v>
      </c>
      <c r="S2" s="28">
        <f t="shared" ref="S2" si="16">SUM(S3,S17,S22,S25,S26,S51,S52,S71,S74,S75,S76)</f>
        <v>1757.021238177128</v>
      </c>
      <c r="T2" s="28">
        <f t="shared" ref="T2" si="17">SUM(T3,T17,T22,T25,T26,T51,T52,T71,T74,T75,T76)</f>
        <v>1909.4253654342215</v>
      </c>
      <c r="U2" s="28">
        <f t="shared" ref="U2" si="18">SUM(U3,U17,U22,U25,U26,U51,U52,U71,U74,U75,U76)</f>
        <v>2087.6567497850388</v>
      </c>
      <c r="V2" s="28">
        <f t="shared" ref="V2" si="19">SUM(V3,V17,V22,V25,V26,V51,V52,V71,V74,V75,V76)</f>
        <v>2052.6167669819429</v>
      </c>
      <c r="W2" s="28">
        <f t="shared" ref="W2:X2" si="20">SUM(W3,W17,W22,W25,W26,W51,W52,W71,W74,W75,W76)</f>
        <v>1513.8382631126397</v>
      </c>
      <c r="X2" s="28">
        <f t="shared" si="20"/>
        <v>1548.2797936371453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21">SUM(C4,C8,C11)</f>
        <v>0</v>
      </c>
      <c r="D3" s="29">
        <f t="shared" ref="D3" si="22">SUM(D4,D8,D11)</f>
        <v>0</v>
      </c>
      <c r="E3" s="29">
        <f t="shared" ref="E3" si="23">SUM(E4,E8,E11)</f>
        <v>0</v>
      </c>
      <c r="F3" s="29">
        <f t="shared" ref="F3" si="24">SUM(F4,F8,F11)</f>
        <v>0</v>
      </c>
      <c r="G3" s="29">
        <f t="shared" ref="G3" si="25">SUM(G4,G8,G11)</f>
        <v>0</v>
      </c>
      <c r="H3" s="29">
        <f t="shared" ref="H3" si="26">SUM(H4,H8,H11)</f>
        <v>0</v>
      </c>
      <c r="I3" s="29">
        <f t="shared" ref="I3" si="27">SUM(I4,I8,I11)</f>
        <v>0</v>
      </c>
      <c r="J3" s="29">
        <f t="shared" ref="J3" si="28">SUM(J4,J8,J11)</f>
        <v>0</v>
      </c>
      <c r="K3" s="29">
        <f t="shared" ref="K3" si="29">SUM(K4,K8,K11)</f>
        <v>0</v>
      </c>
      <c r="L3" s="29">
        <f t="shared" ref="L3" si="30">SUM(L4,L8,L11)</f>
        <v>0</v>
      </c>
      <c r="M3" s="29">
        <f t="shared" ref="M3" si="31">SUM(M4,M8,M11)</f>
        <v>0</v>
      </c>
      <c r="N3" s="29">
        <f t="shared" ref="N3" si="32">SUM(N4,N8,N11)</f>
        <v>0</v>
      </c>
      <c r="O3" s="29">
        <f t="shared" ref="O3" si="33">SUM(O4,O8,O11)</f>
        <v>0</v>
      </c>
      <c r="P3" s="29">
        <f t="shared" ref="P3" si="34">SUM(P4,P8,P11)</f>
        <v>0</v>
      </c>
      <c r="Q3" s="29">
        <f t="shared" ref="Q3" si="35">SUM(Q4,Q8,Q11)</f>
        <v>0</v>
      </c>
      <c r="R3" s="29">
        <f t="shared" ref="R3" si="36">SUM(R4,R8,R11)</f>
        <v>0</v>
      </c>
      <c r="S3" s="29">
        <f t="shared" ref="S3" si="37">SUM(S4,S8,S11)</f>
        <v>0</v>
      </c>
      <c r="T3" s="29">
        <f t="shared" ref="T3" si="38">SUM(T4,T8,T11)</f>
        <v>0</v>
      </c>
      <c r="U3" s="29">
        <f t="shared" ref="U3" si="39">SUM(U4,U8,U11)</f>
        <v>0</v>
      </c>
      <c r="V3" s="29">
        <f t="shared" ref="V3" si="40">SUM(V4,V8,V11)</f>
        <v>0</v>
      </c>
      <c r="W3" s="29">
        <f t="shared" ref="W3:X3" si="41">SUM(W4,W8,W11)</f>
        <v>0</v>
      </c>
      <c r="X3" s="29">
        <f t="shared" si="41"/>
        <v>0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42">SUM(C5:C7)</f>
        <v>0</v>
      </c>
      <c r="D4" s="42">
        <f t="shared" ref="D4" si="43">SUM(D5:D7)</f>
        <v>0</v>
      </c>
      <c r="E4" s="42">
        <f t="shared" ref="E4" si="44">SUM(E5:E7)</f>
        <v>0</v>
      </c>
      <c r="F4" s="42">
        <f t="shared" ref="F4" si="45">SUM(F5:F7)</f>
        <v>0</v>
      </c>
      <c r="G4" s="42">
        <f t="shared" ref="G4" si="46">SUM(G5:G7)</f>
        <v>0</v>
      </c>
      <c r="H4" s="42">
        <f t="shared" ref="H4" si="47">SUM(H5:H7)</f>
        <v>0</v>
      </c>
      <c r="I4" s="42">
        <f t="shared" ref="I4" si="48">SUM(I5:I7)</f>
        <v>0</v>
      </c>
      <c r="J4" s="42">
        <f t="shared" ref="J4" si="49">SUM(J5:J7)</f>
        <v>0</v>
      </c>
      <c r="K4" s="42">
        <f t="shared" ref="K4" si="50">SUM(K5:K7)</f>
        <v>0</v>
      </c>
      <c r="L4" s="42">
        <f t="shared" ref="L4" si="51">SUM(L5:L7)</f>
        <v>0</v>
      </c>
      <c r="M4" s="42">
        <f t="shared" ref="M4" si="52">SUM(M5:M7)</f>
        <v>0</v>
      </c>
      <c r="N4" s="42">
        <f t="shared" ref="N4" si="53">SUM(N5:N7)</f>
        <v>0</v>
      </c>
      <c r="O4" s="42">
        <f t="shared" ref="O4" si="54">SUM(O5:O7)</f>
        <v>0</v>
      </c>
      <c r="P4" s="42">
        <f t="shared" ref="P4" si="55">SUM(P5:P7)</f>
        <v>0</v>
      </c>
      <c r="Q4" s="42">
        <f t="shared" ref="Q4" si="56">SUM(Q5:Q7)</f>
        <v>0</v>
      </c>
      <c r="R4" s="42">
        <f t="shared" ref="R4" si="57">SUM(R5:R7)</f>
        <v>0</v>
      </c>
      <c r="S4" s="42">
        <f t="shared" ref="S4" si="58">SUM(S5:S7)</f>
        <v>0</v>
      </c>
      <c r="T4" s="42">
        <f t="shared" ref="T4" si="59">SUM(T5:T7)</f>
        <v>0</v>
      </c>
      <c r="U4" s="42">
        <f t="shared" ref="U4" si="60">SUM(U5:U7)</f>
        <v>0</v>
      </c>
      <c r="V4" s="42">
        <f t="shared" ref="V4" si="61">SUM(V5:V7)</f>
        <v>0</v>
      </c>
      <c r="W4" s="42">
        <f t="shared" ref="W4:X4" si="62">SUM(W5:W7)</f>
        <v>0</v>
      </c>
      <c r="X4" s="42">
        <f t="shared" si="62"/>
        <v>0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>
        <v>0</v>
      </c>
      <c r="W5" s="30">
        <v>0</v>
      </c>
      <c r="X5" s="30">
        <v>0</v>
      </c>
    </row>
    <row r="6" spans="1:24" ht="11.25" customHeight="1" x14ac:dyDescent="0.2">
      <c r="A6" s="39" t="s">
        <v>7</v>
      </c>
      <c r="B6" s="23" t="s">
        <v>8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</row>
    <row r="7" spans="1:24" ht="11.25" customHeight="1" x14ac:dyDescent="0.2">
      <c r="A7" s="39" t="s">
        <v>9</v>
      </c>
      <c r="B7" s="23" t="s">
        <v>10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</row>
    <row r="8" spans="1:24" ht="11.25" customHeight="1" x14ac:dyDescent="0.2">
      <c r="A8" s="40" t="s">
        <v>343</v>
      </c>
      <c r="B8" s="41" t="s">
        <v>344</v>
      </c>
      <c r="C8" s="42">
        <f t="shared" ref="C8" si="63">SUM(C9:C10)</f>
        <v>0</v>
      </c>
      <c r="D8" s="42">
        <f t="shared" ref="D8" si="64">SUM(D9:D10)</f>
        <v>0</v>
      </c>
      <c r="E8" s="42">
        <f t="shared" ref="E8" si="65">SUM(E9:E10)</f>
        <v>0</v>
      </c>
      <c r="F8" s="42">
        <f t="shared" ref="F8" si="66">SUM(F9:F10)</f>
        <v>0</v>
      </c>
      <c r="G8" s="42">
        <f t="shared" ref="G8" si="67">SUM(G9:G10)</f>
        <v>0</v>
      </c>
      <c r="H8" s="42">
        <f t="shared" ref="H8" si="68">SUM(H9:H10)</f>
        <v>0</v>
      </c>
      <c r="I8" s="42">
        <f t="shared" ref="I8" si="69">SUM(I9:I10)</f>
        <v>0</v>
      </c>
      <c r="J8" s="42">
        <f t="shared" ref="J8" si="70">SUM(J9:J10)</f>
        <v>0</v>
      </c>
      <c r="K8" s="42">
        <f t="shared" ref="K8" si="71">SUM(K9:K10)</f>
        <v>0</v>
      </c>
      <c r="L8" s="42">
        <f t="shared" ref="L8" si="72">SUM(L9:L10)</f>
        <v>0</v>
      </c>
      <c r="M8" s="42">
        <f t="shared" ref="M8" si="73">SUM(M9:M10)</f>
        <v>0</v>
      </c>
      <c r="N8" s="42">
        <f t="shared" ref="N8" si="74">SUM(N9:N10)</f>
        <v>0</v>
      </c>
      <c r="O8" s="42">
        <f t="shared" ref="O8" si="75">SUM(O9:O10)</f>
        <v>0</v>
      </c>
      <c r="P8" s="42">
        <f t="shared" ref="P8" si="76">SUM(P9:P10)</f>
        <v>0</v>
      </c>
      <c r="Q8" s="42">
        <f t="shared" ref="Q8" si="77">SUM(Q9:Q10)</f>
        <v>0</v>
      </c>
      <c r="R8" s="42">
        <f t="shared" ref="R8" si="78">SUM(R9:R10)</f>
        <v>0</v>
      </c>
      <c r="S8" s="42">
        <f t="shared" ref="S8" si="79">SUM(S9:S10)</f>
        <v>0</v>
      </c>
      <c r="T8" s="42">
        <f t="shared" ref="T8" si="80">SUM(T9:T10)</f>
        <v>0</v>
      </c>
      <c r="U8" s="42">
        <f t="shared" ref="U8" si="81">SUM(U9:U10)</f>
        <v>0</v>
      </c>
      <c r="V8" s="42">
        <f t="shared" ref="V8" si="82">SUM(V9:V10)</f>
        <v>0</v>
      </c>
      <c r="W8" s="42">
        <f t="shared" ref="W8:X8" si="83">SUM(W9:W10)</f>
        <v>0</v>
      </c>
      <c r="X8" s="42">
        <f t="shared" si="83"/>
        <v>0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" si="84">SUM(C12:C16)</f>
        <v>0</v>
      </c>
      <c r="D11" s="42">
        <f t="shared" ref="D11" si="85">SUM(D12:D16)</f>
        <v>0</v>
      </c>
      <c r="E11" s="42">
        <f t="shared" ref="E11" si="86">SUM(E12:E16)</f>
        <v>0</v>
      </c>
      <c r="F11" s="42">
        <f t="shared" ref="F11" si="87">SUM(F12:F16)</f>
        <v>0</v>
      </c>
      <c r="G11" s="42">
        <f t="shared" ref="G11" si="88">SUM(G12:G16)</f>
        <v>0</v>
      </c>
      <c r="H11" s="42">
        <f t="shared" ref="H11" si="89">SUM(H12:H16)</f>
        <v>0</v>
      </c>
      <c r="I11" s="42">
        <f t="shared" ref="I11" si="90">SUM(I12:I16)</f>
        <v>0</v>
      </c>
      <c r="J11" s="42">
        <f t="shared" ref="J11" si="91">SUM(J12:J16)</f>
        <v>0</v>
      </c>
      <c r="K11" s="42">
        <f t="shared" ref="K11" si="92">SUM(K12:K16)</f>
        <v>0</v>
      </c>
      <c r="L11" s="42">
        <f t="shared" ref="L11" si="93">SUM(L12:L16)</f>
        <v>0</v>
      </c>
      <c r="M11" s="42">
        <f t="shared" ref="M11" si="94">SUM(M12:M16)</f>
        <v>0</v>
      </c>
      <c r="N11" s="42">
        <f t="shared" ref="N11" si="95">SUM(N12:N16)</f>
        <v>0</v>
      </c>
      <c r="O11" s="42">
        <f t="shared" ref="O11" si="96">SUM(O12:O16)</f>
        <v>0</v>
      </c>
      <c r="P11" s="42">
        <f t="shared" ref="P11" si="97">SUM(P12:P16)</f>
        <v>0</v>
      </c>
      <c r="Q11" s="42">
        <f t="shared" ref="Q11" si="98">SUM(Q12:Q16)</f>
        <v>0</v>
      </c>
      <c r="R11" s="42">
        <f t="shared" ref="R11" si="99">SUM(R12:R16)</f>
        <v>0</v>
      </c>
      <c r="S11" s="42">
        <f t="shared" ref="S11" si="100">SUM(S12:S16)</f>
        <v>0</v>
      </c>
      <c r="T11" s="42">
        <f t="shared" ref="T11" si="101">SUM(T12:T16)</f>
        <v>0</v>
      </c>
      <c r="U11" s="42">
        <f t="shared" ref="U11" si="102">SUM(U12:U16)</f>
        <v>0</v>
      </c>
      <c r="V11" s="42">
        <f t="shared" ref="V11" si="103">SUM(V12:V16)</f>
        <v>0</v>
      </c>
      <c r="W11" s="42">
        <f t="shared" ref="W11:X11" si="104">SUM(W12:W16)</f>
        <v>0</v>
      </c>
      <c r="X11" s="42">
        <f t="shared" si="104"/>
        <v>0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</row>
    <row r="13" spans="1:24" ht="11.25" customHeight="1" x14ac:dyDescent="0.2">
      <c r="A13" s="39" t="s">
        <v>17</v>
      </c>
      <c r="B13" s="23" t="s">
        <v>18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" si="105">SUM(C18:C21)</f>
        <v>0</v>
      </c>
      <c r="D17" s="31">
        <f t="shared" ref="D17" si="106">SUM(D18:D21)</f>
        <v>0</v>
      </c>
      <c r="E17" s="31">
        <f t="shared" ref="E17" si="107">SUM(E18:E21)</f>
        <v>0</v>
      </c>
      <c r="F17" s="31">
        <f t="shared" ref="F17" si="108">SUM(F18:F21)</f>
        <v>0</v>
      </c>
      <c r="G17" s="31">
        <f t="shared" ref="G17" si="109">SUM(G18:G21)</f>
        <v>0</v>
      </c>
      <c r="H17" s="31">
        <f t="shared" ref="H17" si="110">SUM(H18:H21)</f>
        <v>0</v>
      </c>
      <c r="I17" s="31">
        <f t="shared" ref="I17" si="111">SUM(I18:I21)</f>
        <v>0</v>
      </c>
      <c r="J17" s="31">
        <f t="shared" ref="J17" si="112">SUM(J18:J21)</f>
        <v>0</v>
      </c>
      <c r="K17" s="31">
        <f t="shared" ref="K17" si="113">SUM(K18:K21)</f>
        <v>0</v>
      </c>
      <c r="L17" s="31">
        <f t="shared" ref="L17" si="114">SUM(L18:L21)</f>
        <v>0</v>
      </c>
      <c r="M17" s="31">
        <f t="shared" ref="M17" si="115">SUM(M18:M21)</f>
        <v>0</v>
      </c>
      <c r="N17" s="31">
        <f t="shared" ref="N17" si="116">SUM(N18:N21)</f>
        <v>0</v>
      </c>
      <c r="O17" s="31">
        <f t="shared" ref="O17" si="117">SUM(O18:O21)</f>
        <v>0</v>
      </c>
      <c r="P17" s="31">
        <f t="shared" ref="P17" si="118">SUM(P18:P21)</f>
        <v>0</v>
      </c>
      <c r="Q17" s="31">
        <f t="shared" ref="Q17" si="119">SUM(Q18:Q21)</f>
        <v>0</v>
      </c>
      <c r="R17" s="31">
        <f t="shared" ref="R17" si="120">SUM(R18:R21)</f>
        <v>0</v>
      </c>
      <c r="S17" s="31">
        <f t="shared" ref="S17" si="121">SUM(S18:S21)</f>
        <v>0</v>
      </c>
      <c r="T17" s="31">
        <f t="shared" ref="T17" si="122">SUM(T18:T21)</f>
        <v>0</v>
      </c>
      <c r="U17" s="31">
        <f t="shared" ref="U17" si="123">SUM(U18:U21)</f>
        <v>0</v>
      </c>
      <c r="V17" s="31">
        <f t="shared" ref="V17" si="124">SUM(V18:V21)</f>
        <v>0</v>
      </c>
      <c r="W17" s="31">
        <f t="shared" ref="W17:X17" si="125">SUM(W18:W21)</f>
        <v>0</v>
      </c>
      <c r="X17" s="31">
        <f t="shared" si="125"/>
        <v>0</v>
      </c>
    </row>
    <row r="18" spans="1:24" ht="11.25" customHeight="1" x14ac:dyDescent="0.2">
      <c r="A18" s="22" t="s">
        <v>27</v>
      </c>
      <c r="B18" s="23" t="s">
        <v>28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" si="126">SUM(C23:C24)</f>
        <v>0</v>
      </c>
      <c r="D22" s="31">
        <f t="shared" ref="D22" si="127">SUM(D23:D24)</f>
        <v>0</v>
      </c>
      <c r="E22" s="31">
        <f t="shared" ref="E22" si="128">SUM(E23:E24)</f>
        <v>0</v>
      </c>
      <c r="F22" s="31">
        <f t="shared" ref="F22" si="129">SUM(F23:F24)</f>
        <v>0</v>
      </c>
      <c r="G22" s="31">
        <f t="shared" ref="G22" si="130">SUM(G23:G24)</f>
        <v>0</v>
      </c>
      <c r="H22" s="31">
        <f t="shared" ref="H22" si="131">SUM(H23:H24)</f>
        <v>0</v>
      </c>
      <c r="I22" s="31">
        <f t="shared" ref="I22" si="132">SUM(I23:I24)</f>
        <v>0</v>
      </c>
      <c r="J22" s="31">
        <f t="shared" ref="J22" si="133">SUM(J23:J24)</f>
        <v>0</v>
      </c>
      <c r="K22" s="31">
        <f t="shared" ref="K22" si="134">SUM(K23:K24)</f>
        <v>0</v>
      </c>
      <c r="L22" s="31">
        <f t="shared" ref="L22" si="135">SUM(L23:L24)</f>
        <v>0</v>
      </c>
      <c r="M22" s="31">
        <f t="shared" ref="M22" si="136">SUM(M23:M24)</f>
        <v>0</v>
      </c>
      <c r="N22" s="31">
        <f t="shared" ref="N22" si="137">SUM(N23:N24)</f>
        <v>0</v>
      </c>
      <c r="O22" s="31">
        <f t="shared" ref="O22" si="138">SUM(O23:O24)</f>
        <v>0</v>
      </c>
      <c r="P22" s="31">
        <f t="shared" ref="P22" si="139">SUM(P23:P24)</f>
        <v>0</v>
      </c>
      <c r="Q22" s="31">
        <f t="shared" ref="Q22" si="140">SUM(Q23:Q24)</f>
        <v>0</v>
      </c>
      <c r="R22" s="31">
        <f t="shared" ref="R22" si="141">SUM(R23:R24)</f>
        <v>0</v>
      </c>
      <c r="S22" s="31">
        <f t="shared" ref="S22" si="142">SUM(S23:S24)</f>
        <v>0</v>
      </c>
      <c r="T22" s="31">
        <f t="shared" ref="T22" si="143">SUM(T23:T24)</f>
        <v>0</v>
      </c>
      <c r="U22" s="31">
        <f t="shared" ref="U22" si="144">SUM(U23:U24)</f>
        <v>0</v>
      </c>
      <c r="V22" s="31">
        <f t="shared" ref="V22" si="145">SUM(V23:V24)</f>
        <v>0</v>
      </c>
      <c r="W22" s="31">
        <f t="shared" ref="W22:X22" si="146">SUM(W23:W24)</f>
        <v>0</v>
      </c>
      <c r="X22" s="31">
        <f t="shared" si="146"/>
        <v>0</v>
      </c>
    </row>
    <row r="23" spans="1:24" ht="11.25" customHeight="1" x14ac:dyDescent="0.2">
      <c r="A23" s="22" t="s">
        <v>37</v>
      </c>
      <c r="B23" s="23" t="s">
        <v>38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47">SUM(C27,C33)</f>
        <v>1.9919174548581253</v>
      </c>
      <c r="D26" s="31">
        <f t="shared" ref="D26" si="148">SUM(D27,D33)</f>
        <v>6.0690455717970764</v>
      </c>
      <c r="E26" s="31">
        <f t="shared" ref="E26" si="149">SUM(E27,E33)</f>
        <v>2.9879621668099743</v>
      </c>
      <c r="F26" s="31">
        <f t="shared" ref="F26" si="150">SUM(F27,F33)</f>
        <v>6.0690455717970764</v>
      </c>
      <c r="G26" s="31">
        <f t="shared" ref="G26" si="151">SUM(G27,G33)</f>
        <v>7.0960447119518486</v>
      </c>
      <c r="H26" s="31">
        <f t="shared" ref="H26" si="152">SUM(H27,H33)</f>
        <v>3.0500429922613925</v>
      </c>
      <c r="I26" s="31">
        <f t="shared" ref="I26" si="153">SUM(I27,I33)</f>
        <v>1.026999140154772</v>
      </c>
      <c r="J26" s="31">
        <f t="shared" ref="J26" si="154">SUM(J27,J33)</f>
        <v>2.085124677558039</v>
      </c>
      <c r="K26" s="31">
        <f t="shared" ref="K26" si="155">SUM(K27,K33)</f>
        <v>1.026999140154772</v>
      </c>
      <c r="L26" s="31">
        <f t="shared" ref="L26" si="156">SUM(L27,L33)</f>
        <v>2.1090283748925192</v>
      </c>
      <c r="M26" s="31">
        <f t="shared" ref="M26" si="157">SUM(M27,M33)</f>
        <v>1.034221840068787</v>
      </c>
      <c r="N26" s="31">
        <f t="shared" ref="N26" si="158">SUM(N27,N33)</f>
        <v>1.034221840068787</v>
      </c>
      <c r="O26" s="31">
        <f t="shared" ref="O26" si="159">SUM(O27,O33)</f>
        <v>1.034221840068787</v>
      </c>
      <c r="P26" s="31">
        <f t="shared" ref="P26" si="160">SUM(P27,P33)</f>
        <v>1.034221840068787</v>
      </c>
      <c r="Q26" s="31">
        <f t="shared" ref="Q26" si="161">SUM(Q27,Q33)</f>
        <v>1.034221840068787</v>
      </c>
      <c r="R26" s="31">
        <f t="shared" ref="R26" si="162">SUM(R27,R33)</f>
        <v>1.026999140154772</v>
      </c>
      <c r="S26" s="31">
        <f t="shared" ref="S26" si="163">SUM(S27,S33)</f>
        <v>1.026999140154772</v>
      </c>
      <c r="T26" s="31">
        <f t="shared" ref="T26" si="164">SUM(T27,T33)</f>
        <v>1.005503009458298</v>
      </c>
      <c r="U26" s="31">
        <f t="shared" ref="U26" si="165">SUM(U27,U33)</f>
        <v>0</v>
      </c>
      <c r="V26" s="31">
        <f t="shared" ref="V26" si="166">SUM(V27,V33)</f>
        <v>9.0369733447979356E-2</v>
      </c>
      <c r="W26" s="31">
        <f t="shared" ref="W26:X26" si="167">SUM(W27,W33)</f>
        <v>1.2295786758383489E-2</v>
      </c>
      <c r="X26" s="31">
        <f t="shared" si="167"/>
        <v>1.5391229578675839E-2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" si="168">SUM(C28:C32)</f>
        <v>0</v>
      </c>
      <c r="D27" s="42">
        <f t="shared" ref="D27" si="169">SUM(D28:D32)</f>
        <v>0</v>
      </c>
      <c r="E27" s="42">
        <f t="shared" ref="E27" si="170">SUM(E28:E32)</f>
        <v>0</v>
      </c>
      <c r="F27" s="42">
        <f t="shared" ref="F27" si="171">SUM(F28:F32)</f>
        <v>0</v>
      </c>
      <c r="G27" s="42">
        <f t="shared" ref="G27" si="172">SUM(G28:G32)</f>
        <v>0</v>
      </c>
      <c r="H27" s="42">
        <f t="shared" ref="H27" si="173">SUM(H28:H32)</f>
        <v>0</v>
      </c>
      <c r="I27" s="42">
        <f t="shared" ref="I27" si="174">SUM(I28:I32)</f>
        <v>0</v>
      </c>
      <c r="J27" s="42">
        <f t="shared" ref="J27" si="175">SUM(J28:J32)</f>
        <v>0</v>
      </c>
      <c r="K27" s="42">
        <f t="shared" ref="K27" si="176">SUM(K28:K32)</f>
        <v>0</v>
      </c>
      <c r="L27" s="42">
        <f t="shared" ref="L27" si="177">SUM(L28:L32)</f>
        <v>0</v>
      </c>
      <c r="M27" s="42">
        <f t="shared" ref="M27" si="178">SUM(M28:M32)</f>
        <v>0</v>
      </c>
      <c r="N27" s="42">
        <f t="shared" ref="N27" si="179">SUM(N28:N32)</f>
        <v>0</v>
      </c>
      <c r="O27" s="42">
        <f t="shared" ref="O27" si="180">SUM(O28:O32)</f>
        <v>0</v>
      </c>
      <c r="P27" s="42">
        <f t="shared" ref="P27" si="181">SUM(P28:P32)</f>
        <v>0</v>
      </c>
      <c r="Q27" s="42">
        <f t="shared" ref="Q27" si="182">SUM(Q28:Q32)</f>
        <v>0</v>
      </c>
      <c r="R27" s="42">
        <f t="shared" ref="R27" si="183">SUM(R28:R32)</f>
        <v>0</v>
      </c>
      <c r="S27" s="42">
        <f t="shared" ref="S27" si="184">SUM(S28:S32)</f>
        <v>0</v>
      </c>
      <c r="T27" s="42">
        <f t="shared" ref="T27" si="185">SUM(T28:T32)</f>
        <v>0</v>
      </c>
      <c r="U27" s="42">
        <f t="shared" ref="U27" si="186">SUM(U28:U32)</f>
        <v>0</v>
      </c>
      <c r="V27" s="42">
        <f t="shared" ref="V27" si="187">SUM(V28:V32)</f>
        <v>0</v>
      </c>
      <c r="W27" s="42">
        <f t="shared" ref="W27:X27" si="188">SUM(W28:W32)</f>
        <v>0</v>
      </c>
      <c r="X27" s="42">
        <f t="shared" si="188"/>
        <v>0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" si="189">SUM(C34:C50)</f>
        <v>1.9919174548581253</v>
      </c>
      <c r="D33" s="42">
        <f t="shared" ref="D33" si="190">SUM(D34:D50)</f>
        <v>6.0690455717970764</v>
      </c>
      <c r="E33" s="42">
        <f t="shared" ref="E33" si="191">SUM(E34:E50)</f>
        <v>2.9879621668099743</v>
      </c>
      <c r="F33" s="42">
        <f t="shared" ref="F33" si="192">SUM(F34:F50)</f>
        <v>6.0690455717970764</v>
      </c>
      <c r="G33" s="42">
        <f t="shared" ref="G33" si="193">SUM(G34:G50)</f>
        <v>7.0960447119518486</v>
      </c>
      <c r="H33" s="42">
        <f t="shared" ref="H33" si="194">SUM(H34:H50)</f>
        <v>3.0500429922613925</v>
      </c>
      <c r="I33" s="42">
        <f t="shared" ref="I33" si="195">SUM(I34:I50)</f>
        <v>1.026999140154772</v>
      </c>
      <c r="J33" s="42">
        <f t="shared" ref="J33" si="196">SUM(J34:J50)</f>
        <v>2.085124677558039</v>
      </c>
      <c r="K33" s="42">
        <f t="shared" ref="K33" si="197">SUM(K34:K50)</f>
        <v>1.026999140154772</v>
      </c>
      <c r="L33" s="42">
        <f t="shared" ref="L33" si="198">SUM(L34:L50)</f>
        <v>2.1090283748925192</v>
      </c>
      <c r="M33" s="42">
        <f t="shared" ref="M33" si="199">SUM(M34:M50)</f>
        <v>1.034221840068787</v>
      </c>
      <c r="N33" s="42">
        <f t="shared" ref="N33" si="200">SUM(N34:N50)</f>
        <v>1.034221840068787</v>
      </c>
      <c r="O33" s="42">
        <f t="shared" ref="O33" si="201">SUM(O34:O50)</f>
        <v>1.034221840068787</v>
      </c>
      <c r="P33" s="42">
        <f t="shared" ref="P33" si="202">SUM(P34:P50)</f>
        <v>1.034221840068787</v>
      </c>
      <c r="Q33" s="42">
        <f t="shared" ref="Q33" si="203">SUM(Q34:Q50)</f>
        <v>1.034221840068787</v>
      </c>
      <c r="R33" s="42">
        <f t="shared" ref="R33" si="204">SUM(R34:R50)</f>
        <v>1.026999140154772</v>
      </c>
      <c r="S33" s="42">
        <f t="shared" ref="S33" si="205">SUM(S34:S50)</f>
        <v>1.026999140154772</v>
      </c>
      <c r="T33" s="42">
        <f t="shared" ref="T33" si="206">SUM(T34:T50)</f>
        <v>1.005503009458298</v>
      </c>
      <c r="U33" s="42">
        <f t="shared" ref="U33" si="207">SUM(U34:U50)</f>
        <v>0</v>
      </c>
      <c r="V33" s="42">
        <f t="shared" ref="V33" si="208">SUM(V34:V50)</f>
        <v>9.0369733447979356E-2</v>
      </c>
      <c r="W33" s="42">
        <f t="shared" ref="W33:X33" si="209">SUM(W34:W50)</f>
        <v>1.2295786758383489E-2</v>
      </c>
      <c r="X33" s="42">
        <f t="shared" si="209"/>
        <v>1.5391229578675839E-2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</row>
    <row r="37" spans="1:24" ht="11.25" customHeight="1" x14ac:dyDescent="0.2">
      <c r="A37" s="39" t="s">
        <v>61</v>
      </c>
      <c r="B37" s="23" t="s">
        <v>62</v>
      </c>
      <c r="C37" s="30">
        <v>0</v>
      </c>
      <c r="D37" s="30">
        <v>1.058125537403267</v>
      </c>
      <c r="E37" s="30">
        <v>1.058125537403267</v>
      </c>
      <c r="F37" s="30">
        <v>1.058125537403267</v>
      </c>
      <c r="G37" s="30">
        <v>1.058125537403267</v>
      </c>
      <c r="H37" s="30">
        <v>1.058125537403267</v>
      </c>
      <c r="I37" s="30">
        <v>0</v>
      </c>
      <c r="J37" s="30">
        <v>1.058125537403267</v>
      </c>
      <c r="K37" s="30">
        <v>0</v>
      </c>
      <c r="L37" s="30">
        <v>1.0748065348237319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</row>
    <row r="41" spans="1:24" ht="11.25" customHeight="1" x14ac:dyDescent="0.2">
      <c r="A41" s="39" t="s">
        <v>69</v>
      </c>
      <c r="B41" s="23" t="s">
        <v>70</v>
      </c>
      <c r="C41" s="30">
        <v>0</v>
      </c>
      <c r="D41" s="30">
        <v>0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</row>
    <row r="42" spans="1:24" ht="11.25" customHeight="1" x14ac:dyDescent="0.2">
      <c r="A42" s="39" t="s">
        <v>71</v>
      </c>
      <c r="B42" s="23" t="s">
        <v>72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1.026999140154772</v>
      </c>
      <c r="D43" s="30">
        <v>3.0810834049871021</v>
      </c>
      <c r="E43" s="30">
        <v>0</v>
      </c>
      <c r="F43" s="30">
        <v>3.0810834049871021</v>
      </c>
      <c r="G43" s="30">
        <v>4.1080825451418743</v>
      </c>
      <c r="H43" s="30">
        <v>1.026999140154772</v>
      </c>
      <c r="I43" s="30">
        <v>1.026999140154772</v>
      </c>
      <c r="J43" s="30">
        <v>1.026999140154772</v>
      </c>
      <c r="K43" s="30">
        <v>1.026999140154772</v>
      </c>
      <c r="L43" s="30">
        <v>1.034221840068787</v>
      </c>
      <c r="M43" s="30">
        <v>1.034221840068787</v>
      </c>
      <c r="N43" s="30">
        <v>1.034221840068787</v>
      </c>
      <c r="O43" s="30">
        <v>1.034221840068787</v>
      </c>
      <c r="P43" s="30">
        <v>1.034221840068787</v>
      </c>
      <c r="Q43" s="30">
        <v>1.034221840068787</v>
      </c>
      <c r="R43" s="30">
        <v>1.026999140154772</v>
      </c>
      <c r="S43" s="30">
        <v>1.026999140154772</v>
      </c>
      <c r="T43" s="30">
        <v>1.005503009458298</v>
      </c>
      <c r="U43" s="30">
        <v>0</v>
      </c>
      <c r="V43" s="30">
        <v>9.0369733447979356E-2</v>
      </c>
      <c r="W43" s="30">
        <v>1.2295786758383489E-2</v>
      </c>
      <c r="X43" s="30">
        <v>1.5391229578675839E-2</v>
      </c>
    </row>
    <row r="44" spans="1:24" ht="11.25" customHeight="1" x14ac:dyDescent="0.2">
      <c r="A44" s="39" t="s">
        <v>75</v>
      </c>
      <c r="B44" s="23" t="s">
        <v>76</v>
      </c>
      <c r="C44" s="30">
        <v>0.96491831470335332</v>
      </c>
      <c r="D44" s="30">
        <v>1.9298366294067071</v>
      </c>
      <c r="E44" s="30">
        <v>1.9298366294067071</v>
      </c>
      <c r="F44" s="30">
        <v>1.9298366294067071</v>
      </c>
      <c r="G44" s="30">
        <v>1.9298366294067071</v>
      </c>
      <c r="H44" s="30">
        <v>0.96491831470335332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</row>
    <row r="51" spans="1:24" ht="11.25" customHeight="1" x14ac:dyDescent="0.2">
      <c r="A51" s="24" t="s">
        <v>89</v>
      </c>
      <c r="B51" s="25" t="s">
        <v>90</v>
      </c>
      <c r="C51" s="31">
        <v>487.87377472055027</v>
      </c>
      <c r="D51" s="31">
        <v>1217.6066208082543</v>
      </c>
      <c r="E51" s="31">
        <v>1015.7134995700774</v>
      </c>
      <c r="F51" s="31">
        <v>1927.5684436801371</v>
      </c>
      <c r="G51" s="31">
        <v>2218.5754944110058</v>
      </c>
      <c r="H51" s="31">
        <v>2211.8459157351672</v>
      </c>
      <c r="I51" s="31">
        <v>1991.6704213241615</v>
      </c>
      <c r="J51" s="31">
        <v>1995.9165090283748</v>
      </c>
      <c r="K51" s="31">
        <v>2066.3662080825452</v>
      </c>
      <c r="L51" s="31">
        <v>1577.4909716251075</v>
      </c>
      <c r="M51" s="31">
        <v>1560.5646603611347</v>
      </c>
      <c r="N51" s="31">
        <v>1816.5406706792776</v>
      </c>
      <c r="O51" s="31">
        <v>1542.8012897678416</v>
      </c>
      <c r="P51" s="31">
        <v>1742.4617368873601</v>
      </c>
      <c r="Q51" s="31">
        <v>1521.5926913155631</v>
      </c>
      <c r="R51" s="31">
        <v>1448.1866723989681</v>
      </c>
      <c r="S51" s="31">
        <v>1578.4344797936369</v>
      </c>
      <c r="T51" s="31">
        <v>1726.643250214961</v>
      </c>
      <c r="U51" s="31">
        <v>1905.2943250214962</v>
      </c>
      <c r="V51" s="31">
        <v>1885.1731728288905</v>
      </c>
      <c r="W51" s="31">
        <v>1374.1797936371452</v>
      </c>
      <c r="X51" s="31">
        <v>1403.7952708512469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" si="210">SUM(C53:C70)</f>
        <v>0</v>
      </c>
      <c r="D52" s="31">
        <f t="shared" ref="D52" si="211">SUM(D53:D70)</f>
        <v>0</v>
      </c>
      <c r="E52" s="31">
        <f t="shared" ref="E52" si="212">SUM(E53:E70)</f>
        <v>0</v>
      </c>
      <c r="F52" s="31">
        <f t="shared" ref="F52" si="213">SUM(F53:F70)</f>
        <v>0</v>
      </c>
      <c r="G52" s="31">
        <f t="shared" ref="G52" si="214">SUM(G53:G70)</f>
        <v>0</v>
      </c>
      <c r="H52" s="31">
        <f t="shared" ref="H52" si="215">SUM(H53:H70)</f>
        <v>0</v>
      </c>
      <c r="I52" s="31">
        <f t="shared" ref="I52" si="216">SUM(I53:I70)</f>
        <v>0</v>
      </c>
      <c r="J52" s="31">
        <f t="shared" ref="J52" si="217">SUM(J53:J70)</f>
        <v>0</v>
      </c>
      <c r="K52" s="31">
        <f t="shared" ref="K52" si="218">SUM(K53:K70)</f>
        <v>0</v>
      </c>
      <c r="L52" s="31">
        <f t="shared" ref="L52" si="219">SUM(L53:L70)</f>
        <v>0</v>
      </c>
      <c r="M52" s="31">
        <f t="shared" ref="M52" si="220">SUM(M53:M70)</f>
        <v>0</v>
      </c>
      <c r="N52" s="31">
        <f t="shared" ref="N52" si="221">SUM(N53:N70)</f>
        <v>0</v>
      </c>
      <c r="O52" s="31">
        <f t="shared" ref="O52" si="222">SUM(O53:O70)</f>
        <v>0</v>
      </c>
      <c r="P52" s="31">
        <f t="shared" ref="P52" si="223">SUM(P53:P70)</f>
        <v>0</v>
      </c>
      <c r="Q52" s="31">
        <f t="shared" ref="Q52" si="224">SUM(Q53:Q70)</f>
        <v>0</v>
      </c>
      <c r="R52" s="31">
        <f t="shared" ref="R52" si="225">SUM(R53:R70)</f>
        <v>0</v>
      </c>
      <c r="S52" s="31">
        <f t="shared" ref="S52" si="226">SUM(S53:S70)</f>
        <v>0</v>
      </c>
      <c r="T52" s="31">
        <f t="shared" ref="T52" si="227">SUM(T53:T70)</f>
        <v>0</v>
      </c>
      <c r="U52" s="31">
        <f t="shared" ref="U52" si="228">SUM(U53:U70)</f>
        <v>0</v>
      </c>
      <c r="V52" s="31">
        <f t="shared" ref="V52" si="229">SUM(V53:V70)</f>
        <v>0</v>
      </c>
      <c r="W52" s="31">
        <f t="shared" ref="W52:X52" si="230">SUM(W53:W70)</f>
        <v>0</v>
      </c>
      <c r="X52" s="31">
        <f t="shared" si="230"/>
        <v>0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</row>
    <row r="70" spans="1:24" ht="11.25" customHeight="1" x14ac:dyDescent="0.2">
      <c r="A70" s="22" t="s">
        <v>127</v>
      </c>
      <c r="B70" s="23" t="s">
        <v>128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" si="231">SUM(C72:C73)</f>
        <v>0</v>
      </c>
      <c r="D71" s="31">
        <f t="shared" ref="D71" si="232">SUM(D72:D73)</f>
        <v>0</v>
      </c>
      <c r="E71" s="31">
        <f t="shared" ref="E71" si="233">SUM(E72:E73)</f>
        <v>0</v>
      </c>
      <c r="F71" s="31">
        <f t="shared" ref="F71" si="234">SUM(F72:F73)</f>
        <v>0</v>
      </c>
      <c r="G71" s="31">
        <f t="shared" ref="G71" si="235">SUM(G72:G73)</f>
        <v>0</v>
      </c>
      <c r="H71" s="31">
        <f t="shared" ref="H71" si="236">SUM(H72:H73)</f>
        <v>0</v>
      </c>
      <c r="I71" s="31">
        <f t="shared" ref="I71" si="237">SUM(I72:I73)</f>
        <v>0</v>
      </c>
      <c r="J71" s="31">
        <f t="shared" ref="J71" si="238">SUM(J72:J73)</f>
        <v>0</v>
      </c>
      <c r="K71" s="31">
        <f t="shared" ref="K71" si="239">SUM(K72:K73)</f>
        <v>0</v>
      </c>
      <c r="L71" s="31">
        <f t="shared" ref="L71" si="240">SUM(L72:L73)</f>
        <v>0</v>
      </c>
      <c r="M71" s="31">
        <f t="shared" ref="M71" si="241">SUM(M72:M73)</f>
        <v>0</v>
      </c>
      <c r="N71" s="31">
        <f t="shared" ref="N71" si="242">SUM(N72:N73)</f>
        <v>0</v>
      </c>
      <c r="O71" s="31">
        <f t="shared" ref="O71" si="243">SUM(O72:O73)</f>
        <v>0</v>
      </c>
      <c r="P71" s="31">
        <f t="shared" ref="P71" si="244">SUM(P72:P73)</f>
        <v>0</v>
      </c>
      <c r="Q71" s="31">
        <f t="shared" ref="Q71" si="245">SUM(Q72:Q73)</f>
        <v>0</v>
      </c>
      <c r="R71" s="31">
        <f t="shared" ref="R71" si="246">SUM(R72:R73)</f>
        <v>0</v>
      </c>
      <c r="S71" s="31">
        <f t="shared" ref="S71" si="247">SUM(S72:S73)</f>
        <v>0</v>
      </c>
      <c r="T71" s="31">
        <f t="shared" ref="T71" si="248">SUM(T72:T73)</f>
        <v>0</v>
      </c>
      <c r="U71" s="31">
        <f t="shared" ref="U71" si="249">SUM(U72:U73)</f>
        <v>0</v>
      </c>
      <c r="V71" s="31">
        <f t="shared" ref="V71" si="250">SUM(V72:V73)</f>
        <v>0</v>
      </c>
      <c r="W71" s="31">
        <f t="shared" ref="W71:X71" si="251">SUM(W72:W73)</f>
        <v>0</v>
      </c>
      <c r="X71" s="31">
        <f t="shared" si="251"/>
        <v>0</v>
      </c>
    </row>
    <row r="72" spans="1:24" ht="11.25" customHeight="1" x14ac:dyDescent="0.2">
      <c r="A72" s="22" t="s">
        <v>131</v>
      </c>
      <c r="B72" s="23" t="s">
        <v>132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0</v>
      </c>
      <c r="D75" s="31">
        <v>0</v>
      </c>
      <c r="E75" s="31">
        <v>0</v>
      </c>
      <c r="F75" s="31">
        <v>0</v>
      </c>
      <c r="G75" s="31">
        <v>0</v>
      </c>
      <c r="H75" s="31">
        <v>0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</row>
    <row r="76" spans="1:24" ht="11.25" customHeight="1" x14ac:dyDescent="0.2">
      <c r="A76" s="26" t="s">
        <v>139</v>
      </c>
      <c r="B76" s="27" t="s">
        <v>140</v>
      </c>
      <c r="C76" s="32">
        <v>98.280309544282034</v>
      </c>
      <c r="D76" s="32">
        <v>99.226139294926909</v>
      </c>
      <c r="E76" s="32">
        <v>98.882201203783296</v>
      </c>
      <c r="F76" s="32">
        <v>102.32158211521927</v>
      </c>
      <c r="G76" s="32">
        <v>106.2768701633706</v>
      </c>
      <c r="H76" s="32">
        <v>115.5213241616509</v>
      </c>
      <c r="I76" s="32">
        <v>114.13078245915734</v>
      </c>
      <c r="J76" s="32">
        <v>106.46251074806533</v>
      </c>
      <c r="K76" s="32">
        <v>105.68993981083405</v>
      </c>
      <c r="L76" s="32">
        <v>97.913585554600161</v>
      </c>
      <c r="M76" s="32">
        <v>101.61728288907997</v>
      </c>
      <c r="N76" s="32">
        <v>183.14230438521062</v>
      </c>
      <c r="O76" s="32">
        <v>185.9430782459157</v>
      </c>
      <c r="P76" s="32">
        <v>185.63981083404983</v>
      </c>
      <c r="Q76" s="32">
        <v>175.92244196044709</v>
      </c>
      <c r="R76" s="32">
        <v>176.48073946689598</v>
      </c>
      <c r="S76" s="32">
        <v>177.55975924333617</v>
      </c>
      <c r="T76" s="32">
        <v>181.77661220980221</v>
      </c>
      <c r="U76" s="32">
        <v>182.36242476354252</v>
      </c>
      <c r="V76" s="32">
        <v>167.35322441960449</v>
      </c>
      <c r="W76" s="32">
        <v>139.64617368873601</v>
      </c>
      <c r="X76" s="32">
        <v>144.46913155631984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3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202</v>
      </c>
      <c r="B1" s="7" t="s">
        <v>233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393134.71263595251</v>
      </c>
      <c r="D2" s="28">
        <f t="shared" ref="D2:W2" si="1">SUM(D3,D17,D22,D25,D26,D51,D52,D71,D74,D75,D76)</f>
        <v>413087.2904456589</v>
      </c>
      <c r="E2" s="28">
        <f t="shared" si="1"/>
        <v>405575.49221867975</v>
      </c>
      <c r="F2" s="28">
        <f t="shared" si="1"/>
        <v>424011.54460220097</v>
      </c>
      <c r="G2" s="28">
        <f t="shared" si="1"/>
        <v>426259.22873325279</v>
      </c>
      <c r="H2" s="28">
        <f t="shared" si="1"/>
        <v>430755.26315180497</v>
      </c>
      <c r="I2" s="28">
        <f t="shared" si="1"/>
        <v>433915.8099729555</v>
      </c>
      <c r="J2" s="28">
        <f t="shared" si="1"/>
        <v>405874.95246194111</v>
      </c>
      <c r="K2" s="28">
        <f t="shared" si="1"/>
        <v>428367.5923961433</v>
      </c>
      <c r="L2" s="28">
        <f t="shared" si="1"/>
        <v>426039.68363384105</v>
      </c>
      <c r="M2" s="28">
        <f t="shared" si="1"/>
        <v>450724.77105234523</v>
      </c>
      <c r="N2" s="28">
        <f t="shared" si="1"/>
        <v>411956.66712092288</v>
      </c>
      <c r="O2" s="28">
        <f t="shared" si="1"/>
        <v>425613.14696858847</v>
      </c>
      <c r="P2" s="28">
        <f t="shared" si="1"/>
        <v>430520.74892564677</v>
      </c>
      <c r="Q2" s="28">
        <f t="shared" si="1"/>
        <v>388896.60451131803</v>
      </c>
      <c r="R2" s="28">
        <f t="shared" si="1"/>
        <v>404594.41626313259</v>
      </c>
      <c r="S2" s="28">
        <f t="shared" si="1"/>
        <v>412313.84018712462</v>
      </c>
      <c r="T2" s="28">
        <f t="shared" si="1"/>
        <v>417244.77413376712</v>
      </c>
      <c r="U2" s="28">
        <f t="shared" si="1"/>
        <v>415717.66630385513</v>
      </c>
      <c r="V2" s="28">
        <f t="shared" si="1"/>
        <v>410848.43715691578</v>
      </c>
      <c r="W2" s="28">
        <f t="shared" si="1"/>
        <v>403791.80153949291</v>
      </c>
      <c r="X2" s="28">
        <f t="shared" ref="X2" si="2">SUM(X3,X17,X22,X25,X26,X51,X52,X71,X74,X75,X76)</f>
        <v>423332.8291699508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3">SUM(C4,C8,C11)</f>
        <v>10996.50799656062</v>
      </c>
      <c r="D3" s="29">
        <f t="shared" ref="D3:W3" si="4">SUM(D4,D8,D11)</f>
        <v>11006.125795356835</v>
      </c>
      <c r="E3" s="29">
        <f t="shared" si="4"/>
        <v>11304.402321582114</v>
      </c>
      <c r="F3" s="29">
        <f t="shared" si="4"/>
        <v>11096.18950988822</v>
      </c>
      <c r="G3" s="29">
        <f t="shared" si="4"/>
        <v>11265.064144453994</v>
      </c>
      <c r="H3" s="29">
        <f t="shared" si="4"/>
        <v>11162.472398968182</v>
      </c>
      <c r="I3" s="29">
        <f t="shared" si="4"/>
        <v>12565.295700773859</v>
      </c>
      <c r="J3" s="29">
        <f t="shared" si="4"/>
        <v>11323.491057609628</v>
      </c>
      <c r="K3" s="29">
        <f t="shared" si="4"/>
        <v>12074.428030954428</v>
      </c>
      <c r="L3" s="29">
        <f t="shared" si="4"/>
        <v>12417.26087704213</v>
      </c>
      <c r="M3" s="29">
        <f t="shared" si="4"/>
        <v>14026.144196044712</v>
      </c>
      <c r="N3" s="29">
        <f t="shared" si="4"/>
        <v>12202.57987962166</v>
      </c>
      <c r="O3" s="29">
        <f t="shared" si="4"/>
        <v>12282.576096302666</v>
      </c>
      <c r="P3" s="29">
        <f t="shared" si="4"/>
        <v>11871.895012897678</v>
      </c>
      <c r="Q3" s="29">
        <f t="shared" si="4"/>
        <v>10634.794840928631</v>
      </c>
      <c r="R3" s="29">
        <f t="shared" si="4"/>
        <v>10539.802149613059</v>
      </c>
      <c r="S3" s="29">
        <f t="shared" si="4"/>
        <v>10753.545313843506</v>
      </c>
      <c r="T3" s="29">
        <f t="shared" si="4"/>
        <v>10727.007652622531</v>
      </c>
      <c r="U3" s="29">
        <f t="shared" si="4"/>
        <v>10050.334737747202</v>
      </c>
      <c r="V3" s="29">
        <f t="shared" si="4"/>
        <v>8144.2673258813347</v>
      </c>
      <c r="W3" s="29">
        <f t="shared" si="4"/>
        <v>8236.9719690455695</v>
      </c>
      <c r="X3" s="29">
        <f t="shared" ref="X3" si="5">SUM(X4,X8,X11)</f>
        <v>7966.2342218400699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6">SUM(C5:C7)</f>
        <v>6646.0256233877899</v>
      </c>
      <c r="D4" s="42">
        <f t="shared" ref="D4:W4" si="7">SUM(D5:D7)</f>
        <v>7316.21788478074</v>
      </c>
      <c r="E4" s="42">
        <f t="shared" si="7"/>
        <v>7690.1326741186585</v>
      </c>
      <c r="F4" s="42">
        <f t="shared" si="7"/>
        <v>7725.0184866723994</v>
      </c>
      <c r="G4" s="42">
        <f t="shared" si="7"/>
        <v>8152.6702493551138</v>
      </c>
      <c r="H4" s="42">
        <f t="shared" si="7"/>
        <v>8925.8920034393777</v>
      </c>
      <c r="I4" s="42">
        <f t="shared" si="7"/>
        <v>10018.412467755801</v>
      </c>
      <c r="J4" s="42">
        <f t="shared" si="7"/>
        <v>9424.7399828030921</v>
      </c>
      <c r="K4" s="42">
        <f t="shared" si="7"/>
        <v>9971.3768701633708</v>
      </c>
      <c r="L4" s="42">
        <f t="shared" si="7"/>
        <v>10261.666380051589</v>
      </c>
      <c r="M4" s="42">
        <f t="shared" si="7"/>
        <v>11447.095442820293</v>
      </c>
      <c r="N4" s="42">
        <f t="shared" si="7"/>
        <v>9823.71315563198</v>
      </c>
      <c r="O4" s="42">
        <f t="shared" si="7"/>
        <v>10242.416251074806</v>
      </c>
      <c r="P4" s="42">
        <f t="shared" si="7"/>
        <v>9759.6390369733435</v>
      </c>
      <c r="Q4" s="42">
        <f t="shared" si="7"/>
        <v>8909.5595872742888</v>
      </c>
      <c r="R4" s="42">
        <f t="shared" si="7"/>
        <v>8833.9239896818472</v>
      </c>
      <c r="S4" s="42">
        <f t="shared" si="7"/>
        <v>9109.3662080825434</v>
      </c>
      <c r="T4" s="42">
        <f t="shared" si="7"/>
        <v>9032.8510748065382</v>
      </c>
      <c r="U4" s="42">
        <f t="shared" si="7"/>
        <v>8483.6588993981059</v>
      </c>
      <c r="V4" s="42">
        <f t="shared" si="7"/>
        <v>6851.1999999999944</v>
      </c>
      <c r="W4" s="42">
        <f t="shared" si="7"/>
        <v>7062.2462596732576</v>
      </c>
      <c r="X4" s="42">
        <f t="shared" ref="X4" si="8">SUM(X5:X7)</f>
        <v>6730.6623387790205</v>
      </c>
    </row>
    <row r="5" spans="1:24" ht="11.25" customHeight="1" x14ac:dyDescent="0.2">
      <c r="A5" s="39" t="s">
        <v>5</v>
      </c>
      <c r="B5" s="23" t="s">
        <v>6</v>
      </c>
      <c r="C5" s="30">
        <f>FC_OTH_CP_E!C5+FC_OTH_HH_E!C5+FC_OTH_AFF_E!C5</f>
        <v>38.311435941530512</v>
      </c>
      <c r="D5" s="30">
        <f>FC_OTH_CP_E!D5+FC_OTH_HH_E!D5+FC_OTH_AFF_E!D5</f>
        <v>41.102837489251939</v>
      </c>
      <c r="E5" s="30">
        <f>FC_OTH_CP_E!E5+FC_OTH_HH_E!E5+FC_OTH_AFF_E!E5</f>
        <v>223.06732588134139</v>
      </c>
      <c r="F5" s="30">
        <f>FC_OTH_CP_E!F5+FC_OTH_HH_E!F5+FC_OTH_AFF_E!F5</f>
        <v>269.08650042992258</v>
      </c>
      <c r="G5" s="30">
        <f>FC_OTH_CP_E!G5+FC_OTH_HH_E!G5+FC_OTH_AFF_E!G5</f>
        <v>384.82072226999128</v>
      </c>
      <c r="H5" s="30">
        <f>FC_OTH_CP_E!H5+FC_OTH_HH_E!H5+FC_OTH_AFF_E!H5</f>
        <v>392.06139294926908</v>
      </c>
      <c r="I5" s="30">
        <f>FC_OTH_CP_E!I5+FC_OTH_HH_E!I5+FC_OTH_AFF_E!I5</f>
        <v>435.06569217540851</v>
      </c>
      <c r="J5" s="30">
        <f>FC_OTH_CP_E!J5+FC_OTH_HH_E!J5+FC_OTH_AFF_E!J5</f>
        <v>422.83766122098012</v>
      </c>
      <c r="K5" s="30">
        <f>FC_OTH_CP_E!K5+FC_OTH_HH_E!K5+FC_OTH_AFF_E!K5</f>
        <v>476.65743766122074</v>
      </c>
      <c r="L5" s="30">
        <f>FC_OTH_CP_E!L5+FC_OTH_HH_E!L5+FC_OTH_AFF_E!L5</f>
        <v>455.1349957007738</v>
      </c>
      <c r="M5" s="30">
        <f>FC_OTH_CP_E!M5+FC_OTH_HH_E!M5+FC_OTH_AFF_E!M5</f>
        <v>431.14772141014612</v>
      </c>
      <c r="N5" s="30">
        <f>FC_OTH_CP_E!N5+FC_OTH_HH_E!N5+FC_OTH_AFF_E!N5</f>
        <v>373.72312983662925</v>
      </c>
      <c r="O5" s="30">
        <f>FC_OTH_CP_E!O5+FC_OTH_HH_E!O5+FC_OTH_AFF_E!O5</f>
        <v>367.23095442820289</v>
      </c>
      <c r="P5" s="30">
        <f>FC_OTH_CP_E!P5+FC_OTH_HH_E!P5+FC_OTH_AFF_E!P5</f>
        <v>397.695958727429</v>
      </c>
      <c r="Q5" s="30">
        <f>FC_OTH_CP_E!Q5+FC_OTH_HH_E!Q5+FC_OTH_AFF_E!Q5</f>
        <v>326.08779019776426</v>
      </c>
      <c r="R5" s="30">
        <f>FC_OTH_CP_E!R5+FC_OTH_HH_E!R5+FC_OTH_AFF_E!R5</f>
        <v>337.39191745485812</v>
      </c>
      <c r="S5" s="30">
        <f>FC_OTH_CP_E!S5+FC_OTH_HH_E!S5+FC_OTH_AFF_E!S5</f>
        <v>321.19484092863274</v>
      </c>
      <c r="T5" s="30">
        <f>FC_OTH_CP_E!T5+FC_OTH_HH_E!T5+FC_OTH_AFF_E!T5</f>
        <v>278.66706792777291</v>
      </c>
      <c r="U5" s="30">
        <f>FC_OTH_CP_E!U5+FC_OTH_HH_E!U5+FC_OTH_AFF_E!U5</f>
        <v>259.40593293207223</v>
      </c>
      <c r="V5" s="30">
        <f>FC_OTH_CP_E!V5+FC_OTH_HH_E!V5+FC_OTH_AFF_E!V5</f>
        <v>192.81238177128105</v>
      </c>
      <c r="W5" s="30">
        <f>FC_OTH_CP_E!W5+FC_OTH_HH_E!W5+FC_OTH_AFF_E!W5</f>
        <v>154.99105760963025</v>
      </c>
      <c r="X5" s="30">
        <f>FC_OTH_CP_E!X5+FC_OTH_HH_E!X5+FC_OTH_AFF_E!X5</f>
        <v>149.19294926913159</v>
      </c>
    </row>
    <row r="6" spans="1:24" ht="11.25" customHeight="1" x14ac:dyDescent="0.2">
      <c r="A6" s="39" t="s">
        <v>7</v>
      </c>
      <c r="B6" s="23" t="s">
        <v>8</v>
      </c>
      <c r="C6" s="30">
        <f>FC_OTH_CP_E!C6+FC_OTH_HH_E!C6+FC_OTH_AFF_E!C6</f>
        <v>1.3987962166809975</v>
      </c>
      <c r="D6" s="30">
        <f>FC_OTH_CP_E!D6+FC_OTH_HH_E!D6+FC_OTH_AFF_E!D6</f>
        <v>1.4046431642304382</v>
      </c>
      <c r="E6" s="30">
        <f>FC_OTH_CP_E!E6+FC_OTH_HH_E!E6+FC_OTH_AFF_E!E6</f>
        <v>3.369991401547721</v>
      </c>
      <c r="F6" s="30">
        <f>FC_OTH_CP_E!F6+FC_OTH_HH_E!F6+FC_OTH_AFF_E!F6</f>
        <v>0</v>
      </c>
      <c r="G6" s="30">
        <f>FC_OTH_CP_E!G6+FC_OTH_HH_E!G6+FC_OTH_AFF_E!G6</f>
        <v>0</v>
      </c>
      <c r="H6" s="30">
        <f>FC_OTH_CP_E!H6+FC_OTH_HH_E!H6+FC_OTH_AFF_E!H6</f>
        <v>0</v>
      </c>
      <c r="I6" s="30">
        <f>FC_OTH_CP_E!I6+FC_OTH_HH_E!I6+FC_OTH_AFF_E!I6</f>
        <v>0</v>
      </c>
      <c r="J6" s="30">
        <f>FC_OTH_CP_E!J6+FC_OTH_HH_E!J6+FC_OTH_AFF_E!J6</f>
        <v>0</v>
      </c>
      <c r="K6" s="30">
        <f>FC_OTH_CP_E!K6+FC_OTH_HH_E!K6+FC_OTH_AFF_E!K6</f>
        <v>1.3680997420464325</v>
      </c>
      <c r="L6" s="30">
        <f>FC_OTH_CP_E!L6+FC_OTH_HH_E!L6+FC_OTH_AFF_E!L6</f>
        <v>1.3810834049871026</v>
      </c>
      <c r="M6" s="30">
        <f>FC_OTH_CP_E!M6+FC_OTH_HH_E!M6+FC_OTH_AFF_E!M6</f>
        <v>0.70008598452278603</v>
      </c>
      <c r="N6" s="30">
        <f>FC_OTH_CP_E!N6+FC_OTH_HH_E!N6+FC_OTH_AFF_E!N6</f>
        <v>0.68624247635425639</v>
      </c>
      <c r="O6" s="30">
        <f>FC_OTH_CP_E!O6+FC_OTH_HH_E!O6+FC_OTH_AFF_E!O6</f>
        <v>0.6995700773860708</v>
      </c>
      <c r="P6" s="30">
        <f>FC_OTH_CP_E!P6+FC_OTH_HH_E!P6+FC_OTH_AFF_E!P6</f>
        <v>0</v>
      </c>
      <c r="Q6" s="30">
        <f>FC_OTH_CP_E!Q6+FC_OTH_HH_E!Q6+FC_OTH_AFF_E!Q6</f>
        <v>0</v>
      </c>
      <c r="R6" s="30">
        <f>FC_OTH_CP_E!R6+FC_OTH_HH_E!R6+FC_OTH_AFF_E!R6</f>
        <v>0</v>
      </c>
      <c r="S6" s="30">
        <f>FC_OTH_CP_E!S6+FC_OTH_HH_E!S6+FC_OTH_AFF_E!S6</f>
        <v>0</v>
      </c>
      <c r="T6" s="30">
        <f>FC_OTH_CP_E!T6+FC_OTH_HH_E!T6+FC_OTH_AFF_E!T6</f>
        <v>0</v>
      </c>
      <c r="U6" s="30">
        <f>FC_OTH_CP_E!U6+FC_OTH_HH_E!U6+FC_OTH_AFF_E!U6</f>
        <v>0</v>
      </c>
      <c r="V6" s="30">
        <f>FC_OTH_CP_E!V6+FC_OTH_HH_E!V6+FC_OTH_AFF_E!V6</f>
        <v>6.8787618228718705E-2</v>
      </c>
      <c r="W6" s="30">
        <f>FC_OTH_CP_E!W6+FC_OTH_HH_E!W6+FC_OTH_AFF_E!W6</f>
        <v>2.8374892519346514E-3</v>
      </c>
      <c r="X6" s="30">
        <f>FC_OTH_CP_E!X6+FC_OTH_HH_E!X6+FC_OTH_AFF_E!X6</f>
        <v>0.49260533104041226</v>
      </c>
    </row>
    <row r="7" spans="1:24" ht="11.25" customHeight="1" x14ac:dyDescent="0.2">
      <c r="A7" s="39" t="s">
        <v>9</v>
      </c>
      <c r="B7" s="23" t="s">
        <v>10</v>
      </c>
      <c r="C7" s="30">
        <f>FC_OTH_CP_E!C7+FC_OTH_HH_E!C7+FC_OTH_AFF_E!C7</f>
        <v>6606.3153912295784</v>
      </c>
      <c r="D7" s="30">
        <f>FC_OTH_CP_E!D7+FC_OTH_HH_E!D7+FC_OTH_AFF_E!D7</f>
        <v>7273.7104041272578</v>
      </c>
      <c r="E7" s="30">
        <f>FC_OTH_CP_E!E7+FC_OTH_HH_E!E7+FC_OTH_AFF_E!E7</f>
        <v>7463.6953568357694</v>
      </c>
      <c r="F7" s="30">
        <f>FC_OTH_CP_E!F7+FC_OTH_HH_E!F7+FC_OTH_AFF_E!F7</f>
        <v>7455.9319862424763</v>
      </c>
      <c r="G7" s="30">
        <f>FC_OTH_CP_E!G7+FC_OTH_HH_E!G7+FC_OTH_AFF_E!G7</f>
        <v>7767.8495270851226</v>
      </c>
      <c r="H7" s="30">
        <f>FC_OTH_CP_E!H7+FC_OTH_HH_E!H7+FC_OTH_AFF_E!H7</f>
        <v>8533.8306104901094</v>
      </c>
      <c r="I7" s="30">
        <f>FC_OTH_CP_E!I7+FC_OTH_HH_E!I7+FC_OTH_AFF_E!I7</f>
        <v>9583.3467755803922</v>
      </c>
      <c r="J7" s="30">
        <f>FC_OTH_CP_E!J7+FC_OTH_HH_E!J7+FC_OTH_AFF_E!J7</f>
        <v>9001.9023215821126</v>
      </c>
      <c r="K7" s="30">
        <f>FC_OTH_CP_E!K7+FC_OTH_HH_E!K7+FC_OTH_AFF_E!K7</f>
        <v>9493.3513327601031</v>
      </c>
      <c r="L7" s="30">
        <f>FC_OTH_CP_E!L7+FC_OTH_HH_E!L7+FC_OTH_AFF_E!L7</f>
        <v>9805.1503009458283</v>
      </c>
      <c r="M7" s="30">
        <f>FC_OTH_CP_E!M7+FC_OTH_HH_E!M7+FC_OTH_AFF_E!M7</f>
        <v>11015.247635425625</v>
      </c>
      <c r="N7" s="30">
        <f>FC_OTH_CP_E!N7+FC_OTH_HH_E!N7+FC_OTH_AFF_E!N7</f>
        <v>9449.3037833189974</v>
      </c>
      <c r="O7" s="30">
        <f>FC_OTH_CP_E!O7+FC_OTH_HH_E!O7+FC_OTH_AFF_E!O7</f>
        <v>9874.4857265692171</v>
      </c>
      <c r="P7" s="30">
        <f>FC_OTH_CP_E!P7+FC_OTH_HH_E!P7+FC_OTH_AFF_E!P7</f>
        <v>9361.9430782459149</v>
      </c>
      <c r="Q7" s="30">
        <f>FC_OTH_CP_E!Q7+FC_OTH_HH_E!Q7+FC_OTH_AFF_E!Q7</f>
        <v>8583.471797076525</v>
      </c>
      <c r="R7" s="30">
        <f>FC_OTH_CP_E!R7+FC_OTH_HH_E!R7+FC_OTH_AFF_E!R7</f>
        <v>8496.5320722269898</v>
      </c>
      <c r="S7" s="30">
        <f>FC_OTH_CP_E!S7+FC_OTH_HH_E!S7+FC_OTH_AFF_E!S7</f>
        <v>8788.171367153911</v>
      </c>
      <c r="T7" s="30">
        <f>FC_OTH_CP_E!T7+FC_OTH_HH_E!T7+FC_OTH_AFF_E!T7</f>
        <v>8754.184006878766</v>
      </c>
      <c r="U7" s="30">
        <f>FC_OTH_CP_E!U7+FC_OTH_HH_E!U7+FC_OTH_AFF_E!U7</f>
        <v>8224.2529664660342</v>
      </c>
      <c r="V7" s="30">
        <f>FC_OTH_CP_E!V7+FC_OTH_HH_E!V7+FC_OTH_AFF_E!V7</f>
        <v>6658.3188306104848</v>
      </c>
      <c r="W7" s="30">
        <f>FC_OTH_CP_E!W7+FC_OTH_HH_E!W7+FC_OTH_AFF_E!W7</f>
        <v>6907.252364574375</v>
      </c>
      <c r="X7" s="30">
        <f>FC_OTH_CP_E!X7+FC_OTH_HH_E!X7+FC_OTH_AFF_E!X7</f>
        <v>6580.9767841788489</v>
      </c>
    </row>
    <row r="8" spans="1:24" ht="11.25" customHeight="1" x14ac:dyDescent="0.2">
      <c r="A8" s="40" t="s">
        <v>343</v>
      </c>
      <c r="B8" s="41" t="s">
        <v>344</v>
      </c>
      <c r="C8" s="42">
        <f t="shared" ref="C8" si="9">SUM(C9:C10)</f>
        <v>1788.4813413585553</v>
      </c>
      <c r="D8" s="42">
        <f t="shared" ref="D8:W8" si="10">SUM(D9:D10)</f>
        <v>1396.5595872742906</v>
      </c>
      <c r="E8" s="42">
        <f t="shared" si="10"/>
        <v>1537.0141874462597</v>
      </c>
      <c r="F8" s="42">
        <f t="shared" si="10"/>
        <v>1560.3451418744623</v>
      </c>
      <c r="G8" s="42">
        <f t="shared" si="10"/>
        <v>1668.9415305245057</v>
      </c>
      <c r="H8" s="42">
        <f t="shared" si="10"/>
        <v>1073.6595872742901</v>
      </c>
      <c r="I8" s="42">
        <f t="shared" si="10"/>
        <v>1311.406706792777</v>
      </c>
      <c r="J8" s="42">
        <f t="shared" si="10"/>
        <v>930.83043852106584</v>
      </c>
      <c r="K8" s="42">
        <f t="shared" si="10"/>
        <v>1057.8176268271709</v>
      </c>
      <c r="L8" s="42">
        <f t="shared" si="10"/>
        <v>933.61711092003441</v>
      </c>
      <c r="M8" s="42">
        <f t="shared" si="10"/>
        <v>1115.5459157351677</v>
      </c>
      <c r="N8" s="42">
        <f t="shared" si="10"/>
        <v>1047.8607050730868</v>
      </c>
      <c r="O8" s="42">
        <f t="shared" si="10"/>
        <v>1001.3434221840064</v>
      </c>
      <c r="P8" s="42">
        <f t="shared" si="10"/>
        <v>1026.6211521926052</v>
      </c>
      <c r="Q8" s="42">
        <f t="shared" si="10"/>
        <v>894.31719690455714</v>
      </c>
      <c r="R8" s="42">
        <f t="shared" si="10"/>
        <v>876.30696474634556</v>
      </c>
      <c r="S8" s="42">
        <f t="shared" si="10"/>
        <v>877.25967325881379</v>
      </c>
      <c r="T8" s="42">
        <f t="shared" si="10"/>
        <v>836.88916595012893</v>
      </c>
      <c r="U8" s="42">
        <f t="shared" si="10"/>
        <v>715.37033533963836</v>
      </c>
      <c r="V8" s="42">
        <f t="shared" si="10"/>
        <v>630.57360275150427</v>
      </c>
      <c r="W8" s="42">
        <f t="shared" si="10"/>
        <v>564.59406706792765</v>
      </c>
      <c r="X8" s="42">
        <f t="shared" ref="X8" si="11">SUM(X9:X10)</f>
        <v>542.98409286328467</v>
      </c>
    </row>
    <row r="9" spans="1:24" ht="11.25" customHeight="1" x14ac:dyDescent="0.2">
      <c r="A9" s="39" t="s">
        <v>11</v>
      </c>
      <c r="B9" s="23" t="s">
        <v>12</v>
      </c>
      <c r="C9" s="30">
        <f>FC_OTH_CP_E!C9+FC_OTH_HH_E!C9+FC_OTH_AFF_E!C9</f>
        <v>176.87824591573516</v>
      </c>
      <c r="D9" s="30">
        <f>FC_OTH_CP_E!D9+FC_OTH_HH_E!D9+FC_OTH_AFF_E!D9</f>
        <v>151.43628546861564</v>
      </c>
      <c r="E9" s="30">
        <f>FC_OTH_CP_E!E9+FC_OTH_HH_E!E9+FC_OTH_AFF_E!E9</f>
        <v>167.88478073946689</v>
      </c>
      <c r="F9" s="30">
        <f>FC_OTH_CP_E!F9+FC_OTH_HH_E!F9+FC_OTH_AFF_E!F9</f>
        <v>185.76526225279449</v>
      </c>
      <c r="G9" s="30">
        <f>FC_OTH_CP_E!G9+FC_OTH_HH_E!G9+FC_OTH_AFF_E!G9</f>
        <v>178.86723989681855</v>
      </c>
      <c r="H9" s="30">
        <f>FC_OTH_CP_E!H9+FC_OTH_HH_E!H9+FC_OTH_AFF_E!H9</f>
        <v>208.22175408426475</v>
      </c>
      <c r="I9" s="30">
        <f>FC_OTH_CP_E!I9+FC_OTH_HH_E!I9+FC_OTH_AFF_E!I9</f>
        <v>228.26259673258809</v>
      </c>
      <c r="J9" s="30">
        <f>FC_OTH_CP_E!J9+FC_OTH_HH_E!J9+FC_OTH_AFF_E!J9</f>
        <v>166.45055889939809</v>
      </c>
      <c r="K9" s="30">
        <f>FC_OTH_CP_E!K9+FC_OTH_HH_E!K9+FC_OTH_AFF_E!K9</f>
        <v>210.31092003439372</v>
      </c>
      <c r="L9" s="30">
        <f>FC_OTH_CP_E!L9+FC_OTH_HH_E!L9+FC_OTH_AFF_E!L9</f>
        <v>129.10017196904559</v>
      </c>
      <c r="M9" s="30">
        <f>FC_OTH_CP_E!M9+FC_OTH_HH_E!M9+FC_OTH_AFF_E!M9</f>
        <v>145.70472914875322</v>
      </c>
      <c r="N9" s="30">
        <f>FC_OTH_CP_E!N9+FC_OTH_HH_E!N9+FC_OTH_AFF_E!N9</f>
        <v>76.415993121238188</v>
      </c>
      <c r="O9" s="30">
        <f>FC_OTH_CP_E!O9+FC_OTH_HH_E!O9+FC_OTH_AFF_E!O9</f>
        <v>59.941186586414481</v>
      </c>
      <c r="P9" s="30">
        <f>FC_OTH_CP_E!P9+FC_OTH_HH_E!P9+FC_OTH_AFF_E!P9</f>
        <v>37.072226999140156</v>
      </c>
      <c r="Q9" s="30">
        <f>FC_OTH_CP_E!Q9+FC_OTH_HH_E!Q9+FC_OTH_AFF_E!Q9</f>
        <v>53.18632846087705</v>
      </c>
      <c r="R9" s="30">
        <f>FC_OTH_CP_E!R9+FC_OTH_HH_E!R9+FC_OTH_AFF_E!R9</f>
        <v>49.097936371453144</v>
      </c>
      <c r="S9" s="30">
        <f>FC_OTH_CP_E!S9+FC_OTH_HH_E!S9+FC_OTH_AFF_E!S9</f>
        <v>63.223817712811709</v>
      </c>
      <c r="T9" s="30">
        <f>FC_OTH_CP_E!T9+FC_OTH_HH_E!T9+FC_OTH_AFF_E!T9</f>
        <v>0.38271711092003435</v>
      </c>
      <c r="U9" s="30">
        <f>FC_OTH_CP_E!U9+FC_OTH_HH_E!U9+FC_OTH_AFF_E!U9</f>
        <v>0.21642304385210662</v>
      </c>
      <c r="V9" s="30">
        <f>FC_OTH_CP_E!V9+FC_OTH_HH_E!V9+FC_OTH_AFF_E!V9</f>
        <v>0.4441960447119519</v>
      </c>
      <c r="W9" s="30">
        <f>FC_OTH_CP_E!W9+FC_OTH_HH_E!W9+FC_OTH_AFF_E!W9</f>
        <v>0.29914015477214118</v>
      </c>
      <c r="X9" s="30">
        <f>FC_OTH_CP_E!X9+FC_OTH_HH_E!X9+FC_OTH_AFF_E!X9</f>
        <v>0.13869303525365437</v>
      </c>
    </row>
    <row r="10" spans="1:24" ht="11.25" customHeight="1" x14ac:dyDescent="0.2">
      <c r="A10" s="39" t="s">
        <v>13</v>
      </c>
      <c r="B10" s="23" t="s">
        <v>14</v>
      </c>
      <c r="C10" s="30">
        <f>FC_OTH_CP_E!C10+FC_OTH_HH_E!C10+FC_OTH_AFF_E!C10</f>
        <v>1611.6030954428202</v>
      </c>
      <c r="D10" s="30">
        <f>FC_OTH_CP_E!D10+FC_OTH_HH_E!D10+FC_OTH_AFF_E!D10</f>
        <v>1245.1233018056751</v>
      </c>
      <c r="E10" s="30">
        <f>FC_OTH_CP_E!E10+FC_OTH_HH_E!E10+FC_OTH_AFF_E!E10</f>
        <v>1369.1294067067929</v>
      </c>
      <c r="F10" s="30">
        <f>FC_OTH_CP_E!F10+FC_OTH_HH_E!F10+FC_OTH_AFF_E!F10</f>
        <v>1374.5798796216679</v>
      </c>
      <c r="G10" s="30">
        <f>FC_OTH_CP_E!G10+FC_OTH_HH_E!G10+FC_OTH_AFF_E!G10</f>
        <v>1490.0742906276871</v>
      </c>
      <c r="H10" s="30">
        <f>FC_OTH_CP_E!H10+FC_OTH_HH_E!H10+FC_OTH_AFF_E!H10</f>
        <v>865.43783319002523</v>
      </c>
      <c r="I10" s="30">
        <f>FC_OTH_CP_E!I10+FC_OTH_HH_E!I10+FC_OTH_AFF_E!I10</f>
        <v>1083.144110060189</v>
      </c>
      <c r="J10" s="30">
        <f>FC_OTH_CP_E!J10+FC_OTH_HH_E!J10+FC_OTH_AFF_E!J10</f>
        <v>764.37987962166778</v>
      </c>
      <c r="K10" s="30">
        <f>FC_OTH_CP_E!K10+FC_OTH_HH_E!K10+FC_OTH_AFF_E!K10</f>
        <v>847.50670679277709</v>
      </c>
      <c r="L10" s="30">
        <f>FC_OTH_CP_E!L10+FC_OTH_HH_E!L10+FC_OTH_AFF_E!L10</f>
        <v>804.51693895098879</v>
      </c>
      <c r="M10" s="30">
        <f>FC_OTH_CP_E!M10+FC_OTH_HH_E!M10+FC_OTH_AFF_E!M10</f>
        <v>969.84118658641444</v>
      </c>
      <c r="N10" s="30">
        <f>FC_OTH_CP_E!N10+FC_OTH_HH_E!N10+FC_OTH_AFF_E!N10</f>
        <v>971.44471195184872</v>
      </c>
      <c r="O10" s="30">
        <f>FC_OTH_CP_E!O10+FC_OTH_HH_E!O10+FC_OTH_AFF_E!O10</f>
        <v>941.40223559759193</v>
      </c>
      <c r="P10" s="30">
        <f>FC_OTH_CP_E!P10+FC_OTH_HH_E!P10+FC_OTH_AFF_E!P10</f>
        <v>989.54892519346515</v>
      </c>
      <c r="Q10" s="30">
        <f>FC_OTH_CP_E!Q10+FC_OTH_HH_E!Q10+FC_OTH_AFF_E!Q10</f>
        <v>841.13086844368013</v>
      </c>
      <c r="R10" s="30">
        <f>FC_OTH_CP_E!R10+FC_OTH_HH_E!R10+FC_OTH_AFF_E!R10</f>
        <v>827.20902837489245</v>
      </c>
      <c r="S10" s="30">
        <f>FC_OTH_CP_E!S10+FC_OTH_HH_E!S10+FC_OTH_AFF_E!S10</f>
        <v>814.03585554600204</v>
      </c>
      <c r="T10" s="30">
        <f>FC_OTH_CP_E!T10+FC_OTH_HH_E!T10+FC_OTH_AFF_E!T10</f>
        <v>836.50644883920893</v>
      </c>
      <c r="U10" s="30">
        <f>FC_OTH_CP_E!U10+FC_OTH_HH_E!U10+FC_OTH_AFF_E!U10</f>
        <v>715.1539122957862</v>
      </c>
      <c r="V10" s="30">
        <f>FC_OTH_CP_E!V10+FC_OTH_HH_E!V10+FC_OTH_AFF_E!V10</f>
        <v>630.12940670679234</v>
      </c>
      <c r="W10" s="30">
        <f>FC_OTH_CP_E!W10+FC_OTH_HH_E!W10+FC_OTH_AFF_E!W10</f>
        <v>564.29492691315556</v>
      </c>
      <c r="X10" s="30">
        <f>FC_OTH_CP_E!X10+FC_OTH_HH_E!X10+FC_OTH_AFF_E!X10</f>
        <v>542.84539982803096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" si="12">SUM(C12:C16)</f>
        <v>2562.0010318142731</v>
      </c>
      <c r="D11" s="42">
        <f t="shared" ref="D11:W11" si="13">SUM(D12:D16)</f>
        <v>2293.348323301806</v>
      </c>
      <c r="E11" s="42">
        <f t="shared" si="13"/>
        <v>2077.255460017197</v>
      </c>
      <c r="F11" s="42">
        <f t="shared" si="13"/>
        <v>1810.8258813413586</v>
      </c>
      <c r="G11" s="42">
        <f t="shared" si="13"/>
        <v>1443.4523645743766</v>
      </c>
      <c r="H11" s="42">
        <f t="shared" si="13"/>
        <v>1162.9208082545138</v>
      </c>
      <c r="I11" s="42">
        <f t="shared" si="13"/>
        <v>1235.4765262252795</v>
      </c>
      <c r="J11" s="42">
        <f t="shared" si="13"/>
        <v>967.92063628546862</v>
      </c>
      <c r="K11" s="42">
        <f t="shared" si="13"/>
        <v>1045.2335339638862</v>
      </c>
      <c r="L11" s="42">
        <f t="shared" si="13"/>
        <v>1221.977386070507</v>
      </c>
      <c r="M11" s="42">
        <f t="shared" si="13"/>
        <v>1463.5028374892518</v>
      </c>
      <c r="N11" s="42">
        <f t="shared" si="13"/>
        <v>1331.0060189165947</v>
      </c>
      <c r="O11" s="42">
        <f t="shared" si="13"/>
        <v>1038.8164230438517</v>
      </c>
      <c r="P11" s="42">
        <f t="shared" si="13"/>
        <v>1085.6348237317284</v>
      </c>
      <c r="Q11" s="42">
        <f t="shared" si="13"/>
        <v>830.91805674978468</v>
      </c>
      <c r="R11" s="42">
        <f t="shared" si="13"/>
        <v>829.57119518486661</v>
      </c>
      <c r="S11" s="42">
        <f t="shared" si="13"/>
        <v>766.91943250214945</v>
      </c>
      <c r="T11" s="42">
        <f t="shared" si="13"/>
        <v>857.26741186586423</v>
      </c>
      <c r="U11" s="42">
        <f t="shared" si="13"/>
        <v>851.30550300945788</v>
      </c>
      <c r="V11" s="42">
        <f t="shared" si="13"/>
        <v>662.49372312983598</v>
      </c>
      <c r="W11" s="42">
        <f t="shared" si="13"/>
        <v>610.13164230438531</v>
      </c>
      <c r="X11" s="42">
        <f t="shared" ref="X11" si="14">SUM(X12:X16)</f>
        <v>692.58779019776421</v>
      </c>
    </row>
    <row r="12" spans="1:24" ht="11.25" customHeight="1" x14ac:dyDescent="0.2">
      <c r="A12" s="39" t="s">
        <v>15</v>
      </c>
      <c r="B12" s="23" t="s">
        <v>16</v>
      </c>
      <c r="C12" s="30">
        <f>FC_OTH_CP_E!C12+FC_OTH_HH_E!C12+FC_OTH_AFF_E!C12</f>
        <v>279.25356835769554</v>
      </c>
      <c r="D12" s="30">
        <f>FC_OTH_CP_E!D12+FC_OTH_HH_E!D12+FC_OTH_AFF_E!D12</f>
        <v>209.91358555460016</v>
      </c>
      <c r="E12" s="30">
        <f>FC_OTH_CP_E!E12+FC_OTH_HH_E!E12+FC_OTH_AFF_E!E12</f>
        <v>215.32226999140158</v>
      </c>
      <c r="F12" s="30">
        <f>FC_OTH_CP_E!F12+FC_OTH_HH_E!F12+FC_OTH_AFF_E!F12</f>
        <v>150.22975064488392</v>
      </c>
      <c r="G12" s="30">
        <f>FC_OTH_CP_E!G12+FC_OTH_HH_E!G12+FC_OTH_AFF_E!G12</f>
        <v>118.58263112639723</v>
      </c>
      <c r="H12" s="30">
        <f>FC_OTH_CP_E!H12+FC_OTH_HH_E!H12+FC_OTH_AFF_E!H12</f>
        <v>170.73766122098019</v>
      </c>
      <c r="I12" s="30">
        <f>FC_OTH_CP_E!I12+FC_OTH_HH_E!I12+FC_OTH_AFF_E!I12</f>
        <v>168.85717970765259</v>
      </c>
      <c r="J12" s="30">
        <f>FC_OTH_CP_E!J12+FC_OTH_HH_E!J12+FC_OTH_AFF_E!J12</f>
        <v>161.66251074806536</v>
      </c>
      <c r="K12" s="30">
        <f>FC_OTH_CP_E!K12+FC_OTH_HH_E!K12+FC_OTH_AFF_E!K12</f>
        <v>150.2791917454858</v>
      </c>
      <c r="L12" s="30">
        <f>FC_OTH_CP_E!L12+FC_OTH_HH_E!L12+FC_OTH_AFF_E!L12</f>
        <v>144.73387790197756</v>
      </c>
      <c r="M12" s="30">
        <f>FC_OTH_CP_E!M12+FC_OTH_HH_E!M12+FC_OTH_AFF_E!M12</f>
        <v>354.42510748065331</v>
      </c>
      <c r="N12" s="30">
        <f>FC_OTH_CP_E!N12+FC_OTH_HH_E!N12+FC_OTH_AFF_E!N12</f>
        <v>240.31453138435083</v>
      </c>
      <c r="O12" s="30">
        <f>FC_OTH_CP_E!O12+FC_OTH_HH_E!O12+FC_OTH_AFF_E!O12</f>
        <v>144.16044711951841</v>
      </c>
      <c r="P12" s="30">
        <f>FC_OTH_CP_E!P12+FC_OTH_HH_E!P12+FC_OTH_AFF_E!P12</f>
        <v>151.1625107480653</v>
      </c>
      <c r="Q12" s="30">
        <f>FC_OTH_CP_E!Q12+FC_OTH_HH_E!Q12+FC_OTH_AFF_E!Q12</f>
        <v>117.20068787618226</v>
      </c>
      <c r="R12" s="30">
        <f>FC_OTH_CP_E!R12+FC_OTH_HH_E!R12+FC_OTH_AFF_E!R12</f>
        <v>151.28073946689597</v>
      </c>
      <c r="S12" s="30">
        <f>FC_OTH_CP_E!S12+FC_OTH_HH_E!S12+FC_OTH_AFF_E!S12</f>
        <v>141.98202923473767</v>
      </c>
      <c r="T12" s="30">
        <f>FC_OTH_CP_E!T12+FC_OTH_HH_E!T12+FC_OTH_AFF_E!T12</f>
        <v>124.28469475494413</v>
      </c>
      <c r="U12" s="30">
        <f>FC_OTH_CP_E!U12+FC_OTH_HH_E!U12+FC_OTH_AFF_E!U12</f>
        <v>106.13215821152187</v>
      </c>
      <c r="V12" s="30">
        <f>FC_OTH_CP_E!V12+FC_OTH_HH_E!V12+FC_OTH_AFF_E!V12</f>
        <v>73.626225279449642</v>
      </c>
      <c r="W12" s="30">
        <f>FC_OTH_CP_E!W12+FC_OTH_HH_E!W12+FC_OTH_AFF_E!W12</f>
        <v>59.253654342218432</v>
      </c>
      <c r="X12" s="30">
        <f>FC_OTH_CP_E!X12+FC_OTH_HH_E!X12+FC_OTH_AFF_E!X12</f>
        <v>64.390799656061887</v>
      </c>
    </row>
    <row r="13" spans="1:24" ht="11.25" customHeight="1" x14ac:dyDescent="0.2">
      <c r="A13" s="39" t="s">
        <v>17</v>
      </c>
      <c r="B13" s="23" t="s">
        <v>18</v>
      </c>
      <c r="C13" s="30">
        <f>FC_OTH_CP_E!C13+FC_OTH_HH_E!C13+FC_OTH_AFF_E!C13</f>
        <v>1179.7570077386069</v>
      </c>
      <c r="D13" s="30">
        <f>FC_OTH_CP_E!D13+FC_OTH_HH_E!D13+FC_OTH_AFF_E!D13</f>
        <v>1070.8591573516767</v>
      </c>
      <c r="E13" s="30">
        <f>FC_OTH_CP_E!E13+FC_OTH_HH_E!E13+FC_OTH_AFF_E!E13</f>
        <v>872.24084264832322</v>
      </c>
      <c r="F13" s="30">
        <f>FC_OTH_CP_E!F13+FC_OTH_HH_E!F13+FC_OTH_AFF_E!F13</f>
        <v>802.36947549441106</v>
      </c>
      <c r="G13" s="30">
        <f>FC_OTH_CP_E!G13+FC_OTH_HH_E!G13+FC_OTH_AFF_E!G13</f>
        <v>635.42072226999142</v>
      </c>
      <c r="H13" s="30">
        <f>FC_OTH_CP_E!H13+FC_OTH_HH_E!H13+FC_OTH_AFF_E!H13</f>
        <v>332.50782459157347</v>
      </c>
      <c r="I13" s="30">
        <f>FC_OTH_CP_E!I13+FC_OTH_HH_E!I13+FC_OTH_AFF_E!I13</f>
        <v>319.8456577815993</v>
      </c>
      <c r="J13" s="30">
        <f>FC_OTH_CP_E!J13+FC_OTH_HH_E!J13+FC_OTH_AFF_E!J13</f>
        <v>261.49578675838347</v>
      </c>
      <c r="K13" s="30">
        <f>FC_OTH_CP_E!K13+FC_OTH_HH_E!K13+FC_OTH_AFF_E!K13</f>
        <v>210.40472914875323</v>
      </c>
      <c r="L13" s="30">
        <f>FC_OTH_CP_E!L13+FC_OTH_HH_E!L13+FC_OTH_AFF_E!L13</f>
        <v>377.22553740326737</v>
      </c>
      <c r="M13" s="30">
        <f>FC_OTH_CP_E!M13+FC_OTH_HH_E!M13+FC_OTH_AFF_E!M13</f>
        <v>332.87093723129834</v>
      </c>
      <c r="N13" s="30">
        <f>FC_OTH_CP_E!N13+FC_OTH_HH_E!N13+FC_OTH_AFF_E!N13</f>
        <v>426.57790197764399</v>
      </c>
      <c r="O13" s="30">
        <f>FC_OTH_CP_E!O13+FC_OTH_HH_E!O13+FC_OTH_AFF_E!O13</f>
        <v>240.86044711951848</v>
      </c>
      <c r="P13" s="30">
        <f>FC_OTH_CP_E!P13+FC_OTH_HH_E!P13+FC_OTH_AFF_E!P13</f>
        <v>236.99466895958727</v>
      </c>
      <c r="Q13" s="30">
        <f>FC_OTH_CP_E!Q13+FC_OTH_HH_E!Q13+FC_OTH_AFF_E!Q13</f>
        <v>225.1715391229578</v>
      </c>
      <c r="R13" s="30">
        <f>FC_OTH_CP_E!R13+FC_OTH_HH_E!R13+FC_OTH_AFF_E!R13</f>
        <v>210.15064488392073</v>
      </c>
      <c r="S13" s="30">
        <f>FC_OTH_CP_E!S13+FC_OTH_HH_E!S13+FC_OTH_AFF_E!S13</f>
        <v>174.84221840068781</v>
      </c>
      <c r="T13" s="30">
        <f>FC_OTH_CP_E!T13+FC_OTH_HH_E!T13+FC_OTH_AFF_E!T13</f>
        <v>242.04428202923478</v>
      </c>
      <c r="U13" s="30">
        <f>FC_OTH_CP_E!U13+FC_OTH_HH_E!U13+FC_OTH_AFF_E!U13</f>
        <v>254.43344797936371</v>
      </c>
      <c r="V13" s="30">
        <f>FC_OTH_CP_E!V13+FC_OTH_HH_E!V13+FC_OTH_AFF_E!V13</f>
        <v>150.62175408426469</v>
      </c>
      <c r="W13" s="30">
        <f>FC_OTH_CP_E!W13+FC_OTH_HH_E!W13+FC_OTH_AFF_E!W13</f>
        <v>151.47678417884777</v>
      </c>
      <c r="X13" s="30">
        <f>FC_OTH_CP_E!X13+FC_OTH_HH_E!X13+FC_OTH_AFF_E!X13</f>
        <v>149.56663800515901</v>
      </c>
    </row>
    <row r="14" spans="1:24" ht="11.25" customHeight="1" x14ac:dyDescent="0.2">
      <c r="A14" s="39" t="s">
        <v>19</v>
      </c>
      <c r="B14" s="23" t="s">
        <v>20</v>
      </c>
      <c r="C14" s="30">
        <f>FC_OTH_CP_E!C14+FC_OTH_HH_E!C14+FC_OTH_AFF_E!C14</f>
        <v>0</v>
      </c>
      <c r="D14" s="30">
        <f>FC_OTH_CP_E!D14+FC_OTH_HH_E!D14+FC_OTH_AFF_E!D14</f>
        <v>0</v>
      </c>
      <c r="E14" s="30">
        <f>FC_OTH_CP_E!E14+FC_OTH_HH_E!E14+FC_OTH_AFF_E!E14</f>
        <v>0</v>
      </c>
      <c r="F14" s="30">
        <f>FC_OTH_CP_E!F14+FC_OTH_HH_E!F14+FC_OTH_AFF_E!F14</f>
        <v>0</v>
      </c>
      <c r="G14" s="30">
        <f>FC_OTH_CP_E!G14+FC_OTH_HH_E!G14+FC_OTH_AFF_E!G14</f>
        <v>0</v>
      </c>
      <c r="H14" s="30">
        <f>FC_OTH_CP_E!H14+FC_OTH_HH_E!H14+FC_OTH_AFF_E!H14</f>
        <v>0</v>
      </c>
      <c r="I14" s="30">
        <f>FC_OTH_CP_E!I14+FC_OTH_HH_E!I14+FC_OTH_AFF_E!I14</f>
        <v>0</v>
      </c>
      <c r="J14" s="30">
        <f>FC_OTH_CP_E!J14+FC_OTH_HH_E!J14+FC_OTH_AFF_E!J14</f>
        <v>0</v>
      </c>
      <c r="K14" s="30">
        <f>FC_OTH_CP_E!K14+FC_OTH_HH_E!K14+FC_OTH_AFF_E!K14</f>
        <v>0</v>
      </c>
      <c r="L14" s="30">
        <f>FC_OTH_CP_E!L14+FC_OTH_HH_E!L14+FC_OTH_AFF_E!L14</f>
        <v>0</v>
      </c>
      <c r="M14" s="30">
        <f>FC_OTH_CP_E!M14+FC_OTH_HH_E!M14+FC_OTH_AFF_E!M14</f>
        <v>0</v>
      </c>
      <c r="N14" s="30">
        <f>FC_OTH_CP_E!N14+FC_OTH_HH_E!N14+FC_OTH_AFF_E!N14</f>
        <v>0</v>
      </c>
      <c r="O14" s="30">
        <f>FC_OTH_CP_E!O14+FC_OTH_HH_E!O14+FC_OTH_AFF_E!O14</f>
        <v>0</v>
      </c>
      <c r="P14" s="30">
        <f>FC_OTH_CP_E!P14+FC_OTH_HH_E!P14+FC_OTH_AFF_E!P14</f>
        <v>0</v>
      </c>
      <c r="Q14" s="30">
        <f>FC_OTH_CP_E!Q14+FC_OTH_HH_E!Q14+FC_OTH_AFF_E!Q14</f>
        <v>0</v>
      </c>
      <c r="R14" s="30">
        <f>FC_OTH_CP_E!R14+FC_OTH_HH_E!R14+FC_OTH_AFF_E!R14</f>
        <v>0</v>
      </c>
      <c r="S14" s="30">
        <f>FC_OTH_CP_E!S14+FC_OTH_HH_E!S14+FC_OTH_AFF_E!S14</f>
        <v>0</v>
      </c>
      <c r="T14" s="30">
        <f>FC_OTH_CP_E!T14+FC_OTH_HH_E!T14+FC_OTH_AFF_E!T14</f>
        <v>0</v>
      </c>
      <c r="U14" s="30">
        <f>FC_OTH_CP_E!U14+FC_OTH_HH_E!U14+FC_OTH_AFF_E!U14</f>
        <v>0</v>
      </c>
      <c r="V14" s="30">
        <f>FC_OTH_CP_E!V14+FC_OTH_HH_E!V14+FC_OTH_AFF_E!V14</f>
        <v>0</v>
      </c>
      <c r="W14" s="30">
        <f>FC_OTH_CP_E!W14+FC_OTH_HH_E!W14+FC_OTH_AFF_E!W14</f>
        <v>0</v>
      </c>
      <c r="X14" s="30">
        <f>FC_OTH_CP_E!X14+FC_OTH_HH_E!X14+FC_OTH_AFF_E!X14</f>
        <v>0</v>
      </c>
    </row>
    <row r="15" spans="1:24" ht="11.25" customHeight="1" x14ac:dyDescent="0.2">
      <c r="A15" s="39" t="s">
        <v>21</v>
      </c>
      <c r="B15" s="23" t="s">
        <v>22</v>
      </c>
      <c r="C15" s="30">
        <f>FC_OTH_CP_E!C15+FC_OTH_HH_E!C15+FC_OTH_AFF_E!C15</f>
        <v>0</v>
      </c>
      <c r="D15" s="30">
        <f>FC_OTH_CP_E!D15+FC_OTH_HH_E!D15+FC_OTH_AFF_E!D15</f>
        <v>0</v>
      </c>
      <c r="E15" s="30">
        <f>FC_OTH_CP_E!E15+FC_OTH_HH_E!E15+FC_OTH_AFF_E!E15</f>
        <v>0</v>
      </c>
      <c r="F15" s="30">
        <f>FC_OTH_CP_E!F15+FC_OTH_HH_E!F15+FC_OTH_AFF_E!F15</f>
        <v>0</v>
      </c>
      <c r="G15" s="30">
        <f>FC_OTH_CP_E!G15+FC_OTH_HH_E!G15+FC_OTH_AFF_E!G15</f>
        <v>0</v>
      </c>
      <c r="H15" s="30">
        <f>FC_OTH_CP_E!H15+FC_OTH_HH_E!H15+FC_OTH_AFF_E!H15</f>
        <v>0</v>
      </c>
      <c r="I15" s="30">
        <f>FC_OTH_CP_E!I15+FC_OTH_HH_E!I15+FC_OTH_AFF_E!I15</f>
        <v>0</v>
      </c>
      <c r="J15" s="30">
        <f>FC_OTH_CP_E!J15+FC_OTH_HH_E!J15+FC_OTH_AFF_E!J15</f>
        <v>0</v>
      </c>
      <c r="K15" s="30">
        <f>FC_OTH_CP_E!K15+FC_OTH_HH_E!K15+FC_OTH_AFF_E!K15</f>
        <v>0</v>
      </c>
      <c r="L15" s="30">
        <f>FC_OTH_CP_E!L15+FC_OTH_HH_E!L15+FC_OTH_AFF_E!L15</f>
        <v>0</v>
      </c>
      <c r="M15" s="30">
        <f>FC_OTH_CP_E!M15+FC_OTH_HH_E!M15+FC_OTH_AFF_E!M15</f>
        <v>0</v>
      </c>
      <c r="N15" s="30">
        <f>FC_OTH_CP_E!N15+FC_OTH_HH_E!N15+FC_OTH_AFF_E!N15</f>
        <v>0</v>
      </c>
      <c r="O15" s="30">
        <f>FC_OTH_CP_E!O15+FC_OTH_HH_E!O15+FC_OTH_AFF_E!O15</f>
        <v>0</v>
      </c>
      <c r="P15" s="30">
        <f>FC_OTH_CP_E!P15+FC_OTH_HH_E!P15+FC_OTH_AFF_E!P15</f>
        <v>0</v>
      </c>
      <c r="Q15" s="30">
        <f>FC_OTH_CP_E!Q15+FC_OTH_HH_E!Q15+FC_OTH_AFF_E!Q15</f>
        <v>0</v>
      </c>
      <c r="R15" s="30">
        <f>FC_OTH_CP_E!R15+FC_OTH_HH_E!R15+FC_OTH_AFF_E!R15</f>
        <v>0</v>
      </c>
      <c r="S15" s="30">
        <f>FC_OTH_CP_E!S15+FC_OTH_HH_E!S15+FC_OTH_AFF_E!S15</f>
        <v>0</v>
      </c>
      <c r="T15" s="30">
        <f>FC_OTH_CP_E!T15+FC_OTH_HH_E!T15+FC_OTH_AFF_E!T15</f>
        <v>0</v>
      </c>
      <c r="U15" s="30">
        <f>FC_OTH_CP_E!U15+FC_OTH_HH_E!U15+FC_OTH_AFF_E!U15</f>
        <v>0</v>
      </c>
      <c r="V15" s="30">
        <f>FC_OTH_CP_E!V15+FC_OTH_HH_E!V15+FC_OTH_AFF_E!V15</f>
        <v>0</v>
      </c>
      <c r="W15" s="30">
        <f>FC_OTH_CP_E!W15+FC_OTH_HH_E!W15+FC_OTH_AFF_E!W15</f>
        <v>0</v>
      </c>
      <c r="X15" s="30">
        <f>FC_OTH_CP_E!X15+FC_OTH_HH_E!X15+FC_OTH_AFF_E!X15</f>
        <v>0</v>
      </c>
    </row>
    <row r="16" spans="1:24" ht="11.25" customHeight="1" x14ac:dyDescent="0.2">
      <c r="A16" s="39" t="s">
        <v>23</v>
      </c>
      <c r="B16" s="23" t="s">
        <v>24</v>
      </c>
      <c r="C16" s="30">
        <f>FC_OTH_CP_E!C16+FC_OTH_HH_E!C16+FC_OTH_AFF_E!C16</f>
        <v>1102.9904557179707</v>
      </c>
      <c r="D16" s="30">
        <f>FC_OTH_CP_E!D16+FC_OTH_HH_E!D16+FC_OTH_AFF_E!D16</f>
        <v>1012.5755803955291</v>
      </c>
      <c r="E16" s="30">
        <f>FC_OTH_CP_E!E16+FC_OTH_HH_E!E16+FC_OTH_AFF_E!E16</f>
        <v>989.69234737747206</v>
      </c>
      <c r="F16" s="30">
        <f>FC_OTH_CP_E!F16+FC_OTH_HH_E!F16+FC_OTH_AFF_E!F16</f>
        <v>858.22665520206363</v>
      </c>
      <c r="G16" s="30">
        <f>FC_OTH_CP_E!G16+FC_OTH_HH_E!G16+FC_OTH_AFF_E!G16</f>
        <v>689.44901117798804</v>
      </c>
      <c r="H16" s="30">
        <f>FC_OTH_CP_E!H16+FC_OTH_HH_E!H16+FC_OTH_AFF_E!H16</f>
        <v>659.67532244196013</v>
      </c>
      <c r="I16" s="30">
        <f>FC_OTH_CP_E!I16+FC_OTH_HH_E!I16+FC_OTH_AFF_E!I16</f>
        <v>746.77368873602757</v>
      </c>
      <c r="J16" s="30">
        <f>FC_OTH_CP_E!J16+FC_OTH_HH_E!J16+FC_OTH_AFF_E!J16</f>
        <v>544.76233877901984</v>
      </c>
      <c r="K16" s="30">
        <f>FC_OTH_CP_E!K16+FC_OTH_HH_E!K16+FC_OTH_AFF_E!K16</f>
        <v>684.54961306964731</v>
      </c>
      <c r="L16" s="30">
        <f>FC_OTH_CP_E!L16+FC_OTH_HH_E!L16+FC_OTH_AFF_E!L16</f>
        <v>700.01797076526213</v>
      </c>
      <c r="M16" s="30">
        <f>FC_OTH_CP_E!M16+FC_OTH_HH_E!M16+FC_OTH_AFF_E!M16</f>
        <v>776.20679277729994</v>
      </c>
      <c r="N16" s="30">
        <f>FC_OTH_CP_E!N16+FC_OTH_HH_E!N16+FC_OTH_AFF_E!N16</f>
        <v>664.11358555460004</v>
      </c>
      <c r="O16" s="30">
        <f>FC_OTH_CP_E!O16+FC_OTH_HH_E!O16+FC_OTH_AFF_E!O16</f>
        <v>653.79552880481481</v>
      </c>
      <c r="P16" s="30">
        <f>FC_OTH_CP_E!P16+FC_OTH_HH_E!P16+FC_OTH_AFF_E!P16</f>
        <v>697.47764402407574</v>
      </c>
      <c r="Q16" s="30">
        <f>FC_OTH_CP_E!Q16+FC_OTH_HH_E!Q16+FC_OTH_AFF_E!Q16</f>
        <v>488.5458297506446</v>
      </c>
      <c r="R16" s="30">
        <f>FC_OTH_CP_E!R16+FC_OTH_HH_E!R16+FC_OTH_AFF_E!R16</f>
        <v>468.13981083404997</v>
      </c>
      <c r="S16" s="30">
        <f>FC_OTH_CP_E!S16+FC_OTH_HH_E!S16+FC_OTH_AFF_E!S16</f>
        <v>450.09518486672397</v>
      </c>
      <c r="T16" s="30">
        <f>FC_OTH_CP_E!T16+FC_OTH_HH_E!T16+FC_OTH_AFF_E!T16</f>
        <v>490.93843508168527</v>
      </c>
      <c r="U16" s="30">
        <f>FC_OTH_CP_E!U16+FC_OTH_HH_E!U16+FC_OTH_AFF_E!U16</f>
        <v>490.73989681857233</v>
      </c>
      <c r="V16" s="30">
        <f>FC_OTH_CP_E!V16+FC_OTH_HH_E!V16+FC_OTH_AFF_E!V16</f>
        <v>438.24574376612168</v>
      </c>
      <c r="W16" s="30">
        <f>FC_OTH_CP_E!W16+FC_OTH_HH_E!W16+FC_OTH_AFF_E!W16</f>
        <v>399.40120378331909</v>
      </c>
      <c r="X16" s="30">
        <f>FC_OTH_CP_E!X16+FC_OTH_HH_E!X16+FC_OTH_AFF_E!X16</f>
        <v>478.63035253654328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" si="15">SUM(C18:C21)</f>
        <v>185.68357695614787</v>
      </c>
      <c r="D17" s="31">
        <f t="shared" ref="D17:W17" si="16">SUM(D18:D21)</f>
        <v>91.40154772141014</v>
      </c>
      <c r="E17" s="31">
        <f t="shared" si="16"/>
        <v>85.576096302665533</v>
      </c>
      <c r="F17" s="31">
        <f t="shared" si="16"/>
        <v>79.471195184866744</v>
      </c>
      <c r="G17" s="31">
        <f t="shared" si="16"/>
        <v>79.213241616509009</v>
      </c>
      <c r="H17" s="31">
        <f t="shared" si="16"/>
        <v>84.995700773860705</v>
      </c>
      <c r="I17" s="31">
        <f t="shared" si="16"/>
        <v>81.083404987102327</v>
      </c>
      <c r="J17" s="31">
        <f t="shared" si="16"/>
        <v>70.098882201203779</v>
      </c>
      <c r="K17" s="31">
        <f t="shared" si="16"/>
        <v>66.466036113499555</v>
      </c>
      <c r="L17" s="31">
        <f t="shared" si="16"/>
        <v>59.845227858985382</v>
      </c>
      <c r="M17" s="31">
        <f t="shared" si="16"/>
        <v>50.515907136715377</v>
      </c>
      <c r="N17" s="31">
        <f t="shared" si="16"/>
        <v>8.1470335339638851</v>
      </c>
      <c r="O17" s="31">
        <f t="shared" si="16"/>
        <v>5.1375752364574385</v>
      </c>
      <c r="P17" s="31">
        <f t="shared" si="16"/>
        <v>3.4393809114359426</v>
      </c>
      <c r="Q17" s="31">
        <f t="shared" si="16"/>
        <v>2.1281169389509884</v>
      </c>
      <c r="R17" s="31">
        <f t="shared" si="16"/>
        <v>0.51590713671539135</v>
      </c>
      <c r="S17" s="31">
        <f t="shared" si="16"/>
        <v>0.30094582975064504</v>
      </c>
      <c r="T17" s="31">
        <f t="shared" si="16"/>
        <v>0</v>
      </c>
      <c r="U17" s="31">
        <f t="shared" si="16"/>
        <v>0</v>
      </c>
      <c r="V17" s="31">
        <f t="shared" si="16"/>
        <v>0</v>
      </c>
      <c r="W17" s="31">
        <f t="shared" si="16"/>
        <v>13.923731728288905</v>
      </c>
      <c r="X17" s="31">
        <f t="shared" ref="X17" si="17">SUM(X18:X21)</f>
        <v>9.1873602751504677</v>
      </c>
    </row>
    <row r="18" spans="1:24" ht="11.25" customHeight="1" x14ac:dyDescent="0.2">
      <c r="A18" s="22" t="s">
        <v>27</v>
      </c>
      <c r="B18" s="23" t="s">
        <v>28</v>
      </c>
      <c r="C18" s="30">
        <f>FC_OTH_CP_E!C18+FC_OTH_HH_E!C18+FC_OTH_AFF_E!C18</f>
        <v>185.68357695614787</v>
      </c>
      <c r="D18" s="30">
        <f>FC_OTH_CP_E!D18+FC_OTH_HH_E!D18+FC_OTH_AFF_E!D18</f>
        <v>91.40154772141014</v>
      </c>
      <c r="E18" s="30">
        <f>FC_OTH_CP_E!E18+FC_OTH_HH_E!E18+FC_OTH_AFF_E!E18</f>
        <v>85.576096302665533</v>
      </c>
      <c r="F18" s="30">
        <f>FC_OTH_CP_E!F18+FC_OTH_HH_E!F18+FC_OTH_AFF_E!F18</f>
        <v>79.471195184866744</v>
      </c>
      <c r="G18" s="30">
        <f>FC_OTH_CP_E!G18+FC_OTH_HH_E!G18+FC_OTH_AFF_E!G18</f>
        <v>79.213241616509009</v>
      </c>
      <c r="H18" s="30">
        <f>FC_OTH_CP_E!H18+FC_OTH_HH_E!H18+FC_OTH_AFF_E!H18</f>
        <v>84.995700773860705</v>
      </c>
      <c r="I18" s="30">
        <f>FC_OTH_CP_E!I18+FC_OTH_HH_E!I18+FC_OTH_AFF_E!I18</f>
        <v>81.06190885640585</v>
      </c>
      <c r="J18" s="30">
        <f>FC_OTH_CP_E!J18+FC_OTH_HH_E!J18+FC_OTH_AFF_E!J18</f>
        <v>69.797936371453133</v>
      </c>
      <c r="K18" s="30">
        <f>FC_OTH_CP_E!K18+FC_OTH_HH_E!K18+FC_OTH_AFF_E!K18</f>
        <v>66.444539982803079</v>
      </c>
      <c r="L18" s="30">
        <f>FC_OTH_CP_E!L18+FC_OTH_HH_E!L18+FC_OTH_AFF_E!L18</f>
        <v>59.802235597592436</v>
      </c>
      <c r="M18" s="30">
        <f>FC_OTH_CP_E!M18+FC_OTH_HH_E!M18+FC_OTH_AFF_E!M18</f>
        <v>50.4944110060189</v>
      </c>
      <c r="N18" s="30">
        <f>FC_OTH_CP_E!N18+FC_OTH_HH_E!N18+FC_OTH_AFF_E!N18</f>
        <v>8.1255374032674101</v>
      </c>
      <c r="O18" s="30">
        <f>FC_OTH_CP_E!O18+FC_OTH_HH_E!O18+FC_OTH_AFF_E!O18</f>
        <v>5.1160791057609636</v>
      </c>
      <c r="P18" s="30">
        <f>FC_OTH_CP_E!P18+FC_OTH_HH_E!P18+FC_OTH_AFF_E!P18</f>
        <v>3.4393809114359426</v>
      </c>
      <c r="Q18" s="30">
        <f>FC_OTH_CP_E!Q18+FC_OTH_HH_E!Q18+FC_OTH_AFF_E!Q18</f>
        <v>2.1066208082545139</v>
      </c>
      <c r="R18" s="30">
        <f>FC_OTH_CP_E!R18+FC_OTH_HH_E!R18+FC_OTH_AFF_E!R18</f>
        <v>0.51590713671539135</v>
      </c>
      <c r="S18" s="30">
        <f>FC_OTH_CP_E!S18+FC_OTH_HH_E!S18+FC_OTH_AFF_E!S18</f>
        <v>0.30094582975064504</v>
      </c>
      <c r="T18" s="30">
        <f>FC_OTH_CP_E!T18+FC_OTH_HH_E!T18+FC_OTH_AFF_E!T18</f>
        <v>0</v>
      </c>
      <c r="U18" s="30">
        <f>FC_OTH_CP_E!U18+FC_OTH_HH_E!U18+FC_OTH_AFF_E!U18</f>
        <v>0</v>
      </c>
      <c r="V18" s="30">
        <f>FC_OTH_CP_E!V18+FC_OTH_HH_E!V18+FC_OTH_AFF_E!V18</f>
        <v>0</v>
      </c>
      <c r="W18" s="30">
        <f>FC_OTH_CP_E!W18+FC_OTH_HH_E!W18+FC_OTH_AFF_E!W18</f>
        <v>0</v>
      </c>
      <c r="X18" s="30">
        <f>FC_OTH_CP_E!X18+FC_OTH_HH_E!X18+FC_OTH_AFF_E!X18</f>
        <v>0</v>
      </c>
    </row>
    <row r="19" spans="1:24" ht="11.25" customHeight="1" x14ac:dyDescent="0.2">
      <c r="A19" s="22" t="s">
        <v>29</v>
      </c>
      <c r="B19" s="23" t="s">
        <v>30</v>
      </c>
      <c r="C19" s="30">
        <f>FC_OTH_CP_E!C19+FC_OTH_HH_E!C19+FC_OTH_AFF_E!C19</f>
        <v>0</v>
      </c>
      <c r="D19" s="30">
        <f>FC_OTH_CP_E!D19+FC_OTH_HH_E!D19+FC_OTH_AFF_E!D19</f>
        <v>0</v>
      </c>
      <c r="E19" s="30">
        <f>FC_OTH_CP_E!E19+FC_OTH_HH_E!E19+FC_OTH_AFF_E!E19</f>
        <v>0</v>
      </c>
      <c r="F19" s="30">
        <f>FC_OTH_CP_E!F19+FC_OTH_HH_E!F19+FC_OTH_AFF_E!F19</f>
        <v>0</v>
      </c>
      <c r="G19" s="30">
        <f>FC_OTH_CP_E!G19+FC_OTH_HH_E!G19+FC_OTH_AFF_E!G19</f>
        <v>0</v>
      </c>
      <c r="H19" s="30">
        <f>FC_OTH_CP_E!H19+FC_OTH_HH_E!H19+FC_OTH_AFF_E!H19</f>
        <v>0</v>
      </c>
      <c r="I19" s="30">
        <f>FC_OTH_CP_E!I19+FC_OTH_HH_E!I19+FC_OTH_AFF_E!I19</f>
        <v>2.1496130696474623E-2</v>
      </c>
      <c r="J19" s="30">
        <f>FC_OTH_CP_E!J19+FC_OTH_HH_E!J19+FC_OTH_AFF_E!J19</f>
        <v>0.30094582975064477</v>
      </c>
      <c r="K19" s="30">
        <f>FC_OTH_CP_E!K19+FC_OTH_HH_E!K19+FC_OTH_AFF_E!K19</f>
        <v>2.1496130696474644E-2</v>
      </c>
      <c r="L19" s="30">
        <f>FC_OTH_CP_E!L19+FC_OTH_HH_E!L19+FC_OTH_AFF_E!L19</f>
        <v>4.2992261392949295E-2</v>
      </c>
      <c r="M19" s="30">
        <f>FC_OTH_CP_E!M19+FC_OTH_HH_E!M19+FC_OTH_AFF_E!M19</f>
        <v>2.1496130696474641E-2</v>
      </c>
      <c r="N19" s="30">
        <f>FC_OTH_CP_E!N19+FC_OTH_HH_E!N19+FC_OTH_AFF_E!N19</f>
        <v>2.149613069647463E-2</v>
      </c>
      <c r="O19" s="30">
        <f>FC_OTH_CP_E!O19+FC_OTH_HH_E!O19+FC_OTH_AFF_E!O19</f>
        <v>2.1496130696474644E-2</v>
      </c>
      <c r="P19" s="30">
        <f>FC_OTH_CP_E!P19+FC_OTH_HH_E!P19+FC_OTH_AFF_E!P19</f>
        <v>0</v>
      </c>
      <c r="Q19" s="30">
        <f>FC_OTH_CP_E!Q19+FC_OTH_HH_E!Q19+FC_OTH_AFF_E!Q19</f>
        <v>2.149613069647463E-2</v>
      </c>
      <c r="R19" s="30">
        <f>FC_OTH_CP_E!R19+FC_OTH_HH_E!R19+FC_OTH_AFF_E!R19</f>
        <v>0</v>
      </c>
      <c r="S19" s="30">
        <f>FC_OTH_CP_E!S19+FC_OTH_HH_E!S19+FC_OTH_AFF_E!S19</f>
        <v>0</v>
      </c>
      <c r="T19" s="30">
        <f>FC_OTH_CP_E!T19+FC_OTH_HH_E!T19+FC_OTH_AFF_E!T19</f>
        <v>0</v>
      </c>
      <c r="U19" s="30">
        <f>FC_OTH_CP_E!U19+FC_OTH_HH_E!U19+FC_OTH_AFF_E!U19</f>
        <v>0</v>
      </c>
      <c r="V19" s="30">
        <f>FC_OTH_CP_E!V19+FC_OTH_HH_E!V19+FC_OTH_AFF_E!V19</f>
        <v>0</v>
      </c>
      <c r="W19" s="30">
        <f>FC_OTH_CP_E!W19+FC_OTH_HH_E!W19+FC_OTH_AFF_E!W19</f>
        <v>13.923731728288905</v>
      </c>
      <c r="X19" s="30">
        <f>FC_OTH_CP_E!X19+FC_OTH_HH_E!X19+FC_OTH_AFF_E!X19</f>
        <v>9.1873602751504677</v>
      </c>
    </row>
    <row r="20" spans="1:24" ht="11.25" customHeight="1" x14ac:dyDescent="0.2">
      <c r="A20" s="22" t="s">
        <v>31</v>
      </c>
      <c r="B20" s="23" t="s">
        <v>32</v>
      </c>
      <c r="C20" s="30">
        <f>FC_OTH_CP_E!C20+FC_OTH_HH_E!C20+FC_OTH_AFF_E!C20</f>
        <v>0</v>
      </c>
      <c r="D20" s="30">
        <f>FC_OTH_CP_E!D20+FC_OTH_HH_E!D20+FC_OTH_AFF_E!D20</f>
        <v>0</v>
      </c>
      <c r="E20" s="30">
        <f>FC_OTH_CP_E!E20+FC_OTH_HH_E!E20+FC_OTH_AFF_E!E20</f>
        <v>0</v>
      </c>
      <c r="F20" s="30">
        <f>FC_OTH_CP_E!F20+FC_OTH_HH_E!F20+FC_OTH_AFF_E!F20</f>
        <v>0</v>
      </c>
      <c r="G20" s="30">
        <f>FC_OTH_CP_E!G20+FC_OTH_HH_E!G20+FC_OTH_AFF_E!G20</f>
        <v>0</v>
      </c>
      <c r="H20" s="30">
        <f>FC_OTH_CP_E!H20+FC_OTH_HH_E!H20+FC_OTH_AFF_E!H20</f>
        <v>0</v>
      </c>
      <c r="I20" s="30">
        <f>FC_OTH_CP_E!I20+FC_OTH_HH_E!I20+FC_OTH_AFF_E!I20</f>
        <v>0</v>
      </c>
      <c r="J20" s="30">
        <f>FC_OTH_CP_E!J20+FC_OTH_HH_E!J20+FC_OTH_AFF_E!J20</f>
        <v>0</v>
      </c>
      <c r="K20" s="30">
        <f>FC_OTH_CP_E!K20+FC_OTH_HH_E!K20+FC_OTH_AFF_E!K20</f>
        <v>0</v>
      </c>
      <c r="L20" s="30">
        <f>FC_OTH_CP_E!L20+FC_OTH_HH_E!L20+FC_OTH_AFF_E!L20</f>
        <v>0</v>
      </c>
      <c r="M20" s="30">
        <f>FC_OTH_CP_E!M20+FC_OTH_HH_E!M20+FC_OTH_AFF_E!M20</f>
        <v>0</v>
      </c>
      <c r="N20" s="30">
        <f>FC_OTH_CP_E!N20+FC_OTH_HH_E!N20+FC_OTH_AFF_E!N20</f>
        <v>0</v>
      </c>
      <c r="O20" s="30">
        <f>FC_OTH_CP_E!O20+FC_OTH_HH_E!O20+FC_OTH_AFF_E!O20</f>
        <v>0</v>
      </c>
      <c r="P20" s="30">
        <f>FC_OTH_CP_E!P20+FC_OTH_HH_E!P20+FC_OTH_AFF_E!P20</f>
        <v>0</v>
      </c>
      <c r="Q20" s="30">
        <f>FC_OTH_CP_E!Q20+FC_OTH_HH_E!Q20+FC_OTH_AFF_E!Q20</f>
        <v>0</v>
      </c>
      <c r="R20" s="30">
        <f>FC_OTH_CP_E!R20+FC_OTH_HH_E!R20+FC_OTH_AFF_E!R20</f>
        <v>0</v>
      </c>
      <c r="S20" s="30">
        <f>FC_OTH_CP_E!S20+FC_OTH_HH_E!S20+FC_OTH_AFF_E!S20</f>
        <v>0</v>
      </c>
      <c r="T20" s="30">
        <f>FC_OTH_CP_E!T20+FC_OTH_HH_E!T20+FC_OTH_AFF_E!T20</f>
        <v>0</v>
      </c>
      <c r="U20" s="30">
        <f>FC_OTH_CP_E!U20+FC_OTH_HH_E!U20+FC_OTH_AFF_E!U20</f>
        <v>0</v>
      </c>
      <c r="V20" s="30">
        <f>FC_OTH_CP_E!V20+FC_OTH_HH_E!V20+FC_OTH_AFF_E!V20</f>
        <v>0</v>
      </c>
      <c r="W20" s="30">
        <f>FC_OTH_CP_E!W20+FC_OTH_HH_E!W20+FC_OTH_AFF_E!W20</f>
        <v>0</v>
      </c>
      <c r="X20" s="30">
        <f>FC_OTH_CP_E!X20+FC_OTH_HH_E!X20+FC_OTH_AFF_E!X20</f>
        <v>0</v>
      </c>
    </row>
    <row r="21" spans="1:24" ht="11.25" customHeight="1" x14ac:dyDescent="0.2">
      <c r="A21" s="22" t="s">
        <v>33</v>
      </c>
      <c r="B21" s="23" t="s">
        <v>34</v>
      </c>
      <c r="C21" s="30">
        <f>FC_OTH_CP_E!C21+FC_OTH_HH_E!C21+FC_OTH_AFF_E!C21</f>
        <v>0</v>
      </c>
      <c r="D21" s="30">
        <f>FC_OTH_CP_E!D21+FC_OTH_HH_E!D21+FC_OTH_AFF_E!D21</f>
        <v>0</v>
      </c>
      <c r="E21" s="30">
        <f>FC_OTH_CP_E!E21+FC_OTH_HH_E!E21+FC_OTH_AFF_E!E21</f>
        <v>0</v>
      </c>
      <c r="F21" s="30">
        <f>FC_OTH_CP_E!F21+FC_OTH_HH_E!F21+FC_OTH_AFF_E!F21</f>
        <v>0</v>
      </c>
      <c r="G21" s="30">
        <f>FC_OTH_CP_E!G21+FC_OTH_HH_E!G21+FC_OTH_AFF_E!G21</f>
        <v>0</v>
      </c>
      <c r="H21" s="30">
        <f>FC_OTH_CP_E!H21+FC_OTH_HH_E!H21+FC_OTH_AFF_E!H21</f>
        <v>0</v>
      </c>
      <c r="I21" s="30">
        <f>FC_OTH_CP_E!I21+FC_OTH_HH_E!I21+FC_OTH_AFF_E!I21</f>
        <v>0</v>
      </c>
      <c r="J21" s="30">
        <f>FC_OTH_CP_E!J21+FC_OTH_HH_E!J21+FC_OTH_AFF_E!J21</f>
        <v>0</v>
      </c>
      <c r="K21" s="30">
        <f>FC_OTH_CP_E!K21+FC_OTH_HH_E!K21+FC_OTH_AFF_E!K21</f>
        <v>0</v>
      </c>
      <c r="L21" s="30">
        <f>FC_OTH_CP_E!L21+FC_OTH_HH_E!L21+FC_OTH_AFF_E!L21</f>
        <v>0</v>
      </c>
      <c r="M21" s="30">
        <f>FC_OTH_CP_E!M21+FC_OTH_HH_E!M21+FC_OTH_AFF_E!M21</f>
        <v>0</v>
      </c>
      <c r="N21" s="30">
        <f>FC_OTH_CP_E!N21+FC_OTH_HH_E!N21+FC_OTH_AFF_E!N21</f>
        <v>0</v>
      </c>
      <c r="O21" s="30">
        <f>FC_OTH_CP_E!O21+FC_OTH_HH_E!O21+FC_OTH_AFF_E!O21</f>
        <v>0</v>
      </c>
      <c r="P21" s="30">
        <f>FC_OTH_CP_E!P21+FC_OTH_HH_E!P21+FC_OTH_AFF_E!P21</f>
        <v>0</v>
      </c>
      <c r="Q21" s="30">
        <f>FC_OTH_CP_E!Q21+FC_OTH_HH_E!Q21+FC_OTH_AFF_E!Q21</f>
        <v>0</v>
      </c>
      <c r="R21" s="30">
        <f>FC_OTH_CP_E!R21+FC_OTH_HH_E!R21+FC_OTH_AFF_E!R21</f>
        <v>0</v>
      </c>
      <c r="S21" s="30">
        <f>FC_OTH_CP_E!S21+FC_OTH_HH_E!S21+FC_OTH_AFF_E!S21</f>
        <v>0</v>
      </c>
      <c r="T21" s="30">
        <f>FC_OTH_CP_E!T21+FC_OTH_HH_E!T21+FC_OTH_AFF_E!T21</f>
        <v>0</v>
      </c>
      <c r="U21" s="30">
        <f>FC_OTH_CP_E!U21+FC_OTH_HH_E!U21+FC_OTH_AFF_E!U21</f>
        <v>0</v>
      </c>
      <c r="V21" s="30">
        <f>FC_OTH_CP_E!V21+FC_OTH_HH_E!V21+FC_OTH_AFF_E!V21</f>
        <v>0</v>
      </c>
      <c r="W21" s="30">
        <f>FC_OTH_CP_E!W21+FC_OTH_HH_E!W21+FC_OTH_AFF_E!W21</f>
        <v>0</v>
      </c>
      <c r="X21" s="30">
        <f>FC_OTH_CP_E!X21+FC_OTH_HH_E!X21+FC_OTH_AFF_E!X21</f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" si="18">SUM(C23:C24)</f>
        <v>356.5035253654342</v>
      </c>
      <c r="D22" s="31">
        <f t="shared" ref="D22:W22" si="19">SUM(D23:D24)</f>
        <v>345.15683576956144</v>
      </c>
      <c r="E22" s="31">
        <f t="shared" si="19"/>
        <v>350.77635425623379</v>
      </c>
      <c r="F22" s="31">
        <f t="shared" si="19"/>
        <v>332.98374892519337</v>
      </c>
      <c r="G22" s="31">
        <f t="shared" si="19"/>
        <v>328.16311263972477</v>
      </c>
      <c r="H22" s="31">
        <f t="shared" si="19"/>
        <v>334.78099742046425</v>
      </c>
      <c r="I22" s="31">
        <f t="shared" si="19"/>
        <v>347.06620808254524</v>
      </c>
      <c r="J22" s="31">
        <f t="shared" si="19"/>
        <v>337.79613069647456</v>
      </c>
      <c r="K22" s="31">
        <f t="shared" si="19"/>
        <v>356.94307824591567</v>
      </c>
      <c r="L22" s="31">
        <f t="shared" si="19"/>
        <v>353.03422184006865</v>
      </c>
      <c r="M22" s="31">
        <f t="shared" si="19"/>
        <v>347.49630266552026</v>
      </c>
      <c r="N22" s="31">
        <f t="shared" si="19"/>
        <v>327.04617368873596</v>
      </c>
      <c r="O22" s="31">
        <f t="shared" si="19"/>
        <v>303.25417024935501</v>
      </c>
      <c r="P22" s="31">
        <f t="shared" si="19"/>
        <v>309.08030954428199</v>
      </c>
      <c r="Q22" s="31">
        <f t="shared" si="19"/>
        <v>283.46208082545138</v>
      </c>
      <c r="R22" s="31">
        <f t="shared" si="19"/>
        <v>278.24282029234735</v>
      </c>
      <c r="S22" s="31">
        <f t="shared" si="19"/>
        <v>283.59922613929496</v>
      </c>
      <c r="T22" s="31">
        <f t="shared" si="19"/>
        <v>278.70902837489251</v>
      </c>
      <c r="U22" s="31">
        <f t="shared" si="19"/>
        <v>293.70412725709377</v>
      </c>
      <c r="V22" s="31">
        <f t="shared" si="19"/>
        <v>274.48366294067051</v>
      </c>
      <c r="W22" s="31">
        <f t="shared" si="19"/>
        <v>257.12063628546855</v>
      </c>
      <c r="X22" s="31">
        <f t="shared" ref="X22" si="20">SUM(X23:X24)</f>
        <v>250.46182287188307</v>
      </c>
    </row>
    <row r="23" spans="1:24" ht="11.25" customHeight="1" x14ac:dyDescent="0.2">
      <c r="A23" s="22" t="s">
        <v>37</v>
      </c>
      <c r="B23" s="23" t="s">
        <v>38</v>
      </c>
      <c r="C23" s="30">
        <f>FC_OTH_CP_E!C23+FC_OTH_HH_E!C23+FC_OTH_AFF_E!C23</f>
        <v>217.84668959587273</v>
      </c>
      <c r="D23" s="30">
        <f>FC_OTH_CP_E!D23+FC_OTH_HH_E!D23+FC_OTH_AFF_E!D23</f>
        <v>222.84840928632849</v>
      </c>
      <c r="E23" s="30">
        <f>FC_OTH_CP_E!E23+FC_OTH_HH_E!E23+FC_OTH_AFF_E!E23</f>
        <v>224.78022355975918</v>
      </c>
      <c r="F23" s="30">
        <f>FC_OTH_CP_E!F23+FC_OTH_HH_E!F23+FC_OTH_AFF_E!F23</f>
        <v>227.04548581255366</v>
      </c>
      <c r="G23" s="30">
        <f>FC_OTH_CP_E!G23+FC_OTH_HH_E!G23+FC_OTH_AFF_E!G23</f>
        <v>227.1661220980223</v>
      </c>
      <c r="H23" s="30">
        <f>FC_OTH_CP_E!H23+FC_OTH_HH_E!H23+FC_OTH_AFF_E!H23</f>
        <v>233.65975924333617</v>
      </c>
      <c r="I23" s="30">
        <f>FC_OTH_CP_E!I23+FC_OTH_HH_E!I23+FC_OTH_AFF_E!I23</f>
        <v>245.98271711092011</v>
      </c>
      <c r="J23" s="30">
        <f>FC_OTH_CP_E!J23+FC_OTH_HH_E!J23+FC_OTH_AFF_E!J23</f>
        <v>236.78486672398964</v>
      </c>
      <c r="K23" s="30">
        <f>FC_OTH_CP_E!K23+FC_OTH_HH_E!K23+FC_OTH_AFF_E!K23</f>
        <v>229.36981943250211</v>
      </c>
      <c r="L23" s="30">
        <f>FC_OTH_CP_E!L23+FC_OTH_HH_E!L23+FC_OTH_AFF_E!L23</f>
        <v>230.5984522785898</v>
      </c>
      <c r="M23" s="30">
        <f>FC_OTH_CP_E!M23+FC_OTH_HH_E!M23+FC_OTH_AFF_E!M23</f>
        <v>238.75202063628552</v>
      </c>
      <c r="N23" s="30">
        <f>FC_OTH_CP_E!N23+FC_OTH_HH_E!N23+FC_OTH_AFF_E!N23</f>
        <v>225.11358555460018</v>
      </c>
      <c r="O23" s="30">
        <f>FC_OTH_CP_E!O23+FC_OTH_HH_E!O23+FC_OTH_AFF_E!O23</f>
        <v>189.47007738607044</v>
      </c>
      <c r="P23" s="30">
        <f>FC_OTH_CP_E!P23+FC_OTH_HH_E!P23+FC_OTH_AFF_E!P23</f>
        <v>190.65391229578674</v>
      </c>
      <c r="Q23" s="30">
        <f>FC_OTH_CP_E!Q23+FC_OTH_HH_E!Q23+FC_OTH_AFF_E!Q23</f>
        <v>186.82794496990539</v>
      </c>
      <c r="R23" s="30">
        <f>FC_OTH_CP_E!R23+FC_OTH_HH_E!R23+FC_OTH_AFF_E!R23</f>
        <v>186.82966466036112</v>
      </c>
      <c r="S23" s="30">
        <f>FC_OTH_CP_E!S23+FC_OTH_HH_E!S23+FC_OTH_AFF_E!S23</f>
        <v>195.58435081685298</v>
      </c>
      <c r="T23" s="30">
        <f>FC_OTH_CP_E!T23+FC_OTH_HH_E!T23+FC_OTH_AFF_E!T23</f>
        <v>197.81754084264833</v>
      </c>
      <c r="U23" s="30">
        <f>FC_OTH_CP_E!U23+FC_OTH_HH_E!U23+FC_OTH_AFF_E!U23</f>
        <v>201.41298366294069</v>
      </c>
      <c r="V23" s="30">
        <f>FC_OTH_CP_E!V23+FC_OTH_HH_E!V23+FC_OTH_AFF_E!V23</f>
        <v>199.95030094582964</v>
      </c>
      <c r="W23" s="30">
        <f>FC_OTH_CP_E!W23+FC_OTH_HH_E!W23+FC_OTH_AFF_E!W23</f>
        <v>181.85064488392084</v>
      </c>
      <c r="X23" s="30">
        <f>FC_OTH_CP_E!X23+FC_OTH_HH_E!X23+FC_OTH_AFF_E!X23</f>
        <v>181.47790197764402</v>
      </c>
    </row>
    <row r="24" spans="1:24" ht="11.25" customHeight="1" x14ac:dyDescent="0.2">
      <c r="A24" s="22" t="s">
        <v>39</v>
      </c>
      <c r="B24" s="23" t="s">
        <v>40</v>
      </c>
      <c r="C24" s="30">
        <f>FC_OTH_CP_E!C24+FC_OTH_HH_E!C24+FC_OTH_AFF_E!C24</f>
        <v>138.65683576956147</v>
      </c>
      <c r="D24" s="30">
        <f>FC_OTH_CP_E!D24+FC_OTH_HH_E!D24+FC_OTH_AFF_E!D24</f>
        <v>122.30842648323295</v>
      </c>
      <c r="E24" s="30">
        <f>FC_OTH_CP_E!E24+FC_OTH_HH_E!E24+FC_OTH_AFF_E!E24</f>
        <v>125.99613069647462</v>
      </c>
      <c r="F24" s="30">
        <f>FC_OTH_CP_E!F24+FC_OTH_HH_E!F24+FC_OTH_AFF_E!F24</f>
        <v>105.9382631126397</v>
      </c>
      <c r="G24" s="30">
        <f>FC_OTH_CP_E!G24+FC_OTH_HH_E!G24+FC_OTH_AFF_E!G24</f>
        <v>100.99699054170249</v>
      </c>
      <c r="H24" s="30">
        <f>FC_OTH_CP_E!H24+FC_OTH_HH_E!H24+FC_OTH_AFF_E!H24</f>
        <v>101.12123817712811</v>
      </c>
      <c r="I24" s="30">
        <f>FC_OTH_CP_E!I24+FC_OTH_HH_E!I24+FC_OTH_AFF_E!I24</f>
        <v>101.08349097162512</v>
      </c>
      <c r="J24" s="30">
        <f>FC_OTH_CP_E!J24+FC_OTH_HH_E!J24+FC_OTH_AFF_E!J24</f>
        <v>101.01126397248493</v>
      </c>
      <c r="K24" s="30">
        <f>FC_OTH_CP_E!K24+FC_OTH_HH_E!K24+FC_OTH_AFF_E!K24</f>
        <v>127.57325881341356</v>
      </c>
      <c r="L24" s="30">
        <f>FC_OTH_CP_E!L24+FC_OTH_HH_E!L24+FC_OTH_AFF_E!L24</f>
        <v>122.43576956147885</v>
      </c>
      <c r="M24" s="30">
        <f>FC_OTH_CP_E!M24+FC_OTH_HH_E!M24+FC_OTH_AFF_E!M24</f>
        <v>108.74428202923474</v>
      </c>
      <c r="N24" s="30">
        <f>FC_OTH_CP_E!N24+FC_OTH_HH_E!N24+FC_OTH_AFF_E!N24</f>
        <v>101.93258813413581</v>
      </c>
      <c r="O24" s="30">
        <f>FC_OTH_CP_E!O24+FC_OTH_HH_E!O24+FC_OTH_AFF_E!O24</f>
        <v>113.78409286328458</v>
      </c>
      <c r="P24" s="30">
        <f>FC_OTH_CP_E!P24+FC_OTH_HH_E!P24+FC_OTH_AFF_E!P24</f>
        <v>118.42639724849525</v>
      </c>
      <c r="Q24" s="30">
        <f>FC_OTH_CP_E!Q24+FC_OTH_HH_E!Q24+FC_OTH_AFF_E!Q24</f>
        <v>96.634135855546006</v>
      </c>
      <c r="R24" s="30">
        <f>FC_OTH_CP_E!R24+FC_OTH_HH_E!R24+FC_OTH_AFF_E!R24</f>
        <v>91.413155631986243</v>
      </c>
      <c r="S24" s="30">
        <f>FC_OTH_CP_E!S24+FC_OTH_HH_E!S24+FC_OTH_AFF_E!S24</f>
        <v>88.014875322441966</v>
      </c>
      <c r="T24" s="30">
        <f>FC_OTH_CP_E!T24+FC_OTH_HH_E!T24+FC_OTH_AFF_E!T24</f>
        <v>80.891487532244199</v>
      </c>
      <c r="U24" s="30">
        <f>FC_OTH_CP_E!U24+FC_OTH_HH_E!U24+FC_OTH_AFF_E!U24</f>
        <v>92.29114359415307</v>
      </c>
      <c r="V24" s="30">
        <f>FC_OTH_CP_E!V24+FC_OTH_HH_E!V24+FC_OTH_AFF_E!V24</f>
        <v>74.533361994840888</v>
      </c>
      <c r="W24" s="30">
        <f>FC_OTH_CP_E!W24+FC_OTH_HH_E!W24+FC_OTH_AFF_E!W24</f>
        <v>75.269991401547728</v>
      </c>
      <c r="X24" s="30">
        <f>FC_OTH_CP_E!X24+FC_OTH_HH_E!X24+FC_OTH_AFF_E!X24</f>
        <v>68.983920894239048</v>
      </c>
    </row>
    <row r="25" spans="1:24" ht="11.25" customHeight="1" x14ac:dyDescent="0.2">
      <c r="A25" s="24" t="s">
        <v>41</v>
      </c>
      <c r="B25" s="25" t="s">
        <v>42</v>
      </c>
      <c r="C25" s="31">
        <f>FC_OTH_CP_E!C25+FC_OTH_HH_E!C25+FC_OTH_AFF_E!C25</f>
        <v>0</v>
      </c>
      <c r="D25" s="31">
        <f>FC_OTH_CP_E!D25+FC_OTH_HH_E!D25+FC_OTH_AFF_E!D25</f>
        <v>0</v>
      </c>
      <c r="E25" s="31">
        <f>FC_OTH_CP_E!E25+FC_OTH_HH_E!E25+FC_OTH_AFF_E!E25</f>
        <v>0</v>
      </c>
      <c r="F25" s="31">
        <f>FC_OTH_CP_E!F25+FC_OTH_HH_E!F25+FC_OTH_AFF_E!F25</f>
        <v>0</v>
      </c>
      <c r="G25" s="31">
        <f>FC_OTH_CP_E!G25+FC_OTH_HH_E!G25+FC_OTH_AFF_E!G25</f>
        <v>0</v>
      </c>
      <c r="H25" s="31">
        <f>FC_OTH_CP_E!H25+FC_OTH_HH_E!H25+FC_OTH_AFF_E!H25</f>
        <v>0</v>
      </c>
      <c r="I25" s="31">
        <f>FC_OTH_CP_E!I25+FC_OTH_HH_E!I25+FC_OTH_AFF_E!I25</f>
        <v>0</v>
      </c>
      <c r="J25" s="31">
        <f>FC_OTH_CP_E!J25+FC_OTH_HH_E!J25+FC_OTH_AFF_E!J25</f>
        <v>0</v>
      </c>
      <c r="K25" s="31">
        <f>FC_OTH_CP_E!K25+FC_OTH_HH_E!K25+FC_OTH_AFF_E!K25</f>
        <v>0</v>
      </c>
      <c r="L25" s="31">
        <f>FC_OTH_CP_E!L25+FC_OTH_HH_E!L25+FC_OTH_AFF_E!L25</f>
        <v>0</v>
      </c>
      <c r="M25" s="31">
        <f>FC_OTH_CP_E!M25+FC_OTH_HH_E!M25+FC_OTH_AFF_E!M25</f>
        <v>0</v>
      </c>
      <c r="N25" s="31">
        <f>FC_OTH_CP_E!N25+FC_OTH_HH_E!N25+FC_OTH_AFF_E!N25</f>
        <v>0</v>
      </c>
      <c r="O25" s="31">
        <f>FC_OTH_CP_E!O25+FC_OTH_HH_E!O25+FC_OTH_AFF_E!O25</f>
        <v>0</v>
      </c>
      <c r="P25" s="31">
        <f>FC_OTH_CP_E!P25+FC_OTH_HH_E!P25+FC_OTH_AFF_E!P25</f>
        <v>0</v>
      </c>
      <c r="Q25" s="31">
        <f>FC_OTH_CP_E!Q25+FC_OTH_HH_E!Q25+FC_OTH_AFF_E!Q25</f>
        <v>0</v>
      </c>
      <c r="R25" s="31">
        <f>FC_OTH_CP_E!R25+FC_OTH_HH_E!R25+FC_OTH_AFF_E!R25</f>
        <v>0</v>
      </c>
      <c r="S25" s="31">
        <f>FC_OTH_CP_E!S25+FC_OTH_HH_E!S25+FC_OTH_AFF_E!S25</f>
        <v>0</v>
      </c>
      <c r="T25" s="31">
        <f>FC_OTH_CP_E!T25+FC_OTH_HH_E!T25+FC_OTH_AFF_E!T25</f>
        <v>0</v>
      </c>
      <c r="U25" s="31">
        <f>FC_OTH_CP_E!U25+FC_OTH_HH_E!U25+FC_OTH_AFF_E!U25</f>
        <v>0</v>
      </c>
      <c r="V25" s="31">
        <f>FC_OTH_CP_E!V25+FC_OTH_HH_E!V25+FC_OTH_AFF_E!V25</f>
        <v>0</v>
      </c>
      <c r="W25" s="31">
        <f>FC_OTH_CP_E!W25+FC_OTH_HH_E!W25+FC_OTH_AFF_E!W25</f>
        <v>0</v>
      </c>
      <c r="X25" s="31">
        <f>FC_OTH_CP_E!X25+FC_OTH_HH_E!X25+FC_OTH_AFF_E!X25</f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21">SUM(C27,C33)</f>
        <v>96035.428431014167</v>
      </c>
      <c r="D26" s="31">
        <f t="shared" ref="D26:W26" si="22">SUM(D27,D33)</f>
        <v>102636.73555657276</v>
      </c>
      <c r="E26" s="31">
        <f t="shared" si="22"/>
        <v>96117.868103349494</v>
      </c>
      <c r="F26" s="31">
        <f t="shared" si="22"/>
        <v>98272.683344032819</v>
      </c>
      <c r="G26" s="31">
        <f t="shared" si="22"/>
        <v>95402.137988234506</v>
      </c>
      <c r="H26" s="31">
        <f t="shared" si="22"/>
        <v>94853.350177504719</v>
      </c>
      <c r="I26" s="31">
        <f t="shared" si="22"/>
        <v>90011.095120482045</v>
      </c>
      <c r="J26" s="31">
        <f t="shared" si="22"/>
        <v>74701.772578683871</v>
      </c>
      <c r="K26" s="31">
        <f t="shared" si="22"/>
        <v>82494.552794496994</v>
      </c>
      <c r="L26" s="31">
        <f t="shared" si="22"/>
        <v>76251.569475494383</v>
      </c>
      <c r="M26" s="31">
        <f t="shared" si="22"/>
        <v>75164.905503009431</v>
      </c>
      <c r="N26" s="31">
        <f t="shared" si="22"/>
        <v>68066.350472914884</v>
      </c>
      <c r="O26" s="31">
        <f t="shared" si="22"/>
        <v>66921.119002579508</v>
      </c>
      <c r="P26" s="31">
        <f t="shared" si="22"/>
        <v>67897.87644024074</v>
      </c>
      <c r="Q26" s="31">
        <f t="shared" si="22"/>
        <v>61191.613241616498</v>
      </c>
      <c r="R26" s="31">
        <f t="shared" si="22"/>
        <v>62427.700601891658</v>
      </c>
      <c r="S26" s="31">
        <f t="shared" si="22"/>
        <v>60845.99948409287</v>
      </c>
      <c r="T26" s="31">
        <f t="shared" si="22"/>
        <v>60564.635710232156</v>
      </c>
      <c r="U26" s="31">
        <f t="shared" si="22"/>
        <v>57553.039982803086</v>
      </c>
      <c r="V26" s="31">
        <f t="shared" si="22"/>
        <v>58017.619604471198</v>
      </c>
      <c r="W26" s="31">
        <f t="shared" si="22"/>
        <v>58874.008942390363</v>
      </c>
      <c r="X26" s="31">
        <f t="shared" ref="X26" si="23">SUM(X27,X33)</f>
        <v>54546.23052450559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" si="24">SUM(C28:C32)</f>
        <v>0</v>
      </c>
      <c r="D27" s="42">
        <f t="shared" ref="D27:W27" si="25">SUM(D28:D32)</f>
        <v>0</v>
      </c>
      <c r="E27" s="42">
        <f t="shared" si="25"/>
        <v>0</v>
      </c>
      <c r="F27" s="42">
        <f t="shared" si="25"/>
        <v>0</v>
      </c>
      <c r="G27" s="42">
        <f t="shared" si="25"/>
        <v>0</v>
      </c>
      <c r="H27" s="42">
        <f t="shared" si="25"/>
        <v>0</v>
      </c>
      <c r="I27" s="42">
        <f t="shared" si="25"/>
        <v>0</v>
      </c>
      <c r="J27" s="42">
        <f t="shared" si="25"/>
        <v>0</v>
      </c>
      <c r="K27" s="42">
        <f t="shared" si="25"/>
        <v>0</v>
      </c>
      <c r="L27" s="42">
        <f t="shared" si="25"/>
        <v>0</v>
      </c>
      <c r="M27" s="42">
        <f t="shared" si="25"/>
        <v>0</v>
      </c>
      <c r="N27" s="42">
        <f t="shared" si="25"/>
        <v>0</v>
      </c>
      <c r="O27" s="42">
        <f t="shared" si="25"/>
        <v>0</v>
      </c>
      <c r="P27" s="42">
        <f t="shared" si="25"/>
        <v>0</v>
      </c>
      <c r="Q27" s="42">
        <f t="shared" si="25"/>
        <v>0</v>
      </c>
      <c r="R27" s="42">
        <f t="shared" si="25"/>
        <v>0</v>
      </c>
      <c r="S27" s="42">
        <f t="shared" si="25"/>
        <v>0</v>
      </c>
      <c r="T27" s="42">
        <f t="shared" si="25"/>
        <v>0</v>
      </c>
      <c r="U27" s="42">
        <f t="shared" si="25"/>
        <v>0</v>
      </c>
      <c r="V27" s="42">
        <f t="shared" si="25"/>
        <v>0</v>
      </c>
      <c r="W27" s="42">
        <f t="shared" si="25"/>
        <v>0</v>
      </c>
      <c r="X27" s="42">
        <f t="shared" ref="X27" si="26">SUM(X28:X32)</f>
        <v>0</v>
      </c>
    </row>
    <row r="28" spans="1:24" ht="11.25" customHeight="1" x14ac:dyDescent="0.2">
      <c r="A28" s="39" t="s">
        <v>45</v>
      </c>
      <c r="B28" s="23" t="s">
        <v>46</v>
      </c>
      <c r="C28" s="30">
        <f>FC_OTH_CP_E!C28+FC_OTH_HH_E!C28+FC_OTH_AFF_E!C28</f>
        <v>0</v>
      </c>
      <c r="D28" s="30">
        <f>FC_OTH_CP_E!D28+FC_OTH_HH_E!D28+FC_OTH_AFF_E!D28</f>
        <v>0</v>
      </c>
      <c r="E28" s="30">
        <f>FC_OTH_CP_E!E28+FC_OTH_HH_E!E28+FC_OTH_AFF_E!E28</f>
        <v>0</v>
      </c>
      <c r="F28" s="30">
        <f>FC_OTH_CP_E!F28+FC_OTH_HH_E!F28+FC_OTH_AFF_E!F28</f>
        <v>0</v>
      </c>
      <c r="G28" s="30">
        <f>FC_OTH_CP_E!G28+FC_OTH_HH_E!G28+FC_OTH_AFF_E!G28</f>
        <v>0</v>
      </c>
      <c r="H28" s="30">
        <f>FC_OTH_CP_E!H28+FC_OTH_HH_E!H28+FC_OTH_AFF_E!H28</f>
        <v>0</v>
      </c>
      <c r="I28" s="30">
        <f>FC_OTH_CP_E!I28+FC_OTH_HH_E!I28+FC_OTH_AFF_E!I28</f>
        <v>0</v>
      </c>
      <c r="J28" s="30">
        <f>FC_OTH_CP_E!J28+FC_OTH_HH_E!J28+FC_OTH_AFF_E!J28</f>
        <v>0</v>
      </c>
      <c r="K28" s="30">
        <f>FC_OTH_CP_E!K28+FC_OTH_HH_E!K28+FC_OTH_AFF_E!K28</f>
        <v>0</v>
      </c>
      <c r="L28" s="30">
        <f>FC_OTH_CP_E!L28+FC_OTH_HH_E!L28+FC_OTH_AFF_E!L28</f>
        <v>0</v>
      </c>
      <c r="M28" s="30">
        <f>FC_OTH_CP_E!M28+FC_OTH_HH_E!M28+FC_OTH_AFF_E!M28</f>
        <v>0</v>
      </c>
      <c r="N28" s="30">
        <f>FC_OTH_CP_E!N28+FC_OTH_HH_E!N28+FC_OTH_AFF_E!N28</f>
        <v>0</v>
      </c>
      <c r="O28" s="30">
        <f>FC_OTH_CP_E!O28+FC_OTH_HH_E!O28+FC_OTH_AFF_E!O28</f>
        <v>0</v>
      </c>
      <c r="P28" s="30">
        <f>FC_OTH_CP_E!P28+FC_OTH_HH_E!P28+FC_OTH_AFF_E!P28</f>
        <v>0</v>
      </c>
      <c r="Q28" s="30">
        <f>FC_OTH_CP_E!Q28+FC_OTH_HH_E!Q28+FC_OTH_AFF_E!Q28</f>
        <v>0</v>
      </c>
      <c r="R28" s="30">
        <f>FC_OTH_CP_E!R28+FC_OTH_HH_E!R28+FC_OTH_AFF_E!R28</f>
        <v>0</v>
      </c>
      <c r="S28" s="30">
        <f>FC_OTH_CP_E!S28+FC_OTH_HH_E!S28+FC_OTH_AFF_E!S28</f>
        <v>0</v>
      </c>
      <c r="T28" s="30">
        <f>FC_OTH_CP_E!T28+FC_OTH_HH_E!T28+FC_OTH_AFF_E!T28</f>
        <v>0</v>
      </c>
      <c r="U28" s="30">
        <f>FC_OTH_CP_E!U28+FC_OTH_HH_E!U28+FC_OTH_AFF_E!U28</f>
        <v>0</v>
      </c>
      <c r="V28" s="30">
        <f>FC_OTH_CP_E!V28+FC_OTH_HH_E!V28+FC_OTH_AFF_E!V28</f>
        <v>0</v>
      </c>
      <c r="W28" s="30">
        <f>FC_OTH_CP_E!W28+FC_OTH_HH_E!W28+FC_OTH_AFF_E!W28</f>
        <v>0</v>
      </c>
      <c r="X28" s="30">
        <f>FC_OTH_CP_E!X28+FC_OTH_HH_E!X28+FC_OTH_AFF_E!X28</f>
        <v>0</v>
      </c>
    </row>
    <row r="29" spans="1:24" ht="11.25" customHeight="1" x14ac:dyDescent="0.2">
      <c r="A29" s="39" t="s">
        <v>47</v>
      </c>
      <c r="B29" s="23" t="s">
        <v>48</v>
      </c>
      <c r="C29" s="30">
        <f>FC_OTH_CP_E!C29+FC_OTH_HH_E!C29+FC_OTH_AFF_E!C29</f>
        <v>0</v>
      </c>
      <c r="D29" s="30">
        <f>FC_OTH_CP_E!D29+FC_OTH_HH_E!D29+FC_OTH_AFF_E!D29</f>
        <v>0</v>
      </c>
      <c r="E29" s="30">
        <f>FC_OTH_CP_E!E29+FC_OTH_HH_E!E29+FC_OTH_AFF_E!E29</f>
        <v>0</v>
      </c>
      <c r="F29" s="30">
        <f>FC_OTH_CP_E!F29+FC_OTH_HH_E!F29+FC_OTH_AFF_E!F29</f>
        <v>0</v>
      </c>
      <c r="G29" s="30">
        <f>FC_OTH_CP_E!G29+FC_OTH_HH_E!G29+FC_OTH_AFF_E!G29</f>
        <v>0</v>
      </c>
      <c r="H29" s="30">
        <f>FC_OTH_CP_E!H29+FC_OTH_HH_E!H29+FC_OTH_AFF_E!H29</f>
        <v>0</v>
      </c>
      <c r="I29" s="30">
        <f>FC_OTH_CP_E!I29+FC_OTH_HH_E!I29+FC_OTH_AFF_E!I29</f>
        <v>0</v>
      </c>
      <c r="J29" s="30">
        <f>FC_OTH_CP_E!J29+FC_OTH_HH_E!J29+FC_OTH_AFF_E!J29</f>
        <v>0</v>
      </c>
      <c r="K29" s="30">
        <f>FC_OTH_CP_E!K29+FC_OTH_HH_E!K29+FC_OTH_AFF_E!K29</f>
        <v>0</v>
      </c>
      <c r="L29" s="30">
        <f>FC_OTH_CP_E!L29+FC_OTH_HH_E!L29+FC_OTH_AFF_E!L29</f>
        <v>0</v>
      </c>
      <c r="M29" s="30">
        <f>FC_OTH_CP_E!M29+FC_OTH_HH_E!M29+FC_OTH_AFF_E!M29</f>
        <v>0</v>
      </c>
      <c r="N29" s="30">
        <f>FC_OTH_CP_E!N29+FC_OTH_HH_E!N29+FC_OTH_AFF_E!N29</f>
        <v>0</v>
      </c>
      <c r="O29" s="30">
        <f>FC_OTH_CP_E!O29+FC_OTH_HH_E!O29+FC_OTH_AFF_E!O29</f>
        <v>0</v>
      </c>
      <c r="P29" s="30">
        <f>FC_OTH_CP_E!P29+FC_OTH_HH_E!P29+FC_OTH_AFF_E!P29</f>
        <v>0</v>
      </c>
      <c r="Q29" s="30">
        <f>FC_OTH_CP_E!Q29+FC_OTH_HH_E!Q29+FC_OTH_AFF_E!Q29</f>
        <v>0</v>
      </c>
      <c r="R29" s="30">
        <f>FC_OTH_CP_E!R29+FC_OTH_HH_E!R29+FC_OTH_AFF_E!R29</f>
        <v>0</v>
      </c>
      <c r="S29" s="30">
        <f>FC_OTH_CP_E!S29+FC_OTH_HH_E!S29+FC_OTH_AFF_E!S29</f>
        <v>0</v>
      </c>
      <c r="T29" s="30">
        <f>FC_OTH_CP_E!T29+FC_OTH_HH_E!T29+FC_OTH_AFF_E!T29</f>
        <v>0</v>
      </c>
      <c r="U29" s="30">
        <f>FC_OTH_CP_E!U29+FC_OTH_HH_E!U29+FC_OTH_AFF_E!U29</f>
        <v>0</v>
      </c>
      <c r="V29" s="30">
        <f>FC_OTH_CP_E!V29+FC_OTH_HH_E!V29+FC_OTH_AFF_E!V29</f>
        <v>0</v>
      </c>
      <c r="W29" s="30">
        <f>FC_OTH_CP_E!W29+FC_OTH_HH_E!W29+FC_OTH_AFF_E!W29</f>
        <v>0</v>
      </c>
      <c r="X29" s="30">
        <f>FC_OTH_CP_E!X29+FC_OTH_HH_E!X29+FC_OTH_AFF_E!X29</f>
        <v>0</v>
      </c>
    </row>
    <row r="30" spans="1:24" ht="11.25" customHeight="1" x14ac:dyDescent="0.2">
      <c r="A30" s="39" t="s">
        <v>49</v>
      </c>
      <c r="B30" s="23" t="s">
        <v>50</v>
      </c>
      <c r="C30" s="30">
        <f>FC_OTH_CP_E!C30+FC_OTH_HH_E!C30+FC_OTH_AFF_E!C30</f>
        <v>0</v>
      </c>
      <c r="D30" s="30">
        <f>FC_OTH_CP_E!D30+FC_OTH_HH_E!D30+FC_OTH_AFF_E!D30</f>
        <v>0</v>
      </c>
      <c r="E30" s="30">
        <f>FC_OTH_CP_E!E30+FC_OTH_HH_E!E30+FC_OTH_AFF_E!E30</f>
        <v>0</v>
      </c>
      <c r="F30" s="30">
        <f>FC_OTH_CP_E!F30+FC_OTH_HH_E!F30+FC_OTH_AFF_E!F30</f>
        <v>0</v>
      </c>
      <c r="G30" s="30">
        <f>FC_OTH_CP_E!G30+FC_OTH_HH_E!G30+FC_OTH_AFF_E!G30</f>
        <v>0</v>
      </c>
      <c r="H30" s="30">
        <f>FC_OTH_CP_E!H30+FC_OTH_HH_E!H30+FC_OTH_AFF_E!H30</f>
        <v>0</v>
      </c>
      <c r="I30" s="30">
        <f>FC_OTH_CP_E!I30+FC_OTH_HH_E!I30+FC_OTH_AFF_E!I30</f>
        <v>0</v>
      </c>
      <c r="J30" s="30">
        <f>FC_OTH_CP_E!J30+FC_OTH_HH_E!J30+FC_OTH_AFF_E!J30</f>
        <v>0</v>
      </c>
      <c r="K30" s="30">
        <f>FC_OTH_CP_E!K30+FC_OTH_HH_E!K30+FC_OTH_AFF_E!K30</f>
        <v>0</v>
      </c>
      <c r="L30" s="30">
        <f>FC_OTH_CP_E!L30+FC_OTH_HH_E!L30+FC_OTH_AFF_E!L30</f>
        <v>0</v>
      </c>
      <c r="M30" s="30">
        <f>FC_OTH_CP_E!M30+FC_OTH_HH_E!M30+FC_OTH_AFF_E!M30</f>
        <v>0</v>
      </c>
      <c r="N30" s="30">
        <f>FC_OTH_CP_E!N30+FC_OTH_HH_E!N30+FC_OTH_AFF_E!N30</f>
        <v>0</v>
      </c>
      <c r="O30" s="30">
        <f>FC_OTH_CP_E!O30+FC_OTH_HH_E!O30+FC_OTH_AFF_E!O30</f>
        <v>0</v>
      </c>
      <c r="P30" s="30">
        <f>FC_OTH_CP_E!P30+FC_OTH_HH_E!P30+FC_OTH_AFF_E!P30</f>
        <v>0</v>
      </c>
      <c r="Q30" s="30">
        <f>FC_OTH_CP_E!Q30+FC_OTH_HH_E!Q30+FC_OTH_AFF_E!Q30</f>
        <v>0</v>
      </c>
      <c r="R30" s="30">
        <f>FC_OTH_CP_E!R30+FC_OTH_HH_E!R30+FC_OTH_AFF_E!R30</f>
        <v>0</v>
      </c>
      <c r="S30" s="30">
        <f>FC_OTH_CP_E!S30+FC_OTH_HH_E!S30+FC_OTH_AFF_E!S30</f>
        <v>0</v>
      </c>
      <c r="T30" s="30">
        <f>FC_OTH_CP_E!T30+FC_OTH_HH_E!T30+FC_OTH_AFF_E!T30</f>
        <v>0</v>
      </c>
      <c r="U30" s="30">
        <f>FC_OTH_CP_E!U30+FC_OTH_HH_E!U30+FC_OTH_AFF_E!U30</f>
        <v>0</v>
      </c>
      <c r="V30" s="30">
        <f>FC_OTH_CP_E!V30+FC_OTH_HH_E!V30+FC_OTH_AFF_E!V30</f>
        <v>0</v>
      </c>
      <c r="W30" s="30">
        <f>FC_OTH_CP_E!W30+FC_OTH_HH_E!W30+FC_OTH_AFF_E!W30</f>
        <v>0</v>
      </c>
      <c r="X30" s="30">
        <f>FC_OTH_CP_E!X30+FC_OTH_HH_E!X30+FC_OTH_AFF_E!X30</f>
        <v>0</v>
      </c>
    </row>
    <row r="31" spans="1:24" ht="11.25" customHeight="1" x14ac:dyDescent="0.2">
      <c r="A31" s="39" t="s">
        <v>51</v>
      </c>
      <c r="B31" s="23" t="s">
        <v>52</v>
      </c>
      <c r="C31" s="30">
        <f>FC_OTH_CP_E!C31+FC_OTH_HH_E!C31+FC_OTH_AFF_E!C31</f>
        <v>0</v>
      </c>
      <c r="D31" s="30">
        <f>FC_OTH_CP_E!D31+FC_OTH_HH_E!D31+FC_OTH_AFF_E!D31</f>
        <v>0</v>
      </c>
      <c r="E31" s="30">
        <f>FC_OTH_CP_E!E31+FC_OTH_HH_E!E31+FC_OTH_AFF_E!E31</f>
        <v>0</v>
      </c>
      <c r="F31" s="30">
        <f>FC_OTH_CP_E!F31+FC_OTH_HH_E!F31+FC_OTH_AFF_E!F31</f>
        <v>0</v>
      </c>
      <c r="G31" s="30">
        <f>FC_OTH_CP_E!G31+FC_OTH_HH_E!G31+FC_OTH_AFF_E!G31</f>
        <v>0</v>
      </c>
      <c r="H31" s="30">
        <f>FC_OTH_CP_E!H31+FC_OTH_HH_E!H31+FC_OTH_AFF_E!H31</f>
        <v>0</v>
      </c>
      <c r="I31" s="30">
        <f>FC_OTH_CP_E!I31+FC_OTH_HH_E!I31+FC_OTH_AFF_E!I31</f>
        <v>0</v>
      </c>
      <c r="J31" s="30">
        <f>FC_OTH_CP_E!J31+FC_OTH_HH_E!J31+FC_OTH_AFF_E!J31</f>
        <v>0</v>
      </c>
      <c r="K31" s="30">
        <f>FC_OTH_CP_E!K31+FC_OTH_HH_E!K31+FC_OTH_AFF_E!K31</f>
        <v>0</v>
      </c>
      <c r="L31" s="30">
        <f>FC_OTH_CP_E!L31+FC_OTH_HH_E!L31+FC_OTH_AFF_E!L31</f>
        <v>0</v>
      </c>
      <c r="M31" s="30">
        <f>FC_OTH_CP_E!M31+FC_OTH_HH_E!M31+FC_OTH_AFF_E!M31</f>
        <v>0</v>
      </c>
      <c r="N31" s="30">
        <f>FC_OTH_CP_E!N31+FC_OTH_HH_E!N31+FC_OTH_AFF_E!N31</f>
        <v>0</v>
      </c>
      <c r="O31" s="30">
        <f>FC_OTH_CP_E!O31+FC_OTH_HH_E!O31+FC_OTH_AFF_E!O31</f>
        <v>0</v>
      </c>
      <c r="P31" s="30">
        <f>FC_OTH_CP_E!P31+FC_OTH_HH_E!P31+FC_OTH_AFF_E!P31</f>
        <v>0</v>
      </c>
      <c r="Q31" s="30">
        <f>FC_OTH_CP_E!Q31+FC_OTH_HH_E!Q31+FC_OTH_AFF_E!Q31</f>
        <v>0</v>
      </c>
      <c r="R31" s="30">
        <f>FC_OTH_CP_E!R31+FC_OTH_HH_E!R31+FC_OTH_AFF_E!R31</f>
        <v>0</v>
      </c>
      <c r="S31" s="30">
        <f>FC_OTH_CP_E!S31+FC_OTH_HH_E!S31+FC_OTH_AFF_E!S31</f>
        <v>0</v>
      </c>
      <c r="T31" s="30">
        <f>FC_OTH_CP_E!T31+FC_OTH_HH_E!T31+FC_OTH_AFF_E!T31</f>
        <v>0</v>
      </c>
      <c r="U31" s="30">
        <f>FC_OTH_CP_E!U31+FC_OTH_HH_E!U31+FC_OTH_AFF_E!U31</f>
        <v>0</v>
      </c>
      <c r="V31" s="30">
        <f>FC_OTH_CP_E!V31+FC_OTH_HH_E!V31+FC_OTH_AFF_E!V31</f>
        <v>0</v>
      </c>
      <c r="W31" s="30">
        <f>FC_OTH_CP_E!W31+FC_OTH_HH_E!W31+FC_OTH_AFF_E!W31</f>
        <v>0</v>
      </c>
      <c r="X31" s="30">
        <f>FC_OTH_CP_E!X31+FC_OTH_HH_E!X31+FC_OTH_AFF_E!X31</f>
        <v>0</v>
      </c>
    </row>
    <row r="32" spans="1:24" ht="11.25" customHeight="1" x14ac:dyDescent="0.2">
      <c r="A32" s="39" t="s">
        <v>53</v>
      </c>
      <c r="B32" s="23" t="s">
        <v>54</v>
      </c>
      <c r="C32" s="30">
        <f>FC_OTH_CP_E!C32+FC_OTH_HH_E!C32+FC_OTH_AFF_E!C32</f>
        <v>0</v>
      </c>
      <c r="D32" s="30">
        <f>FC_OTH_CP_E!D32+FC_OTH_HH_E!D32+FC_OTH_AFF_E!D32</f>
        <v>0</v>
      </c>
      <c r="E32" s="30">
        <f>FC_OTH_CP_E!E32+FC_OTH_HH_E!E32+FC_OTH_AFF_E!E32</f>
        <v>0</v>
      </c>
      <c r="F32" s="30">
        <f>FC_OTH_CP_E!F32+FC_OTH_HH_E!F32+FC_OTH_AFF_E!F32</f>
        <v>0</v>
      </c>
      <c r="G32" s="30">
        <f>FC_OTH_CP_E!G32+FC_OTH_HH_E!G32+FC_OTH_AFF_E!G32</f>
        <v>0</v>
      </c>
      <c r="H32" s="30">
        <f>FC_OTH_CP_E!H32+FC_OTH_HH_E!H32+FC_OTH_AFF_E!H32</f>
        <v>0</v>
      </c>
      <c r="I32" s="30">
        <f>FC_OTH_CP_E!I32+FC_OTH_HH_E!I32+FC_OTH_AFF_E!I32</f>
        <v>0</v>
      </c>
      <c r="J32" s="30">
        <f>FC_OTH_CP_E!J32+FC_OTH_HH_E!J32+FC_OTH_AFF_E!J32</f>
        <v>0</v>
      </c>
      <c r="K32" s="30">
        <f>FC_OTH_CP_E!K32+FC_OTH_HH_E!K32+FC_OTH_AFF_E!K32</f>
        <v>0</v>
      </c>
      <c r="L32" s="30">
        <f>FC_OTH_CP_E!L32+FC_OTH_HH_E!L32+FC_OTH_AFF_E!L32</f>
        <v>0</v>
      </c>
      <c r="M32" s="30">
        <f>FC_OTH_CP_E!M32+FC_OTH_HH_E!M32+FC_OTH_AFF_E!M32</f>
        <v>0</v>
      </c>
      <c r="N32" s="30">
        <f>FC_OTH_CP_E!N32+FC_OTH_HH_E!N32+FC_OTH_AFF_E!N32</f>
        <v>0</v>
      </c>
      <c r="O32" s="30">
        <f>FC_OTH_CP_E!O32+FC_OTH_HH_E!O32+FC_OTH_AFF_E!O32</f>
        <v>0</v>
      </c>
      <c r="P32" s="30">
        <f>FC_OTH_CP_E!P32+FC_OTH_HH_E!P32+FC_OTH_AFF_E!P32</f>
        <v>0</v>
      </c>
      <c r="Q32" s="30">
        <f>FC_OTH_CP_E!Q32+FC_OTH_HH_E!Q32+FC_OTH_AFF_E!Q32</f>
        <v>0</v>
      </c>
      <c r="R32" s="30">
        <f>FC_OTH_CP_E!R32+FC_OTH_HH_E!R32+FC_OTH_AFF_E!R32</f>
        <v>0</v>
      </c>
      <c r="S32" s="30">
        <f>FC_OTH_CP_E!S32+FC_OTH_HH_E!S32+FC_OTH_AFF_E!S32</f>
        <v>0</v>
      </c>
      <c r="T32" s="30">
        <f>FC_OTH_CP_E!T32+FC_OTH_HH_E!T32+FC_OTH_AFF_E!T32</f>
        <v>0</v>
      </c>
      <c r="U32" s="30">
        <f>FC_OTH_CP_E!U32+FC_OTH_HH_E!U32+FC_OTH_AFF_E!U32</f>
        <v>0</v>
      </c>
      <c r="V32" s="30">
        <f>FC_OTH_CP_E!V32+FC_OTH_HH_E!V32+FC_OTH_AFF_E!V32</f>
        <v>0</v>
      </c>
      <c r="W32" s="30">
        <f>FC_OTH_CP_E!W32+FC_OTH_HH_E!W32+FC_OTH_AFF_E!W32</f>
        <v>0</v>
      </c>
      <c r="X32" s="30">
        <f>FC_OTH_CP_E!X32+FC_OTH_HH_E!X32+FC_OTH_AFF_E!X32</f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" si="27">SUM(C34:C50)</f>
        <v>96035.428431014167</v>
      </c>
      <c r="D33" s="42">
        <f t="shared" ref="D33:W33" si="28">SUM(D34:D50)</f>
        <v>102636.73555657276</v>
      </c>
      <c r="E33" s="42">
        <f t="shared" si="28"/>
        <v>96117.868103349494</v>
      </c>
      <c r="F33" s="42">
        <f t="shared" si="28"/>
        <v>98272.683344032819</v>
      </c>
      <c r="G33" s="42">
        <f t="shared" si="28"/>
        <v>95402.137988234506</v>
      </c>
      <c r="H33" s="42">
        <f t="shared" si="28"/>
        <v>94853.350177504719</v>
      </c>
      <c r="I33" s="42">
        <f t="shared" si="28"/>
        <v>90011.095120482045</v>
      </c>
      <c r="J33" s="42">
        <f t="shared" si="28"/>
        <v>74701.772578683871</v>
      </c>
      <c r="K33" s="42">
        <f t="shared" si="28"/>
        <v>82494.552794496994</v>
      </c>
      <c r="L33" s="42">
        <f t="shared" si="28"/>
        <v>76251.569475494383</v>
      </c>
      <c r="M33" s="42">
        <f t="shared" si="28"/>
        <v>75164.905503009431</v>
      </c>
      <c r="N33" s="42">
        <f t="shared" si="28"/>
        <v>68066.350472914884</v>
      </c>
      <c r="O33" s="42">
        <f t="shared" si="28"/>
        <v>66921.119002579508</v>
      </c>
      <c r="P33" s="42">
        <f t="shared" si="28"/>
        <v>67897.87644024074</v>
      </c>
      <c r="Q33" s="42">
        <f t="shared" si="28"/>
        <v>61191.613241616498</v>
      </c>
      <c r="R33" s="42">
        <f t="shared" si="28"/>
        <v>62427.700601891658</v>
      </c>
      <c r="S33" s="42">
        <f t="shared" si="28"/>
        <v>60845.99948409287</v>
      </c>
      <c r="T33" s="42">
        <f t="shared" si="28"/>
        <v>60564.635710232156</v>
      </c>
      <c r="U33" s="42">
        <f t="shared" si="28"/>
        <v>57553.039982803086</v>
      </c>
      <c r="V33" s="42">
        <f t="shared" si="28"/>
        <v>58017.619604471198</v>
      </c>
      <c r="W33" s="42">
        <f t="shared" si="28"/>
        <v>58874.008942390363</v>
      </c>
      <c r="X33" s="42">
        <f t="shared" ref="X33" si="29">SUM(X34:X50)</f>
        <v>54546.23052450559</v>
      </c>
    </row>
    <row r="34" spans="1:24" ht="11.25" customHeight="1" x14ac:dyDescent="0.2">
      <c r="A34" s="39" t="s">
        <v>55</v>
      </c>
      <c r="B34" s="23" t="s">
        <v>56</v>
      </c>
      <c r="C34" s="30">
        <f>FC_OTH_CP_E!C34+FC_OTH_HH_E!C34+FC_OTH_AFF_E!C34</f>
        <v>0</v>
      </c>
      <c r="D34" s="30">
        <f>FC_OTH_CP_E!D34+FC_OTH_HH_E!D34+FC_OTH_AFF_E!D34</f>
        <v>0</v>
      </c>
      <c r="E34" s="30">
        <f>FC_OTH_CP_E!E34+FC_OTH_HH_E!E34+FC_OTH_AFF_E!E34</f>
        <v>0</v>
      </c>
      <c r="F34" s="30">
        <f>FC_OTH_CP_E!F34+FC_OTH_HH_E!F34+FC_OTH_AFF_E!F34</f>
        <v>0</v>
      </c>
      <c r="G34" s="30">
        <f>FC_OTH_CP_E!G34+FC_OTH_HH_E!G34+FC_OTH_AFF_E!G34</f>
        <v>98.129836629406725</v>
      </c>
      <c r="H34" s="30">
        <f>FC_OTH_CP_E!H34+FC_OTH_HH_E!H34+FC_OTH_AFF_E!H34</f>
        <v>5.748667239896819</v>
      </c>
      <c r="I34" s="30">
        <f>FC_OTH_CP_E!I34+FC_OTH_HH_E!I34+FC_OTH_AFF_E!I34</f>
        <v>29.894926913155629</v>
      </c>
      <c r="J34" s="30">
        <f>FC_OTH_CP_E!J34+FC_OTH_HH_E!J34+FC_OTH_AFF_E!J34</f>
        <v>0</v>
      </c>
      <c r="K34" s="30">
        <f>FC_OTH_CP_E!K34+FC_OTH_HH_E!K34+FC_OTH_AFF_E!K34</f>
        <v>0</v>
      </c>
      <c r="L34" s="30">
        <f>FC_OTH_CP_E!L34+FC_OTH_HH_E!L34+FC_OTH_AFF_E!L34</f>
        <v>0</v>
      </c>
      <c r="M34" s="30">
        <f>FC_OTH_CP_E!M34+FC_OTH_HH_E!M34+FC_OTH_AFF_E!M34</f>
        <v>0</v>
      </c>
      <c r="N34" s="30">
        <f>FC_OTH_CP_E!N34+FC_OTH_HH_E!N34+FC_OTH_AFF_E!N34</f>
        <v>0</v>
      </c>
      <c r="O34" s="30">
        <f>FC_OTH_CP_E!O34+FC_OTH_HH_E!O34+FC_OTH_AFF_E!O34</f>
        <v>0</v>
      </c>
      <c r="P34" s="30">
        <f>FC_OTH_CP_E!P34+FC_OTH_HH_E!P34+FC_OTH_AFF_E!P34</f>
        <v>0</v>
      </c>
      <c r="Q34" s="30">
        <f>FC_OTH_CP_E!Q34+FC_OTH_HH_E!Q34+FC_OTH_AFF_E!Q34</f>
        <v>0</v>
      </c>
      <c r="R34" s="30">
        <f>FC_OTH_CP_E!R34+FC_OTH_HH_E!R34+FC_OTH_AFF_E!R34</f>
        <v>0</v>
      </c>
      <c r="S34" s="30">
        <f>FC_OTH_CP_E!S34+FC_OTH_HH_E!S34+FC_OTH_AFF_E!S34</f>
        <v>0</v>
      </c>
      <c r="T34" s="30">
        <f>FC_OTH_CP_E!T34+FC_OTH_HH_E!T34+FC_OTH_AFF_E!T34</f>
        <v>0</v>
      </c>
      <c r="U34" s="30">
        <f>FC_OTH_CP_E!U34+FC_OTH_HH_E!U34+FC_OTH_AFF_E!U34</f>
        <v>0.42441960447119531</v>
      </c>
      <c r="V34" s="30">
        <f>FC_OTH_CP_E!V34+FC_OTH_HH_E!V34+FC_OTH_AFF_E!V34</f>
        <v>0.45279449699054175</v>
      </c>
      <c r="W34" s="30">
        <f>FC_OTH_CP_E!W34+FC_OTH_HH_E!W34+FC_OTH_AFF_E!W34</f>
        <v>0.47532244196044671</v>
      </c>
      <c r="X34" s="30">
        <f>FC_OTH_CP_E!X34+FC_OTH_HH_E!X34+FC_OTH_AFF_E!X34</f>
        <v>0.6006018916595014</v>
      </c>
    </row>
    <row r="35" spans="1:24" ht="11.25" customHeight="1" x14ac:dyDescent="0.2">
      <c r="A35" s="39" t="s">
        <v>57</v>
      </c>
      <c r="B35" s="23" t="s">
        <v>58</v>
      </c>
      <c r="C35" s="30">
        <f>FC_OTH_CP_E!C35+FC_OTH_HH_E!C35+FC_OTH_AFF_E!C35</f>
        <v>0</v>
      </c>
      <c r="D35" s="30">
        <f>FC_OTH_CP_E!D35+FC_OTH_HH_E!D35+FC_OTH_AFF_E!D35</f>
        <v>0</v>
      </c>
      <c r="E35" s="30">
        <f>FC_OTH_CP_E!E35+FC_OTH_HH_E!E35+FC_OTH_AFF_E!E35</f>
        <v>0</v>
      </c>
      <c r="F35" s="30">
        <f>FC_OTH_CP_E!F35+FC_OTH_HH_E!F35+FC_OTH_AFF_E!F35</f>
        <v>0</v>
      </c>
      <c r="G35" s="30">
        <f>FC_OTH_CP_E!G35+FC_OTH_HH_E!G35+FC_OTH_AFF_E!G35</f>
        <v>0</v>
      </c>
      <c r="H35" s="30">
        <f>FC_OTH_CP_E!H35+FC_OTH_HH_E!H35+FC_OTH_AFF_E!H35</f>
        <v>0</v>
      </c>
      <c r="I35" s="30">
        <f>FC_OTH_CP_E!I35+FC_OTH_HH_E!I35+FC_OTH_AFF_E!I35</f>
        <v>0</v>
      </c>
      <c r="J35" s="30">
        <f>FC_OTH_CP_E!J35+FC_OTH_HH_E!J35+FC_OTH_AFF_E!J35</f>
        <v>0</v>
      </c>
      <c r="K35" s="30">
        <f>FC_OTH_CP_E!K35+FC_OTH_HH_E!K35+FC_OTH_AFF_E!K35</f>
        <v>0</v>
      </c>
      <c r="L35" s="30">
        <f>FC_OTH_CP_E!L35+FC_OTH_HH_E!L35+FC_OTH_AFF_E!L35</f>
        <v>0</v>
      </c>
      <c r="M35" s="30">
        <f>FC_OTH_CP_E!M35+FC_OTH_HH_E!M35+FC_OTH_AFF_E!M35</f>
        <v>0</v>
      </c>
      <c r="N35" s="30">
        <f>FC_OTH_CP_E!N35+FC_OTH_HH_E!N35+FC_OTH_AFF_E!N35</f>
        <v>0</v>
      </c>
      <c r="O35" s="30">
        <f>FC_OTH_CP_E!O35+FC_OTH_HH_E!O35+FC_OTH_AFF_E!O35</f>
        <v>0</v>
      </c>
      <c r="P35" s="30">
        <f>FC_OTH_CP_E!P35+FC_OTH_HH_E!P35+FC_OTH_AFF_E!P35</f>
        <v>0</v>
      </c>
      <c r="Q35" s="30">
        <f>FC_OTH_CP_E!Q35+FC_OTH_HH_E!Q35+FC_OTH_AFF_E!Q35</f>
        <v>0</v>
      </c>
      <c r="R35" s="30">
        <f>FC_OTH_CP_E!R35+FC_OTH_HH_E!R35+FC_OTH_AFF_E!R35</f>
        <v>0</v>
      </c>
      <c r="S35" s="30">
        <f>FC_OTH_CP_E!S35+FC_OTH_HH_E!S35+FC_OTH_AFF_E!S35</f>
        <v>0</v>
      </c>
      <c r="T35" s="30">
        <f>FC_OTH_CP_E!T35+FC_OTH_HH_E!T35+FC_OTH_AFF_E!T35</f>
        <v>0</v>
      </c>
      <c r="U35" s="30">
        <f>FC_OTH_CP_E!U35+FC_OTH_HH_E!U35+FC_OTH_AFF_E!U35</f>
        <v>0</v>
      </c>
      <c r="V35" s="30">
        <f>FC_OTH_CP_E!V35+FC_OTH_HH_E!V35+FC_OTH_AFF_E!V35</f>
        <v>0</v>
      </c>
      <c r="W35" s="30">
        <f>FC_OTH_CP_E!W35+FC_OTH_HH_E!W35+FC_OTH_AFF_E!W35</f>
        <v>0</v>
      </c>
      <c r="X35" s="30">
        <f>FC_OTH_CP_E!X35+FC_OTH_HH_E!X35+FC_OTH_AFF_E!X35</f>
        <v>0</v>
      </c>
    </row>
    <row r="36" spans="1:24" ht="11.25" customHeight="1" x14ac:dyDescent="0.2">
      <c r="A36" s="39" t="s">
        <v>59</v>
      </c>
      <c r="B36" s="23" t="s">
        <v>60</v>
      </c>
      <c r="C36" s="30">
        <f>FC_OTH_CP_E!C36+FC_OTH_HH_E!C36+FC_OTH_AFF_E!C36</f>
        <v>11299.409286328462</v>
      </c>
      <c r="D36" s="30">
        <f>FC_OTH_CP_E!D36+FC_OTH_HH_E!D36+FC_OTH_AFF_E!D36</f>
        <v>10926.253740326742</v>
      </c>
      <c r="E36" s="30">
        <f>FC_OTH_CP_E!E36+FC_OTH_HH_E!E36+FC_OTH_AFF_E!E36</f>
        <v>10903.752020636282</v>
      </c>
      <c r="F36" s="30">
        <f>FC_OTH_CP_E!F36+FC_OTH_HH_E!F36+FC_OTH_AFF_E!F36</f>
        <v>11231.717626827171</v>
      </c>
      <c r="G36" s="30">
        <f>FC_OTH_CP_E!G36+FC_OTH_HH_E!G36+FC_OTH_AFF_E!G36</f>
        <v>11420.568443680135</v>
      </c>
      <c r="H36" s="30">
        <f>FC_OTH_CP_E!H36+FC_OTH_HH_E!H36+FC_OTH_AFF_E!H36</f>
        <v>11578.351074806533</v>
      </c>
      <c r="I36" s="30">
        <f>FC_OTH_CP_E!I36+FC_OTH_HH_E!I36+FC_OTH_AFF_E!I36</f>
        <v>10598.932244196043</v>
      </c>
      <c r="J36" s="30">
        <f>FC_OTH_CP_E!J36+FC_OTH_HH_E!J36+FC_OTH_AFF_E!J36</f>
        <v>10189.732674118659</v>
      </c>
      <c r="K36" s="30">
        <f>FC_OTH_CP_E!K36+FC_OTH_HH_E!K36+FC_OTH_AFF_E!K36</f>
        <v>10101.131556319862</v>
      </c>
      <c r="L36" s="30">
        <f>FC_OTH_CP_E!L36+FC_OTH_HH_E!L36+FC_OTH_AFF_E!L36</f>
        <v>9781.5130696474644</v>
      </c>
      <c r="M36" s="30">
        <f>FC_OTH_CP_E!M36+FC_OTH_HH_E!M36+FC_OTH_AFF_E!M36</f>
        <v>9954.8873602751482</v>
      </c>
      <c r="N36" s="30">
        <f>FC_OTH_CP_E!N36+FC_OTH_HH_E!N36+FC_OTH_AFF_E!N36</f>
        <v>9045.9546861564922</v>
      </c>
      <c r="O36" s="30">
        <f>FC_OTH_CP_E!O36+FC_OTH_HH_E!O36+FC_OTH_AFF_E!O36</f>
        <v>8712.3741186586412</v>
      </c>
      <c r="P36" s="30">
        <f>FC_OTH_CP_E!P36+FC_OTH_HH_E!P36+FC_OTH_AFF_E!P36</f>
        <v>8734.983576956145</v>
      </c>
      <c r="Q36" s="30">
        <f>FC_OTH_CP_E!Q36+FC_OTH_HH_E!Q36+FC_OTH_AFF_E!Q36</f>
        <v>7903.9900257953559</v>
      </c>
      <c r="R36" s="30">
        <f>FC_OTH_CP_E!R36+FC_OTH_HH_E!R36+FC_OTH_AFF_E!R36</f>
        <v>7887.3350816852935</v>
      </c>
      <c r="S36" s="30">
        <f>FC_OTH_CP_E!S36+FC_OTH_HH_E!S36+FC_OTH_AFF_E!S36</f>
        <v>8221.8430782459163</v>
      </c>
      <c r="T36" s="30">
        <f>FC_OTH_CP_E!T36+FC_OTH_HH_E!T36+FC_OTH_AFF_E!T36</f>
        <v>7921.4540249355105</v>
      </c>
      <c r="U36" s="30">
        <f>FC_OTH_CP_E!U36+FC_OTH_HH_E!U36+FC_OTH_AFF_E!U36</f>
        <v>8304.1531384350801</v>
      </c>
      <c r="V36" s="30">
        <f>FC_OTH_CP_E!V36+FC_OTH_HH_E!V36+FC_OTH_AFF_E!V36</f>
        <v>8112.6748065348256</v>
      </c>
      <c r="W36" s="30">
        <f>FC_OTH_CP_E!W36+FC_OTH_HH_E!W36+FC_OTH_AFF_E!W36</f>
        <v>7788.0372312983636</v>
      </c>
      <c r="X36" s="30">
        <f>FC_OTH_CP_E!X36+FC_OTH_HH_E!X36+FC_OTH_AFF_E!X36</f>
        <v>7932.7443680137576</v>
      </c>
    </row>
    <row r="37" spans="1:24" ht="11.25" customHeight="1" x14ac:dyDescent="0.2">
      <c r="A37" s="39" t="s">
        <v>61</v>
      </c>
      <c r="B37" s="23" t="s">
        <v>62</v>
      </c>
      <c r="C37" s="30">
        <f>FC_OTH_CP_E!C37+FC_OTH_HH_E!C37+FC_OTH_AFF_E!C37</f>
        <v>656.78856405846943</v>
      </c>
      <c r="D37" s="30">
        <f>FC_OTH_CP_E!D37+FC_OTH_HH_E!D37+FC_OTH_AFF_E!D37</f>
        <v>646.57489251934658</v>
      </c>
      <c r="E37" s="30">
        <f>FC_OTH_CP_E!E37+FC_OTH_HH_E!E37+FC_OTH_AFF_E!E37</f>
        <v>569.55838349097166</v>
      </c>
      <c r="F37" s="30">
        <f>FC_OTH_CP_E!F37+FC_OTH_HH_E!F37+FC_OTH_AFF_E!F37</f>
        <v>708.95984522785886</v>
      </c>
      <c r="G37" s="30">
        <f>FC_OTH_CP_E!G37+FC_OTH_HH_E!G37+FC_OTH_AFF_E!G37</f>
        <v>705.30550300945833</v>
      </c>
      <c r="H37" s="30">
        <f>FC_OTH_CP_E!H37+FC_OTH_HH_E!H37+FC_OTH_AFF_E!H37</f>
        <v>947.65528804815142</v>
      </c>
      <c r="I37" s="30">
        <f>FC_OTH_CP_E!I37+FC_OTH_HH_E!I37+FC_OTH_AFF_E!I37</f>
        <v>904.59114359415298</v>
      </c>
      <c r="J37" s="30">
        <f>FC_OTH_CP_E!J37+FC_OTH_HH_E!J37+FC_OTH_AFF_E!J37</f>
        <v>901.82777300085991</v>
      </c>
      <c r="K37" s="30">
        <f>FC_OTH_CP_E!K37+FC_OTH_HH_E!K37+FC_OTH_AFF_E!K37</f>
        <v>842.56173688736021</v>
      </c>
      <c r="L37" s="30">
        <f>FC_OTH_CP_E!L37+FC_OTH_HH_E!L37+FC_OTH_AFF_E!L37</f>
        <v>795.15657781599293</v>
      </c>
      <c r="M37" s="30">
        <f>FC_OTH_CP_E!M37+FC_OTH_HH_E!M37+FC_OTH_AFF_E!M37</f>
        <v>793.03439380911436</v>
      </c>
      <c r="N37" s="30">
        <f>FC_OTH_CP_E!N37+FC_OTH_HH_E!N37+FC_OTH_AFF_E!N37</f>
        <v>818.14548581255372</v>
      </c>
      <c r="O37" s="30">
        <f>FC_OTH_CP_E!O37+FC_OTH_HH_E!O37+FC_OTH_AFF_E!O37</f>
        <v>989.46663800515887</v>
      </c>
      <c r="P37" s="30">
        <f>FC_OTH_CP_E!P37+FC_OTH_HH_E!P37+FC_OTH_AFF_E!P37</f>
        <v>840.94342218400698</v>
      </c>
      <c r="Q37" s="30">
        <f>FC_OTH_CP_E!Q37+FC_OTH_HH_E!Q37+FC_OTH_AFF_E!Q37</f>
        <v>806.24660361135</v>
      </c>
      <c r="R37" s="30">
        <f>FC_OTH_CP_E!R37+FC_OTH_HH_E!R37+FC_OTH_AFF_E!R37</f>
        <v>788.97403267411892</v>
      </c>
      <c r="S37" s="30">
        <f>FC_OTH_CP_E!S37+FC_OTH_HH_E!S37+FC_OTH_AFF_E!S37</f>
        <v>781.1529664660361</v>
      </c>
      <c r="T37" s="30">
        <f>FC_OTH_CP_E!T37+FC_OTH_HH_E!T37+FC_OTH_AFF_E!T37</f>
        <v>777.59423903697336</v>
      </c>
      <c r="U37" s="30">
        <f>FC_OTH_CP_E!U37+FC_OTH_HH_E!U37+FC_OTH_AFF_E!U37</f>
        <v>816.95038693035269</v>
      </c>
      <c r="V37" s="30">
        <f>FC_OTH_CP_E!V37+FC_OTH_HH_E!V37+FC_OTH_AFF_E!V37</f>
        <v>824.58993981083404</v>
      </c>
      <c r="W37" s="30">
        <f>FC_OTH_CP_E!W37+FC_OTH_HH_E!W37+FC_OTH_AFF_E!W37</f>
        <v>790.55133276010315</v>
      </c>
      <c r="X37" s="30">
        <f>FC_OTH_CP_E!X37+FC_OTH_HH_E!X37+FC_OTH_AFF_E!X37</f>
        <v>990.61023215821172</v>
      </c>
    </row>
    <row r="38" spans="1:24" ht="11.25" customHeight="1" x14ac:dyDescent="0.2">
      <c r="A38" s="39" t="s">
        <v>63</v>
      </c>
      <c r="B38" s="23" t="s">
        <v>64</v>
      </c>
      <c r="C38" s="30">
        <f>FC_OTH_CP_E!C38+FC_OTH_HH_E!C38+FC_OTH_AFF_E!C38</f>
        <v>12.073430782459157</v>
      </c>
      <c r="D38" s="30">
        <f>FC_OTH_CP_E!D38+FC_OTH_HH_E!D38+FC_OTH_AFF_E!D38</f>
        <v>12.030868443680138</v>
      </c>
      <c r="E38" s="30">
        <f>FC_OTH_CP_E!E38+FC_OTH_HH_E!E38+FC_OTH_AFF_E!E38</f>
        <v>12.458383490971624</v>
      </c>
      <c r="F38" s="30">
        <f>FC_OTH_CP_E!F38+FC_OTH_HH_E!F38+FC_OTH_AFF_E!F38</f>
        <v>14.332932072226999</v>
      </c>
      <c r="G38" s="30">
        <f>FC_OTH_CP_E!G38+FC_OTH_HH_E!G38+FC_OTH_AFF_E!G38</f>
        <v>17.319776440240755</v>
      </c>
      <c r="H38" s="30">
        <f>FC_OTH_CP_E!H38+FC_OTH_HH_E!H38+FC_OTH_AFF_E!H38</f>
        <v>26.256233877901973</v>
      </c>
      <c r="I38" s="30">
        <f>FC_OTH_CP_E!I38+FC_OTH_HH_E!I38+FC_OTH_AFF_E!I38</f>
        <v>15.890885640584695</v>
      </c>
      <c r="J38" s="30">
        <f>FC_OTH_CP_E!J38+FC_OTH_HH_E!J38+FC_OTH_AFF_E!J38</f>
        <v>9.7590713671539095</v>
      </c>
      <c r="K38" s="30">
        <f>FC_OTH_CP_E!K38+FC_OTH_HH_E!K38+FC_OTH_AFF_E!K38</f>
        <v>11.040928632846086</v>
      </c>
      <c r="L38" s="30">
        <f>FC_OTH_CP_E!L38+FC_OTH_HH_E!L38+FC_OTH_AFF_E!L38</f>
        <v>8.1029234737747196</v>
      </c>
      <c r="M38" s="30">
        <f>FC_OTH_CP_E!M38+FC_OTH_HH_E!M38+FC_OTH_AFF_E!M38</f>
        <v>8.0373172828890791</v>
      </c>
      <c r="N38" s="30">
        <f>FC_OTH_CP_E!N38+FC_OTH_HH_E!N38+FC_OTH_AFF_E!N38</f>
        <v>7.1259673258813372</v>
      </c>
      <c r="O38" s="30">
        <f>FC_OTH_CP_E!O38+FC_OTH_HH_E!O38+FC_OTH_AFF_E!O38</f>
        <v>6.8149613069647437</v>
      </c>
      <c r="P38" s="30">
        <f>FC_OTH_CP_E!P38+FC_OTH_HH_E!P38+FC_OTH_AFF_E!P38</f>
        <v>5.542476354256233</v>
      </c>
      <c r="Q38" s="30">
        <f>FC_OTH_CP_E!Q38+FC_OTH_HH_E!Q38+FC_OTH_AFF_E!Q38</f>
        <v>5.736027515047291</v>
      </c>
      <c r="R38" s="30">
        <f>FC_OTH_CP_E!R38+FC_OTH_HH_E!R38+FC_OTH_AFF_E!R38</f>
        <v>4.9937231298366296</v>
      </c>
      <c r="S38" s="30">
        <f>FC_OTH_CP_E!S38+FC_OTH_HH_E!S38+FC_OTH_AFF_E!S38</f>
        <v>5.8674118658641463</v>
      </c>
      <c r="T38" s="30">
        <f>FC_OTH_CP_E!T38+FC_OTH_HH_E!T38+FC_OTH_AFF_E!T38</f>
        <v>5.7920894239036969</v>
      </c>
      <c r="U38" s="30">
        <f>FC_OTH_CP_E!U38+FC_OTH_HH_E!U38+FC_OTH_AFF_E!U38</f>
        <v>6.0773860705073082</v>
      </c>
      <c r="V38" s="30">
        <f>FC_OTH_CP_E!V38+FC_OTH_HH_E!V38+FC_OTH_AFF_E!V38</f>
        <v>6.6264832330180568</v>
      </c>
      <c r="W38" s="30">
        <f>FC_OTH_CP_E!W38+FC_OTH_HH_E!W38+FC_OTH_AFF_E!W38</f>
        <v>5.4488392089423892</v>
      </c>
      <c r="X38" s="30">
        <f>FC_OTH_CP_E!X38+FC_OTH_HH_E!X38+FC_OTH_AFF_E!X38</f>
        <v>6.1755803955288036</v>
      </c>
    </row>
    <row r="39" spans="1:24" ht="11.25" customHeight="1" x14ac:dyDescent="0.2">
      <c r="A39" s="39" t="s">
        <v>65</v>
      </c>
      <c r="B39" s="23" t="s">
        <v>66</v>
      </c>
      <c r="C39" s="30">
        <f>FC_OTH_CP_E!C39+FC_OTH_HH_E!C39+FC_OTH_AFF_E!C39</f>
        <v>0</v>
      </c>
      <c r="D39" s="30">
        <f>FC_OTH_CP_E!D39+FC_OTH_HH_E!D39+FC_OTH_AFF_E!D39</f>
        <v>2.085640584694755</v>
      </c>
      <c r="E39" s="30">
        <f>FC_OTH_CP_E!E39+FC_OTH_HH_E!E39+FC_OTH_AFF_E!E39</f>
        <v>0</v>
      </c>
      <c r="F39" s="30">
        <f>FC_OTH_CP_E!F39+FC_OTH_HH_E!F39+FC_OTH_AFF_E!F39</f>
        <v>0</v>
      </c>
      <c r="G39" s="30">
        <f>FC_OTH_CP_E!G39+FC_OTH_HH_E!G39+FC_OTH_AFF_E!G39</f>
        <v>1.0428202923473771</v>
      </c>
      <c r="H39" s="30">
        <f>FC_OTH_CP_E!H39+FC_OTH_HH_E!H39+FC_OTH_AFF_E!H39</f>
        <v>0</v>
      </c>
      <c r="I39" s="30">
        <f>FC_OTH_CP_E!I39+FC_OTH_HH_E!I39+FC_OTH_AFF_E!I39</f>
        <v>0</v>
      </c>
      <c r="J39" s="30">
        <f>FC_OTH_CP_E!J39+FC_OTH_HH_E!J39+FC_OTH_AFF_E!J39</f>
        <v>0</v>
      </c>
      <c r="K39" s="30">
        <f>FC_OTH_CP_E!K39+FC_OTH_HH_E!K39+FC_OTH_AFF_E!K39</f>
        <v>0</v>
      </c>
      <c r="L39" s="30">
        <f>FC_OTH_CP_E!L39+FC_OTH_HH_E!L39+FC_OTH_AFF_E!L39</f>
        <v>0</v>
      </c>
      <c r="M39" s="30">
        <f>FC_OTH_CP_E!M39+FC_OTH_HH_E!M39+FC_OTH_AFF_E!M39</f>
        <v>0</v>
      </c>
      <c r="N39" s="30">
        <f>FC_OTH_CP_E!N39+FC_OTH_HH_E!N39+FC_OTH_AFF_E!N39</f>
        <v>0</v>
      </c>
      <c r="O39" s="30">
        <f>FC_OTH_CP_E!O39+FC_OTH_HH_E!O39+FC_OTH_AFF_E!O39</f>
        <v>0</v>
      </c>
      <c r="P39" s="30">
        <f>FC_OTH_CP_E!P39+FC_OTH_HH_E!P39+FC_OTH_AFF_E!P39</f>
        <v>0</v>
      </c>
      <c r="Q39" s="30">
        <f>FC_OTH_CP_E!Q39+FC_OTH_HH_E!Q39+FC_OTH_AFF_E!Q39</f>
        <v>0</v>
      </c>
      <c r="R39" s="30">
        <f>FC_OTH_CP_E!R39+FC_OTH_HH_E!R39+FC_OTH_AFF_E!R39</f>
        <v>0</v>
      </c>
      <c r="S39" s="30">
        <f>FC_OTH_CP_E!S39+FC_OTH_HH_E!S39+FC_OTH_AFF_E!S39</f>
        <v>0</v>
      </c>
      <c r="T39" s="30">
        <f>FC_OTH_CP_E!T39+FC_OTH_HH_E!T39+FC_OTH_AFF_E!T39</f>
        <v>0</v>
      </c>
      <c r="U39" s="30">
        <f>FC_OTH_CP_E!U39+FC_OTH_HH_E!U39+FC_OTH_AFF_E!U39</f>
        <v>0</v>
      </c>
      <c r="V39" s="30">
        <f>FC_OTH_CP_E!V39+FC_OTH_HH_E!V39+FC_OTH_AFF_E!V39</f>
        <v>0</v>
      </c>
      <c r="W39" s="30">
        <f>FC_OTH_CP_E!W39+FC_OTH_HH_E!W39+FC_OTH_AFF_E!W39</f>
        <v>0</v>
      </c>
      <c r="X39" s="30">
        <f>FC_OTH_CP_E!X39+FC_OTH_HH_E!X39+FC_OTH_AFF_E!X39</f>
        <v>0</v>
      </c>
    </row>
    <row r="40" spans="1:24" ht="11.25" customHeight="1" x14ac:dyDescent="0.2">
      <c r="A40" s="39" t="s">
        <v>67</v>
      </c>
      <c r="B40" s="23" t="s">
        <v>68</v>
      </c>
      <c r="C40" s="30">
        <f>FC_OTH_CP_E!C40+FC_OTH_HH_E!C40+FC_OTH_AFF_E!C40</f>
        <v>1038.6039552880482</v>
      </c>
      <c r="D40" s="30">
        <f>FC_OTH_CP_E!D40+FC_OTH_HH_E!D40+FC_OTH_AFF_E!D40</f>
        <v>860.05090283748916</v>
      </c>
      <c r="E40" s="30">
        <f>FC_OTH_CP_E!E40+FC_OTH_HH_E!E40+FC_OTH_AFF_E!E40</f>
        <v>815.45124677558033</v>
      </c>
      <c r="F40" s="30">
        <f>FC_OTH_CP_E!F40+FC_OTH_HH_E!F40+FC_OTH_AFF_E!F40</f>
        <v>904.68959587274298</v>
      </c>
      <c r="G40" s="30">
        <f>FC_OTH_CP_E!G40+FC_OTH_HH_E!G40+FC_OTH_AFF_E!G40</f>
        <v>911.57128116938941</v>
      </c>
      <c r="H40" s="30">
        <f>FC_OTH_CP_E!H40+FC_OTH_HH_E!H40+FC_OTH_AFF_E!H40</f>
        <v>936.49260533104041</v>
      </c>
      <c r="I40" s="30">
        <f>FC_OTH_CP_E!I40+FC_OTH_HH_E!I40+FC_OTH_AFF_E!I40</f>
        <v>871.45709372312967</v>
      </c>
      <c r="J40" s="30">
        <f>FC_OTH_CP_E!J40+FC_OTH_HH_E!J40+FC_OTH_AFF_E!J40</f>
        <v>841.02055030094562</v>
      </c>
      <c r="K40" s="30">
        <f>FC_OTH_CP_E!K40+FC_OTH_HH_E!K40+FC_OTH_AFF_E!K40</f>
        <v>821.75864144453976</v>
      </c>
      <c r="L40" s="30">
        <f>FC_OTH_CP_E!L40+FC_OTH_HH_E!L40+FC_OTH_AFF_E!L40</f>
        <v>800.75073086844384</v>
      </c>
      <c r="M40" s="30">
        <f>FC_OTH_CP_E!M40+FC_OTH_HH_E!M40+FC_OTH_AFF_E!M40</f>
        <v>811.84849527085134</v>
      </c>
      <c r="N40" s="30">
        <f>FC_OTH_CP_E!N40+FC_OTH_HH_E!N40+FC_OTH_AFF_E!N40</f>
        <v>873.23413585554601</v>
      </c>
      <c r="O40" s="30">
        <f>FC_OTH_CP_E!O40+FC_OTH_HH_E!O40+FC_OTH_AFF_E!O40</f>
        <v>904.0879621668106</v>
      </c>
      <c r="P40" s="30">
        <f>FC_OTH_CP_E!P40+FC_OTH_HH_E!P40+FC_OTH_AFF_E!P40</f>
        <v>1031.6893379191742</v>
      </c>
      <c r="Q40" s="30">
        <f>FC_OTH_CP_E!Q40+FC_OTH_HH_E!Q40+FC_OTH_AFF_E!Q40</f>
        <v>990.28925193465136</v>
      </c>
      <c r="R40" s="30">
        <f>FC_OTH_CP_E!R40+FC_OTH_HH_E!R40+FC_OTH_AFF_E!R40</f>
        <v>906.02046431642361</v>
      </c>
      <c r="S40" s="30">
        <f>FC_OTH_CP_E!S40+FC_OTH_HH_E!S40+FC_OTH_AFF_E!S40</f>
        <v>771.45692175408408</v>
      </c>
      <c r="T40" s="30">
        <f>FC_OTH_CP_E!T40+FC_OTH_HH_E!T40+FC_OTH_AFF_E!T40</f>
        <v>717.71900257953598</v>
      </c>
      <c r="U40" s="30">
        <f>FC_OTH_CP_E!U40+FC_OTH_HH_E!U40+FC_OTH_AFF_E!U40</f>
        <v>732.0891659501292</v>
      </c>
      <c r="V40" s="30">
        <f>FC_OTH_CP_E!V40+FC_OTH_HH_E!V40+FC_OTH_AFF_E!V40</f>
        <v>718.02527944969893</v>
      </c>
      <c r="W40" s="30">
        <f>FC_OTH_CP_E!W40+FC_OTH_HH_E!W40+FC_OTH_AFF_E!W40</f>
        <v>695.87420464316415</v>
      </c>
      <c r="X40" s="30">
        <f>FC_OTH_CP_E!X40+FC_OTH_HH_E!X40+FC_OTH_AFF_E!X40</f>
        <v>842.84634565778151</v>
      </c>
    </row>
    <row r="41" spans="1:24" ht="11.25" customHeight="1" x14ac:dyDescent="0.2">
      <c r="A41" s="39" t="s">
        <v>69</v>
      </c>
      <c r="B41" s="23" t="s">
        <v>70</v>
      </c>
      <c r="C41" s="30">
        <f>FC_OTH_CP_E!C41+FC_OTH_HH_E!C41+FC_OTH_AFF_E!C41</f>
        <v>1047.9025795356833</v>
      </c>
      <c r="D41" s="30">
        <f>FC_OTH_CP_E!D41+FC_OTH_HH_E!D41+FC_OTH_AFF_E!D41</f>
        <v>1104.044110060189</v>
      </c>
      <c r="E41" s="30">
        <f>FC_OTH_CP_E!E41+FC_OTH_HH_E!E41+FC_OTH_AFF_E!E41</f>
        <v>1132.0778159931212</v>
      </c>
      <c r="F41" s="30">
        <f>FC_OTH_CP_E!F41+FC_OTH_HH_E!F41+FC_OTH_AFF_E!F41</f>
        <v>1191.6766981943251</v>
      </c>
      <c r="G41" s="30">
        <f>FC_OTH_CP_E!G41+FC_OTH_HH_E!G41+FC_OTH_AFF_E!G41</f>
        <v>1236.4374892519352</v>
      </c>
      <c r="H41" s="30">
        <f>FC_OTH_CP_E!H41+FC_OTH_HH_E!H41+FC_OTH_AFF_E!H41</f>
        <v>1256.6514187446257</v>
      </c>
      <c r="I41" s="30">
        <f>FC_OTH_CP_E!I41+FC_OTH_HH_E!I41+FC_OTH_AFF_E!I41</f>
        <v>1233.6194325021493</v>
      </c>
      <c r="J41" s="30">
        <f>FC_OTH_CP_E!J41+FC_OTH_HH_E!J41+FC_OTH_AFF_E!J41</f>
        <v>1178.3682717110921</v>
      </c>
      <c r="K41" s="30">
        <f>FC_OTH_CP_E!K41+FC_OTH_HH_E!K41+FC_OTH_AFF_E!K41</f>
        <v>1323.0955288048144</v>
      </c>
      <c r="L41" s="30">
        <f>FC_OTH_CP_E!L41+FC_OTH_HH_E!L41+FC_OTH_AFF_E!L41</f>
        <v>1465.0057609630258</v>
      </c>
      <c r="M41" s="30">
        <f>FC_OTH_CP_E!M41+FC_OTH_HH_E!M41+FC_OTH_AFF_E!M41</f>
        <v>1477.5116938950991</v>
      </c>
      <c r="N41" s="30">
        <f>FC_OTH_CP_E!N41+FC_OTH_HH_E!N41+FC_OTH_AFF_E!N41</f>
        <v>1194.1294067067931</v>
      </c>
      <c r="O41" s="30">
        <f>FC_OTH_CP_E!O41+FC_OTH_HH_E!O41+FC_OTH_AFF_E!O41</f>
        <v>1047.3955288048148</v>
      </c>
      <c r="P41" s="30">
        <f>FC_OTH_CP_E!P41+FC_OTH_HH_E!P41+FC_OTH_AFF_E!P41</f>
        <v>1066.8048151332753</v>
      </c>
      <c r="Q41" s="30">
        <f>FC_OTH_CP_E!Q41+FC_OTH_HH_E!Q41+FC_OTH_AFF_E!Q41</f>
        <v>957.73172828890779</v>
      </c>
      <c r="R41" s="30">
        <f>FC_OTH_CP_E!R41+FC_OTH_HH_E!R41+FC_OTH_AFF_E!R41</f>
        <v>1107.7467755803955</v>
      </c>
      <c r="S41" s="30">
        <f>FC_OTH_CP_E!S41+FC_OTH_HH_E!S41+FC_OTH_AFF_E!S41</f>
        <v>1164.3509028374881</v>
      </c>
      <c r="T41" s="30">
        <f>FC_OTH_CP_E!T41+FC_OTH_HH_E!T41+FC_OTH_AFF_E!T41</f>
        <v>1115.98056749785</v>
      </c>
      <c r="U41" s="30">
        <f>FC_OTH_CP_E!U41+FC_OTH_HH_E!U41+FC_OTH_AFF_E!U41</f>
        <v>1185.2593293207212</v>
      </c>
      <c r="V41" s="30">
        <f>FC_OTH_CP_E!V41+FC_OTH_HH_E!V41+FC_OTH_AFF_E!V41</f>
        <v>1169.1996560619091</v>
      </c>
      <c r="W41" s="30">
        <f>FC_OTH_CP_E!W41+FC_OTH_HH_E!W41+FC_OTH_AFF_E!W41</f>
        <v>1306.3514187446267</v>
      </c>
      <c r="X41" s="30">
        <f>FC_OTH_CP_E!X41+FC_OTH_HH_E!X41+FC_OTH_AFF_E!X41</f>
        <v>1207.1135855546008</v>
      </c>
    </row>
    <row r="42" spans="1:24" ht="11.25" customHeight="1" x14ac:dyDescent="0.2">
      <c r="A42" s="39" t="s">
        <v>71</v>
      </c>
      <c r="B42" s="23" t="s">
        <v>72</v>
      </c>
      <c r="C42" s="30">
        <f>FC_OTH_CP_E!C42+FC_OTH_HH_E!C42+FC_OTH_AFF_E!C42</f>
        <v>0</v>
      </c>
      <c r="D42" s="30">
        <f>FC_OTH_CP_E!D42+FC_OTH_HH_E!D42+FC_OTH_AFF_E!D42</f>
        <v>3.188564058469475</v>
      </c>
      <c r="E42" s="30">
        <f>FC_OTH_CP_E!E42+FC_OTH_HH_E!E42+FC_OTH_AFF_E!E42</f>
        <v>0</v>
      </c>
      <c r="F42" s="30">
        <f>FC_OTH_CP_E!F42+FC_OTH_HH_E!F42+FC_OTH_AFF_E!F42</f>
        <v>4.2514187446259681</v>
      </c>
      <c r="G42" s="30">
        <f>FC_OTH_CP_E!G42+FC_OTH_HH_E!G42+FC_OTH_AFF_E!G42</f>
        <v>14.880137575236464</v>
      </c>
      <c r="H42" s="30">
        <f>FC_OTH_CP_E!H42+FC_OTH_HH_E!H42+FC_OTH_AFF_E!H42</f>
        <v>41.989079965606194</v>
      </c>
      <c r="I42" s="30">
        <f>FC_OTH_CP_E!I42+FC_OTH_HH_E!I42+FC_OTH_AFF_E!I42</f>
        <v>0</v>
      </c>
      <c r="J42" s="30">
        <f>FC_OTH_CP_E!J42+FC_OTH_HH_E!J42+FC_OTH_AFF_E!J42</f>
        <v>8.3983662940670651</v>
      </c>
      <c r="K42" s="30">
        <f>FC_OTH_CP_E!K42+FC_OTH_HH_E!K42+FC_OTH_AFF_E!K42</f>
        <v>0</v>
      </c>
      <c r="L42" s="30">
        <f>FC_OTH_CP_E!L42+FC_OTH_HH_E!L42+FC_OTH_AFF_E!L42</f>
        <v>0</v>
      </c>
      <c r="M42" s="30">
        <f>FC_OTH_CP_E!M42+FC_OTH_HH_E!M42+FC_OTH_AFF_E!M42</f>
        <v>0</v>
      </c>
      <c r="N42" s="30">
        <f>FC_OTH_CP_E!N42+FC_OTH_HH_E!N42+FC_OTH_AFF_E!N42</f>
        <v>0</v>
      </c>
      <c r="O42" s="30">
        <f>FC_OTH_CP_E!O42+FC_OTH_HH_E!O42+FC_OTH_AFF_E!O42</f>
        <v>0</v>
      </c>
      <c r="P42" s="30">
        <f>FC_OTH_CP_E!P42+FC_OTH_HH_E!P42+FC_OTH_AFF_E!P42</f>
        <v>0</v>
      </c>
      <c r="Q42" s="30">
        <f>FC_OTH_CP_E!Q42+FC_OTH_HH_E!Q42+FC_OTH_AFF_E!Q42</f>
        <v>0</v>
      </c>
      <c r="R42" s="30">
        <f>FC_OTH_CP_E!R42+FC_OTH_HH_E!R42+FC_OTH_AFF_E!R42</f>
        <v>0</v>
      </c>
      <c r="S42" s="30">
        <f>FC_OTH_CP_E!S42+FC_OTH_HH_E!S42+FC_OTH_AFF_E!S42</f>
        <v>0</v>
      </c>
      <c r="T42" s="30">
        <f>FC_OTH_CP_E!T42+FC_OTH_HH_E!T42+FC_OTH_AFF_E!T42</f>
        <v>0</v>
      </c>
      <c r="U42" s="30">
        <f>FC_OTH_CP_E!U42+FC_OTH_HH_E!U42+FC_OTH_AFF_E!U42</f>
        <v>0</v>
      </c>
      <c r="V42" s="30">
        <f>FC_OTH_CP_E!V42+FC_OTH_HH_E!V42+FC_OTH_AFF_E!V42</f>
        <v>0</v>
      </c>
      <c r="W42" s="30">
        <f>FC_OTH_CP_E!W42+FC_OTH_HH_E!W42+FC_OTH_AFF_E!W42</f>
        <v>0</v>
      </c>
      <c r="X42" s="30">
        <f>FC_OTH_CP_E!X42+FC_OTH_HH_E!X42+FC_OTH_AFF_E!X42</f>
        <v>0</v>
      </c>
    </row>
    <row r="43" spans="1:24" ht="11.25" customHeight="1" x14ac:dyDescent="0.2">
      <c r="A43" s="39" t="s">
        <v>73</v>
      </c>
      <c r="B43" s="23" t="s">
        <v>74</v>
      </c>
      <c r="C43" s="30">
        <f>FC_OTH_CP_E!C43+FC_OTH_HH_E!C43+FC_OTH_AFF_E!C43</f>
        <v>78745.440554831875</v>
      </c>
      <c r="D43" s="30">
        <f>FC_OTH_CP_E!D43+FC_OTH_HH_E!D43+FC_OTH_AFF_E!D43</f>
        <v>85833.04690652978</v>
      </c>
      <c r="E43" s="30">
        <f>FC_OTH_CP_E!E43+FC_OTH_HH_E!E43+FC_OTH_AFF_E!E43</f>
        <v>79974.161912463867</v>
      </c>
      <c r="F43" s="30">
        <f>FC_OTH_CP_E!F43+FC_OTH_HH_E!F43+FC_OTH_AFF_E!F43</f>
        <v>81140.843533198771</v>
      </c>
      <c r="G43" s="30">
        <f>FC_OTH_CP_E!G43+FC_OTH_HH_E!G43+FC_OTH_AFF_E!G43</f>
        <v>78400.772296059105</v>
      </c>
      <c r="H43" s="30">
        <f>FC_OTH_CP_E!H43+FC_OTH_HH_E!H43+FC_OTH_AFF_E!H43</f>
        <v>77660.292653858982</v>
      </c>
      <c r="I43" s="30">
        <f>FC_OTH_CP_E!I43+FC_OTH_HH_E!I43+FC_OTH_AFF_E!I43</f>
        <v>74144.934157455398</v>
      </c>
      <c r="J43" s="30">
        <f>FC_OTH_CP_E!J43+FC_OTH_HH_E!J43+FC_OTH_AFF_E!J43</f>
        <v>60002.560626835191</v>
      </c>
      <c r="K43" s="30">
        <f>FC_OTH_CP_E!K43+FC_OTH_HH_E!K43+FC_OTH_AFF_E!K43</f>
        <v>67926.226999140155</v>
      </c>
      <c r="L43" s="30">
        <f>FC_OTH_CP_E!L43+FC_OTH_HH_E!L43+FC_OTH_AFF_E!L43</f>
        <v>62268.790971625094</v>
      </c>
      <c r="M43" s="30">
        <f>FC_OTH_CP_E!M43+FC_OTH_HH_E!M43+FC_OTH_AFF_E!M43</f>
        <v>61327.809802235584</v>
      </c>
      <c r="N43" s="30">
        <f>FC_OTH_CP_E!N43+FC_OTH_HH_E!N43+FC_OTH_AFF_E!N43</f>
        <v>55517.56921754084</v>
      </c>
      <c r="O43" s="30">
        <f>FC_OTH_CP_E!O43+FC_OTH_HH_E!O43+FC_OTH_AFF_E!O43</f>
        <v>54707.250214961299</v>
      </c>
      <c r="P43" s="30">
        <f>FC_OTH_CP_E!P43+FC_OTH_HH_E!P43+FC_OTH_AFF_E!P43</f>
        <v>55721.126311263964</v>
      </c>
      <c r="Q43" s="30">
        <f>FC_OTH_CP_E!Q43+FC_OTH_HH_E!Q43+FC_OTH_AFF_E!Q43</f>
        <v>50123.381341358545</v>
      </c>
      <c r="R43" s="30">
        <f>FC_OTH_CP_E!R43+FC_OTH_HH_E!R43+FC_OTH_AFF_E!R43</f>
        <v>51372.772312983667</v>
      </c>
      <c r="S43" s="30">
        <f>FC_OTH_CP_E!S43+FC_OTH_HH_E!S43+FC_OTH_AFF_E!S43</f>
        <v>49502.204385210665</v>
      </c>
      <c r="T43" s="30">
        <f>FC_OTH_CP_E!T43+FC_OTH_HH_E!T43+FC_OTH_AFF_E!T43</f>
        <v>49711.135253654342</v>
      </c>
      <c r="U43" s="30">
        <f>FC_OTH_CP_E!U43+FC_OTH_HH_E!U43+FC_OTH_AFF_E!U43</f>
        <v>46254.689681857264</v>
      </c>
      <c r="V43" s="30">
        <f>FC_OTH_CP_E!V43+FC_OTH_HH_E!V43+FC_OTH_AFF_E!V43</f>
        <v>46950.641444539986</v>
      </c>
      <c r="W43" s="30">
        <f>FC_OTH_CP_E!W43+FC_OTH_HH_E!W43+FC_OTH_AFF_E!W43</f>
        <v>48043.604299226135</v>
      </c>
      <c r="X43" s="30">
        <f>FC_OTH_CP_E!X43+FC_OTH_HH_E!X43+FC_OTH_AFF_E!X43</f>
        <v>43330.938435081684</v>
      </c>
    </row>
    <row r="44" spans="1:24" ht="11.25" customHeight="1" x14ac:dyDescent="0.2">
      <c r="A44" s="39" t="s">
        <v>75</v>
      </c>
      <c r="B44" s="23" t="s">
        <v>76</v>
      </c>
      <c r="C44" s="30">
        <f>FC_OTH_CP_E!C44+FC_OTH_HH_E!C44+FC_OTH_AFF_E!C44</f>
        <v>3136.7030954428196</v>
      </c>
      <c r="D44" s="30">
        <f>FC_OTH_CP_E!D44+FC_OTH_HH_E!D44+FC_OTH_AFF_E!D44</f>
        <v>3074.9193465176268</v>
      </c>
      <c r="E44" s="30">
        <f>FC_OTH_CP_E!E44+FC_OTH_HH_E!E44+FC_OTH_AFF_E!E44</f>
        <v>2606.0552020636278</v>
      </c>
      <c r="F44" s="30">
        <f>FC_OTH_CP_E!F44+FC_OTH_HH_E!F44+FC_OTH_AFF_E!F44</f>
        <v>2936.4771281169387</v>
      </c>
      <c r="G44" s="30">
        <f>FC_OTH_CP_E!G44+FC_OTH_HH_E!G44+FC_OTH_AFF_E!G44</f>
        <v>2475.0301805674981</v>
      </c>
      <c r="H44" s="30">
        <f>FC_OTH_CP_E!H44+FC_OTH_HH_E!H44+FC_OTH_AFF_E!H44</f>
        <v>2304.1777300085987</v>
      </c>
      <c r="I44" s="30">
        <f>FC_OTH_CP_E!I44+FC_OTH_HH_E!I44+FC_OTH_AFF_E!I44</f>
        <v>2085.4797076526224</v>
      </c>
      <c r="J44" s="30">
        <f>FC_OTH_CP_E!J44+FC_OTH_HH_E!J44+FC_OTH_AFF_E!J44</f>
        <v>1449.9897678417883</v>
      </c>
      <c r="K44" s="30">
        <f>FC_OTH_CP_E!K44+FC_OTH_HH_E!K44+FC_OTH_AFF_E!K44</f>
        <v>1344.8626827171108</v>
      </c>
      <c r="L44" s="30">
        <f>FC_OTH_CP_E!L44+FC_OTH_HH_E!L44+FC_OTH_AFF_E!L44</f>
        <v>1086.5303525365432</v>
      </c>
      <c r="M44" s="30">
        <f>FC_OTH_CP_E!M44+FC_OTH_HH_E!M44+FC_OTH_AFF_E!M44</f>
        <v>739.81582115219271</v>
      </c>
      <c r="N44" s="30">
        <f>FC_OTH_CP_E!N44+FC_OTH_HH_E!N44+FC_OTH_AFF_E!N44</f>
        <v>572.72098022355976</v>
      </c>
      <c r="O44" s="30">
        <f>FC_OTH_CP_E!O44+FC_OTH_HH_E!O44+FC_OTH_AFF_E!O44</f>
        <v>518.16440240756651</v>
      </c>
      <c r="P44" s="30">
        <f>FC_OTH_CP_E!P44+FC_OTH_HH_E!P44+FC_OTH_AFF_E!P44</f>
        <v>430.1647463456577</v>
      </c>
      <c r="Q44" s="30">
        <f>FC_OTH_CP_E!Q44+FC_OTH_HH_E!Q44+FC_OTH_AFF_E!Q44</f>
        <v>355.54127257093728</v>
      </c>
      <c r="R44" s="30">
        <f>FC_OTH_CP_E!R44+FC_OTH_HH_E!R44+FC_OTH_AFF_E!R44</f>
        <v>302.73809114359415</v>
      </c>
      <c r="S44" s="30">
        <f>FC_OTH_CP_E!S44+FC_OTH_HH_E!S44+FC_OTH_AFF_E!S44</f>
        <v>304.80765262252794</v>
      </c>
      <c r="T44" s="30">
        <f>FC_OTH_CP_E!T44+FC_OTH_HH_E!T44+FC_OTH_AFF_E!T44</f>
        <v>275.14170249355112</v>
      </c>
      <c r="U44" s="30">
        <f>FC_OTH_CP_E!U44+FC_OTH_HH_E!U44+FC_OTH_AFF_E!U44</f>
        <v>203.8684436801376</v>
      </c>
      <c r="V44" s="30">
        <f>FC_OTH_CP_E!V44+FC_OTH_HH_E!V44+FC_OTH_AFF_E!V44</f>
        <v>175.22777300085986</v>
      </c>
      <c r="W44" s="30">
        <f>FC_OTH_CP_E!W44+FC_OTH_HH_E!W44+FC_OTH_AFF_E!W44</f>
        <v>179.02459157351672</v>
      </c>
      <c r="X44" s="30">
        <f>FC_OTH_CP_E!X44+FC_OTH_HH_E!X44+FC_OTH_AFF_E!X44</f>
        <v>178.61169389509877</v>
      </c>
    </row>
    <row r="45" spans="1:24" ht="11.25" customHeight="1" x14ac:dyDescent="0.2">
      <c r="A45" s="39" t="s">
        <v>77</v>
      </c>
      <c r="B45" s="23" t="s">
        <v>78</v>
      </c>
      <c r="C45" s="30">
        <f>FC_OTH_CP_E!C45+FC_OTH_HH_E!C45+FC_OTH_AFF_E!C45</f>
        <v>0</v>
      </c>
      <c r="D45" s="30">
        <f>FC_OTH_CP_E!D45+FC_OTH_HH_E!D45+FC_OTH_AFF_E!D45</f>
        <v>0</v>
      </c>
      <c r="E45" s="30">
        <f>FC_OTH_CP_E!E45+FC_OTH_HH_E!E45+FC_OTH_AFF_E!E45</f>
        <v>0</v>
      </c>
      <c r="F45" s="30">
        <f>FC_OTH_CP_E!F45+FC_OTH_HH_E!F45+FC_OTH_AFF_E!F45</f>
        <v>0</v>
      </c>
      <c r="G45" s="30">
        <f>FC_OTH_CP_E!G45+FC_OTH_HH_E!G45+FC_OTH_AFF_E!G45</f>
        <v>0</v>
      </c>
      <c r="H45" s="30">
        <f>FC_OTH_CP_E!H45+FC_OTH_HH_E!H45+FC_OTH_AFF_E!H45</f>
        <v>0.26337059329320728</v>
      </c>
      <c r="I45" s="30">
        <f>FC_OTH_CP_E!I45+FC_OTH_HH_E!I45+FC_OTH_AFF_E!I45</f>
        <v>0.25494411006018908</v>
      </c>
      <c r="J45" s="30">
        <f>FC_OTH_CP_E!J45+FC_OTH_HH_E!J45+FC_OTH_AFF_E!J45</f>
        <v>0.29286328460877037</v>
      </c>
      <c r="K45" s="30">
        <f>FC_OTH_CP_E!K45+FC_OTH_HH_E!K45+FC_OTH_AFF_E!K45</f>
        <v>0.28443680137575222</v>
      </c>
      <c r="L45" s="30">
        <f>FC_OTH_CP_E!L45+FC_OTH_HH_E!L45+FC_OTH_AFF_E!L45</f>
        <v>0.63198624247635415</v>
      </c>
      <c r="M45" s="30">
        <f>FC_OTH_CP_E!M45+FC_OTH_HH_E!M45+FC_OTH_AFF_E!M45</f>
        <v>0.62992261392949278</v>
      </c>
      <c r="N45" s="30">
        <f>FC_OTH_CP_E!N45+FC_OTH_HH_E!N45+FC_OTH_AFF_E!N45</f>
        <v>0.58985382631126415</v>
      </c>
      <c r="O45" s="30">
        <f>FC_OTH_CP_E!O45+FC_OTH_HH_E!O45+FC_OTH_AFF_E!O45</f>
        <v>1.0079965606190888</v>
      </c>
      <c r="P45" s="30">
        <f>FC_OTH_CP_E!P45+FC_OTH_HH_E!P45+FC_OTH_AFF_E!P45</f>
        <v>0.29595872742906293</v>
      </c>
      <c r="Q45" s="30">
        <f>FC_OTH_CP_E!Q45+FC_OTH_HH_E!Q45+FC_OTH_AFF_E!Q45</f>
        <v>1.3619088564058468</v>
      </c>
      <c r="R45" s="30">
        <f>FC_OTH_CP_E!R45+FC_OTH_HH_E!R45+FC_OTH_AFF_E!R45</f>
        <v>1.1881341358555457</v>
      </c>
      <c r="S45" s="30">
        <f>FC_OTH_CP_E!S45+FC_OTH_HH_E!S45+FC_OTH_AFF_E!S45</f>
        <v>0.26225279449699035</v>
      </c>
      <c r="T45" s="30">
        <f>FC_OTH_CP_E!T45+FC_OTH_HH_E!T45+FC_OTH_AFF_E!T45</f>
        <v>0.46380051590713628</v>
      </c>
      <c r="U45" s="30">
        <f>FC_OTH_CP_E!U45+FC_OTH_HH_E!U45+FC_OTH_AFF_E!U45</f>
        <v>0.35881341358555457</v>
      </c>
      <c r="V45" s="30">
        <f>FC_OTH_CP_E!V45+FC_OTH_HH_E!V45+FC_OTH_AFF_E!V45</f>
        <v>0.25073086844368003</v>
      </c>
      <c r="W45" s="30">
        <f>FC_OTH_CP_E!W45+FC_OTH_HH_E!W45+FC_OTH_AFF_E!W45</f>
        <v>0.2507308684436802</v>
      </c>
      <c r="X45" s="30">
        <f>FC_OTH_CP_E!X45+FC_OTH_HH_E!X45+FC_OTH_AFF_E!X45</f>
        <v>0.2507308684436802</v>
      </c>
    </row>
    <row r="46" spans="1:24" ht="11.25" customHeight="1" x14ac:dyDescent="0.2">
      <c r="A46" s="39" t="s">
        <v>79</v>
      </c>
      <c r="B46" s="23" t="s">
        <v>80</v>
      </c>
      <c r="C46" s="30">
        <f>FC_OTH_CP_E!C46+FC_OTH_HH_E!C46+FC_OTH_AFF_E!C46</f>
        <v>0</v>
      </c>
      <c r="D46" s="30">
        <f>FC_OTH_CP_E!D46+FC_OTH_HH_E!D46+FC_OTH_AFF_E!D46</f>
        <v>0</v>
      </c>
      <c r="E46" s="30">
        <f>FC_OTH_CP_E!E46+FC_OTH_HH_E!E46+FC_OTH_AFF_E!E46</f>
        <v>0</v>
      </c>
      <c r="F46" s="30">
        <f>FC_OTH_CP_E!F46+FC_OTH_HH_E!F46+FC_OTH_AFF_E!F46</f>
        <v>0</v>
      </c>
      <c r="G46" s="30">
        <f>FC_OTH_CP_E!G46+FC_OTH_HH_E!G46+FC_OTH_AFF_E!G46</f>
        <v>0</v>
      </c>
      <c r="H46" s="30">
        <f>FC_OTH_CP_E!H46+FC_OTH_HH_E!H46+FC_OTH_AFF_E!H46</f>
        <v>0</v>
      </c>
      <c r="I46" s="30">
        <f>FC_OTH_CP_E!I46+FC_OTH_HH_E!I46+FC_OTH_AFF_E!I46</f>
        <v>0</v>
      </c>
      <c r="J46" s="30">
        <f>FC_OTH_CP_E!J46+FC_OTH_HH_E!J46+FC_OTH_AFF_E!J46</f>
        <v>0</v>
      </c>
      <c r="K46" s="30">
        <f>FC_OTH_CP_E!K46+FC_OTH_HH_E!K46+FC_OTH_AFF_E!K46</f>
        <v>0</v>
      </c>
      <c r="L46" s="30">
        <f>FC_OTH_CP_E!L46+FC_OTH_HH_E!L46+FC_OTH_AFF_E!L46</f>
        <v>0</v>
      </c>
      <c r="M46" s="30">
        <f>FC_OTH_CP_E!M46+FC_OTH_HH_E!M46+FC_OTH_AFF_E!M46</f>
        <v>0</v>
      </c>
      <c r="N46" s="30">
        <f>FC_OTH_CP_E!N46+FC_OTH_HH_E!N46+FC_OTH_AFF_E!N46</f>
        <v>0</v>
      </c>
      <c r="O46" s="30">
        <f>FC_OTH_CP_E!O46+FC_OTH_HH_E!O46+FC_OTH_AFF_E!O46</f>
        <v>0</v>
      </c>
      <c r="P46" s="30">
        <f>FC_OTH_CP_E!P46+FC_OTH_HH_E!P46+FC_OTH_AFF_E!P46</f>
        <v>0</v>
      </c>
      <c r="Q46" s="30">
        <f>FC_OTH_CP_E!Q46+FC_OTH_HH_E!Q46+FC_OTH_AFF_E!Q46</f>
        <v>0</v>
      </c>
      <c r="R46" s="30">
        <f>FC_OTH_CP_E!R46+FC_OTH_HH_E!R46+FC_OTH_AFF_E!R46</f>
        <v>0</v>
      </c>
      <c r="S46" s="30">
        <f>FC_OTH_CP_E!S46+FC_OTH_HH_E!S46+FC_OTH_AFF_E!S46</f>
        <v>0</v>
      </c>
      <c r="T46" s="30">
        <f>FC_OTH_CP_E!T46+FC_OTH_HH_E!T46+FC_OTH_AFF_E!T46</f>
        <v>0</v>
      </c>
      <c r="U46" s="30">
        <f>FC_OTH_CP_E!U46+FC_OTH_HH_E!U46+FC_OTH_AFF_E!U46</f>
        <v>0</v>
      </c>
      <c r="V46" s="30">
        <f>FC_OTH_CP_E!V46+FC_OTH_HH_E!V46+FC_OTH_AFF_E!V46</f>
        <v>0</v>
      </c>
      <c r="W46" s="30">
        <f>FC_OTH_CP_E!W46+FC_OTH_HH_E!W46+FC_OTH_AFF_E!W46</f>
        <v>0</v>
      </c>
      <c r="X46" s="30">
        <f>FC_OTH_CP_E!X46+FC_OTH_HH_E!X46+FC_OTH_AFF_E!X46</f>
        <v>0</v>
      </c>
    </row>
    <row r="47" spans="1:24" ht="11.25" customHeight="1" x14ac:dyDescent="0.2">
      <c r="A47" s="39" t="s">
        <v>81</v>
      </c>
      <c r="B47" s="23" t="s">
        <v>82</v>
      </c>
      <c r="C47" s="30">
        <f>FC_OTH_CP_E!C47+FC_OTH_HH_E!C47+FC_OTH_AFF_E!C47</f>
        <v>0</v>
      </c>
      <c r="D47" s="30">
        <f>FC_OTH_CP_E!D47+FC_OTH_HH_E!D47+FC_OTH_AFF_E!D47</f>
        <v>2.8799656061908849</v>
      </c>
      <c r="E47" s="30">
        <f>FC_OTH_CP_E!E47+FC_OTH_HH_E!E47+FC_OTH_AFF_E!E47</f>
        <v>3.839982803095443</v>
      </c>
      <c r="F47" s="30">
        <f>FC_OTH_CP_E!F47+FC_OTH_HH_E!F47+FC_OTH_AFF_E!F47</f>
        <v>1.9199484092863279</v>
      </c>
      <c r="G47" s="30">
        <f>FC_OTH_CP_E!G47+FC_OTH_HH_E!G47+FC_OTH_AFF_E!G47</f>
        <v>6.7199484092863289</v>
      </c>
      <c r="H47" s="30">
        <f>FC_OTH_CP_E!H47+FC_OTH_HH_E!H47+FC_OTH_AFF_E!H47</f>
        <v>6.7199484092863289</v>
      </c>
      <c r="I47" s="30">
        <f>FC_OTH_CP_E!I47+FC_OTH_HH_E!I47+FC_OTH_AFF_E!I47</f>
        <v>5.7599312123817707</v>
      </c>
      <c r="J47" s="30">
        <f>FC_OTH_CP_E!J47+FC_OTH_HH_E!J47+FC_OTH_AFF_E!J47</f>
        <v>4.8</v>
      </c>
      <c r="K47" s="30">
        <f>FC_OTH_CP_E!K47+FC_OTH_HH_E!K47+FC_OTH_AFF_E!K47</f>
        <v>4.8</v>
      </c>
      <c r="L47" s="30">
        <f>FC_OTH_CP_E!L47+FC_OTH_HH_E!L47+FC_OTH_AFF_E!L47</f>
        <v>1.9199484092863279</v>
      </c>
      <c r="M47" s="30">
        <f>FC_OTH_CP_E!M47+FC_OTH_HH_E!M47+FC_OTH_AFF_E!M47</f>
        <v>1.9199484092863279</v>
      </c>
      <c r="N47" s="30">
        <f>FC_OTH_CP_E!N47+FC_OTH_HH_E!N47+FC_OTH_AFF_E!N47</f>
        <v>2.8799656061908849</v>
      </c>
      <c r="O47" s="30">
        <f>FC_OTH_CP_E!O47+FC_OTH_HH_E!O47+FC_OTH_AFF_E!O47</f>
        <v>1.9199484092863279</v>
      </c>
      <c r="P47" s="30">
        <f>FC_OTH_CP_E!P47+FC_OTH_HH_E!P47+FC_OTH_AFF_E!P47</f>
        <v>1.9199484092863279</v>
      </c>
      <c r="Q47" s="30">
        <f>FC_OTH_CP_E!Q47+FC_OTH_HH_E!Q47+FC_OTH_AFF_E!Q47</f>
        <v>1.9199484092863279</v>
      </c>
      <c r="R47" s="30">
        <f>FC_OTH_CP_E!R47+FC_OTH_HH_E!R47+FC_OTH_AFF_E!R47</f>
        <v>1.9199484092863279</v>
      </c>
      <c r="S47" s="30">
        <f>FC_OTH_CP_E!S47+FC_OTH_HH_E!S47+FC_OTH_AFF_E!S47</f>
        <v>0.960017196904557</v>
      </c>
      <c r="T47" s="30">
        <f>FC_OTH_CP_E!T47+FC_OTH_HH_E!T47+FC_OTH_AFF_E!T47</f>
        <v>0.960017196904557</v>
      </c>
      <c r="U47" s="30">
        <f>FC_OTH_CP_E!U47+FC_OTH_HH_E!U47+FC_OTH_AFF_E!U47</f>
        <v>0</v>
      </c>
      <c r="V47" s="30">
        <f>FC_OTH_CP_E!V47+FC_OTH_HH_E!V47+FC_OTH_AFF_E!V47</f>
        <v>0</v>
      </c>
      <c r="W47" s="30">
        <f>FC_OTH_CP_E!W47+FC_OTH_HH_E!W47+FC_OTH_AFF_E!W47</f>
        <v>0</v>
      </c>
      <c r="X47" s="30">
        <f>FC_OTH_CP_E!X47+FC_OTH_HH_E!X47+FC_OTH_AFF_E!X47</f>
        <v>0</v>
      </c>
    </row>
    <row r="48" spans="1:24" ht="11.25" customHeight="1" x14ac:dyDescent="0.2">
      <c r="A48" s="39" t="s">
        <v>83</v>
      </c>
      <c r="B48" s="23" t="s">
        <v>84</v>
      </c>
      <c r="C48" s="30">
        <f>FC_OTH_CP_E!C48+FC_OTH_HH_E!C48+FC_OTH_AFF_E!C48</f>
        <v>72.563800515907147</v>
      </c>
      <c r="D48" s="30">
        <f>FC_OTH_CP_E!D48+FC_OTH_HH_E!D48+FC_OTH_AFF_E!D48</f>
        <v>91.929062768701641</v>
      </c>
      <c r="E48" s="30">
        <f>FC_OTH_CP_E!E48+FC_OTH_HH_E!E48+FC_OTH_AFF_E!E48</f>
        <v>76.381771281169378</v>
      </c>
      <c r="F48" s="30">
        <f>FC_OTH_CP_E!F48+FC_OTH_HH_E!F48+FC_OTH_AFF_E!F48</f>
        <v>79.520980223559789</v>
      </c>
      <c r="G48" s="30">
        <f>FC_OTH_CP_E!G48+FC_OTH_HH_E!G48+FC_OTH_AFF_E!G48</f>
        <v>57.13026655202065</v>
      </c>
      <c r="H48" s="30">
        <f>FC_OTH_CP_E!H48+FC_OTH_HH_E!H48+FC_OTH_AFF_E!H48</f>
        <v>75.159415305245034</v>
      </c>
      <c r="I48" s="30">
        <f>FC_OTH_CP_E!I48+FC_OTH_HH_E!I48+FC_OTH_AFF_E!I48</f>
        <v>54.092347377472038</v>
      </c>
      <c r="J48" s="30">
        <f>FC_OTH_CP_E!J48+FC_OTH_HH_E!J48+FC_OTH_AFF_E!J48</f>
        <v>60.488478073946681</v>
      </c>
      <c r="K48" s="30">
        <f>FC_OTH_CP_E!K48+FC_OTH_HH_E!K48+FC_OTH_AFF_E!K48</f>
        <v>52.741186586414422</v>
      </c>
      <c r="L48" s="30">
        <f>FC_OTH_CP_E!L48+FC_OTH_HH_E!L48+FC_OTH_AFF_E!L48</f>
        <v>43.16715391229576</v>
      </c>
      <c r="M48" s="30">
        <f>FC_OTH_CP_E!M48+FC_OTH_HH_E!M48+FC_OTH_AFF_E!M48</f>
        <v>46.916423043852099</v>
      </c>
      <c r="N48" s="30">
        <f>FC_OTH_CP_E!N48+FC_OTH_HH_E!N48+FC_OTH_AFF_E!N48</f>
        <v>33.093121238177133</v>
      </c>
      <c r="O48" s="30">
        <f>FC_OTH_CP_E!O48+FC_OTH_HH_E!O48+FC_OTH_AFF_E!O48</f>
        <v>31.694153052450552</v>
      </c>
      <c r="P48" s="30">
        <f>FC_OTH_CP_E!P48+FC_OTH_HH_E!P48+FC_OTH_AFF_E!P48</f>
        <v>50.146689595872729</v>
      </c>
      <c r="Q48" s="30">
        <f>FC_OTH_CP_E!Q48+FC_OTH_HH_E!Q48+FC_OTH_AFF_E!Q48</f>
        <v>45.415133276010309</v>
      </c>
      <c r="R48" s="30">
        <f>FC_OTH_CP_E!R48+FC_OTH_HH_E!R48+FC_OTH_AFF_E!R48</f>
        <v>45.413585554600175</v>
      </c>
      <c r="S48" s="30">
        <f>FC_OTH_CP_E!S48+FC_OTH_HH_E!S48+FC_OTH_AFF_E!S48</f>
        <v>34.887102321582091</v>
      </c>
      <c r="T48" s="30">
        <f>FC_OTH_CP_E!T48+FC_OTH_HH_E!T48+FC_OTH_AFF_E!T48</f>
        <v>35.485468615649175</v>
      </c>
      <c r="U48" s="30">
        <f>FC_OTH_CP_E!U48+FC_OTH_HH_E!U48+FC_OTH_AFF_E!U48</f>
        <v>47.844368013757503</v>
      </c>
      <c r="V48" s="30">
        <f>FC_OTH_CP_E!V48+FC_OTH_HH_E!V48+FC_OTH_AFF_E!V48</f>
        <v>58.226397248495246</v>
      </c>
      <c r="W48" s="30">
        <f>FC_OTH_CP_E!W48+FC_OTH_HH_E!W48+FC_OTH_AFF_E!W48</f>
        <v>60.590455717970762</v>
      </c>
      <c r="X48" s="30">
        <f>FC_OTH_CP_E!X48+FC_OTH_HH_E!X48+FC_OTH_AFF_E!X48</f>
        <v>54.5953568357696</v>
      </c>
    </row>
    <row r="49" spans="1:24" ht="11.25" customHeight="1" x14ac:dyDescent="0.2">
      <c r="A49" s="39" t="s">
        <v>85</v>
      </c>
      <c r="B49" s="23" t="s">
        <v>86</v>
      </c>
      <c r="C49" s="30">
        <f>FC_OTH_CP_E!C49+FC_OTH_HH_E!C49+FC_OTH_AFF_E!C49</f>
        <v>0</v>
      </c>
      <c r="D49" s="30">
        <f>FC_OTH_CP_E!D49+FC_OTH_HH_E!D49+FC_OTH_AFF_E!D49</f>
        <v>0</v>
      </c>
      <c r="E49" s="30">
        <f>FC_OTH_CP_E!E49+FC_OTH_HH_E!E49+FC_OTH_AFF_E!E49</f>
        <v>0</v>
      </c>
      <c r="F49" s="30">
        <f>FC_OTH_CP_E!F49+FC_OTH_HH_E!F49+FC_OTH_AFF_E!F49</f>
        <v>0</v>
      </c>
      <c r="G49" s="30">
        <f>FC_OTH_CP_E!G49+FC_OTH_HH_E!G49+FC_OTH_AFF_E!G49</f>
        <v>0</v>
      </c>
      <c r="H49" s="30">
        <f>FC_OTH_CP_E!H49+FC_OTH_HH_E!H49+FC_OTH_AFF_E!H49</f>
        <v>0</v>
      </c>
      <c r="I49" s="30">
        <f>FC_OTH_CP_E!I49+FC_OTH_HH_E!I49+FC_OTH_AFF_E!I49</f>
        <v>0</v>
      </c>
      <c r="J49" s="30">
        <f>FC_OTH_CP_E!J49+FC_OTH_HH_E!J49+FC_OTH_AFF_E!J49</f>
        <v>0</v>
      </c>
      <c r="K49" s="30">
        <f>FC_OTH_CP_E!K49+FC_OTH_HH_E!K49+FC_OTH_AFF_E!K49</f>
        <v>0</v>
      </c>
      <c r="L49" s="30">
        <f>FC_OTH_CP_E!L49+FC_OTH_HH_E!L49+FC_OTH_AFF_E!L49</f>
        <v>0</v>
      </c>
      <c r="M49" s="30">
        <f>FC_OTH_CP_E!M49+FC_OTH_HH_E!M49+FC_OTH_AFF_E!M49</f>
        <v>0</v>
      </c>
      <c r="N49" s="30">
        <f>FC_OTH_CP_E!N49+FC_OTH_HH_E!N49+FC_OTH_AFF_E!N49</f>
        <v>0</v>
      </c>
      <c r="O49" s="30">
        <f>FC_OTH_CP_E!O49+FC_OTH_HH_E!O49+FC_OTH_AFF_E!O49</f>
        <v>0</v>
      </c>
      <c r="P49" s="30">
        <f>FC_OTH_CP_E!P49+FC_OTH_HH_E!P49+FC_OTH_AFF_E!P49</f>
        <v>0</v>
      </c>
      <c r="Q49" s="30">
        <f>FC_OTH_CP_E!Q49+FC_OTH_HH_E!Q49+FC_OTH_AFF_E!Q49</f>
        <v>0</v>
      </c>
      <c r="R49" s="30">
        <f>FC_OTH_CP_E!R49+FC_OTH_HH_E!R49+FC_OTH_AFF_E!R49</f>
        <v>0</v>
      </c>
      <c r="S49" s="30">
        <f>FC_OTH_CP_E!S49+FC_OTH_HH_E!S49+FC_OTH_AFF_E!S49</f>
        <v>0</v>
      </c>
      <c r="T49" s="30">
        <f>FC_OTH_CP_E!T49+FC_OTH_HH_E!T49+FC_OTH_AFF_E!T49</f>
        <v>0</v>
      </c>
      <c r="U49" s="30">
        <f>FC_OTH_CP_E!U49+FC_OTH_HH_E!U49+FC_OTH_AFF_E!U49</f>
        <v>0</v>
      </c>
      <c r="V49" s="30">
        <f>FC_OTH_CP_E!V49+FC_OTH_HH_E!V49+FC_OTH_AFF_E!V49</f>
        <v>0</v>
      </c>
      <c r="W49" s="30">
        <f>FC_OTH_CP_E!W49+FC_OTH_HH_E!W49+FC_OTH_AFF_E!W49</f>
        <v>0</v>
      </c>
      <c r="X49" s="30">
        <f>FC_OTH_CP_E!X49+FC_OTH_HH_E!X49+FC_OTH_AFF_E!X49</f>
        <v>0</v>
      </c>
    </row>
    <row r="50" spans="1:24" ht="11.25" customHeight="1" x14ac:dyDescent="0.2">
      <c r="A50" s="39" t="s">
        <v>87</v>
      </c>
      <c r="B50" s="23" t="s">
        <v>88</v>
      </c>
      <c r="C50" s="30">
        <f>FC_OTH_CP_E!C50+FC_OTH_HH_E!C50+FC_OTH_AFF_E!C50</f>
        <v>25.943164230438523</v>
      </c>
      <c r="D50" s="30">
        <f>FC_OTH_CP_E!D50+FC_OTH_HH_E!D50+FC_OTH_AFF_E!D50</f>
        <v>79.73155631986242</v>
      </c>
      <c r="E50" s="30">
        <f>FC_OTH_CP_E!E50+FC_OTH_HH_E!E50+FC_OTH_AFF_E!E50</f>
        <v>24.131384350816852</v>
      </c>
      <c r="F50" s="30">
        <f>FC_OTH_CP_E!F50+FC_OTH_HH_E!F50+FC_OTH_AFF_E!F50</f>
        <v>58.293637145313824</v>
      </c>
      <c r="G50" s="30">
        <f>FC_OTH_CP_E!G50+FC_OTH_HH_E!G50+FC_OTH_AFF_E!G50</f>
        <v>57.230008598452265</v>
      </c>
      <c r="H50" s="30">
        <f>FC_OTH_CP_E!H50+FC_OTH_HH_E!H50+FC_OTH_AFF_E!H50</f>
        <v>13.592691315563199</v>
      </c>
      <c r="I50" s="30">
        <f>FC_OTH_CP_E!I50+FC_OTH_HH_E!I50+FC_OTH_AFF_E!I50</f>
        <v>66.188306104901116</v>
      </c>
      <c r="J50" s="30">
        <f>FC_OTH_CP_E!J50+FC_OTH_HH_E!J50+FC_OTH_AFF_E!J50</f>
        <v>54.534135855545983</v>
      </c>
      <c r="K50" s="30">
        <f>FC_OTH_CP_E!K50+FC_OTH_HH_E!K50+FC_OTH_AFF_E!K50</f>
        <v>66.049097162510733</v>
      </c>
      <c r="L50" s="30">
        <f>FC_OTH_CP_E!L50+FC_OTH_HH_E!L50+FC_OTH_AFF_E!L50</f>
        <v>0</v>
      </c>
      <c r="M50" s="30">
        <f>FC_OTH_CP_E!M50+FC_OTH_HH_E!M50+FC_OTH_AFF_E!M50</f>
        <v>2.4943250214961314</v>
      </c>
      <c r="N50" s="30">
        <f>FC_OTH_CP_E!N50+FC_OTH_HH_E!N50+FC_OTH_AFF_E!N50</f>
        <v>0.90765262252794454</v>
      </c>
      <c r="O50" s="30">
        <f>FC_OTH_CP_E!O50+FC_OTH_HH_E!O50+FC_OTH_AFF_E!O50</f>
        <v>0.94307824591573519</v>
      </c>
      <c r="P50" s="30">
        <f>FC_OTH_CP_E!P50+FC_OTH_HH_E!P50+FC_OTH_AFF_E!P50</f>
        <v>14.259157351676695</v>
      </c>
      <c r="Q50" s="30">
        <f>FC_OTH_CP_E!Q50+FC_OTH_HH_E!Q50+FC_OTH_AFF_E!Q50</f>
        <v>0</v>
      </c>
      <c r="R50" s="30">
        <f>FC_OTH_CP_E!R50+FC_OTH_HH_E!R50+FC_OTH_AFF_E!R50</f>
        <v>8.5984522785898552</v>
      </c>
      <c r="S50" s="30">
        <f>FC_OTH_CP_E!S50+FC_OTH_HH_E!S50+FC_OTH_AFF_E!S50</f>
        <v>58.206792777300087</v>
      </c>
      <c r="T50" s="30">
        <f>FC_OTH_CP_E!T50+FC_OTH_HH_E!T50+FC_OTH_AFF_E!T50</f>
        <v>2.9095442820292328</v>
      </c>
      <c r="U50" s="30">
        <f>FC_OTH_CP_E!U50+FC_OTH_HH_E!U50+FC_OTH_AFF_E!U50</f>
        <v>1.3248495270851248</v>
      </c>
      <c r="V50" s="30">
        <f>FC_OTH_CP_E!V50+FC_OTH_HH_E!V50+FC_OTH_AFF_E!V50</f>
        <v>1.7042992261392953</v>
      </c>
      <c r="W50" s="30">
        <f>FC_OTH_CP_E!W50+FC_OTH_HH_E!W50+FC_OTH_AFF_E!W50</f>
        <v>3.8005159071367158</v>
      </c>
      <c r="X50" s="30">
        <f>FC_OTH_CP_E!X50+FC_OTH_HH_E!X50+FC_OTH_AFF_E!X50</f>
        <v>1.7435941530524501</v>
      </c>
    </row>
    <row r="51" spans="1:24" ht="11.25" customHeight="1" x14ac:dyDescent="0.2">
      <c r="A51" s="24" t="s">
        <v>89</v>
      </c>
      <c r="B51" s="25" t="s">
        <v>90</v>
      </c>
      <c r="C51" s="31">
        <f>FC_OTH_CP_E!C51+FC_OTH_HH_E!C51+FC_OTH_AFF_E!C51</f>
        <v>116706.57386070507</v>
      </c>
      <c r="D51" s="31">
        <f>FC_OTH_CP_E!D51+FC_OTH_HH_E!D51+FC_OTH_AFF_E!D51</f>
        <v>122696.81805674981</v>
      </c>
      <c r="E51" s="31">
        <f>FC_OTH_CP_E!E51+FC_OTH_HH_E!E51+FC_OTH_AFF_E!E51</f>
        <v>120452.51762682716</v>
      </c>
      <c r="F51" s="31">
        <f>FC_OTH_CP_E!F51+FC_OTH_HH_E!F51+FC_OTH_AFF_E!F51</f>
        <v>126495.11547721409</v>
      </c>
      <c r="G51" s="31">
        <f>FC_OTH_CP_E!G51+FC_OTH_HH_E!G51+FC_OTH_AFF_E!G51</f>
        <v>129013.57764402403</v>
      </c>
      <c r="H51" s="31">
        <f>FC_OTH_CP_E!H51+FC_OTH_HH_E!H51+FC_OTH_AFF_E!H51</f>
        <v>130210.89501289767</v>
      </c>
      <c r="I51" s="31">
        <f>FC_OTH_CP_E!I51+FC_OTH_HH_E!I51+FC_OTH_AFF_E!I51</f>
        <v>131729.24729148753</v>
      </c>
      <c r="J51" s="31">
        <f>FC_OTH_CP_E!J51+FC_OTH_HH_E!J51+FC_OTH_AFF_E!J51</f>
        <v>119861.31092003439</v>
      </c>
      <c r="K51" s="31">
        <f>FC_OTH_CP_E!K51+FC_OTH_HH_E!K51+FC_OTH_AFF_E!K51</f>
        <v>125752.55477214098</v>
      </c>
      <c r="L51" s="31">
        <f>FC_OTH_CP_E!L51+FC_OTH_HH_E!L51+FC_OTH_AFF_E!L51</f>
        <v>127023.82355975927</v>
      </c>
      <c r="M51" s="31">
        <f>FC_OTH_CP_E!M51+FC_OTH_HH_E!M51+FC_OTH_AFF_E!M51</f>
        <v>138022.43508168531</v>
      </c>
      <c r="N51" s="31">
        <f>FC_OTH_CP_E!N51+FC_OTH_HH_E!N51+FC_OTH_AFF_E!N51</f>
        <v>120660.30275150469</v>
      </c>
      <c r="O51" s="31">
        <f>FC_OTH_CP_E!O51+FC_OTH_HH_E!O51+FC_OTH_AFF_E!O51</f>
        <v>126372.20842648325</v>
      </c>
      <c r="P51" s="31">
        <f>FC_OTH_CP_E!P51+FC_OTH_HH_E!P51+FC_OTH_AFF_E!P51</f>
        <v>129827.05124677555</v>
      </c>
      <c r="Q51" s="31">
        <f>FC_OTH_CP_E!Q51+FC_OTH_HH_E!Q51+FC_OTH_AFF_E!Q51</f>
        <v>108830.92416165088</v>
      </c>
      <c r="R51" s="31">
        <f>FC_OTH_CP_E!R51+FC_OTH_HH_E!R51+FC_OTH_AFF_E!R51</f>
        <v>116696.41582115219</v>
      </c>
      <c r="S51" s="31">
        <f>FC_OTH_CP_E!S51+FC_OTH_HH_E!S51+FC_OTH_AFF_E!S51</f>
        <v>122065.51960447119</v>
      </c>
      <c r="T51" s="31">
        <f>FC_OTH_CP_E!T51+FC_OTH_HH_E!T51+FC_OTH_AFF_E!T51</f>
        <v>121584.4247635426</v>
      </c>
      <c r="U51" s="31">
        <f>FC_OTH_CP_E!U51+FC_OTH_HH_E!U51+FC_OTH_AFF_E!U51</f>
        <v>122271.77944969905</v>
      </c>
      <c r="V51" s="31">
        <f>FC_OTH_CP_E!V51+FC_OTH_HH_E!V51+FC_OTH_AFF_E!V51</f>
        <v>119958.50937231297</v>
      </c>
      <c r="W51" s="31">
        <f>FC_OTH_CP_E!W51+FC_OTH_HH_E!W51+FC_OTH_AFF_E!W51</f>
        <v>117686.89079965604</v>
      </c>
      <c r="X51" s="31">
        <f>FC_OTH_CP_E!X51+FC_OTH_HH_E!X51+FC_OTH_AFF_E!X51</f>
        <v>127572.44247635425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" si="30">SUM(C53:C70)</f>
        <v>32579.706190885641</v>
      </c>
      <c r="D52" s="31">
        <f t="shared" ref="D52:W52" si="31">SUM(D53:D70)</f>
        <v>33192.632674118657</v>
      </c>
      <c r="E52" s="31">
        <f t="shared" si="31"/>
        <v>33481.452622527941</v>
      </c>
      <c r="F52" s="31">
        <f t="shared" si="31"/>
        <v>37881.865434221843</v>
      </c>
      <c r="G52" s="31">
        <f t="shared" si="31"/>
        <v>37578.56758383492</v>
      </c>
      <c r="H52" s="31">
        <f t="shared" si="31"/>
        <v>39918.004213241606</v>
      </c>
      <c r="I52" s="31">
        <f t="shared" si="31"/>
        <v>41679.40318142734</v>
      </c>
      <c r="J52" s="31">
        <f t="shared" si="31"/>
        <v>44936.291315563205</v>
      </c>
      <c r="K52" s="31">
        <f t="shared" si="31"/>
        <v>49193.12459157352</v>
      </c>
      <c r="L52" s="31">
        <f t="shared" si="31"/>
        <v>50445.613843508167</v>
      </c>
      <c r="M52" s="31">
        <f t="shared" si="31"/>
        <v>54903.899484092843</v>
      </c>
      <c r="N52" s="31">
        <f t="shared" si="31"/>
        <v>51190.092777300073</v>
      </c>
      <c r="O52" s="31">
        <f t="shared" si="31"/>
        <v>57535.803697334479</v>
      </c>
      <c r="P52" s="31">
        <f t="shared" si="31"/>
        <v>59039.392089423884</v>
      </c>
      <c r="Q52" s="31">
        <f t="shared" si="31"/>
        <v>53981.893121238165</v>
      </c>
      <c r="R52" s="31">
        <f t="shared" si="31"/>
        <v>56774.000601891647</v>
      </c>
      <c r="S52" s="31">
        <f t="shared" si="31"/>
        <v>57551.520120378322</v>
      </c>
      <c r="T52" s="31">
        <f t="shared" si="31"/>
        <v>62271.992605331034</v>
      </c>
      <c r="U52" s="31">
        <f t="shared" si="31"/>
        <v>65119.466895958729</v>
      </c>
      <c r="V52" s="31">
        <f t="shared" si="31"/>
        <v>65629.736199484105</v>
      </c>
      <c r="W52" s="31">
        <f t="shared" si="31"/>
        <v>64692.622012037828</v>
      </c>
      <c r="X52" s="31">
        <f t="shared" ref="X52" si="32">SUM(X53:X70)</f>
        <v>71144.280653482376</v>
      </c>
    </row>
    <row r="53" spans="1:24" ht="11.25" customHeight="1" x14ac:dyDescent="0.2">
      <c r="A53" s="22" t="s">
        <v>93</v>
      </c>
      <c r="B53" s="23" t="s">
        <v>94</v>
      </c>
      <c r="C53" s="30">
        <f>FC_OTH_CP_E!C53+FC_OTH_HH_E!C53+FC_OTH_AFF_E!C53</f>
        <v>0</v>
      </c>
      <c r="D53" s="30">
        <f>FC_OTH_CP_E!D53+FC_OTH_HH_E!D53+FC_OTH_AFF_E!D53</f>
        <v>0</v>
      </c>
      <c r="E53" s="30">
        <f>FC_OTH_CP_E!E53+FC_OTH_HH_E!E53+FC_OTH_AFF_E!E53</f>
        <v>0</v>
      </c>
      <c r="F53" s="30">
        <f>FC_OTH_CP_E!F53+FC_OTH_HH_E!F53+FC_OTH_AFF_E!F53</f>
        <v>0</v>
      </c>
      <c r="G53" s="30">
        <f>FC_OTH_CP_E!G53+FC_OTH_HH_E!G53+FC_OTH_AFF_E!G53</f>
        <v>0</v>
      </c>
      <c r="H53" s="30">
        <f>FC_OTH_CP_E!H53+FC_OTH_HH_E!H53+FC_OTH_AFF_E!H53</f>
        <v>0</v>
      </c>
      <c r="I53" s="30">
        <f>FC_OTH_CP_E!I53+FC_OTH_HH_E!I53+FC_OTH_AFF_E!I53</f>
        <v>0</v>
      </c>
      <c r="J53" s="30">
        <f>FC_OTH_CP_E!J53+FC_OTH_HH_E!J53+FC_OTH_AFF_E!J53</f>
        <v>0</v>
      </c>
      <c r="K53" s="30">
        <f>FC_OTH_CP_E!K53+FC_OTH_HH_E!K53+FC_OTH_AFF_E!K53</f>
        <v>0</v>
      </c>
      <c r="L53" s="30">
        <f>FC_OTH_CP_E!L53+FC_OTH_HH_E!L53+FC_OTH_AFF_E!L53</f>
        <v>0</v>
      </c>
      <c r="M53" s="30">
        <f>FC_OTH_CP_E!M53+FC_OTH_HH_E!M53+FC_OTH_AFF_E!M53</f>
        <v>0</v>
      </c>
      <c r="N53" s="30">
        <f>FC_OTH_CP_E!N53+FC_OTH_HH_E!N53+FC_OTH_AFF_E!N53</f>
        <v>0</v>
      </c>
      <c r="O53" s="30">
        <f>FC_OTH_CP_E!O53+FC_OTH_HH_E!O53+FC_OTH_AFF_E!O53</f>
        <v>0</v>
      </c>
      <c r="P53" s="30">
        <f>FC_OTH_CP_E!P53+FC_OTH_HH_E!P53+FC_OTH_AFF_E!P53</f>
        <v>0</v>
      </c>
      <c r="Q53" s="30">
        <f>FC_OTH_CP_E!Q53+FC_OTH_HH_E!Q53+FC_OTH_AFF_E!Q53</f>
        <v>0</v>
      </c>
      <c r="R53" s="30">
        <f>FC_OTH_CP_E!R53+FC_OTH_HH_E!R53+FC_OTH_AFF_E!R53</f>
        <v>0</v>
      </c>
      <c r="S53" s="30">
        <f>FC_OTH_CP_E!S53+FC_OTH_HH_E!S53+FC_OTH_AFF_E!S53</f>
        <v>0</v>
      </c>
      <c r="T53" s="30">
        <f>FC_OTH_CP_E!T53+FC_OTH_HH_E!T53+FC_OTH_AFF_E!T53</f>
        <v>0</v>
      </c>
      <c r="U53" s="30">
        <f>FC_OTH_CP_E!U53+FC_OTH_HH_E!U53+FC_OTH_AFF_E!U53</f>
        <v>0</v>
      </c>
      <c r="V53" s="30">
        <f>FC_OTH_CP_E!V53+FC_OTH_HH_E!V53+FC_OTH_AFF_E!V53</f>
        <v>0</v>
      </c>
      <c r="W53" s="30">
        <f>FC_OTH_CP_E!W53+FC_OTH_HH_E!W53+FC_OTH_AFF_E!W53</f>
        <v>0</v>
      </c>
      <c r="X53" s="30">
        <f>FC_OTH_CP_E!X53+FC_OTH_HH_E!X53+FC_OTH_AFF_E!X53</f>
        <v>0</v>
      </c>
    </row>
    <row r="54" spans="1:24" ht="11.25" customHeight="1" x14ac:dyDescent="0.2">
      <c r="A54" s="22" t="s">
        <v>95</v>
      </c>
      <c r="B54" s="23" t="s">
        <v>96</v>
      </c>
      <c r="C54" s="30">
        <f>FC_OTH_CP_E!C54+FC_OTH_HH_E!C54+FC_OTH_AFF_E!C54</f>
        <v>0</v>
      </c>
      <c r="D54" s="30">
        <f>FC_OTH_CP_E!D54+FC_OTH_HH_E!D54+FC_OTH_AFF_E!D54</f>
        <v>0</v>
      </c>
      <c r="E54" s="30">
        <f>FC_OTH_CP_E!E54+FC_OTH_HH_E!E54+FC_OTH_AFF_E!E54</f>
        <v>0</v>
      </c>
      <c r="F54" s="30">
        <f>FC_OTH_CP_E!F54+FC_OTH_HH_E!F54+FC_OTH_AFF_E!F54</f>
        <v>0</v>
      </c>
      <c r="G54" s="30">
        <f>FC_OTH_CP_E!G54+FC_OTH_HH_E!G54+FC_OTH_AFF_E!G54</f>
        <v>0</v>
      </c>
      <c r="H54" s="30">
        <f>FC_OTH_CP_E!H54+FC_OTH_HH_E!H54+FC_OTH_AFF_E!H54</f>
        <v>0</v>
      </c>
      <c r="I54" s="30">
        <f>FC_OTH_CP_E!I54+FC_OTH_HH_E!I54+FC_OTH_AFF_E!I54</f>
        <v>0</v>
      </c>
      <c r="J54" s="30">
        <f>FC_OTH_CP_E!J54+FC_OTH_HH_E!J54+FC_OTH_AFF_E!J54</f>
        <v>0</v>
      </c>
      <c r="K54" s="30">
        <f>FC_OTH_CP_E!K54+FC_OTH_HH_E!K54+FC_OTH_AFF_E!K54</f>
        <v>0</v>
      </c>
      <c r="L54" s="30">
        <f>FC_OTH_CP_E!L54+FC_OTH_HH_E!L54+FC_OTH_AFF_E!L54</f>
        <v>0</v>
      </c>
      <c r="M54" s="30">
        <f>FC_OTH_CP_E!M54+FC_OTH_HH_E!M54+FC_OTH_AFF_E!M54</f>
        <v>0</v>
      </c>
      <c r="N54" s="30">
        <f>FC_OTH_CP_E!N54+FC_OTH_HH_E!N54+FC_OTH_AFF_E!N54</f>
        <v>0</v>
      </c>
      <c r="O54" s="30">
        <f>FC_OTH_CP_E!O54+FC_OTH_HH_E!O54+FC_OTH_AFF_E!O54</f>
        <v>0</v>
      </c>
      <c r="P54" s="30">
        <f>FC_OTH_CP_E!P54+FC_OTH_HH_E!P54+FC_OTH_AFF_E!P54</f>
        <v>0</v>
      </c>
      <c r="Q54" s="30">
        <f>FC_OTH_CP_E!Q54+FC_OTH_HH_E!Q54+FC_OTH_AFF_E!Q54</f>
        <v>0</v>
      </c>
      <c r="R54" s="30">
        <f>FC_OTH_CP_E!R54+FC_OTH_HH_E!R54+FC_OTH_AFF_E!R54</f>
        <v>0</v>
      </c>
      <c r="S54" s="30">
        <f>FC_OTH_CP_E!S54+FC_OTH_HH_E!S54+FC_OTH_AFF_E!S54</f>
        <v>0</v>
      </c>
      <c r="T54" s="30">
        <f>FC_OTH_CP_E!T54+FC_OTH_HH_E!T54+FC_OTH_AFF_E!T54</f>
        <v>0</v>
      </c>
      <c r="U54" s="30">
        <f>FC_OTH_CP_E!U54+FC_OTH_HH_E!U54+FC_OTH_AFF_E!U54</f>
        <v>0</v>
      </c>
      <c r="V54" s="30">
        <f>FC_OTH_CP_E!V54+FC_OTH_HH_E!V54+FC_OTH_AFF_E!V54</f>
        <v>0</v>
      </c>
      <c r="W54" s="30">
        <f>FC_OTH_CP_E!W54+FC_OTH_HH_E!W54+FC_OTH_AFF_E!W54</f>
        <v>0</v>
      </c>
      <c r="X54" s="30">
        <f>FC_OTH_CP_E!X54+FC_OTH_HH_E!X54+FC_OTH_AFF_E!X54</f>
        <v>0</v>
      </c>
    </row>
    <row r="55" spans="1:24" ht="11.25" customHeight="1" x14ac:dyDescent="0.2">
      <c r="A55" s="22" t="s">
        <v>97</v>
      </c>
      <c r="B55" s="23" t="s">
        <v>98</v>
      </c>
      <c r="C55" s="30">
        <f>FC_OTH_CP_E!C55+FC_OTH_HH_E!C55+FC_OTH_AFF_E!C55</f>
        <v>0</v>
      </c>
      <c r="D55" s="30">
        <f>FC_OTH_CP_E!D55+FC_OTH_HH_E!D55+FC_OTH_AFF_E!D55</f>
        <v>0</v>
      </c>
      <c r="E55" s="30">
        <f>FC_OTH_CP_E!E55+FC_OTH_HH_E!E55+FC_OTH_AFF_E!E55</f>
        <v>0</v>
      </c>
      <c r="F55" s="30">
        <f>FC_OTH_CP_E!F55+FC_OTH_HH_E!F55+FC_OTH_AFF_E!F55</f>
        <v>0</v>
      </c>
      <c r="G55" s="30">
        <f>FC_OTH_CP_E!G55+FC_OTH_HH_E!G55+FC_OTH_AFF_E!G55</f>
        <v>0</v>
      </c>
      <c r="H55" s="30">
        <f>FC_OTH_CP_E!H55+FC_OTH_HH_E!H55+FC_OTH_AFF_E!H55</f>
        <v>0</v>
      </c>
      <c r="I55" s="30">
        <f>FC_OTH_CP_E!I55+FC_OTH_HH_E!I55+FC_OTH_AFF_E!I55</f>
        <v>0</v>
      </c>
      <c r="J55" s="30">
        <f>FC_OTH_CP_E!J55+FC_OTH_HH_E!J55+FC_OTH_AFF_E!J55</f>
        <v>0</v>
      </c>
      <c r="K55" s="30">
        <f>FC_OTH_CP_E!K55+FC_OTH_HH_E!K55+FC_OTH_AFF_E!K55</f>
        <v>0</v>
      </c>
      <c r="L55" s="30">
        <f>FC_OTH_CP_E!L55+FC_OTH_HH_E!L55+FC_OTH_AFF_E!L55</f>
        <v>0</v>
      </c>
      <c r="M55" s="30">
        <f>FC_OTH_CP_E!M55+FC_OTH_HH_E!M55+FC_OTH_AFF_E!M55</f>
        <v>0</v>
      </c>
      <c r="N55" s="30">
        <f>FC_OTH_CP_E!N55+FC_OTH_HH_E!N55+FC_OTH_AFF_E!N55</f>
        <v>0</v>
      </c>
      <c r="O55" s="30">
        <f>FC_OTH_CP_E!O55+FC_OTH_HH_E!O55+FC_OTH_AFF_E!O55</f>
        <v>0</v>
      </c>
      <c r="P55" s="30">
        <f>FC_OTH_CP_E!P55+FC_OTH_HH_E!P55+FC_OTH_AFF_E!P55</f>
        <v>0</v>
      </c>
      <c r="Q55" s="30">
        <f>FC_OTH_CP_E!Q55+FC_OTH_HH_E!Q55+FC_OTH_AFF_E!Q55</f>
        <v>0</v>
      </c>
      <c r="R55" s="30">
        <f>FC_OTH_CP_E!R55+FC_OTH_HH_E!R55+FC_OTH_AFF_E!R55</f>
        <v>0</v>
      </c>
      <c r="S55" s="30">
        <f>FC_OTH_CP_E!S55+FC_OTH_HH_E!S55+FC_OTH_AFF_E!S55</f>
        <v>0</v>
      </c>
      <c r="T55" s="30">
        <f>FC_OTH_CP_E!T55+FC_OTH_HH_E!T55+FC_OTH_AFF_E!T55</f>
        <v>0</v>
      </c>
      <c r="U55" s="30">
        <f>FC_OTH_CP_E!U55+FC_OTH_HH_E!U55+FC_OTH_AFF_E!U55</f>
        <v>0</v>
      </c>
      <c r="V55" s="30">
        <f>FC_OTH_CP_E!V55+FC_OTH_HH_E!V55+FC_OTH_AFF_E!V55</f>
        <v>0</v>
      </c>
      <c r="W55" s="30">
        <f>FC_OTH_CP_E!W55+FC_OTH_HH_E!W55+FC_OTH_AFF_E!W55</f>
        <v>0</v>
      </c>
      <c r="X55" s="30">
        <f>FC_OTH_CP_E!X55+FC_OTH_HH_E!X55+FC_OTH_AFF_E!X55</f>
        <v>0</v>
      </c>
    </row>
    <row r="56" spans="1:24" ht="11.25" customHeight="1" x14ac:dyDescent="0.2">
      <c r="A56" s="22" t="s">
        <v>99</v>
      </c>
      <c r="B56" s="23" t="s">
        <v>100</v>
      </c>
      <c r="C56" s="30">
        <f>FC_OTH_CP_E!C56+FC_OTH_HH_E!C56+FC_OTH_AFF_E!C56</f>
        <v>0</v>
      </c>
      <c r="D56" s="30">
        <f>FC_OTH_CP_E!D56+FC_OTH_HH_E!D56+FC_OTH_AFF_E!D56</f>
        <v>0</v>
      </c>
      <c r="E56" s="30">
        <f>FC_OTH_CP_E!E56+FC_OTH_HH_E!E56+FC_OTH_AFF_E!E56</f>
        <v>0</v>
      </c>
      <c r="F56" s="30">
        <f>FC_OTH_CP_E!F56+FC_OTH_HH_E!F56+FC_OTH_AFF_E!F56</f>
        <v>0</v>
      </c>
      <c r="G56" s="30">
        <f>FC_OTH_CP_E!G56+FC_OTH_HH_E!G56+FC_OTH_AFF_E!G56</f>
        <v>0</v>
      </c>
      <c r="H56" s="30">
        <f>FC_OTH_CP_E!H56+FC_OTH_HH_E!H56+FC_OTH_AFF_E!H56</f>
        <v>0</v>
      </c>
      <c r="I56" s="30">
        <f>FC_OTH_CP_E!I56+FC_OTH_HH_E!I56+FC_OTH_AFF_E!I56</f>
        <v>0</v>
      </c>
      <c r="J56" s="30">
        <f>FC_OTH_CP_E!J56+FC_OTH_HH_E!J56+FC_OTH_AFF_E!J56</f>
        <v>0</v>
      </c>
      <c r="K56" s="30">
        <f>FC_OTH_CP_E!K56+FC_OTH_HH_E!K56+FC_OTH_AFF_E!K56</f>
        <v>0</v>
      </c>
      <c r="L56" s="30">
        <f>FC_OTH_CP_E!L56+FC_OTH_HH_E!L56+FC_OTH_AFF_E!L56</f>
        <v>0</v>
      </c>
      <c r="M56" s="30">
        <f>FC_OTH_CP_E!M56+FC_OTH_HH_E!M56+FC_OTH_AFF_E!M56</f>
        <v>0</v>
      </c>
      <c r="N56" s="30">
        <f>FC_OTH_CP_E!N56+FC_OTH_HH_E!N56+FC_OTH_AFF_E!N56</f>
        <v>0</v>
      </c>
      <c r="O56" s="30">
        <f>FC_OTH_CP_E!O56+FC_OTH_HH_E!O56+FC_OTH_AFF_E!O56</f>
        <v>0</v>
      </c>
      <c r="P56" s="30">
        <f>FC_OTH_CP_E!P56+FC_OTH_HH_E!P56+FC_OTH_AFF_E!P56</f>
        <v>0</v>
      </c>
      <c r="Q56" s="30">
        <f>FC_OTH_CP_E!Q56+FC_OTH_HH_E!Q56+FC_OTH_AFF_E!Q56</f>
        <v>0</v>
      </c>
      <c r="R56" s="30">
        <f>FC_OTH_CP_E!R56+FC_OTH_HH_E!R56+FC_OTH_AFF_E!R56</f>
        <v>0</v>
      </c>
      <c r="S56" s="30">
        <f>FC_OTH_CP_E!S56+FC_OTH_HH_E!S56+FC_OTH_AFF_E!S56</f>
        <v>0</v>
      </c>
      <c r="T56" s="30">
        <f>FC_OTH_CP_E!T56+FC_OTH_HH_E!T56+FC_OTH_AFF_E!T56</f>
        <v>0</v>
      </c>
      <c r="U56" s="30">
        <f>FC_OTH_CP_E!U56+FC_OTH_HH_E!U56+FC_OTH_AFF_E!U56</f>
        <v>0</v>
      </c>
      <c r="V56" s="30">
        <f>FC_OTH_CP_E!V56+FC_OTH_HH_E!V56+FC_OTH_AFF_E!V56</f>
        <v>0</v>
      </c>
      <c r="W56" s="30">
        <f>FC_OTH_CP_E!W56+FC_OTH_HH_E!W56+FC_OTH_AFF_E!W56</f>
        <v>0</v>
      </c>
      <c r="X56" s="30">
        <f>FC_OTH_CP_E!X56+FC_OTH_HH_E!X56+FC_OTH_AFF_E!X56</f>
        <v>0</v>
      </c>
    </row>
    <row r="57" spans="1:24" ht="11.25" customHeight="1" x14ac:dyDescent="0.2">
      <c r="A57" s="22" t="s">
        <v>101</v>
      </c>
      <c r="B57" s="23" t="s">
        <v>102</v>
      </c>
      <c r="C57" s="30">
        <f>FC_OTH_CP_E!C57+FC_OTH_HH_E!C57+FC_OTH_AFF_E!C57</f>
        <v>476.3455717970765</v>
      </c>
      <c r="D57" s="30">
        <f>FC_OTH_CP_E!D57+FC_OTH_HH_E!D57+FC_OTH_AFF_E!D57</f>
        <v>517.89071367153895</v>
      </c>
      <c r="E57" s="30">
        <f>FC_OTH_CP_E!E57+FC_OTH_HH_E!E57+FC_OTH_AFF_E!E57</f>
        <v>559.46663800515898</v>
      </c>
      <c r="F57" s="30">
        <f>FC_OTH_CP_E!F57+FC_OTH_HH_E!F57+FC_OTH_AFF_E!F57</f>
        <v>642.45270851246778</v>
      </c>
      <c r="G57" s="30">
        <f>FC_OTH_CP_E!G57+FC_OTH_HH_E!G57+FC_OTH_AFF_E!G57</f>
        <v>673.33723129836631</v>
      </c>
      <c r="H57" s="30">
        <f>FC_OTH_CP_E!H57+FC_OTH_HH_E!H57+FC_OTH_AFF_E!H57</f>
        <v>732.37033533963881</v>
      </c>
      <c r="I57" s="30">
        <f>FC_OTH_CP_E!I57+FC_OTH_HH_E!I57+FC_OTH_AFF_E!I57</f>
        <v>832.39355116079105</v>
      </c>
      <c r="J57" s="30">
        <f>FC_OTH_CP_E!J57+FC_OTH_HH_E!J57+FC_OTH_AFF_E!J57</f>
        <v>951.03972484952703</v>
      </c>
      <c r="K57" s="30">
        <f>FC_OTH_CP_E!K57+FC_OTH_HH_E!K57+FC_OTH_AFF_E!K57</f>
        <v>1110.9690455717966</v>
      </c>
      <c r="L57" s="30">
        <f>FC_OTH_CP_E!L57+FC_OTH_HH_E!L57+FC_OTH_AFF_E!L57</f>
        <v>1291.0359415305243</v>
      </c>
      <c r="M57" s="30">
        <f>FC_OTH_CP_E!M57+FC_OTH_HH_E!M57+FC_OTH_AFF_E!M57</f>
        <v>1483.3666380051591</v>
      </c>
      <c r="N57" s="30">
        <f>FC_OTH_CP_E!N57+FC_OTH_HH_E!N57+FC_OTH_AFF_E!N57</f>
        <v>1651.2030954428203</v>
      </c>
      <c r="O57" s="30">
        <f>FC_OTH_CP_E!O57+FC_OTH_HH_E!O57+FC_OTH_AFF_E!O57</f>
        <v>1749.497506448839</v>
      </c>
      <c r="P57" s="30">
        <f>FC_OTH_CP_E!P57+FC_OTH_HH_E!P57+FC_OTH_AFF_E!P57</f>
        <v>1831.1571797076519</v>
      </c>
      <c r="Q57" s="30">
        <f>FC_OTH_CP_E!Q57+FC_OTH_HH_E!Q57+FC_OTH_AFF_E!Q57</f>
        <v>1948.3464316423044</v>
      </c>
      <c r="R57" s="30">
        <f>FC_OTH_CP_E!R57+FC_OTH_HH_E!R57+FC_OTH_AFF_E!R57</f>
        <v>2059.2616509028376</v>
      </c>
      <c r="S57" s="30">
        <f>FC_OTH_CP_E!S57+FC_OTH_HH_E!S57+FC_OTH_AFF_E!S57</f>
        <v>2114.7877901977645</v>
      </c>
      <c r="T57" s="30">
        <f>FC_OTH_CP_E!T57+FC_OTH_HH_E!T57+FC_OTH_AFF_E!T57</f>
        <v>2178.3143594153048</v>
      </c>
      <c r="U57" s="30">
        <f>FC_OTH_CP_E!U57+FC_OTH_HH_E!U57+FC_OTH_AFF_E!U57</f>
        <v>2327.994840928633</v>
      </c>
      <c r="V57" s="30">
        <f>FC_OTH_CP_E!V57+FC_OTH_HH_E!V57+FC_OTH_AFF_E!V57</f>
        <v>2359.0779019776442</v>
      </c>
      <c r="W57" s="30">
        <f>FC_OTH_CP_E!W57+FC_OTH_HH_E!W57+FC_OTH_AFF_E!W57</f>
        <v>2455.5621668099739</v>
      </c>
      <c r="X57" s="30">
        <f>FC_OTH_CP_E!X57+FC_OTH_HH_E!X57+FC_OTH_AFF_E!X57</f>
        <v>2470.3731728288908</v>
      </c>
    </row>
    <row r="58" spans="1:24" ht="11.25" customHeight="1" x14ac:dyDescent="0.2">
      <c r="A58" s="22" t="s">
        <v>103</v>
      </c>
      <c r="B58" s="23" t="s">
        <v>104</v>
      </c>
      <c r="C58" s="30">
        <f>FC_OTH_CP_E!C58+FC_OTH_HH_E!C58+FC_OTH_AFF_E!C58</f>
        <v>440.1327601031814</v>
      </c>
      <c r="D58" s="30">
        <f>FC_OTH_CP_E!D58+FC_OTH_HH_E!D58+FC_OTH_AFF_E!D58</f>
        <v>444.52777300085984</v>
      </c>
      <c r="E58" s="30">
        <f>FC_OTH_CP_E!E58+FC_OTH_HH_E!E58+FC_OTH_AFF_E!E58</f>
        <v>459.37403267411867</v>
      </c>
      <c r="F58" s="30">
        <f>FC_OTH_CP_E!F58+FC_OTH_HH_E!F58+FC_OTH_AFF_E!F58</f>
        <v>495.74282029234746</v>
      </c>
      <c r="G58" s="30">
        <f>FC_OTH_CP_E!G58+FC_OTH_HH_E!G58+FC_OTH_AFF_E!G58</f>
        <v>500.18701633705933</v>
      </c>
      <c r="H58" s="30">
        <f>FC_OTH_CP_E!H58+FC_OTH_HH_E!H58+FC_OTH_AFF_E!H58</f>
        <v>438.10653482373164</v>
      </c>
      <c r="I58" s="30">
        <f>FC_OTH_CP_E!I58+FC_OTH_HH_E!I58+FC_OTH_AFF_E!I58</f>
        <v>436.21805674978498</v>
      </c>
      <c r="J58" s="30">
        <f>FC_OTH_CP_E!J58+FC_OTH_HH_E!J58+FC_OTH_AFF_E!J58</f>
        <v>437.70567497850379</v>
      </c>
      <c r="K58" s="30">
        <f>FC_OTH_CP_E!K58+FC_OTH_HH_E!K58+FC_OTH_AFF_E!K58</f>
        <v>460.91074806534817</v>
      </c>
      <c r="L58" s="30">
        <f>FC_OTH_CP_E!L58+FC_OTH_HH_E!L58+FC_OTH_AFF_E!L58</f>
        <v>475.56852966466028</v>
      </c>
      <c r="M58" s="30">
        <f>FC_OTH_CP_E!M58+FC_OTH_HH_E!M58+FC_OTH_AFF_E!M58</f>
        <v>413.40335339638858</v>
      </c>
      <c r="N58" s="30">
        <f>FC_OTH_CP_E!N58+FC_OTH_HH_E!N58+FC_OTH_AFF_E!N58</f>
        <v>436.39475494410999</v>
      </c>
      <c r="O58" s="30">
        <f>FC_OTH_CP_E!O58+FC_OTH_HH_E!O58+FC_OTH_AFF_E!O58</f>
        <v>447.25520206362859</v>
      </c>
      <c r="P58" s="30">
        <f>FC_OTH_CP_E!P58+FC_OTH_HH_E!P58+FC_OTH_AFF_E!P58</f>
        <v>467.57979363714531</v>
      </c>
      <c r="Q58" s="30">
        <f>FC_OTH_CP_E!Q58+FC_OTH_HH_E!Q58+FC_OTH_AFF_E!Q58</f>
        <v>442.83783319002578</v>
      </c>
      <c r="R58" s="30">
        <f>FC_OTH_CP_E!R58+FC_OTH_HH_E!R58+FC_OTH_AFF_E!R58</f>
        <v>446.04092863284609</v>
      </c>
      <c r="S58" s="30">
        <f>FC_OTH_CP_E!S58+FC_OTH_HH_E!S58+FC_OTH_AFF_E!S58</f>
        <v>479.49750644883915</v>
      </c>
      <c r="T58" s="30">
        <f>FC_OTH_CP_E!T58+FC_OTH_HH_E!T58+FC_OTH_AFF_E!T58</f>
        <v>515.51315563198636</v>
      </c>
      <c r="U58" s="30">
        <f>FC_OTH_CP_E!U58+FC_OTH_HH_E!U58+FC_OTH_AFF_E!U58</f>
        <v>533.43267411865861</v>
      </c>
      <c r="V58" s="30">
        <f>FC_OTH_CP_E!V58+FC_OTH_HH_E!V58+FC_OTH_AFF_E!V58</f>
        <v>580.5477214101461</v>
      </c>
      <c r="W58" s="30">
        <f>FC_OTH_CP_E!W58+FC_OTH_HH_E!W58+FC_OTH_AFF_E!W58</f>
        <v>552.85932932072217</v>
      </c>
      <c r="X58" s="30">
        <f>FC_OTH_CP_E!X58+FC_OTH_HH_E!X58+FC_OTH_AFF_E!X58</f>
        <v>572.3276010318142</v>
      </c>
    </row>
    <row r="59" spans="1:24" ht="11.25" customHeight="1" x14ac:dyDescent="0.2">
      <c r="A59" s="22" t="s">
        <v>105</v>
      </c>
      <c r="B59" s="23" t="s">
        <v>106</v>
      </c>
      <c r="C59" s="30">
        <f>FC_OTH_CP_E!C59+FC_OTH_HH_E!C59+FC_OTH_AFF_E!C59</f>
        <v>31156.122184006879</v>
      </c>
      <c r="D59" s="30">
        <f>FC_OTH_CP_E!D59+FC_OTH_HH_E!D59+FC_OTH_AFF_E!D59</f>
        <v>31672.442390369735</v>
      </c>
      <c r="E59" s="30">
        <f>FC_OTH_CP_E!E59+FC_OTH_HH_E!E59+FC_OTH_AFF_E!E59</f>
        <v>31870.657437661215</v>
      </c>
      <c r="F59" s="30">
        <f>FC_OTH_CP_E!F59+FC_OTH_HH_E!F59+FC_OTH_AFF_E!F59</f>
        <v>35572.436113499571</v>
      </c>
      <c r="G59" s="30">
        <f>FC_OTH_CP_E!G59+FC_OTH_HH_E!G59+FC_OTH_AFF_E!G59</f>
        <v>34989.152880481517</v>
      </c>
      <c r="H59" s="30">
        <f>FC_OTH_CP_E!H59+FC_OTH_HH_E!H59+FC_OTH_AFF_E!H59</f>
        <v>37252.579707652614</v>
      </c>
      <c r="I59" s="30">
        <f>FC_OTH_CP_E!I59+FC_OTH_HH_E!I59+FC_OTH_AFF_E!I59</f>
        <v>38498.294239036964</v>
      </c>
      <c r="J59" s="30">
        <f>FC_OTH_CP_E!J59+FC_OTH_HH_E!J59+FC_OTH_AFF_E!J59</f>
        <v>41010.0652622528</v>
      </c>
      <c r="K59" s="30">
        <f>FC_OTH_CP_E!K59+FC_OTH_HH_E!K59+FC_OTH_AFF_E!K59</f>
        <v>44663.026655202062</v>
      </c>
      <c r="L59" s="30">
        <f>FC_OTH_CP_E!L59+FC_OTH_HH_E!L59+FC_OTH_AFF_E!L59</f>
        <v>44962.270421324167</v>
      </c>
      <c r="M59" s="30">
        <f>FC_OTH_CP_E!M59+FC_OTH_HH_E!M59+FC_OTH_AFF_E!M59</f>
        <v>48692.702579535668</v>
      </c>
      <c r="N59" s="30">
        <f>FC_OTH_CP_E!N59+FC_OTH_HH_E!N59+FC_OTH_AFF_E!N59</f>
        <v>43609.201977644014</v>
      </c>
      <c r="O59" s="30">
        <f>FC_OTH_CP_E!O59+FC_OTH_HH_E!O59+FC_OTH_AFF_E!O59</f>
        <v>49039.404471195186</v>
      </c>
      <c r="P59" s="30">
        <f>FC_OTH_CP_E!P59+FC_OTH_HH_E!P59+FC_OTH_AFF_E!P59</f>
        <v>49755.102923473765</v>
      </c>
      <c r="Q59" s="30">
        <f>FC_OTH_CP_E!Q59+FC_OTH_HH_E!Q59+FC_OTH_AFF_E!Q59</f>
        <v>43723.379449699052</v>
      </c>
      <c r="R59" s="30">
        <f>FC_OTH_CP_E!R59+FC_OTH_HH_E!R59+FC_OTH_AFF_E!R59</f>
        <v>45735.339810834041</v>
      </c>
      <c r="S59" s="30">
        <f>FC_OTH_CP_E!S59+FC_OTH_HH_E!S59+FC_OTH_AFF_E!S59</f>
        <v>45314.225279449696</v>
      </c>
      <c r="T59" s="30">
        <f>FC_OTH_CP_E!T59+FC_OTH_HH_E!T59+FC_OTH_AFF_E!T59</f>
        <v>45845.270851246758</v>
      </c>
      <c r="U59" s="30">
        <f>FC_OTH_CP_E!U59+FC_OTH_HH_E!U59+FC_OTH_AFF_E!U59</f>
        <v>47871.398022355985</v>
      </c>
      <c r="V59" s="30">
        <f>FC_OTH_CP_E!V59+FC_OTH_HH_E!V59+FC_OTH_AFF_E!V59</f>
        <v>47530.032502149625</v>
      </c>
      <c r="W59" s="30">
        <f>FC_OTH_CP_E!W59+FC_OTH_HH_E!W59+FC_OTH_AFF_E!W59</f>
        <v>45795.425193465169</v>
      </c>
      <c r="X59" s="30">
        <f>FC_OTH_CP_E!X59+FC_OTH_HH_E!X59+FC_OTH_AFF_E!X59</f>
        <v>50427.251676698193</v>
      </c>
    </row>
    <row r="60" spans="1:24" ht="11.25" customHeight="1" x14ac:dyDescent="0.2">
      <c r="A60" s="22" t="s">
        <v>107</v>
      </c>
      <c r="B60" s="23" t="s">
        <v>108</v>
      </c>
      <c r="C60" s="30">
        <f>FC_OTH_CP_E!C60+FC_OTH_HH_E!C60+FC_OTH_AFF_E!C60</f>
        <v>82.848409286328462</v>
      </c>
      <c r="D60" s="30">
        <f>FC_OTH_CP_E!D60+FC_OTH_HH_E!D60+FC_OTH_AFF_E!D60</f>
        <v>72.554170249355124</v>
      </c>
      <c r="E60" s="30">
        <f>FC_OTH_CP_E!E60+FC_OTH_HH_E!E60+FC_OTH_AFF_E!E60</f>
        <v>65.871367153912274</v>
      </c>
      <c r="F60" s="30">
        <f>FC_OTH_CP_E!F60+FC_OTH_HH_E!F60+FC_OTH_AFF_E!F60</f>
        <v>191.28452278589853</v>
      </c>
      <c r="G60" s="30">
        <f>FC_OTH_CP_E!G60+FC_OTH_HH_E!G60+FC_OTH_AFF_E!G60</f>
        <v>200.30447119518485</v>
      </c>
      <c r="H60" s="30">
        <f>FC_OTH_CP_E!H60+FC_OTH_HH_E!H60+FC_OTH_AFF_E!H60</f>
        <v>214.01883061049011</v>
      </c>
      <c r="I60" s="30">
        <f>FC_OTH_CP_E!I60+FC_OTH_HH_E!I60+FC_OTH_AFF_E!I60</f>
        <v>213.761822871883</v>
      </c>
      <c r="J60" s="30">
        <f>FC_OTH_CP_E!J60+FC_OTH_HH_E!J60+FC_OTH_AFF_E!J60</f>
        <v>273.38409286328459</v>
      </c>
      <c r="K60" s="30">
        <f>FC_OTH_CP_E!K60+FC_OTH_HH_E!K60+FC_OTH_AFF_E!K60</f>
        <v>259.11298366294068</v>
      </c>
      <c r="L60" s="30">
        <f>FC_OTH_CP_E!L60+FC_OTH_HH_E!L60+FC_OTH_AFF_E!L60</f>
        <v>348.3193465176268</v>
      </c>
      <c r="M60" s="30">
        <f>FC_OTH_CP_E!M60+FC_OTH_HH_E!M60+FC_OTH_AFF_E!M60</f>
        <v>345.41470335339631</v>
      </c>
      <c r="N60" s="30">
        <f>FC_OTH_CP_E!N60+FC_OTH_HH_E!N60+FC_OTH_AFF_E!N60</f>
        <v>436.63568357695607</v>
      </c>
      <c r="O60" s="30">
        <f>FC_OTH_CP_E!O60+FC_OTH_HH_E!O60+FC_OTH_AFF_E!O60</f>
        <v>474.55769561478922</v>
      </c>
      <c r="P60" s="30">
        <f>FC_OTH_CP_E!P60+FC_OTH_HH_E!P60+FC_OTH_AFF_E!P60</f>
        <v>461.78125537403264</v>
      </c>
      <c r="Q60" s="30">
        <f>FC_OTH_CP_E!Q60+FC_OTH_HH_E!Q60+FC_OTH_AFF_E!Q60</f>
        <v>461.76147893379175</v>
      </c>
      <c r="R60" s="30">
        <f>FC_OTH_CP_E!R60+FC_OTH_HH_E!R60+FC_OTH_AFF_E!R60</f>
        <v>487.0098022355977</v>
      </c>
      <c r="S60" s="30">
        <f>FC_OTH_CP_E!S60+FC_OTH_HH_E!S60+FC_OTH_AFF_E!S60</f>
        <v>453.9898538263111</v>
      </c>
      <c r="T60" s="30">
        <f>FC_OTH_CP_E!T60+FC_OTH_HH_E!T60+FC_OTH_AFF_E!T60</f>
        <v>454.93774720550289</v>
      </c>
      <c r="U60" s="30">
        <f>FC_OTH_CP_E!U60+FC_OTH_HH_E!U60+FC_OTH_AFF_E!U60</f>
        <v>487.90300945829745</v>
      </c>
      <c r="V60" s="30">
        <f>FC_OTH_CP_E!V60+FC_OTH_HH_E!V60+FC_OTH_AFF_E!V60</f>
        <v>438.70094582975059</v>
      </c>
      <c r="W60" s="30">
        <f>FC_OTH_CP_E!W60+FC_OTH_HH_E!W60+FC_OTH_AFF_E!W60</f>
        <v>407.84282029234731</v>
      </c>
      <c r="X60" s="30">
        <f>FC_OTH_CP_E!X60+FC_OTH_HH_E!X60+FC_OTH_AFF_E!X60</f>
        <v>385.6483233018057</v>
      </c>
    </row>
    <row r="61" spans="1:24" ht="11.25" customHeight="1" x14ac:dyDescent="0.2">
      <c r="A61" s="22" t="s">
        <v>109</v>
      </c>
      <c r="B61" s="23" t="s">
        <v>110</v>
      </c>
      <c r="C61" s="30">
        <f>FC_OTH_CP_E!C61+FC_OTH_HH_E!C61+FC_OTH_AFF_E!C61</f>
        <v>149.4418744625967</v>
      </c>
      <c r="D61" s="30">
        <f>FC_OTH_CP_E!D61+FC_OTH_HH_E!D61+FC_OTH_AFF_E!D61</f>
        <v>163.54196044711949</v>
      </c>
      <c r="E61" s="30">
        <f>FC_OTH_CP_E!E61+FC_OTH_HH_E!E61+FC_OTH_AFF_E!E61</f>
        <v>169.59707652622527</v>
      </c>
      <c r="F61" s="30">
        <f>FC_OTH_CP_E!F61+FC_OTH_HH_E!F61+FC_OTH_AFF_E!F61</f>
        <v>364.2906276870163</v>
      </c>
      <c r="G61" s="30">
        <f>FC_OTH_CP_E!G61+FC_OTH_HH_E!G61+FC_OTH_AFF_E!G61</f>
        <v>407.48039552880471</v>
      </c>
      <c r="H61" s="30">
        <f>FC_OTH_CP_E!H61+FC_OTH_HH_E!H61+FC_OTH_AFF_E!H61</f>
        <v>406.42957867583829</v>
      </c>
      <c r="I61" s="30">
        <f>FC_OTH_CP_E!I61+FC_OTH_HH_E!I61+FC_OTH_AFF_E!I61</f>
        <v>497.26070507308674</v>
      </c>
      <c r="J61" s="30">
        <f>FC_OTH_CP_E!J61+FC_OTH_HH_E!J61+FC_OTH_AFF_E!J61</f>
        <v>651.63714531384335</v>
      </c>
      <c r="K61" s="30">
        <f>FC_OTH_CP_E!K61+FC_OTH_HH_E!K61+FC_OTH_AFF_E!K61</f>
        <v>713.78142734307801</v>
      </c>
      <c r="L61" s="30">
        <f>FC_OTH_CP_E!L61+FC_OTH_HH_E!L61+FC_OTH_AFF_E!L61</f>
        <v>881.57566638005164</v>
      </c>
      <c r="M61" s="30">
        <f>FC_OTH_CP_E!M61+FC_OTH_HH_E!M61+FC_OTH_AFF_E!M61</f>
        <v>1043.110060189166</v>
      </c>
      <c r="N61" s="30">
        <f>FC_OTH_CP_E!N61+FC_OTH_HH_E!N61+FC_OTH_AFF_E!N61</f>
        <v>1159.7483233018056</v>
      </c>
      <c r="O61" s="30">
        <f>FC_OTH_CP_E!O61+FC_OTH_HH_E!O61+FC_OTH_AFF_E!O61</f>
        <v>1396.9303525365435</v>
      </c>
      <c r="P61" s="30">
        <f>FC_OTH_CP_E!P61+FC_OTH_HH_E!P61+FC_OTH_AFF_E!P61</f>
        <v>1579.542992261393</v>
      </c>
      <c r="Q61" s="30">
        <f>FC_OTH_CP_E!Q61+FC_OTH_HH_E!Q61+FC_OTH_AFF_E!Q61</f>
        <v>1728.8156491831469</v>
      </c>
      <c r="R61" s="30">
        <f>FC_OTH_CP_E!R61+FC_OTH_HH_E!R61+FC_OTH_AFF_E!R61</f>
        <v>1836.1421324161645</v>
      </c>
      <c r="S61" s="30">
        <f>FC_OTH_CP_E!S61+FC_OTH_HH_E!S61+FC_OTH_AFF_E!S61</f>
        <v>2028.5842648323301</v>
      </c>
      <c r="T61" s="30">
        <f>FC_OTH_CP_E!T61+FC_OTH_HH_E!T61+FC_OTH_AFF_E!T61</f>
        <v>2064.3089423903702</v>
      </c>
      <c r="U61" s="30">
        <f>FC_OTH_CP_E!U61+FC_OTH_HH_E!U61+FC_OTH_AFF_E!U61</f>
        <v>1997.4991401547725</v>
      </c>
      <c r="V61" s="30">
        <f>FC_OTH_CP_E!V61+FC_OTH_HH_E!V61+FC_OTH_AFF_E!V61</f>
        <v>1995.0758383490966</v>
      </c>
      <c r="W61" s="30">
        <f>FC_OTH_CP_E!W61+FC_OTH_HH_E!W61+FC_OTH_AFF_E!W61</f>
        <v>1992.7478073946688</v>
      </c>
      <c r="X61" s="30">
        <f>FC_OTH_CP_E!X61+FC_OTH_HH_E!X61+FC_OTH_AFF_E!X61</f>
        <v>1940.3231298366295</v>
      </c>
    </row>
    <row r="62" spans="1:24" ht="11.25" customHeight="1" x14ac:dyDescent="0.2">
      <c r="A62" s="22" t="s">
        <v>111</v>
      </c>
      <c r="B62" s="23" t="s">
        <v>112</v>
      </c>
      <c r="C62" s="30">
        <f>FC_OTH_CP_E!C62+FC_OTH_HH_E!C62+FC_OTH_AFF_E!C62</f>
        <v>209.65889939810839</v>
      </c>
      <c r="D62" s="30">
        <f>FC_OTH_CP_E!D62+FC_OTH_HH_E!D62+FC_OTH_AFF_E!D62</f>
        <v>252.77059329320718</v>
      </c>
      <c r="E62" s="30">
        <f>FC_OTH_CP_E!E62+FC_OTH_HH_E!E62+FC_OTH_AFF_E!E62</f>
        <v>282.26809974204639</v>
      </c>
      <c r="F62" s="30">
        <f>FC_OTH_CP_E!F62+FC_OTH_HH_E!F62+FC_OTH_AFF_E!F62</f>
        <v>321.6061049011177</v>
      </c>
      <c r="G62" s="30">
        <f>FC_OTH_CP_E!G62+FC_OTH_HH_E!G62+FC_OTH_AFF_E!G62</f>
        <v>345.34729148753217</v>
      </c>
      <c r="H62" s="30">
        <f>FC_OTH_CP_E!H62+FC_OTH_HH_E!H62+FC_OTH_AFF_E!H62</f>
        <v>164.92312983662939</v>
      </c>
      <c r="I62" s="30">
        <f>FC_OTH_CP_E!I62+FC_OTH_HH_E!I62+FC_OTH_AFF_E!I62</f>
        <v>162.79742046431642</v>
      </c>
      <c r="J62" s="30">
        <f>FC_OTH_CP_E!J62+FC_OTH_HH_E!J62+FC_OTH_AFF_E!J62</f>
        <v>197.48916595012903</v>
      </c>
      <c r="K62" s="30">
        <f>FC_OTH_CP_E!K62+FC_OTH_HH_E!K62+FC_OTH_AFF_E!K62</f>
        <v>218.93430782459166</v>
      </c>
      <c r="L62" s="30">
        <f>FC_OTH_CP_E!L62+FC_OTH_HH_E!L62+FC_OTH_AFF_E!L62</f>
        <v>254.27059329320733</v>
      </c>
      <c r="M62" s="30">
        <f>FC_OTH_CP_E!M62+FC_OTH_HH_E!M62+FC_OTH_AFF_E!M62</f>
        <v>251.85288048151318</v>
      </c>
      <c r="N62" s="30">
        <f>FC_OTH_CP_E!N62+FC_OTH_HH_E!N62+FC_OTH_AFF_E!N62</f>
        <v>162.06328460877037</v>
      </c>
      <c r="O62" s="30">
        <f>FC_OTH_CP_E!O62+FC_OTH_HH_E!O62+FC_OTH_AFF_E!O62</f>
        <v>155.76818572656924</v>
      </c>
      <c r="P62" s="30">
        <f>FC_OTH_CP_E!P62+FC_OTH_HH_E!P62+FC_OTH_AFF_E!P62</f>
        <v>173.76216680997422</v>
      </c>
      <c r="Q62" s="30">
        <f>FC_OTH_CP_E!Q62+FC_OTH_HH_E!Q62+FC_OTH_AFF_E!Q62</f>
        <v>155.61392949269131</v>
      </c>
      <c r="R62" s="30">
        <f>FC_OTH_CP_E!R62+FC_OTH_HH_E!R62+FC_OTH_AFF_E!R62</f>
        <v>127.11229578675835</v>
      </c>
      <c r="S62" s="30">
        <f>FC_OTH_CP_E!S62+FC_OTH_HH_E!S62+FC_OTH_AFF_E!S62</f>
        <v>143.11109200343947</v>
      </c>
      <c r="T62" s="30">
        <f>FC_OTH_CP_E!T62+FC_OTH_HH_E!T62+FC_OTH_AFF_E!T62</f>
        <v>161.32674118658636</v>
      </c>
      <c r="U62" s="30">
        <f>FC_OTH_CP_E!U62+FC_OTH_HH_E!U62+FC_OTH_AFF_E!U62</f>
        <v>141.64402407566635</v>
      </c>
      <c r="V62" s="30">
        <f>FC_OTH_CP_E!V62+FC_OTH_HH_E!V62+FC_OTH_AFF_E!V62</f>
        <v>154.02889079965604</v>
      </c>
      <c r="W62" s="30">
        <f>FC_OTH_CP_E!W62+FC_OTH_HH_E!W62+FC_OTH_AFF_E!W62</f>
        <v>163.01848667239895</v>
      </c>
      <c r="X62" s="30">
        <f>FC_OTH_CP_E!X62+FC_OTH_HH_E!X62+FC_OTH_AFF_E!X62</f>
        <v>190.10085984522794</v>
      </c>
    </row>
    <row r="63" spans="1:24" ht="11.25" customHeight="1" x14ac:dyDescent="0.2">
      <c r="A63" s="22" t="s">
        <v>113</v>
      </c>
      <c r="B63" s="23" t="s">
        <v>114</v>
      </c>
      <c r="C63" s="30">
        <f>FC_OTH_CP_E!C63+FC_OTH_HH_E!C63+FC_OTH_AFF_E!C63</f>
        <v>0</v>
      </c>
      <c r="D63" s="30">
        <f>FC_OTH_CP_E!D63+FC_OTH_HH_E!D63+FC_OTH_AFF_E!D63</f>
        <v>0</v>
      </c>
      <c r="E63" s="30">
        <f>FC_OTH_CP_E!E63+FC_OTH_HH_E!E63+FC_OTH_AFF_E!E63</f>
        <v>0</v>
      </c>
      <c r="F63" s="30">
        <f>FC_OTH_CP_E!F63+FC_OTH_HH_E!F63+FC_OTH_AFF_E!F63</f>
        <v>0</v>
      </c>
      <c r="G63" s="30">
        <f>FC_OTH_CP_E!G63+FC_OTH_HH_E!G63+FC_OTH_AFF_E!G63</f>
        <v>0</v>
      </c>
      <c r="H63" s="30">
        <f>FC_OTH_CP_E!H63+FC_OTH_HH_E!H63+FC_OTH_AFF_E!H63</f>
        <v>0</v>
      </c>
      <c r="I63" s="30">
        <f>FC_OTH_CP_E!I63+FC_OTH_HH_E!I63+FC_OTH_AFF_E!I63</f>
        <v>0</v>
      </c>
      <c r="J63" s="30">
        <f>FC_OTH_CP_E!J63+FC_OTH_HH_E!J63+FC_OTH_AFF_E!J63</f>
        <v>0</v>
      </c>
      <c r="K63" s="30">
        <f>FC_OTH_CP_E!K63+FC_OTH_HH_E!K63+FC_OTH_AFF_E!K63</f>
        <v>0</v>
      </c>
      <c r="L63" s="30">
        <f>FC_OTH_CP_E!L63+FC_OTH_HH_E!L63+FC_OTH_AFF_E!L63</f>
        <v>0</v>
      </c>
      <c r="M63" s="30">
        <f>FC_OTH_CP_E!M63+FC_OTH_HH_E!M63+FC_OTH_AFF_E!M63</f>
        <v>0</v>
      </c>
      <c r="N63" s="30">
        <f>FC_OTH_CP_E!N63+FC_OTH_HH_E!N63+FC_OTH_AFF_E!N63</f>
        <v>0</v>
      </c>
      <c r="O63" s="30">
        <f>FC_OTH_CP_E!O63+FC_OTH_HH_E!O63+FC_OTH_AFF_E!O63</f>
        <v>0</v>
      </c>
      <c r="P63" s="30">
        <f>FC_OTH_CP_E!P63+FC_OTH_HH_E!P63+FC_OTH_AFF_E!P63</f>
        <v>0</v>
      </c>
      <c r="Q63" s="30">
        <f>FC_OTH_CP_E!Q63+FC_OTH_HH_E!Q63+FC_OTH_AFF_E!Q63</f>
        <v>0</v>
      </c>
      <c r="R63" s="30">
        <f>FC_OTH_CP_E!R63+FC_OTH_HH_E!R63+FC_OTH_AFF_E!R63</f>
        <v>0</v>
      </c>
      <c r="S63" s="30">
        <f>FC_OTH_CP_E!S63+FC_OTH_HH_E!S63+FC_OTH_AFF_E!S63</f>
        <v>0</v>
      </c>
      <c r="T63" s="30">
        <f>FC_OTH_CP_E!T63+FC_OTH_HH_E!T63+FC_OTH_AFF_E!T63</f>
        <v>0</v>
      </c>
      <c r="U63" s="30">
        <f>FC_OTH_CP_E!U63+FC_OTH_HH_E!U63+FC_OTH_AFF_E!U63</f>
        <v>0</v>
      </c>
      <c r="V63" s="30">
        <f>FC_OTH_CP_E!V63+FC_OTH_HH_E!V63+FC_OTH_AFF_E!V63</f>
        <v>0</v>
      </c>
      <c r="W63" s="30">
        <f>FC_OTH_CP_E!W63+FC_OTH_HH_E!W63+FC_OTH_AFF_E!W63</f>
        <v>0</v>
      </c>
      <c r="X63" s="30">
        <f>FC_OTH_CP_E!X63+FC_OTH_HH_E!X63+FC_OTH_AFF_E!X63</f>
        <v>0</v>
      </c>
    </row>
    <row r="64" spans="1:24" ht="11.25" customHeight="1" x14ac:dyDescent="0.2">
      <c r="A64" s="22" t="s">
        <v>115</v>
      </c>
      <c r="B64" s="23" t="s">
        <v>116</v>
      </c>
      <c r="C64" s="30">
        <f>FC_OTH_CP_E!C64+FC_OTH_HH_E!C64+FC_OTH_AFF_E!C64</f>
        <v>0</v>
      </c>
      <c r="D64" s="30">
        <f>FC_OTH_CP_E!D64+FC_OTH_HH_E!D64+FC_OTH_AFF_E!D64</f>
        <v>0</v>
      </c>
      <c r="E64" s="30">
        <f>FC_OTH_CP_E!E64+FC_OTH_HH_E!E64+FC_OTH_AFF_E!E64</f>
        <v>0</v>
      </c>
      <c r="F64" s="30">
        <f>FC_OTH_CP_E!F64+FC_OTH_HH_E!F64+FC_OTH_AFF_E!F64</f>
        <v>0</v>
      </c>
      <c r="G64" s="30">
        <f>FC_OTH_CP_E!G64+FC_OTH_HH_E!G64+FC_OTH_AFF_E!G64</f>
        <v>0</v>
      </c>
      <c r="H64" s="30">
        <f>FC_OTH_CP_E!H64+FC_OTH_HH_E!H64+FC_OTH_AFF_E!H64</f>
        <v>6.2368013757523624</v>
      </c>
      <c r="I64" s="30">
        <f>FC_OTH_CP_E!I64+FC_OTH_HH_E!I64+FC_OTH_AFF_E!I64</f>
        <v>7.4981083404987077</v>
      </c>
      <c r="J64" s="30">
        <f>FC_OTH_CP_E!J64+FC_OTH_HH_E!J64+FC_OTH_AFF_E!J64</f>
        <v>9.0116938950988832</v>
      </c>
      <c r="K64" s="30">
        <f>FC_OTH_CP_E!K64+FC_OTH_HH_E!K64+FC_OTH_AFF_E!K64</f>
        <v>14.108254514187443</v>
      </c>
      <c r="L64" s="30">
        <f>FC_OTH_CP_E!L64+FC_OTH_HH_E!L64+FC_OTH_AFF_E!L64</f>
        <v>13.841874462596731</v>
      </c>
      <c r="M64" s="30">
        <f>FC_OTH_CP_E!M64+FC_OTH_HH_E!M64+FC_OTH_AFF_E!M64</f>
        <v>15.28873602751505</v>
      </c>
      <c r="N64" s="30">
        <f>FC_OTH_CP_E!N64+FC_OTH_HH_E!N64+FC_OTH_AFF_E!N64</f>
        <v>17.155975924333614</v>
      </c>
      <c r="O64" s="30">
        <f>FC_OTH_CP_E!O64+FC_OTH_HH_E!O64+FC_OTH_AFF_E!O64</f>
        <v>19.520808254514179</v>
      </c>
      <c r="P64" s="30">
        <f>FC_OTH_CP_E!P64+FC_OTH_HH_E!P64+FC_OTH_AFF_E!P64</f>
        <v>18.420120378331902</v>
      </c>
      <c r="Q64" s="30">
        <f>FC_OTH_CP_E!Q64+FC_OTH_HH_E!Q64+FC_OTH_AFF_E!Q64</f>
        <v>17.616852966466041</v>
      </c>
      <c r="R64" s="30">
        <f>FC_OTH_CP_E!R64+FC_OTH_HH_E!R64+FC_OTH_AFF_E!R64</f>
        <v>15.773688736027522</v>
      </c>
      <c r="S64" s="30">
        <f>FC_OTH_CP_E!S64+FC_OTH_HH_E!S64+FC_OTH_AFF_E!S64</f>
        <v>13.975666380051589</v>
      </c>
      <c r="T64" s="30">
        <f>FC_OTH_CP_E!T64+FC_OTH_HH_E!T64+FC_OTH_AFF_E!T64</f>
        <v>15.526999140154771</v>
      </c>
      <c r="U64" s="30">
        <f>FC_OTH_CP_E!U64+FC_OTH_HH_E!U64+FC_OTH_AFF_E!U64</f>
        <v>19.239294926913153</v>
      </c>
      <c r="V64" s="30">
        <f>FC_OTH_CP_E!V64+FC_OTH_HH_E!V64+FC_OTH_AFF_E!V64</f>
        <v>16.500429922613929</v>
      </c>
      <c r="W64" s="30">
        <f>FC_OTH_CP_E!W64+FC_OTH_HH_E!W64+FC_OTH_AFF_E!W64</f>
        <v>19.234393809114355</v>
      </c>
      <c r="X64" s="30">
        <f>FC_OTH_CP_E!X64+FC_OTH_HH_E!X64+FC_OTH_AFF_E!X64</f>
        <v>20.985640584694753</v>
      </c>
    </row>
    <row r="65" spans="1:24" ht="11.25" customHeight="1" x14ac:dyDescent="0.2">
      <c r="A65" s="22" t="s">
        <v>117</v>
      </c>
      <c r="B65" s="23" t="s">
        <v>118</v>
      </c>
      <c r="C65" s="30">
        <f>FC_OTH_CP_E!C65+FC_OTH_HH_E!C65+FC_OTH_AFF_E!C65</f>
        <v>1.45554600171969</v>
      </c>
      <c r="D65" s="30">
        <f>FC_OTH_CP_E!D65+FC_OTH_HH_E!D65+FC_OTH_AFF_E!D65</f>
        <v>1.60146173688736</v>
      </c>
      <c r="E65" s="30">
        <f>FC_OTH_CP_E!E65+FC_OTH_HH_E!E65+FC_OTH_AFF_E!E65</f>
        <v>1.690627687016337</v>
      </c>
      <c r="F65" s="30">
        <f>FC_OTH_CP_E!F65+FC_OTH_HH_E!F65+FC_OTH_AFF_E!F65</f>
        <v>27.455288048151335</v>
      </c>
      <c r="G65" s="30">
        <f>FC_OTH_CP_E!G65+FC_OTH_HH_E!G65+FC_OTH_AFF_E!G65</f>
        <v>28.951074806534827</v>
      </c>
      <c r="H65" s="30">
        <f>FC_OTH_CP_E!H65+FC_OTH_HH_E!H65+FC_OTH_AFF_E!H65</f>
        <v>29.188392089423907</v>
      </c>
      <c r="I65" s="30">
        <f>FC_OTH_CP_E!I65+FC_OTH_HH_E!I65+FC_OTH_AFF_E!I65</f>
        <v>30.051418744625966</v>
      </c>
      <c r="J65" s="30">
        <f>FC_OTH_CP_E!J65+FC_OTH_HH_E!J65+FC_OTH_AFF_E!J65</f>
        <v>68.643164230438529</v>
      </c>
      <c r="K65" s="30">
        <f>FC_OTH_CP_E!K65+FC_OTH_HH_E!K65+FC_OTH_AFF_E!K65</f>
        <v>59.540068787618218</v>
      </c>
      <c r="L65" s="30">
        <f>FC_OTH_CP_E!L65+FC_OTH_HH_E!L65+FC_OTH_AFF_E!L65</f>
        <v>34.063886500429916</v>
      </c>
      <c r="M65" s="30">
        <f>FC_OTH_CP_E!M65+FC_OTH_HH_E!M65+FC_OTH_AFF_E!M65</f>
        <v>25.439036973344798</v>
      </c>
      <c r="N65" s="30">
        <f>FC_OTH_CP_E!N65+FC_OTH_HH_E!N65+FC_OTH_AFF_E!N65</f>
        <v>12.0006018916595</v>
      </c>
      <c r="O65" s="30">
        <f>FC_OTH_CP_E!O65+FC_OTH_HH_E!O65+FC_OTH_AFF_E!O65</f>
        <v>16.189595872742899</v>
      </c>
      <c r="P65" s="30">
        <f>FC_OTH_CP_E!P65+FC_OTH_HH_E!P65+FC_OTH_AFF_E!P65</f>
        <v>14.954342218400688</v>
      </c>
      <c r="Q65" s="30">
        <f>FC_OTH_CP_E!Q65+FC_OTH_HH_E!Q65+FC_OTH_AFF_E!Q65</f>
        <v>23.375150472914871</v>
      </c>
      <c r="R65" s="30">
        <f>FC_OTH_CP_E!R65+FC_OTH_HH_E!R65+FC_OTH_AFF_E!R65</f>
        <v>23.576354256233884</v>
      </c>
      <c r="S65" s="30">
        <f>FC_OTH_CP_E!S65+FC_OTH_HH_E!S65+FC_OTH_AFF_E!S65</f>
        <v>30.754428202923471</v>
      </c>
      <c r="T65" s="30">
        <f>FC_OTH_CP_E!T65+FC_OTH_HH_E!T65+FC_OTH_AFF_E!T65</f>
        <v>55.060533104041269</v>
      </c>
      <c r="U65" s="30">
        <f>FC_OTH_CP_E!U65+FC_OTH_HH_E!U65+FC_OTH_AFF_E!U65</f>
        <v>50.838865004299223</v>
      </c>
      <c r="V65" s="30">
        <f>FC_OTH_CP_E!V65+FC_OTH_HH_E!V65+FC_OTH_AFF_E!V65</f>
        <v>36.721238177128114</v>
      </c>
      <c r="W65" s="30">
        <f>FC_OTH_CP_E!W65+FC_OTH_HH_E!W65+FC_OTH_AFF_E!W65</f>
        <v>39.916852966466024</v>
      </c>
      <c r="X65" s="30">
        <f>FC_OTH_CP_E!X65+FC_OTH_HH_E!X65+FC_OTH_AFF_E!X65</f>
        <v>39.362424763542563</v>
      </c>
    </row>
    <row r="66" spans="1:24" ht="11.25" customHeight="1" x14ac:dyDescent="0.2">
      <c r="A66" s="22" t="s">
        <v>119</v>
      </c>
      <c r="B66" s="23" t="s">
        <v>120</v>
      </c>
      <c r="C66" s="30">
        <f>FC_OTH_CP_E!C66+FC_OTH_HH_E!C66+FC_OTH_AFF_E!C66</f>
        <v>0</v>
      </c>
      <c r="D66" s="30">
        <f>FC_OTH_CP_E!D66+FC_OTH_HH_E!D66+FC_OTH_AFF_E!D66</f>
        <v>0</v>
      </c>
      <c r="E66" s="30">
        <f>FC_OTH_CP_E!E66+FC_OTH_HH_E!E66+FC_OTH_AFF_E!E66</f>
        <v>0</v>
      </c>
      <c r="F66" s="30">
        <f>FC_OTH_CP_E!F66+FC_OTH_HH_E!F66+FC_OTH_AFF_E!F66</f>
        <v>0</v>
      </c>
      <c r="G66" s="30">
        <f>FC_OTH_CP_E!G66+FC_OTH_HH_E!G66+FC_OTH_AFF_E!G66</f>
        <v>17.743422184006878</v>
      </c>
      <c r="H66" s="30">
        <f>FC_OTH_CP_E!H66+FC_OTH_HH_E!H66+FC_OTH_AFF_E!H66</f>
        <v>49.115391229578677</v>
      </c>
      <c r="I66" s="30">
        <f>FC_OTH_CP_E!I66+FC_OTH_HH_E!I66+FC_OTH_AFF_E!I66</f>
        <v>115.7583834909716</v>
      </c>
      <c r="J66" s="30">
        <f>FC_OTH_CP_E!J66+FC_OTH_HH_E!J66+FC_OTH_AFF_E!J66</f>
        <v>163.6948409286328</v>
      </c>
      <c r="K66" s="30">
        <f>FC_OTH_CP_E!K66+FC_OTH_HH_E!K66+FC_OTH_AFF_E!K66</f>
        <v>138.97145313843509</v>
      </c>
      <c r="L66" s="30">
        <f>FC_OTH_CP_E!L66+FC_OTH_HH_E!L66+FC_OTH_AFF_E!L66</f>
        <v>192.33344797936377</v>
      </c>
      <c r="M66" s="30">
        <f>FC_OTH_CP_E!M66+FC_OTH_HH_E!M66+FC_OTH_AFF_E!M66</f>
        <v>184.67222699914024</v>
      </c>
      <c r="N66" s="30">
        <f>FC_OTH_CP_E!N66+FC_OTH_HH_E!N66+FC_OTH_AFF_E!N66</f>
        <v>190.72708512467753</v>
      </c>
      <c r="O66" s="30">
        <f>FC_OTH_CP_E!O66+FC_OTH_HH_E!O66+FC_OTH_AFF_E!O66</f>
        <v>231.5931212381771</v>
      </c>
      <c r="P66" s="30">
        <f>FC_OTH_CP_E!P66+FC_OTH_HH_E!P66+FC_OTH_AFF_E!P66</f>
        <v>234.68710232158219</v>
      </c>
      <c r="Q66" s="30">
        <f>FC_OTH_CP_E!Q66+FC_OTH_HH_E!Q66+FC_OTH_AFF_E!Q66</f>
        <v>249.5792777300085</v>
      </c>
      <c r="R66" s="30">
        <f>FC_OTH_CP_E!R66+FC_OTH_HH_E!R66+FC_OTH_AFF_E!R66</f>
        <v>257.30868443680157</v>
      </c>
      <c r="S66" s="30">
        <f>FC_OTH_CP_E!S66+FC_OTH_HH_E!S66+FC_OTH_AFF_E!S66</f>
        <v>366.03164230438529</v>
      </c>
      <c r="T66" s="30">
        <f>FC_OTH_CP_E!T66+FC_OTH_HH_E!T66+FC_OTH_AFF_E!T66</f>
        <v>426.88297506448816</v>
      </c>
      <c r="U66" s="30">
        <f>FC_OTH_CP_E!U66+FC_OTH_HH_E!U66+FC_OTH_AFF_E!U66</f>
        <v>463.52261392949276</v>
      </c>
      <c r="V66" s="30">
        <f>FC_OTH_CP_E!V66+FC_OTH_HH_E!V66+FC_OTH_AFF_E!V66</f>
        <v>504.40309544282024</v>
      </c>
      <c r="W66" s="30">
        <f>FC_OTH_CP_E!W66+FC_OTH_HH_E!W66+FC_OTH_AFF_E!W66</f>
        <v>543.07291487532234</v>
      </c>
      <c r="X66" s="30">
        <f>FC_OTH_CP_E!X66+FC_OTH_HH_E!X66+FC_OTH_AFF_E!X66</f>
        <v>570.8561478933791</v>
      </c>
    </row>
    <row r="67" spans="1:24" ht="11.25" customHeight="1" x14ac:dyDescent="0.2">
      <c r="A67" s="22" t="s">
        <v>121</v>
      </c>
      <c r="B67" s="23" t="s">
        <v>122</v>
      </c>
      <c r="C67" s="30">
        <f>FC_OTH_CP_E!C67+FC_OTH_HH_E!C67+FC_OTH_AFF_E!C67</f>
        <v>0</v>
      </c>
      <c r="D67" s="30">
        <f>FC_OTH_CP_E!D67+FC_OTH_HH_E!D67+FC_OTH_AFF_E!D67</f>
        <v>0</v>
      </c>
      <c r="E67" s="30">
        <f>FC_OTH_CP_E!E67+FC_OTH_HH_E!E67+FC_OTH_AFF_E!E67</f>
        <v>0</v>
      </c>
      <c r="F67" s="30">
        <f>FC_OTH_CP_E!F67+FC_OTH_HH_E!F67+FC_OTH_AFF_E!F67</f>
        <v>0</v>
      </c>
      <c r="G67" s="30">
        <f>FC_OTH_CP_E!G67+FC_OTH_HH_E!G67+FC_OTH_AFF_E!G67</f>
        <v>0</v>
      </c>
      <c r="H67" s="30">
        <f>FC_OTH_CP_E!H67+FC_OTH_HH_E!H67+FC_OTH_AFF_E!H67</f>
        <v>0</v>
      </c>
      <c r="I67" s="30">
        <f>FC_OTH_CP_E!I67+FC_OTH_HH_E!I67+FC_OTH_AFF_E!I67</f>
        <v>0</v>
      </c>
      <c r="J67" s="30">
        <f>FC_OTH_CP_E!J67+FC_OTH_HH_E!J67+FC_OTH_AFF_E!J67</f>
        <v>0</v>
      </c>
      <c r="K67" s="30">
        <f>FC_OTH_CP_E!K67+FC_OTH_HH_E!K67+FC_OTH_AFF_E!K67</f>
        <v>0</v>
      </c>
      <c r="L67" s="30">
        <f>FC_OTH_CP_E!L67+FC_OTH_HH_E!L67+FC_OTH_AFF_E!L67</f>
        <v>0</v>
      </c>
      <c r="M67" s="30">
        <f>FC_OTH_CP_E!M67+FC_OTH_HH_E!M67+FC_OTH_AFF_E!M67</f>
        <v>0</v>
      </c>
      <c r="N67" s="30">
        <f>FC_OTH_CP_E!N67+FC_OTH_HH_E!N67+FC_OTH_AFF_E!N67</f>
        <v>0</v>
      </c>
      <c r="O67" s="30">
        <f>FC_OTH_CP_E!O67+FC_OTH_HH_E!O67+FC_OTH_AFF_E!O67</f>
        <v>0</v>
      </c>
      <c r="P67" s="30">
        <f>FC_OTH_CP_E!P67+FC_OTH_HH_E!P67+FC_OTH_AFF_E!P67</f>
        <v>0</v>
      </c>
      <c r="Q67" s="30">
        <f>FC_OTH_CP_E!Q67+FC_OTH_HH_E!Q67+FC_OTH_AFF_E!Q67</f>
        <v>0</v>
      </c>
      <c r="R67" s="30">
        <f>FC_OTH_CP_E!R67+FC_OTH_HH_E!R67+FC_OTH_AFF_E!R67</f>
        <v>0</v>
      </c>
      <c r="S67" s="30">
        <f>FC_OTH_CP_E!S67+FC_OTH_HH_E!S67+FC_OTH_AFF_E!S67</f>
        <v>0</v>
      </c>
      <c r="T67" s="30">
        <f>FC_OTH_CP_E!T67+FC_OTH_HH_E!T67+FC_OTH_AFF_E!T67</f>
        <v>0</v>
      </c>
      <c r="U67" s="30">
        <f>FC_OTH_CP_E!U67+FC_OTH_HH_E!U67+FC_OTH_AFF_E!U67</f>
        <v>0</v>
      </c>
      <c r="V67" s="30">
        <f>FC_OTH_CP_E!V67+FC_OTH_HH_E!V67+FC_OTH_AFF_E!V67</f>
        <v>0</v>
      </c>
      <c r="W67" s="30">
        <f>FC_OTH_CP_E!W67+FC_OTH_HH_E!W67+FC_OTH_AFF_E!W67</f>
        <v>0</v>
      </c>
      <c r="X67" s="30">
        <f>FC_OTH_CP_E!X67+FC_OTH_HH_E!X67+FC_OTH_AFF_E!X67</f>
        <v>0</v>
      </c>
    </row>
    <row r="68" spans="1:24" ht="11.25" customHeight="1" x14ac:dyDescent="0.2">
      <c r="A68" s="22" t="s">
        <v>123</v>
      </c>
      <c r="B68" s="23" t="s">
        <v>124</v>
      </c>
      <c r="C68" s="30">
        <f>FC_OTH_CP_E!C68+FC_OTH_HH_E!C68+FC_OTH_AFF_E!C68</f>
        <v>0</v>
      </c>
      <c r="D68" s="30">
        <f>FC_OTH_CP_E!D68+FC_OTH_HH_E!D68+FC_OTH_AFF_E!D68</f>
        <v>0</v>
      </c>
      <c r="E68" s="30">
        <f>FC_OTH_CP_E!E68+FC_OTH_HH_E!E68+FC_OTH_AFF_E!E68</f>
        <v>0</v>
      </c>
      <c r="F68" s="30">
        <f>FC_OTH_CP_E!F68+FC_OTH_HH_E!F68+FC_OTH_AFF_E!F68</f>
        <v>0</v>
      </c>
      <c r="G68" s="30">
        <f>FC_OTH_CP_E!G68+FC_OTH_HH_E!G68+FC_OTH_AFF_E!G68</f>
        <v>0</v>
      </c>
      <c r="H68" s="30">
        <f>FC_OTH_CP_E!H68+FC_OTH_HH_E!H68+FC_OTH_AFF_E!H68</f>
        <v>0</v>
      </c>
      <c r="I68" s="30">
        <f>FC_OTH_CP_E!I68+FC_OTH_HH_E!I68+FC_OTH_AFF_E!I68</f>
        <v>0</v>
      </c>
      <c r="J68" s="30">
        <f>FC_OTH_CP_E!J68+FC_OTH_HH_E!J68+FC_OTH_AFF_E!J68</f>
        <v>0</v>
      </c>
      <c r="K68" s="30">
        <f>FC_OTH_CP_E!K68+FC_OTH_HH_E!K68+FC_OTH_AFF_E!K68</f>
        <v>0</v>
      </c>
      <c r="L68" s="30">
        <f>FC_OTH_CP_E!L68+FC_OTH_HH_E!L68+FC_OTH_AFF_E!L68</f>
        <v>0</v>
      </c>
      <c r="M68" s="30">
        <f>FC_OTH_CP_E!M68+FC_OTH_HH_E!M68+FC_OTH_AFF_E!M68</f>
        <v>0</v>
      </c>
      <c r="N68" s="30">
        <f>FC_OTH_CP_E!N68+FC_OTH_HH_E!N68+FC_OTH_AFF_E!N68</f>
        <v>0</v>
      </c>
      <c r="O68" s="30">
        <f>FC_OTH_CP_E!O68+FC_OTH_HH_E!O68+FC_OTH_AFF_E!O68</f>
        <v>0</v>
      </c>
      <c r="P68" s="30">
        <f>FC_OTH_CP_E!P68+FC_OTH_HH_E!P68+FC_OTH_AFF_E!P68</f>
        <v>0</v>
      </c>
      <c r="Q68" s="30">
        <f>FC_OTH_CP_E!Q68+FC_OTH_HH_E!Q68+FC_OTH_AFF_E!Q68</f>
        <v>0</v>
      </c>
      <c r="R68" s="30">
        <f>FC_OTH_CP_E!R68+FC_OTH_HH_E!R68+FC_OTH_AFF_E!R68</f>
        <v>0</v>
      </c>
      <c r="S68" s="30">
        <f>FC_OTH_CP_E!S68+FC_OTH_HH_E!S68+FC_OTH_AFF_E!S68</f>
        <v>0</v>
      </c>
      <c r="T68" s="30">
        <f>FC_OTH_CP_E!T68+FC_OTH_HH_E!T68+FC_OTH_AFF_E!T68</f>
        <v>0</v>
      </c>
      <c r="U68" s="30">
        <f>FC_OTH_CP_E!U68+FC_OTH_HH_E!U68+FC_OTH_AFF_E!U68</f>
        <v>0</v>
      </c>
      <c r="V68" s="30">
        <f>FC_OTH_CP_E!V68+FC_OTH_HH_E!V68+FC_OTH_AFF_E!V68</f>
        <v>0</v>
      </c>
      <c r="W68" s="30">
        <f>FC_OTH_CP_E!W68+FC_OTH_HH_E!W68+FC_OTH_AFF_E!W68</f>
        <v>0</v>
      </c>
      <c r="X68" s="30">
        <f>FC_OTH_CP_E!X68+FC_OTH_HH_E!X68+FC_OTH_AFF_E!X68</f>
        <v>0</v>
      </c>
    </row>
    <row r="69" spans="1:24" ht="11.25" customHeight="1" x14ac:dyDescent="0.2">
      <c r="A69" s="22" t="s">
        <v>125</v>
      </c>
      <c r="B69" s="23" t="s">
        <v>126</v>
      </c>
      <c r="C69" s="30">
        <f>FC_OTH_CP_E!C69+FC_OTH_HH_E!C69+FC_OTH_AFF_E!C69</f>
        <v>0</v>
      </c>
      <c r="D69" s="30">
        <f>FC_OTH_CP_E!D69+FC_OTH_HH_E!D69+FC_OTH_AFF_E!D69</f>
        <v>0</v>
      </c>
      <c r="E69" s="30">
        <f>FC_OTH_CP_E!E69+FC_OTH_HH_E!E69+FC_OTH_AFF_E!E69</f>
        <v>0</v>
      </c>
      <c r="F69" s="30">
        <f>FC_OTH_CP_E!F69+FC_OTH_HH_E!F69+FC_OTH_AFF_E!F69</f>
        <v>10.29690455717971</v>
      </c>
      <c r="G69" s="30">
        <f>FC_OTH_CP_E!G69+FC_OTH_HH_E!G69+FC_OTH_AFF_E!G69</f>
        <v>19.860103181427341</v>
      </c>
      <c r="H69" s="30">
        <f>FC_OTH_CP_E!H69+FC_OTH_HH_E!H69+FC_OTH_AFF_E!H69</f>
        <v>22.467755803955292</v>
      </c>
      <c r="I69" s="30">
        <f>FC_OTH_CP_E!I69+FC_OTH_HH_E!I69+FC_OTH_AFF_E!I69</f>
        <v>58.055374032674123</v>
      </c>
      <c r="J69" s="30">
        <f>FC_OTH_CP_E!J69+FC_OTH_HH_E!J69+FC_OTH_AFF_E!J69</f>
        <v>70.852450558899392</v>
      </c>
      <c r="K69" s="30">
        <f>FC_OTH_CP_E!K69+FC_OTH_HH_E!K69+FC_OTH_AFF_E!K69</f>
        <v>69.534135855545998</v>
      </c>
      <c r="L69" s="30">
        <f>FC_OTH_CP_E!L69+FC_OTH_HH_E!L69+FC_OTH_AFF_E!L69</f>
        <v>121.6390369733448</v>
      </c>
      <c r="M69" s="30">
        <f>FC_OTH_CP_E!M69+FC_OTH_HH_E!M69+FC_OTH_AFF_E!M69</f>
        <v>113.28907996560621</v>
      </c>
      <c r="N69" s="30">
        <f>FC_OTH_CP_E!N69+FC_OTH_HH_E!N69+FC_OTH_AFF_E!N69</f>
        <v>51.49054170249353</v>
      </c>
      <c r="O69" s="30">
        <f>FC_OTH_CP_E!O69+FC_OTH_HH_E!O69+FC_OTH_AFF_E!O69</f>
        <v>19.735683576956148</v>
      </c>
      <c r="P69" s="30">
        <f>FC_OTH_CP_E!P69+FC_OTH_HH_E!P69+FC_OTH_AFF_E!P69</f>
        <v>21.170851246775587</v>
      </c>
      <c r="Q69" s="30">
        <f>FC_OTH_CP_E!Q69+FC_OTH_HH_E!Q69+FC_OTH_AFF_E!Q69</f>
        <v>22.412553740326725</v>
      </c>
      <c r="R69" s="30">
        <f>FC_OTH_CP_E!R69+FC_OTH_HH_E!R69+FC_OTH_AFF_E!R69</f>
        <v>26.158985382631155</v>
      </c>
      <c r="S69" s="30">
        <f>FC_OTH_CP_E!S69+FC_OTH_HH_E!S69+FC_OTH_AFF_E!S69</f>
        <v>27.603869303525393</v>
      </c>
      <c r="T69" s="30">
        <f>FC_OTH_CP_E!T69+FC_OTH_HH_E!T69+FC_OTH_AFF_E!T69</f>
        <v>29.905932932072204</v>
      </c>
      <c r="U69" s="30">
        <f>FC_OTH_CP_E!U69+FC_OTH_HH_E!U69+FC_OTH_AFF_E!U69</f>
        <v>45.957437661221007</v>
      </c>
      <c r="V69" s="30">
        <f>FC_OTH_CP_E!V69+FC_OTH_HH_E!V69+FC_OTH_AFF_E!V69</f>
        <v>52.66096302665521</v>
      </c>
      <c r="W69" s="30">
        <f>FC_OTH_CP_E!W69+FC_OTH_HH_E!W69+FC_OTH_AFF_E!W69</f>
        <v>55.410748065348201</v>
      </c>
      <c r="X69" s="30">
        <f>FC_OTH_CP_E!X69+FC_OTH_HH_E!X69+FC_OTH_AFF_E!X69</f>
        <v>38.611693895098895</v>
      </c>
    </row>
    <row r="70" spans="1:24" ht="11.25" customHeight="1" x14ac:dyDescent="0.2">
      <c r="A70" s="22" t="s">
        <v>127</v>
      </c>
      <c r="B70" s="23" t="s">
        <v>128</v>
      </c>
      <c r="C70" s="30">
        <f>FC_OTH_CP_E!C70+FC_OTH_HH_E!C70+FC_OTH_AFF_E!C70</f>
        <v>63.700945829750644</v>
      </c>
      <c r="D70" s="30">
        <f>FC_OTH_CP_E!D70+FC_OTH_HH_E!D70+FC_OTH_AFF_E!D70</f>
        <v>67.303611349957009</v>
      </c>
      <c r="E70" s="30">
        <f>FC_OTH_CP_E!E70+FC_OTH_HH_E!E70+FC_OTH_AFF_E!E70</f>
        <v>72.52734307824592</v>
      </c>
      <c r="F70" s="30">
        <f>FC_OTH_CP_E!F70+FC_OTH_HH_E!F70+FC_OTH_AFF_E!F70</f>
        <v>256.30034393809115</v>
      </c>
      <c r="G70" s="30">
        <f>FC_OTH_CP_E!G70+FC_OTH_HH_E!G70+FC_OTH_AFF_E!G70</f>
        <v>396.20369733447967</v>
      </c>
      <c r="H70" s="30">
        <f>FC_OTH_CP_E!H70+FC_OTH_HH_E!H70+FC_OTH_AFF_E!H70</f>
        <v>602.56775580395527</v>
      </c>
      <c r="I70" s="30">
        <f>FC_OTH_CP_E!I70+FC_OTH_HH_E!I70+FC_OTH_AFF_E!I70</f>
        <v>827.31410146173675</v>
      </c>
      <c r="J70" s="30">
        <f>FC_OTH_CP_E!J70+FC_OTH_HH_E!J70+FC_OTH_AFF_E!J70</f>
        <v>1102.7680997420464</v>
      </c>
      <c r="K70" s="30">
        <f>FC_OTH_CP_E!K70+FC_OTH_HH_E!K70+FC_OTH_AFF_E!K70</f>
        <v>1484.2355116079102</v>
      </c>
      <c r="L70" s="30">
        <f>FC_OTH_CP_E!L70+FC_OTH_HH_E!L70+FC_OTH_AFF_E!L70</f>
        <v>1870.6950988822009</v>
      </c>
      <c r="M70" s="30">
        <f>FC_OTH_CP_E!M70+FC_OTH_HH_E!M70+FC_OTH_AFF_E!M70</f>
        <v>2335.36018916595</v>
      </c>
      <c r="N70" s="30">
        <f>FC_OTH_CP_E!N70+FC_OTH_HH_E!N70+FC_OTH_AFF_E!N70</f>
        <v>3463.4714531384348</v>
      </c>
      <c r="O70" s="30">
        <f>FC_OTH_CP_E!O70+FC_OTH_HH_E!O70+FC_OTH_AFF_E!O70</f>
        <v>3985.3510748065341</v>
      </c>
      <c r="P70" s="30">
        <f>FC_OTH_CP_E!P70+FC_OTH_HH_E!P70+FC_OTH_AFF_E!P70</f>
        <v>4481.2333619948404</v>
      </c>
      <c r="Q70" s="30">
        <f>FC_OTH_CP_E!Q70+FC_OTH_HH_E!Q70+FC_OTH_AFF_E!Q70</f>
        <v>5208.1545141874449</v>
      </c>
      <c r="R70" s="30">
        <f>FC_OTH_CP_E!R70+FC_OTH_HH_E!R70+FC_OTH_AFF_E!R70</f>
        <v>5760.2762682717121</v>
      </c>
      <c r="S70" s="30">
        <f>FC_OTH_CP_E!S70+FC_OTH_HH_E!S70+FC_OTH_AFF_E!S70</f>
        <v>6578.9587274290616</v>
      </c>
      <c r="T70" s="30">
        <f>FC_OTH_CP_E!T70+FC_OTH_HH_E!T70+FC_OTH_AFF_E!T70</f>
        <v>10524.944368013756</v>
      </c>
      <c r="U70" s="30">
        <f>FC_OTH_CP_E!U70+FC_OTH_HH_E!U70+FC_OTH_AFF_E!U70</f>
        <v>11180.036973344797</v>
      </c>
      <c r="V70" s="30">
        <f>FC_OTH_CP_E!V70+FC_OTH_HH_E!V70+FC_OTH_AFF_E!V70</f>
        <v>11961.986672398967</v>
      </c>
      <c r="W70" s="30">
        <f>FC_OTH_CP_E!W70+FC_OTH_HH_E!W70+FC_OTH_AFF_E!W70</f>
        <v>12667.531298366295</v>
      </c>
      <c r="X70" s="30">
        <f>FC_OTH_CP_E!X70+FC_OTH_HH_E!X70+FC_OTH_AFF_E!X70</f>
        <v>14488.439982803095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" si="33">SUM(C72:C73)</f>
        <v>241.28211521926059</v>
      </c>
      <c r="D71" s="31">
        <f t="shared" ref="D71:W71" si="34">SUM(D72:D73)</f>
        <v>285.70748065348238</v>
      </c>
      <c r="E71" s="31">
        <f t="shared" si="34"/>
        <v>303.21504729148756</v>
      </c>
      <c r="F71" s="31">
        <f t="shared" si="34"/>
        <v>346.94772141014613</v>
      </c>
      <c r="G71" s="31">
        <f t="shared" si="34"/>
        <v>370.11573516766975</v>
      </c>
      <c r="H71" s="31">
        <f t="shared" si="34"/>
        <v>203.33310404127255</v>
      </c>
      <c r="I71" s="31">
        <f t="shared" si="34"/>
        <v>191.98297506448841</v>
      </c>
      <c r="J71" s="31">
        <f t="shared" si="34"/>
        <v>223.63310404127262</v>
      </c>
      <c r="K71" s="31">
        <f t="shared" si="34"/>
        <v>239.74866723989695</v>
      </c>
      <c r="L71" s="31">
        <f t="shared" si="34"/>
        <v>272.85055889939821</v>
      </c>
      <c r="M71" s="31">
        <f t="shared" si="34"/>
        <v>256.47532244196032</v>
      </c>
      <c r="N71" s="31">
        <f t="shared" si="34"/>
        <v>164.43121238177122</v>
      </c>
      <c r="O71" s="31">
        <f t="shared" si="34"/>
        <v>159.94084264832335</v>
      </c>
      <c r="P71" s="31">
        <f t="shared" si="34"/>
        <v>206.34660361134996</v>
      </c>
      <c r="Q71" s="31">
        <f t="shared" si="34"/>
        <v>214.25726569217539</v>
      </c>
      <c r="R71" s="31">
        <f t="shared" si="34"/>
        <v>186.79793637145309</v>
      </c>
      <c r="S71" s="31">
        <f t="shared" si="34"/>
        <v>189.7059329320723</v>
      </c>
      <c r="T71" s="31">
        <f t="shared" si="34"/>
        <v>204.80713671539124</v>
      </c>
      <c r="U71" s="31">
        <f t="shared" si="34"/>
        <v>186.15778159931213</v>
      </c>
      <c r="V71" s="31">
        <f t="shared" si="34"/>
        <v>198.73336199484083</v>
      </c>
      <c r="W71" s="31">
        <f t="shared" si="34"/>
        <v>218.69681857265687</v>
      </c>
      <c r="X71" s="31">
        <f t="shared" ref="X71" si="35">SUM(X72:X73)</f>
        <v>240.25546001719692</v>
      </c>
    </row>
    <row r="72" spans="1:24" ht="11.25" customHeight="1" x14ac:dyDescent="0.2">
      <c r="A72" s="22" t="s">
        <v>131</v>
      </c>
      <c r="B72" s="23" t="s">
        <v>132</v>
      </c>
      <c r="C72" s="30">
        <f>FC_OTH_CP_E!C72+FC_OTH_HH_E!C72+FC_OTH_AFF_E!C72</f>
        <v>38.167583834909713</v>
      </c>
      <c r="D72" s="30">
        <f>FC_OTH_CP_E!D72+FC_OTH_HH_E!D72+FC_OTH_AFF_E!D72</f>
        <v>39.576784178847795</v>
      </c>
      <c r="E72" s="30">
        <f>FC_OTH_CP_E!E72+FC_OTH_HH_E!E72+FC_OTH_AFF_E!E72</f>
        <v>27.586844368013747</v>
      </c>
      <c r="F72" s="30">
        <f>FC_OTH_CP_E!F72+FC_OTH_HH_E!F72+FC_OTH_AFF_E!F72</f>
        <v>28.637661220980227</v>
      </c>
      <c r="G72" s="30">
        <f>FC_OTH_CP_E!G72+FC_OTH_HH_E!G72+FC_OTH_AFF_E!G72</f>
        <v>27.204643164230443</v>
      </c>
      <c r="H72" s="30">
        <f>FC_OTH_CP_E!H72+FC_OTH_HH_E!H72+FC_OTH_AFF_E!H72</f>
        <v>40.870077386070506</v>
      </c>
      <c r="I72" s="30">
        <f>FC_OTH_CP_E!I72+FC_OTH_HH_E!I72+FC_OTH_AFF_E!I72</f>
        <v>32.529406706792791</v>
      </c>
      <c r="J72" s="30">
        <f>FC_OTH_CP_E!J72+FC_OTH_HH_E!J72+FC_OTH_AFF_E!J72</f>
        <v>28.484608770421318</v>
      </c>
      <c r="K72" s="30">
        <f>FC_OTH_CP_E!K72+FC_OTH_HH_E!K72+FC_OTH_AFF_E!K72</f>
        <v>23.346087704213254</v>
      </c>
      <c r="L72" s="30">
        <f>FC_OTH_CP_E!L72+FC_OTH_HH_E!L72+FC_OTH_AFF_E!L72</f>
        <v>24.503353396388658</v>
      </c>
      <c r="M72" s="30">
        <f>FC_OTH_CP_E!M72+FC_OTH_HH_E!M72+FC_OTH_AFF_E!M72</f>
        <v>20.433963886500422</v>
      </c>
      <c r="N72" s="30">
        <f>FC_OTH_CP_E!N72+FC_OTH_HH_E!N72+FC_OTH_AFF_E!N72</f>
        <v>16.842046431642292</v>
      </c>
      <c r="O72" s="30">
        <f>FC_OTH_CP_E!O72+FC_OTH_HH_E!O72+FC_OTH_AFF_E!O72</f>
        <v>21.202321582115221</v>
      </c>
      <c r="P72" s="30">
        <f>FC_OTH_CP_E!P72+FC_OTH_HH_E!P72+FC_OTH_AFF_E!P72</f>
        <v>51.429406706792768</v>
      </c>
      <c r="Q72" s="30">
        <f>FC_OTH_CP_E!Q72+FC_OTH_HH_E!Q72+FC_OTH_AFF_E!Q72</f>
        <v>47.107050730868437</v>
      </c>
      <c r="R72" s="30">
        <f>FC_OTH_CP_E!R72+FC_OTH_HH_E!R72+FC_OTH_AFF_E!R72</f>
        <v>60.011263972484954</v>
      </c>
      <c r="S72" s="30">
        <f>FC_OTH_CP_E!S72+FC_OTH_HH_E!S72+FC_OTH_AFF_E!S72</f>
        <v>56.838435081685319</v>
      </c>
      <c r="T72" s="30">
        <f>FC_OTH_CP_E!T72+FC_OTH_HH_E!T72+FC_OTH_AFF_E!T72</f>
        <v>53.90868443680143</v>
      </c>
      <c r="U72" s="30">
        <f>FC_OTH_CP_E!U72+FC_OTH_HH_E!U72+FC_OTH_AFF_E!U72</f>
        <v>55.4885640584695</v>
      </c>
      <c r="V72" s="30">
        <f>FC_OTH_CP_E!V72+FC_OTH_HH_E!V72+FC_OTH_AFF_E!V72</f>
        <v>58.52906276870155</v>
      </c>
      <c r="W72" s="30">
        <f>FC_OTH_CP_E!W72+FC_OTH_HH_E!W72+FC_OTH_AFF_E!W72</f>
        <v>58.69802235597593</v>
      </c>
      <c r="X72" s="30">
        <f>FC_OTH_CP_E!X72+FC_OTH_HH_E!X72+FC_OTH_AFF_E!X72</f>
        <v>58.652794496990502</v>
      </c>
    </row>
    <row r="73" spans="1:24" ht="11.25" customHeight="1" x14ac:dyDescent="0.2">
      <c r="A73" s="22" t="s">
        <v>133</v>
      </c>
      <c r="B73" s="23" t="s">
        <v>134</v>
      </c>
      <c r="C73" s="30">
        <f>FC_OTH_CP_E!C73+FC_OTH_HH_E!C73+FC_OTH_AFF_E!C73</f>
        <v>203.11453138435087</v>
      </c>
      <c r="D73" s="30">
        <f>FC_OTH_CP_E!D73+FC_OTH_HH_E!D73+FC_OTH_AFF_E!D73</f>
        <v>246.13069647463459</v>
      </c>
      <c r="E73" s="30">
        <f>FC_OTH_CP_E!E73+FC_OTH_HH_E!E73+FC_OTH_AFF_E!E73</f>
        <v>275.62820292347379</v>
      </c>
      <c r="F73" s="30">
        <f>FC_OTH_CP_E!F73+FC_OTH_HH_E!F73+FC_OTH_AFF_E!F73</f>
        <v>318.31006018916588</v>
      </c>
      <c r="G73" s="30">
        <f>FC_OTH_CP_E!G73+FC_OTH_HH_E!G73+FC_OTH_AFF_E!G73</f>
        <v>342.91109200343931</v>
      </c>
      <c r="H73" s="30">
        <f>FC_OTH_CP_E!H73+FC_OTH_HH_E!H73+FC_OTH_AFF_E!H73</f>
        <v>162.46302665520204</v>
      </c>
      <c r="I73" s="30">
        <f>FC_OTH_CP_E!I73+FC_OTH_HH_E!I73+FC_OTH_AFF_E!I73</f>
        <v>159.45356835769562</v>
      </c>
      <c r="J73" s="30">
        <f>FC_OTH_CP_E!J73+FC_OTH_HH_E!J73+FC_OTH_AFF_E!J73</f>
        <v>195.1484952708513</v>
      </c>
      <c r="K73" s="30">
        <f>FC_OTH_CP_E!K73+FC_OTH_HH_E!K73+FC_OTH_AFF_E!K73</f>
        <v>216.40257953568369</v>
      </c>
      <c r="L73" s="30">
        <f>FC_OTH_CP_E!L73+FC_OTH_HH_E!L73+FC_OTH_AFF_E!L73</f>
        <v>248.34720550300958</v>
      </c>
      <c r="M73" s="30">
        <f>FC_OTH_CP_E!M73+FC_OTH_HH_E!M73+FC_OTH_AFF_E!M73</f>
        <v>236.04135855545991</v>
      </c>
      <c r="N73" s="30">
        <f>FC_OTH_CP_E!N73+FC_OTH_HH_E!N73+FC_OTH_AFF_E!N73</f>
        <v>147.58916595012892</v>
      </c>
      <c r="O73" s="30">
        <f>FC_OTH_CP_E!O73+FC_OTH_HH_E!O73+FC_OTH_AFF_E!O73</f>
        <v>138.73852106620814</v>
      </c>
      <c r="P73" s="30">
        <f>FC_OTH_CP_E!P73+FC_OTH_HH_E!P73+FC_OTH_AFF_E!P73</f>
        <v>154.91719690455719</v>
      </c>
      <c r="Q73" s="30">
        <f>FC_OTH_CP_E!Q73+FC_OTH_HH_E!Q73+FC_OTH_AFF_E!Q73</f>
        <v>167.15021496130694</v>
      </c>
      <c r="R73" s="30">
        <f>FC_OTH_CP_E!R73+FC_OTH_HH_E!R73+FC_OTH_AFF_E!R73</f>
        <v>126.78667239896815</v>
      </c>
      <c r="S73" s="30">
        <f>FC_OTH_CP_E!S73+FC_OTH_HH_E!S73+FC_OTH_AFF_E!S73</f>
        <v>132.867497850387</v>
      </c>
      <c r="T73" s="30">
        <f>FC_OTH_CP_E!T73+FC_OTH_HH_E!T73+FC_OTH_AFF_E!T73</f>
        <v>150.89845227858982</v>
      </c>
      <c r="U73" s="30">
        <f>FC_OTH_CP_E!U73+FC_OTH_HH_E!U73+FC_OTH_AFF_E!U73</f>
        <v>130.66921754084262</v>
      </c>
      <c r="V73" s="30">
        <f>FC_OTH_CP_E!V73+FC_OTH_HH_E!V73+FC_OTH_AFF_E!V73</f>
        <v>140.20429922613928</v>
      </c>
      <c r="W73" s="30">
        <f>FC_OTH_CP_E!W73+FC_OTH_HH_E!W73+FC_OTH_AFF_E!W73</f>
        <v>159.99879621668094</v>
      </c>
      <c r="X73" s="30">
        <f>FC_OTH_CP_E!X73+FC_OTH_HH_E!X73+FC_OTH_AFF_E!X73</f>
        <v>181.60266552020641</v>
      </c>
    </row>
    <row r="74" spans="1:24" ht="11.25" customHeight="1" x14ac:dyDescent="0.2">
      <c r="A74" s="24" t="s">
        <v>135</v>
      </c>
      <c r="B74" s="25" t="s">
        <v>136</v>
      </c>
      <c r="C74" s="31">
        <f>FC_OTH_CP_E!C74+FC_OTH_HH_E!C74+FC_OTH_AFF_E!C74</f>
        <v>0</v>
      </c>
      <c r="D74" s="31">
        <f>FC_OTH_CP_E!D74+FC_OTH_HH_E!D74+FC_OTH_AFF_E!D74</f>
        <v>0</v>
      </c>
      <c r="E74" s="31">
        <f>FC_OTH_CP_E!E74+FC_OTH_HH_E!E74+FC_OTH_AFF_E!E74</f>
        <v>0</v>
      </c>
      <c r="F74" s="31">
        <f>FC_OTH_CP_E!F74+FC_OTH_HH_E!F74+FC_OTH_AFF_E!F74</f>
        <v>0</v>
      </c>
      <c r="G74" s="31">
        <f>FC_OTH_CP_E!G74+FC_OTH_HH_E!G74+FC_OTH_AFF_E!G74</f>
        <v>0</v>
      </c>
      <c r="H74" s="31">
        <f>FC_OTH_CP_E!H74+FC_OTH_HH_E!H74+FC_OTH_AFF_E!H74</f>
        <v>0</v>
      </c>
      <c r="I74" s="31">
        <f>FC_OTH_CP_E!I74+FC_OTH_HH_E!I74+FC_OTH_AFF_E!I74</f>
        <v>0</v>
      </c>
      <c r="J74" s="31">
        <f>FC_OTH_CP_E!J74+FC_OTH_HH_E!J74+FC_OTH_AFF_E!J74</f>
        <v>0</v>
      </c>
      <c r="K74" s="31">
        <f>FC_OTH_CP_E!K74+FC_OTH_HH_E!K74+FC_OTH_AFF_E!K74</f>
        <v>0</v>
      </c>
      <c r="L74" s="31">
        <f>FC_OTH_CP_E!L74+FC_OTH_HH_E!L74+FC_OTH_AFF_E!L74</f>
        <v>0</v>
      </c>
      <c r="M74" s="31">
        <f>FC_OTH_CP_E!M74+FC_OTH_HH_E!M74+FC_OTH_AFF_E!M74</f>
        <v>0</v>
      </c>
      <c r="N74" s="31">
        <f>FC_OTH_CP_E!N74+FC_OTH_HH_E!N74+FC_OTH_AFF_E!N74</f>
        <v>0</v>
      </c>
      <c r="O74" s="31">
        <f>FC_OTH_CP_E!O74+FC_OTH_HH_E!O74+FC_OTH_AFF_E!O74</f>
        <v>0</v>
      </c>
      <c r="P74" s="31">
        <f>FC_OTH_CP_E!P74+FC_OTH_HH_E!P74+FC_OTH_AFF_E!P74</f>
        <v>0</v>
      </c>
      <c r="Q74" s="31">
        <f>FC_OTH_CP_E!Q74+FC_OTH_HH_E!Q74+FC_OTH_AFF_E!Q74</f>
        <v>0</v>
      </c>
      <c r="R74" s="31">
        <f>FC_OTH_CP_E!R74+FC_OTH_HH_E!R74+FC_OTH_AFF_E!R74</f>
        <v>0</v>
      </c>
      <c r="S74" s="31">
        <f>FC_OTH_CP_E!S74+FC_OTH_HH_E!S74+FC_OTH_AFF_E!S74</f>
        <v>0</v>
      </c>
      <c r="T74" s="31">
        <f>FC_OTH_CP_E!T74+FC_OTH_HH_E!T74+FC_OTH_AFF_E!T74</f>
        <v>0</v>
      </c>
      <c r="U74" s="31">
        <f>FC_OTH_CP_E!U74+FC_OTH_HH_E!U74+FC_OTH_AFF_E!U74</f>
        <v>0</v>
      </c>
      <c r="V74" s="31">
        <f>FC_OTH_CP_E!V74+FC_OTH_HH_E!V74+FC_OTH_AFF_E!V74</f>
        <v>0</v>
      </c>
      <c r="W74" s="31">
        <f>FC_OTH_CP_E!W74+FC_OTH_HH_E!W74+FC_OTH_AFF_E!W74</f>
        <v>0</v>
      </c>
      <c r="X74" s="31">
        <f>FC_OTH_CP_E!X74+FC_OTH_HH_E!X74+FC_OTH_AFF_E!X74</f>
        <v>0</v>
      </c>
    </row>
    <row r="75" spans="1:24" ht="11.25" customHeight="1" x14ac:dyDescent="0.2">
      <c r="A75" s="24" t="s">
        <v>137</v>
      </c>
      <c r="B75" s="25" t="s">
        <v>138</v>
      </c>
      <c r="C75" s="31">
        <f>FC_OTH_CP_E!C75+FC_OTH_HH_E!C75+FC_OTH_AFF_E!C75</f>
        <v>32911.835511607904</v>
      </c>
      <c r="D75" s="31">
        <f>FC_OTH_CP_E!D75+FC_OTH_HH_E!D75+FC_OTH_AFF_E!D75</f>
        <v>35847.18297506449</v>
      </c>
      <c r="E75" s="31">
        <f>FC_OTH_CP_E!E75+FC_OTH_HH_E!E75+FC_OTH_AFF_E!E75</f>
        <v>34596.706018916593</v>
      </c>
      <c r="F75" s="31">
        <f>FC_OTH_CP_E!F75+FC_OTH_HH_E!F75+FC_OTH_AFF_E!F75</f>
        <v>36031.083748925179</v>
      </c>
      <c r="G75" s="31">
        <f>FC_OTH_CP_E!G75+FC_OTH_HH_E!G75+FC_OTH_AFF_E!G75</f>
        <v>36452.704471195182</v>
      </c>
      <c r="H75" s="31">
        <f>FC_OTH_CP_E!H75+FC_OTH_HH_E!H75+FC_OTH_AFF_E!H75</f>
        <v>36239.258985382628</v>
      </c>
      <c r="I75" s="31">
        <f>FC_OTH_CP_E!I75+FC_OTH_HH_E!I75+FC_OTH_AFF_E!I75</f>
        <v>34848.295012897681</v>
      </c>
      <c r="J75" s="31">
        <f>FC_OTH_CP_E!J75+FC_OTH_HH_E!J75+FC_OTH_AFF_E!J75</f>
        <v>31429.627343078242</v>
      </c>
      <c r="K75" s="31">
        <f>FC_OTH_CP_E!K75+FC_OTH_HH_E!K75+FC_OTH_AFF_E!K75</f>
        <v>31863.539466895956</v>
      </c>
      <c r="L75" s="31">
        <f>FC_OTH_CP_E!L75+FC_OTH_HH_E!L75+FC_OTH_AFF_E!L75</f>
        <v>31890.546431642306</v>
      </c>
      <c r="M75" s="31">
        <f>FC_OTH_CP_E!M75+FC_OTH_HH_E!M75+FC_OTH_AFF_E!M75</f>
        <v>35880.031642304384</v>
      </c>
      <c r="N75" s="31">
        <f>FC_OTH_CP_E!N75+FC_OTH_HH_E!N75+FC_OTH_AFF_E!N75</f>
        <v>31368.434135855547</v>
      </c>
      <c r="O75" s="31">
        <f>FC_OTH_CP_E!O75+FC_OTH_HH_E!O75+FC_OTH_AFF_E!O75</f>
        <v>31911.992347377465</v>
      </c>
      <c r="P75" s="31">
        <f>FC_OTH_CP_E!P75+FC_OTH_HH_E!P75+FC_OTH_AFF_E!P75</f>
        <v>32054.091659501297</v>
      </c>
      <c r="Q75" s="31">
        <f>FC_OTH_CP_E!Q75+FC_OTH_HH_E!Q75+FC_OTH_AFF_E!Q75</f>
        <v>29126.442734307828</v>
      </c>
      <c r="R75" s="31">
        <f>FC_OTH_CP_E!R75+FC_OTH_HH_E!R75+FC_OTH_AFF_E!R75</f>
        <v>29932.97446259674</v>
      </c>
      <c r="S75" s="31">
        <f>FC_OTH_CP_E!S75+FC_OTH_HH_E!S75+FC_OTH_AFF_E!S75</f>
        <v>31330.26440240756</v>
      </c>
      <c r="T75" s="31">
        <f>FC_OTH_CP_E!T75+FC_OTH_HH_E!T75+FC_OTH_AFF_E!T75</f>
        <v>31711.187072624751</v>
      </c>
      <c r="U75" s="31">
        <f>FC_OTH_CP_E!U75+FC_OTH_HH_E!U75+FC_OTH_AFF_E!U75</f>
        <v>30652.193551160792</v>
      </c>
      <c r="V75" s="31">
        <f>FC_OTH_CP_E!V75+FC_OTH_HH_E!V75+FC_OTH_AFF_E!V75</f>
        <v>30295.717110920032</v>
      </c>
      <c r="W75" s="31">
        <f>FC_OTH_CP_E!W75+FC_OTH_HH_E!W75+FC_OTH_AFF_E!W75</f>
        <v>29246.9366294067</v>
      </c>
      <c r="X75" s="31">
        <f>FC_OTH_CP_E!X75+FC_OTH_HH_E!X75+FC_OTH_AFF_E!X75</f>
        <v>32358.216337059333</v>
      </c>
    </row>
    <row r="76" spans="1:24" ht="11.25" customHeight="1" x14ac:dyDescent="0.2">
      <c r="A76" s="26" t="s">
        <v>139</v>
      </c>
      <c r="B76" s="27" t="s">
        <v>140</v>
      </c>
      <c r="C76" s="32">
        <f>FC_OTH_CP_E!C76+FC_OTH_HH_E!C76+FC_OTH_AFF_E!C76</f>
        <v>103121.19142763829</v>
      </c>
      <c r="D76" s="32">
        <f>FC_OTH_CP_E!D76+FC_OTH_HH_E!D76+FC_OTH_AFF_E!D76</f>
        <v>106985.52952365187</v>
      </c>
      <c r="E76" s="32">
        <f>FC_OTH_CP_E!E76+FC_OTH_HH_E!E76+FC_OTH_AFF_E!E76</f>
        <v>108882.97802762603</v>
      </c>
      <c r="F76" s="32">
        <f>FC_OTH_CP_E!F76+FC_OTH_HH_E!F76+FC_OTH_AFF_E!F76</f>
        <v>113475.20442239862</v>
      </c>
      <c r="G76" s="32">
        <f>FC_OTH_CP_E!G76+FC_OTH_HH_E!G76+FC_OTH_AFF_E!G76</f>
        <v>115769.68481208621</v>
      </c>
      <c r="H76" s="32">
        <f>FC_OTH_CP_E!H76+FC_OTH_HH_E!H76+FC_OTH_AFF_E!H76</f>
        <v>117748.17256157454</v>
      </c>
      <c r="I76" s="32">
        <f>FC_OTH_CP_E!I76+FC_OTH_HH_E!I76+FC_OTH_AFF_E!I76</f>
        <v>122462.34107775288</v>
      </c>
      <c r="J76" s="32">
        <f>FC_OTH_CP_E!J76+FC_OTH_HH_E!J76+FC_OTH_AFF_E!J76</f>
        <v>122990.93113003283</v>
      </c>
      <c r="K76" s="32">
        <f>FC_OTH_CP_E!K76+FC_OTH_HH_E!K76+FC_OTH_AFF_E!K76</f>
        <v>126326.23495848203</v>
      </c>
      <c r="L76" s="32">
        <f>FC_OTH_CP_E!L76+FC_OTH_HH_E!L76+FC_OTH_AFF_E!L76</f>
        <v>127325.13943779632</v>
      </c>
      <c r="M76" s="32">
        <f>FC_OTH_CP_E!M76+FC_OTH_HH_E!M76+FC_OTH_AFF_E!M76</f>
        <v>132072.86761296436</v>
      </c>
      <c r="N76" s="32">
        <f>FC_OTH_CP_E!N76+FC_OTH_HH_E!N76+FC_OTH_AFF_E!N76</f>
        <v>127969.28268412156</v>
      </c>
      <c r="O76" s="32">
        <f>FC_OTH_CP_E!O76+FC_OTH_HH_E!O76+FC_OTH_AFF_E!O76</f>
        <v>130121.11481037692</v>
      </c>
      <c r="P76" s="32">
        <f>FC_OTH_CP_E!P76+FC_OTH_HH_E!P76+FC_OTH_AFF_E!P76</f>
        <v>129311.57618274052</v>
      </c>
      <c r="Q76" s="32">
        <f>FC_OTH_CP_E!Q76+FC_OTH_HH_E!Q76+FC_OTH_AFF_E!Q76</f>
        <v>124631.0889481194</v>
      </c>
      <c r="R76" s="32">
        <f>FC_OTH_CP_E!R76+FC_OTH_HH_E!R76+FC_OTH_AFF_E!R76</f>
        <v>127757.96596218683</v>
      </c>
      <c r="S76" s="32">
        <f>FC_OTH_CP_E!S76+FC_OTH_HH_E!S76+FC_OTH_AFF_E!S76</f>
        <v>129293.38515703008</v>
      </c>
      <c r="T76" s="32">
        <f>FC_OTH_CP_E!T76+FC_OTH_HH_E!T76+FC_OTH_AFF_E!T76</f>
        <v>129902.01016432376</v>
      </c>
      <c r="U76" s="32">
        <f>FC_OTH_CP_E!U76+FC_OTH_HH_E!U76+FC_OTH_AFF_E!U76</f>
        <v>129590.98977762985</v>
      </c>
      <c r="V76" s="32">
        <f>FC_OTH_CP_E!V76+FC_OTH_HH_E!V76+FC_OTH_AFF_E!V76</f>
        <v>128329.3705189106</v>
      </c>
      <c r="W76" s="32">
        <f>FC_OTH_CP_E!W76+FC_OTH_HH_E!W76+FC_OTH_AFF_E!W76</f>
        <v>124564.63000036994</v>
      </c>
      <c r="X76" s="32">
        <f>FC_OTH_CP_E!X76+FC_OTH_HH_E!X76+FC_OTH_AFF_E!X76</f>
        <v>129245.52031354493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4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203</v>
      </c>
      <c r="B1" s="7" t="s">
        <v>232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:W2" si="0">SUM(C3,C17,C22,C25,C26,C51,C52,C71,C74,C75,C76)</f>
        <v>112962.30503013768</v>
      </c>
      <c r="D2" s="28">
        <f t="shared" si="0"/>
        <v>119190.33023227533</v>
      </c>
      <c r="E2" s="28">
        <f t="shared" si="0"/>
        <v>117809.78528270982</v>
      </c>
      <c r="F2" s="28">
        <f t="shared" si="0"/>
        <v>126383.35903515953</v>
      </c>
      <c r="G2" s="28">
        <f t="shared" si="0"/>
        <v>129618.4325570598</v>
      </c>
      <c r="H2" s="28">
        <f t="shared" si="0"/>
        <v>131008.9913045007</v>
      </c>
      <c r="I2" s="28">
        <f t="shared" si="0"/>
        <v>137435.6021947455</v>
      </c>
      <c r="J2" s="28">
        <f t="shared" si="0"/>
        <v>128653.11653892641</v>
      </c>
      <c r="K2" s="28">
        <f t="shared" si="0"/>
        <v>136441.41334170051</v>
      </c>
      <c r="L2" s="28">
        <f t="shared" si="0"/>
        <v>136500.60135800959</v>
      </c>
      <c r="M2" s="28">
        <f t="shared" si="0"/>
        <v>143150.88515891795</v>
      </c>
      <c r="N2" s="28">
        <f t="shared" si="0"/>
        <v>130883.54961833815</v>
      </c>
      <c r="O2" s="28">
        <f t="shared" si="0"/>
        <v>133357.1610498713</v>
      </c>
      <c r="P2" s="28">
        <f t="shared" si="0"/>
        <v>134779.62808417578</v>
      </c>
      <c r="Q2" s="28">
        <f t="shared" si="0"/>
        <v>125490.20483025699</v>
      </c>
      <c r="R2" s="28">
        <f t="shared" si="0"/>
        <v>130601.72925569183</v>
      </c>
      <c r="S2" s="28">
        <f t="shared" si="0"/>
        <v>131944.4065420824</v>
      </c>
      <c r="T2" s="28">
        <f t="shared" si="0"/>
        <v>135649.83047832578</v>
      </c>
      <c r="U2" s="28">
        <f t="shared" si="0"/>
        <v>133340.13195539755</v>
      </c>
      <c r="V2" s="28">
        <f t="shared" si="0"/>
        <v>130479.60399532644</v>
      </c>
      <c r="W2" s="28">
        <f t="shared" si="0"/>
        <v>122840.10501847902</v>
      </c>
      <c r="X2" s="28">
        <f t="shared" ref="X2" si="1">SUM(X3,X17,X22,X25,X26,X51,X52,X71,X74,X75,X76)</f>
        <v>131104.34052525368</v>
      </c>
    </row>
    <row r="3" spans="1:24" ht="11.25" customHeight="1" x14ac:dyDescent="0.2">
      <c r="A3" s="20" t="s">
        <v>3</v>
      </c>
      <c r="B3" s="21" t="s">
        <v>4</v>
      </c>
      <c r="C3" s="29">
        <f t="shared" ref="C3:W3" si="2">SUM(C4,C8,C11)</f>
        <v>1947.4196044711953</v>
      </c>
      <c r="D3" s="29">
        <f t="shared" si="2"/>
        <v>1519.5617368873604</v>
      </c>
      <c r="E3" s="29">
        <f t="shared" si="2"/>
        <v>1714.1986242476355</v>
      </c>
      <c r="F3" s="29">
        <f t="shared" si="2"/>
        <v>1670.9096302665519</v>
      </c>
      <c r="G3" s="29">
        <f t="shared" si="2"/>
        <v>1710.3378331900258</v>
      </c>
      <c r="H3" s="29">
        <f t="shared" si="2"/>
        <v>1200.8841788478076</v>
      </c>
      <c r="I3" s="29">
        <f t="shared" si="2"/>
        <v>1460.8345657781601</v>
      </c>
      <c r="J3" s="29">
        <f t="shared" si="2"/>
        <v>1390.2310404127252</v>
      </c>
      <c r="K3" s="29">
        <f t="shared" si="2"/>
        <v>1471.1674118658643</v>
      </c>
      <c r="L3" s="29">
        <f t="shared" si="2"/>
        <v>1661.2137575236461</v>
      </c>
      <c r="M3" s="29">
        <f t="shared" si="2"/>
        <v>1575.8202063628551</v>
      </c>
      <c r="N3" s="29">
        <f t="shared" si="2"/>
        <v>1384.0763542562343</v>
      </c>
      <c r="O3" s="29">
        <f t="shared" si="2"/>
        <v>1146.2468615649188</v>
      </c>
      <c r="P3" s="29">
        <f t="shared" si="2"/>
        <v>1121.445829750644</v>
      </c>
      <c r="Q3" s="29">
        <f t="shared" si="2"/>
        <v>948.44926913155621</v>
      </c>
      <c r="R3" s="29">
        <f t="shared" si="2"/>
        <v>1054.976010318142</v>
      </c>
      <c r="S3" s="29">
        <f t="shared" si="2"/>
        <v>894.2449699054165</v>
      </c>
      <c r="T3" s="29">
        <f t="shared" si="2"/>
        <v>880.22072226999103</v>
      </c>
      <c r="U3" s="29">
        <f t="shared" si="2"/>
        <v>819.59750644883991</v>
      </c>
      <c r="V3" s="29">
        <f t="shared" si="2"/>
        <v>718.80558899398011</v>
      </c>
      <c r="W3" s="29">
        <f t="shared" si="2"/>
        <v>637.98409286328456</v>
      </c>
      <c r="X3" s="29">
        <f t="shared" ref="X3" si="3">SUM(X4,X8,X11)</f>
        <v>796.69819432502084</v>
      </c>
    </row>
    <row r="4" spans="1:24" ht="11.25" customHeight="1" x14ac:dyDescent="0.2">
      <c r="A4" s="40" t="s">
        <v>341</v>
      </c>
      <c r="B4" s="41" t="s">
        <v>342</v>
      </c>
      <c r="C4" s="42">
        <f t="shared" ref="C4:W4" si="4">SUM(C5:C7)</f>
        <v>707.1770421324162</v>
      </c>
      <c r="D4" s="42">
        <f t="shared" si="4"/>
        <v>800.79165950128981</v>
      </c>
      <c r="E4" s="42">
        <f t="shared" si="4"/>
        <v>804.11401547721414</v>
      </c>
      <c r="F4" s="42">
        <f t="shared" si="4"/>
        <v>807.8278589853827</v>
      </c>
      <c r="G4" s="42">
        <f t="shared" si="4"/>
        <v>815.31023215821142</v>
      </c>
      <c r="H4" s="42">
        <f t="shared" si="4"/>
        <v>838.9147893379195</v>
      </c>
      <c r="I4" s="42">
        <f t="shared" si="4"/>
        <v>961.66698194325045</v>
      </c>
      <c r="J4" s="42">
        <f t="shared" si="4"/>
        <v>1054.3770421324157</v>
      </c>
      <c r="K4" s="42">
        <f t="shared" si="4"/>
        <v>1123.2005159071368</v>
      </c>
      <c r="L4" s="42">
        <f t="shared" si="4"/>
        <v>1317.6895958727432</v>
      </c>
      <c r="M4" s="42">
        <f t="shared" si="4"/>
        <v>1310.7188306104904</v>
      </c>
      <c r="N4" s="42">
        <f t="shared" si="4"/>
        <v>1119.6339638865006</v>
      </c>
      <c r="O4" s="42">
        <f t="shared" si="4"/>
        <v>1027.890971625108</v>
      </c>
      <c r="P4" s="42">
        <f t="shared" si="4"/>
        <v>998.13783319002482</v>
      </c>
      <c r="Q4" s="42">
        <f t="shared" si="4"/>
        <v>860.55339638864996</v>
      </c>
      <c r="R4" s="42">
        <f t="shared" si="4"/>
        <v>935.6198624247628</v>
      </c>
      <c r="S4" s="42">
        <f t="shared" si="4"/>
        <v>790.84178847807345</v>
      </c>
      <c r="T4" s="42">
        <f t="shared" si="4"/>
        <v>786.75795356835738</v>
      </c>
      <c r="U4" s="42">
        <f t="shared" si="4"/>
        <v>741.68073946689674</v>
      </c>
      <c r="V4" s="42">
        <f t="shared" si="4"/>
        <v>606.846603611349</v>
      </c>
      <c r="W4" s="42">
        <f t="shared" si="4"/>
        <v>561.45004299226127</v>
      </c>
      <c r="X4" s="42">
        <f t="shared" ref="X4" si="5">SUM(X5:X7)</f>
        <v>714.09501289767786</v>
      </c>
    </row>
    <row r="5" spans="1:24" ht="11.25" customHeight="1" x14ac:dyDescent="0.2">
      <c r="A5" s="39" t="s">
        <v>5</v>
      </c>
      <c r="B5" s="23" t="s">
        <v>6</v>
      </c>
      <c r="C5" s="30">
        <f>FC_OTH_CP_SH_E!C5+FC_OTH_CP_SC_E!C5+FC_OTH_CP_HW_E!C5+FC_OTH_CP_CA_E!C5+FC_OTH_CP_VE_E!C5+FC_OTH_CP_SL_E!C5+FC_OTH_CP_BL_E!C5+FC_OTH_CP_CR_E!C5+FC_OTH_CP_BT_E!C5+FC_OTH_CP_IT_E!C5</f>
        <v>0</v>
      </c>
      <c r="D5" s="30">
        <f>FC_OTH_CP_SH_E!D5+FC_OTH_CP_SC_E!D5+FC_OTH_CP_HW_E!D5+FC_OTH_CP_CA_E!D5+FC_OTH_CP_VE_E!D5+FC_OTH_CP_SL_E!D5+FC_OTH_CP_BL_E!D5+FC_OTH_CP_CR_E!D5+FC_OTH_CP_BT_E!D5+FC_OTH_CP_IT_E!D5</f>
        <v>0</v>
      </c>
      <c r="E5" s="30">
        <f>FC_OTH_CP_SH_E!E5+FC_OTH_CP_SC_E!E5+FC_OTH_CP_HW_E!E5+FC_OTH_CP_CA_E!E5+FC_OTH_CP_VE_E!E5+FC_OTH_CP_SL_E!E5+FC_OTH_CP_BL_E!E5+FC_OTH_CP_CR_E!E5+FC_OTH_CP_BT_E!E5+FC_OTH_CP_IT_E!E5</f>
        <v>0</v>
      </c>
      <c r="F5" s="30">
        <f>FC_OTH_CP_SH_E!F5+FC_OTH_CP_SC_E!F5+FC_OTH_CP_HW_E!F5+FC_OTH_CP_CA_E!F5+FC_OTH_CP_VE_E!F5+FC_OTH_CP_SL_E!F5+FC_OTH_CP_BL_E!F5+FC_OTH_CP_CR_E!F5+FC_OTH_CP_BT_E!F5+FC_OTH_CP_IT_E!F5</f>
        <v>29.659587274290637</v>
      </c>
      <c r="G5" s="30">
        <f>FC_OTH_CP_SH_E!G5+FC_OTH_CP_SC_E!G5+FC_OTH_CP_HW_E!G5+FC_OTH_CP_CA_E!G5+FC_OTH_CP_VE_E!G5+FC_OTH_CP_SL_E!G5+FC_OTH_CP_BL_E!G5+FC_OTH_CP_CR_E!G5+FC_OTH_CP_BT_E!G5+FC_OTH_CP_IT_E!G5</f>
        <v>16.907652622527944</v>
      </c>
      <c r="H5" s="30">
        <f>FC_OTH_CP_SH_E!H5+FC_OTH_CP_SC_E!H5+FC_OTH_CP_HW_E!H5+FC_OTH_CP_CA_E!H5+FC_OTH_CP_VE_E!H5+FC_OTH_CP_SL_E!H5+FC_OTH_CP_BL_E!H5+FC_OTH_CP_CR_E!H5+FC_OTH_CP_BT_E!H5+FC_OTH_CP_IT_E!H5</f>
        <v>16.331728288907996</v>
      </c>
      <c r="I5" s="30">
        <f>FC_OTH_CP_SH_E!I5+FC_OTH_CP_SC_E!I5+FC_OTH_CP_HW_E!I5+FC_OTH_CP_CA_E!I5+FC_OTH_CP_VE_E!I5+FC_OTH_CP_SL_E!I5+FC_OTH_CP_BL_E!I5+FC_OTH_CP_CR_E!I5+FC_OTH_CP_BT_E!I5+FC_OTH_CP_IT_E!I5</f>
        <v>23.416423043852106</v>
      </c>
      <c r="J5" s="30">
        <f>FC_OTH_CP_SH_E!J5+FC_OTH_CP_SC_E!J5+FC_OTH_CP_HW_E!J5+FC_OTH_CP_CA_E!J5+FC_OTH_CP_VE_E!J5+FC_OTH_CP_SL_E!J5+FC_OTH_CP_BL_E!J5+FC_OTH_CP_CR_E!J5+FC_OTH_CP_BT_E!J5+FC_OTH_CP_IT_E!J5</f>
        <v>36.20335339638865</v>
      </c>
      <c r="K5" s="30">
        <f>FC_OTH_CP_SH_E!K5+FC_OTH_CP_SC_E!K5+FC_OTH_CP_HW_E!K5+FC_OTH_CP_CA_E!K5+FC_OTH_CP_VE_E!K5+FC_OTH_CP_SL_E!K5+FC_OTH_CP_BL_E!K5+FC_OTH_CP_CR_E!K5+FC_OTH_CP_BT_E!K5+FC_OTH_CP_IT_E!K5</f>
        <v>33.36113499570078</v>
      </c>
      <c r="L5" s="30">
        <f>FC_OTH_CP_SH_E!L5+FC_OTH_CP_SC_E!L5+FC_OTH_CP_HW_E!L5+FC_OTH_CP_CA_E!L5+FC_OTH_CP_VE_E!L5+FC_OTH_CP_SL_E!L5+FC_OTH_CP_BL_E!L5+FC_OTH_CP_CR_E!L5+FC_OTH_CP_BT_E!L5+FC_OTH_CP_IT_E!L5</f>
        <v>24.011865864144458</v>
      </c>
      <c r="M5" s="30">
        <f>FC_OTH_CP_SH_E!M5+FC_OTH_CP_SC_E!M5+FC_OTH_CP_HW_E!M5+FC_OTH_CP_CA_E!M5+FC_OTH_CP_VE_E!M5+FC_OTH_CP_SL_E!M5+FC_OTH_CP_BL_E!M5+FC_OTH_CP_CR_E!M5+FC_OTH_CP_BT_E!M5+FC_OTH_CP_IT_E!M5</f>
        <v>29.040240756663799</v>
      </c>
      <c r="N5" s="30">
        <f>FC_OTH_CP_SH_E!N5+FC_OTH_CP_SC_E!N5+FC_OTH_CP_HW_E!N5+FC_OTH_CP_CA_E!N5+FC_OTH_CP_VE_E!N5+FC_OTH_CP_SL_E!N5+FC_OTH_CP_BL_E!N5+FC_OTH_CP_CR_E!N5+FC_OTH_CP_BT_E!N5+FC_OTH_CP_IT_E!N5</f>
        <v>46.792863284608771</v>
      </c>
      <c r="O5" s="30">
        <f>FC_OTH_CP_SH_E!O5+FC_OTH_CP_SC_E!O5+FC_OTH_CP_HW_E!O5+FC_OTH_CP_CA_E!O5+FC_OTH_CP_VE_E!O5+FC_OTH_CP_SL_E!O5+FC_OTH_CP_BL_E!O5+FC_OTH_CP_CR_E!O5+FC_OTH_CP_BT_E!O5+FC_OTH_CP_IT_E!O5</f>
        <v>52.076784178847817</v>
      </c>
      <c r="P5" s="30">
        <f>FC_OTH_CP_SH_E!P5+FC_OTH_CP_SC_E!P5+FC_OTH_CP_HW_E!P5+FC_OTH_CP_CA_E!P5+FC_OTH_CP_VE_E!P5+FC_OTH_CP_SL_E!P5+FC_OTH_CP_BL_E!P5+FC_OTH_CP_CR_E!P5+FC_OTH_CP_BT_E!P5+FC_OTH_CP_IT_E!P5</f>
        <v>47.783490971625106</v>
      </c>
      <c r="Q5" s="30">
        <f>FC_OTH_CP_SH_E!Q5+FC_OTH_CP_SC_E!Q5+FC_OTH_CP_HW_E!Q5+FC_OTH_CP_CA_E!Q5+FC_OTH_CP_VE_E!Q5+FC_OTH_CP_SL_E!Q5+FC_OTH_CP_BL_E!Q5+FC_OTH_CP_CR_E!Q5+FC_OTH_CP_BT_E!Q5+FC_OTH_CP_IT_E!Q5</f>
        <v>34.051074806534807</v>
      </c>
      <c r="R5" s="30">
        <f>FC_OTH_CP_SH_E!R5+FC_OTH_CP_SC_E!R5+FC_OTH_CP_HW_E!R5+FC_OTH_CP_CA_E!R5+FC_OTH_CP_VE_E!R5+FC_OTH_CP_SL_E!R5+FC_OTH_CP_BL_E!R5+FC_OTH_CP_CR_E!R5+FC_OTH_CP_BT_E!R5+FC_OTH_CP_IT_E!R5</f>
        <v>44.609974204643166</v>
      </c>
      <c r="S5" s="30">
        <f>FC_OTH_CP_SH_E!S5+FC_OTH_CP_SC_E!S5+FC_OTH_CP_HW_E!S5+FC_OTH_CP_CA_E!S5+FC_OTH_CP_VE_E!S5+FC_OTH_CP_SL_E!S5+FC_OTH_CP_BL_E!S5+FC_OTH_CP_CR_E!S5+FC_OTH_CP_BT_E!S5+FC_OTH_CP_IT_E!S5</f>
        <v>26.003611349957009</v>
      </c>
      <c r="T5" s="30">
        <f>FC_OTH_CP_SH_E!T5+FC_OTH_CP_SC_E!T5+FC_OTH_CP_HW_E!T5+FC_OTH_CP_CA_E!T5+FC_OTH_CP_VE_E!T5+FC_OTH_CP_SL_E!T5+FC_OTH_CP_BL_E!T5+FC_OTH_CP_CR_E!T5+FC_OTH_CP_BT_E!T5+FC_OTH_CP_IT_E!T5</f>
        <v>14.63043852106621</v>
      </c>
      <c r="U5" s="30">
        <f>FC_OTH_CP_SH_E!U5+FC_OTH_CP_SC_E!U5+FC_OTH_CP_HW_E!U5+FC_OTH_CP_CA_E!U5+FC_OTH_CP_VE_E!U5+FC_OTH_CP_SL_E!U5+FC_OTH_CP_BL_E!U5+FC_OTH_CP_CR_E!U5+FC_OTH_CP_BT_E!U5+FC_OTH_CP_IT_E!U5</f>
        <v>18.552020636285448</v>
      </c>
      <c r="V5" s="30">
        <f>FC_OTH_CP_SH_E!V5+FC_OTH_CP_SC_E!V5+FC_OTH_CP_HW_E!V5+FC_OTH_CP_CA_E!V5+FC_OTH_CP_VE_E!V5+FC_OTH_CP_SL_E!V5+FC_OTH_CP_BL_E!V5+FC_OTH_CP_CR_E!V5+FC_OTH_CP_BT_E!V5+FC_OTH_CP_IT_E!V5</f>
        <v>7.7162510748065278</v>
      </c>
      <c r="W5" s="30">
        <f>FC_OTH_CP_SH_E!W5+FC_OTH_CP_SC_E!W5+FC_OTH_CP_HW_E!W5+FC_OTH_CP_CA_E!W5+FC_OTH_CP_VE_E!W5+FC_OTH_CP_SL_E!W5+FC_OTH_CP_BL_E!W5+FC_OTH_CP_CR_E!W5+FC_OTH_CP_BT_E!W5+FC_OTH_CP_IT_E!W5</f>
        <v>5.0639724849527123</v>
      </c>
      <c r="X5" s="30">
        <f>FC_OTH_CP_SH_E!X5+FC_OTH_CP_SC_E!X5+FC_OTH_CP_HW_E!X5+FC_OTH_CP_CA_E!X5+FC_OTH_CP_VE_E!X5+FC_OTH_CP_SL_E!X5+FC_OTH_CP_BL_E!X5+FC_OTH_CP_CR_E!X5+FC_OTH_CP_BT_E!X5+FC_OTH_CP_IT_E!X5</f>
        <v>6.0032674118658615</v>
      </c>
    </row>
    <row r="6" spans="1:24" ht="11.25" customHeight="1" x14ac:dyDescent="0.2">
      <c r="A6" s="39" t="s">
        <v>7</v>
      </c>
      <c r="B6" s="23" t="s">
        <v>8</v>
      </c>
      <c r="C6" s="30">
        <f>FC_OTH_CP_SH_E!C6+FC_OTH_CP_SC_E!C6+FC_OTH_CP_HW_E!C6+FC_OTH_CP_CA_E!C6+FC_OTH_CP_VE_E!C6+FC_OTH_CP_SL_E!C6+FC_OTH_CP_BL_E!C6+FC_OTH_CP_CR_E!C6+FC_OTH_CP_BT_E!C6+FC_OTH_CP_IT_E!C6</f>
        <v>0.69939810834049876</v>
      </c>
      <c r="D6" s="30">
        <f>FC_OTH_CP_SH_E!D6+FC_OTH_CP_SC_E!D6+FC_OTH_CP_HW_E!D6+FC_OTH_CP_CA_E!D6+FC_OTH_CP_VE_E!D6+FC_OTH_CP_SL_E!D6+FC_OTH_CP_BL_E!D6+FC_OTH_CP_CR_E!D6+FC_OTH_CP_BT_E!D6+FC_OTH_CP_IT_E!D6</f>
        <v>0.70232158211521911</v>
      </c>
      <c r="E6" s="30">
        <f>FC_OTH_CP_SH_E!E6+FC_OTH_CP_SC_E!E6+FC_OTH_CP_HW_E!E6+FC_OTH_CP_CA_E!E6+FC_OTH_CP_VE_E!E6+FC_OTH_CP_SL_E!E6+FC_OTH_CP_BL_E!E6+FC_OTH_CP_CR_E!E6+FC_OTH_CP_BT_E!E6+FC_OTH_CP_IT_E!E6</f>
        <v>1.4004299226139292</v>
      </c>
      <c r="F6" s="30">
        <f>FC_OTH_CP_SH_E!F6+FC_OTH_CP_SC_E!F6+FC_OTH_CP_HW_E!F6+FC_OTH_CP_CA_E!F6+FC_OTH_CP_VE_E!F6+FC_OTH_CP_SL_E!F6+FC_OTH_CP_BL_E!F6+FC_OTH_CP_CR_E!F6+FC_OTH_CP_BT_E!F6+FC_OTH_CP_IT_E!F6</f>
        <v>0</v>
      </c>
      <c r="G6" s="30">
        <f>FC_OTH_CP_SH_E!G6+FC_OTH_CP_SC_E!G6+FC_OTH_CP_HW_E!G6+FC_OTH_CP_CA_E!G6+FC_OTH_CP_VE_E!G6+FC_OTH_CP_SL_E!G6+FC_OTH_CP_BL_E!G6+FC_OTH_CP_CR_E!G6+FC_OTH_CP_BT_E!G6+FC_OTH_CP_IT_E!G6</f>
        <v>0</v>
      </c>
      <c r="H6" s="30">
        <f>FC_OTH_CP_SH_E!H6+FC_OTH_CP_SC_E!H6+FC_OTH_CP_HW_E!H6+FC_OTH_CP_CA_E!H6+FC_OTH_CP_VE_E!H6+FC_OTH_CP_SL_E!H6+FC_OTH_CP_BL_E!H6+FC_OTH_CP_CR_E!H6+FC_OTH_CP_BT_E!H6+FC_OTH_CP_IT_E!H6</f>
        <v>0</v>
      </c>
      <c r="I6" s="30">
        <f>FC_OTH_CP_SH_E!I6+FC_OTH_CP_SC_E!I6+FC_OTH_CP_HW_E!I6+FC_OTH_CP_CA_E!I6+FC_OTH_CP_VE_E!I6+FC_OTH_CP_SL_E!I6+FC_OTH_CP_BL_E!I6+FC_OTH_CP_CR_E!I6+FC_OTH_CP_BT_E!I6+FC_OTH_CP_IT_E!I6</f>
        <v>0</v>
      </c>
      <c r="J6" s="30">
        <f>FC_OTH_CP_SH_E!J6+FC_OTH_CP_SC_E!J6+FC_OTH_CP_HW_E!J6+FC_OTH_CP_CA_E!J6+FC_OTH_CP_VE_E!J6+FC_OTH_CP_SL_E!J6+FC_OTH_CP_BL_E!J6+FC_OTH_CP_CR_E!J6+FC_OTH_CP_BT_E!J6+FC_OTH_CP_IT_E!J6</f>
        <v>0</v>
      </c>
      <c r="K6" s="30">
        <f>FC_OTH_CP_SH_E!K6+FC_OTH_CP_SC_E!K6+FC_OTH_CP_HW_E!K6+FC_OTH_CP_CA_E!K6+FC_OTH_CP_VE_E!K6+FC_OTH_CP_SL_E!K6+FC_OTH_CP_BL_E!K6+FC_OTH_CP_CR_E!K6+FC_OTH_CP_BT_E!K6+FC_OTH_CP_IT_E!K6</f>
        <v>1.3680997420464325</v>
      </c>
      <c r="L6" s="30">
        <f>FC_OTH_CP_SH_E!L6+FC_OTH_CP_SC_E!L6+FC_OTH_CP_HW_E!L6+FC_OTH_CP_CA_E!L6+FC_OTH_CP_VE_E!L6+FC_OTH_CP_SL_E!L6+FC_OTH_CP_BL_E!L6+FC_OTH_CP_CR_E!L6+FC_OTH_CP_BT_E!L6+FC_OTH_CP_IT_E!L6</f>
        <v>1.3810834049871026</v>
      </c>
      <c r="M6" s="30">
        <f>FC_OTH_CP_SH_E!M6+FC_OTH_CP_SC_E!M6+FC_OTH_CP_HW_E!M6+FC_OTH_CP_CA_E!M6+FC_OTH_CP_VE_E!M6+FC_OTH_CP_SL_E!M6+FC_OTH_CP_BL_E!M6+FC_OTH_CP_CR_E!M6+FC_OTH_CP_BT_E!M6+FC_OTH_CP_IT_E!M6</f>
        <v>0.70008598452278603</v>
      </c>
      <c r="N6" s="30">
        <f>FC_OTH_CP_SH_E!N6+FC_OTH_CP_SC_E!N6+FC_OTH_CP_HW_E!N6+FC_OTH_CP_CA_E!N6+FC_OTH_CP_VE_E!N6+FC_OTH_CP_SL_E!N6+FC_OTH_CP_BL_E!N6+FC_OTH_CP_CR_E!N6+FC_OTH_CP_BT_E!N6+FC_OTH_CP_IT_E!N6</f>
        <v>0.68624247635425639</v>
      </c>
      <c r="O6" s="30">
        <f>FC_OTH_CP_SH_E!O6+FC_OTH_CP_SC_E!O6+FC_OTH_CP_HW_E!O6+FC_OTH_CP_CA_E!O6+FC_OTH_CP_VE_E!O6+FC_OTH_CP_SL_E!O6+FC_OTH_CP_BL_E!O6+FC_OTH_CP_CR_E!O6+FC_OTH_CP_BT_E!O6+FC_OTH_CP_IT_E!O6</f>
        <v>0.6995700773860708</v>
      </c>
      <c r="P6" s="30">
        <f>FC_OTH_CP_SH_E!P6+FC_OTH_CP_SC_E!P6+FC_OTH_CP_HW_E!P6+FC_OTH_CP_CA_E!P6+FC_OTH_CP_VE_E!P6+FC_OTH_CP_SL_E!P6+FC_OTH_CP_BL_E!P6+FC_OTH_CP_CR_E!P6+FC_OTH_CP_BT_E!P6+FC_OTH_CP_IT_E!P6</f>
        <v>0</v>
      </c>
      <c r="Q6" s="30">
        <f>FC_OTH_CP_SH_E!Q6+FC_OTH_CP_SC_E!Q6+FC_OTH_CP_HW_E!Q6+FC_OTH_CP_CA_E!Q6+FC_OTH_CP_VE_E!Q6+FC_OTH_CP_SL_E!Q6+FC_OTH_CP_BL_E!Q6+FC_OTH_CP_CR_E!Q6+FC_OTH_CP_BT_E!Q6+FC_OTH_CP_IT_E!Q6</f>
        <v>0</v>
      </c>
      <c r="R6" s="30">
        <f>FC_OTH_CP_SH_E!R6+FC_OTH_CP_SC_E!R6+FC_OTH_CP_HW_E!R6+FC_OTH_CP_CA_E!R6+FC_OTH_CP_VE_E!R6+FC_OTH_CP_SL_E!R6+FC_OTH_CP_BL_E!R6+FC_OTH_CP_CR_E!R6+FC_OTH_CP_BT_E!R6+FC_OTH_CP_IT_E!R6</f>
        <v>0</v>
      </c>
      <c r="S6" s="30">
        <f>FC_OTH_CP_SH_E!S6+FC_OTH_CP_SC_E!S6+FC_OTH_CP_HW_E!S6+FC_OTH_CP_CA_E!S6+FC_OTH_CP_VE_E!S6+FC_OTH_CP_SL_E!S6+FC_OTH_CP_BL_E!S6+FC_OTH_CP_CR_E!S6+FC_OTH_CP_BT_E!S6+FC_OTH_CP_IT_E!S6</f>
        <v>0</v>
      </c>
      <c r="T6" s="30">
        <f>FC_OTH_CP_SH_E!T6+FC_OTH_CP_SC_E!T6+FC_OTH_CP_HW_E!T6+FC_OTH_CP_CA_E!T6+FC_OTH_CP_VE_E!T6+FC_OTH_CP_SL_E!T6+FC_OTH_CP_BL_E!T6+FC_OTH_CP_CR_E!T6+FC_OTH_CP_BT_E!T6+FC_OTH_CP_IT_E!T6</f>
        <v>0</v>
      </c>
      <c r="U6" s="30">
        <f>FC_OTH_CP_SH_E!U6+FC_OTH_CP_SC_E!U6+FC_OTH_CP_HW_E!U6+FC_OTH_CP_CA_E!U6+FC_OTH_CP_VE_E!U6+FC_OTH_CP_SL_E!U6+FC_OTH_CP_BL_E!U6+FC_OTH_CP_CR_E!U6+FC_OTH_CP_BT_E!U6+FC_OTH_CP_IT_E!U6</f>
        <v>0</v>
      </c>
      <c r="V6" s="30">
        <f>FC_OTH_CP_SH_E!V6+FC_OTH_CP_SC_E!V6+FC_OTH_CP_HW_E!V6+FC_OTH_CP_CA_E!V6+FC_OTH_CP_VE_E!V6+FC_OTH_CP_SL_E!V6+FC_OTH_CP_BL_E!V6+FC_OTH_CP_CR_E!V6+FC_OTH_CP_BT_E!V6+FC_OTH_CP_IT_E!V6</f>
        <v>6.8787618228718705E-2</v>
      </c>
      <c r="W6" s="30">
        <f>FC_OTH_CP_SH_E!W6+FC_OTH_CP_SC_E!W6+FC_OTH_CP_HW_E!W6+FC_OTH_CP_CA_E!W6+FC_OTH_CP_VE_E!W6+FC_OTH_CP_SL_E!W6+FC_OTH_CP_BL_E!W6+FC_OTH_CP_CR_E!W6+FC_OTH_CP_BT_E!W6+FC_OTH_CP_IT_E!W6</f>
        <v>2.8374892519346514E-3</v>
      </c>
      <c r="X6" s="30">
        <f>FC_OTH_CP_SH_E!X6+FC_OTH_CP_SC_E!X6+FC_OTH_CP_HW_E!X6+FC_OTH_CP_CA_E!X6+FC_OTH_CP_VE_E!X6+FC_OTH_CP_SL_E!X6+FC_OTH_CP_BL_E!X6+FC_OTH_CP_CR_E!X6+FC_OTH_CP_BT_E!X6+FC_OTH_CP_IT_E!X6</f>
        <v>0.49260533104041226</v>
      </c>
    </row>
    <row r="7" spans="1:24" ht="11.25" customHeight="1" x14ac:dyDescent="0.2">
      <c r="A7" s="39" t="s">
        <v>9</v>
      </c>
      <c r="B7" s="23" t="s">
        <v>10</v>
      </c>
      <c r="C7" s="30">
        <f>FC_OTH_CP_SH_E!C7+FC_OTH_CP_SC_E!C7+FC_OTH_CP_HW_E!C7+FC_OTH_CP_CA_E!C7+FC_OTH_CP_VE_E!C7+FC_OTH_CP_SL_E!C7+FC_OTH_CP_BL_E!C7+FC_OTH_CP_CR_E!C7+FC_OTH_CP_BT_E!C7+FC_OTH_CP_IT_E!C7</f>
        <v>706.47764402407574</v>
      </c>
      <c r="D7" s="30">
        <f>FC_OTH_CP_SH_E!D7+FC_OTH_CP_SC_E!D7+FC_OTH_CP_HW_E!D7+FC_OTH_CP_CA_E!D7+FC_OTH_CP_VE_E!D7+FC_OTH_CP_SL_E!D7+FC_OTH_CP_BL_E!D7+FC_OTH_CP_CR_E!D7+FC_OTH_CP_BT_E!D7+FC_OTH_CP_IT_E!D7</f>
        <v>800.08933791917457</v>
      </c>
      <c r="E7" s="30">
        <f>FC_OTH_CP_SH_E!E7+FC_OTH_CP_SC_E!E7+FC_OTH_CP_HW_E!E7+FC_OTH_CP_CA_E!E7+FC_OTH_CP_VE_E!E7+FC_OTH_CP_SL_E!E7+FC_OTH_CP_BL_E!E7+FC_OTH_CP_CR_E!E7+FC_OTH_CP_BT_E!E7+FC_OTH_CP_IT_E!E7</f>
        <v>802.71358555460017</v>
      </c>
      <c r="F7" s="30">
        <f>FC_OTH_CP_SH_E!F7+FC_OTH_CP_SC_E!F7+FC_OTH_CP_HW_E!F7+FC_OTH_CP_CA_E!F7+FC_OTH_CP_VE_E!F7+FC_OTH_CP_SL_E!F7+FC_OTH_CP_BL_E!F7+FC_OTH_CP_CR_E!F7+FC_OTH_CP_BT_E!F7+FC_OTH_CP_IT_E!F7</f>
        <v>778.16827171109207</v>
      </c>
      <c r="G7" s="30">
        <f>FC_OTH_CP_SH_E!G7+FC_OTH_CP_SC_E!G7+FC_OTH_CP_HW_E!G7+FC_OTH_CP_CA_E!G7+FC_OTH_CP_VE_E!G7+FC_OTH_CP_SL_E!G7+FC_OTH_CP_BL_E!G7+FC_OTH_CP_CR_E!G7+FC_OTH_CP_BT_E!G7+FC_OTH_CP_IT_E!G7</f>
        <v>798.40257953568346</v>
      </c>
      <c r="H7" s="30">
        <f>FC_OTH_CP_SH_E!H7+FC_OTH_CP_SC_E!H7+FC_OTH_CP_HW_E!H7+FC_OTH_CP_CA_E!H7+FC_OTH_CP_VE_E!H7+FC_OTH_CP_SL_E!H7+FC_OTH_CP_BL_E!H7+FC_OTH_CP_CR_E!H7+FC_OTH_CP_BT_E!H7+FC_OTH_CP_IT_E!H7</f>
        <v>822.58306104901146</v>
      </c>
      <c r="I7" s="30">
        <f>FC_OTH_CP_SH_E!I7+FC_OTH_CP_SC_E!I7+FC_OTH_CP_HW_E!I7+FC_OTH_CP_CA_E!I7+FC_OTH_CP_VE_E!I7+FC_OTH_CP_SL_E!I7+FC_OTH_CP_BL_E!I7+FC_OTH_CP_CR_E!I7+FC_OTH_CP_BT_E!I7+FC_OTH_CP_IT_E!I7</f>
        <v>938.25055889939836</v>
      </c>
      <c r="J7" s="30">
        <f>FC_OTH_CP_SH_E!J7+FC_OTH_CP_SC_E!J7+FC_OTH_CP_HW_E!J7+FC_OTH_CP_CA_E!J7+FC_OTH_CP_VE_E!J7+FC_OTH_CP_SL_E!J7+FC_OTH_CP_BL_E!J7+FC_OTH_CP_CR_E!J7+FC_OTH_CP_BT_E!J7+FC_OTH_CP_IT_E!J7</f>
        <v>1018.173688736027</v>
      </c>
      <c r="K7" s="30">
        <f>FC_OTH_CP_SH_E!K7+FC_OTH_CP_SC_E!K7+FC_OTH_CP_HW_E!K7+FC_OTH_CP_CA_E!K7+FC_OTH_CP_VE_E!K7+FC_OTH_CP_SL_E!K7+FC_OTH_CP_BL_E!K7+FC_OTH_CP_CR_E!K7+FC_OTH_CP_BT_E!K7+FC_OTH_CP_IT_E!K7</f>
        <v>1088.4712811693896</v>
      </c>
      <c r="L7" s="30">
        <f>FC_OTH_CP_SH_E!L7+FC_OTH_CP_SC_E!L7+FC_OTH_CP_HW_E!L7+FC_OTH_CP_CA_E!L7+FC_OTH_CP_VE_E!L7+FC_OTH_CP_SL_E!L7+FC_OTH_CP_BL_E!L7+FC_OTH_CP_CR_E!L7+FC_OTH_CP_BT_E!L7+FC_OTH_CP_IT_E!L7</f>
        <v>1292.2966466036116</v>
      </c>
      <c r="M7" s="30">
        <f>FC_OTH_CP_SH_E!M7+FC_OTH_CP_SC_E!M7+FC_OTH_CP_HW_E!M7+FC_OTH_CP_CA_E!M7+FC_OTH_CP_VE_E!M7+FC_OTH_CP_SL_E!M7+FC_OTH_CP_BL_E!M7+FC_OTH_CP_CR_E!M7+FC_OTH_CP_BT_E!M7+FC_OTH_CP_IT_E!M7</f>
        <v>1280.9785038693037</v>
      </c>
      <c r="N7" s="30">
        <f>FC_OTH_CP_SH_E!N7+FC_OTH_CP_SC_E!N7+FC_OTH_CP_HW_E!N7+FC_OTH_CP_CA_E!N7+FC_OTH_CP_VE_E!N7+FC_OTH_CP_SL_E!N7+FC_OTH_CP_BL_E!N7+FC_OTH_CP_CR_E!N7+FC_OTH_CP_BT_E!N7+FC_OTH_CP_IT_E!N7</f>
        <v>1072.1548581255377</v>
      </c>
      <c r="O7" s="30">
        <f>FC_OTH_CP_SH_E!O7+FC_OTH_CP_SC_E!O7+FC_OTH_CP_HW_E!O7+FC_OTH_CP_CA_E!O7+FC_OTH_CP_VE_E!O7+FC_OTH_CP_SL_E!O7+FC_OTH_CP_BL_E!O7+FC_OTH_CP_CR_E!O7+FC_OTH_CP_BT_E!O7+FC_OTH_CP_IT_E!O7</f>
        <v>975.11461736887418</v>
      </c>
      <c r="P7" s="30">
        <f>FC_OTH_CP_SH_E!P7+FC_OTH_CP_SC_E!P7+FC_OTH_CP_HW_E!P7+FC_OTH_CP_CA_E!P7+FC_OTH_CP_VE_E!P7+FC_OTH_CP_SL_E!P7+FC_OTH_CP_BL_E!P7+FC_OTH_CP_CR_E!P7+FC_OTH_CP_BT_E!P7+FC_OTH_CP_IT_E!P7</f>
        <v>950.35434221839967</v>
      </c>
      <c r="Q7" s="30">
        <f>FC_OTH_CP_SH_E!Q7+FC_OTH_CP_SC_E!Q7+FC_OTH_CP_HW_E!Q7+FC_OTH_CP_CA_E!Q7+FC_OTH_CP_VE_E!Q7+FC_OTH_CP_SL_E!Q7+FC_OTH_CP_BL_E!Q7+FC_OTH_CP_CR_E!Q7+FC_OTH_CP_BT_E!Q7+FC_OTH_CP_IT_E!Q7</f>
        <v>826.5023215821152</v>
      </c>
      <c r="R7" s="30">
        <f>FC_OTH_CP_SH_E!R7+FC_OTH_CP_SC_E!R7+FC_OTH_CP_HW_E!R7+FC_OTH_CP_CA_E!R7+FC_OTH_CP_VE_E!R7+FC_OTH_CP_SL_E!R7+FC_OTH_CP_BL_E!R7+FC_OTH_CP_CR_E!R7+FC_OTH_CP_BT_E!R7+FC_OTH_CP_IT_E!R7</f>
        <v>891.00988822011959</v>
      </c>
      <c r="S7" s="30">
        <f>FC_OTH_CP_SH_E!S7+FC_OTH_CP_SC_E!S7+FC_OTH_CP_HW_E!S7+FC_OTH_CP_CA_E!S7+FC_OTH_CP_VE_E!S7+FC_OTH_CP_SL_E!S7+FC_OTH_CP_BL_E!S7+FC_OTH_CP_CR_E!S7+FC_OTH_CP_BT_E!S7+FC_OTH_CP_IT_E!S7</f>
        <v>764.8381771281164</v>
      </c>
      <c r="T7" s="30">
        <f>FC_OTH_CP_SH_E!T7+FC_OTH_CP_SC_E!T7+FC_OTH_CP_HW_E!T7+FC_OTH_CP_CA_E!T7+FC_OTH_CP_VE_E!T7+FC_OTH_CP_SL_E!T7+FC_OTH_CP_BL_E!T7+FC_OTH_CP_CR_E!T7+FC_OTH_CP_BT_E!T7+FC_OTH_CP_IT_E!T7</f>
        <v>772.12751504729113</v>
      </c>
      <c r="U7" s="30">
        <f>FC_OTH_CP_SH_E!U7+FC_OTH_CP_SC_E!U7+FC_OTH_CP_HW_E!U7+FC_OTH_CP_CA_E!U7+FC_OTH_CP_VE_E!U7+FC_OTH_CP_SL_E!U7+FC_OTH_CP_BL_E!U7+FC_OTH_CP_CR_E!U7+FC_OTH_CP_BT_E!U7+FC_OTH_CP_IT_E!U7</f>
        <v>723.12871883061132</v>
      </c>
      <c r="V7" s="30">
        <f>FC_OTH_CP_SH_E!V7+FC_OTH_CP_SC_E!V7+FC_OTH_CP_HW_E!V7+FC_OTH_CP_CA_E!V7+FC_OTH_CP_VE_E!V7+FC_OTH_CP_SL_E!V7+FC_OTH_CP_BL_E!V7+FC_OTH_CP_CR_E!V7+FC_OTH_CP_BT_E!V7+FC_OTH_CP_IT_E!V7</f>
        <v>599.06156491831371</v>
      </c>
      <c r="W7" s="30">
        <f>FC_OTH_CP_SH_E!W7+FC_OTH_CP_SC_E!W7+FC_OTH_CP_HW_E!W7+FC_OTH_CP_CA_E!W7+FC_OTH_CP_VE_E!W7+FC_OTH_CP_SL_E!W7+FC_OTH_CP_BL_E!W7+FC_OTH_CP_CR_E!W7+FC_OTH_CP_BT_E!W7+FC_OTH_CP_IT_E!W7</f>
        <v>556.38323301805667</v>
      </c>
      <c r="X7" s="30">
        <f>FC_OTH_CP_SH_E!X7+FC_OTH_CP_SC_E!X7+FC_OTH_CP_HW_E!X7+FC_OTH_CP_CA_E!X7+FC_OTH_CP_VE_E!X7+FC_OTH_CP_SL_E!X7+FC_OTH_CP_BL_E!X7+FC_OTH_CP_CR_E!X7+FC_OTH_CP_BT_E!X7+FC_OTH_CP_IT_E!X7</f>
        <v>707.59914015477159</v>
      </c>
    </row>
    <row r="8" spans="1:24" ht="11.25" customHeight="1" x14ac:dyDescent="0.2">
      <c r="A8" s="40" t="s">
        <v>343</v>
      </c>
      <c r="B8" s="41" t="s">
        <v>344</v>
      </c>
      <c r="C8" s="42">
        <f t="shared" ref="C8" si="6">SUM(C9:C10)</f>
        <v>625.51702493551159</v>
      </c>
      <c r="D8" s="42">
        <f t="shared" ref="D8:W8" si="7">SUM(D9:D10)</f>
        <v>239.8642304385211</v>
      </c>
      <c r="E8" s="42">
        <f t="shared" si="7"/>
        <v>408.12003439380914</v>
      </c>
      <c r="F8" s="42">
        <f t="shared" si="7"/>
        <v>463.22476354256213</v>
      </c>
      <c r="G8" s="42">
        <f t="shared" si="7"/>
        <v>575.89561478933797</v>
      </c>
      <c r="H8" s="42">
        <f t="shared" si="7"/>
        <v>138.15588993981083</v>
      </c>
      <c r="I8" s="42">
        <f t="shared" si="7"/>
        <v>258.5705073086844</v>
      </c>
      <c r="J8" s="42">
        <f t="shared" si="7"/>
        <v>120.71014617368874</v>
      </c>
      <c r="K8" s="42">
        <f t="shared" si="7"/>
        <v>131.93852106620807</v>
      </c>
      <c r="L8" s="42">
        <f t="shared" si="7"/>
        <v>69.92794496990544</v>
      </c>
      <c r="M8" s="42">
        <f t="shared" si="7"/>
        <v>100.36268271711094</v>
      </c>
      <c r="N8" s="42">
        <f t="shared" si="7"/>
        <v>41.733447979363731</v>
      </c>
      <c r="O8" s="42">
        <f t="shared" si="7"/>
        <v>35.610060189165957</v>
      </c>
      <c r="P8" s="42">
        <f t="shared" si="7"/>
        <v>35.542476354256223</v>
      </c>
      <c r="Q8" s="42">
        <f t="shared" si="7"/>
        <v>42.962424763542579</v>
      </c>
      <c r="R8" s="42">
        <f t="shared" si="7"/>
        <v>42.951418744625954</v>
      </c>
      <c r="S8" s="42">
        <f t="shared" si="7"/>
        <v>50.987016337059323</v>
      </c>
      <c r="T8" s="42">
        <f t="shared" si="7"/>
        <v>43.879793637145305</v>
      </c>
      <c r="U8" s="42">
        <f t="shared" si="7"/>
        <v>25.578933791917443</v>
      </c>
      <c r="V8" s="42">
        <f t="shared" si="7"/>
        <v>30.226139294926909</v>
      </c>
      <c r="W8" s="42">
        <f t="shared" si="7"/>
        <v>22.758125537403284</v>
      </c>
      <c r="X8" s="42">
        <f t="shared" ref="X8" si="8">SUM(X9:X10)</f>
        <v>24.239380911435941</v>
      </c>
    </row>
    <row r="9" spans="1:24" ht="11.25" customHeight="1" x14ac:dyDescent="0.2">
      <c r="A9" s="39" t="s">
        <v>11</v>
      </c>
      <c r="B9" s="23" t="s">
        <v>12</v>
      </c>
      <c r="C9" s="30">
        <f>FC_OTH_CP_SH_E!C9+FC_OTH_CP_SC_E!C9+FC_OTH_CP_HW_E!C9+FC_OTH_CP_CA_E!C9+FC_OTH_CP_VE_E!C9+FC_OTH_CP_SL_E!C9+FC_OTH_CP_BL_E!C9+FC_OTH_CP_CR_E!C9+FC_OTH_CP_BT_E!C9+FC_OTH_CP_IT_E!C9</f>
        <v>53.600773860705068</v>
      </c>
      <c r="D9" s="30">
        <f>FC_OTH_CP_SH_E!D9+FC_OTH_CP_SC_E!D9+FC_OTH_CP_HW_E!D9+FC_OTH_CP_CA_E!D9+FC_OTH_CP_VE_E!D9+FC_OTH_CP_SL_E!D9+FC_OTH_CP_BL_E!D9+FC_OTH_CP_CR_E!D9+FC_OTH_CP_BT_E!D9+FC_OTH_CP_IT_E!D9</f>
        <v>36.334049871023204</v>
      </c>
      <c r="E9" s="30">
        <f>FC_OTH_CP_SH_E!E9+FC_OTH_CP_SC_E!E9+FC_OTH_CP_HW_E!E9+FC_OTH_CP_CA_E!E9+FC_OTH_CP_VE_E!E9+FC_OTH_CP_SL_E!E9+FC_OTH_CP_BL_E!E9+FC_OTH_CP_CR_E!E9+FC_OTH_CP_BT_E!E9+FC_OTH_CP_IT_E!E9</f>
        <v>43.384006878761816</v>
      </c>
      <c r="F9" s="30">
        <f>FC_OTH_CP_SH_E!F9+FC_OTH_CP_SC_E!F9+FC_OTH_CP_HW_E!F9+FC_OTH_CP_CA_E!F9+FC_OTH_CP_VE_E!F9+FC_OTH_CP_SL_E!F9+FC_OTH_CP_BL_E!F9+FC_OTH_CP_CR_E!F9+FC_OTH_CP_BT_E!F9+FC_OTH_CP_IT_E!F9</f>
        <v>43.92631126397248</v>
      </c>
      <c r="G9" s="30">
        <f>FC_OTH_CP_SH_E!G9+FC_OTH_CP_SC_E!G9+FC_OTH_CP_HW_E!G9+FC_OTH_CP_CA_E!G9+FC_OTH_CP_VE_E!G9+FC_OTH_CP_SL_E!G9+FC_OTH_CP_BL_E!G9+FC_OTH_CP_CR_E!G9+FC_OTH_CP_BT_E!G9+FC_OTH_CP_IT_E!G9</f>
        <v>42.887016337059336</v>
      </c>
      <c r="H9" s="30">
        <f>FC_OTH_CP_SH_E!H9+FC_OTH_CP_SC_E!H9+FC_OTH_CP_HW_E!H9+FC_OTH_CP_CA_E!H9+FC_OTH_CP_VE_E!H9+FC_OTH_CP_SL_E!H9+FC_OTH_CP_BL_E!H9+FC_OTH_CP_CR_E!H9+FC_OTH_CP_BT_E!H9+FC_OTH_CP_IT_E!H9</f>
        <v>49.314101461736875</v>
      </c>
      <c r="I9" s="30">
        <f>FC_OTH_CP_SH_E!I9+FC_OTH_CP_SC_E!I9+FC_OTH_CP_HW_E!I9+FC_OTH_CP_CA_E!I9+FC_OTH_CP_VE_E!I9+FC_OTH_CP_SL_E!I9+FC_OTH_CP_BL_E!I9+FC_OTH_CP_CR_E!I9+FC_OTH_CP_BT_E!I9+FC_OTH_CP_IT_E!I9</f>
        <v>67.390799656061887</v>
      </c>
      <c r="J9" s="30">
        <f>FC_OTH_CP_SH_E!J9+FC_OTH_CP_SC_E!J9+FC_OTH_CP_HW_E!J9+FC_OTH_CP_CA_E!J9+FC_OTH_CP_VE_E!J9+FC_OTH_CP_SL_E!J9+FC_OTH_CP_BL_E!J9+FC_OTH_CP_CR_E!J9+FC_OTH_CP_BT_E!J9+FC_OTH_CP_IT_E!J9</f>
        <v>49.607136715391228</v>
      </c>
      <c r="K9" s="30">
        <f>FC_OTH_CP_SH_E!K9+FC_OTH_CP_SC_E!K9+FC_OTH_CP_HW_E!K9+FC_OTH_CP_CA_E!K9+FC_OTH_CP_VE_E!K9+FC_OTH_CP_SL_E!K9+FC_OTH_CP_BL_E!K9+FC_OTH_CP_CR_E!K9+FC_OTH_CP_BT_E!K9+FC_OTH_CP_IT_E!K9</f>
        <v>30.911092003439371</v>
      </c>
      <c r="L9" s="30">
        <f>FC_OTH_CP_SH_E!L9+FC_OTH_CP_SC_E!L9+FC_OTH_CP_HW_E!L9+FC_OTH_CP_CA_E!L9+FC_OTH_CP_VE_E!L9+FC_OTH_CP_SL_E!L9+FC_OTH_CP_BL_E!L9+FC_OTH_CP_CR_E!L9+FC_OTH_CP_BT_E!L9+FC_OTH_CP_IT_E!L9</f>
        <v>30.658125537403293</v>
      </c>
      <c r="M9" s="30">
        <f>FC_OTH_CP_SH_E!M9+FC_OTH_CP_SC_E!M9+FC_OTH_CP_HW_E!M9+FC_OTH_CP_CA_E!M9+FC_OTH_CP_VE_E!M9+FC_OTH_CP_SL_E!M9+FC_OTH_CP_BL_E!M9+FC_OTH_CP_CR_E!M9+FC_OTH_CP_BT_E!M9+FC_OTH_CP_IT_E!M9</f>
        <v>34.44565778159933</v>
      </c>
      <c r="N9" s="30">
        <f>FC_OTH_CP_SH_E!N9+FC_OTH_CP_SC_E!N9+FC_OTH_CP_HW_E!N9+FC_OTH_CP_CA_E!N9+FC_OTH_CP_VE_E!N9+FC_OTH_CP_SL_E!N9+FC_OTH_CP_BL_E!N9+FC_OTH_CP_CR_E!N9+FC_OTH_CP_BT_E!N9+FC_OTH_CP_IT_E!N9</f>
        <v>1.9767841788478071</v>
      </c>
      <c r="O9" s="30">
        <f>FC_OTH_CP_SH_E!O9+FC_OTH_CP_SC_E!O9+FC_OTH_CP_HW_E!O9+FC_OTH_CP_CA_E!O9+FC_OTH_CP_VE_E!O9+FC_OTH_CP_SL_E!O9+FC_OTH_CP_BL_E!O9+FC_OTH_CP_CR_E!O9+FC_OTH_CP_BT_E!O9+FC_OTH_CP_IT_E!O9</f>
        <v>0.85270851246775559</v>
      </c>
      <c r="P9" s="30">
        <f>FC_OTH_CP_SH_E!P9+FC_OTH_CP_SC_E!P9+FC_OTH_CP_HW_E!P9+FC_OTH_CP_CA_E!P9+FC_OTH_CP_VE_E!P9+FC_OTH_CP_SL_E!P9+FC_OTH_CP_BL_E!P9+FC_OTH_CP_CR_E!P9+FC_OTH_CP_BT_E!P9+FC_OTH_CP_IT_E!P9</f>
        <v>2.4505588993981084</v>
      </c>
      <c r="Q9" s="30">
        <f>FC_OTH_CP_SH_E!Q9+FC_OTH_CP_SC_E!Q9+FC_OTH_CP_HW_E!Q9+FC_OTH_CP_CA_E!Q9+FC_OTH_CP_VE_E!Q9+FC_OTH_CP_SL_E!Q9+FC_OTH_CP_BL_E!Q9+FC_OTH_CP_CR_E!Q9+FC_OTH_CP_BT_E!Q9+FC_OTH_CP_IT_E!Q9</f>
        <v>1.7139294926913149</v>
      </c>
      <c r="R9" s="30">
        <f>FC_OTH_CP_SH_E!R9+FC_OTH_CP_SC_E!R9+FC_OTH_CP_HW_E!R9+FC_OTH_CP_CA_E!R9+FC_OTH_CP_VE_E!R9+FC_OTH_CP_SL_E!R9+FC_OTH_CP_BL_E!R9+FC_OTH_CP_CR_E!R9+FC_OTH_CP_BT_E!R9+FC_OTH_CP_IT_E!R9</f>
        <v>1.791229578675839</v>
      </c>
      <c r="S9" s="30">
        <f>FC_OTH_CP_SH_E!S9+FC_OTH_CP_SC_E!S9+FC_OTH_CP_HW_E!S9+FC_OTH_CP_CA_E!S9+FC_OTH_CP_VE_E!S9+FC_OTH_CP_SL_E!S9+FC_OTH_CP_BL_E!S9+FC_OTH_CP_CR_E!S9+FC_OTH_CP_BT_E!S9+FC_OTH_CP_IT_E!S9</f>
        <v>1.7355116079105752</v>
      </c>
      <c r="T9" s="30">
        <f>FC_OTH_CP_SH_E!T9+FC_OTH_CP_SC_E!T9+FC_OTH_CP_HW_E!T9+FC_OTH_CP_CA_E!T9+FC_OTH_CP_VE_E!T9+FC_OTH_CP_SL_E!T9+FC_OTH_CP_BL_E!T9+FC_OTH_CP_CR_E!T9+FC_OTH_CP_BT_E!T9+FC_OTH_CP_IT_E!T9</f>
        <v>0.10842648323301807</v>
      </c>
      <c r="U9" s="30">
        <f>FC_OTH_CP_SH_E!U9+FC_OTH_CP_SC_E!U9+FC_OTH_CP_HW_E!U9+FC_OTH_CP_CA_E!U9+FC_OTH_CP_VE_E!U9+FC_OTH_CP_SL_E!U9+FC_OTH_CP_BL_E!U9+FC_OTH_CP_CR_E!U9+FC_OTH_CP_BT_E!U9+FC_OTH_CP_IT_E!U9</f>
        <v>5.4256233877901988E-2</v>
      </c>
      <c r="V9" s="30">
        <f>FC_OTH_CP_SH_E!V9+FC_OTH_CP_SC_E!V9+FC_OTH_CP_HW_E!V9+FC_OTH_CP_CA_E!V9+FC_OTH_CP_VE_E!V9+FC_OTH_CP_SL_E!V9+FC_OTH_CP_BL_E!V9+FC_OTH_CP_CR_E!V9+FC_OTH_CP_BT_E!V9+FC_OTH_CP_IT_E!V9</f>
        <v>5.4256233877901947E-2</v>
      </c>
      <c r="W9" s="30">
        <f>FC_OTH_CP_SH_E!W9+FC_OTH_CP_SC_E!W9+FC_OTH_CP_HW_E!W9+FC_OTH_CP_CA_E!W9+FC_OTH_CP_VE_E!W9+FC_OTH_CP_SL_E!W9+FC_OTH_CP_BL_E!W9+FC_OTH_CP_CR_E!W9+FC_OTH_CP_BT_E!W9+FC_OTH_CP_IT_E!W9</f>
        <v>0.10842648323301823</v>
      </c>
      <c r="X9" s="30">
        <f>FC_OTH_CP_SH_E!X9+FC_OTH_CP_SC_E!X9+FC_OTH_CP_HW_E!X9+FC_OTH_CP_CA_E!X9+FC_OTH_CP_VE_E!X9+FC_OTH_CP_SL_E!X9+FC_OTH_CP_BL_E!X9+FC_OTH_CP_CR_E!X9+FC_OTH_CP_BT_E!X9+FC_OTH_CP_IT_E!X9</f>
        <v>0</v>
      </c>
    </row>
    <row r="10" spans="1:24" ht="11.25" customHeight="1" x14ac:dyDescent="0.2">
      <c r="A10" s="39" t="s">
        <v>13</v>
      </c>
      <c r="B10" s="23" t="s">
        <v>14</v>
      </c>
      <c r="C10" s="30">
        <f>FC_OTH_CP_SH_E!C10+FC_OTH_CP_SC_E!C10+FC_OTH_CP_HW_E!C10+FC_OTH_CP_CA_E!C10+FC_OTH_CP_VE_E!C10+FC_OTH_CP_SL_E!C10+FC_OTH_CP_BL_E!C10+FC_OTH_CP_CR_E!C10+FC_OTH_CP_BT_E!C10+FC_OTH_CP_IT_E!C10</f>
        <v>571.9162510748065</v>
      </c>
      <c r="D10" s="30">
        <f>FC_OTH_CP_SH_E!D10+FC_OTH_CP_SC_E!D10+FC_OTH_CP_HW_E!D10+FC_OTH_CP_CA_E!D10+FC_OTH_CP_VE_E!D10+FC_OTH_CP_SL_E!D10+FC_OTH_CP_BL_E!D10+FC_OTH_CP_CR_E!D10+FC_OTH_CP_BT_E!D10+FC_OTH_CP_IT_E!D10</f>
        <v>203.53018056749789</v>
      </c>
      <c r="E10" s="30">
        <f>FC_OTH_CP_SH_E!E10+FC_OTH_CP_SC_E!E10+FC_OTH_CP_HW_E!E10+FC_OTH_CP_CA_E!E10+FC_OTH_CP_VE_E!E10+FC_OTH_CP_SL_E!E10+FC_OTH_CP_BL_E!E10+FC_OTH_CP_CR_E!E10+FC_OTH_CP_BT_E!E10+FC_OTH_CP_IT_E!E10</f>
        <v>364.73602751504734</v>
      </c>
      <c r="F10" s="30">
        <f>FC_OTH_CP_SH_E!F10+FC_OTH_CP_SC_E!F10+FC_OTH_CP_HW_E!F10+FC_OTH_CP_CA_E!F10+FC_OTH_CP_VE_E!F10+FC_OTH_CP_SL_E!F10+FC_OTH_CP_BL_E!F10+FC_OTH_CP_CR_E!F10+FC_OTH_CP_BT_E!F10+FC_OTH_CP_IT_E!F10</f>
        <v>419.29845227858965</v>
      </c>
      <c r="G10" s="30">
        <f>FC_OTH_CP_SH_E!G10+FC_OTH_CP_SC_E!G10+FC_OTH_CP_HW_E!G10+FC_OTH_CP_CA_E!G10+FC_OTH_CP_VE_E!G10+FC_OTH_CP_SL_E!G10+FC_OTH_CP_BL_E!G10+FC_OTH_CP_CR_E!G10+FC_OTH_CP_BT_E!G10+FC_OTH_CP_IT_E!G10</f>
        <v>533.00859845227865</v>
      </c>
      <c r="H10" s="30">
        <f>FC_OTH_CP_SH_E!H10+FC_OTH_CP_SC_E!H10+FC_OTH_CP_HW_E!H10+FC_OTH_CP_CA_E!H10+FC_OTH_CP_VE_E!H10+FC_OTH_CP_SL_E!H10+FC_OTH_CP_BL_E!H10+FC_OTH_CP_CR_E!H10+FC_OTH_CP_BT_E!H10+FC_OTH_CP_IT_E!H10</f>
        <v>88.841788478073951</v>
      </c>
      <c r="I10" s="30">
        <f>FC_OTH_CP_SH_E!I10+FC_OTH_CP_SC_E!I10+FC_OTH_CP_HW_E!I10+FC_OTH_CP_CA_E!I10+FC_OTH_CP_VE_E!I10+FC_OTH_CP_SL_E!I10+FC_OTH_CP_BL_E!I10+FC_OTH_CP_CR_E!I10+FC_OTH_CP_BT_E!I10+FC_OTH_CP_IT_E!I10</f>
        <v>191.17970765262251</v>
      </c>
      <c r="J10" s="30">
        <f>FC_OTH_CP_SH_E!J10+FC_OTH_CP_SC_E!J10+FC_OTH_CP_HW_E!J10+FC_OTH_CP_CA_E!J10+FC_OTH_CP_VE_E!J10+FC_OTH_CP_SL_E!J10+FC_OTH_CP_BL_E!J10+FC_OTH_CP_CR_E!J10+FC_OTH_CP_BT_E!J10+FC_OTH_CP_IT_E!J10</f>
        <v>71.103009458297507</v>
      </c>
      <c r="K10" s="30">
        <f>FC_OTH_CP_SH_E!K10+FC_OTH_CP_SC_E!K10+FC_OTH_CP_HW_E!K10+FC_OTH_CP_CA_E!K10+FC_OTH_CP_VE_E!K10+FC_OTH_CP_SL_E!K10+FC_OTH_CP_BL_E!K10+FC_OTH_CP_CR_E!K10+FC_OTH_CP_BT_E!K10+FC_OTH_CP_IT_E!K10</f>
        <v>101.02742906276869</v>
      </c>
      <c r="L10" s="30">
        <f>FC_OTH_CP_SH_E!L10+FC_OTH_CP_SC_E!L10+FC_OTH_CP_HW_E!L10+FC_OTH_CP_CA_E!L10+FC_OTH_CP_VE_E!L10+FC_OTH_CP_SL_E!L10+FC_OTH_CP_BL_E!L10+FC_OTH_CP_CR_E!L10+FC_OTH_CP_BT_E!L10+FC_OTH_CP_IT_E!L10</f>
        <v>39.269819432502146</v>
      </c>
      <c r="M10" s="30">
        <f>FC_OTH_CP_SH_E!M10+FC_OTH_CP_SC_E!M10+FC_OTH_CP_HW_E!M10+FC_OTH_CP_CA_E!M10+FC_OTH_CP_VE_E!M10+FC_OTH_CP_SL_E!M10+FC_OTH_CP_BL_E!M10+FC_OTH_CP_CR_E!M10+FC_OTH_CP_BT_E!M10+FC_OTH_CP_IT_E!M10</f>
        <v>65.917024935511606</v>
      </c>
      <c r="N10" s="30">
        <f>FC_OTH_CP_SH_E!N10+FC_OTH_CP_SC_E!N10+FC_OTH_CP_HW_E!N10+FC_OTH_CP_CA_E!N10+FC_OTH_CP_VE_E!N10+FC_OTH_CP_SL_E!N10+FC_OTH_CP_BL_E!N10+FC_OTH_CP_CR_E!N10+FC_OTH_CP_BT_E!N10+FC_OTH_CP_IT_E!N10</f>
        <v>39.756663800515923</v>
      </c>
      <c r="O10" s="30">
        <f>FC_OTH_CP_SH_E!O10+FC_OTH_CP_SC_E!O10+FC_OTH_CP_HW_E!O10+FC_OTH_CP_CA_E!O10+FC_OTH_CP_VE_E!O10+FC_OTH_CP_SL_E!O10+FC_OTH_CP_BL_E!O10+FC_OTH_CP_CR_E!O10+FC_OTH_CP_BT_E!O10+FC_OTH_CP_IT_E!O10</f>
        <v>34.7573516766982</v>
      </c>
      <c r="P10" s="30">
        <f>FC_OTH_CP_SH_E!P10+FC_OTH_CP_SC_E!P10+FC_OTH_CP_HW_E!P10+FC_OTH_CP_CA_E!P10+FC_OTH_CP_VE_E!P10+FC_OTH_CP_SL_E!P10+FC_OTH_CP_BL_E!P10+FC_OTH_CP_CR_E!P10+FC_OTH_CP_BT_E!P10+FC_OTH_CP_IT_E!P10</f>
        <v>33.091917454858113</v>
      </c>
      <c r="Q10" s="30">
        <f>FC_OTH_CP_SH_E!Q10+FC_OTH_CP_SC_E!Q10+FC_OTH_CP_HW_E!Q10+FC_OTH_CP_CA_E!Q10+FC_OTH_CP_VE_E!Q10+FC_OTH_CP_SL_E!Q10+FC_OTH_CP_BL_E!Q10+FC_OTH_CP_CR_E!Q10+FC_OTH_CP_BT_E!Q10+FC_OTH_CP_IT_E!Q10</f>
        <v>41.248495270851265</v>
      </c>
      <c r="R10" s="30">
        <f>FC_OTH_CP_SH_E!R10+FC_OTH_CP_SC_E!R10+FC_OTH_CP_HW_E!R10+FC_OTH_CP_CA_E!R10+FC_OTH_CP_VE_E!R10+FC_OTH_CP_SL_E!R10+FC_OTH_CP_BL_E!R10+FC_OTH_CP_CR_E!R10+FC_OTH_CP_BT_E!R10+FC_OTH_CP_IT_E!R10</f>
        <v>41.160189165950115</v>
      </c>
      <c r="S10" s="30">
        <f>FC_OTH_CP_SH_E!S10+FC_OTH_CP_SC_E!S10+FC_OTH_CP_HW_E!S10+FC_OTH_CP_CA_E!S10+FC_OTH_CP_VE_E!S10+FC_OTH_CP_SL_E!S10+FC_OTH_CP_BL_E!S10+FC_OTH_CP_CR_E!S10+FC_OTH_CP_BT_E!S10+FC_OTH_CP_IT_E!S10</f>
        <v>49.251504729148749</v>
      </c>
      <c r="T10" s="30">
        <f>FC_OTH_CP_SH_E!T10+FC_OTH_CP_SC_E!T10+FC_OTH_CP_HW_E!T10+FC_OTH_CP_CA_E!T10+FC_OTH_CP_VE_E!T10+FC_OTH_CP_SL_E!T10+FC_OTH_CP_BL_E!T10+FC_OTH_CP_CR_E!T10+FC_OTH_CP_BT_E!T10+FC_OTH_CP_IT_E!T10</f>
        <v>43.771367153912287</v>
      </c>
      <c r="U10" s="30">
        <f>FC_OTH_CP_SH_E!U10+FC_OTH_CP_SC_E!U10+FC_OTH_CP_HW_E!U10+FC_OTH_CP_CA_E!U10+FC_OTH_CP_VE_E!U10+FC_OTH_CP_SL_E!U10+FC_OTH_CP_BL_E!U10+FC_OTH_CP_CR_E!U10+FC_OTH_CP_BT_E!U10+FC_OTH_CP_IT_E!U10</f>
        <v>25.524677558039542</v>
      </c>
      <c r="V10" s="30">
        <f>FC_OTH_CP_SH_E!V10+FC_OTH_CP_SC_E!V10+FC_OTH_CP_HW_E!V10+FC_OTH_CP_CA_E!V10+FC_OTH_CP_VE_E!V10+FC_OTH_CP_SL_E!V10+FC_OTH_CP_BL_E!V10+FC_OTH_CP_CR_E!V10+FC_OTH_CP_BT_E!V10+FC_OTH_CP_IT_E!V10</f>
        <v>30.171883061049009</v>
      </c>
      <c r="W10" s="30">
        <f>FC_OTH_CP_SH_E!W10+FC_OTH_CP_SC_E!W10+FC_OTH_CP_HW_E!W10+FC_OTH_CP_CA_E!W10+FC_OTH_CP_VE_E!W10+FC_OTH_CP_SL_E!W10+FC_OTH_CP_BL_E!W10+FC_OTH_CP_CR_E!W10+FC_OTH_CP_BT_E!W10+FC_OTH_CP_IT_E!W10</f>
        <v>22.649699054170267</v>
      </c>
      <c r="X10" s="30">
        <f>FC_OTH_CP_SH_E!X10+FC_OTH_CP_SC_E!X10+FC_OTH_CP_HW_E!X10+FC_OTH_CP_CA_E!X10+FC_OTH_CP_VE_E!X10+FC_OTH_CP_SL_E!X10+FC_OTH_CP_BL_E!X10+FC_OTH_CP_CR_E!X10+FC_OTH_CP_BT_E!X10+FC_OTH_CP_IT_E!X10</f>
        <v>24.239380911435941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" si="9">SUM(C12:C16)</f>
        <v>614.72553740326748</v>
      </c>
      <c r="D11" s="42">
        <f t="shared" ref="D11:W11" si="10">SUM(D12:D16)</f>
        <v>478.90584694754938</v>
      </c>
      <c r="E11" s="42">
        <f t="shared" si="10"/>
        <v>501.96457437661218</v>
      </c>
      <c r="F11" s="42">
        <f t="shared" si="10"/>
        <v>399.85700773860708</v>
      </c>
      <c r="G11" s="42">
        <f t="shared" si="10"/>
        <v>319.13198624247639</v>
      </c>
      <c r="H11" s="42">
        <f t="shared" si="10"/>
        <v>223.8134995700774</v>
      </c>
      <c r="I11" s="42">
        <f t="shared" si="10"/>
        <v>240.59707652622521</v>
      </c>
      <c r="J11" s="42">
        <f t="shared" si="10"/>
        <v>215.14385210662076</v>
      </c>
      <c r="K11" s="42">
        <f t="shared" si="10"/>
        <v>216.02837489251939</v>
      </c>
      <c r="L11" s="42">
        <f t="shared" si="10"/>
        <v>273.59621668099737</v>
      </c>
      <c r="M11" s="42">
        <f t="shared" si="10"/>
        <v>164.73869303525368</v>
      </c>
      <c r="N11" s="42">
        <f t="shared" si="10"/>
        <v>222.70894239036983</v>
      </c>
      <c r="O11" s="42">
        <f t="shared" si="10"/>
        <v>82.745829750644901</v>
      </c>
      <c r="P11" s="42">
        <f t="shared" si="10"/>
        <v>87.765520206362822</v>
      </c>
      <c r="Q11" s="42">
        <f t="shared" si="10"/>
        <v>44.93344797936372</v>
      </c>
      <c r="R11" s="42">
        <f t="shared" si="10"/>
        <v>76.404729148753177</v>
      </c>
      <c r="S11" s="42">
        <f t="shared" si="10"/>
        <v>52.416165090283727</v>
      </c>
      <c r="T11" s="42">
        <f t="shared" si="10"/>
        <v>49.58297506448838</v>
      </c>
      <c r="U11" s="42">
        <f t="shared" si="10"/>
        <v>52.337833190025805</v>
      </c>
      <c r="V11" s="42">
        <f t="shared" si="10"/>
        <v>81.732846087704132</v>
      </c>
      <c r="W11" s="42">
        <f t="shared" si="10"/>
        <v>53.775924333619926</v>
      </c>
      <c r="X11" s="42">
        <f t="shared" ref="X11" si="11">SUM(X12:X16)</f>
        <v>58.363800515907101</v>
      </c>
    </row>
    <row r="12" spans="1:24" ht="11.25" customHeight="1" x14ac:dyDescent="0.2">
      <c r="A12" s="39" t="s">
        <v>15</v>
      </c>
      <c r="B12" s="23" t="s">
        <v>16</v>
      </c>
      <c r="C12" s="30">
        <f>FC_OTH_CP_SH_E!C12+FC_OTH_CP_SC_E!C12+FC_OTH_CP_HW_E!C12+FC_OTH_CP_CA_E!C12+FC_OTH_CP_VE_E!C12+FC_OTH_CP_SL_E!C12+FC_OTH_CP_BL_E!C12+FC_OTH_CP_CR_E!C12+FC_OTH_CP_BT_E!C12+FC_OTH_CP_IT_E!C12</f>
        <v>68.177128116938945</v>
      </c>
      <c r="D12" s="30">
        <f>FC_OTH_CP_SH_E!D12+FC_OTH_CP_SC_E!D12+FC_OTH_CP_HW_E!D12+FC_OTH_CP_CA_E!D12+FC_OTH_CP_VE_E!D12+FC_OTH_CP_SL_E!D12+FC_OTH_CP_BL_E!D12+FC_OTH_CP_CR_E!D12+FC_OTH_CP_BT_E!D12+FC_OTH_CP_IT_E!D12</f>
        <v>49.769733447979355</v>
      </c>
      <c r="E12" s="30">
        <f>FC_OTH_CP_SH_E!E12+FC_OTH_CP_SC_E!E12+FC_OTH_CP_HW_E!E12+FC_OTH_CP_CA_E!E12+FC_OTH_CP_VE_E!E12+FC_OTH_CP_SL_E!E12+FC_OTH_CP_BL_E!E12+FC_OTH_CP_CR_E!E12+FC_OTH_CP_BT_E!E12+FC_OTH_CP_IT_E!E12</f>
        <v>47.263370593293203</v>
      </c>
      <c r="F12" s="30">
        <f>FC_OTH_CP_SH_E!F12+FC_OTH_CP_SC_E!F12+FC_OTH_CP_HW_E!F12+FC_OTH_CP_CA_E!F12+FC_OTH_CP_VE_E!F12+FC_OTH_CP_SL_E!F12+FC_OTH_CP_BL_E!F12+FC_OTH_CP_CR_E!F12+FC_OTH_CP_BT_E!F12+FC_OTH_CP_IT_E!F12</f>
        <v>53.496646603611339</v>
      </c>
      <c r="G12" s="30">
        <f>FC_OTH_CP_SH_E!G12+FC_OTH_CP_SC_E!G12+FC_OTH_CP_HW_E!G12+FC_OTH_CP_CA_E!G12+FC_OTH_CP_VE_E!G12+FC_OTH_CP_SL_E!G12+FC_OTH_CP_BL_E!G12+FC_OTH_CP_CR_E!G12+FC_OTH_CP_BT_E!G12+FC_OTH_CP_IT_E!G12</f>
        <v>53.009544282029225</v>
      </c>
      <c r="H12" s="30">
        <f>FC_OTH_CP_SH_E!H12+FC_OTH_CP_SC_E!H12+FC_OTH_CP_HW_E!H12+FC_OTH_CP_CA_E!H12+FC_OTH_CP_VE_E!H12+FC_OTH_CP_SL_E!H12+FC_OTH_CP_BL_E!H12+FC_OTH_CP_CR_E!H12+FC_OTH_CP_BT_E!H12+FC_OTH_CP_IT_E!H12</f>
        <v>87.670163370593258</v>
      </c>
      <c r="I12" s="30">
        <f>FC_OTH_CP_SH_E!I12+FC_OTH_CP_SC_E!I12+FC_OTH_CP_HW_E!I12+FC_OTH_CP_CA_E!I12+FC_OTH_CP_VE_E!I12+FC_OTH_CP_SL_E!I12+FC_OTH_CP_BL_E!I12+FC_OTH_CP_CR_E!I12+FC_OTH_CP_BT_E!I12+FC_OTH_CP_IT_E!I12</f>
        <v>84.76251074806531</v>
      </c>
      <c r="J12" s="30">
        <f>FC_OTH_CP_SH_E!J12+FC_OTH_CP_SC_E!J12+FC_OTH_CP_HW_E!J12+FC_OTH_CP_CA_E!J12+FC_OTH_CP_VE_E!J12+FC_OTH_CP_SL_E!J12+FC_OTH_CP_BL_E!J12+FC_OTH_CP_CR_E!J12+FC_OTH_CP_BT_E!J12+FC_OTH_CP_IT_E!J12</f>
        <v>72.895786758383466</v>
      </c>
      <c r="K12" s="30">
        <f>FC_OTH_CP_SH_E!K12+FC_OTH_CP_SC_E!K12+FC_OTH_CP_HW_E!K12+FC_OTH_CP_CA_E!K12+FC_OTH_CP_VE_E!K12+FC_OTH_CP_SL_E!K12+FC_OTH_CP_BL_E!K12+FC_OTH_CP_CR_E!K12+FC_OTH_CP_BT_E!K12+FC_OTH_CP_IT_E!K12</f>
        <v>56.367669819432514</v>
      </c>
      <c r="L12" s="30">
        <f>FC_OTH_CP_SH_E!L12+FC_OTH_CP_SC_E!L12+FC_OTH_CP_HW_E!L12+FC_OTH_CP_CA_E!L12+FC_OTH_CP_VE_E!L12+FC_OTH_CP_SL_E!L12+FC_OTH_CP_BL_E!L12+FC_OTH_CP_CR_E!L12+FC_OTH_CP_BT_E!L12+FC_OTH_CP_IT_E!L12</f>
        <v>48.820120378331879</v>
      </c>
      <c r="M12" s="30">
        <f>FC_OTH_CP_SH_E!M12+FC_OTH_CP_SC_E!M12+FC_OTH_CP_HW_E!M12+FC_OTH_CP_CA_E!M12+FC_OTH_CP_VE_E!M12+FC_OTH_CP_SL_E!M12+FC_OTH_CP_BL_E!M12+FC_OTH_CP_CR_E!M12+FC_OTH_CP_BT_E!M12+FC_OTH_CP_IT_E!M12</f>
        <v>42.705674978503879</v>
      </c>
      <c r="N12" s="30">
        <f>FC_OTH_CP_SH_E!N12+FC_OTH_CP_SC_E!N12+FC_OTH_CP_HW_E!N12+FC_OTH_CP_CA_E!N12+FC_OTH_CP_VE_E!N12+FC_OTH_CP_SL_E!N12+FC_OTH_CP_BL_E!N12+FC_OTH_CP_CR_E!N12+FC_OTH_CP_BT_E!N12+FC_OTH_CP_IT_E!N12</f>
        <v>14.139638865004303</v>
      </c>
      <c r="O12" s="30">
        <f>FC_OTH_CP_SH_E!O12+FC_OTH_CP_SC_E!O12+FC_OTH_CP_HW_E!O12+FC_OTH_CP_CA_E!O12+FC_OTH_CP_VE_E!O12+FC_OTH_CP_SL_E!O12+FC_OTH_CP_BL_E!O12+FC_OTH_CP_CR_E!O12+FC_OTH_CP_BT_E!O12+FC_OTH_CP_IT_E!O12</f>
        <v>14.235253654342218</v>
      </c>
      <c r="P12" s="30">
        <f>FC_OTH_CP_SH_E!P12+FC_OTH_CP_SC_E!P12+FC_OTH_CP_HW_E!P12+FC_OTH_CP_CA_E!P12+FC_OTH_CP_VE_E!P12+FC_OTH_CP_SL_E!P12+FC_OTH_CP_BL_E!P12+FC_OTH_CP_CR_E!P12+FC_OTH_CP_BT_E!P12+FC_OTH_CP_IT_E!P12</f>
        <v>15.668271711092006</v>
      </c>
      <c r="Q12" s="30">
        <f>FC_OTH_CP_SH_E!Q12+FC_OTH_CP_SC_E!Q12+FC_OTH_CP_HW_E!Q12+FC_OTH_CP_CA_E!Q12+FC_OTH_CP_VE_E!Q12+FC_OTH_CP_SL_E!Q12+FC_OTH_CP_BL_E!Q12+FC_OTH_CP_CR_E!Q12+FC_OTH_CP_BT_E!Q12+FC_OTH_CP_IT_E!Q12</f>
        <v>12.133361994840934</v>
      </c>
      <c r="R12" s="30">
        <f>FC_OTH_CP_SH_E!R12+FC_OTH_CP_SC_E!R12+FC_OTH_CP_HW_E!R12+FC_OTH_CP_CA_E!R12+FC_OTH_CP_VE_E!R12+FC_OTH_CP_SL_E!R12+FC_OTH_CP_BL_E!R12+FC_OTH_CP_CR_E!R12+FC_OTH_CP_BT_E!R12+FC_OTH_CP_IT_E!R12</f>
        <v>11.464574376612207</v>
      </c>
      <c r="S12" s="30">
        <f>FC_OTH_CP_SH_E!S12+FC_OTH_CP_SC_E!S12+FC_OTH_CP_HW_E!S12+FC_OTH_CP_CA_E!S12+FC_OTH_CP_VE_E!S12+FC_OTH_CP_SL_E!S12+FC_OTH_CP_BL_E!S12+FC_OTH_CP_CR_E!S12+FC_OTH_CP_BT_E!S12+FC_OTH_CP_IT_E!S12</f>
        <v>11.464574376612205</v>
      </c>
      <c r="T12" s="30">
        <f>FC_OTH_CP_SH_E!T12+FC_OTH_CP_SC_E!T12+FC_OTH_CP_HW_E!T12+FC_OTH_CP_CA_E!T12+FC_OTH_CP_VE_E!T12+FC_OTH_CP_SL_E!T12+FC_OTH_CP_BL_E!T12+FC_OTH_CP_CR_E!T12+FC_OTH_CP_BT_E!T12+FC_OTH_CP_IT_E!T12</f>
        <v>12.708168529664658</v>
      </c>
      <c r="U12" s="30">
        <f>FC_OTH_CP_SH_E!U12+FC_OTH_CP_SC_E!U12+FC_OTH_CP_HW_E!U12+FC_OTH_CP_CA_E!U12+FC_OTH_CP_VE_E!U12+FC_OTH_CP_SL_E!U12+FC_OTH_CP_BL_E!U12+FC_OTH_CP_CR_E!U12+FC_OTH_CP_BT_E!U12+FC_OTH_CP_IT_E!U12</f>
        <v>9.9466895958727335</v>
      </c>
      <c r="V12" s="30">
        <f>FC_OTH_CP_SH_E!V12+FC_OTH_CP_SC_E!V12+FC_OTH_CP_HW_E!V12+FC_OTH_CP_CA_E!V12+FC_OTH_CP_VE_E!V12+FC_OTH_CP_SL_E!V12+FC_OTH_CP_BL_E!V12+FC_OTH_CP_CR_E!V12+FC_OTH_CP_BT_E!V12+FC_OTH_CP_IT_E!V12</f>
        <v>8.0106620808254441</v>
      </c>
      <c r="W12" s="30">
        <f>FC_OTH_CP_SH_E!W12+FC_OTH_CP_SC_E!W12+FC_OTH_CP_HW_E!W12+FC_OTH_CP_CA_E!W12+FC_OTH_CP_VE_E!W12+FC_OTH_CP_SL_E!W12+FC_OTH_CP_BL_E!W12+FC_OTH_CP_CR_E!W12+FC_OTH_CP_BT_E!W12+FC_OTH_CP_IT_E!W12</f>
        <v>6.0410146173688721</v>
      </c>
      <c r="X12" s="30">
        <f>FC_OTH_CP_SH_E!X12+FC_OTH_CP_SC_E!X12+FC_OTH_CP_HW_E!X12+FC_OTH_CP_CA_E!X12+FC_OTH_CP_VE_E!X12+FC_OTH_CP_SL_E!X12+FC_OTH_CP_BL_E!X12+FC_OTH_CP_CR_E!X12+FC_OTH_CP_BT_E!X12+FC_OTH_CP_IT_E!X12</f>
        <v>7.1500429922613913</v>
      </c>
    </row>
    <row r="13" spans="1:24" ht="11.25" customHeight="1" x14ac:dyDescent="0.2">
      <c r="A13" s="39" t="s">
        <v>17</v>
      </c>
      <c r="B13" s="23" t="s">
        <v>18</v>
      </c>
      <c r="C13" s="30">
        <f>FC_OTH_CP_SH_E!C13+FC_OTH_CP_SC_E!C13+FC_OTH_CP_HW_E!C13+FC_OTH_CP_CA_E!C13+FC_OTH_CP_VE_E!C13+FC_OTH_CP_SL_E!C13+FC_OTH_CP_BL_E!C13+FC_OTH_CP_CR_E!C13+FC_OTH_CP_BT_E!C13+FC_OTH_CP_IT_E!C13</f>
        <v>376.82742906276872</v>
      </c>
      <c r="D13" s="30">
        <f>FC_OTH_CP_SH_E!D13+FC_OTH_CP_SC_E!D13+FC_OTH_CP_HW_E!D13+FC_OTH_CP_CA_E!D13+FC_OTH_CP_VE_E!D13+FC_OTH_CP_SL_E!D13+FC_OTH_CP_BL_E!D13+FC_OTH_CP_CR_E!D13+FC_OTH_CP_BT_E!D13+FC_OTH_CP_IT_E!D13</f>
        <v>255.31943250214957</v>
      </c>
      <c r="E13" s="30">
        <f>FC_OTH_CP_SH_E!E13+FC_OTH_CP_SC_E!E13+FC_OTH_CP_HW_E!E13+FC_OTH_CP_CA_E!E13+FC_OTH_CP_VE_E!E13+FC_OTH_CP_SL_E!E13+FC_OTH_CP_BL_E!E13+FC_OTH_CP_CR_E!E13+FC_OTH_CP_BT_E!E13+FC_OTH_CP_IT_E!E13</f>
        <v>317.85520206362855</v>
      </c>
      <c r="F13" s="30">
        <f>FC_OTH_CP_SH_E!F13+FC_OTH_CP_SC_E!F13+FC_OTH_CP_HW_E!F13+FC_OTH_CP_CA_E!F13+FC_OTH_CP_VE_E!F13+FC_OTH_CP_SL_E!F13+FC_OTH_CP_BL_E!F13+FC_OTH_CP_CR_E!F13+FC_OTH_CP_BT_E!F13+FC_OTH_CP_IT_E!F13</f>
        <v>293.73267411865868</v>
      </c>
      <c r="G13" s="30">
        <f>FC_OTH_CP_SH_E!G13+FC_OTH_CP_SC_E!G13+FC_OTH_CP_HW_E!G13+FC_OTH_CP_CA_E!G13+FC_OTH_CP_VE_E!G13+FC_OTH_CP_SL_E!G13+FC_OTH_CP_BL_E!G13+FC_OTH_CP_CR_E!G13+FC_OTH_CP_BT_E!G13+FC_OTH_CP_IT_E!G13</f>
        <v>223.89140154772147</v>
      </c>
      <c r="H13" s="30">
        <f>FC_OTH_CP_SH_E!H13+FC_OTH_CP_SC_E!H13+FC_OTH_CP_HW_E!H13+FC_OTH_CP_CA_E!H13+FC_OTH_CP_VE_E!H13+FC_OTH_CP_SL_E!H13+FC_OTH_CP_BL_E!H13+FC_OTH_CP_CR_E!H13+FC_OTH_CP_BT_E!H13+FC_OTH_CP_IT_E!H13</f>
        <v>98.626139294926944</v>
      </c>
      <c r="I13" s="30">
        <f>FC_OTH_CP_SH_E!I13+FC_OTH_CP_SC_E!I13+FC_OTH_CP_HW_E!I13+FC_OTH_CP_CA_E!I13+FC_OTH_CP_VE_E!I13+FC_OTH_CP_SL_E!I13+FC_OTH_CP_BL_E!I13+FC_OTH_CP_CR_E!I13+FC_OTH_CP_BT_E!I13+FC_OTH_CP_IT_E!I13</f>
        <v>99.146689595872743</v>
      </c>
      <c r="J13" s="30">
        <f>FC_OTH_CP_SH_E!J13+FC_OTH_CP_SC_E!J13+FC_OTH_CP_HW_E!J13+FC_OTH_CP_CA_E!J13+FC_OTH_CP_VE_E!J13+FC_OTH_CP_SL_E!J13+FC_OTH_CP_BL_E!J13+FC_OTH_CP_CR_E!J13+FC_OTH_CP_BT_E!J13+FC_OTH_CP_IT_E!J13</f>
        <v>96.891401547721372</v>
      </c>
      <c r="K13" s="30">
        <f>FC_OTH_CP_SH_E!K13+FC_OTH_CP_SC_E!K13+FC_OTH_CP_HW_E!K13+FC_OTH_CP_CA_E!K13+FC_OTH_CP_VE_E!K13+FC_OTH_CP_SL_E!K13+FC_OTH_CP_BL_E!K13+FC_OTH_CP_CR_E!K13+FC_OTH_CP_BT_E!K13+FC_OTH_CP_IT_E!K13</f>
        <v>71.146861564918325</v>
      </c>
      <c r="L13" s="30">
        <f>FC_OTH_CP_SH_E!L13+FC_OTH_CP_SC_E!L13+FC_OTH_CP_HW_E!L13+FC_OTH_CP_CA_E!L13+FC_OTH_CP_VE_E!L13+FC_OTH_CP_SL_E!L13+FC_OTH_CP_BL_E!L13+FC_OTH_CP_CR_E!L13+FC_OTH_CP_BT_E!L13+FC_OTH_CP_IT_E!L13</f>
        <v>145.57162510748066</v>
      </c>
      <c r="M13" s="30">
        <f>FC_OTH_CP_SH_E!M13+FC_OTH_CP_SC_E!M13+FC_OTH_CP_HW_E!M13+FC_OTH_CP_CA_E!M13+FC_OTH_CP_VE_E!M13+FC_OTH_CP_SL_E!M13+FC_OTH_CP_BL_E!M13+FC_OTH_CP_CR_E!M13+FC_OTH_CP_BT_E!M13+FC_OTH_CP_IT_E!M13</f>
        <v>68.687016337059333</v>
      </c>
      <c r="N13" s="30">
        <f>FC_OTH_CP_SH_E!N13+FC_OTH_CP_SC_E!N13+FC_OTH_CP_HW_E!N13+FC_OTH_CP_CA_E!N13+FC_OTH_CP_VE_E!N13+FC_OTH_CP_SL_E!N13+FC_OTH_CP_BL_E!N13+FC_OTH_CP_CR_E!N13+FC_OTH_CP_BT_E!N13+FC_OTH_CP_IT_E!N13</f>
        <v>161.84522785898545</v>
      </c>
      <c r="O13" s="30">
        <f>FC_OTH_CP_SH_E!O13+FC_OTH_CP_SC_E!O13+FC_OTH_CP_HW_E!O13+FC_OTH_CP_CA_E!O13+FC_OTH_CP_VE_E!O13+FC_OTH_CP_SL_E!O13+FC_OTH_CP_BL_E!O13+FC_OTH_CP_CR_E!O13+FC_OTH_CP_BT_E!O13+FC_OTH_CP_IT_E!O13</f>
        <v>28.272312983662946</v>
      </c>
      <c r="P13" s="30">
        <f>FC_OTH_CP_SH_E!P13+FC_OTH_CP_SC_E!P13+FC_OTH_CP_HW_E!P13+FC_OTH_CP_CA_E!P13+FC_OTH_CP_VE_E!P13+FC_OTH_CP_SL_E!P13+FC_OTH_CP_BL_E!P13+FC_OTH_CP_CR_E!P13+FC_OTH_CP_BT_E!P13+FC_OTH_CP_IT_E!P13</f>
        <v>34.2388650042992</v>
      </c>
      <c r="Q13" s="30">
        <f>FC_OTH_CP_SH_E!Q13+FC_OTH_CP_SC_E!Q13+FC_OTH_CP_HW_E!Q13+FC_OTH_CP_CA_E!Q13+FC_OTH_CP_VE_E!Q13+FC_OTH_CP_SL_E!Q13+FC_OTH_CP_BL_E!Q13+FC_OTH_CP_CR_E!Q13+FC_OTH_CP_BT_E!Q13+FC_OTH_CP_IT_E!Q13</f>
        <v>24.392691315563198</v>
      </c>
      <c r="R13" s="30">
        <f>FC_OTH_CP_SH_E!R13+FC_OTH_CP_SC_E!R13+FC_OTH_CP_HW_E!R13+FC_OTH_CP_CA_E!R13+FC_OTH_CP_VE_E!R13+FC_OTH_CP_SL_E!R13+FC_OTH_CP_BL_E!R13+FC_OTH_CP_CR_E!R13+FC_OTH_CP_BT_E!R13+FC_OTH_CP_IT_E!R13</f>
        <v>56.133104041272532</v>
      </c>
      <c r="S13" s="30">
        <f>FC_OTH_CP_SH_E!S13+FC_OTH_CP_SC_E!S13+FC_OTH_CP_HW_E!S13+FC_OTH_CP_CA_E!S13+FC_OTH_CP_VE_E!S13+FC_OTH_CP_SL_E!S13+FC_OTH_CP_BL_E!S13+FC_OTH_CP_CR_E!S13+FC_OTH_CP_BT_E!S13+FC_OTH_CP_IT_E!S13</f>
        <v>26.044625967325864</v>
      </c>
      <c r="T13" s="30">
        <f>FC_OTH_CP_SH_E!T13+FC_OTH_CP_SC_E!T13+FC_OTH_CP_HW_E!T13+FC_OTH_CP_CA_E!T13+FC_OTH_CP_VE_E!T13+FC_OTH_CP_SL_E!T13+FC_OTH_CP_BL_E!T13+FC_OTH_CP_CR_E!T13+FC_OTH_CP_BT_E!T13+FC_OTH_CP_IT_E!T13</f>
        <v>18.687360275150461</v>
      </c>
      <c r="U13" s="30">
        <f>FC_OTH_CP_SH_E!U13+FC_OTH_CP_SC_E!U13+FC_OTH_CP_HW_E!U13+FC_OTH_CP_CA_E!U13+FC_OTH_CP_VE_E!U13+FC_OTH_CP_SL_E!U13+FC_OTH_CP_BL_E!U13+FC_OTH_CP_CR_E!U13+FC_OTH_CP_BT_E!U13+FC_OTH_CP_IT_E!U13</f>
        <v>18.587016337059346</v>
      </c>
      <c r="V13" s="30">
        <f>FC_OTH_CP_SH_E!V13+FC_OTH_CP_SC_E!V13+FC_OTH_CP_HW_E!V13+FC_OTH_CP_CA_E!V13+FC_OTH_CP_VE_E!V13+FC_OTH_CP_SL_E!V13+FC_OTH_CP_BL_E!V13+FC_OTH_CP_CR_E!V13+FC_OTH_CP_BT_E!V13+FC_OTH_CP_IT_E!V13</f>
        <v>40.534221840068739</v>
      </c>
      <c r="W13" s="30">
        <f>FC_OTH_CP_SH_E!W13+FC_OTH_CP_SC_E!W13+FC_OTH_CP_HW_E!W13+FC_OTH_CP_CA_E!W13+FC_OTH_CP_VE_E!W13+FC_OTH_CP_SL_E!W13+FC_OTH_CP_BL_E!W13+FC_OTH_CP_CR_E!W13+FC_OTH_CP_BT_E!W13+FC_OTH_CP_IT_E!W13</f>
        <v>39.426225279449675</v>
      </c>
      <c r="X13" s="30">
        <f>FC_OTH_CP_SH_E!X13+FC_OTH_CP_SC_E!X13+FC_OTH_CP_HW_E!X13+FC_OTH_CP_CA_E!X13+FC_OTH_CP_VE_E!X13+FC_OTH_CP_SL_E!X13+FC_OTH_CP_BL_E!X13+FC_OTH_CP_CR_E!X13+FC_OTH_CP_BT_E!X13+FC_OTH_CP_IT_E!X13</f>
        <v>35.179965606190848</v>
      </c>
    </row>
    <row r="14" spans="1:24" ht="11.25" customHeight="1" x14ac:dyDescent="0.2">
      <c r="A14" s="39" t="s">
        <v>19</v>
      </c>
      <c r="B14" s="23" t="s">
        <v>20</v>
      </c>
      <c r="C14" s="30">
        <f>FC_OTH_CP_SH_E!C14+FC_OTH_CP_SC_E!C14+FC_OTH_CP_HW_E!C14+FC_OTH_CP_CA_E!C14+FC_OTH_CP_VE_E!C14+FC_OTH_CP_SL_E!C14+FC_OTH_CP_BL_E!C14+FC_OTH_CP_CR_E!C14+FC_OTH_CP_BT_E!C14+FC_OTH_CP_IT_E!C14</f>
        <v>0</v>
      </c>
      <c r="D14" s="30">
        <f>FC_OTH_CP_SH_E!D14+FC_OTH_CP_SC_E!D14+FC_OTH_CP_HW_E!D14+FC_OTH_CP_CA_E!D14+FC_OTH_CP_VE_E!D14+FC_OTH_CP_SL_E!D14+FC_OTH_CP_BL_E!D14+FC_OTH_CP_CR_E!D14+FC_OTH_CP_BT_E!D14+FC_OTH_CP_IT_E!D14</f>
        <v>0</v>
      </c>
      <c r="E14" s="30">
        <f>FC_OTH_CP_SH_E!E14+FC_OTH_CP_SC_E!E14+FC_OTH_CP_HW_E!E14+FC_OTH_CP_CA_E!E14+FC_OTH_CP_VE_E!E14+FC_OTH_CP_SL_E!E14+FC_OTH_CP_BL_E!E14+FC_OTH_CP_CR_E!E14+FC_OTH_CP_BT_E!E14+FC_OTH_CP_IT_E!E14</f>
        <v>0</v>
      </c>
      <c r="F14" s="30">
        <f>FC_OTH_CP_SH_E!F14+FC_OTH_CP_SC_E!F14+FC_OTH_CP_HW_E!F14+FC_OTH_CP_CA_E!F14+FC_OTH_CP_VE_E!F14+FC_OTH_CP_SL_E!F14+FC_OTH_CP_BL_E!F14+FC_OTH_CP_CR_E!F14+FC_OTH_CP_BT_E!F14+FC_OTH_CP_IT_E!F14</f>
        <v>0</v>
      </c>
      <c r="G14" s="30">
        <f>FC_OTH_CP_SH_E!G14+FC_OTH_CP_SC_E!G14+FC_OTH_CP_HW_E!G14+FC_OTH_CP_CA_E!G14+FC_OTH_CP_VE_E!G14+FC_OTH_CP_SL_E!G14+FC_OTH_CP_BL_E!G14+FC_OTH_CP_CR_E!G14+FC_OTH_CP_BT_E!G14+FC_OTH_CP_IT_E!G14</f>
        <v>0</v>
      </c>
      <c r="H14" s="30">
        <f>FC_OTH_CP_SH_E!H14+FC_OTH_CP_SC_E!H14+FC_OTH_CP_HW_E!H14+FC_OTH_CP_CA_E!H14+FC_OTH_CP_VE_E!H14+FC_OTH_CP_SL_E!H14+FC_OTH_CP_BL_E!H14+FC_OTH_CP_CR_E!H14+FC_OTH_CP_BT_E!H14+FC_OTH_CP_IT_E!H14</f>
        <v>0</v>
      </c>
      <c r="I14" s="30">
        <f>FC_OTH_CP_SH_E!I14+FC_OTH_CP_SC_E!I14+FC_OTH_CP_HW_E!I14+FC_OTH_CP_CA_E!I14+FC_OTH_CP_VE_E!I14+FC_OTH_CP_SL_E!I14+FC_OTH_CP_BL_E!I14+FC_OTH_CP_CR_E!I14+FC_OTH_CP_BT_E!I14+FC_OTH_CP_IT_E!I14</f>
        <v>0</v>
      </c>
      <c r="J14" s="30">
        <f>FC_OTH_CP_SH_E!J14+FC_OTH_CP_SC_E!J14+FC_OTH_CP_HW_E!J14+FC_OTH_CP_CA_E!J14+FC_OTH_CP_VE_E!J14+FC_OTH_CP_SL_E!J14+FC_OTH_CP_BL_E!J14+FC_OTH_CP_CR_E!J14+FC_OTH_CP_BT_E!J14+FC_OTH_CP_IT_E!J14</f>
        <v>0</v>
      </c>
      <c r="K14" s="30">
        <f>FC_OTH_CP_SH_E!K14+FC_OTH_CP_SC_E!K14+FC_OTH_CP_HW_E!K14+FC_OTH_CP_CA_E!K14+FC_OTH_CP_VE_E!K14+FC_OTH_CP_SL_E!K14+FC_OTH_CP_BL_E!K14+FC_OTH_CP_CR_E!K14+FC_OTH_CP_BT_E!K14+FC_OTH_CP_IT_E!K14</f>
        <v>0</v>
      </c>
      <c r="L14" s="30">
        <f>FC_OTH_CP_SH_E!L14+FC_OTH_CP_SC_E!L14+FC_OTH_CP_HW_E!L14+FC_OTH_CP_CA_E!L14+FC_OTH_CP_VE_E!L14+FC_OTH_CP_SL_E!L14+FC_OTH_CP_BL_E!L14+FC_OTH_CP_CR_E!L14+FC_OTH_CP_BT_E!L14+FC_OTH_CP_IT_E!L14</f>
        <v>0</v>
      </c>
      <c r="M14" s="30">
        <f>FC_OTH_CP_SH_E!M14+FC_OTH_CP_SC_E!M14+FC_OTH_CP_HW_E!M14+FC_OTH_CP_CA_E!M14+FC_OTH_CP_VE_E!M14+FC_OTH_CP_SL_E!M14+FC_OTH_CP_BL_E!M14+FC_OTH_CP_CR_E!M14+FC_OTH_CP_BT_E!M14+FC_OTH_CP_IT_E!M14</f>
        <v>0</v>
      </c>
      <c r="N14" s="30">
        <f>FC_OTH_CP_SH_E!N14+FC_OTH_CP_SC_E!N14+FC_OTH_CP_HW_E!N14+FC_OTH_CP_CA_E!N14+FC_OTH_CP_VE_E!N14+FC_OTH_CP_SL_E!N14+FC_OTH_CP_BL_E!N14+FC_OTH_CP_CR_E!N14+FC_OTH_CP_BT_E!N14+FC_OTH_CP_IT_E!N14</f>
        <v>0</v>
      </c>
      <c r="O14" s="30">
        <f>FC_OTH_CP_SH_E!O14+FC_OTH_CP_SC_E!O14+FC_OTH_CP_HW_E!O14+FC_OTH_CP_CA_E!O14+FC_OTH_CP_VE_E!O14+FC_OTH_CP_SL_E!O14+FC_OTH_CP_BL_E!O14+FC_OTH_CP_CR_E!O14+FC_OTH_CP_BT_E!O14+FC_OTH_CP_IT_E!O14</f>
        <v>0</v>
      </c>
      <c r="P14" s="30">
        <f>FC_OTH_CP_SH_E!P14+FC_OTH_CP_SC_E!P14+FC_OTH_CP_HW_E!P14+FC_OTH_CP_CA_E!P14+FC_OTH_CP_VE_E!P14+FC_OTH_CP_SL_E!P14+FC_OTH_CP_BL_E!P14+FC_OTH_CP_CR_E!P14+FC_OTH_CP_BT_E!P14+FC_OTH_CP_IT_E!P14</f>
        <v>0</v>
      </c>
      <c r="Q14" s="30">
        <f>FC_OTH_CP_SH_E!Q14+FC_OTH_CP_SC_E!Q14+FC_OTH_CP_HW_E!Q14+FC_OTH_CP_CA_E!Q14+FC_OTH_CP_VE_E!Q14+FC_OTH_CP_SL_E!Q14+FC_OTH_CP_BL_E!Q14+FC_OTH_CP_CR_E!Q14+FC_OTH_CP_BT_E!Q14+FC_OTH_CP_IT_E!Q14</f>
        <v>0</v>
      </c>
      <c r="R14" s="30">
        <f>FC_OTH_CP_SH_E!R14+FC_OTH_CP_SC_E!R14+FC_OTH_CP_HW_E!R14+FC_OTH_CP_CA_E!R14+FC_OTH_CP_VE_E!R14+FC_OTH_CP_SL_E!R14+FC_OTH_CP_BL_E!R14+FC_OTH_CP_CR_E!R14+FC_OTH_CP_BT_E!R14+FC_OTH_CP_IT_E!R14</f>
        <v>0</v>
      </c>
      <c r="S14" s="30">
        <f>FC_OTH_CP_SH_E!S14+FC_OTH_CP_SC_E!S14+FC_OTH_CP_HW_E!S14+FC_OTH_CP_CA_E!S14+FC_OTH_CP_VE_E!S14+FC_OTH_CP_SL_E!S14+FC_OTH_CP_BL_E!S14+FC_OTH_CP_CR_E!S14+FC_OTH_CP_BT_E!S14+FC_OTH_CP_IT_E!S14</f>
        <v>0</v>
      </c>
      <c r="T14" s="30">
        <f>FC_OTH_CP_SH_E!T14+FC_OTH_CP_SC_E!T14+FC_OTH_CP_HW_E!T14+FC_OTH_CP_CA_E!T14+FC_OTH_CP_VE_E!T14+FC_OTH_CP_SL_E!T14+FC_OTH_CP_BL_E!T14+FC_OTH_CP_CR_E!T14+FC_OTH_CP_BT_E!T14+FC_OTH_CP_IT_E!T14</f>
        <v>0</v>
      </c>
      <c r="U14" s="30">
        <f>FC_OTH_CP_SH_E!U14+FC_OTH_CP_SC_E!U14+FC_OTH_CP_HW_E!U14+FC_OTH_CP_CA_E!U14+FC_OTH_CP_VE_E!U14+FC_OTH_CP_SL_E!U14+FC_OTH_CP_BL_E!U14+FC_OTH_CP_CR_E!U14+FC_OTH_CP_BT_E!U14+FC_OTH_CP_IT_E!U14</f>
        <v>0</v>
      </c>
      <c r="V14" s="30">
        <f>FC_OTH_CP_SH_E!V14+FC_OTH_CP_SC_E!V14+FC_OTH_CP_HW_E!V14+FC_OTH_CP_CA_E!V14+FC_OTH_CP_VE_E!V14+FC_OTH_CP_SL_E!V14+FC_OTH_CP_BL_E!V14+FC_OTH_CP_CR_E!V14+FC_OTH_CP_BT_E!V14+FC_OTH_CP_IT_E!V14</f>
        <v>0</v>
      </c>
      <c r="W14" s="30">
        <f>FC_OTH_CP_SH_E!W14+FC_OTH_CP_SC_E!W14+FC_OTH_CP_HW_E!W14+FC_OTH_CP_CA_E!W14+FC_OTH_CP_VE_E!W14+FC_OTH_CP_SL_E!W14+FC_OTH_CP_BL_E!W14+FC_OTH_CP_CR_E!W14+FC_OTH_CP_BT_E!W14+FC_OTH_CP_IT_E!W14</f>
        <v>0</v>
      </c>
      <c r="X14" s="30">
        <f>FC_OTH_CP_SH_E!X14+FC_OTH_CP_SC_E!X14+FC_OTH_CP_HW_E!X14+FC_OTH_CP_CA_E!X14+FC_OTH_CP_VE_E!X14+FC_OTH_CP_SL_E!X14+FC_OTH_CP_BL_E!X14+FC_OTH_CP_CR_E!X14+FC_OTH_CP_BT_E!X14+FC_OTH_CP_IT_E!X14</f>
        <v>0</v>
      </c>
    </row>
    <row r="15" spans="1:24" ht="11.25" customHeight="1" x14ac:dyDescent="0.2">
      <c r="A15" s="39" t="s">
        <v>21</v>
      </c>
      <c r="B15" s="23" t="s">
        <v>22</v>
      </c>
      <c r="C15" s="30">
        <f>FC_OTH_CP_SH_E!C15+FC_OTH_CP_SC_E!C15+FC_OTH_CP_HW_E!C15+FC_OTH_CP_CA_E!C15+FC_OTH_CP_VE_E!C15+FC_OTH_CP_SL_E!C15+FC_OTH_CP_BL_E!C15+FC_OTH_CP_CR_E!C15+FC_OTH_CP_BT_E!C15+FC_OTH_CP_IT_E!C15</f>
        <v>0</v>
      </c>
      <c r="D15" s="30">
        <f>FC_OTH_CP_SH_E!D15+FC_OTH_CP_SC_E!D15+FC_OTH_CP_HW_E!D15+FC_OTH_CP_CA_E!D15+FC_OTH_CP_VE_E!D15+FC_OTH_CP_SL_E!D15+FC_OTH_CP_BL_E!D15+FC_OTH_CP_CR_E!D15+FC_OTH_CP_BT_E!D15+FC_OTH_CP_IT_E!D15</f>
        <v>0</v>
      </c>
      <c r="E15" s="30">
        <f>FC_OTH_CP_SH_E!E15+FC_OTH_CP_SC_E!E15+FC_OTH_CP_HW_E!E15+FC_OTH_CP_CA_E!E15+FC_OTH_CP_VE_E!E15+FC_OTH_CP_SL_E!E15+FC_OTH_CP_BL_E!E15+FC_OTH_CP_CR_E!E15+FC_OTH_CP_BT_E!E15+FC_OTH_CP_IT_E!E15</f>
        <v>0</v>
      </c>
      <c r="F15" s="30">
        <f>FC_OTH_CP_SH_E!F15+FC_OTH_CP_SC_E!F15+FC_OTH_CP_HW_E!F15+FC_OTH_CP_CA_E!F15+FC_OTH_CP_VE_E!F15+FC_OTH_CP_SL_E!F15+FC_OTH_CP_BL_E!F15+FC_OTH_CP_CR_E!F15+FC_OTH_CP_BT_E!F15+FC_OTH_CP_IT_E!F15</f>
        <v>0</v>
      </c>
      <c r="G15" s="30">
        <f>FC_OTH_CP_SH_E!G15+FC_OTH_CP_SC_E!G15+FC_OTH_CP_HW_E!G15+FC_OTH_CP_CA_E!G15+FC_OTH_CP_VE_E!G15+FC_OTH_CP_SL_E!G15+FC_OTH_CP_BL_E!G15+FC_OTH_CP_CR_E!G15+FC_OTH_CP_BT_E!G15+FC_OTH_CP_IT_E!G15</f>
        <v>0</v>
      </c>
      <c r="H15" s="30">
        <f>FC_OTH_CP_SH_E!H15+FC_OTH_CP_SC_E!H15+FC_OTH_CP_HW_E!H15+FC_OTH_CP_CA_E!H15+FC_OTH_CP_VE_E!H15+FC_OTH_CP_SL_E!H15+FC_OTH_CP_BL_E!H15+FC_OTH_CP_CR_E!H15+FC_OTH_CP_BT_E!H15+FC_OTH_CP_IT_E!H15</f>
        <v>0</v>
      </c>
      <c r="I15" s="30">
        <f>FC_OTH_CP_SH_E!I15+FC_OTH_CP_SC_E!I15+FC_OTH_CP_HW_E!I15+FC_OTH_CP_CA_E!I15+FC_OTH_CP_VE_E!I15+FC_OTH_CP_SL_E!I15+FC_OTH_CP_BL_E!I15+FC_OTH_CP_CR_E!I15+FC_OTH_CP_BT_E!I15+FC_OTH_CP_IT_E!I15</f>
        <v>0</v>
      </c>
      <c r="J15" s="30">
        <f>FC_OTH_CP_SH_E!J15+FC_OTH_CP_SC_E!J15+FC_OTH_CP_HW_E!J15+FC_OTH_CP_CA_E!J15+FC_OTH_CP_VE_E!J15+FC_OTH_CP_SL_E!J15+FC_OTH_CP_BL_E!J15+FC_OTH_CP_CR_E!J15+FC_OTH_CP_BT_E!J15+FC_OTH_CP_IT_E!J15</f>
        <v>0</v>
      </c>
      <c r="K15" s="30">
        <f>FC_OTH_CP_SH_E!K15+FC_OTH_CP_SC_E!K15+FC_OTH_CP_HW_E!K15+FC_OTH_CP_CA_E!K15+FC_OTH_CP_VE_E!K15+FC_OTH_CP_SL_E!K15+FC_OTH_CP_BL_E!K15+FC_OTH_CP_CR_E!K15+FC_OTH_CP_BT_E!K15+FC_OTH_CP_IT_E!K15</f>
        <v>0</v>
      </c>
      <c r="L15" s="30">
        <f>FC_OTH_CP_SH_E!L15+FC_OTH_CP_SC_E!L15+FC_OTH_CP_HW_E!L15+FC_OTH_CP_CA_E!L15+FC_OTH_CP_VE_E!L15+FC_OTH_CP_SL_E!L15+FC_OTH_CP_BL_E!L15+FC_OTH_CP_CR_E!L15+FC_OTH_CP_BT_E!L15+FC_OTH_CP_IT_E!L15</f>
        <v>0</v>
      </c>
      <c r="M15" s="30">
        <f>FC_OTH_CP_SH_E!M15+FC_OTH_CP_SC_E!M15+FC_OTH_CP_HW_E!M15+FC_OTH_CP_CA_E!M15+FC_OTH_CP_VE_E!M15+FC_OTH_CP_SL_E!M15+FC_OTH_CP_BL_E!M15+FC_OTH_CP_CR_E!M15+FC_OTH_CP_BT_E!M15+FC_OTH_CP_IT_E!M15</f>
        <v>0</v>
      </c>
      <c r="N15" s="30">
        <f>FC_OTH_CP_SH_E!N15+FC_OTH_CP_SC_E!N15+FC_OTH_CP_HW_E!N15+FC_OTH_CP_CA_E!N15+FC_OTH_CP_VE_E!N15+FC_OTH_CP_SL_E!N15+FC_OTH_CP_BL_E!N15+FC_OTH_CP_CR_E!N15+FC_OTH_CP_BT_E!N15+FC_OTH_CP_IT_E!N15</f>
        <v>0</v>
      </c>
      <c r="O15" s="30">
        <f>FC_OTH_CP_SH_E!O15+FC_OTH_CP_SC_E!O15+FC_OTH_CP_HW_E!O15+FC_OTH_CP_CA_E!O15+FC_OTH_CP_VE_E!O15+FC_OTH_CP_SL_E!O15+FC_OTH_CP_BL_E!O15+FC_OTH_CP_CR_E!O15+FC_OTH_CP_BT_E!O15+FC_OTH_CP_IT_E!O15</f>
        <v>0</v>
      </c>
      <c r="P15" s="30">
        <f>FC_OTH_CP_SH_E!P15+FC_OTH_CP_SC_E!P15+FC_OTH_CP_HW_E!P15+FC_OTH_CP_CA_E!P15+FC_OTH_CP_VE_E!P15+FC_OTH_CP_SL_E!P15+FC_OTH_CP_BL_E!P15+FC_OTH_CP_CR_E!P15+FC_OTH_CP_BT_E!P15+FC_OTH_CP_IT_E!P15</f>
        <v>0</v>
      </c>
      <c r="Q15" s="30">
        <f>FC_OTH_CP_SH_E!Q15+FC_OTH_CP_SC_E!Q15+FC_OTH_CP_HW_E!Q15+FC_OTH_CP_CA_E!Q15+FC_OTH_CP_VE_E!Q15+FC_OTH_CP_SL_E!Q15+FC_OTH_CP_BL_E!Q15+FC_OTH_CP_CR_E!Q15+FC_OTH_CP_BT_E!Q15+FC_OTH_CP_IT_E!Q15</f>
        <v>0</v>
      </c>
      <c r="R15" s="30">
        <f>FC_OTH_CP_SH_E!R15+FC_OTH_CP_SC_E!R15+FC_OTH_CP_HW_E!R15+FC_OTH_CP_CA_E!R15+FC_OTH_CP_VE_E!R15+FC_OTH_CP_SL_E!R15+FC_OTH_CP_BL_E!R15+FC_OTH_CP_CR_E!R15+FC_OTH_CP_BT_E!R15+FC_OTH_CP_IT_E!R15</f>
        <v>0</v>
      </c>
      <c r="S15" s="30">
        <f>FC_OTH_CP_SH_E!S15+FC_OTH_CP_SC_E!S15+FC_OTH_CP_HW_E!S15+FC_OTH_CP_CA_E!S15+FC_OTH_CP_VE_E!S15+FC_OTH_CP_SL_E!S15+FC_OTH_CP_BL_E!S15+FC_OTH_CP_CR_E!S15+FC_OTH_CP_BT_E!S15+FC_OTH_CP_IT_E!S15</f>
        <v>0</v>
      </c>
      <c r="T15" s="30">
        <f>FC_OTH_CP_SH_E!T15+FC_OTH_CP_SC_E!T15+FC_OTH_CP_HW_E!T15+FC_OTH_CP_CA_E!T15+FC_OTH_CP_VE_E!T15+FC_OTH_CP_SL_E!T15+FC_OTH_CP_BL_E!T15+FC_OTH_CP_CR_E!T15+FC_OTH_CP_BT_E!T15+FC_OTH_CP_IT_E!T15</f>
        <v>0</v>
      </c>
      <c r="U15" s="30">
        <f>FC_OTH_CP_SH_E!U15+FC_OTH_CP_SC_E!U15+FC_OTH_CP_HW_E!U15+FC_OTH_CP_CA_E!U15+FC_OTH_CP_VE_E!U15+FC_OTH_CP_SL_E!U15+FC_OTH_CP_BL_E!U15+FC_OTH_CP_CR_E!U15+FC_OTH_CP_BT_E!U15+FC_OTH_CP_IT_E!U15</f>
        <v>0</v>
      </c>
      <c r="V15" s="30">
        <f>FC_OTH_CP_SH_E!V15+FC_OTH_CP_SC_E!V15+FC_OTH_CP_HW_E!V15+FC_OTH_CP_CA_E!V15+FC_OTH_CP_VE_E!V15+FC_OTH_CP_SL_E!V15+FC_OTH_CP_BL_E!V15+FC_OTH_CP_CR_E!V15+FC_OTH_CP_BT_E!V15+FC_OTH_CP_IT_E!V15</f>
        <v>0</v>
      </c>
      <c r="W15" s="30">
        <f>FC_OTH_CP_SH_E!W15+FC_OTH_CP_SC_E!W15+FC_OTH_CP_HW_E!W15+FC_OTH_CP_CA_E!W15+FC_OTH_CP_VE_E!W15+FC_OTH_CP_SL_E!W15+FC_OTH_CP_BL_E!W15+FC_OTH_CP_CR_E!W15+FC_OTH_CP_BT_E!W15+FC_OTH_CP_IT_E!W15</f>
        <v>0</v>
      </c>
      <c r="X15" s="30">
        <f>FC_OTH_CP_SH_E!X15+FC_OTH_CP_SC_E!X15+FC_OTH_CP_HW_E!X15+FC_OTH_CP_CA_E!X15+FC_OTH_CP_VE_E!X15+FC_OTH_CP_SL_E!X15+FC_OTH_CP_BL_E!X15+FC_OTH_CP_CR_E!X15+FC_OTH_CP_BT_E!X15+FC_OTH_CP_IT_E!X15</f>
        <v>0</v>
      </c>
    </row>
    <row r="16" spans="1:24" ht="11.25" customHeight="1" x14ac:dyDescent="0.2">
      <c r="A16" s="39" t="s">
        <v>23</v>
      </c>
      <c r="B16" s="23" t="s">
        <v>24</v>
      </c>
      <c r="C16" s="30">
        <f>FC_OTH_CP_SH_E!C16+FC_OTH_CP_SC_E!C16+FC_OTH_CP_HW_E!C16+FC_OTH_CP_CA_E!C16+FC_OTH_CP_VE_E!C16+FC_OTH_CP_SL_E!C16+FC_OTH_CP_BL_E!C16+FC_OTH_CP_CR_E!C16+FC_OTH_CP_BT_E!C16+FC_OTH_CP_IT_E!C16</f>
        <v>169.72098022355976</v>
      </c>
      <c r="D16" s="30">
        <f>FC_OTH_CP_SH_E!D16+FC_OTH_CP_SC_E!D16+FC_OTH_CP_HW_E!D16+FC_OTH_CP_CA_E!D16+FC_OTH_CP_VE_E!D16+FC_OTH_CP_SL_E!D16+FC_OTH_CP_BL_E!D16+FC_OTH_CP_CR_E!D16+FC_OTH_CP_BT_E!D16+FC_OTH_CP_IT_E!D16</f>
        <v>173.81668099742046</v>
      </c>
      <c r="E16" s="30">
        <f>FC_OTH_CP_SH_E!E16+FC_OTH_CP_SC_E!E16+FC_OTH_CP_HW_E!E16+FC_OTH_CP_CA_E!E16+FC_OTH_CP_VE_E!E16+FC_OTH_CP_SL_E!E16+FC_OTH_CP_BL_E!E16+FC_OTH_CP_CR_E!E16+FC_OTH_CP_BT_E!E16+FC_OTH_CP_IT_E!E16</f>
        <v>136.84600171969046</v>
      </c>
      <c r="F16" s="30">
        <f>FC_OTH_CP_SH_E!F16+FC_OTH_CP_SC_E!F16+FC_OTH_CP_HW_E!F16+FC_OTH_CP_CA_E!F16+FC_OTH_CP_VE_E!F16+FC_OTH_CP_SL_E!F16+FC_OTH_CP_BL_E!F16+FC_OTH_CP_CR_E!F16+FC_OTH_CP_BT_E!F16+FC_OTH_CP_IT_E!F16</f>
        <v>52.627687016337049</v>
      </c>
      <c r="G16" s="30">
        <f>FC_OTH_CP_SH_E!G16+FC_OTH_CP_SC_E!G16+FC_OTH_CP_HW_E!G16+FC_OTH_CP_CA_E!G16+FC_OTH_CP_VE_E!G16+FC_OTH_CP_SL_E!G16+FC_OTH_CP_BL_E!G16+FC_OTH_CP_CR_E!G16+FC_OTH_CP_BT_E!G16+FC_OTH_CP_IT_E!G16</f>
        <v>42.231040412725719</v>
      </c>
      <c r="H16" s="30">
        <f>FC_OTH_CP_SH_E!H16+FC_OTH_CP_SC_E!H16+FC_OTH_CP_HW_E!H16+FC_OTH_CP_CA_E!H16+FC_OTH_CP_VE_E!H16+FC_OTH_CP_SL_E!H16+FC_OTH_CP_BL_E!H16+FC_OTH_CP_CR_E!H16+FC_OTH_CP_BT_E!H16+FC_OTH_CP_IT_E!H16</f>
        <v>37.517196904557196</v>
      </c>
      <c r="I16" s="30">
        <f>FC_OTH_CP_SH_E!I16+FC_OTH_CP_SC_E!I16+FC_OTH_CP_HW_E!I16+FC_OTH_CP_CA_E!I16+FC_OTH_CP_VE_E!I16+FC_OTH_CP_SL_E!I16+FC_OTH_CP_BL_E!I16+FC_OTH_CP_CR_E!I16+FC_OTH_CP_BT_E!I16+FC_OTH_CP_IT_E!I16</f>
        <v>56.687876182287177</v>
      </c>
      <c r="J16" s="30">
        <f>FC_OTH_CP_SH_E!J16+FC_OTH_CP_SC_E!J16+FC_OTH_CP_HW_E!J16+FC_OTH_CP_CA_E!J16+FC_OTH_CP_VE_E!J16+FC_OTH_CP_SL_E!J16+FC_OTH_CP_BL_E!J16+FC_OTH_CP_CR_E!J16+FC_OTH_CP_BT_E!J16+FC_OTH_CP_IT_E!J16</f>
        <v>45.356663800515911</v>
      </c>
      <c r="K16" s="30">
        <f>FC_OTH_CP_SH_E!K16+FC_OTH_CP_SC_E!K16+FC_OTH_CP_HW_E!K16+FC_OTH_CP_CA_E!K16+FC_OTH_CP_VE_E!K16+FC_OTH_CP_SL_E!K16+FC_OTH_CP_BL_E!K16+FC_OTH_CP_CR_E!K16+FC_OTH_CP_BT_E!K16+FC_OTH_CP_IT_E!K16</f>
        <v>88.513843508168549</v>
      </c>
      <c r="L16" s="30">
        <f>FC_OTH_CP_SH_E!L16+FC_OTH_CP_SC_E!L16+FC_OTH_CP_HW_E!L16+FC_OTH_CP_CA_E!L16+FC_OTH_CP_VE_E!L16+FC_OTH_CP_SL_E!L16+FC_OTH_CP_BL_E!L16+FC_OTH_CP_CR_E!L16+FC_OTH_CP_BT_E!L16+FC_OTH_CP_IT_E!L16</f>
        <v>79.204471195184865</v>
      </c>
      <c r="M16" s="30">
        <f>FC_OTH_CP_SH_E!M16+FC_OTH_CP_SC_E!M16+FC_OTH_CP_HW_E!M16+FC_OTH_CP_CA_E!M16+FC_OTH_CP_VE_E!M16+FC_OTH_CP_SL_E!M16+FC_OTH_CP_BL_E!M16+FC_OTH_CP_CR_E!M16+FC_OTH_CP_BT_E!M16+FC_OTH_CP_IT_E!M16</f>
        <v>53.346001719690449</v>
      </c>
      <c r="N16" s="30">
        <f>FC_OTH_CP_SH_E!N16+FC_OTH_CP_SC_E!N16+FC_OTH_CP_HW_E!N16+FC_OTH_CP_CA_E!N16+FC_OTH_CP_VE_E!N16+FC_OTH_CP_SL_E!N16+FC_OTH_CP_BL_E!N16+FC_OTH_CP_CR_E!N16+FC_OTH_CP_BT_E!N16+FC_OTH_CP_IT_E!N16</f>
        <v>46.724075666380045</v>
      </c>
      <c r="O16" s="30">
        <f>FC_OTH_CP_SH_E!O16+FC_OTH_CP_SC_E!O16+FC_OTH_CP_HW_E!O16+FC_OTH_CP_CA_E!O16+FC_OTH_CP_VE_E!O16+FC_OTH_CP_SL_E!O16+FC_OTH_CP_BL_E!O16+FC_OTH_CP_CR_E!O16+FC_OTH_CP_BT_E!O16+FC_OTH_CP_IT_E!O16</f>
        <v>40.238263112639736</v>
      </c>
      <c r="P16" s="30">
        <f>FC_OTH_CP_SH_E!P16+FC_OTH_CP_SC_E!P16+FC_OTH_CP_HW_E!P16+FC_OTH_CP_CA_E!P16+FC_OTH_CP_VE_E!P16+FC_OTH_CP_SL_E!P16+FC_OTH_CP_BL_E!P16+FC_OTH_CP_CR_E!P16+FC_OTH_CP_BT_E!P16+FC_OTH_CP_IT_E!P16</f>
        <v>37.858383490971612</v>
      </c>
      <c r="Q16" s="30">
        <f>FC_OTH_CP_SH_E!Q16+FC_OTH_CP_SC_E!Q16+FC_OTH_CP_HW_E!Q16+FC_OTH_CP_CA_E!Q16+FC_OTH_CP_VE_E!Q16+FC_OTH_CP_SL_E!Q16+FC_OTH_CP_BL_E!Q16+FC_OTH_CP_CR_E!Q16+FC_OTH_CP_BT_E!Q16+FC_OTH_CP_IT_E!Q16</f>
        <v>8.4073946689595935</v>
      </c>
      <c r="R16" s="30">
        <f>FC_OTH_CP_SH_E!R16+FC_OTH_CP_SC_E!R16+FC_OTH_CP_HW_E!R16+FC_OTH_CP_CA_E!R16+FC_OTH_CP_VE_E!R16+FC_OTH_CP_SL_E!R16+FC_OTH_CP_BL_E!R16+FC_OTH_CP_CR_E!R16+FC_OTH_CP_BT_E!R16+FC_OTH_CP_IT_E!R16</f>
        <v>8.8070507308684434</v>
      </c>
      <c r="S16" s="30">
        <f>FC_OTH_CP_SH_E!S16+FC_OTH_CP_SC_E!S16+FC_OTH_CP_HW_E!S16+FC_OTH_CP_CA_E!S16+FC_OTH_CP_VE_E!S16+FC_OTH_CP_SL_E!S16+FC_OTH_CP_BL_E!S16+FC_OTH_CP_CR_E!S16+FC_OTH_CP_BT_E!S16+FC_OTH_CP_IT_E!S16</f>
        <v>14.906964746345654</v>
      </c>
      <c r="T16" s="30">
        <f>FC_OTH_CP_SH_E!T16+FC_OTH_CP_SC_E!T16+FC_OTH_CP_HW_E!T16+FC_OTH_CP_CA_E!T16+FC_OTH_CP_VE_E!T16+FC_OTH_CP_SL_E!T16+FC_OTH_CP_BL_E!T16+FC_OTH_CP_CR_E!T16+FC_OTH_CP_BT_E!T16+FC_OTH_CP_IT_E!T16</f>
        <v>18.187446259673258</v>
      </c>
      <c r="U16" s="30">
        <f>FC_OTH_CP_SH_E!U16+FC_OTH_CP_SC_E!U16+FC_OTH_CP_HW_E!U16+FC_OTH_CP_CA_E!U16+FC_OTH_CP_VE_E!U16+FC_OTH_CP_SL_E!U16+FC_OTH_CP_BL_E!U16+FC_OTH_CP_CR_E!U16+FC_OTH_CP_BT_E!U16+FC_OTH_CP_IT_E!U16</f>
        <v>23.804127257093722</v>
      </c>
      <c r="V16" s="30">
        <f>FC_OTH_CP_SH_E!V16+FC_OTH_CP_SC_E!V16+FC_OTH_CP_HW_E!V16+FC_OTH_CP_CA_E!V16+FC_OTH_CP_VE_E!V16+FC_OTH_CP_SL_E!V16+FC_OTH_CP_BL_E!V16+FC_OTH_CP_CR_E!V16+FC_OTH_CP_BT_E!V16+FC_OTH_CP_IT_E!V16</f>
        <v>33.187962166809946</v>
      </c>
      <c r="W16" s="30">
        <f>FC_OTH_CP_SH_E!W16+FC_OTH_CP_SC_E!W16+FC_OTH_CP_HW_E!W16+FC_OTH_CP_CA_E!W16+FC_OTH_CP_VE_E!W16+FC_OTH_CP_SL_E!W16+FC_OTH_CP_BL_E!W16+FC_OTH_CP_CR_E!W16+FC_OTH_CP_BT_E!W16+FC_OTH_CP_IT_E!W16</f>
        <v>8.308684436801375</v>
      </c>
      <c r="X16" s="30">
        <f>FC_OTH_CP_SH_E!X16+FC_OTH_CP_SC_E!X16+FC_OTH_CP_HW_E!X16+FC_OTH_CP_CA_E!X16+FC_OTH_CP_VE_E!X16+FC_OTH_CP_SL_E!X16+FC_OTH_CP_BL_E!X16+FC_OTH_CP_CR_E!X16+FC_OTH_CP_BT_E!X16+FC_OTH_CP_IT_E!X16</f>
        <v>16.033791917454863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" si="12">SUM(C18:C21)</f>
        <v>61.822871883061048</v>
      </c>
      <c r="D17" s="31">
        <f t="shared" ref="D17:W17" si="13">SUM(D18:D21)</f>
        <v>20.313843508168532</v>
      </c>
      <c r="E17" s="31">
        <f t="shared" si="13"/>
        <v>18.228718830610497</v>
      </c>
      <c r="F17" s="31">
        <f t="shared" si="13"/>
        <v>18.873602751504723</v>
      </c>
      <c r="G17" s="31">
        <f t="shared" si="13"/>
        <v>20.120378331900252</v>
      </c>
      <c r="H17" s="31">
        <f t="shared" si="13"/>
        <v>24.591573516766978</v>
      </c>
      <c r="I17" s="31">
        <f t="shared" si="13"/>
        <v>23.796216680997411</v>
      </c>
      <c r="J17" s="31">
        <f t="shared" si="13"/>
        <v>25.214961306964749</v>
      </c>
      <c r="K17" s="31">
        <f t="shared" si="13"/>
        <v>26.225279449699041</v>
      </c>
      <c r="L17" s="31">
        <f t="shared" si="13"/>
        <v>24.548581255374028</v>
      </c>
      <c r="M17" s="31">
        <f t="shared" si="13"/>
        <v>36.199484092863273</v>
      </c>
      <c r="N17" s="31">
        <f t="shared" si="13"/>
        <v>4.5356835769561474</v>
      </c>
      <c r="O17" s="31">
        <f t="shared" si="13"/>
        <v>2.5365434221840073</v>
      </c>
      <c r="P17" s="31">
        <f t="shared" si="13"/>
        <v>1.3972484952708515</v>
      </c>
      <c r="Q17" s="31">
        <f t="shared" si="13"/>
        <v>0.8383490971625106</v>
      </c>
      <c r="R17" s="31">
        <f t="shared" si="13"/>
        <v>0.3654342218400688</v>
      </c>
      <c r="S17" s="31">
        <f t="shared" si="13"/>
        <v>0.30094582975064504</v>
      </c>
      <c r="T17" s="31">
        <f t="shared" si="13"/>
        <v>0</v>
      </c>
      <c r="U17" s="31">
        <f t="shared" si="13"/>
        <v>0</v>
      </c>
      <c r="V17" s="31">
        <f t="shared" si="13"/>
        <v>0</v>
      </c>
      <c r="W17" s="31">
        <f t="shared" si="13"/>
        <v>13.923731728288905</v>
      </c>
      <c r="X17" s="31">
        <f t="shared" ref="X17" si="14">SUM(X18:X21)</f>
        <v>9.1873602751504677</v>
      </c>
    </row>
    <row r="18" spans="1:24" ht="11.25" customHeight="1" x14ac:dyDescent="0.2">
      <c r="A18" s="22" t="s">
        <v>27</v>
      </c>
      <c r="B18" s="23" t="s">
        <v>28</v>
      </c>
      <c r="C18" s="30">
        <f>FC_OTH_CP_SH_E!C18+FC_OTH_CP_SC_E!C18+FC_OTH_CP_HW_E!C18+FC_OTH_CP_CA_E!C18+FC_OTH_CP_VE_E!C18+FC_OTH_CP_SL_E!C18+FC_OTH_CP_BL_E!C18+FC_OTH_CP_CR_E!C18+FC_OTH_CP_BT_E!C18+FC_OTH_CP_IT_E!C18</f>
        <v>61.822871883061048</v>
      </c>
      <c r="D18" s="30">
        <f>FC_OTH_CP_SH_E!D18+FC_OTH_CP_SC_E!D18+FC_OTH_CP_HW_E!D18+FC_OTH_CP_CA_E!D18+FC_OTH_CP_VE_E!D18+FC_OTH_CP_SL_E!D18+FC_OTH_CP_BL_E!D18+FC_OTH_CP_CR_E!D18+FC_OTH_CP_BT_E!D18+FC_OTH_CP_IT_E!D18</f>
        <v>20.313843508168532</v>
      </c>
      <c r="E18" s="30">
        <f>FC_OTH_CP_SH_E!E18+FC_OTH_CP_SC_E!E18+FC_OTH_CP_HW_E!E18+FC_OTH_CP_CA_E!E18+FC_OTH_CP_VE_E!E18+FC_OTH_CP_SL_E!E18+FC_OTH_CP_BL_E!E18+FC_OTH_CP_CR_E!E18+FC_OTH_CP_BT_E!E18+FC_OTH_CP_IT_E!E18</f>
        <v>18.228718830610497</v>
      </c>
      <c r="F18" s="30">
        <f>FC_OTH_CP_SH_E!F18+FC_OTH_CP_SC_E!F18+FC_OTH_CP_HW_E!F18+FC_OTH_CP_CA_E!F18+FC_OTH_CP_VE_E!F18+FC_OTH_CP_SL_E!F18+FC_OTH_CP_BL_E!F18+FC_OTH_CP_CR_E!F18+FC_OTH_CP_BT_E!F18+FC_OTH_CP_IT_E!F18</f>
        <v>18.873602751504723</v>
      </c>
      <c r="G18" s="30">
        <f>FC_OTH_CP_SH_E!G18+FC_OTH_CP_SC_E!G18+FC_OTH_CP_HW_E!G18+FC_OTH_CP_CA_E!G18+FC_OTH_CP_VE_E!G18+FC_OTH_CP_SL_E!G18+FC_OTH_CP_BL_E!G18+FC_OTH_CP_CR_E!G18+FC_OTH_CP_BT_E!G18+FC_OTH_CP_IT_E!G18</f>
        <v>20.120378331900252</v>
      </c>
      <c r="H18" s="30">
        <f>FC_OTH_CP_SH_E!H18+FC_OTH_CP_SC_E!H18+FC_OTH_CP_HW_E!H18+FC_OTH_CP_CA_E!H18+FC_OTH_CP_VE_E!H18+FC_OTH_CP_SL_E!H18+FC_OTH_CP_BL_E!H18+FC_OTH_CP_CR_E!H18+FC_OTH_CP_BT_E!H18+FC_OTH_CP_IT_E!H18</f>
        <v>24.591573516766978</v>
      </c>
      <c r="I18" s="30">
        <f>FC_OTH_CP_SH_E!I18+FC_OTH_CP_SC_E!I18+FC_OTH_CP_HW_E!I18+FC_OTH_CP_CA_E!I18+FC_OTH_CP_VE_E!I18+FC_OTH_CP_SL_E!I18+FC_OTH_CP_BL_E!I18+FC_OTH_CP_CR_E!I18+FC_OTH_CP_BT_E!I18+FC_OTH_CP_IT_E!I18</f>
        <v>23.774720550300938</v>
      </c>
      <c r="J18" s="30">
        <f>FC_OTH_CP_SH_E!J18+FC_OTH_CP_SC_E!J18+FC_OTH_CP_HW_E!J18+FC_OTH_CP_CA_E!J18+FC_OTH_CP_VE_E!J18+FC_OTH_CP_SL_E!J18+FC_OTH_CP_BL_E!J18+FC_OTH_CP_CR_E!J18+FC_OTH_CP_BT_E!J18+FC_OTH_CP_IT_E!J18</f>
        <v>24.914015477214104</v>
      </c>
      <c r="K18" s="30">
        <f>FC_OTH_CP_SH_E!K18+FC_OTH_CP_SC_E!K18+FC_OTH_CP_HW_E!K18+FC_OTH_CP_CA_E!K18+FC_OTH_CP_VE_E!K18+FC_OTH_CP_SL_E!K18+FC_OTH_CP_BL_E!K18+FC_OTH_CP_CR_E!K18+FC_OTH_CP_BT_E!K18+FC_OTH_CP_IT_E!K18</f>
        <v>26.203783319002568</v>
      </c>
      <c r="L18" s="30">
        <f>FC_OTH_CP_SH_E!L18+FC_OTH_CP_SC_E!L18+FC_OTH_CP_HW_E!L18+FC_OTH_CP_CA_E!L18+FC_OTH_CP_VE_E!L18+FC_OTH_CP_SL_E!L18+FC_OTH_CP_BL_E!L18+FC_OTH_CP_CR_E!L18+FC_OTH_CP_BT_E!L18+FC_OTH_CP_IT_E!L18</f>
        <v>24.505588993981078</v>
      </c>
      <c r="M18" s="30">
        <f>FC_OTH_CP_SH_E!M18+FC_OTH_CP_SC_E!M18+FC_OTH_CP_HW_E!M18+FC_OTH_CP_CA_E!M18+FC_OTH_CP_VE_E!M18+FC_OTH_CP_SL_E!M18+FC_OTH_CP_BL_E!M18+FC_OTH_CP_CR_E!M18+FC_OTH_CP_BT_E!M18+FC_OTH_CP_IT_E!M18</f>
        <v>36.177987962166796</v>
      </c>
      <c r="N18" s="30">
        <f>FC_OTH_CP_SH_E!N18+FC_OTH_CP_SC_E!N18+FC_OTH_CP_HW_E!N18+FC_OTH_CP_CA_E!N18+FC_OTH_CP_VE_E!N18+FC_OTH_CP_SL_E!N18+FC_OTH_CP_BL_E!N18+FC_OTH_CP_CR_E!N18+FC_OTH_CP_BT_E!N18+FC_OTH_CP_IT_E!N18</f>
        <v>4.5141874462596725</v>
      </c>
      <c r="O18" s="30">
        <f>FC_OTH_CP_SH_E!O18+FC_OTH_CP_SC_E!O18+FC_OTH_CP_HW_E!O18+FC_OTH_CP_CA_E!O18+FC_OTH_CP_VE_E!O18+FC_OTH_CP_SL_E!O18+FC_OTH_CP_BL_E!O18+FC_OTH_CP_CR_E!O18+FC_OTH_CP_BT_E!O18+FC_OTH_CP_IT_E!O18</f>
        <v>2.5150472914875328</v>
      </c>
      <c r="P18" s="30">
        <f>FC_OTH_CP_SH_E!P18+FC_OTH_CP_SC_E!P18+FC_OTH_CP_HW_E!P18+FC_OTH_CP_CA_E!P18+FC_OTH_CP_VE_E!P18+FC_OTH_CP_SL_E!P18+FC_OTH_CP_BL_E!P18+FC_OTH_CP_CR_E!P18+FC_OTH_CP_BT_E!P18+FC_OTH_CP_IT_E!P18</f>
        <v>1.3972484952708515</v>
      </c>
      <c r="Q18" s="30">
        <f>FC_OTH_CP_SH_E!Q18+FC_OTH_CP_SC_E!Q18+FC_OTH_CP_HW_E!Q18+FC_OTH_CP_CA_E!Q18+FC_OTH_CP_VE_E!Q18+FC_OTH_CP_SL_E!Q18+FC_OTH_CP_BL_E!Q18+FC_OTH_CP_CR_E!Q18+FC_OTH_CP_BT_E!Q18+FC_OTH_CP_IT_E!Q18</f>
        <v>0.816852966466036</v>
      </c>
      <c r="R18" s="30">
        <f>FC_OTH_CP_SH_E!R18+FC_OTH_CP_SC_E!R18+FC_OTH_CP_HW_E!R18+FC_OTH_CP_CA_E!R18+FC_OTH_CP_VE_E!R18+FC_OTH_CP_SL_E!R18+FC_OTH_CP_BL_E!R18+FC_OTH_CP_CR_E!R18+FC_OTH_CP_BT_E!R18+FC_OTH_CP_IT_E!R18</f>
        <v>0.3654342218400688</v>
      </c>
      <c r="S18" s="30">
        <f>FC_OTH_CP_SH_E!S18+FC_OTH_CP_SC_E!S18+FC_OTH_CP_HW_E!S18+FC_OTH_CP_CA_E!S18+FC_OTH_CP_VE_E!S18+FC_OTH_CP_SL_E!S18+FC_OTH_CP_BL_E!S18+FC_OTH_CP_CR_E!S18+FC_OTH_CP_BT_E!S18+FC_OTH_CP_IT_E!S18</f>
        <v>0.30094582975064504</v>
      </c>
      <c r="T18" s="30">
        <f>FC_OTH_CP_SH_E!T18+FC_OTH_CP_SC_E!T18+FC_OTH_CP_HW_E!T18+FC_OTH_CP_CA_E!T18+FC_OTH_CP_VE_E!T18+FC_OTH_CP_SL_E!T18+FC_OTH_CP_BL_E!T18+FC_OTH_CP_CR_E!T18+FC_OTH_CP_BT_E!T18+FC_OTH_CP_IT_E!T18</f>
        <v>0</v>
      </c>
      <c r="U18" s="30">
        <f>FC_OTH_CP_SH_E!U18+FC_OTH_CP_SC_E!U18+FC_OTH_CP_HW_E!U18+FC_OTH_CP_CA_E!U18+FC_OTH_CP_VE_E!U18+FC_OTH_CP_SL_E!U18+FC_OTH_CP_BL_E!U18+FC_OTH_CP_CR_E!U18+FC_OTH_CP_BT_E!U18+FC_OTH_CP_IT_E!U18</f>
        <v>0</v>
      </c>
      <c r="V18" s="30">
        <f>FC_OTH_CP_SH_E!V18+FC_OTH_CP_SC_E!V18+FC_OTH_CP_HW_E!V18+FC_OTH_CP_CA_E!V18+FC_OTH_CP_VE_E!V18+FC_OTH_CP_SL_E!V18+FC_OTH_CP_BL_E!V18+FC_OTH_CP_CR_E!V18+FC_OTH_CP_BT_E!V18+FC_OTH_CP_IT_E!V18</f>
        <v>0</v>
      </c>
      <c r="W18" s="30">
        <f>FC_OTH_CP_SH_E!W18+FC_OTH_CP_SC_E!W18+FC_OTH_CP_HW_E!W18+FC_OTH_CP_CA_E!W18+FC_OTH_CP_VE_E!W18+FC_OTH_CP_SL_E!W18+FC_OTH_CP_BL_E!W18+FC_OTH_CP_CR_E!W18+FC_OTH_CP_BT_E!W18+FC_OTH_CP_IT_E!W18</f>
        <v>0</v>
      </c>
      <c r="X18" s="30">
        <f>FC_OTH_CP_SH_E!X18+FC_OTH_CP_SC_E!X18+FC_OTH_CP_HW_E!X18+FC_OTH_CP_CA_E!X18+FC_OTH_CP_VE_E!X18+FC_OTH_CP_SL_E!X18+FC_OTH_CP_BL_E!X18+FC_OTH_CP_CR_E!X18+FC_OTH_CP_BT_E!X18+FC_OTH_CP_IT_E!X18</f>
        <v>0</v>
      </c>
    </row>
    <row r="19" spans="1:24" ht="11.25" customHeight="1" x14ac:dyDescent="0.2">
      <c r="A19" s="22" t="s">
        <v>29</v>
      </c>
      <c r="B19" s="23" t="s">
        <v>30</v>
      </c>
      <c r="C19" s="30">
        <f>FC_OTH_CP_SH_E!C19+FC_OTH_CP_SC_E!C19+FC_OTH_CP_HW_E!C19+FC_OTH_CP_CA_E!C19+FC_OTH_CP_VE_E!C19+FC_OTH_CP_SL_E!C19+FC_OTH_CP_BL_E!C19+FC_OTH_CP_CR_E!C19+FC_OTH_CP_BT_E!C19+FC_OTH_CP_IT_E!C19</f>
        <v>0</v>
      </c>
      <c r="D19" s="30">
        <f>FC_OTH_CP_SH_E!D19+FC_OTH_CP_SC_E!D19+FC_OTH_CP_HW_E!D19+FC_OTH_CP_CA_E!D19+FC_OTH_CP_VE_E!D19+FC_OTH_CP_SL_E!D19+FC_OTH_CP_BL_E!D19+FC_OTH_CP_CR_E!D19+FC_OTH_CP_BT_E!D19+FC_OTH_CP_IT_E!D19</f>
        <v>0</v>
      </c>
      <c r="E19" s="30">
        <f>FC_OTH_CP_SH_E!E19+FC_OTH_CP_SC_E!E19+FC_OTH_CP_HW_E!E19+FC_OTH_CP_CA_E!E19+FC_OTH_CP_VE_E!E19+FC_OTH_CP_SL_E!E19+FC_OTH_CP_BL_E!E19+FC_OTH_CP_CR_E!E19+FC_OTH_CP_BT_E!E19+FC_OTH_CP_IT_E!E19</f>
        <v>0</v>
      </c>
      <c r="F19" s="30">
        <f>FC_OTH_CP_SH_E!F19+FC_OTH_CP_SC_E!F19+FC_OTH_CP_HW_E!F19+FC_OTH_CP_CA_E!F19+FC_OTH_CP_VE_E!F19+FC_OTH_CP_SL_E!F19+FC_OTH_CP_BL_E!F19+FC_OTH_CP_CR_E!F19+FC_OTH_CP_BT_E!F19+FC_OTH_CP_IT_E!F19</f>
        <v>0</v>
      </c>
      <c r="G19" s="30">
        <f>FC_OTH_CP_SH_E!G19+FC_OTH_CP_SC_E!G19+FC_OTH_CP_HW_E!G19+FC_OTH_CP_CA_E!G19+FC_OTH_CP_VE_E!G19+FC_OTH_CP_SL_E!G19+FC_OTH_CP_BL_E!G19+FC_OTH_CP_CR_E!G19+FC_OTH_CP_BT_E!G19+FC_OTH_CP_IT_E!G19</f>
        <v>0</v>
      </c>
      <c r="H19" s="30">
        <f>FC_OTH_CP_SH_E!H19+FC_OTH_CP_SC_E!H19+FC_OTH_CP_HW_E!H19+FC_OTH_CP_CA_E!H19+FC_OTH_CP_VE_E!H19+FC_OTH_CP_SL_E!H19+FC_OTH_CP_BL_E!H19+FC_OTH_CP_CR_E!H19+FC_OTH_CP_BT_E!H19+FC_OTH_CP_IT_E!H19</f>
        <v>0</v>
      </c>
      <c r="I19" s="30">
        <f>FC_OTH_CP_SH_E!I19+FC_OTH_CP_SC_E!I19+FC_OTH_CP_HW_E!I19+FC_OTH_CP_CA_E!I19+FC_OTH_CP_VE_E!I19+FC_OTH_CP_SL_E!I19+FC_OTH_CP_BL_E!I19+FC_OTH_CP_CR_E!I19+FC_OTH_CP_BT_E!I19+FC_OTH_CP_IT_E!I19</f>
        <v>2.1496130696474623E-2</v>
      </c>
      <c r="J19" s="30">
        <f>FC_OTH_CP_SH_E!J19+FC_OTH_CP_SC_E!J19+FC_OTH_CP_HW_E!J19+FC_OTH_CP_CA_E!J19+FC_OTH_CP_VE_E!J19+FC_OTH_CP_SL_E!J19+FC_OTH_CP_BL_E!J19+FC_OTH_CP_CR_E!J19+FC_OTH_CP_BT_E!J19+FC_OTH_CP_IT_E!J19</f>
        <v>0.30094582975064477</v>
      </c>
      <c r="K19" s="30">
        <f>FC_OTH_CP_SH_E!K19+FC_OTH_CP_SC_E!K19+FC_OTH_CP_HW_E!K19+FC_OTH_CP_CA_E!K19+FC_OTH_CP_VE_E!K19+FC_OTH_CP_SL_E!K19+FC_OTH_CP_BL_E!K19+FC_OTH_CP_CR_E!K19+FC_OTH_CP_BT_E!K19+FC_OTH_CP_IT_E!K19</f>
        <v>2.1496130696474644E-2</v>
      </c>
      <c r="L19" s="30">
        <f>FC_OTH_CP_SH_E!L19+FC_OTH_CP_SC_E!L19+FC_OTH_CP_HW_E!L19+FC_OTH_CP_CA_E!L19+FC_OTH_CP_VE_E!L19+FC_OTH_CP_SL_E!L19+FC_OTH_CP_BL_E!L19+FC_OTH_CP_CR_E!L19+FC_OTH_CP_BT_E!L19+FC_OTH_CP_IT_E!L19</f>
        <v>4.2992261392949295E-2</v>
      </c>
      <c r="M19" s="30">
        <f>FC_OTH_CP_SH_E!M19+FC_OTH_CP_SC_E!M19+FC_OTH_CP_HW_E!M19+FC_OTH_CP_CA_E!M19+FC_OTH_CP_VE_E!M19+FC_OTH_CP_SL_E!M19+FC_OTH_CP_BL_E!M19+FC_OTH_CP_CR_E!M19+FC_OTH_CP_BT_E!M19+FC_OTH_CP_IT_E!M19</f>
        <v>2.1496130696474641E-2</v>
      </c>
      <c r="N19" s="30">
        <f>FC_OTH_CP_SH_E!N19+FC_OTH_CP_SC_E!N19+FC_OTH_CP_HW_E!N19+FC_OTH_CP_CA_E!N19+FC_OTH_CP_VE_E!N19+FC_OTH_CP_SL_E!N19+FC_OTH_CP_BL_E!N19+FC_OTH_CP_CR_E!N19+FC_OTH_CP_BT_E!N19+FC_OTH_CP_IT_E!N19</f>
        <v>2.149613069647463E-2</v>
      </c>
      <c r="O19" s="30">
        <f>FC_OTH_CP_SH_E!O19+FC_OTH_CP_SC_E!O19+FC_OTH_CP_HW_E!O19+FC_OTH_CP_CA_E!O19+FC_OTH_CP_VE_E!O19+FC_OTH_CP_SL_E!O19+FC_OTH_CP_BL_E!O19+FC_OTH_CP_CR_E!O19+FC_OTH_CP_BT_E!O19+FC_OTH_CP_IT_E!O19</f>
        <v>2.1496130696474644E-2</v>
      </c>
      <c r="P19" s="30">
        <f>FC_OTH_CP_SH_E!P19+FC_OTH_CP_SC_E!P19+FC_OTH_CP_HW_E!P19+FC_OTH_CP_CA_E!P19+FC_OTH_CP_VE_E!P19+FC_OTH_CP_SL_E!P19+FC_OTH_CP_BL_E!P19+FC_OTH_CP_CR_E!P19+FC_OTH_CP_BT_E!P19+FC_OTH_CP_IT_E!P19</f>
        <v>0</v>
      </c>
      <c r="Q19" s="30">
        <f>FC_OTH_CP_SH_E!Q19+FC_OTH_CP_SC_E!Q19+FC_OTH_CP_HW_E!Q19+FC_OTH_CP_CA_E!Q19+FC_OTH_CP_VE_E!Q19+FC_OTH_CP_SL_E!Q19+FC_OTH_CP_BL_E!Q19+FC_OTH_CP_CR_E!Q19+FC_OTH_CP_BT_E!Q19+FC_OTH_CP_IT_E!Q19</f>
        <v>2.149613069647463E-2</v>
      </c>
      <c r="R19" s="30">
        <f>FC_OTH_CP_SH_E!R19+FC_OTH_CP_SC_E!R19+FC_OTH_CP_HW_E!R19+FC_OTH_CP_CA_E!R19+FC_OTH_CP_VE_E!R19+FC_OTH_CP_SL_E!R19+FC_OTH_CP_BL_E!R19+FC_OTH_CP_CR_E!R19+FC_OTH_CP_BT_E!R19+FC_OTH_CP_IT_E!R19</f>
        <v>0</v>
      </c>
      <c r="S19" s="30">
        <f>FC_OTH_CP_SH_E!S19+FC_OTH_CP_SC_E!S19+FC_OTH_CP_HW_E!S19+FC_OTH_CP_CA_E!S19+FC_OTH_CP_VE_E!S19+FC_OTH_CP_SL_E!S19+FC_OTH_CP_BL_E!S19+FC_OTH_CP_CR_E!S19+FC_OTH_CP_BT_E!S19+FC_OTH_CP_IT_E!S19</f>
        <v>0</v>
      </c>
      <c r="T19" s="30">
        <f>FC_OTH_CP_SH_E!T19+FC_OTH_CP_SC_E!T19+FC_OTH_CP_HW_E!T19+FC_OTH_CP_CA_E!T19+FC_OTH_CP_VE_E!T19+FC_OTH_CP_SL_E!T19+FC_OTH_CP_BL_E!T19+FC_OTH_CP_CR_E!T19+FC_OTH_CP_BT_E!T19+FC_OTH_CP_IT_E!T19</f>
        <v>0</v>
      </c>
      <c r="U19" s="30">
        <f>FC_OTH_CP_SH_E!U19+FC_OTH_CP_SC_E!U19+FC_OTH_CP_HW_E!U19+FC_OTH_CP_CA_E!U19+FC_OTH_CP_VE_E!U19+FC_OTH_CP_SL_E!U19+FC_OTH_CP_BL_E!U19+FC_OTH_CP_CR_E!U19+FC_OTH_CP_BT_E!U19+FC_OTH_CP_IT_E!U19</f>
        <v>0</v>
      </c>
      <c r="V19" s="30">
        <f>FC_OTH_CP_SH_E!V19+FC_OTH_CP_SC_E!V19+FC_OTH_CP_HW_E!V19+FC_OTH_CP_CA_E!V19+FC_OTH_CP_VE_E!V19+FC_OTH_CP_SL_E!V19+FC_OTH_CP_BL_E!V19+FC_OTH_CP_CR_E!V19+FC_OTH_CP_BT_E!V19+FC_OTH_CP_IT_E!V19</f>
        <v>0</v>
      </c>
      <c r="W19" s="30">
        <f>FC_OTH_CP_SH_E!W19+FC_OTH_CP_SC_E!W19+FC_OTH_CP_HW_E!W19+FC_OTH_CP_CA_E!W19+FC_OTH_CP_VE_E!W19+FC_OTH_CP_SL_E!W19+FC_OTH_CP_BL_E!W19+FC_OTH_CP_CR_E!W19+FC_OTH_CP_BT_E!W19+FC_OTH_CP_IT_E!W19</f>
        <v>13.923731728288905</v>
      </c>
      <c r="X19" s="30">
        <f>FC_OTH_CP_SH_E!X19+FC_OTH_CP_SC_E!X19+FC_OTH_CP_HW_E!X19+FC_OTH_CP_CA_E!X19+FC_OTH_CP_VE_E!X19+FC_OTH_CP_SL_E!X19+FC_OTH_CP_BL_E!X19+FC_OTH_CP_CR_E!X19+FC_OTH_CP_BT_E!X19+FC_OTH_CP_IT_E!X19</f>
        <v>9.1873602751504677</v>
      </c>
    </row>
    <row r="20" spans="1:24" ht="11.25" customHeight="1" x14ac:dyDescent="0.2">
      <c r="A20" s="22" t="s">
        <v>31</v>
      </c>
      <c r="B20" s="23" t="s">
        <v>32</v>
      </c>
      <c r="C20" s="30">
        <f>FC_OTH_CP_SH_E!C20+FC_OTH_CP_SC_E!C20+FC_OTH_CP_HW_E!C20+FC_OTH_CP_CA_E!C20+FC_OTH_CP_VE_E!C20+FC_OTH_CP_SL_E!C20+FC_OTH_CP_BL_E!C20+FC_OTH_CP_CR_E!C20+FC_OTH_CP_BT_E!C20+FC_OTH_CP_IT_E!C20</f>
        <v>0</v>
      </c>
      <c r="D20" s="30">
        <f>FC_OTH_CP_SH_E!D20+FC_OTH_CP_SC_E!D20+FC_OTH_CP_HW_E!D20+FC_OTH_CP_CA_E!D20+FC_OTH_CP_VE_E!D20+FC_OTH_CP_SL_E!D20+FC_OTH_CP_BL_E!D20+FC_OTH_CP_CR_E!D20+FC_OTH_CP_BT_E!D20+FC_OTH_CP_IT_E!D20</f>
        <v>0</v>
      </c>
      <c r="E20" s="30">
        <f>FC_OTH_CP_SH_E!E20+FC_OTH_CP_SC_E!E20+FC_OTH_CP_HW_E!E20+FC_OTH_CP_CA_E!E20+FC_OTH_CP_VE_E!E20+FC_OTH_CP_SL_E!E20+FC_OTH_CP_BL_E!E20+FC_OTH_CP_CR_E!E20+FC_OTH_CP_BT_E!E20+FC_OTH_CP_IT_E!E20</f>
        <v>0</v>
      </c>
      <c r="F20" s="30">
        <f>FC_OTH_CP_SH_E!F20+FC_OTH_CP_SC_E!F20+FC_OTH_CP_HW_E!F20+FC_OTH_CP_CA_E!F20+FC_OTH_CP_VE_E!F20+FC_OTH_CP_SL_E!F20+FC_OTH_CP_BL_E!F20+FC_OTH_CP_CR_E!F20+FC_OTH_CP_BT_E!F20+FC_OTH_CP_IT_E!F20</f>
        <v>0</v>
      </c>
      <c r="G20" s="30">
        <f>FC_OTH_CP_SH_E!G20+FC_OTH_CP_SC_E!G20+FC_OTH_CP_HW_E!G20+FC_OTH_CP_CA_E!G20+FC_OTH_CP_VE_E!G20+FC_OTH_CP_SL_E!G20+FC_OTH_CP_BL_E!G20+FC_OTH_CP_CR_E!G20+FC_OTH_CP_BT_E!G20+FC_OTH_CP_IT_E!G20</f>
        <v>0</v>
      </c>
      <c r="H20" s="30">
        <f>FC_OTH_CP_SH_E!H20+FC_OTH_CP_SC_E!H20+FC_OTH_CP_HW_E!H20+FC_OTH_CP_CA_E!H20+FC_OTH_CP_VE_E!H20+FC_OTH_CP_SL_E!H20+FC_OTH_CP_BL_E!H20+FC_OTH_CP_CR_E!H20+FC_OTH_CP_BT_E!H20+FC_OTH_CP_IT_E!H20</f>
        <v>0</v>
      </c>
      <c r="I20" s="30">
        <f>FC_OTH_CP_SH_E!I20+FC_OTH_CP_SC_E!I20+FC_OTH_CP_HW_E!I20+FC_OTH_CP_CA_E!I20+FC_OTH_CP_VE_E!I20+FC_OTH_CP_SL_E!I20+FC_OTH_CP_BL_E!I20+FC_OTH_CP_CR_E!I20+FC_OTH_CP_BT_E!I20+FC_OTH_CP_IT_E!I20</f>
        <v>0</v>
      </c>
      <c r="J20" s="30">
        <f>FC_OTH_CP_SH_E!J20+FC_OTH_CP_SC_E!J20+FC_OTH_CP_HW_E!J20+FC_OTH_CP_CA_E!J20+FC_OTH_CP_VE_E!J20+FC_OTH_CP_SL_E!J20+FC_OTH_CP_BL_E!J20+FC_OTH_CP_CR_E!J20+FC_OTH_CP_BT_E!J20+FC_OTH_CP_IT_E!J20</f>
        <v>0</v>
      </c>
      <c r="K20" s="30">
        <f>FC_OTH_CP_SH_E!K20+FC_OTH_CP_SC_E!K20+FC_OTH_CP_HW_E!K20+FC_OTH_CP_CA_E!K20+FC_OTH_CP_VE_E!K20+FC_OTH_CP_SL_E!K20+FC_OTH_CP_BL_E!K20+FC_OTH_CP_CR_E!K20+FC_OTH_CP_BT_E!K20+FC_OTH_CP_IT_E!K20</f>
        <v>0</v>
      </c>
      <c r="L20" s="30">
        <f>FC_OTH_CP_SH_E!L20+FC_OTH_CP_SC_E!L20+FC_OTH_CP_HW_E!L20+FC_OTH_CP_CA_E!L20+FC_OTH_CP_VE_E!L20+FC_OTH_CP_SL_E!L20+FC_OTH_CP_BL_E!L20+FC_OTH_CP_CR_E!L20+FC_OTH_CP_BT_E!L20+FC_OTH_CP_IT_E!L20</f>
        <v>0</v>
      </c>
      <c r="M20" s="30">
        <f>FC_OTH_CP_SH_E!M20+FC_OTH_CP_SC_E!M20+FC_OTH_CP_HW_E!M20+FC_OTH_CP_CA_E!M20+FC_OTH_CP_VE_E!M20+FC_OTH_CP_SL_E!M20+FC_OTH_CP_BL_E!M20+FC_OTH_CP_CR_E!M20+FC_OTH_CP_BT_E!M20+FC_OTH_CP_IT_E!M20</f>
        <v>0</v>
      </c>
      <c r="N20" s="30">
        <f>FC_OTH_CP_SH_E!N20+FC_OTH_CP_SC_E!N20+FC_OTH_CP_HW_E!N20+FC_OTH_CP_CA_E!N20+FC_OTH_CP_VE_E!N20+FC_OTH_CP_SL_E!N20+FC_OTH_CP_BL_E!N20+FC_OTH_CP_CR_E!N20+FC_OTH_CP_BT_E!N20+FC_OTH_CP_IT_E!N20</f>
        <v>0</v>
      </c>
      <c r="O20" s="30">
        <f>FC_OTH_CP_SH_E!O20+FC_OTH_CP_SC_E!O20+FC_OTH_CP_HW_E!O20+FC_OTH_CP_CA_E!O20+FC_OTH_CP_VE_E!O20+FC_OTH_CP_SL_E!O20+FC_OTH_CP_BL_E!O20+FC_OTH_CP_CR_E!O20+FC_OTH_CP_BT_E!O20+FC_OTH_CP_IT_E!O20</f>
        <v>0</v>
      </c>
      <c r="P20" s="30">
        <f>FC_OTH_CP_SH_E!P20+FC_OTH_CP_SC_E!P20+FC_OTH_CP_HW_E!P20+FC_OTH_CP_CA_E!P20+FC_OTH_CP_VE_E!P20+FC_OTH_CP_SL_E!P20+FC_OTH_CP_BL_E!P20+FC_OTH_CP_CR_E!P20+FC_OTH_CP_BT_E!P20+FC_OTH_CP_IT_E!P20</f>
        <v>0</v>
      </c>
      <c r="Q20" s="30">
        <f>FC_OTH_CP_SH_E!Q20+FC_OTH_CP_SC_E!Q20+FC_OTH_CP_HW_E!Q20+FC_OTH_CP_CA_E!Q20+FC_OTH_CP_VE_E!Q20+FC_OTH_CP_SL_E!Q20+FC_OTH_CP_BL_E!Q20+FC_OTH_CP_CR_E!Q20+FC_OTH_CP_BT_E!Q20+FC_OTH_CP_IT_E!Q20</f>
        <v>0</v>
      </c>
      <c r="R20" s="30">
        <f>FC_OTH_CP_SH_E!R20+FC_OTH_CP_SC_E!R20+FC_OTH_CP_HW_E!R20+FC_OTH_CP_CA_E!R20+FC_OTH_CP_VE_E!R20+FC_OTH_CP_SL_E!R20+FC_OTH_CP_BL_E!R20+FC_OTH_CP_CR_E!R20+FC_OTH_CP_BT_E!R20+FC_OTH_CP_IT_E!R20</f>
        <v>0</v>
      </c>
      <c r="S20" s="30">
        <f>FC_OTH_CP_SH_E!S20+FC_OTH_CP_SC_E!S20+FC_OTH_CP_HW_E!S20+FC_OTH_CP_CA_E!S20+FC_OTH_CP_VE_E!S20+FC_OTH_CP_SL_E!S20+FC_OTH_CP_BL_E!S20+FC_OTH_CP_CR_E!S20+FC_OTH_CP_BT_E!S20+FC_OTH_CP_IT_E!S20</f>
        <v>0</v>
      </c>
      <c r="T20" s="30">
        <f>FC_OTH_CP_SH_E!T20+FC_OTH_CP_SC_E!T20+FC_OTH_CP_HW_E!T20+FC_OTH_CP_CA_E!T20+FC_OTH_CP_VE_E!T20+FC_OTH_CP_SL_E!T20+FC_OTH_CP_BL_E!T20+FC_OTH_CP_CR_E!T20+FC_OTH_CP_BT_E!T20+FC_OTH_CP_IT_E!T20</f>
        <v>0</v>
      </c>
      <c r="U20" s="30">
        <f>FC_OTH_CP_SH_E!U20+FC_OTH_CP_SC_E!U20+FC_OTH_CP_HW_E!U20+FC_OTH_CP_CA_E!U20+FC_OTH_CP_VE_E!U20+FC_OTH_CP_SL_E!U20+FC_OTH_CP_BL_E!U20+FC_OTH_CP_CR_E!U20+FC_OTH_CP_BT_E!U20+FC_OTH_CP_IT_E!U20</f>
        <v>0</v>
      </c>
      <c r="V20" s="30">
        <f>FC_OTH_CP_SH_E!V20+FC_OTH_CP_SC_E!V20+FC_OTH_CP_HW_E!V20+FC_OTH_CP_CA_E!V20+FC_OTH_CP_VE_E!V20+FC_OTH_CP_SL_E!V20+FC_OTH_CP_BL_E!V20+FC_OTH_CP_CR_E!V20+FC_OTH_CP_BT_E!V20+FC_OTH_CP_IT_E!V20</f>
        <v>0</v>
      </c>
      <c r="W20" s="30">
        <f>FC_OTH_CP_SH_E!W20+FC_OTH_CP_SC_E!W20+FC_OTH_CP_HW_E!W20+FC_OTH_CP_CA_E!W20+FC_OTH_CP_VE_E!W20+FC_OTH_CP_SL_E!W20+FC_OTH_CP_BL_E!W20+FC_OTH_CP_CR_E!W20+FC_OTH_CP_BT_E!W20+FC_OTH_CP_IT_E!W20</f>
        <v>0</v>
      </c>
      <c r="X20" s="30">
        <f>FC_OTH_CP_SH_E!X20+FC_OTH_CP_SC_E!X20+FC_OTH_CP_HW_E!X20+FC_OTH_CP_CA_E!X20+FC_OTH_CP_VE_E!X20+FC_OTH_CP_SL_E!X20+FC_OTH_CP_BL_E!X20+FC_OTH_CP_CR_E!X20+FC_OTH_CP_BT_E!X20+FC_OTH_CP_IT_E!X20</f>
        <v>0</v>
      </c>
    </row>
    <row r="21" spans="1:24" ht="11.25" customHeight="1" x14ac:dyDescent="0.2">
      <c r="A21" s="22" t="s">
        <v>33</v>
      </c>
      <c r="B21" s="23" t="s">
        <v>34</v>
      </c>
      <c r="C21" s="30">
        <f>FC_OTH_CP_SH_E!C21+FC_OTH_CP_SC_E!C21+FC_OTH_CP_HW_E!C21+FC_OTH_CP_CA_E!C21+FC_OTH_CP_VE_E!C21+FC_OTH_CP_SL_E!C21+FC_OTH_CP_BL_E!C21+FC_OTH_CP_CR_E!C21+FC_OTH_CP_BT_E!C21+FC_OTH_CP_IT_E!C21</f>
        <v>0</v>
      </c>
      <c r="D21" s="30">
        <f>FC_OTH_CP_SH_E!D21+FC_OTH_CP_SC_E!D21+FC_OTH_CP_HW_E!D21+FC_OTH_CP_CA_E!D21+FC_OTH_CP_VE_E!D21+FC_OTH_CP_SL_E!D21+FC_OTH_CP_BL_E!D21+FC_OTH_CP_CR_E!D21+FC_OTH_CP_BT_E!D21+FC_OTH_CP_IT_E!D21</f>
        <v>0</v>
      </c>
      <c r="E21" s="30">
        <f>FC_OTH_CP_SH_E!E21+FC_OTH_CP_SC_E!E21+FC_OTH_CP_HW_E!E21+FC_OTH_CP_CA_E!E21+FC_OTH_CP_VE_E!E21+FC_OTH_CP_SL_E!E21+FC_OTH_CP_BL_E!E21+FC_OTH_CP_CR_E!E21+FC_OTH_CP_BT_E!E21+FC_OTH_CP_IT_E!E21</f>
        <v>0</v>
      </c>
      <c r="F21" s="30">
        <f>FC_OTH_CP_SH_E!F21+FC_OTH_CP_SC_E!F21+FC_OTH_CP_HW_E!F21+FC_OTH_CP_CA_E!F21+FC_OTH_CP_VE_E!F21+FC_OTH_CP_SL_E!F21+FC_OTH_CP_BL_E!F21+FC_OTH_CP_CR_E!F21+FC_OTH_CP_BT_E!F21+FC_OTH_CP_IT_E!F21</f>
        <v>0</v>
      </c>
      <c r="G21" s="30">
        <f>FC_OTH_CP_SH_E!G21+FC_OTH_CP_SC_E!G21+FC_OTH_CP_HW_E!G21+FC_OTH_CP_CA_E!G21+FC_OTH_CP_VE_E!G21+FC_OTH_CP_SL_E!G21+FC_OTH_CP_BL_E!G21+FC_OTH_CP_CR_E!G21+FC_OTH_CP_BT_E!G21+FC_OTH_CP_IT_E!G21</f>
        <v>0</v>
      </c>
      <c r="H21" s="30">
        <f>FC_OTH_CP_SH_E!H21+FC_OTH_CP_SC_E!H21+FC_OTH_CP_HW_E!H21+FC_OTH_CP_CA_E!H21+FC_OTH_CP_VE_E!H21+FC_OTH_CP_SL_E!H21+FC_OTH_CP_BL_E!H21+FC_OTH_CP_CR_E!H21+FC_OTH_CP_BT_E!H21+FC_OTH_CP_IT_E!H21</f>
        <v>0</v>
      </c>
      <c r="I21" s="30">
        <f>FC_OTH_CP_SH_E!I21+FC_OTH_CP_SC_E!I21+FC_OTH_CP_HW_E!I21+FC_OTH_CP_CA_E!I21+FC_OTH_CP_VE_E!I21+FC_OTH_CP_SL_E!I21+FC_OTH_CP_BL_E!I21+FC_OTH_CP_CR_E!I21+FC_OTH_CP_BT_E!I21+FC_OTH_CP_IT_E!I21</f>
        <v>0</v>
      </c>
      <c r="J21" s="30">
        <f>FC_OTH_CP_SH_E!J21+FC_OTH_CP_SC_E!J21+FC_OTH_CP_HW_E!J21+FC_OTH_CP_CA_E!J21+FC_OTH_CP_VE_E!J21+FC_OTH_CP_SL_E!J21+FC_OTH_CP_BL_E!J21+FC_OTH_CP_CR_E!J21+FC_OTH_CP_BT_E!J21+FC_OTH_CP_IT_E!J21</f>
        <v>0</v>
      </c>
      <c r="K21" s="30">
        <f>FC_OTH_CP_SH_E!K21+FC_OTH_CP_SC_E!K21+FC_OTH_CP_HW_E!K21+FC_OTH_CP_CA_E!K21+FC_OTH_CP_VE_E!K21+FC_OTH_CP_SL_E!K21+FC_OTH_CP_BL_E!K21+FC_OTH_CP_CR_E!K21+FC_OTH_CP_BT_E!K21+FC_OTH_CP_IT_E!K21</f>
        <v>0</v>
      </c>
      <c r="L21" s="30">
        <f>FC_OTH_CP_SH_E!L21+FC_OTH_CP_SC_E!L21+FC_OTH_CP_HW_E!L21+FC_OTH_CP_CA_E!L21+FC_OTH_CP_VE_E!L21+FC_OTH_CP_SL_E!L21+FC_OTH_CP_BL_E!L21+FC_OTH_CP_CR_E!L21+FC_OTH_CP_BT_E!L21+FC_OTH_CP_IT_E!L21</f>
        <v>0</v>
      </c>
      <c r="M21" s="30">
        <f>FC_OTH_CP_SH_E!M21+FC_OTH_CP_SC_E!M21+FC_OTH_CP_HW_E!M21+FC_OTH_CP_CA_E!M21+FC_OTH_CP_VE_E!M21+FC_OTH_CP_SL_E!M21+FC_OTH_CP_BL_E!M21+FC_OTH_CP_CR_E!M21+FC_OTH_CP_BT_E!M21+FC_OTH_CP_IT_E!M21</f>
        <v>0</v>
      </c>
      <c r="N21" s="30">
        <f>FC_OTH_CP_SH_E!N21+FC_OTH_CP_SC_E!N21+FC_OTH_CP_HW_E!N21+FC_OTH_CP_CA_E!N21+FC_OTH_CP_VE_E!N21+FC_OTH_CP_SL_E!N21+FC_OTH_CP_BL_E!N21+FC_OTH_CP_CR_E!N21+FC_OTH_CP_BT_E!N21+FC_OTH_CP_IT_E!N21</f>
        <v>0</v>
      </c>
      <c r="O21" s="30">
        <f>FC_OTH_CP_SH_E!O21+FC_OTH_CP_SC_E!O21+FC_OTH_CP_HW_E!O21+FC_OTH_CP_CA_E!O21+FC_OTH_CP_VE_E!O21+FC_OTH_CP_SL_E!O21+FC_OTH_CP_BL_E!O21+FC_OTH_CP_CR_E!O21+FC_OTH_CP_BT_E!O21+FC_OTH_CP_IT_E!O21</f>
        <v>0</v>
      </c>
      <c r="P21" s="30">
        <f>FC_OTH_CP_SH_E!P21+FC_OTH_CP_SC_E!P21+FC_OTH_CP_HW_E!P21+FC_OTH_CP_CA_E!P21+FC_OTH_CP_VE_E!P21+FC_OTH_CP_SL_E!P21+FC_OTH_CP_BL_E!P21+FC_OTH_CP_CR_E!P21+FC_OTH_CP_BT_E!P21+FC_OTH_CP_IT_E!P21</f>
        <v>0</v>
      </c>
      <c r="Q21" s="30">
        <f>FC_OTH_CP_SH_E!Q21+FC_OTH_CP_SC_E!Q21+FC_OTH_CP_HW_E!Q21+FC_OTH_CP_CA_E!Q21+FC_OTH_CP_VE_E!Q21+FC_OTH_CP_SL_E!Q21+FC_OTH_CP_BL_E!Q21+FC_OTH_CP_CR_E!Q21+FC_OTH_CP_BT_E!Q21+FC_OTH_CP_IT_E!Q21</f>
        <v>0</v>
      </c>
      <c r="R21" s="30">
        <f>FC_OTH_CP_SH_E!R21+FC_OTH_CP_SC_E!R21+FC_OTH_CP_HW_E!R21+FC_OTH_CP_CA_E!R21+FC_OTH_CP_VE_E!R21+FC_OTH_CP_SL_E!R21+FC_OTH_CP_BL_E!R21+FC_OTH_CP_CR_E!R21+FC_OTH_CP_BT_E!R21+FC_OTH_CP_IT_E!R21</f>
        <v>0</v>
      </c>
      <c r="S21" s="30">
        <f>FC_OTH_CP_SH_E!S21+FC_OTH_CP_SC_E!S21+FC_OTH_CP_HW_E!S21+FC_OTH_CP_CA_E!S21+FC_OTH_CP_VE_E!S21+FC_OTH_CP_SL_E!S21+FC_OTH_CP_BL_E!S21+FC_OTH_CP_CR_E!S21+FC_OTH_CP_BT_E!S21+FC_OTH_CP_IT_E!S21</f>
        <v>0</v>
      </c>
      <c r="T21" s="30">
        <f>FC_OTH_CP_SH_E!T21+FC_OTH_CP_SC_E!T21+FC_OTH_CP_HW_E!T21+FC_OTH_CP_CA_E!T21+FC_OTH_CP_VE_E!T21+FC_OTH_CP_SL_E!T21+FC_OTH_CP_BL_E!T21+FC_OTH_CP_CR_E!T21+FC_OTH_CP_BT_E!T21+FC_OTH_CP_IT_E!T21</f>
        <v>0</v>
      </c>
      <c r="U21" s="30">
        <f>FC_OTH_CP_SH_E!U21+FC_OTH_CP_SC_E!U21+FC_OTH_CP_HW_E!U21+FC_OTH_CP_CA_E!U21+FC_OTH_CP_VE_E!U21+FC_OTH_CP_SL_E!U21+FC_OTH_CP_BL_E!U21+FC_OTH_CP_CR_E!U21+FC_OTH_CP_BT_E!U21+FC_OTH_CP_IT_E!U21</f>
        <v>0</v>
      </c>
      <c r="V21" s="30">
        <f>FC_OTH_CP_SH_E!V21+FC_OTH_CP_SC_E!V21+FC_OTH_CP_HW_E!V21+FC_OTH_CP_CA_E!V21+FC_OTH_CP_VE_E!V21+FC_OTH_CP_SL_E!V21+FC_OTH_CP_BL_E!V21+FC_OTH_CP_CR_E!V21+FC_OTH_CP_BT_E!V21+FC_OTH_CP_IT_E!V21</f>
        <v>0</v>
      </c>
      <c r="W21" s="30">
        <f>FC_OTH_CP_SH_E!W21+FC_OTH_CP_SC_E!W21+FC_OTH_CP_HW_E!W21+FC_OTH_CP_CA_E!W21+FC_OTH_CP_VE_E!W21+FC_OTH_CP_SL_E!W21+FC_OTH_CP_BL_E!W21+FC_OTH_CP_CR_E!W21+FC_OTH_CP_BT_E!W21+FC_OTH_CP_IT_E!W21</f>
        <v>0</v>
      </c>
      <c r="X21" s="30">
        <f>FC_OTH_CP_SH_E!X21+FC_OTH_CP_SC_E!X21+FC_OTH_CP_HW_E!X21+FC_OTH_CP_CA_E!X21+FC_OTH_CP_VE_E!X21+FC_OTH_CP_SL_E!X21+FC_OTH_CP_BL_E!X21+FC_OTH_CP_CR_E!X21+FC_OTH_CP_BT_E!X21+FC_OTH_CP_IT_E!X21</f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" si="15">SUM(C23:C24)</f>
        <v>9.4533963886500416</v>
      </c>
      <c r="D22" s="31">
        <f t="shared" ref="D22:W22" si="16">SUM(D23:D24)</f>
        <v>10.189767841788477</v>
      </c>
      <c r="E22" s="31">
        <f t="shared" si="16"/>
        <v>5.9014617368873603</v>
      </c>
      <c r="F22" s="31">
        <f t="shared" si="16"/>
        <v>4.0970765262252788</v>
      </c>
      <c r="G22" s="31">
        <f t="shared" si="16"/>
        <v>4.3510748065348235</v>
      </c>
      <c r="H22" s="31">
        <f t="shared" si="16"/>
        <v>4.3487532244196032</v>
      </c>
      <c r="I22" s="31">
        <f t="shared" si="16"/>
        <v>4.2024935511607904</v>
      </c>
      <c r="J22" s="31">
        <f t="shared" si="16"/>
        <v>5.4748925193465183</v>
      </c>
      <c r="K22" s="31">
        <f t="shared" si="16"/>
        <v>7.4697334479793618</v>
      </c>
      <c r="L22" s="31">
        <f t="shared" si="16"/>
        <v>8.3742046431642319</v>
      </c>
      <c r="M22" s="31">
        <f t="shared" si="16"/>
        <v>8.9216680997420497</v>
      </c>
      <c r="N22" s="31">
        <f t="shared" si="16"/>
        <v>10.213069647463456</v>
      </c>
      <c r="O22" s="31">
        <f t="shared" si="16"/>
        <v>13.754772141014623</v>
      </c>
      <c r="P22" s="31">
        <f t="shared" si="16"/>
        <v>13.171367153912293</v>
      </c>
      <c r="Q22" s="31">
        <f t="shared" si="16"/>
        <v>12.896904557179703</v>
      </c>
      <c r="R22" s="31">
        <f t="shared" si="16"/>
        <v>8.4157351676698262</v>
      </c>
      <c r="S22" s="31">
        <f t="shared" si="16"/>
        <v>10.033963886500427</v>
      </c>
      <c r="T22" s="31">
        <f t="shared" si="16"/>
        <v>9.4384350816852987</v>
      </c>
      <c r="U22" s="31">
        <f t="shared" si="16"/>
        <v>11.253568357695617</v>
      </c>
      <c r="V22" s="31">
        <f t="shared" si="16"/>
        <v>9.1268271711091984</v>
      </c>
      <c r="W22" s="31">
        <f t="shared" si="16"/>
        <v>6.7003439380911498</v>
      </c>
      <c r="X22" s="31">
        <f t="shared" ref="X22" si="17">SUM(X23:X24)</f>
        <v>7.696732588134136</v>
      </c>
    </row>
    <row r="23" spans="1:24" ht="11.25" customHeight="1" x14ac:dyDescent="0.2">
      <c r="A23" s="22" t="s">
        <v>37</v>
      </c>
      <c r="B23" s="23" t="s">
        <v>38</v>
      </c>
      <c r="C23" s="30">
        <f>FC_OTH_CP_SH_E!C23+FC_OTH_CP_SC_E!C23+FC_OTH_CP_HW_E!C23+FC_OTH_CP_CA_E!C23+FC_OTH_CP_VE_E!C23+FC_OTH_CP_SL_E!C23+FC_OTH_CP_BL_E!C23+FC_OTH_CP_CR_E!C23+FC_OTH_CP_BT_E!C23+FC_OTH_CP_IT_E!C23</f>
        <v>4.3442820292347371</v>
      </c>
      <c r="D23" s="30">
        <f>FC_OTH_CP_SH_E!D23+FC_OTH_CP_SC_E!D23+FC_OTH_CP_HW_E!D23+FC_OTH_CP_CA_E!D23+FC_OTH_CP_VE_E!D23+FC_OTH_CP_SL_E!D23+FC_OTH_CP_BL_E!D23+FC_OTH_CP_CR_E!D23+FC_OTH_CP_BT_E!D23+FC_OTH_CP_IT_E!D23</f>
        <v>5.3897678417884771</v>
      </c>
      <c r="E23" s="30">
        <f>FC_OTH_CP_SH_E!E23+FC_OTH_CP_SC_E!E23+FC_OTH_CP_HW_E!E23+FC_OTH_CP_CA_E!E23+FC_OTH_CP_VE_E!E23+FC_OTH_CP_SL_E!E23+FC_OTH_CP_BL_E!E23+FC_OTH_CP_CR_E!E23+FC_OTH_CP_BT_E!E23+FC_OTH_CP_IT_E!E23</f>
        <v>2.4183147033533965</v>
      </c>
      <c r="F23" s="30">
        <f>FC_OTH_CP_SH_E!F23+FC_OTH_CP_SC_E!F23+FC_OTH_CP_HW_E!F23+FC_OTH_CP_CA_E!F23+FC_OTH_CP_VE_E!F23+FC_OTH_CP_SL_E!F23+FC_OTH_CP_BL_E!F23+FC_OTH_CP_CR_E!F23+FC_OTH_CP_BT_E!F23+FC_OTH_CP_IT_E!F23</f>
        <v>2.4467755803955282</v>
      </c>
      <c r="G23" s="30">
        <f>FC_OTH_CP_SH_E!G23+FC_OTH_CP_SC_E!G23+FC_OTH_CP_HW_E!G23+FC_OTH_CP_CA_E!G23+FC_OTH_CP_VE_E!G23+FC_OTH_CP_SL_E!G23+FC_OTH_CP_BL_E!G23+FC_OTH_CP_CR_E!G23+FC_OTH_CP_BT_E!G23+FC_OTH_CP_IT_E!G23</f>
        <v>2.5730008598452279</v>
      </c>
      <c r="H23" s="30">
        <f>FC_OTH_CP_SH_E!H23+FC_OTH_CP_SC_E!H23+FC_OTH_CP_HW_E!H23+FC_OTH_CP_CA_E!H23+FC_OTH_CP_VE_E!H23+FC_OTH_CP_SL_E!H23+FC_OTH_CP_BL_E!H23+FC_OTH_CP_CR_E!H23+FC_OTH_CP_BT_E!H23+FC_OTH_CP_IT_E!H23</f>
        <v>2.8745485812553735</v>
      </c>
      <c r="I23" s="30">
        <f>FC_OTH_CP_SH_E!I23+FC_OTH_CP_SC_E!I23+FC_OTH_CP_HW_E!I23+FC_OTH_CP_CA_E!I23+FC_OTH_CP_VE_E!I23+FC_OTH_CP_SL_E!I23+FC_OTH_CP_BL_E!I23+FC_OTH_CP_CR_E!I23+FC_OTH_CP_BT_E!I23+FC_OTH_CP_IT_E!I23</f>
        <v>2.4779879621668099</v>
      </c>
      <c r="J23" s="30">
        <f>FC_OTH_CP_SH_E!J23+FC_OTH_CP_SC_E!J23+FC_OTH_CP_HW_E!J23+FC_OTH_CP_CA_E!J23+FC_OTH_CP_VE_E!J23+FC_OTH_CP_SL_E!J23+FC_OTH_CP_BL_E!J23+FC_OTH_CP_CR_E!J23+FC_OTH_CP_BT_E!J23+FC_OTH_CP_IT_E!J23</f>
        <v>2.2337919174548593</v>
      </c>
      <c r="K23" s="30">
        <f>FC_OTH_CP_SH_E!K23+FC_OTH_CP_SC_E!K23+FC_OTH_CP_HW_E!K23+FC_OTH_CP_CA_E!K23+FC_OTH_CP_VE_E!K23+FC_OTH_CP_SL_E!K23+FC_OTH_CP_BL_E!K23+FC_OTH_CP_CR_E!K23+FC_OTH_CP_BT_E!K23+FC_OTH_CP_IT_E!K23</f>
        <v>2.8934651762682706</v>
      </c>
      <c r="L23" s="30">
        <f>FC_OTH_CP_SH_E!L23+FC_OTH_CP_SC_E!L23+FC_OTH_CP_HW_E!L23+FC_OTH_CP_CA_E!L23+FC_OTH_CP_VE_E!L23+FC_OTH_CP_SL_E!L23+FC_OTH_CP_BL_E!L23+FC_OTH_CP_CR_E!L23+FC_OTH_CP_BT_E!L23+FC_OTH_CP_IT_E!L23</f>
        <v>3.1625967325881335</v>
      </c>
      <c r="M23" s="30">
        <f>FC_OTH_CP_SH_E!M23+FC_OTH_CP_SC_E!M23+FC_OTH_CP_HW_E!M23+FC_OTH_CP_CA_E!M23+FC_OTH_CP_VE_E!M23+FC_OTH_CP_SL_E!M23+FC_OTH_CP_BL_E!M23+FC_OTH_CP_CR_E!M23+FC_OTH_CP_BT_E!M23+FC_OTH_CP_IT_E!M23</f>
        <v>3.7745485812553738</v>
      </c>
      <c r="N23" s="30">
        <f>FC_OTH_CP_SH_E!N23+FC_OTH_CP_SC_E!N23+FC_OTH_CP_HW_E!N23+FC_OTH_CP_CA_E!N23+FC_OTH_CP_VE_E!N23+FC_OTH_CP_SL_E!N23+FC_OTH_CP_BL_E!N23+FC_OTH_CP_CR_E!N23+FC_OTH_CP_BT_E!N23+FC_OTH_CP_IT_E!N23</f>
        <v>4.1129836629406711</v>
      </c>
      <c r="O23" s="30">
        <f>FC_OTH_CP_SH_E!O23+FC_OTH_CP_SC_E!O23+FC_OTH_CP_HW_E!O23+FC_OTH_CP_CA_E!O23+FC_OTH_CP_VE_E!O23+FC_OTH_CP_SL_E!O23+FC_OTH_CP_BL_E!O23+FC_OTH_CP_CR_E!O23+FC_OTH_CP_BT_E!O23+FC_OTH_CP_IT_E!O23</f>
        <v>6.04006878761823</v>
      </c>
      <c r="P23" s="30">
        <f>FC_OTH_CP_SH_E!P23+FC_OTH_CP_SC_E!P23+FC_OTH_CP_HW_E!P23+FC_OTH_CP_CA_E!P23+FC_OTH_CP_VE_E!P23+FC_OTH_CP_SL_E!P23+FC_OTH_CP_BL_E!P23+FC_OTH_CP_CR_E!P23+FC_OTH_CP_BT_E!P23+FC_OTH_CP_IT_E!P23</f>
        <v>4.8213241616509013</v>
      </c>
      <c r="Q23" s="30">
        <f>FC_OTH_CP_SH_E!Q23+FC_OTH_CP_SC_E!Q23+FC_OTH_CP_HW_E!Q23+FC_OTH_CP_CA_E!Q23+FC_OTH_CP_VE_E!Q23+FC_OTH_CP_SL_E!Q23+FC_OTH_CP_BL_E!Q23+FC_OTH_CP_CR_E!Q23+FC_OTH_CP_BT_E!Q23+FC_OTH_CP_IT_E!Q23</f>
        <v>4.86457437661221</v>
      </c>
      <c r="R23" s="30">
        <f>FC_OTH_CP_SH_E!R23+FC_OTH_CP_SC_E!R23+FC_OTH_CP_HW_E!R23+FC_OTH_CP_CA_E!R23+FC_OTH_CP_VE_E!R23+FC_OTH_CP_SL_E!R23+FC_OTH_CP_BL_E!R23+FC_OTH_CP_CR_E!R23+FC_OTH_CP_BT_E!R23+FC_OTH_CP_IT_E!R23</f>
        <v>3.5600171969045586</v>
      </c>
      <c r="S23" s="30">
        <f>FC_OTH_CP_SH_E!S23+FC_OTH_CP_SC_E!S23+FC_OTH_CP_HW_E!S23+FC_OTH_CP_CA_E!S23+FC_OTH_CP_VE_E!S23+FC_OTH_CP_SL_E!S23+FC_OTH_CP_BL_E!S23+FC_OTH_CP_CR_E!S23+FC_OTH_CP_BT_E!S23+FC_OTH_CP_IT_E!S23</f>
        <v>4.5429062768701627</v>
      </c>
      <c r="T23" s="30">
        <f>FC_OTH_CP_SH_E!T23+FC_OTH_CP_SC_E!T23+FC_OTH_CP_HW_E!T23+FC_OTH_CP_CA_E!T23+FC_OTH_CP_VE_E!T23+FC_OTH_CP_SL_E!T23+FC_OTH_CP_BL_E!T23+FC_OTH_CP_CR_E!T23+FC_OTH_CP_BT_E!T23+FC_OTH_CP_IT_E!T23</f>
        <v>4.0078245915735158</v>
      </c>
      <c r="U23" s="30">
        <f>FC_OTH_CP_SH_E!U23+FC_OTH_CP_SC_E!U23+FC_OTH_CP_HW_E!U23+FC_OTH_CP_CA_E!U23+FC_OTH_CP_VE_E!U23+FC_OTH_CP_SL_E!U23+FC_OTH_CP_BL_E!U23+FC_OTH_CP_CR_E!U23+FC_OTH_CP_BT_E!U23+FC_OTH_CP_IT_E!U23</f>
        <v>4.6806534823731738</v>
      </c>
      <c r="V23" s="30">
        <f>FC_OTH_CP_SH_E!V23+FC_OTH_CP_SC_E!V23+FC_OTH_CP_HW_E!V23+FC_OTH_CP_CA_E!V23+FC_OTH_CP_VE_E!V23+FC_OTH_CP_SL_E!V23+FC_OTH_CP_BL_E!V23+FC_OTH_CP_CR_E!V23+FC_OTH_CP_BT_E!V23+FC_OTH_CP_IT_E!V23</f>
        <v>4.011177987962169</v>
      </c>
      <c r="W23" s="30">
        <f>FC_OTH_CP_SH_E!W23+FC_OTH_CP_SC_E!W23+FC_OTH_CP_HW_E!W23+FC_OTH_CP_CA_E!W23+FC_OTH_CP_VE_E!W23+FC_OTH_CP_SL_E!W23+FC_OTH_CP_BL_E!W23+FC_OTH_CP_CR_E!W23+FC_OTH_CP_BT_E!W23+FC_OTH_CP_IT_E!W23</f>
        <v>3.1102321582115211</v>
      </c>
      <c r="X23" s="30">
        <f>FC_OTH_CP_SH_E!X23+FC_OTH_CP_SC_E!X23+FC_OTH_CP_HW_E!X23+FC_OTH_CP_CA_E!X23+FC_OTH_CP_VE_E!X23+FC_OTH_CP_SL_E!X23+FC_OTH_CP_BL_E!X23+FC_OTH_CP_CR_E!X23+FC_OTH_CP_BT_E!X23+FC_OTH_CP_IT_E!X23</f>
        <v>3.1929492691315557</v>
      </c>
    </row>
    <row r="24" spans="1:24" ht="11.25" customHeight="1" x14ac:dyDescent="0.2">
      <c r="A24" s="22" t="s">
        <v>39</v>
      </c>
      <c r="B24" s="23" t="s">
        <v>40</v>
      </c>
      <c r="C24" s="30">
        <f>FC_OTH_CP_SH_E!C24+FC_OTH_CP_SC_E!C24+FC_OTH_CP_HW_E!C24+FC_OTH_CP_CA_E!C24+FC_OTH_CP_VE_E!C24+FC_OTH_CP_SL_E!C24+FC_OTH_CP_BL_E!C24+FC_OTH_CP_CR_E!C24+FC_OTH_CP_BT_E!C24+FC_OTH_CP_IT_E!C24</f>
        <v>5.1091143594153055</v>
      </c>
      <c r="D24" s="30">
        <f>FC_OTH_CP_SH_E!D24+FC_OTH_CP_SC_E!D24+FC_OTH_CP_HW_E!D24+FC_OTH_CP_CA_E!D24+FC_OTH_CP_VE_E!D24+FC_OTH_CP_SL_E!D24+FC_OTH_CP_BL_E!D24+FC_OTH_CP_CR_E!D24+FC_OTH_CP_BT_E!D24+FC_OTH_CP_IT_E!D24</f>
        <v>4.8</v>
      </c>
      <c r="E24" s="30">
        <f>FC_OTH_CP_SH_E!E24+FC_OTH_CP_SC_E!E24+FC_OTH_CP_HW_E!E24+FC_OTH_CP_CA_E!E24+FC_OTH_CP_VE_E!E24+FC_OTH_CP_SL_E!E24+FC_OTH_CP_BL_E!E24+FC_OTH_CP_CR_E!E24+FC_OTH_CP_BT_E!E24+FC_OTH_CP_IT_E!E24</f>
        <v>3.4831470335339638</v>
      </c>
      <c r="F24" s="30">
        <f>FC_OTH_CP_SH_E!F24+FC_OTH_CP_SC_E!F24+FC_OTH_CP_HW_E!F24+FC_OTH_CP_CA_E!F24+FC_OTH_CP_VE_E!F24+FC_OTH_CP_SL_E!F24+FC_OTH_CP_BL_E!F24+FC_OTH_CP_CR_E!F24+FC_OTH_CP_BT_E!F24+FC_OTH_CP_IT_E!F24</f>
        <v>1.6503009458297506</v>
      </c>
      <c r="G24" s="30">
        <f>FC_OTH_CP_SH_E!G24+FC_OTH_CP_SC_E!G24+FC_OTH_CP_HW_E!G24+FC_OTH_CP_CA_E!G24+FC_OTH_CP_VE_E!G24+FC_OTH_CP_SL_E!G24+FC_OTH_CP_BL_E!G24+FC_OTH_CP_CR_E!G24+FC_OTH_CP_BT_E!G24+FC_OTH_CP_IT_E!G24</f>
        <v>1.7780739466895958</v>
      </c>
      <c r="H24" s="30">
        <f>FC_OTH_CP_SH_E!H24+FC_OTH_CP_SC_E!H24+FC_OTH_CP_HW_E!H24+FC_OTH_CP_CA_E!H24+FC_OTH_CP_VE_E!H24+FC_OTH_CP_SL_E!H24+FC_OTH_CP_BL_E!H24+FC_OTH_CP_CR_E!H24+FC_OTH_CP_BT_E!H24+FC_OTH_CP_IT_E!H24</f>
        <v>1.4742046431642302</v>
      </c>
      <c r="I24" s="30">
        <f>FC_OTH_CP_SH_E!I24+FC_OTH_CP_SC_E!I24+FC_OTH_CP_HW_E!I24+FC_OTH_CP_CA_E!I24+FC_OTH_CP_VE_E!I24+FC_OTH_CP_SL_E!I24+FC_OTH_CP_BL_E!I24+FC_OTH_CP_CR_E!I24+FC_OTH_CP_BT_E!I24+FC_OTH_CP_IT_E!I24</f>
        <v>1.7245055889939809</v>
      </c>
      <c r="J24" s="30">
        <f>FC_OTH_CP_SH_E!J24+FC_OTH_CP_SC_E!J24+FC_OTH_CP_HW_E!J24+FC_OTH_CP_CA_E!J24+FC_OTH_CP_VE_E!J24+FC_OTH_CP_SL_E!J24+FC_OTH_CP_BL_E!J24+FC_OTH_CP_CR_E!J24+FC_OTH_CP_BT_E!J24+FC_OTH_CP_IT_E!J24</f>
        <v>3.2411006018916586</v>
      </c>
      <c r="K24" s="30">
        <f>FC_OTH_CP_SH_E!K24+FC_OTH_CP_SC_E!K24+FC_OTH_CP_HW_E!K24+FC_OTH_CP_CA_E!K24+FC_OTH_CP_VE_E!K24+FC_OTH_CP_SL_E!K24+FC_OTH_CP_BL_E!K24+FC_OTH_CP_CR_E!K24+FC_OTH_CP_BT_E!K24+FC_OTH_CP_IT_E!K24</f>
        <v>4.5762682717110916</v>
      </c>
      <c r="L24" s="30">
        <f>FC_OTH_CP_SH_E!L24+FC_OTH_CP_SC_E!L24+FC_OTH_CP_HW_E!L24+FC_OTH_CP_CA_E!L24+FC_OTH_CP_VE_E!L24+FC_OTH_CP_SL_E!L24+FC_OTH_CP_BL_E!L24+FC_OTH_CP_CR_E!L24+FC_OTH_CP_BT_E!L24+FC_OTH_CP_IT_E!L24</f>
        <v>5.2116079105760988</v>
      </c>
      <c r="M24" s="30">
        <f>FC_OTH_CP_SH_E!M24+FC_OTH_CP_SC_E!M24+FC_OTH_CP_HW_E!M24+FC_OTH_CP_CA_E!M24+FC_OTH_CP_VE_E!M24+FC_OTH_CP_SL_E!M24+FC_OTH_CP_BL_E!M24+FC_OTH_CP_CR_E!M24+FC_OTH_CP_BT_E!M24+FC_OTH_CP_IT_E!M24</f>
        <v>5.1471195184866758</v>
      </c>
      <c r="N24" s="30">
        <f>FC_OTH_CP_SH_E!N24+FC_OTH_CP_SC_E!N24+FC_OTH_CP_HW_E!N24+FC_OTH_CP_CA_E!N24+FC_OTH_CP_VE_E!N24+FC_OTH_CP_SL_E!N24+FC_OTH_CP_BL_E!N24+FC_OTH_CP_CR_E!N24+FC_OTH_CP_BT_E!N24+FC_OTH_CP_IT_E!N24</f>
        <v>6.1000859845227842</v>
      </c>
      <c r="O24" s="30">
        <f>FC_OTH_CP_SH_E!O24+FC_OTH_CP_SC_E!O24+FC_OTH_CP_HW_E!O24+FC_OTH_CP_CA_E!O24+FC_OTH_CP_VE_E!O24+FC_OTH_CP_SL_E!O24+FC_OTH_CP_BL_E!O24+FC_OTH_CP_CR_E!O24+FC_OTH_CP_BT_E!O24+FC_OTH_CP_IT_E!O24</f>
        <v>7.7147033533963931</v>
      </c>
      <c r="P24" s="30">
        <f>FC_OTH_CP_SH_E!P24+FC_OTH_CP_SC_E!P24+FC_OTH_CP_HW_E!P24+FC_OTH_CP_CA_E!P24+FC_OTH_CP_VE_E!P24+FC_OTH_CP_SL_E!P24+FC_OTH_CP_BL_E!P24+FC_OTH_CP_CR_E!P24+FC_OTH_CP_BT_E!P24+FC_OTH_CP_IT_E!P24</f>
        <v>8.3500429922613915</v>
      </c>
      <c r="Q24" s="30">
        <f>FC_OTH_CP_SH_E!Q24+FC_OTH_CP_SC_E!Q24+FC_OTH_CP_HW_E!Q24+FC_OTH_CP_CA_E!Q24+FC_OTH_CP_VE_E!Q24+FC_OTH_CP_SL_E!Q24+FC_OTH_CP_BL_E!Q24+FC_OTH_CP_CR_E!Q24+FC_OTH_CP_BT_E!Q24+FC_OTH_CP_IT_E!Q24</f>
        <v>8.0323301805674916</v>
      </c>
      <c r="R24" s="30">
        <f>FC_OTH_CP_SH_E!R24+FC_OTH_CP_SC_E!R24+FC_OTH_CP_HW_E!R24+FC_OTH_CP_CA_E!R24+FC_OTH_CP_VE_E!R24+FC_OTH_CP_SL_E!R24+FC_OTH_CP_BL_E!R24+FC_OTH_CP_CR_E!R24+FC_OTH_CP_BT_E!R24+FC_OTH_CP_IT_E!R24</f>
        <v>4.8557179707652685</v>
      </c>
      <c r="S24" s="30">
        <f>FC_OTH_CP_SH_E!S24+FC_OTH_CP_SC_E!S24+FC_OTH_CP_HW_E!S24+FC_OTH_CP_CA_E!S24+FC_OTH_CP_VE_E!S24+FC_OTH_CP_SL_E!S24+FC_OTH_CP_BL_E!S24+FC_OTH_CP_CR_E!S24+FC_OTH_CP_BT_E!S24+FC_OTH_CP_IT_E!S24</f>
        <v>5.4910576096302641</v>
      </c>
      <c r="T24" s="30">
        <f>FC_OTH_CP_SH_E!T24+FC_OTH_CP_SC_E!T24+FC_OTH_CP_HW_E!T24+FC_OTH_CP_CA_E!T24+FC_OTH_CP_VE_E!T24+FC_OTH_CP_SL_E!T24+FC_OTH_CP_BL_E!T24+FC_OTH_CP_CR_E!T24+FC_OTH_CP_BT_E!T24+FC_OTH_CP_IT_E!T24</f>
        <v>5.4306104901117829</v>
      </c>
      <c r="U24" s="30">
        <f>FC_OTH_CP_SH_E!U24+FC_OTH_CP_SC_E!U24+FC_OTH_CP_HW_E!U24+FC_OTH_CP_CA_E!U24+FC_OTH_CP_VE_E!U24+FC_OTH_CP_SL_E!U24+FC_OTH_CP_BL_E!U24+FC_OTH_CP_CR_E!U24+FC_OTH_CP_BT_E!U24+FC_OTH_CP_IT_E!U24</f>
        <v>6.5729148753224438</v>
      </c>
      <c r="V24" s="30">
        <f>FC_OTH_CP_SH_E!V24+FC_OTH_CP_SC_E!V24+FC_OTH_CP_HW_E!V24+FC_OTH_CP_CA_E!V24+FC_OTH_CP_VE_E!V24+FC_OTH_CP_SL_E!V24+FC_OTH_CP_BL_E!V24+FC_OTH_CP_CR_E!V24+FC_OTH_CP_BT_E!V24+FC_OTH_CP_IT_E!V24</f>
        <v>5.1156491831470303</v>
      </c>
      <c r="W24" s="30">
        <f>FC_OTH_CP_SH_E!W24+FC_OTH_CP_SC_E!W24+FC_OTH_CP_HW_E!W24+FC_OTH_CP_CA_E!W24+FC_OTH_CP_VE_E!W24+FC_OTH_CP_SL_E!W24+FC_OTH_CP_BL_E!W24+FC_OTH_CP_CR_E!W24+FC_OTH_CP_BT_E!W24+FC_OTH_CP_IT_E!W24</f>
        <v>3.5901117798796287</v>
      </c>
      <c r="X24" s="30">
        <f>FC_OTH_CP_SH_E!X24+FC_OTH_CP_SC_E!X24+FC_OTH_CP_HW_E!X24+FC_OTH_CP_CA_E!X24+FC_OTH_CP_VE_E!X24+FC_OTH_CP_SL_E!X24+FC_OTH_CP_BL_E!X24+FC_OTH_CP_CR_E!X24+FC_OTH_CP_BT_E!X24+FC_OTH_CP_IT_E!X24</f>
        <v>4.5037833190025802</v>
      </c>
    </row>
    <row r="25" spans="1:24" ht="11.25" customHeight="1" x14ac:dyDescent="0.2">
      <c r="A25" s="24" t="s">
        <v>41</v>
      </c>
      <c r="B25" s="25" t="s">
        <v>42</v>
      </c>
      <c r="C25" s="31">
        <f>FC_OTH_CP_SH_E!C25+FC_OTH_CP_SC_E!C25+FC_OTH_CP_HW_E!C25+FC_OTH_CP_CA_E!C25+FC_OTH_CP_VE_E!C25+FC_OTH_CP_SL_E!C25+FC_OTH_CP_BL_E!C25+FC_OTH_CP_CR_E!C25+FC_OTH_CP_BT_E!C25+FC_OTH_CP_IT_E!C25</f>
        <v>0</v>
      </c>
      <c r="D25" s="31">
        <f>FC_OTH_CP_SH_E!D25+FC_OTH_CP_SC_E!D25+FC_OTH_CP_HW_E!D25+FC_OTH_CP_CA_E!D25+FC_OTH_CP_VE_E!D25+FC_OTH_CP_SL_E!D25+FC_OTH_CP_BL_E!D25+FC_OTH_CP_CR_E!D25+FC_OTH_CP_BT_E!D25+FC_OTH_CP_IT_E!D25</f>
        <v>0</v>
      </c>
      <c r="E25" s="31">
        <f>FC_OTH_CP_SH_E!E25+FC_OTH_CP_SC_E!E25+FC_OTH_CP_HW_E!E25+FC_OTH_CP_CA_E!E25+FC_OTH_CP_VE_E!E25+FC_OTH_CP_SL_E!E25+FC_OTH_CP_BL_E!E25+FC_OTH_CP_CR_E!E25+FC_OTH_CP_BT_E!E25+FC_OTH_CP_IT_E!E25</f>
        <v>0</v>
      </c>
      <c r="F25" s="31">
        <f>FC_OTH_CP_SH_E!F25+FC_OTH_CP_SC_E!F25+FC_OTH_CP_HW_E!F25+FC_OTH_CP_CA_E!F25+FC_OTH_CP_VE_E!F25+FC_OTH_CP_SL_E!F25+FC_OTH_CP_BL_E!F25+FC_OTH_CP_CR_E!F25+FC_OTH_CP_BT_E!F25+FC_OTH_CP_IT_E!F25</f>
        <v>0</v>
      </c>
      <c r="G25" s="31">
        <f>FC_OTH_CP_SH_E!G25+FC_OTH_CP_SC_E!G25+FC_OTH_CP_HW_E!G25+FC_OTH_CP_CA_E!G25+FC_OTH_CP_VE_E!G25+FC_OTH_CP_SL_E!G25+FC_OTH_CP_BL_E!G25+FC_OTH_CP_CR_E!G25+FC_OTH_CP_BT_E!G25+FC_OTH_CP_IT_E!G25</f>
        <v>0</v>
      </c>
      <c r="H25" s="31">
        <f>FC_OTH_CP_SH_E!H25+FC_OTH_CP_SC_E!H25+FC_OTH_CP_HW_E!H25+FC_OTH_CP_CA_E!H25+FC_OTH_CP_VE_E!H25+FC_OTH_CP_SL_E!H25+FC_OTH_CP_BL_E!H25+FC_OTH_CP_CR_E!H25+FC_OTH_CP_BT_E!H25+FC_OTH_CP_IT_E!H25</f>
        <v>0</v>
      </c>
      <c r="I25" s="31">
        <f>FC_OTH_CP_SH_E!I25+FC_OTH_CP_SC_E!I25+FC_OTH_CP_HW_E!I25+FC_OTH_CP_CA_E!I25+FC_OTH_CP_VE_E!I25+FC_OTH_CP_SL_E!I25+FC_OTH_CP_BL_E!I25+FC_OTH_CP_CR_E!I25+FC_OTH_CP_BT_E!I25+FC_OTH_CP_IT_E!I25</f>
        <v>0</v>
      </c>
      <c r="J25" s="31">
        <f>FC_OTH_CP_SH_E!J25+FC_OTH_CP_SC_E!J25+FC_OTH_CP_HW_E!J25+FC_OTH_CP_CA_E!J25+FC_OTH_CP_VE_E!J25+FC_OTH_CP_SL_E!J25+FC_OTH_CP_BL_E!J25+FC_OTH_CP_CR_E!J25+FC_OTH_CP_BT_E!J25+FC_OTH_CP_IT_E!J25</f>
        <v>0</v>
      </c>
      <c r="K25" s="31">
        <f>FC_OTH_CP_SH_E!K25+FC_OTH_CP_SC_E!K25+FC_OTH_CP_HW_E!K25+FC_OTH_CP_CA_E!K25+FC_OTH_CP_VE_E!K25+FC_OTH_CP_SL_E!K25+FC_OTH_CP_BL_E!K25+FC_OTH_CP_CR_E!K25+FC_OTH_CP_BT_E!K25+FC_OTH_CP_IT_E!K25</f>
        <v>0</v>
      </c>
      <c r="L25" s="31">
        <f>FC_OTH_CP_SH_E!L25+FC_OTH_CP_SC_E!L25+FC_OTH_CP_HW_E!L25+FC_OTH_CP_CA_E!L25+FC_OTH_CP_VE_E!L25+FC_OTH_CP_SL_E!L25+FC_OTH_CP_BL_E!L25+FC_OTH_CP_CR_E!L25+FC_OTH_CP_BT_E!L25+FC_OTH_CP_IT_E!L25</f>
        <v>0</v>
      </c>
      <c r="M25" s="31">
        <f>FC_OTH_CP_SH_E!M25+FC_OTH_CP_SC_E!M25+FC_OTH_CP_HW_E!M25+FC_OTH_CP_CA_E!M25+FC_OTH_CP_VE_E!M25+FC_OTH_CP_SL_E!M25+FC_OTH_CP_BL_E!M25+FC_OTH_CP_CR_E!M25+FC_OTH_CP_BT_E!M25+FC_OTH_CP_IT_E!M25</f>
        <v>0</v>
      </c>
      <c r="N25" s="31">
        <f>FC_OTH_CP_SH_E!N25+FC_OTH_CP_SC_E!N25+FC_OTH_CP_HW_E!N25+FC_OTH_CP_CA_E!N25+FC_OTH_CP_VE_E!N25+FC_OTH_CP_SL_E!N25+FC_OTH_CP_BL_E!N25+FC_OTH_CP_CR_E!N25+FC_OTH_CP_BT_E!N25+FC_OTH_CP_IT_E!N25</f>
        <v>0</v>
      </c>
      <c r="O25" s="31">
        <f>FC_OTH_CP_SH_E!O25+FC_OTH_CP_SC_E!O25+FC_OTH_CP_HW_E!O25+FC_OTH_CP_CA_E!O25+FC_OTH_CP_VE_E!O25+FC_OTH_CP_SL_E!O25+FC_OTH_CP_BL_E!O25+FC_OTH_CP_CR_E!O25+FC_OTH_CP_BT_E!O25+FC_OTH_CP_IT_E!O25</f>
        <v>0</v>
      </c>
      <c r="P25" s="31">
        <f>FC_OTH_CP_SH_E!P25+FC_OTH_CP_SC_E!P25+FC_OTH_CP_HW_E!P25+FC_OTH_CP_CA_E!P25+FC_OTH_CP_VE_E!P25+FC_OTH_CP_SL_E!P25+FC_OTH_CP_BL_E!P25+FC_OTH_CP_CR_E!P25+FC_OTH_CP_BT_E!P25+FC_OTH_CP_IT_E!P25</f>
        <v>0</v>
      </c>
      <c r="Q25" s="31">
        <f>FC_OTH_CP_SH_E!Q25+FC_OTH_CP_SC_E!Q25+FC_OTH_CP_HW_E!Q25+FC_OTH_CP_CA_E!Q25+FC_OTH_CP_VE_E!Q25+FC_OTH_CP_SL_E!Q25+FC_OTH_CP_BL_E!Q25+FC_OTH_CP_CR_E!Q25+FC_OTH_CP_BT_E!Q25+FC_OTH_CP_IT_E!Q25</f>
        <v>0</v>
      </c>
      <c r="R25" s="31">
        <f>FC_OTH_CP_SH_E!R25+FC_OTH_CP_SC_E!R25+FC_OTH_CP_HW_E!R25+FC_OTH_CP_CA_E!R25+FC_OTH_CP_VE_E!R25+FC_OTH_CP_SL_E!R25+FC_OTH_CP_BL_E!R25+FC_OTH_CP_CR_E!R25+FC_OTH_CP_BT_E!R25+FC_OTH_CP_IT_E!R25</f>
        <v>0</v>
      </c>
      <c r="S25" s="31">
        <f>FC_OTH_CP_SH_E!S25+FC_OTH_CP_SC_E!S25+FC_OTH_CP_HW_E!S25+FC_OTH_CP_CA_E!S25+FC_OTH_CP_VE_E!S25+FC_OTH_CP_SL_E!S25+FC_OTH_CP_BL_E!S25+FC_OTH_CP_CR_E!S25+FC_OTH_CP_BT_E!S25+FC_OTH_CP_IT_E!S25</f>
        <v>0</v>
      </c>
      <c r="T25" s="31">
        <f>FC_OTH_CP_SH_E!T25+FC_OTH_CP_SC_E!T25+FC_OTH_CP_HW_E!T25+FC_OTH_CP_CA_E!T25+FC_OTH_CP_VE_E!T25+FC_OTH_CP_SL_E!T25+FC_OTH_CP_BL_E!T25+FC_OTH_CP_CR_E!T25+FC_OTH_CP_BT_E!T25+FC_OTH_CP_IT_E!T25</f>
        <v>0</v>
      </c>
      <c r="U25" s="31">
        <f>FC_OTH_CP_SH_E!U25+FC_OTH_CP_SC_E!U25+FC_OTH_CP_HW_E!U25+FC_OTH_CP_CA_E!U25+FC_OTH_CP_VE_E!U25+FC_OTH_CP_SL_E!U25+FC_OTH_CP_BL_E!U25+FC_OTH_CP_CR_E!U25+FC_OTH_CP_BT_E!U25+FC_OTH_CP_IT_E!U25</f>
        <v>0</v>
      </c>
      <c r="V25" s="31">
        <f>FC_OTH_CP_SH_E!V25+FC_OTH_CP_SC_E!V25+FC_OTH_CP_HW_E!V25+FC_OTH_CP_CA_E!V25+FC_OTH_CP_VE_E!V25+FC_OTH_CP_SL_E!V25+FC_OTH_CP_BL_E!V25+FC_OTH_CP_CR_E!V25+FC_OTH_CP_BT_E!V25+FC_OTH_CP_IT_E!V25</f>
        <v>0</v>
      </c>
      <c r="W25" s="31">
        <f>FC_OTH_CP_SH_E!W25+FC_OTH_CP_SC_E!W25+FC_OTH_CP_HW_E!W25+FC_OTH_CP_CA_E!W25+FC_OTH_CP_VE_E!W25+FC_OTH_CP_SL_E!W25+FC_OTH_CP_BL_E!W25+FC_OTH_CP_CR_E!W25+FC_OTH_CP_BT_E!W25+FC_OTH_CP_IT_E!W25</f>
        <v>0</v>
      </c>
      <c r="X25" s="31">
        <f>FC_OTH_CP_SH_E!X25+FC_OTH_CP_SC_E!X25+FC_OTH_CP_HW_E!X25+FC_OTH_CP_CA_E!X25+FC_OTH_CP_VE_E!X25+FC_OTH_CP_SL_E!X25+FC_OTH_CP_BL_E!X25+FC_OTH_CP_CR_E!X25+FC_OTH_CP_BT_E!X25+FC_OTH_CP_IT_E!X25</f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:W26" si="18">SUM(C27,C33)</f>
        <v>22215.07694821039</v>
      </c>
      <c r="D26" s="31">
        <f t="shared" si="18"/>
        <v>24450.502107760309</v>
      </c>
      <c r="E26" s="31">
        <f t="shared" si="18"/>
        <v>23137.780308315494</v>
      </c>
      <c r="F26" s="31">
        <f t="shared" si="18"/>
        <v>24376.774428242585</v>
      </c>
      <c r="G26" s="31">
        <f t="shared" si="18"/>
        <v>23586.093574537892</v>
      </c>
      <c r="H26" s="31">
        <f t="shared" si="18"/>
        <v>22951.210490386762</v>
      </c>
      <c r="I26" s="31">
        <f t="shared" si="18"/>
        <v>22138.884953359699</v>
      </c>
      <c r="J26" s="31">
        <f t="shared" si="18"/>
        <v>18270.748680908033</v>
      </c>
      <c r="K26" s="31">
        <f t="shared" si="18"/>
        <v>20669.808399897272</v>
      </c>
      <c r="L26" s="31">
        <f t="shared" si="18"/>
        <v>18899.880853607439</v>
      </c>
      <c r="M26" s="31">
        <f t="shared" si="18"/>
        <v>18619.433711043872</v>
      </c>
      <c r="N26" s="31">
        <f t="shared" si="18"/>
        <v>16788.619035678352</v>
      </c>
      <c r="O26" s="31">
        <f t="shared" si="18"/>
        <v>16662.148541729952</v>
      </c>
      <c r="P26" s="31">
        <f t="shared" si="18"/>
        <v>17107.574917772312</v>
      </c>
      <c r="Q26" s="31">
        <f t="shared" si="18"/>
        <v>15407.286208878786</v>
      </c>
      <c r="R26" s="31">
        <f t="shared" si="18"/>
        <v>15494.369394966703</v>
      </c>
      <c r="S26" s="31">
        <f t="shared" si="18"/>
        <v>15317.843931913883</v>
      </c>
      <c r="T26" s="31">
        <f t="shared" si="18"/>
        <v>15408.661186347208</v>
      </c>
      <c r="U26" s="31">
        <f t="shared" si="18"/>
        <v>11540.752621017909</v>
      </c>
      <c r="V26" s="31">
        <f t="shared" si="18"/>
        <v>11342.849202985077</v>
      </c>
      <c r="W26" s="31">
        <f t="shared" si="18"/>
        <v>10187.252132898408</v>
      </c>
      <c r="X26" s="31">
        <f t="shared" ref="X26" si="19">SUM(X27,X33)</f>
        <v>11804.138354443035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" si="20">SUM(C28:C32)</f>
        <v>0</v>
      </c>
      <c r="D27" s="42">
        <f t="shared" ref="D27:W27" si="21">SUM(D28:D32)</f>
        <v>0</v>
      </c>
      <c r="E27" s="42">
        <f t="shared" si="21"/>
        <v>0</v>
      </c>
      <c r="F27" s="42">
        <f t="shared" si="21"/>
        <v>0</v>
      </c>
      <c r="G27" s="42">
        <f t="shared" si="21"/>
        <v>0</v>
      </c>
      <c r="H27" s="42">
        <f t="shared" si="21"/>
        <v>0</v>
      </c>
      <c r="I27" s="42">
        <f t="shared" si="21"/>
        <v>0</v>
      </c>
      <c r="J27" s="42">
        <f t="shared" si="21"/>
        <v>0</v>
      </c>
      <c r="K27" s="42">
        <f t="shared" si="21"/>
        <v>0</v>
      </c>
      <c r="L27" s="42">
        <f t="shared" si="21"/>
        <v>0</v>
      </c>
      <c r="M27" s="42">
        <f t="shared" si="21"/>
        <v>0</v>
      </c>
      <c r="N27" s="42">
        <f t="shared" si="21"/>
        <v>0</v>
      </c>
      <c r="O27" s="42">
        <f t="shared" si="21"/>
        <v>0</v>
      </c>
      <c r="P27" s="42">
        <f t="shared" si="21"/>
        <v>0</v>
      </c>
      <c r="Q27" s="42">
        <f t="shared" si="21"/>
        <v>0</v>
      </c>
      <c r="R27" s="42">
        <f t="shared" si="21"/>
        <v>0</v>
      </c>
      <c r="S27" s="42">
        <f t="shared" si="21"/>
        <v>0</v>
      </c>
      <c r="T27" s="42">
        <f t="shared" si="21"/>
        <v>0</v>
      </c>
      <c r="U27" s="42">
        <f t="shared" si="21"/>
        <v>0</v>
      </c>
      <c r="V27" s="42">
        <f t="shared" si="21"/>
        <v>0</v>
      </c>
      <c r="W27" s="42">
        <f t="shared" si="21"/>
        <v>0</v>
      </c>
      <c r="X27" s="42">
        <f t="shared" ref="X27" si="22">SUM(X28:X32)</f>
        <v>0</v>
      </c>
    </row>
    <row r="28" spans="1:24" ht="11.25" customHeight="1" x14ac:dyDescent="0.2">
      <c r="A28" s="39" t="s">
        <v>45</v>
      </c>
      <c r="B28" s="23" t="s">
        <v>46</v>
      </c>
      <c r="C28" s="30">
        <f>FC_OTH_CP_SH_E!C28+FC_OTH_CP_SC_E!C28+FC_OTH_CP_HW_E!C28+FC_OTH_CP_CA_E!C28+FC_OTH_CP_VE_E!C28+FC_OTH_CP_SL_E!C28+FC_OTH_CP_BL_E!C28+FC_OTH_CP_CR_E!C28+FC_OTH_CP_BT_E!C28+FC_OTH_CP_IT_E!C28</f>
        <v>0</v>
      </c>
      <c r="D28" s="30">
        <f>FC_OTH_CP_SH_E!D28+FC_OTH_CP_SC_E!D28+FC_OTH_CP_HW_E!D28+FC_OTH_CP_CA_E!D28+FC_OTH_CP_VE_E!D28+FC_OTH_CP_SL_E!D28+FC_OTH_CP_BL_E!D28+FC_OTH_CP_CR_E!D28+FC_OTH_CP_BT_E!D28+FC_OTH_CP_IT_E!D28</f>
        <v>0</v>
      </c>
      <c r="E28" s="30">
        <f>FC_OTH_CP_SH_E!E28+FC_OTH_CP_SC_E!E28+FC_OTH_CP_HW_E!E28+FC_OTH_CP_CA_E!E28+FC_OTH_CP_VE_E!E28+FC_OTH_CP_SL_E!E28+FC_OTH_CP_BL_E!E28+FC_OTH_CP_CR_E!E28+FC_OTH_CP_BT_E!E28+FC_OTH_CP_IT_E!E28</f>
        <v>0</v>
      </c>
      <c r="F28" s="30">
        <f>FC_OTH_CP_SH_E!F28+FC_OTH_CP_SC_E!F28+FC_OTH_CP_HW_E!F28+FC_OTH_CP_CA_E!F28+FC_OTH_CP_VE_E!F28+FC_OTH_CP_SL_E!F28+FC_OTH_CP_BL_E!F28+FC_OTH_CP_CR_E!F28+FC_OTH_CP_BT_E!F28+FC_OTH_CP_IT_E!F28</f>
        <v>0</v>
      </c>
      <c r="G28" s="30">
        <f>FC_OTH_CP_SH_E!G28+FC_OTH_CP_SC_E!G28+FC_OTH_CP_HW_E!G28+FC_OTH_CP_CA_E!G28+FC_OTH_CP_VE_E!G28+FC_OTH_CP_SL_E!G28+FC_OTH_CP_BL_E!G28+FC_OTH_CP_CR_E!G28+FC_OTH_CP_BT_E!G28+FC_OTH_CP_IT_E!G28</f>
        <v>0</v>
      </c>
      <c r="H28" s="30">
        <f>FC_OTH_CP_SH_E!H28+FC_OTH_CP_SC_E!H28+FC_OTH_CP_HW_E!H28+FC_OTH_CP_CA_E!H28+FC_OTH_CP_VE_E!H28+FC_OTH_CP_SL_E!H28+FC_OTH_CP_BL_E!H28+FC_OTH_CP_CR_E!H28+FC_OTH_CP_BT_E!H28+FC_OTH_CP_IT_E!H28</f>
        <v>0</v>
      </c>
      <c r="I28" s="30">
        <f>FC_OTH_CP_SH_E!I28+FC_OTH_CP_SC_E!I28+FC_OTH_CP_HW_E!I28+FC_OTH_CP_CA_E!I28+FC_OTH_CP_VE_E!I28+FC_OTH_CP_SL_E!I28+FC_OTH_CP_BL_E!I28+FC_OTH_CP_CR_E!I28+FC_OTH_CP_BT_E!I28+FC_OTH_CP_IT_E!I28</f>
        <v>0</v>
      </c>
      <c r="J28" s="30">
        <f>FC_OTH_CP_SH_E!J28+FC_OTH_CP_SC_E!J28+FC_OTH_CP_HW_E!J28+FC_OTH_CP_CA_E!J28+FC_OTH_CP_VE_E!J28+FC_OTH_CP_SL_E!J28+FC_OTH_CP_BL_E!J28+FC_OTH_CP_CR_E!J28+FC_OTH_CP_BT_E!J28+FC_OTH_CP_IT_E!J28</f>
        <v>0</v>
      </c>
      <c r="K28" s="30">
        <f>FC_OTH_CP_SH_E!K28+FC_OTH_CP_SC_E!K28+FC_OTH_CP_HW_E!K28+FC_OTH_CP_CA_E!K28+FC_OTH_CP_VE_E!K28+FC_OTH_CP_SL_E!K28+FC_OTH_CP_BL_E!K28+FC_OTH_CP_CR_E!K28+FC_OTH_CP_BT_E!K28+FC_OTH_CP_IT_E!K28</f>
        <v>0</v>
      </c>
      <c r="L28" s="30">
        <f>FC_OTH_CP_SH_E!L28+FC_OTH_CP_SC_E!L28+FC_OTH_CP_HW_E!L28+FC_OTH_CP_CA_E!L28+FC_OTH_CP_VE_E!L28+FC_OTH_CP_SL_E!L28+FC_OTH_CP_BL_E!L28+FC_OTH_CP_CR_E!L28+FC_OTH_CP_BT_E!L28+FC_OTH_CP_IT_E!L28</f>
        <v>0</v>
      </c>
      <c r="M28" s="30">
        <f>FC_OTH_CP_SH_E!M28+FC_OTH_CP_SC_E!M28+FC_OTH_CP_HW_E!M28+FC_OTH_CP_CA_E!M28+FC_OTH_CP_VE_E!M28+FC_OTH_CP_SL_E!M28+FC_OTH_CP_BL_E!M28+FC_OTH_CP_CR_E!M28+FC_OTH_CP_BT_E!M28+FC_OTH_CP_IT_E!M28</f>
        <v>0</v>
      </c>
      <c r="N28" s="30">
        <f>FC_OTH_CP_SH_E!N28+FC_OTH_CP_SC_E!N28+FC_OTH_CP_HW_E!N28+FC_OTH_CP_CA_E!N28+FC_OTH_CP_VE_E!N28+FC_OTH_CP_SL_E!N28+FC_OTH_CP_BL_E!N28+FC_OTH_CP_CR_E!N28+FC_OTH_CP_BT_E!N28+FC_OTH_CP_IT_E!N28</f>
        <v>0</v>
      </c>
      <c r="O28" s="30">
        <f>FC_OTH_CP_SH_E!O28+FC_OTH_CP_SC_E!O28+FC_OTH_CP_HW_E!O28+FC_OTH_CP_CA_E!O28+FC_OTH_CP_VE_E!O28+FC_OTH_CP_SL_E!O28+FC_OTH_CP_BL_E!O28+FC_OTH_CP_CR_E!O28+FC_OTH_CP_BT_E!O28+FC_OTH_CP_IT_E!O28</f>
        <v>0</v>
      </c>
      <c r="P28" s="30">
        <f>FC_OTH_CP_SH_E!P28+FC_OTH_CP_SC_E!P28+FC_OTH_CP_HW_E!P28+FC_OTH_CP_CA_E!P28+FC_OTH_CP_VE_E!P28+FC_OTH_CP_SL_E!P28+FC_OTH_CP_BL_E!P28+FC_OTH_CP_CR_E!P28+FC_OTH_CP_BT_E!P28+FC_OTH_CP_IT_E!P28</f>
        <v>0</v>
      </c>
      <c r="Q28" s="30">
        <f>FC_OTH_CP_SH_E!Q28+FC_OTH_CP_SC_E!Q28+FC_OTH_CP_HW_E!Q28+FC_OTH_CP_CA_E!Q28+FC_OTH_CP_VE_E!Q28+FC_OTH_CP_SL_E!Q28+FC_OTH_CP_BL_E!Q28+FC_OTH_CP_CR_E!Q28+FC_OTH_CP_BT_E!Q28+FC_OTH_CP_IT_E!Q28</f>
        <v>0</v>
      </c>
      <c r="R28" s="30">
        <f>FC_OTH_CP_SH_E!R28+FC_OTH_CP_SC_E!R28+FC_OTH_CP_HW_E!R28+FC_OTH_CP_CA_E!R28+FC_OTH_CP_VE_E!R28+FC_OTH_CP_SL_E!R28+FC_OTH_CP_BL_E!R28+FC_OTH_CP_CR_E!R28+FC_OTH_CP_BT_E!R28+FC_OTH_CP_IT_E!R28</f>
        <v>0</v>
      </c>
      <c r="S28" s="30">
        <f>FC_OTH_CP_SH_E!S28+FC_OTH_CP_SC_E!S28+FC_OTH_CP_HW_E!S28+FC_OTH_CP_CA_E!S28+FC_OTH_CP_VE_E!S28+FC_OTH_CP_SL_E!S28+FC_OTH_CP_BL_E!S28+FC_OTH_CP_CR_E!S28+FC_OTH_CP_BT_E!S28+FC_OTH_CP_IT_E!S28</f>
        <v>0</v>
      </c>
      <c r="T28" s="30">
        <f>FC_OTH_CP_SH_E!T28+FC_OTH_CP_SC_E!T28+FC_OTH_CP_HW_E!T28+FC_OTH_CP_CA_E!T28+FC_OTH_CP_VE_E!T28+FC_OTH_CP_SL_E!T28+FC_OTH_CP_BL_E!T28+FC_OTH_CP_CR_E!T28+FC_OTH_CP_BT_E!T28+FC_OTH_CP_IT_E!T28</f>
        <v>0</v>
      </c>
      <c r="U28" s="30">
        <f>FC_OTH_CP_SH_E!U28+FC_OTH_CP_SC_E!U28+FC_OTH_CP_HW_E!U28+FC_OTH_CP_CA_E!U28+FC_OTH_CP_VE_E!U28+FC_OTH_CP_SL_E!U28+FC_OTH_CP_BL_E!U28+FC_OTH_CP_CR_E!U28+FC_OTH_CP_BT_E!U28+FC_OTH_CP_IT_E!U28</f>
        <v>0</v>
      </c>
      <c r="V28" s="30">
        <f>FC_OTH_CP_SH_E!V28+FC_OTH_CP_SC_E!V28+FC_OTH_CP_HW_E!V28+FC_OTH_CP_CA_E!V28+FC_OTH_CP_VE_E!V28+FC_OTH_CP_SL_E!V28+FC_OTH_CP_BL_E!V28+FC_OTH_CP_CR_E!V28+FC_OTH_CP_BT_E!V28+FC_OTH_CP_IT_E!V28</f>
        <v>0</v>
      </c>
      <c r="W28" s="30">
        <f>FC_OTH_CP_SH_E!W28+FC_OTH_CP_SC_E!W28+FC_OTH_CP_HW_E!W28+FC_OTH_CP_CA_E!W28+FC_OTH_CP_VE_E!W28+FC_OTH_CP_SL_E!W28+FC_OTH_CP_BL_E!W28+FC_OTH_CP_CR_E!W28+FC_OTH_CP_BT_E!W28+FC_OTH_CP_IT_E!W28</f>
        <v>0</v>
      </c>
      <c r="X28" s="30">
        <f>FC_OTH_CP_SH_E!X28+FC_OTH_CP_SC_E!X28+FC_OTH_CP_HW_E!X28+FC_OTH_CP_CA_E!X28+FC_OTH_CP_VE_E!X28+FC_OTH_CP_SL_E!X28+FC_OTH_CP_BL_E!X28+FC_OTH_CP_CR_E!X28+FC_OTH_CP_BT_E!X28+FC_OTH_CP_IT_E!X28</f>
        <v>0</v>
      </c>
    </row>
    <row r="29" spans="1:24" ht="11.25" customHeight="1" x14ac:dyDescent="0.2">
      <c r="A29" s="39" t="s">
        <v>47</v>
      </c>
      <c r="B29" s="23" t="s">
        <v>48</v>
      </c>
      <c r="C29" s="30">
        <f>FC_OTH_CP_SH_E!C29+FC_OTH_CP_SC_E!C29+FC_OTH_CP_HW_E!C29+FC_OTH_CP_CA_E!C29+FC_OTH_CP_VE_E!C29+FC_OTH_CP_SL_E!C29+FC_OTH_CP_BL_E!C29+FC_OTH_CP_CR_E!C29+FC_OTH_CP_BT_E!C29+FC_OTH_CP_IT_E!C29</f>
        <v>0</v>
      </c>
      <c r="D29" s="30">
        <f>FC_OTH_CP_SH_E!D29+FC_OTH_CP_SC_E!D29+FC_OTH_CP_HW_E!D29+FC_OTH_CP_CA_E!D29+FC_OTH_CP_VE_E!D29+FC_OTH_CP_SL_E!D29+FC_OTH_CP_BL_E!D29+FC_OTH_CP_CR_E!D29+FC_OTH_CP_BT_E!D29+FC_OTH_CP_IT_E!D29</f>
        <v>0</v>
      </c>
      <c r="E29" s="30">
        <f>FC_OTH_CP_SH_E!E29+FC_OTH_CP_SC_E!E29+FC_OTH_CP_HW_E!E29+FC_OTH_CP_CA_E!E29+FC_OTH_CP_VE_E!E29+FC_OTH_CP_SL_E!E29+FC_OTH_CP_BL_E!E29+FC_OTH_CP_CR_E!E29+FC_OTH_CP_BT_E!E29+FC_OTH_CP_IT_E!E29</f>
        <v>0</v>
      </c>
      <c r="F29" s="30">
        <f>FC_OTH_CP_SH_E!F29+FC_OTH_CP_SC_E!F29+FC_OTH_CP_HW_E!F29+FC_OTH_CP_CA_E!F29+FC_OTH_CP_VE_E!F29+FC_OTH_CP_SL_E!F29+FC_OTH_CP_BL_E!F29+FC_OTH_CP_CR_E!F29+FC_OTH_CP_BT_E!F29+FC_OTH_CP_IT_E!F29</f>
        <v>0</v>
      </c>
      <c r="G29" s="30">
        <f>FC_OTH_CP_SH_E!G29+FC_OTH_CP_SC_E!G29+FC_OTH_CP_HW_E!G29+FC_OTH_CP_CA_E!G29+FC_OTH_CP_VE_E!G29+FC_OTH_CP_SL_E!G29+FC_OTH_CP_BL_E!G29+FC_OTH_CP_CR_E!G29+FC_OTH_CP_BT_E!G29+FC_OTH_CP_IT_E!G29</f>
        <v>0</v>
      </c>
      <c r="H29" s="30">
        <f>FC_OTH_CP_SH_E!H29+FC_OTH_CP_SC_E!H29+FC_OTH_CP_HW_E!H29+FC_OTH_CP_CA_E!H29+FC_OTH_CP_VE_E!H29+FC_OTH_CP_SL_E!H29+FC_OTH_CP_BL_E!H29+FC_OTH_CP_CR_E!H29+FC_OTH_CP_BT_E!H29+FC_OTH_CP_IT_E!H29</f>
        <v>0</v>
      </c>
      <c r="I29" s="30">
        <f>FC_OTH_CP_SH_E!I29+FC_OTH_CP_SC_E!I29+FC_OTH_CP_HW_E!I29+FC_OTH_CP_CA_E!I29+FC_OTH_CP_VE_E!I29+FC_OTH_CP_SL_E!I29+FC_OTH_CP_BL_E!I29+FC_OTH_CP_CR_E!I29+FC_OTH_CP_BT_E!I29+FC_OTH_CP_IT_E!I29</f>
        <v>0</v>
      </c>
      <c r="J29" s="30">
        <f>FC_OTH_CP_SH_E!J29+FC_OTH_CP_SC_E!J29+FC_OTH_CP_HW_E!J29+FC_OTH_CP_CA_E!J29+FC_OTH_CP_VE_E!J29+FC_OTH_CP_SL_E!J29+FC_OTH_CP_BL_E!J29+FC_OTH_CP_CR_E!J29+FC_OTH_CP_BT_E!J29+FC_OTH_CP_IT_E!J29</f>
        <v>0</v>
      </c>
      <c r="K29" s="30">
        <f>FC_OTH_CP_SH_E!K29+FC_OTH_CP_SC_E!K29+FC_OTH_CP_HW_E!K29+FC_OTH_CP_CA_E!K29+FC_OTH_CP_VE_E!K29+FC_OTH_CP_SL_E!K29+FC_OTH_CP_BL_E!K29+FC_OTH_CP_CR_E!K29+FC_OTH_CP_BT_E!K29+FC_OTH_CP_IT_E!K29</f>
        <v>0</v>
      </c>
      <c r="L29" s="30">
        <f>FC_OTH_CP_SH_E!L29+FC_OTH_CP_SC_E!L29+FC_OTH_CP_HW_E!L29+FC_OTH_CP_CA_E!L29+FC_OTH_CP_VE_E!L29+FC_OTH_CP_SL_E!L29+FC_OTH_CP_BL_E!L29+FC_OTH_CP_CR_E!L29+FC_OTH_CP_BT_E!L29+FC_OTH_CP_IT_E!L29</f>
        <v>0</v>
      </c>
      <c r="M29" s="30">
        <f>FC_OTH_CP_SH_E!M29+FC_OTH_CP_SC_E!M29+FC_OTH_CP_HW_E!M29+FC_OTH_CP_CA_E!M29+FC_OTH_CP_VE_E!M29+FC_OTH_CP_SL_E!M29+FC_OTH_CP_BL_E!M29+FC_OTH_CP_CR_E!M29+FC_OTH_CP_BT_E!M29+FC_OTH_CP_IT_E!M29</f>
        <v>0</v>
      </c>
      <c r="N29" s="30">
        <f>FC_OTH_CP_SH_E!N29+FC_OTH_CP_SC_E!N29+FC_OTH_CP_HW_E!N29+FC_OTH_CP_CA_E!N29+FC_OTH_CP_VE_E!N29+FC_OTH_CP_SL_E!N29+FC_OTH_CP_BL_E!N29+FC_OTH_CP_CR_E!N29+FC_OTH_CP_BT_E!N29+FC_OTH_CP_IT_E!N29</f>
        <v>0</v>
      </c>
      <c r="O29" s="30">
        <f>FC_OTH_CP_SH_E!O29+FC_OTH_CP_SC_E!O29+FC_OTH_CP_HW_E!O29+FC_OTH_CP_CA_E!O29+FC_OTH_CP_VE_E!O29+FC_OTH_CP_SL_E!O29+FC_OTH_CP_BL_E!O29+FC_OTH_CP_CR_E!O29+FC_OTH_CP_BT_E!O29+FC_OTH_CP_IT_E!O29</f>
        <v>0</v>
      </c>
      <c r="P29" s="30">
        <f>FC_OTH_CP_SH_E!P29+FC_OTH_CP_SC_E!P29+FC_OTH_CP_HW_E!P29+FC_OTH_CP_CA_E!P29+FC_OTH_CP_VE_E!P29+FC_OTH_CP_SL_E!P29+FC_OTH_CP_BL_E!P29+FC_OTH_CP_CR_E!P29+FC_OTH_CP_BT_E!P29+FC_OTH_CP_IT_E!P29</f>
        <v>0</v>
      </c>
      <c r="Q29" s="30">
        <f>FC_OTH_CP_SH_E!Q29+FC_OTH_CP_SC_E!Q29+FC_OTH_CP_HW_E!Q29+FC_OTH_CP_CA_E!Q29+FC_OTH_CP_VE_E!Q29+FC_OTH_CP_SL_E!Q29+FC_OTH_CP_BL_E!Q29+FC_OTH_CP_CR_E!Q29+FC_OTH_CP_BT_E!Q29+FC_OTH_CP_IT_E!Q29</f>
        <v>0</v>
      </c>
      <c r="R29" s="30">
        <f>FC_OTH_CP_SH_E!R29+FC_OTH_CP_SC_E!R29+FC_OTH_CP_HW_E!R29+FC_OTH_CP_CA_E!R29+FC_OTH_CP_VE_E!R29+FC_OTH_CP_SL_E!R29+FC_OTH_CP_BL_E!R29+FC_OTH_CP_CR_E!R29+FC_OTH_CP_BT_E!R29+FC_OTH_CP_IT_E!R29</f>
        <v>0</v>
      </c>
      <c r="S29" s="30">
        <f>FC_OTH_CP_SH_E!S29+FC_OTH_CP_SC_E!S29+FC_OTH_CP_HW_E!S29+FC_OTH_CP_CA_E!S29+FC_OTH_CP_VE_E!S29+FC_OTH_CP_SL_E!S29+FC_OTH_CP_BL_E!S29+FC_OTH_CP_CR_E!S29+FC_OTH_CP_BT_E!S29+FC_OTH_CP_IT_E!S29</f>
        <v>0</v>
      </c>
      <c r="T29" s="30">
        <f>FC_OTH_CP_SH_E!T29+FC_OTH_CP_SC_E!T29+FC_OTH_CP_HW_E!T29+FC_OTH_CP_CA_E!T29+FC_OTH_CP_VE_E!T29+FC_OTH_CP_SL_E!T29+FC_OTH_CP_BL_E!T29+FC_OTH_CP_CR_E!T29+FC_OTH_CP_BT_E!T29+FC_OTH_CP_IT_E!T29</f>
        <v>0</v>
      </c>
      <c r="U29" s="30">
        <f>FC_OTH_CP_SH_E!U29+FC_OTH_CP_SC_E!U29+FC_OTH_CP_HW_E!U29+FC_OTH_CP_CA_E!U29+FC_OTH_CP_VE_E!U29+FC_OTH_CP_SL_E!U29+FC_OTH_CP_BL_E!U29+FC_OTH_CP_CR_E!U29+FC_OTH_CP_BT_E!U29+FC_OTH_CP_IT_E!U29</f>
        <v>0</v>
      </c>
      <c r="V29" s="30">
        <f>FC_OTH_CP_SH_E!V29+FC_OTH_CP_SC_E!V29+FC_OTH_CP_HW_E!V29+FC_OTH_CP_CA_E!V29+FC_OTH_CP_VE_E!V29+FC_OTH_CP_SL_E!V29+FC_OTH_CP_BL_E!V29+FC_OTH_CP_CR_E!V29+FC_OTH_CP_BT_E!V29+FC_OTH_CP_IT_E!V29</f>
        <v>0</v>
      </c>
      <c r="W29" s="30">
        <f>FC_OTH_CP_SH_E!W29+FC_OTH_CP_SC_E!W29+FC_OTH_CP_HW_E!W29+FC_OTH_CP_CA_E!W29+FC_OTH_CP_VE_E!W29+FC_OTH_CP_SL_E!W29+FC_OTH_CP_BL_E!W29+FC_OTH_CP_CR_E!W29+FC_OTH_CP_BT_E!W29+FC_OTH_CP_IT_E!W29</f>
        <v>0</v>
      </c>
      <c r="X29" s="30">
        <f>FC_OTH_CP_SH_E!X29+FC_OTH_CP_SC_E!X29+FC_OTH_CP_HW_E!X29+FC_OTH_CP_CA_E!X29+FC_OTH_CP_VE_E!X29+FC_OTH_CP_SL_E!X29+FC_OTH_CP_BL_E!X29+FC_OTH_CP_CR_E!X29+FC_OTH_CP_BT_E!X29+FC_OTH_CP_IT_E!X29</f>
        <v>0</v>
      </c>
    </row>
    <row r="30" spans="1:24" ht="11.25" customHeight="1" x14ac:dyDescent="0.2">
      <c r="A30" s="39" t="s">
        <v>49</v>
      </c>
      <c r="B30" s="23" t="s">
        <v>50</v>
      </c>
      <c r="C30" s="30">
        <f>FC_OTH_CP_SH_E!C30+FC_OTH_CP_SC_E!C30+FC_OTH_CP_HW_E!C30+FC_OTH_CP_CA_E!C30+FC_OTH_CP_VE_E!C30+FC_OTH_CP_SL_E!C30+FC_OTH_CP_BL_E!C30+FC_OTH_CP_CR_E!C30+FC_OTH_CP_BT_E!C30+FC_OTH_CP_IT_E!C30</f>
        <v>0</v>
      </c>
      <c r="D30" s="30">
        <f>FC_OTH_CP_SH_E!D30+FC_OTH_CP_SC_E!D30+FC_OTH_CP_HW_E!D30+FC_OTH_CP_CA_E!D30+FC_OTH_CP_VE_E!D30+FC_OTH_CP_SL_E!D30+FC_OTH_CP_BL_E!D30+FC_OTH_CP_CR_E!D30+FC_OTH_CP_BT_E!D30+FC_OTH_CP_IT_E!D30</f>
        <v>0</v>
      </c>
      <c r="E30" s="30">
        <f>FC_OTH_CP_SH_E!E30+FC_OTH_CP_SC_E!E30+FC_OTH_CP_HW_E!E30+FC_OTH_CP_CA_E!E30+FC_OTH_CP_VE_E!E30+FC_OTH_CP_SL_E!E30+FC_OTH_CP_BL_E!E30+FC_OTH_CP_CR_E!E30+FC_OTH_CP_BT_E!E30+FC_OTH_CP_IT_E!E30</f>
        <v>0</v>
      </c>
      <c r="F30" s="30">
        <f>FC_OTH_CP_SH_E!F30+FC_OTH_CP_SC_E!F30+FC_OTH_CP_HW_E!F30+FC_OTH_CP_CA_E!F30+FC_OTH_CP_VE_E!F30+FC_OTH_CP_SL_E!F30+FC_OTH_CP_BL_E!F30+FC_OTH_CP_CR_E!F30+FC_OTH_CP_BT_E!F30+FC_OTH_CP_IT_E!F30</f>
        <v>0</v>
      </c>
      <c r="G30" s="30">
        <f>FC_OTH_CP_SH_E!G30+FC_OTH_CP_SC_E!G30+FC_OTH_CP_HW_E!G30+FC_OTH_CP_CA_E!G30+FC_OTH_CP_VE_E!G30+FC_OTH_CP_SL_E!G30+FC_OTH_CP_BL_E!G30+FC_OTH_CP_CR_E!G30+FC_OTH_CP_BT_E!G30+FC_OTH_CP_IT_E!G30</f>
        <v>0</v>
      </c>
      <c r="H30" s="30">
        <f>FC_OTH_CP_SH_E!H30+FC_OTH_CP_SC_E!H30+FC_OTH_CP_HW_E!H30+FC_OTH_CP_CA_E!H30+FC_OTH_CP_VE_E!H30+FC_OTH_CP_SL_E!H30+FC_OTH_CP_BL_E!H30+FC_OTH_CP_CR_E!H30+FC_OTH_CP_BT_E!H30+FC_OTH_CP_IT_E!H30</f>
        <v>0</v>
      </c>
      <c r="I30" s="30">
        <f>FC_OTH_CP_SH_E!I30+FC_OTH_CP_SC_E!I30+FC_OTH_CP_HW_E!I30+FC_OTH_CP_CA_E!I30+FC_OTH_CP_VE_E!I30+FC_OTH_CP_SL_E!I30+FC_OTH_CP_BL_E!I30+FC_OTH_CP_CR_E!I30+FC_OTH_CP_BT_E!I30+FC_OTH_CP_IT_E!I30</f>
        <v>0</v>
      </c>
      <c r="J30" s="30">
        <f>FC_OTH_CP_SH_E!J30+FC_OTH_CP_SC_E!J30+FC_OTH_CP_HW_E!J30+FC_OTH_CP_CA_E!J30+FC_OTH_CP_VE_E!J30+FC_OTH_CP_SL_E!J30+FC_OTH_CP_BL_E!J30+FC_OTH_CP_CR_E!J30+FC_OTH_CP_BT_E!J30+FC_OTH_CP_IT_E!J30</f>
        <v>0</v>
      </c>
      <c r="K30" s="30">
        <f>FC_OTH_CP_SH_E!K30+FC_OTH_CP_SC_E!K30+FC_OTH_CP_HW_E!K30+FC_OTH_CP_CA_E!K30+FC_OTH_CP_VE_E!K30+FC_OTH_CP_SL_E!K30+FC_OTH_CP_BL_E!K30+FC_OTH_CP_CR_E!K30+FC_OTH_CP_BT_E!K30+FC_OTH_CP_IT_E!K30</f>
        <v>0</v>
      </c>
      <c r="L30" s="30">
        <f>FC_OTH_CP_SH_E!L30+FC_OTH_CP_SC_E!L30+FC_OTH_CP_HW_E!L30+FC_OTH_CP_CA_E!L30+FC_OTH_CP_VE_E!L30+FC_OTH_CP_SL_E!L30+FC_OTH_CP_BL_E!L30+FC_OTH_CP_CR_E!L30+FC_OTH_CP_BT_E!L30+FC_OTH_CP_IT_E!L30</f>
        <v>0</v>
      </c>
      <c r="M30" s="30">
        <f>FC_OTH_CP_SH_E!M30+FC_OTH_CP_SC_E!M30+FC_OTH_CP_HW_E!M30+FC_OTH_CP_CA_E!M30+FC_OTH_CP_VE_E!M30+FC_OTH_CP_SL_E!M30+FC_OTH_CP_BL_E!M30+FC_OTH_CP_CR_E!M30+FC_OTH_CP_BT_E!M30+FC_OTH_CP_IT_E!M30</f>
        <v>0</v>
      </c>
      <c r="N30" s="30">
        <f>FC_OTH_CP_SH_E!N30+FC_OTH_CP_SC_E!N30+FC_OTH_CP_HW_E!N30+FC_OTH_CP_CA_E!N30+FC_OTH_CP_VE_E!N30+FC_OTH_CP_SL_E!N30+FC_OTH_CP_BL_E!N30+FC_OTH_CP_CR_E!N30+FC_OTH_CP_BT_E!N30+FC_OTH_CP_IT_E!N30</f>
        <v>0</v>
      </c>
      <c r="O30" s="30">
        <f>FC_OTH_CP_SH_E!O30+FC_OTH_CP_SC_E!O30+FC_OTH_CP_HW_E!O30+FC_OTH_CP_CA_E!O30+FC_OTH_CP_VE_E!O30+FC_OTH_CP_SL_E!O30+FC_OTH_CP_BL_E!O30+FC_OTH_CP_CR_E!O30+FC_OTH_CP_BT_E!O30+FC_OTH_CP_IT_E!O30</f>
        <v>0</v>
      </c>
      <c r="P30" s="30">
        <f>FC_OTH_CP_SH_E!P30+FC_OTH_CP_SC_E!P30+FC_OTH_CP_HW_E!P30+FC_OTH_CP_CA_E!P30+FC_OTH_CP_VE_E!P30+FC_OTH_CP_SL_E!P30+FC_OTH_CP_BL_E!P30+FC_OTH_CP_CR_E!P30+FC_OTH_CP_BT_E!P30+FC_OTH_CP_IT_E!P30</f>
        <v>0</v>
      </c>
      <c r="Q30" s="30">
        <f>FC_OTH_CP_SH_E!Q30+FC_OTH_CP_SC_E!Q30+FC_OTH_CP_HW_E!Q30+FC_OTH_CP_CA_E!Q30+FC_OTH_CP_VE_E!Q30+FC_OTH_CP_SL_E!Q30+FC_OTH_CP_BL_E!Q30+FC_OTH_CP_CR_E!Q30+FC_OTH_CP_BT_E!Q30+FC_OTH_CP_IT_E!Q30</f>
        <v>0</v>
      </c>
      <c r="R30" s="30">
        <f>FC_OTH_CP_SH_E!R30+FC_OTH_CP_SC_E!R30+FC_OTH_CP_HW_E!R30+FC_OTH_CP_CA_E!R30+FC_OTH_CP_VE_E!R30+FC_OTH_CP_SL_E!R30+FC_OTH_CP_BL_E!R30+FC_OTH_CP_CR_E!R30+FC_OTH_CP_BT_E!R30+FC_OTH_CP_IT_E!R30</f>
        <v>0</v>
      </c>
      <c r="S30" s="30">
        <f>FC_OTH_CP_SH_E!S30+FC_OTH_CP_SC_E!S30+FC_OTH_CP_HW_E!S30+FC_OTH_CP_CA_E!S30+FC_OTH_CP_VE_E!S30+FC_OTH_CP_SL_E!S30+FC_OTH_CP_BL_E!S30+FC_OTH_CP_CR_E!S30+FC_OTH_CP_BT_E!S30+FC_OTH_CP_IT_E!S30</f>
        <v>0</v>
      </c>
      <c r="T30" s="30">
        <f>FC_OTH_CP_SH_E!T30+FC_OTH_CP_SC_E!T30+FC_OTH_CP_HW_E!T30+FC_OTH_CP_CA_E!T30+FC_OTH_CP_VE_E!T30+FC_OTH_CP_SL_E!T30+FC_OTH_CP_BL_E!T30+FC_OTH_CP_CR_E!T30+FC_OTH_CP_BT_E!T30+FC_OTH_CP_IT_E!T30</f>
        <v>0</v>
      </c>
      <c r="U30" s="30">
        <f>FC_OTH_CP_SH_E!U30+FC_OTH_CP_SC_E!U30+FC_OTH_CP_HW_E!U30+FC_OTH_CP_CA_E!U30+FC_OTH_CP_VE_E!U30+FC_OTH_CP_SL_E!U30+FC_OTH_CP_BL_E!U30+FC_OTH_CP_CR_E!U30+FC_OTH_CP_BT_E!U30+FC_OTH_CP_IT_E!U30</f>
        <v>0</v>
      </c>
      <c r="V30" s="30">
        <f>FC_OTH_CP_SH_E!V30+FC_OTH_CP_SC_E!V30+FC_OTH_CP_HW_E!V30+FC_OTH_CP_CA_E!V30+FC_OTH_CP_VE_E!V30+FC_OTH_CP_SL_E!V30+FC_OTH_CP_BL_E!V30+FC_OTH_CP_CR_E!V30+FC_OTH_CP_BT_E!V30+FC_OTH_CP_IT_E!V30</f>
        <v>0</v>
      </c>
      <c r="W30" s="30">
        <f>FC_OTH_CP_SH_E!W30+FC_OTH_CP_SC_E!W30+FC_OTH_CP_HW_E!W30+FC_OTH_CP_CA_E!W30+FC_OTH_CP_VE_E!W30+FC_OTH_CP_SL_E!W30+FC_OTH_CP_BL_E!W30+FC_OTH_CP_CR_E!W30+FC_OTH_CP_BT_E!W30+FC_OTH_CP_IT_E!W30</f>
        <v>0</v>
      </c>
      <c r="X30" s="30">
        <f>FC_OTH_CP_SH_E!X30+FC_OTH_CP_SC_E!X30+FC_OTH_CP_HW_E!X30+FC_OTH_CP_CA_E!X30+FC_OTH_CP_VE_E!X30+FC_OTH_CP_SL_E!X30+FC_OTH_CP_BL_E!X30+FC_OTH_CP_CR_E!X30+FC_OTH_CP_BT_E!X30+FC_OTH_CP_IT_E!X30</f>
        <v>0</v>
      </c>
    </row>
    <row r="31" spans="1:24" ht="11.25" customHeight="1" x14ac:dyDescent="0.2">
      <c r="A31" s="39" t="s">
        <v>51</v>
      </c>
      <c r="B31" s="23" t="s">
        <v>52</v>
      </c>
      <c r="C31" s="30">
        <f>FC_OTH_CP_SH_E!C31+FC_OTH_CP_SC_E!C31+FC_OTH_CP_HW_E!C31+FC_OTH_CP_CA_E!C31+FC_OTH_CP_VE_E!C31+FC_OTH_CP_SL_E!C31+FC_OTH_CP_BL_E!C31+FC_OTH_CP_CR_E!C31+FC_OTH_CP_BT_E!C31+FC_OTH_CP_IT_E!C31</f>
        <v>0</v>
      </c>
      <c r="D31" s="30">
        <f>FC_OTH_CP_SH_E!D31+FC_OTH_CP_SC_E!D31+FC_OTH_CP_HW_E!D31+FC_OTH_CP_CA_E!D31+FC_OTH_CP_VE_E!D31+FC_OTH_CP_SL_E!D31+FC_OTH_CP_BL_E!D31+FC_OTH_CP_CR_E!D31+FC_OTH_CP_BT_E!D31+FC_OTH_CP_IT_E!D31</f>
        <v>0</v>
      </c>
      <c r="E31" s="30">
        <f>FC_OTH_CP_SH_E!E31+FC_OTH_CP_SC_E!E31+FC_OTH_CP_HW_E!E31+FC_OTH_CP_CA_E!E31+FC_OTH_CP_VE_E!E31+FC_OTH_CP_SL_E!E31+FC_OTH_CP_BL_E!E31+FC_OTH_CP_CR_E!E31+FC_OTH_CP_BT_E!E31+FC_OTH_CP_IT_E!E31</f>
        <v>0</v>
      </c>
      <c r="F31" s="30">
        <f>FC_OTH_CP_SH_E!F31+FC_OTH_CP_SC_E!F31+FC_OTH_CP_HW_E!F31+FC_OTH_CP_CA_E!F31+FC_OTH_CP_VE_E!F31+FC_OTH_CP_SL_E!F31+FC_OTH_CP_BL_E!F31+FC_OTH_CP_CR_E!F31+FC_OTH_CP_BT_E!F31+FC_OTH_CP_IT_E!F31</f>
        <v>0</v>
      </c>
      <c r="G31" s="30">
        <f>FC_OTH_CP_SH_E!G31+FC_OTH_CP_SC_E!G31+FC_OTH_CP_HW_E!G31+FC_OTH_CP_CA_E!G31+FC_OTH_CP_VE_E!G31+FC_OTH_CP_SL_E!G31+FC_OTH_CP_BL_E!G31+FC_OTH_CP_CR_E!G31+FC_OTH_CP_BT_E!G31+FC_OTH_CP_IT_E!G31</f>
        <v>0</v>
      </c>
      <c r="H31" s="30">
        <f>FC_OTH_CP_SH_E!H31+FC_OTH_CP_SC_E!H31+FC_OTH_CP_HW_E!H31+FC_OTH_CP_CA_E!H31+FC_OTH_CP_VE_E!H31+FC_OTH_CP_SL_E!H31+FC_OTH_CP_BL_E!H31+FC_OTH_CP_CR_E!H31+FC_OTH_CP_BT_E!H31+FC_OTH_CP_IT_E!H31</f>
        <v>0</v>
      </c>
      <c r="I31" s="30">
        <f>FC_OTH_CP_SH_E!I31+FC_OTH_CP_SC_E!I31+FC_OTH_CP_HW_E!I31+FC_OTH_CP_CA_E!I31+FC_OTH_CP_VE_E!I31+FC_OTH_CP_SL_E!I31+FC_OTH_CP_BL_E!I31+FC_OTH_CP_CR_E!I31+FC_OTH_CP_BT_E!I31+FC_OTH_CP_IT_E!I31</f>
        <v>0</v>
      </c>
      <c r="J31" s="30">
        <f>FC_OTH_CP_SH_E!J31+FC_OTH_CP_SC_E!J31+FC_OTH_CP_HW_E!J31+FC_OTH_CP_CA_E!J31+FC_OTH_CP_VE_E!J31+FC_OTH_CP_SL_E!J31+FC_OTH_CP_BL_E!J31+FC_OTH_CP_CR_E!J31+FC_OTH_CP_BT_E!J31+FC_OTH_CP_IT_E!J31</f>
        <v>0</v>
      </c>
      <c r="K31" s="30">
        <f>FC_OTH_CP_SH_E!K31+FC_OTH_CP_SC_E!K31+FC_OTH_CP_HW_E!K31+FC_OTH_CP_CA_E!K31+FC_OTH_CP_VE_E!K31+FC_OTH_CP_SL_E!K31+FC_OTH_CP_BL_E!K31+FC_OTH_CP_CR_E!K31+FC_OTH_CP_BT_E!K31+FC_OTH_CP_IT_E!K31</f>
        <v>0</v>
      </c>
      <c r="L31" s="30">
        <f>FC_OTH_CP_SH_E!L31+FC_OTH_CP_SC_E!L31+FC_OTH_CP_HW_E!L31+FC_OTH_CP_CA_E!L31+FC_OTH_CP_VE_E!L31+FC_OTH_CP_SL_E!L31+FC_OTH_CP_BL_E!L31+FC_OTH_CP_CR_E!L31+FC_OTH_CP_BT_E!L31+FC_OTH_CP_IT_E!L31</f>
        <v>0</v>
      </c>
      <c r="M31" s="30">
        <f>FC_OTH_CP_SH_E!M31+FC_OTH_CP_SC_E!M31+FC_OTH_CP_HW_E!M31+FC_OTH_CP_CA_E!M31+FC_OTH_CP_VE_E!M31+FC_OTH_CP_SL_E!M31+FC_OTH_CP_BL_E!M31+FC_OTH_CP_CR_E!M31+FC_OTH_CP_BT_E!M31+FC_OTH_CP_IT_E!M31</f>
        <v>0</v>
      </c>
      <c r="N31" s="30">
        <f>FC_OTH_CP_SH_E!N31+FC_OTH_CP_SC_E!N31+FC_OTH_CP_HW_E!N31+FC_OTH_CP_CA_E!N31+FC_OTH_CP_VE_E!N31+FC_OTH_CP_SL_E!N31+FC_OTH_CP_BL_E!N31+FC_OTH_CP_CR_E!N31+FC_OTH_CP_BT_E!N31+FC_OTH_CP_IT_E!N31</f>
        <v>0</v>
      </c>
      <c r="O31" s="30">
        <f>FC_OTH_CP_SH_E!O31+FC_OTH_CP_SC_E!O31+FC_OTH_CP_HW_E!O31+FC_OTH_CP_CA_E!O31+FC_OTH_CP_VE_E!O31+FC_OTH_CP_SL_E!O31+FC_OTH_CP_BL_E!O31+FC_OTH_CP_CR_E!O31+FC_OTH_CP_BT_E!O31+FC_OTH_CP_IT_E!O31</f>
        <v>0</v>
      </c>
      <c r="P31" s="30">
        <f>FC_OTH_CP_SH_E!P31+FC_OTH_CP_SC_E!P31+FC_OTH_CP_HW_E!P31+FC_OTH_CP_CA_E!P31+FC_OTH_CP_VE_E!P31+FC_OTH_CP_SL_E!P31+FC_OTH_CP_BL_E!P31+FC_OTH_CP_CR_E!P31+FC_OTH_CP_BT_E!P31+FC_OTH_CP_IT_E!P31</f>
        <v>0</v>
      </c>
      <c r="Q31" s="30">
        <f>FC_OTH_CP_SH_E!Q31+FC_OTH_CP_SC_E!Q31+FC_OTH_CP_HW_E!Q31+FC_OTH_CP_CA_E!Q31+FC_OTH_CP_VE_E!Q31+FC_OTH_CP_SL_E!Q31+FC_OTH_CP_BL_E!Q31+FC_OTH_CP_CR_E!Q31+FC_OTH_CP_BT_E!Q31+FC_OTH_CP_IT_E!Q31</f>
        <v>0</v>
      </c>
      <c r="R31" s="30">
        <f>FC_OTH_CP_SH_E!R31+FC_OTH_CP_SC_E!R31+FC_OTH_CP_HW_E!R31+FC_OTH_CP_CA_E!R31+FC_OTH_CP_VE_E!R31+FC_OTH_CP_SL_E!R31+FC_OTH_CP_BL_E!R31+FC_OTH_CP_CR_E!R31+FC_OTH_CP_BT_E!R31+FC_OTH_CP_IT_E!R31</f>
        <v>0</v>
      </c>
      <c r="S31" s="30">
        <f>FC_OTH_CP_SH_E!S31+FC_OTH_CP_SC_E!S31+FC_OTH_CP_HW_E!S31+FC_OTH_CP_CA_E!S31+FC_OTH_CP_VE_E!S31+FC_OTH_CP_SL_E!S31+FC_OTH_CP_BL_E!S31+FC_OTH_CP_CR_E!S31+FC_OTH_CP_BT_E!S31+FC_OTH_CP_IT_E!S31</f>
        <v>0</v>
      </c>
      <c r="T31" s="30">
        <f>FC_OTH_CP_SH_E!T31+FC_OTH_CP_SC_E!T31+FC_OTH_CP_HW_E!T31+FC_OTH_CP_CA_E!T31+FC_OTH_CP_VE_E!T31+FC_OTH_CP_SL_E!T31+FC_OTH_CP_BL_E!T31+FC_OTH_CP_CR_E!T31+FC_OTH_CP_BT_E!T31+FC_OTH_CP_IT_E!T31</f>
        <v>0</v>
      </c>
      <c r="U31" s="30">
        <f>FC_OTH_CP_SH_E!U31+FC_OTH_CP_SC_E!U31+FC_OTH_CP_HW_E!U31+FC_OTH_CP_CA_E!U31+FC_OTH_CP_VE_E!U31+FC_OTH_CP_SL_E!U31+FC_OTH_CP_BL_E!U31+FC_OTH_CP_CR_E!U31+FC_OTH_CP_BT_E!U31+FC_OTH_CP_IT_E!U31</f>
        <v>0</v>
      </c>
      <c r="V31" s="30">
        <f>FC_OTH_CP_SH_E!V31+FC_OTH_CP_SC_E!V31+FC_OTH_CP_HW_E!V31+FC_OTH_CP_CA_E!V31+FC_OTH_CP_VE_E!V31+FC_OTH_CP_SL_E!V31+FC_OTH_CP_BL_E!V31+FC_OTH_CP_CR_E!V31+FC_OTH_CP_BT_E!V31+FC_OTH_CP_IT_E!V31</f>
        <v>0</v>
      </c>
      <c r="W31" s="30">
        <f>FC_OTH_CP_SH_E!W31+FC_OTH_CP_SC_E!W31+FC_OTH_CP_HW_E!W31+FC_OTH_CP_CA_E!W31+FC_OTH_CP_VE_E!W31+FC_OTH_CP_SL_E!W31+FC_OTH_CP_BL_E!W31+FC_OTH_CP_CR_E!W31+FC_OTH_CP_BT_E!W31+FC_OTH_CP_IT_E!W31</f>
        <v>0</v>
      </c>
      <c r="X31" s="30">
        <f>FC_OTH_CP_SH_E!X31+FC_OTH_CP_SC_E!X31+FC_OTH_CP_HW_E!X31+FC_OTH_CP_CA_E!X31+FC_OTH_CP_VE_E!X31+FC_OTH_CP_SL_E!X31+FC_OTH_CP_BL_E!X31+FC_OTH_CP_CR_E!X31+FC_OTH_CP_BT_E!X31+FC_OTH_CP_IT_E!X31</f>
        <v>0</v>
      </c>
    </row>
    <row r="32" spans="1:24" ht="11.25" customHeight="1" x14ac:dyDescent="0.2">
      <c r="A32" s="39" t="s">
        <v>53</v>
      </c>
      <c r="B32" s="23" t="s">
        <v>54</v>
      </c>
      <c r="C32" s="30">
        <f>FC_OTH_CP_SH_E!C32+FC_OTH_CP_SC_E!C32+FC_OTH_CP_HW_E!C32+FC_OTH_CP_CA_E!C32+FC_OTH_CP_VE_E!C32+FC_OTH_CP_SL_E!C32+FC_OTH_CP_BL_E!C32+FC_OTH_CP_CR_E!C32+FC_OTH_CP_BT_E!C32+FC_OTH_CP_IT_E!C32</f>
        <v>0</v>
      </c>
      <c r="D32" s="30">
        <f>FC_OTH_CP_SH_E!D32+FC_OTH_CP_SC_E!D32+FC_OTH_CP_HW_E!D32+FC_OTH_CP_CA_E!D32+FC_OTH_CP_VE_E!D32+FC_OTH_CP_SL_E!D32+FC_OTH_CP_BL_E!D32+FC_OTH_CP_CR_E!D32+FC_OTH_CP_BT_E!D32+FC_OTH_CP_IT_E!D32</f>
        <v>0</v>
      </c>
      <c r="E32" s="30">
        <f>FC_OTH_CP_SH_E!E32+FC_OTH_CP_SC_E!E32+FC_OTH_CP_HW_E!E32+FC_OTH_CP_CA_E!E32+FC_OTH_CP_VE_E!E32+FC_OTH_CP_SL_E!E32+FC_OTH_CP_BL_E!E32+FC_OTH_CP_CR_E!E32+FC_OTH_CP_BT_E!E32+FC_OTH_CP_IT_E!E32</f>
        <v>0</v>
      </c>
      <c r="F32" s="30">
        <f>FC_OTH_CP_SH_E!F32+FC_OTH_CP_SC_E!F32+FC_OTH_CP_HW_E!F32+FC_OTH_CP_CA_E!F32+FC_OTH_CP_VE_E!F32+FC_OTH_CP_SL_E!F32+FC_OTH_CP_BL_E!F32+FC_OTH_CP_CR_E!F32+FC_OTH_CP_BT_E!F32+FC_OTH_CP_IT_E!F32</f>
        <v>0</v>
      </c>
      <c r="G32" s="30">
        <f>FC_OTH_CP_SH_E!G32+FC_OTH_CP_SC_E!G32+FC_OTH_CP_HW_E!G32+FC_OTH_CP_CA_E!G32+FC_OTH_CP_VE_E!G32+FC_OTH_CP_SL_E!G32+FC_OTH_CP_BL_E!G32+FC_OTH_CP_CR_E!G32+FC_OTH_CP_BT_E!G32+FC_OTH_CP_IT_E!G32</f>
        <v>0</v>
      </c>
      <c r="H32" s="30">
        <f>FC_OTH_CP_SH_E!H32+FC_OTH_CP_SC_E!H32+FC_OTH_CP_HW_E!H32+FC_OTH_CP_CA_E!H32+FC_OTH_CP_VE_E!H32+FC_OTH_CP_SL_E!H32+FC_OTH_CP_BL_E!H32+FC_OTH_CP_CR_E!H32+FC_OTH_CP_BT_E!H32+FC_OTH_CP_IT_E!H32</f>
        <v>0</v>
      </c>
      <c r="I32" s="30">
        <f>FC_OTH_CP_SH_E!I32+FC_OTH_CP_SC_E!I32+FC_OTH_CP_HW_E!I32+FC_OTH_CP_CA_E!I32+FC_OTH_CP_VE_E!I32+FC_OTH_CP_SL_E!I32+FC_OTH_CP_BL_E!I32+FC_OTH_CP_CR_E!I32+FC_OTH_CP_BT_E!I32+FC_OTH_CP_IT_E!I32</f>
        <v>0</v>
      </c>
      <c r="J32" s="30">
        <f>FC_OTH_CP_SH_E!J32+FC_OTH_CP_SC_E!J32+FC_OTH_CP_HW_E!J32+FC_OTH_CP_CA_E!J32+FC_OTH_CP_VE_E!J32+FC_OTH_CP_SL_E!J32+FC_OTH_CP_BL_E!J32+FC_OTH_CP_CR_E!J32+FC_OTH_CP_BT_E!J32+FC_OTH_CP_IT_E!J32</f>
        <v>0</v>
      </c>
      <c r="K32" s="30">
        <f>FC_OTH_CP_SH_E!K32+FC_OTH_CP_SC_E!K32+FC_OTH_CP_HW_E!K32+FC_OTH_CP_CA_E!K32+FC_OTH_CP_VE_E!K32+FC_OTH_CP_SL_E!K32+FC_OTH_CP_BL_E!K32+FC_OTH_CP_CR_E!K32+FC_OTH_CP_BT_E!K32+FC_OTH_CP_IT_E!K32</f>
        <v>0</v>
      </c>
      <c r="L32" s="30">
        <f>FC_OTH_CP_SH_E!L32+FC_OTH_CP_SC_E!L32+FC_OTH_CP_HW_E!L32+FC_OTH_CP_CA_E!L32+FC_OTH_CP_VE_E!L32+FC_OTH_CP_SL_E!L32+FC_OTH_CP_BL_E!L32+FC_OTH_CP_CR_E!L32+FC_OTH_CP_BT_E!L32+FC_OTH_CP_IT_E!L32</f>
        <v>0</v>
      </c>
      <c r="M32" s="30">
        <f>FC_OTH_CP_SH_E!M32+FC_OTH_CP_SC_E!M32+FC_OTH_CP_HW_E!M32+FC_OTH_CP_CA_E!M32+FC_OTH_CP_VE_E!M32+FC_OTH_CP_SL_E!M32+FC_OTH_CP_BL_E!M32+FC_OTH_CP_CR_E!M32+FC_OTH_CP_BT_E!M32+FC_OTH_CP_IT_E!M32</f>
        <v>0</v>
      </c>
      <c r="N32" s="30">
        <f>FC_OTH_CP_SH_E!N32+FC_OTH_CP_SC_E!N32+FC_OTH_CP_HW_E!N32+FC_OTH_CP_CA_E!N32+FC_OTH_CP_VE_E!N32+FC_OTH_CP_SL_E!N32+FC_OTH_CP_BL_E!N32+FC_OTH_CP_CR_E!N32+FC_OTH_CP_BT_E!N32+FC_OTH_CP_IT_E!N32</f>
        <v>0</v>
      </c>
      <c r="O32" s="30">
        <f>FC_OTH_CP_SH_E!O32+FC_OTH_CP_SC_E!O32+FC_OTH_CP_HW_E!O32+FC_OTH_CP_CA_E!O32+FC_OTH_CP_VE_E!O32+FC_OTH_CP_SL_E!O32+FC_OTH_CP_BL_E!O32+FC_OTH_CP_CR_E!O32+FC_OTH_CP_BT_E!O32+FC_OTH_CP_IT_E!O32</f>
        <v>0</v>
      </c>
      <c r="P32" s="30">
        <f>FC_OTH_CP_SH_E!P32+FC_OTH_CP_SC_E!P32+FC_OTH_CP_HW_E!P32+FC_OTH_CP_CA_E!P32+FC_OTH_CP_VE_E!P32+FC_OTH_CP_SL_E!P32+FC_OTH_CP_BL_E!P32+FC_OTH_CP_CR_E!P32+FC_OTH_CP_BT_E!P32+FC_OTH_CP_IT_E!P32</f>
        <v>0</v>
      </c>
      <c r="Q32" s="30">
        <f>FC_OTH_CP_SH_E!Q32+FC_OTH_CP_SC_E!Q32+FC_OTH_CP_HW_E!Q32+FC_OTH_CP_CA_E!Q32+FC_OTH_CP_VE_E!Q32+FC_OTH_CP_SL_E!Q32+FC_OTH_CP_BL_E!Q32+FC_OTH_CP_CR_E!Q32+FC_OTH_CP_BT_E!Q32+FC_OTH_CP_IT_E!Q32</f>
        <v>0</v>
      </c>
      <c r="R32" s="30">
        <f>FC_OTH_CP_SH_E!R32+FC_OTH_CP_SC_E!R32+FC_OTH_CP_HW_E!R32+FC_OTH_CP_CA_E!R32+FC_OTH_CP_VE_E!R32+FC_OTH_CP_SL_E!R32+FC_OTH_CP_BL_E!R32+FC_OTH_CP_CR_E!R32+FC_OTH_CP_BT_E!R32+FC_OTH_CP_IT_E!R32</f>
        <v>0</v>
      </c>
      <c r="S32" s="30">
        <f>FC_OTH_CP_SH_E!S32+FC_OTH_CP_SC_E!S32+FC_OTH_CP_HW_E!S32+FC_OTH_CP_CA_E!S32+FC_OTH_CP_VE_E!S32+FC_OTH_CP_SL_E!S32+FC_OTH_CP_BL_E!S32+FC_OTH_CP_CR_E!S32+FC_OTH_CP_BT_E!S32+FC_OTH_CP_IT_E!S32</f>
        <v>0</v>
      </c>
      <c r="T32" s="30">
        <f>FC_OTH_CP_SH_E!T32+FC_OTH_CP_SC_E!T32+FC_OTH_CP_HW_E!T32+FC_OTH_CP_CA_E!T32+FC_OTH_CP_VE_E!T32+FC_OTH_CP_SL_E!T32+FC_OTH_CP_BL_E!T32+FC_OTH_CP_CR_E!T32+FC_OTH_CP_BT_E!T32+FC_OTH_CP_IT_E!T32</f>
        <v>0</v>
      </c>
      <c r="U32" s="30">
        <f>FC_OTH_CP_SH_E!U32+FC_OTH_CP_SC_E!U32+FC_OTH_CP_HW_E!U32+FC_OTH_CP_CA_E!U32+FC_OTH_CP_VE_E!U32+FC_OTH_CP_SL_E!U32+FC_OTH_CP_BL_E!U32+FC_OTH_CP_CR_E!U32+FC_OTH_CP_BT_E!U32+FC_OTH_CP_IT_E!U32</f>
        <v>0</v>
      </c>
      <c r="V32" s="30">
        <f>FC_OTH_CP_SH_E!V32+FC_OTH_CP_SC_E!V32+FC_OTH_CP_HW_E!V32+FC_OTH_CP_CA_E!V32+FC_OTH_CP_VE_E!V32+FC_OTH_CP_SL_E!V32+FC_OTH_CP_BL_E!V32+FC_OTH_CP_CR_E!V32+FC_OTH_CP_BT_E!V32+FC_OTH_CP_IT_E!V32</f>
        <v>0</v>
      </c>
      <c r="W32" s="30">
        <f>FC_OTH_CP_SH_E!W32+FC_OTH_CP_SC_E!W32+FC_OTH_CP_HW_E!W32+FC_OTH_CP_CA_E!W32+FC_OTH_CP_VE_E!W32+FC_OTH_CP_SL_E!W32+FC_OTH_CP_BL_E!W32+FC_OTH_CP_CR_E!W32+FC_OTH_CP_BT_E!W32+FC_OTH_CP_IT_E!W32</f>
        <v>0</v>
      </c>
      <c r="X32" s="30">
        <f>FC_OTH_CP_SH_E!X32+FC_OTH_CP_SC_E!X32+FC_OTH_CP_HW_E!X32+FC_OTH_CP_CA_E!X32+FC_OTH_CP_VE_E!X32+FC_OTH_CP_SL_E!X32+FC_OTH_CP_BL_E!X32+FC_OTH_CP_CR_E!X32+FC_OTH_CP_BT_E!X32+FC_OTH_CP_IT_E!X32</f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" si="23">SUM(C34:C50)</f>
        <v>22215.07694821039</v>
      </c>
      <c r="D33" s="42">
        <f t="shared" ref="D33:W33" si="24">SUM(D34:D50)</f>
        <v>24450.502107760309</v>
      </c>
      <c r="E33" s="42">
        <f t="shared" si="24"/>
        <v>23137.780308315494</v>
      </c>
      <c r="F33" s="42">
        <f t="shared" si="24"/>
        <v>24376.774428242585</v>
      </c>
      <c r="G33" s="42">
        <f t="shared" si="24"/>
        <v>23586.093574537892</v>
      </c>
      <c r="H33" s="42">
        <f t="shared" si="24"/>
        <v>22951.210490386762</v>
      </c>
      <c r="I33" s="42">
        <f t="shared" si="24"/>
        <v>22138.884953359699</v>
      </c>
      <c r="J33" s="42">
        <f t="shared" si="24"/>
        <v>18270.748680908033</v>
      </c>
      <c r="K33" s="42">
        <f t="shared" si="24"/>
        <v>20669.808399897272</v>
      </c>
      <c r="L33" s="42">
        <f t="shared" si="24"/>
        <v>18899.880853607439</v>
      </c>
      <c r="M33" s="42">
        <f t="shared" si="24"/>
        <v>18619.433711043872</v>
      </c>
      <c r="N33" s="42">
        <f t="shared" si="24"/>
        <v>16788.619035678352</v>
      </c>
      <c r="O33" s="42">
        <f t="shared" si="24"/>
        <v>16662.148541729952</v>
      </c>
      <c r="P33" s="42">
        <f t="shared" si="24"/>
        <v>17107.574917772312</v>
      </c>
      <c r="Q33" s="42">
        <f t="shared" si="24"/>
        <v>15407.286208878786</v>
      </c>
      <c r="R33" s="42">
        <f t="shared" si="24"/>
        <v>15494.369394966703</v>
      </c>
      <c r="S33" s="42">
        <f t="shared" si="24"/>
        <v>15317.843931913883</v>
      </c>
      <c r="T33" s="42">
        <f t="shared" si="24"/>
        <v>15408.661186347208</v>
      </c>
      <c r="U33" s="42">
        <f t="shared" si="24"/>
        <v>11540.752621017909</v>
      </c>
      <c r="V33" s="42">
        <f t="shared" si="24"/>
        <v>11342.849202985077</v>
      </c>
      <c r="W33" s="42">
        <f t="shared" si="24"/>
        <v>10187.252132898408</v>
      </c>
      <c r="X33" s="42">
        <f t="shared" ref="X33" si="25">SUM(X34:X50)</f>
        <v>11804.138354443035</v>
      </c>
    </row>
    <row r="34" spans="1:24" ht="11.25" customHeight="1" x14ac:dyDescent="0.2">
      <c r="A34" s="39" t="s">
        <v>55</v>
      </c>
      <c r="B34" s="23" t="s">
        <v>56</v>
      </c>
      <c r="C34" s="30">
        <f>FC_OTH_CP_SH_E!C34+FC_OTH_CP_SC_E!C34+FC_OTH_CP_HW_E!C34+FC_OTH_CP_CA_E!C34+FC_OTH_CP_VE_E!C34+FC_OTH_CP_SL_E!C34+FC_OTH_CP_BL_E!C34+FC_OTH_CP_CR_E!C34+FC_OTH_CP_BT_E!C34+FC_OTH_CP_IT_E!C34</f>
        <v>0</v>
      </c>
      <c r="D34" s="30">
        <f>FC_OTH_CP_SH_E!D34+FC_OTH_CP_SC_E!D34+FC_OTH_CP_HW_E!D34+FC_OTH_CP_CA_E!D34+FC_OTH_CP_VE_E!D34+FC_OTH_CP_SL_E!D34+FC_OTH_CP_BL_E!D34+FC_OTH_CP_CR_E!D34+FC_OTH_CP_BT_E!D34+FC_OTH_CP_IT_E!D34</f>
        <v>0</v>
      </c>
      <c r="E34" s="30">
        <f>FC_OTH_CP_SH_E!E34+FC_OTH_CP_SC_E!E34+FC_OTH_CP_HW_E!E34+FC_OTH_CP_CA_E!E34+FC_OTH_CP_VE_E!E34+FC_OTH_CP_SL_E!E34+FC_OTH_CP_BL_E!E34+FC_OTH_CP_CR_E!E34+FC_OTH_CP_BT_E!E34+FC_OTH_CP_IT_E!E34</f>
        <v>0</v>
      </c>
      <c r="F34" s="30">
        <f>FC_OTH_CP_SH_E!F34+FC_OTH_CP_SC_E!F34+FC_OTH_CP_HW_E!F34+FC_OTH_CP_CA_E!F34+FC_OTH_CP_VE_E!F34+FC_OTH_CP_SL_E!F34+FC_OTH_CP_BL_E!F34+FC_OTH_CP_CR_E!F34+FC_OTH_CP_BT_E!F34+FC_OTH_CP_IT_E!F34</f>
        <v>0</v>
      </c>
      <c r="G34" s="30">
        <f>FC_OTH_CP_SH_E!G34+FC_OTH_CP_SC_E!G34+FC_OTH_CP_HW_E!G34+FC_OTH_CP_CA_E!G34+FC_OTH_CP_VE_E!G34+FC_OTH_CP_SL_E!G34+FC_OTH_CP_BL_E!G34+FC_OTH_CP_CR_E!G34+FC_OTH_CP_BT_E!G34+FC_OTH_CP_IT_E!G34</f>
        <v>0</v>
      </c>
      <c r="H34" s="30">
        <f>FC_OTH_CP_SH_E!H34+FC_OTH_CP_SC_E!H34+FC_OTH_CP_HW_E!H34+FC_OTH_CP_CA_E!H34+FC_OTH_CP_VE_E!H34+FC_OTH_CP_SL_E!H34+FC_OTH_CP_BL_E!H34+FC_OTH_CP_CR_E!H34+FC_OTH_CP_BT_E!H34+FC_OTH_CP_IT_E!H34</f>
        <v>0</v>
      </c>
      <c r="I34" s="30">
        <f>FC_OTH_CP_SH_E!I34+FC_OTH_CP_SC_E!I34+FC_OTH_CP_HW_E!I34+FC_OTH_CP_CA_E!I34+FC_OTH_CP_VE_E!I34+FC_OTH_CP_SL_E!I34+FC_OTH_CP_BL_E!I34+FC_OTH_CP_CR_E!I34+FC_OTH_CP_BT_E!I34+FC_OTH_CP_IT_E!I34</f>
        <v>0</v>
      </c>
      <c r="J34" s="30">
        <f>FC_OTH_CP_SH_E!J34+FC_OTH_CP_SC_E!J34+FC_OTH_CP_HW_E!J34+FC_OTH_CP_CA_E!J34+FC_OTH_CP_VE_E!J34+FC_OTH_CP_SL_E!J34+FC_OTH_CP_BL_E!J34+FC_OTH_CP_CR_E!J34+FC_OTH_CP_BT_E!J34+FC_OTH_CP_IT_E!J34</f>
        <v>0</v>
      </c>
      <c r="K34" s="30">
        <f>FC_OTH_CP_SH_E!K34+FC_OTH_CP_SC_E!K34+FC_OTH_CP_HW_E!K34+FC_OTH_CP_CA_E!K34+FC_OTH_CP_VE_E!K34+FC_OTH_CP_SL_E!K34+FC_OTH_CP_BL_E!K34+FC_OTH_CP_CR_E!K34+FC_OTH_CP_BT_E!K34+FC_OTH_CP_IT_E!K34</f>
        <v>0</v>
      </c>
      <c r="L34" s="30">
        <f>FC_OTH_CP_SH_E!L34+FC_OTH_CP_SC_E!L34+FC_OTH_CP_HW_E!L34+FC_OTH_CP_CA_E!L34+FC_OTH_CP_VE_E!L34+FC_OTH_CP_SL_E!L34+FC_OTH_CP_BL_E!L34+FC_OTH_CP_CR_E!L34+FC_OTH_CP_BT_E!L34+FC_OTH_CP_IT_E!L34</f>
        <v>0</v>
      </c>
      <c r="M34" s="30">
        <f>FC_OTH_CP_SH_E!M34+FC_OTH_CP_SC_E!M34+FC_OTH_CP_HW_E!M34+FC_OTH_CP_CA_E!M34+FC_OTH_CP_VE_E!M34+FC_OTH_CP_SL_E!M34+FC_OTH_CP_BL_E!M34+FC_OTH_CP_CR_E!M34+FC_OTH_CP_BT_E!M34+FC_OTH_CP_IT_E!M34</f>
        <v>0</v>
      </c>
      <c r="N34" s="30">
        <f>FC_OTH_CP_SH_E!N34+FC_OTH_CP_SC_E!N34+FC_OTH_CP_HW_E!N34+FC_OTH_CP_CA_E!N34+FC_OTH_CP_VE_E!N34+FC_OTH_CP_SL_E!N34+FC_OTH_CP_BL_E!N34+FC_OTH_CP_CR_E!N34+FC_OTH_CP_BT_E!N34+FC_OTH_CP_IT_E!N34</f>
        <v>0</v>
      </c>
      <c r="O34" s="30">
        <f>FC_OTH_CP_SH_E!O34+FC_OTH_CP_SC_E!O34+FC_OTH_CP_HW_E!O34+FC_OTH_CP_CA_E!O34+FC_OTH_CP_VE_E!O34+FC_OTH_CP_SL_E!O34+FC_OTH_CP_BL_E!O34+FC_OTH_CP_CR_E!O34+FC_OTH_CP_BT_E!O34+FC_OTH_CP_IT_E!O34</f>
        <v>0</v>
      </c>
      <c r="P34" s="30">
        <f>FC_OTH_CP_SH_E!P34+FC_OTH_CP_SC_E!P34+FC_OTH_CP_HW_E!P34+FC_OTH_CP_CA_E!P34+FC_OTH_CP_VE_E!P34+FC_OTH_CP_SL_E!P34+FC_OTH_CP_BL_E!P34+FC_OTH_CP_CR_E!P34+FC_OTH_CP_BT_E!P34+FC_OTH_CP_IT_E!P34</f>
        <v>0</v>
      </c>
      <c r="Q34" s="30">
        <f>FC_OTH_CP_SH_E!Q34+FC_OTH_CP_SC_E!Q34+FC_OTH_CP_HW_E!Q34+FC_OTH_CP_CA_E!Q34+FC_OTH_CP_VE_E!Q34+FC_OTH_CP_SL_E!Q34+FC_OTH_CP_BL_E!Q34+FC_OTH_CP_CR_E!Q34+FC_OTH_CP_BT_E!Q34+FC_OTH_CP_IT_E!Q34</f>
        <v>0</v>
      </c>
      <c r="R34" s="30">
        <f>FC_OTH_CP_SH_E!R34+FC_OTH_CP_SC_E!R34+FC_OTH_CP_HW_E!R34+FC_OTH_CP_CA_E!R34+FC_OTH_CP_VE_E!R34+FC_OTH_CP_SL_E!R34+FC_OTH_CP_BL_E!R34+FC_OTH_CP_CR_E!R34+FC_OTH_CP_BT_E!R34+FC_OTH_CP_IT_E!R34</f>
        <v>0</v>
      </c>
      <c r="S34" s="30">
        <f>FC_OTH_CP_SH_E!S34+FC_OTH_CP_SC_E!S34+FC_OTH_CP_HW_E!S34+FC_OTH_CP_CA_E!S34+FC_OTH_CP_VE_E!S34+FC_OTH_CP_SL_E!S34+FC_OTH_CP_BL_E!S34+FC_OTH_CP_CR_E!S34+FC_OTH_CP_BT_E!S34+FC_OTH_CP_IT_E!S34</f>
        <v>0</v>
      </c>
      <c r="T34" s="30">
        <f>FC_OTH_CP_SH_E!T34+FC_OTH_CP_SC_E!T34+FC_OTH_CP_HW_E!T34+FC_OTH_CP_CA_E!T34+FC_OTH_CP_VE_E!T34+FC_OTH_CP_SL_E!T34+FC_OTH_CP_BL_E!T34+FC_OTH_CP_CR_E!T34+FC_OTH_CP_BT_E!T34+FC_OTH_CP_IT_E!T34</f>
        <v>0</v>
      </c>
      <c r="U34" s="30">
        <f>FC_OTH_CP_SH_E!U34+FC_OTH_CP_SC_E!U34+FC_OTH_CP_HW_E!U34+FC_OTH_CP_CA_E!U34+FC_OTH_CP_VE_E!U34+FC_OTH_CP_SL_E!U34+FC_OTH_CP_BL_E!U34+FC_OTH_CP_CR_E!U34+FC_OTH_CP_BT_E!U34+FC_OTH_CP_IT_E!U34</f>
        <v>0.42441960447119531</v>
      </c>
      <c r="V34" s="30">
        <f>FC_OTH_CP_SH_E!V34+FC_OTH_CP_SC_E!V34+FC_OTH_CP_HW_E!V34+FC_OTH_CP_CA_E!V34+FC_OTH_CP_VE_E!V34+FC_OTH_CP_SL_E!V34+FC_OTH_CP_BL_E!V34+FC_OTH_CP_CR_E!V34+FC_OTH_CP_BT_E!V34+FC_OTH_CP_IT_E!V34</f>
        <v>0.45279449699054175</v>
      </c>
      <c r="W34" s="30">
        <f>FC_OTH_CP_SH_E!W34+FC_OTH_CP_SC_E!W34+FC_OTH_CP_HW_E!W34+FC_OTH_CP_CA_E!W34+FC_OTH_CP_VE_E!W34+FC_OTH_CP_SL_E!W34+FC_OTH_CP_BL_E!W34+FC_OTH_CP_CR_E!W34+FC_OTH_CP_BT_E!W34+FC_OTH_CP_IT_E!W34</f>
        <v>0.47532244196044671</v>
      </c>
      <c r="X34" s="30">
        <f>FC_OTH_CP_SH_E!X34+FC_OTH_CP_SC_E!X34+FC_OTH_CP_HW_E!X34+FC_OTH_CP_CA_E!X34+FC_OTH_CP_VE_E!X34+FC_OTH_CP_SL_E!X34+FC_OTH_CP_BL_E!X34+FC_OTH_CP_CR_E!X34+FC_OTH_CP_BT_E!X34+FC_OTH_CP_IT_E!X34</f>
        <v>0.6006018916595014</v>
      </c>
    </row>
    <row r="35" spans="1:24" ht="11.25" customHeight="1" x14ac:dyDescent="0.2">
      <c r="A35" s="39" t="s">
        <v>57</v>
      </c>
      <c r="B35" s="23" t="s">
        <v>58</v>
      </c>
      <c r="C35" s="30">
        <f>FC_OTH_CP_SH_E!C35+FC_OTH_CP_SC_E!C35+FC_OTH_CP_HW_E!C35+FC_OTH_CP_CA_E!C35+FC_OTH_CP_VE_E!C35+FC_OTH_CP_SL_E!C35+FC_OTH_CP_BL_E!C35+FC_OTH_CP_CR_E!C35+FC_OTH_CP_BT_E!C35+FC_OTH_CP_IT_E!C35</f>
        <v>0</v>
      </c>
      <c r="D35" s="30">
        <f>FC_OTH_CP_SH_E!D35+FC_OTH_CP_SC_E!D35+FC_OTH_CP_HW_E!D35+FC_OTH_CP_CA_E!D35+FC_OTH_CP_VE_E!D35+FC_OTH_CP_SL_E!D35+FC_OTH_CP_BL_E!D35+FC_OTH_CP_CR_E!D35+FC_OTH_CP_BT_E!D35+FC_OTH_CP_IT_E!D35</f>
        <v>0</v>
      </c>
      <c r="E35" s="30">
        <f>FC_OTH_CP_SH_E!E35+FC_OTH_CP_SC_E!E35+FC_OTH_CP_HW_E!E35+FC_OTH_CP_CA_E!E35+FC_OTH_CP_VE_E!E35+FC_OTH_CP_SL_E!E35+FC_OTH_CP_BL_E!E35+FC_OTH_CP_CR_E!E35+FC_OTH_CP_BT_E!E35+FC_OTH_CP_IT_E!E35</f>
        <v>0</v>
      </c>
      <c r="F35" s="30">
        <f>FC_OTH_CP_SH_E!F35+FC_OTH_CP_SC_E!F35+FC_OTH_CP_HW_E!F35+FC_OTH_CP_CA_E!F35+FC_OTH_CP_VE_E!F35+FC_OTH_CP_SL_E!F35+FC_OTH_CP_BL_E!F35+FC_OTH_CP_CR_E!F35+FC_OTH_CP_BT_E!F35+FC_OTH_CP_IT_E!F35</f>
        <v>0</v>
      </c>
      <c r="G35" s="30">
        <f>FC_OTH_CP_SH_E!G35+FC_OTH_CP_SC_E!G35+FC_OTH_CP_HW_E!G35+FC_OTH_CP_CA_E!G35+FC_OTH_CP_VE_E!G35+FC_OTH_CP_SL_E!G35+FC_OTH_CP_BL_E!G35+FC_OTH_CP_CR_E!G35+FC_OTH_CP_BT_E!G35+FC_OTH_CP_IT_E!G35</f>
        <v>0</v>
      </c>
      <c r="H35" s="30">
        <f>FC_OTH_CP_SH_E!H35+FC_OTH_CP_SC_E!H35+FC_OTH_CP_HW_E!H35+FC_OTH_CP_CA_E!H35+FC_OTH_CP_VE_E!H35+FC_OTH_CP_SL_E!H35+FC_OTH_CP_BL_E!H35+FC_OTH_CP_CR_E!H35+FC_OTH_CP_BT_E!H35+FC_OTH_CP_IT_E!H35</f>
        <v>0</v>
      </c>
      <c r="I35" s="30">
        <f>FC_OTH_CP_SH_E!I35+FC_OTH_CP_SC_E!I35+FC_OTH_CP_HW_E!I35+FC_OTH_CP_CA_E!I35+FC_OTH_CP_VE_E!I35+FC_OTH_CP_SL_E!I35+FC_OTH_CP_BL_E!I35+FC_OTH_CP_CR_E!I35+FC_OTH_CP_BT_E!I35+FC_OTH_CP_IT_E!I35</f>
        <v>0</v>
      </c>
      <c r="J35" s="30">
        <f>FC_OTH_CP_SH_E!J35+FC_OTH_CP_SC_E!J35+FC_OTH_CP_HW_E!J35+FC_OTH_CP_CA_E!J35+FC_OTH_CP_VE_E!J35+FC_OTH_CP_SL_E!J35+FC_OTH_CP_BL_E!J35+FC_OTH_CP_CR_E!J35+FC_OTH_CP_BT_E!J35+FC_OTH_CP_IT_E!J35</f>
        <v>0</v>
      </c>
      <c r="K35" s="30">
        <f>FC_OTH_CP_SH_E!K35+FC_OTH_CP_SC_E!K35+FC_OTH_CP_HW_E!K35+FC_OTH_CP_CA_E!K35+FC_OTH_CP_VE_E!K35+FC_OTH_CP_SL_E!K35+FC_OTH_CP_BL_E!K35+FC_OTH_CP_CR_E!K35+FC_OTH_CP_BT_E!K35+FC_OTH_CP_IT_E!K35</f>
        <v>0</v>
      </c>
      <c r="L35" s="30">
        <f>FC_OTH_CP_SH_E!L35+FC_OTH_CP_SC_E!L35+FC_OTH_CP_HW_E!L35+FC_OTH_CP_CA_E!L35+FC_OTH_CP_VE_E!L35+FC_OTH_CP_SL_E!L35+FC_OTH_CP_BL_E!L35+FC_OTH_CP_CR_E!L35+FC_OTH_CP_BT_E!L35+FC_OTH_CP_IT_E!L35</f>
        <v>0</v>
      </c>
      <c r="M35" s="30">
        <f>FC_OTH_CP_SH_E!M35+FC_OTH_CP_SC_E!M35+FC_OTH_CP_HW_E!M35+FC_OTH_CP_CA_E!M35+FC_OTH_CP_VE_E!M35+FC_OTH_CP_SL_E!M35+FC_OTH_CP_BL_E!M35+FC_OTH_CP_CR_E!M35+FC_OTH_CP_BT_E!M35+FC_OTH_CP_IT_E!M35</f>
        <v>0</v>
      </c>
      <c r="N35" s="30">
        <f>FC_OTH_CP_SH_E!N35+FC_OTH_CP_SC_E!N35+FC_OTH_CP_HW_E!N35+FC_OTH_CP_CA_E!N35+FC_OTH_CP_VE_E!N35+FC_OTH_CP_SL_E!N35+FC_OTH_CP_BL_E!N35+FC_OTH_CP_CR_E!N35+FC_OTH_CP_BT_E!N35+FC_OTH_CP_IT_E!N35</f>
        <v>0</v>
      </c>
      <c r="O35" s="30">
        <f>FC_OTH_CP_SH_E!O35+FC_OTH_CP_SC_E!O35+FC_OTH_CP_HW_E!O35+FC_OTH_CP_CA_E!O35+FC_OTH_CP_VE_E!O35+FC_OTH_CP_SL_E!O35+FC_OTH_CP_BL_E!O35+FC_OTH_CP_CR_E!O35+FC_OTH_CP_BT_E!O35+FC_OTH_CP_IT_E!O35</f>
        <v>0</v>
      </c>
      <c r="P35" s="30">
        <f>FC_OTH_CP_SH_E!P35+FC_OTH_CP_SC_E!P35+FC_OTH_CP_HW_E!P35+FC_OTH_CP_CA_E!P35+FC_OTH_CP_VE_E!P35+FC_OTH_CP_SL_E!P35+FC_OTH_CP_BL_E!P35+FC_OTH_CP_CR_E!P35+FC_OTH_CP_BT_E!P35+FC_OTH_CP_IT_E!P35</f>
        <v>0</v>
      </c>
      <c r="Q35" s="30">
        <f>FC_OTH_CP_SH_E!Q35+FC_OTH_CP_SC_E!Q35+FC_OTH_CP_HW_E!Q35+FC_OTH_CP_CA_E!Q35+FC_OTH_CP_VE_E!Q35+FC_OTH_CP_SL_E!Q35+FC_OTH_CP_BL_E!Q35+FC_OTH_CP_CR_E!Q35+FC_OTH_CP_BT_E!Q35+FC_OTH_CP_IT_E!Q35</f>
        <v>0</v>
      </c>
      <c r="R35" s="30">
        <f>FC_OTH_CP_SH_E!R35+FC_OTH_CP_SC_E!R35+FC_OTH_CP_HW_E!R35+FC_OTH_CP_CA_E!R35+FC_OTH_CP_VE_E!R35+FC_OTH_CP_SL_E!R35+FC_OTH_CP_BL_E!R35+FC_OTH_CP_CR_E!R35+FC_OTH_CP_BT_E!R35+FC_OTH_CP_IT_E!R35</f>
        <v>0</v>
      </c>
      <c r="S35" s="30">
        <f>FC_OTH_CP_SH_E!S35+FC_OTH_CP_SC_E!S35+FC_OTH_CP_HW_E!S35+FC_OTH_CP_CA_E!S35+FC_OTH_CP_VE_E!S35+FC_OTH_CP_SL_E!S35+FC_OTH_CP_BL_E!S35+FC_OTH_CP_CR_E!S35+FC_OTH_CP_BT_E!S35+FC_OTH_CP_IT_E!S35</f>
        <v>0</v>
      </c>
      <c r="T35" s="30">
        <f>FC_OTH_CP_SH_E!T35+FC_OTH_CP_SC_E!T35+FC_OTH_CP_HW_E!T35+FC_OTH_CP_CA_E!T35+FC_OTH_CP_VE_E!T35+FC_OTH_CP_SL_E!T35+FC_OTH_CP_BL_E!T35+FC_OTH_CP_CR_E!T35+FC_OTH_CP_BT_E!T35+FC_OTH_CP_IT_E!T35</f>
        <v>0</v>
      </c>
      <c r="U35" s="30">
        <f>FC_OTH_CP_SH_E!U35+FC_OTH_CP_SC_E!U35+FC_OTH_CP_HW_E!U35+FC_OTH_CP_CA_E!U35+FC_OTH_CP_VE_E!U35+FC_OTH_CP_SL_E!U35+FC_OTH_CP_BL_E!U35+FC_OTH_CP_CR_E!U35+FC_OTH_CP_BT_E!U35+FC_OTH_CP_IT_E!U35</f>
        <v>0</v>
      </c>
      <c r="V35" s="30">
        <f>FC_OTH_CP_SH_E!V35+FC_OTH_CP_SC_E!V35+FC_OTH_CP_HW_E!V35+FC_OTH_CP_CA_E!V35+FC_OTH_CP_VE_E!V35+FC_OTH_CP_SL_E!V35+FC_OTH_CP_BL_E!V35+FC_OTH_CP_CR_E!V35+FC_OTH_CP_BT_E!V35+FC_OTH_CP_IT_E!V35</f>
        <v>0</v>
      </c>
      <c r="W35" s="30">
        <f>FC_OTH_CP_SH_E!W35+FC_OTH_CP_SC_E!W35+FC_OTH_CP_HW_E!W35+FC_OTH_CP_CA_E!W35+FC_OTH_CP_VE_E!W35+FC_OTH_CP_SL_E!W35+FC_OTH_CP_BL_E!W35+FC_OTH_CP_CR_E!W35+FC_OTH_CP_BT_E!W35+FC_OTH_CP_IT_E!W35</f>
        <v>0</v>
      </c>
      <c r="X35" s="30">
        <f>FC_OTH_CP_SH_E!X35+FC_OTH_CP_SC_E!X35+FC_OTH_CP_HW_E!X35+FC_OTH_CP_CA_E!X35+FC_OTH_CP_VE_E!X35+FC_OTH_CP_SL_E!X35+FC_OTH_CP_BL_E!X35+FC_OTH_CP_CR_E!X35+FC_OTH_CP_BT_E!X35+FC_OTH_CP_IT_E!X35</f>
        <v>0</v>
      </c>
    </row>
    <row r="36" spans="1:24" ht="11.25" customHeight="1" x14ac:dyDescent="0.2">
      <c r="A36" s="39" t="s">
        <v>59</v>
      </c>
      <c r="B36" s="23" t="s">
        <v>60</v>
      </c>
      <c r="C36" s="30">
        <f>FC_OTH_CP_SH_E!C36+FC_OTH_CP_SC_E!C36+FC_OTH_CP_HW_E!C36+FC_OTH_CP_CA_E!C36+FC_OTH_CP_VE_E!C36+FC_OTH_CP_SL_E!C36+FC_OTH_CP_BL_E!C36+FC_OTH_CP_CR_E!C36+FC_OTH_CP_BT_E!C36+FC_OTH_CP_IT_E!C36</f>
        <v>1973.4126152502424</v>
      </c>
      <c r="D36" s="30">
        <f>FC_OTH_CP_SH_E!D36+FC_OTH_CP_SC_E!D36+FC_OTH_CP_HW_E!D36+FC_OTH_CP_CA_E!D36+FC_OTH_CP_VE_E!D36+FC_OTH_CP_SL_E!D36+FC_OTH_CP_BL_E!D36+FC_OTH_CP_CR_E!D36+FC_OTH_CP_BT_E!D36+FC_OTH_CP_IT_E!D36</f>
        <v>1839.9375507618504</v>
      </c>
      <c r="E36" s="30">
        <f>FC_OTH_CP_SH_E!E36+FC_OTH_CP_SC_E!E36+FC_OTH_CP_HW_E!E36+FC_OTH_CP_CA_E!E36+FC_OTH_CP_VE_E!E36+FC_OTH_CP_SL_E!E36+FC_OTH_CP_BL_E!E36+FC_OTH_CP_CR_E!E36+FC_OTH_CP_BT_E!E36+FC_OTH_CP_IT_E!E36</f>
        <v>2096.1921190566632</v>
      </c>
      <c r="F36" s="30">
        <f>FC_OTH_CP_SH_E!F36+FC_OTH_CP_SC_E!F36+FC_OTH_CP_HW_E!F36+FC_OTH_CP_CA_E!F36+FC_OTH_CP_VE_E!F36+FC_OTH_CP_SL_E!F36+FC_OTH_CP_BL_E!F36+FC_OTH_CP_CR_E!F36+FC_OTH_CP_BT_E!F36+FC_OTH_CP_IT_E!F36</f>
        <v>2454.3544578356832</v>
      </c>
      <c r="G36" s="30">
        <f>FC_OTH_CP_SH_E!G36+FC_OTH_CP_SC_E!G36+FC_OTH_CP_HW_E!G36+FC_OTH_CP_CA_E!G36+FC_OTH_CP_VE_E!G36+FC_OTH_CP_SL_E!G36+FC_OTH_CP_BL_E!G36+FC_OTH_CP_CR_E!G36+FC_OTH_CP_BT_E!G36+FC_OTH_CP_IT_E!G36</f>
        <v>2580.4549737428197</v>
      </c>
      <c r="H36" s="30">
        <f>FC_OTH_CP_SH_E!H36+FC_OTH_CP_SC_E!H36+FC_OTH_CP_HW_E!H36+FC_OTH_CP_CA_E!H36+FC_OTH_CP_VE_E!H36+FC_OTH_CP_SL_E!H36+FC_OTH_CP_BL_E!H36+FC_OTH_CP_CR_E!H36+FC_OTH_CP_BT_E!H36+FC_OTH_CP_IT_E!H36</f>
        <v>2635.4358555460017</v>
      </c>
      <c r="I36" s="30">
        <f>FC_OTH_CP_SH_E!I36+FC_OTH_CP_SC_E!I36+FC_OTH_CP_HW_E!I36+FC_OTH_CP_CA_E!I36+FC_OTH_CP_VE_E!I36+FC_OTH_CP_SL_E!I36+FC_OTH_CP_BL_E!I36+FC_OTH_CP_CR_E!I36+FC_OTH_CP_BT_E!I36+FC_OTH_CP_IT_E!I36</f>
        <v>2374.6127257093717</v>
      </c>
      <c r="J36" s="30">
        <f>FC_OTH_CP_SH_E!J36+FC_OTH_CP_SC_E!J36+FC_OTH_CP_HW_E!J36+FC_OTH_CP_CA_E!J36+FC_OTH_CP_VE_E!J36+FC_OTH_CP_SL_E!J36+FC_OTH_CP_BL_E!J36+FC_OTH_CP_CR_E!J36+FC_OTH_CP_BT_E!J36+FC_OTH_CP_IT_E!J36</f>
        <v>2399.7672398968189</v>
      </c>
      <c r="K36" s="30">
        <f>FC_OTH_CP_SH_E!K36+FC_OTH_CP_SC_E!K36+FC_OTH_CP_HW_E!K36+FC_OTH_CP_CA_E!K36+FC_OTH_CP_VE_E!K36+FC_OTH_CP_SL_E!K36+FC_OTH_CP_BL_E!K36+FC_OTH_CP_CR_E!K36+FC_OTH_CP_BT_E!K36+FC_OTH_CP_IT_E!K36</f>
        <v>2364.0474634565776</v>
      </c>
      <c r="L36" s="30">
        <f>FC_OTH_CP_SH_E!L36+FC_OTH_CP_SC_E!L36+FC_OTH_CP_HW_E!L36+FC_OTH_CP_CA_E!L36+FC_OTH_CP_VE_E!L36+FC_OTH_CP_SL_E!L36+FC_OTH_CP_BL_E!L36+FC_OTH_CP_CR_E!L36+FC_OTH_CP_BT_E!L36+FC_OTH_CP_IT_E!L36</f>
        <v>2283.4014617368875</v>
      </c>
      <c r="M36" s="30">
        <f>FC_OTH_CP_SH_E!M36+FC_OTH_CP_SC_E!M36+FC_OTH_CP_HW_E!M36+FC_OTH_CP_CA_E!M36+FC_OTH_CP_VE_E!M36+FC_OTH_CP_SL_E!M36+FC_OTH_CP_BL_E!M36+FC_OTH_CP_CR_E!M36+FC_OTH_CP_BT_E!M36+FC_OTH_CP_IT_E!M36</f>
        <v>2301.941444539983</v>
      </c>
      <c r="N36" s="30">
        <f>FC_OTH_CP_SH_E!N36+FC_OTH_CP_SC_E!N36+FC_OTH_CP_HW_E!N36+FC_OTH_CP_CA_E!N36+FC_OTH_CP_VE_E!N36+FC_OTH_CP_SL_E!N36+FC_OTH_CP_BL_E!N36+FC_OTH_CP_CR_E!N36+FC_OTH_CP_BT_E!N36+FC_OTH_CP_IT_E!N36</f>
        <v>2112.6815993121227</v>
      </c>
      <c r="O36" s="30">
        <f>FC_OTH_CP_SH_E!O36+FC_OTH_CP_SC_E!O36+FC_OTH_CP_HW_E!O36+FC_OTH_CP_CA_E!O36+FC_OTH_CP_VE_E!O36+FC_OTH_CP_SL_E!O36+FC_OTH_CP_BL_E!O36+FC_OTH_CP_CR_E!O36+FC_OTH_CP_BT_E!O36+FC_OTH_CP_IT_E!O36</f>
        <v>1950.1141874462598</v>
      </c>
      <c r="P36" s="30">
        <f>FC_OTH_CP_SH_E!P36+FC_OTH_CP_SC_E!P36+FC_OTH_CP_HW_E!P36+FC_OTH_CP_CA_E!P36+FC_OTH_CP_VE_E!P36+FC_OTH_CP_SL_E!P36+FC_OTH_CP_BL_E!P36+FC_OTH_CP_CR_E!P36+FC_OTH_CP_BT_E!P36+FC_OTH_CP_IT_E!P36</f>
        <v>1909.6897678417881</v>
      </c>
      <c r="Q36" s="30">
        <f>FC_OTH_CP_SH_E!Q36+FC_OTH_CP_SC_E!Q36+FC_OTH_CP_HW_E!Q36+FC_OTH_CP_CA_E!Q36+FC_OTH_CP_VE_E!Q36+FC_OTH_CP_SL_E!Q36+FC_OTH_CP_BL_E!Q36+FC_OTH_CP_CR_E!Q36+FC_OTH_CP_BT_E!Q36+FC_OTH_CP_IT_E!Q36</f>
        <v>1729.7378331900259</v>
      </c>
      <c r="R36" s="30">
        <f>FC_OTH_CP_SH_E!R36+FC_OTH_CP_SC_E!R36+FC_OTH_CP_HW_E!R36+FC_OTH_CP_CA_E!R36+FC_OTH_CP_VE_E!R36+FC_OTH_CP_SL_E!R36+FC_OTH_CP_BL_E!R36+FC_OTH_CP_CR_E!R36+FC_OTH_CP_BT_E!R36+FC_OTH_CP_IT_E!R36</f>
        <v>1802.550988822011</v>
      </c>
      <c r="S36" s="30">
        <f>FC_OTH_CP_SH_E!S36+FC_OTH_CP_SC_E!S36+FC_OTH_CP_HW_E!S36+FC_OTH_CP_CA_E!S36+FC_OTH_CP_VE_E!S36+FC_OTH_CP_SL_E!S36+FC_OTH_CP_BL_E!S36+FC_OTH_CP_CR_E!S36+FC_OTH_CP_BT_E!S36+FC_OTH_CP_IT_E!S36</f>
        <v>1929.9069647463457</v>
      </c>
      <c r="T36" s="30">
        <f>FC_OTH_CP_SH_E!T36+FC_OTH_CP_SC_E!T36+FC_OTH_CP_HW_E!T36+FC_OTH_CP_CA_E!T36+FC_OTH_CP_VE_E!T36+FC_OTH_CP_SL_E!T36+FC_OTH_CP_BL_E!T36+FC_OTH_CP_CR_E!T36+FC_OTH_CP_BT_E!T36+FC_OTH_CP_IT_E!T36</f>
        <v>1819.9767248495273</v>
      </c>
      <c r="U36" s="30">
        <f>FC_OTH_CP_SH_E!U36+FC_OTH_CP_SC_E!U36+FC_OTH_CP_HW_E!U36+FC_OTH_CP_CA_E!U36+FC_OTH_CP_VE_E!U36+FC_OTH_CP_SL_E!U36+FC_OTH_CP_BL_E!U36+FC_OTH_CP_CR_E!U36+FC_OTH_CP_BT_E!U36+FC_OTH_CP_IT_E!U36</f>
        <v>1703.3184866723996</v>
      </c>
      <c r="V36" s="30">
        <f>FC_OTH_CP_SH_E!V36+FC_OTH_CP_SC_E!V36+FC_OTH_CP_HW_E!V36+FC_OTH_CP_CA_E!V36+FC_OTH_CP_VE_E!V36+FC_OTH_CP_SL_E!V36+FC_OTH_CP_BL_E!V36+FC_OTH_CP_CR_E!V36+FC_OTH_CP_BT_E!V36+FC_OTH_CP_IT_E!V36</f>
        <v>1764.119518486672</v>
      </c>
      <c r="W36" s="30">
        <f>FC_OTH_CP_SH_E!W36+FC_OTH_CP_SC_E!W36+FC_OTH_CP_HW_E!W36+FC_OTH_CP_CA_E!W36+FC_OTH_CP_VE_E!W36+FC_OTH_CP_SL_E!W36+FC_OTH_CP_BL_E!W36+FC_OTH_CP_CR_E!W36+FC_OTH_CP_BT_E!W36+FC_OTH_CP_IT_E!W36</f>
        <v>1475.0198624247637</v>
      </c>
      <c r="X36" s="30">
        <f>FC_OTH_CP_SH_E!X36+FC_OTH_CP_SC_E!X36+FC_OTH_CP_HW_E!X36+FC_OTH_CP_CA_E!X36+FC_OTH_CP_VE_E!X36+FC_OTH_CP_SL_E!X36+FC_OTH_CP_BL_E!X36+FC_OTH_CP_CR_E!X36+FC_OTH_CP_BT_E!X36+FC_OTH_CP_IT_E!X36</f>
        <v>1533.9930352536546</v>
      </c>
    </row>
    <row r="37" spans="1:24" ht="11.25" customHeight="1" x14ac:dyDescent="0.2">
      <c r="A37" s="39" t="s">
        <v>61</v>
      </c>
      <c r="B37" s="23" t="s">
        <v>62</v>
      </c>
      <c r="C37" s="30">
        <f>FC_OTH_CP_SH_E!C37+FC_OTH_CP_SC_E!C37+FC_OTH_CP_HW_E!C37+FC_OTH_CP_CA_E!C37+FC_OTH_CP_VE_E!C37+FC_OTH_CP_SL_E!C37+FC_OTH_CP_BL_E!C37+FC_OTH_CP_CR_E!C37+FC_OTH_CP_BT_E!C37+FC_OTH_CP_IT_E!C37</f>
        <v>169.3691315563199</v>
      </c>
      <c r="D37" s="30">
        <f>FC_OTH_CP_SH_E!D37+FC_OTH_CP_SC_E!D37+FC_OTH_CP_HW_E!D37+FC_OTH_CP_CA_E!D37+FC_OTH_CP_VE_E!D37+FC_OTH_CP_SL_E!D37+FC_OTH_CP_BL_E!D37+FC_OTH_CP_CR_E!D37+FC_OTH_CP_BT_E!D37+FC_OTH_CP_IT_E!D37</f>
        <v>207.46027515047297</v>
      </c>
      <c r="E37" s="30">
        <f>FC_OTH_CP_SH_E!E37+FC_OTH_CP_SC_E!E37+FC_OTH_CP_HW_E!E37+FC_OTH_CP_CA_E!E37+FC_OTH_CP_VE_E!E37+FC_OTH_CP_SL_E!E37+FC_OTH_CP_BL_E!E37+FC_OTH_CP_CR_E!E37+FC_OTH_CP_BT_E!E37+FC_OTH_CP_IT_E!E37</f>
        <v>158.79544282029238</v>
      </c>
      <c r="F37" s="30">
        <f>FC_OTH_CP_SH_E!F37+FC_OTH_CP_SC_E!F37+FC_OTH_CP_HW_E!F37+FC_OTH_CP_CA_E!F37+FC_OTH_CP_VE_E!F37+FC_OTH_CP_SL_E!F37+FC_OTH_CP_BL_E!F37+FC_OTH_CP_CR_E!F37+FC_OTH_CP_BT_E!F37+FC_OTH_CP_IT_E!F37</f>
        <v>175.76938950988821</v>
      </c>
      <c r="G37" s="30">
        <f>FC_OTH_CP_SH_E!G37+FC_OTH_CP_SC_E!G37+FC_OTH_CP_HW_E!G37+FC_OTH_CP_CA_E!G37+FC_OTH_CP_VE_E!G37+FC_OTH_CP_SL_E!G37+FC_OTH_CP_BL_E!G37+FC_OTH_CP_CR_E!G37+FC_OTH_CP_BT_E!G37+FC_OTH_CP_IT_E!G37</f>
        <v>185.24187446259674</v>
      </c>
      <c r="H37" s="30">
        <f>FC_OTH_CP_SH_E!H37+FC_OTH_CP_SC_E!H37+FC_OTH_CP_HW_E!H37+FC_OTH_CP_CA_E!H37+FC_OTH_CP_VE_E!H37+FC_OTH_CP_SL_E!H37+FC_OTH_CP_BL_E!H37+FC_OTH_CP_CR_E!H37+FC_OTH_CP_BT_E!H37+FC_OTH_CP_IT_E!H37</f>
        <v>290.75967325881345</v>
      </c>
      <c r="I37" s="30">
        <f>FC_OTH_CP_SH_E!I37+FC_OTH_CP_SC_E!I37+FC_OTH_CP_HW_E!I37+FC_OTH_CP_CA_E!I37+FC_OTH_CP_VE_E!I37+FC_OTH_CP_SL_E!I37+FC_OTH_CP_BL_E!I37+FC_OTH_CP_CR_E!I37+FC_OTH_CP_BT_E!I37+FC_OTH_CP_IT_E!I37</f>
        <v>261.10558899398109</v>
      </c>
      <c r="J37" s="30">
        <f>FC_OTH_CP_SH_E!J37+FC_OTH_CP_SC_E!J37+FC_OTH_CP_HW_E!J37+FC_OTH_CP_CA_E!J37+FC_OTH_CP_VE_E!J37+FC_OTH_CP_SL_E!J37+FC_OTH_CP_BL_E!J37+FC_OTH_CP_CR_E!J37+FC_OTH_CP_BT_E!J37+FC_OTH_CP_IT_E!J37</f>
        <v>293.34436801375756</v>
      </c>
      <c r="K37" s="30">
        <f>FC_OTH_CP_SH_E!K37+FC_OTH_CP_SC_E!K37+FC_OTH_CP_HW_E!K37+FC_OTH_CP_CA_E!K37+FC_OTH_CP_VE_E!K37+FC_OTH_CP_SL_E!K37+FC_OTH_CP_BL_E!K37+FC_OTH_CP_CR_E!K37+FC_OTH_CP_BT_E!K37+FC_OTH_CP_IT_E!K37</f>
        <v>242.94067067927776</v>
      </c>
      <c r="L37" s="30">
        <f>FC_OTH_CP_SH_E!L37+FC_OTH_CP_SC_E!L37+FC_OTH_CP_HW_E!L37+FC_OTH_CP_CA_E!L37+FC_OTH_CP_VE_E!L37+FC_OTH_CP_SL_E!L37+FC_OTH_CP_BL_E!L37+FC_OTH_CP_CR_E!L37+FC_OTH_CP_BT_E!L37+FC_OTH_CP_IT_E!L37</f>
        <v>214.29432502149615</v>
      </c>
      <c r="M37" s="30">
        <f>FC_OTH_CP_SH_E!M37+FC_OTH_CP_SC_E!M37+FC_OTH_CP_HW_E!M37+FC_OTH_CP_CA_E!M37+FC_OTH_CP_VE_E!M37+FC_OTH_CP_SL_E!M37+FC_OTH_CP_BL_E!M37+FC_OTH_CP_CR_E!M37+FC_OTH_CP_BT_E!M37+FC_OTH_CP_IT_E!M37</f>
        <v>238.44617368873611</v>
      </c>
      <c r="N37" s="30">
        <f>FC_OTH_CP_SH_E!N37+FC_OTH_CP_SC_E!N37+FC_OTH_CP_HW_E!N37+FC_OTH_CP_CA_E!N37+FC_OTH_CP_VE_E!N37+FC_OTH_CP_SL_E!N37+FC_OTH_CP_BL_E!N37+FC_OTH_CP_CR_E!N37+FC_OTH_CP_BT_E!N37+FC_OTH_CP_IT_E!N37</f>
        <v>278.9412725709372</v>
      </c>
      <c r="O37" s="30">
        <f>FC_OTH_CP_SH_E!O37+FC_OTH_CP_SC_E!O37+FC_OTH_CP_HW_E!O37+FC_OTH_CP_CA_E!O37+FC_OTH_CP_VE_E!O37+FC_OTH_CP_SL_E!O37+FC_OTH_CP_BL_E!O37+FC_OTH_CP_CR_E!O37+FC_OTH_CP_BT_E!O37+FC_OTH_CP_IT_E!O37</f>
        <v>394.60636285468615</v>
      </c>
      <c r="P37" s="30">
        <f>FC_OTH_CP_SH_E!P37+FC_OTH_CP_SC_E!P37+FC_OTH_CP_HW_E!P37+FC_OTH_CP_CA_E!P37+FC_OTH_CP_VE_E!P37+FC_OTH_CP_SL_E!P37+FC_OTH_CP_BL_E!P37+FC_OTH_CP_CR_E!P37+FC_OTH_CP_BT_E!P37+FC_OTH_CP_IT_E!P37</f>
        <v>278.21410146173696</v>
      </c>
      <c r="Q37" s="30">
        <f>FC_OTH_CP_SH_E!Q37+FC_OTH_CP_SC_E!Q37+FC_OTH_CP_HW_E!Q37+FC_OTH_CP_CA_E!Q37+FC_OTH_CP_VE_E!Q37+FC_OTH_CP_SL_E!Q37+FC_OTH_CP_BL_E!Q37+FC_OTH_CP_CR_E!Q37+FC_OTH_CP_BT_E!Q37+FC_OTH_CP_IT_E!Q37</f>
        <v>272.38211521926047</v>
      </c>
      <c r="R37" s="30">
        <f>FC_OTH_CP_SH_E!R37+FC_OTH_CP_SC_E!R37+FC_OTH_CP_HW_E!R37+FC_OTH_CP_CA_E!R37+FC_OTH_CP_VE_E!R37+FC_OTH_CP_SL_E!R37+FC_OTH_CP_BL_E!R37+FC_OTH_CP_CR_E!R37+FC_OTH_CP_BT_E!R37+FC_OTH_CP_IT_E!R37</f>
        <v>252.82330180567527</v>
      </c>
      <c r="S37" s="30">
        <f>FC_OTH_CP_SH_E!S37+FC_OTH_CP_SC_E!S37+FC_OTH_CP_HW_E!S37+FC_OTH_CP_CA_E!S37+FC_OTH_CP_VE_E!S37+FC_OTH_CP_SL_E!S37+FC_OTH_CP_BL_E!S37+FC_OTH_CP_CR_E!S37+FC_OTH_CP_BT_E!S37+FC_OTH_CP_IT_E!S37</f>
        <v>267.31771281169404</v>
      </c>
      <c r="T37" s="30">
        <f>FC_OTH_CP_SH_E!T37+FC_OTH_CP_SC_E!T37+FC_OTH_CP_HW_E!T37+FC_OTH_CP_CA_E!T37+FC_OTH_CP_VE_E!T37+FC_OTH_CP_SL_E!T37+FC_OTH_CP_BL_E!T37+FC_OTH_CP_CR_E!T37+FC_OTH_CP_BT_E!T37+FC_OTH_CP_IT_E!T37</f>
        <v>272.58125537403259</v>
      </c>
      <c r="U37" s="30">
        <f>FC_OTH_CP_SH_E!U37+FC_OTH_CP_SC_E!U37+FC_OTH_CP_HW_E!U37+FC_OTH_CP_CA_E!U37+FC_OTH_CP_VE_E!U37+FC_OTH_CP_SL_E!U37+FC_OTH_CP_BL_E!U37+FC_OTH_CP_CR_E!U37+FC_OTH_CP_BT_E!U37+FC_OTH_CP_IT_E!U37</f>
        <v>283.41109200343953</v>
      </c>
      <c r="V37" s="30">
        <f>FC_OTH_CP_SH_E!V37+FC_OTH_CP_SC_E!V37+FC_OTH_CP_HW_E!V37+FC_OTH_CP_CA_E!V37+FC_OTH_CP_VE_E!V37+FC_OTH_CP_SL_E!V37+FC_OTH_CP_BL_E!V37+FC_OTH_CP_CR_E!V37+FC_OTH_CP_BT_E!V37+FC_OTH_CP_IT_E!V37</f>
        <v>292.7428202923474</v>
      </c>
      <c r="W37" s="30">
        <f>FC_OTH_CP_SH_E!W37+FC_OTH_CP_SC_E!W37+FC_OTH_CP_HW_E!W37+FC_OTH_CP_CA_E!W37+FC_OTH_CP_VE_E!W37+FC_OTH_CP_SL_E!W37+FC_OTH_CP_BL_E!W37+FC_OTH_CP_CR_E!W37+FC_OTH_CP_BT_E!W37+FC_OTH_CP_IT_E!W37</f>
        <v>275.63104041272572</v>
      </c>
      <c r="X37" s="30">
        <f>FC_OTH_CP_SH_E!X37+FC_OTH_CP_SC_E!X37+FC_OTH_CP_HW_E!X37+FC_OTH_CP_CA_E!X37+FC_OTH_CP_VE_E!X37+FC_OTH_CP_SL_E!X37+FC_OTH_CP_BL_E!X37+FC_OTH_CP_CR_E!X37+FC_OTH_CP_BT_E!X37+FC_OTH_CP_IT_E!X37</f>
        <v>451.44668959587295</v>
      </c>
    </row>
    <row r="38" spans="1:24" ht="11.25" customHeight="1" x14ac:dyDescent="0.2">
      <c r="A38" s="39" t="s">
        <v>63</v>
      </c>
      <c r="B38" s="23" t="s">
        <v>64</v>
      </c>
      <c r="C38" s="30">
        <f>FC_OTH_CP_SH_E!C38+FC_OTH_CP_SC_E!C38+FC_OTH_CP_HW_E!C38+FC_OTH_CP_CA_E!C38+FC_OTH_CP_VE_E!C38+FC_OTH_CP_SL_E!C38+FC_OTH_CP_BL_E!C38+FC_OTH_CP_CR_E!C38+FC_OTH_CP_BT_E!C38+FC_OTH_CP_IT_E!C38</f>
        <v>7.5400687876182291</v>
      </c>
      <c r="D38" s="30">
        <f>FC_OTH_CP_SH_E!D38+FC_OTH_CP_SC_E!D38+FC_OTH_CP_HW_E!D38+FC_OTH_CP_CA_E!D38+FC_OTH_CP_VE_E!D38+FC_OTH_CP_SL_E!D38+FC_OTH_CP_BL_E!D38+FC_OTH_CP_CR_E!D38+FC_OTH_CP_BT_E!D38+FC_OTH_CP_IT_E!D38</f>
        <v>7.4975064488392089</v>
      </c>
      <c r="E38" s="30">
        <f>FC_OTH_CP_SH_E!E38+FC_OTH_CP_SC_E!E38+FC_OTH_CP_HW_E!E38+FC_OTH_CP_CA_E!E38+FC_OTH_CP_VE_E!E38+FC_OTH_CP_SL_E!E38+FC_OTH_CP_BL_E!E38+FC_OTH_CP_CR_E!E38+FC_OTH_CP_BT_E!E38+FC_OTH_CP_IT_E!E38</f>
        <v>7.9250214961306957</v>
      </c>
      <c r="F38" s="30">
        <f>FC_OTH_CP_SH_E!F38+FC_OTH_CP_SC_E!F38+FC_OTH_CP_HW_E!F38+FC_OTH_CP_CA_E!F38+FC_OTH_CP_VE_E!F38+FC_OTH_CP_SL_E!F38+FC_OTH_CP_BL_E!F38+FC_OTH_CP_CR_E!F38+FC_OTH_CP_BT_E!F38+FC_OTH_CP_IT_E!F38</f>
        <v>8.7916595012897663</v>
      </c>
      <c r="G38" s="30">
        <f>FC_OTH_CP_SH_E!G38+FC_OTH_CP_SC_E!G38+FC_OTH_CP_HW_E!G38+FC_OTH_CP_CA_E!G38+FC_OTH_CP_VE_E!G38+FC_OTH_CP_SL_E!G38+FC_OTH_CP_BL_E!G38+FC_OTH_CP_CR_E!G38+FC_OTH_CP_BT_E!G38+FC_OTH_CP_IT_E!G38</f>
        <v>10.727601031814272</v>
      </c>
      <c r="H38" s="30">
        <f>FC_OTH_CP_SH_E!H38+FC_OTH_CP_SC_E!H38+FC_OTH_CP_HW_E!H38+FC_OTH_CP_CA_E!H38+FC_OTH_CP_VE_E!H38+FC_OTH_CP_SL_E!H38+FC_OTH_CP_BL_E!H38+FC_OTH_CP_CR_E!H38+FC_OTH_CP_BT_E!H38+FC_OTH_CP_IT_E!H38</f>
        <v>21.758727429062766</v>
      </c>
      <c r="I38" s="30">
        <f>FC_OTH_CP_SH_E!I38+FC_OTH_CP_SC_E!I38+FC_OTH_CP_HW_E!I38+FC_OTH_CP_CA_E!I38+FC_OTH_CP_VE_E!I38+FC_OTH_CP_SL_E!I38+FC_OTH_CP_BL_E!I38+FC_OTH_CP_CR_E!I38+FC_OTH_CP_BT_E!I38+FC_OTH_CP_IT_E!I38</f>
        <v>10.349613069647463</v>
      </c>
      <c r="J38" s="30">
        <f>FC_OTH_CP_SH_E!J38+FC_OTH_CP_SC_E!J38+FC_OTH_CP_HW_E!J38+FC_OTH_CP_CA_E!J38+FC_OTH_CP_VE_E!J38+FC_OTH_CP_SL_E!J38+FC_OTH_CP_BL_E!J38+FC_OTH_CP_CR_E!J38+FC_OTH_CP_BT_E!J38+FC_OTH_CP_IT_E!J38</f>
        <v>4.2177987962166785</v>
      </c>
      <c r="K38" s="30">
        <f>FC_OTH_CP_SH_E!K38+FC_OTH_CP_SC_E!K38+FC_OTH_CP_HW_E!K38+FC_OTH_CP_CA_E!K38+FC_OTH_CP_VE_E!K38+FC_OTH_CP_SL_E!K38+FC_OTH_CP_BL_E!K38+FC_OTH_CP_CR_E!K38+FC_OTH_CP_BT_E!K38+FC_OTH_CP_IT_E!K38</f>
        <v>6.5434221840068769</v>
      </c>
      <c r="L38" s="30">
        <f>FC_OTH_CP_SH_E!L38+FC_OTH_CP_SC_E!L38+FC_OTH_CP_HW_E!L38+FC_OTH_CP_CA_E!L38+FC_OTH_CP_VE_E!L38+FC_OTH_CP_SL_E!L38+FC_OTH_CP_BL_E!L38+FC_OTH_CP_CR_E!L38+FC_OTH_CP_BT_E!L38+FC_OTH_CP_IT_E!L38</f>
        <v>4.6420464316423038</v>
      </c>
      <c r="M38" s="30">
        <f>FC_OTH_CP_SH_E!M38+FC_OTH_CP_SC_E!M38+FC_OTH_CP_HW_E!M38+FC_OTH_CP_CA_E!M38+FC_OTH_CP_VE_E!M38+FC_OTH_CP_SL_E!M38+FC_OTH_CP_BL_E!M38+FC_OTH_CP_CR_E!M38+FC_OTH_CP_BT_E!M38+FC_OTH_CP_IT_E!M38</f>
        <v>4.6815993121238177</v>
      </c>
      <c r="N38" s="30">
        <f>FC_OTH_CP_SH_E!N38+FC_OTH_CP_SC_E!N38+FC_OTH_CP_HW_E!N38+FC_OTH_CP_CA_E!N38+FC_OTH_CP_VE_E!N38+FC_OTH_CP_SL_E!N38+FC_OTH_CP_BL_E!N38+FC_OTH_CP_CR_E!N38+FC_OTH_CP_BT_E!N38+FC_OTH_CP_IT_E!N38</f>
        <v>4.7088564058469444</v>
      </c>
      <c r="O38" s="30">
        <f>FC_OTH_CP_SH_E!O38+FC_OTH_CP_SC_E!O38+FC_OTH_CP_HW_E!O38+FC_OTH_CP_CA_E!O38+FC_OTH_CP_VE_E!O38+FC_OTH_CP_SL_E!O38+FC_OTH_CP_BL_E!O38+FC_OTH_CP_CR_E!O38+FC_OTH_CP_BT_E!O38+FC_OTH_CP_IT_E!O38</f>
        <v>4.3978503869303509</v>
      </c>
      <c r="P38" s="30">
        <f>FC_OTH_CP_SH_E!P38+FC_OTH_CP_SC_E!P38+FC_OTH_CP_HW_E!P38+FC_OTH_CP_CA_E!P38+FC_OTH_CP_VE_E!P38+FC_OTH_CP_SL_E!P38+FC_OTH_CP_BL_E!P38+FC_OTH_CP_CR_E!P38+FC_OTH_CP_BT_E!P38+FC_OTH_CP_IT_E!P38</f>
        <v>3.2305245055889937</v>
      </c>
      <c r="Q38" s="30">
        <f>FC_OTH_CP_SH_E!Q38+FC_OTH_CP_SC_E!Q38+FC_OTH_CP_HW_E!Q38+FC_OTH_CP_CA_E!Q38+FC_OTH_CP_VE_E!Q38+FC_OTH_CP_SL_E!Q38+FC_OTH_CP_BL_E!Q38+FC_OTH_CP_CR_E!Q38+FC_OTH_CP_BT_E!Q38+FC_OTH_CP_IT_E!Q38</f>
        <v>3.3189165950128983</v>
      </c>
      <c r="R38" s="30">
        <f>FC_OTH_CP_SH_E!R38+FC_OTH_CP_SC_E!R38+FC_OTH_CP_HW_E!R38+FC_OTH_CP_CA_E!R38+FC_OTH_CP_VE_E!R38+FC_OTH_CP_SL_E!R38+FC_OTH_CP_BL_E!R38+FC_OTH_CP_CR_E!R38+FC_OTH_CP_BT_E!R38+FC_OTH_CP_IT_E!R38</f>
        <v>3.6275150472914874</v>
      </c>
      <c r="S38" s="30">
        <f>FC_OTH_CP_SH_E!S38+FC_OTH_CP_SC_E!S38+FC_OTH_CP_HW_E!S38+FC_OTH_CP_CA_E!S38+FC_OTH_CP_VE_E!S38+FC_OTH_CP_SL_E!S38+FC_OTH_CP_BL_E!S38+FC_OTH_CP_CR_E!S38+FC_OTH_CP_BT_E!S38+FC_OTH_CP_IT_E!S38</f>
        <v>4.5012037833190046</v>
      </c>
      <c r="T38" s="30">
        <f>FC_OTH_CP_SH_E!T38+FC_OTH_CP_SC_E!T38+FC_OTH_CP_HW_E!T38+FC_OTH_CP_CA_E!T38+FC_OTH_CP_VE_E!T38+FC_OTH_CP_SL_E!T38+FC_OTH_CP_BL_E!T38+FC_OTH_CP_CR_E!T38+FC_OTH_CP_BT_E!T38+FC_OTH_CP_IT_E!T38</f>
        <v>4.4258813413585552</v>
      </c>
      <c r="U38" s="30">
        <f>FC_OTH_CP_SH_E!U38+FC_OTH_CP_SC_E!U38+FC_OTH_CP_HW_E!U38+FC_OTH_CP_CA_E!U38+FC_OTH_CP_VE_E!U38+FC_OTH_CP_SL_E!U38+FC_OTH_CP_BL_E!U38+FC_OTH_CP_CR_E!U38+FC_OTH_CP_BT_E!U38+FC_OTH_CP_IT_E!U38</f>
        <v>4.6944110060189166</v>
      </c>
      <c r="V38" s="30">
        <f>FC_OTH_CP_SH_E!V38+FC_OTH_CP_SC_E!V38+FC_OTH_CP_HW_E!V38+FC_OTH_CP_CA_E!V38+FC_OTH_CP_VE_E!V38+FC_OTH_CP_SL_E!V38+FC_OTH_CP_BL_E!V38+FC_OTH_CP_CR_E!V38+FC_OTH_CP_BT_E!V38+FC_OTH_CP_IT_E!V38</f>
        <v>5.4118658641444535</v>
      </c>
      <c r="W38" s="30">
        <f>FC_OTH_CP_SH_E!W38+FC_OTH_CP_SC_E!W38+FC_OTH_CP_HW_E!W38+FC_OTH_CP_CA_E!W38+FC_OTH_CP_VE_E!W38+FC_OTH_CP_SL_E!W38+FC_OTH_CP_BL_E!W38+FC_OTH_CP_CR_E!W38+FC_OTH_CP_BT_E!W38+FC_OTH_CP_IT_E!W38</f>
        <v>4.3640584694754931</v>
      </c>
      <c r="X38" s="30">
        <f>FC_OTH_CP_SH_E!X38+FC_OTH_CP_SC_E!X38+FC_OTH_CP_HW_E!X38+FC_OTH_CP_CA_E!X38+FC_OTH_CP_VE_E!X38+FC_OTH_CP_SL_E!X38+FC_OTH_CP_BL_E!X38+FC_OTH_CP_CR_E!X38+FC_OTH_CP_BT_E!X38+FC_OTH_CP_IT_E!X38</f>
        <v>4.9920894239036961</v>
      </c>
    </row>
    <row r="39" spans="1:24" ht="11.25" customHeight="1" x14ac:dyDescent="0.2">
      <c r="A39" s="39" t="s">
        <v>65</v>
      </c>
      <c r="B39" s="23" t="s">
        <v>66</v>
      </c>
      <c r="C39" s="30">
        <f>FC_OTH_CP_SH_E!C39+FC_OTH_CP_SC_E!C39+FC_OTH_CP_HW_E!C39+FC_OTH_CP_CA_E!C39+FC_OTH_CP_VE_E!C39+FC_OTH_CP_SL_E!C39+FC_OTH_CP_BL_E!C39+FC_OTH_CP_CR_E!C39+FC_OTH_CP_BT_E!C39+FC_OTH_CP_IT_E!C39</f>
        <v>0</v>
      </c>
      <c r="D39" s="30">
        <f>FC_OTH_CP_SH_E!D39+FC_OTH_CP_SC_E!D39+FC_OTH_CP_HW_E!D39+FC_OTH_CP_CA_E!D39+FC_OTH_CP_VE_E!D39+FC_OTH_CP_SL_E!D39+FC_OTH_CP_BL_E!D39+FC_OTH_CP_CR_E!D39+FC_OTH_CP_BT_E!D39+FC_OTH_CP_IT_E!D39</f>
        <v>2.085640584694755</v>
      </c>
      <c r="E39" s="30">
        <f>FC_OTH_CP_SH_E!E39+FC_OTH_CP_SC_E!E39+FC_OTH_CP_HW_E!E39+FC_OTH_CP_CA_E!E39+FC_OTH_CP_VE_E!E39+FC_OTH_CP_SL_E!E39+FC_OTH_CP_BL_E!E39+FC_OTH_CP_CR_E!E39+FC_OTH_CP_BT_E!E39+FC_OTH_CP_IT_E!E39</f>
        <v>0</v>
      </c>
      <c r="F39" s="30">
        <f>FC_OTH_CP_SH_E!F39+FC_OTH_CP_SC_E!F39+FC_OTH_CP_HW_E!F39+FC_OTH_CP_CA_E!F39+FC_OTH_CP_VE_E!F39+FC_OTH_CP_SL_E!F39+FC_OTH_CP_BL_E!F39+FC_OTH_CP_CR_E!F39+FC_OTH_CP_BT_E!F39+FC_OTH_CP_IT_E!F39</f>
        <v>0</v>
      </c>
      <c r="G39" s="30">
        <f>FC_OTH_CP_SH_E!G39+FC_OTH_CP_SC_E!G39+FC_OTH_CP_HW_E!G39+FC_OTH_CP_CA_E!G39+FC_OTH_CP_VE_E!G39+FC_OTH_CP_SL_E!G39+FC_OTH_CP_BL_E!G39+FC_OTH_CP_CR_E!G39+FC_OTH_CP_BT_E!G39+FC_OTH_CP_IT_E!G39</f>
        <v>1.0428202923473771</v>
      </c>
      <c r="H39" s="30">
        <f>FC_OTH_CP_SH_E!H39+FC_OTH_CP_SC_E!H39+FC_OTH_CP_HW_E!H39+FC_OTH_CP_CA_E!H39+FC_OTH_CP_VE_E!H39+FC_OTH_CP_SL_E!H39+FC_OTH_CP_BL_E!H39+FC_OTH_CP_CR_E!H39+FC_OTH_CP_BT_E!H39+FC_OTH_CP_IT_E!H39</f>
        <v>0</v>
      </c>
      <c r="I39" s="30">
        <f>FC_OTH_CP_SH_E!I39+FC_OTH_CP_SC_E!I39+FC_OTH_CP_HW_E!I39+FC_OTH_CP_CA_E!I39+FC_OTH_CP_VE_E!I39+FC_OTH_CP_SL_E!I39+FC_OTH_CP_BL_E!I39+FC_OTH_CP_CR_E!I39+FC_OTH_CP_BT_E!I39+FC_OTH_CP_IT_E!I39</f>
        <v>0</v>
      </c>
      <c r="J39" s="30">
        <f>FC_OTH_CP_SH_E!J39+FC_OTH_CP_SC_E!J39+FC_OTH_CP_HW_E!J39+FC_OTH_CP_CA_E!J39+FC_OTH_CP_VE_E!J39+FC_OTH_CP_SL_E!J39+FC_OTH_CP_BL_E!J39+FC_OTH_CP_CR_E!J39+FC_OTH_CP_BT_E!J39+FC_OTH_CP_IT_E!J39</f>
        <v>0</v>
      </c>
      <c r="K39" s="30">
        <f>FC_OTH_CP_SH_E!K39+FC_OTH_CP_SC_E!K39+FC_OTH_CP_HW_E!K39+FC_OTH_CP_CA_E!K39+FC_OTH_CP_VE_E!K39+FC_OTH_CP_SL_E!K39+FC_OTH_CP_BL_E!K39+FC_OTH_CP_CR_E!K39+FC_OTH_CP_BT_E!K39+FC_OTH_CP_IT_E!K39</f>
        <v>0</v>
      </c>
      <c r="L39" s="30">
        <f>FC_OTH_CP_SH_E!L39+FC_OTH_CP_SC_E!L39+FC_OTH_CP_HW_E!L39+FC_OTH_CP_CA_E!L39+FC_OTH_CP_VE_E!L39+FC_OTH_CP_SL_E!L39+FC_OTH_CP_BL_E!L39+FC_OTH_CP_CR_E!L39+FC_OTH_CP_BT_E!L39+FC_OTH_CP_IT_E!L39</f>
        <v>0</v>
      </c>
      <c r="M39" s="30">
        <f>FC_OTH_CP_SH_E!M39+FC_OTH_CP_SC_E!M39+FC_OTH_CP_HW_E!M39+FC_OTH_CP_CA_E!M39+FC_OTH_CP_VE_E!M39+FC_OTH_CP_SL_E!M39+FC_OTH_CP_BL_E!M39+FC_OTH_CP_CR_E!M39+FC_OTH_CP_BT_E!M39+FC_OTH_CP_IT_E!M39</f>
        <v>0</v>
      </c>
      <c r="N39" s="30">
        <f>FC_OTH_CP_SH_E!N39+FC_OTH_CP_SC_E!N39+FC_OTH_CP_HW_E!N39+FC_OTH_CP_CA_E!N39+FC_OTH_CP_VE_E!N39+FC_OTH_CP_SL_E!N39+FC_OTH_CP_BL_E!N39+FC_OTH_CP_CR_E!N39+FC_OTH_CP_BT_E!N39+FC_OTH_CP_IT_E!N39</f>
        <v>0</v>
      </c>
      <c r="O39" s="30">
        <f>FC_OTH_CP_SH_E!O39+FC_OTH_CP_SC_E!O39+FC_OTH_CP_HW_E!O39+FC_OTH_CP_CA_E!O39+FC_OTH_CP_VE_E!O39+FC_OTH_CP_SL_E!O39+FC_OTH_CP_BL_E!O39+FC_OTH_CP_CR_E!O39+FC_OTH_CP_BT_E!O39+FC_OTH_CP_IT_E!O39</f>
        <v>0</v>
      </c>
      <c r="P39" s="30">
        <f>FC_OTH_CP_SH_E!P39+FC_OTH_CP_SC_E!P39+FC_OTH_CP_HW_E!P39+FC_OTH_CP_CA_E!P39+FC_OTH_CP_VE_E!P39+FC_OTH_CP_SL_E!P39+FC_OTH_CP_BL_E!P39+FC_OTH_CP_CR_E!P39+FC_OTH_CP_BT_E!P39+FC_OTH_CP_IT_E!P39</f>
        <v>0</v>
      </c>
      <c r="Q39" s="30">
        <f>FC_OTH_CP_SH_E!Q39+FC_OTH_CP_SC_E!Q39+FC_OTH_CP_HW_E!Q39+FC_OTH_CP_CA_E!Q39+FC_OTH_CP_VE_E!Q39+FC_OTH_CP_SL_E!Q39+FC_OTH_CP_BL_E!Q39+FC_OTH_CP_CR_E!Q39+FC_OTH_CP_BT_E!Q39+FC_OTH_CP_IT_E!Q39</f>
        <v>0</v>
      </c>
      <c r="R39" s="30">
        <f>FC_OTH_CP_SH_E!R39+FC_OTH_CP_SC_E!R39+FC_OTH_CP_HW_E!R39+FC_OTH_CP_CA_E!R39+FC_OTH_CP_VE_E!R39+FC_OTH_CP_SL_E!R39+FC_OTH_CP_BL_E!R39+FC_OTH_CP_CR_E!R39+FC_OTH_CP_BT_E!R39+FC_OTH_CP_IT_E!R39</f>
        <v>0</v>
      </c>
      <c r="S39" s="30">
        <f>FC_OTH_CP_SH_E!S39+FC_OTH_CP_SC_E!S39+FC_OTH_CP_HW_E!S39+FC_OTH_CP_CA_E!S39+FC_OTH_CP_VE_E!S39+FC_OTH_CP_SL_E!S39+FC_OTH_CP_BL_E!S39+FC_OTH_CP_CR_E!S39+FC_OTH_CP_BT_E!S39+FC_OTH_CP_IT_E!S39</f>
        <v>0</v>
      </c>
      <c r="T39" s="30">
        <f>FC_OTH_CP_SH_E!T39+FC_OTH_CP_SC_E!T39+FC_OTH_CP_HW_E!T39+FC_OTH_CP_CA_E!T39+FC_OTH_CP_VE_E!T39+FC_OTH_CP_SL_E!T39+FC_OTH_CP_BL_E!T39+FC_OTH_CP_CR_E!T39+FC_OTH_CP_BT_E!T39+FC_OTH_CP_IT_E!T39</f>
        <v>0</v>
      </c>
      <c r="U39" s="30">
        <f>FC_OTH_CP_SH_E!U39+FC_OTH_CP_SC_E!U39+FC_OTH_CP_HW_E!U39+FC_OTH_CP_CA_E!U39+FC_OTH_CP_VE_E!U39+FC_OTH_CP_SL_E!U39+FC_OTH_CP_BL_E!U39+FC_OTH_CP_CR_E!U39+FC_OTH_CP_BT_E!U39+FC_OTH_CP_IT_E!U39</f>
        <v>0</v>
      </c>
      <c r="V39" s="30">
        <f>FC_OTH_CP_SH_E!V39+FC_OTH_CP_SC_E!V39+FC_OTH_CP_HW_E!V39+FC_OTH_CP_CA_E!V39+FC_OTH_CP_VE_E!V39+FC_OTH_CP_SL_E!V39+FC_OTH_CP_BL_E!V39+FC_OTH_CP_CR_E!V39+FC_OTH_CP_BT_E!V39+FC_OTH_CP_IT_E!V39</f>
        <v>0</v>
      </c>
      <c r="W39" s="30">
        <f>FC_OTH_CP_SH_E!W39+FC_OTH_CP_SC_E!W39+FC_OTH_CP_HW_E!W39+FC_OTH_CP_CA_E!W39+FC_OTH_CP_VE_E!W39+FC_OTH_CP_SL_E!W39+FC_OTH_CP_BL_E!W39+FC_OTH_CP_CR_E!W39+FC_OTH_CP_BT_E!W39+FC_OTH_CP_IT_E!W39</f>
        <v>0</v>
      </c>
      <c r="X39" s="30">
        <f>FC_OTH_CP_SH_E!X39+FC_OTH_CP_SC_E!X39+FC_OTH_CP_HW_E!X39+FC_OTH_CP_CA_E!X39+FC_OTH_CP_VE_E!X39+FC_OTH_CP_SL_E!X39+FC_OTH_CP_BL_E!X39+FC_OTH_CP_CR_E!X39+FC_OTH_CP_BT_E!X39+FC_OTH_CP_IT_E!X39</f>
        <v>0</v>
      </c>
    </row>
    <row r="40" spans="1:24" ht="11.25" customHeight="1" x14ac:dyDescent="0.2">
      <c r="A40" s="39" t="s">
        <v>67</v>
      </c>
      <c r="B40" s="23" t="s">
        <v>68</v>
      </c>
      <c r="C40" s="30">
        <f>FC_OTH_CP_SH_E!C40+FC_OTH_CP_SC_E!C40+FC_OTH_CP_HW_E!C40+FC_OTH_CP_CA_E!C40+FC_OTH_CP_VE_E!C40+FC_OTH_CP_SL_E!C40+FC_OTH_CP_BL_E!C40+FC_OTH_CP_CR_E!C40+FC_OTH_CP_BT_E!C40+FC_OTH_CP_IT_E!C40</f>
        <v>900.90455717970769</v>
      </c>
      <c r="D40" s="30">
        <f>FC_OTH_CP_SH_E!D40+FC_OTH_CP_SC_E!D40+FC_OTH_CP_HW_E!D40+FC_OTH_CP_CA_E!D40+FC_OTH_CP_VE_E!D40+FC_OTH_CP_SL_E!D40+FC_OTH_CP_BL_E!D40+FC_OTH_CP_CR_E!D40+FC_OTH_CP_BT_E!D40+FC_OTH_CP_IT_E!D40</f>
        <v>743.13344797936361</v>
      </c>
      <c r="E40" s="30">
        <f>FC_OTH_CP_SH_E!E40+FC_OTH_CP_SC_E!E40+FC_OTH_CP_HW_E!E40+FC_OTH_CP_CA_E!E40+FC_OTH_CP_VE_E!E40+FC_OTH_CP_SL_E!E40+FC_OTH_CP_BL_E!E40+FC_OTH_CP_CR_E!E40+FC_OTH_CP_BT_E!E40+FC_OTH_CP_IT_E!E40</f>
        <v>686.57721410146166</v>
      </c>
      <c r="F40" s="30">
        <f>FC_OTH_CP_SH_E!F40+FC_OTH_CP_SC_E!F40+FC_OTH_CP_HW_E!F40+FC_OTH_CP_CA_E!F40+FC_OTH_CP_VE_E!F40+FC_OTH_CP_SL_E!F40+FC_OTH_CP_BL_E!F40+FC_OTH_CP_CR_E!F40+FC_OTH_CP_BT_E!F40+FC_OTH_CP_IT_E!F40</f>
        <v>775.01779879621677</v>
      </c>
      <c r="G40" s="30">
        <f>FC_OTH_CP_SH_E!G40+FC_OTH_CP_SC_E!G40+FC_OTH_CP_HW_E!G40+FC_OTH_CP_CA_E!G40+FC_OTH_CP_VE_E!G40+FC_OTH_CP_SL_E!G40+FC_OTH_CP_BL_E!G40+FC_OTH_CP_CR_E!G40+FC_OTH_CP_BT_E!G40+FC_OTH_CP_IT_E!G40</f>
        <v>772.62510748065347</v>
      </c>
      <c r="H40" s="30">
        <f>FC_OTH_CP_SH_E!H40+FC_OTH_CP_SC_E!H40+FC_OTH_CP_HW_E!H40+FC_OTH_CP_CA_E!H40+FC_OTH_CP_VE_E!H40+FC_OTH_CP_SL_E!H40+FC_OTH_CP_BL_E!H40+FC_OTH_CP_CR_E!H40+FC_OTH_CP_BT_E!H40+FC_OTH_CP_IT_E!H40</f>
        <v>764.80300945829742</v>
      </c>
      <c r="I40" s="30">
        <f>FC_OTH_CP_SH_E!I40+FC_OTH_CP_SC_E!I40+FC_OTH_CP_HW_E!I40+FC_OTH_CP_CA_E!I40+FC_OTH_CP_VE_E!I40+FC_OTH_CP_SL_E!I40+FC_OTH_CP_BL_E!I40+FC_OTH_CP_CR_E!I40+FC_OTH_CP_BT_E!I40+FC_OTH_CP_IT_E!I40</f>
        <v>729.90748065348225</v>
      </c>
      <c r="J40" s="30">
        <f>FC_OTH_CP_SH_E!J40+FC_OTH_CP_SC_E!J40+FC_OTH_CP_HW_E!J40+FC_OTH_CP_CA_E!J40+FC_OTH_CP_VE_E!J40+FC_OTH_CP_SL_E!J40+FC_OTH_CP_BL_E!J40+FC_OTH_CP_CR_E!J40+FC_OTH_CP_BT_E!J40+FC_OTH_CP_IT_E!J40</f>
        <v>694.55795356835745</v>
      </c>
      <c r="K40" s="30">
        <f>FC_OTH_CP_SH_E!K40+FC_OTH_CP_SC_E!K40+FC_OTH_CP_HW_E!K40+FC_OTH_CP_CA_E!K40+FC_OTH_CP_VE_E!K40+FC_OTH_CP_SL_E!K40+FC_OTH_CP_BL_E!K40+FC_OTH_CP_CR_E!K40+FC_OTH_CP_BT_E!K40+FC_OTH_CP_IT_E!K40</f>
        <v>694.00378331900231</v>
      </c>
      <c r="L40" s="30">
        <f>FC_OTH_CP_SH_E!L40+FC_OTH_CP_SC_E!L40+FC_OTH_CP_HW_E!L40+FC_OTH_CP_CA_E!L40+FC_OTH_CP_VE_E!L40+FC_OTH_CP_SL_E!L40+FC_OTH_CP_BL_E!L40+FC_OTH_CP_CR_E!L40+FC_OTH_CP_BT_E!L40+FC_OTH_CP_IT_E!L40</f>
        <v>670.44505588994002</v>
      </c>
      <c r="M40" s="30">
        <f>FC_OTH_CP_SH_E!M40+FC_OTH_CP_SC_E!M40+FC_OTH_CP_HW_E!M40+FC_OTH_CP_CA_E!M40+FC_OTH_CP_VE_E!M40+FC_OTH_CP_SL_E!M40+FC_OTH_CP_BL_E!M40+FC_OTH_CP_CR_E!M40+FC_OTH_CP_BT_E!M40+FC_OTH_CP_IT_E!M40</f>
        <v>686.1701633705934</v>
      </c>
      <c r="N40" s="30">
        <f>FC_OTH_CP_SH_E!N40+FC_OTH_CP_SC_E!N40+FC_OTH_CP_HW_E!N40+FC_OTH_CP_CA_E!N40+FC_OTH_CP_VE_E!N40+FC_OTH_CP_SL_E!N40+FC_OTH_CP_BL_E!N40+FC_OTH_CP_CR_E!N40+FC_OTH_CP_BT_E!N40+FC_OTH_CP_IT_E!N40</f>
        <v>754.18288907996555</v>
      </c>
      <c r="O40" s="30">
        <f>FC_OTH_CP_SH_E!O40+FC_OTH_CP_SC_E!O40+FC_OTH_CP_HW_E!O40+FC_OTH_CP_CA_E!O40+FC_OTH_CP_VE_E!O40+FC_OTH_CP_SL_E!O40+FC_OTH_CP_BL_E!O40+FC_OTH_CP_CR_E!O40+FC_OTH_CP_BT_E!O40+FC_OTH_CP_IT_E!O40</f>
        <v>661.46878761822938</v>
      </c>
      <c r="P40" s="30">
        <f>FC_OTH_CP_SH_E!P40+FC_OTH_CP_SC_E!P40+FC_OTH_CP_HW_E!P40+FC_OTH_CP_CA_E!P40+FC_OTH_CP_VE_E!P40+FC_OTH_CP_SL_E!P40+FC_OTH_CP_BL_E!P40+FC_OTH_CP_CR_E!P40+FC_OTH_CP_BT_E!P40+FC_OTH_CP_IT_E!P40</f>
        <v>647.64041272570887</v>
      </c>
      <c r="Q40" s="30">
        <f>FC_OTH_CP_SH_E!Q40+FC_OTH_CP_SC_E!Q40+FC_OTH_CP_HW_E!Q40+FC_OTH_CP_CA_E!Q40+FC_OTH_CP_VE_E!Q40+FC_OTH_CP_SL_E!Q40+FC_OTH_CP_BL_E!Q40+FC_OTH_CP_CR_E!Q40+FC_OTH_CP_BT_E!Q40+FC_OTH_CP_IT_E!Q40</f>
        <v>629.69260533104</v>
      </c>
      <c r="R40" s="30">
        <f>FC_OTH_CP_SH_E!R40+FC_OTH_CP_SC_E!R40+FC_OTH_CP_HW_E!R40+FC_OTH_CP_CA_E!R40+FC_OTH_CP_VE_E!R40+FC_OTH_CP_SL_E!R40+FC_OTH_CP_BL_E!R40+FC_OTH_CP_CR_E!R40+FC_OTH_CP_BT_E!R40+FC_OTH_CP_IT_E!R40</f>
        <v>618.90636285468668</v>
      </c>
      <c r="S40" s="30">
        <f>FC_OTH_CP_SH_E!S40+FC_OTH_CP_SC_E!S40+FC_OTH_CP_HW_E!S40+FC_OTH_CP_CA_E!S40+FC_OTH_CP_VE_E!S40+FC_OTH_CP_SL_E!S40+FC_OTH_CP_BL_E!S40+FC_OTH_CP_CR_E!S40+FC_OTH_CP_BT_E!S40+FC_OTH_CP_IT_E!S40</f>
        <v>497.57549441100599</v>
      </c>
      <c r="T40" s="30">
        <f>FC_OTH_CP_SH_E!T40+FC_OTH_CP_SC_E!T40+FC_OTH_CP_HW_E!T40+FC_OTH_CP_CA_E!T40+FC_OTH_CP_VE_E!T40+FC_OTH_CP_SL_E!T40+FC_OTH_CP_BL_E!T40+FC_OTH_CP_CR_E!T40+FC_OTH_CP_BT_E!T40+FC_OTH_CP_IT_E!T40</f>
        <v>448.42717110920063</v>
      </c>
      <c r="U40" s="30">
        <f>FC_OTH_CP_SH_E!U40+FC_OTH_CP_SC_E!U40+FC_OTH_CP_HW_E!U40+FC_OTH_CP_CA_E!U40+FC_OTH_CP_VE_E!U40+FC_OTH_CP_SL_E!U40+FC_OTH_CP_BL_E!U40+FC_OTH_CP_CR_E!U40+FC_OTH_CP_BT_E!U40+FC_OTH_CP_IT_E!U40</f>
        <v>482.97721410146193</v>
      </c>
      <c r="V40" s="30">
        <f>FC_OTH_CP_SH_E!V40+FC_OTH_CP_SC_E!V40+FC_OTH_CP_HW_E!V40+FC_OTH_CP_CA_E!V40+FC_OTH_CP_VE_E!V40+FC_OTH_CP_SL_E!V40+FC_OTH_CP_BL_E!V40+FC_OTH_CP_CR_E!V40+FC_OTH_CP_BT_E!V40+FC_OTH_CP_IT_E!V40</f>
        <v>440.53757523645731</v>
      </c>
      <c r="W40" s="30">
        <f>FC_OTH_CP_SH_E!W40+FC_OTH_CP_SC_E!W40+FC_OTH_CP_HW_E!W40+FC_OTH_CP_CA_E!W40+FC_OTH_CP_VE_E!W40+FC_OTH_CP_SL_E!W40+FC_OTH_CP_BL_E!W40+FC_OTH_CP_CR_E!W40+FC_OTH_CP_BT_E!W40+FC_OTH_CP_IT_E!W40</f>
        <v>387.33344797936365</v>
      </c>
      <c r="X40" s="30">
        <f>FC_OTH_CP_SH_E!X40+FC_OTH_CP_SC_E!X40+FC_OTH_CP_HW_E!X40+FC_OTH_CP_CA_E!X40+FC_OTH_CP_VE_E!X40+FC_OTH_CP_SL_E!X40+FC_OTH_CP_BL_E!X40+FC_OTH_CP_CR_E!X40+FC_OTH_CP_BT_E!X40+FC_OTH_CP_IT_E!X40</f>
        <v>622.75932932072226</v>
      </c>
    </row>
    <row r="41" spans="1:24" ht="11.25" customHeight="1" x14ac:dyDescent="0.2">
      <c r="A41" s="39" t="s">
        <v>69</v>
      </c>
      <c r="B41" s="23" t="s">
        <v>70</v>
      </c>
      <c r="C41" s="30">
        <f>FC_OTH_CP_SH_E!C41+FC_OTH_CP_SC_E!C41+FC_OTH_CP_HW_E!C41+FC_OTH_CP_CA_E!C41+FC_OTH_CP_VE_E!C41+FC_OTH_CP_SL_E!C41+FC_OTH_CP_BL_E!C41+FC_OTH_CP_CR_E!C41+FC_OTH_CP_BT_E!C41+FC_OTH_CP_IT_E!C41</f>
        <v>57.512888979467363</v>
      </c>
      <c r="D41" s="30">
        <f>FC_OTH_CP_SH_E!D41+FC_OTH_CP_SC_E!D41+FC_OTH_CP_HW_E!D41+FC_OTH_CP_CA_E!D41+FC_OTH_CP_VE_E!D41+FC_OTH_CP_SL_E!D41+FC_OTH_CP_BL_E!D41+FC_OTH_CP_CR_E!D41+FC_OTH_CP_BT_E!D41+FC_OTH_CP_IT_E!D41</f>
        <v>56.488727328564536</v>
      </c>
      <c r="E41" s="30">
        <f>FC_OTH_CP_SH_E!E41+FC_OTH_CP_SC_E!E41+FC_OTH_CP_HW_E!E41+FC_OTH_CP_CA_E!E41+FC_OTH_CP_VE_E!E41+FC_OTH_CP_SL_E!E41+FC_OTH_CP_BL_E!E41+FC_OTH_CP_CR_E!E41+FC_OTH_CP_BT_E!E41+FC_OTH_CP_IT_E!E41</f>
        <v>66.667909737187742</v>
      </c>
      <c r="F41" s="30">
        <f>FC_OTH_CP_SH_E!F41+FC_OTH_CP_SC_E!F41+FC_OTH_CP_HW_E!F41+FC_OTH_CP_CA_E!F41+FC_OTH_CP_VE_E!F41+FC_OTH_CP_SL_E!F41+FC_OTH_CP_BL_E!F41+FC_OTH_CP_CR_E!F41+FC_OTH_CP_BT_E!F41+FC_OTH_CP_IT_E!F41</f>
        <v>70.941168550601304</v>
      </c>
      <c r="G41" s="30">
        <f>FC_OTH_CP_SH_E!G41+FC_OTH_CP_SC_E!G41+FC_OTH_CP_HW_E!G41+FC_OTH_CP_CA_E!G41+FC_OTH_CP_VE_E!G41+FC_OTH_CP_SL_E!G41+FC_OTH_CP_BL_E!G41+FC_OTH_CP_CR_E!G41+FC_OTH_CP_BT_E!G41+FC_OTH_CP_IT_E!G41</f>
        <v>79.561374913456021</v>
      </c>
      <c r="H41" s="30">
        <f>FC_OTH_CP_SH_E!H41+FC_OTH_CP_SC_E!H41+FC_OTH_CP_HW_E!H41+FC_OTH_CP_CA_E!H41+FC_OTH_CP_VE_E!H41+FC_OTH_CP_SL_E!H41+FC_OTH_CP_BL_E!H41+FC_OTH_CP_CR_E!H41+FC_OTH_CP_BT_E!H41+FC_OTH_CP_IT_E!H41</f>
        <v>52.925330948646753</v>
      </c>
      <c r="I41" s="30">
        <f>FC_OTH_CP_SH_E!I41+FC_OTH_CP_SC_E!I41+FC_OTH_CP_HW_E!I41+FC_OTH_CP_CA_E!I41+FC_OTH_CP_VE_E!I41+FC_OTH_CP_SL_E!I41+FC_OTH_CP_BL_E!I41+FC_OTH_CP_CR_E!I41+FC_OTH_CP_BT_E!I41+FC_OTH_CP_IT_E!I41</f>
        <v>47.403661081429689</v>
      </c>
      <c r="J41" s="30">
        <f>FC_OTH_CP_SH_E!J41+FC_OTH_CP_SC_E!J41+FC_OTH_CP_HW_E!J41+FC_OTH_CP_CA_E!J41+FC_OTH_CP_VE_E!J41+FC_OTH_CP_SL_E!J41+FC_OTH_CP_BL_E!J41+FC_OTH_CP_CR_E!J41+FC_OTH_CP_BT_E!J41+FC_OTH_CP_IT_E!J41</f>
        <v>43.937492302685953</v>
      </c>
      <c r="K41" s="30">
        <f>FC_OTH_CP_SH_E!K41+FC_OTH_CP_SC_E!K41+FC_OTH_CP_HW_E!K41+FC_OTH_CP_CA_E!K41+FC_OTH_CP_VE_E!K41+FC_OTH_CP_SL_E!K41+FC_OTH_CP_BL_E!K41+FC_OTH_CP_CR_E!K41+FC_OTH_CP_BT_E!K41+FC_OTH_CP_IT_E!K41</f>
        <v>51.444331760707414</v>
      </c>
      <c r="L41" s="30">
        <f>FC_OTH_CP_SH_E!L41+FC_OTH_CP_SC_E!L41+FC_OTH_CP_HW_E!L41+FC_OTH_CP_CA_E!L41+FC_OTH_CP_VE_E!L41+FC_OTH_CP_SL_E!L41+FC_OTH_CP_BL_E!L41+FC_OTH_CP_CR_E!L41+FC_OTH_CP_BT_E!L41+FC_OTH_CP_IT_E!L41</f>
        <v>59.390111779879604</v>
      </c>
      <c r="M41" s="30">
        <f>FC_OTH_CP_SH_E!M41+FC_OTH_CP_SC_E!M41+FC_OTH_CP_HW_E!M41+FC_OTH_CP_CA_E!M41+FC_OTH_CP_VE_E!M41+FC_OTH_CP_SL_E!M41+FC_OTH_CP_BL_E!M41+FC_OTH_CP_CR_E!M41+FC_OTH_CP_BT_E!M41+FC_OTH_CP_IT_E!M41</f>
        <v>50.976354256233861</v>
      </c>
      <c r="N41" s="30">
        <f>FC_OTH_CP_SH_E!N41+FC_OTH_CP_SC_E!N41+FC_OTH_CP_HW_E!N41+FC_OTH_CP_CA_E!N41+FC_OTH_CP_VE_E!N41+FC_OTH_CP_SL_E!N41+FC_OTH_CP_BL_E!N41+FC_OTH_CP_CR_E!N41+FC_OTH_CP_BT_E!N41+FC_OTH_CP_IT_E!N41</f>
        <v>52.50223559759246</v>
      </c>
      <c r="O41" s="30">
        <f>FC_OTH_CP_SH_E!O41+FC_OTH_CP_SC_E!O41+FC_OTH_CP_HW_E!O41+FC_OTH_CP_CA_E!O41+FC_OTH_CP_VE_E!O41+FC_OTH_CP_SL_E!O41+FC_OTH_CP_BL_E!O41+FC_OTH_CP_CR_E!O41+FC_OTH_CP_BT_E!O41+FC_OTH_CP_IT_E!O41</f>
        <v>52.171969045571785</v>
      </c>
      <c r="P41" s="30">
        <f>FC_OTH_CP_SH_E!P41+FC_OTH_CP_SC_E!P41+FC_OTH_CP_HW_E!P41+FC_OTH_CP_CA_E!P41+FC_OTH_CP_VE_E!P41+FC_OTH_CP_SL_E!P41+FC_OTH_CP_BL_E!P41+FC_OTH_CP_CR_E!P41+FC_OTH_CP_BT_E!P41+FC_OTH_CP_IT_E!P41</f>
        <v>72.848495270851217</v>
      </c>
      <c r="Q41" s="30">
        <f>FC_OTH_CP_SH_E!Q41+FC_OTH_CP_SC_E!Q41+FC_OTH_CP_HW_E!Q41+FC_OTH_CP_CA_E!Q41+FC_OTH_CP_VE_E!Q41+FC_OTH_CP_SL_E!Q41+FC_OTH_CP_BL_E!Q41+FC_OTH_CP_CR_E!Q41+FC_OTH_CP_BT_E!Q41+FC_OTH_CP_IT_E!Q41</f>
        <v>68.516079105761023</v>
      </c>
      <c r="R41" s="30">
        <f>FC_OTH_CP_SH_E!R41+FC_OTH_CP_SC_E!R41+FC_OTH_CP_HW_E!R41+FC_OTH_CP_CA_E!R41+FC_OTH_CP_VE_E!R41+FC_OTH_CP_SL_E!R41+FC_OTH_CP_BL_E!R41+FC_OTH_CP_CR_E!R41+FC_OTH_CP_BT_E!R41+FC_OTH_CP_IT_E!R41</f>
        <v>79.0299226139295</v>
      </c>
      <c r="S41" s="30">
        <f>FC_OTH_CP_SH_E!S41+FC_OTH_CP_SC_E!S41+FC_OTH_CP_HW_E!S41+FC_OTH_CP_CA_E!S41+FC_OTH_CP_VE_E!S41+FC_OTH_CP_SL_E!S41+FC_OTH_CP_BL_E!S41+FC_OTH_CP_CR_E!S41+FC_OTH_CP_BT_E!S41+FC_OTH_CP_IT_E!S41</f>
        <v>71.645141874462581</v>
      </c>
      <c r="T41" s="30">
        <f>FC_OTH_CP_SH_E!T41+FC_OTH_CP_SC_E!T41+FC_OTH_CP_HW_E!T41+FC_OTH_CP_CA_E!T41+FC_OTH_CP_VE_E!T41+FC_OTH_CP_SL_E!T41+FC_OTH_CP_BL_E!T41+FC_OTH_CP_CR_E!T41+FC_OTH_CP_BT_E!T41+FC_OTH_CP_IT_E!T41</f>
        <v>69.289939810834099</v>
      </c>
      <c r="U41" s="30">
        <f>FC_OTH_CP_SH_E!U41+FC_OTH_CP_SC_E!U41+FC_OTH_CP_HW_E!U41+FC_OTH_CP_CA_E!U41+FC_OTH_CP_VE_E!U41+FC_OTH_CP_SL_E!U41+FC_OTH_CP_BL_E!U41+FC_OTH_CP_CR_E!U41+FC_OTH_CP_BT_E!U41+FC_OTH_CP_IT_E!U41</f>
        <v>75.595184866723997</v>
      </c>
      <c r="V41" s="30">
        <f>FC_OTH_CP_SH_E!V41+FC_OTH_CP_SC_E!V41+FC_OTH_CP_HW_E!V41+FC_OTH_CP_CA_E!V41+FC_OTH_CP_VE_E!V41+FC_OTH_CP_SL_E!V41+FC_OTH_CP_BL_E!V41+FC_OTH_CP_CR_E!V41+FC_OTH_CP_BT_E!V41+FC_OTH_CP_IT_E!V41</f>
        <v>73.549183147033531</v>
      </c>
      <c r="W41" s="30">
        <f>FC_OTH_CP_SH_E!W41+FC_OTH_CP_SC_E!W41+FC_OTH_CP_HW_E!W41+FC_OTH_CP_CA_E!W41+FC_OTH_CP_VE_E!W41+FC_OTH_CP_SL_E!W41+FC_OTH_CP_BL_E!W41+FC_OTH_CP_CR_E!W41+FC_OTH_CP_BT_E!W41+FC_OTH_CP_IT_E!W41</f>
        <v>64.884006878761781</v>
      </c>
      <c r="X41" s="30">
        <f>FC_OTH_CP_SH_E!X41+FC_OTH_CP_SC_E!X41+FC_OTH_CP_HW_E!X41+FC_OTH_CP_CA_E!X41+FC_OTH_CP_VE_E!X41+FC_OTH_CP_SL_E!X41+FC_OTH_CP_BL_E!X41+FC_OTH_CP_CR_E!X41+FC_OTH_CP_BT_E!X41+FC_OTH_CP_IT_E!X41</f>
        <v>63.650730868443652</v>
      </c>
    </row>
    <row r="42" spans="1:24" ht="11.25" customHeight="1" x14ac:dyDescent="0.2">
      <c r="A42" s="39" t="s">
        <v>71</v>
      </c>
      <c r="B42" s="23" t="s">
        <v>72</v>
      </c>
      <c r="C42" s="30">
        <f>FC_OTH_CP_SH_E!C42+FC_OTH_CP_SC_E!C42+FC_OTH_CP_HW_E!C42+FC_OTH_CP_CA_E!C42+FC_OTH_CP_VE_E!C42+FC_OTH_CP_SL_E!C42+FC_OTH_CP_BL_E!C42+FC_OTH_CP_CR_E!C42+FC_OTH_CP_BT_E!C42+FC_OTH_CP_IT_E!C42</f>
        <v>0</v>
      </c>
      <c r="D42" s="30">
        <f>FC_OTH_CP_SH_E!D42+FC_OTH_CP_SC_E!D42+FC_OTH_CP_HW_E!D42+FC_OTH_CP_CA_E!D42+FC_OTH_CP_VE_E!D42+FC_OTH_CP_SL_E!D42+FC_OTH_CP_BL_E!D42+FC_OTH_CP_CR_E!D42+FC_OTH_CP_BT_E!D42+FC_OTH_CP_IT_E!D42</f>
        <v>0</v>
      </c>
      <c r="E42" s="30">
        <f>FC_OTH_CP_SH_E!E42+FC_OTH_CP_SC_E!E42+FC_OTH_CP_HW_E!E42+FC_OTH_CP_CA_E!E42+FC_OTH_CP_VE_E!E42+FC_OTH_CP_SL_E!E42+FC_OTH_CP_BL_E!E42+FC_OTH_CP_CR_E!E42+FC_OTH_CP_BT_E!E42+FC_OTH_CP_IT_E!E42</f>
        <v>0</v>
      </c>
      <c r="F42" s="30">
        <f>FC_OTH_CP_SH_E!F42+FC_OTH_CP_SC_E!F42+FC_OTH_CP_HW_E!F42+FC_OTH_CP_CA_E!F42+FC_OTH_CP_VE_E!F42+FC_OTH_CP_SL_E!F42+FC_OTH_CP_BL_E!F42+FC_OTH_CP_CR_E!F42+FC_OTH_CP_BT_E!F42+FC_OTH_CP_IT_E!F42</f>
        <v>0</v>
      </c>
      <c r="G42" s="30">
        <f>FC_OTH_CP_SH_E!G42+FC_OTH_CP_SC_E!G42+FC_OTH_CP_HW_E!G42+FC_OTH_CP_CA_E!G42+FC_OTH_CP_VE_E!G42+FC_OTH_CP_SL_E!G42+FC_OTH_CP_BL_E!G42+FC_OTH_CP_CR_E!G42+FC_OTH_CP_BT_E!G42+FC_OTH_CP_IT_E!G42</f>
        <v>0</v>
      </c>
      <c r="H42" s="30">
        <f>FC_OTH_CP_SH_E!H42+FC_OTH_CP_SC_E!H42+FC_OTH_CP_HW_E!H42+FC_OTH_CP_CA_E!H42+FC_OTH_CP_VE_E!H42+FC_OTH_CP_SL_E!H42+FC_OTH_CP_BL_E!H42+FC_OTH_CP_CR_E!H42+FC_OTH_CP_BT_E!H42+FC_OTH_CP_IT_E!H42</f>
        <v>0</v>
      </c>
      <c r="I42" s="30">
        <f>FC_OTH_CP_SH_E!I42+FC_OTH_CP_SC_E!I42+FC_OTH_CP_HW_E!I42+FC_OTH_CP_CA_E!I42+FC_OTH_CP_VE_E!I42+FC_OTH_CP_SL_E!I42+FC_OTH_CP_BL_E!I42+FC_OTH_CP_CR_E!I42+FC_OTH_CP_BT_E!I42+FC_OTH_CP_IT_E!I42</f>
        <v>0</v>
      </c>
      <c r="J42" s="30">
        <f>FC_OTH_CP_SH_E!J42+FC_OTH_CP_SC_E!J42+FC_OTH_CP_HW_E!J42+FC_OTH_CP_CA_E!J42+FC_OTH_CP_VE_E!J42+FC_OTH_CP_SL_E!J42+FC_OTH_CP_BL_E!J42+FC_OTH_CP_CR_E!J42+FC_OTH_CP_BT_E!J42+FC_OTH_CP_IT_E!J42</f>
        <v>0</v>
      </c>
      <c r="K42" s="30">
        <f>FC_OTH_CP_SH_E!K42+FC_OTH_CP_SC_E!K42+FC_OTH_CP_HW_E!K42+FC_OTH_CP_CA_E!K42+FC_OTH_CP_VE_E!K42+FC_OTH_CP_SL_E!K42+FC_OTH_CP_BL_E!K42+FC_OTH_CP_CR_E!K42+FC_OTH_CP_BT_E!K42+FC_OTH_CP_IT_E!K42</f>
        <v>0</v>
      </c>
      <c r="L42" s="30">
        <f>FC_OTH_CP_SH_E!L42+FC_OTH_CP_SC_E!L42+FC_OTH_CP_HW_E!L42+FC_OTH_CP_CA_E!L42+FC_OTH_CP_VE_E!L42+FC_OTH_CP_SL_E!L42+FC_OTH_CP_BL_E!L42+FC_OTH_CP_CR_E!L42+FC_OTH_CP_BT_E!L42+FC_OTH_CP_IT_E!L42</f>
        <v>0</v>
      </c>
      <c r="M42" s="30">
        <f>FC_OTH_CP_SH_E!M42+FC_OTH_CP_SC_E!M42+FC_OTH_CP_HW_E!M42+FC_OTH_CP_CA_E!M42+FC_OTH_CP_VE_E!M42+FC_OTH_CP_SL_E!M42+FC_OTH_CP_BL_E!M42+FC_OTH_CP_CR_E!M42+FC_OTH_CP_BT_E!M42+FC_OTH_CP_IT_E!M42</f>
        <v>0</v>
      </c>
      <c r="N42" s="30">
        <f>FC_OTH_CP_SH_E!N42+FC_OTH_CP_SC_E!N42+FC_OTH_CP_HW_E!N42+FC_OTH_CP_CA_E!N42+FC_OTH_CP_VE_E!N42+FC_OTH_CP_SL_E!N42+FC_OTH_CP_BL_E!N42+FC_OTH_CP_CR_E!N42+FC_OTH_CP_BT_E!N42+FC_OTH_CP_IT_E!N42</f>
        <v>0</v>
      </c>
      <c r="O42" s="30">
        <f>FC_OTH_CP_SH_E!O42+FC_OTH_CP_SC_E!O42+FC_OTH_CP_HW_E!O42+FC_OTH_CP_CA_E!O42+FC_OTH_CP_VE_E!O42+FC_OTH_CP_SL_E!O42+FC_OTH_CP_BL_E!O42+FC_OTH_CP_CR_E!O42+FC_OTH_CP_BT_E!O42+FC_OTH_CP_IT_E!O42</f>
        <v>0</v>
      </c>
      <c r="P42" s="30">
        <f>FC_OTH_CP_SH_E!P42+FC_OTH_CP_SC_E!P42+FC_OTH_CP_HW_E!P42+FC_OTH_CP_CA_E!P42+FC_OTH_CP_VE_E!P42+FC_OTH_CP_SL_E!P42+FC_OTH_CP_BL_E!P42+FC_OTH_CP_CR_E!P42+FC_OTH_CP_BT_E!P42+FC_OTH_CP_IT_E!P42</f>
        <v>0</v>
      </c>
      <c r="Q42" s="30">
        <f>FC_OTH_CP_SH_E!Q42+FC_OTH_CP_SC_E!Q42+FC_OTH_CP_HW_E!Q42+FC_OTH_CP_CA_E!Q42+FC_OTH_CP_VE_E!Q42+FC_OTH_CP_SL_E!Q42+FC_OTH_CP_BL_E!Q42+FC_OTH_CP_CR_E!Q42+FC_OTH_CP_BT_E!Q42+FC_OTH_CP_IT_E!Q42</f>
        <v>0</v>
      </c>
      <c r="R42" s="30">
        <f>FC_OTH_CP_SH_E!R42+FC_OTH_CP_SC_E!R42+FC_OTH_CP_HW_E!R42+FC_OTH_CP_CA_E!R42+FC_OTH_CP_VE_E!R42+FC_OTH_CP_SL_E!R42+FC_OTH_CP_BL_E!R42+FC_OTH_CP_CR_E!R42+FC_OTH_CP_BT_E!R42+FC_OTH_CP_IT_E!R42</f>
        <v>0</v>
      </c>
      <c r="S42" s="30">
        <f>FC_OTH_CP_SH_E!S42+FC_OTH_CP_SC_E!S42+FC_OTH_CP_HW_E!S42+FC_OTH_CP_CA_E!S42+FC_OTH_CP_VE_E!S42+FC_OTH_CP_SL_E!S42+FC_OTH_CP_BL_E!S42+FC_OTH_CP_CR_E!S42+FC_OTH_CP_BT_E!S42+FC_OTH_CP_IT_E!S42</f>
        <v>0</v>
      </c>
      <c r="T42" s="30">
        <f>FC_OTH_CP_SH_E!T42+FC_OTH_CP_SC_E!T42+FC_OTH_CP_HW_E!T42+FC_OTH_CP_CA_E!T42+FC_OTH_CP_VE_E!T42+FC_OTH_CP_SL_E!T42+FC_OTH_CP_BL_E!T42+FC_OTH_CP_CR_E!T42+FC_OTH_CP_BT_E!T42+FC_OTH_CP_IT_E!T42</f>
        <v>0</v>
      </c>
      <c r="U42" s="30">
        <f>FC_OTH_CP_SH_E!U42+FC_OTH_CP_SC_E!U42+FC_OTH_CP_HW_E!U42+FC_OTH_CP_CA_E!U42+FC_OTH_CP_VE_E!U42+FC_OTH_CP_SL_E!U42+FC_OTH_CP_BL_E!U42+FC_OTH_CP_CR_E!U42+FC_OTH_CP_BT_E!U42+FC_OTH_CP_IT_E!U42</f>
        <v>0</v>
      </c>
      <c r="V42" s="30">
        <f>FC_OTH_CP_SH_E!V42+FC_OTH_CP_SC_E!V42+FC_OTH_CP_HW_E!V42+FC_OTH_CP_CA_E!V42+FC_OTH_CP_VE_E!V42+FC_OTH_CP_SL_E!V42+FC_OTH_CP_BL_E!V42+FC_OTH_CP_CR_E!V42+FC_OTH_CP_BT_E!V42+FC_OTH_CP_IT_E!V42</f>
        <v>0</v>
      </c>
      <c r="W42" s="30">
        <f>FC_OTH_CP_SH_E!W42+FC_OTH_CP_SC_E!W42+FC_OTH_CP_HW_E!W42+FC_OTH_CP_CA_E!W42+FC_OTH_CP_VE_E!W42+FC_OTH_CP_SL_E!W42+FC_OTH_CP_BL_E!W42+FC_OTH_CP_CR_E!W42+FC_OTH_CP_BT_E!W42+FC_OTH_CP_IT_E!W42</f>
        <v>0</v>
      </c>
      <c r="X42" s="30">
        <f>FC_OTH_CP_SH_E!X42+FC_OTH_CP_SC_E!X42+FC_OTH_CP_HW_E!X42+FC_OTH_CP_CA_E!X42+FC_OTH_CP_VE_E!X42+FC_OTH_CP_SL_E!X42+FC_OTH_CP_BL_E!X42+FC_OTH_CP_CR_E!X42+FC_OTH_CP_BT_E!X42+FC_OTH_CP_IT_E!X42</f>
        <v>0</v>
      </c>
    </row>
    <row r="43" spans="1:24" ht="11.25" customHeight="1" x14ac:dyDescent="0.2">
      <c r="A43" s="39" t="s">
        <v>73</v>
      </c>
      <c r="B43" s="23" t="s">
        <v>74</v>
      </c>
      <c r="C43" s="30">
        <f>FC_OTH_CP_SH_E!C43+FC_OTH_CP_SC_E!C43+FC_OTH_CP_HW_E!C43+FC_OTH_CP_CA_E!C43+FC_OTH_CP_VE_E!C43+FC_OTH_CP_SL_E!C43+FC_OTH_CP_BL_E!C43+FC_OTH_CP_CR_E!C43+FC_OTH_CP_BT_E!C43+FC_OTH_CP_IT_E!C43</f>
        <v>18076.841641745086</v>
      </c>
      <c r="D43" s="30">
        <f>FC_OTH_CP_SH_E!D43+FC_OTH_CP_SC_E!D43+FC_OTH_CP_HW_E!D43+FC_OTH_CP_CA_E!D43+FC_OTH_CP_VE_E!D43+FC_OTH_CP_SL_E!D43+FC_OTH_CP_BL_E!D43+FC_OTH_CP_CR_E!D43+FC_OTH_CP_BT_E!D43+FC_OTH_CP_IT_E!D43</f>
        <v>20497.570068706871</v>
      </c>
      <c r="E43" s="30">
        <f>FC_OTH_CP_SH_E!E43+FC_OTH_CP_SC_E!E43+FC_OTH_CP_HW_E!E43+FC_OTH_CP_CA_E!E43+FC_OTH_CP_VE_E!E43+FC_OTH_CP_SL_E!E43+FC_OTH_CP_BL_E!E43+FC_OTH_CP_CR_E!E43+FC_OTH_CP_BT_E!E43+FC_OTH_CP_IT_E!E43</f>
        <v>19197.162239968762</v>
      </c>
      <c r="F43" s="30">
        <f>FC_OTH_CP_SH_E!F43+FC_OTH_CP_SC_E!F43+FC_OTH_CP_HW_E!F43+FC_OTH_CP_CA_E!F43+FC_OTH_CP_VE_E!F43+FC_OTH_CP_SL_E!F43+FC_OTH_CP_BL_E!F43+FC_OTH_CP_CR_E!F43+FC_OTH_CP_BT_E!F43+FC_OTH_CP_IT_E!F43</f>
        <v>19913.65592997324</v>
      </c>
      <c r="G43" s="30">
        <f>FC_OTH_CP_SH_E!G43+FC_OTH_CP_SC_E!G43+FC_OTH_CP_HW_E!G43+FC_OTH_CP_CA_E!G43+FC_OTH_CP_VE_E!G43+FC_OTH_CP_SL_E!G43+FC_OTH_CP_BL_E!G43+FC_OTH_CP_CR_E!G43+FC_OTH_CP_BT_E!G43+FC_OTH_CP_IT_E!G43</f>
        <v>19032.53105219288</v>
      </c>
      <c r="H43" s="30">
        <f>FC_OTH_CP_SH_E!H43+FC_OTH_CP_SC_E!H43+FC_OTH_CP_HW_E!H43+FC_OTH_CP_CA_E!H43+FC_OTH_CP_VE_E!H43+FC_OTH_CP_SL_E!H43+FC_OTH_CP_BL_E!H43+FC_OTH_CP_CR_E!H43+FC_OTH_CP_BT_E!H43+FC_OTH_CP_IT_E!H43</f>
        <v>18288.874583341811</v>
      </c>
      <c r="I43" s="30">
        <f>FC_OTH_CP_SH_E!I43+FC_OTH_CP_SC_E!I43+FC_OTH_CP_HW_E!I43+FC_OTH_CP_CA_E!I43+FC_OTH_CP_VE_E!I43+FC_OTH_CP_SL_E!I43+FC_OTH_CP_BL_E!I43+FC_OTH_CP_CR_E!I43+FC_OTH_CP_BT_E!I43+FC_OTH_CP_IT_E!I43</f>
        <v>17982.251799586957</v>
      </c>
      <c r="J43" s="30">
        <f>FC_OTH_CP_SH_E!J43+FC_OTH_CP_SC_E!J43+FC_OTH_CP_HW_E!J43+FC_OTH_CP_CA_E!J43+FC_OTH_CP_VE_E!J43+FC_OTH_CP_SL_E!J43+FC_OTH_CP_BL_E!J43+FC_OTH_CP_CR_E!J43+FC_OTH_CP_BT_E!J43+FC_OTH_CP_IT_E!J43</f>
        <v>14430.166390668974</v>
      </c>
      <c r="K43" s="30">
        <f>FC_OTH_CP_SH_E!K43+FC_OTH_CP_SC_E!K43+FC_OTH_CP_HW_E!K43+FC_OTH_CP_CA_E!K43+FC_OTH_CP_VE_E!K43+FC_OTH_CP_SL_E!K43+FC_OTH_CP_BL_E!K43+FC_OTH_CP_CR_E!K43+FC_OTH_CP_BT_E!K43+FC_OTH_CP_IT_E!K43</f>
        <v>16999.97430029478</v>
      </c>
      <c r="L43" s="30">
        <f>FC_OTH_CP_SH_E!L43+FC_OTH_CP_SC_E!L43+FC_OTH_CP_HW_E!L43+FC_OTH_CP_CA_E!L43+FC_OTH_CP_VE_E!L43+FC_OTH_CP_SL_E!L43+FC_OTH_CP_BL_E!L43+FC_OTH_CP_CR_E!L43+FC_OTH_CP_BT_E!L43+FC_OTH_CP_IT_E!L43</f>
        <v>15369.528489033064</v>
      </c>
      <c r="M43" s="30">
        <f>FC_OTH_CP_SH_E!M43+FC_OTH_CP_SC_E!M43+FC_OTH_CP_HW_E!M43+FC_OTH_CP_CA_E!M43+FC_OTH_CP_VE_E!M43+FC_OTH_CP_SL_E!M43+FC_OTH_CP_BL_E!M43+FC_OTH_CP_CR_E!M43+FC_OTH_CP_BT_E!M43+FC_OTH_CP_IT_E!M43</f>
        <v>15087.141277681874</v>
      </c>
      <c r="N43" s="30">
        <f>FC_OTH_CP_SH_E!N43+FC_OTH_CP_SC_E!N43+FC_OTH_CP_HW_E!N43+FC_OTH_CP_CA_E!N43+FC_OTH_CP_VE_E!N43+FC_OTH_CP_SL_E!N43+FC_OTH_CP_BL_E!N43+FC_OTH_CP_CR_E!N43+FC_OTH_CP_BT_E!N43+FC_OTH_CP_IT_E!N43</f>
        <v>13393.425656486608</v>
      </c>
      <c r="O43" s="30">
        <f>FC_OTH_CP_SH_E!O43+FC_OTH_CP_SC_E!O43+FC_OTH_CP_HW_E!O43+FC_OTH_CP_CA_E!O43+FC_OTH_CP_VE_E!O43+FC_OTH_CP_SL_E!O43+FC_OTH_CP_BL_E!O43+FC_OTH_CP_CR_E!O43+FC_OTH_CP_BT_E!O43+FC_OTH_CP_IT_E!O43</f>
        <v>13403.553872770364</v>
      </c>
      <c r="P43" s="30">
        <f>FC_OTH_CP_SH_E!P43+FC_OTH_CP_SC_E!P43+FC_OTH_CP_HW_E!P43+FC_OTH_CP_CA_E!P43+FC_OTH_CP_VE_E!P43+FC_OTH_CP_SL_E!P43+FC_OTH_CP_BL_E!P43+FC_OTH_CP_CR_E!P43+FC_OTH_CP_BT_E!P43+FC_OTH_CP_IT_E!P43</f>
        <v>14021.359870480823</v>
      </c>
      <c r="Q43" s="30">
        <f>FC_OTH_CP_SH_E!Q43+FC_OTH_CP_SC_E!Q43+FC_OTH_CP_HW_E!Q43+FC_OTH_CP_CA_E!Q43+FC_OTH_CP_VE_E!Q43+FC_OTH_CP_SL_E!Q43+FC_OTH_CP_BL_E!Q43+FC_OTH_CP_CR_E!Q43+FC_OTH_CP_BT_E!Q43+FC_OTH_CP_IT_E!Q43</f>
        <v>12530.165142670703</v>
      </c>
      <c r="R43" s="30">
        <f>FC_OTH_CP_SH_E!R43+FC_OTH_CP_SC_E!R43+FC_OTH_CP_HW_E!R43+FC_OTH_CP_CA_E!R43+FC_OTH_CP_VE_E!R43+FC_OTH_CP_SL_E!R43+FC_OTH_CP_BL_E!R43+FC_OTH_CP_CR_E!R43+FC_OTH_CP_BT_E!R43+FC_OTH_CP_IT_E!R43</f>
        <v>12571.325800813653</v>
      </c>
      <c r="S43" s="30">
        <f>FC_OTH_CP_SH_E!S43+FC_OTH_CP_SC_E!S43+FC_OTH_CP_HW_E!S43+FC_OTH_CP_CA_E!S43+FC_OTH_CP_VE_E!S43+FC_OTH_CP_SL_E!S43+FC_OTH_CP_BL_E!S43+FC_OTH_CP_CR_E!S43+FC_OTH_CP_BT_E!S43+FC_OTH_CP_IT_E!S43</f>
        <v>12329.071532945698</v>
      </c>
      <c r="T43" s="30">
        <f>FC_OTH_CP_SH_E!T43+FC_OTH_CP_SC_E!T43+FC_OTH_CP_HW_E!T43+FC_OTH_CP_CA_E!T43+FC_OTH_CP_VE_E!T43+FC_OTH_CP_SL_E!T43+FC_OTH_CP_BL_E!T43+FC_OTH_CP_CR_E!T43+FC_OTH_CP_BT_E!T43+FC_OTH_CP_IT_E!T43</f>
        <v>12657.464599072919</v>
      </c>
      <c r="U43" s="30">
        <f>FC_OTH_CP_SH_E!U43+FC_OTH_CP_SC_E!U43+FC_OTH_CP_HW_E!U43+FC_OTH_CP_CA_E!U43+FC_OTH_CP_VE_E!U43+FC_OTH_CP_SL_E!U43+FC_OTH_CP_BL_E!U43+FC_OTH_CP_CR_E!U43+FC_OTH_CP_BT_E!U43+FC_OTH_CP_IT_E!U43</f>
        <v>8894.3855530901328</v>
      </c>
      <c r="V43" s="30">
        <f>FC_OTH_CP_SH_E!V43+FC_OTH_CP_SC_E!V43+FC_OTH_CP_HW_E!V43+FC_OTH_CP_CA_E!V43+FC_OTH_CP_VE_E!V43+FC_OTH_CP_SL_E!V43+FC_OTH_CP_BL_E!V43+FC_OTH_CP_CR_E!V43+FC_OTH_CP_BT_E!V43+FC_OTH_CP_IT_E!V43</f>
        <v>8682.5844566394208</v>
      </c>
      <c r="W43" s="30">
        <f>FC_OTH_CP_SH_E!W43+FC_OTH_CP_SC_E!W43+FC_OTH_CP_HW_E!W43+FC_OTH_CP_CA_E!W43+FC_OTH_CP_VE_E!W43+FC_OTH_CP_SL_E!W43+FC_OTH_CP_BL_E!W43+FC_OTH_CP_CR_E!W43+FC_OTH_CP_BT_E!W43+FC_OTH_CP_IT_E!W43</f>
        <v>7871.9175671202474</v>
      </c>
      <c r="X43" s="30">
        <f>FC_OTH_CP_SH_E!X43+FC_OTH_CP_SC_E!X43+FC_OTH_CP_HW_E!X43+FC_OTH_CP_CA_E!X43+FC_OTH_CP_VE_E!X43+FC_OTH_CP_SL_E!X43+FC_OTH_CP_BL_E!X43+FC_OTH_CP_CR_E!X43+FC_OTH_CP_BT_E!X43+FC_OTH_CP_IT_E!X43</f>
        <v>9014.4721463604892</v>
      </c>
    </row>
    <row r="44" spans="1:24" ht="11.25" customHeight="1" x14ac:dyDescent="0.2">
      <c r="A44" s="39" t="s">
        <v>75</v>
      </c>
      <c r="B44" s="23" t="s">
        <v>76</v>
      </c>
      <c r="C44" s="30">
        <f>FC_OTH_CP_SH_E!C44+FC_OTH_CP_SC_E!C44+FC_OTH_CP_HW_E!C44+FC_OTH_CP_CA_E!C44+FC_OTH_CP_VE_E!C44+FC_OTH_CP_SL_E!C44+FC_OTH_CP_BL_E!C44+FC_OTH_CP_CR_E!C44+FC_OTH_CP_BT_E!C44+FC_OTH_CP_IT_E!C44</f>
        <v>998.90730868443677</v>
      </c>
      <c r="D44" s="30">
        <f>FC_OTH_CP_SH_E!D44+FC_OTH_CP_SC_E!D44+FC_OTH_CP_HW_E!D44+FC_OTH_CP_CA_E!D44+FC_OTH_CP_VE_E!D44+FC_OTH_CP_SL_E!D44+FC_OTH_CP_BL_E!D44+FC_OTH_CP_CR_E!D44+FC_OTH_CP_BT_E!D44+FC_OTH_CP_IT_E!D44</f>
        <v>1011.9398108340498</v>
      </c>
      <c r="E44" s="30">
        <f>FC_OTH_CP_SH_E!E44+FC_OTH_CP_SC_E!E44+FC_OTH_CP_HW_E!E44+FC_OTH_CP_CA_E!E44+FC_OTH_CP_VE_E!E44+FC_OTH_CP_SL_E!E44+FC_OTH_CP_BL_E!E44+FC_OTH_CP_CR_E!E44+FC_OTH_CP_BT_E!E44+FC_OTH_CP_IT_E!E44</f>
        <v>896.44772141014596</v>
      </c>
      <c r="F44" s="30">
        <f>FC_OTH_CP_SH_E!F44+FC_OTH_CP_SC_E!F44+FC_OTH_CP_HW_E!F44+FC_OTH_CP_CA_E!F44+FC_OTH_CP_VE_E!F44+FC_OTH_CP_SL_E!F44+FC_OTH_CP_BL_E!F44+FC_OTH_CP_CR_E!F44+FC_OTH_CP_BT_E!F44+FC_OTH_CP_IT_E!F44</f>
        <v>917.2131556319863</v>
      </c>
      <c r="G44" s="30">
        <f>FC_OTH_CP_SH_E!G44+FC_OTH_CP_SC_E!G44+FC_OTH_CP_HW_E!G44+FC_OTH_CP_CA_E!G44+FC_OTH_CP_VE_E!G44+FC_OTH_CP_SL_E!G44+FC_OTH_CP_BL_E!G44+FC_OTH_CP_CR_E!G44+FC_OTH_CP_BT_E!G44+FC_OTH_CP_IT_E!G44</f>
        <v>862.02123817712823</v>
      </c>
      <c r="H44" s="30">
        <f>FC_OTH_CP_SH_E!H44+FC_OTH_CP_SC_E!H44+FC_OTH_CP_HW_E!H44+FC_OTH_CP_CA_E!H44+FC_OTH_CP_VE_E!H44+FC_OTH_CP_SL_E!H44+FC_OTH_CP_BL_E!H44+FC_OTH_CP_CR_E!H44+FC_OTH_CP_BT_E!H44+FC_OTH_CP_IT_E!H44</f>
        <v>883.72175408426483</v>
      </c>
      <c r="I44" s="30">
        <f>FC_OTH_CP_SH_E!I44+FC_OTH_CP_SC_E!I44+FC_OTH_CP_HW_E!I44+FC_OTH_CP_CA_E!I44+FC_OTH_CP_VE_E!I44+FC_OTH_CP_SL_E!I44+FC_OTH_CP_BL_E!I44+FC_OTH_CP_CR_E!I44+FC_OTH_CP_BT_E!I44+FC_OTH_CP_IT_E!I44</f>
        <v>690.25417024935518</v>
      </c>
      <c r="J44" s="30">
        <f>FC_OTH_CP_SH_E!J44+FC_OTH_CP_SC_E!J44+FC_OTH_CP_HW_E!J44+FC_OTH_CP_CA_E!J44+FC_OTH_CP_VE_E!J44+FC_OTH_CP_SL_E!J44+FC_OTH_CP_BL_E!J44+FC_OTH_CP_CR_E!J44+FC_OTH_CP_BT_E!J44+FC_OTH_CP_IT_E!J44</f>
        <v>399.68589853826302</v>
      </c>
      <c r="K44" s="30">
        <f>FC_OTH_CP_SH_E!K44+FC_OTH_CP_SC_E!K44+FC_OTH_CP_HW_E!K44+FC_OTH_CP_CA_E!K44+FC_OTH_CP_VE_E!K44+FC_OTH_CP_SL_E!K44+FC_OTH_CP_BL_E!K44+FC_OTH_CP_CR_E!K44+FC_OTH_CP_BT_E!K44+FC_OTH_CP_IT_E!K44</f>
        <v>305.05984522785894</v>
      </c>
      <c r="L44" s="30">
        <f>FC_OTH_CP_SH_E!L44+FC_OTH_CP_SC_E!L44+FC_OTH_CP_HW_E!L44+FC_OTH_CP_CA_E!L44+FC_OTH_CP_VE_E!L44+FC_OTH_CP_SL_E!L44+FC_OTH_CP_BL_E!L44+FC_OTH_CP_CR_E!L44+FC_OTH_CP_BT_E!L44+FC_OTH_CP_IT_E!L44</f>
        <v>295.21865864144451</v>
      </c>
      <c r="M44" s="30">
        <f>FC_OTH_CP_SH_E!M44+FC_OTH_CP_SC_E!M44+FC_OTH_CP_HW_E!M44+FC_OTH_CP_CA_E!M44+FC_OTH_CP_VE_E!M44+FC_OTH_CP_SL_E!M44+FC_OTH_CP_BL_E!M44+FC_OTH_CP_CR_E!M44+FC_OTH_CP_BT_E!M44+FC_OTH_CP_IT_E!M44</f>
        <v>243.84746345657786</v>
      </c>
      <c r="N44" s="30">
        <f>FC_OTH_CP_SH_E!N44+FC_OTH_CP_SC_E!N44+FC_OTH_CP_HW_E!N44+FC_OTH_CP_CA_E!N44+FC_OTH_CP_VE_E!N44+FC_OTH_CP_SL_E!N44+FC_OTH_CP_BL_E!N44+FC_OTH_CP_CR_E!N44+FC_OTH_CP_BT_E!N44+FC_OTH_CP_IT_E!N44</f>
        <v>190.8104041272571</v>
      </c>
      <c r="O44" s="30">
        <f>FC_OTH_CP_SH_E!O44+FC_OTH_CP_SC_E!O44+FC_OTH_CP_HW_E!O44+FC_OTH_CP_CA_E!O44+FC_OTH_CP_VE_E!O44+FC_OTH_CP_SL_E!O44+FC_OTH_CP_BL_E!O44+FC_OTH_CP_CR_E!O44+FC_OTH_CP_BT_E!O44+FC_OTH_CP_IT_E!O44</f>
        <v>194.05124677558038</v>
      </c>
      <c r="P44" s="30">
        <f>FC_OTH_CP_SH_E!P44+FC_OTH_CP_SC_E!P44+FC_OTH_CP_HW_E!P44+FC_OTH_CP_CA_E!P44+FC_OTH_CP_VE_E!P44+FC_OTH_CP_SL_E!P44+FC_OTH_CP_BL_E!P44+FC_OTH_CP_CR_E!P44+FC_OTH_CP_BT_E!P44+FC_OTH_CP_IT_E!P44</f>
        <v>174.29578675838346</v>
      </c>
      <c r="Q44" s="30">
        <f>FC_OTH_CP_SH_E!Q44+FC_OTH_CP_SC_E!Q44+FC_OTH_CP_HW_E!Q44+FC_OTH_CP_CA_E!Q44+FC_OTH_CP_VE_E!Q44+FC_OTH_CP_SL_E!Q44+FC_OTH_CP_BL_E!Q44+FC_OTH_CP_CR_E!Q44+FC_OTH_CP_BT_E!Q44+FC_OTH_CP_IT_E!Q44</f>
        <v>164.46775580395536</v>
      </c>
      <c r="R44" s="30">
        <f>FC_OTH_CP_SH_E!R44+FC_OTH_CP_SC_E!R44+FC_OTH_CP_HW_E!R44+FC_OTH_CP_CA_E!R44+FC_OTH_CP_VE_E!R44+FC_OTH_CP_SL_E!R44+FC_OTH_CP_BL_E!R44+FC_OTH_CP_CR_E!R44+FC_OTH_CP_BT_E!R44+FC_OTH_CP_IT_E!R44</f>
        <v>154.79028374892519</v>
      </c>
      <c r="S44" s="30">
        <f>FC_OTH_CP_SH_E!S44+FC_OTH_CP_SC_E!S44+FC_OTH_CP_HW_E!S44+FC_OTH_CP_CA_E!S44+FC_OTH_CP_VE_E!S44+FC_OTH_CP_SL_E!S44+FC_OTH_CP_BL_E!S44+FC_OTH_CP_CR_E!S44+FC_OTH_CP_BT_E!S44+FC_OTH_CP_IT_E!S44</f>
        <v>160.24058469475492</v>
      </c>
      <c r="T44" s="30">
        <f>FC_OTH_CP_SH_E!T44+FC_OTH_CP_SC_E!T44+FC_OTH_CP_HW_E!T44+FC_OTH_CP_CA_E!T44+FC_OTH_CP_VE_E!T44+FC_OTH_CP_SL_E!T44+FC_OTH_CP_BL_E!T44+FC_OTH_CP_CR_E!T44+FC_OTH_CP_BT_E!T44+FC_OTH_CP_IT_E!T44</f>
        <v>135.70206362854685</v>
      </c>
      <c r="U44" s="30">
        <f>FC_OTH_CP_SH_E!U44+FC_OTH_CP_SC_E!U44+FC_OTH_CP_HW_E!U44+FC_OTH_CP_CA_E!U44+FC_OTH_CP_VE_E!U44+FC_OTH_CP_SL_E!U44+FC_OTH_CP_BL_E!U44+FC_OTH_CP_CR_E!U44+FC_OTH_CP_BT_E!U44+FC_OTH_CP_IT_E!U44</f>
        <v>95.200000000000017</v>
      </c>
      <c r="V44" s="30">
        <f>FC_OTH_CP_SH_E!V44+FC_OTH_CP_SC_E!V44+FC_OTH_CP_HW_E!V44+FC_OTH_CP_CA_E!V44+FC_OTH_CP_VE_E!V44+FC_OTH_CP_SL_E!V44+FC_OTH_CP_BL_E!V44+FC_OTH_CP_CR_E!V44+FC_OTH_CP_BT_E!V44+FC_OTH_CP_IT_E!V44</f>
        <v>82.606964746345668</v>
      </c>
      <c r="W44" s="30">
        <f>FC_OTH_CP_SH_E!W44+FC_OTH_CP_SC_E!W44+FC_OTH_CP_HW_E!W44+FC_OTH_CP_CA_E!W44+FC_OTH_CP_VE_E!W44+FC_OTH_CP_SL_E!W44+FC_OTH_CP_BL_E!W44+FC_OTH_CP_CR_E!W44+FC_OTH_CP_BT_E!W44+FC_OTH_CP_IT_E!W44</f>
        <v>106.02588134135851</v>
      </c>
      <c r="X44" s="30">
        <f>FC_OTH_CP_SH_E!X44+FC_OTH_CP_SC_E!X44+FC_OTH_CP_HW_E!X44+FC_OTH_CP_CA_E!X44+FC_OTH_CP_VE_E!X44+FC_OTH_CP_SL_E!X44+FC_OTH_CP_BL_E!X44+FC_OTH_CP_CR_E!X44+FC_OTH_CP_BT_E!X44+FC_OTH_CP_IT_E!X44</f>
        <v>110.77171109200333</v>
      </c>
    </row>
    <row r="45" spans="1:24" ht="11.25" customHeight="1" x14ac:dyDescent="0.2">
      <c r="A45" s="39" t="s">
        <v>77</v>
      </c>
      <c r="B45" s="23" t="s">
        <v>78</v>
      </c>
      <c r="C45" s="30">
        <f>FC_OTH_CP_SH_E!C45+FC_OTH_CP_SC_E!C45+FC_OTH_CP_HW_E!C45+FC_OTH_CP_CA_E!C45+FC_OTH_CP_VE_E!C45+FC_OTH_CP_SL_E!C45+FC_OTH_CP_BL_E!C45+FC_OTH_CP_CR_E!C45+FC_OTH_CP_BT_E!C45+FC_OTH_CP_IT_E!C45</f>
        <v>0</v>
      </c>
      <c r="D45" s="30">
        <f>FC_OTH_CP_SH_E!D45+FC_OTH_CP_SC_E!D45+FC_OTH_CP_HW_E!D45+FC_OTH_CP_CA_E!D45+FC_OTH_CP_VE_E!D45+FC_OTH_CP_SL_E!D45+FC_OTH_CP_BL_E!D45+FC_OTH_CP_CR_E!D45+FC_OTH_CP_BT_E!D45+FC_OTH_CP_IT_E!D45</f>
        <v>0</v>
      </c>
      <c r="E45" s="30">
        <f>FC_OTH_CP_SH_E!E45+FC_OTH_CP_SC_E!E45+FC_OTH_CP_HW_E!E45+FC_OTH_CP_CA_E!E45+FC_OTH_CP_VE_E!E45+FC_OTH_CP_SL_E!E45+FC_OTH_CP_BL_E!E45+FC_OTH_CP_CR_E!E45+FC_OTH_CP_BT_E!E45+FC_OTH_CP_IT_E!E45</f>
        <v>0</v>
      </c>
      <c r="F45" s="30">
        <f>FC_OTH_CP_SH_E!F45+FC_OTH_CP_SC_E!F45+FC_OTH_CP_HW_E!F45+FC_OTH_CP_CA_E!F45+FC_OTH_CP_VE_E!F45+FC_OTH_CP_SL_E!F45+FC_OTH_CP_BL_E!F45+FC_OTH_CP_CR_E!F45+FC_OTH_CP_BT_E!F45+FC_OTH_CP_IT_E!F45</f>
        <v>0</v>
      </c>
      <c r="G45" s="30">
        <f>FC_OTH_CP_SH_E!G45+FC_OTH_CP_SC_E!G45+FC_OTH_CP_HW_E!G45+FC_OTH_CP_CA_E!G45+FC_OTH_CP_VE_E!G45+FC_OTH_CP_SL_E!G45+FC_OTH_CP_BL_E!G45+FC_OTH_CP_CR_E!G45+FC_OTH_CP_BT_E!G45+FC_OTH_CP_IT_E!G45</f>
        <v>0</v>
      </c>
      <c r="H45" s="30">
        <f>FC_OTH_CP_SH_E!H45+FC_OTH_CP_SC_E!H45+FC_OTH_CP_HW_E!H45+FC_OTH_CP_CA_E!H45+FC_OTH_CP_VE_E!H45+FC_OTH_CP_SL_E!H45+FC_OTH_CP_BL_E!H45+FC_OTH_CP_CR_E!H45+FC_OTH_CP_BT_E!H45+FC_OTH_CP_IT_E!H45</f>
        <v>0.26337059329320728</v>
      </c>
      <c r="I45" s="30">
        <f>FC_OTH_CP_SH_E!I45+FC_OTH_CP_SC_E!I45+FC_OTH_CP_HW_E!I45+FC_OTH_CP_CA_E!I45+FC_OTH_CP_VE_E!I45+FC_OTH_CP_SL_E!I45+FC_OTH_CP_BL_E!I45+FC_OTH_CP_CR_E!I45+FC_OTH_CP_BT_E!I45+FC_OTH_CP_IT_E!I45</f>
        <v>0.25494411006018908</v>
      </c>
      <c r="J45" s="30">
        <f>FC_OTH_CP_SH_E!J45+FC_OTH_CP_SC_E!J45+FC_OTH_CP_HW_E!J45+FC_OTH_CP_CA_E!J45+FC_OTH_CP_VE_E!J45+FC_OTH_CP_SL_E!J45+FC_OTH_CP_BL_E!J45+FC_OTH_CP_CR_E!J45+FC_OTH_CP_BT_E!J45+FC_OTH_CP_IT_E!J45</f>
        <v>0.29286328460877037</v>
      </c>
      <c r="K45" s="30">
        <f>FC_OTH_CP_SH_E!K45+FC_OTH_CP_SC_E!K45+FC_OTH_CP_HW_E!K45+FC_OTH_CP_CA_E!K45+FC_OTH_CP_VE_E!K45+FC_OTH_CP_SL_E!K45+FC_OTH_CP_BL_E!K45+FC_OTH_CP_CR_E!K45+FC_OTH_CP_BT_E!K45+FC_OTH_CP_IT_E!K45</f>
        <v>0.28443680137575222</v>
      </c>
      <c r="L45" s="30">
        <f>FC_OTH_CP_SH_E!L45+FC_OTH_CP_SC_E!L45+FC_OTH_CP_HW_E!L45+FC_OTH_CP_CA_E!L45+FC_OTH_CP_VE_E!L45+FC_OTH_CP_SL_E!L45+FC_OTH_CP_BL_E!L45+FC_OTH_CP_CR_E!L45+FC_OTH_CP_BT_E!L45+FC_OTH_CP_IT_E!L45</f>
        <v>0.63198624247635415</v>
      </c>
      <c r="M45" s="30">
        <f>FC_OTH_CP_SH_E!M45+FC_OTH_CP_SC_E!M45+FC_OTH_CP_HW_E!M45+FC_OTH_CP_CA_E!M45+FC_OTH_CP_VE_E!M45+FC_OTH_CP_SL_E!M45+FC_OTH_CP_BL_E!M45+FC_OTH_CP_CR_E!M45+FC_OTH_CP_BT_E!M45+FC_OTH_CP_IT_E!M45</f>
        <v>0.62992261392949278</v>
      </c>
      <c r="N45" s="30">
        <f>FC_OTH_CP_SH_E!N45+FC_OTH_CP_SC_E!N45+FC_OTH_CP_HW_E!N45+FC_OTH_CP_CA_E!N45+FC_OTH_CP_VE_E!N45+FC_OTH_CP_SL_E!N45+FC_OTH_CP_BL_E!N45+FC_OTH_CP_CR_E!N45+FC_OTH_CP_BT_E!N45+FC_OTH_CP_IT_E!N45</f>
        <v>0.58985382631126415</v>
      </c>
      <c r="O45" s="30">
        <f>FC_OTH_CP_SH_E!O45+FC_OTH_CP_SC_E!O45+FC_OTH_CP_HW_E!O45+FC_OTH_CP_CA_E!O45+FC_OTH_CP_VE_E!O45+FC_OTH_CP_SL_E!O45+FC_OTH_CP_BL_E!O45+FC_OTH_CP_CR_E!O45+FC_OTH_CP_BT_E!O45+FC_OTH_CP_IT_E!O45</f>
        <v>1.0079965606190888</v>
      </c>
      <c r="P45" s="30">
        <f>FC_OTH_CP_SH_E!P45+FC_OTH_CP_SC_E!P45+FC_OTH_CP_HW_E!P45+FC_OTH_CP_CA_E!P45+FC_OTH_CP_VE_E!P45+FC_OTH_CP_SL_E!P45+FC_OTH_CP_BL_E!P45+FC_OTH_CP_CR_E!P45+FC_OTH_CP_BT_E!P45+FC_OTH_CP_IT_E!P45</f>
        <v>0.29595872742906293</v>
      </c>
      <c r="Q45" s="30">
        <f>FC_OTH_CP_SH_E!Q45+FC_OTH_CP_SC_E!Q45+FC_OTH_CP_HW_E!Q45+FC_OTH_CP_CA_E!Q45+FC_OTH_CP_VE_E!Q45+FC_OTH_CP_SL_E!Q45+FC_OTH_CP_BL_E!Q45+FC_OTH_CP_CR_E!Q45+FC_OTH_CP_BT_E!Q45+FC_OTH_CP_IT_E!Q45</f>
        <v>1.3619088564058468</v>
      </c>
      <c r="R45" s="30">
        <f>FC_OTH_CP_SH_E!R45+FC_OTH_CP_SC_E!R45+FC_OTH_CP_HW_E!R45+FC_OTH_CP_CA_E!R45+FC_OTH_CP_VE_E!R45+FC_OTH_CP_SL_E!R45+FC_OTH_CP_BL_E!R45+FC_OTH_CP_CR_E!R45+FC_OTH_CP_BT_E!R45+FC_OTH_CP_IT_E!R45</f>
        <v>1.1881341358555457</v>
      </c>
      <c r="S45" s="30">
        <f>FC_OTH_CP_SH_E!S45+FC_OTH_CP_SC_E!S45+FC_OTH_CP_HW_E!S45+FC_OTH_CP_CA_E!S45+FC_OTH_CP_VE_E!S45+FC_OTH_CP_SL_E!S45+FC_OTH_CP_BL_E!S45+FC_OTH_CP_CR_E!S45+FC_OTH_CP_BT_E!S45+FC_OTH_CP_IT_E!S45</f>
        <v>0.26225279449699035</v>
      </c>
      <c r="T45" s="30">
        <f>FC_OTH_CP_SH_E!T45+FC_OTH_CP_SC_E!T45+FC_OTH_CP_HW_E!T45+FC_OTH_CP_CA_E!T45+FC_OTH_CP_VE_E!T45+FC_OTH_CP_SL_E!T45+FC_OTH_CP_BL_E!T45+FC_OTH_CP_CR_E!T45+FC_OTH_CP_BT_E!T45+FC_OTH_CP_IT_E!T45</f>
        <v>0.46380051590713628</v>
      </c>
      <c r="U45" s="30">
        <f>FC_OTH_CP_SH_E!U45+FC_OTH_CP_SC_E!U45+FC_OTH_CP_HW_E!U45+FC_OTH_CP_CA_E!U45+FC_OTH_CP_VE_E!U45+FC_OTH_CP_SL_E!U45+FC_OTH_CP_BL_E!U45+FC_OTH_CP_CR_E!U45+FC_OTH_CP_BT_E!U45+FC_OTH_CP_IT_E!U45</f>
        <v>0.35881341358555457</v>
      </c>
      <c r="V45" s="30">
        <f>FC_OTH_CP_SH_E!V45+FC_OTH_CP_SC_E!V45+FC_OTH_CP_HW_E!V45+FC_OTH_CP_CA_E!V45+FC_OTH_CP_VE_E!V45+FC_OTH_CP_SL_E!V45+FC_OTH_CP_BL_E!V45+FC_OTH_CP_CR_E!V45+FC_OTH_CP_BT_E!V45+FC_OTH_CP_IT_E!V45</f>
        <v>0.25073086844368003</v>
      </c>
      <c r="W45" s="30">
        <f>FC_OTH_CP_SH_E!W45+FC_OTH_CP_SC_E!W45+FC_OTH_CP_HW_E!W45+FC_OTH_CP_CA_E!W45+FC_OTH_CP_VE_E!W45+FC_OTH_CP_SL_E!W45+FC_OTH_CP_BL_E!W45+FC_OTH_CP_CR_E!W45+FC_OTH_CP_BT_E!W45+FC_OTH_CP_IT_E!W45</f>
        <v>0.2507308684436802</v>
      </c>
      <c r="X45" s="30">
        <f>FC_OTH_CP_SH_E!X45+FC_OTH_CP_SC_E!X45+FC_OTH_CP_HW_E!X45+FC_OTH_CP_CA_E!X45+FC_OTH_CP_VE_E!X45+FC_OTH_CP_SL_E!X45+FC_OTH_CP_BL_E!X45+FC_OTH_CP_CR_E!X45+FC_OTH_CP_BT_E!X45+FC_OTH_CP_IT_E!X45</f>
        <v>0.2507308684436802</v>
      </c>
    </row>
    <row r="46" spans="1:24" ht="11.25" customHeight="1" x14ac:dyDescent="0.2">
      <c r="A46" s="39" t="s">
        <v>79</v>
      </c>
      <c r="B46" s="23" t="s">
        <v>80</v>
      </c>
      <c r="C46" s="30">
        <f>FC_OTH_CP_SH_E!C46+FC_OTH_CP_SC_E!C46+FC_OTH_CP_HW_E!C46+FC_OTH_CP_CA_E!C46+FC_OTH_CP_VE_E!C46+FC_OTH_CP_SL_E!C46+FC_OTH_CP_BL_E!C46+FC_OTH_CP_CR_E!C46+FC_OTH_CP_BT_E!C46+FC_OTH_CP_IT_E!C46</f>
        <v>0</v>
      </c>
      <c r="D46" s="30">
        <f>FC_OTH_CP_SH_E!D46+FC_OTH_CP_SC_E!D46+FC_OTH_CP_HW_E!D46+FC_OTH_CP_CA_E!D46+FC_OTH_CP_VE_E!D46+FC_OTH_CP_SL_E!D46+FC_OTH_CP_BL_E!D46+FC_OTH_CP_CR_E!D46+FC_OTH_CP_BT_E!D46+FC_OTH_CP_IT_E!D46</f>
        <v>0</v>
      </c>
      <c r="E46" s="30">
        <f>FC_OTH_CP_SH_E!E46+FC_OTH_CP_SC_E!E46+FC_OTH_CP_HW_E!E46+FC_OTH_CP_CA_E!E46+FC_OTH_CP_VE_E!E46+FC_OTH_CP_SL_E!E46+FC_OTH_CP_BL_E!E46+FC_OTH_CP_CR_E!E46+FC_OTH_CP_BT_E!E46+FC_OTH_CP_IT_E!E46</f>
        <v>0</v>
      </c>
      <c r="F46" s="30">
        <f>FC_OTH_CP_SH_E!F46+FC_OTH_CP_SC_E!F46+FC_OTH_CP_HW_E!F46+FC_OTH_CP_CA_E!F46+FC_OTH_CP_VE_E!F46+FC_OTH_CP_SL_E!F46+FC_OTH_CP_BL_E!F46+FC_OTH_CP_CR_E!F46+FC_OTH_CP_BT_E!F46+FC_OTH_CP_IT_E!F46</f>
        <v>0</v>
      </c>
      <c r="G46" s="30">
        <f>FC_OTH_CP_SH_E!G46+FC_OTH_CP_SC_E!G46+FC_OTH_CP_HW_E!G46+FC_OTH_CP_CA_E!G46+FC_OTH_CP_VE_E!G46+FC_OTH_CP_SL_E!G46+FC_OTH_CP_BL_E!G46+FC_OTH_CP_CR_E!G46+FC_OTH_CP_BT_E!G46+FC_OTH_CP_IT_E!G46</f>
        <v>0</v>
      </c>
      <c r="H46" s="30">
        <f>FC_OTH_CP_SH_E!H46+FC_OTH_CP_SC_E!H46+FC_OTH_CP_HW_E!H46+FC_OTH_CP_CA_E!H46+FC_OTH_CP_VE_E!H46+FC_OTH_CP_SL_E!H46+FC_OTH_CP_BL_E!H46+FC_OTH_CP_CR_E!H46+FC_OTH_CP_BT_E!H46+FC_OTH_CP_IT_E!H46</f>
        <v>0</v>
      </c>
      <c r="I46" s="30">
        <f>FC_OTH_CP_SH_E!I46+FC_OTH_CP_SC_E!I46+FC_OTH_CP_HW_E!I46+FC_OTH_CP_CA_E!I46+FC_OTH_CP_VE_E!I46+FC_OTH_CP_SL_E!I46+FC_OTH_CP_BL_E!I46+FC_OTH_CP_CR_E!I46+FC_OTH_CP_BT_E!I46+FC_OTH_CP_IT_E!I46</f>
        <v>0</v>
      </c>
      <c r="J46" s="30">
        <f>FC_OTH_CP_SH_E!J46+FC_OTH_CP_SC_E!J46+FC_OTH_CP_HW_E!J46+FC_OTH_CP_CA_E!J46+FC_OTH_CP_VE_E!J46+FC_OTH_CP_SL_E!J46+FC_OTH_CP_BL_E!J46+FC_OTH_CP_CR_E!J46+FC_OTH_CP_BT_E!J46+FC_OTH_CP_IT_E!J46</f>
        <v>0</v>
      </c>
      <c r="K46" s="30">
        <f>FC_OTH_CP_SH_E!K46+FC_OTH_CP_SC_E!K46+FC_OTH_CP_HW_E!K46+FC_OTH_CP_CA_E!K46+FC_OTH_CP_VE_E!K46+FC_OTH_CP_SL_E!K46+FC_OTH_CP_BL_E!K46+FC_OTH_CP_CR_E!K46+FC_OTH_CP_BT_E!K46+FC_OTH_CP_IT_E!K46</f>
        <v>0</v>
      </c>
      <c r="L46" s="30">
        <f>FC_OTH_CP_SH_E!L46+FC_OTH_CP_SC_E!L46+FC_OTH_CP_HW_E!L46+FC_OTH_CP_CA_E!L46+FC_OTH_CP_VE_E!L46+FC_OTH_CP_SL_E!L46+FC_OTH_CP_BL_E!L46+FC_OTH_CP_CR_E!L46+FC_OTH_CP_BT_E!L46+FC_OTH_CP_IT_E!L46</f>
        <v>0</v>
      </c>
      <c r="M46" s="30">
        <f>FC_OTH_CP_SH_E!M46+FC_OTH_CP_SC_E!M46+FC_OTH_CP_HW_E!M46+FC_OTH_CP_CA_E!M46+FC_OTH_CP_VE_E!M46+FC_OTH_CP_SL_E!M46+FC_OTH_CP_BL_E!M46+FC_OTH_CP_CR_E!M46+FC_OTH_CP_BT_E!M46+FC_OTH_CP_IT_E!M46</f>
        <v>0</v>
      </c>
      <c r="N46" s="30">
        <f>FC_OTH_CP_SH_E!N46+FC_OTH_CP_SC_E!N46+FC_OTH_CP_HW_E!N46+FC_OTH_CP_CA_E!N46+FC_OTH_CP_VE_E!N46+FC_OTH_CP_SL_E!N46+FC_OTH_CP_BL_E!N46+FC_OTH_CP_CR_E!N46+FC_OTH_CP_BT_E!N46+FC_OTH_CP_IT_E!N46</f>
        <v>0</v>
      </c>
      <c r="O46" s="30">
        <f>FC_OTH_CP_SH_E!O46+FC_OTH_CP_SC_E!O46+FC_OTH_CP_HW_E!O46+FC_OTH_CP_CA_E!O46+FC_OTH_CP_VE_E!O46+FC_OTH_CP_SL_E!O46+FC_OTH_CP_BL_E!O46+FC_OTH_CP_CR_E!O46+FC_OTH_CP_BT_E!O46+FC_OTH_CP_IT_E!O46</f>
        <v>0</v>
      </c>
      <c r="P46" s="30">
        <f>FC_OTH_CP_SH_E!P46+FC_OTH_CP_SC_E!P46+FC_OTH_CP_HW_E!P46+FC_OTH_CP_CA_E!P46+FC_OTH_CP_VE_E!P46+FC_OTH_CP_SL_E!P46+FC_OTH_CP_BL_E!P46+FC_OTH_CP_CR_E!P46+FC_OTH_CP_BT_E!P46+FC_OTH_CP_IT_E!P46</f>
        <v>0</v>
      </c>
      <c r="Q46" s="30">
        <f>FC_OTH_CP_SH_E!Q46+FC_OTH_CP_SC_E!Q46+FC_OTH_CP_HW_E!Q46+FC_OTH_CP_CA_E!Q46+FC_OTH_CP_VE_E!Q46+FC_OTH_CP_SL_E!Q46+FC_OTH_CP_BL_E!Q46+FC_OTH_CP_CR_E!Q46+FC_OTH_CP_BT_E!Q46+FC_OTH_CP_IT_E!Q46</f>
        <v>0</v>
      </c>
      <c r="R46" s="30">
        <f>FC_OTH_CP_SH_E!R46+FC_OTH_CP_SC_E!R46+FC_OTH_CP_HW_E!R46+FC_OTH_CP_CA_E!R46+FC_OTH_CP_VE_E!R46+FC_OTH_CP_SL_E!R46+FC_OTH_CP_BL_E!R46+FC_OTH_CP_CR_E!R46+FC_OTH_CP_BT_E!R46+FC_OTH_CP_IT_E!R46</f>
        <v>0</v>
      </c>
      <c r="S46" s="30">
        <f>FC_OTH_CP_SH_E!S46+FC_OTH_CP_SC_E!S46+FC_OTH_CP_HW_E!S46+FC_OTH_CP_CA_E!S46+FC_OTH_CP_VE_E!S46+FC_OTH_CP_SL_E!S46+FC_OTH_CP_BL_E!S46+FC_OTH_CP_CR_E!S46+FC_OTH_CP_BT_E!S46+FC_OTH_CP_IT_E!S46</f>
        <v>0</v>
      </c>
      <c r="T46" s="30">
        <f>FC_OTH_CP_SH_E!T46+FC_OTH_CP_SC_E!T46+FC_OTH_CP_HW_E!T46+FC_OTH_CP_CA_E!T46+FC_OTH_CP_VE_E!T46+FC_OTH_CP_SL_E!T46+FC_OTH_CP_BL_E!T46+FC_OTH_CP_CR_E!T46+FC_OTH_CP_BT_E!T46+FC_OTH_CP_IT_E!T46</f>
        <v>0</v>
      </c>
      <c r="U46" s="30">
        <f>FC_OTH_CP_SH_E!U46+FC_OTH_CP_SC_E!U46+FC_OTH_CP_HW_E!U46+FC_OTH_CP_CA_E!U46+FC_OTH_CP_VE_E!U46+FC_OTH_CP_SL_E!U46+FC_OTH_CP_BL_E!U46+FC_OTH_CP_CR_E!U46+FC_OTH_CP_BT_E!U46+FC_OTH_CP_IT_E!U46</f>
        <v>0</v>
      </c>
      <c r="V46" s="30">
        <f>FC_OTH_CP_SH_E!V46+FC_OTH_CP_SC_E!V46+FC_OTH_CP_HW_E!V46+FC_OTH_CP_CA_E!V46+FC_OTH_CP_VE_E!V46+FC_OTH_CP_SL_E!V46+FC_OTH_CP_BL_E!V46+FC_OTH_CP_CR_E!V46+FC_OTH_CP_BT_E!V46+FC_OTH_CP_IT_E!V46</f>
        <v>0</v>
      </c>
      <c r="W46" s="30">
        <f>FC_OTH_CP_SH_E!W46+FC_OTH_CP_SC_E!W46+FC_OTH_CP_HW_E!W46+FC_OTH_CP_CA_E!W46+FC_OTH_CP_VE_E!W46+FC_OTH_CP_SL_E!W46+FC_OTH_CP_BL_E!W46+FC_OTH_CP_CR_E!W46+FC_OTH_CP_BT_E!W46+FC_OTH_CP_IT_E!W46</f>
        <v>0</v>
      </c>
      <c r="X46" s="30">
        <f>FC_OTH_CP_SH_E!X46+FC_OTH_CP_SC_E!X46+FC_OTH_CP_HW_E!X46+FC_OTH_CP_CA_E!X46+FC_OTH_CP_VE_E!X46+FC_OTH_CP_SL_E!X46+FC_OTH_CP_BL_E!X46+FC_OTH_CP_CR_E!X46+FC_OTH_CP_BT_E!X46+FC_OTH_CP_IT_E!X46</f>
        <v>0</v>
      </c>
    </row>
    <row r="47" spans="1:24" ht="11.25" customHeight="1" x14ac:dyDescent="0.2">
      <c r="A47" s="39" t="s">
        <v>81</v>
      </c>
      <c r="B47" s="23" t="s">
        <v>82</v>
      </c>
      <c r="C47" s="30">
        <f>FC_OTH_CP_SH_E!C47+FC_OTH_CP_SC_E!C47+FC_OTH_CP_HW_E!C47+FC_OTH_CP_CA_E!C47+FC_OTH_CP_VE_E!C47+FC_OTH_CP_SL_E!C47+FC_OTH_CP_BL_E!C47+FC_OTH_CP_CR_E!C47+FC_OTH_CP_BT_E!C47+FC_OTH_CP_IT_E!C47</f>
        <v>0</v>
      </c>
      <c r="D47" s="30">
        <f>FC_OTH_CP_SH_E!D47+FC_OTH_CP_SC_E!D47+FC_OTH_CP_HW_E!D47+FC_OTH_CP_CA_E!D47+FC_OTH_CP_VE_E!D47+FC_OTH_CP_SL_E!D47+FC_OTH_CP_BL_E!D47+FC_OTH_CP_CR_E!D47+FC_OTH_CP_BT_E!D47+FC_OTH_CP_IT_E!D47</f>
        <v>0</v>
      </c>
      <c r="E47" s="30">
        <f>FC_OTH_CP_SH_E!E47+FC_OTH_CP_SC_E!E47+FC_OTH_CP_HW_E!E47+FC_OTH_CP_CA_E!E47+FC_OTH_CP_VE_E!E47+FC_OTH_CP_SL_E!E47+FC_OTH_CP_BL_E!E47+FC_OTH_CP_CR_E!E47+FC_OTH_CP_BT_E!E47+FC_OTH_CP_IT_E!E47</f>
        <v>0</v>
      </c>
      <c r="F47" s="30">
        <f>FC_OTH_CP_SH_E!F47+FC_OTH_CP_SC_E!F47+FC_OTH_CP_HW_E!F47+FC_OTH_CP_CA_E!F47+FC_OTH_CP_VE_E!F47+FC_OTH_CP_SL_E!F47+FC_OTH_CP_BL_E!F47+FC_OTH_CP_CR_E!F47+FC_OTH_CP_BT_E!F47+FC_OTH_CP_IT_E!F47</f>
        <v>0</v>
      </c>
      <c r="G47" s="30">
        <f>FC_OTH_CP_SH_E!G47+FC_OTH_CP_SC_E!G47+FC_OTH_CP_HW_E!G47+FC_OTH_CP_CA_E!G47+FC_OTH_CP_VE_E!G47+FC_OTH_CP_SL_E!G47+FC_OTH_CP_BL_E!G47+FC_OTH_CP_CR_E!G47+FC_OTH_CP_BT_E!G47+FC_OTH_CP_IT_E!G47</f>
        <v>0</v>
      </c>
      <c r="H47" s="30">
        <f>FC_OTH_CP_SH_E!H47+FC_OTH_CP_SC_E!H47+FC_OTH_CP_HW_E!H47+FC_OTH_CP_CA_E!H47+FC_OTH_CP_VE_E!H47+FC_OTH_CP_SL_E!H47+FC_OTH_CP_BL_E!H47+FC_OTH_CP_CR_E!H47+FC_OTH_CP_BT_E!H47+FC_OTH_CP_IT_E!H47</f>
        <v>0</v>
      </c>
      <c r="I47" s="30">
        <f>FC_OTH_CP_SH_E!I47+FC_OTH_CP_SC_E!I47+FC_OTH_CP_HW_E!I47+FC_OTH_CP_CA_E!I47+FC_OTH_CP_VE_E!I47+FC_OTH_CP_SL_E!I47+FC_OTH_CP_BL_E!I47+FC_OTH_CP_CR_E!I47+FC_OTH_CP_BT_E!I47+FC_OTH_CP_IT_E!I47</f>
        <v>0</v>
      </c>
      <c r="J47" s="30">
        <f>FC_OTH_CP_SH_E!J47+FC_OTH_CP_SC_E!J47+FC_OTH_CP_HW_E!J47+FC_OTH_CP_CA_E!J47+FC_OTH_CP_VE_E!J47+FC_OTH_CP_SL_E!J47+FC_OTH_CP_BL_E!J47+FC_OTH_CP_CR_E!J47+FC_OTH_CP_BT_E!J47+FC_OTH_CP_IT_E!J47</f>
        <v>0</v>
      </c>
      <c r="K47" s="30">
        <f>FC_OTH_CP_SH_E!K47+FC_OTH_CP_SC_E!K47+FC_OTH_CP_HW_E!K47+FC_OTH_CP_CA_E!K47+FC_OTH_CP_VE_E!K47+FC_OTH_CP_SL_E!K47+FC_OTH_CP_BL_E!K47+FC_OTH_CP_CR_E!K47+FC_OTH_CP_BT_E!K47+FC_OTH_CP_IT_E!K47</f>
        <v>0</v>
      </c>
      <c r="L47" s="30">
        <f>FC_OTH_CP_SH_E!L47+FC_OTH_CP_SC_E!L47+FC_OTH_CP_HW_E!L47+FC_OTH_CP_CA_E!L47+FC_OTH_CP_VE_E!L47+FC_OTH_CP_SL_E!L47+FC_OTH_CP_BL_E!L47+FC_OTH_CP_CR_E!L47+FC_OTH_CP_BT_E!L47+FC_OTH_CP_IT_E!L47</f>
        <v>0</v>
      </c>
      <c r="M47" s="30">
        <f>FC_OTH_CP_SH_E!M47+FC_OTH_CP_SC_E!M47+FC_OTH_CP_HW_E!M47+FC_OTH_CP_CA_E!M47+FC_OTH_CP_VE_E!M47+FC_OTH_CP_SL_E!M47+FC_OTH_CP_BL_E!M47+FC_OTH_CP_CR_E!M47+FC_OTH_CP_BT_E!M47+FC_OTH_CP_IT_E!M47</f>
        <v>0</v>
      </c>
      <c r="N47" s="30">
        <f>FC_OTH_CP_SH_E!N47+FC_OTH_CP_SC_E!N47+FC_OTH_CP_HW_E!N47+FC_OTH_CP_CA_E!N47+FC_OTH_CP_VE_E!N47+FC_OTH_CP_SL_E!N47+FC_OTH_CP_BL_E!N47+FC_OTH_CP_CR_E!N47+FC_OTH_CP_BT_E!N47+FC_OTH_CP_IT_E!N47</f>
        <v>0</v>
      </c>
      <c r="O47" s="30">
        <f>FC_OTH_CP_SH_E!O47+FC_OTH_CP_SC_E!O47+FC_OTH_CP_HW_E!O47+FC_OTH_CP_CA_E!O47+FC_OTH_CP_VE_E!O47+FC_OTH_CP_SL_E!O47+FC_OTH_CP_BL_E!O47+FC_OTH_CP_CR_E!O47+FC_OTH_CP_BT_E!O47+FC_OTH_CP_IT_E!O47</f>
        <v>0</v>
      </c>
      <c r="P47" s="30">
        <f>FC_OTH_CP_SH_E!P47+FC_OTH_CP_SC_E!P47+FC_OTH_CP_HW_E!P47+FC_OTH_CP_CA_E!P47+FC_OTH_CP_VE_E!P47+FC_OTH_CP_SL_E!P47+FC_OTH_CP_BL_E!P47+FC_OTH_CP_CR_E!P47+FC_OTH_CP_BT_E!P47+FC_OTH_CP_IT_E!P47</f>
        <v>0</v>
      </c>
      <c r="Q47" s="30">
        <f>FC_OTH_CP_SH_E!Q47+FC_OTH_CP_SC_E!Q47+FC_OTH_CP_HW_E!Q47+FC_OTH_CP_CA_E!Q47+FC_OTH_CP_VE_E!Q47+FC_OTH_CP_SL_E!Q47+FC_OTH_CP_BL_E!Q47+FC_OTH_CP_CR_E!Q47+FC_OTH_CP_BT_E!Q47+FC_OTH_CP_IT_E!Q47</f>
        <v>0</v>
      </c>
      <c r="R47" s="30">
        <f>FC_OTH_CP_SH_E!R47+FC_OTH_CP_SC_E!R47+FC_OTH_CP_HW_E!R47+FC_OTH_CP_CA_E!R47+FC_OTH_CP_VE_E!R47+FC_OTH_CP_SL_E!R47+FC_OTH_CP_BL_E!R47+FC_OTH_CP_CR_E!R47+FC_OTH_CP_BT_E!R47+FC_OTH_CP_IT_E!R47</f>
        <v>0</v>
      </c>
      <c r="S47" s="30">
        <f>FC_OTH_CP_SH_E!S47+FC_OTH_CP_SC_E!S47+FC_OTH_CP_HW_E!S47+FC_OTH_CP_CA_E!S47+FC_OTH_CP_VE_E!S47+FC_OTH_CP_SL_E!S47+FC_OTH_CP_BL_E!S47+FC_OTH_CP_CR_E!S47+FC_OTH_CP_BT_E!S47+FC_OTH_CP_IT_E!S47</f>
        <v>0</v>
      </c>
      <c r="T47" s="30">
        <f>FC_OTH_CP_SH_E!T47+FC_OTH_CP_SC_E!T47+FC_OTH_CP_HW_E!T47+FC_OTH_CP_CA_E!T47+FC_OTH_CP_VE_E!T47+FC_OTH_CP_SL_E!T47+FC_OTH_CP_BL_E!T47+FC_OTH_CP_CR_E!T47+FC_OTH_CP_BT_E!T47+FC_OTH_CP_IT_E!T47</f>
        <v>0</v>
      </c>
      <c r="U47" s="30">
        <f>FC_OTH_CP_SH_E!U47+FC_OTH_CP_SC_E!U47+FC_OTH_CP_HW_E!U47+FC_OTH_CP_CA_E!U47+FC_OTH_CP_VE_E!U47+FC_OTH_CP_SL_E!U47+FC_OTH_CP_BL_E!U47+FC_OTH_CP_CR_E!U47+FC_OTH_CP_BT_E!U47+FC_OTH_CP_IT_E!U47</f>
        <v>0</v>
      </c>
      <c r="V47" s="30">
        <f>FC_OTH_CP_SH_E!V47+FC_OTH_CP_SC_E!V47+FC_OTH_CP_HW_E!V47+FC_OTH_CP_CA_E!V47+FC_OTH_CP_VE_E!V47+FC_OTH_CP_SL_E!V47+FC_OTH_CP_BL_E!V47+FC_OTH_CP_CR_E!V47+FC_OTH_CP_BT_E!V47+FC_OTH_CP_IT_E!V47</f>
        <v>0</v>
      </c>
      <c r="W47" s="30">
        <f>FC_OTH_CP_SH_E!W47+FC_OTH_CP_SC_E!W47+FC_OTH_CP_HW_E!W47+FC_OTH_CP_CA_E!W47+FC_OTH_CP_VE_E!W47+FC_OTH_CP_SL_E!W47+FC_OTH_CP_BL_E!W47+FC_OTH_CP_CR_E!W47+FC_OTH_CP_BT_E!W47+FC_OTH_CP_IT_E!W47</f>
        <v>0</v>
      </c>
      <c r="X47" s="30">
        <f>FC_OTH_CP_SH_E!X47+FC_OTH_CP_SC_E!X47+FC_OTH_CP_HW_E!X47+FC_OTH_CP_CA_E!X47+FC_OTH_CP_VE_E!X47+FC_OTH_CP_SL_E!X47+FC_OTH_CP_BL_E!X47+FC_OTH_CP_CR_E!X47+FC_OTH_CP_BT_E!X47+FC_OTH_CP_IT_E!X47</f>
        <v>0</v>
      </c>
    </row>
    <row r="48" spans="1:24" ht="11.25" customHeight="1" x14ac:dyDescent="0.2">
      <c r="A48" s="39" t="s">
        <v>83</v>
      </c>
      <c r="B48" s="23" t="s">
        <v>84</v>
      </c>
      <c r="C48" s="30">
        <f>FC_OTH_CP_SH_E!C48+FC_OTH_CP_SC_E!C48+FC_OTH_CP_HW_E!C48+FC_OTH_CP_CA_E!C48+FC_OTH_CP_VE_E!C48+FC_OTH_CP_SL_E!C48+FC_OTH_CP_BL_E!C48+FC_OTH_CP_CR_E!C48+FC_OTH_CP_BT_E!C48+FC_OTH_CP_IT_E!C48</f>
        <v>4.645571797076526</v>
      </c>
      <c r="D48" s="30">
        <f>FC_OTH_CP_SH_E!D48+FC_OTH_CP_SC_E!D48+FC_OTH_CP_HW_E!D48+FC_OTH_CP_CA_E!D48+FC_OTH_CP_VE_E!D48+FC_OTH_CP_SL_E!D48+FC_OTH_CP_BL_E!D48+FC_OTH_CP_CR_E!D48+FC_OTH_CP_BT_E!D48+FC_OTH_CP_IT_E!D48</f>
        <v>4.6575236457437654</v>
      </c>
      <c r="E48" s="30">
        <f>FC_OTH_CP_SH_E!E48+FC_OTH_CP_SC_E!E48+FC_OTH_CP_HW_E!E48+FC_OTH_CP_CA_E!E48+FC_OTH_CP_VE_E!E48+FC_OTH_CP_SL_E!E48+FC_OTH_CP_BL_E!E48+FC_OTH_CP_CR_E!E48+FC_OTH_CP_BT_E!E48+FC_OTH_CP_IT_E!E48</f>
        <v>3.8812553740326745</v>
      </c>
      <c r="F48" s="30">
        <f>FC_OTH_CP_SH_E!F48+FC_OTH_CP_SC_E!F48+FC_OTH_CP_HW_E!F48+FC_OTH_CP_CA_E!F48+FC_OTH_CP_VE_E!F48+FC_OTH_CP_SL_E!F48+FC_OTH_CP_BL_E!F48+FC_OTH_CP_CR_E!F48+FC_OTH_CP_BT_E!F48+FC_OTH_CP_IT_E!F48</f>
        <v>4.6575236457437654</v>
      </c>
      <c r="G48" s="30">
        <f>FC_OTH_CP_SH_E!G48+FC_OTH_CP_SC_E!G48+FC_OTH_CP_HW_E!G48+FC_OTH_CP_CA_E!G48+FC_OTH_CP_VE_E!G48+FC_OTH_CP_SL_E!G48+FC_OTH_CP_BL_E!G48+FC_OTH_CP_CR_E!G48+FC_OTH_CP_BT_E!G48+FC_OTH_CP_IT_E!G48</f>
        <v>4.6575236457437663</v>
      </c>
      <c r="H48" s="30">
        <f>FC_OTH_CP_SH_E!H48+FC_OTH_CP_SC_E!H48+FC_OTH_CP_HW_E!H48+FC_OTH_CP_CA_E!H48+FC_OTH_CP_VE_E!H48+FC_OTH_CP_SL_E!H48+FC_OTH_CP_BL_E!H48+FC_OTH_CP_CR_E!H48+FC_OTH_CP_BT_E!H48+FC_OTH_CP_IT_E!H48</f>
        <v>5.38116938950989</v>
      </c>
      <c r="I48" s="30">
        <f>FC_OTH_CP_SH_E!I48+FC_OTH_CP_SC_E!I48+FC_OTH_CP_HW_E!I48+FC_OTH_CP_CA_E!I48+FC_OTH_CP_VE_E!I48+FC_OTH_CP_SL_E!I48+FC_OTH_CP_BL_E!I48+FC_OTH_CP_CR_E!I48+FC_OTH_CP_BT_E!I48+FC_OTH_CP_IT_E!I48</f>
        <v>3.881255374032675</v>
      </c>
      <c r="J48" s="30">
        <f>FC_OTH_CP_SH_E!J48+FC_OTH_CP_SC_E!J48+FC_OTH_CP_HW_E!J48+FC_OTH_CP_CA_E!J48+FC_OTH_CP_VE_E!J48+FC_OTH_CP_SL_E!J48+FC_OTH_CP_BL_E!J48+FC_OTH_CP_CR_E!J48+FC_OTH_CP_BT_E!J48+FC_OTH_CP_IT_E!J48</f>
        <v>3.8549441100601878</v>
      </c>
      <c r="K48" s="30">
        <f>FC_OTH_CP_SH_E!K48+FC_OTH_CP_SC_E!K48+FC_OTH_CP_HW_E!K48+FC_OTH_CP_CA_E!K48+FC_OTH_CP_VE_E!K48+FC_OTH_CP_SL_E!K48+FC_OTH_CP_BL_E!K48+FC_OTH_CP_CR_E!K48+FC_OTH_CP_BT_E!K48+FC_OTH_CP_IT_E!K48</f>
        <v>4.6049011177987955</v>
      </c>
      <c r="L48" s="30">
        <f>FC_OTH_CP_SH_E!L48+FC_OTH_CP_SC_E!L48+FC_OTH_CP_HW_E!L48+FC_OTH_CP_CA_E!L48+FC_OTH_CP_VE_E!L48+FC_OTH_CP_SL_E!L48+FC_OTH_CP_BL_E!L48+FC_OTH_CP_CR_E!L48+FC_OTH_CP_BT_E!L48+FC_OTH_CP_IT_E!L48</f>
        <v>2.32871883061049</v>
      </c>
      <c r="M48" s="30">
        <f>FC_OTH_CP_SH_E!M48+FC_OTH_CP_SC_E!M48+FC_OTH_CP_HW_E!M48+FC_OTH_CP_CA_E!M48+FC_OTH_CP_VE_E!M48+FC_OTH_CP_SL_E!M48+FC_OTH_CP_BL_E!M48+FC_OTH_CP_CR_E!M48+FC_OTH_CP_BT_E!M48+FC_OTH_CP_IT_E!M48</f>
        <v>3.1049871023215831</v>
      </c>
      <c r="N48" s="30">
        <f>FC_OTH_CP_SH_E!N48+FC_OTH_CP_SC_E!N48+FC_OTH_CP_HW_E!N48+FC_OTH_CP_CA_E!N48+FC_OTH_CP_VE_E!N48+FC_OTH_CP_SL_E!N48+FC_OTH_CP_BL_E!N48+FC_OTH_CP_CR_E!N48+FC_OTH_CP_BT_E!N48+FC_OTH_CP_IT_E!N48</f>
        <v>0.77626827171109203</v>
      </c>
      <c r="O48" s="30">
        <f>FC_OTH_CP_SH_E!O48+FC_OTH_CP_SC_E!O48+FC_OTH_CP_HW_E!O48+FC_OTH_CP_CA_E!O48+FC_OTH_CP_VE_E!O48+FC_OTH_CP_SL_E!O48+FC_OTH_CP_BL_E!O48+FC_OTH_CP_CR_E!O48+FC_OTH_CP_BT_E!O48+FC_OTH_CP_IT_E!O48</f>
        <v>0.77626827171109192</v>
      </c>
      <c r="P48" s="30">
        <f>FC_OTH_CP_SH_E!P48+FC_OTH_CP_SC_E!P48+FC_OTH_CP_HW_E!P48+FC_OTH_CP_CA_E!P48+FC_OTH_CP_VE_E!P48+FC_OTH_CP_SL_E!P48+FC_OTH_CP_BL_E!P48+FC_OTH_CP_CR_E!P48+FC_OTH_CP_BT_E!P48+FC_OTH_CP_IT_E!P48</f>
        <v>0</v>
      </c>
      <c r="Q48" s="30">
        <f>FC_OTH_CP_SH_E!Q48+FC_OTH_CP_SC_E!Q48+FC_OTH_CP_HW_E!Q48+FC_OTH_CP_CA_E!Q48+FC_OTH_CP_VE_E!Q48+FC_OTH_CP_SL_E!Q48+FC_OTH_CP_BL_E!Q48+FC_OTH_CP_CR_E!Q48+FC_OTH_CP_BT_E!Q48+FC_OTH_CP_IT_E!Q48</f>
        <v>7.6438521066208072</v>
      </c>
      <c r="R48" s="30">
        <f>FC_OTH_CP_SH_E!R48+FC_OTH_CP_SC_E!R48+FC_OTH_CP_HW_E!R48+FC_OTH_CP_CA_E!R48+FC_OTH_CP_VE_E!R48+FC_OTH_CP_SL_E!R48+FC_OTH_CP_BL_E!R48+FC_OTH_CP_CR_E!R48+FC_OTH_CP_BT_E!R48+FC_OTH_CP_IT_E!R48</f>
        <v>1.5286328460877041</v>
      </c>
      <c r="S48" s="30">
        <f>FC_OTH_CP_SH_E!S48+FC_OTH_CP_SC_E!S48+FC_OTH_CP_HW_E!S48+FC_OTH_CP_CA_E!S48+FC_OTH_CP_VE_E!S48+FC_OTH_CP_SL_E!S48+FC_OTH_CP_BL_E!S48+FC_OTH_CP_CR_E!S48+FC_OTH_CP_BT_E!S48+FC_OTH_CP_IT_E!S48</f>
        <v>0</v>
      </c>
      <c r="T48" s="30">
        <f>FC_OTH_CP_SH_E!T48+FC_OTH_CP_SC_E!T48+FC_OTH_CP_HW_E!T48+FC_OTH_CP_CA_E!T48+FC_OTH_CP_VE_E!T48+FC_OTH_CP_SL_E!T48+FC_OTH_CP_BL_E!T48+FC_OTH_CP_CR_E!T48+FC_OTH_CP_BT_E!T48+FC_OTH_CP_IT_E!T48</f>
        <v>8.4436801375752296E-2</v>
      </c>
      <c r="U48" s="30">
        <f>FC_OTH_CP_SH_E!U48+FC_OTH_CP_SC_E!U48+FC_OTH_CP_HW_E!U48+FC_OTH_CP_CA_E!U48+FC_OTH_CP_VE_E!U48+FC_OTH_CP_SL_E!U48+FC_OTH_CP_BL_E!U48+FC_OTH_CP_CR_E!U48+FC_OTH_CP_BT_E!U48+FC_OTH_CP_IT_E!U48</f>
        <v>8.0309544282029202E-2</v>
      </c>
      <c r="V48" s="30">
        <f>FC_OTH_CP_SH_E!V48+FC_OTH_CP_SC_E!V48+FC_OTH_CP_HW_E!V48+FC_OTH_CP_CA_E!V48+FC_OTH_CP_VE_E!V48+FC_OTH_CP_SL_E!V48+FC_OTH_CP_BL_E!V48+FC_OTH_CP_CR_E!V48+FC_OTH_CP_BT_E!V48+FC_OTH_CP_IT_E!V48</f>
        <v>8.1083404987102287E-2</v>
      </c>
      <c r="W48" s="30">
        <f>FC_OTH_CP_SH_E!W48+FC_OTH_CP_SC_E!W48+FC_OTH_CP_HW_E!W48+FC_OTH_CP_CA_E!W48+FC_OTH_CP_VE_E!W48+FC_OTH_CP_SL_E!W48+FC_OTH_CP_BL_E!W48+FC_OTH_CP_CR_E!W48+FC_OTH_CP_BT_E!W48+FC_OTH_CP_IT_E!W48</f>
        <v>0.77239896818572651</v>
      </c>
      <c r="X48" s="30">
        <f>FC_OTH_CP_SH_E!X48+FC_OTH_CP_SC_E!X48+FC_OTH_CP_HW_E!X48+FC_OTH_CP_CA_E!X48+FC_OTH_CP_VE_E!X48+FC_OTH_CP_SL_E!X48+FC_OTH_CP_BL_E!X48+FC_OTH_CP_CR_E!X48+FC_OTH_CP_BT_E!X48+FC_OTH_CP_IT_E!X48</f>
        <v>0.77996560619088517</v>
      </c>
    </row>
    <row r="49" spans="1:24" ht="11.25" customHeight="1" x14ac:dyDescent="0.2">
      <c r="A49" s="39" t="s">
        <v>85</v>
      </c>
      <c r="B49" s="23" t="s">
        <v>86</v>
      </c>
      <c r="C49" s="30">
        <f>FC_OTH_CP_SH_E!C49+FC_OTH_CP_SC_E!C49+FC_OTH_CP_HW_E!C49+FC_OTH_CP_CA_E!C49+FC_OTH_CP_VE_E!C49+FC_OTH_CP_SL_E!C49+FC_OTH_CP_BL_E!C49+FC_OTH_CP_CR_E!C49+FC_OTH_CP_BT_E!C49+FC_OTH_CP_IT_E!C49</f>
        <v>0</v>
      </c>
      <c r="D49" s="30">
        <f>FC_OTH_CP_SH_E!D49+FC_OTH_CP_SC_E!D49+FC_OTH_CP_HW_E!D49+FC_OTH_CP_CA_E!D49+FC_OTH_CP_VE_E!D49+FC_OTH_CP_SL_E!D49+FC_OTH_CP_BL_E!D49+FC_OTH_CP_CR_E!D49+FC_OTH_CP_BT_E!D49+FC_OTH_CP_IT_E!D49</f>
        <v>0</v>
      </c>
      <c r="E49" s="30">
        <f>FC_OTH_CP_SH_E!E49+FC_OTH_CP_SC_E!E49+FC_OTH_CP_HW_E!E49+FC_OTH_CP_CA_E!E49+FC_OTH_CP_VE_E!E49+FC_OTH_CP_SL_E!E49+FC_OTH_CP_BL_E!E49+FC_OTH_CP_CR_E!E49+FC_OTH_CP_BT_E!E49+FC_OTH_CP_IT_E!E49</f>
        <v>0</v>
      </c>
      <c r="F49" s="30">
        <f>FC_OTH_CP_SH_E!F49+FC_OTH_CP_SC_E!F49+FC_OTH_CP_HW_E!F49+FC_OTH_CP_CA_E!F49+FC_OTH_CP_VE_E!F49+FC_OTH_CP_SL_E!F49+FC_OTH_CP_BL_E!F49+FC_OTH_CP_CR_E!F49+FC_OTH_CP_BT_E!F49+FC_OTH_CP_IT_E!F49</f>
        <v>0</v>
      </c>
      <c r="G49" s="30">
        <f>FC_OTH_CP_SH_E!G49+FC_OTH_CP_SC_E!G49+FC_OTH_CP_HW_E!G49+FC_OTH_CP_CA_E!G49+FC_OTH_CP_VE_E!G49+FC_OTH_CP_SL_E!G49+FC_OTH_CP_BL_E!G49+FC_OTH_CP_CR_E!G49+FC_OTH_CP_BT_E!G49+FC_OTH_CP_IT_E!G49</f>
        <v>0</v>
      </c>
      <c r="H49" s="30">
        <f>FC_OTH_CP_SH_E!H49+FC_OTH_CP_SC_E!H49+FC_OTH_CP_HW_E!H49+FC_OTH_CP_CA_E!H49+FC_OTH_CP_VE_E!H49+FC_OTH_CP_SL_E!H49+FC_OTH_CP_BL_E!H49+FC_OTH_CP_CR_E!H49+FC_OTH_CP_BT_E!H49+FC_OTH_CP_IT_E!H49</f>
        <v>0</v>
      </c>
      <c r="I49" s="30">
        <f>FC_OTH_CP_SH_E!I49+FC_OTH_CP_SC_E!I49+FC_OTH_CP_HW_E!I49+FC_OTH_CP_CA_E!I49+FC_OTH_CP_VE_E!I49+FC_OTH_CP_SL_E!I49+FC_OTH_CP_BL_E!I49+FC_OTH_CP_CR_E!I49+FC_OTH_CP_BT_E!I49+FC_OTH_CP_IT_E!I49</f>
        <v>0</v>
      </c>
      <c r="J49" s="30">
        <f>FC_OTH_CP_SH_E!J49+FC_OTH_CP_SC_E!J49+FC_OTH_CP_HW_E!J49+FC_OTH_CP_CA_E!J49+FC_OTH_CP_VE_E!J49+FC_OTH_CP_SL_E!J49+FC_OTH_CP_BL_E!J49+FC_OTH_CP_CR_E!J49+FC_OTH_CP_BT_E!J49+FC_OTH_CP_IT_E!J49</f>
        <v>0</v>
      </c>
      <c r="K49" s="30">
        <f>FC_OTH_CP_SH_E!K49+FC_OTH_CP_SC_E!K49+FC_OTH_CP_HW_E!K49+FC_OTH_CP_CA_E!K49+FC_OTH_CP_VE_E!K49+FC_OTH_CP_SL_E!K49+FC_OTH_CP_BL_E!K49+FC_OTH_CP_CR_E!K49+FC_OTH_CP_BT_E!K49+FC_OTH_CP_IT_E!K49</f>
        <v>0</v>
      </c>
      <c r="L49" s="30">
        <f>FC_OTH_CP_SH_E!L49+FC_OTH_CP_SC_E!L49+FC_OTH_CP_HW_E!L49+FC_OTH_CP_CA_E!L49+FC_OTH_CP_VE_E!L49+FC_OTH_CP_SL_E!L49+FC_OTH_CP_BL_E!L49+FC_OTH_CP_CR_E!L49+FC_OTH_CP_BT_E!L49+FC_OTH_CP_IT_E!L49</f>
        <v>0</v>
      </c>
      <c r="M49" s="30">
        <f>FC_OTH_CP_SH_E!M49+FC_OTH_CP_SC_E!M49+FC_OTH_CP_HW_E!M49+FC_OTH_CP_CA_E!M49+FC_OTH_CP_VE_E!M49+FC_OTH_CP_SL_E!M49+FC_OTH_CP_BL_E!M49+FC_OTH_CP_CR_E!M49+FC_OTH_CP_BT_E!M49+FC_OTH_CP_IT_E!M49</f>
        <v>0</v>
      </c>
      <c r="N49" s="30">
        <f>FC_OTH_CP_SH_E!N49+FC_OTH_CP_SC_E!N49+FC_OTH_CP_HW_E!N49+FC_OTH_CP_CA_E!N49+FC_OTH_CP_VE_E!N49+FC_OTH_CP_SL_E!N49+FC_OTH_CP_BL_E!N49+FC_OTH_CP_CR_E!N49+FC_OTH_CP_BT_E!N49+FC_OTH_CP_IT_E!N49</f>
        <v>0</v>
      </c>
      <c r="O49" s="30">
        <f>FC_OTH_CP_SH_E!O49+FC_OTH_CP_SC_E!O49+FC_OTH_CP_HW_E!O49+FC_OTH_CP_CA_E!O49+FC_OTH_CP_VE_E!O49+FC_OTH_CP_SL_E!O49+FC_OTH_CP_BL_E!O49+FC_OTH_CP_CR_E!O49+FC_OTH_CP_BT_E!O49+FC_OTH_CP_IT_E!O49</f>
        <v>0</v>
      </c>
      <c r="P49" s="30">
        <f>FC_OTH_CP_SH_E!P49+FC_OTH_CP_SC_E!P49+FC_OTH_CP_HW_E!P49+FC_OTH_CP_CA_E!P49+FC_OTH_CP_VE_E!P49+FC_OTH_CP_SL_E!P49+FC_OTH_CP_BL_E!P49+FC_OTH_CP_CR_E!P49+FC_OTH_CP_BT_E!P49+FC_OTH_CP_IT_E!P49</f>
        <v>0</v>
      </c>
      <c r="Q49" s="30">
        <f>FC_OTH_CP_SH_E!Q49+FC_OTH_CP_SC_E!Q49+FC_OTH_CP_HW_E!Q49+FC_OTH_CP_CA_E!Q49+FC_OTH_CP_VE_E!Q49+FC_OTH_CP_SL_E!Q49+FC_OTH_CP_BL_E!Q49+FC_OTH_CP_CR_E!Q49+FC_OTH_CP_BT_E!Q49+FC_OTH_CP_IT_E!Q49</f>
        <v>0</v>
      </c>
      <c r="R49" s="30">
        <f>FC_OTH_CP_SH_E!R49+FC_OTH_CP_SC_E!R49+FC_OTH_CP_HW_E!R49+FC_OTH_CP_CA_E!R49+FC_OTH_CP_VE_E!R49+FC_OTH_CP_SL_E!R49+FC_OTH_CP_BL_E!R49+FC_OTH_CP_CR_E!R49+FC_OTH_CP_BT_E!R49+FC_OTH_CP_IT_E!R49</f>
        <v>0</v>
      </c>
      <c r="S49" s="30">
        <f>FC_OTH_CP_SH_E!S49+FC_OTH_CP_SC_E!S49+FC_OTH_CP_HW_E!S49+FC_OTH_CP_CA_E!S49+FC_OTH_CP_VE_E!S49+FC_OTH_CP_SL_E!S49+FC_OTH_CP_BL_E!S49+FC_OTH_CP_CR_E!S49+FC_OTH_CP_BT_E!S49+FC_OTH_CP_IT_E!S49</f>
        <v>0</v>
      </c>
      <c r="T49" s="30">
        <f>FC_OTH_CP_SH_E!T49+FC_OTH_CP_SC_E!T49+FC_OTH_CP_HW_E!T49+FC_OTH_CP_CA_E!T49+FC_OTH_CP_VE_E!T49+FC_OTH_CP_SL_E!T49+FC_OTH_CP_BL_E!T49+FC_OTH_CP_CR_E!T49+FC_OTH_CP_BT_E!T49+FC_OTH_CP_IT_E!T49</f>
        <v>0</v>
      </c>
      <c r="U49" s="30">
        <f>FC_OTH_CP_SH_E!U49+FC_OTH_CP_SC_E!U49+FC_OTH_CP_HW_E!U49+FC_OTH_CP_CA_E!U49+FC_OTH_CP_VE_E!U49+FC_OTH_CP_SL_E!U49+FC_OTH_CP_BL_E!U49+FC_OTH_CP_CR_E!U49+FC_OTH_CP_BT_E!U49+FC_OTH_CP_IT_E!U49</f>
        <v>0</v>
      </c>
      <c r="V49" s="30">
        <f>FC_OTH_CP_SH_E!V49+FC_OTH_CP_SC_E!V49+FC_OTH_CP_HW_E!V49+FC_OTH_CP_CA_E!V49+FC_OTH_CP_VE_E!V49+FC_OTH_CP_SL_E!V49+FC_OTH_CP_BL_E!V49+FC_OTH_CP_CR_E!V49+FC_OTH_CP_BT_E!V49+FC_OTH_CP_IT_E!V49</f>
        <v>0</v>
      </c>
      <c r="W49" s="30">
        <f>FC_OTH_CP_SH_E!W49+FC_OTH_CP_SC_E!W49+FC_OTH_CP_HW_E!W49+FC_OTH_CP_CA_E!W49+FC_OTH_CP_VE_E!W49+FC_OTH_CP_SL_E!W49+FC_OTH_CP_BL_E!W49+FC_OTH_CP_CR_E!W49+FC_OTH_CP_BT_E!W49+FC_OTH_CP_IT_E!W49</f>
        <v>0</v>
      </c>
      <c r="X49" s="30">
        <f>FC_OTH_CP_SH_E!X49+FC_OTH_CP_SC_E!X49+FC_OTH_CP_HW_E!X49+FC_OTH_CP_CA_E!X49+FC_OTH_CP_VE_E!X49+FC_OTH_CP_SL_E!X49+FC_OTH_CP_BL_E!X49+FC_OTH_CP_CR_E!X49+FC_OTH_CP_BT_E!X49+FC_OTH_CP_IT_E!X49</f>
        <v>0</v>
      </c>
    </row>
    <row r="50" spans="1:24" ht="11.25" customHeight="1" x14ac:dyDescent="0.2">
      <c r="A50" s="39" t="s">
        <v>87</v>
      </c>
      <c r="B50" s="23" t="s">
        <v>88</v>
      </c>
      <c r="C50" s="30">
        <f>FC_OTH_CP_SH_E!C50+FC_OTH_CP_SC_E!C50+FC_OTH_CP_HW_E!C50+FC_OTH_CP_CA_E!C50+FC_OTH_CP_VE_E!C50+FC_OTH_CP_SL_E!C50+FC_OTH_CP_BL_E!C50+FC_OTH_CP_CR_E!C50+FC_OTH_CP_BT_E!C50+FC_OTH_CP_IT_E!C50</f>
        <v>25.943164230438523</v>
      </c>
      <c r="D50" s="30">
        <f>FC_OTH_CP_SH_E!D50+FC_OTH_CP_SC_E!D50+FC_OTH_CP_HW_E!D50+FC_OTH_CP_CA_E!D50+FC_OTH_CP_VE_E!D50+FC_OTH_CP_SL_E!D50+FC_OTH_CP_BL_E!D50+FC_OTH_CP_CR_E!D50+FC_OTH_CP_BT_E!D50+FC_OTH_CP_IT_E!D50</f>
        <v>79.73155631986242</v>
      </c>
      <c r="E50" s="30">
        <f>FC_OTH_CP_SH_E!E50+FC_OTH_CP_SC_E!E50+FC_OTH_CP_HW_E!E50+FC_OTH_CP_CA_E!E50+FC_OTH_CP_VE_E!E50+FC_OTH_CP_SL_E!E50+FC_OTH_CP_BL_E!E50+FC_OTH_CP_CR_E!E50+FC_OTH_CP_BT_E!E50+FC_OTH_CP_IT_E!E50</f>
        <v>24.131384350816852</v>
      </c>
      <c r="F50" s="30">
        <f>FC_OTH_CP_SH_E!F50+FC_OTH_CP_SC_E!F50+FC_OTH_CP_HW_E!F50+FC_OTH_CP_CA_E!F50+FC_OTH_CP_VE_E!F50+FC_OTH_CP_SL_E!F50+FC_OTH_CP_BL_E!F50+FC_OTH_CP_CR_E!F50+FC_OTH_CP_BT_E!F50+FC_OTH_CP_IT_E!F50</f>
        <v>56.373344797936348</v>
      </c>
      <c r="G50" s="30">
        <f>FC_OTH_CP_SH_E!G50+FC_OTH_CP_SC_E!G50+FC_OTH_CP_HW_E!G50+FC_OTH_CP_CA_E!G50+FC_OTH_CP_VE_E!G50+FC_OTH_CP_SL_E!G50+FC_OTH_CP_BL_E!G50+FC_OTH_CP_CR_E!G50+FC_OTH_CP_BT_E!G50+FC_OTH_CP_IT_E!G50</f>
        <v>57.230008598452265</v>
      </c>
      <c r="H50" s="30">
        <f>FC_OTH_CP_SH_E!H50+FC_OTH_CP_SC_E!H50+FC_OTH_CP_HW_E!H50+FC_OTH_CP_CA_E!H50+FC_OTH_CP_VE_E!H50+FC_OTH_CP_SL_E!H50+FC_OTH_CP_BL_E!H50+FC_OTH_CP_CR_E!H50+FC_OTH_CP_BT_E!H50+FC_OTH_CP_IT_E!H50</f>
        <v>7.2870163370593293</v>
      </c>
      <c r="I50" s="30">
        <f>FC_OTH_CP_SH_E!I50+FC_OTH_CP_SC_E!I50+FC_OTH_CP_HW_E!I50+FC_OTH_CP_CA_E!I50+FC_OTH_CP_VE_E!I50+FC_OTH_CP_SL_E!I50+FC_OTH_CP_BL_E!I50+FC_OTH_CP_CR_E!I50+FC_OTH_CP_BT_E!I50+FC_OTH_CP_IT_E!I50</f>
        <v>38.863714531384346</v>
      </c>
      <c r="J50" s="30">
        <f>FC_OTH_CP_SH_E!J50+FC_OTH_CP_SC_E!J50+FC_OTH_CP_HW_E!J50+FC_OTH_CP_CA_E!J50+FC_OTH_CP_VE_E!J50+FC_OTH_CP_SL_E!J50+FC_OTH_CP_BL_E!J50+FC_OTH_CP_CR_E!J50+FC_OTH_CP_BT_E!J50+FC_OTH_CP_IT_E!J50</f>
        <v>0.92373172828890759</v>
      </c>
      <c r="K50" s="30">
        <f>FC_OTH_CP_SH_E!K50+FC_OTH_CP_SC_E!K50+FC_OTH_CP_HW_E!K50+FC_OTH_CP_CA_E!K50+FC_OTH_CP_VE_E!K50+FC_OTH_CP_SL_E!K50+FC_OTH_CP_BL_E!K50+FC_OTH_CP_CR_E!K50+FC_OTH_CP_BT_E!K50+FC_OTH_CP_IT_E!K50</f>
        <v>0.90524505588994009</v>
      </c>
      <c r="L50" s="30">
        <f>FC_OTH_CP_SH_E!L50+FC_OTH_CP_SC_E!L50+FC_OTH_CP_HW_E!L50+FC_OTH_CP_CA_E!L50+FC_OTH_CP_VE_E!L50+FC_OTH_CP_SL_E!L50+FC_OTH_CP_BL_E!L50+FC_OTH_CP_CR_E!L50+FC_OTH_CP_BT_E!L50+FC_OTH_CP_IT_E!L50</f>
        <v>0</v>
      </c>
      <c r="M50" s="30">
        <f>FC_OTH_CP_SH_E!M50+FC_OTH_CP_SC_E!M50+FC_OTH_CP_HW_E!M50+FC_OTH_CP_CA_E!M50+FC_OTH_CP_VE_E!M50+FC_OTH_CP_SL_E!M50+FC_OTH_CP_BL_E!M50+FC_OTH_CP_CR_E!M50+FC_OTH_CP_BT_E!M50+FC_OTH_CP_IT_E!M50</f>
        <v>2.4943250214961314</v>
      </c>
      <c r="N50" s="30">
        <f>FC_OTH_CP_SH_E!N50+FC_OTH_CP_SC_E!N50+FC_OTH_CP_HW_E!N50+FC_OTH_CP_CA_E!N50+FC_OTH_CP_VE_E!N50+FC_OTH_CP_SL_E!N50+FC_OTH_CP_BL_E!N50+FC_OTH_CP_CR_E!N50+FC_OTH_CP_BT_E!N50+FC_OTH_CP_IT_E!N50</f>
        <v>0</v>
      </c>
      <c r="O50" s="30">
        <f>FC_OTH_CP_SH_E!O50+FC_OTH_CP_SC_E!O50+FC_OTH_CP_HW_E!O50+FC_OTH_CP_CA_E!O50+FC_OTH_CP_VE_E!O50+FC_OTH_CP_SL_E!O50+FC_OTH_CP_BL_E!O50+FC_OTH_CP_CR_E!O50+FC_OTH_CP_BT_E!O50+FC_OTH_CP_IT_E!O50</f>
        <v>0</v>
      </c>
      <c r="P50" s="30">
        <f>FC_OTH_CP_SH_E!P50+FC_OTH_CP_SC_E!P50+FC_OTH_CP_HW_E!P50+FC_OTH_CP_CA_E!P50+FC_OTH_CP_VE_E!P50+FC_OTH_CP_SL_E!P50+FC_OTH_CP_BL_E!P50+FC_OTH_CP_CR_E!P50+FC_OTH_CP_BT_E!P50+FC_OTH_CP_IT_E!P50</f>
        <v>0</v>
      </c>
      <c r="Q50" s="30">
        <f>FC_OTH_CP_SH_E!Q50+FC_OTH_CP_SC_E!Q50+FC_OTH_CP_HW_E!Q50+FC_OTH_CP_CA_E!Q50+FC_OTH_CP_VE_E!Q50+FC_OTH_CP_SL_E!Q50+FC_OTH_CP_BL_E!Q50+FC_OTH_CP_CR_E!Q50+FC_OTH_CP_BT_E!Q50+FC_OTH_CP_IT_E!Q50</f>
        <v>0</v>
      </c>
      <c r="R50" s="30">
        <f>FC_OTH_CP_SH_E!R50+FC_OTH_CP_SC_E!R50+FC_OTH_CP_HW_E!R50+FC_OTH_CP_CA_E!R50+FC_OTH_CP_VE_E!R50+FC_OTH_CP_SL_E!R50+FC_OTH_CP_BL_E!R50+FC_OTH_CP_CR_E!R50+FC_OTH_CP_BT_E!R50+FC_OTH_CP_IT_E!R50</f>
        <v>8.5984522785898552</v>
      </c>
      <c r="S50" s="30">
        <f>FC_OTH_CP_SH_E!S50+FC_OTH_CP_SC_E!S50+FC_OTH_CP_HW_E!S50+FC_OTH_CP_CA_E!S50+FC_OTH_CP_VE_E!S50+FC_OTH_CP_SL_E!S50+FC_OTH_CP_BL_E!S50+FC_OTH_CP_CR_E!S50+FC_OTH_CP_BT_E!S50+FC_OTH_CP_IT_E!S50</f>
        <v>57.323043852106622</v>
      </c>
      <c r="T50" s="30">
        <f>FC_OTH_CP_SH_E!T50+FC_OTH_CP_SC_E!T50+FC_OTH_CP_HW_E!T50+FC_OTH_CP_CA_E!T50+FC_OTH_CP_VE_E!T50+FC_OTH_CP_SL_E!T50+FC_OTH_CP_BL_E!T50+FC_OTH_CP_CR_E!T50+FC_OTH_CP_BT_E!T50+FC_OTH_CP_IT_E!T50</f>
        <v>0.24531384350816818</v>
      </c>
      <c r="U50" s="30">
        <f>FC_OTH_CP_SH_E!U50+FC_OTH_CP_SC_E!U50+FC_OTH_CP_HW_E!U50+FC_OTH_CP_CA_E!U50+FC_OTH_CP_VE_E!U50+FC_OTH_CP_SL_E!U50+FC_OTH_CP_BL_E!U50+FC_OTH_CP_CR_E!U50+FC_OTH_CP_BT_E!U50+FC_OTH_CP_IT_E!U50</f>
        <v>0.30713671539122928</v>
      </c>
      <c r="V50" s="30">
        <f>FC_OTH_CP_SH_E!V50+FC_OTH_CP_SC_E!V50+FC_OTH_CP_HW_E!V50+FC_OTH_CP_CA_E!V50+FC_OTH_CP_VE_E!V50+FC_OTH_CP_SL_E!V50+FC_OTH_CP_BL_E!V50+FC_OTH_CP_CR_E!V50+FC_OTH_CP_BT_E!V50+FC_OTH_CP_IT_E!V50</f>
        <v>0.51220980223559742</v>
      </c>
      <c r="W50" s="30">
        <f>FC_OTH_CP_SH_E!W50+FC_OTH_CP_SC_E!W50+FC_OTH_CP_HW_E!W50+FC_OTH_CP_CA_E!W50+FC_OTH_CP_VE_E!W50+FC_OTH_CP_SL_E!W50+FC_OTH_CP_BL_E!W50+FC_OTH_CP_CR_E!W50+FC_OTH_CP_BT_E!W50+FC_OTH_CP_IT_E!W50</f>
        <v>0.57781599312123788</v>
      </c>
      <c r="X50" s="30">
        <f>FC_OTH_CP_SH_E!X50+FC_OTH_CP_SC_E!X50+FC_OTH_CP_HW_E!X50+FC_OTH_CP_CA_E!X50+FC_OTH_CP_VE_E!X50+FC_OTH_CP_SL_E!X50+FC_OTH_CP_BL_E!X50+FC_OTH_CP_CR_E!X50+FC_OTH_CP_BT_E!X50+FC_OTH_CP_IT_E!X50</f>
        <v>0.42132416165090264</v>
      </c>
    </row>
    <row r="51" spans="1:24" ht="11.25" customHeight="1" x14ac:dyDescent="0.2">
      <c r="A51" s="24" t="s">
        <v>89</v>
      </c>
      <c r="B51" s="25" t="s">
        <v>90</v>
      </c>
      <c r="C51" s="31">
        <f>FC_OTH_CP_SH_E!C51+FC_OTH_CP_SC_E!C51+FC_OTH_CP_HW_E!C51+FC_OTH_CP_CA_E!C51+FC_OTH_CP_VE_E!C51+FC_OTH_CP_SL_E!C51+FC_OTH_CP_BL_E!C51+FC_OTH_CP_CR_E!C51+FC_OTH_CP_BT_E!C51+FC_OTH_CP_IT_E!C51</f>
        <v>32437.681083404983</v>
      </c>
      <c r="D51" s="31">
        <f>FC_OTH_CP_SH_E!D51+FC_OTH_CP_SC_E!D51+FC_OTH_CP_HW_E!D51+FC_OTH_CP_CA_E!D51+FC_OTH_CP_VE_E!D51+FC_OTH_CP_SL_E!D51+FC_OTH_CP_BL_E!D51+FC_OTH_CP_CR_E!D51+FC_OTH_CP_BT_E!D51+FC_OTH_CP_IT_E!D51</f>
        <v>34120.678675838346</v>
      </c>
      <c r="E51" s="31">
        <f>FC_OTH_CP_SH_E!E51+FC_OTH_CP_SC_E!E51+FC_OTH_CP_HW_E!E51+FC_OTH_CP_CA_E!E51+FC_OTH_CP_VE_E!E51+FC_OTH_CP_SL_E!E51+FC_OTH_CP_BL_E!E51+FC_OTH_CP_CR_E!E51+FC_OTH_CP_BT_E!E51+FC_OTH_CP_IT_E!E51</f>
        <v>32426.296474634568</v>
      </c>
      <c r="F51" s="31">
        <f>FC_OTH_CP_SH_E!F51+FC_OTH_CP_SC_E!F51+FC_OTH_CP_HW_E!F51+FC_OTH_CP_CA_E!F51+FC_OTH_CP_VE_E!F51+FC_OTH_CP_SL_E!F51+FC_OTH_CP_BL_E!F51+FC_OTH_CP_CR_E!F51+FC_OTH_CP_BT_E!F51+FC_OTH_CP_IT_E!F51</f>
        <v>34049.396469346684</v>
      </c>
      <c r="G51" s="31">
        <f>FC_OTH_CP_SH_E!G51+FC_OTH_CP_SC_E!G51+FC_OTH_CP_HW_E!G51+FC_OTH_CP_CA_E!G51+FC_OTH_CP_VE_E!G51+FC_OTH_CP_SL_E!G51+FC_OTH_CP_BL_E!G51+FC_OTH_CP_CR_E!G51+FC_OTH_CP_BT_E!G51+FC_OTH_CP_IT_E!G51</f>
        <v>35462.839465485791</v>
      </c>
      <c r="H51" s="31">
        <f>FC_OTH_CP_SH_E!H51+FC_OTH_CP_SC_E!H51+FC_OTH_CP_HW_E!H51+FC_OTH_CP_CA_E!H51+FC_OTH_CP_VE_E!H51+FC_OTH_CP_SL_E!H51+FC_OTH_CP_BL_E!H51+FC_OTH_CP_CR_E!H51+FC_OTH_CP_BT_E!H51+FC_OTH_CP_IT_E!H51</f>
        <v>36584.157009258633</v>
      </c>
      <c r="I51" s="31">
        <f>FC_OTH_CP_SH_E!I51+FC_OTH_CP_SC_E!I51+FC_OTH_CP_HW_E!I51+FC_OTH_CP_CA_E!I51+FC_OTH_CP_VE_E!I51+FC_OTH_CP_SL_E!I51+FC_OTH_CP_BL_E!I51+FC_OTH_CP_CR_E!I51+FC_OTH_CP_BT_E!I51+FC_OTH_CP_IT_E!I51</f>
        <v>40556.994237748171</v>
      </c>
      <c r="J51" s="31">
        <f>FC_OTH_CP_SH_E!J51+FC_OTH_CP_SC_E!J51+FC_OTH_CP_HW_E!J51+FC_OTH_CP_CA_E!J51+FC_OTH_CP_VE_E!J51+FC_OTH_CP_SL_E!J51+FC_OTH_CP_BL_E!J51+FC_OTH_CP_CR_E!J51+FC_OTH_CP_BT_E!J51+FC_OTH_CP_IT_E!J51</f>
        <v>35877.42164145915</v>
      </c>
      <c r="K51" s="31">
        <f>FC_OTH_CP_SH_E!K51+FC_OTH_CP_SC_E!K51+FC_OTH_CP_HW_E!K51+FC_OTH_CP_CA_E!K51+FC_OTH_CP_VE_E!K51+FC_OTH_CP_SL_E!K51+FC_OTH_CP_BL_E!K51+FC_OTH_CP_CR_E!K51+FC_OTH_CP_BT_E!K51+FC_OTH_CP_IT_E!K51</f>
        <v>37987.653945725462</v>
      </c>
      <c r="L51" s="31">
        <f>FC_OTH_CP_SH_E!L51+FC_OTH_CP_SC_E!L51+FC_OTH_CP_HW_E!L51+FC_OTH_CP_CA_E!L51+FC_OTH_CP_VE_E!L51+FC_OTH_CP_SL_E!L51+FC_OTH_CP_BL_E!L51+FC_OTH_CP_CR_E!L51+FC_OTH_CP_BT_E!L51+FC_OTH_CP_IT_E!L51</f>
        <v>38654.059297263469</v>
      </c>
      <c r="M51" s="31">
        <f>FC_OTH_CP_SH_E!M51+FC_OTH_CP_SC_E!M51+FC_OTH_CP_HW_E!M51+FC_OTH_CP_CA_E!M51+FC_OTH_CP_VE_E!M51+FC_OTH_CP_SL_E!M51+FC_OTH_CP_BL_E!M51+FC_OTH_CP_CR_E!M51+FC_OTH_CP_BT_E!M51+FC_OTH_CP_IT_E!M51</f>
        <v>41501.590713671554</v>
      </c>
      <c r="N51" s="31">
        <f>FC_OTH_CP_SH_E!N51+FC_OTH_CP_SC_E!N51+FC_OTH_CP_HW_E!N51+FC_OTH_CP_CA_E!N51+FC_OTH_CP_VE_E!N51+FC_OTH_CP_SL_E!N51+FC_OTH_CP_BL_E!N51+FC_OTH_CP_CR_E!N51+FC_OTH_CP_BT_E!N51+FC_OTH_CP_IT_E!N51</f>
        <v>35652.452880481498</v>
      </c>
      <c r="O51" s="31">
        <f>FC_OTH_CP_SH_E!O51+FC_OTH_CP_SC_E!O51+FC_OTH_CP_HW_E!O51+FC_OTH_CP_CA_E!O51+FC_OTH_CP_VE_E!O51+FC_OTH_CP_SL_E!O51+FC_OTH_CP_BL_E!O51+FC_OTH_CP_CR_E!O51+FC_OTH_CP_BT_E!O51+FC_OTH_CP_IT_E!O51</f>
        <v>36905.416423043855</v>
      </c>
      <c r="P51" s="31">
        <f>FC_OTH_CP_SH_E!P51+FC_OTH_CP_SC_E!P51+FC_OTH_CP_HW_E!P51+FC_OTH_CP_CA_E!P51+FC_OTH_CP_VE_E!P51+FC_OTH_CP_SL_E!P51+FC_OTH_CP_BL_E!P51+FC_OTH_CP_CR_E!P51+FC_OTH_CP_BT_E!P51+FC_OTH_CP_IT_E!P51</f>
        <v>38978.646861564921</v>
      </c>
      <c r="Q51" s="31">
        <f>FC_OTH_CP_SH_E!Q51+FC_OTH_CP_SC_E!Q51+FC_OTH_CP_HW_E!Q51+FC_OTH_CP_CA_E!Q51+FC_OTH_CP_VE_E!Q51+FC_OTH_CP_SL_E!Q51+FC_OTH_CP_BL_E!Q51+FC_OTH_CP_CR_E!Q51+FC_OTH_CP_BT_E!Q51+FC_OTH_CP_IT_E!Q51</f>
        <v>33888.950730868448</v>
      </c>
      <c r="R51" s="31">
        <f>FC_OTH_CP_SH_E!R51+FC_OTH_CP_SC_E!R51+FC_OTH_CP_HW_E!R51+FC_OTH_CP_CA_E!R51+FC_OTH_CP_VE_E!R51+FC_OTH_CP_SL_E!R51+FC_OTH_CP_BL_E!R51+FC_OTH_CP_CR_E!R51+FC_OTH_CP_BT_E!R51+FC_OTH_CP_IT_E!R51</f>
        <v>36186.444110060183</v>
      </c>
      <c r="S51" s="31">
        <f>FC_OTH_CP_SH_E!S51+FC_OTH_CP_SC_E!S51+FC_OTH_CP_HW_E!S51+FC_OTH_CP_CA_E!S51+FC_OTH_CP_VE_E!S51+FC_OTH_CP_SL_E!S51+FC_OTH_CP_BL_E!S51+FC_OTH_CP_CR_E!S51+FC_OTH_CP_BT_E!S51+FC_OTH_CP_IT_E!S51</f>
        <v>36608.797764402407</v>
      </c>
      <c r="T51" s="31">
        <f>FC_OTH_CP_SH_E!T51+FC_OTH_CP_SC_E!T51+FC_OTH_CP_HW_E!T51+FC_OTH_CP_CA_E!T51+FC_OTH_CP_VE_E!T51+FC_OTH_CP_SL_E!T51+FC_OTH_CP_BL_E!T51+FC_OTH_CP_CR_E!T51+FC_OTH_CP_BT_E!T51+FC_OTH_CP_IT_E!T51</f>
        <v>36513.906104901122</v>
      </c>
      <c r="U51" s="31">
        <f>FC_OTH_CP_SH_E!U51+FC_OTH_CP_SC_E!U51+FC_OTH_CP_HW_E!U51+FC_OTH_CP_CA_E!U51+FC_OTH_CP_VE_E!U51+FC_OTH_CP_SL_E!U51+FC_OTH_CP_BL_E!U51+FC_OTH_CP_CR_E!U51+FC_OTH_CP_BT_E!U51+FC_OTH_CP_IT_E!U51</f>
        <v>37965.136242476365</v>
      </c>
      <c r="V51" s="31">
        <f>FC_OTH_CP_SH_E!V51+FC_OTH_CP_SC_E!V51+FC_OTH_CP_HW_E!V51+FC_OTH_CP_CA_E!V51+FC_OTH_CP_VE_E!V51+FC_OTH_CP_SL_E!V51+FC_OTH_CP_BL_E!V51+FC_OTH_CP_CR_E!V51+FC_OTH_CP_BT_E!V51+FC_OTH_CP_IT_E!V51</f>
        <v>36515.810920034382</v>
      </c>
      <c r="W51" s="31">
        <f>FC_OTH_CP_SH_E!W51+FC_OTH_CP_SC_E!W51+FC_OTH_CP_HW_E!W51+FC_OTH_CP_CA_E!W51+FC_OTH_CP_VE_E!W51+FC_OTH_CP_SL_E!W51+FC_OTH_CP_BL_E!W51+FC_OTH_CP_CR_E!W51+FC_OTH_CP_BT_E!W51+FC_OTH_CP_IT_E!W51</f>
        <v>35047.028116938956</v>
      </c>
      <c r="X51" s="31">
        <f>FC_OTH_CP_SH_E!X51+FC_OTH_CP_SC_E!X51+FC_OTH_CP_HW_E!X51+FC_OTH_CP_CA_E!X51+FC_OTH_CP_VE_E!X51+FC_OTH_CP_SL_E!X51+FC_OTH_CP_BL_E!X51+FC_OTH_CP_CR_E!X51+FC_OTH_CP_BT_E!X51+FC_OTH_CP_IT_E!X51</f>
        <v>37654.379793637163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" si="26">SUM(C53:C70)</f>
        <v>1276.3514189000248</v>
      </c>
      <c r="D52" s="31">
        <f t="shared" ref="D52:W52" si="27">SUM(D53:D70)</f>
        <v>1425.5401940078823</v>
      </c>
      <c r="E52" s="31">
        <f t="shared" si="27"/>
        <v>1532.7751325324762</v>
      </c>
      <c r="F52" s="31">
        <f t="shared" si="27"/>
        <v>2322.8476035343647</v>
      </c>
      <c r="G52" s="31">
        <f t="shared" si="27"/>
        <v>2723.2464724972028</v>
      </c>
      <c r="H52" s="31">
        <f t="shared" si="27"/>
        <v>2827.4617368873596</v>
      </c>
      <c r="I52" s="31">
        <f t="shared" si="27"/>
        <v>2985.4978503869302</v>
      </c>
      <c r="J52" s="31">
        <f t="shared" si="27"/>
        <v>3227.4322441960453</v>
      </c>
      <c r="K52" s="31">
        <f t="shared" si="27"/>
        <v>3664.1967325881333</v>
      </c>
      <c r="L52" s="31">
        <f t="shared" si="27"/>
        <v>3905.5891659501294</v>
      </c>
      <c r="M52" s="31">
        <f t="shared" si="27"/>
        <v>4428.3474634565755</v>
      </c>
      <c r="N52" s="31">
        <f t="shared" si="27"/>
        <v>4063.9208134135861</v>
      </c>
      <c r="O52" s="31">
        <f t="shared" si="27"/>
        <v>4567.442925623388</v>
      </c>
      <c r="P52" s="31">
        <f t="shared" si="27"/>
        <v>4888.7859260533087</v>
      </c>
      <c r="Q52" s="31">
        <f t="shared" si="27"/>
        <v>5032.4276956147896</v>
      </c>
      <c r="R52" s="31">
        <f t="shared" si="27"/>
        <v>5405.5636319862424</v>
      </c>
      <c r="S52" s="31">
        <f t="shared" si="27"/>
        <v>5766.8906087704208</v>
      </c>
      <c r="T52" s="31">
        <f t="shared" si="27"/>
        <v>9007.1700773860684</v>
      </c>
      <c r="U52" s="31">
        <f t="shared" si="27"/>
        <v>9280.275584264833</v>
      </c>
      <c r="V52" s="31">
        <f t="shared" si="27"/>
        <v>9486.9766208082547</v>
      </c>
      <c r="W52" s="31">
        <f t="shared" si="27"/>
        <v>9505.8480786758373</v>
      </c>
      <c r="X52" s="31">
        <f t="shared" ref="X52" si="28">SUM(X53:X70)</f>
        <v>9687.2938091143587</v>
      </c>
    </row>
    <row r="53" spans="1:24" ht="11.25" customHeight="1" x14ac:dyDescent="0.2">
      <c r="A53" s="22" t="s">
        <v>93</v>
      </c>
      <c r="B53" s="23" t="s">
        <v>94</v>
      </c>
      <c r="C53" s="30">
        <f>FC_OTH_CP_SH_E!C53+FC_OTH_CP_SC_E!C53+FC_OTH_CP_HW_E!C53+FC_OTH_CP_CA_E!C53+FC_OTH_CP_VE_E!C53+FC_OTH_CP_SL_E!C53+FC_OTH_CP_BL_E!C53+FC_OTH_CP_CR_E!C53+FC_OTH_CP_BT_E!C53+FC_OTH_CP_IT_E!C53</f>
        <v>0</v>
      </c>
      <c r="D53" s="30">
        <f>FC_OTH_CP_SH_E!D53+FC_OTH_CP_SC_E!D53+FC_OTH_CP_HW_E!D53+FC_OTH_CP_CA_E!D53+FC_OTH_CP_VE_E!D53+FC_OTH_CP_SL_E!D53+FC_OTH_CP_BL_E!D53+FC_OTH_CP_CR_E!D53+FC_OTH_CP_BT_E!D53+FC_OTH_CP_IT_E!D53</f>
        <v>0</v>
      </c>
      <c r="E53" s="30">
        <f>FC_OTH_CP_SH_E!E53+FC_OTH_CP_SC_E!E53+FC_OTH_CP_HW_E!E53+FC_OTH_CP_CA_E!E53+FC_OTH_CP_VE_E!E53+FC_OTH_CP_SL_E!E53+FC_OTH_CP_BL_E!E53+FC_OTH_CP_CR_E!E53+FC_OTH_CP_BT_E!E53+FC_OTH_CP_IT_E!E53</f>
        <v>0</v>
      </c>
      <c r="F53" s="30">
        <f>FC_OTH_CP_SH_E!F53+FC_OTH_CP_SC_E!F53+FC_OTH_CP_HW_E!F53+FC_OTH_CP_CA_E!F53+FC_OTH_CP_VE_E!F53+FC_OTH_CP_SL_E!F53+FC_OTH_CP_BL_E!F53+FC_OTH_CP_CR_E!F53+FC_OTH_CP_BT_E!F53+FC_OTH_CP_IT_E!F53</f>
        <v>0</v>
      </c>
      <c r="G53" s="30">
        <f>FC_OTH_CP_SH_E!G53+FC_OTH_CP_SC_E!G53+FC_OTH_CP_HW_E!G53+FC_OTH_CP_CA_E!G53+FC_OTH_CP_VE_E!G53+FC_OTH_CP_SL_E!G53+FC_OTH_CP_BL_E!G53+FC_OTH_CP_CR_E!G53+FC_OTH_CP_BT_E!G53+FC_OTH_CP_IT_E!G53</f>
        <v>0</v>
      </c>
      <c r="H53" s="30">
        <f>FC_OTH_CP_SH_E!H53+FC_OTH_CP_SC_E!H53+FC_OTH_CP_HW_E!H53+FC_OTH_CP_CA_E!H53+FC_OTH_CP_VE_E!H53+FC_OTH_CP_SL_E!H53+FC_OTH_CP_BL_E!H53+FC_OTH_CP_CR_E!H53+FC_OTH_CP_BT_E!H53+FC_OTH_CP_IT_E!H53</f>
        <v>0</v>
      </c>
      <c r="I53" s="30">
        <f>FC_OTH_CP_SH_E!I53+FC_OTH_CP_SC_E!I53+FC_OTH_CP_HW_E!I53+FC_OTH_CP_CA_E!I53+FC_OTH_CP_VE_E!I53+FC_OTH_CP_SL_E!I53+FC_OTH_CP_BL_E!I53+FC_OTH_CP_CR_E!I53+FC_OTH_CP_BT_E!I53+FC_OTH_CP_IT_E!I53</f>
        <v>0</v>
      </c>
      <c r="J53" s="30">
        <f>FC_OTH_CP_SH_E!J53+FC_OTH_CP_SC_E!J53+FC_OTH_CP_HW_E!J53+FC_OTH_CP_CA_E!J53+FC_OTH_CP_VE_E!J53+FC_OTH_CP_SL_E!J53+FC_OTH_CP_BL_E!J53+FC_OTH_CP_CR_E!J53+FC_OTH_CP_BT_E!J53+FC_OTH_CP_IT_E!J53</f>
        <v>0</v>
      </c>
      <c r="K53" s="30">
        <f>FC_OTH_CP_SH_E!K53+FC_OTH_CP_SC_E!K53+FC_OTH_CP_HW_E!K53+FC_OTH_CP_CA_E!K53+FC_OTH_CP_VE_E!K53+FC_OTH_CP_SL_E!K53+FC_OTH_CP_BL_E!K53+FC_OTH_CP_CR_E!K53+FC_OTH_CP_BT_E!K53+FC_OTH_CP_IT_E!K53</f>
        <v>0</v>
      </c>
      <c r="L53" s="30">
        <f>FC_OTH_CP_SH_E!L53+FC_OTH_CP_SC_E!L53+FC_OTH_CP_HW_E!L53+FC_OTH_CP_CA_E!L53+FC_OTH_CP_VE_E!L53+FC_OTH_CP_SL_E!L53+FC_OTH_CP_BL_E!L53+FC_OTH_CP_CR_E!L53+FC_OTH_CP_BT_E!L53+FC_OTH_CP_IT_E!L53</f>
        <v>0</v>
      </c>
      <c r="M53" s="30">
        <f>FC_OTH_CP_SH_E!M53+FC_OTH_CP_SC_E!M53+FC_OTH_CP_HW_E!M53+FC_OTH_CP_CA_E!M53+FC_OTH_CP_VE_E!M53+FC_OTH_CP_SL_E!M53+FC_OTH_CP_BL_E!M53+FC_OTH_CP_CR_E!M53+FC_OTH_CP_BT_E!M53+FC_OTH_CP_IT_E!M53</f>
        <v>0</v>
      </c>
      <c r="N53" s="30">
        <f>FC_OTH_CP_SH_E!N53+FC_OTH_CP_SC_E!N53+FC_OTH_CP_HW_E!N53+FC_OTH_CP_CA_E!N53+FC_OTH_CP_VE_E!N53+FC_OTH_CP_SL_E!N53+FC_OTH_CP_BL_E!N53+FC_OTH_CP_CR_E!N53+FC_OTH_CP_BT_E!N53+FC_OTH_CP_IT_E!N53</f>
        <v>0</v>
      </c>
      <c r="O53" s="30">
        <f>FC_OTH_CP_SH_E!O53+FC_OTH_CP_SC_E!O53+FC_OTH_CP_HW_E!O53+FC_OTH_CP_CA_E!O53+FC_OTH_CP_VE_E!O53+FC_OTH_CP_SL_E!O53+FC_OTH_CP_BL_E!O53+FC_OTH_CP_CR_E!O53+FC_OTH_CP_BT_E!O53+FC_OTH_CP_IT_E!O53</f>
        <v>0</v>
      </c>
      <c r="P53" s="30">
        <f>FC_OTH_CP_SH_E!P53+FC_OTH_CP_SC_E!P53+FC_OTH_CP_HW_E!P53+FC_OTH_CP_CA_E!P53+FC_OTH_CP_VE_E!P53+FC_OTH_CP_SL_E!P53+FC_OTH_CP_BL_E!P53+FC_OTH_CP_CR_E!P53+FC_OTH_CP_BT_E!P53+FC_OTH_CP_IT_E!P53</f>
        <v>0</v>
      </c>
      <c r="Q53" s="30">
        <f>FC_OTH_CP_SH_E!Q53+FC_OTH_CP_SC_E!Q53+FC_OTH_CP_HW_E!Q53+FC_OTH_CP_CA_E!Q53+FC_OTH_CP_VE_E!Q53+FC_OTH_CP_SL_E!Q53+FC_OTH_CP_BL_E!Q53+FC_OTH_CP_CR_E!Q53+FC_OTH_CP_BT_E!Q53+FC_OTH_CP_IT_E!Q53</f>
        <v>0</v>
      </c>
      <c r="R53" s="30">
        <f>FC_OTH_CP_SH_E!R53+FC_OTH_CP_SC_E!R53+FC_OTH_CP_HW_E!R53+FC_OTH_CP_CA_E!R53+FC_OTH_CP_VE_E!R53+FC_OTH_CP_SL_E!R53+FC_OTH_CP_BL_E!R53+FC_OTH_CP_CR_E!R53+FC_OTH_CP_BT_E!R53+FC_OTH_CP_IT_E!R53</f>
        <v>0</v>
      </c>
      <c r="S53" s="30">
        <f>FC_OTH_CP_SH_E!S53+FC_OTH_CP_SC_E!S53+FC_OTH_CP_HW_E!S53+FC_OTH_CP_CA_E!S53+FC_OTH_CP_VE_E!S53+FC_OTH_CP_SL_E!S53+FC_OTH_CP_BL_E!S53+FC_OTH_CP_CR_E!S53+FC_OTH_CP_BT_E!S53+FC_OTH_CP_IT_E!S53</f>
        <v>0</v>
      </c>
      <c r="T53" s="30">
        <f>FC_OTH_CP_SH_E!T53+FC_OTH_CP_SC_E!T53+FC_OTH_CP_HW_E!T53+FC_OTH_CP_CA_E!T53+FC_OTH_CP_VE_E!T53+FC_OTH_CP_SL_E!T53+FC_OTH_CP_BL_E!T53+FC_OTH_CP_CR_E!T53+FC_OTH_CP_BT_E!T53+FC_OTH_CP_IT_E!T53</f>
        <v>0</v>
      </c>
      <c r="U53" s="30">
        <f>FC_OTH_CP_SH_E!U53+FC_OTH_CP_SC_E!U53+FC_OTH_CP_HW_E!U53+FC_OTH_CP_CA_E!U53+FC_OTH_CP_VE_E!U53+FC_OTH_CP_SL_E!U53+FC_OTH_CP_BL_E!U53+FC_OTH_CP_CR_E!U53+FC_OTH_CP_BT_E!U53+FC_OTH_CP_IT_E!U53</f>
        <v>0</v>
      </c>
      <c r="V53" s="30">
        <f>FC_OTH_CP_SH_E!V53+FC_OTH_CP_SC_E!V53+FC_OTH_CP_HW_E!V53+FC_OTH_CP_CA_E!V53+FC_OTH_CP_VE_E!V53+FC_OTH_CP_SL_E!V53+FC_OTH_CP_BL_E!V53+FC_OTH_CP_CR_E!V53+FC_OTH_CP_BT_E!V53+FC_OTH_CP_IT_E!V53</f>
        <v>0</v>
      </c>
      <c r="W53" s="30">
        <f>FC_OTH_CP_SH_E!W53+FC_OTH_CP_SC_E!W53+FC_OTH_CP_HW_E!W53+FC_OTH_CP_CA_E!W53+FC_OTH_CP_VE_E!W53+FC_OTH_CP_SL_E!W53+FC_OTH_CP_BL_E!W53+FC_OTH_CP_CR_E!W53+FC_OTH_CP_BT_E!W53+FC_OTH_CP_IT_E!W53</f>
        <v>0</v>
      </c>
      <c r="X53" s="30">
        <f>FC_OTH_CP_SH_E!X53+FC_OTH_CP_SC_E!X53+FC_OTH_CP_HW_E!X53+FC_OTH_CP_CA_E!X53+FC_OTH_CP_VE_E!X53+FC_OTH_CP_SL_E!X53+FC_OTH_CP_BL_E!X53+FC_OTH_CP_CR_E!X53+FC_OTH_CP_BT_E!X53+FC_OTH_CP_IT_E!X53</f>
        <v>0</v>
      </c>
    </row>
    <row r="54" spans="1:24" ht="11.25" customHeight="1" x14ac:dyDescent="0.2">
      <c r="A54" s="22" t="s">
        <v>95</v>
      </c>
      <c r="B54" s="23" t="s">
        <v>96</v>
      </c>
      <c r="C54" s="30">
        <f>FC_OTH_CP_SH_E!C54+FC_OTH_CP_SC_E!C54+FC_OTH_CP_HW_E!C54+FC_OTH_CP_CA_E!C54+FC_OTH_CP_VE_E!C54+FC_OTH_CP_SL_E!C54+FC_OTH_CP_BL_E!C54+FC_OTH_CP_CR_E!C54+FC_OTH_CP_BT_E!C54+FC_OTH_CP_IT_E!C54</f>
        <v>0</v>
      </c>
      <c r="D54" s="30">
        <f>FC_OTH_CP_SH_E!D54+FC_OTH_CP_SC_E!D54+FC_OTH_CP_HW_E!D54+FC_OTH_CP_CA_E!D54+FC_OTH_CP_VE_E!D54+FC_OTH_CP_SL_E!D54+FC_OTH_CP_BL_E!D54+FC_OTH_CP_CR_E!D54+FC_OTH_CP_BT_E!D54+FC_OTH_CP_IT_E!D54</f>
        <v>0</v>
      </c>
      <c r="E54" s="30">
        <f>FC_OTH_CP_SH_E!E54+FC_OTH_CP_SC_E!E54+FC_OTH_CP_HW_E!E54+FC_OTH_CP_CA_E!E54+FC_OTH_CP_VE_E!E54+FC_OTH_CP_SL_E!E54+FC_OTH_CP_BL_E!E54+FC_OTH_CP_CR_E!E54+FC_OTH_CP_BT_E!E54+FC_OTH_CP_IT_E!E54</f>
        <v>0</v>
      </c>
      <c r="F54" s="30">
        <f>FC_OTH_CP_SH_E!F54+FC_OTH_CP_SC_E!F54+FC_OTH_CP_HW_E!F54+FC_OTH_CP_CA_E!F54+FC_OTH_CP_VE_E!F54+FC_OTH_CP_SL_E!F54+FC_OTH_CP_BL_E!F54+FC_OTH_CP_CR_E!F54+FC_OTH_CP_BT_E!F54+FC_OTH_CP_IT_E!F54</f>
        <v>0</v>
      </c>
      <c r="G54" s="30">
        <f>FC_OTH_CP_SH_E!G54+FC_OTH_CP_SC_E!G54+FC_OTH_CP_HW_E!G54+FC_OTH_CP_CA_E!G54+FC_OTH_CP_VE_E!G54+FC_OTH_CP_SL_E!G54+FC_OTH_CP_BL_E!G54+FC_OTH_CP_CR_E!G54+FC_OTH_CP_BT_E!G54+FC_OTH_CP_IT_E!G54</f>
        <v>0</v>
      </c>
      <c r="H54" s="30">
        <f>FC_OTH_CP_SH_E!H54+FC_OTH_CP_SC_E!H54+FC_OTH_CP_HW_E!H54+FC_OTH_CP_CA_E!H54+FC_OTH_CP_VE_E!H54+FC_OTH_CP_SL_E!H54+FC_OTH_CP_BL_E!H54+FC_OTH_CP_CR_E!H54+FC_OTH_CP_BT_E!H54+FC_OTH_CP_IT_E!H54</f>
        <v>0</v>
      </c>
      <c r="I54" s="30">
        <f>FC_OTH_CP_SH_E!I54+FC_OTH_CP_SC_E!I54+FC_OTH_CP_HW_E!I54+FC_OTH_CP_CA_E!I54+FC_OTH_CP_VE_E!I54+FC_OTH_CP_SL_E!I54+FC_OTH_CP_BL_E!I54+FC_OTH_CP_CR_E!I54+FC_OTH_CP_BT_E!I54+FC_OTH_CP_IT_E!I54</f>
        <v>0</v>
      </c>
      <c r="J54" s="30">
        <f>FC_OTH_CP_SH_E!J54+FC_OTH_CP_SC_E!J54+FC_OTH_CP_HW_E!J54+FC_OTH_CP_CA_E!J54+FC_OTH_CP_VE_E!J54+FC_OTH_CP_SL_E!J54+FC_OTH_CP_BL_E!J54+FC_OTH_CP_CR_E!J54+FC_OTH_CP_BT_E!J54+FC_OTH_CP_IT_E!J54</f>
        <v>0</v>
      </c>
      <c r="K54" s="30">
        <f>FC_OTH_CP_SH_E!K54+FC_OTH_CP_SC_E!K54+FC_OTH_CP_HW_E!K54+FC_OTH_CP_CA_E!K54+FC_OTH_CP_VE_E!K54+FC_OTH_CP_SL_E!K54+FC_OTH_CP_BL_E!K54+FC_OTH_CP_CR_E!K54+FC_OTH_CP_BT_E!K54+FC_OTH_CP_IT_E!K54</f>
        <v>0</v>
      </c>
      <c r="L54" s="30">
        <f>FC_OTH_CP_SH_E!L54+FC_OTH_CP_SC_E!L54+FC_OTH_CP_HW_E!L54+FC_OTH_CP_CA_E!L54+FC_OTH_CP_VE_E!L54+FC_OTH_CP_SL_E!L54+FC_OTH_CP_BL_E!L54+FC_OTH_CP_CR_E!L54+FC_OTH_CP_BT_E!L54+FC_OTH_CP_IT_E!L54</f>
        <v>0</v>
      </c>
      <c r="M54" s="30">
        <f>FC_OTH_CP_SH_E!M54+FC_OTH_CP_SC_E!M54+FC_OTH_CP_HW_E!M54+FC_OTH_CP_CA_E!M54+FC_OTH_CP_VE_E!M54+FC_OTH_CP_SL_E!M54+FC_OTH_CP_BL_E!M54+FC_OTH_CP_CR_E!M54+FC_OTH_CP_BT_E!M54+FC_OTH_CP_IT_E!M54</f>
        <v>0</v>
      </c>
      <c r="N54" s="30">
        <f>FC_OTH_CP_SH_E!N54+FC_OTH_CP_SC_E!N54+FC_OTH_CP_HW_E!N54+FC_OTH_CP_CA_E!N54+FC_OTH_CP_VE_E!N54+FC_OTH_CP_SL_E!N54+FC_OTH_CP_BL_E!N54+FC_OTH_CP_CR_E!N54+FC_OTH_CP_BT_E!N54+FC_OTH_CP_IT_E!N54</f>
        <v>0</v>
      </c>
      <c r="O54" s="30">
        <f>FC_OTH_CP_SH_E!O54+FC_OTH_CP_SC_E!O54+FC_OTH_CP_HW_E!O54+FC_OTH_CP_CA_E!O54+FC_OTH_CP_VE_E!O54+FC_OTH_CP_SL_E!O54+FC_OTH_CP_BL_E!O54+FC_OTH_CP_CR_E!O54+FC_OTH_CP_BT_E!O54+FC_OTH_CP_IT_E!O54</f>
        <v>0</v>
      </c>
      <c r="P54" s="30">
        <f>FC_OTH_CP_SH_E!P54+FC_OTH_CP_SC_E!P54+FC_OTH_CP_HW_E!P54+FC_OTH_CP_CA_E!P54+FC_OTH_CP_VE_E!P54+FC_OTH_CP_SL_E!P54+FC_OTH_CP_BL_E!P54+FC_OTH_CP_CR_E!P54+FC_OTH_CP_BT_E!P54+FC_OTH_CP_IT_E!P54</f>
        <v>0</v>
      </c>
      <c r="Q54" s="30">
        <f>FC_OTH_CP_SH_E!Q54+FC_OTH_CP_SC_E!Q54+FC_OTH_CP_HW_E!Q54+FC_OTH_CP_CA_E!Q54+FC_OTH_CP_VE_E!Q54+FC_OTH_CP_SL_E!Q54+FC_OTH_CP_BL_E!Q54+FC_OTH_CP_CR_E!Q54+FC_OTH_CP_BT_E!Q54+FC_OTH_CP_IT_E!Q54</f>
        <v>0</v>
      </c>
      <c r="R54" s="30">
        <f>FC_OTH_CP_SH_E!R54+FC_OTH_CP_SC_E!R54+FC_OTH_CP_HW_E!R54+FC_OTH_CP_CA_E!R54+FC_OTH_CP_VE_E!R54+FC_OTH_CP_SL_E!R54+FC_OTH_CP_BL_E!R54+FC_OTH_CP_CR_E!R54+FC_OTH_CP_BT_E!R54+FC_OTH_CP_IT_E!R54</f>
        <v>0</v>
      </c>
      <c r="S54" s="30">
        <f>FC_OTH_CP_SH_E!S54+FC_OTH_CP_SC_E!S54+FC_OTH_CP_HW_E!S54+FC_OTH_CP_CA_E!S54+FC_OTH_CP_VE_E!S54+FC_OTH_CP_SL_E!S54+FC_OTH_CP_BL_E!S54+FC_OTH_CP_CR_E!S54+FC_OTH_CP_BT_E!S54+FC_OTH_CP_IT_E!S54</f>
        <v>0</v>
      </c>
      <c r="T54" s="30">
        <f>FC_OTH_CP_SH_E!T54+FC_OTH_CP_SC_E!T54+FC_OTH_CP_HW_E!T54+FC_OTH_CP_CA_E!T54+FC_OTH_CP_VE_E!T54+FC_OTH_CP_SL_E!T54+FC_OTH_CP_BL_E!T54+FC_OTH_CP_CR_E!T54+FC_OTH_CP_BT_E!T54+FC_OTH_CP_IT_E!T54</f>
        <v>0</v>
      </c>
      <c r="U54" s="30">
        <f>FC_OTH_CP_SH_E!U54+FC_OTH_CP_SC_E!U54+FC_OTH_CP_HW_E!U54+FC_OTH_CP_CA_E!U54+FC_OTH_CP_VE_E!U54+FC_OTH_CP_SL_E!U54+FC_OTH_CP_BL_E!U54+FC_OTH_CP_CR_E!U54+FC_OTH_CP_BT_E!U54+FC_OTH_CP_IT_E!U54</f>
        <v>0</v>
      </c>
      <c r="V54" s="30">
        <f>FC_OTH_CP_SH_E!V54+FC_OTH_CP_SC_E!V54+FC_OTH_CP_HW_E!V54+FC_OTH_CP_CA_E!V54+FC_OTH_CP_VE_E!V54+FC_OTH_CP_SL_E!V54+FC_OTH_CP_BL_E!V54+FC_OTH_CP_CR_E!V54+FC_OTH_CP_BT_E!V54+FC_OTH_CP_IT_E!V54</f>
        <v>0</v>
      </c>
      <c r="W54" s="30">
        <f>FC_OTH_CP_SH_E!W54+FC_OTH_CP_SC_E!W54+FC_OTH_CP_HW_E!W54+FC_OTH_CP_CA_E!W54+FC_OTH_CP_VE_E!W54+FC_OTH_CP_SL_E!W54+FC_OTH_CP_BL_E!W54+FC_OTH_CP_CR_E!W54+FC_OTH_CP_BT_E!W54+FC_OTH_CP_IT_E!W54</f>
        <v>0</v>
      </c>
      <c r="X54" s="30">
        <f>FC_OTH_CP_SH_E!X54+FC_OTH_CP_SC_E!X54+FC_OTH_CP_HW_E!X54+FC_OTH_CP_CA_E!X54+FC_OTH_CP_VE_E!X54+FC_OTH_CP_SL_E!X54+FC_OTH_CP_BL_E!X54+FC_OTH_CP_CR_E!X54+FC_OTH_CP_BT_E!X54+FC_OTH_CP_IT_E!X54</f>
        <v>0</v>
      </c>
    </row>
    <row r="55" spans="1:24" ht="11.25" customHeight="1" x14ac:dyDescent="0.2">
      <c r="A55" s="22" t="s">
        <v>97</v>
      </c>
      <c r="B55" s="23" t="s">
        <v>98</v>
      </c>
      <c r="C55" s="30">
        <f>FC_OTH_CP_SH_E!C55+FC_OTH_CP_SC_E!C55+FC_OTH_CP_HW_E!C55+FC_OTH_CP_CA_E!C55+FC_OTH_CP_VE_E!C55+FC_OTH_CP_SL_E!C55+FC_OTH_CP_BL_E!C55+FC_OTH_CP_CR_E!C55+FC_OTH_CP_BT_E!C55+FC_OTH_CP_IT_E!C55</f>
        <v>0</v>
      </c>
      <c r="D55" s="30">
        <f>FC_OTH_CP_SH_E!D55+FC_OTH_CP_SC_E!D55+FC_OTH_CP_HW_E!D55+FC_OTH_CP_CA_E!D55+FC_OTH_CP_VE_E!D55+FC_OTH_CP_SL_E!D55+FC_OTH_CP_BL_E!D55+FC_OTH_CP_CR_E!D55+FC_OTH_CP_BT_E!D55+FC_OTH_CP_IT_E!D55</f>
        <v>0</v>
      </c>
      <c r="E55" s="30">
        <f>FC_OTH_CP_SH_E!E55+FC_OTH_CP_SC_E!E55+FC_OTH_CP_HW_E!E55+FC_OTH_CP_CA_E!E55+FC_OTH_CP_VE_E!E55+FC_OTH_CP_SL_E!E55+FC_OTH_CP_BL_E!E55+FC_OTH_CP_CR_E!E55+FC_OTH_CP_BT_E!E55+FC_OTH_CP_IT_E!E55</f>
        <v>0</v>
      </c>
      <c r="F55" s="30">
        <f>FC_OTH_CP_SH_E!F55+FC_OTH_CP_SC_E!F55+FC_OTH_CP_HW_E!F55+FC_OTH_CP_CA_E!F55+FC_OTH_CP_VE_E!F55+FC_OTH_CP_SL_E!F55+FC_OTH_CP_BL_E!F55+FC_OTH_CP_CR_E!F55+FC_OTH_CP_BT_E!F55+FC_OTH_CP_IT_E!F55</f>
        <v>0</v>
      </c>
      <c r="G55" s="30">
        <f>FC_OTH_CP_SH_E!G55+FC_OTH_CP_SC_E!G55+FC_OTH_CP_HW_E!G55+FC_OTH_CP_CA_E!G55+FC_OTH_CP_VE_E!G55+FC_OTH_CP_SL_E!G55+FC_OTH_CP_BL_E!G55+FC_OTH_CP_CR_E!G55+FC_OTH_CP_BT_E!G55+FC_OTH_CP_IT_E!G55</f>
        <v>0</v>
      </c>
      <c r="H55" s="30">
        <f>FC_OTH_CP_SH_E!H55+FC_OTH_CP_SC_E!H55+FC_OTH_CP_HW_E!H55+FC_OTH_CP_CA_E!H55+FC_OTH_CP_VE_E!H55+FC_OTH_CP_SL_E!H55+FC_OTH_CP_BL_E!H55+FC_OTH_CP_CR_E!H55+FC_OTH_CP_BT_E!H55+FC_OTH_CP_IT_E!H55</f>
        <v>0</v>
      </c>
      <c r="I55" s="30">
        <f>FC_OTH_CP_SH_E!I55+FC_OTH_CP_SC_E!I55+FC_OTH_CP_HW_E!I55+FC_OTH_CP_CA_E!I55+FC_OTH_CP_VE_E!I55+FC_OTH_CP_SL_E!I55+FC_OTH_CP_BL_E!I55+FC_OTH_CP_CR_E!I55+FC_OTH_CP_BT_E!I55+FC_OTH_CP_IT_E!I55</f>
        <v>0</v>
      </c>
      <c r="J55" s="30">
        <f>FC_OTH_CP_SH_E!J55+FC_OTH_CP_SC_E!J55+FC_OTH_CP_HW_E!J55+FC_OTH_CP_CA_E!J55+FC_OTH_CP_VE_E!J55+FC_OTH_CP_SL_E!J55+FC_OTH_CP_BL_E!J55+FC_OTH_CP_CR_E!J55+FC_OTH_CP_BT_E!J55+FC_OTH_CP_IT_E!J55</f>
        <v>0</v>
      </c>
      <c r="K55" s="30">
        <f>FC_OTH_CP_SH_E!K55+FC_OTH_CP_SC_E!K55+FC_OTH_CP_HW_E!K55+FC_OTH_CP_CA_E!K55+FC_OTH_CP_VE_E!K55+FC_OTH_CP_SL_E!K55+FC_OTH_CP_BL_E!K55+FC_OTH_CP_CR_E!K55+FC_OTH_CP_BT_E!K55+FC_OTH_CP_IT_E!K55</f>
        <v>0</v>
      </c>
      <c r="L55" s="30">
        <f>FC_OTH_CP_SH_E!L55+FC_OTH_CP_SC_E!L55+FC_OTH_CP_HW_E!L55+FC_OTH_CP_CA_E!L55+FC_OTH_CP_VE_E!L55+FC_OTH_CP_SL_E!L55+FC_OTH_CP_BL_E!L55+FC_OTH_CP_CR_E!L55+FC_OTH_CP_BT_E!L55+FC_OTH_CP_IT_E!L55</f>
        <v>0</v>
      </c>
      <c r="M55" s="30">
        <f>FC_OTH_CP_SH_E!M55+FC_OTH_CP_SC_E!M55+FC_OTH_CP_HW_E!M55+FC_OTH_CP_CA_E!M55+FC_OTH_CP_VE_E!M55+FC_OTH_CP_SL_E!M55+FC_OTH_CP_BL_E!M55+FC_OTH_CP_CR_E!M55+FC_OTH_CP_BT_E!M55+FC_OTH_CP_IT_E!M55</f>
        <v>0</v>
      </c>
      <c r="N55" s="30">
        <f>FC_OTH_CP_SH_E!N55+FC_OTH_CP_SC_E!N55+FC_OTH_CP_HW_E!N55+FC_OTH_CP_CA_E!N55+FC_OTH_CP_VE_E!N55+FC_OTH_CP_SL_E!N55+FC_OTH_CP_BL_E!N55+FC_OTH_CP_CR_E!N55+FC_OTH_CP_BT_E!N55+FC_OTH_CP_IT_E!N55</f>
        <v>0</v>
      </c>
      <c r="O55" s="30">
        <f>FC_OTH_CP_SH_E!O55+FC_OTH_CP_SC_E!O55+FC_OTH_CP_HW_E!O55+FC_OTH_CP_CA_E!O55+FC_OTH_CP_VE_E!O55+FC_OTH_CP_SL_E!O55+FC_OTH_CP_BL_E!O55+FC_OTH_CP_CR_E!O55+FC_OTH_CP_BT_E!O55+FC_OTH_CP_IT_E!O55</f>
        <v>0</v>
      </c>
      <c r="P55" s="30">
        <f>FC_OTH_CP_SH_E!P55+FC_OTH_CP_SC_E!P55+FC_OTH_CP_HW_E!P55+FC_OTH_CP_CA_E!P55+FC_OTH_CP_VE_E!P55+FC_OTH_CP_SL_E!P55+FC_OTH_CP_BL_E!P55+FC_OTH_CP_CR_E!P55+FC_OTH_CP_BT_E!P55+FC_OTH_CP_IT_E!P55</f>
        <v>0</v>
      </c>
      <c r="Q55" s="30">
        <f>FC_OTH_CP_SH_E!Q55+FC_OTH_CP_SC_E!Q55+FC_OTH_CP_HW_E!Q55+FC_OTH_CP_CA_E!Q55+FC_OTH_CP_VE_E!Q55+FC_OTH_CP_SL_E!Q55+FC_OTH_CP_BL_E!Q55+FC_OTH_CP_CR_E!Q55+FC_OTH_CP_BT_E!Q55+FC_OTH_CP_IT_E!Q55</f>
        <v>0</v>
      </c>
      <c r="R55" s="30">
        <f>FC_OTH_CP_SH_E!R55+FC_OTH_CP_SC_E!R55+FC_OTH_CP_HW_E!R55+FC_OTH_CP_CA_E!R55+FC_OTH_CP_VE_E!R55+FC_OTH_CP_SL_E!R55+FC_OTH_CP_BL_E!R55+FC_OTH_CP_CR_E!R55+FC_OTH_CP_BT_E!R55+FC_OTH_CP_IT_E!R55</f>
        <v>0</v>
      </c>
      <c r="S55" s="30">
        <f>FC_OTH_CP_SH_E!S55+FC_OTH_CP_SC_E!S55+FC_OTH_CP_HW_E!S55+FC_OTH_CP_CA_E!S55+FC_OTH_CP_VE_E!S55+FC_OTH_CP_SL_E!S55+FC_OTH_CP_BL_E!S55+FC_OTH_CP_CR_E!S55+FC_OTH_CP_BT_E!S55+FC_OTH_CP_IT_E!S55</f>
        <v>0</v>
      </c>
      <c r="T55" s="30">
        <f>FC_OTH_CP_SH_E!T55+FC_OTH_CP_SC_E!T55+FC_OTH_CP_HW_E!T55+FC_OTH_CP_CA_E!T55+FC_OTH_CP_VE_E!T55+FC_OTH_CP_SL_E!T55+FC_OTH_CP_BL_E!T55+FC_OTH_CP_CR_E!T55+FC_OTH_CP_BT_E!T55+FC_OTH_CP_IT_E!T55</f>
        <v>0</v>
      </c>
      <c r="U55" s="30">
        <f>FC_OTH_CP_SH_E!U55+FC_OTH_CP_SC_E!U55+FC_OTH_CP_HW_E!U55+FC_OTH_CP_CA_E!U55+FC_OTH_CP_VE_E!U55+FC_OTH_CP_SL_E!U55+FC_OTH_CP_BL_E!U55+FC_OTH_CP_CR_E!U55+FC_OTH_CP_BT_E!U55+FC_OTH_CP_IT_E!U55</f>
        <v>0</v>
      </c>
      <c r="V55" s="30">
        <f>FC_OTH_CP_SH_E!V55+FC_OTH_CP_SC_E!V55+FC_OTH_CP_HW_E!V55+FC_OTH_CP_CA_E!V55+FC_OTH_CP_VE_E!V55+FC_OTH_CP_SL_E!V55+FC_OTH_CP_BL_E!V55+FC_OTH_CP_CR_E!V55+FC_OTH_CP_BT_E!V55+FC_OTH_CP_IT_E!V55</f>
        <v>0</v>
      </c>
      <c r="W55" s="30">
        <f>FC_OTH_CP_SH_E!W55+FC_OTH_CP_SC_E!W55+FC_OTH_CP_HW_E!W55+FC_OTH_CP_CA_E!W55+FC_OTH_CP_VE_E!W55+FC_OTH_CP_SL_E!W55+FC_OTH_CP_BL_E!W55+FC_OTH_CP_CR_E!W55+FC_OTH_CP_BT_E!W55+FC_OTH_CP_IT_E!W55</f>
        <v>0</v>
      </c>
      <c r="X55" s="30">
        <f>FC_OTH_CP_SH_E!X55+FC_OTH_CP_SC_E!X55+FC_OTH_CP_HW_E!X55+FC_OTH_CP_CA_E!X55+FC_OTH_CP_VE_E!X55+FC_OTH_CP_SL_E!X55+FC_OTH_CP_BL_E!X55+FC_OTH_CP_CR_E!X55+FC_OTH_CP_BT_E!X55+FC_OTH_CP_IT_E!X55</f>
        <v>0</v>
      </c>
    </row>
    <row r="56" spans="1:24" ht="11.25" customHeight="1" x14ac:dyDescent="0.2">
      <c r="A56" s="22" t="s">
        <v>99</v>
      </c>
      <c r="B56" s="23" t="s">
        <v>100</v>
      </c>
      <c r="C56" s="30">
        <f>FC_OTH_CP_SH_E!C56+FC_OTH_CP_SC_E!C56+FC_OTH_CP_HW_E!C56+FC_OTH_CP_CA_E!C56+FC_OTH_CP_VE_E!C56+FC_OTH_CP_SL_E!C56+FC_OTH_CP_BL_E!C56+FC_OTH_CP_CR_E!C56+FC_OTH_CP_BT_E!C56+FC_OTH_CP_IT_E!C56</f>
        <v>0</v>
      </c>
      <c r="D56" s="30">
        <f>FC_OTH_CP_SH_E!D56+FC_OTH_CP_SC_E!D56+FC_OTH_CP_HW_E!D56+FC_OTH_CP_CA_E!D56+FC_OTH_CP_VE_E!D56+FC_OTH_CP_SL_E!D56+FC_OTH_CP_BL_E!D56+FC_OTH_CP_CR_E!D56+FC_OTH_CP_BT_E!D56+FC_OTH_CP_IT_E!D56</f>
        <v>0</v>
      </c>
      <c r="E56" s="30">
        <f>FC_OTH_CP_SH_E!E56+FC_OTH_CP_SC_E!E56+FC_OTH_CP_HW_E!E56+FC_OTH_CP_CA_E!E56+FC_OTH_CP_VE_E!E56+FC_OTH_CP_SL_E!E56+FC_OTH_CP_BL_E!E56+FC_OTH_CP_CR_E!E56+FC_OTH_CP_BT_E!E56+FC_OTH_CP_IT_E!E56</f>
        <v>0</v>
      </c>
      <c r="F56" s="30">
        <f>FC_OTH_CP_SH_E!F56+FC_OTH_CP_SC_E!F56+FC_OTH_CP_HW_E!F56+FC_OTH_CP_CA_E!F56+FC_OTH_CP_VE_E!F56+FC_OTH_CP_SL_E!F56+FC_OTH_CP_BL_E!F56+FC_OTH_CP_CR_E!F56+FC_OTH_CP_BT_E!F56+FC_OTH_CP_IT_E!F56</f>
        <v>0</v>
      </c>
      <c r="G56" s="30">
        <f>FC_OTH_CP_SH_E!G56+FC_OTH_CP_SC_E!G56+FC_OTH_CP_HW_E!G56+FC_OTH_CP_CA_E!G56+FC_OTH_CP_VE_E!G56+FC_OTH_CP_SL_E!G56+FC_OTH_CP_BL_E!G56+FC_OTH_CP_CR_E!G56+FC_OTH_CP_BT_E!G56+FC_OTH_CP_IT_E!G56</f>
        <v>0</v>
      </c>
      <c r="H56" s="30">
        <f>FC_OTH_CP_SH_E!H56+FC_OTH_CP_SC_E!H56+FC_OTH_CP_HW_E!H56+FC_OTH_CP_CA_E!H56+FC_OTH_CP_VE_E!H56+FC_OTH_CP_SL_E!H56+FC_OTH_CP_BL_E!H56+FC_OTH_CP_CR_E!H56+FC_OTH_CP_BT_E!H56+FC_OTH_CP_IT_E!H56</f>
        <v>0</v>
      </c>
      <c r="I56" s="30">
        <f>FC_OTH_CP_SH_E!I56+FC_OTH_CP_SC_E!I56+FC_OTH_CP_HW_E!I56+FC_OTH_CP_CA_E!I56+FC_OTH_CP_VE_E!I56+FC_OTH_CP_SL_E!I56+FC_OTH_CP_BL_E!I56+FC_OTH_CP_CR_E!I56+FC_OTH_CP_BT_E!I56+FC_OTH_CP_IT_E!I56</f>
        <v>0</v>
      </c>
      <c r="J56" s="30">
        <f>FC_OTH_CP_SH_E!J56+FC_OTH_CP_SC_E!J56+FC_OTH_CP_HW_E!J56+FC_OTH_CP_CA_E!J56+FC_OTH_CP_VE_E!J56+FC_OTH_CP_SL_E!J56+FC_OTH_CP_BL_E!J56+FC_OTH_CP_CR_E!J56+FC_OTH_CP_BT_E!J56+FC_OTH_CP_IT_E!J56</f>
        <v>0</v>
      </c>
      <c r="K56" s="30">
        <f>FC_OTH_CP_SH_E!K56+FC_OTH_CP_SC_E!K56+FC_OTH_CP_HW_E!K56+FC_OTH_CP_CA_E!K56+FC_OTH_CP_VE_E!K56+FC_OTH_CP_SL_E!K56+FC_OTH_CP_BL_E!K56+FC_OTH_CP_CR_E!K56+FC_OTH_CP_BT_E!K56+FC_OTH_CP_IT_E!K56</f>
        <v>0</v>
      </c>
      <c r="L56" s="30">
        <f>FC_OTH_CP_SH_E!L56+FC_OTH_CP_SC_E!L56+FC_OTH_CP_HW_E!L56+FC_OTH_CP_CA_E!L56+FC_OTH_CP_VE_E!L56+FC_OTH_CP_SL_E!L56+FC_OTH_CP_BL_E!L56+FC_OTH_CP_CR_E!L56+FC_OTH_CP_BT_E!L56+FC_OTH_CP_IT_E!L56</f>
        <v>0</v>
      </c>
      <c r="M56" s="30">
        <f>FC_OTH_CP_SH_E!M56+FC_OTH_CP_SC_E!M56+FC_OTH_CP_HW_E!M56+FC_OTH_CP_CA_E!M56+FC_OTH_CP_VE_E!M56+FC_OTH_CP_SL_E!M56+FC_OTH_CP_BL_E!M56+FC_OTH_CP_CR_E!M56+FC_OTH_CP_BT_E!M56+FC_OTH_CP_IT_E!M56</f>
        <v>0</v>
      </c>
      <c r="N56" s="30">
        <f>FC_OTH_CP_SH_E!N56+FC_OTH_CP_SC_E!N56+FC_OTH_CP_HW_E!N56+FC_OTH_CP_CA_E!N56+FC_OTH_CP_VE_E!N56+FC_OTH_CP_SL_E!N56+FC_OTH_CP_BL_E!N56+FC_OTH_CP_CR_E!N56+FC_OTH_CP_BT_E!N56+FC_OTH_CP_IT_E!N56</f>
        <v>0</v>
      </c>
      <c r="O56" s="30">
        <f>FC_OTH_CP_SH_E!O56+FC_OTH_CP_SC_E!O56+FC_OTH_CP_HW_E!O56+FC_OTH_CP_CA_E!O56+FC_OTH_CP_VE_E!O56+FC_OTH_CP_SL_E!O56+FC_OTH_CP_BL_E!O56+FC_OTH_CP_CR_E!O56+FC_OTH_CP_BT_E!O56+FC_OTH_CP_IT_E!O56</f>
        <v>0</v>
      </c>
      <c r="P56" s="30">
        <f>FC_OTH_CP_SH_E!P56+FC_OTH_CP_SC_E!P56+FC_OTH_CP_HW_E!P56+FC_OTH_CP_CA_E!P56+FC_OTH_CP_VE_E!P56+FC_OTH_CP_SL_E!P56+FC_OTH_CP_BL_E!P56+FC_OTH_CP_CR_E!P56+FC_OTH_CP_BT_E!P56+FC_OTH_CP_IT_E!P56</f>
        <v>0</v>
      </c>
      <c r="Q56" s="30">
        <f>FC_OTH_CP_SH_E!Q56+FC_OTH_CP_SC_E!Q56+FC_OTH_CP_HW_E!Q56+FC_OTH_CP_CA_E!Q56+FC_OTH_CP_VE_E!Q56+FC_OTH_CP_SL_E!Q56+FC_OTH_CP_BL_E!Q56+FC_OTH_CP_CR_E!Q56+FC_OTH_CP_BT_E!Q56+FC_OTH_CP_IT_E!Q56</f>
        <v>0</v>
      </c>
      <c r="R56" s="30">
        <f>FC_OTH_CP_SH_E!R56+FC_OTH_CP_SC_E!R56+FC_OTH_CP_HW_E!R56+FC_OTH_CP_CA_E!R56+FC_OTH_CP_VE_E!R56+FC_OTH_CP_SL_E!R56+FC_OTH_CP_BL_E!R56+FC_OTH_CP_CR_E!R56+FC_OTH_CP_BT_E!R56+FC_OTH_CP_IT_E!R56</f>
        <v>0</v>
      </c>
      <c r="S56" s="30">
        <f>FC_OTH_CP_SH_E!S56+FC_OTH_CP_SC_E!S56+FC_OTH_CP_HW_E!S56+FC_OTH_CP_CA_E!S56+FC_OTH_CP_VE_E!S56+FC_OTH_CP_SL_E!S56+FC_OTH_CP_BL_E!S56+FC_OTH_CP_CR_E!S56+FC_OTH_CP_BT_E!S56+FC_OTH_CP_IT_E!S56</f>
        <v>0</v>
      </c>
      <c r="T56" s="30">
        <f>FC_OTH_CP_SH_E!T56+FC_OTH_CP_SC_E!T56+FC_OTH_CP_HW_E!T56+FC_OTH_CP_CA_E!T56+FC_OTH_CP_VE_E!T56+FC_OTH_CP_SL_E!T56+FC_OTH_CP_BL_E!T56+FC_OTH_CP_CR_E!T56+FC_OTH_CP_BT_E!T56+FC_OTH_CP_IT_E!T56</f>
        <v>0</v>
      </c>
      <c r="U56" s="30">
        <f>FC_OTH_CP_SH_E!U56+FC_OTH_CP_SC_E!U56+FC_OTH_CP_HW_E!U56+FC_OTH_CP_CA_E!U56+FC_OTH_CP_VE_E!U56+FC_OTH_CP_SL_E!U56+FC_OTH_CP_BL_E!U56+FC_OTH_CP_CR_E!U56+FC_OTH_CP_BT_E!U56+FC_OTH_CP_IT_E!U56</f>
        <v>0</v>
      </c>
      <c r="V56" s="30">
        <f>FC_OTH_CP_SH_E!V56+FC_OTH_CP_SC_E!V56+FC_OTH_CP_HW_E!V56+FC_OTH_CP_CA_E!V56+FC_OTH_CP_VE_E!V56+FC_OTH_CP_SL_E!V56+FC_OTH_CP_BL_E!V56+FC_OTH_CP_CR_E!V56+FC_OTH_CP_BT_E!V56+FC_OTH_CP_IT_E!V56</f>
        <v>0</v>
      </c>
      <c r="W56" s="30">
        <f>FC_OTH_CP_SH_E!W56+FC_OTH_CP_SC_E!W56+FC_OTH_CP_HW_E!W56+FC_OTH_CP_CA_E!W56+FC_OTH_CP_VE_E!W56+FC_OTH_CP_SL_E!W56+FC_OTH_CP_BL_E!W56+FC_OTH_CP_CR_E!W56+FC_OTH_CP_BT_E!W56+FC_OTH_CP_IT_E!W56</f>
        <v>0</v>
      </c>
      <c r="X56" s="30">
        <f>FC_OTH_CP_SH_E!X56+FC_OTH_CP_SC_E!X56+FC_OTH_CP_HW_E!X56+FC_OTH_CP_CA_E!X56+FC_OTH_CP_VE_E!X56+FC_OTH_CP_SL_E!X56+FC_OTH_CP_BL_E!X56+FC_OTH_CP_CR_E!X56+FC_OTH_CP_BT_E!X56+FC_OTH_CP_IT_E!X56</f>
        <v>0</v>
      </c>
    </row>
    <row r="57" spans="1:24" ht="11.25" customHeight="1" x14ac:dyDescent="0.2">
      <c r="A57" s="22" t="s">
        <v>101</v>
      </c>
      <c r="B57" s="23" t="s">
        <v>102</v>
      </c>
      <c r="C57" s="30">
        <f>FC_OTH_CP_SH_E!C57+FC_OTH_CP_SC_E!C57+FC_OTH_CP_HW_E!C57+FC_OTH_CP_CA_E!C57+FC_OTH_CP_VE_E!C57+FC_OTH_CP_SL_E!C57+FC_OTH_CP_BL_E!C57+FC_OTH_CP_CR_E!C57+FC_OTH_CP_BT_E!C57+FC_OTH_CP_IT_E!C57</f>
        <v>71.065262408193476</v>
      </c>
      <c r="D57" s="30">
        <f>FC_OTH_CP_SH_E!D57+FC_OTH_CP_SC_E!D57+FC_OTH_CP_HW_E!D57+FC_OTH_CP_CA_E!D57+FC_OTH_CP_VE_E!D57+FC_OTH_CP_SL_E!D57+FC_OTH_CP_BL_E!D57+FC_OTH_CP_CR_E!D57+FC_OTH_CP_BT_E!D57+FC_OTH_CP_IT_E!D57</f>
        <v>74.014140697478098</v>
      </c>
      <c r="E57" s="30">
        <f>FC_OTH_CP_SH_E!E57+FC_OTH_CP_SC_E!E57+FC_OTH_CP_HW_E!E57+FC_OTH_CP_CA_E!E57+FC_OTH_CP_VE_E!E57+FC_OTH_CP_SL_E!E57+FC_OTH_CP_BL_E!E57+FC_OTH_CP_CR_E!E57+FC_OTH_CP_BT_E!E57+FC_OTH_CP_IT_E!E57</f>
        <v>79.111632962398829</v>
      </c>
      <c r="F57" s="30">
        <f>FC_OTH_CP_SH_E!F57+FC_OTH_CP_SC_E!F57+FC_OTH_CP_HW_E!F57+FC_OTH_CP_CA_E!F57+FC_OTH_CP_VE_E!F57+FC_OTH_CP_SL_E!F57+FC_OTH_CP_BL_E!F57+FC_OTH_CP_CR_E!F57+FC_OTH_CP_BT_E!F57+FC_OTH_CP_IT_E!F57</f>
        <v>90.217036036514401</v>
      </c>
      <c r="G57" s="30">
        <f>FC_OTH_CP_SH_E!G57+FC_OTH_CP_SC_E!G57+FC_OTH_CP_HW_E!G57+FC_OTH_CP_CA_E!G57+FC_OTH_CP_VE_E!G57+FC_OTH_CP_SL_E!G57+FC_OTH_CP_BL_E!G57+FC_OTH_CP_CR_E!G57+FC_OTH_CP_BT_E!G57+FC_OTH_CP_IT_E!G57</f>
        <v>95.096257535895944</v>
      </c>
      <c r="H57" s="30">
        <f>FC_OTH_CP_SH_E!H57+FC_OTH_CP_SC_E!H57+FC_OTH_CP_HW_E!H57+FC_OTH_CP_CA_E!H57+FC_OTH_CP_VE_E!H57+FC_OTH_CP_SL_E!H57+FC_OTH_CP_BL_E!H57+FC_OTH_CP_CR_E!H57+FC_OTH_CP_BT_E!H57+FC_OTH_CP_IT_E!H57</f>
        <v>102.45485812553738</v>
      </c>
      <c r="I57" s="30">
        <f>FC_OTH_CP_SH_E!I57+FC_OTH_CP_SC_E!I57+FC_OTH_CP_HW_E!I57+FC_OTH_CP_CA_E!I57+FC_OTH_CP_VE_E!I57+FC_OTH_CP_SL_E!I57+FC_OTH_CP_BL_E!I57+FC_OTH_CP_CR_E!I57+FC_OTH_CP_BT_E!I57+FC_OTH_CP_IT_E!I57</f>
        <v>102.96792777300087</v>
      </c>
      <c r="J57" s="30">
        <f>FC_OTH_CP_SH_E!J57+FC_OTH_CP_SC_E!J57+FC_OTH_CP_HW_E!J57+FC_OTH_CP_CA_E!J57+FC_OTH_CP_VE_E!J57+FC_OTH_CP_SL_E!J57+FC_OTH_CP_BL_E!J57+FC_OTH_CP_CR_E!J57+FC_OTH_CP_BT_E!J57+FC_OTH_CP_IT_E!J57</f>
        <v>118.7236457437661</v>
      </c>
      <c r="K57" s="30">
        <f>FC_OTH_CP_SH_E!K57+FC_OTH_CP_SC_E!K57+FC_OTH_CP_HW_E!K57+FC_OTH_CP_CA_E!K57+FC_OTH_CP_VE_E!K57+FC_OTH_CP_SL_E!K57+FC_OTH_CP_BL_E!K57+FC_OTH_CP_CR_E!K57+FC_OTH_CP_BT_E!K57+FC_OTH_CP_IT_E!K57</f>
        <v>143.35520206362852</v>
      </c>
      <c r="L57" s="30">
        <f>FC_OTH_CP_SH_E!L57+FC_OTH_CP_SC_E!L57+FC_OTH_CP_HW_E!L57+FC_OTH_CP_CA_E!L57+FC_OTH_CP_VE_E!L57+FC_OTH_CP_SL_E!L57+FC_OTH_CP_BL_E!L57+FC_OTH_CP_CR_E!L57+FC_OTH_CP_BT_E!L57+FC_OTH_CP_IT_E!L57</f>
        <v>143.12553740326737</v>
      </c>
      <c r="M57" s="30">
        <f>FC_OTH_CP_SH_E!M57+FC_OTH_CP_SC_E!M57+FC_OTH_CP_HW_E!M57+FC_OTH_CP_CA_E!M57+FC_OTH_CP_VE_E!M57+FC_OTH_CP_SL_E!M57+FC_OTH_CP_BL_E!M57+FC_OTH_CP_CR_E!M57+FC_OTH_CP_BT_E!M57+FC_OTH_CP_IT_E!M57</f>
        <v>196.09939810834049</v>
      </c>
      <c r="N57" s="30">
        <f>FC_OTH_CP_SH_E!N57+FC_OTH_CP_SC_E!N57+FC_OTH_CP_HW_E!N57+FC_OTH_CP_CA_E!N57+FC_OTH_CP_VE_E!N57+FC_OTH_CP_SL_E!N57+FC_OTH_CP_BL_E!N57+FC_OTH_CP_CR_E!N57+FC_OTH_CP_BT_E!N57+FC_OTH_CP_IT_E!N57</f>
        <v>221.05038693035249</v>
      </c>
      <c r="O57" s="30">
        <f>FC_OTH_CP_SH_E!O57+FC_OTH_CP_SC_E!O57+FC_OTH_CP_HW_E!O57+FC_OTH_CP_CA_E!O57+FC_OTH_CP_VE_E!O57+FC_OTH_CP_SL_E!O57+FC_OTH_CP_BL_E!O57+FC_OTH_CP_CR_E!O57+FC_OTH_CP_BT_E!O57+FC_OTH_CP_IT_E!O57</f>
        <v>239.98306104901121</v>
      </c>
      <c r="P57" s="30">
        <f>FC_OTH_CP_SH_E!P57+FC_OTH_CP_SC_E!P57+FC_OTH_CP_HW_E!P57+FC_OTH_CP_CA_E!P57+FC_OTH_CP_VE_E!P57+FC_OTH_CP_SL_E!P57+FC_OTH_CP_BL_E!P57+FC_OTH_CP_CR_E!P57+FC_OTH_CP_BT_E!P57+FC_OTH_CP_IT_E!P57</f>
        <v>242.24067067927768</v>
      </c>
      <c r="Q57" s="30">
        <f>FC_OTH_CP_SH_E!Q57+FC_OTH_CP_SC_E!Q57+FC_OTH_CP_HW_E!Q57+FC_OTH_CP_CA_E!Q57+FC_OTH_CP_VE_E!Q57+FC_OTH_CP_SL_E!Q57+FC_OTH_CP_BL_E!Q57+FC_OTH_CP_CR_E!Q57+FC_OTH_CP_BT_E!Q57+FC_OTH_CP_IT_E!Q57</f>
        <v>260.62166809974195</v>
      </c>
      <c r="R57" s="30">
        <f>FC_OTH_CP_SH_E!R57+FC_OTH_CP_SC_E!R57+FC_OTH_CP_HW_E!R57+FC_OTH_CP_CA_E!R57+FC_OTH_CP_VE_E!R57+FC_OTH_CP_SL_E!R57+FC_OTH_CP_BL_E!R57+FC_OTH_CP_CR_E!R57+FC_OTH_CP_BT_E!R57+FC_OTH_CP_IT_E!R57</f>
        <v>263.71590713671543</v>
      </c>
      <c r="S57" s="30">
        <f>FC_OTH_CP_SH_E!S57+FC_OTH_CP_SC_E!S57+FC_OTH_CP_HW_E!S57+FC_OTH_CP_CA_E!S57+FC_OTH_CP_VE_E!S57+FC_OTH_CP_SL_E!S57+FC_OTH_CP_BL_E!S57+FC_OTH_CP_CR_E!S57+FC_OTH_CP_BT_E!S57+FC_OTH_CP_IT_E!S57</f>
        <v>265.85090283748929</v>
      </c>
      <c r="T57" s="30">
        <f>FC_OTH_CP_SH_E!T57+FC_OTH_CP_SC_E!T57+FC_OTH_CP_HW_E!T57+FC_OTH_CP_CA_E!T57+FC_OTH_CP_VE_E!T57+FC_OTH_CP_SL_E!T57+FC_OTH_CP_BL_E!T57+FC_OTH_CP_CR_E!T57+FC_OTH_CP_BT_E!T57+FC_OTH_CP_IT_E!T57</f>
        <v>280.90094582975064</v>
      </c>
      <c r="U57" s="30">
        <f>FC_OTH_CP_SH_E!U57+FC_OTH_CP_SC_E!U57+FC_OTH_CP_HW_E!U57+FC_OTH_CP_CA_E!U57+FC_OTH_CP_VE_E!U57+FC_OTH_CP_SL_E!U57+FC_OTH_CP_BL_E!U57+FC_OTH_CP_CR_E!U57+FC_OTH_CP_BT_E!U57+FC_OTH_CP_IT_E!U57</f>
        <v>300.88727429062766</v>
      </c>
      <c r="V57" s="30">
        <f>FC_OTH_CP_SH_E!V57+FC_OTH_CP_SC_E!V57+FC_OTH_CP_HW_E!V57+FC_OTH_CP_CA_E!V57+FC_OTH_CP_VE_E!V57+FC_OTH_CP_SL_E!V57+FC_OTH_CP_BL_E!V57+FC_OTH_CP_CR_E!V57+FC_OTH_CP_BT_E!V57+FC_OTH_CP_IT_E!V57</f>
        <v>301.15202063628544</v>
      </c>
      <c r="W57" s="30">
        <f>FC_OTH_CP_SH_E!W57+FC_OTH_CP_SC_E!W57+FC_OTH_CP_HW_E!W57+FC_OTH_CP_CA_E!W57+FC_OTH_CP_VE_E!W57+FC_OTH_CP_SL_E!W57+FC_OTH_CP_BL_E!W57+FC_OTH_CP_CR_E!W57+FC_OTH_CP_BT_E!W57+FC_OTH_CP_IT_E!W57</f>
        <v>308.98159931212382</v>
      </c>
      <c r="X57" s="30">
        <f>FC_OTH_CP_SH_E!X57+FC_OTH_CP_SC_E!X57+FC_OTH_CP_HW_E!X57+FC_OTH_CP_CA_E!X57+FC_OTH_CP_VE_E!X57+FC_OTH_CP_SL_E!X57+FC_OTH_CP_BL_E!X57+FC_OTH_CP_CR_E!X57+FC_OTH_CP_BT_E!X57+FC_OTH_CP_IT_E!X57</f>
        <v>295.5990541702493</v>
      </c>
    </row>
    <row r="58" spans="1:24" ht="11.25" customHeight="1" x14ac:dyDescent="0.2">
      <c r="A58" s="22" t="s">
        <v>103</v>
      </c>
      <c r="B58" s="23" t="s">
        <v>104</v>
      </c>
      <c r="C58" s="30">
        <f>FC_OTH_CP_SH_E!C58+FC_OTH_CP_SC_E!C58+FC_OTH_CP_HW_E!C58+FC_OTH_CP_CA_E!C58+FC_OTH_CP_VE_E!C58+FC_OTH_CP_SL_E!C58+FC_OTH_CP_BL_E!C58+FC_OTH_CP_CR_E!C58+FC_OTH_CP_BT_E!C58+FC_OTH_CP_IT_E!C58</f>
        <v>223.15012897678417</v>
      </c>
      <c r="D58" s="30">
        <f>FC_OTH_CP_SH_E!D58+FC_OTH_CP_SC_E!D58+FC_OTH_CP_HW_E!D58+FC_OTH_CP_CA_E!D58+FC_OTH_CP_VE_E!D58+FC_OTH_CP_SL_E!D58+FC_OTH_CP_BL_E!D58+FC_OTH_CP_CR_E!D58+FC_OTH_CP_BT_E!D58+FC_OTH_CP_IT_E!D58</f>
        <v>222.81582115219265</v>
      </c>
      <c r="E58" s="30">
        <f>FC_OTH_CP_SH_E!E58+FC_OTH_CP_SC_E!E58+FC_OTH_CP_HW_E!E58+FC_OTH_CP_CA_E!E58+FC_OTH_CP_VE_E!E58+FC_OTH_CP_SL_E!E58+FC_OTH_CP_BL_E!E58+FC_OTH_CP_CR_E!E58+FC_OTH_CP_BT_E!E58+FC_OTH_CP_IT_E!E58</f>
        <v>272.54411006018921</v>
      </c>
      <c r="F58" s="30">
        <f>FC_OTH_CP_SH_E!F58+FC_OTH_CP_SC_E!F58+FC_OTH_CP_HW_E!F58+FC_OTH_CP_CA_E!F58+FC_OTH_CP_VE_E!F58+FC_OTH_CP_SL_E!F58+FC_OTH_CP_BL_E!F58+FC_OTH_CP_CR_E!F58+FC_OTH_CP_BT_E!F58+FC_OTH_CP_IT_E!F58</f>
        <v>308.736973344798</v>
      </c>
      <c r="G58" s="30">
        <f>FC_OTH_CP_SH_E!G58+FC_OTH_CP_SC_E!G58+FC_OTH_CP_HW_E!G58+FC_OTH_CP_CA_E!G58+FC_OTH_CP_VE_E!G58+FC_OTH_CP_SL_E!G58+FC_OTH_CP_BL_E!G58+FC_OTH_CP_CR_E!G58+FC_OTH_CP_BT_E!G58+FC_OTH_CP_IT_E!G58</f>
        <v>295.95872742906278</v>
      </c>
      <c r="H58" s="30">
        <f>FC_OTH_CP_SH_E!H58+FC_OTH_CP_SC_E!H58+FC_OTH_CP_HW_E!H58+FC_OTH_CP_CA_E!H58+FC_OTH_CP_VE_E!H58+FC_OTH_CP_SL_E!H58+FC_OTH_CP_BL_E!H58+FC_OTH_CP_CR_E!H58+FC_OTH_CP_BT_E!H58+FC_OTH_CP_IT_E!H58</f>
        <v>309.15348237317278</v>
      </c>
      <c r="I58" s="30">
        <f>FC_OTH_CP_SH_E!I58+FC_OTH_CP_SC_E!I58+FC_OTH_CP_HW_E!I58+FC_OTH_CP_CA_E!I58+FC_OTH_CP_VE_E!I58+FC_OTH_CP_SL_E!I58+FC_OTH_CP_BL_E!I58+FC_OTH_CP_CR_E!I58+FC_OTH_CP_BT_E!I58+FC_OTH_CP_IT_E!I58</f>
        <v>304.48108340498709</v>
      </c>
      <c r="J58" s="30">
        <f>FC_OTH_CP_SH_E!J58+FC_OTH_CP_SC_E!J58+FC_OTH_CP_HW_E!J58+FC_OTH_CP_CA_E!J58+FC_OTH_CP_VE_E!J58+FC_OTH_CP_SL_E!J58+FC_OTH_CP_BL_E!J58+FC_OTH_CP_CR_E!J58+FC_OTH_CP_BT_E!J58+FC_OTH_CP_IT_E!J58</f>
        <v>308.20662080825446</v>
      </c>
      <c r="K58" s="30">
        <f>FC_OTH_CP_SH_E!K58+FC_OTH_CP_SC_E!K58+FC_OTH_CP_HW_E!K58+FC_OTH_CP_CA_E!K58+FC_OTH_CP_VE_E!K58+FC_OTH_CP_SL_E!K58+FC_OTH_CP_BL_E!K58+FC_OTH_CP_CR_E!K58+FC_OTH_CP_BT_E!K58+FC_OTH_CP_IT_E!K58</f>
        <v>324.48521066208076</v>
      </c>
      <c r="L58" s="30">
        <f>FC_OTH_CP_SH_E!L58+FC_OTH_CP_SC_E!L58+FC_OTH_CP_HW_E!L58+FC_OTH_CP_CA_E!L58+FC_OTH_CP_VE_E!L58+FC_OTH_CP_SL_E!L58+FC_OTH_CP_BL_E!L58+FC_OTH_CP_CR_E!L58+FC_OTH_CP_BT_E!L58+FC_OTH_CP_IT_E!L58</f>
        <v>331.12123817712808</v>
      </c>
      <c r="M58" s="30">
        <f>FC_OTH_CP_SH_E!M58+FC_OTH_CP_SC_E!M58+FC_OTH_CP_HW_E!M58+FC_OTH_CP_CA_E!M58+FC_OTH_CP_VE_E!M58+FC_OTH_CP_SL_E!M58+FC_OTH_CP_BL_E!M58+FC_OTH_CP_CR_E!M58+FC_OTH_CP_BT_E!M58+FC_OTH_CP_IT_E!M58</f>
        <v>285.93086844368008</v>
      </c>
      <c r="N58" s="30">
        <f>FC_OTH_CP_SH_E!N58+FC_OTH_CP_SC_E!N58+FC_OTH_CP_HW_E!N58+FC_OTH_CP_CA_E!N58+FC_OTH_CP_VE_E!N58+FC_OTH_CP_SL_E!N58+FC_OTH_CP_BL_E!N58+FC_OTH_CP_CR_E!N58+FC_OTH_CP_BT_E!N58+FC_OTH_CP_IT_E!N58</f>
        <v>301.87747205503007</v>
      </c>
      <c r="O58" s="30">
        <f>FC_OTH_CP_SH_E!O58+FC_OTH_CP_SC_E!O58+FC_OTH_CP_HW_E!O58+FC_OTH_CP_CA_E!O58+FC_OTH_CP_VE_E!O58+FC_OTH_CP_SL_E!O58+FC_OTH_CP_BL_E!O58+FC_OTH_CP_CR_E!O58+FC_OTH_CP_BT_E!O58+FC_OTH_CP_IT_E!O58</f>
        <v>303.36689595872747</v>
      </c>
      <c r="P58" s="30">
        <f>FC_OTH_CP_SH_E!P58+FC_OTH_CP_SC_E!P58+FC_OTH_CP_HW_E!P58+FC_OTH_CP_CA_E!P58+FC_OTH_CP_VE_E!P58+FC_OTH_CP_SL_E!P58+FC_OTH_CP_BL_E!P58+FC_OTH_CP_CR_E!P58+FC_OTH_CP_BT_E!P58+FC_OTH_CP_IT_E!P58</f>
        <v>312.88847807394671</v>
      </c>
      <c r="Q58" s="30">
        <f>FC_OTH_CP_SH_E!Q58+FC_OTH_CP_SC_E!Q58+FC_OTH_CP_HW_E!Q58+FC_OTH_CP_CA_E!Q58+FC_OTH_CP_VE_E!Q58+FC_OTH_CP_SL_E!Q58+FC_OTH_CP_BL_E!Q58+FC_OTH_CP_CR_E!Q58+FC_OTH_CP_BT_E!Q58+FC_OTH_CP_IT_E!Q58</f>
        <v>260.16087704213243</v>
      </c>
      <c r="R58" s="30">
        <f>FC_OTH_CP_SH_E!R58+FC_OTH_CP_SC_E!R58+FC_OTH_CP_HW_E!R58+FC_OTH_CP_CA_E!R58+FC_OTH_CP_VE_E!R58+FC_OTH_CP_SL_E!R58+FC_OTH_CP_BL_E!R58+FC_OTH_CP_CR_E!R58+FC_OTH_CP_BT_E!R58+FC_OTH_CP_IT_E!R58</f>
        <v>241.0957007738607</v>
      </c>
      <c r="S58" s="30">
        <f>FC_OTH_CP_SH_E!S58+FC_OTH_CP_SC_E!S58+FC_OTH_CP_HW_E!S58+FC_OTH_CP_CA_E!S58+FC_OTH_CP_VE_E!S58+FC_OTH_CP_SL_E!S58+FC_OTH_CP_BL_E!S58+FC_OTH_CP_CR_E!S58+FC_OTH_CP_BT_E!S58+FC_OTH_CP_IT_E!S58</f>
        <v>246.85588993981085</v>
      </c>
      <c r="T58" s="30">
        <f>FC_OTH_CP_SH_E!T58+FC_OTH_CP_SC_E!T58+FC_OTH_CP_HW_E!T58+FC_OTH_CP_CA_E!T58+FC_OTH_CP_VE_E!T58+FC_OTH_CP_SL_E!T58+FC_OTH_CP_BL_E!T58+FC_OTH_CP_CR_E!T58+FC_OTH_CP_BT_E!T58+FC_OTH_CP_IT_E!T58</f>
        <v>275.00481513327605</v>
      </c>
      <c r="U58" s="30">
        <f>FC_OTH_CP_SH_E!U58+FC_OTH_CP_SC_E!U58+FC_OTH_CP_HW_E!U58+FC_OTH_CP_CA_E!U58+FC_OTH_CP_VE_E!U58+FC_OTH_CP_SL_E!U58+FC_OTH_CP_BL_E!U58+FC_OTH_CP_CR_E!U58+FC_OTH_CP_BT_E!U58+FC_OTH_CP_IT_E!U58</f>
        <v>275.8443680137575</v>
      </c>
      <c r="V58" s="30">
        <f>FC_OTH_CP_SH_E!V58+FC_OTH_CP_SC_E!V58+FC_OTH_CP_HW_E!V58+FC_OTH_CP_CA_E!V58+FC_OTH_CP_VE_E!V58+FC_OTH_CP_SL_E!V58+FC_OTH_CP_BL_E!V58+FC_OTH_CP_CR_E!V58+FC_OTH_CP_BT_E!V58+FC_OTH_CP_IT_E!V58</f>
        <v>274.87454858125534</v>
      </c>
      <c r="W58" s="30">
        <f>FC_OTH_CP_SH_E!W58+FC_OTH_CP_SC_E!W58+FC_OTH_CP_HW_E!W58+FC_OTH_CP_CA_E!W58+FC_OTH_CP_VE_E!W58+FC_OTH_CP_SL_E!W58+FC_OTH_CP_BL_E!W58+FC_OTH_CP_CR_E!W58+FC_OTH_CP_BT_E!W58+FC_OTH_CP_IT_E!W58</f>
        <v>244.75004299226137</v>
      </c>
      <c r="X58" s="30">
        <f>FC_OTH_CP_SH_E!X58+FC_OTH_CP_SC_E!X58+FC_OTH_CP_HW_E!X58+FC_OTH_CP_CA_E!X58+FC_OTH_CP_VE_E!X58+FC_OTH_CP_SL_E!X58+FC_OTH_CP_BL_E!X58+FC_OTH_CP_CR_E!X58+FC_OTH_CP_BT_E!X58+FC_OTH_CP_IT_E!X58</f>
        <v>247.34660361134996</v>
      </c>
    </row>
    <row r="59" spans="1:24" ht="11.25" customHeight="1" x14ac:dyDescent="0.2">
      <c r="A59" s="22" t="s">
        <v>105</v>
      </c>
      <c r="B59" s="23" t="s">
        <v>106</v>
      </c>
      <c r="C59" s="30">
        <f>FC_OTH_CP_SH_E!C59+FC_OTH_CP_SC_E!C59+FC_OTH_CP_HW_E!C59+FC_OTH_CP_CA_E!C59+FC_OTH_CP_VE_E!C59+FC_OTH_CP_SL_E!C59+FC_OTH_CP_BL_E!C59+FC_OTH_CP_CR_E!C59+FC_OTH_CP_BT_E!C59+FC_OTH_CP_IT_E!C59</f>
        <v>618.44368013757526</v>
      </c>
      <c r="D59" s="30">
        <f>FC_OTH_CP_SH_E!D59+FC_OTH_CP_SC_E!D59+FC_OTH_CP_HW_E!D59+FC_OTH_CP_CA_E!D59+FC_OTH_CP_VE_E!D59+FC_OTH_CP_SL_E!D59+FC_OTH_CP_BL_E!D59+FC_OTH_CP_CR_E!D59+FC_OTH_CP_BT_E!D59+FC_OTH_CP_IT_E!D59</f>
        <v>707.1987962166811</v>
      </c>
      <c r="E59" s="30">
        <f>FC_OTH_CP_SH_E!E59+FC_OTH_CP_SC_E!E59+FC_OTH_CP_HW_E!E59+FC_OTH_CP_CA_E!E59+FC_OTH_CP_VE_E!E59+FC_OTH_CP_SL_E!E59+FC_OTH_CP_BL_E!E59+FC_OTH_CP_CR_E!E59+FC_OTH_CP_BT_E!E59+FC_OTH_CP_IT_E!E59</f>
        <v>720.78925193465182</v>
      </c>
      <c r="F59" s="30">
        <f>FC_OTH_CP_SH_E!F59+FC_OTH_CP_SC_E!F59+FC_OTH_CP_HW_E!F59+FC_OTH_CP_CA_E!F59+FC_OTH_CP_VE_E!F59+FC_OTH_CP_SL_E!F59+FC_OTH_CP_BL_E!F59+FC_OTH_CP_CR_E!F59+FC_OTH_CP_BT_E!F59+FC_OTH_CP_IT_E!F59</f>
        <v>1224.4196904557177</v>
      </c>
      <c r="G59" s="30">
        <f>FC_OTH_CP_SH_E!G59+FC_OTH_CP_SC_E!G59+FC_OTH_CP_HW_E!G59+FC_OTH_CP_CA_E!G59+FC_OTH_CP_VE_E!G59+FC_OTH_CP_SL_E!G59+FC_OTH_CP_BL_E!G59+FC_OTH_CP_CR_E!G59+FC_OTH_CP_BT_E!G59+FC_OTH_CP_IT_E!G59</f>
        <v>1483.2278589853827</v>
      </c>
      <c r="H59" s="30">
        <f>FC_OTH_CP_SH_E!H59+FC_OTH_CP_SC_E!H59+FC_OTH_CP_HW_E!H59+FC_OTH_CP_CA_E!H59+FC_OTH_CP_VE_E!H59+FC_OTH_CP_SL_E!H59+FC_OTH_CP_BL_E!H59+FC_OTH_CP_CR_E!H59+FC_OTH_CP_BT_E!H59+FC_OTH_CP_IT_E!H59</f>
        <v>1676.4553740326739</v>
      </c>
      <c r="I59" s="30">
        <f>FC_OTH_CP_SH_E!I59+FC_OTH_CP_SC_E!I59+FC_OTH_CP_HW_E!I59+FC_OTH_CP_CA_E!I59+FC_OTH_CP_VE_E!I59+FC_OTH_CP_SL_E!I59+FC_OTH_CP_BL_E!I59+FC_OTH_CP_CR_E!I59+FC_OTH_CP_BT_E!I59+FC_OTH_CP_IT_E!I59</f>
        <v>1727.2992261392947</v>
      </c>
      <c r="J59" s="30">
        <f>FC_OTH_CP_SH_E!J59+FC_OTH_CP_SC_E!J59+FC_OTH_CP_HW_E!J59+FC_OTH_CP_CA_E!J59+FC_OTH_CP_VE_E!J59+FC_OTH_CP_SL_E!J59+FC_OTH_CP_BL_E!J59+FC_OTH_CP_CR_E!J59+FC_OTH_CP_BT_E!J59+FC_OTH_CP_IT_E!J59</f>
        <v>1827.892175408427</v>
      </c>
      <c r="K59" s="30">
        <f>FC_OTH_CP_SH_E!K59+FC_OTH_CP_SC_E!K59+FC_OTH_CP_HW_E!K59+FC_OTH_CP_CA_E!K59+FC_OTH_CP_VE_E!K59+FC_OTH_CP_SL_E!K59+FC_OTH_CP_BL_E!K59+FC_OTH_CP_CR_E!K59+FC_OTH_CP_BT_E!K59+FC_OTH_CP_IT_E!K59</f>
        <v>2141.0402407566635</v>
      </c>
      <c r="L59" s="30">
        <f>FC_OTH_CP_SH_E!L59+FC_OTH_CP_SC_E!L59+FC_OTH_CP_HW_E!L59+FC_OTH_CP_CA_E!L59+FC_OTH_CP_VE_E!L59+FC_OTH_CP_SL_E!L59+FC_OTH_CP_BL_E!L59+FC_OTH_CP_CR_E!L59+FC_OTH_CP_BT_E!L59+FC_OTH_CP_IT_E!L59</f>
        <v>2213.8205503009467</v>
      </c>
      <c r="M59" s="30">
        <f>FC_OTH_CP_SH_E!M59+FC_OTH_CP_SC_E!M59+FC_OTH_CP_HW_E!M59+FC_OTH_CP_CA_E!M59+FC_OTH_CP_VE_E!M59+FC_OTH_CP_SL_E!M59+FC_OTH_CP_BL_E!M59+FC_OTH_CP_CR_E!M59+FC_OTH_CP_BT_E!M59+FC_OTH_CP_IT_E!M59</f>
        <v>2643.0661220980201</v>
      </c>
      <c r="N59" s="30">
        <f>FC_OTH_CP_SH_E!N59+FC_OTH_CP_SC_E!N59+FC_OTH_CP_HW_E!N59+FC_OTH_CP_CA_E!N59+FC_OTH_CP_VE_E!N59+FC_OTH_CP_SL_E!N59+FC_OTH_CP_BL_E!N59+FC_OTH_CP_CR_E!N59+FC_OTH_CP_BT_E!N59+FC_OTH_CP_IT_E!N59</f>
        <v>2096.5140154772143</v>
      </c>
      <c r="O59" s="30">
        <f>FC_OTH_CP_SH_E!O59+FC_OTH_CP_SC_E!O59+FC_OTH_CP_HW_E!O59+FC_OTH_CP_CA_E!O59+FC_OTH_CP_VE_E!O59+FC_OTH_CP_SL_E!O59+FC_OTH_CP_BL_E!O59+FC_OTH_CP_CR_E!O59+FC_OTH_CP_BT_E!O59+FC_OTH_CP_IT_E!O59</f>
        <v>2347.3515047291489</v>
      </c>
      <c r="P59" s="30">
        <f>FC_OTH_CP_SH_E!P59+FC_OTH_CP_SC_E!P59+FC_OTH_CP_HW_E!P59+FC_OTH_CP_CA_E!P59+FC_OTH_CP_VE_E!P59+FC_OTH_CP_SL_E!P59+FC_OTH_CP_BL_E!P59+FC_OTH_CP_CR_E!P59+FC_OTH_CP_BT_E!P59+FC_OTH_CP_IT_E!P59</f>
        <v>2506.9650042992253</v>
      </c>
      <c r="Q59" s="30">
        <f>FC_OTH_CP_SH_E!Q59+FC_OTH_CP_SC_E!Q59+FC_OTH_CP_HW_E!Q59+FC_OTH_CP_CA_E!Q59+FC_OTH_CP_VE_E!Q59+FC_OTH_CP_SL_E!Q59+FC_OTH_CP_BL_E!Q59+FC_OTH_CP_CR_E!Q59+FC_OTH_CP_BT_E!Q59+FC_OTH_CP_IT_E!Q59</f>
        <v>2153.0354256233882</v>
      </c>
      <c r="R59" s="30">
        <f>FC_OTH_CP_SH_E!R59+FC_OTH_CP_SC_E!R59+FC_OTH_CP_HW_E!R59+FC_OTH_CP_CA_E!R59+FC_OTH_CP_VE_E!R59+FC_OTH_CP_SL_E!R59+FC_OTH_CP_BL_E!R59+FC_OTH_CP_CR_E!R59+FC_OTH_CP_BT_E!R59+FC_OTH_CP_IT_E!R59</f>
        <v>2434.6851246775577</v>
      </c>
      <c r="S59" s="30">
        <f>FC_OTH_CP_SH_E!S59+FC_OTH_CP_SC_E!S59+FC_OTH_CP_HW_E!S59+FC_OTH_CP_CA_E!S59+FC_OTH_CP_VE_E!S59+FC_OTH_CP_SL_E!S59+FC_OTH_CP_BL_E!S59+FC_OTH_CP_CR_E!S59+FC_OTH_CP_BT_E!S59+FC_OTH_CP_IT_E!S59</f>
        <v>2491.4122098022353</v>
      </c>
      <c r="T59" s="30">
        <f>FC_OTH_CP_SH_E!T59+FC_OTH_CP_SC_E!T59+FC_OTH_CP_HW_E!T59+FC_OTH_CP_CA_E!T59+FC_OTH_CP_VE_E!T59+FC_OTH_CP_SL_E!T59+FC_OTH_CP_BL_E!T59+FC_OTH_CP_CR_E!T59+FC_OTH_CP_BT_E!T59+FC_OTH_CP_IT_E!T59</f>
        <v>2655.4618228718819</v>
      </c>
      <c r="U59" s="30">
        <f>FC_OTH_CP_SH_E!U59+FC_OTH_CP_SC_E!U59+FC_OTH_CP_HW_E!U59+FC_OTH_CP_CA_E!U59+FC_OTH_CP_VE_E!U59+FC_OTH_CP_SL_E!U59+FC_OTH_CP_BL_E!U59+FC_OTH_CP_CR_E!U59+FC_OTH_CP_BT_E!U59+FC_OTH_CP_IT_E!U59</f>
        <v>2838.0055030094586</v>
      </c>
      <c r="V59" s="30">
        <f>FC_OTH_CP_SH_E!V59+FC_OTH_CP_SC_E!V59+FC_OTH_CP_HW_E!V59+FC_OTH_CP_CA_E!V59+FC_OTH_CP_VE_E!V59+FC_OTH_CP_SL_E!V59+FC_OTH_CP_BL_E!V59+FC_OTH_CP_CR_E!V59+FC_OTH_CP_BT_E!V59+FC_OTH_CP_IT_E!V59</f>
        <v>2872.9773860705077</v>
      </c>
      <c r="W59" s="30">
        <f>FC_OTH_CP_SH_E!W59+FC_OTH_CP_SC_E!W59+FC_OTH_CP_HW_E!W59+FC_OTH_CP_CA_E!W59+FC_OTH_CP_VE_E!W59+FC_OTH_CP_SL_E!W59+FC_OTH_CP_BL_E!W59+FC_OTH_CP_CR_E!W59+FC_OTH_CP_BT_E!W59+FC_OTH_CP_IT_E!W59</f>
        <v>2818.4618228718841</v>
      </c>
      <c r="X59" s="30">
        <f>FC_OTH_CP_SH_E!X59+FC_OTH_CP_SC_E!X59+FC_OTH_CP_HW_E!X59+FC_OTH_CP_CA_E!X59+FC_OTH_CP_VE_E!X59+FC_OTH_CP_SL_E!X59+FC_OTH_CP_BL_E!X59+FC_OTH_CP_CR_E!X59+FC_OTH_CP_BT_E!X59+FC_OTH_CP_IT_E!X59</f>
        <v>3195.0736887360276</v>
      </c>
    </row>
    <row r="60" spans="1:24" ht="11.25" customHeight="1" x14ac:dyDescent="0.2">
      <c r="A60" s="22" t="s">
        <v>107</v>
      </c>
      <c r="B60" s="23" t="s">
        <v>108</v>
      </c>
      <c r="C60" s="30">
        <f>FC_OTH_CP_SH_E!C60+FC_OTH_CP_SC_E!C60+FC_OTH_CP_HW_E!C60+FC_OTH_CP_CA_E!C60+FC_OTH_CP_VE_E!C60+FC_OTH_CP_SL_E!C60+FC_OTH_CP_BL_E!C60+FC_OTH_CP_CR_E!C60+FC_OTH_CP_BT_E!C60+FC_OTH_CP_IT_E!C60</f>
        <v>4.7231298366294059</v>
      </c>
      <c r="D60" s="30">
        <f>FC_OTH_CP_SH_E!D60+FC_OTH_CP_SC_E!D60+FC_OTH_CP_HW_E!D60+FC_OTH_CP_CA_E!D60+FC_OTH_CP_VE_E!D60+FC_OTH_CP_SL_E!D60+FC_OTH_CP_BL_E!D60+FC_OTH_CP_CR_E!D60+FC_OTH_CP_BT_E!D60+FC_OTH_CP_IT_E!D60</f>
        <v>4.7231298366294068</v>
      </c>
      <c r="E60" s="30">
        <f>FC_OTH_CP_SH_E!E60+FC_OTH_CP_SC_E!E60+FC_OTH_CP_HW_E!E60+FC_OTH_CP_CA_E!E60+FC_OTH_CP_VE_E!E60+FC_OTH_CP_SL_E!E60+FC_OTH_CP_BL_E!E60+FC_OTH_CP_CR_E!E60+FC_OTH_CP_BT_E!E60+FC_OTH_CP_IT_E!E60</f>
        <v>6.1682287188306102</v>
      </c>
      <c r="F60" s="30">
        <f>FC_OTH_CP_SH_E!F60+FC_OTH_CP_SC_E!F60+FC_OTH_CP_HW_E!F60+FC_OTH_CP_CA_E!F60+FC_OTH_CP_VE_E!F60+FC_OTH_CP_SL_E!F60+FC_OTH_CP_BL_E!F60+FC_OTH_CP_CR_E!F60+FC_OTH_CP_BT_E!F60+FC_OTH_CP_IT_E!F60</f>
        <v>13.023086844368013</v>
      </c>
      <c r="G60" s="30">
        <f>FC_OTH_CP_SH_E!G60+FC_OTH_CP_SC_E!G60+FC_OTH_CP_HW_E!G60+FC_OTH_CP_CA_E!G60+FC_OTH_CP_VE_E!G60+FC_OTH_CP_SL_E!G60+FC_OTH_CP_BL_E!G60+FC_OTH_CP_CR_E!G60+FC_OTH_CP_BT_E!G60+FC_OTH_CP_IT_E!G60</f>
        <v>13.499570077386071</v>
      </c>
      <c r="H60" s="30">
        <f>FC_OTH_CP_SH_E!H60+FC_OTH_CP_SC_E!H60+FC_OTH_CP_HW_E!H60+FC_OTH_CP_CA_E!H60+FC_OTH_CP_VE_E!H60+FC_OTH_CP_SL_E!H60+FC_OTH_CP_BL_E!H60+FC_OTH_CP_CR_E!H60+FC_OTH_CP_BT_E!H60+FC_OTH_CP_IT_E!H60</f>
        <v>14.623387790197764</v>
      </c>
      <c r="I60" s="30">
        <f>FC_OTH_CP_SH_E!I60+FC_OTH_CP_SC_E!I60+FC_OTH_CP_HW_E!I60+FC_OTH_CP_CA_E!I60+FC_OTH_CP_VE_E!I60+FC_OTH_CP_SL_E!I60+FC_OTH_CP_BL_E!I60+FC_OTH_CP_CR_E!I60+FC_OTH_CP_BT_E!I60+FC_OTH_CP_IT_E!I60</f>
        <v>15.072828890799659</v>
      </c>
      <c r="J60" s="30">
        <f>FC_OTH_CP_SH_E!J60+FC_OTH_CP_SC_E!J60+FC_OTH_CP_HW_E!J60+FC_OTH_CP_CA_E!J60+FC_OTH_CP_VE_E!J60+FC_OTH_CP_SL_E!J60+FC_OTH_CP_BL_E!J60+FC_OTH_CP_CR_E!J60+FC_OTH_CP_BT_E!J60+FC_OTH_CP_IT_E!J60</f>
        <v>16.146517626827173</v>
      </c>
      <c r="K60" s="30">
        <f>FC_OTH_CP_SH_E!K60+FC_OTH_CP_SC_E!K60+FC_OTH_CP_HW_E!K60+FC_OTH_CP_CA_E!K60+FC_OTH_CP_VE_E!K60+FC_OTH_CP_SL_E!K60+FC_OTH_CP_BL_E!K60+FC_OTH_CP_CR_E!K60+FC_OTH_CP_BT_E!K60+FC_OTH_CP_IT_E!K60</f>
        <v>22.117024935511601</v>
      </c>
      <c r="L60" s="30">
        <f>FC_OTH_CP_SH_E!L60+FC_OTH_CP_SC_E!L60+FC_OTH_CP_HW_E!L60+FC_OTH_CP_CA_E!L60+FC_OTH_CP_VE_E!L60+FC_OTH_CP_SL_E!L60+FC_OTH_CP_BL_E!L60+FC_OTH_CP_CR_E!L60+FC_OTH_CP_BT_E!L60+FC_OTH_CP_IT_E!L60</f>
        <v>21.441272570937237</v>
      </c>
      <c r="M60" s="30">
        <f>FC_OTH_CP_SH_E!M60+FC_OTH_CP_SC_E!M60+FC_OTH_CP_HW_E!M60+FC_OTH_CP_CA_E!M60+FC_OTH_CP_VE_E!M60+FC_OTH_CP_SL_E!M60+FC_OTH_CP_BL_E!M60+FC_OTH_CP_CR_E!M60+FC_OTH_CP_BT_E!M60+FC_OTH_CP_IT_E!M60</f>
        <v>21.157695614789326</v>
      </c>
      <c r="N60" s="30">
        <f>FC_OTH_CP_SH_E!N60+FC_OTH_CP_SC_E!N60+FC_OTH_CP_HW_E!N60+FC_OTH_CP_CA_E!N60+FC_OTH_CP_VE_E!N60+FC_OTH_CP_SL_E!N60+FC_OTH_CP_BL_E!N60+FC_OTH_CP_CR_E!N60+FC_OTH_CP_BT_E!N60+FC_OTH_CP_IT_E!N60</f>
        <v>20.168959587274301</v>
      </c>
      <c r="O60" s="30">
        <f>FC_OTH_CP_SH_E!O60+FC_OTH_CP_SC_E!O60+FC_OTH_CP_HW_E!O60+FC_OTH_CP_CA_E!O60+FC_OTH_CP_VE_E!O60+FC_OTH_CP_SL_E!O60+FC_OTH_CP_BL_E!O60+FC_OTH_CP_CR_E!O60+FC_OTH_CP_BT_E!O60+FC_OTH_CP_IT_E!O60</f>
        <v>58.711865864144443</v>
      </c>
      <c r="P60" s="30">
        <f>FC_OTH_CP_SH_E!P60+FC_OTH_CP_SC_E!P60+FC_OTH_CP_HW_E!P60+FC_OTH_CP_CA_E!P60+FC_OTH_CP_VE_E!P60+FC_OTH_CP_SL_E!P60+FC_OTH_CP_BL_E!P60+FC_OTH_CP_CR_E!P60+FC_OTH_CP_BT_E!P60+FC_OTH_CP_IT_E!P60</f>
        <v>42.158469475494414</v>
      </c>
      <c r="Q60" s="30">
        <f>FC_OTH_CP_SH_E!Q60+FC_OTH_CP_SC_E!Q60+FC_OTH_CP_HW_E!Q60+FC_OTH_CP_CA_E!Q60+FC_OTH_CP_VE_E!Q60+FC_OTH_CP_SL_E!Q60+FC_OTH_CP_BL_E!Q60+FC_OTH_CP_CR_E!Q60+FC_OTH_CP_BT_E!Q60+FC_OTH_CP_IT_E!Q60</f>
        <v>42.004729148753228</v>
      </c>
      <c r="R60" s="30">
        <f>FC_OTH_CP_SH_E!R60+FC_OTH_CP_SC_E!R60+FC_OTH_CP_HW_E!R60+FC_OTH_CP_CA_E!R60+FC_OTH_CP_VE_E!R60+FC_OTH_CP_SL_E!R60+FC_OTH_CP_BL_E!R60+FC_OTH_CP_CR_E!R60+FC_OTH_CP_BT_E!R60+FC_OTH_CP_IT_E!R60</f>
        <v>44.351160791057609</v>
      </c>
      <c r="S60" s="30">
        <f>FC_OTH_CP_SH_E!S60+FC_OTH_CP_SC_E!S60+FC_OTH_CP_HW_E!S60+FC_OTH_CP_CA_E!S60+FC_OTH_CP_VE_E!S60+FC_OTH_CP_SL_E!S60+FC_OTH_CP_BL_E!S60+FC_OTH_CP_CR_E!S60+FC_OTH_CP_BT_E!S60+FC_OTH_CP_IT_E!S60</f>
        <v>40.70679277730008</v>
      </c>
      <c r="T60" s="30">
        <f>FC_OTH_CP_SH_E!T60+FC_OTH_CP_SC_E!T60+FC_OTH_CP_HW_E!T60+FC_OTH_CP_CA_E!T60+FC_OTH_CP_VE_E!T60+FC_OTH_CP_SL_E!T60+FC_OTH_CP_BL_E!T60+FC_OTH_CP_CR_E!T60+FC_OTH_CP_BT_E!T60+FC_OTH_CP_IT_E!T60</f>
        <v>41.729836629406698</v>
      </c>
      <c r="U60" s="30">
        <f>FC_OTH_CP_SH_E!U60+FC_OTH_CP_SC_E!U60+FC_OTH_CP_HW_E!U60+FC_OTH_CP_CA_E!U60+FC_OTH_CP_VE_E!U60+FC_OTH_CP_SL_E!U60+FC_OTH_CP_BL_E!U60+FC_OTH_CP_CR_E!U60+FC_OTH_CP_BT_E!U60+FC_OTH_CP_IT_E!U60</f>
        <v>44.022269991401544</v>
      </c>
      <c r="V60" s="30">
        <f>FC_OTH_CP_SH_E!V60+FC_OTH_CP_SC_E!V60+FC_OTH_CP_HW_E!V60+FC_OTH_CP_CA_E!V60+FC_OTH_CP_VE_E!V60+FC_OTH_CP_SL_E!V60+FC_OTH_CP_BL_E!V60+FC_OTH_CP_CR_E!V60+FC_OTH_CP_BT_E!V60+FC_OTH_CP_IT_E!V60</f>
        <v>40.012381771281156</v>
      </c>
      <c r="W60" s="30">
        <f>FC_OTH_CP_SH_E!W60+FC_OTH_CP_SC_E!W60+FC_OTH_CP_HW_E!W60+FC_OTH_CP_CA_E!W60+FC_OTH_CP_VE_E!W60+FC_OTH_CP_SL_E!W60+FC_OTH_CP_BL_E!W60+FC_OTH_CP_CR_E!W60+FC_OTH_CP_BT_E!W60+FC_OTH_CP_IT_E!W60</f>
        <v>28.51771281169389</v>
      </c>
      <c r="X60" s="30">
        <f>FC_OTH_CP_SH_E!X60+FC_OTH_CP_SC_E!X60+FC_OTH_CP_HW_E!X60+FC_OTH_CP_CA_E!X60+FC_OTH_CP_VE_E!X60+FC_OTH_CP_SL_E!X60+FC_OTH_CP_BL_E!X60+FC_OTH_CP_CR_E!X60+FC_OTH_CP_BT_E!X60+FC_OTH_CP_IT_E!X60</f>
        <v>35.44024075666379</v>
      </c>
    </row>
    <row r="61" spans="1:24" ht="11.25" customHeight="1" x14ac:dyDescent="0.2">
      <c r="A61" s="22" t="s">
        <v>109</v>
      </c>
      <c r="B61" s="23" t="s">
        <v>110</v>
      </c>
      <c r="C61" s="30">
        <f>FC_OTH_CP_SH_E!C61+FC_OTH_CP_SC_E!C61+FC_OTH_CP_HW_E!C61+FC_OTH_CP_CA_E!C61+FC_OTH_CP_VE_E!C61+FC_OTH_CP_SL_E!C61+FC_OTH_CP_BL_E!C61+FC_OTH_CP_CR_E!C61+FC_OTH_CP_BT_E!C61+FC_OTH_CP_IT_E!C61</f>
        <v>145.48890799656058</v>
      </c>
      <c r="D61" s="30">
        <f>FC_OTH_CP_SH_E!D61+FC_OTH_CP_SC_E!D61+FC_OTH_CP_HW_E!D61+FC_OTH_CP_CA_E!D61+FC_OTH_CP_VE_E!D61+FC_OTH_CP_SL_E!D61+FC_OTH_CP_BL_E!D61+FC_OTH_CP_CR_E!D61+FC_OTH_CP_BT_E!D61+FC_OTH_CP_IT_E!D61</f>
        <v>159.35339638865003</v>
      </c>
      <c r="E61" s="30">
        <f>FC_OTH_CP_SH_E!E61+FC_OTH_CP_SC_E!E61+FC_OTH_CP_HW_E!E61+FC_OTH_CP_CA_E!E61+FC_OTH_CP_VE_E!E61+FC_OTH_CP_SL_E!E61+FC_OTH_CP_BL_E!E61+FC_OTH_CP_CR_E!E61+FC_OTH_CP_BT_E!E61+FC_OTH_CP_IT_E!E61</f>
        <v>165.6595872742906</v>
      </c>
      <c r="F61" s="30">
        <f>FC_OTH_CP_SH_E!F61+FC_OTH_CP_SC_E!F61+FC_OTH_CP_HW_E!F61+FC_OTH_CP_CA_E!F61+FC_OTH_CP_VE_E!F61+FC_OTH_CP_SL_E!F61+FC_OTH_CP_BL_E!F61+FC_OTH_CP_CR_E!F61+FC_OTH_CP_BT_E!F61+FC_OTH_CP_IT_E!F61</f>
        <v>346.19226139294926</v>
      </c>
      <c r="G61" s="30">
        <f>FC_OTH_CP_SH_E!G61+FC_OTH_CP_SC_E!G61+FC_OTH_CP_HW_E!G61+FC_OTH_CP_CA_E!G61+FC_OTH_CP_VE_E!G61+FC_OTH_CP_SL_E!G61+FC_OTH_CP_BL_E!G61+FC_OTH_CP_CR_E!G61+FC_OTH_CP_BT_E!G61+FC_OTH_CP_IT_E!G61</f>
        <v>380.41908856405837</v>
      </c>
      <c r="H61" s="30">
        <f>FC_OTH_CP_SH_E!H61+FC_OTH_CP_SC_E!H61+FC_OTH_CP_HW_E!H61+FC_OTH_CP_CA_E!H61+FC_OTH_CP_VE_E!H61+FC_OTH_CP_SL_E!H61+FC_OTH_CP_BL_E!H61+FC_OTH_CP_CR_E!H61+FC_OTH_CP_BT_E!H61+FC_OTH_CP_IT_E!H61</f>
        <v>358.70154772141007</v>
      </c>
      <c r="I61" s="30">
        <f>FC_OTH_CP_SH_E!I61+FC_OTH_CP_SC_E!I61+FC_OTH_CP_HW_E!I61+FC_OTH_CP_CA_E!I61+FC_OTH_CP_VE_E!I61+FC_OTH_CP_SL_E!I61+FC_OTH_CP_BL_E!I61+FC_OTH_CP_CR_E!I61+FC_OTH_CP_BT_E!I61+FC_OTH_CP_IT_E!I61</f>
        <v>391.86302665520196</v>
      </c>
      <c r="J61" s="30">
        <f>FC_OTH_CP_SH_E!J61+FC_OTH_CP_SC_E!J61+FC_OTH_CP_HW_E!J61+FC_OTH_CP_CA_E!J61+FC_OTH_CP_VE_E!J61+FC_OTH_CP_SL_E!J61+FC_OTH_CP_BL_E!J61+FC_OTH_CP_CR_E!J61+FC_OTH_CP_BT_E!J61+FC_OTH_CP_IT_E!J61</f>
        <v>399.35434221840069</v>
      </c>
      <c r="K61" s="30">
        <f>FC_OTH_CP_SH_E!K61+FC_OTH_CP_SC_E!K61+FC_OTH_CP_HW_E!K61+FC_OTH_CP_CA_E!K61+FC_OTH_CP_VE_E!K61+FC_OTH_CP_SL_E!K61+FC_OTH_CP_BL_E!K61+FC_OTH_CP_CR_E!K61+FC_OTH_CP_BT_E!K61+FC_OTH_CP_IT_E!K61</f>
        <v>382.48942390369717</v>
      </c>
      <c r="L61" s="30">
        <f>FC_OTH_CP_SH_E!L61+FC_OTH_CP_SC_E!L61+FC_OTH_CP_HW_E!L61+FC_OTH_CP_CA_E!L61+FC_OTH_CP_VE_E!L61+FC_OTH_CP_SL_E!L61+FC_OTH_CP_BL_E!L61+FC_OTH_CP_CR_E!L61+FC_OTH_CP_BT_E!L61+FC_OTH_CP_IT_E!L61</f>
        <v>401.42734307824588</v>
      </c>
      <c r="M61" s="30">
        <f>FC_OTH_CP_SH_E!M61+FC_OTH_CP_SC_E!M61+FC_OTH_CP_HW_E!M61+FC_OTH_CP_CA_E!M61+FC_OTH_CP_VE_E!M61+FC_OTH_CP_SL_E!M61+FC_OTH_CP_BL_E!M61+FC_OTH_CP_CR_E!M61+FC_OTH_CP_BT_E!M61+FC_OTH_CP_IT_E!M61</f>
        <v>447.10524505589007</v>
      </c>
      <c r="N61" s="30">
        <f>FC_OTH_CP_SH_E!N61+FC_OTH_CP_SC_E!N61+FC_OTH_CP_HW_E!N61+FC_OTH_CP_CA_E!N61+FC_OTH_CP_VE_E!N61+FC_OTH_CP_SL_E!N61+FC_OTH_CP_BL_E!N61+FC_OTH_CP_CR_E!N61+FC_OTH_CP_BT_E!N61+FC_OTH_CP_IT_E!N61</f>
        <v>508.71857265692154</v>
      </c>
      <c r="O61" s="30">
        <f>FC_OTH_CP_SH_E!O61+FC_OTH_CP_SC_E!O61+FC_OTH_CP_HW_E!O61+FC_OTH_CP_CA_E!O61+FC_OTH_CP_VE_E!O61+FC_OTH_CP_SL_E!O61+FC_OTH_CP_BL_E!O61+FC_OTH_CP_CR_E!O61+FC_OTH_CP_BT_E!O61+FC_OTH_CP_IT_E!O61</f>
        <v>605.06706792777288</v>
      </c>
      <c r="P61" s="30">
        <f>FC_OTH_CP_SH_E!P61+FC_OTH_CP_SC_E!P61+FC_OTH_CP_HW_E!P61+FC_OTH_CP_CA_E!P61+FC_OTH_CP_VE_E!P61+FC_OTH_CP_SL_E!P61+FC_OTH_CP_BL_E!P61+FC_OTH_CP_CR_E!P61+FC_OTH_CP_BT_E!P61+FC_OTH_CP_IT_E!P61</f>
        <v>646.56766981943269</v>
      </c>
      <c r="Q61" s="30">
        <f>FC_OTH_CP_SH_E!Q61+FC_OTH_CP_SC_E!Q61+FC_OTH_CP_HW_E!Q61+FC_OTH_CP_CA_E!Q61+FC_OTH_CP_VE_E!Q61+FC_OTH_CP_SL_E!Q61+FC_OTH_CP_BL_E!Q61+FC_OTH_CP_CR_E!Q61+FC_OTH_CP_BT_E!Q61+FC_OTH_CP_IT_E!Q61</f>
        <v>684.17282889079968</v>
      </c>
      <c r="R61" s="30">
        <f>FC_OTH_CP_SH_E!R61+FC_OTH_CP_SC_E!R61+FC_OTH_CP_HW_E!R61+FC_OTH_CP_CA_E!R61+FC_OTH_CP_VE_E!R61+FC_OTH_CP_SL_E!R61+FC_OTH_CP_BL_E!R61+FC_OTH_CP_CR_E!R61+FC_OTH_CP_BT_E!R61+FC_OTH_CP_IT_E!R61</f>
        <v>688.85442820292315</v>
      </c>
      <c r="S61" s="30">
        <f>FC_OTH_CP_SH_E!S61+FC_OTH_CP_SC_E!S61+FC_OTH_CP_HW_E!S61+FC_OTH_CP_CA_E!S61+FC_OTH_CP_VE_E!S61+FC_OTH_CP_SL_E!S61+FC_OTH_CP_BL_E!S61+FC_OTH_CP_CR_E!S61+FC_OTH_CP_BT_E!S61+FC_OTH_CP_IT_E!S61</f>
        <v>777.3947549441101</v>
      </c>
      <c r="T61" s="30">
        <f>FC_OTH_CP_SH_E!T61+FC_OTH_CP_SC_E!T61+FC_OTH_CP_HW_E!T61+FC_OTH_CP_CA_E!T61+FC_OTH_CP_VE_E!T61+FC_OTH_CP_SL_E!T61+FC_OTH_CP_BL_E!T61+FC_OTH_CP_CR_E!T61+FC_OTH_CP_BT_E!T61+FC_OTH_CP_IT_E!T61</f>
        <v>803.1554600171969</v>
      </c>
      <c r="U61" s="30">
        <f>FC_OTH_CP_SH_E!U61+FC_OTH_CP_SC_E!U61+FC_OTH_CP_HW_E!U61+FC_OTH_CP_CA_E!U61+FC_OTH_CP_VE_E!U61+FC_OTH_CP_SL_E!U61+FC_OTH_CP_BL_E!U61+FC_OTH_CP_CR_E!U61+FC_OTH_CP_BT_E!U61+FC_OTH_CP_IT_E!U61</f>
        <v>828.55098882201196</v>
      </c>
      <c r="V61" s="30">
        <f>FC_OTH_CP_SH_E!V61+FC_OTH_CP_SC_E!V61+FC_OTH_CP_HW_E!V61+FC_OTH_CP_CA_E!V61+FC_OTH_CP_VE_E!V61+FC_OTH_CP_SL_E!V61+FC_OTH_CP_BL_E!V61+FC_OTH_CP_CR_E!V61+FC_OTH_CP_BT_E!V61+FC_OTH_CP_IT_E!V61</f>
        <v>832.63525365434202</v>
      </c>
      <c r="W61" s="30">
        <f>FC_OTH_CP_SH_E!W61+FC_OTH_CP_SC_E!W61+FC_OTH_CP_HW_E!W61+FC_OTH_CP_CA_E!W61+FC_OTH_CP_VE_E!W61+FC_OTH_CP_SL_E!W61+FC_OTH_CP_BL_E!W61+FC_OTH_CP_CR_E!W61+FC_OTH_CP_BT_E!W61+FC_OTH_CP_IT_E!W61</f>
        <v>830.41797076526223</v>
      </c>
      <c r="X61" s="30">
        <f>FC_OTH_CP_SH_E!X61+FC_OTH_CP_SC_E!X61+FC_OTH_CP_HW_E!X61+FC_OTH_CP_CA_E!X61+FC_OTH_CP_VE_E!X61+FC_OTH_CP_SL_E!X61+FC_OTH_CP_BL_E!X61+FC_OTH_CP_CR_E!X61+FC_OTH_CP_BT_E!X61+FC_OTH_CP_IT_E!X61</f>
        <v>759.29140154772176</v>
      </c>
    </row>
    <row r="62" spans="1:24" ht="11.25" customHeight="1" x14ac:dyDescent="0.2">
      <c r="A62" s="22" t="s">
        <v>111</v>
      </c>
      <c r="B62" s="23" t="s">
        <v>112</v>
      </c>
      <c r="C62" s="30">
        <f>FC_OTH_CP_SH_E!C62+FC_OTH_CP_SC_E!C62+FC_OTH_CP_HW_E!C62+FC_OTH_CP_CA_E!C62+FC_OTH_CP_VE_E!C62+FC_OTH_CP_SL_E!C62+FC_OTH_CP_BL_E!C62+FC_OTH_CP_CR_E!C62+FC_OTH_CP_BT_E!C62+FC_OTH_CP_IT_E!C62</f>
        <v>209.34840928632852</v>
      </c>
      <c r="D62" s="30">
        <f>FC_OTH_CP_SH_E!D62+FC_OTH_CP_SC_E!D62+FC_OTH_CP_HW_E!D62+FC_OTH_CP_CA_E!D62+FC_OTH_CP_VE_E!D62+FC_OTH_CP_SL_E!D62+FC_OTH_CP_BL_E!D62+FC_OTH_CP_CR_E!D62+FC_OTH_CP_BT_E!D62+FC_OTH_CP_IT_E!D62</f>
        <v>252.53172828890797</v>
      </c>
      <c r="E62" s="30">
        <f>FC_OTH_CP_SH_E!E62+FC_OTH_CP_SC_E!E62+FC_OTH_CP_HW_E!E62+FC_OTH_CP_CA_E!E62+FC_OTH_CP_VE_E!E62+FC_OTH_CP_SL_E!E62+FC_OTH_CP_BL_E!E62+FC_OTH_CP_CR_E!E62+FC_OTH_CP_BT_E!E62+FC_OTH_CP_IT_E!E62</f>
        <v>282.26809974204639</v>
      </c>
      <c r="F62" s="30">
        <f>FC_OTH_CP_SH_E!F62+FC_OTH_CP_SC_E!F62+FC_OTH_CP_HW_E!F62+FC_OTH_CP_CA_E!F62+FC_OTH_CP_VE_E!F62+FC_OTH_CP_SL_E!F62+FC_OTH_CP_BL_E!F62+FC_OTH_CP_CR_E!F62+FC_OTH_CP_BT_E!F62+FC_OTH_CP_IT_E!F62</f>
        <v>321.6061049011177</v>
      </c>
      <c r="G62" s="30">
        <f>FC_OTH_CP_SH_E!G62+FC_OTH_CP_SC_E!G62+FC_OTH_CP_HW_E!G62+FC_OTH_CP_CA_E!G62+FC_OTH_CP_VE_E!G62+FC_OTH_CP_SL_E!G62+FC_OTH_CP_BL_E!G62+FC_OTH_CP_CR_E!G62+FC_OTH_CP_BT_E!G62+FC_OTH_CP_IT_E!G62</f>
        <v>345.34729148753217</v>
      </c>
      <c r="H62" s="30">
        <f>FC_OTH_CP_SH_E!H62+FC_OTH_CP_SC_E!H62+FC_OTH_CP_HW_E!H62+FC_OTH_CP_CA_E!H62+FC_OTH_CP_VE_E!H62+FC_OTH_CP_SL_E!H62+FC_OTH_CP_BL_E!H62+FC_OTH_CP_CR_E!H62+FC_OTH_CP_BT_E!H62+FC_OTH_CP_IT_E!H62</f>
        <v>164.92312983662939</v>
      </c>
      <c r="I62" s="30">
        <f>FC_OTH_CP_SH_E!I62+FC_OTH_CP_SC_E!I62+FC_OTH_CP_HW_E!I62+FC_OTH_CP_CA_E!I62+FC_OTH_CP_VE_E!I62+FC_OTH_CP_SL_E!I62+FC_OTH_CP_BL_E!I62+FC_OTH_CP_CR_E!I62+FC_OTH_CP_BT_E!I62+FC_OTH_CP_IT_E!I62</f>
        <v>162.79742046431642</v>
      </c>
      <c r="J62" s="30">
        <f>FC_OTH_CP_SH_E!J62+FC_OTH_CP_SC_E!J62+FC_OTH_CP_HW_E!J62+FC_OTH_CP_CA_E!J62+FC_OTH_CP_VE_E!J62+FC_OTH_CP_SL_E!J62+FC_OTH_CP_BL_E!J62+FC_OTH_CP_CR_E!J62+FC_OTH_CP_BT_E!J62+FC_OTH_CP_IT_E!J62</f>
        <v>197.48916595012903</v>
      </c>
      <c r="K62" s="30">
        <f>FC_OTH_CP_SH_E!K62+FC_OTH_CP_SC_E!K62+FC_OTH_CP_HW_E!K62+FC_OTH_CP_CA_E!K62+FC_OTH_CP_VE_E!K62+FC_OTH_CP_SL_E!K62+FC_OTH_CP_BL_E!K62+FC_OTH_CP_CR_E!K62+FC_OTH_CP_BT_E!K62+FC_OTH_CP_IT_E!K62</f>
        <v>218.93430782459166</v>
      </c>
      <c r="L62" s="30">
        <f>FC_OTH_CP_SH_E!L62+FC_OTH_CP_SC_E!L62+FC_OTH_CP_HW_E!L62+FC_OTH_CP_CA_E!L62+FC_OTH_CP_VE_E!L62+FC_OTH_CP_SL_E!L62+FC_OTH_CP_BL_E!L62+FC_OTH_CP_CR_E!L62+FC_OTH_CP_BT_E!L62+FC_OTH_CP_IT_E!L62</f>
        <v>254.27059329320733</v>
      </c>
      <c r="M62" s="30">
        <f>FC_OTH_CP_SH_E!M62+FC_OTH_CP_SC_E!M62+FC_OTH_CP_HW_E!M62+FC_OTH_CP_CA_E!M62+FC_OTH_CP_VE_E!M62+FC_OTH_CP_SL_E!M62+FC_OTH_CP_BL_E!M62+FC_OTH_CP_CR_E!M62+FC_OTH_CP_BT_E!M62+FC_OTH_CP_IT_E!M62</f>
        <v>251.85288048151318</v>
      </c>
      <c r="N62" s="30">
        <f>FC_OTH_CP_SH_E!N62+FC_OTH_CP_SC_E!N62+FC_OTH_CP_HW_E!N62+FC_OTH_CP_CA_E!N62+FC_OTH_CP_VE_E!N62+FC_OTH_CP_SL_E!N62+FC_OTH_CP_BL_E!N62+FC_OTH_CP_CR_E!N62+FC_OTH_CP_BT_E!N62+FC_OTH_CP_IT_E!N62</f>
        <v>162.06328460877037</v>
      </c>
      <c r="O62" s="30">
        <f>FC_OTH_CP_SH_E!O62+FC_OTH_CP_SC_E!O62+FC_OTH_CP_HW_E!O62+FC_OTH_CP_CA_E!O62+FC_OTH_CP_VE_E!O62+FC_OTH_CP_SL_E!O62+FC_OTH_CP_BL_E!O62+FC_OTH_CP_CR_E!O62+FC_OTH_CP_BT_E!O62+FC_OTH_CP_IT_E!O62</f>
        <v>155.76818572656924</v>
      </c>
      <c r="P62" s="30">
        <f>FC_OTH_CP_SH_E!P62+FC_OTH_CP_SC_E!P62+FC_OTH_CP_HW_E!P62+FC_OTH_CP_CA_E!P62+FC_OTH_CP_VE_E!P62+FC_OTH_CP_SL_E!P62+FC_OTH_CP_BL_E!P62+FC_OTH_CP_CR_E!P62+FC_OTH_CP_BT_E!P62+FC_OTH_CP_IT_E!P62</f>
        <v>173.76216680997422</v>
      </c>
      <c r="Q62" s="30">
        <f>FC_OTH_CP_SH_E!Q62+FC_OTH_CP_SC_E!Q62+FC_OTH_CP_HW_E!Q62+FC_OTH_CP_CA_E!Q62+FC_OTH_CP_VE_E!Q62+FC_OTH_CP_SL_E!Q62+FC_OTH_CP_BL_E!Q62+FC_OTH_CP_CR_E!Q62+FC_OTH_CP_BT_E!Q62+FC_OTH_CP_IT_E!Q62</f>
        <v>155.61392949269131</v>
      </c>
      <c r="R62" s="30">
        <f>FC_OTH_CP_SH_E!R62+FC_OTH_CP_SC_E!R62+FC_OTH_CP_HW_E!R62+FC_OTH_CP_CA_E!R62+FC_OTH_CP_VE_E!R62+FC_OTH_CP_SL_E!R62+FC_OTH_CP_BL_E!R62+FC_OTH_CP_CR_E!R62+FC_OTH_CP_BT_E!R62+FC_OTH_CP_IT_E!R62</f>
        <v>127.11229578675835</v>
      </c>
      <c r="S62" s="30">
        <f>FC_OTH_CP_SH_E!S62+FC_OTH_CP_SC_E!S62+FC_OTH_CP_HW_E!S62+FC_OTH_CP_CA_E!S62+FC_OTH_CP_VE_E!S62+FC_OTH_CP_SL_E!S62+FC_OTH_CP_BL_E!S62+FC_OTH_CP_CR_E!S62+FC_OTH_CP_BT_E!S62+FC_OTH_CP_IT_E!S62</f>
        <v>143.11109200343947</v>
      </c>
      <c r="T62" s="30">
        <f>FC_OTH_CP_SH_E!T62+FC_OTH_CP_SC_E!T62+FC_OTH_CP_HW_E!T62+FC_OTH_CP_CA_E!T62+FC_OTH_CP_VE_E!T62+FC_OTH_CP_SL_E!T62+FC_OTH_CP_BL_E!T62+FC_OTH_CP_CR_E!T62+FC_OTH_CP_BT_E!T62+FC_OTH_CP_IT_E!T62</f>
        <v>156.03542562338774</v>
      </c>
      <c r="U62" s="30">
        <f>FC_OTH_CP_SH_E!U62+FC_OTH_CP_SC_E!U62+FC_OTH_CP_HW_E!U62+FC_OTH_CP_CA_E!U62+FC_OTH_CP_VE_E!U62+FC_OTH_CP_SL_E!U62+FC_OTH_CP_BL_E!U62+FC_OTH_CP_CR_E!U62+FC_OTH_CP_BT_E!U62+FC_OTH_CP_IT_E!U62</f>
        <v>138.86371453138432</v>
      </c>
      <c r="V62" s="30">
        <f>FC_OTH_CP_SH_E!V62+FC_OTH_CP_SC_E!V62+FC_OTH_CP_HW_E!V62+FC_OTH_CP_CA_E!V62+FC_OTH_CP_VE_E!V62+FC_OTH_CP_SL_E!V62+FC_OTH_CP_BL_E!V62+FC_OTH_CP_CR_E!V62+FC_OTH_CP_BT_E!V62+FC_OTH_CP_IT_E!V62</f>
        <v>151.46208082545141</v>
      </c>
      <c r="W62" s="30">
        <f>FC_OTH_CP_SH_E!W62+FC_OTH_CP_SC_E!W62+FC_OTH_CP_HW_E!W62+FC_OTH_CP_CA_E!W62+FC_OTH_CP_VE_E!W62+FC_OTH_CP_SL_E!W62+FC_OTH_CP_BL_E!W62+FC_OTH_CP_CR_E!W62+FC_OTH_CP_BT_E!W62+FC_OTH_CP_IT_E!W62</f>
        <v>162.7205503009458</v>
      </c>
      <c r="X62" s="30">
        <f>FC_OTH_CP_SH_E!X62+FC_OTH_CP_SC_E!X62+FC_OTH_CP_HW_E!X62+FC_OTH_CP_CA_E!X62+FC_OTH_CP_VE_E!X62+FC_OTH_CP_SL_E!X62+FC_OTH_CP_BL_E!X62+FC_OTH_CP_CR_E!X62+FC_OTH_CP_BT_E!X62+FC_OTH_CP_IT_E!X62</f>
        <v>188.7993121238178</v>
      </c>
    </row>
    <row r="63" spans="1:24" ht="11.25" customHeight="1" x14ac:dyDescent="0.2">
      <c r="A63" s="22" t="s">
        <v>113</v>
      </c>
      <c r="B63" s="23" t="s">
        <v>114</v>
      </c>
      <c r="C63" s="30">
        <f>FC_OTH_CP_SH_E!C63+FC_OTH_CP_SC_E!C63+FC_OTH_CP_HW_E!C63+FC_OTH_CP_CA_E!C63+FC_OTH_CP_VE_E!C63+FC_OTH_CP_SL_E!C63+FC_OTH_CP_BL_E!C63+FC_OTH_CP_CR_E!C63+FC_OTH_CP_BT_E!C63+FC_OTH_CP_IT_E!C63</f>
        <v>0</v>
      </c>
      <c r="D63" s="30">
        <f>FC_OTH_CP_SH_E!D63+FC_OTH_CP_SC_E!D63+FC_OTH_CP_HW_E!D63+FC_OTH_CP_CA_E!D63+FC_OTH_CP_VE_E!D63+FC_OTH_CP_SL_E!D63+FC_OTH_CP_BL_E!D63+FC_OTH_CP_CR_E!D63+FC_OTH_CP_BT_E!D63+FC_OTH_CP_IT_E!D63</f>
        <v>0</v>
      </c>
      <c r="E63" s="30">
        <f>FC_OTH_CP_SH_E!E63+FC_OTH_CP_SC_E!E63+FC_OTH_CP_HW_E!E63+FC_OTH_CP_CA_E!E63+FC_OTH_CP_VE_E!E63+FC_OTH_CP_SL_E!E63+FC_OTH_CP_BL_E!E63+FC_OTH_CP_CR_E!E63+FC_OTH_CP_BT_E!E63+FC_OTH_CP_IT_E!E63</f>
        <v>0</v>
      </c>
      <c r="F63" s="30">
        <f>FC_OTH_CP_SH_E!F63+FC_OTH_CP_SC_E!F63+FC_OTH_CP_HW_E!F63+FC_OTH_CP_CA_E!F63+FC_OTH_CP_VE_E!F63+FC_OTH_CP_SL_E!F63+FC_OTH_CP_BL_E!F63+FC_OTH_CP_CR_E!F63+FC_OTH_CP_BT_E!F63+FC_OTH_CP_IT_E!F63</f>
        <v>0</v>
      </c>
      <c r="G63" s="30">
        <f>FC_OTH_CP_SH_E!G63+FC_OTH_CP_SC_E!G63+FC_OTH_CP_HW_E!G63+FC_OTH_CP_CA_E!G63+FC_OTH_CP_VE_E!G63+FC_OTH_CP_SL_E!G63+FC_OTH_CP_BL_E!G63+FC_OTH_CP_CR_E!G63+FC_OTH_CP_BT_E!G63+FC_OTH_CP_IT_E!G63</f>
        <v>0</v>
      </c>
      <c r="H63" s="30">
        <f>FC_OTH_CP_SH_E!H63+FC_OTH_CP_SC_E!H63+FC_OTH_CP_HW_E!H63+FC_OTH_CP_CA_E!H63+FC_OTH_CP_VE_E!H63+FC_OTH_CP_SL_E!H63+FC_OTH_CP_BL_E!H63+FC_OTH_CP_CR_E!H63+FC_OTH_CP_BT_E!H63+FC_OTH_CP_IT_E!H63</f>
        <v>0</v>
      </c>
      <c r="I63" s="30">
        <f>FC_OTH_CP_SH_E!I63+FC_OTH_CP_SC_E!I63+FC_OTH_CP_HW_E!I63+FC_OTH_CP_CA_E!I63+FC_OTH_CP_VE_E!I63+FC_OTH_CP_SL_E!I63+FC_OTH_CP_BL_E!I63+FC_OTH_CP_CR_E!I63+FC_OTH_CP_BT_E!I63+FC_OTH_CP_IT_E!I63</f>
        <v>0</v>
      </c>
      <c r="J63" s="30">
        <f>FC_OTH_CP_SH_E!J63+FC_OTH_CP_SC_E!J63+FC_OTH_CP_HW_E!J63+FC_OTH_CP_CA_E!J63+FC_OTH_CP_VE_E!J63+FC_OTH_CP_SL_E!J63+FC_OTH_CP_BL_E!J63+FC_OTH_CP_CR_E!J63+FC_OTH_CP_BT_E!J63+FC_OTH_CP_IT_E!J63</f>
        <v>0</v>
      </c>
      <c r="K63" s="30">
        <f>FC_OTH_CP_SH_E!K63+FC_OTH_CP_SC_E!K63+FC_OTH_CP_HW_E!K63+FC_OTH_CP_CA_E!K63+FC_OTH_CP_VE_E!K63+FC_OTH_CP_SL_E!K63+FC_OTH_CP_BL_E!K63+FC_OTH_CP_CR_E!K63+FC_OTH_CP_BT_E!K63+FC_OTH_CP_IT_E!K63</f>
        <v>0</v>
      </c>
      <c r="L63" s="30">
        <f>FC_OTH_CP_SH_E!L63+FC_OTH_CP_SC_E!L63+FC_OTH_CP_HW_E!L63+FC_OTH_CP_CA_E!L63+FC_OTH_CP_VE_E!L63+FC_OTH_CP_SL_E!L63+FC_OTH_CP_BL_E!L63+FC_OTH_CP_CR_E!L63+FC_OTH_CP_BT_E!L63+FC_OTH_CP_IT_E!L63</f>
        <v>0</v>
      </c>
      <c r="M63" s="30">
        <f>FC_OTH_CP_SH_E!M63+FC_OTH_CP_SC_E!M63+FC_OTH_CP_HW_E!M63+FC_OTH_CP_CA_E!M63+FC_OTH_CP_VE_E!M63+FC_OTH_CP_SL_E!M63+FC_OTH_CP_BL_E!M63+FC_OTH_CP_CR_E!M63+FC_OTH_CP_BT_E!M63+FC_OTH_CP_IT_E!M63</f>
        <v>0</v>
      </c>
      <c r="N63" s="30">
        <f>FC_OTH_CP_SH_E!N63+FC_OTH_CP_SC_E!N63+FC_OTH_CP_HW_E!N63+FC_OTH_CP_CA_E!N63+FC_OTH_CP_VE_E!N63+FC_OTH_CP_SL_E!N63+FC_OTH_CP_BL_E!N63+FC_OTH_CP_CR_E!N63+FC_OTH_CP_BT_E!N63+FC_OTH_CP_IT_E!N63</f>
        <v>0</v>
      </c>
      <c r="O63" s="30">
        <f>FC_OTH_CP_SH_E!O63+FC_OTH_CP_SC_E!O63+FC_OTH_CP_HW_E!O63+FC_OTH_CP_CA_E!O63+FC_OTH_CP_VE_E!O63+FC_OTH_CP_SL_E!O63+FC_OTH_CP_BL_E!O63+FC_OTH_CP_CR_E!O63+FC_OTH_CP_BT_E!O63+FC_OTH_CP_IT_E!O63</f>
        <v>0</v>
      </c>
      <c r="P63" s="30">
        <f>FC_OTH_CP_SH_E!P63+FC_OTH_CP_SC_E!P63+FC_OTH_CP_HW_E!P63+FC_OTH_CP_CA_E!P63+FC_OTH_CP_VE_E!P63+FC_OTH_CP_SL_E!P63+FC_OTH_CP_BL_E!P63+FC_OTH_CP_CR_E!P63+FC_OTH_CP_BT_E!P63+FC_OTH_CP_IT_E!P63</f>
        <v>0</v>
      </c>
      <c r="Q63" s="30">
        <f>FC_OTH_CP_SH_E!Q63+FC_OTH_CP_SC_E!Q63+FC_OTH_CP_HW_E!Q63+FC_OTH_CP_CA_E!Q63+FC_OTH_CP_VE_E!Q63+FC_OTH_CP_SL_E!Q63+FC_OTH_CP_BL_E!Q63+FC_OTH_CP_CR_E!Q63+FC_OTH_CP_BT_E!Q63+FC_OTH_CP_IT_E!Q63</f>
        <v>0</v>
      </c>
      <c r="R63" s="30">
        <f>FC_OTH_CP_SH_E!R63+FC_OTH_CP_SC_E!R63+FC_OTH_CP_HW_E!R63+FC_OTH_CP_CA_E!R63+FC_OTH_CP_VE_E!R63+FC_OTH_CP_SL_E!R63+FC_OTH_CP_BL_E!R63+FC_OTH_CP_CR_E!R63+FC_OTH_CP_BT_E!R63+FC_OTH_CP_IT_E!R63</f>
        <v>0</v>
      </c>
      <c r="S63" s="30">
        <f>FC_OTH_CP_SH_E!S63+FC_OTH_CP_SC_E!S63+FC_OTH_CP_HW_E!S63+FC_OTH_CP_CA_E!S63+FC_OTH_CP_VE_E!S63+FC_OTH_CP_SL_E!S63+FC_OTH_CP_BL_E!S63+FC_OTH_CP_CR_E!S63+FC_OTH_CP_BT_E!S63+FC_OTH_CP_IT_E!S63</f>
        <v>0</v>
      </c>
      <c r="T63" s="30">
        <f>FC_OTH_CP_SH_E!T63+FC_OTH_CP_SC_E!T63+FC_OTH_CP_HW_E!T63+FC_OTH_CP_CA_E!T63+FC_OTH_CP_VE_E!T63+FC_OTH_CP_SL_E!T63+FC_OTH_CP_BL_E!T63+FC_OTH_CP_CR_E!T63+FC_OTH_CP_BT_E!T63+FC_OTH_CP_IT_E!T63</f>
        <v>0</v>
      </c>
      <c r="U63" s="30">
        <f>FC_OTH_CP_SH_E!U63+FC_OTH_CP_SC_E!U63+FC_OTH_CP_HW_E!U63+FC_OTH_CP_CA_E!U63+FC_OTH_CP_VE_E!U63+FC_OTH_CP_SL_E!U63+FC_OTH_CP_BL_E!U63+FC_OTH_CP_CR_E!U63+FC_OTH_CP_BT_E!U63+FC_OTH_CP_IT_E!U63</f>
        <v>0</v>
      </c>
      <c r="V63" s="30">
        <f>FC_OTH_CP_SH_E!V63+FC_OTH_CP_SC_E!V63+FC_OTH_CP_HW_E!V63+FC_OTH_CP_CA_E!V63+FC_OTH_CP_VE_E!V63+FC_OTH_CP_SL_E!V63+FC_OTH_CP_BL_E!V63+FC_OTH_CP_CR_E!V63+FC_OTH_CP_BT_E!V63+FC_OTH_CP_IT_E!V63</f>
        <v>0</v>
      </c>
      <c r="W63" s="30">
        <f>FC_OTH_CP_SH_E!W63+FC_OTH_CP_SC_E!W63+FC_OTH_CP_HW_E!W63+FC_OTH_CP_CA_E!W63+FC_OTH_CP_VE_E!W63+FC_OTH_CP_SL_E!W63+FC_OTH_CP_BL_E!W63+FC_OTH_CP_CR_E!W63+FC_OTH_CP_BT_E!W63+FC_OTH_CP_IT_E!W63</f>
        <v>0</v>
      </c>
      <c r="X63" s="30">
        <f>FC_OTH_CP_SH_E!X63+FC_OTH_CP_SC_E!X63+FC_OTH_CP_HW_E!X63+FC_OTH_CP_CA_E!X63+FC_OTH_CP_VE_E!X63+FC_OTH_CP_SL_E!X63+FC_OTH_CP_BL_E!X63+FC_OTH_CP_CR_E!X63+FC_OTH_CP_BT_E!X63+FC_OTH_CP_IT_E!X63</f>
        <v>0</v>
      </c>
    </row>
    <row r="64" spans="1:24" ht="11.25" customHeight="1" x14ac:dyDescent="0.2">
      <c r="A64" s="22" t="s">
        <v>115</v>
      </c>
      <c r="B64" s="23" t="s">
        <v>116</v>
      </c>
      <c r="C64" s="30">
        <f>FC_OTH_CP_SH_E!C64+FC_OTH_CP_SC_E!C64+FC_OTH_CP_HW_E!C64+FC_OTH_CP_CA_E!C64+FC_OTH_CP_VE_E!C64+FC_OTH_CP_SL_E!C64+FC_OTH_CP_BL_E!C64+FC_OTH_CP_CR_E!C64+FC_OTH_CP_BT_E!C64+FC_OTH_CP_IT_E!C64</f>
        <v>0</v>
      </c>
      <c r="D64" s="30">
        <f>FC_OTH_CP_SH_E!D64+FC_OTH_CP_SC_E!D64+FC_OTH_CP_HW_E!D64+FC_OTH_CP_CA_E!D64+FC_OTH_CP_VE_E!D64+FC_OTH_CP_SL_E!D64+FC_OTH_CP_BL_E!D64+FC_OTH_CP_CR_E!D64+FC_OTH_CP_BT_E!D64+FC_OTH_CP_IT_E!D64</f>
        <v>0</v>
      </c>
      <c r="E64" s="30">
        <f>FC_OTH_CP_SH_E!E64+FC_OTH_CP_SC_E!E64+FC_OTH_CP_HW_E!E64+FC_OTH_CP_CA_E!E64+FC_OTH_CP_VE_E!E64+FC_OTH_CP_SL_E!E64+FC_OTH_CP_BL_E!E64+FC_OTH_CP_CR_E!E64+FC_OTH_CP_BT_E!E64+FC_OTH_CP_IT_E!E64</f>
        <v>0</v>
      </c>
      <c r="F64" s="30">
        <f>FC_OTH_CP_SH_E!F64+FC_OTH_CP_SC_E!F64+FC_OTH_CP_HW_E!F64+FC_OTH_CP_CA_E!F64+FC_OTH_CP_VE_E!F64+FC_OTH_CP_SL_E!F64+FC_OTH_CP_BL_E!F64+FC_OTH_CP_CR_E!F64+FC_OTH_CP_BT_E!F64+FC_OTH_CP_IT_E!F64</f>
        <v>0</v>
      </c>
      <c r="G64" s="30">
        <f>FC_OTH_CP_SH_E!G64+FC_OTH_CP_SC_E!G64+FC_OTH_CP_HW_E!G64+FC_OTH_CP_CA_E!G64+FC_OTH_CP_VE_E!G64+FC_OTH_CP_SL_E!G64+FC_OTH_CP_BL_E!G64+FC_OTH_CP_CR_E!G64+FC_OTH_CP_BT_E!G64+FC_OTH_CP_IT_E!G64</f>
        <v>0</v>
      </c>
      <c r="H64" s="30">
        <f>FC_OTH_CP_SH_E!H64+FC_OTH_CP_SC_E!H64+FC_OTH_CP_HW_E!H64+FC_OTH_CP_CA_E!H64+FC_OTH_CP_VE_E!H64+FC_OTH_CP_SL_E!H64+FC_OTH_CP_BL_E!H64+FC_OTH_CP_CR_E!H64+FC_OTH_CP_BT_E!H64+FC_OTH_CP_IT_E!H64</f>
        <v>2.0411006018916584</v>
      </c>
      <c r="I64" s="30">
        <f>FC_OTH_CP_SH_E!I64+FC_OTH_CP_SC_E!I64+FC_OTH_CP_HW_E!I64+FC_OTH_CP_CA_E!I64+FC_OTH_CP_VE_E!I64+FC_OTH_CP_SL_E!I64+FC_OTH_CP_BL_E!I64+FC_OTH_CP_CR_E!I64+FC_OTH_CP_BT_E!I64+FC_OTH_CP_IT_E!I64</f>
        <v>2.4905417024935494</v>
      </c>
      <c r="J64" s="30">
        <f>FC_OTH_CP_SH_E!J64+FC_OTH_CP_SC_E!J64+FC_OTH_CP_HW_E!J64+FC_OTH_CP_CA_E!J64+FC_OTH_CP_VE_E!J64+FC_OTH_CP_SL_E!J64+FC_OTH_CP_BL_E!J64+FC_OTH_CP_CR_E!J64+FC_OTH_CP_BT_E!J64+FC_OTH_CP_IT_E!J64</f>
        <v>2.9819432502149623</v>
      </c>
      <c r="K64" s="30">
        <f>FC_OTH_CP_SH_E!K64+FC_OTH_CP_SC_E!K64+FC_OTH_CP_HW_E!K64+FC_OTH_CP_CA_E!K64+FC_OTH_CP_VE_E!K64+FC_OTH_CP_SL_E!K64+FC_OTH_CP_BL_E!K64+FC_OTH_CP_CR_E!K64+FC_OTH_CP_BT_E!K64+FC_OTH_CP_IT_E!K64</f>
        <v>3.5894239036973348</v>
      </c>
      <c r="L64" s="30">
        <f>FC_OTH_CP_SH_E!L64+FC_OTH_CP_SC_E!L64+FC_OTH_CP_HW_E!L64+FC_OTH_CP_CA_E!L64+FC_OTH_CP_VE_E!L64+FC_OTH_CP_SL_E!L64+FC_OTH_CP_BL_E!L64+FC_OTH_CP_CR_E!L64+FC_OTH_CP_BT_E!L64+FC_OTH_CP_IT_E!L64</f>
        <v>3.463026655202063</v>
      </c>
      <c r="M64" s="30">
        <f>FC_OTH_CP_SH_E!M64+FC_OTH_CP_SC_E!M64+FC_OTH_CP_HW_E!M64+FC_OTH_CP_CA_E!M64+FC_OTH_CP_VE_E!M64+FC_OTH_CP_SL_E!M64+FC_OTH_CP_BL_E!M64+FC_OTH_CP_CR_E!M64+FC_OTH_CP_BT_E!M64+FC_OTH_CP_IT_E!M64</f>
        <v>4.4067067927773005</v>
      </c>
      <c r="N64" s="30">
        <f>FC_OTH_CP_SH_E!N64+FC_OTH_CP_SC_E!N64+FC_OTH_CP_HW_E!N64+FC_OTH_CP_CA_E!N64+FC_OTH_CP_VE_E!N64+FC_OTH_CP_SL_E!N64+FC_OTH_CP_BL_E!N64+FC_OTH_CP_CR_E!N64+FC_OTH_CP_BT_E!N64+FC_OTH_CP_IT_E!N64</f>
        <v>5.3134135855546001</v>
      </c>
      <c r="O64" s="30">
        <f>FC_OTH_CP_SH_E!O64+FC_OTH_CP_SC_E!O64+FC_OTH_CP_HW_E!O64+FC_OTH_CP_CA_E!O64+FC_OTH_CP_VE_E!O64+FC_OTH_CP_SL_E!O64+FC_OTH_CP_BL_E!O64+FC_OTH_CP_CR_E!O64+FC_OTH_CP_BT_E!O64+FC_OTH_CP_IT_E!O64</f>
        <v>6.0794496990541669</v>
      </c>
      <c r="P64" s="30">
        <f>FC_OTH_CP_SH_E!P64+FC_OTH_CP_SC_E!P64+FC_OTH_CP_HW_E!P64+FC_OTH_CP_CA_E!P64+FC_OTH_CP_VE_E!P64+FC_OTH_CP_SL_E!P64+FC_OTH_CP_BL_E!P64+FC_OTH_CP_CR_E!P64+FC_OTH_CP_BT_E!P64+FC_OTH_CP_IT_E!P64</f>
        <v>5.7182287188306118</v>
      </c>
      <c r="Q64" s="30">
        <f>FC_OTH_CP_SH_E!Q64+FC_OTH_CP_SC_E!Q64+FC_OTH_CP_HW_E!Q64+FC_OTH_CP_CA_E!Q64+FC_OTH_CP_VE_E!Q64+FC_OTH_CP_SL_E!Q64+FC_OTH_CP_BL_E!Q64+FC_OTH_CP_CR_E!Q64+FC_OTH_CP_BT_E!Q64+FC_OTH_CP_IT_E!Q64</f>
        <v>5.4748925193465201</v>
      </c>
      <c r="R64" s="30">
        <f>FC_OTH_CP_SH_E!R64+FC_OTH_CP_SC_E!R64+FC_OTH_CP_HW_E!R64+FC_OTH_CP_CA_E!R64+FC_OTH_CP_VE_E!R64+FC_OTH_CP_SL_E!R64+FC_OTH_CP_BL_E!R64+FC_OTH_CP_CR_E!R64+FC_OTH_CP_BT_E!R64+FC_OTH_CP_IT_E!R64</f>
        <v>4.3931212381771303</v>
      </c>
      <c r="S64" s="30">
        <f>FC_OTH_CP_SH_E!S64+FC_OTH_CP_SC_E!S64+FC_OTH_CP_HW_E!S64+FC_OTH_CP_CA_E!S64+FC_OTH_CP_VE_E!S64+FC_OTH_CP_SL_E!S64+FC_OTH_CP_BL_E!S64+FC_OTH_CP_CR_E!S64+FC_OTH_CP_BT_E!S64+FC_OTH_CP_IT_E!S64</f>
        <v>3.9453138435081665</v>
      </c>
      <c r="T64" s="30">
        <f>FC_OTH_CP_SH_E!T64+FC_OTH_CP_SC_E!T64+FC_OTH_CP_HW_E!T64+FC_OTH_CP_CA_E!T64+FC_OTH_CP_VE_E!T64+FC_OTH_CP_SL_E!T64+FC_OTH_CP_BL_E!T64+FC_OTH_CP_CR_E!T64+FC_OTH_CP_BT_E!T64+FC_OTH_CP_IT_E!T64</f>
        <v>4.5408426483232995</v>
      </c>
      <c r="U64" s="30">
        <f>FC_OTH_CP_SH_E!U64+FC_OTH_CP_SC_E!U64+FC_OTH_CP_HW_E!U64+FC_OTH_CP_CA_E!U64+FC_OTH_CP_VE_E!U64+FC_OTH_CP_SL_E!U64+FC_OTH_CP_BL_E!U64+FC_OTH_CP_CR_E!U64+FC_OTH_CP_BT_E!U64+FC_OTH_CP_IT_E!U64</f>
        <v>5.2015477214101473</v>
      </c>
      <c r="V64" s="30">
        <f>FC_OTH_CP_SH_E!V64+FC_OTH_CP_SC_E!V64+FC_OTH_CP_HW_E!V64+FC_OTH_CP_CA_E!V64+FC_OTH_CP_VE_E!V64+FC_OTH_CP_SL_E!V64+FC_OTH_CP_BL_E!V64+FC_OTH_CP_CR_E!V64+FC_OTH_CP_BT_E!V64+FC_OTH_CP_IT_E!V64</f>
        <v>4.4944969905417027</v>
      </c>
      <c r="W64" s="30">
        <f>FC_OTH_CP_SH_E!W64+FC_OTH_CP_SC_E!W64+FC_OTH_CP_HW_E!W64+FC_OTH_CP_CA_E!W64+FC_OTH_CP_VE_E!W64+FC_OTH_CP_SL_E!W64+FC_OTH_CP_BL_E!W64+FC_OTH_CP_CR_E!W64+FC_OTH_CP_BT_E!W64+FC_OTH_CP_IT_E!W64</f>
        <v>5.307910576096301</v>
      </c>
      <c r="X64" s="30">
        <f>FC_OTH_CP_SH_E!X64+FC_OTH_CP_SC_E!X64+FC_OTH_CP_HW_E!X64+FC_OTH_CP_CA_E!X64+FC_OTH_CP_VE_E!X64+FC_OTH_CP_SL_E!X64+FC_OTH_CP_BL_E!X64+FC_OTH_CP_CR_E!X64+FC_OTH_CP_BT_E!X64+FC_OTH_CP_IT_E!X64</f>
        <v>4.5261392949269101</v>
      </c>
    </row>
    <row r="65" spans="1:24" ht="11.25" customHeight="1" x14ac:dyDescent="0.2">
      <c r="A65" s="22" t="s">
        <v>117</v>
      </c>
      <c r="B65" s="23" t="s">
        <v>118</v>
      </c>
      <c r="C65" s="30">
        <f>FC_OTH_CP_SH_E!C65+FC_OTH_CP_SC_E!C65+FC_OTH_CP_HW_E!C65+FC_OTH_CP_CA_E!C65+FC_OTH_CP_VE_E!C65+FC_OTH_CP_SL_E!C65+FC_OTH_CP_BL_E!C65+FC_OTH_CP_CR_E!C65+FC_OTH_CP_BT_E!C65+FC_OTH_CP_IT_E!C65</f>
        <v>0</v>
      </c>
      <c r="D65" s="30">
        <f>FC_OTH_CP_SH_E!D65+FC_OTH_CP_SC_E!D65+FC_OTH_CP_HW_E!D65+FC_OTH_CP_CA_E!D65+FC_OTH_CP_VE_E!D65+FC_OTH_CP_SL_E!D65+FC_OTH_CP_BL_E!D65+FC_OTH_CP_CR_E!D65+FC_OTH_CP_BT_E!D65+FC_OTH_CP_IT_E!D65</f>
        <v>0</v>
      </c>
      <c r="E65" s="30">
        <f>FC_OTH_CP_SH_E!E65+FC_OTH_CP_SC_E!E65+FC_OTH_CP_HW_E!E65+FC_OTH_CP_CA_E!E65+FC_OTH_CP_VE_E!E65+FC_OTH_CP_SL_E!E65+FC_OTH_CP_BL_E!E65+FC_OTH_CP_CR_E!E65+FC_OTH_CP_BT_E!E65+FC_OTH_CP_IT_E!E65</f>
        <v>0</v>
      </c>
      <c r="F65" s="30">
        <f>FC_OTH_CP_SH_E!F65+FC_OTH_CP_SC_E!F65+FC_OTH_CP_HW_E!F65+FC_OTH_CP_CA_E!F65+FC_OTH_CP_VE_E!F65+FC_OTH_CP_SL_E!F65+FC_OTH_CP_BL_E!F65+FC_OTH_CP_CR_E!F65+FC_OTH_CP_BT_E!F65+FC_OTH_CP_IT_E!F65</f>
        <v>0</v>
      </c>
      <c r="G65" s="30">
        <f>FC_OTH_CP_SH_E!G65+FC_OTH_CP_SC_E!G65+FC_OTH_CP_HW_E!G65+FC_OTH_CP_CA_E!G65+FC_OTH_CP_VE_E!G65+FC_OTH_CP_SL_E!G65+FC_OTH_CP_BL_E!G65+FC_OTH_CP_CR_E!G65+FC_OTH_CP_BT_E!G65+FC_OTH_CP_IT_E!G65</f>
        <v>0</v>
      </c>
      <c r="H65" s="30">
        <f>FC_OTH_CP_SH_E!H65+FC_OTH_CP_SC_E!H65+FC_OTH_CP_HW_E!H65+FC_OTH_CP_CA_E!H65+FC_OTH_CP_VE_E!H65+FC_OTH_CP_SL_E!H65+FC_OTH_CP_BL_E!H65+FC_OTH_CP_CR_E!H65+FC_OTH_CP_BT_E!H65+FC_OTH_CP_IT_E!H65</f>
        <v>6.0017196904557153E-2</v>
      </c>
      <c r="I65" s="30">
        <f>FC_OTH_CP_SH_E!I65+FC_OTH_CP_SC_E!I65+FC_OTH_CP_HW_E!I65+FC_OTH_CP_CA_E!I65+FC_OTH_CP_VE_E!I65+FC_OTH_CP_SL_E!I65+FC_OTH_CP_BL_E!I65+FC_OTH_CP_CR_E!I65+FC_OTH_CP_BT_E!I65+FC_OTH_CP_IT_E!I65</f>
        <v>0.32252794496990522</v>
      </c>
      <c r="J65" s="30">
        <f>FC_OTH_CP_SH_E!J65+FC_OTH_CP_SC_E!J65+FC_OTH_CP_HW_E!J65+FC_OTH_CP_CA_E!J65+FC_OTH_CP_VE_E!J65+FC_OTH_CP_SL_E!J65+FC_OTH_CP_BL_E!J65+FC_OTH_CP_CR_E!J65+FC_OTH_CP_BT_E!J65+FC_OTH_CP_IT_E!J65</f>
        <v>0.16130696474634568</v>
      </c>
      <c r="K65" s="30">
        <f>FC_OTH_CP_SH_E!K65+FC_OTH_CP_SC_E!K65+FC_OTH_CP_HW_E!K65+FC_OTH_CP_CA_E!K65+FC_OTH_CP_VE_E!K65+FC_OTH_CP_SL_E!K65+FC_OTH_CP_BL_E!K65+FC_OTH_CP_CR_E!K65+FC_OTH_CP_BT_E!K65+FC_OTH_CP_IT_E!K65</f>
        <v>0.14875322441960454</v>
      </c>
      <c r="L65" s="30">
        <f>FC_OTH_CP_SH_E!L65+FC_OTH_CP_SC_E!L65+FC_OTH_CP_HW_E!L65+FC_OTH_CP_CA_E!L65+FC_OTH_CP_VE_E!L65+FC_OTH_CP_SL_E!L65+FC_OTH_CP_BL_E!L65+FC_OTH_CP_CR_E!L65+FC_OTH_CP_BT_E!L65+FC_OTH_CP_IT_E!L65</f>
        <v>0.37093723129836631</v>
      </c>
      <c r="M65" s="30">
        <f>FC_OTH_CP_SH_E!M65+FC_OTH_CP_SC_E!M65+FC_OTH_CP_HW_E!M65+FC_OTH_CP_CA_E!M65+FC_OTH_CP_VE_E!M65+FC_OTH_CP_SL_E!M65+FC_OTH_CP_BL_E!M65+FC_OTH_CP_CR_E!M65+FC_OTH_CP_BT_E!M65+FC_OTH_CP_IT_E!M65</f>
        <v>0.63172828890799659</v>
      </c>
      <c r="N65" s="30">
        <f>FC_OTH_CP_SH_E!N65+FC_OTH_CP_SC_E!N65+FC_OTH_CP_HW_E!N65+FC_OTH_CP_CA_E!N65+FC_OTH_CP_VE_E!N65+FC_OTH_CP_SL_E!N65+FC_OTH_CP_BL_E!N65+FC_OTH_CP_CR_E!N65+FC_OTH_CP_BT_E!N65+FC_OTH_CP_IT_E!N65</f>
        <v>0.75159071367153929</v>
      </c>
      <c r="O65" s="30">
        <f>FC_OTH_CP_SH_E!O65+FC_OTH_CP_SC_E!O65+FC_OTH_CP_HW_E!O65+FC_OTH_CP_CA_E!O65+FC_OTH_CP_VE_E!O65+FC_OTH_CP_SL_E!O65+FC_OTH_CP_BL_E!O65+FC_OTH_CP_CR_E!O65+FC_OTH_CP_BT_E!O65+FC_OTH_CP_IT_E!O65</f>
        <v>1.1807394668959579</v>
      </c>
      <c r="P65" s="30">
        <f>FC_OTH_CP_SH_E!P65+FC_OTH_CP_SC_E!P65+FC_OTH_CP_HW_E!P65+FC_OTH_CP_CA_E!P65+FC_OTH_CP_VE_E!P65+FC_OTH_CP_SL_E!P65+FC_OTH_CP_BL_E!P65+FC_OTH_CP_CR_E!P65+FC_OTH_CP_BT_E!P65+FC_OTH_CP_IT_E!P65</f>
        <v>4.3625967325881341</v>
      </c>
      <c r="Q65" s="30">
        <f>FC_OTH_CP_SH_E!Q65+FC_OTH_CP_SC_E!Q65+FC_OTH_CP_HW_E!Q65+FC_OTH_CP_CA_E!Q65+FC_OTH_CP_VE_E!Q65+FC_OTH_CP_SL_E!Q65+FC_OTH_CP_BL_E!Q65+FC_OTH_CP_CR_E!Q65+FC_OTH_CP_BT_E!Q65+FC_OTH_CP_IT_E!Q65</f>
        <v>4.5325021496130704</v>
      </c>
      <c r="R65" s="30">
        <f>FC_OTH_CP_SH_E!R65+FC_OTH_CP_SC_E!R65+FC_OTH_CP_HW_E!R65+FC_OTH_CP_CA_E!R65+FC_OTH_CP_VE_E!R65+FC_OTH_CP_SL_E!R65+FC_OTH_CP_BL_E!R65+FC_OTH_CP_CR_E!R65+FC_OTH_CP_BT_E!R65+FC_OTH_CP_IT_E!R65</f>
        <v>5.1549441100601925</v>
      </c>
      <c r="S65" s="30">
        <f>FC_OTH_CP_SH_E!S65+FC_OTH_CP_SC_E!S65+FC_OTH_CP_HW_E!S65+FC_OTH_CP_CA_E!S65+FC_OTH_CP_VE_E!S65+FC_OTH_CP_SL_E!S65+FC_OTH_CP_BL_E!S65+FC_OTH_CP_CR_E!S65+FC_OTH_CP_BT_E!S65+FC_OTH_CP_IT_E!S65</f>
        <v>7.4223559759243312</v>
      </c>
      <c r="T65" s="30">
        <f>FC_OTH_CP_SH_E!T65+FC_OTH_CP_SC_E!T65+FC_OTH_CP_HW_E!T65+FC_OTH_CP_CA_E!T65+FC_OTH_CP_VE_E!T65+FC_OTH_CP_SL_E!T65+FC_OTH_CP_BL_E!T65+FC_OTH_CP_CR_E!T65+FC_OTH_CP_BT_E!T65+FC_OTH_CP_IT_E!T65</f>
        <v>16.351418744625963</v>
      </c>
      <c r="U65" s="30">
        <f>FC_OTH_CP_SH_E!U65+FC_OTH_CP_SC_E!U65+FC_OTH_CP_HW_E!U65+FC_OTH_CP_CA_E!U65+FC_OTH_CP_VE_E!U65+FC_OTH_CP_SL_E!U65+FC_OTH_CP_BL_E!U65+FC_OTH_CP_CR_E!U65+FC_OTH_CP_BT_E!U65+FC_OTH_CP_IT_E!U65</f>
        <v>15.065606190885642</v>
      </c>
      <c r="V65" s="30">
        <f>FC_OTH_CP_SH_E!V65+FC_OTH_CP_SC_E!V65+FC_OTH_CP_HW_E!V65+FC_OTH_CP_CA_E!V65+FC_OTH_CP_VE_E!V65+FC_OTH_CP_SL_E!V65+FC_OTH_CP_BL_E!V65+FC_OTH_CP_CR_E!V65+FC_OTH_CP_BT_E!V65+FC_OTH_CP_IT_E!V65</f>
        <v>11.048065348237321</v>
      </c>
      <c r="W65" s="30">
        <f>FC_OTH_CP_SH_E!W65+FC_OTH_CP_SC_E!W65+FC_OTH_CP_HW_E!W65+FC_OTH_CP_CA_E!W65+FC_OTH_CP_VE_E!W65+FC_OTH_CP_SL_E!W65+FC_OTH_CP_BL_E!W65+FC_OTH_CP_CR_E!W65+FC_OTH_CP_BT_E!W65+FC_OTH_CP_IT_E!W65</f>
        <v>12.052450558899395</v>
      </c>
      <c r="X65" s="30">
        <f>FC_OTH_CP_SH_E!X65+FC_OTH_CP_SC_E!X65+FC_OTH_CP_HW_E!X65+FC_OTH_CP_CA_E!X65+FC_OTH_CP_VE_E!X65+FC_OTH_CP_SL_E!X65+FC_OTH_CP_BL_E!X65+FC_OTH_CP_CR_E!X65+FC_OTH_CP_BT_E!X65+FC_OTH_CP_IT_E!X65</f>
        <v>10.043680137575247</v>
      </c>
    </row>
    <row r="66" spans="1:24" ht="11.25" customHeight="1" x14ac:dyDescent="0.2">
      <c r="A66" s="22" t="s">
        <v>119</v>
      </c>
      <c r="B66" s="23" t="s">
        <v>120</v>
      </c>
      <c r="C66" s="30">
        <f>FC_OTH_CP_SH_E!C66+FC_OTH_CP_SC_E!C66+FC_OTH_CP_HW_E!C66+FC_OTH_CP_CA_E!C66+FC_OTH_CP_VE_E!C66+FC_OTH_CP_SL_E!C66+FC_OTH_CP_BL_E!C66+FC_OTH_CP_CR_E!C66+FC_OTH_CP_BT_E!C66+FC_OTH_CP_IT_E!C66</f>
        <v>0</v>
      </c>
      <c r="D66" s="30">
        <f>FC_OTH_CP_SH_E!D66+FC_OTH_CP_SC_E!D66+FC_OTH_CP_HW_E!D66+FC_OTH_CP_CA_E!D66+FC_OTH_CP_VE_E!D66+FC_OTH_CP_SL_E!D66+FC_OTH_CP_BL_E!D66+FC_OTH_CP_CR_E!D66+FC_OTH_CP_BT_E!D66+FC_OTH_CP_IT_E!D66</f>
        <v>0</v>
      </c>
      <c r="E66" s="30">
        <f>FC_OTH_CP_SH_E!E66+FC_OTH_CP_SC_E!E66+FC_OTH_CP_HW_E!E66+FC_OTH_CP_CA_E!E66+FC_OTH_CP_VE_E!E66+FC_OTH_CP_SL_E!E66+FC_OTH_CP_BL_E!E66+FC_OTH_CP_CR_E!E66+FC_OTH_CP_BT_E!E66+FC_OTH_CP_IT_E!E66</f>
        <v>0</v>
      </c>
      <c r="F66" s="30">
        <f>FC_OTH_CP_SH_E!F66+FC_OTH_CP_SC_E!F66+FC_OTH_CP_HW_E!F66+FC_OTH_CP_CA_E!F66+FC_OTH_CP_VE_E!F66+FC_OTH_CP_SL_E!F66+FC_OTH_CP_BL_E!F66+FC_OTH_CP_CR_E!F66+FC_OTH_CP_BT_E!F66+FC_OTH_CP_IT_E!F66</f>
        <v>0</v>
      </c>
      <c r="G66" s="30">
        <f>FC_OTH_CP_SH_E!G66+FC_OTH_CP_SC_E!G66+FC_OTH_CP_HW_E!G66+FC_OTH_CP_CA_E!G66+FC_OTH_CP_VE_E!G66+FC_OTH_CP_SL_E!G66+FC_OTH_CP_BL_E!G66+FC_OTH_CP_CR_E!G66+FC_OTH_CP_BT_E!G66+FC_OTH_CP_IT_E!G66</f>
        <v>17.743422184006878</v>
      </c>
      <c r="H66" s="30">
        <f>FC_OTH_CP_SH_E!H66+FC_OTH_CP_SC_E!H66+FC_OTH_CP_HW_E!H66+FC_OTH_CP_CA_E!H66+FC_OTH_CP_VE_E!H66+FC_OTH_CP_SL_E!H66+FC_OTH_CP_BL_E!H66+FC_OTH_CP_CR_E!H66+FC_OTH_CP_BT_E!H66+FC_OTH_CP_IT_E!H66</f>
        <v>45.83568357695615</v>
      </c>
      <c r="I66" s="30">
        <f>FC_OTH_CP_SH_E!I66+FC_OTH_CP_SC_E!I66+FC_OTH_CP_HW_E!I66+FC_OTH_CP_CA_E!I66+FC_OTH_CP_VE_E!I66+FC_OTH_CP_SL_E!I66+FC_OTH_CP_BL_E!I66+FC_OTH_CP_CR_E!I66+FC_OTH_CP_BT_E!I66+FC_OTH_CP_IT_E!I66</f>
        <v>63.283490971625085</v>
      </c>
      <c r="J66" s="30">
        <f>FC_OTH_CP_SH_E!J66+FC_OTH_CP_SC_E!J66+FC_OTH_CP_HW_E!J66+FC_OTH_CP_CA_E!J66+FC_OTH_CP_VE_E!J66+FC_OTH_CP_SL_E!J66+FC_OTH_CP_BL_E!J66+FC_OTH_CP_CR_E!J66+FC_OTH_CP_BT_E!J66+FC_OTH_CP_IT_E!J66</f>
        <v>100.03723129836628</v>
      </c>
      <c r="K66" s="30">
        <f>FC_OTH_CP_SH_E!K66+FC_OTH_CP_SC_E!K66+FC_OTH_CP_HW_E!K66+FC_OTH_CP_CA_E!K66+FC_OTH_CP_VE_E!K66+FC_OTH_CP_SL_E!K66+FC_OTH_CP_BL_E!K66+FC_OTH_CP_CR_E!K66+FC_OTH_CP_BT_E!K66+FC_OTH_CP_IT_E!K66</f>
        <v>111.61324161650904</v>
      </c>
      <c r="L66" s="30">
        <f>FC_OTH_CP_SH_E!L66+FC_OTH_CP_SC_E!L66+FC_OTH_CP_HW_E!L66+FC_OTH_CP_CA_E!L66+FC_OTH_CP_VE_E!L66+FC_OTH_CP_SL_E!L66+FC_OTH_CP_BL_E!L66+FC_OTH_CP_CR_E!L66+FC_OTH_CP_BT_E!L66+FC_OTH_CP_IT_E!L66</f>
        <v>156.8344797936372</v>
      </c>
      <c r="M66" s="30">
        <f>FC_OTH_CP_SH_E!M66+FC_OTH_CP_SC_E!M66+FC_OTH_CP_HW_E!M66+FC_OTH_CP_CA_E!M66+FC_OTH_CP_VE_E!M66+FC_OTH_CP_SL_E!M66+FC_OTH_CP_BL_E!M66+FC_OTH_CP_CR_E!M66+FC_OTH_CP_BT_E!M66+FC_OTH_CP_IT_E!M66</f>
        <v>149.35202063628554</v>
      </c>
      <c r="N66" s="30">
        <f>FC_OTH_CP_SH_E!N66+FC_OTH_CP_SC_E!N66+FC_OTH_CP_HW_E!N66+FC_OTH_CP_CA_E!N66+FC_OTH_CP_VE_E!N66+FC_OTH_CP_SL_E!N66+FC_OTH_CP_BL_E!N66+FC_OTH_CP_CR_E!N66+FC_OTH_CP_BT_E!N66+FC_OTH_CP_IT_E!N66</f>
        <v>154.40111779879618</v>
      </c>
      <c r="O66" s="30">
        <f>FC_OTH_CP_SH_E!O66+FC_OTH_CP_SC_E!O66+FC_OTH_CP_HW_E!O66+FC_OTH_CP_CA_E!O66+FC_OTH_CP_VE_E!O66+FC_OTH_CP_SL_E!O66+FC_OTH_CP_BL_E!O66+FC_OTH_CP_CR_E!O66+FC_OTH_CP_BT_E!O66+FC_OTH_CP_IT_E!O66</f>
        <v>169.61418744625968</v>
      </c>
      <c r="P66" s="30">
        <f>FC_OTH_CP_SH_E!P66+FC_OTH_CP_SC_E!P66+FC_OTH_CP_HW_E!P66+FC_OTH_CP_CA_E!P66+FC_OTH_CP_VE_E!P66+FC_OTH_CP_SL_E!P66+FC_OTH_CP_BL_E!P66+FC_OTH_CP_CR_E!P66+FC_OTH_CP_BT_E!P66+FC_OTH_CP_IT_E!P66</f>
        <v>157.29613069647471</v>
      </c>
      <c r="Q66" s="30">
        <f>FC_OTH_CP_SH_E!Q66+FC_OTH_CP_SC_E!Q66+FC_OTH_CP_HW_E!Q66+FC_OTH_CP_CA_E!Q66+FC_OTH_CP_VE_E!Q66+FC_OTH_CP_SL_E!Q66+FC_OTH_CP_BL_E!Q66+FC_OTH_CP_CR_E!Q66+FC_OTH_CP_BT_E!Q66+FC_OTH_CP_IT_E!Q66</f>
        <v>166.83576956147883</v>
      </c>
      <c r="R66" s="30">
        <f>FC_OTH_CP_SH_E!R66+FC_OTH_CP_SC_E!R66+FC_OTH_CP_HW_E!R66+FC_OTH_CP_CA_E!R66+FC_OTH_CP_VE_E!R66+FC_OTH_CP_SL_E!R66+FC_OTH_CP_BL_E!R66+FC_OTH_CP_CR_E!R66+FC_OTH_CP_BT_E!R66+FC_OTH_CP_IT_E!R66</f>
        <v>164.4340498710234</v>
      </c>
      <c r="S66" s="30">
        <f>FC_OTH_CP_SH_E!S66+FC_OTH_CP_SC_E!S66+FC_OTH_CP_HW_E!S66+FC_OTH_CP_CA_E!S66+FC_OTH_CP_VE_E!S66+FC_OTH_CP_SL_E!S66+FC_OTH_CP_BL_E!S66+FC_OTH_CP_CR_E!S66+FC_OTH_CP_BT_E!S66+FC_OTH_CP_IT_E!S66</f>
        <v>180.10627687016347</v>
      </c>
      <c r="T66" s="30">
        <f>FC_OTH_CP_SH_E!T66+FC_OTH_CP_SC_E!T66+FC_OTH_CP_HW_E!T66+FC_OTH_CP_CA_E!T66+FC_OTH_CP_VE_E!T66+FC_OTH_CP_SL_E!T66+FC_OTH_CP_BL_E!T66+FC_OTH_CP_CR_E!T66+FC_OTH_CP_BT_E!T66+FC_OTH_CP_IT_E!T66</f>
        <v>195.59690455717958</v>
      </c>
      <c r="U66" s="30">
        <f>FC_OTH_CP_SH_E!U66+FC_OTH_CP_SC_E!U66+FC_OTH_CP_HW_E!U66+FC_OTH_CP_CA_E!U66+FC_OTH_CP_VE_E!U66+FC_OTH_CP_SL_E!U66+FC_OTH_CP_BL_E!U66+FC_OTH_CP_CR_E!U66+FC_OTH_CP_BT_E!U66+FC_OTH_CP_IT_E!U66</f>
        <v>78.658985382631158</v>
      </c>
      <c r="V66" s="30">
        <f>FC_OTH_CP_SH_E!V66+FC_OTH_CP_SC_E!V66+FC_OTH_CP_HW_E!V66+FC_OTH_CP_CA_E!V66+FC_OTH_CP_VE_E!V66+FC_OTH_CP_SL_E!V66+FC_OTH_CP_BL_E!V66+FC_OTH_CP_CR_E!V66+FC_OTH_CP_BT_E!V66+FC_OTH_CP_IT_E!V66</f>
        <v>84.199140154772152</v>
      </c>
      <c r="W66" s="30">
        <f>FC_OTH_CP_SH_E!W66+FC_OTH_CP_SC_E!W66+FC_OTH_CP_HW_E!W66+FC_OTH_CP_CA_E!W66+FC_OTH_CP_VE_E!W66+FC_OTH_CP_SL_E!W66+FC_OTH_CP_BL_E!W66+FC_OTH_CP_CR_E!W66+FC_OTH_CP_BT_E!W66+FC_OTH_CP_IT_E!W66</f>
        <v>67.377644024075636</v>
      </c>
      <c r="X66" s="30">
        <f>FC_OTH_CP_SH_E!X66+FC_OTH_CP_SC_E!X66+FC_OTH_CP_HW_E!X66+FC_OTH_CP_CA_E!X66+FC_OTH_CP_VE_E!X66+FC_OTH_CP_SL_E!X66+FC_OTH_CP_BL_E!X66+FC_OTH_CP_CR_E!X66+FC_OTH_CP_BT_E!X66+FC_OTH_CP_IT_E!X66</f>
        <v>71.096044711951862</v>
      </c>
    </row>
    <row r="67" spans="1:24" ht="11.25" customHeight="1" x14ac:dyDescent="0.2">
      <c r="A67" s="22" t="s">
        <v>121</v>
      </c>
      <c r="B67" s="23" t="s">
        <v>122</v>
      </c>
      <c r="C67" s="30">
        <f>FC_OTH_CP_SH_E!C67+FC_OTH_CP_SC_E!C67+FC_OTH_CP_HW_E!C67+FC_OTH_CP_CA_E!C67+FC_OTH_CP_VE_E!C67+FC_OTH_CP_SL_E!C67+FC_OTH_CP_BL_E!C67+FC_OTH_CP_CR_E!C67+FC_OTH_CP_BT_E!C67+FC_OTH_CP_IT_E!C67</f>
        <v>0</v>
      </c>
      <c r="D67" s="30">
        <f>FC_OTH_CP_SH_E!D67+FC_OTH_CP_SC_E!D67+FC_OTH_CP_HW_E!D67+FC_OTH_CP_CA_E!D67+FC_OTH_CP_VE_E!D67+FC_OTH_CP_SL_E!D67+FC_OTH_CP_BL_E!D67+FC_OTH_CP_CR_E!D67+FC_OTH_CP_BT_E!D67+FC_OTH_CP_IT_E!D67</f>
        <v>0</v>
      </c>
      <c r="E67" s="30">
        <f>FC_OTH_CP_SH_E!E67+FC_OTH_CP_SC_E!E67+FC_OTH_CP_HW_E!E67+FC_OTH_CP_CA_E!E67+FC_OTH_CP_VE_E!E67+FC_OTH_CP_SL_E!E67+FC_OTH_CP_BL_E!E67+FC_OTH_CP_CR_E!E67+FC_OTH_CP_BT_E!E67+FC_OTH_CP_IT_E!E67</f>
        <v>0</v>
      </c>
      <c r="F67" s="30">
        <f>FC_OTH_CP_SH_E!F67+FC_OTH_CP_SC_E!F67+FC_OTH_CP_HW_E!F67+FC_OTH_CP_CA_E!F67+FC_OTH_CP_VE_E!F67+FC_OTH_CP_SL_E!F67+FC_OTH_CP_BL_E!F67+FC_OTH_CP_CR_E!F67+FC_OTH_CP_BT_E!F67+FC_OTH_CP_IT_E!F67</f>
        <v>0</v>
      </c>
      <c r="G67" s="30">
        <f>FC_OTH_CP_SH_E!G67+FC_OTH_CP_SC_E!G67+FC_OTH_CP_HW_E!G67+FC_OTH_CP_CA_E!G67+FC_OTH_CP_VE_E!G67+FC_OTH_CP_SL_E!G67+FC_OTH_CP_BL_E!G67+FC_OTH_CP_CR_E!G67+FC_OTH_CP_BT_E!G67+FC_OTH_CP_IT_E!G67</f>
        <v>0</v>
      </c>
      <c r="H67" s="30">
        <f>FC_OTH_CP_SH_E!H67+FC_OTH_CP_SC_E!H67+FC_OTH_CP_HW_E!H67+FC_OTH_CP_CA_E!H67+FC_OTH_CP_VE_E!H67+FC_OTH_CP_SL_E!H67+FC_OTH_CP_BL_E!H67+FC_OTH_CP_CR_E!H67+FC_OTH_CP_BT_E!H67+FC_OTH_CP_IT_E!H67</f>
        <v>0</v>
      </c>
      <c r="I67" s="30">
        <f>FC_OTH_CP_SH_E!I67+FC_OTH_CP_SC_E!I67+FC_OTH_CP_HW_E!I67+FC_OTH_CP_CA_E!I67+FC_OTH_CP_VE_E!I67+FC_OTH_CP_SL_E!I67+FC_OTH_CP_BL_E!I67+FC_OTH_CP_CR_E!I67+FC_OTH_CP_BT_E!I67+FC_OTH_CP_IT_E!I67</f>
        <v>0</v>
      </c>
      <c r="J67" s="30">
        <f>FC_OTH_CP_SH_E!J67+FC_OTH_CP_SC_E!J67+FC_OTH_CP_HW_E!J67+FC_OTH_CP_CA_E!J67+FC_OTH_CP_VE_E!J67+FC_OTH_CP_SL_E!J67+FC_OTH_CP_BL_E!J67+FC_OTH_CP_CR_E!J67+FC_OTH_CP_BT_E!J67+FC_OTH_CP_IT_E!J67</f>
        <v>0</v>
      </c>
      <c r="K67" s="30">
        <f>FC_OTH_CP_SH_E!K67+FC_OTH_CP_SC_E!K67+FC_OTH_CP_HW_E!K67+FC_OTH_CP_CA_E!K67+FC_OTH_CP_VE_E!K67+FC_OTH_CP_SL_E!K67+FC_OTH_CP_BL_E!K67+FC_OTH_CP_CR_E!K67+FC_OTH_CP_BT_E!K67+FC_OTH_CP_IT_E!K67</f>
        <v>0</v>
      </c>
      <c r="L67" s="30">
        <f>FC_OTH_CP_SH_E!L67+FC_OTH_CP_SC_E!L67+FC_OTH_CP_HW_E!L67+FC_OTH_CP_CA_E!L67+FC_OTH_CP_VE_E!L67+FC_OTH_CP_SL_E!L67+FC_OTH_CP_BL_E!L67+FC_OTH_CP_CR_E!L67+FC_OTH_CP_BT_E!L67+FC_OTH_CP_IT_E!L67</f>
        <v>0</v>
      </c>
      <c r="M67" s="30">
        <f>FC_OTH_CP_SH_E!M67+FC_OTH_CP_SC_E!M67+FC_OTH_CP_HW_E!M67+FC_OTH_CP_CA_E!M67+FC_OTH_CP_VE_E!M67+FC_OTH_CP_SL_E!M67+FC_OTH_CP_BL_E!M67+FC_OTH_CP_CR_E!M67+FC_OTH_CP_BT_E!M67+FC_OTH_CP_IT_E!M67</f>
        <v>0</v>
      </c>
      <c r="N67" s="30">
        <f>FC_OTH_CP_SH_E!N67+FC_OTH_CP_SC_E!N67+FC_OTH_CP_HW_E!N67+FC_OTH_CP_CA_E!N67+FC_OTH_CP_VE_E!N67+FC_OTH_CP_SL_E!N67+FC_OTH_CP_BL_E!N67+FC_OTH_CP_CR_E!N67+FC_OTH_CP_BT_E!N67+FC_OTH_CP_IT_E!N67</f>
        <v>0</v>
      </c>
      <c r="O67" s="30">
        <f>FC_OTH_CP_SH_E!O67+FC_OTH_CP_SC_E!O67+FC_OTH_CP_HW_E!O67+FC_OTH_CP_CA_E!O67+FC_OTH_CP_VE_E!O67+FC_OTH_CP_SL_E!O67+FC_OTH_CP_BL_E!O67+FC_OTH_CP_CR_E!O67+FC_OTH_CP_BT_E!O67+FC_OTH_CP_IT_E!O67</f>
        <v>0</v>
      </c>
      <c r="P67" s="30">
        <f>FC_OTH_CP_SH_E!P67+FC_OTH_CP_SC_E!P67+FC_OTH_CP_HW_E!P67+FC_OTH_CP_CA_E!P67+FC_OTH_CP_VE_E!P67+FC_OTH_CP_SL_E!P67+FC_OTH_CP_BL_E!P67+FC_OTH_CP_CR_E!P67+FC_OTH_CP_BT_E!P67+FC_OTH_CP_IT_E!P67</f>
        <v>0</v>
      </c>
      <c r="Q67" s="30">
        <f>FC_OTH_CP_SH_E!Q67+FC_OTH_CP_SC_E!Q67+FC_OTH_CP_HW_E!Q67+FC_OTH_CP_CA_E!Q67+FC_OTH_CP_VE_E!Q67+FC_OTH_CP_SL_E!Q67+FC_OTH_CP_BL_E!Q67+FC_OTH_CP_CR_E!Q67+FC_OTH_CP_BT_E!Q67+FC_OTH_CP_IT_E!Q67</f>
        <v>0</v>
      </c>
      <c r="R67" s="30">
        <f>FC_OTH_CP_SH_E!R67+FC_OTH_CP_SC_E!R67+FC_OTH_CP_HW_E!R67+FC_OTH_CP_CA_E!R67+FC_OTH_CP_VE_E!R67+FC_OTH_CP_SL_E!R67+FC_OTH_CP_BL_E!R67+FC_OTH_CP_CR_E!R67+FC_OTH_CP_BT_E!R67+FC_OTH_CP_IT_E!R67</f>
        <v>0</v>
      </c>
      <c r="S67" s="30">
        <f>FC_OTH_CP_SH_E!S67+FC_OTH_CP_SC_E!S67+FC_OTH_CP_HW_E!S67+FC_OTH_CP_CA_E!S67+FC_OTH_CP_VE_E!S67+FC_OTH_CP_SL_E!S67+FC_OTH_CP_BL_E!S67+FC_OTH_CP_CR_E!S67+FC_OTH_CP_BT_E!S67+FC_OTH_CP_IT_E!S67</f>
        <v>0</v>
      </c>
      <c r="T67" s="30">
        <f>FC_OTH_CP_SH_E!T67+FC_OTH_CP_SC_E!T67+FC_OTH_CP_HW_E!T67+FC_OTH_CP_CA_E!T67+FC_OTH_CP_VE_E!T67+FC_OTH_CP_SL_E!T67+FC_OTH_CP_BL_E!T67+FC_OTH_CP_CR_E!T67+FC_OTH_CP_BT_E!T67+FC_OTH_CP_IT_E!T67</f>
        <v>0</v>
      </c>
      <c r="U67" s="30">
        <f>FC_OTH_CP_SH_E!U67+FC_OTH_CP_SC_E!U67+FC_OTH_CP_HW_E!U67+FC_OTH_CP_CA_E!U67+FC_OTH_CP_VE_E!U67+FC_OTH_CP_SL_E!U67+FC_OTH_CP_BL_E!U67+FC_OTH_CP_CR_E!U67+FC_OTH_CP_BT_E!U67+FC_OTH_CP_IT_E!U67</f>
        <v>0</v>
      </c>
      <c r="V67" s="30">
        <f>FC_OTH_CP_SH_E!V67+FC_OTH_CP_SC_E!V67+FC_OTH_CP_HW_E!V67+FC_OTH_CP_CA_E!V67+FC_OTH_CP_VE_E!V67+FC_OTH_CP_SL_E!V67+FC_OTH_CP_BL_E!V67+FC_OTH_CP_CR_E!V67+FC_OTH_CP_BT_E!V67+FC_OTH_CP_IT_E!V67</f>
        <v>0</v>
      </c>
      <c r="W67" s="30">
        <f>FC_OTH_CP_SH_E!W67+FC_OTH_CP_SC_E!W67+FC_OTH_CP_HW_E!W67+FC_OTH_CP_CA_E!W67+FC_OTH_CP_VE_E!W67+FC_OTH_CP_SL_E!W67+FC_OTH_CP_BL_E!W67+FC_OTH_CP_CR_E!W67+FC_OTH_CP_BT_E!W67+FC_OTH_CP_IT_E!W67</f>
        <v>0</v>
      </c>
      <c r="X67" s="30">
        <f>FC_OTH_CP_SH_E!X67+FC_OTH_CP_SC_E!X67+FC_OTH_CP_HW_E!X67+FC_OTH_CP_CA_E!X67+FC_OTH_CP_VE_E!X67+FC_OTH_CP_SL_E!X67+FC_OTH_CP_BL_E!X67+FC_OTH_CP_CR_E!X67+FC_OTH_CP_BT_E!X67+FC_OTH_CP_IT_E!X67</f>
        <v>0</v>
      </c>
    </row>
    <row r="68" spans="1:24" ht="11.25" customHeight="1" x14ac:dyDescent="0.2">
      <c r="A68" s="22" t="s">
        <v>123</v>
      </c>
      <c r="B68" s="23" t="s">
        <v>124</v>
      </c>
      <c r="C68" s="30">
        <f>FC_OTH_CP_SH_E!C68+FC_OTH_CP_SC_E!C68+FC_OTH_CP_HW_E!C68+FC_OTH_CP_CA_E!C68+FC_OTH_CP_VE_E!C68+FC_OTH_CP_SL_E!C68+FC_OTH_CP_BL_E!C68+FC_OTH_CP_CR_E!C68+FC_OTH_CP_BT_E!C68+FC_OTH_CP_IT_E!C68</f>
        <v>0</v>
      </c>
      <c r="D68" s="30">
        <f>FC_OTH_CP_SH_E!D68+FC_OTH_CP_SC_E!D68+FC_OTH_CP_HW_E!D68+FC_OTH_CP_CA_E!D68+FC_OTH_CP_VE_E!D68+FC_OTH_CP_SL_E!D68+FC_OTH_CP_BL_E!D68+FC_OTH_CP_CR_E!D68+FC_OTH_CP_BT_E!D68+FC_OTH_CP_IT_E!D68</f>
        <v>0</v>
      </c>
      <c r="E68" s="30">
        <f>FC_OTH_CP_SH_E!E68+FC_OTH_CP_SC_E!E68+FC_OTH_CP_HW_E!E68+FC_OTH_CP_CA_E!E68+FC_OTH_CP_VE_E!E68+FC_OTH_CP_SL_E!E68+FC_OTH_CP_BL_E!E68+FC_OTH_CP_CR_E!E68+FC_OTH_CP_BT_E!E68+FC_OTH_CP_IT_E!E68</f>
        <v>0</v>
      </c>
      <c r="F68" s="30">
        <f>FC_OTH_CP_SH_E!F68+FC_OTH_CP_SC_E!F68+FC_OTH_CP_HW_E!F68+FC_OTH_CP_CA_E!F68+FC_OTH_CP_VE_E!F68+FC_OTH_CP_SL_E!F68+FC_OTH_CP_BL_E!F68+FC_OTH_CP_CR_E!F68+FC_OTH_CP_BT_E!F68+FC_OTH_CP_IT_E!F68</f>
        <v>0</v>
      </c>
      <c r="G68" s="30">
        <f>FC_OTH_CP_SH_E!G68+FC_OTH_CP_SC_E!G68+FC_OTH_CP_HW_E!G68+FC_OTH_CP_CA_E!G68+FC_OTH_CP_VE_E!G68+FC_OTH_CP_SL_E!G68+FC_OTH_CP_BL_E!G68+FC_OTH_CP_CR_E!G68+FC_OTH_CP_BT_E!G68+FC_OTH_CP_IT_E!G68</f>
        <v>0</v>
      </c>
      <c r="H68" s="30">
        <f>FC_OTH_CP_SH_E!H68+FC_OTH_CP_SC_E!H68+FC_OTH_CP_HW_E!H68+FC_OTH_CP_CA_E!H68+FC_OTH_CP_VE_E!H68+FC_OTH_CP_SL_E!H68+FC_OTH_CP_BL_E!H68+FC_OTH_CP_CR_E!H68+FC_OTH_CP_BT_E!H68+FC_OTH_CP_IT_E!H68</f>
        <v>0</v>
      </c>
      <c r="I68" s="30">
        <f>FC_OTH_CP_SH_E!I68+FC_OTH_CP_SC_E!I68+FC_OTH_CP_HW_E!I68+FC_OTH_CP_CA_E!I68+FC_OTH_CP_VE_E!I68+FC_OTH_CP_SL_E!I68+FC_OTH_CP_BL_E!I68+FC_OTH_CP_CR_E!I68+FC_OTH_CP_BT_E!I68+FC_OTH_CP_IT_E!I68</f>
        <v>0</v>
      </c>
      <c r="J68" s="30">
        <f>FC_OTH_CP_SH_E!J68+FC_OTH_CP_SC_E!J68+FC_OTH_CP_HW_E!J68+FC_OTH_CP_CA_E!J68+FC_OTH_CP_VE_E!J68+FC_OTH_CP_SL_E!J68+FC_OTH_CP_BL_E!J68+FC_OTH_CP_CR_E!J68+FC_OTH_CP_BT_E!J68+FC_OTH_CP_IT_E!J68</f>
        <v>0</v>
      </c>
      <c r="K68" s="30">
        <f>FC_OTH_CP_SH_E!K68+FC_OTH_CP_SC_E!K68+FC_OTH_CP_HW_E!K68+FC_OTH_CP_CA_E!K68+FC_OTH_CP_VE_E!K68+FC_OTH_CP_SL_E!K68+FC_OTH_CP_BL_E!K68+FC_OTH_CP_CR_E!K68+FC_OTH_CP_BT_E!K68+FC_OTH_CP_IT_E!K68</f>
        <v>0</v>
      </c>
      <c r="L68" s="30">
        <f>FC_OTH_CP_SH_E!L68+FC_OTH_CP_SC_E!L68+FC_OTH_CP_HW_E!L68+FC_OTH_CP_CA_E!L68+FC_OTH_CP_VE_E!L68+FC_OTH_CP_SL_E!L68+FC_OTH_CP_BL_E!L68+FC_OTH_CP_CR_E!L68+FC_OTH_CP_BT_E!L68+FC_OTH_CP_IT_E!L68</f>
        <v>0</v>
      </c>
      <c r="M68" s="30">
        <f>FC_OTH_CP_SH_E!M68+FC_OTH_CP_SC_E!M68+FC_OTH_CP_HW_E!M68+FC_OTH_CP_CA_E!M68+FC_OTH_CP_VE_E!M68+FC_OTH_CP_SL_E!M68+FC_OTH_CP_BL_E!M68+FC_OTH_CP_CR_E!M68+FC_OTH_CP_BT_E!M68+FC_OTH_CP_IT_E!M68</f>
        <v>0</v>
      </c>
      <c r="N68" s="30">
        <f>FC_OTH_CP_SH_E!N68+FC_OTH_CP_SC_E!N68+FC_OTH_CP_HW_E!N68+FC_OTH_CP_CA_E!N68+FC_OTH_CP_VE_E!N68+FC_OTH_CP_SL_E!N68+FC_OTH_CP_BL_E!N68+FC_OTH_CP_CR_E!N68+FC_OTH_CP_BT_E!N68+FC_OTH_CP_IT_E!N68</f>
        <v>0</v>
      </c>
      <c r="O68" s="30">
        <f>FC_OTH_CP_SH_E!O68+FC_OTH_CP_SC_E!O68+FC_OTH_CP_HW_E!O68+FC_OTH_CP_CA_E!O68+FC_OTH_CP_VE_E!O68+FC_OTH_CP_SL_E!O68+FC_OTH_CP_BL_E!O68+FC_OTH_CP_CR_E!O68+FC_OTH_CP_BT_E!O68+FC_OTH_CP_IT_E!O68</f>
        <v>0</v>
      </c>
      <c r="P68" s="30">
        <f>FC_OTH_CP_SH_E!P68+FC_OTH_CP_SC_E!P68+FC_OTH_CP_HW_E!P68+FC_OTH_CP_CA_E!P68+FC_OTH_CP_VE_E!P68+FC_OTH_CP_SL_E!P68+FC_OTH_CP_BL_E!P68+FC_OTH_CP_CR_E!P68+FC_OTH_CP_BT_E!P68+FC_OTH_CP_IT_E!P68</f>
        <v>0</v>
      </c>
      <c r="Q68" s="30">
        <f>FC_OTH_CP_SH_E!Q68+FC_OTH_CP_SC_E!Q68+FC_OTH_CP_HW_E!Q68+FC_OTH_CP_CA_E!Q68+FC_OTH_CP_VE_E!Q68+FC_OTH_CP_SL_E!Q68+FC_OTH_CP_BL_E!Q68+FC_OTH_CP_CR_E!Q68+FC_OTH_CP_BT_E!Q68+FC_OTH_CP_IT_E!Q68</f>
        <v>0</v>
      </c>
      <c r="R68" s="30">
        <f>FC_OTH_CP_SH_E!R68+FC_OTH_CP_SC_E!R68+FC_OTH_CP_HW_E!R68+FC_OTH_CP_CA_E!R68+FC_OTH_CP_VE_E!R68+FC_OTH_CP_SL_E!R68+FC_OTH_CP_BL_E!R68+FC_OTH_CP_CR_E!R68+FC_OTH_CP_BT_E!R68+FC_OTH_CP_IT_E!R68</f>
        <v>0</v>
      </c>
      <c r="S68" s="30">
        <f>FC_OTH_CP_SH_E!S68+FC_OTH_CP_SC_E!S68+FC_OTH_CP_HW_E!S68+FC_OTH_CP_CA_E!S68+FC_OTH_CP_VE_E!S68+FC_OTH_CP_SL_E!S68+FC_OTH_CP_BL_E!S68+FC_OTH_CP_CR_E!S68+FC_OTH_CP_BT_E!S68+FC_OTH_CP_IT_E!S68</f>
        <v>0</v>
      </c>
      <c r="T68" s="30">
        <f>FC_OTH_CP_SH_E!T68+FC_OTH_CP_SC_E!T68+FC_OTH_CP_HW_E!T68+FC_OTH_CP_CA_E!T68+FC_OTH_CP_VE_E!T68+FC_OTH_CP_SL_E!T68+FC_OTH_CP_BL_E!T68+FC_OTH_CP_CR_E!T68+FC_OTH_CP_BT_E!T68+FC_OTH_CP_IT_E!T68</f>
        <v>0</v>
      </c>
      <c r="U68" s="30">
        <f>FC_OTH_CP_SH_E!U68+FC_OTH_CP_SC_E!U68+FC_OTH_CP_HW_E!U68+FC_OTH_CP_CA_E!U68+FC_OTH_CP_VE_E!U68+FC_OTH_CP_SL_E!U68+FC_OTH_CP_BL_E!U68+FC_OTH_CP_CR_E!U68+FC_OTH_CP_BT_E!U68+FC_OTH_CP_IT_E!U68</f>
        <v>0</v>
      </c>
      <c r="V68" s="30">
        <f>FC_OTH_CP_SH_E!V68+FC_OTH_CP_SC_E!V68+FC_OTH_CP_HW_E!V68+FC_OTH_CP_CA_E!V68+FC_OTH_CP_VE_E!V68+FC_OTH_CP_SL_E!V68+FC_OTH_CP_BL_E!V68+FC_OTH_CP_CR_E!V68+FC_OTH_CP_BT_E!V68+FC_OTH_CP_IT_E!V68</f>
        <v>0</v>
      </c>
      <c r="W68" s="30">
        <f>FC_OTH_CP_SH_E!W68+FC_OTH_CP_SC_E!W68+FC_OTH_CP_HW_E!W68+FC_OTH_CP_CA_E!W68+FC_OTH_CP_VE_E!W68+FC_OTH_CP_SL_E!W68+FC_OTH_CP_BL_E!W68+FC_OTH_CP_CR_E!W68+FC_OTH_CP_BT_E!W68+FC_OTH_CP_IT_E!W68</f>
        <v>0</v>
      </c>
      <c r="X68" s="30">
        <f>FC_OTH_CP_SH_E!X68+FC_OTH_CP_SC_E!X68+FC_OTH_CP_HW_E!X68+FC_OTH_CP_CA_E!X68+FC_OTH_CP_VE_E!X68+FC_OTH_CP_SL_E!X68+FC_OTH_CP_BL_E!X68+FC_OTH_CP_CR_E!X68+FC_OTH_CP_BT_E!X68+FC_OTH_CP_IT_E!X68</f>
        <v>0</v>
      </c>
    </row>
    <row r="69" spans="1:24" ht="11.25" customHeight="1" x14ac:dyDescent="0.2">
      <c r="A69" s="22" t="s">
        <v>125</v>
      </c>
      <c r="B69" s="23" t="s">
        <v>126</v>
      </c>
      <c r="C69" s="30">
        <f>FC_OTH_CP_SH_E!C69+FC_OTH_CP_SC_E!C69+FC_OTH_CP_HW_E!C69+FC_OTH_CP_CA_E!C69+FC_OTH_CP_VE_E!C69+FC_OTH_CP_SL_E!C69+FC_OTH_CP_BL_E!C69+FC_OTH_CP_CR_E!C69+FC_OTH_CP_BT_E!C69+FC_OTH_CP_IT_E!C69</f>
        <v>0</v>
      </c>
      <c r="D69" s="30">
        <f>FC_OTH_CP_SH_E!D69+FC_OTH_CP_SC_E!D69+FC_OTH_CP_HW_E!D69+FC_OTH_CP_CA_E!D69+FC_OTH_CP_VE_E!D69+FC_OTH_CP_SL_E!D69+FC_OTH_CP_BL_E!D69+FC_OTH_CP_CR_E!D69+FC_OTH_CP_BT_E!D69+FC_OTH_CP_IT_E!D69</f>
        <v>0</v>
      </c>
      <c r="E69" s="30">
        <f>FC_OTH_CP_SH_E!E69+FC_OTH_CP_SC_E!E69+FC_OTH_CP_HW_E!E69+FC_OTH_CP_CA_E!E69+FC_OTH_CP_VE_E!E69+FC_OTH_CP_SL_E!E69+FC_OTH_CP_BL_E!E69+FC_OTH_CP_CR_E!E69+FC_OTH_CP_BT_E!E69+FC_OTH_CP_IT_E!E69</f>
        <v>0</v>
      </c>
      <c r="F69" s="30">
        <f>FC_OTH_CP_SH_E!F69+FC_OTH_CP_SC_E!F69+FC_OTH_CP_HW_E!F69+FC_OTH_CP_CA_E!F69+FC_OTH_CP_VE_E!F69+FC_OTH_CP_SL_E!F69+FC_OTH_CP_BL_E!F69+FC_OTH_CP_CR_E!F69+FC_OTH_CP_BT_E!F69+FC_OTH_CP_IT_E!F69</f>
        <v>0</v>
      </c>
      <c r="G69" s="30">
        <f>FC_OTH_CP_SH_E!G69+FC_OTH_CP_SC_E!G69+FC_OTH_CP_HW_E!G69+FC_OTH_CP_CA_E!G69+FC_OTH_CP_VE_E!G69+FC_OTH_CP_SL_E!G69+FC_OTH_CP_BL_E!G69+FC_OTH_CP_CR_E!G69+FC_OTH_CP_BT_E!G69+FC_OTH_CP_IT_E!G69</f>
        <v>3.0553740326741186</v>
      </c>
      <c r="H69" s="30">
        <f>FC_OTH_CP_SH_E!H69+FC_OTH_CP_SC_E!H69+FC_OTH_CP_HW_E!H69+FC_OTH_CP_CA_E!H69+FC_OTH_CP_VE_E!H69+FC_OTH_CP_SL_E!H69+FC_OTH_CP_BL_E!H69+FC_OTH_CP_CR_E!H69+FC_OTH_CP_BT_E!H69+FC_OTH_CP_IT_E!H69</f>
        <v>4.1518486672398964</v>
      </c>
      <c r="I69" s="30">
        <f>FC_OTH_CP_SH_E!I69+FC_OTH_CP_SC_E!I69+FC_OTH_CP_HW_E!I69+FC_OTH_CP_CA_E!I69+FC_OTH_CP_VE_E!I69+FC_OTH_CP_SL_E!I69+FC_OTH_CP_BL_E!I69+FC_OTH_CP_CR_E!I69+FC_OTH_CP_BT_E!I69+FC_OTH_CP_IT_E!I69</f>
        <v>27.810404127257094</v>
      </c>
      <c r="J69" s="30">
        <f>FC_OTH_CP_SH_E!J69+FC_OTH_CP_SC_E!J69+FC_OTH_CP_HW_E!J69+FC_OTH_CP_CA_E!J69+FC_OTH_CP_VE_E!J69+FC_OTH_CP_SL_E!J69+FC_OTH_CP_BL_E!J69+FC_OTH_CP_CR_E!J69+FC_OTH_CP_BT_E!J69+FC_OTH_CP_IT_E!J69</f>
        <v>34.953740326741183</v>
      </c>
      <c r="K69" s="30">
        <f>FC_OTH_CP_SH_E!K69+FC_OTH_CP_SC_E!K69+FC_OTH_CP_HW_E!K69+FC_OTH_CP_CA_E!K69+FC_OTH_CP_VE_E!K69+FC_OTH_CP_SL_E!K69+FC_OTH_CP_BL_E!K69+FC_OTH_CP_CR_E!K69+FC_OTH_CP_BT_E!K69+FC_OTH_CP_IT_E!K69</f>
        <v>39.347721410146171</v>
      </c>
      <c r="L69" s="30">
        <f>FC_OTH_CP_SH_E!L69+FC_OTH_CP_SC_E!L69+FC_OTH_CP_HW_E!L69+FC_OTH_CP_CA_E!L69+FC_OTH_CP_VE_E!L69+FC_OTH_CP_SL_E!L69+FC_OTH_CP_BL_E!L69+FC_OTH_CP_CR_E!L69+FC_OTH_CP_BT_E!L69+FC_OTH_CP_IT_E!L69</f>
        <v>65.737231298366297</v>
      </c>
      <c r="M69" s="30">
        <f>FC_OTH_CP_SH_E!M69+FC_OTH_CP_SC_E!M69+FC_OTH_CP_HW_E!M69+FC_OTH_CP_CA_E!M69+FC_OTH_CP_VE_E!M69+FC_OTH_CP_SL_E!M69+FC_OTH_CP_BL_E!M69+FC_OTH_CP_CR_E!M69+FC_OTH_CP_BT_E!M69+FC_OTH_CP_IT_E!M69</f>
        <v>58.204299226139312</v>
      </c>
      <c r="N69" s="30">
        <f>FC_OTH_CP_SH_E!N69+FC_OTH_CP_SC_E!N69+FC_OTH_CP_HW_E!N69+FC_OTH_CP_CA_E!N69+FC_OTH_CP_VE_E!N69+FC_OTH_CP_SL_E!N69+FC_OTH_CP_BL_E!N69+FC_OTH_CP_CR_E!N69+FC_OTH_CP_BT_E!N69+FC_OTH_CP_IT_E!N69</f>
        <v>20.62992261392948</v>
      </c>
      <c r="O69" s="30">
        <f>FC_OTH_CP_SH_E!O69+FC_OTH_CP_SC_E!O69+FC_OTH_CP_HW_E!O69+FC_OTH_CP_CA_E!O69+FC_OTH_CP_VE_E!O69+FC_OTH_CP_SL_E!O69+FC_OTH_CP_BL_E!O69+FC_OTH_CP_CR_E!O69+FC_OTH_CP_BT_E!O69+FC_OTH_CP_IT_E!O69</f>
        <v>7.6376612209802257</v>
      </c>
      <c r="P69" s="30">
        <f>FC_OTH_CP_SH_E!P69+FC_OTH_CP_SC_E!P69+FC_OTH_CP_HW_E!P69+FC_OTH_CP_CA_E!P69+FC_OTH_CP_VE_E!P69+FC_OTH_CP_SL_E!P69+FC_OTH_CP_BL_E!P69+FC_OTH_CP_CR_E!P69+FC_OTH_CP_BT_E!P69+FC_OTH_CP_IT_E!P69</f>
        <v>14.328890799656071</v>
      </c>
      <c r="Q69" s="30">
        <f>FC_OTH_CP_SH_E!Q69+FC_OTH_CP_SC_E!Q69+FC_OTH_CP_HW_E!Q69+FC_OTH_CP_CA_E!Q69+FC_OTH_CP_VE_E!Q69+FC_OTH_CP_SL_E!Q69+FC_OTH_CP_BL_E!Q69+FC_OTH_CP_CR_E!Q69+FC_OTH_CP_BT_E!Q69+FC_OTH_CP_IT_E!Q69</f>
        <v>15.228804815133259</v>
      </c>
      <c r="R69" s="30">
        <f>FC_OTH_CP_SH_E!R69+FC_OTH_CP_SC_E!R69+FC_OTH_CP_HW_E!R69+FC_OTH_CP_CA_E!R69+FC_OTH_CP_VE_E!R69+FC_OTH_CP_SL_E!R69+FC_OTH_CP_BL_E!R69+FC_OTH_CP_CR_E!R69+FC_OTH_CP_BT_E!R69+FC_OTH_CP_IT_E!R69</f>
        <v>18.167411865864171</v>
      </c>
      <c r="S69" s="30">
        <f>FC_OTH_CP_SH_E!S69+FC_OTH_CP_SC_E!S69+FC_OTH_CP_HW_E!S69+FC_OTH_CP_CA_E!S69+FC_OTH_CP_VE_E!S69+FC_OTH_CP_SL_E!S69+FC_OTH_CP_BL_E!S69+FC_OTH_CP_CR_E!S69+FC_OTH_CP_BT_E!S69+FC_OTH_CP_IT_E!S69</f>
        <v>19.3465176268272</v>
      </c>
      <c r="T69" s="30">
        <f>FC_OTH_CP_SH_E!T69+FC_OTH_CP_SC_E!T69+FC_OTH_CP_HW_E!T69+FC_OTH_CP_CA_E!T69+FC_OTH_CP_VE_E!T69+FC_OTH_CP_SL_E!T69+FC_OTH_CP_BL_E!T69+FC_OTH_CP_CR_E!T69+FC_OTH_CP_BT_E!T69+FC_OTH_CP_IT_E!T69</f>
        <v>20.454428202923452</v>
      </c>
      <c r="U69" s="30">
        <f>FC_OTH_CP_SH_E!U69+FC_OTH_CP_SC_E!U69+FC_OTH_CP_HW_E!U69+FC_OTH_CP_CA_E!U69+FC_OTH_CP_VE_E!U69+FC_OTH_CP_SL_E!U69+FC_OTH_CP_BL_E!U69+FC_OTH_CP_CR_E!U69+FC_OTH_CP_BT_E!U69+FC_OTH_CP_IT_E!U69</f>
        <v>34.520808254514215</v>
      </c>
      <c r="V69" s="30">
        <f>FC_OTH_CP_SH_E!V69+FC_OTH_CP_SC_E!V69+FC_OTH_CP_HW_E!V69+FC_OTH_CP_CA_E!V69+FC_OTH_CP_VE_E!V69+FC_OTH_CP_SL_E!V69+FC_OTH_CP_BL_E!V69+FC_OTH_CP_CR_E!V69+FC_OTH_CP_BT_E!V69+FC_OTH_CP_IT_E!V69</f>
        <v>39.703353396388657</v>
      </c>
      <c r="W69" s="30">
        <f>FC_OTH_CP_SH_E!W69+FC_OTH_CP_SC_E!W69+FC_OTH_CP_HW_E!W69+FC_OTH_CP_CA_E!W69+FC_OTH_CP_VE_E!W69+FC_OTH_CP_SL_E!W69+FC_OTH_CP_BL_E!W69+FC_OTH_CP_CR_E!W69+FC_OTH_CP_BT_E!W69+FC_OTH_CP_IT_E!W69</f>
        <v>41.724333619948375</v>
      </c>
      <c r="X69" s="30">
        <f>FC_OTH_CP_SH_E!X69+FC_OTH_CP_SC_E!X69+FC_OTH_CP_HW_E!X69+FC_OTH_CP_CA_E!X69+FC_OTH_CP_VE_E!X69+FC_OTH_CP_SL_E!X69+FC_OTH_CP_BL_E!X69+FC_OTH_CP_CR_E!X69+FC_OTH_CP_BT_E!X69+FC_OTH_CP_IT_E!X69</f>
        <v>29.731470335339651</v>
      </c>
    </row>
    <row r="70" spans="1:24" ht="11.25" customHeight="1" x14ac:dyDescent="0.2">
      <c r="A70" s="22" t="s">
        <v>127</v>
      </c>
      <c r="B70" s="23" t="s">
        <v>128</v>
      </c>
      <c r="C70" s="30">
        <f>FC_OTH_CP_SH_E!C70+FC_OTH_CP_SC_E!C70+FC_OTH_CP_HW_E!C70+FC_OTH_CP_CA_E!C70+FC_OTH_CP_VE_E!C70+FC_OTH_CP_SL_E!C70+FC_OTH_CP_BL_E!C70+FC_OTH_CP_CR_E!C70+FC_OTH_CP_BT_E!C70+FC_OTH_CP_IT_E!C70</f>
        <v>4.1319002579535677</v>
      </c>
      <c r="D70" s="30">
        <f>FC_OTH_CP_SH_E!D70+FC_OTH_CP_SC_E!D70+FC_OTH_CP_HW_E!D70+FC_OTH_CP_CA_E!D70+FC_OTH_CP_VE_E!D70+FC_OTH_CP_SL_E!D70+FC_OTH_CP_BL_E!D70+FC_OTH_CP_CR_E!D70+FC_OTH_CP_BT_E!D70+FC_OTH_CP_IT_E!D70</f>
        <v>4.9031814273430774</v>
      </c>
      <c r="E70" s="30">
        <f>FC_OTH_CP_SH_E!E70+FC_OTH_CP_SC_E!E70+FC_OTH_CP_HW_E!E70+FC_OTH_CP_CA_E!E70+FC_OTH_CP_VE_E!E70+FC_OTH_CP_SL_E!E70+FC_OTH_CP_BL_E!E70+FC_OTH_CP_CR_E!E70+FC_OTH_CP_BT_E!E70+FC_OTH_CP_IT_E!E70</f>
        <v>6.2342218400687877</v>
      </c>
      <c r="F70" s="30">
        <f>FC_OTH_CP_SH_E!F70+FC_OTH_CP_SC_E!F70+FC_OTH_CP_HW_E!F70+FC_OTH_CP_CA_E!F70+FC_OTH_CP_VE_E!F70+FC_OTH_CP_SL_E!F70+FC_OTH_CP_BL_E!F70+FC_OTH_CP_CR_E!F70+FC_OTH_CP_BT_E!F70+FC_OTH_CP_IT_E!F70</f>
        <v>18.652450558899396</v>
      </c>
      <c r="G70" s="30">
        <f>FC_OTH_CP_SH_E!G70+FC_OTH_CP_SC_E!G70+FC_OTH_CP_HW_E!G70+FC_OTH_CP_CA_E!G70+FC_OTH_CP_VE_E!G70+FC_OTH_CP_SL_E!G70+FC_OTH_CP_BL_E!G70+FC_OTH_CP_CR_E!G70+FC_OTH_CP_BT_E!G70+FC_OTH_CP_IT_E!G70</f>
        <v>88.898882201203762</v>
      </c>
      <c r="H70" s="30">
        <f>FC_OTH_CP_SH_E!H70+FC_OTH_CP_SC_E!H70+FC_OTH_CP_HW_E!H70+FC_OTH_CP_CA_E!H70+FC_OTH_CP_VE_E!H70+FC_OTH_CP_SL_E!H70+FC_OTH_CP_BL_E!H70+FC_OTH_CP_CR_E!H70+FC_OTH_CP_BT_E!H70+FC_OTH_CP_IT_E!H70</f>
        <v>149.06130696474636</v>
      </c>
      <c r="I70" s="30">
        <f>FC_OTH_CP_SH_E!I70+FC_OTH_CP_SC_E!I70+FC_OTH_CP_HW_E!I70+FC_OTH_CP_CA_E!I70+FC_OTH_CP_VE_E!I70+FC_OTH_CP_SL_E!I70+FC_OTH_CP_BL_E!I70+FC_OTH_CP_CR_E!I70+FC_OTH_CP_BT_E!I70+FC_OTH_CP_IT_E!I70</f>
        <v>187.10937231298365</v>
      </c>
      <c r="J70" s="30">
        <f>FC_OTH_CP_SH_E!J70+FC_OTH_CP_SC_E!J70+FC_OTH_CP_HW_E!J70+FC_OTH_CP_CA_E!J70+FC_OTH_CP_VE_E!J70+FC_OTH_CP_SL_E!J70+FC_OTH_CP_BL_E!J70+FC_OTH_CP_CR_E!J70+FC_OTH_CP_BT_E!J70+FC_OTH_CP_IT_E!J70</f>
        <v>221.48555460017192</v>
      </c>
      <c r="K70" s="30">
        <f>FC_OTH_CP_SH_E!K70+FC_OTH_CP_SC_E!K70+FC_OTH_CP_HW_E!K70+FC_OTH_CP_CA_E!K70+FC_OTH_CP_VE_E!K70+FC_OTH_CP_SL_E!K70+FC_OTH_CP_BL_E!K70+FC_OTH_CP_CR_E!K70+FC_OTH_CP_BT_E!K70+FC_OTH_CP_IT_E!K70</f>
        <v>277.07618228718832</v>
      </c>
      <c r="L70" s="30">
        <f>FC_OTH_CP_SH_E!L70+FC_OTH_CP_SC_E!L70+FC_OTH_CP_HW_E!L70+FC_OTH_CP_CA_E!L70+FC_OTH_CP_VE_E!L70+FC_OTH_CP_SL_E!L70+FC_OTH_CP_BL_E!L70+FC_OTH_CP_CR_E!L70+FC_OTH_CP_BT_E!L70+FC_OTH_CP_IT_E!L70</f>
        <v>313.97695614789342</v>
      </c>
      <c r="M70" s="30">
        <f>FC_OTH_CP_SH_E!M70+FC_OTH_CP_SC_E!M70+FC_OTH_CP_HW_E!M70+FC_OTH_CP_CA_E!M70+FC_OTH_CP_VE_E!M70+FC_OTH_CP_SL_E!M70+FC_OTH_CP_BL_E!M70+FC_OTH_CP_CR_E!M70+FC_OTH_CP_BT_E!M70+FC_OTH_CP_IT_E!M70</f>
        <v>370.5404987102321</v>
      </c>
      <c r="N70" s="30">
        <f>FC_OTH_CP_SH_E!N70+FC_OTH_CP_SC_E!N70+FC_OTH_CP_HW_E!N70+FC_OTH_CP_CA_E!N70+FC_OTH_CP_VE_E!N70+FC_OTH_CP_SL_E!N70+FC_OTH_CP_BL_E!N70+FC_OTH_CP_CR_E!N70+FC_OTH_CP_BT_E!N70+FC_OTH_CP_IT_E!N70</f>
        <v>572.43207738607043</v>
      </c>
      <c r="O70" s="30">
        <f>FC_OTH_CP_SH_E!O70+FC_OTH_CP_SC_E!O70+FC_OTH_CP_HW_E!O70+FC_OTH_CP_CA_E!O70+FC_OTH_CP_VE_E!O70+FC_OTH_CP_SL_E!O70+FC_OTH_CP_BL_E!O70+FC_OTH_CP_CR_E!O70+FC_OTH_CP_BT_E!O70+FC_OTH_CP_IT_E!O70</f>
        <v>672.68230653482362</v>
      </c>
      <c r="P70" s="30">
        <f>FC_OTH_CP_SH_E!P70+FC_OTH_CP_SC_E!P70+FC_OTH_CP_HW_E!P70+FC_OTH_CP_CA_E!P70+FC_OTH_CP_VE_E!P70+FC_OTH_CP_SL_E!P70+FC_OTH_CP_BL_E!P70+FC_OTH_CP_CR_E!P70+FC_OTH_CP_BT_E!P70+FC_OTH_CP_IT_E!P70</f>
        <v>782.49761994840935</v>
      </c>
      <c r="Q70" s="30">
        <f>FC_OTH_CP_SH_E!Q70+FC_OTH_CP_SC_E!Q70+FC_OTH_CP_HW_E!Q70+FC_OTH_CP_CA_E!Q70+FC_OTH_CP_VE_E!Q70+FC_OTH_CP_SL_E!Q70+FC_OTH_CP_BL_E!Q70+FC_OTH_CP_CR_E!Q70+FC_OTH_CP_BT_E!Q70+FC_OTH_CP_IT_E!Q70</f>
        <v>1284.7462682717112</v>
      </c>
      <c r="R70" s="30">
        <f>FC_OTH_CP_SH_E!R70+FC_OTH_CP_SC_E!R70+FC_OTH_CP_HW_E!R70+FC_OTH_CP_CA_E!R70+FC_OTH_CP_VE_E!R70+FC_OTH_CP_SL_E!R70+FC_OTH_CP_BL_E!R70+FC_OTH_CP_CR_E!R70+FC_OTH_CP_BT_E!R70+FC_OTH_CP_IT_E!R70</f>
        <v>1413.5994875322442</v>
      </c>
      <c r="S70" s="30">
        <f>FC_OTH_CP_SH_E!S70+FC_OTH_CP_SC_E!S70+FC_OTH_CP_HW_E!S70+FC_OTH_CP_CA_E!S70+FC_OTH_CP_VE_E!S70+FC_OTH_CP_SL_E!S70+FC_OTH_CP_BL_E!S70+FC_OTH_CP_CR_E!S70+FC_OTH_CP_BT_E!S70+FC_OTH_CP_IT_E!S70</f>
        <v>1590.7385021496127</v>
      </c>
      <c r="T70" s="30">
        <f>FC_OTH_CP_SH_E!T70+FC_OTH_CP_SC_E!T70+FC_OTH_CP_HW_E!T70+FC_OTH_CP_CA_E!T70+FC_OTH_CP_VE_E!T70+FC_OTH_CP_SL_E!T70+FC_OTH_CP_BL_E!T70+FC_OTH_CP_CR_E!T70+FC_OTH_CP_BT_E!T70+FC_OTH_CP_IT_E!T70</f>
        <v>4557.9381771281169</v>
      </c>
      <c r="U70" s="30">
        <f>FC_OTH_CP_SH_E!U70+FC_OTH_CP_SC_E!U70+FC_OTH_CP_HW_E!U70+FC_OTH_CP_CA_E!U70+FC_OTH_CP_VE_E!U70+FC_OTH_CP_SL_E!U70+FC_OTH_CP_BL_E!U70+FC_OTH_CP_CR_E!U70+FC_OTH_CP_BT_E!U70+FC_OTH_CP_IT_E!U70</f>
        <v>4720.65451805675</v>
      </c>
      <c r="V70" s="30">
        <f>FC_OTH_CP_SH_E!V70+FC_OTH_CP_SC_E!V70+FC_OTH_CP_HW_E!V70+FC_OTH_CP_CA_E!V70+FC_OTH_CP_VE_E!V70+FC_OTH_CP_SL_E!V70+FC_OTH_CP_BL_E!V70+FC_OTH_CP_CR_E!V70+FC_OTH_CP_BT_E!V70+FC_OTH_CP_IT_E!V70</f>
        <v>4874.4178933791909</v>
      </c>
      <c r="W70" s="30">
        <f>FC_OTH_CP_SH_E!W70+FC_OTH_CP_SC_E!W70+FC_OTH_CP_HW_E!W70+FC_OTH_CP_CA_E!W70+FC_OTH_CP_VE_E!W70+FC_OTH_CP_SL_E!W70+FC_OTH_CP_BL_E!W70+FC_OTH_CP_CR_E!W70+FC_OTH_CP_BT_E!W70+FC_OTH_CP_IT_E!W70</f>
        <v>4985.5360408426486</v>
      </c>
      <c r="X70" s="30">
        <f>FC_OTH_CP_SH_E!X70+FC_OTH_CP_SC_E!X70+FC_OTH_CP_HW_E!X70+FC_OTH_CP_CA_E!X70+FC_OTH_CP_VE_E!X70+FC_OTH_CP_SL_E!X70+FC_OTH_CP_BL_E!X70+FC_OTH_CP_CR_E!X70+FC_OTH_CP_BT_E!X70+FC_OTH_CP_IT_E!X70</f>
        <v>4850.3461736887357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" si="29">SUM(C72:C73)</f>
        <v>221.9595012897679</v>
      </c>
      <c r="D71" s="31">
        <f t="shared" ref="D71:W71" si="30">SUM(D72:D73)</f>
        <v>269.01212381771279</v>
      </c>
      <c r="E71" s="31">
        <f t="shared" si="30"/>
        <v>297.43490971625107</v>
      </c>
      <c r="F71" s="31">
        <f t="shared" si="30"/>
        <v>341.81255374032668</v>
      </c>
      <c r="G71" s="31">
        <f t="shared" si="30"/>
        <v>365.29105760963017</v>
      </c>
      <c r="H71" s="31">
        <f t="shared" si="30"/>
        <v>202.09105760963024</v>
      </c>
      <c r="I71" s="31">
        <f t="shared" si="30"/>
        <v>190.19165950128979</v>
      </c>
      <c r="J71" s="31">
        <f t="shared" si="30"/>
        <v>223.60920034393814</v>
      </c>
      <c r="K71" s="31">
        <f t="shared" si="30"/>
        <v>239.72476354256247</v>
      </c>
      <c r="L71" s="31">
        <f t="shared" si="30"/>
        <v>272.85055889939821</v>
      </c>
      <c r="M71" s="31">
        <f t="shared" si="30"/>
        <v>256.47532244196032</v>
      </c>
      <c r="N71" s="31">
        <f t="shared" si="30"/>
        <v>164.43121238177122</v>
      </c>
      <c r="O71" s="31">
        <f t="shared" si="30"/>
        <v>159.94084264832335</v>
      </c>
      <c r="P71" s="31">
        <f t="shared" si="30"/>
        <v>206.34660361134996</v>
      </c>
      <c r="Q71" s="31">
        <f t="shared" si="30"/>
        <v>214.25726569217539</v>
      </c>
      <c r="R71" s="31">
        <f t="shared" si="30"/>
        <v>186.79793637145309</v>
      </c>
      <c r="S71" s="31">
        <f t="shared" si="30"/>
        <v>187.74737747205512</v>
      </c>
      <c r="T71" s="31">
        <f t="shared" si="30"/>
        <v>199.25674978503872</v>
      </c>
      <c r="U71" s="31">
        <f t="shared" si="30"/>
        <v>183.11521926053311</v>
      </c>
      <c r="V71" s="31">
        <f t="shared" si="30"/>
        <v>195.88409286328454</v>
      </c>
      <c r="W71" s="31">
        <f t="shared" si="30"/>
        <v>218.13611349957003</v>
      </c>
      <c r="X71" s="31">
        <f t="shared" ref="X71" si="31">SUM(X72:X73)</f>
        <v>238.45227858985385</v>
      </c>
    </row>
    <row r="72" spans="1:24" ht="11.25" customHeight="1" x14ac:dyDescent="0.2">
      <c r="A72" s="22" t="s">
        <v>131</v>
      </c>
      <c r="B72" s="23" t="s">
        <v>132</v>
      </c>
      <c r="C72" s="30">
        <f>FC_OTH_CP_SH_E!C72+FC_OTH_CP_SC_E!C72+FC_OTH_CP_HW_E!C72+FC_OTH_CP_CA_E!C72+FC_OTH_CP_VE_E!C72+FC_OTH_CP_SL_E!C72+FC_OTH_CP_BL_E!C72+FC_OTH_CP_CR_E!C72+FC_OTH_CP_BT_E!C72+FC_OTH_CP_IT_E!C72</f>
        <v>19.131556319862423</v>
      </c>
      <c r="D72" s="30">
        <f>FC_OTH_CP_SH_E!D72+FC_OTH_CP_SC_E!D72+FC_OTH_CP_HW_E!D72+FC_OTH_CP_CA_E!D72+FC_OTH_CP_VE_E!D72+FC_OTH_CP_SL_E!D72+FC_OTH_CP_BL_E!D72+FC_OTH_CP_CR_E!D72+FC_OTH_CP_BT_E!D72+FC_OTH_CP_IT_E!D72</f>
        <v>23.144196044711943</v>
      </c>
      <c r="E72" s="30">
        <f>FC_OTH_CP_SH_E!E72+FC_OTH_CP_SC_E!E72+FC_OTH_CP_HW_E!E72+FC_OTH_CP_CA_E!E72+FC_OTH_CP_VE_E!E72+FC_OTH_CP_SL_E!E72+FC_OTH_CP_BL_E!E72+FC_OTH_CP_CR_E!E72+FC_OTH_CP_BT_E!E72+FC_OTH_CP_IT_E!E72</f>
        <v>21.806706792777291</v>
      </c>
      <c r="F72" s="30">
        <f>FC_OTH_CP_SH_E!F72+FC_OTH_CP_SC_E!F72+FC_OTH_CP_HW_E!F72+FC_OTH_CP_CA_E!F72+FC_OTH_CP_VE_E!F72+FC_OTH_CP_SL_E!F72+FC_OTH_CP_BL_E!F72+FC_OTH_CP_CR_E!F72+FC_OTH_CP_BT_E!F72+FC_OTH_CP_IT_E!F72</f>
        <v>23.502493551160796</v>
      </c>
      <c r="G72" s="30">
        <f>FC_OTH_CP_SH_E!G72+FC_OTH_CP_SC_E!G72+FC_OTH_CP_HW_E!G72+FC_OTH_CP_CA_E!G72+FC_OTH_CP_VE_E!G72+FC_OTH_CP_SL_E!G72+FC_OTH_CP_BL_E!G72+FC_OTH_CP_CR_E!G72+FC_OTH_CP_BT_E!G72+FC_OTH_CP_IT_E!G72</f>
        <v>22.37996560619089</v>
      </c>
      <c r="H72" s="30">
        <f>FC_OTH_CP_SH_E!H72+FC_OTH_CP_SC_E!H72+FC_OTH_CP_HW_E!H72+FC_OTH_CP_CA_E!H72+FC_OTH_CP_VE_E!H72+FC_OTH_CP_SL_E!H72+FC_OTH_CP_BL_E!H72+FC_OTH_CP_CR_E!H72+FC_OTH_CP_BT_E!H72+FC_OTH_CP_IT_E!H72</f>
        <v>39.628030954428198</v>
      </c>
      <c r="I72" s="30">
        <f>FC_OTH_CP_SH_E!I72+FC_OTH_CP_SC_E!I72+FC_OTH_CP_HW_E!I72+FC_OTH_CP_CA_E!I72+FC_OTH_CP_VE_E!I72+FC_OTH_CP_SL_E!I72+FC_OTH_CP_BL_E!I72+FC_OTH_CP_CR_E!I72+FC_OTH_CP_BT_E!I72+FC_OTH_CP_IT_E!I72</f>
        <v>30.738091143594168</v>
      </c>
      <c r="J72" s="30">
        <f>FC_OTH_CP_SH_E!J72+FC_OTH_CP_SC_E!J72+FC_OTH_CP_HW_E!J72+FC_OTH_CP_CA_E!J72+FC_OTH_CP_VE_E!J72+FC_OTH_CP_SL_E!J72+FC_OTH_CP_BL_E!J72+FC_OTH_CP_CR_E!J72+FC_OTH_CP_BT_E!J72+FC_OTH_CP_IT_E!J72</f>
        <v>28.460705073086839</v>
      </c>
      <c r="K72" s="30">
        <f>FC_OTH_CP_SH_E!K72+FC_OTH_CP_SC_E!K72+FC_OTH_CP_HW_E!K72+FC_OTH_CP_CA_E!K72+FC_OTH_CP_VE_E!K72+FC_OTH_CP_SL_E!K72+FC_OTH_CP_BL_E!K72+FC_OTH_CP_CR_E!K72+FC_OTH_CP_BT_E!K72+FC_OTH_CP_IT_E!K72</f>
        <v>23.322184006878775</v>
      </c>
      <c r="L72" s="30">
        <f>FC_OTH_CP_SH_E!L72+FC_OTH_CP_SC_E!L72+FC_OTH_CP_HW_E!L72+FC_OTH_CP_CA_E!L72+FC_OTH_CP_VE_E!L72+FC_OTH_CP_SL_E!L72+FC_OTH_CP_BL_E!L72+FC_OTH_CP_CR_E!L72+FC_OTH_CP_BT_E!L72+FC_OTH_CP_IT_E!L72</f>
        <v>24.503353396388658</v>
      </c>
      <c r="M72" s="30">
        <f>FC_OTH_CP_SH_E!M72+FC_OTH_CP_SC_E!M72+FC_OTH_CP_HW_E!M72+FC_OTH_CP_CA_E!M72+FC_OTH_CP_VE_E!M72+FC_OTH_CP_SL_E!M72+FC_OTH_CP_BL_E!M72+FC_OTH_CP_CR_E!M72+FC_OTH_CP_BT_E!M72+FC_OTH_CP_IT_E!M72</f>
        <v>20.433963886500422</v>
      </c>
      <c r="N72" s="30">
        <f>FC_OTH_CP_SH_E!N72+FC_OTH_CP_SC_E!N72+FC_OTH_CP_HW_E!N72+FC_OTH_CP_CA_E!N72+FC_OTH_CP_VE_E!N72+FC_OTH_CP_SL_E!N72+FC_OTH_CP_BL_E!N72+FC_OTH_CP_CR_E!N72+FC_OTH_CP_BT_E!N72+FC_OTH_CP_IT_E!N72</f>
        <v>16.842046431642292</v>
      </c>
      <c r="O72" s="30">
        <f>FC_OTH_CP_SH_E!O72+FC_OTH_CP_SC_E!O72+FC_OTH_CP_HW_E!O72+FC_OTH_CP_CA_E!O72+FC_OTH_CP_VE_E!O72+FC_OTH_CP_SL_E!O72+FC_OTH_CP_BL_E!O72+FC_OTH_CP_CR_E!O72+FC_OTH_CP_BT_E!O72+FC_OTH_CP_IT_E!O72</f>
        <v>21.202321582115221</v>
      </c>
      <c r="P72" s="30">
        <f>FC_OTH_CP_SH_E!P72+FC_OTH_CP_SC_E!P72+FC_OTH_CP_HW_E!P72+FC_OTH_CP_CA_E!P72+FC_OTH_CP_VE_E!P72+FC_OTH_CP_SL_E!P72+FC_OTH_CP_BL_E!P72+FC_OTH_CP_CR_E!P72+FC_OTH_CP_BT_E!P72+FC_OTH_CP_IT_E!P72</f>
        <v>51.429406706792768</v>
      </c>
      <c r="Q72" s="30">
        <f>FC_OTH_CP_SH_E!Q72+FC_OTH_CP_SC_E!Q72+FC_OTH_CP_HW_E!Q72+FC_OTH_CP_CA_E!Q72+FC_OTH_CP_VE_E!Q72+FC_OTH_CP_SL_E!Q72+FC_OTH_CP_BL_E!Q72+FC_OTH_CP_CR_E!Q72+FC_OTH_CP_BT_E!Q72+FC_OTH_CP_IT_E!Q72</f>
        <v>47.107050730868437</v>
      </c>
      <c r="R72" s="30">
        <f>FC_OTH_CP_SH_E!R72+FC_OTH_CP_SC_E!R72+FC_OTH_CP_HW_E!R72+FC_OTH_CP_CA_E!R72+FC_OTH_CP_VE_E!R72+FC_OTH_CP_SL_E!R72+FC_OTH_CP_BL_E!R72+FC_OTH_CP_CR_E!R72+FC_OTH_CP_BT_E!R72+FC_OTH_CP_IT_E!R72</f>
        <v>60.011263972484954</v>
      </c>
      <c r="S72" s="30">
        <f>FC_OTH_CP_SH_E!S72+FC_OTH_CP_SC_E!S72+FC_OTH_CP_HW_E!S72+FC_OTH_CP_CA_E!S72+FC_OTH_CP_VE_E!S72+FC_OTH_CP_SL_E!S72+FC_OTH_CP_BL_E!S72+FC_OTH_CP_CR_E!S72+FC_OTH_CP_BT_E!S72+FC_OTH_CP_IT_E!S72</f>
        <v>54.879879621668124</v>
      </c>
      <c r="T72" s="30">
        <f>FC_OTH_CP_SH_E!T72+FC_OTH_CP_SC_E!T72+FC_OTH_CP_HW_E!T72+FC_OTH_CP_CA_E!T72+FC_OTH_CP_VE_E!T72+FC_OTH_CP_SL_E!T72+FC_OTH_CP_BL_E!T72+FC_OTH_CP_CR_E!T72+FC_OTH_CP_BT_E!T72+FC_OTH_CP_IT_E!T72</f>
        <v>53.649613069647515</v>
      </c>
      <c r="U72" s="30">
        <f>FC_OTH_CP_SH_E!U72+FC_OTH_CP_SC_E!U72+FC_OTH_CP_HW_E!U72+FC_OTH_CP_CA_E!U72+FC_OTH_CP_VE_E!U72+FC_OTH_CP_SL_E!U72+FC_OTH_CP_BL_E!U72+FC_OTH_CP_CR_E!U72+FC_OTH_CP_BT_E!U72+FC_OTH_CP_IT_E!U72</f>
        <v>55.226311263972512</v>
      </c>
      <c r="V72" s="30">
        <f>FC_OTH_CP_SH_E!V72+FC_OTH_CP_SC_E!V72+FC_OTH_CP_HW_E!V72+FC_OTH_CP_CA_E!V72+FC_OTH_CP_VE_E!V72+FC_OTH_CP_SL_E!V72+FC_OTH_CP_BL_E!V72+FC_OTH_CP_CR_E!V72+FC_OTH_CP_BT_E!V72+FC_OTH_CP_IT_E!V72</f>
        <v>58.246603611349876</v>
      </c>
      <c r="W72" s="30">
        <f>FC_OTH_CP_SH_E!W72+FC_OTH_CP_SC_E!W72+FC_OTH_CP_HW_E!W72+FC_OTH_CP_CA_E!W72+FC_OTH_CP_VE_E!W72+FC_OTH_CP_SL_E!W72+FC_OTH_CP_BL_E!W72+FC_OTH_CP_CR_E!W72+FC_OTH_CP_BT_E!W72+FC_OTH_CP_IT_E!W72</f>
        <v>58.435253654342226</v>
      </c>
      <c r="X72" s="30">
        <f>FC_OTH_CP_SH_E!X72+FC_OTH_CP_SC_E!X72+FC_OTH_CP_HW_E!X72+FC_OTH_CP_CA_E!X72+FC_OTH_CP_VE_E!X72+FC_OTH_CP_SL_E!X72+FC_OTH_CP_BL_E!X72+FC_OTH_CP_CR_E!X72+FC_OTH_CP_BT_E!X72+FC_OTH_CP_IT_E!X72</f>
        <v>58.151160791057571</v>
      </c>
    </row>
    <row r="73" spans="1:24" ht="11.25" customHeight="1" x14ac:dyDescent="0.2">
      <c r="A73" s="22" t="s">
        <v>133</v>
      </c>
      <c r="B73" s="23" t="s">
        <v>134</v>
      </c>
      <c r="C73" s="30">
        <f>FC_OTH_CP_SH_E!C73+FC_OTH_CP_SC_E!C73+FC_OTH_CP_HW_E!C73+FC_OTH_CP_CA_E!C73+FC_OTH_CP_VE_E!C73+FC_OTH_CP_SL_E!C73+FC_OTH_CP_BL_E!C73+FC_OTH_CP_CR_E!C73+FC_OTH_CP_BT_E!C73+FC_OTH_CP_IT_E!C73</f>
        <v>202.82794496990547</v>
      </c>
      <c r="D73" s="30">
        <f>FC_OTH_CP_SH_E!D73+FC_OTH_CP_SC_E!D73+FC_OTH_CP_HW_E!D73+FC_OTH_CP_CA_E!D73+FC_OTH_CP_VE_E!D73+FC_OTH_CP_SL_E!D73+FC_OTH_CP_BL_E!D73+FC_OTH_CP_CR_E!D73+FC_OTH_CP_BT_E!D73+FC_OTH_CP_IT_E!D73</f>
        <v>245.86792777300087</v>
      </c>
      <c r="E73" s="30">
        <f>FC_OTH_CP_SH_E!E73+FC_OTH_CP_SC_E!E73+FC_OTH_CP_HW_E!E73+FC_OTH_CP_CA_E!E73+FC_OTH_CP_VE_E!E73+FC_OTH_CP_SL_E!E73+FC_OTH_CP_BL_E!E73+FC_OTH_CP_CR_E!E73+FC_OTH_CP_BT_E!E73+FC_OTH_CP_IT_E!E73</f>
        <v>275.62820292347379</v>
      </c>
      <c r="F73" s="30">
        <f>FC_OTH_CP_SH_E!F73+FC_OTH_CP_SC_E!F73+FC_OTH_CP_HW_E!F73+FC_OTH_CP_CA_E!F73+FC_OTH_CP_VE_E!F73+FC_OTH_CP_SL_E!F73+FC_OTH_CP_BL_E!F73+FC_OTH_CP_CR_E!F73+FC_OTH_CP_BT_E!F73+FC_OTH_CP_IT_E!F73</f>
        <v>318.31006018916588</v>
      </c>
      <c r="G73" s="30">
        <f>FC_OTH_CP_SH_E!G73+FC_OTH_CP_SC_E!G73+FC_OTH_CP_HW_E!G73+FC_OTH_CP_CA_E!G73+FC_OTH_CP_VE_E!G73+FC_OTH_CP_SL_E!G73+FC_OTH_CP_BL_E!G73+FC_OTH_CP_CR_E!G73+FC_OTH_CP_BT_E!G73+FC_OTH_CP_IT_E!G73</f>
        <v>342.91109200343931</v>
      </c>
      <c r="H73" s="30">
        <f>FC_OTH_CP_SH_E!H73+FC_OTH_CP_SC_E!H73+FC_OTH_CP_HW_E!H73+FC_OTH_CP_CA_E!H73+FC_OTH_CP_VE_E!H73+FC_OTH_CP_SL_E!H73+FC_OTH_CP_BL_E!H73+FC_OTH_CP_CR_E!H73+FC_OTH_CP_BT_E!H73+FC_OTH_CP_IT_E!H73</f>
        <v>162.46302665520204</v>
      </c>
      <c r="I73" s="30">
        <f>FC_OTH_CP_SH_E!I73+FC_OTH_CP_SC_E!I73+FC_OTH_CP_HW_E!I73+FC_OTH_CP_CA_E!I73+FC_OTH_CP_VE_E!I73+FC_OTH_CP_SL_E!I73+FC_OTH_CP_BL_E!I73+FC_OTH_CP_CR_E!I73+FC_OTH_CP_BT_E!I73+FC_OTH_CP_IT_E!I73</f>
        <v>159.45356835769562</v>
      </c>
      <c r="J73" s="30">
        <f>FC_OTH_CP_SH_E!J73+FC_OTH_CP_SC_E!J73+FC_OTH_CP_HW_E!J73+FC_OTH_CP_CA_E!J73+FC_OTH_CP_VE_E!J73+FC_OTH_CP_SL_E!J73+FC_OTH_CP_BL_E!J73+FC_OTH_CP_CR_E!J73+FC_OTH_CP_BT_E!J73+FC_OTH_CP_IT_E!J73</f>
        <v>195.1484952708513</v>
      </c>
      <c r="K73" s="30">
        <f>FC_OTH_CP_SH_E!K73+FC_OTH_CP_SC_E!K73+FC_OTH_CP_HW_E!K73+FC_OTH_CP_CA_E!K73+FC_OTH_CP_VE_E!K73+FC_OTH_CP_SL_E!K73+FC_OTH_CP_BL_E!K73+FC_OTH_CP_CR_E!K73+FC_OTH_CP_BT_E!K73+FC_OTH_CP_IT_E!K73</f>
        <v>216.40257953568369</v>
      </c>
      <c r="L73" s="30">
        <f>FC_OTH_CP_SH_E!L73+FC_OTH_CP_SC_E!L73+FC_OTH_CP_HW_E!L73+FC_OTH_CP_CA_E!L73+FC_OTH_CP_VE_E!L73+FC_OTH_CP_SL_E!L73+FC_OTH_CP_BL_E!L73+FC_OTH_CP_CR_E!L73+FC_OTH_CP_BT_E!L73+FC_OTH_CP_IT_E!L73</f>
        <v>248.34720550300958</v>
      </c>
      <c r="M73" s="30">
        <f>FC_OTH_CP_SH_E!M73+FC_OTH_CP_SC_E!M73+FC_OTH_CP_HW_E!M73+FC_OTH_CP_CA_E!M73+FC_OTH_CP_VE_E!M73+FC_OTH_CP_SL_E!M73+FC_OTH_CP_BL_E!M73+FC_OTH_CP_CR_E!M73+FC_OTH_CP_BT_E!M73+FC_OTH_CP_IT_E!M73</f>
        <v>236.04135855545991</v>
      </c>
      <c r="N73" s="30">
        <f>FC_OTH_CP_SH_E!N73+FC_OTH_CP_SC_E!N73+FC_OTH_CP_HW_E!N73+FC_OTH_CP_CA_E!N73+FC_OTH_CP_VE_E!N73+FC_OTH_CP_SL_E!N73+FC_OTH_CP_BL_E!N73+FC_OTH_CP_CR_E!N73+FC_OTH_CP_BT_E!N73+FC_OTH_CP_IT_E!N73</f>
        <v>147.58916595012892</v>
      </c>
      <c r="O73" s="30">
        <f>FC_OTH_CP_SH_E!O73+FC_OTH_CP_SC_E!O73+FC_OTH_CP_HW_E!O73+FC_OTH_CP_CA_E!O73+FC_OTH_CP_VE_E!O73+FC_OTH_CP_SL_E!O73+FC_OTH_CP_BL_E!O73+FC_OTH_CP_CR_E!O73+FC_OTH_CP_BT_E!O73+FC_OTH_CP_IT_E!O73</f>
        <v>138.73852106620814</v>
      </c>
      <c r="P73" s="30">
        <f>FC_OTH_CP_SH_E!P73+FC_OTH_CP_SC_E!P73+FC_OTH_CP_HW_E!P73+FC_OTH_CP_CA_E!P73+FC_OTH_CP_VE_E!P73+FC_OTH_CP_SL_E!P73+FC_OTH_CP_BL_E!P73+FC_OTH_CP_CR_E!P73+FC_OTH_CP_BT_E!P73+FC_OTH_CP_IT_E!P73</f>
        <v>154.91719690455719</v>
      </c>
      <c r="Q73" s="30">
        <f>FC_OTH_CP_SH_E!Q73+FC_OTH_CP_SC_E!Q73+FC_OTH_CP_HW_E!Q73+FC_OTH_CP_CA_E!Q73+FC_OTH_CP_VE_E!Q73+FC_OTH_CP_SL_E!Q73+FC_OTH_CP_BL_E!Q73+FC_OTH_CP_CR_E!Q73+FC_OTH_CP_BT_E!Q73+FC_OTH_CP_IT_E!Q73</f>
        <v>167.15021496130694</v>
      </c>
      <c r="R73" s="30">
        <f>FC_OTH_CP_SH_E!R73+FC_OTH_CP_SC_E!R73+FC_OTH_CP_HW_E!R73+FC_OTH_CP_CA_E!R73+FC_OTH_CP_VE_E!R73+FC_OTH_CP_SL_E!R73+FC_OTH_CP_BL_E!R73+FC_OTH_CP_CR_E!R73+FC_OTH_CP_BT_E!R73+FC_OTH_CP_IT_E!R73</f>
        <v>126.78667239896815</v>
      </c>
      <c r="S73" s="30">
        <f>FC_OTH_CP_SH_E!S73+FC_OTH_CP_SC_E!S73+FC_OTH_CP_HW_E!S73+FC_OTH_CP_CA_E!S73+FC_OTH_CP_VE_E!S73+FC_OTH_CP_SL_E!S73+FC_OTH_CP_BL_E!S73+FC_OTH_CP_CR_E!S73+FC_OTH_CP_BT_E!S73+FC_OTH_CP_IT_E!S73</f>
        <v>132.867497850387</v>
      </c>
      <c r="T73" s="30">
        <f>FC_OTH_CP_SH_E!T73+FC_OTH_CP_SC_E!T73+FC_OTH_CP_HW_E!T73+FC_OTH_CP_CA_E!T73+FC_OTH_CP_VE_E!T73+FC_OTH_CP_SL_E!T73+FC_OTH_CP_BL_E!T73+FC_OTH_CP_CR_E!T73+FC_OTH_CP_BT_E!T73+FC_OTH_CP_IT_E!T73</f>
        <v>145.60713671539119</v>
      </c>
      <c r="U73" s="30">
        <f>FC_OTH_CP_SH_E!U73+FC_OTH_CP_SC_E!U73+FC_OTH_CP_HW_E!U73+FC_OTH_CP_CA_E!U73+FC_OTH_CP_VE_E!U73+FC_OTH_CP_SL_E!U73+FC_OTH_CP_BL_E!U73+FC_OTH_CP_CR_E!U73+FC_OTH_CP_BT_E!U73+FC_OTH_CP_IT_E!U73</f>
        <v>127.8889079965606</v>
      </c>
      <c r="V73" s="30">
        <f>FC_OTH_CP_SH_E!V73+FC_OTH_CP_SC_E!V73+FC_OTH_CP_HW_E!V73+FC_OTH_CP_CA_E!V73+FC_OTH_CP_VE_E!V73+FC_OTH_CP_SL_E!V73+FC_OTH_CP_BL_E!V73+FC_OTH_CP_CR_E!V73+FC_OTH_CP_BT_E!V73+FC_OTH_CP_IT_E!V73</f>
        <v>137.63748925193465</v>
      </c>
      <c r="W73" s="30">
        <f>FC_OTH_CP_SH_E!W73+FC_OTH_CP_SC_E!W73+FC_OTH_CP_HW_E!W73+FC_OTH_CP_CA_E!W73+FC_OTH_CP_VE_E!W73+FC_OTH_CP_SL_E!W73+FC_OTH_CP_BL_E!W73+FC_OTH_CP_CR_E!W73+FC_OTH_CP_BT_E!W73+FC_OTH_CP_IT_E!W73</f>
        <v>159.7008598452278</v>
      </c>
      <c r="X73" s="30">
        <f>FC_OTH_CP_SH_E!X73+FC_OTH_CP_SC_E!X73+FC_OTH_CP_HW_E!X73+FC_OTH_CP_CA_E!X73+FC_OTH_CP_VE_E!X73+FC_OTH_CP_SL_E!X73+FC_OTH_CP_BL_E!X73+FC_OTH_CP_CR_E!X73+FC_OTH_CP_BT_E!X73+FC_OTH_CP_IT_E!X73</f>
        <v>180.30111779879627</v>
      </c>
    </row>
    <row r="74" spans="1:24" ht="11.25" customHeight="1" x14ac:dyDescent="0.2">
      <c r="A74" s="24" t="s">
        <v>135</v>
      </c>
      <c r="B74" s="25" t="s">
        <v>136</v>
      </c>
      <c r="C74" s="31">
        <f>FC_OTH_CP_SH_E!C74+FC_OTH_CP_SC_E!C74+FC_OTH_CP_HW_E!C74+FC_OTH_CP_CA_E!C74+FC_OTH_CP_VE_E!C74+FC_OTH_CP_SL_E!C74+FC_OTH_CP_BL_E!C74+FC_OTH_CP_CR_E!C74+FC_OTH_CP_BT_E!C74+FC_OTH_CP_IT_E!C74</f>
        <v>0</v>
      </c>
      <c r="D74" s="31">
        <f>FC_OTH_CP_SH_E!D74+FC_OTH_CP_SC_E!D74+FC_OTH_CP_HW_E!D74+FC_OTH_CP_CA_E!D74+FC_OTH_CP_VE_E!D74+FC_OTH_CP_SL_E!D74+FC_OTH_CP_BL_E!D74+FC_OTH_CP_CR_E!D74+FC_OTH_CP_BT_E!D74+FC_OTH_CP_IT_E!D74</f>
        <v>0</v>
      </c>
      <c r="E74" s="31">
        <f>FC_OTH_CP_SH_E!E74+FC_OTH_CP_SC_E!E74+FC_OTH_CP_HW_E!E74+FC_OTH_CP_CA_E!E74+FC_OTH_CP_VE_E!E74+FC_OTH_CP_SL_E!E74+FC_OTH_CP_BL_E!E74+FC_OTH_CP_CR_E!E74+FC_OTH_CP_BT_E!E74+FC_OTH_CP_IT_E!E74</f>
        <v>0</v>
      </c>
      <c r="F74" s="31">
        <f>FC_OTH_CP_SH_E!F74+FC_OTH_CP_SC_E!F74+FC_OTH_CP_HW_E!F74+FC_OTH_CP_CA_E!F74+FC_OTH_CP_VE_E!F74+FC_OTH_CP_SL_E!F74+FC_OTH_CP_BL_E!F74+FC_OTH_CP_CR_E!F74+FC_OTH_CP_BT_E!F74+FC_OTH_CP_IT_E!F74</f>
        <v>0</v>
      </c>
      <c r="G74" s="31">
        <f>FC_OTH_CP_SH_E!G74+FC_OTH_CP_SC_E!G74+FC_OTH_CP_HW_E!G74+FC_OTH_CP_CA_E!G74+FC_OTH_CP_VE_E!G74+FC_OTH_CP_SL_E!G74+FC_OTH_CP_BL_E!G74+FC_OTH_CP_CR_E!G74+FC_OTH_CP_BT_E!G74+FC_OTH_CP_IT_E!G74</f>
        <v>0</v>
      </c>
      <c r="H74" s="31">
        <f>FC_OTH_CP_SH_E!H74+FC_OTH_CP_SC_E!H74+FC_OTH_CP_HW_E!H74+FC_OTH_CP_CA_E!H74+FC_OTH_CP_VE_E!H74+FC_OTH_CP_SL_E!H74+FC_OTH_CP_BL_E!H74+FC_OTH_CP_CR_E!H74+FC_OTH_CP_BT_E!H74+FC_OTH_CP_IT_E!H74</f>
        <v>0</v>
      </c>
      <c r="I74" s="31">
        <f>FC_OTH_CP_SH_E!I74+FC_OTH_CP_SC_E!I74+FC_OTH_CP_HW_E!I74+FC_OTH_CP_CA_E!I74+FC_OTH_CP_VE_E!I74+FC_OTH_CP_SL_E!I74+FC_OTH_CP_BL_E!I74+FC_OTH_CP_CR_E!I74+FC_OTH_CP_BT_E!I74+FC_OTH_CP_IT_E!I74</f>
        <v>0</v>
      </c>
      <c r="J74" s="31">
        <f>FC_OTH_CP_SH_E!J74+FC_OTH_CP_SC_E!J74+FC_OTH_CP_HW_E!J74+FC_OTH_CP_CA_E!J74+FC_OTH_CP_VE_E!J74+FC_OTH_CP_SL_E!J74+FC_OTH_CP_BL_E!J74+FC_OTH_CP_CR_E!J74+FC_OTH_CP_BT_E!J74+FC_OTH_CP_IT_E!J74</f>
        <v>0</v>
      </c>
      <c r="K74" s="31">
        <f>FC_OTH_CP_SH_E!K74+FC_OTH_CP_SC_E!K74+FC_OTH_CP_HW_E!K74+FC_OTH_CP_CA_E!K74+FC_OTH_CP_VE_E!K74+FC_OTH_CP_SL_E!K74+FC_OTH_CP_BL_E!K74+FC_OTH_CP_CR_E!K74+FC_OTH_CP_BT_E!K74+FC_OTH_CP_IT_E!K74</f>
        <v>0</v>
      </c>
      <c r="L74" s="31">
        <f>FC_OTH_CP_SH_E!L74+FC_OTH_CP_SC_E!L74+FC_OTH_CP_HW_E!L74+FC_OTH_CP_CA_E!L74+FC_OTH_CP_VE_E!L74+FC_OTH_CP_SL_E!L74+FC_OTH_CP_BL_E!L74+FC_OTH_CP_CR_E!L74+FC_OTH_CP_BT_E!L74+FC_OTH_CP_IT_E!L74</f>
        <v>0</v>
      </c>
      <c r="M74" s="31">
        <f>FC_OTH_CP_SH_E!M74+FC_OTH_CP_SC_E!M74+FC_OTH_CP_HW_E!M74+FC_OTH_CP_CA_E!M74+FC_OTH_CP_VE_E!M74+FC_OTH_CP_SL_E!M74+FC_OTH_CP_BL_E!M74+FC_OTH_CP_CR_E!M74+FC_OTH_CP_BT_E!M74+FC_OTH_CP_IT_E!M74</f>
        <v>0</v>
      </c>
      <c r="N74" s="31">
        <f>FC_OTH_CP_SH_E!N74+FC_OTH_CP_SC_E!N74+FC_OTH_CP_HW_E!N74+FC_OTH_CP_CA_E!N74+FC_OTH_CP_VE_E!N74+FC_OTH_CP_SL_E!N74+FC_OTH_CP_BL_E!N74+FC_OTH_CP_CR_E!N74+FC_OTH_CP_BT_E!N74+FC_OTH_CP_IT_E!N74</f>
        <v>0</v>
      </c>
      <c r="O74" s="31">
        <f>FC_OTH_CP_SH_E!O74+FC_OTH_CP_SC_E!O74+FC_OTH_CP_HW_E!O74+FC_OTH_CP_CA_E!O74+FC_OTH_CP_VE_E!O74+FC_OTH_CP_SL_E!O74+FC_OTH_CP_BL_E!O74+FC_OTH_CP_CR_E!O74+FC_OTH_CP_BT_E!O74+FC_OTH_CP_IT_E!O74</f>
        <v>0</v>
      </c>
      <c r="P74" s="31">
        <f>FC_OTH_CP_SH_E!P74+FC_OTH_CP_SC_E!P74+FC_OTH_CP_HW_E!P74+FC_OTH_CP_CA_E!P74+FC_OTH_CP_VE_E!P74+FC_OTH_CP_SL_E!P74+FC_OTH_CP_BL_E!P74+FC_OTH_CP_CR_E!P74+FC_OTH_CP_BT_E!P74+FC_OTH_CP_IT_E!P74</f>
        <v>0</v>
      </c>
      <c r="Q74" s="31">
        <f>FC_OTH_CP_SH_E!Q74+FC_OTH_CP_SC_E!Q74+FC_OTH_CP_HW_E!Q74+FC_OTH_CP_CA_E!Q74+FC_OTH_CP_VE_E!Q74+FC_OTH_CP_SL_E!Q74+FC_OTH_CP_BL_E!Q74+FC_OTH_CP_CR_E!Q74+FC_OTH_CP_BT_E!Q74+FC_OTH_CP_IT_E!Q74</f>
        <v>0</v>
      </c>
      <c r="R74" s="31">
        <f>FC_OTH_CP_SH_E!R74+FC_OTH_CP_SC_E!R74+FC_OTH_CP_HW_E!R74+FC_OTH_CP_CA_E!R74+FC_OTH_CP_VE_E!R74+FC_OTH_CP_SL_E!R74+FC_OTH_CP_BL_E!R74+FC_OTH_CP_CR_E!R74+FC_OTH_CP_BT_E!R74+FC_OTH_CP_IT_E!R74</f>
        <v>0</v>
      </c>
      <c r="S74" s="31">
        <f>FC_OTH_CP_SH_E!S74+FC_OTH_CP_SC_E!S74+FC_OTH_CP_HW_E!S74+FC_OTH_CP_CA_E!S74+FC_OTH_CP_VE_E!S74+FC_OTH_CP_SL_E!S74+FC_OTH_CP_BL_E!S74+FC_OTH_CP_CR_E!S74+FC_OTH_CP_BT_E!S74+FC_OTH_CP_IT_E!S74</f>
        <v>0</v>
      </c>
      <c r="T74" s="31">
        <f>FC_OTH_CP_SH_E!T74+FC_OTH_CP_SC_E!T74+FC_OTH_CP_HW_E!T74+FC_OTH_CP_CA_E!T74+FC_OTH_CP_VE_E!T74+FC_OTH_CP_SL_E!T74+FC_OTH_CP_BL_E!T74+FC_OTH_CP_CR_E!T74+FC_OTH_CP_BT_E!T74+FC_OTH_CP_IT_E!T74</f>
        <v>0</v>
      </c>
      <c r="U74" s="31">
        <f>FC_OTH_CP_SH_E!U74+FC_OTH_CP_SC_E!U74+FC_OTH_CP_HW_E!U74+FC_OTH_CP_CA_E!U74+FC_OTH_CP_VE_E!U74+FC_OTH_CP_SL_E!U74+FC_OTH_CP_BL_E!U74+FC_OTH_CP_CR_E!U74+FC_OTH_CP_BT_E!U74+FC_OTH_CP_IT_E!U74</f>
        <v>0</v>
      </c>
      <c r="V74" s="31">
        <f>FC_OTH_CP_SH_E!V74+FC_OTH_CP_SC_E!V74+FC_OTH_CP_HW_E!V74+FC_OTH_CP_CA_E!V74+FC_OTH_CP_VE_E!V74+FC_OTH_CP_SL_E!V74+FC_OTH_CP_BL_E!V74+FC_OTH_CP_CR_E!V74+FC_OTH_CP_BT_E!V74+FC_OTH_CP_IT_E!V74</f>
        <v>0</v>
      </c>
      <c r="W74" s="31">
        <f>FC_OTH_CP_SH_E!W74+FC_OTH_CP_SC_E!W74+FC_OTH_CP_HW_E!W74+FC_OTH_CP_CA_E!W74+FC_OTH_CP_VE_E!W74+FC_OTH_CP_SL_E!W74+FC_OTH_CP_BL_E!W74+FC_OTH_CP_CR_E!W74+FC_OTH_CP_BT_E!W74+FC_OTH_CP_IT_E!W74</f>
        <v>0</v>
      </c>
      <c r="X74" s="31">
        <f>FC_OTH_CP_SH_E!X74+FC_OTH_CP_SC_E!X74+FC_OTH_CP_HW_E!X74+FC_OTH_CP_CA_E!X74+FC_OTH_CP_VE_E!X74+FC_OTH_CP_SL_E!X74+FC_OTH_CP_BL_E!X74+FC_OTH_CP_CR_E!X74+FC_OTH_CP_BT_E!X74+FC_OTH_CP_IT_E!X74</f>
        <v>0</v>
      </c>
    </row>
    <row r="75" spans="1:24" ht="11.25" customHeight="1" x14ac:dyDescent="0.2">
      <c r="A75" s="24" t="s">
        <v>137</v>
      </c>
      <c r="B75" s="25" t="s">
        <v>138</v>
      </c>
      <c r="C75" s="31">
        <f>FC_OTH_CP_SH_E!C75+FC_OTH_CP_SC_E!C75+FC_OTH_CP_HW_E!C75+FC_OTH_CP_CA_E!C75+FC_OTH_CP_VE_E!C75+FC_OTH_CP_SL_E!C75+FC_OTH_CP_BL_E!C75+FC_OTH_CP_CR_E!C75+FC_OTH_CP_BT_E!C75+FC_OTH_CP_IT_E!C75</f>
        <v>7053.3224222017579</v>
      </c>
      <c r="D75" s="31">
        <f>FC_OTH_CP_SH_E!D75+FC_OTH_CP_SC_E!D75+FC_OTH_CP_HW_E!D75+FC_OTH_CP_CA_E!D75+FC_OTH_CP_VE_E!D75+FC_OTH_CP_SL_E!D75+FC_OTH_CP_BL_E!D75+FC_OTH_CP_CR_E!D75+FC_OTH_CP_BT_E!D75+FC_OTH_CP_IT_E!D75</f>
        <v>7598.3272874313261</v>
      </c>
      <c r="E75" s="31">
        <f>FC_OTH_CP_SH_E!E75+FC_OTH_CP_SC_E!E75+FC_OTH_CP_HW_E!E75+FC_OTH_CP_CA_E!E75+FC_OTH_CP_VE_E!E75+FC_OTH_CP_SL_E!E75+FC_OTH_CP_BL_E!E75+FC_OTH_CP_CR_E!E75+FC_OTH_CP_BT_E!E75+FC_OTH_CP_IT_E!E75</f>
        <v>7725.3877072367013</v>
      </c>
      <c r="F75" s="31">
        <f>FC_OTH_CP_SH_E!F75+FC_OTH_CP_SC_E!F75+FC_OTH_CP_HW_E!F75+FC_OTH_CP_CA_E!F75+FC_OTH_CP_VE_E!F75+FC_OTH_CP_SL_E!F75+FC_OTH_CP_BL_E!F75+FC_OTH_CP_CR_E!F75+FC_OTH_CP_BT_E!F75+FC_OTH_CP_IT_E!F75</f>
        <v>10321.241665923502</v>
      </c>
      <c r="G75" s="31">
        <f>FC_OTH_CP_SH_E!G75+FC_OTH_CP_SC_E!G75+FC_OTH_CP_HW_E!G75+FC_OTH_CP_CA_E!G75+FC_OTH_CP_VE_E!G75+FC_OTH_CP_SL_E!G75+FC_OTH_CP_BL_E!G75+FC_OTH_CP_CR_E!G75+FC_OTH_CP_BT_E!G75+FC_OTH_CP_IT_E!G75</f>
        <v>10867.608367855946</v>
      </c>
      <c r="H75" s="31">
        <f>FC_OTH_CP_SH_E!H75+FC_OTH_CP_SC_E!H75+FC_OTH_CP_HW_E!H75+FC_OTH_CP_CA_E!H75+FC_OTH_CP_VE_E!H75+FC_OTH_CP_SL_E!H75+FC_OTH_CP_BL_E!H75+FC_OTH_CP_CR_E!H75+FC_OTH_CP_BT_E!H75+FC_OTH_CP_IT_E!H75</f>
        <v>10940.732520244825</v>
      </c>
      <c r="I75" s="31">
        <f>FC_OTH_CP_SH_E!I75+FC_OTH_CP_SC_E!I75+FC_OTH_CP_HW_E!I75+FC_OTH_CP_CA_E!I75+FC_OTH_CP_VE_E!I75+FC_OTH_CP_SL_E!I75+FC_OTH_CP_BL_E!I75+FC_OTH_CP_CR_E!I75+FC_OTH_CP_BT_E!I75+FC_OTH_CP_IT_E!I75</f>
        <v>10681.301005846972</v>
      </c>
      <c r="J75" s="31">
        <f>FC_OTH_CP_SH_E!J75+FC_OTH_CP_SC_E!J75+FC_OTH_CP_HW_E!J75+FC_OTH_CP_CA_E!J75+FC_OTH_CP_VE_E!J75+FC_OTH_CP_SL_E!J75+FC_OTH_CP_BL_E!J75+FC_OTH_CP_CR_E!J75+FC_OTH_CP_BT_E!J75+FC_OTH_CP_IT_E!J75</f>
        <v>9435.9255374032655</v>
      </c>
      <c r="K75" s="31">
        <f>FC_OTH_CP_SH_E!K75+FC_OTH_CP_SC_E!K75+FC_OTH_CP_HW_E!K75+FC_OTH_CP_CA_E!K75+FC_OTH_CP_VE_E!K75+FC_OTH_CP_SL_E!K75+FC_OTH_CP_BL_E!K75+FC_OTH_CP_CR_E!K75+FC_OTH_CP_BT_E!K75+FC_OTH_CP_IT_E!K75</f>
        <v>10150.108512467756</v>
      </c>
      <c r="L75" s="31">
        <f>FC_OTH_CP_SH_E!L75+FC_OTH_CP_SC_E!L75+FC_OTH_CP_HW_E!L75+FC_OTH_CP_CA_E!L75+FC_OTH_CP_VE_E!L75+FC_OTH_CP_SL_E!L75+FC_OTH_CP_BL_E!L75+FC_OTH_CP_CR_E!L75+FC_OTH_CP_BT_E!L75+FC_OTH_CP_IT_E!L75</f>
        <v>10227.056405846946</v>
      </c>
      <c r="M75" s="31">
        <f>FC_OTH_CP_SH_E!M75+FC_OTH_CP_SC_E!M75+FC_OTH_CP_HW_E!M75+FC_OTH_CP_CA_E!M75+FC_OTH_CP_VE_E!M75+FC_OTH_CP_SL_E!M75+FC_OTH_CP_BL_E!M75+FC_OTH_CP_CR_E!M75+FC_OTH_CP_BT_E!M75+FC_OTH_CP_IT_E!M75</f>
        <v>11894.516165090285</v>
      </c>
      <c r="N75" s="31">
        <f>FC_OTH_CP_SH_E!N75+FC_OTH_CP_SC_E!N75+FC_OTH_CP_HW_E!N75+FC_OTH_CP_CA_E!N75+FC_OTH_CP_VE_E!N75+FC_OTH_CP_SL_E!N75+FC_OTH_CP_BL_E!N75+FC_OTH_CP_CR_E!N75+FC_OTH_CP_BT_E!N75+FC_OTH_CP_IT_E!N75</f>
        <v>9810.6548581255411</v>
      </c>
      <c r="O75" s="31">
        <f>FC_OTH_CP_SH_E!O75+FC_OTH_CP_SC_E!O75+FC_OTH_CP_HW_E!O75+FC_OTH_CP_CA_E!O75+FC_OTH_CP_VE_E!O75+FC_OTH_CP_SL_E!O75+FC_OTH_CP_BL_E!O75+FC_OTH_CP_CR_E!O75+FC_OTH_CP_BT_E!O75+FC_OTH_CP_IT_E!O75</f>
        <v>10106.408598452279</v>
      </c>
      <c r="P75" s="31">
        <f>FC_OTH_CP_SH_E!P75+FC_OTH_CP_SC_E!P75+FC_OTH_CP_HW_E!P75+FC_OTH_CP_CA_E!P75+FC_OTH_CP_VE_E!P75+FC_OTH_CP_SL_E!P75+FC_OTH_CP_BL_E!P75+FC_OTH_CP_CR_E!P75+FC_OTH_CP_BT_E!P75+FC_OTH_CP_IT_E!P75</f>
        <v>9149.0184006878753</v>
      </c>
      <c r="Q75" s="31">
        <f>FC_OTH_CP_SH_E!Q75+FC_OTH_CP_SC_E!Q75+FC_OTH_CP_HW_E!Q75+FC_OTH_CP_CA_E!Q75+FC_OTH_CP_VE_E!Q75+FC_OTH_CP_SL_E!Q75+FC_OTH_CP_BL_E!Q75+FC_OTH_CP_CR_E!Q75+FC_OTH_CP_BT_E!Q75+FC_OTH_CP_IT_E!Q75</f>
        <v>8663.370077386071</v>
      </c>
      <c r="R75" s="31">
        <f>FC_OTH_CP_SH_E!R75+FC_OTH_CP_SC_E!R75+FC_OTH_CP_HW_E!R75+FC_OTH_CP_CA_E!R75+FC_OTH_CP_VE_E!R75+FC_OTH_CP_SL_E!R75+FC_OTH_CP_BL_E!R75+FC_OTH_CP_CR_E!R75+FC_OTH_CP_BT_E!R75+FC_OTH_CP_IT_E!R75</f>
        <v>8610.7104901117818</v>
      </c>
      <c r="S75" s="31">
        <f>FC_OTH_CP_SH_E!S75+FC_OTH_CP_SC_E!S75+FC_OTH_CP_HW_E!S75+FC_OTH_CP_CA_E!S75+FC_OTH_CP_VE_E!S75+FC_OTH_CP_SL_E!S75+FC_OTH_CP_BL_E!S75+FC_OTH_CP_CR_E!S75+FC_OTH_CP_BT_E!S75+FC_OTH_CP_IT_E!S75</f>
        <v>8999.5809114359399</v>
      </c>
      <c r="T75" s="31">
        <f>FC_OTH_CP_SH_E!T75+FC_OTH_CP_SC_E!T75+FC_OTH_CP_HW_E!T75+FC_OTH_CP_CA_E!T75+FC_OTH_CP_VE_E!T75+FC_OTH_CP_SL_E!T75+FC_OTH_CP_BL_E!T75+FC_OTH_CP_CR_E!T75+FC_OTH_CP_BT_E!T75+FC_OTH_CP_IT_E!T75</f>
        <v>9329.992919572298</v>
      </c>
      <c r="U75" s="31">
        <f>FC_OTH_CP_SH_E!U75+FC_OTH_CP_SC_E!U75+FC_OTH_CP_HW_E!U75+FC_OTH_CP_CA_E!U75+FC_OTH_CP_VE_E!U75+FC_OTH_CP_SL_E!U75+FC_OTH_CP_BL_E!U75+FC_OTH_CP_CR_E!U75+FC_OTH_CP_BT_E!U75+FC_OTH_CP_IT_E!U75</f>
        <v>9321.9868443680134</v>
      </c>
      <c r="V75" s="31">
        <f>FC_OTH_CP_SH_E!V75+FC_OTH_CP_SC_E!V75+FC_OTH_CP_HW_E!V75+FC_OTH_CP_CA_E!V75+FC_OTH_CP_VE_E!V75+FC_OTH_CP_SL_E!V75+FC_OTH_CP_BL_E!V75+FC_OTH_CP_CR_E!V75+FC_OTH_CP_BT_E!V75+FC_OTH_CP_IT_E!V75</f>
        <v>9202.1302665520161</v>
      </c>
      <c r="W75" s="31">
        <f>FC_OTH_CP_SH_E!W75+FC_OTH_CP_SC_E!W75+FC_OTH_CP_HW_E!W75+FC_OTH_CP_CA_E!W75+FC_OTH_CP_VE_E!W75+FC_OTH_CP_SL_E!W75+FC_OTH_CP_BL_E!W75+FC_OTH_CP_CR_E!W75+FC_OTH_CP_BT_E!W75+FC_OTH_CP_IT_E!W75</f>
        <v>8584.8973344797887</v>
      </c>
      <c r="X75" s="31">
        <f>FC_OTH_CP_SH_E!X75+FC_OTH_CP_SC_E!X75+FC_OTH_CP_HW_E!X75+FC_OTH_CP_CA_E!X75+FC_OTH_CP_VE_E!X75+FC_OTH_CP_SL_E!X75+FC_OTH_CP_BL_E!X75+FC_OTH_CP_CR_E!X75+FC_OTH_CP_BT_E!X75+FC_OTH_CP_IT_E!X75</f>
        <v>10002.241186586412</v>
      </c>
    </row>
    <row r="76" spans="1:24" ht="11.25" customHeight="1" x14ac:dyDescent="0.2">
      <c r="A76" s="26" t="s">
        <v>139</v>
      </c>
      <c r="B76" s="27" t="s">
        <v>140</v>
      </c>
      <c r="C76" s="32">
        <f>FC_OTH_CP_SH_E!C76+FC_OTH_CP_SC_E!C76+FC_OTH_CP_HW_E!C76+FC_OTH_CP_CA_E!C76+FC_OTH_CP_VE_E!C76+FC_OTH_CP_SL_E!C76+FC_OTH_CP_BL_E!C76+FC_OTH_CP_CR_E!C76+FC_OTH_CP_BT_E!C76+FC_OTH_CP_IT_E!C76</f>
        <v>47739.217783387838</v>
      </c>
      <c r="D76" s="32">
        <f>FC_OTH_CP_SH_E!D76+FC_OTH_CP_SC_E!D76+FC_OTH_CP_HW_E!D76+FC_OTH_CP_CA_E!D76+FC_OTH_CP_VE_E!D76+FC_OTH_CP_SL_E!D76+FC_OTH_CP_BL_E!D76+FC_OTH_CP_CR_E!D76+FC_OTH_CP_BT_E!D76+FC_OTH_CP_IT_E!D76</f>
        <v>49776.204495182428</v>
      </c>
      <c r="E76" s="32">
        <f>FC_OTH_CP_SH_E!E76+FC_OTH_CP_SC_E!E76+FC_OTH_CP_HW_E!E76+FC_OTH_CP_CA_E!E76+FC_OTH_CP_VE_E!E76+FC_OTH_CP_SL_E!E76+FC_OTH_CP_BL_E!E76+FC_OTH_CP_CR_E!E76+FC_OTH_CP_BT_E!E76+FC_OTH_CP_IT_E!E76</f>
        <v>50951.781945459195</v>
      </c>
      <c r="F76" s="32">
        <f>FC_OTH_CP_SH_E!F76+FC_OTH_CP_SC_E!F76+FC_OTH_CP_HW_E!F76+FC_OTH_CP_CA_E!F76+FC_OTH_CP_VE_E!F76+FC_OTH_CP_SL_E!F76+FC_OTH_CP_BL_E!F76+FC_OTH_CP_CR_E!F76+FC_OTH_CP_BT_E!F76+FC_OTH_CP_IT_E!F76</f>
        <v>53277.40600482779</v>
      </c>
      <c r="G76" s="32">
        <f>FC_OTH_CP_SH_E!G76+FC_OTH_CP_SC_E!G76+FC_OTH_CP_HW_E!G76+FC_OTH_CP_CA_E!G76+FC_OTH_CP_VE_E!G76+FC_OTH_CP_SL_E!G76+FC_OTH_CP_BL_E!G76+FC_OTH_CP_CR_E!G76+FC_OTH_CP_BT_E!G76+FC_OTH_CP_IT_E!G76</f>
        <v>54878.544332744881</v>
      </c>
      <c r="H76" s="32">
        <f>FC_OTH_CP_SH_E!H76+FC_OTH_CP_SC_E!H76+FC_OTH_CP_HW_E!H76+FC_OTH_CP_CA_E!H76+FC_OTH_CP_VE_E!H76+FC_OTH_CP_SL_E!H76+FC_OTH_CP_BL_E!H76+FC_OTH_CP_CR_E!H76+FC_OTH_CP_BT_E!H76+FC_OTH_CP_IT_E!H76</f>
        <v>56273.513984524499</v>
      </c>
      <c r="I76" s="32">
        <f>FC_OTH_CP_SH_E!I76+FC_OTH_CP_SC_E!I76+FC_OTH_CP_HW_E!I76+FC_OTH_CP_CA_E!I76+FC_OTH_CP_VE_E!I76+FC_OTH_CP_SL_E!I76+FC_OTH_CP_BL_E!I76+FC_OTH_CP_CR_E!I76+FC_OTH_CP_BT_E!I76+FC_OTH_CP_IT_E!I76</f>
        <v>59393.899211892131</v>
      </c>
      <c r="J76" s="32">
        <f>FC_OTH_CP_SH_E!J76+FC_OTH_CP_SC_E!J76+FC_OTH_CP_HW_E!J76+FC_OTH_CP_CA_E!J76+FC_OTH_CP_VE_E!J76+FC_OTH_CP_SL_E!J76+FC_OTH_CP_BL_E!J76+FC_OTH_CP_CR_E!J76+FC_OTH_CP_BT_E!J76+FC_OTH_CP_IT_E!J76</f>
        <v>60197.058340376934</v>
      </c>
      <c r="K76" s="32">
        <f>FC_OTH_CP_SH_E!K76+FC_OTH_CP_SC_E!K76+FC_OTH_CP_HW_E!K76+FC_OTH_CP_CA_E!K76+FC_OTH_CP_VE_E!K76+FC_OTH_CP_SL_E!K76+FC_OTH_CP_BL_E!K76+FC_OTH_CP_CR_E!K76+FC_OTH_CP_BT_E!K76+FC_OTH_CP_IT_E!K76</f>
        <v>62225.058562715785</v>
      </c>
      <c r="L76" s="32">
        <f>FC_OTH_CP_SH_E!L76+FC_OTH_CP_SC_E!L76+FC_OTH_CP_HW_E!L76+FC_OTH_CP_CA_E!L76+FC_OTH_CP_VE_E!L76+FC_OTH_CP_SL_E!L76+FC_OTH_CP_BL_E!L76+FC_OTH_CP_CR_E!L76+FC_OTH_CP_BT_E!L76+FC_OTH_CP_IT_E!L76</f>
        <v>62847.028533020028</v>
      </c>
      <c r="M76" s="32">
        <f>FC_OTH_CP_SH_E!M76+FC_OTH_CP_SC_E!M76+FC_OTH_CP_HW_E!M76+FC_OTH_CP_CA_E!M76+FC_OTH_CP_VE_E!M76+FC_OTH_CP_SL_E!M76+FC_OTH_CP_BL_E!M76+FC_OTH_CP_CR_E!M76+FC_OTH_CP_BT_E!M76+FC_OTH_CP_IT_E!M76</f>
        <v>64829.580424658241</v>
      </c>
      <c r="N76" s="32">
        <f>FC_OTH_CP_SH_E!N76+FC_OTH_CP_SC_E!N76+FC_OTH_CP_HW_E!N76+FC_OTH_CP_CA_E!N76+FC_OTH_CP_VE_E!N76+FC_OTH_CP_SL_E!N76+FC_OTH_CP_BL_E!N76+FC_OTH_CP_CR_E!N76+FC_OTH_CP_BT_E!N76+FC_OTH_CP_IT_E!N76</f>
        <v>63004.645710776756</v>
      </c>
      <c r="O76" s="32">
        <f>FC_OTH_CP_SH_E!O76+FC_OTH_CP_SC_E!O76+FC_OTH_CP_HW_E!O76+FC_OTH_CP_CA_E!O76+FC_OTH_CP_VE_E!O76+FC_OTH_CP_SL_E!O76+FC_OTH_CP_BL_E!O76+FC_OTH_CP_CR_E!O76+FC_OTH_CP_BT_E!O76+FC_OTH_CP_IT_E!O76</f>
        <v>63793.265541245375</v>
      </c>
      <c r="P76" s="32">
        <f>FC_OTH_CP_SH_E!P76+FC_OTH_CP_SC_E!P76+FC_OTH_CP_HW_E!P76+FC_OTH_CP_CA_E!P76+FC_OTH_CP_VE_E!P76+FC_OTH_CP_SL_E!P76+FC_OTH_CP_BL_E!P76+FC_OTH_CP_CR_E!P76+FC_OTH_CP_BT_E!P76+FC_OTH_CP_IT_E!P76</f>
        <v>63313.240929086183</v>
      </c>
      <c r="Q76" s="32">
        <f>FC_OTH_CP_SH_E!Q76+FC_OTH_CP_SC_E!Q76+FC_OTH_CP_HW_E!Q76+FC_OTH_CP_CA_E!Q76+FC_OTH_CP_VE_E!Q76+FC_OTH_CP_SL_E!Q76+FC_OTH_CP_BL_E!Q76+FC_OTH_CP_CR_E!Q76+FC_OTH_CP_BT_E!Q76+FC_OTH_CP_IT_E!Q76</f>
        <v>61321.728329030826</v>
      </c>
      <c r="R76" s="32">
        <f>FC_OTH_CP_SH_E!R76+FC_OTH_CP_SC_E!R76+FC_OTH_CP_HW_E!R76+FC_OTH_CP_CA_E!R76+FC_OTH_CP_VE_E!R76+FC_OTH_CP_SL_E!R76+FC_OTH_CP_BL_E!R76+FC_OTH_CP_CR_E!R76+FC_OTH_CP_BT_E!R76+FC_OTH_CP_IT_E!R76</f>
        <v>63654.086512487804</v>
      </c>
      <c r="S76" s="32">
        <f>FC_OTH_CP_SH_E!S76+FC_OTH_CP_SC_E!S76+FC_OTH_CP_HW_E!S76+FC_OTH_CP_CA_E!S76+FC_OTH_CP_VE_E!S76+FC_OTH_CP_SL_E!S76+FC_OTH_CP_BL_E!S76+FC_OTH_CP_CR_E!S76+FC_OTH_CP_BT_E!S76+FC_OTH_CP_IT_E!S76</f>
        <v>64158.966068466027</v>
      </c>
      <c r="T76" s="32">
        <f>FC_OTH_CP_SH_E!T76+FC_OTH_CP_SC_E!T76+FC_OTH_CP_HW_E!T76+FC_OTH_CP_CA_E!T76+FC_OTH_CP_VE_E!T76+FC_OTH_CP_SL_E!T76+FC_OTH_CP_BL_E!T76+FC_OTH_CP_CR_E!T76+FC_OTH_CP_BT_E!T76+FC_OTH_CP_IT_E!T76</f>
        <v>64301.184282982387</v>
      </c>
      <c r="U76" s="32">
        <f>FC_OTH_CP_SH_E!U76+FC_OTH_CP_SC_E!U76+FC_OTH_CP_HW_E!U76+FC_OTH_CP_CA_E!U76+FC_OTH_CP_VE_E!U76+FC_OTH_CP_SL_E!U76+FC_OTH_CP_BL_E!U76+FC_OTH_CP_CR_E!U76+FC_OTH_CP_BT_E!U76+FC_OTH_CP_IT_E!U76</f>
        <v>64218.014369203374</v>
      </c>
      <c r="V76" s="32">
        <f>FC_OTH_CP_SH_E!V76+FC_OTH_CP_SC_E!V76+FC_OTH_CP_HW_E!V76+FC_OTH_CP_CA_E!V76+FC_OTH_CP_VE_E!V76+FC_OTH_CP_SL_E!V76+FC_OTH_CP_BL_E!V76+FC_OTH_CP_CR_E!V76+FC_OTH_CP_BT_E!V76+FC_OTH_CP_IT_E!V76</f>
        <v>63008.020475918333</v>
      </c>
      <c r="W76" s="32">
        <f>FC_OTH_CP_SH_E!W76+FC_OTH_CP_SC_E!W76+FC_OTH_CP_HW_E!W76+FC_OTH_CP_CA_E!W76+FC_OTH_CP_VE_E!W76+FC_OTH_CP_SL_E!W76+FC_OTH_CP_BL_E!W76+FC_OTH_CP_CR_E!W76+FC_OTH_CP_BT_E!W76+FC_OTH_CP_IT_E!W76</f>
        <v>58638.335073456794</v>
      </c>
      <c r="X76" s="32">
        <f>FC_OTH_CP_SH_E!X76+FC_OTH_CP_SC_E!X76+FC_OTH_CP_HW_E!X76+FC_OTH_CP_CA_E!X76+FC_OTH_CP_VE_E!X76+FC_OTH_CP_SL_E!X76+FC_OTH_CP_BL_E!X76+FC_OTH_CP_CR_E!X76+FC_OTH_CP_BT_E!X76+FC_OTH_CP_IT_E!X76</f>
        <v>60904.252815694548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7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464</v>
      </c>
      <c r="B1" s="7" t="s">
        <v>465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64191.619048425462</v>
      </c>
      <c r="D2" s="28">
        <f t="shared" ref="D2:W2" si="1">SUM(D3,D17,D22,D25,D26,D51,D52,D71,D74,D75,D76)</f>
        <v>68814.309693163828</v>
      </c>
      <c r="E2" s="28">
        <f t="shared" si="1"/>
        <v>65969.371202720096</v>
      </c>
      <c r="F2" s="28">
        <f t="shared" si="1"/>
        <v>72384.580847550824</v>
      </c>
      <c r="G2" s="28">
        <f t="shared" si="1"/>
        <v>74377.065038366301</v>
      </c>
      <c r="H2" s="28">
        <f t="shared" si="1"/>
        <v>74230.559365480178</v>
      </c>
      <c r="I2" s="28">
        <f t="shared" si="1"/>
        <v>78636.484136130326</v>
      </c>
      <c r="J2" s="28">
        <f t="shared" si="1"/>
        <v>68424.202258232341</v>
      </c>
      <c r="K2" s="28">
        <f t="shared" si="1"/>
        <v>74770.390037046309</v>
      </c>
      <c r="L2" s="28">
        <f t="shared" si="1"/>
        <v>73814.149372572501</v>
      </c>
      <c r="M2" s="28">
        <f t="shared" si="1"/>
        <v>79583.183016283379</v>
      </c>
      <c r="N2" s="28">
        <f t="shared" si="1"/>
        <v>66974.711194160365</v>
      </c>
      <c r="O2" s="28">
        <f t="shared" si="1"/>
        <v>68537.960461804018</v>
      </c>
      <c r="P2" s="28">
        <f t="shared" si="1"/>
        <v>69686.945361257051</v>
      </c>
      <c r="Q2" s="28">
        <f t="shared" si="1"/>
        <v>59378.867743933617</v>
      </c>
      <c r="R2" s="28">
        <f t="shared" si="1"/>
        <v>62982.718149905777</v>
      </c>
      <c r="S2" s="28">
        <f t="shared" si="1"/>
        <v>64292.241764758925</v>
      </c>
      <c r="T2" s="28">
        <f t="shared" si="1"/>
        <v>67386.063644830429</v>
      </c>
      <c r="U2" s="28">
        <f t="shared" si="1"/>
        <v>65631.852453119718</v>
      </c>
      <c r="V2" s="28">
        <f t="shared" si="1"/>
        <v>63300.092116227046</v>
      </c>
      <c r="W2" s="28">
        <f t="shared" si="1"/>
        <v>59972.02223796137</v>
      </c>
      <c r="X2" s="28">
        <f t="shared" ref="X2" si="2">SUM(X3,X17,X22,X25,X26,X51,X52,X71,X74,X75,X76)</f>
        <v>66722.532209181547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3">SUM(C4,C8,C11)</f>
        <v>1930.4974548272539</v>
      </c>
      <c r="D3" s="29">
        <f t="shared" ref="D3:W3" si="4">SUM(D4,D8,D11)</f>
        <v>1492.9284508363271</v>
      </c>
      <c r="E3" s="29">
        <f t="shared" si="4"/>
        <v>1680.6030630354185</v>
      </c>
      <c r="F3" s="29">
        <f t="shared" si="4"/>
        <v>1637.8072182327066</v>
      </c>
      <c r="G3" s="29">
        <f t="shared" si="4"/>
        <v>1677.0362184322239</v>
      </c>
      <c r="H3" s="29">
        <f t="shared" si="4"/>
        <v>1170.0559317571033</v>
      </c>
      <c r="I3" s="29">
        <f t="shared" si="4"/>
        <v>1431.2202369497854</v>
      </c>
      <c r="J3" s="29">
        <f t="shared" si="4"/>
        <v>1351.1448370325209</v>
      </c>
      <c r="K3" s="29">
        <f t="shared" si="4"/>
        <v>1429.3047364735696</v>
      </c>
      <c r="L3" s="29">
        <f t="shared" si="4"/>
        <v>1617.1405842031525</v>
      </c>
      <c r="M3" s="29">
        <f t="shared" si="4"/>
        <v>1529.6075793743171</v>
      </c>
      <c r="N3" s="29">
        <f t="shared" si="4"/>
        <v>1337.2711014728982</v>
      </c>
      <c r="O3" s="29">
        <f t="shared" si="4"/>
        <v>1098.2750305764173</v>
      </c>
      <c r="P3" s="29">
        <f t="shared" si="4"/>
        <v>1072.1677845057216</v>
      </c>
      <c r="Q3" s="29">
        <f t="shared" si="4"/>
        <v>898.15701048250446</v>
      </c>
      <c r="R3" s="29">
        <f t="shared" si="4"/>
        <v>1003.4281680319551</v>
      </c>
      <c r="S3" s="29">
        <f t="shared" si="4"/>
        <v>843.93439358404669</v>
      </c>
      <c r="T3" s="29">
        <f t="shared" si="4"/>
        <v>836.54383851494777</v>
      </c>
      <c r="U3" s="29">
        <f t="shared" si="4"/>
        <v>786.16360516330121</v>
      </c>
      <c r="V3" s="29">
        <f t="shared" si="4"/>
        <v>687.01051654509888</v>
      </c>
      <c r="W3" s="29">
        <f t="shared" si="4"/>
        <v>609.86551211128881</v>
      </c>
      <c r="X3" s="29">
        <f t="shared" ref="X3" si="5">SUM(X4,X8,X11)</f>
        <v>758.20077670339799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6">SUM(C5:C7)</f>
        <v>700.06099174982432</v>
      </c>
      <c r="D4" s="42">
        <f t="shared" ref="D4:W4" si="7">SUM(D5:D7)</f>
        <v>781.04942477296618</v>
      </c>
      <c r="E4" s="42">
        <f t="shared" si="7"/>
        <v>783.5531257635655</v>
      </c>
      <c r="F4" s="42">
        <f t="shared" si="7"/>
        <v>786.31269924352762</v>
      </c>
      <c r="G4" s="42">
        <f t="shared" si="7"/>
        <v>790.71240187387195</v>
      </c>
      <c r="H4" s="42">
        <f t="shared" si="7"/>
        <v>812.1200363501614</v>
      </c>
      <c r="I4" s="42">
        <f t="shared" si="7"/>
        <v>936.37992831234681</v>
      </c>
      <c r="J4" s="42">
        <f t="shared" si="7"/>
        <v>1020.0372415441775</v>
      </c>
      <c r="K4" s="42">
        <f t="shared" si="7"/>
        <v>1085.0539698725029</v>
      </c>
      <c r="L4" s="42">
        <f t="shared" si="7"/>
        <v>1277.9838898834241</v>
      </c>
      <c r="M4" s="42">
        <f t="shared" si="7"/>
        <v>1268.5405162970808</v>
      </c>
      <c r="N4" s="42">
        <f t="shared" si="7"/>
        <v>1079.1681098487402</v>
      </c>
      <c r="O4" s="42">
        <f t="shared" si="7"/>
        <v>982.7104905301602</v>
      </c>
      <c r="P4" s="42">
        <f t="shared" si="7"/>
        <v>951.51453463555174</v>
      </c>
      <c r="Q4" s="42">
        <f t="shared" si="7"/>
        <v>813.63228148730798</v>
      </c>
      <c r="R4" s="42">
        <f t="shared" si="7"/>
        <v>891.14155296438832</v>
      </c>
      <c r="S4" s="42">
        <f t="shared" si="7"/>
        <v>745.04472709858646</v>
      </c>
      <c r="T4" s="42">
        <f t="shared" si="7"/>
        <v>746.95816368160399</v>
      </c>
      <c r="U4" s="42">
        <f t="shared" si="7"/>
        <v>711.14308831337098</v>
      </c>
      <c r="V4" s="42">
        <f t="shared" si="7"/>
        <v>580.92442267005686</v>
      </c>
      <c r="W4" s="42">
        <f t="shared" si="7"/>
        <v>537.12922620359222</v>
      </c>
      <c r="X4" s="42">
        <f t="shared" ref="X4" si="8">SUM(X5:X7)</f>
        <v>678.84720491821008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29.659587274290637</v>
      </c>
      <c r="G5" s="30">
        <v>16.907652622527944</v>
      </c>
      <c r="H5" s="30">
        <v>16.331728288907996</v>
      </c>
      <c r="I5" s="30">
        <v>23.416423043852106</v>
      </c>
      <c r="J5" s="30">
        <v>36.20335339638865</v>
      </c>
      <c r="K5" s="30">
        <v>33.36113499570078</v>
      </c>
      <c r="L5" s="30">
        <v>24.011865864144458</v>
      </c>
      <c r="M5" s="30">
        <v>29.040240756663799</v>
      </c>
      <c r="N5" s="30">
        <v>46.792863284608771</v>
      </c>
      <c r="O5" s="30">
        <v>52.076784178847817</v>
      </c>
      <c r="P5" s="30">
        <v>47.783490971625106</v>
      </c>
      <c r="Q5" s="30">
        <v>34.051074806534807</v>
      </c>
      <c r="R5" s="30">
        <v>44.609974204643166</v>
      </c>
      <c r="S5" s="30">
        <v>26.003611349957009</v>
      </c>
      <c r="T5" s="30">
        <v>14.63043852106621</v>
      </c>
      <c r="U5" s="30">
        <v>18.552020636285448</v>
      </c>
      <c r="V5" s="30">
        <v>7.7162510748065278</v>
      </c>
      <c r="W5" s="30">
        <v>5.0639724849527123</v>
      </c>
      <c r="X5" s="30">
        <v>6.0032674118658615</v>
      </c>
    </row>
    <row r="6" spans="1:24" ht="11.25" customHeight="1" x14ac:dyDescent="0.2">
      <c r="A6" s="39" t="s">
        <v>7</v>
      </c>
      <c r="B6" s="23" t="s">
        <v>8</v>
      </c>
      <c r="C6" s="30">
        <v>0.68627778257026761</v>
      </c>
      <c r="D6" s="30">
        <v>0.66712660934080292</v>
      </c>
      <c r="E6" s="30">
        <v>1.3451971874911912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1.3071064706247539</v>
      </c>
      <c r="L6" s="30">
        <v>1.3223197430686378</v>
      </c>
      <c r="M6" s="30">
        <v>0.67203759400056717</v>
      </c>
      <c r="N6" s="30">
        <v>0.65463558609565753</v>
      </c>
      <c r="O6" s="30">
        <v>0.66712113378750981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6.584191778175294E-2</v>
      </c>
      <c r="W6" s="30">
        <v>2.7027166606008899E-3</v>
      </c>
      <c r="X6" s="30">
        <v>0.46704770265928158</v>
      </c>
    </row>
    <row r="7" spans="1:24" ht="11.25" customHeight="1" x14ac:dyDescent="0.2">
      <c r="A7" s="39" t="s">
        <v>9</v>
      </c>
      <c r="B7" s="23" t="s">
        <v>10</v>
      </c>
      <c r="C7" s="30">
        <v>699.37471396725402</v>
      </c>
      <c r="D7" s="30">
        <v>780.38229816362536</v>
      </c>
      <c r="E7" s="30">
        <v>782.20792857607432</v>
      </c>
      <c r="F7" s="30">
        <v>756.65311196923699</v>
      </c>
      <c r="G7" s="30">
        <v>773.80474925134399</v>
      </c>
      <c r="H7" s="30">
        <v>795.78830806125336</v>
      </c>
      <c r="I7" s="30">
        <v>912.96350526849471</v>
      </c>
      <c r="J7" s="30">
        <v>983.83388814778891</v>
      </c>
      <c r="K7" s="30">
        <v>1050.3857284061773</v>
      </c>
      <c r="L7" s="30">
        <v>1252.649704276211</v>
      </c>
      <c r="M7" s="30">
        <v>1238.8282379464165</v>
      </c>
      <c r="N7" s="30">
        <v>1031.7206109780357</v>
      </c>
      <c r="O7" s="30">
        <v>929.96658521752488</v>
      </c>
      <c r="P7" s="30">
        <v>903.73104366392658</v>
      </c>
      <c r="Q7" s="30">
        <v>779.58120668077322</v>
      </c>
      <c r="R7" s="30">
        <v>846.53157875974512</v>
      </c>
      <c r="S7" s="30">
        <v>719.04111574862941</v>
      </c>
      <c r="T7" s="30">
        <v>732.32772516053774</v>
      </c>
      <c r="U7" s="30">
        <v>692.59106767708556</v>
      </c>
      <c r="V7" s="30">
        <v>573.14232967746852</v>
      </c>
      <c r="W7" s="30">
        <v>532.06255100197893</v>
      </c>
      <c r="X7" s="30">
        <v>672.37688980368489</v>
      </c>
    </row>
    <row r="8" spans="1:24" ht="11.25" customHeight="1" x14ac:dyDescent="0.2">
      <c r="A8" s="40" t="s">
        <v>343</v>
      </c>
      <c r="B8" s="41" t="s">
        <v>344</v>
      </c>
      <c r="C8" s="42">
        <f t="shared" ref="C8:W8" si="9">SUM(C9:C10)</f>
        <v>621.90522082819848</v>
      </c>
      <c r="D8" s="42">
        <f t="shared" si="9"/>
        <v>239.40389533262743</v>
      </c>
      <c r="E8" s="42">
        <f t="shared" si="9"/>
        <v>402.86638766238798</v>
      </c>
      <c r="F8" s="42">
        <f t="shared" si="9"/>
        <v>462.52231910653148</v>
      </c>
      <c r="G8" s="42">
        <f t="shared" si="9"/>
        <v>574.29055259380254</v>
      </c>
      <c r="H8" s="42">
        <f t="shared" si="9"/>
        <v>137.2285734757024</v>
      </c>
      <c r="I8" s="42">
        <f t="shared" si="9"/>
        <v>257.02017364498283</v>
      </c>
      <c r="J8" s="42">
        <f t="shared" si="9"/>
        <v>119.31926344804543</v>
      </c>
      <c r="K8" s="42">
        <f t="shared" si="9"/>
        <v>130.72480772079345</v>
      </c>
      <c r="L8" s="42">
        <f t="shared" si="9"/>
        <v>69.614387249097632</v>
      </c>
      <c r="M8" s="42">
        <f t="shared" si="9"/>
        <v>98.708058791548922</v>
      </c>
      <c r="N8" s="42">
        <f t="shared" si="9"/>
        <v>40.894649620209613</v>
      </c>
      <c r="O8" s="42">
        <f t="shared" si="9"/>
        <v>34.752380384753401</v>
      </c>
      <c r="P8" s="42">
        <f t="shared" si="9"/>
        <v>34.685779062796392</v>
      </c>
      <c r="Q8" s="42">
        <f t="shared" si="9"/>
        <v>40.986229659752084</v>
      </c>
      <c r="R8" s="42">
        <f t="shared" si="9"/>
        <v>40.883544320841793</v>
      </c>
      <c r="S8" s="42">
        <f t="shared" si="9"/>
        <v>48.989640321561545</v>
      </c>
      <c r="T8" s="42">
        <f t="shared" si="9"/>
        <v>42.250827019093464</v>
      </c>
      <c r="U8" s="42">
        <f t="shared" si="9"/>
        <v>24.941452471655818</v>
      </c>
      <c r="V8" s="42">
        <f t="shared" si="9"/>
        <v>29.559367190135792</v>
      </c>
      <c r="W8" s="42">
        <f t="shared" si="9"/>
        <v>22.509209118846382</v>
      </c>
      <c r="X8" s="42">
        <f t="shared" ref="X8" si="10">SUM(X9:X10)</f>
        <v>23.655358274015843</v>
      </c>
    </row>
    <row r="9" spans="1:24" ht="11.25" customHeight="1" x14ac:dyDescent="0.2">
      <c r="A9" s="39" t="s">
        <v>11</v>
      </c>
      <c r="B9" s="23" t="s">
        <v>12</v>
      </c>
      <c r="C9" s="30">
        <v>53.600773860705068</v>
      </c>
      <c r="D9" s="30">
        <v>36.334049871023204</v>
      </c>
      <c r="E9" s="30">
        <v>43.384006878761816</v>
      </c>
      <c r="F9" s="30">
        <v>43.92631126397248</v>
      </c>
      <c r="G9" s="30">
        <v>42.887016337059336</v>
      </c>
      <c r="H9" s="30">
        <v>49.314101461736875</v>
      </c>
      <c r="I9" s="30">
        <v>67.390799656061887</v>
      </c>
      <c r="J9" s="30">
        <v>49.607136715391228</v>
      </c>
      <c r="K9" s="30">
        <v>30.911092003439371</v>
      </c>
      <c r="L9" s="30">
        <v>30.658125537403293</v>
      </c>
      <c r="M9" s="30">
        <v>34.44565778159933</v>
      </c>
      <c r="N9" s="30">
        <v>1.9767841788478071</v>
      </c>
      <c r="O9" s="30">
        <v>0.85270851246775559</v>
      </c>
      <c r="P9" s="30">
        <v>2.4505588993981084</v>
      </c>
      <c r="Q9" s="30">
        <v>1.7139294926913149</v>
      </c>
      <c r="R9" s="30">
        <v>1.791229578675839</v>
      </c>
      <c r="S9" s="30">
        <v>1.7355116079105752</v>
      </c>
      <c r="T9" s="30">
        <v>0.10842648323301807</v>
      </c>
      <c r="U9" s="30">
        <v>5.4256233877901988E-2</v>
      </c>
      <c r="V9" s="30">
        <v>5.4256233877901947E-2</v>
      </c>
      <c r="W9" s="30">
        <v>0.10842648323301823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568.30444696749339</v>
      </c>
      <c r="D10" s="30">
        <v>203.06984546160422</v>
      </c>
      <c r="E10" s="30">
        <v>359.48238078362618</v>
      </c>
      <c r="F10" s="30">
        <v>418.596007842559</v>
      </c>
      <c r="G10" s="30">
        <v>531.40353625674322</v>
      </c>
      <c r="H10" s="30">
        <v>87.914472013965536</v>
      </c>
      <c r="I10" s="30">
        <v>189.62937398892092</v>
      </c>
      <c r="J10" s="30">
        <v>69.712126732654212</v>
      </c>
      <c r="K10" s="30">
        <v>99.813715717354071</v>
      </c>
      <c r="L10" s="30">
        <v>38.956261711694339</v>
      </c>
      <c r="M10" s="30">
        <v>64.262401009949585</v>
      </c>
      <c r="N10" s="30">
        <v>38.917865441361805</v>
      </c>
      <c r="O10" s="30">
        <v>33.899671872285644</v>
      </c>
      <c r="P10" s="30">
        <v>32.235220163398282</v>
      </c>
      <c r="Q10" s="30">
        <v>39.27230016706077</v>
      </c>
      <c r="R10" s="30">
        <v>39.092314742165954</v>
      </c>
      <c r="S10" s="30">
        <v>47.254128713650971</v>
      </c>
      <c r="T10" s="30">
        <v>42.142400535860446</v>
      </c>
      <c r="U10" s="30">
        <v>24.887196237777918</v>
      </c>
      <c r="V10" s="30">
        <v>29.505110956257891</v>
      </c>
      <c r="W10" s="30">
        <v>22.400782635613364</v>
      </c>
      <c r="X10" s="30">
        <v>23.655358274015843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:W11" si="11">SUM(C12:C16)</f>
        <v>608.53124224923113</v>
      </c>
      <c r="D11" s="42">
        <f t="shared" si="11"/>
        <v>472.47513073073367</v>
      </c>
      <c r="E11" s="42">
        <f t="shared" si="11"/>
        <v>494.18354960946488</v>
      </c>
      <c r="F11" s="42">
        <f t="shared" si="11"/>
        <v>388.9721998826476</v>
      </c>
      <c r="G11" s="42">
        <f t="shared" si="11"/>
        <v>312.03326396454952</v>
      </c>
      <c r="H11" s="42">
        <f t="shared" si="11"/>
        <v>220.70732193123951</v>
      </c>
      <c r="I11" s="42">
        <f t="shared" si="11"/>
        <v>237.82013499245571</v>
      </c>
      <c r="J11" s="42">
        <f t="shared" si="11"/>
        <v>211.78833204029795</v>
      </c>
      <c r="K11" s="42">
        <f t="shared" si="11"/>
        <v>213.52595888027332</v>
      </c>
      <c r="L11" s="42">
        <f t="shared" si="11"/>
        <v>269.54230707063056</v>
      </c>
      <c r="M11" s="42">
        <f t="shared" si="11"/>
        <v>162.35900428568749</v>
      </c>
      <c r="N11" s="42">
        <f t="shared" si="11"/>
        <v>217.20834200394853</v>
      </c>
      <c r="O11" s="42">
        <f t="shared" si="11"/>
        <v>80.812159661503642</v>
      </c>
      <c r="P11" s="42">
        <f t="shared" si="11"/>
        <v>85.967470807373303</v>
      </c>
      <c r="Q11" s="42">
        <f t="shared" si="11"/>
        <v>43.538499335444428</v>
      </c>
      <c r="R11" s="42">
        <f t="shared" si="11"/>
        <v>71.403070746725021</v>
      </c>
      <c r="S11" s="42">
        <f t="shared" si="11"/>
        <v>49.900026163898694</v>
      </c>
      <c r="T11" s="42">
        <f t="shared" si="11"/>
        <v>47.334847814250338</v>
      </c>
      <c r="U11" s="42">
        <f t="shared" si="11"/>
        <v>50.079064378274481</v>
      </c>
      <c r="V11" s="42">
        <f t="shared" si="11"/>
        <v>76.526726684906123</v>
      </c>
      <c r="W11" s="42">
        <f t="shared" si="11"/>
        <v>50.227076788850184</v>
      </c>
      <c r="X11" s="42">
        <f t="shared" ref="X11" si="12">SUM(X12:X16)</f>
        <v>55.698213511172021</v>
      </c>
    </row>
    <row r="12" spans="1:24" ht="11.25" customHeight="1" x14ac:dyDescent="0.2">
      <c r="A12" s="39" t="s">
        <v>15</v>
      </c>
      <c r="B12" s="23" t="s">
        <v>16</v>
      </c>
      <c r="C12" s="30">
        <v>68.177128116938945</v>
      </c>
      <c r="D12" s="30">
        <v>49.769733447979355</v>
      </c>
      <c r="E12" s="30">
        <v>47.263370593293203</v>
      </c>
      <c r="F12" s="30">
        <v>53.496646603611339</v>
      </c>
      <c r="G12" s="30">
        <v>53.009544282029225</v>
      </c>
      <c r="H12" s="30">
        <v>87.332382605946677</v>
      </c>
      <c r="I12" s="30">
        <v>84.463275694834195</v>
      </c>
      <c r="J12" s="30">
        <v>72.737625514388583</v>
      </c>
      <c r="K12" s="30">
        <v>56.101548371950066</v>
      </c>
      <c r="L12" s="30">
        <v>48.696830556188473</v>
      </c>
      <c r="M12" s="30">
        <v>42.494647679382986</v>
      </c>
      <c r="N12" s="30">
        <v>13.887257566229493</v>
      </c>
      <c r="O12" s="30">
        <v>13.408661258191415</v>
      </c>
      <c r="P12" s="30">
        <v>15.176777318747266</v>
      </c>
      <c r="Q12" s="30">
        <v>11.533811195918492</v>
      </c>
      <c r="R12" s="30">
        <v>10.90117767721032</v>
      </c>
      <c r="S12" s="30">
        <v>10.902545630743226</v>
      </c>
      <c r="T12" s="30">
        <v>12.021117108559697</v>
      </c>
      <c r="U12" s="30">
        <v>9.2518042605665709</v>
      </c>
      <c r="V12" s="30">
        <v>7.4800901981848682</v>
      </c>
      <c r="W12" s="30">
        <v>5.6464171013155458</v>
      </c>
      <c r="X12" s="30">
        <v>6.7767061636933068</v>
      </c>
    </row>
    <row r="13" spans="1:24" ht="11.25" customHeight="1" x14ac:dyDescent="0.2">
      <c r="A13" s="39" t="s">
        <v>17</v>
      </c>
      <c r="B13" s="23" t="s">
        <v>18</v>
      </c>
      <c r="C13" s="30">
        <v>370.8475463267165</v>
      </c>
      <c r="D13" s="30">
        <v>248.88871628533383</v>
      </c>
      <c r="E13" s="30">
        <v>310.0906382589842</v>
      </c>
      <c r="F13" s="30">
        <v>282.8478662626992</v>
      </c>
      <c r="G13" s="30">
        <v>216.90782864937921</v>
      </c>
      <c r="H13" s="30">
        <v>95.857742420735661</v>
      </c>
      <c r="I13" s="30">
        <v>96.668983115334328</v>
      </c>
      <c r="J13" s="30">
        <v>93.69404272539343</v>
      </c>
      <c r="K13" s="30">
        <v>68.9105670001547</v>
      </c>
      <c r="L13" s="30">
        <v>141.6410053192572</v>
      </c>
      <c r="M13" s="30">
        <v>66.518354886614077</v>
      </c>
      <c r="N13" s="30">
        <v>156.59700877133898</v>
      </c>
      <c r="O13" s="30">
        <v>27.165235290672502</v>
      </c>
      <c r="P13" s="30">
        <v>32.932309997654428</v>
      </c>
      <c r="Q13" s="30">
        <v>23.597293470566335</v>
      </c>
      <c r="R13" s="30">
        <v>51.694842338646254</v>
      </c>
      <c r="S13" s="30">
        <v>24.653014229808182</v>
      </c>
      <c r="T13" s="30">
        <v>17.773152307316145</v>
      </c>
      <c r="U13" s="30">
        <v>17.74961929361189</v>
      </c>
      <c r="V13" s="30">
        <v>37.533346337399408</v>
      </c>
      <c r="W13" s="30">
        <v>36.513724573853509</v>
      </c>
      <c r="X13" s="30">
        <v>33.38060863957211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169.50656780557566</v>
      </c>
      <c r="D16" s="30">
        <v>173.81668099742046</v>
      </c>
      <c r="E16" s="30">
        <v>136.82954075718749</v>
      </c>
      <c r="F16" s="30">
        <v>52.627687016337049</v>
      </c>
      <c r="G16" s="30">
        <v>42.115891033141082</v>
      </c>
      <c r="H16" s="30">
        <v>37.517196904557196</v>
      </c>
      <c r="I16" s="30">
        <v>56.687876182287177</v>
      </c>
      <c r="J16" s="30">
        <v>45.356663800515911</v>
      </c>
      <c r="K16" s="30">
        <v>88.513843508168549</v>
      </c>
      <c r="L16" s="30">
        <v>79.204471195184865</v>
      </c>
      <c r="M16" s="30">
        <v>53.346001719690449</v>
      </c>
      <c r="N16" s="30">
        <v>46.724075666380045</v>
      </c>
      <c r="O16" s="30">
        <v>40.238263112639736</v>
      </c>
      <c r="P16" s="30">
        <v>37.858383490971612</v>
      </c>
      <c r="Q16" s="30">
        <v>8.4073946689595935</v>
      </c>
      <c r="R16" s="30">
        <v>8.8070507308684434</v>
      </c>
      <c r="S16" s="30">
        <v>14.344466303347282</v>
      </c>
      <c r="T16" s="30">
        <v>17.540578398374496</v>
      </c>
      <c r="U16" s="30">
        <v>23.077640824096026</v>
      </c>
      <c r="V16" s="30">
        <v>31.513290149321847</v>
      </c>
      <c r="W16" s="30">
        <v>8.0669351136811294</v>
      </c>
      <c r="X16" s="30">
        <v>15.540898707906605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:W17" si="13">SUM(C18:C21)</f>
        <v>33.905802960392549</v>
      </c>
      <c r="D17" s="31">
        <f t="shared" si="13"/>
        <v>12.100180717219484</v>
      </c>
      <c r="E17" s="31">
        <f t="shared" si="13"/>
        <v>12.081648768093997</v>
      </c>
      <c r="F17" s="31">
        <f t="shared" si="13"/>
        <v>6.5991158704717598</v>
      </c>
      <c r="G17" s="31">
        <f t="shared" si="13"/>
        <v>6.4651155351236458</v>
      </c>
      <c r="H17" s="31">
        <f t="shared" si="13"/>
        <v>15.293761161359827</v>
      </c>
      <c r="I17" s="31">
        <f t="shared" si="13"/>
        <v>18.668129703853445</v>
      </c>
      <c r="J17" s="31">
        <f t="shared" si="13"/>
        <v>16.783014109643258</v>
      </c>
      <c r="K17" s="31">
        <f t="shared" si="13"/>
        <v>16.391423854273821</v>
      </c>
      <c r="L17" s="31">
        <f t="shared" si="13"/>
        <v>16.16187083728375</v>
      </c>
      <c r="M17" s="31">
        <f t="shared" si="13"/>
        <v>26.054790230107301</v>
      </c>
      <c r="N17" s="31">
        <f t="shared" si="13"/>
        <v>3.3091621449276096</v>
      </c>
      <c r="O17" s="31">
        <f t="shared" si="13"/>
        <v>1.7174066939442412</v>
      </c>
      <c r="P17" s="31">
        <f t="shared" si="13"/>
        <v>0.91412257068582914</v>
      </c>
      <c r="Q17" s="31">
        <f t="shared" si="13"/>
        <v>0.44675247943458896</v>
      </c>
      <c r="R17" s="31">
        <f t="shared" si="13"/>
        <v>0.1746470105381758</v>
      </c>
      <c r="S17" s="31">
        <f t="shared" si="13"/>
        <v>8.1724868118931621E-2</v>
      </c>
      <c r="T17" s="31">
        <f t="shared" si="13"/>
        <v>0</v>
      </c>
      <c r="U17" s="31">
        <f t="shared" si="13"/>
        <v>0</v>
      </c>
      <c r="V17" s="31">
        <f t="shared" si="13"/>
        <v>0</v>
      </c>
      <c r="W17" s="31">
        <f t="shared" si="13"/>
        <v>10.925591384238762</v>
      </c>
      <c r="X17" s="31">
        <f t="shared" ref="X17" si="14">SUM(X18:X21)</f>
        <v>7.2301839419002203</v>
      </c>
    </row>
    <row r="18" spans="1:24" ht="11.25" customHeight="1" x14ac:dyDescent="0.2">
      <c r="A18" s="22" t="s">
        <v>27</v>
      </c>
      <c r="B18" s="23" t="s">
        <v>28</v>
      </c>
      <c r="C18" s="30">
        <v>33.905802960392549</v>
      </c>
      <c r="D18" s="30">
        <v>12.100180717219484</v>
      </c>
      <c r="E18" s="30">
        <v>12.081648768093997</v>
      </c>
      <c r="F18" s="30">
        <v>6.5991158704717598</v>
      </c>
      <c r="G18" s="30">
        <v>6.4651155351236458</v>
      </c>
      <c r="H18" s="30">
        <v>15.293761161359827</v>
      </c>
      <c r="I18" s="30">
        <v>18.650379193121072</v>
      </c>
      <c r="J18" s="30">
        <v>16.541256997831752</v>
      </c>
      <c r="K18" s="30">
        <v>16.373679947893809</v>
      </c>
      <c r="L18" s="30">
        <v>16.126183397525576</v>
      </c>
      <c r="M18" s="30">
        <v>26.036784514232789</v>
      </c>
      <c r="N18" s="30">
        <v>3.2917268602303134</v>
      </c>
      <c r="O18" s="30">
        <v>1.7000858744770038</v>
      </c>
      <c r="P18" s="30">
        <v>0.91412257068582914</v>
      </c>
      <c r="Q18" s="30">
        <v>0.4303890375623472</v>
      </c>
      <c r="R18" s="30">
        <v>0.1746470105381758</v>
      </c>
      <c r="S18" s="30">
        <v>8.1724868118931621E-2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1.7750510732372205E-2</v>
      </c>
      <c r="J19" s="30">
        <v>0.24175711181150467</v>
      </c>
      <c r="K19" s="30">
        <v>1.7743906380011804E-2</v>
      </c>
      <c r="L19" s="30">
        <v>3.5687439758175059E-2</v>
      </c>
      <c r="M19" s="30">
        <v>1.8005715874511025E-2</v>
      </c>
      <c r="N19" s="30">
        <v>1.7435284697296459E-2</v>
      </c>
      <c r="O19" s="30">
        <v>1.7320819467237458E-2</v>
      </c>
      <c r="P19" s="30">
        <v>0</v>
      </c>
      <c r="Q19" s="30">
        <v>1.6363441872241737E-2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10.925591384238762</v>
      </c>
      <c r="X19" s="30">
        <v>7.2301839419002203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:W22" si="15">SUM(C23:C24)</f>
        <v>9.4533963886500416</v>
      </c>
      <c r="D22" s="31">
        <f t="shared" si="15"/>
        <v>10.189767841788477</v>
      </c>
      <c r="E22" s="31">
        <f t="shared" si="15"/>
        <v>5.9014617368873603</v>
      </c>
      <c r="F22" s="31">
        <f t="shared" si="15"/>
        <v>4.0970765262252788</v>
      </c>
      <c r="G22" s="31">
        <f t="shared" si="15"/>
        <v>4.3510748065348235</v>
      </c>
      <c r="H22" s="31">
        <f t="shared" si="15"/>
        <v>4.3487532244196032</v>
      </c>
      <c r="I22" s="31">
        <f t="shared" si="15"/>
        <v>4.2024935511607904</v>
      </c>
      <c r="J22" s="31">
        <f t="shared" si="15"/>
        <v>5.4748925193465183</v>
      </c>
      <c r="K22" s="31">
        <f t="shared" si="15"/>
        <v>7.4697334479793618</v>
      </c>
      <c r="L22" s="31">
        <f t="shared" si="15"/>
        <v>8.3742046431642319</v>
      </c>
      <c r="M22" s="31">
        <f t="shared" si="15"/>
        <v>8.9216680997420497</v>
      </c>
      <c r="N22" s="31">
        <f t="shared" si="15"/>
        <v>10.213069647463456</v>
      </c>
      <c r="O22" s="31">
        <f t="shared" si="15"/>
        <v>13.754772141014623</v>
      </c>
      <c r="P22" s="31">
        <f t="shared" si="15"/>
        <v>13.171367153912293</v>
      </c>
      <c r="Q22" s="31">
        <f t="shared" si="15"/>
        <v>12.896904557179703</v>
      </c>
      <c r="R22" s="31">
        <f t="shared" si="15"/>
        <v>8.4157351676698262</v>
      </c>
      <c r="S22" s="31">
        <f t="shared" si="15"/>
        <v>10.033963886500427</v>
      </c>
      <c r="T22" s="31">
        <f t="shared" si="15"/>
        <v>9.4384350816852987</v>
      </c>
      <c r="U22" s="31">
        <f t="shared" si="15"/>
        <v>11.253568357695617</v>
      </c>
      <c r="V22" s="31">
        <f t="shared" si="15"/>
        <v>9.1268271711091984</v>
      </c>
      <c r="W22" s="31">
        <f t="shared" si="15"/>
        <v>6.7003439380911498</v>
      </c>
      <c r="X22" s="31">
        <f t="shared" ref="X22" si="16">SUM(X23:X24)</f>
        <v>7.696732588134136</v>
      </c>
    </row>
    <row r="23" spans="1:24" ht="11.25" customHeight="1" x14ac:dyDescent="0.2">
      <c r="A23" s="22" t="s">
        <v>37</v>
      </c>
      <c r="B23" s="23" t="s">
        <v>38</v>
      </c>
      <c r="C23" s="30">
        <v>4.3442820292347371</v>
      </c>
      <c r="D23" s="30">
        <v>5.3897678417884771</v>
      </c>
      <c r="E23" s="30">
        <v>2.4183147033533965</v>
      </c>
      <c r="F23" s="30">
        <v>2.4467755803955282</v>
      </c>
      <c r="G23" s="30">
        <v>2.5730008598452279</v>
      </c>
      <c r="H23" s="30">
        <v>2.8745485812553735</v>
      </c>
      <c r="I23" s="30">
        <v>2.4779879621668099</v>
      </c>
      <c r="J23" s="30">
        <v>2.2337919174548593</v>
      </c>
      <c r="K23" s="30">
        <v>2.8934651762682706</v>
      </c>
      <c r="L23" s="30">
        <v>3.1625967325881335</v>
      </c>
      <c r="M23" s="30">
        <v>3.7745485812553738</v>
      </c>
      <c r="N23" s="30">
        <v>4.1129836629406711</v>
      </c>
      <c r="O23" s="30">
        <v>6.04006878761823</v>
      </c>
      <c r="P23" s="30">
        <v>4.8213241616509013</v>
      </c>
      <c r="Q23" s="30">
        <v>4.86457437661221</v>
      </c>
      <c r="R23" s="30">
        <v>3.5600171969045586</v>
      </c>
      <c r="S23" s="30">
        <v>4.5429062768701627</v>
      </c>
      <c r="T23" s="30">
        <v>4.0078245915735158</v>
      </c>
      <c r="U23" s="30">
        <v>4.6806534823731738</v>
      </c>
      <c r="V23" s="30">
        <v>4.011177987962169</v>
      </c>
      <c r="W23" s="30">
        <v>3.1102321582115211</v>
      </c>
      <c r="X23" s="30">
        <v>3.1929492691315557</v>
      </c>
    </row>
    <row r="24" spans="1:24" ht="11.25" customHeight="1" x14ac:dyDescent="0.2">
      <c r="A24" s="22" t="s">
        <v>39</v>
      </c>
      <c r="B24" s="23" t="s">
        <v>40</v>
      </c>
      <c r="C24" s="30">
        <v>5.1091143594153055</v>
      </c>
      <c r="D24" s="30">
        <v>4.8</v>
      </c>
      <c r="E24" s="30">
        <v>3.4831470335339638</v>
      </c>
      <c r="F24" s="30">
        <v>1.6503009458297506</v>
      </c>
      <c r="G24" s="30">
        <v>1.7780739466895958</v>
      </c>
      <c r="H24" s="30">
        <v>1.4742046431642302</v>
      </c>
      <c r="I24" s="30">
        <v>1.7245055889939809</v>
      </c>
      <c r="J24" s="30">
        <v>3.2411006018916586</v>
      </c>
      <c r="K24" s="30">
        <v>4.5762682717110916</v>
      </c>
      <c r="L24" s="30">
        <v>5.2116079105760988</v>
      </c>
      <c r="M24" s="30">
        <v>5.1471195184866758</v>
      </c>
      <c r="N24" s="30">
        <v>6.1000859845227842</v>
      </c>
      <c r="O24" s="30">
        <v>7.7147033533963931</v>
      </c>
      <c r="P24" s="30">
        <v>8.3500429922613915</v>
      </c>
      <c r="Q24" s="30">
        <v>8.0323301805674916</v>
      </c>
      <c r="R24" s="30">
        <v>4.8557179707652685</v>
      </c>
      <c r="S24" s="30">
        <v>5.4910576096302641</v>
      </c>
      <c r="T24" s="30">
        <v>5.4306104901117829</v>
      </c>
      <c r="U24" s="30">
        <v>6.5729148753224438</v>
      </c>
      <c r="V24" s="30">
        <v>5.1156491831470303</v>
      </c>
      <c r="W24" s="30">
        <v>3.5901117798796287</v>
      </c>
      <c r="X24" s="30">
        <v>4.5037833190025802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7">SUM(C27,C33)</f>
        <v>18069.261673824156</v>
      </c>
      <c r="D26" s="31">
        <f t="shared" ref="D26:W26" si="18">SUM(D27,D33)</f>
        <v>20392.397272672057</v>
      </c>
      <c r="E26" s="31">
        <f t="shared" si="18"/>
        <v>18803.576212920001</v>
      </c>
      <c r="F26" s="31">
        <f t="shared" si="18"/>
        <v>19736.682151287292</v>
      </c>
      <c r="G26" s="31">
        <f t="shared" si="18"/>
        <v>18815.779337042411</v>
      </c>
      <c r="H26" s="31">
        <f t="shared" si="18"/>
        <v>18213.299944416496</v>
      </c>
      <c r="I26" s="31">
        <f t="shared" si="18"/>
        <v>17675.032049527144</v>
      </c>
      <c r="J26" s="31">
        <f t="shared" si="18"/>
        <v>13819.424103627276</v>
      </c>
      <c r="K26" s="31">
        <f t="shared" si="18"/>
        <v>16316.15764611263</v>
      </c>
      <c r="L26" s="31">
        <f t="shared" si="18"/>
        <v>14695.549658001164</v>
      </c>
      <c r="M26" s="31">
        <f t="shared" si="18"/>
        <v>14461.700501862295</v>
      </c>
      <c r="N26" s="31">
        <f t="shared" si="18"/>
        <v>12767.429673670909</v>
      </c>
      <c r="O26" s="31">
        <f t="shared" si="18"/>
        <v>12707.375955473688</v>
      </c>
      <c r="P26" s="31">
        <f t="shared" si="18"/>
        <v>13175.764653612974</v>
      </c>
      <c r="Q26" s="31">
        <f t="shared" si="18"/>
        <v>11633.864509028506</v>
      </c>
      <c r="R26" s="31">
        <f t="shared" si="18"/>
        <v>11596.057808572608</v>
      </c>
      <c r="S26" s="31">
        <f t="shared" si="18"/>
        <v>11392.519017556764</v>
      </c>
      <c r="T26" s="31">
        <f t="shared" si="18"/>
        <v>11610.774181421561</v>
      </c>
      <c r="U26" s="31">
        <f t="shared" si="18"/>
        <v>8416.0253858827946</v>
      </c>
      <c r="V26" s="31">
        <f t="shared" si="18"/>
        <v>8249.0279399536666</v>
      </c>
      <c r="W26" s="31">
        <f t="shared" si="18"/>
        <v>7529.7816822237646</v>
      </c>
      <c r="X26" s="31">
        <f t="shared" ref="X26" si="19">SUM(X27,X33)</f>
        <v>9091.7762975639707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:W27" si="20">SUM(C28:C32)</f>
        <v>0</v>
      </c>
      <c r="D27" s="42">
        <f t="shared" si="20"/>
        <v>0</v>
      </c>
      <c r="E27" s="42">
        <f t="shared" si="20"/>
        <v>0</v>
      </c>
      <c r="F27" s="42">
        <f t="shared" si="20"/>
        <v>0</v>
      </c>
      <c r="G27" s="42">
        <f t="shared" si="20"/>
        <v>0</v>
      </c>
      <c r="H27" s="42">
        <f t="shared" si="20"/>
        <v>0</v>
      </c>
      <c r="I27" s="42">
        <f t="shared" si="20"/>
        <v>0</v>
      </c>
      <c r="J27" s="42">
        <f t="shared" si="20"/>
        <v>0</v>
      </c>
      <c r="K27" s="42">
        <f t="shared" si="20"/>
        <v>0</v>
      </c>
      <c r="L27" s="42">
        <f t="shared" si="20"/>
        <v>0</v>
      </c>
      <c r="M27" s="42">
        <f t="shared" si="20"/>
        <v>0</v>
      </c>
      <c r="N27" s="42">
        <f t="shared" si="20"/>
        <v>0</v>
      </c>
      <c r="O27" s="42">
        <f t="shared" si="20"/>
        <v>0</v>
      </c>
      <c r="P27" s="42">
        <f t="shared" si="20"/>
        <v>0</v>
      </c>
      <c r="Q27" s="42">
        <f t="shared" si="20"/>
        <v>0</v>
      </c>
      <c r="R27" s="42">
        <f t="shared" si="20"/>
        <v>0</v>
      </c>
      <c r="S27" s="42">
        <f t="shared" si="20"/>
        <v>0</v>
      </c>
      <c r="T27" s="42">
        <f t="shared" si="20"/>
        <v>0</v>
      </c>
      <c r="U27" s="42">
        <f t="shared" si="20"/>
        <v>0</v>
      </c>
      <c r="V27" s="42">
        <f t="shared" si="20"/>
        <v>0</v>
      </c>
      <c r="W27" s="42">
        <f t="shared" si="20"/>
        <v>0</v>
      </c>
      <c r="X27" s="42">
        <f t="shared" ref="X27" si="21">SUM(X28:X32)</f>
        <v>0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:W33" si="22">SUM(C34:C50)</f>
        <v>18069.261673824156</v>
      </c>
      <c r="D33" s="42">
        <f t="shared" si="22"/>
        <v>20392.397272672057</v>
      </c>
      <c r="E33" s="42">
        <f t="shared" si="22"/>
        <v>18803.576212920001</v>
      </c>
      <c r="F33" s="42">
        <f t="shared" si="22"/>
        <v>19736.682151287292</v>
      </c>
      <c r="G33" s="42">
        <f t="shared" si="22"/>
        <v>18815.779337042411</v>
      </c>
      <c r="H33" s="42">
        <f t="shared" si="22"/>
        <v>18213.299944416496</v>
      </c>
      <c r="I33" s="42">
        <f t="shared" si="22"/>
        <v>17675.032049527144</v>
      </c>
      <c r="J33" s="42">
        <f t="shared" si="22"/>
        <v>13819.424103627276</v>
      </c>
      <c r="K33" s="42">
        <f t="shared" si="22"/>
        <v>16316.15764611263</v>
      </c>
      <c r="L33" s="42">
        <f t="shared" si="22"/>
        <v>14695.549658001164</v>
      </c>
      <c r="M33" s="42">
        <f t="shared" si="22"/>
        <v>14461.700501862295</v>
      </c>
      <c r="N33" s="42">
        <f t="shared" si="22"/>
        <v>12767.429673670909</v>
      </c>
      <c r="O33" s="42">
        <f t="shared" si="22"/>
        <v>12707.375955473688</v>
      </c>
      <c r="P33" s="42">
        <f t="shared" si="22"/>
        <v>13175.764653612974</v>
      </c>
      <c r="Q33" s="42">
        <f t="shared" si="22"/>
        <v>11633.864509028506</v>
      </c>
      <c r="R33" s="42">
        <f t="shared" si="22"/>
        <v>11596.057808572608</v>
      </c>
      <c r="S33" s="42">
        <f t="shared" si="22"/>
        <v>11392.519017556764</v>
      </c>
      <c r="T33" s="42">
        <f t="shared" si="22"/>
        <v>11610.774181421561</v>
      </c>
      <c r="U33" s="42">
        <f t="shared" si="22"/>
        <v>8416.0253858827946</v>
      </c>
      <c r="V33" s="42">
        <f t="shared" si="22"/>
        <v>8249.0279399536666</v>
      </c>
      <c r="W33" s="42">
        <f t="shared" si="22"/>
        <v>7529.7816822237646</v>
      </c>
      <c r="X33" s="42">
        <f t="shared" ref="X33" si="23">SUM(X34:X50)</f>
        <v>9091.7762975639707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0.36932435179717771</v>
      </c>
      <c r="V34" s="30">
        <v>0.39644146486596116</v>
      </c>
      <c r="W34" s="30">
        <v>0.41613729709712738</v>
      </c>
      <c r="X34" s="30">
        <v>0.53344714230084056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306.91214619862967</v>
      </c>
      <c r="D36" s="30">
        <v>302.99472005016293</v>
      </c>
      <c r="E36" s="30">
        <v>283.31939242917741</v>
      </c>
      <c r="F36" s="30">
        <v>338.09021508167797</v>
      </c>
      <c r="G36" s="30">
        <v>331.32273733359841</v>
      </c>
      <c r="H36" s="30">
        <v>361.89555832888999</v>
      </c>
      <c r="I36" s="30">
        <v>342.50438608800516</v>
      </c>
      <c r="J36" s="30">
        <v>307.36404015911097</v>
      </c>
      <c r="K36" s="30">
        <v>347.30969795856669</v>
      </c>
      <c r="L36" s="30">
        <v>341.04630641591336</v>
      </c>
      <c r="M36" s="30">
        <v>340.82184279216233</v>
      </c>
      <c r="N36" s="30">
        <v>283.30234326586856</v>
      </c>
      <c r="O36" s="30">
        <v>229.67235799645454</v>
      </c>
      <c r="P36" s="30">
        <v>222.55566947763566</v>
      </c>
      <c r="Q36" s="30">
        <v>178.90985205335667</v>
      </c>
      <c r="R36" s="30">
        <v>163.02279523836876</v>
      </c>
      <c r="S36" s="30">
        <v>176.97982853602096</v>
      </c>
      <c r="T36" s="30">
        <v>183.46701731684965</v>
      </c>
      <c r="U36" s="30">
        <v>174.64642533457538</v>
      </c>
      <c r="V36" s="30">
        <v>182.21411769008057</v>
      </c>
      <c r="W36" s="30">
        <v>177.51651004850137</v>
      </c>
      <c r="X36" s="30">
        <v>222.49839918764613</v>
      </c>
    </row>
    <row r="37" spans="1:24" ht="11.25" customHeight="1" x14ac:dyDescent="0.2">
      <c r="A37" s="39" t="s">
        <v>61</v>
      </c>
      <c r="B37" s="23" t="s">
        <v>62</v>
      </c>
      <c r="C37" s="30">
        <v>151.15437277087429</v>
      </c>
      <c r="D37" s="30">
        <v>188.55502781116542</v>
      </c>
      <c r="E37" s="30">
        <v>139.10832487702243</v>
      </c>
      <c r="F37" s="30">
        <v>153.05470632491196</v>
      </c>
      <c r="G37" s="30">
        <v>163.05380269103637</v>
      </c>
      <c r="H37" s="30">
        <v>256.79294712169974</v>
      </c>
      <c r="I37" s="30">
        <v>229.82400106715698</v>
      </c>
      <c r="J37" s="30">
        <v>256.4202995817177</v>
      </c>
      <c r="K37" s="30">
        <v>213.08026753210839</v>
      </c>
      <c r="L37" s="30">
        <v>186.77982121180221</v>
      </c>
      <c r="M37" s="30">
        <v>210.01202782549203</v>
      </c>
      <c r="N37" s="30">
        <v>245.21592177929918</v>
      </c>
      <c r="O37" s="30">
        <v>327.86537859232931</v>
      </c>
      <c r="P37" s="30">
        <v>237.82808637897736</v>
      </c>
      <c r="Q37" s="30">
        <v>230.88846404967853</v>
      </c>
      <c r="R37" s="30">
        <v>211.10877468197702</v>
      </c>
      <c r="S37" s="30">
        <v>223.87027566515971</v>
      </c>
      <c r="T37" s="30">
        <v>228.59290522925934</v>
      </c>
      <c r="U37" s="30">
        <v>234.73116829206646</v>
      </c>
      <c r="V37" s="30">
        <v>242.83059804620871</v>
      </c>
      <c r="W37" s="30">
        <v>228.52253894477312</v>
      </c>
      <c r="X37" s="30">
        <v>389.57630019333988</v>
      </c>
    </row>
    <row r="38" spans="1:24" ht="11.25" customHeight="1" x14ac:dyDescent="0.2">
      <c r="A38" s="39" t="s">
        <v>63</v>
      </c>
      <c r="B38" s="23" t="s">
        <v>64</v>
      </c>
      <c r="C38" s="30">
        <v>6.6175553997160925</v>
      </c>
      <c r="D38" s="30">
        <v>6.6348246662144676</v>
      </c>
      <c r="E38" s="30">
        <v>7.1275631552495398</v>
      </c>
      <c r="F38" s="30">
        <v>7.8905234903918666</v>
      </c>
      <c r="G38" s="30">
        <v>9.9089144032093071</v>
      </c>
      <c r="H38" s="30">
        <v>21.105818975525807</v>
      </c>
      <c r="I38" s="30">
        <v>9.713492975977859</v>
      </c>
      <c r="J38" s="30">
        <v>3.6562220885140482</v>
      </c>
      <c r="K38" s="30">
        <v>5.8733594052258029</v>
      </c>
      <c r="L38" s="30">
        <v>4.0992273297030835</v>
      </c>
      <c r="M38" s="30">
        <v>4.2055878639508926</v>
      </c>
      <c r="N38" s="30">
        <v>4.1933435375624475</v>
      </c>
      <c r="O38" s="30">
        <v>3.8711602905330222</v>
      </c>
      <c r="P38" s="30">
        <v>2.870482777719257</v>
      </c>
      <c r="Q38" s="30">
        <v>2.8927012017084799</v>
      </c>
      <c r="R38" s="30">
        <v>3.2059405498444633</v>
      </c>
      <c r="S38" s="30">
        <v>4.0907485646280097</v>
      </c>
      <c r="T38" s="30">
        <v>4.0071646974800395</v>
      </c>
      <c r="U38" s="30">
        <v>4.1825028387210166</v>
      </c>
      <c r="V38" s="30">
        <v>4.9757977497771515</v>
      </c>
      <c r="W38" s="30">
        <v>3.9109522311065508</v>
      </c>
      <c r="X38" s="30">
        <v>4.4461256788836643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1.9018079252554256</v>
      </c>
      <c r="E39" s="30">
        <v>0</v>
      </c>
      <c r="F39" s="30">
        <v>0</v>
      </c>
      <c r="G39" s="30">
        <v>0.93033153097223698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790.68190883779096</v>
      </c>
      <c r="D40" s="30">
        <v>660.0314953125104</v>
      </c>
      <c r="E40" s="30">
        <v>608.28213222811496</v>
      </c>
      <c r="F40" s="30">
        <v>692.34819105545466</v>
      </c>
      <c r="G40" s="30">
        <v>691.95047559514217</v>
      </c>
      <c r="H40" s="30">
        <v>684.43311738920625</v>
      </c>
      <c r="I40" s="30">
        <v>652.98491589513401</v>
      </c>
      <c r="J40" s="30">
        <v>616.51333505820605</v>
      </c>
      <c r="K40" s="30">
        <v>623.92480808406003</v>
      </c>
      <c r="L40" s="30">
        <v>598.22045123795306</v>
      </c>
      <c r="M40" s="30">
        <v>611.61668747860824</v>
      </c>
      <c r="N40" s="30">
        <v>662.74709188786358</v>
      </c>
      <c r="O40" s="30">
        <v>575.39692658065735</v>
      </c>
      <c r="P40" s="30">
        <v>560.83307647877609</v>
      </c>
      <c r="Q40" s="30">
        <v>537.58325093549024</v>
      </c>
      <c r="R40" s="30">
        <v>529.05564415116078</v>
      </c>
      <c r="S40" s="30">
        <v>428.98252575176917</v>
      </c>
      <c r="T40" s="30">
        <v>380.94038273757968</v>
      </c>
      <c r="U40" s="30">
        <v>413.13963052648114</v>
      </c>
      <c r="V40" s="30">
        <v>377.2139112729098</v>
      </c>
      <c r="W40" s="30">
        <v>330.13454181750461</v>
      </c>
      <c r="X40" s="30">
        <v>543.00252815491433</v>
      </c>
    </row>
    <row r="41" spans="1:24" ht="11.25" customHeight="1" x14ac:dyDescent="0.2">
      <c r="A41" s="39" t="s">
        <v>69</v>
      </c>
      <c r="B41" s="23" t="s">
        <v>70</v>
      </c>
      <c r="C41" s="30">
        <v>51.179357885060568</v>
      </c>
      <c r="D41" s="30">
        <v>50.725316412884133</v>
      </c>
      <c r="E41" s="30">
        <v>60.612358800233601</v>
      </c>
      <c r="F41" s="30">
        <v>65.227783442962348</v>
      </c>
      <c r="G41" s="30">
        <v>72.945470919571918</v>
      </c>
      <c r="H41" s="30">
        <v>47.777917728399991</v>
      </c>
      <c r="I41" s="30">
        <v>42.290101580515838</v>
      </c>
      <c r="J41" s="30">
        <v>38.551710265004616</v>
      </c>
      <c r="K41" s="30">
        <v>45.552783815595859</v>
      </c>
      <c r="L41" s="30">
        <v>51.122308291798596</v>
      </c>
      <c r="M41" s="30">
        <v>43.67360774958037</v>
      </c>
      <c r="N41" s="30">
        <v>43.839925374618723</v>
      </c>
      <c r="O41" s="30">
        <v>43.166905797272904</v>
      </c>
      <c r="P41" s="30">
        <v>62.873447490194629</v>
      </c>
      <c r="Q41" s="30">
        <v>58.269714454953807</v>
      </c>
      <c r="R41" s="30">
        <v>68.504312176036493</v>
      </c>
      <c r="S41" s="30">
        <v>61.9474159370181</v>
      </c>
      <c r="T41" s="30">
        <v>59.20241692740813</v>
      </c>
      <c r="U41" s="30">
        <v>66.159360911448147</v>
      </c>
      <c r="V41" s="30">
        <v>64.098486749841982</v>
      </c>
      <c r="W41" s="30">
        <v>57.091307598862549</v>
      </c>
      <c r="X41" s="30">
        <v>55.376225084427318</v>
      </c>
    </row>
    <row r="42" spans="1:24" ht="11.25" customHeight="1" x14ac:dyDescent="0.2">
      <c r="A42" s="39" t="s">
        <v>71</v>
      </c>
      <c r="B42" s="23" t="s">
        <v>72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15865.868353071219</v>
      </c>
      <c r="D43" s="30">
        <v>18210.472010230627</v>
      </c>
      <c r="E43" s="30">
        <v>16897.967867865373</v>
      </c>
      <c r="F43" s="30">
        <v>17616.698579192234</v>
      </c>
      <c r="G43" s="30">
        <v>16730.158925132222</v>
      </c>
      <c r="H43" s="30">
        <v>16043.178578742656</v>
      </c>
      <c r="I43" s="30">
        <v>15745.385807324988</v>
      </c>
      <c r="J43" s="30">
        <v>12245.183141527477</v>
      </c>
      <c r="K43" s="30">
        <v>14813.574759659332</v>
      </c>
      <c r="L43" s="30">
        <v>13258.011960564665</v>
      </c>
      <c r="M43" s="30">
        <v>13043.585286525067</v>
      </c>
      <c r="N43" s="30">
        <v>11369.66932363585</v>
      </c>
      <c r="O43" s="30">
        <v>11367.206813291199</v>
      </c>
      <c r="P43" s="30">
        <v>11945.035981752124</v>
      </c>
      <c r="Q43" s="30">
        <v>10487.280468331122</v>
      </c>
      <c r="R43" s="30">
        <v>10487.416647240532</v>
      </c>
      <c r="S43" s="30">
        <v>10317.477708542914</v>
      </c>
      <c r="T43" s="30">
        <v>10642.612912833096</v>
      </c>
      <c r="U43" s="30">
        <v>7443.6018681630258</v>
      </c>
      <c r="V43" s="30">
        <v>7308.883194975112</v>
      </c>
      <c r="W43" s="30">
        <v>6648.4943565688618</v>
      </c>
      <c r="X43" s="30">
        <v>7785.2970479103815</v>
      </c>
    </row>
    <row r="44" spans="1:24" ht="11.25" customHeight="1" x14ac:dyDescent="0.2">
      <c r="A44" s="39" t="s">
        <v>75</v>
      </c>
      <c r="B44" s="23" t="s">
        <v>76</v>
      </c>
      <c r="C44" s="30">
        <v>868.69886017048611</v>
      </c>
      <c r="D44" s="30">
        <v>891.466465625502</v>
      </c>
      <c r="E44" s="30">
        <v>780.89039616225421</v>
      </c>
      <c r="F44" s="30">
        <v>806.33699515462513</v>
      </c>
      <c r="G44" s="30">
        <v>758.51023787139366</v>
      </c>
      <c r="H44" s="30">
        <v>786.20699171004151</v>
      </c>
      <c r="I44" s="30">
        <v>612.56680920140241</v>
      </c>
      <c r="J44" s="30">
        <v>347.58194543908451</v>
      </c>
      <c r="K44" s="30">
        <v>262.07307352352132</v>
      </c>
      <c r="L44" s="30">
        <v>253.90514058907573</v>
      </c>
      <c r="M44" s="30">
        <v>202.60759861784311</v>
      </c>
      <c r="N44" s="30">
        <v>157.39204979871081</v>
      </c>
      <c r="O44" s="30">
        <v>158.78520145955233</v>
      </c>
      <c r="P44" s="30">
        <v>143.52613601240688</v>
      </c>
      <c r="Q44" s="30">
        <v>131.33229537513137</v>
      </c>
      <c r="R44" s="30">
        <v>125.16374767446931</v>
      </c>
      <c r="S44" s="30">
        <v>130.26651035156428</v>
      </c>
      <c r="T44" s="30">
        <v>111.30012808909122</v>
      </c>
      <c r="U44" s="30">
        <v>78.583087942698825</v>
      </c>
      <c r="V44" s="30">
        <v>67.70359484637153</v>
      </c>
      <c r="W44" s="30">
        <v>82.284945373161463</v>
      </c>
      <c r="X44" s="30">
        <v>89.779864222192856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0.2376615152324198</v>
      </c>
      <c r="I45" s="30">
        <v>0.23190680803720032</v>
      </c>
      <c r="J45" s="30">
        <v>0.25729818173470154</v>
      </c>
      <c r="K45" s="30">
        <v>0.25724285959631576</v>
      </c>
      <c r="L45" s="30">
        <v>0.55897225782436677</v>
      </c>
      <c r="M45" s="30">
        <v>0.50849882737550345</v>
      </c>
      <c r="N45" s="30">
        <v>0.47952578613762448</v>
      </c>
      <c r="O45" s="30">
        <v>0.81718315747590586</v>
      </c>
      <c r="P45" s="30">
        <v>0.24177324513866477</v>
      </c>
      <c r="Q45" s="30">
        <v>1.1451294327349557</v>
      </c>
      <c r="R45" s="30">
        <v>1.0158422348973923</v>
      </c>
      <c r="S45" s="30">
        <v>0.22208896240371723</v>
      </c>
      <c r="T45" s="30">
        <v>0.396212152528994</v>
      </c>
      <c r="U45" s="30">
        <v>0.30752379514094452</v>
      </c>
      <c r="V45" s="30">
        <v>0.21887388082102022</v>
      </c>
      <c r="W45" s="30">
        <v>0.22184860068235071</v>
      </c>
      <c r="X45" s="30">
        <v>0.22628643145155991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3.7756112740494912</v>
      </c>
      <c r="D48" s="30">
        <v>3.7809283977176689</v>
      </c>
      <c r="E48" s="30">
        <v>3.1151531108852546</v>
      </c>
      <c r="F48" s="30">
        <v>3.804393841993404</v>
      </c>
      <c r="G48" s="30">
        <v>3.8635232357100278</v>
      </c>
      <c r="H48" s="30">
        <v>4.5510558156229584</v>
      </c>
      <c r="I48" s="30">
        <v>3.0241478229474934</v>
      </c>
      <c r="J48" s="30">
        <v>3.0703598708948858</v>
      </c>
      <c r="K48" s="30">
        <v>3.7211584953499561</v>
      </c>
      <c r="L48" s="30">
        <v>1.8054701024281257</v>
      </c>
      <c r="M48" s="30">
        <v>2.4043399813758706</v>
      </c>
      <c r="N48" s="30">
        <v>0.59014860499882715</v>
      </c>
      <c r="O48" s="30">
        <v>0.59402830821353148</v>
      </c>
      <c r="P48" s="30">
        <v>0</v>
      </c>
      <c r="Q48" s="30">
        <v>5.5626331943287326</v>
      </c>
      <c r="R48" s="30">
        <v>1.141763759182528</v>
      </c>
      <c r="S48" s="30">
        <v>0</v>
      </c>
      <c r="T48" s="30">
        <v>6.9083546354352487E-2</v>
      </c>
      <c r="U48" s="30">
        <v>6.5328364893915247E-2</v>
      </c>
      <c r="V48" s="30">
        <v>6.6805368292905606E-2</v>
      </c>
      <c r="W48" s="30">
        <v>0.69474463271632936</v>
      </c>
      <c r="X48" s="30">
        <v>0.67859743473219702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24.373508216329295</v>
      </c>
      <c r="D50" s="30">
        <v>75.834676240019036</v>
      </c>
      <c r="E50" s="30">
        <v>23.153024291693743</v>
      </c>
      <c r="F50" s="30">
        <v>53.23076370303778</v>
      </c>
      <c r="G50" s="30">
        <v>53.134918329557124</v>
      </c>
      <c r="H50" s="30">
        <v>7.1202970892237865</v>
      </c>
      <c r="I50" s="30">
        <v>36.506480762981077</v>
      </c>
      <c r="J50" s="30">
        <v>0.82575145553182439</v>
      </c>
      <c r="K50" s="30">
        <v>0.79049477927634459</v>
      </c>
      <c r="L50" s="30">
        <v>0</v>
      </c>
      <c r="M50" s="30">
        <v>2.265024200839064</v>
      </c>
      <c r="N50" s="30">
        <v>0</v>
      </c>
      <c r="O50" s="30">
        <v>0</v>
      </c>
      <c r="P50" s="30">
        <v>0</v>
      </c>
      <c r="Q50" s="30">
        <v>0</v>
      </c>
      <c r="R50" s="30">
        <v>6.4223408661408952</v>
      </c>
      <c r="S50" s="30">
        <v>48.681915245284806</v>
      </c>
      <c r="T50" s="30">
        <v>0.18595789191301337</v>
      </c>
      <c r="U50" s="30">
        <v>0.23916536194485305</v>
      </c>
      <c r="V50" s="30">
        <v>0.42611790938417626</v>
      </c>
      <c r="W50" s="30">
        <v>0.49379911049724223</v>
      </c>
      <c r="X50" s="30">
        <v>0.36147612370093596</v>
      </c>
    </row>
    <row r="51" spans="1:24" ht="11.25" customHeight="1" x14ac:dyDescent="0.2">
      <c r="A51" s="24" t="s">
        <v>89</v>
      </c>
      <c r="B51" s="25" t="s">
        <v>90</v>
      </c>
      <c r="C51" s="31">
        <v>24615.798175560703</v>
      </c>
      <c r="D51" s="31">
        <v>26175.568963238264</v>
      </c>
      <c r="E51" s="31">
        <v>24413.873598883372</v>
      </c>
      <c r="F51" s="31">
        <v>26290.685229154507</v>
      </c>
      <c r="G51" s="31">
        <v>27526.943137803089</v>
      </c>
      <c r="H51" s="31">
        <v>28816.499662768791</v>
      </c>
      <c r="I51" s="31">
        <v>32407.174048431047</v>
      </c>
      <c r="J51" s="31">
        <v>27608.564374158213</v>
      </c>
      <c r="K51" s="31">
        <v>29625.177009143088</v>
      </c>
      <c r="L51" s="31">
        <v>30003.65432461684</v>
      </c>
      <c r="M51" s="31">
        <v>32905.331875099764</v>
      </c>
      <c r="N51" s="31">
        <v>27013.588809359509</v>
      </c>
      <c r="O51" s="31">
        <v>28241.016477694426</v>
      </c>
      <c r="P51" s="31">
        <v>29910.888486850516</v>
      </c>
      <c r="Q51" s="31">
        <v>23448.713653064369</v>
      </c>
      <c r="R51" s="31">
        <v>25783.714211422943</v>
      </c>
      <c r="S51" s="31">
        <v>26214.691215794839</v>
      </c>
      <c r="T51" s="31">
        <v>25830.371047287037</v>
      </c>
      <c r="U51" s="31">
        <v>26753.686328343927</v>
      </c>
      <c r="V51" s="31">
        <v>25121.436117054251</v>
      </c>
      <c r="W51" s="31">
        <v>24667.946833184873</v>
      </c>
      <c r="X51" s="31">
        <v>26649.19791721223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:W52" si="24">SUM(C53:C70)</f>
        <v>1110.5388982733625</v>
      </c>
      <c r="D52" s="31">
        <f t="shared" si="24"/>
        <v>1262.9237504126186</v>
      </c>
      <c r="E52" s="31">
        <f t="shared" si="24"/>
        <v>1353.4118205101538</v>
      </c>
      <c r="F52" s="31">
        <f t="shared" si="24"/>
        <v>2066.914302576824</v>
      </c>
      <c r="G52" s="31">
        <f t="shared" si="24"/>
        <v>2454.8658942240868</v>
      </c>
      <c r="H52" s="31">
        <f t="shared" si="24"/>
        <v>2550.6538508130247</v>
      </c>
      <c r="I52" s="31">
        <f t="shared" si="24"/>
        <v>2707.5645377561814</v>
      </c>
      <c r="J52" s="31">
        <f t="shared" si="24"/>
        <v>2893.6711128053466</v>
      </c>
      <c r="K52" s="31">
        <f t="shared" si="24"/>
        <v>3314.2170914428639</v>
      </c>
      <c r="L52" s="31">
        <f t="shared" si="24"/>
        <v>3533.7771685178436</v>
      </c>
      <c r="M52" s="31">
        <f t="shared" si="24"/>
        <v>3996.1122905521752</v>
      </c>
      <c r="N52" s="31">
        <f t="shared" si="24"/>
        <v>3583.9034775141517</v>
      </c>
      <c r="O52" s="31">
        <f t="shared" si="24"/>
        <v>4005.4148096324329</v>
      </c>
      <c r="P52" s="31">
        <f t="shared" si="24"/>
        <v>4328.8733488106927</v>
      </c>
      <c r="Q52" s="31">
        <f t="shared" si="24"/>
        <v>4390.4656862045658</v>
      </c>
      <c r="R52" s="31">
        <f t="shared" si="24"/>
        <v>4786.3044938044177</v>
      </c>
      <c r="S52" s="31">
        <f t="shared" si="24"/>
        <v>5108.7145530233411</v>
      </c>
      <c r="T52" s="31">
        <f t="shared" si="24"/>
        <v>8311.3057303603928</v>
      </c>
      <c r="U52" s="31">
        <f t="shared" si="24"/>
        <v>8554.989742422782</v>
      </c>
      <c r="V52" s="31">
        <f t="shared" si="24"/>
        <v>8736.4822904757348</v>
      </c>
      <c r="W52" s="31">
        <f t="shared" si="24"/>
        <v>8793.5879996743533</v>
      </c>
      <c r="X52" s="31">
        <f t="shared" ref="X52" si="25">SUM(X53:X70)</f>
        <v>9016.5689851382176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</row>
    <row r="58" spans="1:24" ht="11.25" customHeight="1" x14ac:dyDescent="0.2">
      <c r="A58" s="22" t="s">
        <v>103</v>
      </c>
      <c r="B58" s="23" t="s">
        <v>104</v>
      </c>
      <c r="C58" s="30">
        <v>223.15012897678417</v>
      </c>
      <c r="D58" s="30">
        <v>222.81582115219265</v>
      </c>
      <c r="E58" s="30">
        <v>272.54411006018921</v>
      </c>
      <c r="F58" s="30">
        <v>308.736973344798</v>
      </c>
      <c r="G58" s="30">
        <v>295.95872742906278</v>
      </c>
      <c r="H58" s="30">
        <v>309.15348237317278</v>
      </c>
      <c r="I58" s="30">
        <v>304.48108340498709</v>
      </c>
      <c r="J58" s="30">
        <v>308.20662080825446</v>
      </c>
      <c r="K58" s="30">
        <v>324.48521066208076</v>
      </c>
      <c r="L58" s="30">
        <v>331.12123817712808</v>
      </c>
      <c r="M58" s="30">
        <v>285.93086844368008</v>
      </c>
      <c r="N58" s="30">
        <v>301.87747205503007</v>
      </c>
      <c r="O58" s="30">
        <v>303.36689595872747</v>
      </c>
      <c r="P58" s="30">
        <v>312.88847807394671</v>
      </c>
      <c r="Q58" s="30">
        <v>260.16087704213243</v>
      </c>
      <c r="R58" s="30">
        <v>241.0957007738607</v>
      </c>
      <c r="S58" s="30">
        <v>246.85588993981085</v>
      </c>
      <c r="T58" s="30">
        <v>275.00481513327605</v>
      </c>
      <c r="U58" s="30">
        <v>275.8443680137575</v>
      </c>
      <c r="V58" s="30">
        <v>274.87454858125534</v>
      </c>
      <c r="W58" s="30">
        <v>244.75004299226137</v>
      </c>
      <c r="X58" s="30">
        <v>247.34660361134996</v>
      </c>
    </row>
    <row r="59" spans="1:24" ht="11.25" customHeight="1" x14ac:dyDescent="0.2">
      <c r="A59" s="22" t="s">
        <v>105</v>
      </c>
      <c r="B59" s="23" t="s">
        <v>106</v>
      </c>
      <c r="C59" s="30">
        <v>570.1038677229368</v>
      </c>
      <c r="D59" s="30">
        <v>665.59391181992055</v>
      </c>
      <c r="E59" s="30">
        <v>672.91478517968892</v>
      </c>
      <c r="F59" s="30">
        <v>1170.4970772259528</v>
      </c>
      <c r="G59" s="30">
        <v>1430.6134772633382</v>
      </c>
      <c r="H59" s="30">
        <v>1614.0230275086426</v>
      </c>
      <c r="I59" s="30">
        <v>1664.303506206443</v>
      </c>
      <c r="J59" s="30">
        <v>1761.5377718062573</v>
      </c>
      <c r="K59" s="30">
        <v>2068.5314366446414</v>
      </c>
      <c r="L59" s="30">
        <v>2139.0010141940847</v>
      </c>
      <c r="M59" s="30">
        <v>2565.0986229221107</v>
      </c>
      <c r="N59" s="30">
        <v>2019.5281745094389</v>
      </c>
      <c r="O59" s="30">
        <v>2253.3721183179923</v>
      </c>
      <c r="P59" s="30">
        <v>2412.8387645543426</v>
      </c>
      <c r="Q59" s="30">
        <v>2061.7874864654486</v>
      </c>
      <c r="R59" s="30">
        <v>2339.1016085597207</v>
      </c>
      <c r="S59" s="30">
        <v>2396.8323462155458</v>
      </c>
      <c r="T59" s="30">
        <v>2553.9039007586161</v>
      </c>
      <c r="U59" s="30">
        <v>2733.4044021762102</v>
      </c>
      <c r="V59" s="30">
        <v>2766.195689840768</v>
      </c>
      <c r="W59" s="30">
        <v>2717.6507023687072</v>
      </c>
      <c r="X59" s="30">
        <v>3086.1460402985399</v>
      </c>
    </row>
    <row r="60" spans="1:24" ht="11.25" customHeight="1" x14ac:dyDescent="0.2">
      <c r="A60" s="22" t="s">
        <v>107</v>
      </c>
      <c r="B60" s="23" t="s">
        <v>108</v>
      </c>
      <c r="C60" s="30">
        <v>2.5214186190389842</v>
      </c>
      <c r="D60" s="30">
        <v>2.5465538971763886</v>
      </c>
      <c r="E60" s="30">
        <v>3.1687045702647074</v>
      </c>
      <c r="F60" s="30">
        <v>9.9307768595710009</v>
      </c>
      <c r="G60" s="30">
        <v>9.9899847313046735</v>
      </c>
      <c r="H60" s="30">
        <v>10.35257769090336</v>
      </c>
      <c r="I60" s="30">
        <v>10.7851338871192</v>
      </c>
      <c r="J60" s="30">
        <v>10.732044344320693</v>
      </c>
      <c r="K60" s="30">
        <v>16.169707826678103</v>
      </c>
      <c r="L60" s="30">
        <v>16.159253873385168</v>
      </c>
      <c r="M60" s="30">
        <v>15.541404416350803</v>
      </c>
      <c r="N60" s="30">
        <v>15.12548576796809</v>
      </c>
      <c r="O60" s="30">
        <v>26.901581976847226</v>
      </c>
      <c r="P60" s="30">
        <v>22.566748527280428</v>
      </c>
      <c r="Q60" s="30">
        <v>21.961322284206943</v>
      </c>
      <c r="R60" s="30">
        <v>25.166567425504176</v>
      </c>
      <c r="S60" s="30">
        <v>23.61913694542363</v>
      </c>
      <c r="T60" s="30">
        <v>26.679338771935768</v>
      </c>
      <c r="U60" s="30">
        <v>27.127040951407469</v>
      </c>
      <c r="V60" s="30">
        <v>24.529720078283841</v>
      </c>
      <c r="W60" s="30">
        <v>18.922837005600829</v>
      </c>
      <c r="X60" s="30">
        <v>23.584442589753408</v>
      </c>
    </row>
    <row r="61" spans="1:24" ht="11.25" customHeight="1" x14ac:dyDescent="0.2">
      <c r="A61" s="22" t="s">
        <v>109</v>
      </c>
      <c r="B61" s="23" t="s">
        <v>110</v>
      </c>
      <c r="C61" s="30">
        <v>113.04179507842026</v>
      </c>
      <c r="D61" s="30">
        <v>125.93737493193341</v>
      </c>
      <c r="E61" s="30">
        <v>127.93238511068473</v>
      </c>
      <c r="F61" s="30">
        <v>249.38849085633342</v>
      </c>
      <c r="G61" s="30">
        <v>278.54775702181911</v>
      </c>
      <c r="H61" s="30">
        <v>264.69540032482547</v>
      </c>
      <c r="I61" s="30">
        <v>304.00802479502488</v>
      </c>
      <c r="J61" s="30">
        <v>290.25478754512659</v>
      </c>
      <c r="K61" s="30">
        <v>285.79422284062946</v>
      </c>
      <c r="L61" s="30">
        <v>297.02147370301793</v>
      </c>
      <c r="M61" s="30">
        <v>336.08033419341893</v>
      </c>
      <c r="N61" s="30">
        <v>366.91299063500145</v>
      </c>
      <c r="O61" s="30">
        <v>443.50281743018525</v>
      </c>
      <c r="P61" s="30">
        <v>476.1330316879048</v>
      </c>
      <c r="Q61" s="30">
        <v>449.67187833512639</v>
      </c>
      <c r="R61" s="30">
        <v>483.28089907869281</v>
      </c>
      <c r="S61" s="30">
        <v>534.56672823659642</v>
      </c>
      <c r="T61" s="30">
        <v>545.37239725104871</v>
      </c>
      <c r="U61" s="30">
        <v>550.43440893501986</v>
      </c>
      <c r="V61" s="30">
        <v>530.28669575646586</v>
      </c>
      <c r="W61" s="30">
        <v>560.4497757091242</v>
      </c>
      <c r="X61" s="30">
        <v>525.35259648011458</v>
      </c>
    </row>
    <row r="62" spans="1:24" ht="11.25" customHeight="1" x14ac:dyDescent="0.2">
      <c r="A62" s="22" t="s">
        <v>111</v>
      </c>
      <c r="B62" s="23" t="s">
        <v>112</v>
      </c>
      <c r="C62" s="30">
        <v>197.58978761822877</v>
      </c>
      <c r="D62" s="30">
        <v>241.12690718405258</v>
      </c>
      <c r="E62" s="30">
        <v>270.6176137492576</v>
      </c>
      <c r="F62" s="30">
        <v>309.70853373126926</v>
      </c>
      <c r="G62" s="30">
        <v>332.9512129547623</v>
      </c>
      <c r="H62" s="30">
        <v>158.57868814599971</v>
      </c>
      <c r="I62" s="30">
        <v>155.66427622979631</v>
      </c>
      <c r="J62" s="30">
        <v>189.00728079011822</v>
      </c>
      <c r="K62" s="30">
        <v>210.2156738396906</v>
      </c>
      <c r="L62" s="30">
        <v>244.71406715838103</v>
      </c>
      <c r="M62" s="30">
        <v>241.76657687474452</v>
      </c>
      <c r="N62" s="30">
        <v>156.4743405692</v>
      </c>
      <c r="O62" s="30">
        <v>150.68755446484235</v>
      </c>
      <c r="P62" s="30">
        <v>168.15641887790883</v>
      </c>
      <c r="Q62" s="30">
        <v>150.82287268822782</v>
      </c>
      <c r="R62" s="30">
        <v>124.28759971492885</v>
      </c>
      <c r="S62" s="30">
        <v>139.4315411066473</v>
      </c>
      <c r="T62" s="30">
        <v>152.09031881639166</v>
      </c>
      <c r="U62" s="30">
        <v>135.26439410545331</v>
      </c>
      <c r="V62" s="30">
        <v>147.82294794052169</v>
      </c>
      <c r="W62" s="30">
        <v>158.28469272307763</v>
      </c>
      <c r="X62" s="30">
        <v>183.78719363794715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1.7850804195912586</v>
      </c>
      <c r="I64" s="30">
        <v>2.1358605369750814</v>
      </c>
      <c r="J64" s="30">
        <v>2.6130561865408404</v>
      </c>
      <c r="K64" s="30">
        <v>3.1302996989696084</v>
      </c>
      <c r="L64" s="30">
        <v>3.2050725899057508</v>
      </c>
      <c r="M64" s="30">
        <v>4.1052199190742851</v>
      </c>
      <c r="N64" s="30">
        <v>4.8911205249991143</v>
      </c>
      <c r="O64" s="30">
        <v>5.3781488030014417</v>
      </c>
      <c r="P64" s="30">
        <v>4.9757679936607762</v>
      </c>
      <c r="Q64" s="30">
        <v>4.8388272739676506</v>
      </c>
      <c r="R64" s="30">
        <v>3.6551896399454371</v>
      </c>
      <c r="S64" s="30">
        <v>3.2946446778378573</v>
      </c>
      <c r="T64" s="30">
        <v>3.8625687011944034</v>
      </c>
      <c r="U64" s="30">
        <v>4.4401845985114594</v>
      </c>
      <c r="V64" s="30">
        <v>3.8241702947527139</v>
      </c>
      <c r="W64" s="30">
        <v>4.516212124757395</v>
      </c>
      <c r="X64" s="30">
        <v>3.8041062669111501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5.2489094821581372E-2</v>
      </c>
      <c r="I65" s="30">
        <v>0.27659633606744449</v>
      </c>
      <c r="J65" s="30">
        <v>0.14135217433536953</v>
      </c>
      <c r="K65" s="30">
        <v>0.12972615832356987</v>
      </c>
      <c r="L65" s="30">
        <v>0.3433068442669997</v>
      </c>
      <c r="M65" s="30">
        <v>0.58394102090446554</v>
      </c>
      <c r="N65" s="30">
        <v>0.69627363950389753</v>
      </c>
      <c r="O65" s="30">
        <v>1.0563070058480835</v>
      </c>
      <c r="P65" s="30">
        <v>3.77419504592079</v>
      </c>
      <c r="Q65" s="30">
        <v>4.0984192138011704</v>
      </c>
      <c r="R65" s="30">
        <v>4.4323483098032828</v>
      </c>
      <c r="S65" s="30">
        <v>6.3526282739686657</v>
      </c>
      <c r="T65" s="30">
        <v>14.092339463390775</v>
      </c>
      <c r="U65" s="30">
        <v>12.845373731958526</v>
      </c>
      <c r="V65" s="30">
        <v>9.4262048752828456</v>
      </c>
      <c r="W65" s="30">
        <v>10.310151359135379</v>
      </c>
      <c r="X65" s="30">
        <v>8.6074962189815363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15.275456297442567</v>
      </c>
      <c r="H66" s="30">
        <v>39.385706412344277</v>
      </c>
      <c r="I66" s="30">
        <v>54.753444252825965</v>
      </c>
      <c r="J66" s="30">
        <v>81.438793606874953</v>
      </c>
      <c r="K66" s="30">
        <v>95.129952777550827</v>
      </c>
      <c r="L66" s="30">
        <v>132.66817755314037</v>
      </c>
      <c r="M66" s="30">
        <v>126.81782347985882</v>
      </c>
      <c r="N66" s="30">
        <v>128.55847041854418</v>
      </c>
      <c r="O66" s="30">
        <v>141.94455689431035</v>
      </c>
      <c r="P66" s="30">
        <v>132.89624469551094</v>
      </c>
      <c r="Q66" s="30">
        <v>139.63848951301168</v>
      </c>
      <c r="R66" s="30">
        <v>136.47537413058004</v>
      </c>
      <c r="S66" s="30">
        <v>150.75183328526074</v>
      </c>
      <c r="T66" s="30">
        <v>165.04528238535974</v>
      </c>
      <c r="U66" s="30">
        <v>65.968091460817178</v>
      </c>
      <c r="V66" s="30">
        <v>71.282136672581657</v>
      </c>
      <c r="W66" s="30">
        <v>57.628228469575404</v>
      </c>
      <c r="X66" s="30">
        <v>61.304466935853469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2.6303963251532503</v>
      </c>
      <c r="H69" s="30">
        <v>3.5660918779764255</v>
      </c>
      <c r="I69" s="30">
        <v>24.047239793958283</v>
      </c>
      <c r="J69" s="30">
        <v>28.253850943346457</v>
      </c>
      <c r="K69" s="30">
        <v>33.554678707111322</v>
      </c>
      <c r="L69" s="30">
        <v>55.566608276640707</v>
      </c>
      <c r="M69" s="30">
        <v>49.64700057180017</v>
      </c>
      <c r="N69" s="30">
        <v>17.407072008395193</v>
      </c>
      <c r="O69" s="30">
        <v>6.5225222458553898</v>
      </c>
      <c r="P69" s="30">
        <v>12.146079405807578</v>
      </c>
      <c r="Q69" s="30">
        <v>12.739245116931563</v>
      </c>
      <c r="R69" s="30">
        <v>15.209718639137416</v>
      </c>
      <c r="S69" s="30">
        <v>16.271302192637986</v>
      </c>
      <c r="T69" s="30">
        <v>17.316591951061341</v>
      </c>
      <c r="U69" s="30">
        <v>29.006960392896072</v>
      </c>
      <c r="V69" s="30">
        <v>33.822283056632642</v>
      </c>
      <c r="W69" s="30">
        <v>35.539316079464307</v>
      </c>
      <c r="X69" s="30">
        <v>26.289865410030746</v>
      </c>
    </row>
    <row r="70" spans="1:24" ht="11.25" customHeight="1" x14ac:dyDescent="0.2">
      <c r="A70" s="22" t="s">
        <v>127</v>
      </c>
      <c r="B70" s="23" t="s">
        <v>128</v>
      </c>
      <c r="C70" s="30">
        <v>4.1319002579535677</v>
      </c>
      <c r="D70" s="30">
        <v>4.9031814273430774</v>
      </c>
      <c r="E70" s="30">
        <v>6.2342218400687877</v>
      </c>
      <c r="F70" s="30">
        <v>18.652450558899396</v>
      </c>
      <c r="G70" s="30">
        <v>88.898882201203762</v>
      </c>
      <c r="H70" s="30">
        <v>149.06130696474636</v>
      </c>
      <c r="I70" s="30">
        <v>187.10937231298365</v>
      </c>
      <c r="J70" s="30">
        <v>221.48555460017192</v>
      </c>
      <c r="K70" s="30">
        <v>277.07618228718832</v>
      </c>
      <c r="L70" s="30">
        <v>313.97695614789342</v>
      </c>
      <c r="M70" s="30">
        <v>370.5404987102321</v>
      </c>
      <c r="N70" s="30">
        <v>572.43207738607043</v>
      </c>
      <c r="O70" s="30">
        <v>672.68230653482362</v>
      </c>
      <c r="P70" s="30">
        <v>782.49761994840935</v>
      </c>
      <c r="Q70" s="30">
        <v>1284.7462682717112</v>
      </c>
      <c r="R70" s="30">
        <v>1413.5994875322442</v>
      </c>
      <c r="S70" s="30">
        <v>1590.7385021496127</v>
      </c>
      <c r="T70" s="30">
        <v>4557.9381771281169</v>
      </c>
      <c r="U70" s="30">
        <v>4720.65451805675</v>
      </c>
      <c r="V70" s="30">
        <v>4874.4178933791909</v>
      </c>
      <c r="W70" s="30">
        <v>4985.5360408426486</v>
      </c>
      <c r="X70" s="30">
        <v>4850.3461736887357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:W71" si="26">SUM(C72:C73)</f>
        <v>208.40907356018857</v>
      </c>
      <c r="D71" s="31">
        <f t="shared" si="26"/>
        <v>255.62807727595791</v>
      </c>
      <c r="E71" s="31">
        <f t="shared" si="26"/>
        <v>283.78837073196416</v>
      </c>
      <c r="F71" s="31">
        <f t="shared" si="26"/>
        <v>328.12651891133862</v>
      </c>
      <c r="G71" s="31">
        <f t="shared" si="26"/>
        <v>351.65959590589324</v>
      </c>
      <c r="H71" s="31">
        <f t="shared" si="26"/>
        <v>192.3960527105977</v>
      </c>
      <c r="I71" s="31">
        <f t="shared" si="26"/>
        <v>181.1029124115442</v>
      </c>
      <c r="J71" s="31">
        <f t="shared" si="26"/>
        <v>214.01634323022</v>
      </c>
      <c r="K71" s="31">
        <f t="shared" si="26"/>
        <v>230.27502283827624</v>
      </c>
      <c r="L71" s="31">
        <f t="shared" si="26"/>
        <v>262.53634770309355</v>
      </c>
      <c r="M71" s="31">
        <f t="shared" si="26"/>
        <v>245.7865054025612</v>
      </c>
      <c r="N71" s="31">
        <f t="shared" si="26"/>
        <v>158.43148745905938</v>
      </c>
      <c r="O71" s="31">
        <f t="shared" si="26"/>
        <v>154.25283320058097</v>
      </c>
      <c r="P71" s="31">
        <f t="shared" si="26"/>
        <v>198.78131899798873</v>
      </c>
      <c r="Q71" s="31">
        <f t="shared" si="26"/>
        <v>206.84589185541012</v>
      </c>
      <c r="R71" s="31">
        <f t="shared" si="26"/>
        <v>181.2614326929417</v>
      </c>
      <c r="S71" s="31">
        <f t="shared" si="26"/>
        <v>181.69809778074864</v>
      </c>
      <c r="T71" s="31">
        <f t="shared" si="26"/>
        <v>192.99989807147074</v>
      </c>
      <c r="U71" s="31">
        <f t="shared" si="26"/>
        <v>177.12971326873708</v>
      </c>
      <c r="V71" s="31">
        <f t="shared" si="26"/>
        <v>189.80966909147287</v>
      </c>
      <c r="W71" s="31">
        <f t="shared" si="26"/>
        <v>211.11484496570404</v>
      </c>
      <c r="X71" s="31">
        <f t="shared" ref="X71" si="27">SUM(X72:X73)</f>
        <v>230.5442687429229</v>
      </c>
    </row>
    <row r="72" spans="1:24" ht="11.25" customHeight="1" x14ac:dyDescent="0.2">
      <c r="A72" s="22" t="s">
        <v>131</v>
      </c>
      <c r="B72" s="23" t="s">
        <v>132</v>
      </c>
      <c r="C72" s="30">
        <v>17.13697295829687</v>
      </c>
      <c r="D72" s="30">
        <v>20.945459170223696</v>
      </c>
      <c r="E72" s="30">
        <v>19.563396514093021</v>
      </c>
      <c r="F72" s="30">
        <v>21.465080497550304</v>
      </c>
      <c r="G72" s="30">
        <v>20.90015985373714</v>
      </c>
      <c r="H72" s="30">
        <v>36.023501552303763</v>
      </c>
      <c r="I72" s="30">
        <v>28.520865189740629</v>
      </c>
      <c r="J72" s="30">
        <v>27.12016581062375</v>
      </c>
      <c r="K72" s="30">
        <v>22.519316796232701</v>
      </c>
      <c r="L72" s="30">
        <v>23.693988648515948</v>
      </c>
      <c r="M72" s="30">
        <v>19.732599196506779</v>
      </c>
      <c r="N72" s="30">
        <v>16.342780509549367</v>
      </c>
      <c r="O72" s="30">
        <v>20.49928920443444</v>
      </c>
      <c r="P72" s="30">
        <v>49.402673125177536</v>
      </c>
      <c r="Q72" s="30">
        <v>44.919070994852149</v>
      </c>
      <c r="R72" s="30">
        <v>57.497084417031324</v>
      </c>
      <c r="S72" s="30">
        <v>52.743620486185037</v>
      </c>
      <c r="T72" s="30">
        <v>51.526796290060297</v>
      </c>
      <c r="U72" s="30">
        <v>52.966576955516288</v>
      </c>
      <c r="V72" s="30">
        <v>55.880622889192367</v>
      </c>
      <c r="W72" s="30">
        <v>56.744755563860906</v>
      </c>
      <c r="X72" s="30">
        <v>56.545296134371554</v>
      </c>
    </row>
    <row r="73" spans="1:24" ht="11.25" customHeight="1" x14ac:dyDescent="0.2">
      <c r="A73" s="22" t="s">
        <v>133</v>
      </c>
      <c r="B73" s="23" t="s">
        <v>134</v>
      </c>
      <c r="C73" s="30">
        <v>191.27210060189171</v>
      </c>
      <c r="D73" s="30">
        <v>234.68261810573421</v>
      </c>
      <c r="E73" s="30">
        <v>264.22497421787114</v>
      </c>
      <c r="F73" s="30">
        <v>306.66143841378835</v>
      </c>
      <c r="G73" s="30">
        <v>330.7594360521561</v>
      </c>
      <c r="H73" s="30">
        <v>156.37255115829393</v>
      </c>
      <c r="I73" s="30">
        <v>152.58204722180358</v>
      </c>
      <c r="J73" s="30">
        <v>186.89617741959626</v>
      </c>
      <c r="K73" s="30">
        <v>207.75570604204356</v>
      </c>
      <c r="L73" s="30">
        <v>238.84235905457763</v>
      </c>
      <c r="M73" s="30">
        <v>226.05390620605442</v>
      </c>
      <c r="N73" s="30">
        <v>142.08870694951003</v>
      </c>
      <c r="O73" s="30">
        <v>133.75354399614653</v>
      </c>
      <c r="P73" s="30">
        <v>149.37864587281121</v>
      </c>
      <c r="Q73" s="30">
        <v>161.92682086055797</v>
      </c>
      <c r="R73" s="30">
        <v>123.76434827591038</v>
      </c>
      <c r="S73" s="30">
        <v>128.95447729456359</v>
      </c>
      <c r="T73" s="30">
        <v>141.47310178141043</v>
      </c>
      <c r="U73" s="30">
        <v>124.16313631322078</v>
      </c>
      <c r="V73" s="30">
        <v>133.92904620228052</v>
      </c>
      <c r="W73" s="30">
        <v>154.37008940184313</v>
      </c>
      <c r="X73" s="30">
        <v>173.99897260855136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6332.4469559337149</v>
      </c>
      <c r="D75" s="31">
        <v>6874.0046009321068</v>
      </c>
      <c r="E75" s="31">
        <v>6992.4489707345019</v>
      </c>
      <c r="F75" s="31">
        <v>9249.0943748507743</v>
      </c>
      <c r="G75" s="31">
        <v>9738.2785946319527</v>
      </c>
      <c r="H75" s="31">
        <v>9779.869202056645</v>
      </c>
      <c r="I75" s="31">
        <v>9492.8285586227812</v>
      </c>
      <c r="J75" s="31">
        <v>8289.084542954668</v>
      </c>
      <c r="K75" s="31">
        <v>8968.7839546927316</v>
      </c>
      <c r="L75" s="31">
        <v>9007.017981786059</v>
      </c>
      <c r="M75" s="31">
        <v>10661.942297183956</v>
      </c>
      <c r="N75" s="31">
        <v>8557.4339570352859</v>
      </c>
      <c r="O75" s="31">
        <v>8818.9587612705946</v>
      </c>
      <c r="P75" s="31">
        <v>7952.6162594815087</v>
      </c>
      <c r="Q75" s="31">
        <v>7473.7005517117068</v>
      </c>
      <c r="R75" s="31">
        <v>7419.9989306060661</v>
      </c>
      <c r="S75" s="31">
        <v>7802.7542647473401</v>
      </c>
      <c r="T75" s="31">
        <v>8120.5760574807437</v>
      </c>
      <c r="U75" s="31">
        <v>8112.9681152524781</v>
      </c>
      <c r="V75" s="31">
        <v>8023.8838562433384</v>
      </c>
      <c r="W75" s="31">
        <v>7495.3800307229312</v>
      </c>
      <c r="X75" s="31">
        <v>8848.0596969098115</v>
      </c>
    </row>
    <row r="76" spans="1:24" ht="11.25" customHeight="1" x14ac:dyDescent="0.2">
      <c r="A76" s="26" t="s">
        <v>139</v>
      </c>
      <c r="B76" s="27" t="s">
        <v>140</v>
      </c>
      <c r="C76" s="32">
        <v>11881.307617097043</v>
      </c>
      <c r="D76" s="32">
        <v>12338.568629237483</v>
      </c>
      <c r="E76" s="32">
        <v>12423.686055399714</v>
      </c>
      <c r="F76" s="32">
        <v>13064.574860140676</v>
      </c>
      <c r="G76" s="32">
        <v>13801.686069985</v>
      </c>
      <c r="H76" s="32">
        <v>13488.142206571743</v>
      </c>
      <c r="I76" s="32">
        <v>14718.691169176835</v>
      </c>
      <c r="J76" s="32">
        <v>14226.039037795103</v>
      </c>
      <c r="K76" s="32">
        <v>14862.613419040897</v>
      </c>
      <c r="L76" s="32">
        <v>14669.937232263892</v>
      </c>
      <c r="M76" s="32">
        <v>15747.725508478457</v>
      </c>
      <c r="N76" s="32">
        <v>13543.130455856164</v>
      </c>
      <c r="O76" s="32">
        <v>13497.194415120914</v>
      </c>
      <c r="P76" s="32">
        <v>13033.768019273046</v>
      </c>
      <c r="Q76" s="32">
        <v>11313.77678454994</v>
      </c>
      <c r="R76" s="32">
        <v>12203.362722596632</v>
      </c>
      <c r="S76" s="32">
        <v>12737.814533517228</v>
      </c>
      <c r="T76" s="32">
        <v>12474.05445661259</v>
      </c>
      <c r="U76" s="32">
        <v>12819.635994428003</v>
      </c>
      <c r="V76" s="32">
        <v>12283.314899692372</v>
      </c>
      <c r="W76" s="32">
        <v>10646.719399756126</v>
      </c>
      <c r="X76" s="32">
        <v>12113.257350380962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8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466</v>
      </c>
      <c r="B1" s="7" t="s">
        <v>467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1412.8028874325219</v>
      </c>
      <c r="D2" s="28">
        <f t="shared" ref="D2:W2" si="1">SUM(D3,D17,D22,D25,D26,D51,D52,D71,D74,D75,D76)</f>
        <v>1531.9954977534271</v>
      </c>
      <c r="E2" s="28">
        <f t="shared" si="1"/>
        <v>1522.5347133706177</v>
      </c>
      <c r="F2" s="28">
        <f t="shared" si="1"/>
        <v>2287.0248778493547</v>
      </c>
      <c r="G2" s="28">
        <f t="shared" si="1"/>
        <v>1699.3206190631865</v>
      </c>
      <c r="H2" s="28">
        <f t="shared" si="1"/>
        <v>1837.293425156206</v>
      </c>
      <c r="I2" s="28">
        <f t="shared" si="1"/>
        <v>2204.1558362481956</v>
      </c>
      <c r="J2" s="28">
        <f t="shared" si="1"/>
        <v>2029.60747778829</v>
      </c>
      <c r="K2" s="28">
        <f t="shared" si="1"/>
        <v>2151.5819056603568</v>
      </c>
      <c r="L2" s="28">
        <f t="shared" si="1"/>
        <v>2471.0828725612059</v>
      </c>
      <c r="M2" s="28">
        <f t="shared" si="1"/>
        <v>2581.2389229958185</v>
      </c>
      <c r="N2" s="28">
        <f t="shared" si="1"/>
        <v>2460.4215244593406</v>
      </c>
      <c r="O2" s="28">
        <f t="shared" si="1"/>
        <v>2894.8700524573674</v>
      </c>
      <c r="P2" s="28">
        <f t="shared" si="1"/>
        <v>2535.4648544374036</v>
      </c>
      <c r="Q2" s="28">
        <f t="shared" si="1"/>
        <v>2323.821385596872</v>
      </c>
      <c r="R2" s="28">
        <f t="shared" si="1"/>
        <v>3010.8285336082104</v>
      </c>
      <c r="S2" s="28">
        <f t="shared" si="1"/>
        <v>2718.365525602414</v>
      </c>
      <c r="T2" s="28">
        <f t="shared" si="1"/>
        <v>2976.4624278318988</v>
      </c>
      <c r="U2" s="28">
        <f t="shared" si="1"/>
        <v>2679.8795888292398</v>
      </c>
      <c r="V2" s="28">
        <f t="shared" si="1"/>
        <v>2770.7205693223104</v>
      </c>
      <c r="W2" s="28">
        <f t="shared" si="1"/>
        <v>2668.7632695255329</v>
      </c>
      <c r="X2" s="28">
        <f t="shared" ref="X2" si="2">SUM(X3,X17,X22,X25,X26,X51,X52,X71,X74,X75,X76)</f>
        <v>2488.0502777262609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3">SUM(C4,C8,C11)</f>
        <v>0</v>
      </c>
      <c r="D3" s="29">
        <f t="shared" ref="D3:W3" si="4">SUM(D4,D8,D11)</f>
        <v>0</v>
      </c>
      <c r="E3" s="29">
        <f t="shared" si="4"/>
        <v>0</v>
      </c>
      <c r="F3" s="29">
        <f t="shared" si="4"/>
        <v>0</v>
      </c>
      <c r="G3" s="29">
        <f t="shared" si="4"/>
        <v>0</v>
      </c>
      <c r="H3" s="29">
        <f t="shared" si="4"/>
        <v>0</v>
      </c>
      <c r="I3" s="29">
        <f t="shared" si="4"/>
        <v>0</v>
      </c>
      <c r="J3" s="29">
        <f t="shared" si="4"/>
        <v>0</v>
      </c>
      <c r="K3" s="29">
        <f t="shared" si="4"/>
        <v>0</v>
      </c>
      <c r="L3" s="29">
        <f t="shared" si="4"/>
        <v>0</v>
      </c>
      <c r="M3" s="29">
        <f t="shared" si="4"/>
        <v>0</v>
      </c>
      <c r="N3" s="29">
        <f t="shared" si="4"/>
        <v>0</v>
      </c>
      <c r="O3" s="29">
        <f t="shared" si="4"/>
        <v>0</v>
      </c>
      <c r="P3" s="29">
        <f t="shared" si="4"/>
        <v>0</v>
      </c>
      <c r="Q3" s="29">
        <f t="shared" si="4"/>
        <v>0</v>
      </c>
      <c r="R3" s="29">
        <f t="shared" si="4"/>
        <v>0</v>
      </c>
      <c r="S3" s="29">
        <f t="shared" si="4"/>
        <v>0</v>
      </c>
      <c r="T3" s="29">
        <f t="shared" si="4"/>
        <v>0</v>
      </c>
      <c r="U3" s="29">
        <f t="shared" si="4"/>
        <v>0</v>
      </c>
      <c r="V3" s="29">
        <f t="shared" si="4"/>
        <v>0</v>
      </c>
      <c r="W3" s="29">
        <f t="shared" si="4"/>
        <v>0</v>
      </c>
      <c r="X3" s="29">
        <f t="shared" ref="X3" si="5">SUM(X4,X8,X11)</f>
        <v>0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6">SUM(C5:C7)</f>
        <v>0</v>
      </c>
      <c r="D4" s="42">
        <f t="shared" ref="D4:W4" si="7">SUM(D5:D7)</f>
        <v>0</v>
      </c>
      <c r="E4" s="42">
        <f t="shared" si="7"/>
        <v>0</v>
      </c>
      <c r="F4" s="42">
        <f t="shared" si="7"/>
        <v>0</v>
      </c>
      <c r="G4" s="42">
        <f t="shared" si="7"/>
        <v>0</v>
      </c>
      <c r="H4" s="42">
        <f t="shared" si="7"/>
        <v>0</v>
      </c>
      <c r="I4" s="42">
        <f t="shared" si="7"/>
        <v>0</v>
      </c>
      <c r="J4" s="42">
        <f t="shared" si="7"/>
        <v>0</v>
      </c>
      <c r="K4" s="42">
        <f t="shared" si="7"/>
        <v>0</v>
      </c>
      <c r="L4" s="42">
        <f t="shared" si="7"/>
        <v>0</v>
      </c>
      <c r="M4" s="42">
        <f t="shared" si="7"/>
        <v>0</v>
      </c>
      <c r="N4" s="42">
        <f t="shared" si="7"/>
        <v>0</v>
      </c>
      <c r="O4" s="42">
        <f t="shared" si="7"/>
        <v>0</v>
      </c>
      <c r="P4" s="42">
        <f t="shared" si="7"/>
        <v>0</v>
      </c>
      <c r="Q4" s="42">
        <f t="shared" si="7"/>
        <v>0</v>
      </c>
      <c r="R4" s="42">
        <f t="shared" si="7"/>
        <v>0</v>
      </c>
      <c r="S4" s="42">
        <f t="shared" si="7"/>
        <v>0</v>
      </c>
      <c r="T4" s="42">
        <f t="shared" si="7"/>
        <v>0</v>
      </c>
      <c r="U4" s="42">
        <f t="shared" si="7"/>
        <v>0</v>
      </c>
      <c r="V4" s="42">
        <f t="shared" si="7"/>
        <v>0</v>
      </c>
      <c r="W4" s="42">
        <f t="shared" si="7"/>
        <v>0</v>
      </c>
      <c r="X4" s="42">
        <f t="shared" ref="X4" si="8">SUM(X5:X7)</f>
        <v>0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>
        <v>0</v>
      </c>
      <c r="W5" s="30">
        <v>0</v>
      </c>
      <c r="X5" s="30">
        <v>0</v>
      </c>
    </row>
    <row r="6" spans="1:24" ht="11.25" customHeight="1" x14ac:dyDescent="0.2">
      <c r="A6" s="39" t="s">
        <v>7</v>
      </c>
      <c r="B6" s="23" t="s">
        <v>8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</row>
    <row r="7" spans="1:24" ht="11.25" customHeight="1" x14ac:dyDescent="0.2">
      <c r="A7" s="39" t="s">
        <v>9</v>
      </c>
      <c r="B7" s="23" t="s">
        <v>10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</row>
    <row r="8" spans="1:24" ht="11.25" customHeight="1" x14ac:dyDescent="0.2">
      <c r="A8" s="40" t="s">
        <v>343</v>
      </c>
      <c r="B8" s="41" t="s">
        <v>344</v>
      </c>
      <c r="C8" s="42">
        <f t="shared" ref="C8:W8" si="9">SUM(C9:C10)</f>
        <v>0</v>
      </c>
      <c r="D8" s="42">
        <f t="shared" si="9"/>
        <v>0</v>
      </c>
      <c r="E8" s="42">
        <f t="shared" si="9"/>
        <v>0</v>
      </c>
      <c r="F8" s="42">
        <f t="shared" si="9"/>
        <v>0</v>
      </c>
      <c r="G8" s="42">
        <f t="shared" si="9"/>
        <v>0</v>
      </c>
      <c r="H8" s="42">
        <f t="shared" si="9"/>
        <v>0</v>
      </c>
      <c r="I8" s="42">
        <f t="shared" si="9"/>
        <v>0</v>
      </c>
      <c r="J8" s="42">
        <f t="shared" si="9"/>
        <v>0</v>
      </c>
      <c r="K8" s="42">
        <f t="shared" si="9"/>
        <v>0</v>
      </c>
      <c r="L8" s="42">
        <f t="shared" si="9"/>
        <v>0</v>
      </c>
      <c r="M8" s="42">
        <f t="shared" si="9"/>
        <v>0</v>
      </c>
      <c r="N8" s="42">
        <f t="shared" si="9"/>
        <v>0</v>
      </c>
      <c r="O8" s="42">
        <f t="shared" si="9"/>
        <v>0</v>
      </c>
      <c r="P8" s="42">
        <f t="shared" si="9"/>
        <v>0</v>
      </c>
      <c r="Q8" s="42">
        <f t="shared" si="9"/>
        <v>0</v>
      </c>
      <c r="R8" s="42">
        <f t="shared" si="9"/>
        <v>0</v>
      </c>
      <c r="S8" s="42">
        <f t="shared" si="9"/>
        <v>0</v>
      </c>
      <c r="T8" s="42">
        <f t="shared" si="9"/>
        <v>0</v>
      </c>
      <c r="U8" s="42">
        <f t="shared" si="9"/>
        <v>0</v>
      </c>
      <c r="V8" s="42">
        <f t="shared" si="9"/>
        <v>0</v>
      </c>
      <c r="W8" s="42">
        <f t="shared" si="9"/>
        <v>0</v>
      </c>
      <c r="X8" s="42">
        <f t="shared" ref="X8" si="10">SUM(X9:X10)</f>
        <v>0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:W11" si="11">SUM(C12:C16)</f>
        <v>0</v>
      </c>
      <c r="D11" s="42">
        <f t="shared" si="11"/>
        <v>0</v>
      </c>
      <c r="E11" s="42">
        <f t="shared" si="11"/>
        <v>0</v>
      </c>
      <c r="F11" s="42">
        <f t="shared" si="11"/>
        <v>0</v>
      </c>
      <c r="G11" s="42">
        <f t="shared" si="11"/>
        <v>0</v>
      </c>
      <c r="H11" s="42">
        <f t="shared" si="11"/>
        <v>0</v>
      </c>
      <c r="I11" s="42">
        <f t="shared" si="11"/>
        <v>0</v>
      </c>
      <c r="J11" s="42">
        <f t="shared" si="11"/>
        <v>0</v>
      </c>
      <c r="K11" s="42">
        <f t="shared" si="11"/>
        <v>0</v>
      </c>
      <c r="L11" s="42">
        <f t="shared" si="11"/>
        <v>0</v>
      </c>
      <c r="M11" s="42">
        <f t="shared" si="11"/>
        <v>0</v>
      </c>
      <c r="N11" s="42">
        <f t="shared" si="11"/>
        <v>0</v>
      </c>
      <c r="O11" s="42">
        <f t="shared" si="11"/>
        <v>0</v>
      </c>
      <c r="P11" s="42">
        <f t="shared" si="11"/>
        <v>0</v>
      </c>
      <c r="Q11" s="42">
        <f t="shared" si="11"/>
        <v>0</v>
      </c>
      <c r="R11" s="42">
        <f t="shared" si="11"/>
        <v>0</v>
      </c>
      <c r="S11" s="42">
        <f t="shared" si="11"/>
        <v>0</v>
      </c>
      <c r="T11" s="42">
        <f t="shared" si="11"/>
        <v>0</v>
      </c>
      <c r="U11" s="42">
        <f t="shared" si="11"/>
        <v>0</v>
      </c>
      <c r="V11" s="42">
        <f t="shared" si="11"/>
        <v>0</v>
      </c>
      <c r="W11" s="42">
        <f t="shared" si="11"/>
        <v>0</v>
      </c>
      <c r="X11" s="42">
        <f t="shared" ref="X11" si="12">SUM(X12:X16)</f>
        <v>0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</row>
    <row r="13" spans="1:24" ht="11.25" customHeight="1" x14ac:dyDescent="0.2">
      <c r="A13" s="39" t="s">
        <v>17</v>
      </c>
      <c r="B13" s="23" t="s">
        <v>18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:W17" si="13">SUM(C18:C21)</f>
        <v>7.0700986814435249E-2</v>
      </c>
      <c r="D17" s="31">
        <f t="shared" si="13"/>
        <v>9.7344564515975257E-3</v>
      </c>
      <c r="E17" s="31">
        <f t="shared" si="13"/>
        <v>5.4785770594811233E-3</v>
      </c>
      <c r="F17" s="31">
        <f t="shared" si="13"/>
        <v>3.9332185505004454E-2</v>
      </c>
      <c r="G17" s="31">
        <f t="shared" si="13"/>
        <v>2.6704557266072241E-2</v>
      </c>
      <c r="H17" s="31">
        <f t="shared" si="13"/>
        <v>1.8107330386291982E-2</v>
      </c>
      <c r="I17" s="31">
        <f t="shared" si="13"/>
        <v>7.183341397224245E-3</v>
      </c>
      <c r="J17" s="31">
        <f t="shared" si="13"/>
        <v>1.4964780210934975E-2</v>
      </c>
      <c r="K17" s="31">
        <f t="shared" si="13"/>
        <v>2.2847212253225918E-2</v>
      </c>
      <c r="L17" s="31">
        <f t="shared" si="13"/>
        <v>2.5750582392032394E-2</v>
      </c>
      <c r="M17" s="31">
        <f t="shared" si="13"/>
        <v>3.9513859972212434E-2</v>
      </c>
      <c r="N17" s="31">
        <f t="shared" si="13"/>
        <v>4.3505420570313508E-3</v>
      </c>
      <c r="O17" s="31">
        <f t="shared" si="13"/>
        <v>3.4204401677699675E-3</v>
      </c>
      <c r="P17" s="31">
        <f t="shared" si="13"/>
        <v>1.6170779978270744E-3</v>
      </c>
      <c r="Q17" s="31">
        <f t="shared" si="13"/>
        <v>9.8480186983440176E-4</v>
      </c>
      <c r="R17" s="31">
        <f t="shared" si="13"/>
        <v>1.0035481786463752E-3</v>
      </c>
      <c r="S17" s="31">
        <f t="shared" si="13"/>
        <v>1.4100441657578068E-3</v>
      </c>
      <c r="T17" s="31">
        <f t="shared" si="13"/>
        <v>0</v>
      </c>
      <c r="U17" s="31">
        <f t="shared" si="13"/>
        <v>0</v>
      </c>
      <c r="V17" s="31">
        <f t="shared" si="13"/>
        <v>0</v>
      </c>
      <c r="W17" s="31">
        <f t="shared" si="13"/>
        <v>1.2261371840320461E-2</v>
      </c>
      <c r="X17" s="31">
        <f t="shared" ref="X17" si="14">SUM(X18:X21)</f>
        <v>6.2542674689672782E-3</v>
      </c>
    </row>
    <row r="18" spans="1:24" ht="11.25" customHeight="1" x14ac:dyDescent="0.2">
      <c r="A18" s="22" t="s">
        <v>27</v>
      </c>
      <c r="B18" s="23" t="s">
        <v>28</v>
      </c>
      <c r="C18" s="30">
        <v>7.0700986814435249E-2</v>
      </c>
      <c r="D18" s="30">
        <v>9.7344564515975257E-3</v>
      </c>
      <c r="E18" s="30">
        <v>5.4785770594811233E-3</v>
      </c>
      <c r="F18" s="30">
        <v>3.9332185505004454E-2</v>
      </c>
      <c r="G18" s="30">
        <v>2.6704557266072241E-2</v>
      </c>
      <c r="H18" s="30">
        <v>1.8107330386291982E-2</v>
      </c>
      <c r="I18" s="30">
        <v>7.1817563003200701E-3</v>
      </c>
      <c r="J18" s="30">
        <v>1.4962918449019442E-2</v>
      </c>
      <c r="K18" s="30">
        <v>2.2845302426113916E-2</v>
      </c>
      <c r="L18" s="30">
        <v>2.5746473793342169E-2</v>
      </c>
      <c r="M18" s="30">
        <v>3.9511617762260878E-2</v>
      </c>
      <c r="N18" s="30">
        <v>4.3480582356808344E-3</v>
      </c>
      <c r="O18" s="30">
        <v>3.4175581542653819E-3</v>
      </c>
      <c r="P18" s="30">
        <v>1.6170779978270744E-3</v>
      </c>
      <c r="Q18" s="30">
        <v>9.792050575936212E-4</v>
      </c>
      <c r="R18" s="30">
        <v>1.0035481786463752E-3</v>
      </c>
      <c r="S18" s="30">
        <v>1.4100441657578068E-3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1.5850969041747716E-6</v>
      </c>
      <c r="J19" s="30">
        <v>1.8617619155328667E-6</v>
      </c>
      <c r="K19" s="30">
        <v>1.9098271120033144E-6</v>
      </c>
      <c r="L19" s="30">
        <v>4.1085986902233711E-6</v>
      </c>
      <c r="M19" s="30">
        <v>2.2422099515534468E-6</v>
      </c>
      <c r="N19" s="30">
        <v>2.4838213505160281E-6</v>
      </c>
      <c r="O19" s="30">
        <v>2.8820135045856928E-6</v>
      </c>
      <c r="P19" s="30">
        <v>0</v>
      </c>
      <c r="Q19" s="30">
        <v>5.5968122407804831E-6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1.2261371840320461E-2</v>
      </c>
      <c r="X19" s="30">
        <v>6.2542674689672782E-3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:W22" si="15">SUM(C23:C24)</f>
        <v>0</v>
      </c>
      <c r="D22" s="31">
        <f t="shared" si="15"/>
        <v>0</v>
      </c>
      <c r="E22" s="31">
        <f t="shared" si="15"/>
        <v>0</v>
      </c>
      <c r="F22" s="31">
        <f t="shared" si="15"/>
        <v>0</v>
      </c>
      <c r="G22" s="31">
        <f t="shared" si="15"/>
        <v>0</v>
      </c>
      <c r="H22" s="31">
        <f t="shared" si="15"/>
        <v>0</v>
      </c>
      <c r="I22" s="31">
        <f t="shared" si="15"/>
        <v>0</v>
      </c>
      <c r="J22" s="31">
        <f t="shared" si="15"/>
        <v>0</v>
      </c>
      <c r="K22" s="31">
        <f t="shared" si="15"/>
        <v>0</v>
      </c>
      <c r="L22" s="31">
        <f t="shared" si="15"/>
        <v>0</v>
      </c>
      <c r="M22" s="31">
        <f t="shared" si="15"/>
        <v>0</v>
      </c>
      <c r="N22" s="31">
        <f t="shared" si="15"/>
        <v>0</v>
      </c>
      <c r="O22" s="31">
        <f t="shared" si="15"/>
        <v>0</v>
      </c>
      <c r="P22" s="31">
        <f t="shared" si="15"/>
        <v>0</v>
      </c>
      <c r="Q22" s="31">
        <f t="shared" si="15"/>
        <v>0</v>
      </c>
      <c r="R22" s="31">
        <f t="shared" si="15"/>
        <v>0</v>
      </c>
      <c r="S22" s="31">
        <f t="shared" si="15"/>
        <v>0</v>
      </c>
      <c r="T22" s="31">
        <f t="shared" si="15"/>
        <v>0</v>
      </c>
      <c r="U22" s="31">
        <f t="shared" si="15"/>
        <v>0</v>
      </c>
      <c r="V22" s="31">
        <f t="shared" si="15"/>
        <v>0</v>
      </c>
      <c r="W22" s="31">
        <f t="shared" si="15"/>
        <v>0</v>
      </c>
      <c r="X22" s="31">
        <f t="shared" ref="X22" si="16">SUM(X23:X24)</f>
        <v>0</v>
      </c>
    </row>
    <row r="23" spans="1:24" ht="11.25" customHeight="1" x14ac:dyDescent="0.2">
      <c r="A23" s="22" t="s">
        <v>37</v>
      </c>
      <c r="B23" s="23" t="s">
        <v>38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7">SUM(C27,C33)</f>
        <v>0</v>
      </c>
      <c r="D26" s="31">
        <f t="shared" ref="D26:W26" si="18">SUM(D27,D33)</f>
        <v>0</v>
      </c>
      <c r="E26" s="31">
        <f t="shared" si="18"/>
        <v>0</v>
      </c>
      <c r="F26" s="31">
        <f t="shared" si="18"/>
        <v>0</v>
      </c>
      <c r="G26" s="31">
        <f t="shared" si="18"/>
        <v>0</v>
      </c>
      <c r="H26" s="31">
        <f t="shared" si="18"/>
        <v>0</v>
      </c>
      <c r="I26" s="31">
        <f t="shared" si="18"/>
        <v>0</v>
      </c>
      <c r="J26" s="31">
        <f t="shared" si="18"/>
        <v>0</v>
      </c>
      <c r="K26" s="31">
        <f t="shared" si="18"/>
        <v>0</v>
      </c>
      <c r="L26" s="31">
        <f t="shared" si="18"/>
        <v>0</v>
      </c>
      <c r="M26" s="31">
        <f t="shared" si="18"/>
        <v>0</v>
      </c>
      <c r="N26" s="31">
        <f t="shared" si="18"/>
        <v>0</v>
      </c>
      <c r="O26" s="31">
        <f t="shared" si="18"/>
        <v>0</v>
      </c>
      <c r="P26" s="31">
        <f t="shared" si="18"/>
        <v>0</v>
      </c>
      <c r="Q26" s="31">
        <f t="shared" si="18"/>
        <v>0</v>
      </c>
      <c r="R26" s="31">
        <f t="shared" si="18"/>
        <v>0</v>
      </c>
      <c r="S26" s="31">
        <f t="shared" si="18"/>
        <v>0</v>
      </c>
      <c r="T26" s="31">
        <f t="shared" si="18"/>
        <v>0</v>
      </c>
      <c r="U26" s="31">
        <f t="shared" si="18"/>
        <v>0</v>
      </c>
      <c r="V26" s="31">
        <f t="shared" si="18"/>
        <v>0</v>
      </c>
      <c r="W26" s="31">
        <f t="shared" si="18"/>
        <v>0</v>
      </c>
      <c r="X26" s="31">
        <f t="shared" ref="X26" si="19">SUM(X27,X33)</f>
        <v>0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:W27" si="20">SUM(C28:C32)</f>
        <v>0</v>
      </c>
      <c r="D27" s="42">
        <f t="shared" si="20"/>
        <v>0</v>
      </c>
      <c r="E27" s="42">
        <f t="shared" si="20"/>
        <v>0</v>
      </c>
      <c r="F27" s="42">
        <f t="shared" si="20"/>
        <v>0</v>
      </c>
      <c r="G27" s="42">
        <f t="shared" si="20"/>
        <v>0</v>
      </c>
      <c r="H27" s="42">
        <f t="shared" si="20"/>
        <v>0</v>
      </c>
      <c r="I27" s="42">
        <f t="shared" si="20"/>
        <v>0</v>
      </c>
      <c r="J27" s="42">
        <f t="shared" si="20"/>
        <v>0</v>
      </c>
      <c r="K27" s="42">
        <f t="shared" si="20"/>
        <v>0</v>
      </c>
      <c r="L27" s="42">
        <f t="shared" si="20"/>
        <v>0</v>
      </c>
      <c r="M27" s="42">
        <f t="shared" si="20"/>
        <v>0</v>
      </c>
      <c r="N27" s="42">
        <f t="shared" si="20"/>
        <v>0</v>
      </c>
      <c r="O27" s="42">
        <f t="shared" si="20"/>
        <v>0</v>
      </c>
      <c r="P27" s="42">
        <f t="shared" si="20"/>
        <v>0</v>
      </c>
      <c r="Q27" s="42">
        <f t="shared" si="20"/>
        <v>0</v>
      </c>
      <c r="R27" s="42">
        <f t="shared" si="20"/>
        <v>0</v>
      </c>
      <c r="S27" s="42">
        <f t="shared" si="20"/>
        <v>0</v>
      </c>
      <c r="T27" s="42">
        <f t="shared" si="20"/>
        <v>0</v>
      </c>
      <c r="U27" s="42">
        <f t="shared" si="20"/>
        <v>0</v>
      </c>
      <c r="V27" s="42">
        <f t="shared" si="20"/>
        <v>0</v>
      </c>
      <c r="W27" s="42">
        <f t="shared" si="20"/>
        <v>0</v>
      </c>
      <c r="X27" s="42">
        <f t="shared" ref="X27" si="21">SUM(X28:X32)</f>
        <v>0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:W33" si="22">SUM(C34:C50)</f>
        <v>0</v>
      </c>
      <c r="D33" s="42">
        <f t="shared" si="22"/>
        <v>0</v>
      </c>
      <c r="E33" s="42">
        <f t="shared" si="22"/>
        <v>0</v>
      </c>
      <c r="F33" s="42">
        <f t="shared" si="22"/>
        <v>0</v>
      </c>
      <c r="G33" s="42">
        <f t="shared" si="22"/>
        <v>0</v>
      </c>
      <c r="H33" s="42">
        <f t="shared" si="22"/>
        <v>0</v>
      </c>
      <c r="I33" s="42">
        <f t="shared" si="22"/>
        <v>0</v>
      </c>
      <c r="J33" s="42">
        <f t="shared" si="22"/>
        <v>0</v>
      </c>
      <c r="K33" s="42">
        <f t="shared" si="22"/>
        <v>0</v>
      </c>
      <c r="L33" s="42">
        <f t="shared" si="22"/>
        <v>0</v>
      </c>
      <c r="M33" s="42">
        <f t="shared" si="22"/>
        <v>0</v>
      </c>
      <c r="N33" s="42">
        <f t="shared" si="22"/>
        <v>0</v>
      </c>
      <c r="O33" s="42">
        <f t="shared" si="22"/>
        <v>0</v>
      </c>
      <c r="P33" s="42">
        <f t="shared" si="22"/>
        <v>0</v>
      </c>
      <c r="Q33" s="42">
        <f t="shared" si="22"/>
        <v>0</v>
      </c>
      <c r="R33" s="42">
        <f t="shared" si="22"/>
        <v>0</v>
      </c>
      <c r="S33" s="42">
        <f t="shared" si="22"/>
        <v>0</v>
      </c>
      <c r="T33" s="42">
        <f t="shared" si="22"/>
        <v>0</v>
      </c>
      <c r="U33" s="42">
        <f t="shared" si="22"/>
        <v>0</v>
      </c>
      <c r="V33" s="42">
        <f t="shared" si="22"/>
        <v>0</v>
      </c>
      <c r="W33" s="42">
        <f t="shared" si="22"/>
        <v>0</v>
      </c>
      <c r="X33" s="42">
        <f t="shared" ref="X33" si="23">SUM(X34:X50)</f>
        <v>0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</row>
    <row r="37" spans="1:24" ht="11.25" customHeight="1" x14ac:dyDescent="0.2">
      <c r="A37" s="39" t="s">
        <v>61</v>
      </c>
      <c r="B37" s="23" t="s">
        <v>62</v>
      </c>
      <c r="C37" s="30">
        <v>0</v>
      </c>
      <c r="D37" s="30">
        <v>0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</row>
    <row r="41" spans="1:24" ht="11.25" customHeight="1" x14ac:dyDescent="0.2">
      <c r="A41" s="39" t="s">
        <v>69</v>
      </c>
      <c r="B41" s="23" t="s">
        <v>70</v>
      </c>
      <c r="C41" s="30">
        <v>0</v>
      </c>
      <c r="D41" s="30">
        <v>0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</row>
    <row r="42" spans="1:24" ht="11.25" customHeight="1" x14ac:dyDescent="0.2">
      <c r="A42" s="39" t="s">
        <v>71</v>
      </c>
      <c r="B42" s="23" t="s">
        <v>72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</row>
    <row r="44" spans="1:24" ht="11.25" customHeight="1" x14ac:dyDescent="0.2">
      <c r="A44" s="39" t="s">
        <v>75</v>
      </c>
      <c r="B44" s="23" t="s">
        <v>76</v>
      </c>
      <c r="C44" s="30">
        <v>0</v>
      </c>
      <c r="D44" s="30">
        <v>0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</row>
    <row r="51" spans="1:24" ht="11.25" customHeight="1" x14ac:dyDescent="0.2">
      <c r="A51" s="24" t="s">
        <v>89</v>
      </c>
      <c r="B51" s="25" t="s">
        <v>90</v>
      </c>
      <c r="C51" s="31">
        <v>2.8989501724063227</v>
      </c>
      <c r="D51" s="31">
        <v>3.7886694646731862</v>
      </c>
      <c r="E51" s="31">
        <v>3.9861788023826197</v>
      </c>
      <c r="F51" s="31">
        <v>9.068008595519105</v>
      </c>
      <c r="G51" s="31">
        <v>6.2253787516775114</v>
      </c>
      <c r="H51" s="31">
        <v>7.2161836957249283</v>
      </c>
      <c r="I51" s="31">
        <v>11.170180190838739</v>
      </c>
      <c r="J51" s="31">
        <v>11.562406457407304</v>
      </c>
      <c r="K51" s="31">
        <v>14.763670156068848</v>
      </c>
      <c r="L51" s="31">
        <v>18.281923830087244</v>
      </c>
      <c r="M51" s="31">
        <v>20.620962937247267</v>
      </c>
      <c r="N51" s="31">
        <v>24.837114475125734</v>
      </c>
      <c r="O51" s="31">
        <v>36.736221523525401</v>
      </c>
      <c r="P51" s="31">
        <v>39.089123524494141</v>
      </c>
      <c r="Q51" s="31">
        <v>41.327458682894942</v>
      </c>
      <c r="R51" s="31">
        <v>66.497976340189396</v>
      </c>
      <c r="S51" s="31">
        <v>67.063929142659475</v>
      </c>
      <c r="T51" s="31">
        <v>84.391945773568324</v>
      </c>
      <c r="U51" s="31">
        <v>88.244955284271313</v>
      </c>
      <c r="V51" s="31">
        <v>99.799450417060939</v>
      </c>
      <c r="W51" s="31">
        <v>96.753121344704368</v>
      </c>
      <c r="X51" s="31">
        <v>90.453000936014178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:W52" si="24">SUM(C53:C70)</f>
        <v>3.221276290821997E-2</v>
      </c>
      <c r="D52" s="31">
        <f t="shared" si="24"/>
        <v>3.8360654721740065E-2</v>
      </c>
      <c r="E52" s="31">
        <f t="shared" si="24"/>
        <v>4.7730717389509375E-2</v>
      </c>
      <c r="F52" s="31">
        <f t="shared" si="24"/>
        <v>0.12175823889113944</v>
      </c>
      <c r="G52" s="31">
        <f t="shared" si="24"/>
        <v>7.9632942806348778E-2</v>
      </c>
      <c r="H52" s="31">
        <f t="shared" si="24"/>
        <v>6.1784271423386931E-2</v>
      </c>
      <c r="I52" s="31">
        <f t="shared" si="24"/>
        <v>9.722758241095758E-2</v>
      </c>
      <c r="J52" s="31">
        <f t="shared" si="24"/>
        <v>0.1071450098190278</v>
      </c>
      <c r="K52" s="31">
        <f t="shared" si="24"/>
        <v>9.595258425888277E-2</v>
      </c>
      <c r="L52" s="31">
        <f t="shared" si="24"/>
        <v>9.5943155285776807E-2</v>
      </c>
      <c r="M52" s="31">
        <f t="shared" si="24"/>
        <v>0.11697632772811278</v>
      </c>
      <c r="N52" s="31">
        <f t="shared" si="24"/>
        <v>0.24108388241983933</v>
      </c>
      <c r="O52" s="31">
        <f t="shared" si="24"/>
        <v>0.45397273452565268</v>
      </c>
      <c r="P52" s="31">
        <f t="shared" si="24"/>
        <v>0.61843232665505721</v>
      </c>
      <c r="Q52" s="31">
        <f t="shared" si="24"/>
        <v>0.79323980309650621</v>
      </c>
      <c r="R52" s="31">
        <f t="shared" si="24"/>
        <v>0.98743396917816018</v>
      </c>
      <c r="S52" s="31">
        <f t="shared" si="24"/>
        <v>1.3279530869875944</v>
      </c>
      <c r="T52" s="31">
        <f t="shared" si="24"/>
        <v>1.7006246615229941</v>
      </c>
      <c r="U52" s="31">
        <f t="shared" si="24"/>
        <v>1.9461550156246739</v>
      </c>
      <c r="V52" s="31">
        <f t="shared" si="24"/>
        <v>2.5461416713624652</v>
      </c>
      <c r="W52" s="31">
        <f t="shared" si="24"/>
        <v>2.4751180924847569</v>
      </c>
      <c r="X52" s="31">
        <f t="shared" ref="X52" si="25">SUM(X53:X70)</f>
        <v>2.1474333330118363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3.221276290821997E-2</v>
      </c>
      <c r="D61" s="30">
        <v>3.8360654721740065E-2</v>
      </c>
      <c r="E61" s="30">
        <v>4.7730717389509375E-2</v>
      </c>
      <c r="F61" s="30">
        <v>0.12175823889113944</v>
      </c>
      <c r="G61" s="30">
        <v>7.9632942806348778E-2</v>
      </c>
      <c r="H61" s="30">
        <v>6.1784271423386931E-2</v>
      </c>
      <c r="I61" s="30">
        <v>9.722758241095758E-2</v>
      </c>
      <c r="J61" s="30">
        <v>0.1071450098190278</v>
      </c>
      <c r="K61" s="30">
        <v>9.595258425888277E-2</v>
      </c>
      <c r="L61" s="30">
        <v>9.5943155285776807E-2</v>
      </c>
      <c r="M61" s="30">
        <v>0.11697632772811278</v>
      </c>
      <c r="N61" s="30">
        <v>0.24108388241983933</v>
      </c>
      <c r="O61" s="30">
        <v>0.45397273452565268</v>
      </c>
      <c r="P61" s="30">
        <v>0.61843232665505721</v>
      </c>
      <c r="Q61" s="30">
        <v>0.79323980309650621</v>
      </c>
      <c r="R61" s="30">
        <v>0.98743396917816018</v>
      </c>
      <c r="S61" s="30">
        <v>1.3279530869875944</v>
      </c>
      <c r="T61" s="30">
        <v>1.7006246615229941</v>
      </c>
      <c r="U61" s="30">
        <v>1.9461550156246739</v>
      </c>
      <c r="V61" s="30">
        <v>2.5461416713624652</v>
      </c>
      <c r="W61" s="30">
        <v>2.4751180924847569</v>
      </c>
      <c r="X61" s="30">
        <v>2.1474333330118363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</row>
    <row r="70" spans="1:24" ht="11.25" customHeight="1" x14ac:dyDescent="0.2">
      <c r="A70" s="22" t="s">
        <v>127</v>
      </c>
      <c r="B70" s="23" t="s">
        <v>128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:W71" si="26">SUM(C72:C73)</f>
        <v>0</v>
      </c>
      <c r="D71" s="31">
        <f t="shared" si="26"/>
        <v>0</v>
      </c>
      <c r="E71" s="31">
        <f t="shared" si="26"/>
        <v>0</v>
      </c>
      <c r="F71" s="31">
        <f t="shared" si="26"/>
        <v>0</v>
      </c>
      <c r="G71" s="31">
        <f t="shared" si="26"/>
        <v>0</v>
      </c>
      <c r="H71" s="31">
        <f t="shared" si="26"/>
        <v>0</v>
      </c>
      <c r="I71" s="31">
        <f t="shared" si="26"/>
        <v>0</v>
      </c>
      <c r="J71" s="31">
        <f t="shared" si="26"/>
        <v>0</v>
      </c>
      <c r="K71" s="31">
        <f t="shared" si="26"/>
        <v>0</v>
      </c>
      <c r="L71" s="31">
        <f t="shared" si="26"/>
        <v>0</v>
      </c>
      <c r="M71" s="31">
        <f t="shared" si="26"/>
        <v>0</v>
      </c>
      <c r="N71" s="31">
        <f t="shared" si="26"/>
        <v>0</v>
      </c>
      <c r="O71" s="31">
        <f t="shared" si="26"/>
        <v>0</v>
      </c>
      <c r="P71" s="31">
        <f t="shared" si="26"/>
        <v>0</v>
      </c>
      <c r="Q71" s="31">
        <f t="shared" si="26"/>
        <v>0</v>
      </c>
      <c r="R71" s="31">
        <f t="shared" si="26"/>
        <v>0</v>
      </c>
      <c r="S71" s="31">
        <f t="shared" si="26"/>
        <v>0</v>
      </c>
      <c r="T71" s="31">
        <f t="shared" si="26"/>
        <v>0</v>
      </c>
      <c r="U71" s="31">
        <f t="shared" si="26"/>
        <v>0</v>
      </c>
      <c r="V71" s="31">
        <f t="shared" si="26"/>
        <v>0</v>
      </c>
      <c r="W71" s="31">
        <f t="shared" si="26"/>
        <v>0</v>
      </c>
      <c r="X71" s="31">
        <f t="shared" ref="X71" si="27">SUM(X72:X73)</f>
        <v>0</v>
      </c>
    </row>
    <row r="72" spans="1:24" ht="11.25" customHeight="1" x14ac:dyDescent="0.2">
      <c r="A72" s="22" t="s">
        <v>131</v>
      </c>
      <c r="B72" s="23" t="s">
        <v>132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0</v>
      </c>
      <c r="D75" s="31">
        <v>0</v>
      </c>
      <c r="E75" s="31">
        <v>0</v>
      </c>
      <c r="F75" s="31">
        <v>0</v>
      </c>
      <c r="G75" s="31">
        <v>0</v>
      </c>
      <c r="H75" s="31">
        <v>0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</row>
    <row r="76" spans="1:24" ht="11.25" customHeight="1" x14ac:dyDescent="0.2">
      <c r="A76" s="26" t="s">
        <v>139</v>
      </c>
      <c r="B76" s="27" t="s">
        <v>140</v>
      </c>
      <c r="C76" s="32">
        <v>1409.801023510393</v>
      </c>
      <c r="D76" s="32">
        <v>1528.1587331775806</v>
      </c>
      <c r="E76" s="32">
        <v>1518.4953252737862</v>
      </c>
      <c r="F76" s="32">
        <v>2277.7957788294393</v>
      </c>
      <c r="G76" s="32">
        <v>1692.9889028114367</v>
      </c>
      <c r="H76" s="32">
        <v>1829.9973498586714</v>
      </c>
      <c r="I76" s="32">
        <v>2192.8812451335484</v>
      </c>
      <c r="J76" s="32">
        <v>2017.9229615408528</v>
      </c>
      <c r="K76" s="32">
        <v>2136.699435707776</v>
      </c>
      <c r="L76" s="32">
        <v>2452.6792549934407</v>
      </c>
      <c r="M76" s="32">
        <v>2560.461469870871</v>
      </c>
      <c r="N76" s="32">
        <v>2435.3389755597382</v>
      </c>
      <c r="O76" s="32">
        <v>2857.6764377591485</v>
      </c>
      <c r="P76" s="32">
        <v>2495.7556815082567</v>
      </c>
      <c r="Q76" s="32">
        <v>2281.6997023090107</v>
      </c>
      <c r="R76" s="32">
        <v>2943.3421197506641</v>
      </c>
      <c r="S76" s="32">
        <v>2649.9722333286013</v>
      </c>
      <c r="T76" s="32">
        <v>2890.3698573968077</v>
      </c>
      <c r="U76" s="32">
        <v>2589.6884785293437</v>
      </c>
      <c r="V76" s="32">
        <v>2668.374977233887</v>
      </c>
      <c r="W76" s="32">
        <v>2569.5227687165034</v>
      </c>
      <c r="X76" s="32">
        <v>2395.443589189766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9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468</v>
      </c>
      <c r="B1" s="7" t="s">
        <v>469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11434.891072488139</v>
      </c>
      <c r="D2" s="28">
        <f t="shared" ref="D2:W2" si="1">SUM(D3,D17,D22,D25,D26,D51,D52,D71,D74,D75,D76)</f>
        <v>11602.892038582946</v>
      </c>
      <c r="E2" s="28">
        <f t="shared" si="1"/>
        <v>11813.954324842678</v>
      </c>
      <c r="F2" s="28">
        <f t="shared" si="1"/>
        <v>11943.67091949994</v>
      </c>
      <c r="G2" s="28">
        <f t="shared" si="1"/>
        <v>12234.242418340924</v>
      </c>
      <c r="H2" s="28">
        <f t="shared" si="1"/>
        <v>12330.994253353638</v>
      </c>
      <c r="I2" s="28">
        <f t="shared" si="1"/>
        <v>12630.12207005687</v>
      </c>
      <c r="J2" s="28">
        <f t="shared" si="1"/>
        <v>12826.14775640629</v>
      </c>
      <c r="K2" s="28">
        <f t="shared" si="1"/>
        <v>13017.811414276332</v>
      </c>
      <c r="L2" s="28">
        <f t="shared" si="1"/>
        <v>13093.930755556383</v>
      </c>
      <c r="M2" s="28">
        <f t="shared" si="1"/>
        <v>13080.016781216451</v>
      </c>
      <c r="N2" s="28">
        <f t="shared" si="1"/>
        <v>13116.563210363336</v>
      </c>
      <c r="O2" s="28">
        <f t="shared" si="1"/>
        <v>13102.914112694489</v>
      </c>
      <c r="P2" s="28">
        <f t="shared" si="1"/>
        <v>13147.281684523123</v>
      </c>
      <c r="Q2" s="28">
        <f t="shared" si="1"/>
        <v>13289.807783840366</v>
      </c>
      <c r="R2" s="28">
        <f t="shared" si="1"/>
        <v>13257.643151279657</v>
      </c>
      <c r="S2" s="28">
        <f t="shared" si="1"/>
        <v>13225.519141407547</v>
      </c>
      <c r="T2" s="28">
        <f t="shared" si="1"/>
        <v>13111.962135480786</v>
      </c>
      <c r="U2" s="28">
        <f t="shared" si="1"/>
        <v>12940.860801893185</v>
      </c>
      <c r="V2" s="28">
        <f t="shared" si="1"/>
        <v>12602.907453331201</v>
      </c>
      <c r="W2" s="28">
        <f t="shared" si="1"/>
        <v>11434.877102841176</v>
      </c>
      <c r="X2" s="28">
        <f t="shared" ref="X2" si="2">SUM(X3,X17,X22,X25,X26,X51,X52,X71,X74,X75,X76)</f>
        <v>11955.214067395113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3">SUM(C4,C8,C11)</f>
        <v>16.922149643941356</v>
      </c>
      <c r="D3" s="29">
        <f t="shared" ref="D3:W3" si="4">SUM(D4,D8,D11)</f>
        <v>26.633286051033096</v>
      </c>
      <c r="E3" s="29">
        <f t="shared" si="4"/>
        <v>33.595561212217</v>
      </c>
      <c r="F3" s="29">
        <f t="shared" si="4"/>
        <v>33.102412033845233</v>
      </c>
      <c r="G3" s="29">
        <f t="shared" si="4"/>
        <v>33.301614757801822</v>
      </c>
      <c r="H3" s="29">
        <f t="shared" si="4"/>
        <v>30.82824709070437</v>
      </c>
      <c r="I3" s="29">
        <f t="shared" si="4"/>
        <v>29.614328828374774</v>
      </c>
      <c r="J3" s="29">
        <f t="shared" si="4"/>
        <v>39.086203380204168</v>
      </c>
      <c r="K3" s="29">
        <f t="shared" si="4"/>
        <v>41.86267539229469</v>
      </c>
      <c r="L3" s="29">
        <f t="shared" si="4"/>
        <v>44.073173320493801</v>
      </c>
      <c r="M3" s="29">
        <f t="shared" si="4"/>
        <v>46.212626988537622</v>
      </c>
      <c r="N3" s="29">
        <f t="shared" si="4"/>
        <v>46.805252783336087</v>
      </c>
      <c r="O3" s="29">
        <f t="shared" si="4"/>
        <v>47.971830988501615</v>
      </c>
      <c r="P3" s="29">
        <f t="shared" si="4"/>
        <v>49.278045244922453</v>
      </c>
      <c r="Q3" s="29">
        <f t="shared" si="4"/>
        <v>50.292258649051739</v>
      </c>
      <c r="R3" s="29">
        <f t="shared" si="4"/>
        <v>51.5478422861868</v>
      </c>
      <c r="S3" s="29">
        <f t="shared" si="4"/>
        <v>50.310576321369822</v>
      </c>
      <c r="T3" s="29">
        <f t="shared" si="4"/>
        <v>43.676883755043228</v>
      </c>
      <c r="U3" s="29">
        <f t="shared" si="4"/>
        <v>33.433901285538674</v>
      </c>
      <c r="V3" s="29">
        <f t="shared" si="4"/>
        <v>31.795072448881328</v>
      </c>
      <c r="W3" s="29">
        <f t="shared" si="4"/>
        <v>28.118580751995768</v>
      </c>
      <c r="X3" s="29">
        <f t="shared" ref="X3" si="5">SUM(X4,X8,X11)</f>
        <v>38.497417621623022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6">SUM(C5:C7)</f>
        <v>7.1160503825918955</v>
      </c>
      <c r="D4" s="42">
        <f t="shared" ref="D4:W4" si="7">SUM(D5:D7)</f>
        <v>19.742234728323663</v>
      </c>
      <c r="E4" s="42">
        <f t="shared" si="7"/>
        <v>20.560889713648553</v>
      </c>
      <c r="F4" s="42">
        <f t="shared" si="7"/>
        <v>21.515159741855104</v>
      </c>
      <c r="G4" s="42">
        <f t="shared" si="7"/>
        <v>24.597830284339462</v>
      </c>
      <c r="H4" s="42">
        <f t="shared" si="7"/>
        <v>26.794752987758091</v>
      </c>
      <c r="I4" s="42">
        <f t="shared" si="7"/>
        <v>25.28705363090365</v>
      </c>
      <c r="J4" s="42">
        <f t="shared" si="7"/>
        <v>34.339800588238056</v>
      </c>
      <c r="K4" s="42">
        <f t="shared" si="7"/>
        <v>38.146546034634</v>
      </c>
      <c r="L4" s="42">
        <f t="shared" si="7"/>
        <v>39.705705989319135</v>
      </c>
      <c r="M4" s="42">
        <f t="shared" si="7"/>
        <v>42.178314313409459</v>
      </c>
      <c r="N4" s="42">
        <f t="shared" si="7"/>
        <v>40.465854037760678</v>
      </c>
      <c r="O4" s="42">
        <f t="shared" si="7"/>
        <v>45.180481094947815</v>
      </c>
      <c r="P4" s="42">
        <f t="shared" si="7"/>
        <v>46.623298554473109</v>
      </c>
      <c r="Q4" s="42">
        <f t="shared" si="7"/>
        <v>46.921114901341937</v>
      </c>
      <c r="R4" s="42">
        <f t="shared" si="7"/>
        <v>44.478309460374476</v>
      </c>
      <c r="S4" s="42">
        <f t="shared" si="7"/>
        <v>45.797061379487012</v>
      </c>
      <c r="T4" s="42">
        <f t="shared" si="7"/>
        <v>39.799789886753345</v>
      </c>
      <c r="U4" s="42">
        <f t="shared" si="7"/>
        <v>30.537651153525736</v>
      </c>
      <c r="V4" s="42">
        <f t="shared" si="7"/>
        <v>25.922180941292197</v>
      </c>
      <c r="W4" s="42">
        <f t="shared" si="7"/>
        <v>24.320816788669127</v>
      </c>
      <c r="X4" s="42">
        <f t="shared" ref="X4" si="8">SUM(X5:X7)</f>
        <v>35.247807979467844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>
        <v>0</v>
      </c>
      <c r="W5" s="30">
        <v>0</v>
      </c>
      <c r="X5" s="30">
        <v>0</v>
      </c>
    </row>
    <row r="6" spans="1:24" ht="11.25" customHeight="1" x14ac:dyDescent="0.2">
      <c r="A6" s="39" t="s">
        <v>7</v>
      </c>
      <c r="B6" s="23" t="s">
        <v>8</v>
      </c>
      <c r="C6" s="30">
        <v>1.3120325770231095E-2</v>
      </c>
      <c r="D6" s="30">
        <v>3.5194972774416175E-2</v>
      </c>
      <c r="E6" s="30">
        <v>5.523273512273786E-2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6.0993271421678534E-2</v>
      </c>
      <c r="L6" s="30">
        <v>5.876366191846473E-2</v>
      </c>
      <c r="M6" s="30">
        <v>2.804839052221883E-2</v>
      </c>
      <c r="N6" s="30">
        <v>3.1606890258598905E-2</v>
      </c>
      <c r="O6" s="30">
        <v>3.2448943598560986E-2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2.9457004469657724E-3</v>
      </c>
      <c r="W6" s="30">
        <v>1.3477259133376138E-4</v>
      </c>
      <c r="X6" s="30">
        <v>2.5557628381130678E-2</v>
      </c>
    </row>
    <row r="7" spans="1:24" ht="11.25" customHeight="1" x14ac:dyDescent="0.2">
      <c r="A7" s="39" t="s">
        <v>9</v>
      </c>
      <c r="B7" s="23" t="s">
        <v>10</v>
      </c>
      <c r="C7" s="30">
        <v>7.1029300568216645</v>
      </c>
      <c r="D7" s="30">
        <v>19.707039755549246</v>
      </c>
      <c r="E7" s="30">
        <v>20.505656978525817</v>
      </c>
      <c r="F7" s="30">
        <v>21.515159741855104</v>
      </c>
      <c r="G7" s="30">
        <v>24.597830284339462</v>
      </c>
      <c r="H7" s="30">
        <v>26.794752987758091</v>
      </c>
      <c r="I7" s="30">
        <v>25.28705363090365</v>
      </c>
      <c r="J7" s="30">
        <v>34.339800588238056</v>
      </c>
      <c r="K7" s="30">
        <v>38.08555276321232</v>
      </c>
      <c r="L7" s="30">
        <v>39.646942327400673</v>
      </c>
      <c r="M7" s="30">
        <v>42.150265922887243</v>
      </c>
      <c r="N7" s="30">
        <v>40.434247147502077</v>
      </c>
      <c r="O7" s="30">
        <v>45.148032151349256</v>
      </c>
      <c r="P7" s="30">
        <v>46.623298554473109</v>
      </c>
      <c r="Q7" s="30">
        <v>46.921114901341937</v>
      </c>
      <c r="R7" s="30">
        <v>44.478309460374476</v>
      </c>
      <c r="S7" s="30">
        <v>45.797061379487012</v>
      </c>
      <c r="T7" s="30">
        <v>39.799789886753345</v>
      </c>
      <c r="U7" s="30">
        <v>30.537651153525736</v>
      </c>
      <c r="V7" s="30">
        <v>25.919235240845232</v>
      </c>
      <c r="W7" s="30">
        <v>24.320682016077793</v>
      </c>
      <c r="X7" s="30">
        <v>35.222250351086714</v>
      </c>
    </row>
    <row r="8" spans="1:24" ht="11.25" customHeight="1" x14ac:dyDescent="0.2">
      <c r="A8" s="40" t="s">
        <v>343</v>
      </c>
      <c r="B8" s="41" t="s">
        <v>344</v>
      </c>
      <c r="C8" s="42">
        <f t="shared" ref="C8:W8" si="9">SUM(C9:C10)</f>
        <v>3.6118041073131462</v>
      </c>
      <c r="D8" s="42">
        <f t="shared" si="9"/>
        <v>0.46033510589368432</v>
      </c>
      <c r="E8" s="42">
        <f t="shared" si="9"/>
        <v>5.2536467314211448</v>
      </c>
      <c r="F8" s="42">
        <f t="shared" si="9"/>
        <v>0.7024444360306632</v>
      </c>
      <c r="G8" s="42">
        <f t="shared" si="9"/>
        <v>1.6050621955354669</v>
      </c>
      <c r="H8" s="42">
        <f t="shared" si="9"/>
        <v>0.92731646410840818</v>
      </c>
      <c r="I8" s="42">
        <f t="shared" si="9"/>
        <v>1.550333663701591</v>
      </c>
      <c r="J8" s="42">
        <f t="shared" si="9"/>
        <v>1.3908827256432894</v>
      </c>
      <c r="K8" s="42">
        <f t="shared" si="9"/>
        <v>1.2137133454146167</v>
      </c>
      <c r="L8" s="42">
        <f t="shared" si="9"/>
        <v>0.31355772080780503</v>
      </c>
      <c r="M8" s="42">
        <f t="shared" si="9"/>
        <v>1.6546239255620152</v>
      </c>
      <c r="N8" s="42">
        <f t="shared" si="9"/>
        <v>0.83879835915412193</v>
      </c>
      <c r="O8" s="42">
        <f t="shared" si="9"/>
        <v>0.85767980441255198</v>
      </c>
      <c r="P8" s="42">
        <f t="shared" si="9"/>
        <v>0.85669729145983031</v>
      </c>
      <c r="Q8" s="42">
        <f t="shared" si="9"/>
        <v>1.9761951037904921</v>
      </c>
      <c r="R8" s="42">
        <f t="shared" si="9"/>
        <v>2.06787442378416</v>
      </c>
      <c r="S8" s="42">
        <f t="shared" si="9"/>
        <v>1.9973760154977751</v>
      </c>
      <c r="T8" s="42">
        <f t="shared" si="9"/>
        <v>1.6289666180518387</v>
      </c>
      <c r="U8" s="42">
        <f t="shared" si="9"/>
        <v>0.63748132026162396</v>
      </c>
      <c r="V8" s="42">
        <f t="shared" si="9"/>
        <v>0.66677210479111726</v>
      </c>
      <c r="W8" s="42">
        <f t="shared" si="9"/>
        <v>0.24891641855690111</v>
      </c>
      <c r="X8" s="42">
        <f t="shared" ref="X8" si="10">SUM(X9:X10)</f>
        <v>0.58402263742009974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3.6118041073131462</v>
      </c>
      <c r="D10" s="30">
        <v>0.46033510589368432</v>
      </c>
      <c r="E10" s="30">
        <v>5.2536467314211448</v>
      </c>
      <c r="F10" s="30">
        <v>0.7024444360306632</v>
      </c>
      <c r="G10" s="30">
        <v>1.6050621955354669</v>
      </c>
      <c r="H10" s="30">
        <v>0.92731646410840818</v>
      </c>
      <c r="I10" s="30">
        <v>1.550333663701591</v>
      </c>
      <c r="J10" s="30">
        <v>1.3908827256432894</v>
      </c>
      <c r="K10" s="30">
        <v>1.2137133454146167</v>
      </c>
      <c r="L10" s="30">
        <v>0.31355772080780503</v>
      </c>
      <c r="M10" s="30">
        <v>1.6546239255620152</v>
      </c>
      <c r="N10" s="30">
        <v>0.83879835915412193</v>
      </c>
      <c r="O10" s="30">
        <v>0.85767980441255198</v>
      </c>
      <c r="P10" s="30">
        <v>0.85669729145983031</v>
      </c>
      <c r="Q10" s="30">
        <v>1.9761951037904921</v>
      </c>
      <c r="R10" s="30">
        <v>2.06787442378416</v>
      </c>
      <c r="S10" s="30">
        <v>1.9973760154977751</v>
      </c>
      <c r="T10" s="30">
        <v>1.6289666180518387</v>
      </c>
      <c r="U10" s="30">
        <v>0.63748132026162396</v>
      </c>
      <c r="V10" s="30">
        <v>0.66677210479111726</v>
      </c>
      <c r="W10" s="30">
        <v>0.24891641855690111</v>
      </c>
      <c r="X10" s="30">
        <v>0.58402263742009974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:W11" si="11">SUM(C12:C16)</f>
        <v>6.1942951540363156</v>
      </c>
      <c r="D11" s="42">
        <f t="shared" si="11"/>
        <v>6.4307162168157479</v>
      </c>
      <c r="E11" s="42">
        <f t="shared" si="11"/>
        <v>7.7810247671473016</v>
      </c>
      <c r="F11" s="42">
        <f t="shared" si="11"/>
        <v>10.884807855959467</v>
      </c>
      <c r="G11" s="42">
        <f t="shared" si="11"/>
        <v>7.0987222779268899</v>
      </c>
      <c r="H11" s="42">
        <f t="shared" si="11"/>
        <v>3.1061776388378703</v>
      </c>
      <c r="I11" s="42">
        <f t="shared" si="11"/>
        <v>2.776941533769536</v>
      </c>
      <c r="J11" s="42">
        <f t="shared" si="11"/>
        <v>3.355520066322828</v>
      </c>
      <c r="K11" s="42">
        <f t="shared" si="11"/>
        <v>2.5024160122460697</v>
      </c>
      <c r="L11" s="42">
        <f t="shared" si="11"/>
        <v>4.0539096103668557</v>
      </c>
      <c r="M11" s="42">
        <f t="shared" si="11"/>
        <v>2.3796887495661458</v>
      </c>
      <c r="N11" s="42">
        <f t="shared" si="11"/>
        <v>5.5006003864212936</v>
      </c>
      <c r="O11" s="42">
        <f t="shared" si="11"/>
        <v>1.9336700891412475</v>
      </c>
      <c r="P11" s="42">
        <f t="shared" si="11"/>
        <v>1.7980493989895123</v>
      </c>
      <c r="Q11" s="42">
        <f t="shared" si="11"/>
        <v>1.3949486439193053</v>
      </c>
      <c r="R11" s="42">
        <f t="shared" si="11"/>
        <v>5.0016584020281645</v>
      </c>
      <c r="S11" s="42">
        <f t="shared" si="11"/>
        <v>2.5161389263850342</v>
      </c>
      <c r="T11" s="42">
        <f t="shared" si="11"/>
        <v>2.2481272502380403</v>
      </c>
      <c r="U11" s="42">
        <f t="shared" si="11"/>
        <v>2.2587688117513158</v>
      </c>
      <c r="V11" s="42">
        <f t="shared" si="11"/>
        <v>5.2061194027980111</v>
      </c>
      <c r="W11" s="42">
        <f t="shared" si="11"/>
        <v>3.548847544769739</v>
      </c>
      <c r="X11" s="42">
        <f t="shared" ref="X11" si="12">SUM(X12:X16)</f>
        <v>2.6655870047350829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0.33778076464658585</v>
      </c>
      <c r="I12" s="30">
        <v>0.2992350532311141</v>
      </c>
      <c r="J12" s="30">
        <v>0.15816124399488257</v>
      </c>
      <c r="K12" s="30">
        <v>0.26612144748244576</v>
      </c>
      <c r="L12" s="30">
        <v>0.12328982214340643</v>
      </c>
      <c r="M12" s="30">
        <v>0.21102729912089196</v>
      </c>
      <c r="N12" s="30">
        <v>0.25238129877480964</v>
      </c>
      <c r="O12" s="30">
        <v>0.82659239615080204</v>
      </c>
      <c r="P12" s="30">
        <v>0.49149439234473891</v>
      </c>
      <c r="Q12" s="30">
        <v>0.59955079892244245</v>
      </c>
      <c r="R12" s="30">
        <v>0.5633966994018863</v>
      </c>
      <c r="S12" s="30">
        <v>0.56202874586897833</v>
      </c>
      <c r="T12" s="30">
        <v>0.68705142110496131</v>
      </c>
      <c r="U12" s="30">
        <v>0.69488533530616348</v>
      </c>
      <c r="V12" s="30">
        <v>0.53057188264057598</v>
      </c>
      <c r="W12" s="30">
        <v>0.39459751605332644</v>
      </c>
      <c r="X12" s="30">
        <v>0.37333682856808409</v>
      </c>
    </row>
    <row r="13" spans="1:24" ht="11.25" customHeight="1" x14ac:dyDescent="0.2">
      <c r="A13" s="39" t="s">
        <v>17</v>
      </c>
      <c r="B13" s="23" t="s">
        <v>18</v>
      </c>
      <c r="C13" s="30">
        <v>5.9798827360521987</v>
      </c>
      <c r="D13" s="30">
        <v>6.4307162168157479</v>
      </c>
      <c r="E13" s="30">
        <v>7.7645638046443377</v>
      </c>
      <c r="F13" s="30">
        <v>10.884807855959467</v>
      </c>
      <c r="G13" s="30">
        <v>6.9835728983422545</v>
      </c>
      <c r="H13" s="30">
        <v>2.7683968741912843</v>
      </c>
      <c r="I13" s="30">
        <v>2.4777064805384219</v>
      </c>
      <c r="J13" s="30">
        <v>3.1973588223279452</v>
      </c>
      <c r="K13" s="30">
        <v>2.2362945647636239</v>
      </c>
      <c r="L13" s="30">
        <v>3.9306197882234493</v>
      </c>
      <c r="M13" s="30">
        <v>2.1686614504452537</v>
      </c>
      <c r="N13" s="30">
        <v>5.2482190876464836</v>
      </c>
      <c r="O13" s="30">
        <v>1.1070776929904453</v>
      </c>
      <c r="P13" s="30">
        <v>1.3065550066447733</v>
      </c>
      <c r="Q13" s="30">
        <v>0.79539784499686272</v>
      </c>
      <c r="R13" s="30">
        <v>4.4382617026262778</v>
      </c>
      <c r="S13" s="30">
        <v>1.3916117375176833</v>
      </c>
      <c r="T13" s="30">
        <v>0.91420796783431579</v>
      </c>
      <c r="U13" s="30">
        <v>0.83739704344745547</v>
      </c>
      <c r="V13" s="30">
        <v>3.0008755026693343</v>
      </c>
      <c r="W13" s="30">
        <v>2.912500705596166</v>
      </c>
      <c r="X13" s="30">
        <v>1.7993569666187419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0.21441241798411687</v>
      </c>
      <c r="D16" s="30">
        <v>0</v>
      </c>
      <c r="E16" s="30">
        <v>1.6460962502963694E-2</v>
      </c>
      <c r="F16" s="30">
        <v>0</v>
      </c>
      <c r="G16" s="30">
        <v>0.11514937958463529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0.56249844299837282</v>
      </c>
      <c r="T16" s="30">
        <v>0.64686786129876339</v>
      </c>
      <c r="U16" s="30">
        <v>0.72648643299769655</v>
      </c>
      <c r="V16" s="30">
        <v>1.6746720174881009</v>
      </c>
      <c r="W16" s="30">
        <v>0.2417493231202465</v>
      </c>
      <c r="X16" s="30">
        <v>0.49289320954825722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:W17" si="13">SUM(C18:C21)</f>
        <v>12.694872460505765</v>
      </c>
      <c r="D17" s="31">
        <f t="shared" si="13"/>
        <v>2.9522997178666266</v>
      </c>
      <c r="E17" s="31">
        <f t="shared" si="13"/>
        <v>2.1621946781488632</v>
      </c>
      <c r="F17" s="31">
        <f t="shared" si="13"/>
        <v>2.7281480054739409</v>
      </c>
      <c r="G17" s="31">
        <f t="shared" si="13"/>
        <v>3.2506885793864044</v>
      </c>
      <c r="H17" s="31">
        <f t="shared" si="13"/>
        <v>2.5506412326191521</v>
      </c>
      <c r="I17" s="31">
        <f t="shared" si="13"/>
        <v>2.1892399492293375</v>
      </c>
      <c r="J17" s="31">
        <f t="shared" si="13"/>
        <v>3.5844301615679681</v>
      </c>
      <c r="K17" s="31">
        <f t="shared" si="13"/>
        <v>3.9887370898801042</v>
      </c>
      <c r="L17" s="31">
        <f t="shared" si="13"/>
        <v>3.4409204217281206</v>
      </c>
      <c r="M17" s="31">
        <f t="shared" si="13"/>
        <v>4.0682649946977962</v>
      </c>
      <c r="N17" s="31">
        <f t="shared" si="13"/>
        <v>0.5587360087383364</v>
      </c>
      <c r="O17" s="31">
        <f t="shared" si="13"/>
        <v>0.38614037395095663</v>
      </c>
      <c r="P17" s="31">
        <f t="shared" si="13"/>
        <v>0.23877577195120647</v>
      </c>
      <c r="Q17" s="31">
        <f t="shared" si="13"/>
        <v>0.17682571929764779</v>
      </c>
      <c r="R17" s="31">
        <f t="shared" si="13"/>
        <v>6.2702467808261123E-2</v>
      </c>
      <c r="S17" s="31">
        <f t="shared" si="13"/>
        <v>5.0378737300981601E-2</v>
      </c>
      <c r="T17" s="31">
        <f t="shared" si="13"/>
        <v>0</v>
      </c>
      <c r="U17" s="31">
        <f t="shared" si="13"/>
        <v>0</v>
      </c>
      <c r="V17" s="31">
        <f t="shared" si="13"/>
        <v>0</v>
      </c>
      <c r="W17" s="31">
        <f t="shared" si="13"/>
        <v>0.84902153894210919</v>
      </c>
      <c r="X17" s="31">
        <f t="shared" ref="X17" si="14">SUM(X18:X21)</f>
        <v>0.53397897120294469</v>
      </c>
    </row>
    <row r="18" spans="1:24" ht="11.25" customHeight="1" x14ac:dyDescent="0.2">
      <c r="A18" s="22" t="s">
        <v>27</v>
      </c>
      <c r="B18" s="23" t="s">
        <v>28</v>
      </c>
      <c r="C18" s="30">
        <v>12.694872460505765</v>
      </c>
      <c r="D18" s="30">
        <v>2.9522997178666266</v>
      </c>
      <c r="E18" s="30">
        <v>2.1621946781488632</v>
      </c>
      <c r="F18" s="30">
        <v>2.7281480054739409</v>
      </c>
      <c r="G18" s="30">
        <v>3.2506885793864044</v>
      </c>
      <c r="H18" s="30">
        <v>2.5506412326191521</v>
      </c>
      <c r="I18" s="30">
        <v>2.1878315617340305</v>
      </c>
      <c r="J18" s="30">
        <v>3.5607515932868012</v>
      </c>
      <c r="K18" s="30">
        <v>3.9872095973528481</v>
      </c>
      <c r="L18" s="30">
        <v>3.4379382291811398</v>
      </c>
      <c r="M18" s="30">
        <v>4.066748540993312</v>
      </c>
      <c r="N18" s="30">
        <v>0.55709973933828438</v>
      </c>
      <c r="O18" s="30">
        <v>0.38456010153208481</v>
      </c>
      <c r="P18" s="30">
        <v>0.23877577195120647</v>
      </c>
      <c r="Q18" s="30">
        <v>0.17486960274499927</v>
      </c>
      <c r="R18" s="30">
        <v>6.2702467808261123E-2</v>
      </c>
      <c r="S18" s="30">
        <v>5.0378737300981601E-2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1.4083874953071782E-3</v>
      </c>
      <c r="J19" s="30">
        <v>2.3678568281166715E-2</v>
      </c>
      <c r="K19" s="30">
        <v>1.5274925272562533E-3</v>
      </c>
      <c r="L19" s="30">
        <v>2.9821925469809591E-3</v>
      </c>
      <c r="M19" s="30">
        <v>1.5164537044838494E-3</v>
      </c>
      <c r="N19" s="30">
        <v>1.6362694000520289E-3</v>
      </c>
      <c r="O19" s="30">
        <v>1.5802724188718374E-3</v>
      </c>
      <c r="P19" s="30">
        <v>0</v>
      </c>
      <c r="Q19" s="30">
        <v>1.9561165526485046E-3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0.84902153894210919</v>
      </c>
      <c r="X19" s="30">
        <v>0.53397897120294469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:W22" si="15">SUM(C23:C24)</f>
        <v>0</v>
      </c>
      <c r="D22" s="31">
        <f t="shared" si="15"/>
        <v>0</v>
      </c>
      <c r="E22" s="31">
        <f t="shared" si="15"/>
        <v>0</v>
      </c>
      <c r="F22" s="31">
        <f t="shared" si="15"/>
        <v>0</v>
      </c>
      <c r="G22" s="31">
        <f t="shared" si="15"/>
        <v>0</v>
      </c>
      <c r="H22" s="31">
        <f t="shared" si="15"/>
        <v>0</v>
      </c>
      <c r="I22" s="31">
        <f t="shared" si="15"/>
        <v>0</v>
      </c>
      <c r="J22" s="31">
        <f t="shared" si="15"/>
        <v>0</v>
      </c>
      <c r="K22" s="31">
        <f t="shared" si="15"/>
        <v>0</v>
      </c>
      <c r="L22" s="31">
        <f t="shared" si="15"/>
        <v>0</v>
      </c>
      <c r="M22" s="31">
        <f t="shared" si="15"/>
        <v>0</v>
      </c>
      <c r="N22" s="31">
        <f t="shared" si="15"/>
        <v>0</v>
      </c>
      <c r="O22" s="31">
        <f t="shared" si="15"/>
        <v>0</v>
      </c>
      <c r="P22" s="31">
        <f t="shared" si="15"/>
        <v>0</v>
      </c>
      <c r="Q22" s="31">
        <f t="shared" si="15"/>
        <v>0</v>
      </c>
      <c r="R22" s="31">
        <f t="shared" si="15"/>
        <v>0</v>
      </c>
      <c r="S22" s="31">
        <f t="shared" si="15"/>
        <v>0</v>
      </c>
      <c r="T22" s="31">
        <f t="shared" si="15"/>
        <v>0</v>
      </c>
      <c r="U22" s="31">
        <f t="shared" si="15"/>
        <v>0</v>
      </c>
      <c r="V22" s="31">
        <f t="shared" si="15"/>
        <v>0</v>
      </c>
      <c r="W22" s="31">
        <f t="shared" si="15"/>
        <v>0</v>
      </c>
      <c r="X22" s="31">
        <f t="shared" ref="X22" si="16">SUM(X23:X24)</f>
        <v>0</v>
      </c>
    </row>
    <row r="23" spans="1:24" ht="11.25" customHeight="1" x14ac:dyDescent="0.2">
      <c r="A23" s="22" t="s">
        <v>37</v>
      </c>
      <c r="B23" s="23" t="s">
        <v>38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7">SUM(C27,C33)</f>
        <v>2835.0207544650034</v>
      </c>
      <c r="D26" s="31">
        <f t="shared" ref="D26:W26" si="18">SUM(D27,D33)</f>
        <v>2898.8497214540162</v>
      </c>
      <c r="E26" s="31">
        <f t="shared" si="18"/>
        <v>2924.8464728759027</v>
      </c>
      <c r="F26" s="31">
        <f t="shared" si="18"/>
        <v>2970.0231412410908</v>
      </c>
      <c r="G26" s="31">
        <f t="shared" si="18"/>
        <v>2974.6522559643886</v>
      </c>
      <c r="H26" s="31">
        <f t="shared" si="18"/>
        <v>2910.2866819360743</v>
      </c>
      <c r="I26" s="31">
        <f t="shared" si="18"/>
        <v>2903.0181466279364</v>
      </c>
      <c r="J26" s="31">
        <f t="shared" si="18"/>
        <v>2817.7002770904455</v>
      </c>
      <c r="K26" s="31">
        <f t="shared" si="18"/>
        <v>2785.5204027157115</v>
      </c>
      <c r="L26" s="31">
        <f t="shared" si="18"/>
        <v>2691.8131152701708</v>
      </c>
      <c r="M26" s="31">
        <f t="shared" si="18"/>
        <v>2601.7716286372292</v>
      </c>
      <c r="N26" s="31">
        <f t="shared" si="18"/>
        <v>2585.9772592868026</v>
      </c>
      <c r="O26" s="31">
        <f t="shared" si="18"/>
        <v>2617.5825431237768</v>
      </c>
      <c r="P26" s="31">
        <f t="shared" si="18"/>
        <v>2579.8295928302014</v>
      </c>
      <c r="Q26" s="31">
        <f t="shared" si="18"/>
        <v>2552.7029323007682</v>
      </c>
      <c r="R26" s="31">
        <f t="shared" si="18"/>
        <v>2576.5657768565316</v>
      </c>
      <c r="S26" s="31">
        <f t="shared" si="18"/>
        <v>2493.6457358668908</v>
      </c>
      <c r="T26" s="31">
        <f t="shared" si="18"/>
        <v>2464.3463708936106</v>
      </c>
      <c r="U26" s="31">
        <f t="shared" si="18"/>
        <v>1842.7595684357093</v>
      </c>
      <c r="V26" s="31">
        <f t="shared" si="18"/>
        <v>1752.805817568282</v>
      </c>
      <c r="W26" s="31">
        <f t="shared" si="18"/>
        <v>1538.9600860087908</v>
      </c>
      <c r="X26" s="31">
        <f t="shared" ref="X26" si="19">SUM(X27,X33)</f>
        <v>1571.7881889805724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:W27" si="20">SUM(C28:C32)</f>
        <v>0</v>
      </c>
      <c r="D27" s="42">
        <f t="shared" si="20"/>
        <v>0</v>
      </c>
      <c r="E27" s="42">
        <f t="shared" si="20"/>
        <v>0</v>
      </c>
      <c r="F27" s="42">
        <f t="shared" si="20"/>
        <v>0</v>
      </c>
      <c r="G27" s="42">
        <f t="shared" si="20"/>
        <v>0</v>
      </c>
      <c r="H27" s="42">
        <f t="shared" si="20"/>
        <v>0</v>
      </c>
      <c r="I27" s="42">
        <f t="shared" si="20"/>
        <v>0</v>
      </c>
      <c r="J27" s="42">
        <f t="shared" si="20"/>
        <v>0</v>
      </c>
      <c r="K27" s="42">
        <f t="shared" si="20"/>
        <v>0</v>
      </c>
      <c r="L27" s="42">
        <f t="shared" si="20"/>
        <v>0</v>
      </c>
      <c r="M27" s="42">
        <f t="shared" si="20"/>
        <v>0</v>
      </c>
      <c r="N27" s="42">
        <f t="shared" si="20"/>
        <v>0</v>
      </c>
      <c r="O27" s="42">
        <f t="shared" si="20"/>
        <v>0</v>
      </c>
      <c r="P27" s="42">
        <f t="shared" si="20"/>
        <v>0</v>
      </c>
      <c r="Q27" s="42">
        <f t="shared" si="20"/>
        <v>0</v>
      </c>
      <c r="R27" s="42">
        <f t="shared" si="20"/>
        <v>0</v>
      </c>
      <c r="S27" s="42">
        <f t="shared" si="20"/>
        <v>0</v>
      </c>
      <c r="T27" s="42">
        <f t="shared" si="20"/>
        <v>0</v>
      </c>
      <c r="U27" s="42">
        <f t="shared" si="20"/>
        <v>0</v>
      </c>
      <c r="V27" s="42">
        <f t="shared" si="20"/>
        <v>0</v>
      </c>
      <c r="W27" s="42">
        <f t="shared" si="20"/>
        <v>0</v>
      </c>
      <c r="X27" s="42">
        <f t="shared" ref="X27" si="21">SUM(X28:X32)</f>
        <v>0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:W33" si="22">SUM(C34:C50)</f>
        <v>2835.0207544650034</v>
      </c>
      <c r="D33" s="42">
        <f t="shared" si="22"/>
        <v>2898.8497214540162</v>
      </c>
      <c r="E33" s="42">
        <f t="shared" si="22"/>
        <v>2924.8464728759027</v>
      </c>
      <c r="F33" s="42">
        <f t="shared" si="22"/>
        <v>2970.0231412410908</v>
      </c>
      <c r="G33" s="42">
        <f t="shared" si="22"/>
        <v>2974.6522559643886</v>
      </c>
      <c r="H33" s="42">
        <f t="shared" si="22"/>
        <v>2910.2866819360743</v>
      </c>
      <c r="I33" s="42">
        <f t="shared" si="22"/>
        <v>2903.0181466279364</v>
      </c>
      <c r="J33" s="42">
        <f t="shared" si="22"/>
        <v>2817.7002770904455</v>
      </c>
      <c r="K33" s="42">
        <f t="shared" si="22"/>
        <v>2785.5204027157115</v>
      </c>
      <c r="L33" s="42">
        <f t="shared" si="22"/>
        <v>2691.8131152701708</v>
      </c>
      <c r="M33" s="42">
        <f t="shared" si="22"/>
        <v>2601.7716286372292</v>
      </c>
      <c r="N33" s="42">
        <f t="shared" si="22"/>
        <v>2585.9772592868026</v>
      </c>
      <c r="O33" s="42">
        <f t="shared" si="22"/>
        <v>2617.5825431237768</v>
      </c>
      <c r="P33" s="42">
        <f t="shared" si="22"/>
        <v>2579.8295928302014</v>
      </c>
      <c r="Q33" s="42">
        <f t="shared" si="22"/>
        <v>2552.7029323007682</v>
      </c>
      <c r="R33" s="42">
        <f t="shared" si="22"/>
        <v>2576.5657768565316</v>
      </c>
      <c r="S33" s="42">
        <f t="shared" si="22"/>
        <v>2493.6457358668908</v>
      </c>
      <c r="T33" s="42">
        <f t="shared" si="22"/>
        <v>2464.3463708936106</v>
      </c>
      <c r="U33" s="42">
        <f t="shared" si="22"/>
        <v>1842.7595684357093</v>
      </c>
      <c r="V33" s="42">
        <f t="shared" si="22"/>
        <v>1752.805817568282</v>
      </c>
      <c r="W33" s="42">
        <f t="shared" si="22"/>
        <v>1538.9600860087908</v>
      </c>
      <c r="X33" s="42">
        <f t="shared" ref="X33" si="23">SUM(X34:X50)</f>
        <v>1571.7881889805724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5.5095252674017596E-2</v>
      </c>
      <c r="V34" s="30">
        <v>5.6353032124580586E-2</v>
      </c>
      <c r="W34" s="30">
        <v>5.9185144863319335E-2</v>
      </c>
      <c r="X34" s="30">
        <v>6.7154749358660837E-2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355.70594913037627</v>
      </c>
      <c r="D36" s="30">
        <v>377.68771707745117</v>
      </c>
      <c r="E36" s="30">
        <v>403.51510410790007</v>
      </c>
      <c r="F36" s="30">
        <v>446.19510703979967</v>
      </c>
      <c r="G36" s="30">
        <v>453.47025487812977</v>
      </c>
      <c r="H36" s="30">
        <v>445.91643318292626</v>
      </c>
      <c r="I36" s="30">
        <v>471.2735824167475</v>
      </c>
      <c r="J36" s="30">
        <v>458.77889954739959</v>
      </c>
      <c r="K36" s="30">
        <v>448.60741442907965</v>
      </c>
      <c r="L36" s="30">
        <v>429.83707498486746</v>
      </c>
      <c r="M36" s="30">
        <v>405.15802120347462</v>
      </c>
      <c r="N36" s="30">
        <v>394.16715332561449</v>
      </c>
      <c r="O36" s="30">
        <v>383.25178631731774</v>
      </c>
      <c r="P36" s="30">
        <v>335.15342703501642</v>
      </c>
      <c r="Q36" s="30">
        <v>330.10921358715729</v>
      </c>
      <c r="R36" s="30">
        <v>317.78238404607907</v>
      </c>
      <c r="S36" s="30">
        <v>321.24795772009526</v>
      </c>
      <c r="T36" s="30">
        <v>302.96907350063947</v>
      </c>
      <c r="U36" s="30">
        <v>246.70439463842033</v>
      </c>
      <c r="V36" s="30">
        <v>240.88995533346042</v>
      </c>
      <c r="W36" s="30">
        <v>178.99298771041083</v>
      </c>
      <c r="X36" s="30">
        <v>170.92076816751748</v>
      </c>
    </row>
    <row r="37" spans="1:24" ht="11.25" customHeight="1" x14ac:dyDescent="0.2">
      <c r="A37" s="39" t="s">
        <v>61</v>
      </c>
      <c r="B37" s="23" t="s">
        <v>62</v>
      </c>
      <c r="C37" s="30">
        <v>18.2147587854456</v>
      </c>
      <c r="D37" s="30">
        <v>18.905247339307564</v>
      </c>
      <c r="E37" s="30">
        <v>19.687117943269957</v>
      </c>
      <c r="F37" s="30">
        <v>22.714683184976256</v>
      </c>
      <c r="G37" s="30">
        <v>22.188071771560367</v>
      </c>
      <c r="H37" s="30">
        <v>33.966726137113696</v>
      </c>
      <c r="I37" s="30">
        <v>31.281587926824095</v>
      </c>
      <c r="J37" s="30">
        <v>36.924068432039839</v>
      </c>
      <c r="K37" s="30">
        <v>29.860403147169372</v>
      </c>
      <c r="L37" s="30">
        <v>27.514503809693938</v>
      </c>
      <c r="M37" s="30">
        <v>28.434145863244073</v>
      </c>
      <c r="N37" s="30">
        <v>33.725350791638022</v>
      </c>
      <c r="O37" s="30">
        <v>66.740984262356875</v>
      </c>
      <c r="P37" s="30">
        <v>40.386015082759585</v>
      </c>
      <c r="Q37" s="30">
        <v>41.493651169581938</v>
      </c>
      <c r="R37" s="30">
        <v>41.71452712369824</v>
      </c>
      <c r="S37" s="30">
        <v>43.447437146534327</v>
      </c>
      <c r="T37" s="30">
        <v>43.988350144773229</v>
      </c>
      <c r="U37" s="30">
        <v>48.67992371137305</v>
      </c>
      <c r="V37" s="30">
        <v>49.912222246138697</v>
      </c>
      <c r="W37" s="30">
        <v>47.108501467952578</v>
      </c>
      <c r="X37" s="30">
        <v>61.870389402533057</v>
      </c>
    </row>
    <row r="38" spans="1:24" ht="11.25" customHeight="1" x14ac:dyDescent="0.2">
      <c r="A38" s="39" t="s">
        <v>63</v>
      </c>
      <c r="B38" s="23" t="s">
        <v>64</v>
      </c>
      <c r="C38" s="30">
        <v>0.92251338790213622</v>
      </c>
      <c r="D38" s="30">
        <v>0.86268178262474093</v>
      </c>
      <c r="E38" s="30">
        <v>0.79745834088115575</v>
      </c>
      <c r="F38" s="30">
        <v>0.90113601089789952</v>
      </c>
      <c r="G38" s="30">
        <v>0.81868662860496455</v>
      </c>
      <c r="H38" s="30">
        <v>0.65290845353696003</v>
      </c>
      <c r="I38" s="30">
        <v>0.63612009366960287</v>
      </c>
      <c r="J38" s="30">
        <v>0.56157670770263035</v>
      </c>
      <c r="K38" s="30">
        <v>0.67006277878107412</v>
      </c>
      <c r="L38" s="30">
        <v>0.54281910193922012</v>
      </c>
      <c r="M38" s="30">
        <v>0.47601144817292496</v>
      </c>
      <c r="N38" s="30">
        <v>0.51551286828449738</v>
      </c>
      <c r="O38" s="30">
        <v>0.52669009639732878</v>
      </c>
      <c r="P38" s="30">
        <v>0.36004172786973693</v>
      </c>
      <c r="Q38" s="30">
        <v>0.42621539330441816</v>
      </c>
      <c r="R38" s="30">
        <v>0.42157449744702397</v>
      </c>
      <c r="S38" s="30">
        <v>0.41045521869099477</v>
      </c>
      <c r="T38" s="30">
        <v>0.41871664387851582</v>
      </c>
      <c r="U38" s="30">
        <v>0.51190816729790023</v>
      </c>
      <c r="V38" s="30">
        <v>0.43606811436730186</v>
      </c>
      <c r="W38" s="30">
        <v>0.45310623836894232</v>
      </c>
      <c r="X38" s="30">
        <v>0.54596374502003153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0.18383265943932928</v>
      </c>
      <c r="E39" s="30">
        <v>0</v>
      </c>
      <c r="F39" s="30">
        <v>0</v>
      </c>
      <c r="G39" s="30">
        <v>0.11248876137514012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110.22264834191672</v>
      </c>
      <c r="D40" s="30">
        <v>83.101952666853165</v>
      </c>
      <c r="E40" s="30">
        <v>78.295081873346703</v>
      </c>
      <c r="F40" s="30">
        <v>82.669607740762132</v>
      </c>
      <c r="G40" s="30">
        <v>80.674631885511289</v>
      </c>
      <c r="H40" s="30">
        <v>80.369892069091179</v>
      </c>
      <c r="I40" s="30">
        <v>76.92256475834823</v>
      </c>
      <c r="J40" s="30">
        <v>78.044618510151437</v>
      </c>
      <c r="K40" s="30">
        <v>70.078975234942277</v>
      </c>
      <c r="L40" s="30">
        <v>72.224604651986965</v>
      </c>
      <c r="M40" s="30">
        <v>74.553475891985187</v>
      </c>
      <c r="N40" s="30">
        <v>91.43579719210193</v>
      </c>
      <c r="O40" s="30">
        <v>86.071861037571992</v>
      </c>
      <c r="P40" s="30">
        <v>86.807336246932778</v>
      </c>
      <c r="Q40" s="30">
        <v>92.109354395549801</v>
      </c>
      <c r="R40" s="30">
        <v>89.850718703525928</v>
      </c>
      <c r="S40" s="30">
        <v>68.592968659236831</v>
      </c>
      <c r="T40" s="30">
        <v>67.48678837162096</v>
      </c>
      <c r="U40" s="30">
        <v>69.837583574980783</v>
      </c>
      <c r="V40" s="30">
        <v>63.323663963547503</v>
      </c>
      <c r="W40" s="30">
        <v>57.198906161859021</v>
      </c>
      <c r="X40" s="30">
        <v>79.756801165807914</v>
      </c>
    </row>
    <row r="41" spans="1:24" ht="11.25" customHeight="1" x14ac:dyDescent="0.2">
      <c r="A41" s="39" t="s">
        <v>69</v>
      </c>
      <c r="B41" s="23" t="s">
        <v>70</v>
      </c>
      <c r="C41" s="30">
        <v>6.3335310944067924</v>
      </c>
      <c r="D41" s="30">
        <v>5.763410915680403</v>
      </c>
      <c r="E41" s="30">
        <v>6.055550936954142</v>
      </c>
      <c r="F41" s="30">
        <v>5.7133851076389632</v>
      </c>
      <c r="G41" s="30">
        <v>6.615903993884098</v>
      </c>
      <c r="H41" s="30">
        <v>5.1474132202467633</v>
      </c>
      <c r="I41" s="30">
        <v>5.1135595009138548</v>
      </c>
      <c r="J41" s="30">
        <v>5.3857820376813397</v>
      </c>
      <c r="K41" s="30">
        <v>5.8915479451115527</v>
      </c>
      <c r="L41" s="30">
        <v>8.2678034880810038</v>
      </c>
      <c r="M41" s="30">
        <v>7.3027465066534951</v>
      </c>
      <c r="N41" s="30">
        <v>8.6623102229737352</v>
      </c>
      <c r="O41" s="30">
        <v>9.0050632482988853</v>
      </c>
      <c r="P41" s="30">
        <v>9.9750477806565829</v>
      </c>
      <c r="Q41" s="30">
        <v>10.246364650807211</v>
      </c>
      <c r="R41" s="30">
        <v>10.525610437893008</v>
      </c>
      <c r="S41" s="30">
        <v>9.6977259374444795</v>
      </c>
      <c r="T41" s="30">
        <v>10.087522883425963</v>
      </c>
      <c r="U41" s="30">
        <v>9.4358239552758558</v>
      </c>
      <c r="V41" s="30">
        <v>9.450696397191555</v>
      </c>
      <c r="W41" s="30">
        <v>7.7926992798992343</v>
      </c>
      <c r="X41" s="30">
        <v>8.2745057840163323</v>
      </c>
    </row>
    <row r="42" spans="1:24" ht="11.25" customHeight="1" x14ac:dyDescent="0.2">
      <c r="A42" s="39" t="s">
        <v>71</v>
      </c>
      <c r="B42" s="23" t="s">
        <v>72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2210.9732886738689</v>
      </c>
      <c r="D43" s="30">
        <v>2287.0980584762424</v>
      </c>
      <c r="E43" s="30">
        <v>2299.1943721033886</v>
      </c>
      <c r="F43" s="30">
        <v>2296.9573507810055</v>
      </c>
      <c r="G43" s="30">
        <v>2302.3721270606597</v>
      </c>
      <c r="H43" s="30">
        <v>2245.6960045991532</v>
      </c>
      <c r="I43" s="30">
        <v>2236.8659922619686</v>
      </c>
      <c r="J43" s="30">
        <v>2184.9832491414959</v>
      </c>
      <c r="K43" s="30">
        <v>2186.3995406354479</v>
      </c>
      <c r="L43" s="30">
        <v>2111.5165284683994</v>
      </c>
      <c r="M43" s="30">
        <v>2043.5559911568077</v>
      </c>
      <c r="N43" s="30">
        <v>2023.7563328507579</v>
      </c>
      <c r="O43" s="30">
        <v>2036.3470594791652</v>
      </c>
      <c r="P43" s="30">
        <v>2076.3238887286993</v>
      </c>
      <c r="Q43" s="30">
        <v>2042.8846743395807</v>
      </c>
      <c r="R43" s="30">
        <v>2083.90915357312</v>
      </c>
      <c r="S43" s="30">
        <v>2011.593824402783</v>
      </c>
      <c r="T43" s="30">
        <v>2014.8516862398224</v>
      </c>
      <c r="U43" s="30">
        <v>1450.7836849271071</v>
      </c>
      <c r="V43" s="30">
        <v>1373.7012616643094</v>
      </c>
      <c r="W43" s="30">
        <v>1223.4232105513854</v>
      </c>
      <c r="X43" s="30">
        <v>1229.1750984501077</v>
      </c>
    </row>
    <row r="44" spans="1:24" ht="11.25" customHeight="1" x14ac:dyDescent="0.2">
      <c r="A44" s="39" t="s">
        <v>75</v>
      </c>
      <c r="B44" s="23" t="s">
        <v>76</v>
      </c>
      <c r="C44" s="30">
        <v>130.20844851395066</v>
      </c>
      <c r="D44" s="30">
        <v>120.47334520854781</v>
      </c>
      <c r="E44" s="30">
        <v>115.55732524789174</v>
      </c>
      <c r="F44" s="30">
        <v>110.87616047736117</v>
      </c>
      <c r="G44" s="30">
        <v>103.51100030573457</v>
      </c>
      <c r="H44" s="30">
        <v>97.514762374223366</v>
      </c>
      <c r="I44" s="30">
        <v>77.687361047952734</v>
      </c>
      <c r="J44" s="30">
        <v>52.103953099178511</v>
      </c>
      <c r="K44" s="30">
        <v>42.98677170433762</v>
      </c>
      <c r="L44" s="30">
        <v>41.313518052368757</v>
      </c>
      <c r="M44" s="30">
        <v>41.239864838734739</v>
      </c>
      <c r="N44" s="30">
        <v>33.418354328546279</v>
      </c>
      <c r="O44" s="30">
        <v>35.266045316028048</v>
      </c>
      <c r="P44" s="30">
        <v>30.76965074597657</v>
      </c>
      <c r="Q44" s="30">
        <v>33.135460428823983</v>
      </c>
      <c r="R44" s="30">
        <v>29.626536074455878</v>
      </c>
      <c r="S44" s="30">
        <v>29.97407434319064</v>
      </c>
      <c r="T44" s="30">
        <v>24.401935539455621</v>
      </c>
      <c r="U44" s="30">
        <v>16.616912057301192</v>
      </c>
      <c r="V44" s="30">
        <v>14.903369899974132</v>
      </c>
      <c r="W44" s="30">
        <v>23.740935968197046</v>
      </c>
      <c r="X44" s="30">
        <v>20.991846869810477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2.57090780607875E-2</v>
      </c>
      <c r="I45" s="30">
        <v>2.3037302022988735E-2</v>
      </c>
      <c r="J45" s="30">
        <v>3.5565102874068839E-2</v>
      </c>
      <c r="K45" s="30">
        <v>2.7193941779436476E-2</v>
      </c>
      <c r="L45" s="30">
        <v>7.3013984651987371E-2</v>
      </c>
      <c r="M45" s="30">
        <v>0.12142378655398929</v>
      </c>
      <c r="N45" s="30">
        <v>0.11032804017363963</v>
      </c>
      <c r="O45" s="30">
        <v>0.19081340314318304</v>
      </c>
      <c r="P45" s="30">
        <v>5.418548229039815E-2</v>
      </c>
      <c r="Q45" s="30">
        <v>0.21677942367089115</v>
      </c>
      <c r="R45" s="30">
        <v>0.17229190095815347</v>
      </c>
      <c r="S45" s="30">
        <v>4.0163832093273122E-2</v>
      </c>
      <c r="T45" s="30">
        <v>6.7588363378142294E-2</v>
      </c>
      <c r="U45" s="30">
        <v>5.1289618444610052E-2</v>
      </c>
      <c r="V45" s="30">
        <v>3.1856987622659816E-2</v>
      </c>
      <c r="W45" s="30">
        <v>2.8882267761329506E-2</v>
      </c>
      <c r="X45" s="30">
        <v>2.4444436992120316E-2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0.86996052302703475</v>
      </c>
      <c r="D48" s="30">
        <v>0.87659524802609701</v>
      </c>
      <c r="E48" s="30">
        <v>0.76610226314742014</v>
      </c>
      <c r="F48" s="30">
        <v>0.85312980375036152</v>
      </c>
      <c r="G48" s="30">
        <v>0.79400041003373867</v>
      </c>
      <c r="H48" s="30">
        <v>0.83011357388693141</v>
      </c>
      <c r="I48" s="30">
        <v>0.85710755108518144</v>
      </c>
      <c r="J48" s="30">
        <v>0.78458423916530207</v>
      </c>
      <c r="K48" s="30">
        <v>0.88374262244883917</v>
      </c>
      <c r="L48" s="30">
        <v>0.52324872818236434</v>
      </c>
      <c r="M48" s="30">
        <v>0.70064712094571258</v>
      </c>
      <c r="N48" s="30">
        <v>0.1861196667122649</v>
      </c>
      <c r="O48" s="30">
        <v>0.18223996349756047</v>
      </c>
      <c r="P48" s="30">
        <v>0</v>
      </c>
      <c r="Q48" s="30">
        <v>2.0812189122920746</v>
      </c>
      <c r="R48" s="30">
        <v>0.38686908690517607</v>
      </c>
      <c r="S48" s="30">
        <v>0</v>
      </c>
      <c r="T48" s="30">
        <v>1.5353255021399802E-2</v>
      </c>
      <c r="U48" s="30">
        <v>1.498117938811396E-2</v>
      </c>
      <c r="V48" s="30">
        <v>1.4278036694196673E-2</v>
      </c>
      <c r="W48" s="30">
        <v>7.7654335469397179E-2</v>
      </c>
      <c r="X48" s="30">
        <v>0.10136817145868814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1.5696560141092284</v>
      </c>
      <c r="D50" s="30">
        <v>3.8968800798433816</v>
      </c>
      <c r="E50" s="30">
        <v>0.97836005912310831</v>
      </c>
      <c r="F50" s="30">
        <v>3.1425810948985697</v>
      </c>
      <c r="G50" s="30">
        <v>4.0950902688951416</v>
      </c>
      <c r="H50" s="30">
        <v>0.16671924783554284</v>
      </c>
      <c r="I50" s="30">
        <v>2.3572337684032716</v>
      </c>
      <c r="J50" s="30">
        <v>9.798027275708325E-2</v>
      </c>
      <c r="K50" s="30">
        <v>0.11475027661359546</v>
      </c>
      <c r="L50" s="30">
        <v>0</v>
      </c>
      <c r="M50" s="30">
        <v>0.22930082065706736</v>
      </c>
      <c r="N50" s="30">
        <v>0</v>
      </c>
      <c r="O50" s="30">
        <v>0</v>
      </c>
      <c r="P50" s="30">
        <v>0</v>
      </c>
      <c r="Q50" s="30">
        <v>0</v>
      </c>
      <c r="R50" s="30">
        <v>2.17611141244896</v>
      </c>
      <c r="S50" s="30">
        <v>8.6411286068218125</v>
      </c>
      <c r="T50" s="30">
        <v>5.9355951595154811E-2</v>
      </c>
      <c r="U50" s="30">
        <v>6.7971353446376212E-2</v>
      </c>
      <c r="V50" s="30">
        <v>8.6091892851421159E-2</v>
      </c>
      <c r="W50" s="30">
        <v>8.4016882623995592E-2</v>
      </c>
      <c r="X50" s="30">
        <v>5.9848037949966702E-2</v>
      </c>
    </row>
    <row r="51" spans="1:24" ht="11.25" customHeight="1" x14ac:dyDescent="0.2">
      <c r="A51" s="24" t="s">
        <v>89</v>
      </c>
      <c r="B51" s="25" t="s">
        <v>90</v>
      </c>
      <c r="C51" s="31">
        <v>3069.2192402381738</v>
      </c>
      <c r="D51" s="31">
        <v>3076.111446148594</v>
      </c>
      <c r="E51" s="31">
        <v>3118.3843306219178</v>
      </c>
      <c r="F51" s="31">
        <v>3059.7344657316326</v>
      </c>
      <c r="G51" s="31">
        <v>3088.441931413392</v>
      </c>
      <c r="H51" s="31">
        <v>3127.7581007186163</v>
      </c>
      <c r="I51" s="31">
        <v>3368.4040825601001</v>
      </c>
      <c r="J51" s="31">
        <v>3387.9426037338499</v>
      </c>
      <c r="K51" s="31">
        <v>3425.1968389529807</v>
      </c>
      <c r="L51" s="31">
        <v>3537.9415107905038</v>
      </c>
      <c r="M51" s="31">
        <v>3542.8415614295714</v>
      </c>
      <c r="N51" s="31">
        <v>3564.8549877240789</v>
      </c>
      <c r="O51" s="31">
        <v>3533.8855237065932</v>
      </c>
      <c r="P51" s="31">
        <v>3701.7598201112546</v>
      </c>
      <c r="Q51" s="31">
        <v>3881.3120684317687</v>
      </c>
      <c r="R51" s="31">
        <v>3831.4079816179478</v>
      </c>
      <c r="S51" s="31">
        <v>3870.9521193165688</v>
      </c>
      <c r="T51" s="31">
        <v>3934.2057344692425</v>
      </c>
      <c r="U51" s="31">
        <v>4380.7478365972083</v>
      </c>
      <c r="V51" s="31">
        <v>4216.8998602400206</v>
      </c>
      <c r="W51" s="31">
        <v>3907.6776095916307</v>
      </c>
      <c r="X51" s="31">
        <v>4128.4141782029883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:W52" si="24">SUM(C53:C70)</f>
        <v>141.40325341844536</v>
      </c>
      <c r="D52" s="31">
        <f t="shared" si="24"/>
        <v>137.29082984829517</v>
      </c>
      <c r="E52" s="31">
        <f t="shared" si="24"/>
        <v>150.47798395325736</v>
      </c>
      <c r="F52" s="31">
        <f t="shared" si="24"/>
        <v>180.12329684103739</v>
      </c>
      <c r="G52" s="31">
        <f t="shared" si="24"/>
        <v>187.9598325970982</v>
      </c>
      <c r="H52" s="31">
        <f t="shared" si="24"/>
        <v>202.33957063826122</v>
      </c>
      <c r="I52" s="31">
        <f t="shared" si="24"/>
        <v>209.45769862321015</v>
      </c>
      <c r="J52" s="31">
        <f t="shared" si="24"/>
        <v>249.90268339624814</v>
      </c>
      <c r="K52" s="31">
        <f t="shared" si="24"/>
        <v>267.35503602812332</v>
      </c>
      <c r="L52" s="31">
        <f t="shared" si="24"/>
        <v>283.17267894748841</v>
      </c>
      <c r="M52" s="31">
        <f t="shared" si="24"/>
        <v>338.16939472772987</v>
      </c>
      <c r="N52" s="31">
        <f t="shared" si="24"/>
        <v>368.76300340488694</v>
      </c>
      <c r="O52" s="31">
        <f t="shared" si="24"/>
        <v>402.13714166896324</v>
      </c>
      <c r="P52" s="31">
        <f t="shared" si="24"/>
        <v>411.3965335466545</v>
      </c>
      <c r="Q52" s="31">
        <f t="shared" si="24"/>
        <v>444.15626127881308</v>
      </c>
      <c r="R52" s="31">
        <f t="shared" si="24"/>
        <v>442.08890255246894</v>
      </c>
      <c r="S52" s="31">
        <f t="shared" si="24"/>
        <v>458.95920918198442</v>
      </c>
      <c r="T52" s="31">
        <f t="shared" si="24"/>
        <v>478.8943619560834</v>
      </c>
      <c r="U52" s="31">
        <f t="shared" si="24"/>
        <v>496.42580234125199</v>
      </c>
      <c r="V52" s="31">
        <f t="shared" si="24"/>
        <v>497.90470104646039</v>
      </c>
      <c r="W52" s="31">
        <f t="shared" si="24"/>
        <v>493.95048864450956</v>
      </c>
      <c r="X52" s="31">
        <f t="shared" ref="X52" si="25">SUM(X53:X70)</f>
        <v>469.68244705334797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71.065262408193476</v>
      </c>
      <c r="D57" s="30">
        <v>74.014140697478098</v>
      </c>
      <c r="E57" s="30">
        <v>79.111632962398829</v>
      </c>
      <c r="F57" s="30">
        <v>90.217036036514401</v>
      </c>
      <c r="G57" s="30">
        <v>95.096257535895944</v>
      </c>
      <c r="H57" s="30">
        <v>102.45485812553738</v>
      </c>
      <c r="I57" s="30">
        <v>102.96792777300087</v>
      </c>
      <c r="J57" s="30">
        <v>118.7236457437661</v>
      </c>
      <c r="K57" s="30">
        <v>143.35520206362852</v>
      </c>
      <c r="L57" s="30">
        <v>143.12553740326737</v>
      </c>
      <c r="M57" s="30">
        <v>196.09939810834049</v>
      </c>
      <c r="N57" s="30">
        <v>221.05038693035249</v>
      </c>
      <c r="O57" s="30">
        <v>239.98306104901121</v>
      </c>
      <c r="P57" s="30">
        <v>242.24067067927768</v>
      </c>
      <c r="Q57" s="30">
        <v>260.62166809974195</v>
      </c>
      <c r="R57" s="30">
        <v>263.71590713671543</v>
      </c>
      <c r="S57" s="30">
        <v>265.85090283748929</v>
      </c>
      <c r="T57" s="30">
        <v>280.90094582975064</v>
      </c>
      <c r="U57" s="30">
        <v>300.88727429062766</v>
      </c>
      <c r="V57" s="30">
        <v>301.15202063628544</v>
      </c>
      <c r="W57" s="30">
        <v>308.98159931212382</v>
      </c>
      <c r="X57" s="30">
        <v>295.5990541702493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45.055435712335552</v>
      </c>
      <c r="D59" s="30">
        <v>38.355606021255525</v>
      </c>
      <c r="E59" s="30">
        <v>44.431921226383743</v>
      </c>
      <c r="F59" s="30">
        <v>44.652601667736306</v>
      </c>
      <c r="G59" s="30">
        <v>43.139220159387847</v>
      </c>
      <c r="H59" s="30">
        <v>52.743393157840984</v>
      </c>
      <c r="I59" s="30">
        <v>52.872722590629394</v>
      </c>
      <c r="J59" s="30">
        <v>55.625457744997007</v>
      </c>
      <c r="K59" s="30">
        <v>55.811021154168429</v>
      </c>
      <c r="L59" s="30">
        <v>56.436560023614859</v>
      </c>
      <c r="M59" s="30">
        <v>57.766318377480516</v>
      </c>
      <c r="N59" s="30">
        <v>56.545660792891908</v>
      </c>
      <c r="O59" s="30">
        <v>63.512625702892606</v>
      </c>
      <c r="P59" s="30">
        <v>67.324169487704793</v>
      </c>
      <c r="Q59" s="30">
        <v>64.60213302860646</v>
      </c>
      <c r="R59" s="30">
        <v>67.068252140269635</v>
      </c>
      <c r="S59" s="30">
        <v>68.360710223739005</v>
      </c>
      <c r="T59" s="30">
        <v>67.840772050159316</v>
      </c>
      <c r="U59" s="30">
        <v>65.621734469870972</v>
      </c>
      <c r="V59" s="30">
        <v>62.854401253847236</v>
      </c>
      <c r="W59" s="30">
        <v>61.214670867703298</v>
      </c>
      <c r="X59" s="30">
        <v>68.345323908758331</v>
      </c>
    </row>
    <row r="60" spans="1:24" ht="11.25" customHeight="1" x14ac:dyDescent="0.2">
      <c r="A60" s="22" t="s">
        <v>107</v>
      </c>
      <c r="B60" s="23" t="s">
        <v>108</v>
      </c>
      <c r="C60" s="30">
        <v>0.28419494430316639</v>
      </c>
      <c r="D60" s="30">
        <v>0.26675180791826575</v>
      </c>
      <c r="E60" s="30">
        <v>0.33389384409078682</v>
      </c>
      <c r="F60" s="30">
        <v>0.34642881268124059</v>
      </c>
      <c r="G60" s="30">
        <v>0.32265223572172935</v>
      </c>
      <c r="H60" s="30">
        <v>0.3431899071853719</v>
      </c>
      <c r="I60" s="30">
        <v>0.36521057212475483</v>
      </c>
      <c r="J60" s="30">
        <v>0.3494090457690881</v>
      </c>
      <c r="K60" s="30">
        <v>0.51783433655648869</v>
      </c>
      <c r="L60" s="30">
        <v>0.40633164444354231</v>
      </c>
      <c r="M60" s="30">
        <v>0.41487125792208757</v>
      </c>
      <c r="N60" s="30">
        <v>0.46156079457057136</v>
      </c>
      <c r="O60" s="30">
        <v>0.66625752409770855</v>
      </c>
      <c r="P60" s="30">
        <v>0.50559164171707749</v>
      </c>
      <c r="Q60" s="30">
        <v>0.58562581245317713</v>
      </c>
      <c r="R60" s="30">
        <v>0.62926944831048026</v>
      </c>
      <c r="S60" s="30">
        <v>0.77790495967782569</v>
      </c>
      <c r="T60" s="30">
        <v>0.46775436469955523</v>
      </c>
      <c r="U60" s="30">
        <v>0.50675126569714257</v>
      </c>
      <c r="V60" s="30">
        <v>0.5206163038069932</v>
      </c>
      <c r="W60" s="30">
        <v>0.50134542009784844</v>
      </c>
      <c r="X60" s="30">
        <v>0.53941048342783815</v>
      </c>
    </row>
    <row r="61" spans="1:24" ht="11.25" customHeight="1" x14ac:dyDescent="0.2">
      <c r="A61" s="22" t="s">
        <v>109</v>
      </c>
      <c r="B61" s="23" t="s">
        <v>110</v>
      </c>
      <c r="C61" s="30">
        <v>13.23973868551341</v>
      </c>
      <c r="D61" s="30">
        <v>13.249510216787872</v>
      </c>
      <c r="E61" s="30">
        <v>14.950049927595215</v>
      </c>
      <c r="F61" s="30">
        <v>33.131564140437938</v>
      </c>
      <c r="G61" s="30">
        <v>34.257893735490278</v>
      </c>
      <c r="H61" s="30">
        <v>33.420867794152073</v>
      </c>
      <c r="I61" s="30">
        <v>33.644344940039623</v>
      </c>
      <c r="J61" s="30">
        <v>41.233636013361028</v>
      </c>
      <c r="K61" s="30">
        <v>36.304268107347596</v>
      </c>
      <c r="L61" s="30">
        <v>39.153399953586153</v>
      </c>
      <c r="M61" s="30">
        <v>42.471678363652266</v>
      </c>
      <c r="N61" s="30">
        <v>55.585630847347957</v>
      </c>
      <c r="O61" s="30">
        <v>63.284063247060068</v>
      </c>
      <c r="P61" s="30">
        <v>67.806793999240085</v>
      </c>
      <c r="Q61" s="30">
        <v>82.798789605688398</v>
      </c>
      <c r="R61" s="30">
        <v>75.473881389685161</v>
      </c>
      <c r="S61" s="30">
        <v>86.140084377568243</v>
      </c>
      <c r="T61" s="30">
        <v>89.11297125243172</v>
      </c>
      <c r="U61" s="30">
        <v>104.62438452386725</v>
      </c>
      <c r="V61" s="30">
        <v>108.64826897690088</v>
      </c>
      <c r="W61" s="30">
        <v>100.34858472062915</v>
      </c>
      <c r="X61" s="30">
        <v>84.79514035702509</v>
      </c>
    </row>
    <row r="62" spans="1:24" ht="11.25" customHeight="1" x14ac:dyDescent="0.2">
      <c r="A62" s="22" t="s">
        <v>111</v>
      </c>
      <c r="B62" s="23" t="s">
        <v>112</v>
      </c>
      <c r="C62" s="30">
        <v>11.758621668099741</v>
      </c>
      <c r="D62" s="30">
        <v>11.404821104855401</v>
      </c>
      <c r="E62" s="30">
        <v>11.650485992788807</v>
      </c>
      <c r="F62" s="30">
        <v>11.775666183667498</v>
      </c>
      <c r="G62" s="30">
        <v>12.250865336517203</v>
      </c>
      <c r="H62" s="30">
        <v>6.0779794152866424</v>
      </c>
      <c r="I62" s="30">
        <v>6.9136689208966446</v>
      </c>
      <c r="J62" s="30">
        <v>8.2833659193837814</v>
      </c>
      <c r="K62" s="30">
        <v>8.6122275536054236</v>
      </c>
      <c r="L62" s="30">
        <v>9.4283402080263503</v>
      </c>
      <c r="M62" s="30">
        <v>9.9763586678621152</v>
      </c>
      <c r="N62" s="30">
        <v>5.5766559192145806</v>
      </c>
      <c r="O62" s="30">
        <v>5.0806312617268938</v>
      </c>
      <c r="P62" s="30">
        <v>5.6057479320653707</v>
      </c>
      <c r="Q62" s="30">
        <v>4.7910568044634836</v>
      </c>
      <c r="R62" s="30">
        <v>2.8246960718295018</v>
      </c>
      <c r="S62" s="30">
        <v>3.6795508967921511</v>
      </c>
      <c r="T62" s="30">
        <v>3.945106806996066</v>
      </c>
      <c r="U62" s="30">
        <v>3.5993204259310168</v>
      </c>
      <c r="V62" s="30">
        <v>3.6391328849297362</v>
      </c>
      <c r="W62" s="30">
        <v>4.4358575778681786</v>
      </c>
      <c r="X62" s="30">
        <v>5.0121184858706318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0.25602018230039986</v>
      </c>
      <c r="I64" s="30">
        <v>0.35468116551846823</v>
      </c>
      <c r="J64" s="30">
        <v>0.36888706367412183</v>
      </c>
      <c r="K64" s="30">
        <v>0.45912420472772641</v>
      </c>
      <c r="L64" s="30">
        <v>0.25795406529631226</v>
      </c>
      <c r="M64" s="30">
        <v>0.3014868737030153</v>
      </c>
      <c r="N64" s="30">
        <v>0.42229306055548543</v>
      </c>
      <c r="O64" s="30">
        <v>0.70130089605272483</v>
      </c>
      <c r="P64" s="30">
        <v>0.74246072516983541</v>
      </c>
      <c r="Q64" s="30">
        <v>0.63606524537886977</v>
      </c>
      <c r="R64" s="30">
        <v>0.73793159823169274</v>
      </c>
      <c r="S64" s="30">
        <v>0.65066916567030919</v>
      </c>
      <c r="T64" s="30">
        <v>0.67827394712889588</v>
      </c>
      <c r="U64" s="30">
        <v>0.76136312289868757</v>
      </c>
      <c r="V64" s="30">
        <v>0.67032669578898907</v>
      </c>
      <c r="W64" s="30">
        <v>0.79169845133890648</v>
      </c>
      <c r="X64" s="30">
        <v>0.72203302801575975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7.5281020829757826E-3</v>
      </c>
      <c r="I65" s="30">
        <v>4.5931608902460709E-2</v>
      </c>
      <c r="J65" s="30">
        <v>1.9954790410976135E-2</v>
      </c>
      <c r="K65" s="30">
        <v>1.9027066096034665E-2</v>
      </c>
      <c r="L65" s="30">
        <v>2.7630387031366638E-2</v>
      </c>
      <c r="M65" s="30">
        <v>4.7787268003531037E-2</v>
      </c>
      <c r="N65" s="30">
        <v>5.531707416764179E-2</v>
      </c>
      <c r="O65" s="30">
        <v>0.12443246104787434</v>
      </c>
      <c r="P65" s="30">
        <v>0.58840168666734449</v>
      </c>
      <c r="Q65" s="30">
        <v>0.43408293581189977</v>
      </c>
      <c r="R65" s="30">
        <v>0.72259580025691017</v>
      </c>
      <c r="S65" s="30">
        <v>1.0697277019556659</v>
      </c>
      <c r="T65" s="30">
        <v>2.2590792812351874</v>
      </c>
      <c r="U65" s="30">
        <v>2.2202324589271156</v>
      </c>
      <c r="V65" s="30">
        <v>1.6218604729544748</v>
      </c>
      <c r="W65" s="30">
        <v>1.7422991997640169</v>
      </c>
      <c r="X65" s="30">
        <v>1.4361839185937104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2.4679658865643122</v>
      </c>
      <c r="H66" s="30">
        <v>6.4499771646118749</v>
      </c>
      <c r="I66" s="30">
        <v>8.5300467187991238</v>
      </c>
      <c r="J66" s="30">
        <v>18.598437691491331</v>
      </c>
      <c r="K66" s="30">
        <v>16.483288838958217</v>
      </c>
      <c r="L66" s="30">
        <v>24.166302240496822</v>
      </c>
      <c r="M66" s="30">
        <v>22.534197156426735</v>
      </c>
      <c r="N66" s="30">
        <v>25.842647380251989</v>
      </c>
      <c r="O66" s="30">
        <v>27.669630551949325</v>
      </c>
      <c r="P66" s="30">
        <v>24.399886000963768</v>
      </c>
      <c r="Q66" s="30">
        <v>27.19728004846715</v>
      </c>
      <c r="R66" s="30">
        <v>27.958675740443358</v>
      </c>
      <c r="S66" s="30">
        <v>29.354443584902729</v>
      </c>
      <c r="T66" s="30">
        <v>30.551622171819854</v>
      </c>
      <c r="U66" s="30">
        <v>12.690893921813979</v>
      </c>
      <c r="V66" s="30">
        <v>12.917003482190498</v>
      </c>
      <c r="W66" s="30">
        <v>9.749415554500235</v>
      </c>
      <c r="X66" s="30">
        <v>9.7915777760983982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0.42497770752086816</v>
      </c>
      <c r="H69" s="30">
        <v>0.58575678926347119</v>
      </c>
      <c r="I69" s="30">
        <v>3.7631643332988123</v>
      </c>
      <c r="J69" s="30">
        <v>6.6998893833947255</v>
      </c>
      <c r="K69" s="30">
        <v>5.793042703034847</v>
      </c>
      <c r="L69" s="30">
        <v>10.170623021725588</v>
      </c>
      <c r="M69" s="30">
        <v>8.5572986543391405</v>
      </c>
      <c r="N69" s="30">
        <v>3.2228506055342869</v>
      </c>
      <c r="O69" s="30">
        <v>1.1151389751248357</v>
      </c>
      <c r="P69" s="30">
        <v>2.1828113938484921</v>
      </c>
      <c r="Q69" s="30">
        <v>2.489559698201695</v>
      </c>
      <c r="R69" s="30">
        <v>2.9576932267267542</v>
      </c>
      <c r="S69" s="30">
        <v>3.0752154341892153</v>
      </c>
      <c r="T69" s="30">
        <v>3.1378362518621108</v>
      </c>
      <c r="U69" s="30">
        <v>5.5138478616181406</v>
      </c>
      <c r="V69" s="30">
        <v>5.8810703397560129</v>
      </c>
      <c r="W69" s="30">
        <v>6.1850175404840675</v>
      </c>
      <c r="X69" s="30">
        <v>3.4416049253089049</v>
      </c>
    </row>
    <row r="70" spans="1:24" ht="11.25" customHeight="1" x14ac:dyDescent="0.2">
      <c r="A70" s="22" t="s">
        <v>127</v>
      </c>
      <c r="B70" s="23" t="s">
        <v>128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:W71" si="26">SUM(C72:C73)</f>
        <v>12.844477005924187</v>
      </c>
      <c r="D71" s="31">
        <f t="shared" si="26"/>
        <v>12.63274211500276</v>
      </c>
      <c r="E71" s="31">
        <f t="shared" si="26"/>
        <v>12.850915711580159</v>
      </c>
      <c r="F71" s="31">
        <f t="shared" si="26"/>
        <v>12.842938043724452</v>
      </c>
      <c r="G71" s="31">
        <f t="shared" si="26"/>
        <v>12.939141834398843</v>
      </c>
      <c r="H71" s="31">
        <f t="shared" si="26"/>
        <v>8.1127701931768392</v>
      </c>
      <c r="I71" s="31">
        <f t="shared" si="26"/>
        <v>8.0758245855736615</v>
      </c>
      <c r="J71" s="31">
        <f t="shared" si="26"/>
        <v>9.0233701872922474</v>
      </c>
      <c r="K71" s="31">
        <f t="shared" si="26"/>
        <v>9.2729405296118355</v>
      </c>
      <c r="L71" s="31">
        <f t="shared" si="26"/>
        <v>10.116781767480749</v>
      </c>
      <c r="M71" s="31">
        <f t="shared" si="26"/>
        <v>10.513091467074721</v>
      </c>
      <c r="N71" s="31">
        <f t="shared" si="26"/>
        <v>5.9214897009853047</v>
      </c>
      <c r="O71" s="31">
        <f t="shared" si="26"/>
        <v>5.6880094477423864</v>
      </c>
      <c r="P71" s="31">
        <f t="shared" si="26"/>
        <v>6.8195425680803154</v>
      </c>
      <c r="Q71" s="31">
        <f t="shared" si="26"/>
        <v>6.5956241104325581</v>
      </c>
      <c r="R71" s="31">
        <f t="shared" si="26"/>
        <v>4.4151939639737119</v>
      </c>
      <c r="S71" s="31">
        <f t="shared" si="26"/>
        <v>4.9239267850960919</v>
      </c>
      <c r="T71" s="31">
        <f t="shared" si="26"/>
        <v>5.1214120125490981</v>
      </c>
      <c r="U71" s="31">
        <f t="shared" si="26"/>
        <v>4.8858298853328819</v>
      </c>
      <c r="V71" s="31">
        <f t="shared" si="26"/>
        <v>4.9065034328981278</v>
      </c>
      <c r="W71" s="31">
        <f t="shared" si="26"/>
        <v>6.7526429058750219</v>
      </c>
      <c r="X71" s="31">
        <f t="shared" ref="X71" si="27">SUM(X72:X73)</f>
        <v>7.5753402989131873</v>
      </c>
    </row>
    <row r="72" spans="1:24" ht="11.25" customHeight="1" x14ac:dyDescent="0.2">
      <c r="A72" s="22" t="s">
        <v>131</v>
      </c>
      <c r="B72" s="23" t="s">
        <v>132</v>
      </c>
      <c r="C72" s="30">
        <v>1.288632637910432</v>
      </c>
      <c r="D72" s="30">
        <v>1.4474324477360998</v>
      </c>
      <c r="E72" s="30">
        <v>1.4476870059775078</v>
      </c>
      <c r="F72" s="30">
        <v>1.3162212545278276</v>
      </c>
      <c r="G72" s="30">
        <v>0.93269907936828311</v>
      </c>
      <c r="H72" s="30">
        <v>2.2887569716117491</v>
      </c>
      <c r="I72" s="30">
        <v>1.4237787633050796</v>
      </c>
      <c r="J72" s="30">
        <v>0.96957157666423588</v>
      </c>
      <c r="K72" s="30">
        <v>0.73247346726732887</v>
      </c>
      <c r="L72" s="30">
        <v>0.74012124584875461</v>
      </c>
      <c r="M72" s="30">
        <v>0.63558405657579553</v>
      </c>
      <c r="N72" s="30">
        <v>0.43331882072221245</v>
      </c>
      <c r="O72" s="30">
        <v>0.70303237768078208</v>
      </c>
      <c r="P72" s="30">
        <v>1.280991536334346</v>
      </c>
      <c r="Q72" s="30">
        <v>1.3722300096835902</v>
      </c>
      <c r="R72" s="30">
        <v>1.3928698409159361</v>
      </c>
      <c r="S72" s="30">
        <v>1.0109062292726936</v>
      </c>
      <c r="T72" s="30">
        <v>0.98737707856834245</v>
      </c>
      <c r="U72" s="30">
        <v>1.1600582019930523</v>
      </c>
      <c r="V72" s="30">
        <v>1.1980603832439907</v>
      </c>
      <c r="W72" s="30">
        <v>1.4218724624903691</v>
      </c>
      <c r="X72" s="30">
        <v>1.2731951086682611</v>
      </c>
    </row>
    <row r="73" spans="1:24" ht="11.25" customHeight="1" x14ac:dyDescent="0.2">
      <c r="A73" s="22" t="s">
        <v>133</v>
      </c>
      <c r="B73" s="23" t="s">
        <v>134</v>
      </c>
      <c r="C73" s="30">
        <v>11.555844368013755</v>
      </c>
      <c r="D73" s="30">
        <v>11.18530966726666</v>
      </c>
      <c r="E73" s="30">
        <v>11.40322870560265</v>
      </c>
      <c r="F73" s="30">
        <v>11.526716789196625</v>
      </c>
      <c r="G73" s="30">
        <v>12.006442755030559</v>
      </c>
      <c r="H73" s="30">
        <v>5.8240132215650906</v>
      </c>
      <c r="I73" s="30">
        <v>6.6520458222685823</v>
      </c>
      <c r="J73" s="30">
        <v>8.0537986106280108</v>
      </c>
      <c r="K73" s="30">
        <v>8.540467062344506</v>
      </c>
      <c r="L73" s="30">
        <v>9.3766605216319938</v>
      </c>
      <c r="M73" s="30">
        <v>9.8775074104989251</v>
      </c>
      <c r="N73" s="30">
        <v>5.488170880263092</v>
      </c>
      <c r="O73" s="30">
        <v>4.9849770700616043</v>
      </c>
      <c r="P73" s="30">
        <v>5.5385510317459694</v>
      </c>
      <c r="Q73" s="30">
        <v>5.2233941007489681</v>
      </c>
      <c r="R73" s="30">
        <v>3.0223241230577753</v>
      </c>
      <c r="S73" s="30">
        <v>3.9130205558233984</v>
      </c>
      <c r="T73" s="30">
        <v>4.1340349339807556</v>
      </c>
      <c r="U73" s="30">
        <v>3.7257716833398296</v>
      </c>
      <c r="V73" s="30">
        <v>3.7084430496541372</v>
      </c>
      <c r="W73" s="30">
        <v>5.3307704433846528</v>
      </c>
      <c r="X73" s="30">
        <v>6.3021451902449259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720.87546626804328</v>
      </c>
      <c r="D75" s="31">
        <v>724.32268649921957</v>
      </c>
      <c r="E75" s="31">
        <v>732.93873650219905</v>
      </c>
      <c r="F75" s="31">
        <v>1072.1472910727289</v>
      </c>
      <c r="G75" s="31">
        <v>1129.3297732239928</v>
      </c>
      <c r="H75" s="31">
        <v>1160.8633181881792</v>
      </c>
      <c r="I75" s="31">
        <v>1188.4724472241908</v>
      </c>
      <c r="J75" s="31">
        <v>1146.8409944485982</v>
      </c>
      <c r="K75" s="31">
        <v>1181.3245577750238</v>
      </c>
      <c r="L75" s="31">
        <v>1220.0384240608864</v>
      </c>
      <c r="M75" s="31">
        <v>1232.5738679063293</v>
      </c>
      <c r="N75" s="31">
        <v>1253.2209010902545</v>
      </c>
      <c r="O75" s="31">
        <v>1287.4498371816837</v>
      </c>
      <c r="P75" s="31">
        <v>1196.402141206366</v>
      </c>
      <c r="Q75" s="31">
        <v>1189.6695256743637</v>
      </c>
      <c r="R75" s="31">
        <v>1190.7115595057153</v>
      </c>
      <c r="S75" s="31">
        <v>1196.8266466885998</v>
      </c>
      <c r="T75" s="31">
        <v>1209.416862091555</v>
      </c>
      <c r="U75" s="31">
        <v>1209.0187291155344</v>
      </c>
      <c r="V75" s="31">
        <v>1178.2464103086786</v>
      </c>
      <c r="W75" s="31">
        <v>1089.5173037568566</v>
      </c>
      <c r="X75" s="31">
        <v>1154.1814896766002</v>
      </c>
    </row>
    <row r="76" spans="1:24" ht="11.25" customHeight="1" x14ac:dyDescent="0.2">
      <c r="A76" s="26" t="s">
        <v>139</v>
      </c>
      <c r="B76" s="27" t="s">
        <v>140</v>
      </c>
      <c r="C76" s="32">
        <v>4625.9108589881034</v>
      </c>
      <c r="D76" s="32">
        <v>4724.0990267489187</v>
      </c>
      <c r="E76" s="32">
        <v>4838.6981292874552</v>
      </c>
      <c r="F76" s="32">
        <v>4612.9692265304066</v>
      </c>
      <c r="G76" s="32">
        <v>4804.3671799704662</v>
      </c>
      <c r="H76" s="32">
        <v>4888.2549233560057</v>
      </c>
      <c r="I76" s="32">
        <v>4920.8903016582544</v>
      </c>
      <c r="J76" s="32">
        <v>5172.0671940080838</v>
      </c>
      <c r="K76" s="32">
        <v>5303.2902257927044</v>
      </c>
      <c r="L76" s="32">
        <v>5303.3341509776301</v>
      </c>
      <c r="M76" s="32">
        <v>5303.8663450652812</v>
      </c>
      <c r="N76" s="32">
        <v>5290.4615803642546</v>
      </c>
      <c r="O76" s="32">
        <v>5207.8130862032758</v>
      </c>
      <c r="P76" s="32">
        <v>5201.5572332436923</v>
      </c>
      <c r="Q76" s="32">
        <v>5164.902287675869</v>
      </c>
      <c r="R76" s="32">
        <v>5160.8431920290241</v>
      </c>
      <c r="S76" s="32">
        <v>5149.8505485097367</v>
      </c>
      <c r="T76" s="32">
        <v>4976.3005103027017</v>
      </c>
      <c r="U76" s="32">
        <v>4973.5891342326086</v>
      </c>
      <c r="V76" s="32">
        <v>4920.3490882859796</v>
      </c>
      <c r="W76" s="32">
        <v>4369.0513696425751</v>
      </c>
      <c r="X76" s="32">
        <v>4584.5410265898645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0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470</v>
      </c>
      <c r="B1" s="7" t="s">
        <v>471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10784.732394965544</v>
      </c>
      <c r="D2" s="28">
        <f t="shared" ref="D2:W2" si="1">SUM(D3,D17,D22,D25,D26,D51,D52,D71,D74,D75,D76)</f>
        <v>11046.966779501392</v>
      </c>
      <c r="E2" s="28">
        <f t="shared" si="1"/>
        <v>11297.15328028048</v>
      </c>
      <c r="F2" s="28">
        <f t="shared" si="1"/>
        <v>11512.362629614832</v>
      </c>
      <c r="G2" s="28">
        <f t="shared" si="1"/>
        <v>11889.380495855232</v>
      </c>
      <c r="H2" s="28">
        <f t="shared" si="1"/>
        <v>12112.149026405255</v>
      </c>
      <c r="I2" s="28">
        <f t="shared" si="1"/>
        <v>12354.060160800105</v>
      </c>
      <c r="J2" s="28">
        <f t="shared" si="1"/>
        <v>12699.898906900005</v>
      </c>
      <c r="K2" s="28">
        <f t="shared" si="1"/>
        <v>12985.160085152396</v>
      </c>
      <c r="L2" s="28">
        <f t="shared" si="1"/>
        <v>13158.188313922559</v>
      </c>
      <c r="M2" s="28">
        <f t="shared" si="1"/>
        <v>13348.728833014722</v>
      </c>
      <c r="N2" s="28">
        <f t="shared" si="1"/>
        <v>13452.82834156334</v>
      </c>
      <c r="O2" s="28">
        <f t="shared" si="1"/>
        <v>13538.404482037473</v>
      </c>
      <c r="P2" s="28">
        <f t="shared" si="1"/>
        <v>13743.523069237641</v>
      </c>
      <c r="Q2" s="28">
        <f t="shared" si="1"/>
        <v>14148.529902638635</v>
      </c>
      <c r="R2" s="28">
        <f t="shared" si="1"/>
        <v>14203.66576372557</v>
      </c>
      <c r="S2" s="28">
        <f t="shared" si="1"/>
        <v>14334.718729070777</v>
      </c>
      <c r="T2" s="28">
        <f t="shared" si="1"/>
        <v>14514.58965800491</v>
      </c>
      <c r="U2" s="28">
        <f t="shared" si="1"/>
        <v>14572.370802342037</v>
      </c>
      <c r="V2" s="28">
        <f t="shared" si="1"/>
        <v>14738.799745822471</v>
      </c>
      <c r="W2" s="28">
        <f t="shared" si="1"/>
        <v>13449.971674403085</v>
      </c>
      <c r="X2" s="28">
        <f t="shared" ref="X2" si="2">SUM(X3,X17,X22,X25,X26,X51,X52,X71,X74,X75,X76)</f>
        <v>14344.93051315338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3">SUM(C4,C8,C11)</f>
        <v>0</v>
      </c>
      <c r="D3" s="29">
        <f t="shared" ref="D3:W3" si="4">SUM(D4,D8,D11)</f>
        <v>0</v>
      </c>
      <c r="E3" s="29">
        <f t="shared" si="4"/>
        <v>0</v>
      </c>
      <c r="F3" s="29">
        <f t="shared" si="4"/>
        <v>0</v>
      </c>
      <c r="G3" s="29">
        <f t="shared" si="4"/>
        <v>0</v>
      </c>
      <c r="H3" s="29">
        <f t="shared" si="4"/>
        <v>0</v>
      </c>
      <c r="I3" s="29">
        <f t="shared" si="4"/>
        <v>0</v>
      </c>
      <c r="J3" s="29">
        <f t="shared" si="4"/>
        <v>0</v>
      </c>
      <c r="K3" s="29">
        <f t="shared" si="4"/>
        <v>0</v>
      </c>
      <c r="L3" s="29">
        <f t="shared" si="4"/>
        <v>0</v>
      </c>
      <c r="M3" s="29">
        <f t="shared" si="4"/>
        <v>0</v>
      </c>
      <c r="N3" s="29">
        <f t="shared" si="4"/>
        <v>0</v>
      </c>
      <c r="O3" s="29">
        <f t="shared" si="4"/>
        <v>0</v>
      </c>
      <c r="P3" s="29">
        <f t="shared" si="4"/>
        <v>0</v>
      </c>
      <c r="Q3" s="29">
        <f t="shared" si="4"/>
        <v>0</v>
      </c>
      <c r="R3" s="29">
        <f t="shared" si="4"/>
        <v>0</v>
      </c>
      <c r="S3" s="29">
        <f t="shared" si="4"/>
        <v>0</v>
      </c>
      <c r="T3" s="29">
        <f t="shared" si="4"/>
        <v>0</v>
      </c>
      <c r="U3" s="29">
        <f t="shared" si="4"/>
        <v>0</v>
      </c>
      <c r="V3" s="29">
        <f t="shared" si="4"/>
        <v>0</v>
      </c>
      <c r="W3" s="29">
        <f t="shared" si="4"/>
        <v>0</v>
      </c>
      <c r="X3" s="29">
        <f t="shared" ref="X3" si="5">SUM(X4,X8,X11)</f>
        <v>0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6">SUM(C5:C7)</f>
        <v>0</v>
      </c>
      <c r="D4" s="42">
        <f t="shared" ref="D4:W4" si="7">SUM(D5:D7)</f>
        <v>0</v>
      </c>
      <c r="E4" s="42">
        <f t="shared" si="7"/>
        <v>0</v>
      </c>
      <c r="F4" s="42">
        <f t="shared" si="7"/>
        <v>0</v>
      </c>
      <c r="G4" s="42">
        <f t="shared" si="7"/>
        <v>0</v>
      </c>
      <c r="H4" s="42">
        <f t="shared" si="7"/>
        <v>0</v>
      </c>
      <c r="I4" s="42">
        <f t="shared" si="7"/>
        <v>0</v>
      </c>
      <c r="J4" s="42">
        <f t="shared" si="7"/>
        <v>0</v>
      </c>
      <c r="K4" s="42">
        <f t="shared" si="7"/>
        <v>0</v>
      </c>
      <c r="L4" s="42">
        <f t="shared" si="7"/>
        <v>0</v>
      </c>
      <c r="M4" s="42">
        <f t="shared" si="7"/>
        <v>0</v>
      </c>
      <c r="N4" s="42">
        <f t="shared" si="7"/>
        <v>0</v>
      </c>
      <c r="O4" s="42">
        <f t="shared" si="7"/>
        <v>0</v>
      </c>
      <c r="P4" s="42">
        <f t="shared" si="7"/>
        <v>0</v>
      </c>
      <c r="Q4" s="42">
        <f t="shared" si="7"/>
        <v>0</v>
      </c>
      <c r="R4" s="42">
        <f t="shared" si="7"/>
        <v>0</v>
      </c>
      <c r="S4" s="42">
        <f t="shared" si="7"/>
        <v>0</v>
      </c>
      <c r="T4" s="42">
        <f t="shared" si="7"/>
        <v>0</v>
      </c>
      <c r="U4" s="42">
        <f t="shared" si="7"/>
        <v>0</v>
      </c>
      <c r="V4" s="42">
        <f t="shared" si="7"/>
        <v>0</v>
      </c>
      <c r="W4" s="42">
        <f t="shared" si="7"/>
        <v>0</v>
      </c>
      <c r="X4" s="42">
        <f t="shared" ref="X4" si="8">SUM(X5:X7)</f>
        <v>0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>
        <v>0</v>
      </c>
      <c r="W5" s="30">
        <v>0</v>
      </c>
      <c r="X5" s="30">
        <v>0</v>
      </c>
    </row>
    <row r="6" spans="1:24" ht="11.25" customHeight="1" x14ac:dyDescent="0.2">
      <c r="A6" s="39" t="s">
        <v>7</v>
      </c>
      <c r="B6" s="23" t="s">
        <v>8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</row>
    <row r="7" spans="1:24" ht="11.25" customHeight="1" x14ac:dyDescent="0.2">
      <c r="A7" s="39" t="s">
        <v>9</v>
      </c>
      <c r="B7" s="23" t="s">
        <v>10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</row>
    <row r="8" spans="1:24" ht="11.25" customHeight="1" x14ac:dyDescent="0.2">
      <c r="A8" s="40" t="s">
        <v>343</v>
      </c>
      <c r="B8" s="41" t="s">
        <v>344</v>
      </c>
      <c r="C8" s="42">
        <f t="shared" ref="C8:W8" si="9">SUM(C9:C10)</f>
        <v>0</v>
      </c>
      <c r="D8" s="42">
        <f t="shared" si="9"/>
        <v>0</v>
      </c>
      <c r="E8" s="42">
        <f t="shared" si="9"/>
        <v>0</v>
      </c>
      <c r="F8" s="42">
        <f t="shared" si="9"/>
        <v>0</v>
      </c>
      <c r="G8" s="42">
        <f t="shared" si="9"/>
        <v>0</v>
      </c>
      <c r="H8" s="42">
        <f t="shared" si="9"/>
        <v>0</v>
      </c>
      <c r="I8" s="42">
        <f t="shared" si="9"/>
        <v>0</v>
      </c>
      <c r="J8" s="42">
        <f t="shared" si="9"/>
        <v>0</v>
      </c>
      <c r="K8" s="42">
        <f t="shared" si="9"/>
        <v>0</v>
      </c>
      <c r="L8" s="42">
        <f t="shared" si="9"/>
        <v>0</v>
      </c>
      <c r="M8" s="42">
        <f t="shared" si="9"/>
        <v>0</v>
      </c>
      <c r="N8" s="42">
        <f t="shared" si="9"/>
        <v>0</v>
      </c>
      <c r="O8" s="42">
        <f t="shared" si="9"/>
        <v>0</v>
      </c>
      <c r="P8" s="42">
        <f t="shared" si="9"/>
        <v>0</v>
      </c>
      <c r="Q8" s="42">
        <f t="shared" si="9"/>
        <v>0</v>
      </c>
      <c r="R8" s="42">
        <f t="shared" si="9"/>
        <v>0</v>
      </c>
      <c r="S8" s="42">
        <f t="shared" si="9"/>
        <v>0</v>
      </c>
      <c r="T8" s="42">
        <f t="shared" si="9"/>
        <v>0</v>
      </c>
      <c r="U8" s="42">
        <f t="shared" si="9"/>
        <v>0</v>
      </c>
      <c r="V8" s="42">
        <f t="shared" si="9"/>
        <v>0</v>
      </c>
      <c r="W8" s="42">
        <f t="shared" si="9"/>
        <v>0</v>
      </c>
      <c r="X8" s="42">
        <f t="shared" ref="X8" si="10">SUM(X9:X10)</f>
        <v>0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:W11" si="11">SUM(C12:C16)</f>
        <v>0</v>
      </c>
      <c r="D11" s="42">
        <f t="shared" si="11"/>
        <v>0</v>
      </c>
      <c r="E11" s="42">
        <f t="shared" si="11"/>
        <v>0</v>
      </c>
      <c r="F11" s="42">
        <f t="shared" si="11"/>
        <v>0</v>
      </c>
      <c r="G11" s="42">
        <f t="shared" si="11"/>
        <v>0</v>
      </c>
      <c r="H11" s="42">
        <f t="shared" si="11"/>
        <v>0</v>
      </c>
      <c r="I11" s="42">
        <f t="shared" si="11"/>
        <v>0</v>
      </c>
      <c r="J11" s="42">
        <f t="shared" si="11"/>
        <v>0</v>
      </c>
      <c r="K11" s="42">
        <f t="shared" si="11"/>
        <v>0</v>
      </c>
      <c r="L11" s="42">
        <f t="shared" si="11"/>
        <v>0</v>
      </c>
      <c r="M11" s="42">
        <f t="shared" si="11"/>
        <v>0</v>
      </c>
      <c r="N11" s="42">
        <f t="shared" si="11"/>
        <v>0</v>
      </c>
      <c r="O11" s="42">
        <f t="shared" si="11"/>
        <v>0</v>
      </c>
      <c r="P11" s="42">
        <f t="shared" si="11"/>
        <v>0</v>
      </c>
      <c r="Q11" s="42">
        <f t="shared" si="11"/>
        <v>0</v>
      </c>
      <c r="R11" s="42">
        <f t="shared" si="11"/>
        <v>0</v>
      </c>
      <c r="S11" s="42">
        <f t="shared" si="11"/>
        <v>0</v>
      </c>
      <c r="T11" s="42">
        <f t="shared" si="11"/>
        <v>0</v>
      </c>
      <c r="U11" s="42">
        <f t="shared" si="11"/>
        <v>0</v>
      </c>
      <c r="V11" s="42">
        <f t="shared" si="11"/>
        <v>0</v>
      </c>
      <c r="W11" s="42">
        <f t="shared" si="11"/>
        <v>0</v>
      </c>
      <c r="X11" s="42">
        <f t="shared" ref="X11" si="12">SUM(X12:X16)</f>
        <v>0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</row>
    <row r="13" spans="1:24" ht="11.25" customHeight="1" x14ac:dyDescent="0.2">
      <c r="A13" s="39" t="s">
        <v>17</v>
      </c>
      <c r="B13" s="23" t="s">
        <v>18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:W17" si="13">SUM(C18:C21)</f>
        <v>15.1514954753483</v>
      </c>
      <c r="D17" s="31">
        <f t="shared" si="13"/>
        <v>5.251628616630823</v>
      </c>
      <c r="E17" s="31">
        <f t="shared" si="13"/>
        <v>3.9793968073081558</v>
      </c>
      <c r="F17" s="31">
        <f t="shared" si="13"/>
        <v>9.507006690054018</v>
      </c>
      <c r="G17" s="31">
        <f t="shared" si="13"/>
        <v>10.37786966012413</v>
      </c>
      <c r="H17" s="31">
        <f t="shared" si="13"/>
        <v>6.7290637924017069</v>
      </c>
      <c r="I17" s="31">
        <f t="shared" si="13"/>
        <v>2.9316636865174082</v>
      </c>
      <c r="J17" s="31">
        <f t="shared" si="13"/>
        <v>4.8325522555425886</v>
      </c>
      <c r="K17" s="31">
        <f t="shared" si="13"/>
        <v>5.822271293291891</v>
      </c>
      <c r="L17" s="31">
        <f t="shared" si="13"/>
        <v>4.9200394139701205</v>
      </c>
      <c r="M17" s="31">
        <f t="shared" si="13"/>
        <v>6.0369150080859644</v>
      </c>
      <c r="N17" s="31">
        <f t="shared" si="13"/>
        <v>0.66343488123316918</v>
      </c>
      <c r="O17" s="31">
        <f t="shared" si="13"/>
        <v>0.42957591412103935</v>
      </c>
      <c r="P17" s="31">
        <f t="shared" si="13"/>
        <v>0.24273307463598884</v>
      </c>
      <c r="Q17" s="31">
        <f t="shared" si="13"/>
        <v>0.21378609656043956</v>
      </c>
      <c r="R17" s="31">
        <f t="shared" si="13"/>
        <v>0.12708119531498549</v>
      </c>
      <c r="S17" s="31">
        <f t="shared" si="13"/>
        <v>0.16743218016497402</v>
      </c>
      <c r="T17" s="31">
        <f t="shared" si="13"/>
        <v>0</v>
      </c>
      <c r="U17" s="31">
        <f t="shared" si="13"/>
        <v>0</v>
      </c>
      <c r="V17" s="31">
        <f t="shared" si="13"/>
        <v>0</v>
      </c>
      <c r="W17" s="31">
        <f t="shared" si="13"/>
        <v>2.1368574332677128</v>
      </c>
      <c r="X17" s="31">
        <f t="shared" ref="X17" si="14">SUM(X18:X21)</f>
        <v>1.4169430945783348</v>
      </c>
    </row>
    <row r="18" spans="1:24" ht="11.25" customHeight="1" x14ac:dyDescent="0.2">
      <c r="A18" s="22" t="s">
        <v>27</v>
      </c>
      <c r="B18" s="23" t="s">
        <v>28</v>
      </c>
      <c r="C18" s="30">
        <v>15.1514954753483</v>
      </c>
      <c r="D18" s="30">
        <v>5.251628616630823</v>
      </c>
      <c r="E18" s="30">
        <v>3.9793968073081558</v>
      </c>
      <c r="F18" s="30">
        <v>9.507006690054018</v>
      </c>
      <c r="G18" s="30">
        <v>10.37786966012413</v>
      </c>
      <c r="H18" s="30">
        <v>6.7290637924017069</v>
      </c>
      <c r="I18" s="30">
        <v>2.929328039145517</v>
      </c>
      <c r="J18" s="30">
        <v>4.7970439676465304</v>
      </c>
      <c r="K18" s="30">
        <v>5.8200484713297964</v>
      </c>
      <c r="L18" s="30">
        <v>4.9157208934810175</v>
      </c>
      <c r="M18" s="30">
        <v>6.034943289178436</v>
      </c>
      <c r="N18" s="30">
        <v>0.66101278845539357</v>
      </c>
      <c r="O18" s="30">
        <v>0.42698375732417859</v>
      </c>
      <c r="P18" s="30">
        <v>0.24273307463598884</v>
      </c>
      <c r="Q18" s="30">
        <v>0.21061512110109595</v>
      </c>
      <c r="R18" s="30">
        <v>0.12708119531498549</v>
      </c>
      <c r="S18" s="30">
        <v>0.16743218016497402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2.3356473718910654E-3</v>
      </c>
      <c r="J19" s="30">
        <v>3.5508287896057894E-2</v>
      </c>
      <c r="K19" s="30">
        <v>2.2228219620945852E-3</v>
      </c>
      <c r="L19" s="30">
        <v>4.3185204891030482E-3</v>
      </c>
      <c r="M19" s="30">
        <v>1.9717189075282131E-3</v>
      </c>
      <c r="N19" s="30">
        <v>2.4220927777756276E-3</v>
      </c>
      <c r="O19" s="30">
        <v>2.5921567968607614E-3</v>
      </c>
      <c r="P19" s="30">
        <v>0</v>
      </c>
      <c r="Q19" s="30">
        <v>3.1709754593436073E-3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2.1368574332677128</v>
      </c>
      <c r="X19" s="30">
        <v>1.4169430945783348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:W22" si="15">SUM(C23:C24)</f>
        <v>0</v>
      </c>
      <c r="D22" s="31">
        <f t="shared" si="15"/>
        <v>0</v>
      </c>
      <c r="E22" s="31">
        <f t="shared" si="15"/>
        <v>0</v>
      </c>
      <c r="F22" s="31">
        <f t="shared" si="15"/>
        <v>0</v>
      </c>
      <c r="G22" s="31">
        <f t="shared" si="15"/>
        <v>0</v>
      </c>
      <c r="H22" s="31">
        <f t="shared" si="15"/>
        <v>0</v>
      </c>
      <c r="I22" s="31">
        <f t="shared" si="15"/>
        <v>0</v>
      </c>
      <c r="J22" s="31">
        <f t="shared" si="15"/>
        <v>0</v>
      </c>
      <c r="K22" s="31">
        <f t="shared" si="15"/>
        <v>0</v>
      </c>
      <c r="L22" s="31">
        <f t="shared" si="15"/>
        <v>0</v>
      </c>
      <c r="M22" s="31">
        <f t="shared" si="15"/>
        <v>0</v>
      </c>
      <c r="N22" s="31">
        <f t="shared" si="15"/>
        <v>0</v>
      </c>
      <c r="O22" s="31">
        <f t="shared" si="15"/>
        <v>0</v>
      </c>
      <c r="P22" s="31">
        <f t="shared" si="15"/>
        <v>0</v>
      </c>
      <c r="Q22" s="31">
        <f t="shared" si="15"/>
        <v>0</v>
      </c>
      <c r="R22" s="31">
        <f t="shared" si="15"/>
        <v>0</v>
      </c>
      <c r="S22" s="31">
        <f t="shared" si="15"/>
        <v>0</v>
      </c>
      <c r="T22" s="31">
        <f t="shared" si="15"/>
        <v>0</v>
      </c>
      <c r="U22" s="31">
        <f t="shared" si="15"/>
        <v>0</v>
      </c>
      <c r="V22" s="31">
        <f t="shared" si="15"/>
        <v>0</v>
      </c>
      <c r="W22" s="31">
        <f t="shared" si="15"/>
        <v>0</v>
      </c>
      <c r="X22" s="31">
        <f t="shared" ref="X22" si="16">SUM(X23:X24)</f>
        <v>0</v>
      </c>
    </row>
    <row r="23" spans="1:24" ht="11.25" customHeight="1" x14ac:dyDescent="0.2">
      <c r="A23" s="22" t="s">
        <v>37</v>
      </c>
      <c r="B23" s="23" t="s">
        <v>38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7">SUM(C27,C33)</f>
        <v>1310.7945199212365</v>
      </c>
      <c r="D26" s="31">
        <f t="shared" ref="D26:W26" si="18">SUM(D27,D33)</f>
        <v>1159.2551136342363</v>
      </c>
      <c r="E26" s="31">
        <f t="shared" si="18"/>
        <v>1409.3576225195857</v>
      </c>
      <c r="F26" s="31">
        <f t="shared" si="18"/>
        <v>1670.0691357142057</v>
      </c>
      <c r="G26" s="31">
        <f t="shared" si="18"/>
        <v>1795.6619815310917</v>
      </c>
      <c r="H26" s="31">
        <f t="shared" si="18"/>
        <v>1827.6238640341853</v>
      </c>
      <c r="I26" s="31">
        <f t="shared" si="18"/>
        <v>1560.8347572046191</v>
      </c>
      <c r="J26" s="31">
        <f t="shared" si="18"/>
        <v>1633.6243001903081</v>
      </c>
      <c r="K26" s="31">
        <f t="shared" si="18"/>
        <v>1568.1303510689313</v>
      </c>
      <c r="L26" s="31">
        <f t="shared" si="18"/>
        <v>1512.5180803361068</v>
      </c>
      <c r="M26" s="31">
        <f t="shared" si="18"/>
        <v>1555.9615805443461</v>
      </c>
      <c r="N26" s="31">
        <f t="shared" si="18"/>
        <v>1435.2121027206397</v>
      </c>
      <c r="O26" s="31">
        <f t="shared" si="18"/>
        <v>1337.1900431324875</v>
      </c>
      <c r="P26" s="31">
        <f t="shared" si="18"/>
        <v>1351.9806713291359</v>
      </c>
      <c r="Q26" s="31">
        <f t="shared" si="18"/>
        <v>1220.7187675495118</v>
      </c>
      <c r="R26" s="31">
        <f t="shared" si="18"/>
        <v>1321.7458095375632</v>
      </c>
      <c r="S26" s="31">
        <f t="shared" si="18"/>
        <v>1431.6791784902296</v>
      </c>
      <c r="T26" s="31">
        <f t="shared" si="18"/>
        <v>1333.540634032038</v>
      </c>
      <c r="U26" s="31">
        <f t="shared" si="18"/>
        <v>1281.9676666994037</v>
      </c>
      <c r="V26" s="31">
        <f t="shared" si="18"/>
        <v>1341.0154454631308</v>
      </c>
      <c r="W26" s="31">
        <f t="shared" si="18"/>
        <v>1118.5103646658515</v>
      </c>
      <c r="X26" s="31">
        <f t="shared" ref="X26" si="19">SUM(X27,X33)</f>
        <v>1140.573867898491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:W27" si="20">SUM(C28:C32)</f>
        <v>0</v>
      </c>
      <c r="D27" s="42">
        <f t="shared" si="20"/>
        <v>0</v>
      </c>
      <c r="E27" s="42">
        <f t="shared" si="20"/>
        <v>0</v>
      </c>
      <c r="F27" s="42">
        <f t="shared" si="20"/>
        <v>0</v>
      </c>
      <c r="G27" s="42">
        <f t="shared" si="20"/>
        <v>0</v>
      </c>
      <c r="H27" s="42">
        <f t="shared" si="20"/>
        <v>0</v>
      </c>
      <c r="I27" s="42">
        <f t="shared" si="20"/>
        <v>0</v>
      </c>
      <c r="J27" s="42">
        <f t="shared" si="20"/>
        <v>0</v>
      </c>
      <c r="K27" s="42">
        <f t="shared" si="20"/>
        <v>0</v>
      </c>
      <c r="L27" s="42">
        <f t="shared" si="20"/>
        <v>0</v>
      </c>
      <c r="M27" s="42">
        <f t="shared" si="20"/>
        <v>0</v>
      </c>
      <c r="N27" s="42">
        <f t="shared" si="20"/>
        <v>0</v>
      </c>
      <c r="O27" s="42">
        <f t="shared" si="20"/>
        <v>0</v>
      </c>
      <c r="P27" s="42">
        <f t="shared" si="20"/>
        <v>0</v>
      </c>
      <c r="Q27" s="42">
        <f t="shared" si="20"/>
        <v>0</v>
      </c>
      <c r="R27" s="42">
        <f t="shared" si="20"/>
        <v>0</v>
      </c>
      <c r="S27" s="42">
        <f t="shared" si="20"/>
        <v>0</v>
      </c>
      <c r="T27" s="42">
        <f t="shared" si="20"/>
        <v>0</v>
      </c>
      <c r="U27" s="42">
        <f t="shared" si="20"/>
        <v>0</v>
      </c>
      <c r="V27" s="42">
        <f t="shared" si="20"/>
        <v>0</v>
      </c>
      <c r="W27" s="42">
        <f t="shared" si="20"/>
        <v>0</v>
      </c>
      <c r="X27" s="42">
        <f t="shared" ref="X27" si="21">SUM(X28:X32)</f>
        <v>0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:W33" si="22">SUM(C34:C50)</f>
        <v>1310.7945199212365</v>
      </c>
      <c r="D33" s="42">
        <f t="shared" si="22"/>
        <v>1159.2551136342363</v>
      </c>
      <c r="E33" s="42">
        <f t="shared" si="22"/>
        <v>1409.3576225195857</v>
      </c>
      <c r="F33" s="42">
        <f t="shared" si="22"/>
        <v>1670.0691357142057</v>
      </c>
      <c r="G33" s="42">
        <f t="shared" si="22"/>
        <v>1795.6619815310917</v>
      </c>
      <c r="H33" s="42">
        <f t="shared" si="22"/>
        <v>1827.6238640341853</v>
      </c>
      <c r="I33" s="42">
        <f t="shared" si="22"/>
        <v>1560.8347572046191</v>
      </c>
      <c r="J33" s="42">
        <f t="shared" si="22"/>
        <v>1633.6243001903081</v>
      </c>
      <c r="K33" s="42">
        <f t="shared" si="22"/>
        <v>1568.1303510689313</v>
      </c>
      <c r="L33" s="42">
        <f t="shared" si="22"/>
        <v>1512.5180803361068</v>
      </c>
      <c r="M33" s="42">
        <f t="shared" si="22"/>
        <v>1555.9615805443461</v>
      </c>
      <c r="N33" s="42">
        <f t="shared" si="22"/>
        <v>1435.2121027206397</v>
      </c>
      <c r="O33" s="42">
        <f t="shared" si="22"/>
        <v>1337.1900431324875</v>
      </c>
      <c r="P33" s="42">
        <f t="shared" si="22"/>
        <v>1351.9806713291359</v>
      </c>
      <c r="Q33" s="42">
        <f t="shared" si="22"/>
        <v>1220.7187675495118</v>
      </c>
      <c r="R33" s="42">
        <f t="shared" si="22"/>
        <v>1321.7458095375632</v>
      </c>
      <c r="S33" s="42">
        <f t="shared" si="22"/>
        <v>1431.6791784902296</v>
      </c>
      <c r="T33" s="42">
        <f t="shared" si="22"/>
        <v>1333.540634032038</v>
      </c>
      <c r="U33" s="42">
        <f t="shared" si="22"/>
        <v>1281.9676666994037</v>
      </c>
      <c r="V33" s="42">
        <f t="shared" si="22"/>
        <v>1341.0154454631308</v>
      </c>
      <c r="W33" s="42">
        <f t="shared" si="22"/>
        <v>1118.5103646658515</v>
      </c>
      <c r="X33" s="42">
        <f t="shared" ref="X33" si="23">SUM(X34:X50)</f>
        <v>1140.573867898491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1310.7945199212365</v>
      </c>
      <c r="D36" s="30">
        <v>1159.2551136342363</v>
      </c>
      <c r="E36" s="30">
        <v>1409.3576225195857</v>
      </c>
      <c r="F36" s="30">
        <v>1670.0691357142057</v>
      </c>
      <c r="G36" s="30">
        <v>1795.6619815310917</v>
      </c>
      <c r="H36" s="30">
        <v>1827.6238640341853</v>
      </c>
      <c r="I36" s="30">
        <v>1560.8347572046191</v>
      </c>
      <c r="J36" s="30">
        <v>1633.6243001903081</v>
      </c>
      <c r="K36" s="30">
        <v>1568.1303510689313</v>
      </c>
      <c r="L36" s="30">
        <v>1512.5180803361068</v>
      </c>
      <c r="M36" s="30">
        <v>1555.9615805443461</v>
      </c>
      <c r="N36" s="30">
        <v>1435.2121027206397</v>
      </c>
      <c r="O36" s="30">
        <v>1337.1900431324875</v>
      </c>
      <c r="P36" s="30">
        <v>1351.9806713291359</v>
      </c>
      <c r="Q36" s="30">
        <v>1220.7187675495118</v>
      </c>
      <c r="R36" s="30">
        <v>1321.7458095375632</v>
      </c>
      <c r="S36" s="30">
        <v>1431.6791784902296</v>
      </c>
      <c r="T36" s="30">
        <v>1333.540634032038</v>
      </c>
      <c r="U36" s="30">
        <v>1281.9676666994037</v>
      </c>
      <c r="V36" s="30">
        <v>1341.0154454631308</v>
      </c>
      <c r="W36" s="30">
        <v>1118.5103646658515</v>
      </c>
      <c r="X36" s="30">
        <v>1140.573867898491</v>
      </c>
    </row>
    <row r="37" spans="1:24" ht="11.25" customHeight="1" x14ac:dyDescent="0.2">
      <c r="A37" s="39" t="s">
        <v>61</v>
      </c>
      <c r="B37" s="23" t="s">
        <v>62</v>
      </c>
      <c r="C37" s="30">
        <v>0</v>
      </c>
      <c r="D37" s="30">
        <v>0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</row>
    <row r="41" spans="1:24" ht="11.25" customHeight="1" x14ac:dyDescent="0.2">
      <c r="A41" s="39" t="s">
        <v>69</v>
      </c>
      <c r="B41" s="23" t="s">
        <v>70</v>
      </c>
      <c r="C41" s="30">
        <v>0</v>
      </c>
      <c r="D41" s="30">
        <v>0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</row>
    <row r="42" spans="1:24" ht="11.25" customHeight="1" x14ac:dyDescent="0.2">
      <c r="A42" s="39" t="s">
        <v>71</v>
      </c>
      <c r="B42" s="23" t="s">
        <v>72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</row>
    <row r="44" spans="1:24" ht="11.25" customHeight="1" x14ac:dyDescent="0.2">
      <c r="A44" s="39" t="s">
        <v>75</v>
      </c>
      <c r="B44" s="23" t="s">
        <v>76</v>
      </c>
      <c r="C44" s="30">
        <v>0</v>
      </c>
      <c r="D44" s="30">
        <v>0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</row>
    <row r="51" spans="1:24" ht="11.25" customHeight="1" x14ac:dyDescent="0.2">
      <c r="A51" s="24" t="s">
        <v>89</v>
      </c>
      <c r="B51" s="25" t="s">
        <v>90</v>
      </c>
      <c r="C51" s="31">
        <v>4749.7647174337017</v>
      </c>
      <c r="D51" s="31">
        <v>4865.2095969868178</v>
      </c>
      <c r="E51" s="31">
        <v>4890.0523663268959</v>
      </c>
      <c r="F51" s="31">
        <v>4689.9087658650242</v>
      </c>
      <c r="G51" s="31">
        <v>4841.2290175176331</v>
      </c>
      <c r="H51" s="31">
        <v>4632.6830620755027</v>
      </c>
      <c r="I51" s="31">
        <v>4770.2459265661892</v>
      </c>
      <c r="J51" s="31">
        <v>4869.3522571096801</v>
      </c>
      <c r="K51" s="31">
        <v>4922.5164274733261</v>
      </c>
      <c r="L51" s="31">
        <v>5094.1815380260377</v>
      </c>
      <c r="M51" s="31">
        <v>5032.7963142049693</v>
      </c>
      <c r="N51" s="31">
        <v>5049.1719689227839</v>
      </c>
      <c r="O51" s="31">
        <v>5093.7782001193054</v>
      </c>
      <c r="P51" s="31">
        <v>5326.9094310786595</v>
      </c>
      <c r="Q51" s="31">
        <v>6517.5975506894165</v>
      </c>
      <c r="R51" s="31">
        <v>6504.8239406791035</v>
      </c>
      <c r="S51" s="31">
        <v>6456.0905001483379</v>
      </c>
      <c r="T51" s="31">
        <v>6664.9373773712696</v>
      </c>
      <c r="U51" s="31">
        <v>6742.4571222509621</v>
      </c>
      <c r="V51" s="31">
        <v>7077.6754923230528</v>
      </c>
      <c r="W51" s="31">
        <v>6374.6505528177495</v>
      </c>
      <c r="X51" s="31">
        <v>6786.3146972859304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:W52" si="24">SUM(C53:C70)</f>
        <v>24.377054445308822</v>
      </c>
      <c r="D52" s="31">
        <f t="shared" si="24"/>
        <v>25.287253092246782</v>
      </c>
      <c r="E52" s="31">
        <f t="shared" si="24"/>
        <v>28.837597351675335</v>
      </c>
      <c r="F52" s="31">
        <f t="shared" si="24"/>
        <v>75.688245877612147</v>
      </c>
      <c r="G52" s="31">
        <f t="shared" si="24"/>
        <v>80.341112733211588</v>
      </c>
      <c r="H52" s="31">
        <f t="shared" si="24"/>
        <v>74.406531164651511</v>
      </c>
      <c r="I52" s="31">
        <f t="shared" si="24"/>
        <v>68.378386425128156</v>
      </c>
      <c r="J52" s="31">
        <f t="shared" si="24"/>
        <v>83.751302984631167</v>
      </c>
      <c r="K52" s="31">
        <f t="shared" si="24"/>
        <v>82.528652532887463</v>
      </c>
      <c r="L52" s="31">
        <f t="shared" si="24"/>
        <v>88.543375329511704</v>
      </c>
      <c r="M52" s="31">
        <f t="shared" si="24"/>
        <v>93.948801848942281</v>
      </c>
      <c r="N52" s="31">
        <f t="shared" si="24"/>
        <v>111.01324861212747</v>
      </c>
      <c r="O52" s="31">
        <f t="shared" si="24"/>
        <v>159.43700158746503</v>
      </c>
      <c r="P52" s="31">
        <f t="shared" si="24"/>
        <v>147.89761136930775</v>
      </c>
      <c r="Q52" s="31">
        <f t="shared" si="24"/>
        <v>197.01250832831414</v>
      </c>
      <c r="R52" s="31">
        <f t="shared" si="24"/>
        <v>176.1828016601774</v>
      </c>
      <c r="S52" s="31">
        <f t="shared" si="24"/>
        <v>197.88889347810721</v>
      </c>
      <c r="T52" s="31">
        <f t="shared" si="24"/>
        <v>215.26936040807158</v>
      </c>
      <c r="U52" s="31">
        <f t="shared" si="24"/>
        <v>226.91388448517438</v>
      </c>
      <c r="V52" s="31">
        <f t="shared" si="24"/>
        <v>250.04348761469558</v>
      </c>
      <c r="W52" s="31">
        <f t="shared" si="24"/>
        <v>215.83447226449292</v>
      </c>
      <c r="X52" s="31">
        <f t="shared" ref="X52" si="25">SUM(X53:X70)</f>
        <v>198.89494358978209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3.28437670230287</v>
      </c>
      <c r="D59" s="30">
        <v>3.2492783755050167</v>
      </c>
      <c r="E59" s="30">
        <v>3.4425455285790818</v>
      </c>
      <c r="F59" s="30">
        <v>9.2700115620286301</v>
      </c>
      <c r="G59" s="30">
        <v>9.4751615626566039</v>
      </c>
      <c r="H59" s="30">
        <v>9.6889533661903275</v>
      </c>
      <c r="I59" s="30">
        <v>10.122997342222448</v>
      </c>
      <c r="J59" s="30">
        <v>10.728945857172713</v>
      </c>
      <c r="K59" s="30">
        <v>16.69778295785358</v>
      </c>
      <c r="L59" s="30">
        <v>18.382976083247225</v>
      </c>
      <c r="M59" s="30">
        <v>20.201180798428521</v>
      </c>
      <c r="N59" s="30">
        <v>20.440180174883757</v>
      </c>
      <c r="O59" s="30">
        <v>30.466760708263624</v>
      </c>
      <c r="P59" s="30">
        <v>26.802070257178148</v>
      </c>
      <c r="Q59" s="30">
        <v>26.645806129332673</v>
      </c>
      <c r="R59" s="30">
        <v>28.515263977567312</v>
      </c>
      <c r="S59" s="30">
        <v>26.21915336295071</v>
      </c>
      <c r="T59" s="30">
        <v>33.717150063106708</v>
      </c>
      <c r="U59" s="30">
        <v>38.979366363377153</v>
      </c>
      <c r="V59" s="30">
        <v>43.927294975892394</v>
      </c>
      <c r="W59" s="30">
        <v>39.596449635473604</v>
      </c>
      <c r="X59" s="30">
        <v>40.582324528729245</v>
      </c>
    </row>
    <row r="60" spans="1:24" ht="11.25" customHeight="1" x14ac:dyDescent="0.2">
      <c r="A60" s="22" t="s">
        <v>107</v>
      </c>
      <c r="B60" s="23" t="s">
        <v>108</v>
      </c>
      <c r="C60" s="30">
        <v>1.917516273287255</v>
      </c>
      <c r="D60" s="30">
        <v>1.9098241315347522</v>
      </c>
      <c r="E60" s="30">
        <v>2.6656303044751164</v>
      </c>
      <c r="F60" s="30">
        <v>2.7458811721157712</v>
      </c>
      <c r="G60" s="30">
        <v>3.1869331103596679</v>
      </c>
      <c r="H60" s="30">
        <v>3.9276201921090323</v>
      </c>
      <c r="I60" s="30">
        <v>3.9224844315557057</v>
      </c>
      <c r="J60" s="30">
        <v>5.0650642367373928</v>
      </c>
      <c r="K60" s="30">
        <v>5.4294827722770105</v>
      </c>
      <c r="L60" s="30">
        <v>4.8756870531085239</v>
      </c>
      <c r="M60" s="30">
        <v>5.2014199405164359</v>
      </c>
      <c r="N60" s="30">
        <v>4.5819130247356377</v>
      </c>
      <c r="O60" s="30">
        <v>31.144026363199508</v>
      </c>
      <c r="P60" s="30">
        <v>19.086129306496911</v>
      </c>
      <c r="Q60" s="30">
        <v>19.457781052093104</v>
      </c>
      <c r="R60" s="30">
        <v>18.555323917242955</v>
      </c>
      <c r="S60" s="30">
        <v>16.309750872198627</v>
      </c>
      <c r="T60" s="30">
        <v>14.582743492771375</v>
      </c>
      <c r="U60" s="30">
        <v>16.388477774296931</v>
      </c>
      <c r="V60" s="30">
        <v>14.962045389190319</v>
      </c>
      <c r="W60" s="30">
        <v>9.0935303859952121</v>
      </c>
      <c r="X60" s="30">
        <v>11.316387683482546</v>
      </c>
    </row>
    <row r="61" spans="1:24" ht="11.25" customHeight="1" x14ac:dyDescent="0.2">
      <c r="A61" s="22" t="s">
        <v>109</v>
      </c>
      <c r="B61" s="23" t="s">
        <v>110</v>
      </c>
      <c r="C61" s="30">
        <v>19.175161469718699</v>
      </c>
      <c r="D61" s="30">
        <v>20.128150585207013</v>
      </c>
      <c r="E61" s="30">
        <v>22.729421518621137</v>
      </c>
      <c r="F61" s="30">
        <v>63.55044815728678</v>
      </c>
      <c r="G61" s="30">
        <v>67.533804863942663</v>
      </c>
      <c r="H61" s="30">
        <v>60.523495331009137</v>
      </c>
      <c r="I61" s="30">
        <v>54.113429337726551</v>
      </c>
      <c r="J61" s="30">
        <v>67.758773650094028</v>
      </c>
      <c r="K61" s="30">
        <v>60.29498037146125</v>
      </c>
      <c r="L61" s="30">
        <v>65.156526266356011</v>
      </c>
      <c r="M61" s="30">
        <v>68.436256171090761</v>
      </c>
      <c r="N61" s="30">
        <v>85.978867292152273</v>
      </c>
      <c r="O61" s="30">
        <v>97.826214516001912</v>
      </c>
      <c r="P61" s="30">
        <v>102.00941180563268</v>
      </c>
      <c r="Q61" s="30">
        <v>150.90892114688836</v>
      </c>
      <c r="R61" s="30">
        <v>129.11221376536713</v>
      </c>
      <c r="S61" s="30">
        <v>155.35998924295788</v>
      </c>
      <c r="T61" s="30">
        <v>166.96946685219348</v>
      </c>
      <c r="U61" s="30">
        <v>171.54604034750031</v>
      </c>
      <c r="V61" s="30">
        <v>191.15414724961286</v>
      </c>
      <c r="W61" s="30">
        <v>167.1444922430241</v>
      </c>
      <c r="X61" s="30">
        <v>146.9962313775703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0.12190498618096392</v>
      </c>
      <c r="G62" s="30">
        <v>0.14521319625265883</v>
      </c>
      <c r="H62" s="30">
        <v>0.26646227534301858</v>
      </c>
      <c r="I62" s="30">
        <v>0.21947531362345229</v>
      </c>
      <c r="J62" s="30">
        <v>0.19851924062703302</v>
      </c>
      <c r="K62" s="30">
        <v>0.10640643129562161</v>
      </c>
      <c r="L62" s="30">
        <v>0.12818592679994215</v>
      </c>
      <c r="M62" s="30">
        <v>0.10994493890656348</v>
      </c>
      <c r="N62" s="30">
        <v>1.2288120355801985E-2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</row>
    <row r="70" spans="1:24" ht="11.25" customHeight="1" x14ac:dyDescent="0.2">
      <c r="A70" s="22" t="s">
        <v>127</v>
      </c>
      <c r="B70" s="23" t="s">
        <v>128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:W71" si="26">SUM(C72:C73)</f>
        <v>0.70595072365512179</v>
      </c>
      <c r="D71" s="31">
        <f t="shared" si="26"/>
        <v>0.75130442675214748</v>
      </c>
      <c r="E71" s="31">
        <f t="shared" si="26"/>
        <v>0.79562327270676436</v>
      </c>
      <c r="F71" s="31">
        <f t="shared" si="26"/>
        <v>0.8430967852636273</v>
      </c>
      <c r="G71" s="31">
        <f t="shared" si="26"/>
        <v>0.69231986933812395</v>
      </c>
      <c r="H71" s="31">
        <f t="shared" si="26"/>
        <v>1.5822347058557078</v>
      </c>
      <c r="I71" s="31">
        <f t="shared" si="26"/>
        <v>1.0129225041719097</v>
      </c>
      <c r="J71" s="31">
        <f t="shared" si="26"/>
        <v>0.56948692642588472</v>
      </c>
      <c r="K71" s="31">
        <f t="shared" si="26"/>
        <v>0.17680017467436507</v>
      </c>
      <c r="L71" s="31">
        <f t="shared" si="26"/>
        <v>0.19742942882389708</v>
      </c>
      <c r="M71" s="31">
        <f t="shared" si="26"/>
        <v>0.17572557232441105</v>
      </c>
      <c r="N71" s="31">
        <f t="shared" si="26"/>
        <v>7.8235221726512996E-2</v>
      </c>
      <c r="O71" s="31">
        <f t="shared" si="26"/>
        <v>0</v>
      </c>
      <c r="P71" s="31">
        <f t="shared" si="26"/>
        <v>0.74574204528088195</v>
      </c>
      <c r="Q71" s="31">
        <f t="shared" si="26"/>
        <v>0.81574972633269494</v>
      </c>
      <c r="R71" s="31">
        <f t="shared" si="26"/>
        <v>1.1213097145376962</v>
      </c>
      <c r="S71" s="31">
        <f t="shared" si="26"/>
        <v>1.1253529062103962</v>
      </c>
      <c r="T71" s="31">
        <f t="shared" si="26"/>
        <v>1.1354397010188777</v>
      </c>
      <c r="U71" s="31">
        <f t="shared" si="26"/>
        <v>1.0996761064631713</v>
      </c>
      <c r="V71" s="31">
        <f t="shared" si="26"/>
        <v>1.1679203389135209</v>
      </c>
      <c r="W71" s="31">
        <f t="shared" si="26"/>
        <v>0.26862562799095069</v>
      </c>
      <c r="X71" s="31">
        <f t="shared" ref="X71" si="27">SUM(X72:X73)</f>
        <v>0.33266954801775778</v>
      </c>
    </row>
    <row r="72" spans="1:24" ht="11.25" customHeight="1" x14ac:dyDescent="0.2">
      <c r="A72" s="22" t="s">
        <v>131</v>
      </c>
      <c r="B72" s="23" t="s">
        <v>132</v>
      </c>
      <c r="C72" s="30">
        <v>0.70595072365512179</v>
      </c>
      <c r="D72" s="30">
        <v>0.75130442675214748</v>
      </c>
      <c r="E72" s="30">
        <v>0.79562327270676436</v>
      </c>
      <c r="F72" s="30">
        <v>0.7211917990826634</v>
      </c>
      <c r="G72" s="30">
        <v>0.54710667308546512</v>
      </c>
      <c r="H72" s="30">
        <v>1.3157724305126892</v>
      </c>
      <c r="I72" s="30">
        <v>0.79344719054845747</v>
      </c>
      <c r="J72" s="30">
        <v>0.3709676857988517</v>
      </c>
      <c r="K72" s="30">
        <v>7.0393743378743462E-2</v>
      </c>
      <c r="L72" s="30">
        <v>6.924350202395492E-2</v>
      </c>
      <c r="M72" s="30">
        <v>6.5780633417847553E-2</v>
      </c>
      <c r="N72" s="30">
        <v>6.5947101370711012E-2</v>
      </c>
      <c r="O72" s="30">
        <v>0</v>
      </c>
      <c r="P72" s="30">
        <v>0.74574204528088195</v>
      </c>
      <c r="Q72" s="30">
        <v>0.81574972633269494</v>
      </c>
      <c r="R72" s="30">
        <v>1.1213097145376962</v>
      </c>
      <c r="S72" s="30">
        <v>1.1253529062103962</v>
      </c>
      <c r="T72" s="30">
        <v>1.1354397010188777</v>
      </c>
      <c r="U72" s="30">
        <v>1.0996761064631713</v>
      </c>
      <c r="V72" s="30">
        <v>1.1679203389135209</v>
      </c>
      <c r="W72" s="30">
        <v>0.26862562799095069</v>
      </c>
      <c r="X72" s="30">
        <v>0.33266954801775778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0.12190498618096392</v>
      </c>
      <c r="G73" s="30">
        <v>0.14521319625265883</v>
      </c>
      <c r="H73" s="30">
        <v>0.26646227534301858</v>
      </c>
      <c r="I73" s="30">
        <v>0.21947531362345229</v>
      </c>
      <c r="J73" s="30">
        <v>0.19851924062703302</v>
      </c>
      <c r="K73" s="30">
        <v>0.10640643129562161</v>
      </c>
      <c r="L73" s="30">
        <v>0.12818592679994215</v>
      </c>
      <c r="M73" s="30">
        <v>0.10994493890656348</v>
      </c>
      <c r="N73" s="30">
        <v>1.2288120355801985E-2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0</v>
      </c>
      <c r="D75" s="31">
        <v>0</v>
      </c>
      <c r="E75" s="31">
        <v>0</v>
      </c>
      <c r="F75" s="31">
        <v>0</v>
      </c>
      <c r="G75" s="31">
        <v>0</v>
      </c>
      <c r="H75" s="31">
        <v>0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</row>
    <row r="76" spans="1:24" ht="11.25" customHeight="1" x14ac:dyDescent="0.2">
      <c r="A76" s="26" t="s">
        <v>139</v>
      </c>
      <c r="B76" s="27" t="s">
        <v>140</v>
      </c>
      <c r="C76" s="32">
        <v>4683.9386569662929</v>
      </c>
      <c r="D76" s="32">
        <v>4991.2118827447075</v>
      </c>
      <c r="E76" s="32">
        <v>4964.1306740023074</v>
      </c>
      <c r="F76" s="32">
        <v>5066.3463786826724</v>
      </c>
      <c r="G76" s="32">
        <v>5161.0781945438321</v>
      </c>
      <c r="H76" s="32">
        <v>5569.1242706326575</v>
      </c>
      <c r="I76" s="32">
        <v>5950.6565044134795</v>
      </c>
      <c r="J76" s="32">
        <v>6107.7690074334159</v>
      </c>
      <c r="K76" s="32">
        <v>6405.9855826092853</v>
      </c>
      <c r="L76" s="32">
        <v>6457.8278513881087</v>
      </c>
      <c r="M76" s="32">
        <v>6659.8094958360543</v>
      </c>
      <c r="N76" s="32">
        <v>6856.6893512048291</v>
      </c>
      <c r="O76" s="32">
        <v>6947.5696612840957</v>
      </c>
      <c r="P76" s="32">
        <v>6915.7468803406209</v>
      </c>
      <c r="Q76" s="32">
        <v>6212.1715402484988</v>
      </c>
      <c r="R76" s="32">
        <v>6199.6648209388741</v>
      </c>
      <c r="S76" s="32">
        <v>6247.767371867727</v>
      </c>
      <c r="T76" s="32">
        <v>6299.7068464925123</v>
      </c>
      <c r="U76" s="32">
        <v>6319.9324528000316</v>
      </c>
      <c r="V76" s="32">
        <v>6068.8974000826793</v>
      </c>
      <c r="W76" s="32">
        <v>5738.5708015937325</v>
      </c>
      <c r="X76" s="32">
        <v>6217.3973917365811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1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472</v>
      </c>
      <c r="B1" s="7" t="s">
        <v>473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2014.8530015275885</v>
      </c>
      <c r="D2" s="28">
        <f t="shared" ref="D2:W2" si="1">SUM(D3,D17,D22,D25,D26,D51,D52,D71,D74,D75,D76)</f>
        <v>2067.2536562591713</v>
      </c>
      <c r="E2" s="28">
        <f t="shared" si="1"/>
        <v>2109.2391691874245</v>
      </c>
      <c r="F2" s="28">
        <f t="shared" si="1"/>
        <v>2151.2813176011523</v>
      </c>
      <c r="G2" s="28">
        <f t="shared" si="1"/>
        <v>2200.9051535455524</v>
      </c>
      <c r="H2" s="28">
        <f t="shared" si="1"/>
        <v>2248.60075273552</v>
      </c>
      <c r="I2" s="28">
        <f t="shared" si="1"/>
        <v>2317.1272093806883</v>
      </c>
      <c r="J2" s="28">
        <f t="shared" si="1"/>
        <v>2387.0375399374116</v>
      </c>
      <c r="K2" s="28">
        <f t="shared" si="1"/>
        <v>2436.6801543512074</v>
      </c>
      <c r="L2" s="28">
        <f t="shared" si="1"/>
        <v>2453.0795815635538</v>
      </c>
      <c r="M2" s="28">
        <f t="shared" si="1"/>
        <v>2493.3627075177269</v>
      </c>
      <c r="N2" s="28">
        <f t="shared" si="1"/>
        <v>2517.119111836605</v>
      </c>
      <c r="O2" s="28">
        <f t="shared" si="1"/>
        <v>2543.5126906775249</v>
      </c>
      <c r="P2" s="28">
        <f t="shared" si="1"/>
        <v>2561.8972115955139</v>
      </c>
      <c r="Q2" s="28">
        <f t="shared" si="1"/>
        <v>2588.5346944753928</v>
      </c>
      <c r="R2" s="28">
        <f t="shared" si="1"/>
        <v>2612.2795052913275</v>
      </c>
      <c r="S2" s="28">
        <f t="shared" si="1"/>
        <v>2627.7389459253286</v>
      </c>
      <c r="T2" s="28">
        <f t="shared" si="1"/>
        <v>2640.2984785236426</v>
      </c>
      <c r="U2" s="28">
        <f t="shared" si="1"/>
        <v>2648.9658357197395</v>
      </c>
      <c r="V2" s="28">
        <f t="shared" si="1"/>
        <v>2664.7353367714181</v>
      </c>
      <c r="W2" s="28">
        <f t="shared" si="1"/>
        <v>2678.6186367503869</v>
      </c>
      <c r="X2" s="28">
        <f t="shared" ref="X2" si="2">SUM(X3,X17,X22,X25,X26,X51,X52,X71,X74,X75,X76)</f>
        <v>2688.5223399729343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3">SUM(C4,C8,C11)</f>
        <v>0</v>
      </c>
      <c r="D3" s="29">
        <f t="shared" ref="D3:W3" si="4">SUM(D4,D8,D11)</f>
        <v>0</v>
      </c>
      <c r="E3" s="29">
        <f t="shared" si="4"/>
        <v>0</v>
      </c>
      <c r="F3" s="29">
        <f t="shared" si="4"/>
        <v>0</v>
      </c>
      <c r="G3" s="29">
        <f t="shared" si="4"/>
        <v>0</v>
      </c>
      <c r="H3" s="29">
        <f t="shared" si="4"/>
        <v>0</v>
      </c>
      <c r="I3" s="29">
        <f t="shared" si="4"/>
        <v>0</v>
      </c>
      <c r="J3" s="29">
        <f t="shared" si="4"/>
        <v>0</v>
      </c>
      <c r="K3" s="29">
        <f t="shared" si="4"/>
        <v>0</v>
      </c>
      <c r="L3" s="29">
        <f t="shared" si="4"/>
        <v>0</v>
      </c>
      <c r="M3" s="29">
        <f t="shared" si="4"/>
        <v>0</v>
      </c>
      <c r="N3" s="29">
        <f t="shared" si="4"/>
        <v>0</v>
      </c>
      <c r="O3" s="29">
        <f t="shared" si="4"/>
        <v>0</v>
      </c>
      <c r="P3" s="29">
        <f t="shared" si="4"/>
        <v>0</v>
      </c>
      <c r="Q3" s="29">
        <f t="shared" si="4"/>
        <v>0</v>
      </c>
      <c r="R3" s="29">
        <f t="shared" si="4"/>
        <v>0</v>
      </c>
      <c r="S3" s="29">
        <f t="shared" si="4"/>
        <v>0</v>
      </c>
      <c r="T3" s="29">
        <f t="shared" si="4"/>
        <v>0</v>
      </c>
      <c r="U3" s="29">
        <f t="shared" si="4"/>
        <v>0</v>
      </c>
      <c r="V3" s="29">
        <f t="shared" si="4"/>
        <v>0</v>
      </c>
      <c r="W3" s="29">
        <f t="shared" si="4"/>
        <v>0</v>
      </c>
      <c r="X3" s="29">
        <f t="shared" ref="X3" si="5">SUM(X4,X8,X11)</f>
        <v>0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6">SUM(C5:C7)</f>
        <v>0</v>
      </c>
      <c r="D4" s="42">
        <f t="shared" ref="D4:W4" si="7">SUM(D5:D7)</f>
        <v>0</v>
      </c>
      <c r="E4" s="42">
        <f t="shared" si="7"/>
        <v>0</v>
      </c>
      <c r="F4" s="42">
        <f t="shared" si="7"/>
        <v>0</v>
      </c>
      <c r="G4" s="42">
        <f t="shared" si="7"/>
        <v>0</v>
      </c>
      <c r="H4" s="42">
        <f t="shared" si="7"/>
        <v>0</v>
      </c>
      <c r="I4" s="42">
        <f t="shared" si="7"/>
        <v>0</v>
      </c>
      <c r="J4" s="42">
        <f t="shared" si="7"/>
        <v>0</v>
      </c>
      <c r="K4" s="42">
        <f t="shared" si="7"/>
        <v>0</v>
      </c>
      <c r="L4" s="42">
        <f t="shared" si="7"/>
        <v>0</v>
      </c>
      <c r="M4" s="42">
        <f t="shared" si="7"/>
        <v>0</v>
      </c>
      <c r="N4" s="42">
        <f t="shared" si="7"/>
        <v>0</v>
      </c>
      <c r="O4" s="42">
        <f t="shared" si="7"/>
        <v>0</v>
      </c>
      <c r="P4" s="42">
        <f t="shared" si="7"/>
        <v>0</v>
      </c>
      <c r="Q4" s="42">
        <f t="shared" si="7"/>
        <v>0</v>
      </c>
      <c r="R4" s="42">
        <f t="shared" si="7"/>
        <v>0</v>
      </c>
      <c r="S4" s="42">
        <f t="shared" si="7"/>
        <v>0</v>
      </c>
      <c r="T4" s="42">
        <f t="shared" si="7"/>
        <v>0</v>
      </c>
      <c r="U4" s="42">
        <f t="shared" si="7"/>
        <v>0</v>
      </c>
      <c r="V4" s="42">
        <f t="shared" si="7"/>
        <v>0</v>
      </c>
      <c r="W4" s="42">
        <f t="shared" si="7"/>
        <v>0</v>
      </c>
      <c r="X4" s="42">
        <f t="shared" ref="X4" si="8">SUM(X5:X7)</f>
        <v>0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>
        <v>0</v>
      </c>
      <c r="W5" s="30">
        <v>0</v>
      </c>
      <c r="X5" s="30">
        <v>0</v>
      </c>
    </row>
    <row r="6" spans="1:24" ht="11.25" customHeight="1" x14ac:dyDescent="0.2">
      <c r="A6" s="39" t="s">
        <v>7</v>
      </c>
      <c r="B6" s="23" t="s">
        <v>8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</row>
    <row r="7" spans="1:24" ht="11.25" customHeight="1" x14ac:dyDescent="0.2">
      <c r="A7" s="39" t="s">
        <v>9</v>
      </c>
      <c r="B7" s="23" t="s">
        <v>10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</row>
    <row r="8" spans="1:24" ht="11.25" customHeight="1" x14ac:dyDescent="0.2">
      <c r="A8" s="40" t="s">
        <v>343</v>
      </c>
      <c r="B8" s="41" t="s">
        <v>344</v>
      </c>
      <c r="C8" s="42">
        <f t="shared" ref="C8:W8" si="9">SUM(C9:C10)</f>
        <v>0</v>
      </c>
      <c r="D8" s="42">
        <f t="shared" si="9"/>
        <v>0</v>
      </c>
      <c r="E8" s="42">
        <f t="shared" si="9"/>
        <v>0</v>
      </c>
      <c r="F8" s="42">
        <f t="shared" si="9"/>
        <v>0</v>
      </c>
      <c r="G8" s="42">
        <f t="shared" si="9"/>
        <v>0</v>
      </c>
      <c r="H8" s="42">
        <f t="shared" si="9"/>
        <v>0</v>
      </c>
      <c r="I8" s="42">
        <f t="shared" si="9"/>
        <v>0</v>
      </c>
      <c r="J8" s="42">
        <f t="shared" si="9"/>
        <v>0</v>
      </c>
      <c r="K8" s="42">
        <f t="shared" si="9"/>
        <v>0</v>
      </c>
      <c r="L8" s="42">
        <f t="shared" si="9"/>
        <v>0</v>
      </c>
      <c r="M8" s="42">
        <f t="shared" si="9"/>
        <v>0</v>
      </c>
      <c r="N8" s="42">
        <f t="shared" si="9"/>
        <v>0</v>
      </c>
      <c r="O8" s="42">
        <f t="shared" si="9"/>
        <v>0</v>
      </c>
      <c r="P8" s="42">
        <f t="shared" si="9"/>
        <v>0</v>
      </c>
      <c r="Q8" s="42">
        <f t="shared" si="9"/>
        <v>0</v>
      </c>
      <c r="R8" s="42">
        <f t="shared" si="9"/>
        <v>0</v>
      </c>
      <c r="S8" s="42">
        <f t="shared" si="9"/>
        <v>0</v>
      </c>
      <c r="T8" s="42">
        <f t="shared" si="9"/>
        <v>0</v>
      </c>
      <c r="U8" s="42">
        <f t="shared" si="9"/>
        <v>0</v>
      </c>
      <c r="V8" s="42">
        <f t="shared" si="9"/>
        <v>0</v>
      </c>
      <c r="W8" s="42">
        <f t="shared" si="9"/>
        <v>0</v>
      </c>
      <c r="X8" s="42">
        <f t="shared" ref="X8" si="10">SUM(X9:X10)</f>
        <v>0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:W11" si="11">SUM(C12:C16)</f>
        <v>0</v>
      </c>
      <c r="D11" s="42">
        <f t="shared" si="11"/>
        <v>0</v>
      </c>
      <c r="E11" s="42">
        <f t="shared" si="11"/>
        <v>0</v>
      </c>
      <c r="F11" s="42">
        <f t="shared" si="11"/>
        <v>0</v>
      </c>
      <c r="G11" s="42">
        <f t="shared" si="11"/>
        <v>0</v>
      </c>
      <c r="H11" s="42">
        <f t="shared" si="11"/>
        <v>0</v>
      </c>
      <c r="I11" s="42">
        <f t="shared" si="11"/>
        <v>0</v>
      </c>
      <c r="J11" s="42">
        <f t="shared" si="11"/>
        <v>0</v>
      </c>
      <c r="K11" s="42">
        <f t="shared" si="11"/>
        <v>0</v>
      </c>
      <c r="L11" s="42">
        <f t="shared" si="11"/>
        <v>0</v>
      </c>
      <c r="M11" s="42">
        <f t="shared" si="11"/>
        <v>0</v>
      </c>
      <c r="N11" s="42">
        <f t="shared" si="11"/>
        <v>0</v>
      </c>
      <c r="O11" s="42">
        <f t="shared" si="11"/>
        <v>0</v>
      </c>
      <c r="P11" s="42">
        <f t="shared" si="11"/>
        <v>0</v>
      </c>
      <c r="Q11" s="42">
        <f t="shared" si="11"/>
        <v>0</v>
      </c>
      <c r="R11" s="42">
        <f t="shared" si="11"/>
        <v>0</v>
      </c>
      <c r="S11" s="42">
        <f t="shared" si="11"/>
        <v>0</v>
      </c>
      <c r="T11" s="42">
        <f t="shared" si="11"/>
        <v>0</v>
      </c>
      <c r="U11" s="42">
        <f t="shared" si="11"/>
        <v>0</v>
      </c>
      <c r="V11" s="42">
        <f t="shared" si="11"/>
        <v>0</v>
      </c>
      <c r="W11" s="42">
        <f t="shared" si="11"/>
        <v>0</v>
      </c>
      <c r="X11" s="42">
        <f t="shared" ref="X11" si="12">SUM(X12:X16)</f>
        <v>0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</row>
    <row r="13" spans="1:24" ht="11.25" customHeight="1" x14ac:dyDescent="0.2">
      <c r="A13" s="39" t="s">
        <v>17</v>
      </c>
      <c r="B13" s="23" t="s">
        <v>18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:W17" si="13">SUM(C18:C21)</f>
        <v>0</v>
      </c>
      <c r="D17" s="31">
        <f t="shared" si="13"/>
        <v>0</v>
      </c>
      <c r="E17" s="31">
        <f t="shared" si="13"/>
        <v>0</v>
      </c>
      <c r="F17" s="31">
        <f t="shared" si="13"/>
        <v>0</v>
      </c>
      <c r="G17" s="31">
        <f t="shared" si="13"/>
        <v>0</v>
      </c>
      <c r="H17" s="31">
        <f t="shared" si="13"/>
        <v>0</v>
      </c>
      <c r="I17" s="31">
        <f t="shared" si="13"/>
        <v>0</v>
      </c>
      <c r="J17" s="31">
        <f t="shared" si="13"/>
        <v>0</v>
      </c>
      <c r="K17" s="31">
        <f t="shared" si="13"/>
        <v>0</v>
      </c>
      <c r="L17" s="31">
        <f t="shared" si="13"/>
        <v>0</v>
      </c>
      <c r="M17" s="31">
        <f t="shared" si="13"/>
        <v>0</v>
      </c>
      <c r="N17" s="31">
        <f t="shared" si="13"/>
        <v>0</v>
      </c>
      <c r="O17" s="31">
        <f t="shared" si="13"/>
        <v>0</v>
      </c>
      <c r="P17" s="31">
        <f t="shared" si="13"/>
        <v>0</v>
      </c>
      <c r="Q17" s="31">
        <f t="shared" si="13"/>
        <v>0</v>
      </c>
      <c r="R17" s="31">
        <f t="shared" si="13"/>
        <v>0</v>
      </c>
      <c r="S17" s="31">
        <f t="shared" si="13"/>
        <v>0</v>
      </c>
      <c r="T17" s="31">
        <f t="shared" si="13"/>
        <v>0</v>
      </c>
      <c r="U17" s="31">
        <f t="shared" si="13"/>
        <v>0</v>
      </c>
      <c r="V17" s="31">
        <f t="shared" si="13"/>
        <v>0</v>
      </c>
      <c r="W17" s="31">
        <f t="shared" si="13"/>
        <v>0</v>
      </c>
      <c r="X17" s="31">
        <f t="shared" ref="X17" si="14">SUM(X18:X21)</f>
        <v>0</v>
      </c>
    </row>
    <row r="18" spans="1:24" ht="11.25" customHeight="1" x14ac:dyDescent="0.2">
      <c r="A18" s="22" t="s">
        <v>27</v>
      </c>
      <c r="B18" s="23" t="s">
        <v>28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:W22" si="15">SUM(C23:C24)</f>
        <v>0</v>
      </c>
      <c r="D22" s="31">
        <f t="shared" si="15"/>
        <v>0</v>
      </c>
      <c r="E22" s="31">
        <f t="shared" si="15"/>
        <v>0</v>
      </c>
      <c r="F22" s="31">
        <f t="shared" si="15"/>
        <v>0</v>
      </c>
      <c r="G22" s="31">
        <f t="shared" si="15"/>
        <v>0</v>
      </c>
      <c r="H22" s="31">
        <f t="shared" si="15"/>
        <v>0</v>
      </c>
      <c r="I22" s="31">
        <f t="shared" si="15"/>
        <v>0</v>
      </c>
      <c r="J22" s="31">
        <f t="shared" si="15"/>
        <v>0</v>
      </c>
      <c r="K22" s="31">
        <f t="shared" si="15"/>
        <v>0</v>
      </c>
      <c r="L22" s="31">
        <f t="shared" si="15"/>
        <v>0</v>
      </c>
      <c r="M22" s="31">
        <f t="shared" si="15"/>
        <v>0</v>
      </c>
      <c r="N22" s="31">
        <f t="shared" si="15"/>
        <v>0</v>
      </c>
      <c r="O22" s="31">
        <f t="shared" si="15"/>
        <v>0</v>
      </c>
      <c r="P22" s="31">
        <f t="shared" si="15"/>
        <v>0</v>
      </c>
      <c r="Q22" s="31">
        <f t="shared" si="15"/>
        <v>0</v>
      </c>
      <c r="R22" s="31">
        <f t="shared" si="15"/>
        <v>0</v>
      </c>
      <c r="S22" s="31">
        <f t="shared" si="15"/>
        <v>0</v>
      </c>
      <c r="T22" s="31">
        <f t="shared" si="15"/>
        <v>0</v>
      </c>
      <c r="U22" s="31">
        <f t="shared" si="15"/>
        <v>0</v>
      </c>
      <c r="V22" s="31">
        <f t="shared" si="15"/>
        <v>0</v>
      </c>
      <c r="W22" s="31">
        <f t="shared" si="15"/>
        <v>0</v>
      </c>
      <c r="X22" s="31">
        <f t="shared" ref="X22" si="16">SUM(X23:X24)</f>
        <v>0</v>
      </c>
    </row>
    <row r="23" spans="1:24" ht="11.25" customHeight="1" x14ac:dyDescent="0.2">
      <c r="A23" s="22" t="s">
        <v>37</v>
      </c>
      <c r="B23" s="23" t="s">
        <v>38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7">SUM(C27,C33)</f>
        <v>0</v>
      </c>
      <c r="D26" s="31">
        <f t="shared" ref="D26:W26" si="18">SUM(D27,D33)</f>
        <v>0</v>
      </c>
      <c r="E26" s="31">
        <f t="shared" si="18"/>
        <v>0</v>
      </c>
      <c r="F26" s="31">
        <f t="shared" si="18"/>
        <v>0</v>
      </c>
      <c r="G26" s="31">
        <f t="shared" si="18"/>
        <v>0</v>
      </c>
      <c r="H26" s="31">
        <f t="shared" si="18"/>
        <v>0</v>
      </c>
      <c r="I26" s="31">
        <f t="shared" si="18"/>
        <v>0</v>
      </c>
      <c r="J26" s="31">
        <f t="shared" si="18"/>
        <v>0</v>
      </c>
      <c r="K26" s="31">
        <f t="shared" si="18"/>
        <v>0</v>
      </c>
      <c r="L26" s="31">
        <f t="shared" si="18"/>
        <v>0</v>
      </c>
      <c r="M26" s="31">
        <f t="shared" si="18"/>
        <v>0</v>
      </c>
      <c r="N26" s="31">
        <f t="shared" si="18"/>
        <v>0</v>
      </c>
      <c r="O26" s="31">
        <f t="shared" si="18"/>
        <v>0</v>
      </c>
      <c r="P26" s="31">
        <f t="shared" si="18"/>
        <v>0</v>
      </c>
      <c r="Q26" s="31">
        <f t="shared" si="18"/>
        <v>0</v>
      </c>
      <c r="R26" s="31">
        <f t="shared" si="18"/>
        <v>0</v>
      </c>
      <c r="S26" s="31">
        <f t="shared" si="18"/>
        <v>0</v>
      </c>
      <c r="T26" s="31">
        <f t="shared" si="18"/>
        <v>0</v>
      </c>
      <c r="U26" s="31">
        <f t="shared" si="18"/>
        <v>0</v>
      </c>
      <c r="V26" s="31">
        <f t="shared" si="18"/>
        <v>0</v>
      </c>
      <c r="W26" s="31">
        <f t="shared" si="18"/>
        <v>0</v>
      </c>
      <c r="X26" s="31">
        <f t="shared" ref="X26" si="19">SUM(X27,X33)</f>
        <v>0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:W27" si="20">SUM(C28:C32)</f>
        <v>0</v>
      </c>
      <c r="D27" s="42">
        <f t="shared" si="20"/>
        <v>0</v>
      </c>
      <c r="E27" s="42">
        <f t="shared" si="20"/>
        <v>0</v>
      </c>
      <c r="F27" s="42">
        <f t="shared" si="20"/>
        <v>0</v>
      </c>
      <c r="G27" s="42">
        <f t="shared" si="20"/>
        <v>0</v>
      </c>
      <c r="H27" s="42">
        <f t="shared" si="20"/>
        <v>0</v>
      </c>
      <c r="I27" s="42">
        <f t="shared" si="20"/>
        <v>0</v>
      </c>
      <c r="J27" s="42">
        <f t="shared" si="20"/>
        <v>0</v>
      </c>
      <c r="K27" s="42">
        <f t="shared" si="20"/>
        <v>0</v>
      </c>
      <c r="L27" s="42">
        <f t="shared" si="20"/>
        <v>0</v>
      </c>
      <c r="M27" s="42">
        <f t="shared" si="20"/>
        <v>0</v>
      </c>
      <c r="N27" s="42">
        <f t="shared" si="20"/>
        <v>0</v>
      </c>
      <c r="O27" s="42">
        <f t="shared" si="20"/>
        <v>0</v>
      </c>
      <c r="P27" s="42">
        <f t="shared" si="20"/>
        <v>0</v>
      </c>
      <c r="Q27" s="42">
        <f t="shared" si="20"/>
        <v>0</v>
      </c>
      <c r="R27" s="42">
        <f t="shared" si="20"/>
        <v>0</v>
      </c>
      <c r="S27" s="42">
        <f t="shared" si="20"/>
        <v>0</v>
      </c>
      <c r="T27" s="42">
        <f t="shared" si="20"/>
        <v>0</v>
      </c>
      <c r="U27" s="42">
        <f t="shared" si="20"/>
        <v>0</v>
      </c>
      <c r="V27" s="42">
        <f t="shared" si="20"/>
        <v>0</v>
      </c>
      <c r="W27" s="42">
        <f t="shared" si="20"/>
        <v>0</v>
      </c>
      <c r="X27" s="42">
        <f t="shared" ref="X27" si="21">SUM(X28:X32)</f>
        <v>0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:W33" si="22">SUM(C34:C50)</f>
        <v>0</v>
      </c>
      <c r="D33" s="42">
        <f t="shared" si="22"/>
        <v>0</v>
      </c>
      <c r="E33" s="42">
        <f t="shared" si="22"/>
        <v>0</v>
      </c>
      <c r="F33" s="42">
        <f t="shared" si="22"/>
        <v>0</v>
      </c>
      <c r="G33" s="42">
        <f t="shared" si="22"/>
        <v>0</v>
      </c>
      <c r="H33" s="42">
        <f t="shared" si="22"/>
        <v>0</v>
      </c>
      <c r="I33" s="42">
        <f t="shared" si="22"/>
        <v>0</v>
      </c>
      <c r="J33" s="42">
        <f t="shared" si="22"/>
        <v>0</v>
      </c>
      <c r="K33" s="42">
        <f t="shared" si="22"/>
        <v>0</v>
      </c>
      <c r="L33" s="42">
        <f t="shared" si="22"/>
        <v>0</v>
      </c>
      <c r="M33" s="42">
        <f t="shared" si="22"/>
        <v>0</v>
      </c>
      <c r="N33" s="42">
        <f t="shared" si="22"/>
        <v>0</v>
      </c>
      <c r="O33" s="42">
        <f t="shared" si="22"/>
        <v>0</v>
      </c>
      <c r="P33" s="42">
        <f t="shared" si="22"/>
        <v>0</v>
      </c>
      <c r="Q33" s="42">
        <f t="shared" si="22"/>
        <v>0</v>
      </c>
      <c r="R33" s="42">
        <f t="shared" si="22"/>
        <v>0</v>
      </c>
      <c r="S33" s="42">
        <f t="shared" si="22"/>
        <v>0</v>
      </c>
      <c r="T33" s="42">
        <f t="shared" si="22"/>
        <v>0</v>
      </c>
      <c r="U33" s="42">
        <f t="shared" si="22"/>
        <v>0</v>
      </c>
      <c r="V33" s="42">
        <f t="shared" si="22"/>
        <v>0</v>
      </c>
      <c r="W33" s="42">
        <f t="shared" si="22"/>
        <v>0</v>
      </c>
      <c r="X33" s="42">
        <f t="shared" ref="X33" si="23">SUM(X34:X50)</f>
        <v>0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</row>
    <row r="37" spans="1:24" ht="11.25" customHeight="1" x14ac:dyDescent="0.2">
      <c r="A37" s="39" t="s">
        <v>61</v>
      </c>
      <c r="B37" s="23" t="s">
        <v>62</v>
      </c>
      <c r="C37" s="30">
        <v>0</v>
      </c>
      <c r="D37" s="30">
        <v>0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</row>
    <row r="41" spans="1:24" ht="11.25" customHeight="1" x14ac:dyDescent="0.2">
      <c r="A41" s="39" t="s">
        <v>69</v>
      </c>
      <c r="B41" s="23" t="s">
        <v>70</v>
      </c>
      <c r="C41" s="30">
        <v>0</v>
      </c>
      <c r="D41" s="30">
        <v>0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</row>
    <row r="42" spans="1:24" ht="11.25" customHeight="1" x14ac:dyDescent="0.2">
      <c r="A42" s="39" t="s">
        <v>71</v>
      </c>
      <c r="B42" s="23" t="s">
        <v>72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</row>
    <row r="44" spans="1:24" ht="11.25" customHeight="1" x14ac:dyDescent="0.2">
      <c r="A44" s="39" t="s">
        <v>75</v>
      </c>
      <c r="B44" s="23" t="s">
        <v>76</v>
      </c>
      <c r="C44" s="30">
        <v>0</v>
      </c>
      <c r="D44" s="30">
        <v>0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</row>
    <row r="51" spans="1:24" ht="11.25" customHeight="1" x14ac:dyDescent="0.2">
      <c r="A51" s="24" t="s">
        <v>89</v>
      </c>
      <c r="B51" s="25" t="s">
        <v>90</v>
      </c>
      <c r="C51" s="31">
        <v>0</v>
      </c>
      <c r="D51" s="31">
        <v>0</v>
      </c>
      <c r="E51" s="31">
        <v>0</v>
      </c>
      <c r="F51" s="31">
        <v>0</v>
      </c>
      <c r="G51" s="31">
        <v>0</v>
      </c>
      <c r="H51" s="31">
        <v>0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:W52" si="24">SUM(C53:C70)</f>
        <v>0</v>
      </c>
      <c r="D52" s="31">
        <f t="shared" si="24"/>
        <v>0</v>
      </c>
      <c r="E52" s="31">
        <f t="shared" si="24"/>
        <v>0</v>
      </c>
      <c r="F52" s="31">
        <f t="shared" si="24"/>
        <v>0</v>
      </c>
      <c r="G52" s="31">
        <f t="shared" si="24"/>
        <v>0</v>
      </c>
      <c r="H52" s="31">
        <f t="shared" si="24"/>
        <v>0</v>
      </c>
      <c r="I52" s="31">
        <f t="shared" si="24"/>
        <v>0</v>
      </c>
      <c r="J52" s="31">
        <f t="shared" si="24"/>
        <v>0</v>
      </c>
      <c r="K52" s="31">
        <f t="shared" si="24"/>
        <v>0</v>
      </c>
      <c r="L52" s="31">
        <f t="shared" si="24"/>
        <v>0</v>
      </c>
      <c r="M52" s="31">
        <f t="shared" si="24"/>
        <v>0</v>
      </c>
      <c r="N52" s="31">
        <f t="shared" si="24"/>
        <v>0</v>
      </c>
      <c r="O52" s="31">
        <f t="shared" si="24"/>
        <v>0</v>
      </c>
      <c r="P52" s="31">
        <f t="shared" si="24"/>
        <v>0</v>
      </c>
      <c r="Q52" s="31">
        <f t="shared" si="24"/>
        <v>0</v>
      </c>
      <c r="R52" s="31">
        <f t="shared" si="24"/>
        <v>0</v>
      </c>
      <c r="S52" s="31">
        <f t="shared" si="24"/>
        <v>0</v>
      </c>
      <c r="T52" s="31">
        <f t="shared" si="24"/>
        <v>0</v>
      </c>
      <c r="U52" s="31">
        <f t="shared" si="24"/>
        <v>0</v>
      </c>
      <c r="V52" s="31">
        <f t="shared" si="24"/>
        <v>0</v>
      </c>
      <c r="W52" s="31">
        <f t="shared" si="24"/>
        <v>0</v>
      </c>
      <c r="X52" s="31">
        <f t="shared" ref="X52" si="25">SUM(X53:X70)</f>
        <v>0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</row>
    <row r="70" spans="1:24" ht="11.25" customHeight="1" x14ac:dyDescent="0.2">
      <c r="A70" s="22" t="s">
        <v>127</v>
      </c>
      <c r="B70" s="23" t="s">
        <v>128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:W71" si="26">SUM(C72:C73)</f>
        <v>0</v>
      </c>
      <c r="D71" s="31">
        <f t="shared" si="26"/>
        <v>0</v>
      </c>
      <c r="E71" s="31">
        <f t="shared" si="26"/>
        <v>0</v>
      </c>
      <c r="F71" s="31">
        <f t="shared" si="26"/>
        <v>0</v>
      </c>
      <c r="G71" s="31">
        <f t="shared" si="26"/>
        <v>0</v>
      </c>
      <c r="H71" s="31">
        <f t="shared" si="26"/>
        <v>0</v>
      </c>
      <c r="I71" s="31">
        <f t="shared" si="26"/>
        <v>0</v>
      </c>
      <c r="J71" s="31">
        <f t="shared" si="26"/>
        <v>0</v>
      </c>
      <c r="K71" s="31">
        <f t="shared" si="26"/>
        <v>0</v>
      </c>
      <c r="L71" s="31">
        <f t="shared" si="26"/>
        <v>0</v>
      </c>
      <c r="M71" s="31">
        <f t="shared" si="26"/>
        <v>0</v>
      </c>
      <c r="N71" s="31">
        <f t="shared" si="26"/>
        <v>0</v>
      </c>
      <c r="O71" s="31">
        <f t="shared" si="26"/>
        <v>0</v>
      </c>
      <c r="P71" s="31">
        <f t="shared" si="26"/>
        <v>0</v>
      </c>
      <c r="Q71" s="31">
        <f t="shared" si="26"/>
        <v>0</v>
      </c>
      <c r="R71" s="31">
        <f t="shared" si="26"/>
        <v>0</v>
      </c>
      <c r="S71" s="31">
        <f t="shared" si="26"/>
        <v>0</v>
      </c>
      <c r="T71" s="31">
        <f t="shared" si="26"/>
        <v>0</v>
      </c>
      <c r="U71" s="31">
        <f t="shared" si="26"/>
        <v>0</v>
      </c>
      <c r="V71" s="31">
        <f t="shared" si="26"/>
        <v>0</v>
      </c>
      <c r="W71" s="31">
        <f t="shared" si="26"/>
        <v>0</v>
      </c>
      <c r="X71" s="31">
        <f t="shared" ref="X71" si="27">SUM(X72:X73)</f>
        <v>0</v>
      </c>
    </row>
    <row r="72" spans="1:24" ht="11.25" customHeight="1" x14ac:dyDescent="0.2">
      <c r="A72" s="22" t="s">
        <v>131</v>
      </c>
      <c r="B72" s="23" t="s">
        <v>132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0</v>
      </c>
      <c r="D75" s="31">
        <v>0</v>
      </c>
      <c r="E75" s="31">
        <v>0</v>
      </c>
      <c r="F75" s="31">
        <v>0</v>
      </c>
      <c r="G75" s="31">
        <v>0</v>
      </c>
      <c r="H75" s="31">
        <v>0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</row>
    <row r="76" spans="1:24" ht="11.25" customHeight="1" x14ac:dyDescent="0.2">
      <c r="A76" s="26" t="s">
        <v>139</v>
      </c>
      <c r="B76" s="27" t="s">
        <v>140</v>
      </c>
      <c r="C76" s="32">
        <v>2014.8530015275885</v>
      </c>
      <c r="D76" s="32">
        <v>2067.2536562591713</v>
      </c>
      <c r="E76" s="32">
        <v>2109.2391691874245</v>
      </c>
      <c r="F76" s="32">
        <v>2151.2813176011523</v>
      </c>
      <c r="G76" s="32">
        <v>2200.9051535455524</v>
      </c>
      <c r="H76" s="32">
        <v>2248.60075273552</v>
      </c>
      <c r="I76" s="32">
        <v>2317.1272093806883</v>
      </c>
      <c r="J76" s="32">
        <v>2387.0375399374116</v>
      </c>
      <c r="K76" s="32">
        <v>2436.6801543512074</v>
      </c>
      <c r="L76" s="32">
        <v>2453.0795815635538</v>
      </c>
      <c r="M76" s="32">
        <v>2493.3627075177269</v>
      </c>
      <c r="N76" s="32">
        <v>2517.119111836605</v>
      </c>
      <c r="O76" s="32">
        <v>2543.5126906775249</v>
      </c>
      <c r="P76" s="32">
        <v>2561.8972115955139</v>
      </c>
      <c r="Q76" s="32">
        <v>2588.5346944753928</v>
      </c>
      <c r="R76" s="32">
        <v>2612.2795052913275</v>
      </c>
      <c r="S76" s="32">
        <v>2627.7389459253286</v>
      </c>
      <c r="T76" s="32">
        <v>2640.2984785236426</v>
      </c>
      <c r="U76" s="32">
        <v>2648.9658357197395</v>
      </c>
      <c r="V76" s="32">
        <v>2664.7353367714181</v>
      </c>
      <c r="W76" s="32">
        <v>2678.6186367503869</v>
      </c>
      <c r="X76" s="32">
        <v>2688.5223399729343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2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474</v>
      </c>
      <c r="B1" s="7" t="s">
        <v>475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2955.4336958882454</v>
      </c>
      <c r="D2" s="28">
        <f t="shared" ref="D2:W2" si="1">SUM(D3,D17,D22,D25,D26,D51,D52,D71,D74,D75,D76)</f>
        <v>3001.7400329658853</v>
      </c>
      <c r="E2" s="28">
        <f t="shared" si="1"/>
        <v>3059.7363759259215</v>
      </c>
      <c r="F2" s="28">
        <f t="shared" si="1"/>
        <v>3118.7201861912208</v>
      </c>
      <c r="G2" s="28">
        <f t="shared" si="1"/>
        <v>3171.608832758594</v>
      </c>
      <c r="H2" s="28">
        <f t="shared" si="1"/>
        <v>3220.5839853359703</v>
      </c>
      <c r="I2" s="28">
        <f t="shared" si="1"/>
        <v>3264.1997579582448</v>
      </c>
      <c r="J2" s="28">
        <f t="shared" si="1"/>
        <v>3290.9050013218225</v>
      </c>
      <c r="K2" s="28">
        <f t="shared" si="1"/>
        <v>3336.1585523363347</v>
      </c>
      <c r="L2" s="28">
        <f t="shared" si="1"/>
        <v>3385.7733615265538</v>
      </c>
      <c r="M2" s="28">
        <f t="shared" si="1"/>
        <v>3436.0349359047132</v>
      </c>
      <c r="N2" s="28">
        <f t="shared" si="1"/>
        <v>3474.6365152636754</v>
      </c>
      <c r="O2" s="28">
        <f t="shared" si="1"/>
        <v>3517.2983945970423</v>
      </c>
      <c r="P2" s="28">
        <f t="shared" si="1"/>
        <v>3563.5956687451917</v>
      </c>
      <c r="Q2" s="28">
        <f t="shared" si="1"/>
        <v>3621.3228602729369</v>
      </c>
      <c r="R2" s="28">
        <f t="shared" si="1"/>
        <v>3684.0339962759931</v>
      </c>
      <c r="S2" s="28">
        <f t="shared" si="1"/>
        <v>3682.2183798547662</v>
      </c>
      <c r="T2" s="28">
        <f t="shared" si="1"/>
        <v>3663.8749685136895</v>
      </c>
      <c r="U2" s="28">
        <f t="shared" si="1"/>
        <v>3589.0934052349144</v>
      </c>
      <c r="V2" s="28">
        <f t="shared" si="1"/>
        <v>3489.46776314714</v>
      </c>
      <c r="W2" s="28">
        <f t="shared" si="1"/>
        <v>3374.9720211378012</v>
      </c>
      <c r="X2" s="28">
        <f t="shared" ref="X2" si="2">SUM(X3,X17,X22,X25,X26,X51,X52,X71,X74,X75,X76)</f>
        <v>3272.4195598584333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3">SUM(C4,C8,C11)</f>
        <v>0</v>
      </c>
      <c r="D3" s="29">
        <f t="shared" ref="D3:W3" si="4">SUM(D4,D8,D11)</f>
        <v>0</v>
      </c>
      <c r="E3" s="29">
        <f t="shared" si="4"/>
        <v>0</v>
      </c>
      <c r="F3" s="29">
        <f t="shared" si="4"/>
        <v>0</v>
      </c>
      <c r="G3" s="29">
        <f t="shared" si="4"/>
        <v>0</v>
      </c>
      <c r="H3" s="29">
        <f t="shared" si="4"/>
        <v>0</v>
      </c>
      <c r="I3" s="29">
        <f t="shared" si="4"/>
        <v>0</v>
      </c>
      <c r="J3" s="29">
        <f t="shared" si="4"/>
        <v>0</v>
      </c>
      <c r="K3" s="29">
        <f t="shared" si="4"/>
        <v>0</v>
      </c>
      <c r="L3" s="29">
        <f t="shared" si="4"/>
        <v>0</v>
      </c>
      <c r="M3" s="29">
        <f t="shared" si="4"/>
        <v>0</v>
      </c>
      <c r="N3" s="29">
        <f t="shared" si="4"/>
        <v>0</v>
      </c>
      <c r="O3" s="29">
        <f t="shared" si="4"/>
        <v>0</v>
      </c>
      <c r="P3" s="29">
        <f t="shared" si="4"/>
        <v>0</v>
      </c>
      <c r="Q3" s="29">
        <f t="shared" si="4"/>
        <v>0</v>
      </c>
      <c r="R3" s="29">
        <f t="shared" si="4"/>
        <v>0</v>
      </c>
      <c r="S3" s="29">
        <f t="shared" si="4"/>
        <v>0</v>
      </c>
      <c r="T3" s="29">
        <f t="shared" si="4"/>
        <v>0</v>
      </c>
      <c r="U3" s="29">
        <f t="shared" si="4"/>
        <v>0</v>
      </c>
      <c r="V3" s="29">
        <f t="shared" si="4"/>
        <v>0</v>
      </c>
      <c r="W3" s="29">
        <f t="shared" si="4"/>
        <v>0</v>
      </c>
      <c r="X3" s="29">
        <f t="shared" ref="X3" si="5">SUM(X4,X8,X11)</f>
        <v>0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6">SUM(C5:C7)</f>
        <v>0</v>
      </c>
      <c r="D4" s="42">
        <f t="shared" ref="D4:W4" si="7">SUM(D5:D7)</f>
        <v>0</v>
      </c>
      <c r="E4" s="42">
        <f t="shared" si="7"/>
        <v>0</v>
      </c>
      <c r="F4" s="42">
        <f t="shared" si="7"/>
        <v>0</v>
      </c>
      <c r="G4" s="42">
        <f t="shared" si="7"/>
        <v>0</v>
      </c>
      <c r="H4" s="42">
        <f t="shared" si="7"/>
        <v>0</v>
      </c>
      <c r="I4" s="42">
        <f t="shared" si="7"/>
        <v>0</v>
      </c>
      <c r="J4" s="42">
        <f t="shared" si="7"/>
        <v>0</v>
      </c>
      <c r="K4" s="42">
        <f t="shared" si="7"/>
        <v>0</v>
      </c>
      <c r="L4" s="42">
        <f t="shared" si="7"/>
        <v>0</v>
      </c>
      <c r="M4" s="42">
        <f t="shared" si="7"/>
        <v>0</v>
      </c>
      <c r="N4" s="42">
        <f t="shared" si="7"/>
        <v>0</v>
      </c>
      <c r="O4" s="42">
        <f t="shared" si="7"/>
        <v>0</v>
      </c>
      <c r="P4" s="42">
        <f t="shared" si="7"/>
        <v>0</v>
      </c>
      <c r="Q4" s="42">
        <f t="shared" si="7"/>
        <v>0</v>
      </c>
      <c r="R4" s="42">
        <f t="shared" si="7"/>
        <v>0</v>
      </c>
      <c r="S4" s="42">
        <f t="shared" si="7"/>
        <v>0</v>
      </c>
      <c r="T4" s="42">
        <f t="shared" si="7"/>
        <v>0</v>
      </c>
      <c r="U4" s="42">
        <f t="shared" si="7"/>
        <v>0</v>
      </c>
      <c r="V4" s="42">
        <f t="shared" si="7"/>
        <v>0</v>
      </c>
      <c r="W4" s="42">
        <f t="shared" si="7"/>
        <v>0</v>
      </c>
      <c r="X4" s="42">
        <f t="shared" ref="X4" si="8">SUM(X5:X7)</f>
        <v>0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>
        <v>0</v>
      </c>
      <c r="W5" s="30">
        <v>0</v>
      </c>
      <c r="X5" s="30">
        <v>0</v>
      </c>
    </row>
    <row r="6" spans="1:24" ht="11.25" customHeight="1" x14ac:dyDescent="0.2">
      <c r="A6" s="39" t="s">
        <v>7</v>
      </c>
      <c r="B6" s="23" t="s">
        <v>8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</row>
    <row r="7" spans="1:24" ht="11.25" customHeight="1" x14ac:dyDescent="0.2">
      <c r="A7" s="39" t="s">
        <v>9</v>
      </c>
      <c r="B7" s="23" t="s">
        <v>10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</row>
    <row r="8" spans="1:24" ht="11.25" customHeight="1" x14ac:dyDescent="0.2">
      <c r="A8" s="40" t="s">
        <v>343</v>
      </c>
      <c r="B8" s="41" t="s">
        <v>344</v>
      </c>
      <c r="C8" s="42">
        <f t="shared" ref="C8:W8" si="9">SUM(C9:C10)</f>
        <v>0</v>
      </c>
      <c r="D8" s="42">
        <f t="shared" si="9"/>
        <v>0</v>
      </c>
      <c r="E8" s="42">
        <f t="shared" si="9"/>
        <v>0</v>
      </c>
      <c r="F8" s="42">
        <f t="shared" si="9"/>
        <v>0</v>
      </c>
      <c r="G8" s="42">
        <f t="shared" si="9"/>
        <v>0</v>
      </c>
      <c r="H8" s="42">
        <f t="shared" si="9"/>
        <v>0</v>
      </c>
      <c r="I8" s="42">
        <f t="shared" si="9"/>
        <v>0</v>
      </c>
      <c r="J8" s="42">
        <f t="shared" si="9"/>
        <v>0</v>
      </c>
      <c r="K8" s="42">
        <f t="shared" si="9"/>
        <v>0</v>
      </c>
      <c r="L8" s="42">
        <f t="shared" si="9"/>
        <v>0</v>
      </c>
      <c r="M8" s="42">
        <f t="shared" si="9"/>
        <v>0</v>
      </c>
      <c r="N8" s="42">
        <f t="shared" si="9"/>
        <v>0</v>
      </c>
      <c r="O8" s="42">
        <f t="shared" si="9"/>
        <v>0</v>
      </c>
      <c r="P8" s="42">
        <f t="shared" si="9"/>
        <v>0</v>
      </c>
      <c r="Q8" s="42">
        <f t="shared" si="9"/>
        <v>0</v>
      </c>
      <c r="R8" s="42">
        <f t="shared" si="9"/>
        <v>0</v>
      </c>
      <c r="S8" s="42">
        <f t="shared" si="9"/>
        <v>0</v>
      </c>
      <c r="T8" s="42">
        <f t="shared" si="9"/>
        <v>0</v>
      </c>
      <c r="U8" s="42">
        <f t="shared" si="9"/>
        <v>0</v>
      </c>
      <c r="V8" s="42">
        <f t="shared" si="9"/>
        <v>0</v>
      </c>
      <c r="W8" s="42">
        <f t="shared" si="9"/>
        <v>0</v>
      </c>
      <c r="X8" s="42">
        <f t="shared" ref="X8" si="10">SUM(X9:X10)</f>
        <v>0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:W11" si="11">SUM(C12:C16)</f>
        <v>0</v>
      </c>
      <c r="D11" s="42">
        <f t="shared" si="11"/>
        <v>0</v>
      </c>
      <c r="E11" s="42">
        <f t="shared" si="11"/>
        <v>0</v>
      </c>
      <c r="F11" s="42">
        <f t="shared" si="11"/>
        <v>0</v>
      </c>
      <c r="G11" s="42">
        <f t="shared" si="11"/>
        <v>0</v>
      </c>
      <c r="H11" s="42">
        <f t="shared" si="11"/>
        <v>0</v>
      </c>
      <c r="I11" s="42">
        <f t="shared" si="11"/>
        <v>0</v>
      </c>
      <c r="J11" s="42">
        <f t="shared" si="11"/>
        <v>0</v>
      </c>
      <c r="K11" s="42">
        <f t="shared" si="11"/>
        <v>0</v>
      </c>
      <c r="L11" s="42">
        <f t="shared" si="11"/>
        <v>0</v>
      </c>
      <c r="M11" s="42">
        <f t="shared" si="11"/>
        <v>0</v>
      </c>
      <c r="N11" s="42">
        <f t="shared" si="11"/>
        <v>0</v>
      </c>
      <c r="O11" s="42">
        <f t="shared" si="11"/>
        <v>0</v>
      </c>
      <c r="P11" s="42">
        <f t="shared" si="11"/>
        <v>0</v>
      </c>
      <c r="Q11" s="42">
        <f t="shared" si="11"/>
        <v>0</v>
      </c>
      <c r="R11" s="42">
        <f t="shared" si="11"/>
        <v>0</v>
      </c>
      <c r="S11" s="42">
        <f t="shared" si="11"/>
        <v>0</v>
      </c>
      <c r="T11" s="42">
        <f t="shared" si="11"/>
        <v>0</v>
      </c>
      <c r="U11" s="42">
        <f t="shared" si="11"/>
        <v>0</v>
      </c>
      <c r="V11" s="42">
        <f t="shared" si="11"/>
        <v>0</v>
      </c>
      <c r="W11" s="42">
        <f t="shared" si="11"/>
        <v>0</v>
      </c>
      <c r="X11" s="42">
        <f t="shared" ref="X11" si="12">SUM(X12:X16)</f>
        <v>0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</row>
    <row r="13" spans="1:24" ht="11.25" customHeight="1" x14ac:dyDescent="0.2">
      <c r="A13" s="39" t="s">
        <v>17</v>
      </c>
      <c r="B13" s="23" t="s">
        <v>18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:W17" si="13">SUM(C18:C21)</f>
        <v>0</v>
      </c>
      <c r="D17" s="31">
        <f t="shared" si="13"/>
        <v>0</v>
      </c>
      <c r="E17" s="31">
        <f t="shared" si="13"/>
        <v>0</v>
      </c>
      <c r="F17" s="31">
        <f t="shared" si="13"/>
        <v>0</v>
      </c>
      <c r="G17" s="31">
        <f t="shared" si="13"/>
        <v>0</v>
      </c>
      <c r="H17" s="31">
        <f t="shared" si="13"/>
        <v>0</v>
      </c>
      <c r="I17" s="31">
        <f t="shared" si="13"/>
        <v>0</v>
      </c>
      <c r="J17" s="31">
        <f t="shared" si="13"/>
        <v>0</v>
      </c>
      <c r="K17" s="31">
        <f t="shared" si="13"/>
        <v>0</v>
      </c>
      <c r="L17" s="31">
        <f t="shared" si="13"/>
        <v>0</v>
      </c>
      <c r="M17" s="31">
        <f t="shared" si="13"/>
        <v>0</v>
      </c>
      <c r="N17" s="31">
        <f t="shared" si="13"/>
        <v>0</v>
      </c>
      <c r="O17" s="31">
        <f t="shared" si="13"/>
        <v>0</v>
      </c>
      <c r="P17" s="31">
        <f t="shared" si="13"/>
        <v>0</v>
      </c>
      <c r="Q17" s="31">
        <f t="shared" si="13"/>
        <v>0</v>
      </c>
      <c r="R17" s="31">
        <f t="shared" si="13"/>
        <v>0</v>
      </c>
      <c r="S17" s="31">
        <f t="shared" si="13"/>
        <v>0</v>
      </c>
      <c r="T17" s="31">
        <f t="shared" si="13"/>
        <v>0</v>
      </c>
      <c r="U17" s="31">
        <f t="shared" si="13"/>
        <v>0</v>
      </c>
      <c r="V17" s="31">
        <f t="shared" si="13"/>
        <v>0</v>
      </c>
      <c r="W17" s="31">
        <f t="shared" si="13"/>
        <v>0</v>
      </c>
      <c r="X17" s="31">
        <f t="shared" ref="X17" si="14">SUM(X18:X21)</f>
        <v>0</v>
      </c>
    </row>
    <row r="18" spans="1:24" ht="11.25" customHeight="1" x14ac:dyDescent="0.2">
      <c r="A18" s="22" t="s">
        <v>27</v>
      </c>
      <c r="B18" s="23" t="s">
        <v>28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:W22" si="15">SUM(C23:C24)</f>
        <v>0</v>
      </c>
      <c r="D22" s="31">
        <f t="shared" si="15"/>
        <v>0</v>
      </c>
      <c r="E22" s="31">
        <f t="shared" si="15"/>
        <v>0</v>
      </c>
      <c r="F22" s="31">
        <f t="shared" si="15"/>
        <v>0</v>
      </c>
      <c r="G22" s="31">
        <f t="shared" si="15"/>
        <v>0</v>
      </c>
      <c r="H22" s="31">
        <f t="shared" si="15"/>
        <v>0</v>
      </c>
      <c r="I22" s="31">
        <f t="shared" si="15"/>
        <v>0</v>
      </c>
      <c r="J22" s="31">
        <f t="shared" si="15"/>
        <v>0</v>
      </c>
      <c r="K22" s="31">
        <f t="shared" si="15"/>
        <v>0</v>
      </c>
      <c r="L22" s="31">
        <f t="shared" si="15"/>
        <v>0</v>
      </c>
      <c r="M22" s="31">
        <f t="shared" si="15"/>
        <v>0</v>
      </c>
      <c r="N22" s="31">
        <f t="shared" si="15"/>
        <v>0</v>
      </c>
      <c r="O22" s="31">
        <f t="shared" si="15"/>
        <v>0</v>
      </c>
      <c r="P22" s="31">
        <f t="shared" si="15"/>
        <v>0</v>
      </c>
      <c r="Q22" s="31">
        <f t="shared" si="15"/>
        <v>0</v>
      </c>
      <c r="R22" s="31">
        <f t="shared" si="15"/>
        <v>0</v>
      </c>
      <c r="S22" s="31">
        <f t="shared" si="15"/>
        <v>0</v>
      </c>
      <c r="T22" s="31">
        <f t="shared" si="15"/>
        <v>0</v>
      </c>
      <c r="U22" s="31">
        <f t="shared" si="15"/>
        <v>0</v>
      </c>
      <c r="V22" s="31">
        <f t="shared" si="15"/>
        <v>0</v>
      </c>
      <c r="W22" s="31">
        <f t="shared" si="15"/>
        <v>0</v>
      </c>
      <c r="X22" s="31">
        <f t="shared" ref="X22" si="16">SUM(X23:X24)</f>
        <v>0</v>
      </c>
    </row>
    <row r="23" spans="1:24" ht="11.25" customHeight="1" x14ac:dyDescent="0.2">
      <c r="A23" s="22" t="s">
        <v>37</v>
      </c>
      <c r="B23" s="23" t="s">
        <v>38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7">SUM(C27,C33)</f>
        <v>0</v>
      </c>
      <c r="D26" s="31">
        <f t="shared" ref="D26:W26" si="18">SUM(D27,D33)</f>
        <v>0</v>
      </c>
      <c r="E26" s="31">
        <f t="shared" si="18"/>
        <v>0</v>
      </c>
      <c r="F26" s="31">
        <f t="shared" si="18"/>
        <v>0</v>
      </c>
      <c r="G26" s="31">
        <f t="shared" si="18"/>
        <v>0</v>
      </c>
      <c r="H26" s="31">
        <f t="shared" si="18"/>
        <v>0</v>
      </c>
      <c r="I26" s="31">
        <f t="shared" si="18"/>
        <v>0</v>
      </c>
      <c r="J26" s="31">
        <f t="shared" si="18"/>
        <v>0</v>
      </c>
      <c r="K26" s="31">
        <f t="shared" si="18"/>
        <v>0</v>
      </c>
      <c r="L26" s="31">
        <f t="shared" si="18"/>
        <v>0</v>
      </c>
      <c r="M26" s="31">
        <f t="shared" si="18"/>
        <v>0</v>
      </c>
      <c r="N26" s="31">
        <f t="shared" si="18"/>
        <v>0</v>
      </c>
      <c r="O26" s="31">
        <f t="shared" si="18"/>
        <v>0</v>
      </c>
      <c r="P26" s="31">
        <f t="shared" si="18"/>
        <v>0</v>
      </c>
      <c r="Q26" s="31">
        <f t="shared" si="18"/>
        <v>0</v>
      </c>
      <c r="R26" s="31">
        <f t="shared" si="18"/>
        <v>0</v>
      </c>
      <c r="S26" s="31">
        <f t="shared" si="18"/>
        <v>0</v>
      </c>
      <c r="T26" s="31">
        <f t="shared" si="18"/>
        <v>0</v>
      </c>
      <c r="U26" s="31">
        <f t="shared" si="18"/>
        <v>0</v>
      </c>
      <c r="V26" s="31">
        <f t="shared" si="18"/>
        <v>0</v>
      </c>
      <c r="W26" s="31">
        <f t="shared" si="18"/>
        <v>0</v>
      </c>
      <c r="X26" s="31">
        <f t="shared" ref="X26" si="19">SUM(X27,X33)</f>
        <v>0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:W27" si="20">SUM(C28:C32)</f>
        <v>0</v>
      </c>
      <c r="D27" s="42">
        <f t="shared" si="20"/>
        <v>0</v>
      </c>
      <c r="E27" s="42">
        <f t="shared" si="20"/>
        <v>0</v>
      </c>
      <c r="F27" s="42">
        <f t="shared" si="20"/>
        <v>0</v>
      </c>
      <c r="G27" s="42">
        <f t="shared" si="20"/>
        <v>0</v>
      </c>
      <c r="H27" s="42">
        <f t="shared" si="20"/>
        <v>0</v>
      </c>
      <c r="I27" s="42">
        <f t="shared" si="20"/>
        <v>0</v>
      </c>
      <c r="J27" s="42">
        <f t="shared" si="20"/>
        <v>0</v>
      </c>
      <c r="K27" s="42">
        <f t="shared" si="20"/>
        <v>0</v>
      </c>
      <c r="L27" s="42">
        <f t="shared" si="20"/>
        <v>0</v>
      </c>
      <c r="M27" s="42">
        <f t="shared" si="20"/>
        <v>0</v>
      </c>
      <c r="N27" s="42">
        <f t="shared" si="20"/>
        <v>0</v>
      </c>
      <c r="O27" s="42">
        <f t="shared" si="20"/>
        <v>0</v>
      </c>
      <c r="P27" s="42">
        <f t="shared" si="20"/>
        <v>0</v>
      </c>
      <c r="Q27" s="42">
        <f t="shared" si="20"/>
        <v>0</v>
      </c>
      <c r="R27" s="42">
        <f t="shared" si="20"/>
        <v>0</v>
      </c>
      <c r="S27" s="42">
        <f t="shared" si="20"/>
        <v>0</v>
      </c>
      <c r="T27" s="42">
        <f t="shared" si="20"/>
        <v>0</v>
      </c>
      <c r="U27" s="42">
        <f t="shared" si="20"/>
        <v>0</v>
      </c>
      <c r="V27" s="42">
        <f t="shared" si="20"/>
        <v>0</v>
      </c>
      <c r="W27" s="42">
        <f t="shared" si="20"/>
        <v>0</v>
      </c>
      <c r="X27" s="42">
        <f t="shared" ref="X27" si="21">SUM(X28:X32)</f>
        <v>0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:W33" si="22">SUM(C34:C50)</f>
        <v>0</v>
      </c>
      <c r="D33" s="42">
        <f t="shared" si="22"/>
        <v>0</v>
      </c>
      <c r="E33" s="42">
        <f t="shared" si="22"/>
        <v>0</v>
      </c>
      <c r="F33" s="42">
        <f t="shared" si="22"/>
        <v>0</v>
      </c>
      <c r="G33" s="42">
        <f t="shared" si="22"/>
        <v>0</v>
      </c>
      <c r="H33" s="42">
        <f t="shared" si="22"/>
        <v>0</v>
      </c>
      <c r="I33" s="42">
        <f t="shared" si="22"/>
        <v>0</v>
      </c>
      <c r="J33" s="42">
        <f t="shared" si="22"/>
        <v>0</v>
      </c>
      <c r="K33" s="42">
        <f t="shared" si="22"/>
        <v>0</v>
      </c>
      <c r="L33" s="42">
        <f t="shared" si="22"/>
        <v>0</v>
      </c>
      <c r="M33" s="42">
        <f t="shared" si="22"/>
        <v>0</v>
      </c>
      <c r="N33" s="42">
        <f t="shared" si="22"/>
        <v>0</v>
      </c>
      <c r="O33" s="42">
        <f t="shared" si="22"/>
        <v>0</v>
      </c>
      <c r="P33" s="42">
        <f t="shared" si="22"/>
        <v>0</v>
      </c>
      <c r="Q33" s="42">
        <f t="shared" si="22"/>
        <v>0</v>
      </c>
      <c r="R33" s="42">
        <f t="shared" si="22"/>
        <v>0</v>
      </c>
      <c r="S33" s="42">
        <f t="shared" si="22"/>
        <v>0</v>
      </c>
      <c r="T33" s="42">
        <f t="shared" si="22"/>
        <v>0</v>
      </c>
      <c r="U33" s="42">
        <f t="shared" si="22"/>
        <v>0</v>
      </c>
      <c r="V33" s="42">
        <f t="shared" si="22"/>
        <v>0</v>
      </c>
      <c r="W33" s="42">
        <f t="shared" si="22"/>
        <v>0</v>
      </c>
      <c r="X33" s="42">
        <f t="shared" ref="X33" si="23">SUM(X34:X50)</f>
        <v>0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</row>
    <row r="37" spans="1:24" ht="11.25" customHeight="1" x14ac:dyDescent="0.2">
      <c r="A37" s="39" t="s">
        <v>61</v>
      </c>
      <c r="B37" s="23" t="s">
        <v>62</v>
      </c>
      <c r="C37" s="30">
        <v>0</v>
      </c>
      <c r="D37" s="30">
        <v>0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</row>
    <row r="41" spans="1:24" ht="11.25" customHeight="1" x14ac:dyDescent="0.2">
      <c r="A41" s="39" t="s">
        <v>69</v>
      </c>
      <c r="B41" s="23" t="s">
        <v>70</v>
      </c>
      <c r="C41" s="30">
        <v>0</v>
      </c>
      <c r="D41" s="30">
        <v>0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</row>
    <row r="42" spans="1:24" ht="11.25" customHeight="1" x14ac:dyDescent="0.2">
      <c r="A42" s="39" t="s">
        <v>71</v>
      </c>
      <c r="B42" s="23" t="s">
        <v>72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</row>
    <row r="44" spans="1:24" ht="11.25" customHeight="1" x14ac:dyDescent="0.2">
      <c r="A44" s="39" t="s">
        <v>75</v>
      </c>
      <c r="B44" s="23" t="s">
        <v>76</v>
      </c>
      <c r="C44" s="30">
        <v>0</v>
      </c>
      <c r="D44" s="30">
        <v>0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</row>
    <row r="51" spans="1:24" ht="11.25" customHeight="1" x14ac:dyDescent="0.2">
      <c r="A51" s="24" t="s">
        <v>89</v>
      </c>
      <c r="B51" s="25" t="s">
        <v>90</v>
      </c>
      <c r="C51" s="31">
        <v>0</v>
      </c>
      <c r="D51" s="31">
        <v>0</v>
      </c>
      <c r="E51" s="31">
        <v>0</v>
      </c>
      <c r="F51" s="31">
        <v>0</v>
      </c>
      <c r="G51" s="31">
        <v>0</v>
      </c>
      <c r="H51" s="31">
        <v>0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:W52" si="24">SUM(C53:C70)</f>
        <v>0</v>
      </c>
      <c r="D52" s="31">
        <f t="shared" si="24"/>
        <v>0</v>
      </c>
      <c r="E52" s="31">
        <f t="shared" si="24"/>
        <v>0</v>
      </c>
      <c r="F52" s="31">
        <f t="shared" si="24"/>
        <v>0</v>
      </c>
      <c r="G52" s="31">
        <f t="shared" si="24"/>
        <v>0</v>
      </c>
      <c r="H52" s="31">
        <f t="shared" si="24"/>
        <v>0</v>
      </c>
      <c r="I52" s="31">
        <f t="shared" si="24"/>
        <v>0</v>
      </c>
      <c r="J52" s="31">
        <f t="shared" si="24"/>
        <v>0</v>
      </c>
      <c r="K52" s="31">
        <f t="shared" si="24"/>
        <v>0</v>
      </c>
      <c r="L52" s="31">
        <f t="shared" si="24"/>
        <v>0</v>
      </c>
      <c r="M52" s="31">
        <f t="shared" si="24"/>
        <v>0</v>
      </c>
      <c r="N52" s="31">
        <f t="shared" si="24"/>
        <v>0</v>
      </c>
      <c r="O52" s="31">
        <f t="shared" si="24"/>
        <v>0</v>
      </c>
      <c r="P52" s="31">
        <f t="shared" si="24"/>
        <v>0</v>
      </c>
      <c r="Q52" s="31">
        <f t="shared" si="24"/>
        <v>0</v>
      </c>
      <c r="R52" s="31">
        <f t="shared" si="24"/>
        <v>0</v>
      </c>
      <c r="S52" s="31">
        <f t="shared" si="24"/>
        <v>0</v>
      </c>
      <c r="T52" s="31">
        <f t="shared" si="24"/>
        <v>0</v>
      </c>
      <c r="U52" s="31">
        <f t="shared" si="24"/>
        <v>0</v>
      </c>
      <c r="V52" s="31">
        <f t="shared" si="24"/>
        <v>0</v>
      </c>
      <c r="W52" s="31">
        <f t="shared" si="24"/>
        <v>0</v>
      </c>
      <c r="X52" s="31">
        <f t="shared" ref="X52" si="25">SUM(X53:X70)</f>
        <v>0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</row>
    <row r="70" spans="1:24" ht="11.25" customHeight="1" x14ac:dyDescent="0.2">
      <c r="A70" s="22" t="s">
        <v>127</v>
      </c>
      <c r="B70" s="23" t="s">
        <v>128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:W71" si="26">SUM(C72:C73)</f>
        <v>0</v>
      </c>
      <c r="D71" s="31">
        <f t="shared" si="26"/>
        <v>0</v>
      </c>
      <c r="E71" s="31">
        <f t="shared" si="26"/>
        <v>0</v>
      </c>
      <c r="F71" s="31">
        <f t="shared" si="26"/>
        <v>0</v>
      </c>
      <c r="G71" s="31">
        <f t="shared" si="26"/>
        <v>0</v>
      </c>
      <c r="H71" s="31">
        <f t="shared" si="26"/>
        <v>0</v>
      </c>
      <c r="I71" s="31">
        <f t="shared" si="26"/>
        <v>0</v>
      </c>
      <c r="J71" s="31">
        <f t="shared" si="26"/>
        <v>0</v>
      </c>
      <c r="K71" s="31">
        <f t="shared" si="26"/>
        <v>0</v>
      </c>
      <c r="L71" s="31">
        <f t="shared" si="26"/>
        <v>0</v>
      </c>
      <c r="M71" s="31">
        <f t="shared" si="26"/>
        <v>0</v>
      </c>
      <c r="N71" s="31">
        <f t="shared" si="26"/>
        <v>0</v>
      </c>
      <c r="O71" s="31">
        <f t="shared" si="26"/>
        <v>0</v>
      </c>
      <c r="P71" s="31">
        <f t="shared" si="26"/>
        <v>0</v>
      </c>
      <c r="Q71" s="31">
        <f t="shared" si="26"/>
        <v>0</v>
      </c>
      <c r="R71" s="31">
        <f t="shared" si="26"/>
        <v>0</v>
      </c>
      <c r="S71" s="31">
        <f t="shared" si="26"/>
        <v>0</v>
      </c>
      <c r="T71" s="31">
        <f t="shared" si="26"/>
        <v>0</v>
      </c>
      <c r="U71" s="31">
        <f t="shared" si="26"/>
        <v>0</v>
      </c>
      <c r="V71" s="31">
        <f t="shared" si="26"/>
        <v>0</v>
      </c>
      <c r="W71" s="31">
        <f t="shared" si="26"/>
        <v>0</v>
      </c>
      <c r="X71" s="31">
        <f t="shared" ref="X71" si="27">SUM(X72:X73)</f>
        <v>0</v>
      </c>
    </row>
    <row r="72" spans="1:24" ht="11.25" customHeight="1" x14ac:dyDescent="0.2">
      <c r="A72" s="22" t="s">
        <v>131</v>
      </c>
      <c r="B72" s="23" t="s">
        <v>132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0</v>
      </c>
      <c r="D75" s="31">
        <v>0</v>
      </c>
      <c r="E75" s="31">
        <v>0</v>
      </c>
      <c r="F75" s="31">
        <v>0</v>
      </c>
      <c r="G75" s="31">
        <v>0</v>
      </c>
      <c r="H75" s="31">
        <v>0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</row>
    <row r="76" spans="1:24" ht="11.25" customHeight="1" x14ac:dyDescent="0.2">
      <c r="A76" s="26" t="s">
        <v>139</v>
      </c>
      <c r="B76" s="27" t="s">
        <v>140</v>
      </c>
      <c r="C76" s="32">
        <v>2955.4336958882454</v>
      </c>
      <c r="D76" s="32">
        <v>3001.7400329658853</v>
      </c>
      <c r="E76" s="32">
        <v>3059.7363759259215</v>
      </c>
      <c r="F76" s="32">
        <v>3118.7201861912208</v>
      </c>
      <c r="G76" s="32">
        <v>3171.608832758594</v>
      </c>
      <c r="H76" s="32">
        <v>3220.5839853359703</v>
      </c>
      <c r="I76" s="32">
        <v>3264.1997579582448</v>
      </c>
      <c r="J76" s="32">
        <v>3290.9050013218225</v>
      </c>
      <c r="K76" s="32">
        <v>3336.1585523363347</v>
      </c>
      <c r="L76" s="32">
        <v>3385.7733615265538</v>
      </c>
      <c r="M76" s="32">
        <v>3436.0349359047132</v>
      </c>
      <c r="N76" s="32">
        <v>3474.6365152636754</v>
      </c>
      <c r="O76" s="32">
        <v>3517.2983945970423</v>
      </c>
      <c r="P76" s="32">
        <v>3563.5956687451917</v>
      </c>
      <c r="Q76" s="32">
        <v>3621.3228602729369</v>
      </c>
      <c r="R76" s="32">
        <v>3684.0339962759931</v>
      </c>
      <c r="S76" s="32">
        <v>3682.2183798547662</v>
      </c>
      <c r="T76" s="32">
        <v>3663.8749685136895</v>
      </c>
      <c r="U76" s="32">
        <v>3589.0934052349144</v>
      </c>
      <c r="V76" s="32">
        <v>3489.46776314714</v>
      </c>
      <c r="W76" s="32">
        <v>3374.9720211378012</v>
      </c>
      <c r="X76" s="32">
        <v>3272.4195598584333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3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476</v>
      </c>
      <c r="B1" s="7" t="s">
        <v>477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10368.856646695114</v>
      </c>
      <c r="D2" s="28">
        <f t="shared" ref="D2:W2" si="1">SUM(D3,D17,D22,D25,D26,D51,D52,D71,D74,D75,D76)</f>
        <v>10626.577580118732</v>
      </c>
      <c r="E2" s="28">
        <f t="shared" si="1"/>
        <v>10811.980248877717</v>
      </c>
      <c r="F2" s="28">
        <f t="shared" si="1"/>
        <v>10960.784276576935</v>
      </c>
      <c r="G2" s="28">
        <f t="shared" si="1"/>
        <v>11157.94812597762</v>
      </c>
      <c r="H2" s="28">
        <f t="shared" si="1"/>
        <v>11294.717810239328</v>
      </c>
      <c r="I2" s="28">
        <f t="shared" si="1"/>
        <v>11514.476773295428</v>
      </c>
      <c r="J2" s="28">
        <f t="shared" si="1"/>
        <v>11785.237702091754</v>
      </c>
      <c r="K2" s="28">
        <f t="shared" si="1"/>
        <v>11965.11848965637</v>
      </c>
      <c r="L2" s="28">
        <f t="shared" si="1"/>
        <v>11955.789246007036</v>
      </c>
      <c r="M2" s="28">
        <f t="shared" si="1"/>
        <v>12113.701014286355</v>
      </c>
      <c r="N2" s="28">
        <f t="shared" si="1"/>
        <v>12207.193997460276</v>
      </c>
      <c r="O2" s="28">
        <f t="shared" si="1"/>
        <v>12260.758062312443</v>
      </c>
      <c r="P2" s="28">
        <f t="shared" si="1"/>
        <v>12206.243864127257</v>
      </c>
      <c r="Q2" s="28">
        <f t="shared" si="1"/>
        <v>12287.216765236897</v>
      </c>
      <c r="R2" s="28">
        <f t="shared" si="1"/>
        <v>12374.166330304693</v>
      </c>
      <c r="S2" s="28">
        <f t="shared" si="1"/>
        <v>12114.656937004216</v>
      </c>
      <c r="T2" s="28">
        <f t="shared" si="1"/>
        <v>11883.887616748812</v>
      </c>
      <c r="U2" s="28">
        <f t="shared" si="1"/>
        <v>11344.020735131593</v>
      </c>
      <c r="V2" s="28">
        <f t="shared" si="1"/>
        <v>10730.566636063997</v>
      </c>
      <c r="W2" s="28">
        <f t="shared" si="1"/>
        <v>9510.9964013376757</v>
      </c>
      <c r="X2" s="28">
        <f t="shared" ref="X2" si="2">SUM(X3,X17,X22,X25,X26,X51,X52,X71,X74,X75,X76)</f>
        <v>9263.9212460536837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3">SUM(C4,C8,C11)</f>
        <v>0</v>
      </c>
      <c r="D3" s="29">
        <f t="shared" ref="D3:W3" si="4">SUM(D4,D8,D11)</f>
        <v>0</v>
      </c>
      <c r="E3" s="29">
        <f t="shared" si="4"/>
        <v>0</v>
      </c>
      <c r="F3" s="29">
        <f t="shared" si="4"/>
        <v>0</v>
      </c>
      <c r="G3" s="29">
        <f t="shared" si="4"/>
        <v>0</v>
      </c>
      <c r="H3" s="29">
        <f t="shared" si="4"/>
        <v>0</v>
      </c>
      <c r="I3" s="29">
        <f t="shared" si="4"/>
        <v>0</v>
      </c>
      <c r="J3" s="29">
        <f t="shared" si="4"/>
        <v>0</v>
      </c>
      <c r="K3" s="29">
        <f t="shared" si="4"/>
        <v>0</v>
      </c>
      <c r="L3" s="29">
        <f t="shared" si="4"/>
        <v>0</v>
      </c>
      <c r="M3" s="29">
        <f t="shared" si="4"/>
        <v>0</v>
      </c>
      <c r="N3" s="29">
        <f t="shared" si="4"/>
        <v>0</v>
      </c>
      <c r="O3" s="29">
        <f t="shared" si="4"/>
        <v>0</v>
      </c>
      <c r="P3" s="29">
        <f t="shared" si="4"/>
        <v>0</v>
      </c>
      <c r="Q3" s="29">
        <f t="shared" si="4"/>
        <v>0</v>
      </c>
      <c r="R3" s="29">
        <f t="shared" si="4"/>
        <v>0</v>
      </c>
      <c r="S3" s="29">
        <f t="shared" si="4"/>
        <v>0</v>
      </c>
      <c r="T3" s="29">
        <f t="shared" si="4"/>
        <v>0</v>
      </c>
      <c r="U3" s="29">
        <f t="shared" si="4"/>
        <v>0</v>
      </c>
      <c r="V3" s="29">
        <f t="shared" si="4"/>
        <v>0</v>
      </c>
      <c r="W3" s="29">
        <f t="shared" si="4"/>
        <v>0</v>
      </c>
      <c r="X3" s="29">
        <f t="shared" ref="X3" si="5">SUM(X4,X8,X11)</f>
        <v>0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6">SUM(C5:C7)</f>
        <v>0</v>
      </c>
      <c r="D4" s="42">
        <f t="shared" ref="D4:W4" si="7">SUM(D5:D7)</f>
        <v>0</v>
      </c>
      <c r="E4" s="42">
        <f t="shared" si="7"/>
        <v>0</v>
      </c>
      <c r="F4" s="42">
        <f t="shared" si="7"/>
        <v>0</v>
      </c>
      <c r="G4" s="42">
        <f t="shared" si="7"/>
        <v>0</v>
      </c>
      <c r="H4" s="42">
        <f t="shared" si="7"/>
        <v>0</v>
      </c>
      <c r="I4" s="42">
        <f t="shared" si="7"/>
        <v>0</v>
      </c>
      <c r="J4" s="42">
        <f t="shared" si="7"/>
        <v>0</v>
      </c>
      <c r="K4" s="42">
        <f t="shared" si="7"/>
        <v>0</v>
      </c>
      <c r="L4" s="42">
        <f t="shared" si="7"/>
        <v>0</v>
      </c>
      <c r="M4" s="42">
        <f t="shared" si="7"/>
        <v>0</v>
      </c>
      <c r="N4" s="42">
        <f t="shared" si="7"/>
        <v>0</v>
      </c>
      <c r="O4" s="42">
        <f t="shared" si="7"/>
        <v>0</v>
      </c>
      <c r="P4" s="42">
        <f t="shared" si="7"/>
        <v>0</v>
      </c>
      <c r="Q4" s="42">
        <f t="shared" si="7"/>
        <v>0</v>
      </c>
      <c r="R4" s="42">
        <f t="shared" si="7"/>
        <v>0</v>
      </c>
      <c r="S4" s="42">
        <f t="shared" si="7"/>
        <v>0</v>
      </c>
      <c r="T4" s="42">
        <f t="shared" si="7"/>
        <v>0</v>
      </c>
      <c r="U4" s="42">
        <f t="shared" si="7"/>
        <v>0</v>
      </c>
      <c r="V4" s="42">
        <f t="shared" si="7"/>
        <v>0</v>
      </c>
      <c r="W4" s="42">
        <f t="shared" si="7"/>
        <v>0</v>
      </c>
      <c r="X4" s="42">
        <f t="shared" ref="X4" si="8">SUM(X5:X7)</f>
        <v>0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>
        <v>0</v>
      </c>
      <c r="W5" s="30">
        <v>0</v>
      </c>
      <c r="X5" s="30">
        <v>0</v>
      </c>
    </row>
    <row r="6" spans="1:24" ht="11.25" customHeight="1" x14ac:dyDescent="0.2">
      <c r="A6" s="39" t="s">
        <v>7</v>
      </c>
      <c r="B6" s="23" t="s">
        <v>8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</row>
    <row r="7" spans="1:24" ht="11.25" customHeight="1" x14ac:dyDescent="0.2">
      <c r="A7" s="39" t="s">
        <v>9</v>
      </c>
      <c r="B7" s="23" t="s">
        <v>10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</row>
    <row r="8" spans="1:24" ht="11.25" customHeight="1" x14ac:dyDescent="0.2">
      <c r="A8" s="40" t="s">
        <v>343</v>
      </c>
      <c r="B8" s="41" t="s">
        <v>344</v>
      </c>
      <c r="C8" s="42">
        <f t="shared" ref="C8:W8" si="9">SUM(C9:C10)</f>
        <v>0</v>
      </c>
      <c r="D8" s="42">
        <f t="shared" si="9"/>
        <v>0</v>
      </c>
      <c r="E8" s="42">
        <f t="shared" si="9"/>
        <v>0</v>
      </c>
      <c r="F8" s="42">
        <f t="shared" si="9"/>
        <v>0</v>
      </c>
      <c r="G8" s="42">
        <f t="shared" si="9"/>
        <v>0</v>
      </c>
      <c r="H8" s="42">
        <f t="shared" si="9"/>
        <v>0</v>
      </c>
      <c r="I8" s="42">
        <f t="shared" si="9"/>
        <v>0</v>
      </c>
      <c r="J8" s="42">
        <f t="shared" si="9"/>
        <v>0</v>
      </c>
      <c r="K8" s="42">
        <f t="shared" si="9"/>
        <v>0</v>
      </c>
      <c r="L8" s="42">
        <f t="shared" si="9"/>
        <v>0</v>
      </c>
      <c r="M8" s="42">
        <f t="shared" si="9"/>
        <v>0</v>
      </c>
      <c r="N8" s="42">
        <f t="shared" si="9"/>
        <v>0</v>
      </c>
      <c r="O8" s="42">
        <f t="shared" si="9"/>
        <v>0</v>
      </c>
      <c r="P8" s="42">
        <f t="shared" si="9"/>
        <v>0</v>
      </c>
      <c r="Q8" s="42">
        <f t="shared" si="9"/>
        <v>0</v>
      </c>
      <c r="R8" s="42">
        <f t="shared" si="9"/>
        <v>0</v>
      </c>
      <c r="S8" s="42">
        <f t="shared" si="9"/>
        <v>0</v>
      </c>
      <c r="T8" s="42">
        <f t="shared" si="9"/>
        <v>0</v>
      </c>
      <c r="U8" s="42">
        <f t="shared" si="9"/>
        <v>0</v>
      </c>
      <c r="V8" s="42">
        <f t="shared" si="9"/>
        <v>0</v>
      </c>
      <c r="W8" s="42">
        <f t="shared" si="9"/>
        <v>0</v>
      </c>
      <c r="X8" s="42">
        <f t="shared" ref="X8" si="10">SUM(X9:X10)</f>
        <v>0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:W11" si="11">SUM(C12:C16)</f>
        <v>0</v>
      </c>
      <c r="D11" s="42">
        <f t="shared" si="11"/>
        <v>0</v>
      </c>
      <c r="E11" s="42">
        <f t="shared" si="11"/>
        <v>0</v>
      </c>
      <c r="F11" s="42">
        <f t="shared" si="11"/>
        <v>0</v>
      </c>
      <c r="G11" s="42">
        <f t="shared" si="11"/>
        <v>0</v>
      </c>
      <c r="H11" s="42">
        <f t="shared" si="11"/>
        <v>0</v>
      </c>
      <c r="I11" s="42">
        <f t="shared" si="11"/>
        <v>0</v>
      </c>
      <c r="J11" s="42">
        <f t="shared" si="11"/>
        <v>0</v>
      </c>
      <c r="K11" s="42">
        <f t="shared" si="11"/>
        <v>0</v>
      </c>
      <c r="L11" s="42">
        <f t="shared" si="11"/>
        <v>0</v>
      </c>
      <c r="M11" s="42">
        <f t="shared" si="11"/>
        <v>0</v>
      </c>
      <c r="N11" s="42">
        <f t="shared" si="11"/>
        <v>0</v>
      </c>
      <c r="O11" s="42">
        <f t="shared" si="11"/>
        <v>0</v>
      </c>
      <c r="P11" s="42">
        <f t="shared" si="11"/>
        <v>0</v>
      </c>
      <c r="Q11" s="42">
        <f t="shared" si="11"/>
        <v>0</v>
      </c>
      <c r="R11" s="42">
        <f t="shared" si="11"/>
        <v>0</v>
      </c>
      <c r="S11" s="42">
        <f t="shared" si="11"/>
        <v>0</v>
      </c>
      <c r="T11" s="42">
        <f t="shared" si="11"/>
        <v>0</v>
      </c>
      <c r="U11" s="42">
        <f t="shared" si="11"/>
        <v>0</v>
      </c>
      <c r="V11" s="42">
        <f t="shared" si="11"/>
        <v>0</v>
      </c>
      <c r="W11" s="42">
        <f t="shared" si="11"/>
        <v>0</v>
      </c>
      <c r="X11" s="42">
        <f t="shared" ref="X11" si="12">SUM(X12:X16)</f>
        <v>0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</row>
    <row r="13" spans="1:24" ht="11.25" customHeight="1" x14ac:dyDescent="0.2">
      <c r="A13" s="39" t="s">
        <v>17</v>
      </c>
      <c r="B13" s="23" t="s">
        <v>18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:W17" si="13">SUM(C18:C21)</f>
        <v>0</v>
      </c>
      <c r="D17" s="31">
        <f t="shared" si="13"/>
        <v>0</v>
      </c>
      <c r="E17" s="31">
        <f t="shared" si="13"/>
        <v>0</v>
      </c>
      <c r="F17" s="31">
        <f t="shared" si="13"/>
        <v>0</v>
      </c>
      <c r="G17" s="31">
        <f t="shared" si="13"/>
        <v>0</v>
      </c>
      <c r="H17" s="31">
        <f t="shared" si="13"/>
        <v>0</v>
      </c>
      <c r="I17" s="31">
        <f t="shared" si="13"/>
        <v>0</v>
      </c>
      <c r="J17" s="31">
        <f t="shared" si="13"/>
        <v>0</v>
      </c>
      <c r="K17" s="31">
        <f t="shared" si="13"/>
        <v>0</v>
      </c>
      <c r="L17" s="31">
        <f t="shared" si="13"/>
        <v>0</v>
      </c>
      <c r="M17" s="31">
        <f t="shared" si="13"/>
        <v>0</v>
      </c>
      <c r="N17" s="31">
        <f t="shared" si="13"/>
        <v>0</v>
      </c>
      <c r="O17" s="31">
        <f t="shared" si="13"/>
        <v>0</v>
      </c>
      <c r="P17" s="31">
        <f t="shared" si="13"/>
        <v>0</v>
      </c>
      <c r="Q17" s="31">
        <f t="shared" si="13"/>
        <v>0</v>
      </c>
      <c r="R17" s="31">
        <f t="shared" si="13"/>
        <v>0</v>
      </c>
      <c r="S17" s="31">
        <f t="shared" si="13"/>
        <v>0</v>
      </c>
      <c r="T17" s="31">
        <f t="shared" si="13"/>
        <v>0</v>
      </c>
      <c r="U17" s="31">
        <f t="shared" si="13"/>
        <v>0</v>
      </c>
      <c r="V17" s="31">
        <f t="shared" si="13"/>
        <v>0</v>
      </c>
      <c r="W17" s="31">
        <f t="shared" si="13"/>
        <v>0</v>
      </c>
      <c r="X17" s="31">
        <f t="shared" ref="X17" si="14">SUM(X18:X21)</f>
        <v>0</v>
      </c>
    </row>
    <row r="18" spans="1:24" ht="11.25" customHeight="1" x14ac:dyDescent="0.2">
      <c r="A18" s="22" t="s">
        <v>27</v>
      </c>
      <c r="B18" s="23" t="s">
        <v>28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:W22" si="15">SUM(C23:C24)</f>
        <v>0</v>
      </c>
      <c r="D22" s="31">
        <f t="shared" si="15"/>
        <v>0</v>
      </c>
      <c r="E22" s="31">
        <f t="shared" si="15"/>
        <v>0</v>
      </c>
      <c r="F22" s="31">
        <f t="shared" si="15"/>
        <v>0</v>
      </c>
      <c r="G22" s="31">
        <f t="shared" si="15"/>
        <v>0</v>
      </c>
      <c r="H22" s="31">
        <f t="shared" si="15"/>
        <v>0</v>
      </c>
      <c r="I22" s="31">
        <f t="shared" si="15"/>
        <v>0</v>
      </c>
      <c r="J22" s="31">
        <f t="shared" si="15"/>
        <v>0</v>
      </c>
      <c r="K22" s="31">
        <f t="shared" si="15"/>
        <v>0</v>
      </c>
      <c r="L22" s="31">
        <f t="shared" si="15"/>
        <v>0</v>
      </c>
      <c r="M22" s="31">
        <f t="shared" si="15"/>
        <v>0</v>
      </c>
      <c r="N22" s="31">
        <f t="shared" si="15"/>
        <v>0</v>
      </c>
      <c r="O22" s="31">
        <f t="shared" si="15"/>
        <v>0</v>
      </c>
      <c r="P22" s="31">
        <f t="shared" si="15"/>
        <v>0</v>
      </c>
      <c r="Q22" s="31">
        <f t="shared" si="15"/>
        <v>0</v>
      </c>
      <c r="R22" s="31">
        <f t="shared" si="15"/>
        <v>0</v>
      </c>
      <c r="S22" s="31">
        <f t="shared" si="15"/>
        <v>0</v>
      </c>
      <c r="T22" s="31">
        <f t="shared" si="15"/>
        <v>0</v>
      </c>
      <c r="U22" s="31">
        <f t="shared" si="15"/>
        <v>0</v>
      </c>
      <c r="V22" s="31">
        <f t="shared" si="15"/>
        <v>0</v>
      </c>
      <c r="W22" s="31">
        <f t="shared" si="15"/>
        <v>0</v>
      </c>
      <c r="X22" s="31">
        <f t="shared" ref="X22" si="16">SUM(X23:X24)</f>
        <v>0</v>
      </c>
    </row>
    <row r="23" spans="1:24" ht="11.25" customHeight="1" x14ac:dyDescent="0.2">
      <c r="A23" s="22" t="s">
        <v>37</v>
      </c>
      <c r="B23" s="23" t="s">
        <v>38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7">SUM(C27,C33)</f>
        <v>0</v>
      </c>
      <c r="D26" s="31">
        <f t="shared" ref="D26:W26" si="18">SUM(D27,D33)</f>
        <v>0</v>
      </c>
      <c r="E26" s="31">
        <f t="shared" si="18"/>
        <v>0</v>
      </c>
      <c r="F26" s="31">
        <f t="shared" si="18"/>
        <v>0</v>
      </c>
      <c r="G26" s="31">
        <f t="shared" si="18"/>
        <v>0</v>
      </c>
      <c r="H26" s="31">
        <f t="shared" si="18"/>
        <v>0</v>
      </c>
      <c r="I26" s="31">
        <f t="shared" si="18"/>
        <v>0</v>
      </c>
      <c r="J26" s="31">
        <f t="shared" si="18"/>
        <v>0</v>
      </c>
      <c r="K26" s="31">
        <f t="shared" si="18"/>
        <v>0</v>
      </c>
      <c r="L26" s="31">
        <f t="shared" si="18"/>
        <v>0</v>
      </c>
      <c r="M26" s="31">
        <f t="shared" si="18"/>
        <v>0</v>
      </c>
      <c r="N26" s="31">
        <f t="shared" si="18"/>
        <v>0</v>
      </c>
      <c r="O26" s="31">
        <f t="shared" si="18"/>
        <v>0</v>
      </c>
      <c r="P26" s="31">
        <f t="shared" si="18"/>
        <v>0</v>
      </c>
      <c r="Q26" s="31">
        <f t="shared" si="18"/>
        <v>0</v>
      </c>
      <c r="R26" s="31">
        <f t="shared" si="18"/>
        <v>0</v>
      </c>
      <c r="S26" s="31">
        <f t="shared" si="18"/>
        <v>0</v>
      </c>
      <c r="T26" s="31">
        <f t="shared" si="18"/>
        <v>0</v>
      </c>
      <c r="U26" s="31">
        <f t="shared" si="18"/>
        <v>0</v>
      </c>
      <c r="V26" s="31">
        <f t="shared" si="18"/>
        <v>0</v>
      </c>
      <c r="W26" s="31">
        <f t="shared" si="18"/>
        <v>0</v>
      </c>
      <c r="X26" s="31">
        <f t="shared" ref="X26" si="19">SUM(X27,X33)</f>
        <v>0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:W27" si="20">SUM(C28:C32)</f>
        <v>0</v>
      </c>
      <c r="D27" s="42">
        <f t="shared" si="20"/>
        <v>0</v>
      </c>
      <c r="E27" s="42">
        <f t="shared" si="20"/>
        <v>0</v>
      </c>
      <c r="F27" s="42">
        <f t="shared" si="20"/>
        <v>0</v>
      </c>
      <c r="G27" s="42">
        <f t="shared" si="20"/>
        <v>0</v>
      </c>
      <c r="H27" s="42">
        <f t="shared" si="20"/>
        <v>0</v>
      </c>
      <c r="I27" s="42">
        <f t="shared" si="20"/>
        <v>0</v>
      </c>
      <c r="J27" s="42">
        <f t="shared" si="20"/>
        <v>0</v>
      </c>
      <c r="K27" s="42">
        <f t="shared" si="20"/>
        <v>0</v>
      </c>
      <c r="L27" s="42">
        <f t="shared" si="20"/>
        <v>0</v>
      </c>
      <c r="M27" s="42">
        <f t="shared" si="20"/>
        <v>0</v>
      </c>
      <c r="N27" s="42">
        <f t="shared" si="20"/>
        <v>0</v>
      </c>
      <c r="O27" s="42">
        <f t="shared" si="20"/>
        <v>0</v>
      </c>
      <c r="P27" s="42">
        <f t="shared" si="20"/>
        <v>0</v>
      </c>
      <c r="Q27" s="42">
        <f t="shared" si="20"/>
        <v>0</v>
      </c>
      <c r="R27" s="42">
        <f t="shared" si="20"/>
        <v>0</v>
      </c>
      <c r="S27" s="42">
        <f t="shared" si="20"/>
        <v>0</v>
      </c>
      <c r="T27" s="42">
        <f t="shared" si="20"/>
        <v>0</v>
      </c>
      <c r="U27" s="42">
        <f t="shared" si="20"/>
        <v>0</v>
      </c>
      <c r="V27" s="42">
        <f t="shared" si="20"/>
        <v>0</v>
      </c>
      <c r="W27" s="42">
        <f t="shared" si="20"/>
        <v>0</v>
      </c>
      <c r="X27" s="42">
        <f t="shared" ref="X27" si="21">SUM(X28:X32)</f>
        <v>0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:W33" si="22">SUM(C34:C50)</f>
        <v>0</v>
      </c>
      <c r="D33" s="42">
        <f t="shared" si="22"/>
        <v>0</v>
      </c>
      <c r="E33" s="42">
        <f t="shared" si="22"/>
        <v>0</v>
      </c>
      <c r="F33" s="42">
        <f t="shared" si="22"/>
        <v>0</v>
      </c>
      <c r="G33" s="42">
        <f t="shared" si="22"/>
        <v>0</v>
      </c>
      <c r="H33" s="42">
        <f t="shared" si="22"/>
        <v>0</v>
      </c>
      <c r="I33" s="42">
        <f t="shared" si="22"/>
        <v>0</v>
      </c>
      <c r="J33" s="42">
        <f t="shared" si="22"/>
        <v>0</v>
      </c>
      <c r="K33" s="42">
        <f t="shared" si="22"/>
        <v>0</v>
      </c>
      <c r="L33" s="42">
        <f t="shared" si="22"/>
        <v>0</v>
      </c>
      <c r="M33" s="42">
        <f t="shared" si="22"/>
        <v>0</v>
      </c>
      <c r="N33" s="42">
        <f t="shared" si="22"/>
        <v>0</v>
      </c>
      <c r="O33" s="42">
        <f t="shared" si="22"/>
        <v>0</v>
      </c>
      <c r="P33" s="42">
        <f t="shared" si="22"/>
        <v>0</v>
      </c>
      <c r="Q33" s="42">
        <f t="shared" si="22"/>
        <v>0</v>
      </c>
      <c r="R33" s="42">
        <f t="shared" si="22"/>
        <v>0</v>
      </c>
      <c r="S33" s="42">
        <f t="shared" si="22"/>
        <v>0</v>
      </c>
      <c r="T33" s="42">
        <f t="shared" si="22"/>
        <v>0</v>
      </c>
      <c r="U33" s="42">
        <f t="shared" si="22"/>
        <v>0</v>
      </c>
      <c r="V33" s="42">
        <f t="shared" si="22"/>
        <v>0</v>
      </c>
      <c r="W33" s="42">
        <f t="shared" si="22"/>
        <v>0</v>
      </c>
      <c r="X33" s="42">
        <f t="shared" ref="X33" si="23">SUM(X34:X50)</f>
        <v>0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</row>
    <row r="37" spans="1:24" ht="11.25" customHeight="1" x14ac:dyDescent="0.2">
      <c r="A37" s="39" t="s">
        <v>61</v>
      </c>
      <c r="B37" s="23" t="s">
        <v>62</v>
      </c>
      <c r="C37" s="30">
        <v>0</v>
      </c>
      <c r="D37" s="30">
        <v>0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</row>
    <row r="41" spans="1:24" ht="11.25" customHeight="1" x14ac:dyDescent="0.2">
      <c r="A41" s="39" t="s">
        <v>69</v>
      </c>
      <c r="B41" s="23" t="s">
        <v>70</v>
      </c>
      <c r="C41" s="30">
        <v>0</v>
      </c>
      <c r="D41" s="30">
        <v>0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</row>
    <row r="42" spans="1:24" ht="11.25" customHeight="1" x14ac:dyDescent="0.2">
      <c r="A42" s="39" t="s">
        <v>71</v>
      </c>
      <c r="B42" s="23" t="s">
        <v>72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</row>
    <row r="44" spans="1:24" ht="11.25" customHeight="1" x14ac:dyDescent="0.2">
      <c r="A44" s="39" t="s">
        <v>75</v>
      </c>
      <c r="B44" s="23" t="s">
        <v>76</v>
      </c>
      <c r="C44" s="30">
        <v>0</v>
      </c>
      <c r="D44" s="30">
        <v>0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</row>
    <row r="51" spans="1:24" ht="11.25" customHeight="1" x14ac:dyDescent="0.2">
      <c r="A51" s="24" t="s">
        <v>89</v>
      </c>
      <c r="B51" s="25" t="s">
        <v>90</v>
      </c>
      <c r="C51" s="31">
        <v>0</v>
      </c>
      <c r="D51" s="31">
        <v>0</v>
      </c>
      <c r="E51" s="31">
        <v>0</v>
      </c>
      <c r="F51" s="31">
        <v>0</v>
      </c>
      <c r="G51" s="31">
        <v>0</v>
      </c>
      <c r="H51" s="31">
        <v>0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:W52" si="24">SUM(C53:C70)</f>
        <v>0</v>
      </c>
      <c r="D52" s="31">
        <f t="shared" si="24"/>
        <v>0</v>
      </c>
      <c r="E52" s="31">
        <f t="shared" si="24"/>
        <v>0</v>
      </c>
      <c r="F52" s="31">
        <f t="shared" si="24"/>
        <v>0</v>
      </c>
      <c r="G52" s="31">
        <f t="shared" si="24"/>
        <v>0</v>
      </c>
      <c r="H52" s="31">
        <f t="shared" si="24"/>
        <v>0</v>
      </c>
      <c r="I52" s="31">
        <f t="shared" si="24"/>
        <v>0</v>
      </c>
      <c r="J52" s="31">
        <f t="shared" si="24"/>
        <v>0</v>
      </c>
      <c r="K52" s="31">
        <f t="shared" si="24"/>
        <v>0</v>
      </c>
      <c r="L52" s="31">
        <f t="shared" si="24"/>
        <v>0</v>
      </c>
      <c r="M52" s="31">
        <f t="shared" si="24"/>
        <v>0</v>
      </c>
      <c r="N52" s="31">
        <f t="shared" si="24"/>
        <v>0</v>
      </c>
      <c r="O52" s="31">
        <f t="shared" si="24"/>
        <v>0</v>
      </c>
      <c r="P52" s="31">
        <f t="shared" si="24"/>
        <v>0</v>
      </c>
      <c r="Q52" s="31">
        <f t="shared" si="24"/>
        <v>0</v>
      </c>
      <c r="R52" s="31">
        <f t="shared" si="24"/>
        <v>0</v>
      </c>
      <c r="S52" s="31">
        <f t="shared" si="24"/>
        <v>0</v>
      </c>
      <c r="T52" s="31">
        <f t="shared" si="24"/>
        <v>0</v>
      </c>
      <c r="U52" s="31">
        <f t="shared" si="24"/>
        <v>0</v>
      </c>
      <c r="V52" s="31">
        <f t="shared" si="24"/>
        <v>0</v>
      </c>
      <c r="W52" s="31">
        <f t="shared" si="24"/>
        <v>0</v>
      </c>
      <c r="X52" s="31">
        <f t="shared" ref="X52" si="25">SUM(X53:X70)</f>
        <v>0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</row>
    <row r="70" spans="1:24" ht="11.25" customHeight="1" x14ac:dyDescent="0.2">
      <c r="A70" s="22" t="s">
        <v>127</v>
      </c>
      <c r="B70" s="23" t="s">
        <v>128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:W71" si="26">SUM(C72:C73)</f>
        <v>0</v>
      </c>
      <c r="D71" s="31">
        <f t="shared" si="26"/>
        <v>0</v>
      </c>
      <c r="E71" s="31">
        <f t="shared" si="26"/>
        <v>0</v>
      </c>
      <c r="F71" s="31">
        <f t="shared" si="26"/>
        <v>0</v>
      </c>
      <c r="G71" s="31">
        <f t="shared" si="26"/>
        <v>0</v>
      </c>
      <c r="H71" s="31">
        <f t="shared" si="26"/>
        <v>0</v>
      </c>
      <c r="I71" s="31">
        <f t="shared" si="26"/>
        <v>0</v>
      </c>
      <c r="J71" s="31">
        <f t="shared" si="26"/>
        <v>0</v>
      </c>
      <c r="K71" s="31">
        <f t="shared" si="26"/>
        <v>0</v>
      </c>
      <c r="L71" s="31">
        <f t="shared" si="26"/>
        <v>0</v>
      </c>
      <c r="M71" s="31">
        <f t="shared" si="26"/>
        <v>0</v>
      </c>
      <c r="N71" s="31">
        <f t="shared" si="26"/>
        <v>0</v>
      </c>
      <c r="O71" s="31">
        <f t="shared" si="26"/>
        <v>0</v>
      </c>
      <c r="P71" s="31">
        <f t="shared" si="26"/>
        <v>0</v>
      </c>
      <c r="Q71" s="31">
        <f t="shared" si="26"/>
        <v>0</v>
      </c>
      <c r="R71" s="31">
        <f t="shared" si="26"/>
        <v>0</v>
      </c>
      <c r="S71" s="31">
        <f t="shared" si="26"/>
        <v>0</v>
      </c>
      <c r="T71" s="31">
        <f t="shared" si="26"/>
        <v>0</v>
      </c>
      <c r="U71" s="31">
        <f t="shared" si="26"/>
        <v>0</v>
      </c>
      <c r="V71" s="31">
        <f t="shared" si="26"/>
        <v>0</v>
      </c>
      <c r="W71" s="31">
        <f t="shared" si="26"/>
        <v>0</v>
      </c>
      <c r="X71" s="31">
        <f t="shared" ref="X71" si="27">SUM(X72:X73)</f>
        <v>0</v>
      </c>
    </row>
    <row r="72" spans="1:24" ht="11.25" customHeight="1" x14ac:dyDescent="0.2">
      <c r="A72" s="22" t="s">
        <v>131</v>
      </c>
      <c r="B72" s="23" t="s">
        <v>132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0</v>
      </c>
      <c r="D75" s="31">
        <v>0</v>
      </c>
      <c r="E75" s="31">
        <v>0</v>
      </c>
      <c r="F75" s="31">
        <v>0</v>
      </c>
      <c r="G75" s="31">
        <v>0</v>
      </c>
      <c r="H75" s="31">
        <v>0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</row>
    <row r="76" spans="1:24" ht="11.25" customHeight="1" x14ac:dyDescent="0.2">
      <c r="A76" s="26" t="s">
        <v>139</v>
      </c>
      <c r="B76" s="27" t="s">
        <v>140</v>
      </c>
      <c r="C76" s="32">
        <v>10368.856646695114</v>
      </c>
      <c r="D76" s="32">
        <v>10626.577580118732</v>
      </c>
      <c r="E76" s="32">
        <v>10811.980248877717</v>
      </c>
      <c r="F76" s="32">
        <v>10960.784276576935</v>
      </c>
      <c r="G76" s="32">
        <v>11157.94812597762</v>
      </c>
      <c r="H76" s="32">
        <v>11294.717810239328</v>
      </c>
      <c r="I76" s="32">
        <v>11514.476773295428</v>
      </c>
      <c r="J76" s="32">
        <v>11785.237702091754</v>
      </c>
      <c r="K76" s="32">
        <v>11965.11848965637</v>
      </c>
      <c r="L76" s="32">
        <v>11955.789246007036</v>
      </c>
      <c r="M76" s="32">
        <v>12113.701014286355</v>
      </c>
      <c r="N76" s="32">
        <v>12207.193997460276</v>
      </c>
      <c r="O76" s="32">
        <v>12260.758062312443</v>
      </c>
      <c r="P76" s="32">
        <v>12206.243864127257</v>
      </c>
      <c r="Q76" s="32">
        <v>12287.216765236897</v>
      </c>
      <c r="R76" s="32">
        <v>12374.166330304693</v>
      </c>
      <c r="S76" s="32">
        <v>12114.656937004216</v>
      </c>
      <c r="T76" s="32">
        <v>11883.887616748812</v>
      </c>
      <c r="U76" s="32">
        <v>11344.020735131593</v>
      </c>
      <c r="V76" s="32">
        <v>10730.566636063997</v>
      </c>
      <c r="W76" s="32">
        <v>9510.9964013376757</v>
      </c>
      <c r="X76" s="32">
        <v>9263.9212460536837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4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478</v>
      </c>
      <c r="B1" s="7" t="s">
        <v>479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4191.9568512374171</v>
      </c>
      <c r="D2" s="28">
        <f t="shared" ref="D2:W2" si="1">SUM(D3,D17,D22,D25,D26,D51,D52,D71,D74,D75,D76)</f>
        <v>4306.6863863770568</v>
      </c>
      <c r="E2" s="28">
        <f t="shared" si="1"/>
        <v>4430.2780876121014</v>
      </c>
      <c r="F2" s="28">
        <f t="shared" si="1"/>
        <v>4583.1626764120711</v>
      </c>
      <c r="G2" s="28">
        <f t="shared" si="1"/>
        <v>4742.0011210571438</v>
      </c>
      <c r="H2" s="28">
        <f t="shared" si="1"/>
        <v>4895.620694062336</v>
      </c>
      <c r="I2" s="28">
        <f t="shared" si="1"/>
        <v>5037.4990996030156</v>
      </c>
      <c r="J2" s="28">
        <f t="shared" si="1"/>
        <v>5147.1581754975687</v>
      </c>
      <c r="K2" s="28">
        <f t="shared" si="1"/>
        <v>5240.0526083958348</v>
      </c>
      <c r="L2" s="28">
        <f t="shared" si="1"/>
        <v>5290.0251506469749</v>
      </c>
      <c r="M2" s="28">
        <f t="shared" si="1"/>
        <v>5311.6725489461796</v>
      </c>
      <c r="N2" s="28">
        <f t="shared" si="1"/>
        <v>5296.0067702387469</v>
      </c>
      <c r="O2" s="28">
        <f t="shared" si="1"/>
        <v>5304.9763534763897</v>
      </c>
      <c r="P2" s="28">
        <f t="shared" si="1"/>
        <v>5328.9569451129646</v>
      </c>
      <c r="Q2" s="28">
        <f t="shared" si="1"/>
        <v>5376.3192451053956</v>
      </c>
      <c r="R2" s="28">
        <f t="shared" si="1"/>
        <v>5418.0390208199669</v>
      </c>
      <c r="S2" s="28">
        <f t="shared" si="1"/>
        <v>5426.8492366611872</v>
      </c>
      <c r="T2" s="28">
        <f t="shared" si="1"/>
        <v>5435.7925552047654</v>
      </c>
      <c r="U2" s="28">
        <f t="shared" si="1"/>
        <v>5442.2968678108873</v>
      </c>
      <c r="V2" s="28">
        <f t="shared" si="1"/>
        <v>5450.7945684224505</v>
      </c>
      <c r="W2" s="28">
        <f t="shared" si="1"/>
        <v>5457.8247588141967</v>
      </c>
      <c r="X2" s="28">
        <f t="shared" ref="X2" si="2">SUM(X3,X17,X22,X25,X26,X51,X52,X71,X74,X75,X76)</f>
        <v>5450.4655068976872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3">SUM(C4,C8,C11)</f>
        <v>0</v>
      </c>
      <c r="D3" s="29">
        <f t="shared" ref="D3:W3" si="4">SUM(D4,D8,D11)</f>
        <v>0</v>
      </c>
      <c r="E3" s="29">
        <f t="shared" si="4"/>
        <v>0</v>
      </c>
      <c r="F3" s="29">
        <f t="shared" si="4"/>
        <v>0</v>
      </c>
      <c r="G3" s="29">
        <f t="shared" si="4"/>
        <v>0</v>
      </c>
      <c r="H3" s="29">
        <f t="shared" si="4"/>
        <v>0</v>
      </c>
      <c r="I3" s="29">
        <f t="shared" si="4"/>
        <v>0</v>
      </c>
      <c r="J3" s="29">
        <f t="shared" si="4"/>
        <v>0</v>
      </c>
      <c r="K3" s="29">
        <f t="shared" si="4"/>
        <v>0</v>
      </c>
      <c r="L3" s="29">
        <f t="shared" si="4"/>
        <v>0</v>
      </c>
      <c r="M3" s="29">
        <f t="shared" si="4"/>
        <v>0</v>
      </c>
      <c r="N3" s="29">
        <f t="shared" si="4"/>
        <v>0</v>
      </c>
      <c r="O3" s="29">
        <f t="shared" si="4"/>
        <v>0</v>
      </c>
      <c r="P3" s="29">
        <f t="shared" si="4"/>
        <v>0</v>
      </c>
      <c r="Q3" s="29">
        <f t="shared" si="4"/>
        <v>0</v>
      </c>
      <c r="R3" s="29">
        <f t="shared" si="4"/>
        <v>0</v>
      </c>
      <c r="S3" s="29">
        <f t="shared" si="4"/>
        <v>0</v>
      </c>
      <c r="T3" s="29">
        <f t="shared" si="4"/>
        <v>0</v>
      </c>
      <c r="U3" s="29">
        <f t="shared" si="4"/>
        <v>0</v>
      </c>
      <c r="V3" s="29">
        <f t="shared" si="4"/>
        <v>0</v>
      </c>
      <c r="W3" s="29">
        <f t="shared" si="4"/>
        <v>0</v>
      </c>
      <c r="X3" s="29">
        <f t="shared" ref="X3" si="5">SUM(X4,X8,X11)</f>
        <v>0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6">SUM(C5:C7)</f>
        <v>0</v>
      </c>
      <c r="D4" s="42">
        <f t="shared" ref="D4:W4" si="7">SUM(D5:D7)</f>
        <v>0</v>
      </c>
      <c r="E4" s="42">
        <f t="shared" si="7"/>
        <v>0</v>
      </c>
      <c r="F4" s="42">
        <f t="shared" si="7"/>
        <v>0</v>
      </c>
      <c r="G4" s="42">
        <f t="shared" si="7"/>
        <v>0</v>
      </c>
      <c r="H4" s="42">
        <f t="shared" si="7"/>
        <v>0</v>
      </c>
      <c r="I4" s="42">
        <f t="shared" si="7"/>
        <v>0</v>
      </c>
      <c r="J4" s="42">
        <f t="shared" si="7"/>
        <v>0</v>
      </c>
      <c r="K4" s="42">
        <f t="shared" si="7"/>
        <v>0</v>
      </c>
      <c r="L4" s="42">
        <f t="shared" si="7"/>
        <v>0</v>
      </c>
      <c r="M4" s="42">
        <f t="shared" si="7"/>
        <v>0</v>
      </c>
      <c r="N4" s="42">
        <f t="shared" si="7"/>
        <v>0</v>
      </c>
      <c r="O4" s="42">
        <f t="shared" si="7"/>
        <v>0</v>
      </c>
      <c r="P4" s="42">
        <f t="shared" si="7"/>
        <v>0</v>
      </c>
      <c r="Q4" s="42">
        <f t="shared" si="7"/>
        <v>0</v>
      </c>
      <c r="R4" s="42">
        <f t="shared" si="7"/>
        <v>0</v>
      </c>
      <c r="S4" s="42">
        <f t="shared" si="7"/>
        <v>0</v>
      </c>
      <c r="T4" s="42">
        <f t="shared" si="7"/>
        <v>0</v>
      </c>
      <c r="U4" s="42">
        <f t="shared" si="7"/>
        <v>0</v>
      </c>
      <c r="V4" s="42">
        <f t="shared" si="7"/>
        <v>0</v>
      </c>
      <c r="W4" s="42">
        <f t="shared" si="7"/>
        <v>0</v>
      </c>
      <c r="X4" s="42">
        <f t="shared" ref="X4" si="8">SUM(X5:X7)</f>
        <v>0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>
        <v>0</v>
      </c>
      <c r="W5" s="30">
        <v>0</v>
      </c>
      <c r="X5" s="30">
        <v>0</v>
      </c>
    </row>
    <row r="6" spans="1:24" ht="11.25" customHeight="1" x14ac:dyDescent="0.2">
      <c r="A6" s="39" t="s">
        <v>7</v>
      </c>
      <c r="B6" s="23" t="s">
        <v>8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</row>
    <row r="7" spans="1:24" ht="11.25" customHeight="1" x14ac:dyDescent="0.2">
      <c r="A7" s="39" t="s">
        <v>9</v>
      </c>
      <c r="B7" s="23" t="s">
        <v>10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</row>
    <row r="8" spans="1:24" ht="11.25" customHeight="1" x14ac:dyDescent="0.2">
      <c r="A8" s="40" t="s">
        <v>343</v>
      </c>
      <c r="B8" s="41" t="s">
        <v>344</v>
      </c>
      <c r="C8" s="42">
        <f t="shared" ref="C8:W8" si="9">SUM(C9:C10)</f>
        <v>0</v>
      </c>
      <c r="D8" s="42">
        <f t="shared" si="9"/>
        <v>0</v>
      </c>
      <c r="E8" s="42">
        <f t="shared" si="9"/>
        <v>0</v>
      </c>
      <c r="F8" s="42">
        <f t="shared" si="9"/>
        <v>0</v>
      </c>
      <c r="G8" s="42">
        <f t="shared" si="9"/>
        <v>0</v>
      </c>
      <c r="H8" s="42">
        <f t="shared" si="9"/>
        <v>0</v>
      </c>
      <c r="I8" s="42">
        <f t="shared" si="9"/>
        <v>0</v>
      </c>
      <c r="J8" s="42">
        <f t="shared" si="9"/>
        <v>0</v>
      </c>
      <c r="K8" s="42">
        <f t="shared" si="9"/>
        <v>0</v>
      </c>
      <c r="L8" s="42">
        <f t="shared" si="9"/>
        <v>0</v>
      </c>
      <c r="M8" s="42">
        <f t="shared" si="9"/>
        <v>0</v>
      </c>
      <c r="N8" s="42">
        <f t="shared" si="9"/>
        <v>0</v>
      </c>
      <c r="O8" s="42">
        <f t="shared" si="9"/>
        <v>0</v>
      </c>
      <c r="P8" s="42">
        <f t="shared" si="9"/>
        <v>0</v>
      </c>
      <c r="Q8" s="42">
        <f t="shared" si="9"/>
        <v>0</v>
      </c>
      <c r="R8" s="42">
        <f t="shared" si="9"/>
        <v>0</v>
      </c>
      <c r="S8" s="42">
        <f t="shared" si="9"/>
        <v>0</v>
      </c>
      <c r="T8" s="42">
        <f t="shared" si="9"/>
        <v>0</v>
      </c>
      <c r="U8" s="42">
        <f t="shared" si="9"/>
        <v>0</v>
      </c>
      <c r="V8" s="42">
        <f t="shared" si="9"/>
        <v>0</v>
      </c>
      <c r="W8" s="42">
        <f t="shared" si="9"/>
        <v>0</v>
      </c>
      <c r="X8" s="42">
        <f t="shared" ref="X8" si="10">SUM(X9:X10)</f>
        <v>0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:W11" si="11">SUM(C12:C16)</f>
        <v>0</v>
      </c>
      <c r="D11" s="42">
        <f t="shared" si="11"/>
        <v>0</v>
      </c>
      <c r="E11" s="42">
        <f t="shared" si="11"/>
        <v>0</v>
      </c>
      <c r="F11" s="42">
        <f t="shared" si="11"/>
        <v>0</v>
      </c>
      <c r="G11" s="42">
        <f t="shared" si="11"/>
        <v>0</v>
      </c>
      <c r="H11" s="42">
        <f t="shared" si="11"/>
        <v>0</v>
      </c>
      <c r="I11" s="42">
        <f t="shared" si="11"/>
        <v>0</v>
      </c>
      <c r="J11" s="42">
        <f t="shared" si="11"/>
        <v>0</v>
      </c>
      <c r="K11" s="42">
        <f t="shared" si="11"/>
        <v>0</v>
      </c>
      <c r="L11" s="42">
        <f t="shared" si="11"/>
        <v>0</v>
      </c>
      <c r="M11" s="42">
        <f t="shared" si="11"/>
        <v>0</v>
      </c>
      <c r="N11" s="42">
        <f t="shared" si="11"/>
        <v>0</v>
      </c>
      <c r="O11" s="42">
        <f t="shared" si="11"/>
        <v>0</v>
      </c>
      <c r="P11" s="42">
        <f t="shared" si="11"/>
        <v>0</v>
      </c>
      <c r="Q11" s="42">
        <f t="shared" si="11"/>
        <v>0</v>
      </c>
      <c r="R11" s="42">
        <f t="shared" si="11"/>
        <v>0</v>
      </c>
      <c r="S11" s="42">
        <f t="shared" si="11"/>
        <v>0</v>
      </c>
      <c r="T11" s="42">
        <f t="shared" si="11"/>
        <v>0</v>
      </c>
      <c r="U11" s="42">
        <f t="shared" si="11"/>
        <v>0</v>
      </c>
      <c r="V11" s="42">
        <f t="shared" si="11"/>
        <v>0</v>
      </c>
      <c r="W11" s="42">
        <f t="shared" si="11"/>
        <v>0</v>
      </c>
      <c r="X11" s="42">
        <f t="shared" ref="X11" si="12">SUM(X12:X16)</f>
        <v>0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</row>
    <row r="13" spans="1:24" ht="11.25" customHeight="1" x14ac:dyDescent="0.2">
      <c r="A13" s="39" t="s">
        <v>17</v>
      </c>
      <c r="B13" s="23" t="s">
        <v>18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:W17" si="13">SUM(C18:C21)</f>
        <v>0</v>
      </c>
      <c r="D17" s="31">
        <f t="shared" si="13"/>
        <v>0</v>
      </c>
      <c r="E17" s="31">
        <f t="shared" si="13"/>
        <v>0</v>
      </c>
      <c r="F17" s="31">
        <f t="shared" si="13"/>
        <v>0</v>
      </c>
      <c r="G17" s="31">
        <f t="shared" si="13"/>
        <v>0</v>
      </c>
      <c r="H17" s="31">
        <f t="shared" si="13"/>
        <v>0</v>
      </c>
      <c r="I17" s="31">
        <f t="shared" si="13"/>
        <v>0</v>
      </c>
      <c r="J17" s="31">
        <f t="shared" si="13"/>
        <v>0</v>
      </c>
      <c r="K17" s="31">
        <f t="shared" si="13"/>
        <v>0</v>
      </c>
      <c r="L17" s="31">
        <f t="shared" si="13"/>
        <v>0</v>
      </c>
      <c r="M17" s="31">
        <f t="shared" si="13"/>
        <v>0</v>
      </c>
      <c r="N17" s="31">
        <f t="shared" si="13"/>
        <v>0</v>
      </c>
      <c r="O17" s="31">
        <f t="shared" si="13"/>
        <v>0</v>
      </c>
      <c r="P17" s="31">
        <f t="shared" si="13"/>
        <v>0</v>
      </c>
      <c r="Q17" s="31">
        <f t="shared" si="13"/>
        <v>0</v>
      </c>
      <c r="R17" s="31">
        <f t="shared" si="13"/>
        <v>0</v>
      </c>
      <c r="S17" s="31">
        <f t="shared" si="13"/>
        <v>0</v>
      </c>
      <c r="T17" s="31">
        <f t="shared" si="13"/>
        <v>0</v>
      </c>
      <c r="U17" s="31">
        <f t="shared" si="13"/>
        <v>0</v>
      </c>
      <c r="V17" s="31">
        <f t="shared" si="13"/>
        <v>0</v>
      </c>
      <c r="W17" s="31">
        <f t="shared" si="13"/>
        <v>0</v>
      </c>
      <c r="X17" s="31">
        <f t="shared" ref="X17" si="14">SUM(X18:X21)</f>
        <v>0</v>
      </c>
    </row>
    <row r="18" spans="1:24" ht="11.25" customHeight="1" x14ac:dyDescent="0.2">
      <c r="A18" s="22" t="s">
        <v>27</v>
      </c>
      <c r="B18" s="23" t="s">
        <v>28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:W22" si="15">SUM(C23:C24)</f>
        <v>0</v>
      </c>
      <c r="D22" s="31">
        <f t="shared" si="15"/>
        <v>0</v>
      </c>
      <c r="E22" s="31">
        <f t="shared" si="15"/>
        <v>0</v>
      </c>
      <c r="F22" s="31">
        <f t="shared" si="15"/>
        <v>0</v>
      </c>
      <c r="G22" s="31">
        <f t="shared" si="15"/>
        <v>0</v>
      </c>
      <c r="H22" s="31">
        <f t="shared" si="15"/>
        <v>0</v>
      </c>
      <c r="I22" s="31">
        <f t="shared" si="15"/>
        <v>0</v>
      </c>
      <c r="J22" s="31">
        <f t="shared" si="15"/>
        <v>0</v>
      </c>
      <c r="K22" s="31">
        <f t="shared" si="15"/>
        <v>0</v>
      </c>
      <c r="L22" s="31">
        <f t="shared" si="15"/>
        <v>0</v>
      </c>
      <c r="M22" s="31">
        <f t="shared" si="15"/>
        <v>0</v>
      </c>
      <c r="N22" s="31">
        <f t="shared" si="15"/>
        <v>0</v>
      </c>
      <c r="O22" s="31">
        <f t="shared" si="15"/>
        <v>0</v>
      </c>
      <c r="P22" s="31">
        <f t="shared" si="15"/>
        <v>0</v>
      </c>
      <c r="Q22" s="31">
        <f t="shared" si="15"/>
        <v>0</v>
      </c>
      <c r="R22" s="31">
        <f t="shared" si="15"/>
        <v>0</v>
      </c>
      <c r="S22" s="31">
        <f t="shared" si="15"/>
        <v>0</v>
      </c>
      <c r="T22" s="31">
        <f t="shared" si="15"/>
        <v>0</v>
      </c>
      <c r="U22" s="31">
        <f t="shared" si="15"/>
        <v>0</v>
      </c>
      <c r="V22" s="31">
        <f t="shared" si="15"/>
        <v>0</v>
      </c>
      <c r="W22" s="31">
        <f t="shared" si="15"/>
        <v>0</v>
      </c>
      <c r="X22" s="31">
        <f t="shared" ref="X22" si="16">SUM(X23:X24)</f>
        <v>0</v>
      </c>
    </row>
    <row r="23" spans="1:24" ht="11.25" customHeight="1" x14ac:dyDescent="0.2">
      <c r="A23" s="22" t="s">
        <v>37</v>
      </c>
      <c r="B23" s="23" t="s">
        <v>38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7">SUM(C27,C33)</f>
        <v>0</v>
      </c>
      <c r="D26" s="31">
        <f t="shared" ref="D26:W26" si="18">SUM(D27,D33)</f>
        <v>0</v>
      </c>
      <c r="E26" s="31">
        <f t="shared" si="18"/>
        <v>0</v>
      </c>
      <c r="F26" s="31">
        <f t="shared" si="18"/>
        <v>0</v>
      </c>
      <c r="G26" s="31">
        <f t="shared" si="18"/>
        <v>0</v>
      </c>
      <c r="H26" s="31">
        <f t="shared" si="18"/>
        <v>0</v>
      </c>
      <c r="I26" s="31">
        <f t="shared" si="18"/>
        <v>0</v>
      </c>
      <c r="J26" s="31">
        <f t="shared" si="18"/>
        <v>0</v>
      </c>
      <c r="K26" s="31">
        <f t="shared" si="18"/>
        <v>0</v>
      </c>
      <c r="L26" s="31">
        <f t="shared" si="18"/>
        <v>0</v>
      </c>
      <c r="M26" s="31">
        <f t="shared" si="18"/>
        <v>0</v>
      </c>
      <c r="N26" s="31">
        <f t="shared" si="18"/>
        <v>0</v>
      </c>
      <c r="O26" s="31">
        <f t="shared" si="18"/>
        <v>0</v>
      </c>
      <c r="P26" s="31">
        <f t="shared" si="18"/>
        <v>0</v>
      </c>
      <c r="Q26" s="31">
        <f t="shared" si="18"/>
        <v>0</v>
      </c>
      <c r="R26" s="31">
        <f t="shared" si="18"/>
        <v>0</v>
      </c>
      <c r="S26" s="31">
        <f t="shared" si="18"/>
        <v>0</v>
      </c>
      <c r="T26" s="31">
        <f t="shared" si="18"/>
        <v>0</v>
      </c>
      <c r="U26" s="31">
        <f t="shared" si="18"/>
        <v>0</v>
      </c>
      <c r="V26" s="31">
        <f t="shared" si="18"/>
        <v>0</v>
      </c>
      <c r="W26" s="31">
        <f t="shared" si="18"/>
        <v>0</v>
      </c>
      <c r="X26" s="31">
        <f t="shared" ref="X26" si="19">SUM(X27,X33)</f>
        <v>0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:W27" si="20">SUM(C28:C32)</f>
        <v>0</v>
      </c>
      <c r="D27" s="42">
        <f t="shared" si="20"/>
        <v>0</v>
      </c>
      <c r="E27" s="42">
        <f t="shared" si="20"/>
        <v>0</v>
      </c>
      <c r="F27" s="42">
        <f t="shared" si="20"/>
        <v>0</v>
      </c>
      <c r="G27" s="42">
        <f t="shared" si="20"/>
        <v>0</v>
      </c>
      <c r="H27" s="42">
        <f t="shared" si="20"/>
        <v>0</v>
      </c>
      <c r="I27" s="42">
        <f t="shared" si="20"/>
        <v>0</v>
      </c>
      <c r="J27" s="42">
        <f t="shared" si="20"/>
        <v>0</v>
      </c>
      <c r="K27" s="42">
        <f t="shared" si="20"/>
        <v>0</v>
      </c>
      <c r="L27" s="42">
        <f t="shared" si="20"/>
        <v>0</v>
      </c>
      <c r="M27" s="42">
        <f t="shared" si="20"/>
        <v>0</v>
      </c>
      <c r="N27" s="42">
        <f t="shared" si="20"/>
        <v>0</v>
      </c>
      <c r="O27" s="42">
        <f t="shared" si="20"/>
        <v>0</v>
      </c>
      <c r="P27" s="42">
        <f t="shared" si="20"/>
        <v>0</v>
      </c>
      <c r="Q27" s="42">
        <f t="shared" si="20"/>
        <v>0</v>
      </c>
      <c r="R27" s="42">
        <f t="shared" si="20"/>
        <v>0</v>
      </c>
      <c r="S27" s="42">
        <f t="shared" si="20"/>
        <v>0</v>
      </c>
      <c r="T27" s="42">
        <f t="shared" si="20"/>
        <v>0</v>
      </c>
      <c r="U27" s="42">
        <f t="shared" si="20"/>
        <v>0</v>
      </c>
      <c r="V27" s="42">
        <f t="shared" si="20"/>
        <v>0</v>
      </c>
      <c r="W27" s="42">
        <f t="shared" si="20"/>
        <v>0</v>
      </c>
      <c r="X27" s="42">
        <f t="shared" ref="X27" si="21">SUM(X28:X32)</f>
        <v>0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:W33" si="22">SUM(C34:C50)</f>
        <v>0</v>
      </c>
      <c r="D33" s="42">
        <f t="shared" si="22"/>
        <v>0</v>
      </c>
      <c r="E33" s="42">
        <f t="shared" si="22"/>
        <v>0</v>
      </c>
      <c r="F33" s="42">
        <f t="shared" si="22"/>
        <v>0</v>
      </c>
      <c r="G33" s="42">
        <f t="shared" si="22"/>
        <v>0</v>
      </c>
      <c r="H33" s="42">
        <f t="shared" si="22"/>
        <v>0</v>
      </c>
      <c r="I33" s="42">
        <f t="shared" si="22"/>
        <v>0</v>
      </c>
      <c r="J33" s="42">
        <f t="shared" si="22"/>
        <v>0</v>
      </c>
      <c r="K33" s="42">
        <f t="shared" si="22"/>
        <v>0</v>
      </c>
      <c r="L33" s="42">
        <f t="shared" si="22"/>
        <v>0</v>
      </c>
      <c r="M33" s="42">
        <f t="shared" si="22"/>
        <v>0</v>
      </c>
      <c r="N33" s="42">
        <f t="shared" si="22"/>
        <v>0</v>
      </c>
      <c r="O33" s="42">
        <f t="shared" si="22"/>
        <v>0</v>
      </c>
      <c r="P33" s="42">
        <f t="shared" si="22"/>
        <v>0</v>
      </c>
      <c r="Q33" s="42">
        <f t="shared" si="22"/>
        <v>0</v>
      </c>
      <c r="R33" s="42">
        <f t="shared" si="22"/>
        <v>0</v>
      </c>
      <c r="S33" s="42">
        <f t="shared" si="22"/>
        <v>0</v>
      </c>
      <c r="T33" s="42">
        <f t="shared" si="22"/>
        <v>0</v>
      </c>
      <c r="U33" s="42">
        <f t="shared" si="22"/>
        <v>0</v>
      </c>
      <c r="V33" s="42">
        <f t="shared" si="22"/>
        <v>0</v>
      </c>
      <c r="W33" s="42">
        <f t="shared" si="22"/>
        <v>0</v>
      </c>
      <c r="X33" s="42">
        <f t="shared" ref="X33" si="23">SUM(X34:X50)</f>
        <v>0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</row>
    <row r="37" spans="1:24" ht="11.25" customHeight="1" x14ac:dyDescent="0.2">
      <c r="A37" s="39" t="s">
        <v>61</v>
      </c>
      <c r="B37" s="23" t="s">
        <v>62</v>
      </c>
      <c r="C37" s="30">
        <v>0</v>
      </c>
      <c r="D37" s="30">
        <v>0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</row>
    <row r="41" spans="1:24" ht="11.25" customHeight="1" x14ac:dyDescent="0.2">
      <c r="A41" s="39" t="s">
        <v>69</v>
      </c>
      <c r="B41" s="23" t="s">
        <v>70</v>
      </c>
      <c r="C41" s="30">
        <v>0</v>
      </c>
      <c r="D41" s="30">
        <v>0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</row>
    <row r="42" spans="1:24" ht="11.25" customHeight="1" x14ac:dyDescent="0.2">
      <c r="A42" s="39" t="s">
        <v>71</v>
      </c>
      <c r="B42" s="23" t="s">
        <v>72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</row>
    <row r="44" spans="1:24" ht="11.25" customHeight="1" x14ac:dyDescent="0.2">
      <c r="A44" s="39" t="s">
        <v>75</v>
      </c>
      <c r="B44" s="23" t="s">
        <v>76</v>
      </c>
      <c r="C44" s="30">
        <v>0</v>
      </c>
      <c r="D44" s="30">
        <v>0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</row>
    <row r="51" spans="1:24" ht="11.25" customHeight="1" x14ac:dyDescent="0.2">
      <c r="A51" s="24" t="s">
        <v>89</v>
      </c>
      <c r="B51" s="25" t="s">
        <v>90</v>
      </c>
      <c r="C51" s="31">
        <v>0</v>
      </c>
      <c r="D51" s="31">
        <v>0</v>
      </c>
      <c r="E51" s="31">
        <v>0</v>
      </c>
      <c r="F51" s="31">
        <v>0</v>
      </c>
      <c r="G51" s="31">
        <v>0</v>
      </c>
      <c r="H51" s="31">
        <v>0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:W52" si="24">SUM(C53:C70)</f>
        <v>0</v>
      </c>
      <c r="D52" s="31">
        <f t="shared" si="24"/>
        <v>0</v>
      </c>
      <c r="E52" s="31">
        <f t="shared" si="24"/>
        <v>0</v>
      </c>
      <c r="F52" s="31">
        <f t="shared" si="24"/>
        <v>0</v>
      </c>
      <c r="G52" s="31">
        <f t="shared" si="24"/>
        <v>0</v>
      </c>
      <c r="H52" s="31">
        <f t="shared" si="24"/>
        <v>0</v>
      </c>
      <c r="I52" s="31">
        <f t="shared" si="24"/>
        <v>0</v>
      </c>
      <c r="J52" s="31">
        <f t="shared" si="24"/>
        <v>0</v>
      </c>
      <c r="K52" s="31">
        <f t="shared" si="24"/>
        <v>0</v>
      </c>
      <c r="L52" s="31">
        <f t="shared" si="24"/>
        <v>0</v>
      </c>
      <c r="M52" s="31">
        <f t="shared" si="24"/>
        <v>0</v>
      </c>
      <c r="N52" s="31">
        <f t="shared" si="24"/>
        <v>0</v>
      </c>
      <c r="O52" s="31">
        <f t="shared" si="24"/>
        <v>0</v>
      </c>
      <c r="P52" s="31">
        <f t="shared" si="24"/>
        <v>0</v>
      </c>
      <c r="Q52" s="31">
        <f t="shared" si="24"/>
        <v>0</v>
      </c>
      <c r="R52" s="31">
        <f t="shared" si="24"/>
        <v>0</v>
      </c>
      <c r="S52" s="31">
        <f t="shared" si="24"/>
        <v>0</v>
      </c>
      <c r="T52" s="31">
        <f t="shared" si="24"/>
        <v>0</v>
      </c>
      <c r="U52" s="31">
        <f t="shared" si="24"/>
        <v>0</v>
      </c>
      <c r="V52" s="31">
        <f t="shared" si="24"/>
        <v>0</v>
      </c>
      <c r="W52" s="31">
        <f t="shared" si="24"/>
        <v>0</v>
      </c>
      <c r="X52" s="31">
        <f t="shared" ref="X52" si="25">SUM(X53:X70)</f>
        <v>0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</row>
    <row r="70" spans="1:24" ht="11.25" customHeight="1" x14ac:dyDescent="0.2">
      <c r="A70" s="22" t="s">
        <v>127</v>
      </c>
      <c r="B70" s="23" t="s">
        <v>128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:W71" si="26">SUM(C72:C73)</f>
        <v>0</v>
      </c>
      <c r="D71" s="31">
        <f t="shared" si="26"/>
        <v>0</v>
      </c>
      <c r="E71" s="31">
        <f t="shared" si="26"/>
        <v>0</v>
      </c>
      <c r="F71" s="31">
        <f t="shared" si="26"/>
        <v>0</v>
      </c>
      <c r="G71" s="31">
        <f t="shared" si="26"/>
        <v>0</v>
      </c>
      <c r="H71" s="31">
        <f t="shared" si="26"/>
        <v>0</v>
      </c>
      <c r="I71" s="31">
        <f t="shared" si="26"/>
        <v>0</v>
      </c>
      <c r="J71" s="31">
        <f t="shared" si="26"/>
        <v>0</v>
      </c>
      <c r="K71" s="31">
        <f t="shared" si="26"/>
        <v>0</v>
      </c>
      <c r="L71" s="31">
        <f t="shared" si="26"/>
        <v>0</v>
      </c>
      <c r="M71" s="31">
        <f t="shared" si="26"/>
        <v>0</v>
      </c>
      <c r="N71" s="31">
        <f t="shared" si="26"/>
        <v>0</v>
      </c>
      <c r="O71" s="31">
        <f t="shared" si="26"/>
        <v>0</v>
      </c>
      <c r="P71" s="31">
        <f t="shared" si="26"/>
        <v>0</v>
      </c>
      <c r="Q71" s="31">
        <f t="shared" si="26"/>
        <v>0</v>
      </c>
      <c r="R71" s="31">
        <f t="shared" si="26"/>
        <v>0</v>
      </c>
      <c r="S71" s="31">
        <f t="shared" si="26"/>
        <v>0</v>
      </c>
      <c r="T71" s="31">
        <f t="shared" si="26"/>
        <v>0</v>
      </c>
      <c r="U71" s="31">
        <f t="shared" si="26"/>
        <v>0</v>
      </c>
      <c r="V71" s="31">
        <f t="shared" si="26"/>
        <v>0</v>
      </c>
      <c r="W71" s="31">
        <f t="shared" si="26"/>
        <v>0</v>
      </c>
      <c r="X71" s="31">
        <f t="shared" ref="X71" si="27">SUM(X72:X73)</f>
        <v>0</v>
      </c>
    </row>
    <row r="72" spans="1:24" ht="11.25" customHeight="1" x14ac:dyDescent="0.2">
      <c r="A72" s="22" t="s">
        <v>131</v>
      </c>
      <c r="B72" s="23" t="s">
        <v>132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0</v>
      </c>
      <c r="D75" s="31">
        <v>0</v>
      </c>
      <c r="E75" s="31">
        <v>0</v>
      </c>
      <c r="F75" s="31">
        <v>0</v>
      </c>
      <c r="G75" s="31">
        <v>0</v>
      </c>
      <c r="H75" s="31">
        <v>0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</row>
    <row r="76" spans="1:24" ht="11.25" customHeight="1" x14ac:dyDescent="0.2">
      <c r="A76" s="26" t="s">
        <v>139</v>
      </c>
      <c r="B76" s="27" t="s">
        <v>140</v>
      </c>
      <c r="C76" s="32">
        <v>4191.9568512374171</v>
      </c>
      <c r="D76" s="32">
        <v>4306.6863863770568</v>
      </c>
      <c r="E76" s="32">
        <v>4430.2780876121014</v>
      </c>
      <c r="F76" s="32">
        <v>4583.1626764120711</v>
      </c>
      <c r="G76" s="32">
        <v>4742.0011210571438</v>
      </c>
      <c r="H76" s="32">
        <v>4895.620694062336</v>
      </c>
      <c r="I76" s="32">
        <v>5037.4990996030156</v>
      </c>
      <c r="J76" s="32">
        <v>5147.1581754975687</v>
      </c>
      <c r="K76" s="32">
        <v>5240.0526083958348</v>
      </c>
      <c r="L76" s="32">
        <v>5290.0251506469749</v>
      </c>
      <c r="M76" s="32">
        <v>5311.6725489461796</v>
      </c>
      <c r="N76" s="32">
        <v>5296.0067702387469</v>
      </c>
      <c r="O76" s="32">
        <v>5304.9763534763897</v>
      </c>
      <c r="P76" s="32">
        <v>5328.9569451129646</v>
      </c>
      <c r="Q76" s="32">
        <v>5376.3192451053956</v>
      </c>
      <c r="R76" s="32">
        <v>5418.0390208199669</v>
      </c>
      <c r="S76" s="32">
        <v>5426.8492366611872</v>
      </c>
      <c r="T76" s="32">
        <v>5435.7925552047654</v>
      </c>
      <c r="U76" s="32">
        <v>5442.2968678108873</v>
      </c>
      <c r="V76" s="32">
        <v>5450.7945684224505</v>
      </c>
      <c r="W76" s="32">
        <v>5457.8247588141967</v>
      </c>
      <c r="X76" s="32">
        <v>5450.4655068976872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5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480</v>
      </c>
      <c r="B1" s="7" t="s">
        <v>481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1952.7458448565417</v>
      </c>
      <c r="D2" s="28">
        <f t="shared" ref="D2:W2" si="1">SUM(D3,D17,D22,D25,D26,D51,D52,D71,D74,D75,D76)</f>
        <v>2113.8793718767993</v>
      </c>
      <c r="E2" s="28">
        <f t="shared" si="1"/>
        <v>2280.29747480164</v>
      </c>
      <c r="F2" s="28">
        <f t="shared" si="1"/>
        <v>2468.0026631890632</v>
      </c>
      <c r="G2" s="28">
        <f t="shared" si="1"/>
        <v>2677.8928688813216</v>
      </c>
      <c r="H2" s="28">
        <f t="shared" si="1"/>
        <v>2899.3111066946103</v>
      </c>
      <c r="I2" s="28">
        <f t="shared" si="1"/>
        <v>3141.9022483236772</v>
      </c>
      <c r="J2" s="28">
        <f t="shared" si="1"/>
        <v>3372.7843326589373</v>
      </c>
      <c r="K2" s="28">
        <f t="shared" si="1"/>
        <v>3558.1851351585628</v>
      </c>
      <c r="L2" s="28">
        <f t="shared" si="1"/>
        <v>3667.4115700985967</v>
      </c>
      <c r="M2" s="28">
        <f t="shared" si="1"/>
        <v>3792.8650189871632</v>
      </c>
      <c r="N2" s="28">
        <f t="shared" si="1"/>
        <v>3875.0056195785755</v>
      </c>
      <c r="O2" s="28">
        <f t="shared" si="1"/>
        <v>3947.5629960532333</v>
      </c>
      <c r="P2" s="28">
        <f t="shared" si="1"/>
        <v>3992.7122817807294</v>
      </c>
      <c r="Q2" s="28">
        <f t="shared" si="1"/>
        <v>4040.8654164023551</v>
      </c>
      <c r="R2" s="28">
        <f t="shared" si="1"/>
        <v>4067.8102324915985</v>
      </c>
      <c r="S2" s="28">
        <f t="shared" si="1"/>
        <v>4201.0056687095584</v>
      </c>
      <c r="T2" s="28">
        <f t="shared" si="1"/>
        <v>4330.9409964560637</v>
      </c>
      <c r="U2" s="28">
        <f t="shared" si="1"/>
        <v>4418.0851186168111</v>
      </c>
      <c r="V2" s="28">
        <f t="shared" si="1"/>
        <v>4477.9216030618409</v>
      </c>
      <c r="W2" s="28">
        <f t="shared" si="1"/>
        <v>4249.4899607076004</v>
      </c>
      <c r="X2" s="28">
        <f t="shared" ref="X2" si="2">SUM(X3,X17,X22,X25,X26,X51,X52,X71,X74,X75,X76)</f>
        <v>4450.5246149741133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3">SUM(C4,C8,C11)</f>
        <v>0</v>
      </c>
      <c r="D3" s="29">
        <f t="shared" ref="D3:W3" si="4">SUM(D4,D8,D11)</f>
        <v>0</v>
      </c>
      <c r="E3" s="29">
        <f t="shared" si="4"/>
        <v>0</v>
      </c>
      <c r="F3" s="29">
        <f t="shared" si="4"/>
        <v>0</v>
      </c>
      <c r="G3" s="29">
        <f t="shared" si="4"/>
        <v>0</v>
      </c>
      <c r="H3" s="29">
        <f t="shared" si="4"/>
        <v>0</v>
      </c>
      <c r="I3" s="29">
        <f t="shared" si="4"/>
        <v>0</v>
      </c>
      <c r="J3" s="29">
        <f t="shared" si="4"/>
        <v>0</v>
      </c>
      <c r="K3" s="29">
        <f t="shared" si="4"/>
        <v>0</v>
      </c>
      <c r="L3" s="29">
        <f t="shared" si="4"/>
        <v>0</v>
      </c>
      <c r="M3" s="29">
        <f t="shared" si="4"/>
        <v>0</v>
      </c>
      <c r="N3" s="29">
        <f t="shared" si="4"/>
        <v>0</v>
      </c>
      <c r="O3" s="29">
        <f t="shared" si="4"/>
        <v>0</v>
      </c>
      <c r="P3" s="29">
        <f t="shared" si="4"/>
        <v>0</v>
      </c>
      <c r="Q3" s="29">
        <f t="shared" si="4"/>
        <v>0</v>
      </c>
      <c r="R3" s="29">
        <f t="shared" si="4"/>
        <v>0</v>
      </c>
      <c r="S3" s="29">
        <f t="shared" si="4"/>
        <v>0</v>
      </c>
      <c r="T3" s="29">
        <f t="shared" si="4"/>
        <v>0</v>
      </c>
      <c r="U3" s="29">
        <f t="shared" si="4"/>
        <v>0</v>
      </c>
      <c r="V3" s="29">
        <f t="shared" si="4"/>
        <v>0</v>
      </c>
      <c r="W3" s="29">
        <f t="shared" si="4"/>
        <v>0</v>
      </c>
      <c r="X3" s="29">
        <f t="shared" ref="X3" si="5">SUM(X4,X8,X11)</f>
        <v>0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6">SUM(C5:C7)</f>
        <v>0</v>
      </c>
      <c r="D4" s="42">
        <f t="shared" ref="D4:W4" si="7">SUM(D5:D7)</f>
        <v>0</v>
      </c>
      <c r="E4" s="42">
        <f t="shared" si="7"/>
        <v>0</v>
      </c>
      <c r="F4" s="42">
        <f t="shared" si="7"/>
        <v>0</v>
      </c>
      <c r="G4" s="42">
        <f t="shared" si="7"/>
        <v>0</v>
      </c>
      <c r="H4" s="42">
        <f t="shared" si="7"/>
        <v>0</v>
      </c>
      <c r="I4" s="42">
        <f t="shared" si="7"/>
        <v>0</v>
      </c>
      <c r="J4" s="42">
        <f t="shared" si="7"/>
        <v>0</v>
      </c>
      <c r="K4" s="42">
        <f t="shared" si="7"/>
        <v>0</v>
      </c>
      <c r="L4" s="42">
        <f t="shared" si="7"/>
        <v>0</v>
      </c>
      <c r="M4" s="42">
        <f t="shared" si="7"/>
        <v>0</v>
      </c>
      <c r="N4" s="42">
        <f t="shared" si="7"/>
        <v>0</v>
      </c>
      <c r="O4" s="42">
        <f t="shared" si="7"/>
        <v>0</v>
      </c>
      <c r="P4" s="42">
        <f t="shared" si="7"/>
        <v>0</v>
      </c>
      <c r="Q4" s="42">
        <f t="shared" si="7"/>
        <v>0</v>
      </c>
      <c r="R4" s="42">
        <f t="shared" si="7"/>
        <v>0</v>
      </c>
      <c r="S4" s="42">
        <f t="shared" si="7"/>
        <v>0</v>
      </c>
      <c r="T4" s="42">
        <f t="shared" si="7"/>
        <v>0</v>
      </c>
      <c r="U4" s="42">
        <f t="shared" si="7"/>
        <v>0</v>
      </c>
      <c r="V4" s="42">
        <f t="shared" si="7"/>
        <v>0</v>
      </c>
      <c r="W4" s="42">
        <f t="shared" si="7"/>
        <v>0</v>
      </c>
      <c r="X4" s="42">
        <f t="shared" ref="X4" si="8">SUM(X5:X7)</f>
        <v>0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>
        <v>0</v>
      </c>
      <c r="W5" s="30">
        <v>0</v>
      </c>
      <c r="X5" s="30">
        <v>0</v>
      </c>
    </row>
    <row r="6" spans="1:24" ht="11.25" customHeight="1" x14ac:dyDescent="0.2">
      <c r="A6" s="39" t="s">
        <v>7</v>
      </c>
      <c r="B6" s="23" t="s">
        <v>8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</row>
    <row r="7" spans="1:24" ht="11.25" customHeight="1" x14ac:dyDescent="0.2">
      <c r="A7" s="39" t="s">
        <v>9</v>
      </c>
      <c r="B7" s="23" t="s">
        <v>10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</row>
    <row r="8" spans="1:24" ht="11.25" customHeight="1" x14ac:dyDescent="0.2">
      <c r="A8" s="40" t="s">
        <v>343</v>
      </c>
      <c r="B8" s="41" t="s">
        <v>344</v>
      </c>
      <c r="C8" s="42">
        <f t="shared" ref="C8:W8" si="9">SUM(C9:C10)</f>
        <v>0</v>
      </c>
      <c r="D8" s="42">
        <f t="shared" si="9"/>
        <v>0</v>
      </c>
      <c r="E8" s="42">
        <f t="shared" si="9"/>
        <v>0</v>
      </c>
      <c r="F8" s="42">
        <f t="shared" si="9"/>
        <v>0</v>
      </c>
      <c r="G8" s="42">
        <f t="shared" si="9"/>
        <v>0</v>
      </c>
      <c r="H8" s="42">
        <f t="shared" si="9"/>
        <v>0</v>
      </c>
      <c r="I8" s="42">
        <f t="shared" si="9"/>
        <v>0</v>
      </c>
      <c r="J8" s="42">
        <f t="shared" si="9"/>
        <v>0</v>
      </c>
      <c r="K8" s="42">
        <f t="shared" si="9"/>
        <v>0</v>
      </c>
      <c r="L8" s="42">
        <f t="shared" si="9"/>
        <v>0</v>
      </c>
      <c r="M8" s="42">
        <f t="shared" si="9"/>
        <v>0</v>
      </c>
      <c r="N8" s="42">
        <f t="shared" si="9"/>
        <v>0</v>
      </c>
      <c r="O8" s="42">
        <f t="shared" si="9"/>
        <v>0</v>
      </c>
      <c r="P8" s="42">
        <f t="shared" si="9"/>
        <v>0</v>
      </c>
      <c r="Q8" s="42">
        <f t="shared" si="9"/>
        <v>0</v>
      </c>
      <c r="R8" s="42">
        <f t="shared" si="9"/>
        <v>0</v>
      </c>
      <c r="S8" s="42">
        <f t="shared" si="9"/>
        <v>0</v>
      </c>
      <c r="T8" s="42">
        <f t="shared" si="9"/>
        <v>0</v>
      </c>
      <c r="U8" s="42">
        <f t="shared" si="9"/>
        <v>0</v>
      </c>
      <c r="V8" s="42">
        <f t="shared" si="9"/>
        <v>0</v>
      </c>
      <c r="W8" s="42">
        <f t="shared" si="9"/>
        <v>0</v>
      </c>
      <c r="X8" s="42">
        <f t="shared" ref="X8" si="10">SUM(X9:X10)</f>
        <v>0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:W11" si="11">SUM(C12:C16)</f>
        <v>0</v>
      </c>
      <c r="D11" s="42">
        <f t="shared" si="11"/>
        <v>0</v>
      </c>
      <c r="E11" s="42">
        <f t="shared" si="11"/>
        <v>0</v>
      </c>
      <c r="F11" s="42">
        <f t="shared" si="11"/>
        <v>0</v>
      </c>
      <c r="G11" s="42">
        <f t="shared" si="11"/>
        <v>0</v>
      </c>
      <c r="H11" s="42">
        <f t="shared" si="11"/>
        <v>0</v>
      </c>
      <c r="I11" s="42">
        <f t="shared" si="11"/>
        <v>0</v>
      </c>
      <c r="J11" s="42">
        <f t="shared" si="11"/>
        <v>0</v>
      </c>
      <c r="K11" s="42">
        <f t="shared" si="11"/>
        <v>0</v>
      </c>
      <c r="L11" s="42">
        <f t="shared" si="11"/>
        <v>0</v>
      </c>
      <c r="M11" s="42">
        <f t="shared" si="11"/>
        <v>0</v>
      </c>
      <c r="N11" s="42">
        <f t="shared" si="11"/>
        <v>0</v>
      </c>
      <c r="O11" s="42">
        <f t="shared" si="11"/>
        <v>0</v>
      </c>
      <c r="P11" s="42">
        <f t="shared" si="11"/>
        <v>0</v>
      </c>
      <c r="Q11" s="42">
        <f t="shared" si="11"/>
        <v>0</v>
      </c>
      <c r="R11" s="42">
        <f t="shared" si="11"/>
        <v>0</v>
      </c>
      <c r="S11" s="42">
        <f t="shared" si="11"/>
        <v>0</v>
      </c>
      <c r="T11" s="42">
        <f t="shared" si="11"/>
        <v>0</v>
      </c>
      <c r="U11" s="42">
        <f t="shared" si="11"/>
        <v>0</v>
      </c>
      <c r="V11" s="42">
        <f t="shared" si="11"/>
        <v>0</v>
      </c>
      <c r="W11" s="42">
        <f t="shared" si="11"/>
        <v>0</v>
      </c>
      <c r="X11" s="42">
        <f t="shared" ref="X11" si="12">SUM(X12:X16)</f>
        <v>0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</row>
    <row r="13" spans="1:24" ht="11.25" customHeight="1" x14ac:dyDescent="0.2">
      <c r="A13" s="39" t="s">
        <v>17</v>
      </c>
      <c r="B13" s="23" t="s">
        <v>18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:W17" si="13">SUM(C18:C21)</f>
        <v>0</v>
      </c>
      <c r="D17" s="31">
        <f t="shared" si="13"/>
        <v>0</v>
      </c>
      <c r="E17" s="31">
        <f t="shared" si="13"/>
        <v>0</v>
      </c>
      <c r="F17" s="31">
        <f t="shared" si="13"/>
        <v>0</v>
      </c>
      <c r="G17" s="31">
        <f t="shared" si="13"/>
        <v>0</v>
      </c>
      <c r="H17" s="31">
        <f t="shared" si="13"/>
        <v>0</v>
      </c>
      <c r="I17" s="31">
        <f t="shared" si="13"/>
        <v>0</v>
      </c>
      <c r="J17" s="31">
        <f t="shared" si="13"/>
        <v>0</v>
      </c>
      <c r="K17" s="31">
        <f t="shared" si="13"/>
        <v>0</v>
      </c>
      <c r="L17" s="31">
        <f t="shared" si="13"/>
        <v>0</v>
      </c>
      <c r="M17" s="31">
        <f t="shared" si="13"/>
        <v>0</v>
      </c>
      <c r="N17" s="31">
        <f t="shared" si="13"/>
        <v>0</v>
      </c>
      <c r="O17" s="31">
        <f t="shared" si="13"/>
        <v>0</v>
      </c>
      <c r="P17" s="31">
        <f t="shared" si="13"/>
        <v>0</v>
      </c>
      <c r="Q17" s="31">
        <f t="shared" si="13"/>
        <v>0</v>
      </c>
      <c r="R17" s="31">
        <f t="shared" si="13"/>
        <v>0</v>
      </c>
      <c r="S17" s="31">
        <f t="shared" si="13"/>
        <v>0</v>
      </c>
      <c r="T17" s="31">
        <f t="shared" si="13"/>
        <v>0</v>
      </c>
      <c r="U17" s="31">
        <f t="shared" si="13"/>
        <v>0</v>
      </c>
      <c r="V17" s="31">
        <f t="shared" si="13"/>
        <v>0</v>
      </c>
      <c r="W17" s="31">
        <f t="shared" si="13"/>
        <v>0</v>
      </c>
      <c r="X17" s="31">
        <f t="shared" ref="X17" si="14">SUM(X18:X21)</f>
        <v>0</v>
      </c>
    </row>
    <row r="18" spans="1:24" ht="11.25" customHeight="1" x14ac:dyDescent="0.2">
      <c r="A18" s="22" t="s">
        <v>27</v>
      </c>
      <c r="B18" s="23" t="s">
        <v>28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:W22" si="15">SUM(C23:C24)</f>
        <v>0</v>
      </c>
      <c r="D22" s="31">
        <f t="shared" si="15"/>
        <v>0</v>
      </c>
      <c r="E22" s="31">
        <f t="shared" si="15"/>
        <v>0</v>
      </c>
      <c r="F22" s="31">
        <f t="shared" si="15"/>
        <v>0</v>
      </c>
      <c r="G22" s="31">
        <f t="shared" si="15"/>
        <v>0</v>
      </c>
      <c r="H22" s="31">
        <f t="shared" si="15"/>
        <v>0</v>
      </c>
      <c r="I22" s="31">
        <f t="shared" si="15"/>
        <v>0</v>
      </c>
      <c r="J22" s="31">
        <f t="shared" si="15"/>
        <v>0</v>
      </c>
      <c r="K22" s="31">
        <f t="shared" si="15"/>
        <v>0</v>
      </c>
      <c r="L22" s="31">
        <f t="shared" si="15"/>
        <v>0</v>
      </c>
      <c r="M22" s="31">
        <f t="shared" si="15"/>
        <v>0</v>
      </c>
      <c r="N22" s="31">
        <f t="shared" si="15"/>
        <v>0</v>
      </c>
      <c r="O22" s="31">
        <f t="shared" si="15"/>
        <v>0</v>
      </c>
      <c r="P22" s="31">
        <f t="shared" si="15"/>
        <v>0</v>
      </c>
      <c r="Q22" s="31">
        <f t="shared" si="15"/>
        <v>0</v>
      </c>
      <c r="R22" s="31">
        <f t="shared" si="15"/>
        <v>0</v>
      </c>
      <c r="S22" s="31">
        <f t="shared" si="15"/>
        <v>0</v>
      </c>
      <c r="T22" s="31">
        <f t="shared" si="15"/>
        <v>0</v>
      </c>
      <c r="U22" s="31">
        <f t="shared" si="15"/>
        <v>0</v>
      </c>
      <c r="V22" s="31">
        <f t="shared" si="15"/>
        <v>0</v>
      </c>
      <c r="W22" s="31">
        <f t="shared" si="15"/>
        <v>0</v>
      </c>
      <c r="X22" s="31">
        <f t="shared" ref="X22" si="16">SUM(X23:X24)</f>
        <v>0</v>
      </c>
    </row>
    <row r="23" spans="1:24" ht="11.25" customHeight="1" x14ac:dyDescent="0.2">
      <c r="A23" s="22" t="s">
        <v>37</v>
      </c>
      <c r="B23" s="23" t="s">
        <v>38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7">SUM(C27,C33)</f>
        <v>0</v>
      </c>
      <c r="D26" s="31">
        <f t="shared" ref="D26:W26" si="18">SUM(D27,D33)</f>
        <v>0</v>
      </c>
      <c r="E26" s="31">
        <f t="shared" si="18"/>
        <v>0</v>
      </c>
      <c r="F26" s="31">
        <f t="shared" si="18"/>
        <v>0</v>
      </c>
      <c r="G26" s="31">
        <f t="shared" si="18"/>
        <v>0</v>
      </c>
      <c r="H26" s="31">
        <f t="shared" si="18"/>
        <v>0</v>
      </c>
      <c r="I26" s="31">
        <f t="shared" si="18"/>
        <v>0</v>
      </c>
      <c r="J26" s="31">
        <f t="shared" si="18"/>
        <v>0</v>
      </c>
      <c r="K26" s="31">
        <f t="shared" si="18"/>
        <v>0</v>
      </c>
      <c r="L26" s="31">
        <f t="shared" si="18"/>
        <v>0</v>
      </c>
      <c r="M26" s="31">
        <f t="shared" si="18"/>
        <v>0</v>
      </c>
      <c r="N26" s="31">
        <f t="shared" si="18"/>
        <v>0</v>
      </c>
      <c r="O26" s="31">
        <f t="shared" si="18"/>
        <v>0</v>
      </c>
      <c r="P26" s="31">
        <f t="shared" si="18"/>
        <v>0</v>
      </c>
      <c r="Q26" s="31">
        <f t="shared" si="18"/>
        <v>0</v>
      </c>
      <c r="R26" s="31">
        <f t="shared" si="18"/>
        <v>0</v>
      </c>
      <c r="S26" s="31">
        <f t="shared" si="18"/>
        <v>0</v>
      </c>
      <c r="T26" s="31">
        <f t="shared" si="18"/>
        <v>0</v>
      </c>
      <c r="U26" s="31">
        <f t="shared" si="18"/>
        <v>0</v>
      </c>
      <c r="V26" s="31">
        <f t="shared" si="18"/>
        <v>0</v>
      </c>
      <c r="W26" s="31">
        <f t="shared" si="18"/>
        <v>0</v>
      </c>
      <c r="X26" s="31">
        <f t="shared" ref="X26" si="19">SUM(X27,X33)</f>
        <v>0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:W27" si="20">SUM(C28:C32)</f>
        <v>0</v>
      </c>
      <c r="D27" s="42">
        <f t="shared" si="20"/>
        <v>0</v>
      </c>
      <c r="E27" s="42">
        <f t="shared" si="20"/>
        <v>0</v>
      </c>
      <c r="F27" s="42">
        <f t="shared" si="20"/>
        <v>0</v>
      </c>
      <c r="G27" s="42">
        <f t="shared" si="20"/>
        <v>0</v>
      </c>
      <c r="H27" s="42">
        <f t="shared" si="20"/>
        <v>0</v>
      </c>
      <c r="I27" s="42">
        <f t="shared" si="20"/>
        <v>0</v>
      </c>
      <c r="J27" s="42">
        <f t="shared" si="20"/>
        <v>0</v>
      </c>
      <c r="K27" s="42">
        <f t="shared" si="20"/>
        <v>0</v>
      </c>
      <c r="L27" s="42">
        <f t="shared" si="20"/>
        <v>0</v>
      </c>
      <c r="M27" s="42">
        <f t="shared" si="20"/>
        <v>0</v>
      </c>
      <c r="N27" s="42">
        <f t="shared" si="20"/>
        <v>0</v>
      </c>
      <c r="O27" s="42">
        <f t="shared" si="20"/>
        <v>0</v>
      </c>
      <c r="P27" s="42">
        <f t="shared" si="20"/>
        <v>0</v>
      </c>
      <c r="Q27" s="42">
        <f t="shared" si="20"/>
        <v>0</v>
      </c>
      <c r="R27" s="42">
        <f t="shared" si="20"/>
        <v>0</v>
      </c>
      <c r="S27" s="42">
        <f t="shared" si="20"/>
        <v>0</v>
      </c>
      <c r="T27" s="42">
        <f t="shared" si="20"/>
        <v>0</v>
      </c>
      <c r="U27" s="42">
        <f t="shared" si="20"/>
        <v>0</v>
      </c>
      <c r="V27" s="42">
        <f t="shared" si="20"/>
        <v>0</v>
      </c>
      <c r="W27" s="42">
        <f t="shared" si="20"/>
        <v>0</v>
      </c>
      <c r="X27" s="42">
        <f t="shared" ref="X27" si="21">SUM(X28:X32)</f>
        <v>0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:W33" si="22">SUM(C34:C50)</f>
        <v>0</v>
      </c>
      <c r="D33" s="42">
        <f t="shared" si="22"/>
        <v>0</v>
      </c>
      <c r="E33" s="42">
        <f t="shared" si="22"/>
        <v>0</v>
      </c>
      <c r="F33" s="42">
        <f t="shared" si="22"/>
        <v>0</v>
      </c>
      <c r="G33" s="42">
        <f t="shared" si="22"/>
        <v>0</v>
      </c>
      <c r="H33" s="42">
        <f t="shared" si="22"/>
        <v>0</v>
      </c>
      <c r="I33" s="42">
        <f t="shared" si="22"/>
        <v>0</v>
      </c>
      <c r="J33" s="42">
        <f t="shared" si="22"/>
        <v>0</v>
      </c>
      <c r="K33" s="42">
        <f t="shared" si="22"/>
        <v>0</v>
      </c>
      <c r="L33" s="42">
        <f t="shared" si="22"/>
        <v>0</v>
      </c>
      <c r="M33" s="42">
        <f t="shared" si="22"/>
        <v>0</v>
      </c>
      <c r="N33" s="42">
        <f t="shared" si="22"/>
        <v>0</v>
      </c>
      <c r="O33" s="42">
        <f t="shared" si="22"/>
        <v>0</v>
      </c>
      <c r="P33" s="42">
        <f t="shared" si="22"/>
        <v>0</v>
      </c>
      <c r="Q33" s="42">
        <f t="shared" si="22"/>
        <v>0</v>
      </c>
      <c r="R33" s="42">
        <f t="shared" si="22"/>
        <v>0</v>
      </c>
      <c r="S33" s="42">
        <f t="shared" si="22"/>
        <v>0</v>
      </c>
      <c r="T33" s="42">
        <f t="shared" si="22"/>
        <v>0</v>
      </c>
      <c r="U33" s="42">
        <f t="shared" si="22"/>
        <v>0</v>
      </c>
      <c r="V33" s="42">
        <f t="shared" si="22"/>
        <v>0</v>
      </c>
      <c r="W33" s="42">
        <f t="shared" si="22"/>
        <v>0</v>
      </c>
      <c r="X33" s="42">
        <f t="shared" ref="X33" si="23">SUM(X34:X50)</f>
        <v>0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</row>
    <row r="37" spans="1:24" ht="11.25" customHeight="1" x14ac:dyDescent="0.2">
      <c r="A37" s="39" t="s">
        <v>61</v>
      </c>
      <c r="B37" s="23" t="s">
        <v>62</v>
      </c>
      <c r="C37" s="30">
        <v>0</v>
      </c>
      <c r="D37" s="30">
        <v>0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</row>
    <row r="41" spans="1:24" ht="11.25" customHeight="1" x14ac:dyDescent="0.2">
      <c r="A41" s="39" t="s">
        <v>69</v>
      </c>
      <c r="B41" s="23" t="s">
        <v>70</v>
      </c>
      <c r="C41" s="30">
        <v>0</v>
      </c>
      <c r="D41" s="30">
        <v>0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</row>
    <row r="42" spans="1:24" ht="11.25" customHeight="1" x14ac:dyDescent="0.2">
      <c r="A42" s="39" t="s">
        <v>71</v>
      </c>
      <c r="B42" s="23" t="s">
        <v>72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</row>
    <row r="44" spans="1:24" ht="11.25" customHeight="1" x14ac:dyDescent="0.2">
      <c r="A44" s="39" t="s">
        <v>75</v>
      </c>
      <c r="B44" s="23" t="s">
        <v>76</v>
      </c>
      <c r="C44" s="30">
        <v>0</v>
      </c>
      <c r="D44" s="30">
        <v>0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</row>
    <row r="51" spans="1:24" ht="11.25" customHeight="1" x14ac:dyDescent="0.2">
      <c r="A51" s="24" t="s">
        <v>89</v>
      </c>
      <c r="B51" s="25" t="s">
        <v>90</v>
      </c>
      <c r="C51" s="31">
        <v>0</v>
      </c>
      <c r="D51" s="31">
        <v>0</v>
      </c>
      <c r="E51" s="31">
        <v>0</v>
      </c>
      <c r="F51" s="31">
        <v>0</v>
      </c>
      <c r="G51" s="31">
        <v>0</v>
      </c>
      <c r="H51" s="31">
        <v>0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:W52" si="24">SUM(C53:C70)</f>
        <v>0</v>
      </c>
      <c r="D52" s="31">
        <f t="shared" si="24"/>
        <v>0</v>
      </c>
      <c r="E52" s="31">
        <f t="shared" si="24"/>
        <v>0</v>
      </c>
      <c r="F52" s="31">
        <f t="shared" si="24"/>
        <v>0</v>
      </c>
      <c r="G52" s="31">
        <f t="shared" si="24"/>
        <v>0</v>
      </c>
      <c r="H52" s="31">
        <f t="shared" si="24"/>
        <v>0</v>
      </c>
      <c r="I52" s="31">
        <f t="shared" si="24"/>
        <v>0</v>
      </c>
      <c r="J52" s="31">
        <f t="shared" si="24"/>
        <v>0</v>
      </c>
      <c r="K52" s="31">
        <f t="shared" si="24"/>
        <v>0</v>
      </c>
      <c r="L52" s="31">
        <f t="shared" si="24"/>
        <v>0</v>
      </c>
      <c r="M52" s="31">
        <f t="shared" si="24"/>
        <v>0</v>
      </c>
      <c r="N52" s="31">
        <f t="shared" si="24"/>
        <v>0</v>
      </c>
      <c r="O52" s="31">
        <f t="shared" si="24"/>
        <v>0</v>
      </c>
      <c r="P52" s="31">
        <f t="shared" si="24"/>
        <v>0</v>
      </c>
      <c r="Q52" s="31">
        <f t="shared" si="24"/>
        <v>0</v>
      </c>
      <c r="R52" s="31">
        <f t="shared" si="24"/>
        <v>0</v>
      </c>
      <c r="S52" s="31">
        <f t="shared" si="24"/>
        <v>0</v>
      </c>
      <c r="T52" s="31">
        <f t="shared" si="24"/>
        <v>0</v>
      </c>
      <c r="U52" s="31">
        <f t="shared" si="24"/>
        <v>0</v>
      </c>
      <c r="V52" s="31">
        <f t="shared" si="24"/>
        <v>0</v>
      </c>
      <c r="W52" s="31">
        <f t="shared" si="24"/>
        <v>0</v>
      </c>
      <c r="X52" s="31">
        <f t="shared" ref="X52" si="25">SUM(X53:X70)</f>
        <v>0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</row>
    <row r="70" spans="1:24" ht="11.25" customHeight="1" x14ac:dyDescent="0.2">
      <c r="A70" s="22" t="s">
        <v>127</v>
      </c>
      <c r="B70" s="23" t="s">
        <v>128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:W71" si="26">SUM(C72:C73)</f>
        <v>0</v>
      </c>
      <c r="D71" s="31">
        <f t="shared" si="26"/>
        <v>0</v>
      </c>
      <c r="E71" s="31">
        <f t="shared" si="26"/>
        <v>0</v>
      </c>
      <c r="F71" s="31">
        <f t="shared" si="26"/>
        <v>0</v>
      </c>
      <c r="G71" s="31">
        <f t="shared" si="26"/>
        <v>0</v>
      </c>
      <c r="H71" s="31">
        <f t="shared" si="26"/>
        <v>0</v>
      </c>
      <c r="I71" s="31">
        <f t="shared" si="26"/>
        <v>0</v>
      </c>
      <c r="J71" s="31">
        <f t="shared" si="26"/>
        <v>0</v>
      </c>
      <c r="K71" s="31">
        <f t="shared" si="26"/>
        <v>0</v>
      </c>
      <c r="L71" s="31">
        <f t="shared" si="26"/>
        <v>0</v>
      </c>
      <c r="M71" s="31">
        <f t="shared" si="26"/>
        <v>0</v>
      </c>
      <c r="N71" s="31">
        <f t="shared" si="26"/>
        <v>0</v>
      </c>
      <c r="O71" s="31">
        <f t="shared" si="26"/>
        <v>0</v>
      </c>
      <c r="P71" s="31">
        <f t="shared" si="26"/>
        <v>0</v>
      </c>
      <c r="Q71" s="31">
        <f t="shared" si="26"/>
        <v>0</v>
      </c>
      <c r="R71" s="31">
        <f t="shared" si="26"/>
        <v>0</v>
      </c>
      <c r="S71" s="31">
        <f t="shared" si="26"/>
        <v>0</v>
      </c>
      <c r="T71" s="31">
        <f t="shared" si="26"/>
        <v>0</v>
      </c>
      <c r="U71" s="31">
        <f t="shared" si="26"/>
        <v>0</v>
      </c>
      <c r="V71" s="31">
        <f t="shared" si="26"/>
        <v>0</v>
      </c>
      <c r="W71" s="31">
        <f t="shared" si="26"/>
        <v>0</v>
      </c>
      <c r="X71" s="31">
        <f t="shared" ref="X71" si="27">SUM(X72:X73)</f>
        <v>0</v>
      </c>
    </row>
    <row r="72" spans="1:24" ht="11.25" customHeight="1" x14ac:dyDescent="0.2">
      <c r="A72" s="22" t="s">
        <v>131</v>
      </c>
      <c r="B72" s="23" t="s">
        <v>132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0</v>
      </c>
      <c r="D75" s="31">
        <v>0</v>
      </c>
      <c r="E75" s="31">
        <v>0</v>
      </c>
      <c r="F75" s="31">
        <v>0</v>
      </c>
      <c r="G75" s="31">
        <v>0</v>
      </c>
      <c r="H75" s="31">
        <v>0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</row>
    <row r="76" spans="1:24" ht="11.25" customHeight="1" x14ac:dyDescent="0.2">
      <c r="A76" s="26" t="s">
        <v>139</v>
      </c>
      <c r="B76" s="27" t="s">
        <v>140</v>
      </c>
      <c r="C76" s="32">
        <v>1952.7458448565417</v>
      </c>
      <c r="D76" s="32">
        <v>2113.8793718767993</v>
      </c>
      <c r="E76" s="32">
        <v>2280.29747480164</v>
      </c>
      <c r="F76" s="32">
        <v>2468.0026631890632</v>
      </c>
      <c r="G76" s="32">
        <v>2677.8928688813216</v>
      </c>
      <c r="H76" s="32">
        <v>2899.3111066946103</v>
      </c>
      <c r="I76" s="32">
        <v>3141.9022483236772</v>
      </c>
      <c r="J76" s="32">
        <v>3372.7843326589373</v>
      </c>
      <c r="K76" s="32">
        <v>3558.1851351585628</v>
      </c>
      <c r="L76" s="32">
        <v>3667.4115700985967</v>
      </c>
      <c r="M76" s="32">
        <v>3792.8650189871632</v>
      </c>
      <c r="N76" s="32">
        <v>3875.0056195785755</v>
      </c>
      <c r="O76" s="32">
        <v>3947.5629960532333</v>
      </c>
      <c r="P76" s="32">
        <v>3992.7122817807294</v>
      </c>
      <c r="Q76" s="32">
        <v>4040.8654164023551</v>
      </c>
      <c r="R76" s="32">
        <v>4067.8102324915985</v>
      </c>
      <c r="S76" s="32">
        <v>4201.0056687095584</v>
      </c>
      <c r="T76" s="32">
        <v>4330.9409964560637</v>
      </c>
      <c r="U76" s="32">
        <v>4418.0851186168111</v>
      </c>
      <c r="V76" s="32">
        <v>4477.9216030618409</v>
      </c>
      <c r="W76" s="32">
        <v>4249.4899607076004</v>
      </c>
      <c r="X76" s="32">
        <v>4450.5246149741133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6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482</v>
      </c>
      <c r="B1" s="7" t="s">
        <v>483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3654.4135866210927</v>
      </c>
      <c r="D2" s="28">
        <f t="shared" ref="D2:W2" si="1">SUM(D3,D17,D22,D25,D26,D51,D52,D71,D74,D75,D76)</f>
        <v>4078.0291956760893</v>
      </c>
      <c r="E2" s="28">
        <f t="shared" si="1"/>
        <v>4515.2404050911209</v>
      </c>
      <c r="F2" s="28">
        <f t="shared" si="1"/>
        <v>4973.7686406741504</v>
      </c>
      <c r="G2" s="28">
        <f t="shared" si="1"/>
        <v>5468.067883213912</v>
      </c>
      <c r="H2" s="28">
        <f t="shared" si="1"/>
        <v>5939.1608850376542</v>
      </c>
      <c r="I2" s="28">
        <f t="shared" si="1"/>
        <v>6335.5749029489634</v>
      </c>
      <c r="J2" s="28">
        <f t="shared" si="1"/>
        <v>6690.1373880919855</v>
      </c>
      <c r="K2" s="28">
        <f t="shared" si="1"/>
        <v>6980.2749596668064</v>
      </c>
      <c r="L2" s="28">
        <f t="shared" si="1"/>
        <v>7211.1711335542486</v>
      </c>
      <c r="M2" s="28">
        <f t="shared" si="1"/>
        <v>7410.0813797654328</v>
      </c>
      <c r="N2" s="28">
        <f t="shared" si="1"/>
        <v>7509.0633334138902</v>
      </c>
      <c r="O2" s="28">
        <f t="shared" si="1"/>
        <v>7708.9034437613045</v>
      </c>
      <c r="P2" s="28">
        <f t="shared" si="1"/>
        <v>8013.0071433589083</v>
      </c>
      <c r="Q2" s="28">
        <f t="shared" si="1"/>
        <v>8434.9190327545257</v>
      </c>
      <c r="R2" s="28">
        <f t="shared" si="1"/>
        <v>8990.5445719890322</v>
      </c>
      <c r="S2" s="28">
        <f t="shared" si="1"/>
        <v>9321.0922130876697</v>
      </c>
      <c r="T2" s="28">
        <f t="shared" si="1"/>
        <v>9705.9579967308018</v>
      </c>
      <c r="U2" s="28">
        <f t="shared" si="1"/>
        <v>10072.706346699442</v>
      </c>
      <c r="V2" s="28">
        <f t="shared" si="1"/>
        <v>10253.598203156571</v>
      </c>
      <c r="W2" s="28">
        <f t="shared" si="1"/>
        <v>10042.568955000188</v>
      </c>
      <c r="X2" s="28">
        <f t="shared" ref="X2" si="2">SUM(X3,X17,X22,X25,X26,X51,X52,X71,X74,X75,X76)</f>
        <v>10467.760190040532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3">SUM(C4,C8,C11)</f>
        <v>0</v>
      </c>
      <c r="D3" s="29">
        <f t="shared" ref="D3:W3" si="4">SUM(D4,D8,D11)</f>
        <v>0</v>
      </c>
      <c r="E3" s="29">
        <f t="shared" si="4"/>
        <v>0</v>
      </c>
      <c r="F3" s="29">
        <f t="shared" si="4"/>
        <v>0</v>
      </c>
      <c r="G3" s="29">
        <f t="shared" si="4"/>
        <v>0</v>
      </c>
      <c r="H3" s="29">
        <f t="shared" si="4"/>
        <v>0</v>
      </c>
      <c r="I3" s="29">
        <f t="shared" si="4"/>
        <v>0</v>
      </c>
      <c r="J3" s="29">
        <f t="shared" si="4"/>
        <v>0</v>
      </c>
      <c r="K3" s="29">
        <f t="shared" si="4"/>
        <v>0</v>
      </c>
      <c r="L3" s="29">
        <f t="shared" si="4"/>
        <v>0</v>
      </c>
      <c r="M3" s="29">
        <f t="shared" si="4"/>
        <v>0</v>
      </c>
      <c r="N3" s="29">
        <f t="shared" si="4"/>
        <v>0</v>
      </c>
      <c r="O3" s="29">
        <f t="shared" si="4"/>
        <v>0</v>
      </c>
      <c r="P3" s="29">
        <f t="shared" si="4"/>
        <v>0</v>
      </c>
      <c r="Q3" s="29">
        <f t="shared" si="4"/>
        <v>0</v>
      </c>
      <c r="R3" s="29">
        <f t="shared" si="4"/>
        <v>0</v>
      </c>
      <c r="S3" s="29">
        <f t="shared" si="4"/>
        <v>0</v>
      </c>
      <c r="T3" s="29">
        <f t="shared" si="4"/>
        <v>0</v>
      </c>
      <c r="U3" s="29">
        <f t="shared" si="4"/>
        <v>0</v>
      </c>
      <c r="V3" s="29">
        <f t="shared" si="4"/>
        <v>0</v>
      </c>
      <c r="W3" s="29">
        <f t="shared" si="4"/>
        <v>0</v>
      </c>
      <c r="X3" s="29">
        <f t="shared" ref="X3" si="5">SUM(X4,X8,X11)</f>
        <v>0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6">SUM(C5:C7)</f>
        <v>0</v>
      </c>
      <c r="D4" s="42">
        <f t="shared" ref="D4:W4" si="7">SUM(D5:D7)</f>
        <v>0</v>
      </c>
      <c r="E4" s="42">
        <f t="shared" si="7"/>
        <v>0</v>
      </c>
      <c r="F4" s="42">
        <f t="shared" si="7"/>
        <v>0</v>
      </c>
      <c r="G4" s="42">
        <f t="shared" si="7"/>
        <v>0</v>
      </c>
      <c r="H4" s="42">
        <f t="shared" si="7"/>
        <v>0</v>
      </c>
      <c r="I4" s="42">
        <f t="shared" si="7"/>
        <v>0</v>
      </c>
      <c r="J4" s="42">
        <f t="shared" si="7"/>
        <v>0</v>
      </c>
      <c r="K4" s="42">
        <f t="shared" si="7"/>
        <v>0</v>
      </c>
      <c r="L4" s="42">
        <f t="shared" si="7"/>
        <v>0</v>
      </c>
      <c r="M4" s="42">
        <f t="shared" si="7"/>
        <v>0</v>
      </c>
      <c r="N4" s="42">
        <f t="shared" si="7"/>
        <v>0</v>
      </c>
      <c r="O4" s="42">
        <f t="shared" si="7"/>
        <v>0</v>
      </c>
      <c r="P4" s="42">
        <f t="shared" si="7"/>
        <v>0</v>
      </c>
      <c r="Q4" s="42">
        <f t="shared" si="7"/>
        <v>0</v>
      </c>
      <c r="R4" s="42">
        <f t="shared" si="7"/>
        <v>0</v>
      </c>
      <c r="S4" s="42">
        <f t="shared" si="7"/>
        <v>0</v>
      </c>
      <c r="T4" s="42">
        <f t="shared" si="7"/>
        <v>0</v>
      </c>
      <c r="U4" s="42">
        <f t="shared" si="7"/>
        <v>0</v>
      </c>
      <c r="V4" s="42">
        <f t="shared" si="7"/>
        <v>0</v>
      </c>
      <c r="W4" s="42">
        <f t="shared" si="7"/>
        <v>0</v>
      </c>
      <c r="X4" s="42">
        <f t="shared" ref="X4" si="8">SUM(X5:X7)</f>
        <v>0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>
        <v>0</v>
      </c>
      <c r="W5" s="30">
        <v>0</v>
      </c>
      <c r="X5" s="30">
        <v>0</v>
      </c>
    </row>
    <row r="6" spans="1:24" ht="11.25" customHeight="1" x14ac:dyDescent="0.2">
      <c r="A6" s="39" t="s">
        <v>7</v>
      </c>
      <c r="B6" s="23" t="s">
        <v>8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</row>
    <row r="7" spans="1:24" ht="11.25" customHeight="1" x14ac:dyDescent="0.2">
      <c r="A7" s="39" t="s">
        <v>9</v>
      </c>
      <c r="B7" s="23" t="s">
        <v>10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</row>
    <row r="8" spans="1:24" ht="11.25" customHeight="1" x14ac:dyDescent="0.2">
      <c r="A8" s="40" t="s">
        <v>343</v>
      </c>
      <c r="B8" s="41" t="s">
        <v>344</v>
      </c>
      <c r="C8" s="42">
        <f t="shared" ref="C8:W8" si="9">SUM(C9:C10)</f>
        <v>0</v>
      </c>
      <c r="D8" s="42">
        <f t="shared" si="9"/>
        <v>0</v>
      </c>
      <c r="E8" s="42">
        <f t="shared" si="9"/>
        <v>0</v>
      </c>
      <c r="F8" s="42">
        <f t="shared" si="9"/>
        <v>0</v>
      </c>
      <c r="G8" s="42">
        <f t="shared" si="9"/>
        <v>0</v>
      </c>
      <c r="H8" s="42">
        <f t="shared" si="9"/>
        <v>0</v>
      </c>
      <c r="I8" s="42">
        <f t="shared" si="9"/>
        <v>0</v>
      </c>
      <c r="J8" s="42">
        <f t="shared" si="9"/>
        <v>0</v>
      </c>
      <c r="K8" s="42">
        <f t="shared" si="9"/>
        <v>0</v>
      </c>
      <c r="L8" s="42">
        <f t="shared" si="9"/>
        <v>0</v>
      </c>
      <c r="M8" s="42">
        <f t="shared" si="9"/>
        <v>0</v>
      </c>
      <c r="N8" s="42">
        <f t="shared" si="9"/>
        <v>0</v>
      </c>
      <c r="O8" s="42">
        <f t="shared" si="9"/>
        <v>0</v>
      </c>
      <c r="P8" s="42">
        <f t="shared" si="9"/>
        <v>0</v>
      </c>
      <c r="Q8" s="42">
        <f t="shared" si="9"/>
        <v>0</v>
      </c>
      <c r="R8" s="42">
        <f t="shared" si="9"/>
        <v>0</v>
      </c>
      <c r="S8" s="42">
        <f t="shared" si="9"/>
        <v>0</v>
      </c>
      <c r="T8" s="42">
        <f t="shared" si="9"/>
        <v>0</v>
      </c>
      <c r="U8" s="42">
        <f t="shared" si="9"/>
        <v>0</v>
      </c>
      <c r="V8" s="42">
        <f t="shared" si="9"/>
        <v>0</v>
      </c>
      <c r="W8" s="42">
        <f t="shared" si="9"/>
        <v>0</v>
      </c>
      <c r="X8" s="42">
        <f t="shared" ref="X8" si="10">SUM(X9:X10)</f>
        <v>0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:W11" si="11">SUM(C12:C16)</f>
        <v>0</v>
      </c>
      <c r="D11" s="42">
        <f t="shared" si="11"/>
        <v>0</v>
      </c>
      <c r="E11" s="42">
        <f t="shared" si="11"/>
        <v>0</v>
      </c>
      <c r="F11" s="42">
        <f t="shared" si="11"/>
        <v>0</v>
      </c>
      <c r="G11" s="42">
        <f t="shared" si="11"/>
        <v>0</v>
      </c>
      <c r="H11" s="42">
        <f t="shared" si="11"/>
        <v>0</v>
      </c>
      <c r="I11" s="42">
        <f t="shared" si="11"/>
        <v>0</v>
      </c>
      <c r="J11" s="42">
        <f t="shared" si="11"/>
        <v>0</v>
      </c>
      <c r="K11" s="42">
        <f t="shared" si="11"/>
        <v>0</v>
      </c>
      <c r="L11" s="42">
        <f t="shared" si="11"/>
        <v>0</v>
      </c>
      <c r="M11" s="42">
        <f t="shared" si="11"/>
        <v>0</v>
      </c>
      <c r="N11" s="42">
        <f t="shared" si="11"/>
        <v>0</v>
      </c>
      <c r="O11" s="42">
        <f t="shared" si="11"/>
        <v>0</v>
      </c>
      <c r="P11" s="42">
        <f t="shared" si="11"/>
        <v>0</v>
      </c>
      <c r="Q11" s="42">
        <f t="shared" si="11"/>
        <v>0</v>
      </c>
      <c r="R11" s="42">
        <f t="shared" si="11"/>
        <v>0</v>
      </c>
      <c r="S11" s="42">
        <f t="shared" si="11"/>
        <v>0</v>
      </c>
      <c r="T11" s="42">
        <f t="shared" si="11"/>
        <v>0</v>
      </c>
      <c r="U11" s="42">
        <f t="shared" si="11"/>
        <v>0</v>
      </c>
      <c r="V11" s="42">
        <f t="shared" si="11"/>
        <v>0</v>
      </c>
      <c r="W11" s="42">
        <f t="shared" si="11"/>
        <v>0</v>
      </c>
      <c r="X11" s="42">
        <f t="shared" ref="X11" si="12">SUM(X12:X16)</f>
        <v>0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</row>
    <row r="13" spans="1:24" ht="11.25" customHeight="1" x14ac:dyDescent="0.2">
      <c r="A13" s="39" t="s">
        <v>17</v>
      </c>
      <c r="B13" s="23" t="s">
        <v>18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:W17" si="13">SUM(C18:C21)</f>
        <v>0</v>
      </c>
      <c r="D17" s="31">
        <f t="shared" si="13"/>
        <v>0</v>
      </c>
      <c r="E17" s="31">
        <f t="shared" si="13"/>
        <v>0</v>
      </c>
      <c r="F17" s="31">
        <f t="shared" si="13"/>
        <v>0</v>
      </c>
      <c r="G17" s="31">
        <f t="shared" si="13"/>
        <v>0</v>
      </c>
      <c r="H17" s="31">
        <f t="shared" si="13"/>
        <v>0</v>
      </c>
      <c r="I17" s="31">
        <f t="shared" si="13"/>
        <v>0</v>
      </c>
      <c r="J17" s="31">
        <f t="shared" si="13"/>
        <v>0</v>
      </c>
      <c r="K17" s="31">
        <f t="shared" si="13"/>
        <v>0</v>
      </c>
      <c r="L17" s="31">
        <f t="shared" si="13"/>
        <v>0</v>
      </c>
      <c r="M17" s="31">
        <f t="shared" si="13"/>
        <v>0</v>
      </c>
      <c r="N17" s="31">
        <f t="shared" si="13"/>
        <v>0</v>
      </c>
      <c r="O17" s="31">
        <f t="shared" si="13"/>
        <v>0</v>
      </c>
      <c r="P17" s="31">
        <f t="shared" si="13"/>
        <v>0</v>
      </c>
      <c r="Q17" s="31">
        <f t="shared" si="13"/>
        <v>0</v>
      </c>
      <c r="R17" s="31">
        <f t="shared" si="13"/>
        <v>0</v>
      </c>
      <c r="S17" s="31">
        <f t="shared" si="13"/>
        <v>0</v>
      </c>
      <c r="T17" s="31">
        <f t="shared" si="13"/>
        <v>0</v>
      </c>
      <c r="U17" s="31">
        <f t="shared" si="13"/>
        <v>0</v>
      </c>
      <c r="V17" s="31">
        <f t="shared" si="13"/>
        <v>0</v>
      </c>
      <c r="W17" s="31">
        <f t="shared" si="13"/>
        <v>0</v>
      </c>
      <c r="X17" s="31">
        <f t="shared" ref="X17" si="14">SUM(X18:X21)</f>
        <v>0</v>
      </c>
    </row>
    <row r="18" spans="1:24" ht="11.25" customHeight="1" x14ac:dyDescent="0.2">
      <c r="A18" s="22" t="s">
        <v>27</v>
      </c>
      <c r="B18" s="23" t="s">
        <v>28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:W22" si="15">SUM(C23:C24)</f>
        <v>0</v>
      </c>
      <c r="D22" s="31">
        <f t="shared" si="15"/>
        <v>0</v>
      </c>
      <c r="E22" s="31">
        <f t="shared" si="15"/>
        <v>0</v>
      </c>
      <c r="F22" s="31">
        <f t="shared" si="15"/>
        <v>0</v>
      </c>
      <c r="G22" s="31">
        <f t="shared" si="15"/>
        <v>0</v>
      </c>
      <c r="H22" s="31">
        <f t="shared" si="15"/>
        <v>0</v>
      </c>
      <c r="I22" s="31">
        <f t="shared" si="15"/>
        <v>0</v>
      </c>
      <c r="J22" s="31">
        <f t="shared" si="15"/>
        <v>0</v>
      </c>
      <c r="K22" s="31">
        <f t="shared" si="15"/>
        <v>0</v>
      </c>
      <c r="L22" s="31">
        <f t="shared" si="15"/>
        <v>0</v>
      </c>
      <c r="M22" s="31">
        <f t="shared" si="15"/>
        <v>0</v>
      </c>
      <c r="N22" s="31">
        <f t="shared" si="15"/>
        <v>0</v>
      </c>
      <c r="O22" s="31">
        <f t="shared" si="15"/>
        <v>0</v>
      </c>
      <c r="P22" s="31">
        <f t="shared" si="15"/>
        <v>0</v>
      </c>
      <c r="Q22" s="31">
        <f t="shared" si="15"/>
        <v>0</v>
      </c>
      <c r="R22" s="31">
        <f t="shared" si="15"/>
        <v>0</v>
      </c>
      <c r="S22" s="31">
        <f t="shared" si="15"/>
        <v>0</v>
      </c>
      <c r="T22" s="31">
        <f t="shared" si="15"/>
        <v>0</v>
      </c>
      <c r="U22" s="31">
        <f t="shared" si="15"/>
        <v>0</v>
      </c>
      <c r="V22" s="31">
        <f t="shared" si="15"/>
        <v>0</v>
      </c>
      <c r="W22" s="31">
        <f t="shared" si="15"/>
        <v>0</v>
      </c>
      <c r="X22" s="31">
        <f t="shared" ref="X22" si="16">SUM(X23:X24)</f>
        <v>0</v>
      </c>
    </row>
    <row r="23" spans="1:24" ht="11.25" customHeight="1" x14ac:dyDescent="0.2">
      <c r="A23" s="22" t="s">
        <v>37</v>
      </c>
      <c r="B23" s="23" t="s">
        <v>38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7">SUM(C27,C33)</f>
        <v>0</v>
      </c>
      <c r="D26" s="31">
        <f t="shared" ref="D26:W26" si="18">SUM(D27,D33)</f>
        <v>0</v>
      </c>
      <c r="E26" s="31">
        <f t="shared" si="18"/>
        <v>0</v>
      </c>
      <c r="F26" s="31">
        <f t="shared" si="18"/>
        <v>0</v>
      </c>
      <c r="G26" s="31">
        <f t="shared" si="18"/>
        <v>0</v>
      </c>
      <c r="H26" s="31">
        <f t="shared" si="18"/>
        <v>0</v>
      </c>
      <c r="I26" s="31">
        <f t="shared" si="18"/>
        <v>0</v>
      </c>
      <c r="J26" s="31">
        <f t="shared" si="18"/>
        <v>0</v>
      </c>
      <c r="K26" s="31">
        <f t="shared" si="18"/>
        <v>0</v>
      </c>
      <c r="L26" s="31">
        <f t="shared" si="18"/>
        <v>0</v>
      </c>
      <c r="M26" s="31">
        <f t="shared" si="18"/>
        <v>0</v>
      </c>
      <c r="N26" s="31">
        <f t="shared" si="18"/>
        <v>0</v>
      </c>
      <c r="O26" s="31">
        <f t="shared" si="18"/>
        <v>0</v>
      </c>
      <c r="P26" s="31">
        <f t="shared" si="18"/>
        <v>0</v>
      </c>
      <c r="Q26" s="31">
        <f t="shared" si="18"/>
        <v>0</v>
      </c>
      <c r="R26" s="31">
        <f t="shared" si="18"/>
        <v>0</v>
      </c>
      <c r="S26" s="31">
        <f t="shared" si="18"/>
        <v>0</v>
      </c>
      <c r="T26" s="31">
        <f t="shared" si="18"/>
        <v>0</v>
      </c>
      <c r="U26" s="31">
        <f t="shared" si="18"/>
        <v>0</v>
      </c>
      <c r="V26" s="31">
        <f t="shared" si="18"/>
        <v>0</v>
      </c>
      <c r="W26" s="31">
        <f t="shared" si="18"/>
        <v>0</v>
      </c>
      <c r="X26" s="31">
        <f t="shared" ref="X26" si="19">SUM(X27,X33)</f>
        <v>0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:W27" si="20">SUM(C28:C32)</f>
        <v>0</v>
      </c>
      <c r="D27" s="42">
        <f t="shared" si="20"/>
        <v>0</v>
      </c>
      <c r="E27" s="42">
        <f t="shared" si="20"/>
        <v>0</v>
      </c>
      <c r="F27" s="42">
        <f t="shared" si="20"/>
        <v>0</v>
      </c>
      <c r="G27" s="42">
        <f t="shared" si="20"/>
        <v>0</v>
      </c>
      <c r="H27" s="42">
        <f t="shared" si="20"/>
        <v>0</v>
      </c>
      <c r="I27" s="42">
        <f t="shared" si="20"/>
        <v>0</v>
      </c>
      <c r="J27" s="42">
        <f t="shared" si="20"/>
        <v>0</v>
      </c>
      <c r="K27" s="42">
        <f t="shared" si="20"/>
        <v>0</v>
      </c>
      <c r="L27" s="42">
        <f t="shared" si="20"/>
        <v>0</v>
      </c>
      <c r="M27" s="42">
        <f t="shared" si="20"/>
        <v>0</v>
      </c>
      <c r="N27" s="42">
        <f t="shared" si="20"/>
        <v>0</v>
      </c>
      <c r="O27" s="42">
        <f t="shared" si="20"/>
        <v>0</v>
      </c>
      <c r="P27" s="42">
        <f t="shared" si="20"/>
        <v>0</v>
      </c>
      <c r="Q27" s="42">
        <f t="shared" si="20"/>
        <v>0</v>
      </c>
      <c r="R27" s="42">
        <f t="shared" si="20"/>
        <v>0</v>
      </c>
      <c r="S27" s="42">
        <f t="shared" si="20"/>
        <v>0</v>
      </c>
      <c r="T27" s="42">
        <f t="shared" si="20"/>
        <v>0</v>
      </c>
      <c r="U27" s="42">
        <f t="shared" si="20"/>
        <v>0</v>
      </c>
      <c r="V27" s="42">
        <f t="shared" si="20"/>
        <v>0</v>
      </c>
      <c r="W27" s="42">
        <f t="shared" si="20"/>
        <v>0</v>
      </c>
      <c r="X27" s="42">
        <f t="shared" ref="X27" si="21">SUM(X28:X32)</f>
        <v>0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:W33" si="22">SUM(C34:C50)</f>
        <v>0</v>
      </c>
      <c r="D33" s="42">
        <f t="shared" si="22"/>
        <v>0</v>
      </c>
      <c r="E33" s="42">
        <f t="shared" si="22"/>
        <v>0</v>
      </c>
      <c r="F33" s="42">
        <f t="shared" si="22"/>
        <v>0</v>
      </c>
      <c r="G33" s="42">
        <f t="shared" si="22"/>
        <v>0</v>
      </c>
      <c r="H33" s="42">
        <f t="shared" si="22"/>
        <v>0</v>
      </c>
      <c r="I33" s="42">
        <f t="shared" si="22"/>
        <v>0</v>
      </c>
      <c r="J33" s="42">
        <f t="shared" si="22"/>
        <v>0</v>
      </c>
      <c r="K33" s="42">
        <f t="shared" si="22"/>
        <v>0</v>
      </c>
      <c r="L33" s="42">
        <f t="shared" si="22"/>
        <v>0</v>
      </c>
      <c r="M33" s="42">
        <f t="shared" si="22"/>
        <v>0</v>
      </c>
      <c r="N33" s="42">
        <f t="shared" si="22"/>
        <v>0</v>
      </c>
      <c r="O33" s="42">
        <f t="shared" si="22"/>
        <v>0</v>
      </c>
      <c r="P33" s="42">
        <f t="shared" si="22"/>
        <v>0</v>
      </c>
      <c r="Q33" s="42">
        <f t="shared" si="22"/>
        <v>0</v>
      </c>
      <c r="R33" s="42">
        <f t="shared" si="22"/>
        <v>0</v>
      </c>
      <c r="S33" s="42">
        <f t="shared" si="22"/>
        <v>0</v>
      </c>
      <c r="T33" s="42">
        <f t="shared" si="22"/>
        <v>0</v>
      </c>
      <c r="U33" s="42">
        <f t="shared" si="22"/>
        <v>0</v>
      </c>
      <c r="V33" s="42">
        <f t="shared" si="22"/>
        <v>0</v>
      </c>
      <c r="W33" s="42">
        <f t="shared" si="22"/>
        <v>0</v>
      </c>
      <c r="X33" s="42">
        <f t="shared" ref="X33" si="23">SUM(X34:X50)</f>
        <v>0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</row>
    <row r="37" spans="1:24" ht="11.25" customHeight="1" x14ac:dyDescent="0.2">
      <c r="A37" s="39" t="s">
        <v>61</v>
      </c>
      <c r="B37" s="23" t="s">
        <v>62</v>
      </c>
      <c r="C37" s="30">
        <v>0</v>
      </c>
      <c r="D37" s="30">
        <v>0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</row>
    <row r="41" spans="1:24" ht="11.25" customHeight="1" x14ac:dyDescent="0.2">
      <c r="A41" s="39" t="s">
        <v>69</v>
      </c>
      <c r="B41" s="23" t="s">
        <v>70</v>
      </c>
      <c r="C41" s="30">
        <v>0</v>
      </c>
      <c r="D41" s="30">
        <v>0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</row>
    <row r="42" spans="1:24" ht="11.25" customHeight="1" x14ac:dyDescent="0.2">
      <c r="A42" s="39" t="s">
        <v>71</v>
      </c>
      <c r="B42" s="23" t="s">
        <v>72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</row>
    <row r="44" spans="1:24" ht="11.25" customHeight="1" x14ac:dyDescent="0.2">
      <c r="A44" s="39" t="s">
        <v>75</v>
      </c>
      <c r="B44" s="23" t="s">
        <v>76</v>
      </c>
      <c r="C44" s="30">
        <v>0</v>
      </c>
      <c r="D44" s="30">
        <v>0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</row>
    <row r="51" spans="1:24" ht="11.25" customHeight="1" x14ac:dyDescent="0.2">
      <c r="A51" s="24" t="s">
        <v>89</v>
      </c>
      <c r="B51" s="25" t="s">
        <v>90</v>
      </c>
      <c r="C51" s="31">
        <v>0</v>
      </c>
      <c r="D51" s="31">
        <v>0</v>
      </c>
      <c r="E51" s="31">
        <v>0</v>
      </c>
      <c r="F51" s="31">
        <v>0</v>
      </c>
      <c r="G51" s="31">
        <v>0</v>
      </c>
      <c r="H51" s="31">
        <v>0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:W52" si="24">SUM(C53:C70)</f>
        <v>0</v>
      </c>
      <c r="D52" s="31">
        <f t="shared" si="24"/>
        <v>0</v>
      </c>
      <c r="E52" s="31">
        <f t="shared" si="24"/>
        <v>0</v>
      </c>
      <c r="F52" s="31">
        <f t="shared" si="24"/>
        <v>0</v>
      </c>
      <c r="G52" s="31">
        <f t="shared" si="24"/>
        <v>0</v>
      </c>
      <c r="H52" s="31">
        <f t="shared" si="24"/>
        <v>0</v>
      </c>
      <c r="I52" s="31">
        <f t="shared" si="24"/>
        <v>0</v>
      </c>
      <c r="J52" s="31">
        <f t="shared" si="24"/>
        <v>0</v>
      </c>
      <c r="K52" s="31">
        <f t="shared" si="24"/>
        <v>0</v>
      </c>
      <c r="L52" s="31">
        <f t="shared" si="24"/>
        <v>0</v>
      </c>
      <c r="M52" s="31">
        <f t="shared" si="24"/>
        <v>0</v>
      </c>
      <c r="N52" s="31">
        <f t="shared" si="24"/>
        <v>0</v>
      </c>
      <c r="O52" s="31">
        <f t="shared" si="24"/>
        <v>0</v>
      </c>
      <c r="P52" s="31">
        <f t="shared" si="24"/>
        <v>0</v>
      </c>
      <c r="Q52" s="31">
        <f t="shared" si="24"/>
        <v>0</v>
      </c>
      <c r="R52" s="31">
        <f t="shared" si="24"/>
        <v>0</v>
      </c>
      <c r="S52" s="31">
        <f t="shared" si="24"/>
        <v>0</v>
      </c>
      <c r="T52" s="31">
        <f t="shared" si="24"/>
        <v>0</v>
      </c>
      <c r="U52" s="31">
        <f t="shared" si="24"/>
        <v>0</v>
      </c>
      <c r="V52" s="31">
        <f t="shared" si="24"/>
        <v>0</v>
      </c>
      <c r="W52" s="31">
        <f t="shared" si="24"/>
        <v>0</v>
      </c>
      <c r="X52" s="31">
        <f t="shared" ref="X52" si="25">SUM(X53:X70)</f>
        <v>0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</row>
    <row r="70" spans="1:24" ht="11.25" customHeight="1" x14ac:dyDescent="0.2">
      <c r="A70" s="22" t="s">
        <v>127</v>
      </c>
      <c r="B70" s="23" t="s">
        <v>128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:W71" si="26">SUM(C72:C73)</f>
        <v>0</v>
      </c>
      <c r="D71" s="31">
        <f t="shared" si="26"/>
        <v>0</v>
      </c>
      <c r="E71" s="31">
        <f t="shared" si="26"/>
        <v>0</v>
      </c>
      <c r="F71" s="31">
        <f t="shared" si="26"/>
        <v>0</v>
      </c>
      <c r="G71" s="31">
        <f t="shared" si="26"/>
        <v>0</v>
      </c>
      <c r="H71" s="31">
        <f t="shared" si="26"/>
        <v>0</v>
      </c>
      <c r="I71" s="31">
        <f t="shared" si="26"/>
        <v>0</v>
      </c>
      <c r="J71" s="31">
        <f t="shared" si="26"/>
        <v>0</v>
      </c>
      <c r="K71" s="31">
        <f t="shared" si="26"/>
        <v>0</v>
      </c>
      <c r="L71" s="31">
        <f t="shared" si="26"/>
        <v>0</v>
      </c>
      <c r="M71" s="31">
        <f t="shared" si="26"/>
        <v>0</v>
      </c>
      <c r="N71" s="31">
        <f t="shared" si="26"/>
        <v>0</v>
      </c>
      <c r="O71" s="31">
        <f t="shared" si="26"/>
        <v>0</v>
      </c>
      <c r="P71" s="31">
        <f t="shared" si="26"/>
        <v>0</v>
      </c>
      <c r="Q71" s="31">
        <f t="shared" si="26"/>
        <v>0</v>
      </c>
      <c r="R71" s="31">
        <f t="shared" si="26"/>
        <v>0</v>
      </c>
      <c r="S71" s="31">
        <f t="shared" si="26"/>
        <v>0</v>
      </c>
      <c r="T71" s="31">
        <f t="shared" si="26"/>
        <v>0</v>
      </c>
      <c r="U71" s="31">
        <f t="shared" si="26"/>
        <v>0</v>
      </c>
      <c r="V71" s="31">
        <f t="shared" si="26"/>
        <v>0</v>
      </c>
      <c r="W71" s="31">
        <f t="shared" si="26"/>
        <v>0</v>
      </c>
      <c r="X71" s="31">
        <f t="shared" ref="X71" si="27">SUM(X72:X73)</f>
        <v>0</v>
      </c>
    </row>
    <row r="72" spans="1:24" ht="11.25" customHeight="1" x14ac:dyDescent="0.2">
      <c r="A72" s="22" t="s">
        <v>131</v>
      </c>
      <c r="B72" s="23" t="s">
        <v>132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0</v>
      </c>
      <c r="D75" s="31">
        <v>0</v>
      </c>
      <c r="E75" s="31">
        <v>0</v>
      </c>
      <c r="F75" s="31">
        <v>0</v>
      </c>
      <c r="G75" s="31">
        <v>0</v>
      </c>
      <c r="H75" s="31">
        <v>0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</row>
    <row r="76" spans="1:24" ht="11.25" customHeight="1" x14ac:dyDescent="0.2">
      <c r="A76" s="26" t="s">
        <v>139</v>
      </c>
      <c r="B76" s="27" t="s">
        <v>140</v>
      </c>
      <c r="C76" s="32">
        <v>3654.4135866210927</v>
      </c>
      <c r="D76" s="32">
        <v>4078.0291956760893</v>
      </c>
      <c r="E76" s="32">
        <v>4515.2404050911209</v>
      </c>
      <c r="F76" s="32">
        <v>4973.7686406741504</v>
      </c>
      <c r="G76" s="32">
        <v>5468.067883213912</v>
      </c>
      <c r="H76" s="32">
        <v>5939.1608850376542</v>
      </c>
      <c r="I76" s="32">
        <v>6335.5749029489634</v>
      </c>
      <c r="J76" s="32">
        <v>6690.1373880919855</v>
      </c>
      <c r="K76" s="32">
        <v>6980.2749596668064</v>
      </c>
      <c r="L76" s="32">
        <v>7211.1711335542486</v>
      </c>
      <c r="M76" s="32">
        <v>7410.0813797654328</v>
      </c>
      <c r="N76" s="32">
        <v>7509.0633334138902</v>
      </c>
      <c r="O76" s="32">
        <v>7708.9034437613045</v>
      </c>
      <c r="P76" s="32">
        <v>8013.0071433589083</v>
      </c>
      <c r="Q76" s="32">
        <v>8434.9190327545257</v>
      </c>
      <c r="R76" s="32">
        <v>8990.5445719890322</v>
      </c>
      <c r="S76" s="32">
        <v>9321.0922130876697</v>
      </c>
      <c r="T76" s="32">
        <v>9705.9579967308018</v>
      </c>
      <c r="U76" s="32">
        <v>10072.706346699442</v>
      </c>
      <c r="V76" s="32">
        <v>10253.598203156571</v>
      </c>
      <c r="W76" s="32">
        <v>10042.568955000188</v>
      </c>
      <c r="X76" s="32">
        <v>10467.760190040532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5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204</v>
      </c>
      <c r="B1" s="7" t="s">
        <v>231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:W2" si="0">SUM(C3,C17,C22,C25,C26,C51,C52,C71,C74,C75,C76)</f>
        <v>251054.1042115677</v>
      </c>
      <c r="D2" s="28">
        <f t="shared" si="0"/>
        <v>264961.87130791461</v>
      </c>
      <c r="E2" s="28">
        <f t="shared" si="0"/>
        <v>259472.95814282505</v>
      </c>
      <c r="F2" s="28">
        <f t="shared" si="0"/>
        <v>268371.59190930228</v>
      </c>
      <c r="G2" s="28">
        <f t="shared" si="0"/>
        <v>266561.39778700366</v>
      </c>
      <c r="H2" s="28">
        <f t="shared" si="0"/>
        <v>269372.16841838462</v>
      </c>
      <c r="I2" s="28">
        <f t="shared" si="0"/>
        <v>268305.11361087067</v>
      </c>
      <c r="J2" s="28">
        <f t="shared" si="0"/>
        <v>249810.09525718307</v>
      </c>
      <c r="K2" s="28">
        <f t="shared" si="0"/>
        <v>264873.73020715342</v>
      </c>
      <c r="L2" s="28">
        <f t="shared" si="0"/>
        <v>262916.75010082079</v>
      </c>
      <c r="M2" s="28">
        <f t="shared" si="0"/>
        <v>280234.97910064994</v>
      </c>
      <c r="N2" s="28">
        <f t="shared" si="0"/>
        <v>254289.94914488908</v>
      </c>
      <c r="O2" s="28">
        <f t="shared" si="0"/>
        <v>265454.31334777991</v>
      </c>
      <c r="P2" s="28">
        <f t="shared" si="0"/>
        <v>268567.56667122163</v>
      </c>
      <c r="Q2" s="28">
        <f t="shared" si="0"/>
        <v>236869.86958647802</v>
      </c>
      <c r="R2" s="28">
        <f t="shared" si="0"/>
        <v>247385.15450529123</v>
      </c>
      <c r="S2" s="28">
        <f t="shared" si="0"/>
        <v>253442.40346447472</v>
      </c>
      <c r="T2" s="28">
        <f t="shared" si="0"/>
        <v>254356.50307074652</v>
      </c>
      <c r="U2" s="28">
        <f t="shared" si="0"/>
        <v>252458.33241380579</v>
      </c>
      <c r="V2" s="28">
        <f t="shared" si="0"/>
        <v>250300.78698790059</v>
      </c>
      <c r="W2" s="28">
        <f t="shared" si="0"/>
        <v>250539.80133614712</v>
      </c>
      <c r="X2" s="28">
        <f t="shared" ref="X2" si="1">SUM(X3,X17,X22,X25,X26,X51,X52,X71,X74,X75,X76)</f>
        <v>261798.02269456812</v>
      </c>
    </row>
    <row r="3" spans="1:24" ht="11.25" customHeight="1" x14ac:dyDescent="0.2">
      <c r="A3" s="20" t="s">
        <v>3</v>
      </c>
      <c r="B3" s="21" t="s">
        <v>4</v>
      </c>
      <c r="C3" s="29">
        <f t="shared" ref="C3:W3" si="2">SUM(C4,C8,C11)</f>
        <v>7988.3582975064483</v>
      </c>
      <c r="D3" s="29">
        <f t="shared" si="2"/>
        <v>8342.5948409286339</v>
      </c>
      <c r="E3" s="29">
        <f t="shared" si="2"/>
        <v>8607.7328460877052</v>
      </c>
      <c r="F3" s="29">
        <f t="shared" si="2"/>
        <v>8461.5561478933796</v>
      </c>
      <c r="G3" s="29">
        <f t="shared" si="2"/>
        <v>8561.8688736027507</v>
      </c>
      <c r="H3" s="29">
        <f t="shared" si="2"/>
        <v>8908.26861564918</v>
      </c>
      <c r="I3" s="29">
        <f t="shared" si="2"/>
        <v>9894.5415305245024</v>
      </c>
      <c r="J3" s="29">
        <f t="shared" si="2"/>
        <v>8856.3895958727408</v>
      </c>
      <c r="K3" s="29">
        <f t="shared" si="2"/>
        <v>9415.881341358554</v>
      </c>
      <c r="L3" s="29">
        <f t="shared" si="2"/>
        <v>9603.3157351676691</v>
      </c>
      <c r="M3" s="29">
        <f t="shared" si="2"/>
        <v>11188.095786758384</v>
      </c>
      <c r="N3" s="29">
        <f t="shared" si="2"/>
        <v>9709.7510748065306</v>
      </c>
      <c r="O3" s="29">
        <f t="shared" si="2"/>
        <v>9989.9584694754922</v>
      </c>
      <c r="P3" s="29">
        <f t="shared" si="2"/>
        <v>9616.2862424763534</v>
      </c>
      <c r="Q3" s="29">
        <f t="shared" si="2"/>
        <v>8615.9429922613926</v>
      </c>
      <c r="R3" s="29">
        <f t="shared" si="2"/>
        <v>8510.7944110060107</v>
      </c>
      <c r="S3" s="29">
        <f t="shared" si="2"/>
        <v>8823.5337059329322</v>
      </c>
      <c r="T3" s="29">
        <f t="shared" si="2"/>
        <v>8825.8392089423942</v>
      </c>
      <c r="U3" s="29">
        <f t="shared" si="2"/>
        <v>8272.819432502145</v>
      </c>
      <c r="V3" s="29">
        <f t="shared" si="2"/>
        <v>6648.7634565778108</v>
      </c>
      <c r="W3" s="29">
        <f t="shared" si="2"/>
        <v>6809.2827171109184</v>
      </c>
      <c r="X3" s="29">
        <f t="shared" ref="X3" si="3">SUM(X4,X8,X11)</f>
        <v>6515.4493551160813</v>
      </c>
    </row>
    <row r="4" spans="1:24" ht="11.25" customHeight="1" x14ac:dyDescent="0.2">
      <c r="A4" s="40" t="s">
        <v>341</v>
      </c>
      <c r="B4" s="41" t="s">
        <v>342</v>
      </c>
      <c r="C4" s="42">
        <f t="shared" ref="C4:W4" si="4">SUM(C5:C7)</f>
        <v>5089.831986242476</v>
      </c>
      <c r="D4" s="42">
        <f t="shared" si="4"/>
        <v>5571.9880481513337</v>
      </c>
      <c r="E4" s="42">
        <f t="shared" si="4"/>
        <v>6084.6059329320724</v>
      </c>
      <c r="F4" s="42">
        <f t="shared" si="4"/>
        <v>6130.1859845227864</v>
      </c>
      <c r="G4" s="42">
        <f t="shared" si="4"/>
        <v>6478.6760963026636</v>
      </c>
      <c r="H4" s="42">
        <f t="shared" si="4"/>
        <v>7144.9429922613908</v>
      </c>
      <c r="I4" s="42">
        <f t="shared" si="4"/>
        <v>7972.403009458294</v>
      </c>
      <c r="J4" s="42">
        <f t="shared" si="4"/>
        <v>7384.5411865864116</v>
      </c>
      <c r="K4" s="42">
        <f t="shared" si="4"/>
        <v>7767.5920894239025</v>
      </c>
      <c r="L4" s="42">
        <f t="shared" si="4"/>
        <v>7893.7263112639712</v>
      </c>
      <c r="M4" s="42">
        <f t="shared" si="4"/>
        <v>8954.6580395528817</v>
      </c>
      <c r="N4" s="42">
        <f t="shared" si="4"/>
        <v>7667.0697334479746</v>
      </c>
      <c r="O4" s="42">
        <f t="shared" si="4"/>
        <v>8124.3007738607048</v>
      </c>
      <c r="P4" s="42">
        <f t="shared" si="4"/>
        <v>7709.8117798796211</v>
      </c>
      <c r="Q4" s="42">
        <f t="shared" si="4"/>
        <v>7071.0638005159062</v>
      </c>
      <c r="R4" s="42">
        <f t="shared" si="4"/>
        <v>6987.7804815133204</v>
      </c>
      <c r="S4" s="42">
        <f t="shared" si="4"/>
        <v>7342.0049871023211</v>
      </c>
      <c r="T4" s="42">
        <f t="shared" si="4"/>
        <v>7277.6073086844408</v>
      </c>
      <c r="U4" s="42">
        <f t="shared" si="4"/>
        <v>6831.7906276870135</v>
      </c>
      <c r="V4" s="42">
        <f t="shared" si="4"/>
        <v>5506.2676698194282</v>
      </c>
      <c r="W4" s="42">
        <f t="shared" si="4"/>
        <v>5730.7124677558022</v>
      </c>
      <c r="X4" s="42">
        <f t="shared" ref="X4" si="5">SUM(X5:X7)</f>
        <v>5388.2148753224437</v>
      </c>
    </row>
    <row r="5" spans="1:24" ht="11.25" customHeight="1" x14ac:dyDescent="0.2">
      <c r="A5" s="39" t="s">
        <v>5</v>
      </c>
      <c r="B5" s="23" t="s">
        <v>6</v>
      </c>
      <c r="C5" s="30">
        <f>FC_OTH_HH_SH_E!C5+FC_OTH_HH_SC_E!C5+FC_OTH_HH_WH_E!C5+FC_OTH_HH_CO_E!C5+FC_OTH_HH_RF_E!C5+FC_OTH_HH_WM_E!C5+FC_OTH_HH_DR_E!C5+FC_OTH_HH_DW_E!C5+FC_OTH_HH_TV_E!C5+FC_OTH_HH_IT_E!C5+FC_OTH_HH_LI_E!C5+FC_OTH_HH_OA_E!C5</f>
        <v>38.311435941530512</v>
      </c>
      <c r="D5" s="30">
        <f>FC_OTH_HH_SH_E!D5+FC_OTH_HH_SC_E!D5+FC_OTH_HH_WH_E!D5+FC_OTH_HH_CO_E!D5+FC_OTH_HH_RF_E!D5+FC_OTH_HH_WM_E!D5+FC_OTH_HH_DR_E!D5+FC_OTH_HH_DW_E!D5+FC_OTH_HH_TV_E!D5+FC_OTH_HH_IT_E!D5+FC_OTH_HH_LI_E!D5+FC_OTH_HH_OA_E!D5</f>
        <v>41.102837489251939</v>
      </c>
      <c r="E5" s="30">
        <f>FC_OTH_HH_SH_E!E5+FC_OTH_HH_SC_E!E5+FC_OTH_HH_WH_E!E5+FC_OTH_HH_CO_E!E5+FC_OTH_HH_RF_E!E5+FC_OTH_HH_WM_E!E5+FC_OTH_HH_DR_E!E5+FC_OTH_HH_DW_E!E5+FC_OTH_HH_TV_E!E5+FC_OTH_HH_IT_E!E5+FC_OTH_HH_LI_E!E5+FC_OTH_HH_OA_E!E5</f>
        <v>205.78632846087706</v>
      </c>
      <c r="F5" s="30">
        <f>FC_OTH_HH_SH_E!F5+FC_OTH_HH_SC_E!F5+FC_OTH_HH_WH_E!F5+FC_OTH_HH_CO_E!F5+FC_OTH_HH_RF_E!F5+FC_OTH_HH_WM_E!F5+FC_OTH_HH_DR_E!F5+FC_OTH_HH_DW_E!F5+FC_OTH_HH_TV_E!F5+FC_OTH_HH_IT_E!F5+FC_OTH_HH_LI_E!F5+FC_OTH_HH_OA_E!F5</f>
        <v>222.62012037833188</v>
      </c>
      <c r="G5" s="30">
        <f>FC_OTH_HH_SH_E!G5+FC_OTH_HH_SC_E!G5+FC_OTH_HH_WH_E!G5+FC_OTH_HH_CO_E!G5+FC_OTH_HH_RF_E!G5+FC_OTH_HH_WM_E!G5+FC_OTH_HH_DR_E!G5+FC_OTH_HH_DW_E!G5+FC_OTH_HH_TV_E!G5+FC_OTH_HH_IT_E!G5+FC_OTH_HH_LI_E!G5+FC_OTH_HH_OA_E!G5</f>
        <v>333.99509888220109</v>
      </c>
      <c r="H5" s="30">
        <f>FC_OTH_HH_SH_E!H5+FC_OTH_HH_SC_E!H5+FC_OTH_HH_WH_E!H5+FC_OTH_HH_CO_E!H5+FC_OTH_HH_RF_E!H5+FC_OTH_HH_WM_E!H5+FC_OTH_HH_DR_E!H5+FC_OTH_HH_DW_E!H5+FC_OTH_HH_TV_E!H5+FC_OTH_HH_IT_E!H5+FC_OTH_HH_LI_E!H5+FC_OTH_HH_OA_E!H5</f>
        <v>349.12983662940667</v>
      </c>
      <c r="I5" s="30">
        <f>FC_OTH_HH_SH_E!I5+FC_OTH_HH_SC_E!I5+FC_OTH_HH_WH_E!I5+FC_OTH_HH_CO_E!I5+FC_OTH_HH_RF_E!I5+FC_OTH_HH_WM_E!I5+FC_OTH_HH_DR_E!I5+FC_OTH_HH_DW_E!I5+FC_OTH_HH_TV_E!I5+FC_OTH_HH_IT_E!I5+FC_OTH_HH_LI_E!I5+FC_OTH_HH_OA_E!I5</f>
        <v>394.80696474634578</v>
      </c>
      <c r="J5" s="30">
        <f>FC_OTH_HH_SH_E!J5+FC_OTH_HH_SC_E!J5+FC_OTH_HH_WH_E!J5+FC_OTH_HH_CO_E!J5+FC_OTH_HH_RF_E!J5+FC_OTH_HH_WM_E!J5+FC_OTH_HH_DR_E!J5+FC_OTH_HH_DW_E!J5+FC_OTH_HH_TV_E!J5+FC_OTH_HH_IT_E!J5+FC_OTH_HH_LI_E!J5+FC_OTH_HH_OA_E!J5</f>
        <v>361.97239896818564</v>
      </c>
      <c r="K5" s="30">
        <f>FC_OTH_HH_SH_E!K5+FC_OTH_HH_SC_E!K5+FC_OTH_HH_WH_E!K5+FC_OTH_HH_CO_E!K5+FC_OTH_HH_RF_E!K5+FC_OTH_HH_WM_E!K5+FC_OTH_HH_DR_E!K5+FC_OTH_HH_DW_E!K5+FC_OTH_HH_TV_E!K5+FC_OTH_HH_IT_E!K5+FC_OTH_HH_LI_E!K5+FC_OTH_HH_OA_E!K5</f>
        <v>411.41633705932912</v>
      </c>
      <c r="L5" s="30">
        <f>FC_OTH_HH_SH_E!L5+FC_OTH_HH_SC_E!L5+FC_OTH_HH_WH_E!L5+FC_OTH_HH_CO_E!L5+FC_OTH_HH_RF_E!L5+FC_OTH_HH_WM_E!L5+FC_OTH_HH_DR_E!L5+FC_OTH_HH_DW_E!L5+FC_OTH_HH_TV_E!L5+FC_OTH_HH_IT_E!L5+FC_OTH_HH_LI_E!L5+FC_OTH_HH_OA_E!L5</f>
        <v>410.0703353396388</v>
      </c>
      <c r="M5" s="30">
        <f>FC_OTH_HH_SH_E!M5+FC_OTH_HH_SC_E!M5+FC_OTH_HH_WH_E!M5+FC_OTH_HH_CO_E!M5+FC_OTH_HH_RF_E!M5+FC_OTH_HH_WM_E!M5+FC_OTH_HH_DR_E!M5+FC_OTH_HH_DW_E!M5+FC_OTH_HH_TV_E!M5+FC_OTH_HH_IT_E!M5+FC_OTH_HH_LI_E!M5+FC_OTH_HH_OA_E!M5</f>
        <v>390.07730008598446</v>
      </c>
      <c r="N5" s="30">
        <f>FC_OTH_HH_SH_E!N5+FC_OTH_HH_SC_E!N5+FC_OTH_HH_WH_E!N5+FC_OTH_HH_CO_E!N5+FC_OTH_HH_RF_E!N5+FC_OTH_HH_WM_E!N5+FC_OTH_HH_DR_E!N5+FC_OTH_HH_DW_E!N5+FC_OTH_HH_TV_E!N5+FC_OTH_HH_IT_E!N5+FC_OTH_HH_LI_E!N5+FC_OTH_HH_OA_E!N5</f>
        <v>320.74471195184856</v>
      </c>
      <c r="O5" s="30">
        <f>FC_OTH_HH_SH_E!O5+FC_OTH_HH_SC_E!O5+FC_OTH_HH_WH_E!O5+FC_OTH_HH_CO_E!O5+FC_OTH_HH_RF_E!O5+FC_OTH_HH_WM_E!O5+FC_OTH_HH_DR_E!O5+FC_OTH_HH_DW_E!O5+FC_OTH_HH_TV_E!O5+FC_OTH_HH_IT_E!O5+FC_OTH_HH_LI_E!O5+FC_OTH_HH_OA_E!O5</f>
        <v>308.0023215821152</v>
      </c>
      <c r="P5" s="30">
        <f>FC_OTH_HH_SH_E!P5+FC_OTH_HH_SC_E!P5+FC_OTH_HH_WH_E!P5+FC_OTH_HH_CO_E!P5+FC_OTH_HH_RF_E!P5+FC_OTH_HH_WM_E!P5+FC_OTH_HH_DR_E!P5+FC_OTH_HH_DW_E!P5+FC_OTH_HH_TV_E!P5+FC_OTH_HH_IT_E!P5+FC_OTH_HH_LI_E!P5+FC_OTH_HH_OA_E!P5</f>
        <v>337.50739466895953</v>
      </c>
      <c r="Q5" s="30">
        <f>FC_OTH_HH_SH_E!Q5+FC_OTH_HH_SC_E!Q5+FC_OTH_HH_WH_E!Q5+FC_OTH_HH_CO_E!Q5+FC_OTH_HH_RF_E!Q5+FC_OTH_HH_WM_E!Q5+FC_OTH_HH_DR_E!Q5+FC_OTH_HH_DW_E!Q5+FC_OTH_HH_TV_E!Q5+FC_OTH_HH_IT_E!Q5+FC_OTH_HH_LI_E!Q5+FC_OTH_HH_OA_E!Q5</f>
        <v>281.69802235597581</v>
      </c>
      <c r="R5" s="30">
        <f>FC_OTH_HH_SH_E!R5+FC_OTH_HH_SC_E!R5+FC_OTH_HH_WH_E!R5+FC_OTH_HH_CO_E!R5+FC_OTH_HH_RF_E!R5+FC_OTH_HH_WM_E!R5+FC_OTH_HH_DR_E!R5+FC_OTH_HH_DW_E!R5+FC_OTH_HH_TV_E!R5+FC_OTH_HH_IT_E!R5+FC_OTH_HH_LI_E!R5+FC_OTH_HH_OA_E!R5</f>
        <v>278.56723989681859</v>
      </c>
      <c r="S5" s="30">
        <f>FC_OTH_HH_SH_E!S5+FC_OTH_HH_SC_E!S5+FC_OTH_HH_WH_E!S5+FC_OTH_HH_CO_E!S5+FC_OTH_HH_RF_E!S5+FC_OTH_HH_WM_E!S5+FC_OTH_HH_DR_E!S5+FC_OTH_HH_DW_E!S5+FC_OTH_HH_TV_E!S5+FC_OTH_HH_IT_E!S5+FC_OTH_HH_LI_E!S5+FC_OTH_HH_OA_E!S5</f>
        <v>278.84600171969038</v>
      </c>
      <c r="T5" s="30">
        <f>FC_OTH_HH_SH_E!T5+FC_OTH_HH_SC_E!T5+FC_OTH_HH_WH_E!T5+FC_OTH_HH_CO_E!T5+FC_OTH_HH_RF_E!T5+FC_OTH_HH_WM_E!T5+FC_OTH_HH_DR_E!T5+FC_OTH_HH_DW_E!T5+FC_OTH_HH_TV_E!T5+FC_OTH_HH_IT_E!T5+FC_OTH_HH_LI_E!T5+FC_OTH_HH_OA_E!T5</f>
        <v>246.78435081685291</v>
      </c>
      <c r="U5" s="30">
        <f>FC_OTH_HH_SH_E!U5+FC_OTH_HH_SC_E!U5+FC_OTH_HH_WH_E!U5+FC_OTH_HH_CO_E!U5+FC_OTH_HH_RF_E!U5+FC_OTH_HH_WM_E!U5+FC_OTH_HH_DR_E!U5+FC_OTH_HH_DW_E!U5+FC_OTH_HH_TV_E!U5+FC_OTH_HH_IT_E!U5+FC_OTH_HH_LI_E!U5+FC_OTH_HH_OA_E!U5</f>
        <v>224.89269131556324</v>
      </c>
      <c r="V5" s="30">
        <f>FC_OTH_HH_SH_E!V5+FC_OTH_HH_SC_E!V5+FC_OTH_HH_WH_E!V5+FC_OTH_HH_CO_E!V5+FC_OTH_HH_RF_E!V5+FC_OTH_HH_WM_E!V5+FC_OTH_HH_DR_E!V5+FC_OTH_HH_DW_E!V5+FC_OTH_HH_TV_E!V5+FC_OTH_HH_IT_E!V5+FC_OTH_HH_LI_E!V5+FC_OTH_HH_OA_E!V5</f>
        <v>172.37953568357685</v>
      </c>
      <c r="W5" s="30">
        <f>FC_OTH_HH_SH_E!W5+FC_OTH_HH_SC_E!W5+FC_OTH_HH_WH_E!W5+FC_OTH_HH_CO_E!W5+FC_OTH_HH_RF_E!W5+FC_OTH_HH_WM_E!W5+FC_OTH_HH_DR_E!W5+FC_OTH_HH_DW_E!W5+FC_OTH_HH_TV_E!W5+FC_OTH_HH_IT_E!W5+FC_OTH_HH_LI_E!W5+FC_OTH_HH_OA_E!W5</f>
        <v>139.19002579535683</v>
      </c>
      <c r="X5" s="30">
        <f>FC_OTH_HH_SH_E!X5+FC_OTH_HH_SC_E!X5+FC_OTH_HH_WH_E!X5+FC_OTH_HH_CO_E!X5+FC_OTH_HH_RF_E!X5+FC_OTH_HH_WM_E!X5+FC_OTH_HH_DR_E!X5+FC_OTH_HH_DW_E!X5+FC_OTH_HH_TV_E!X5+FC_OTH_HH_IT_E!X5+FC_OTH_HH_LI_E!X5+FC_OTH_HH_OA_E!X5</f>
        <v>132.32760103181431</v>
      </c>
    </row>
    <row r="6" spans="1:24" ht="11.25" customHeight="1" x14ac:dyDescent="0.2">
      <c r="A6" s="39" t="s">
        <v>7</v>
      </c>
      <c r="B6" s="23" t="s">
        <v>8</v>
      </c>
      <c r="C6" s="30">
        <f>FC_OTH_HH_SH_E!C6+FC_OTH_HH_SC_E!C6+FC_OTH_HH_WH_E!C6+FC_OTH_HH_CO_E!C6+FC_OTH_HH_RF_E!C6+FC_OTH_HH_WM_E!C6+FC_OTH_HH_DR_E!C6+FC_OTH_HH_DW_E!C6+FC_OTH_HH_TV_E!C6+FC_OTH_HH_IT_E!C6+FC_OTH_HH_LI_E!C6+FC_OTH_HH_OA_E!C6</f>
        <v>0</v>
      </c>
      <c r="D6" s="30">
        <f>FC_OTH_HH_SH_E!D6+FC_OTH_HH_SC_E!D6+FC_OTH_HH_WH_E!D6+FC_OTH_HH_CO_E!D6+FC_OTH_HH_RF_E!D6+FC_OTH_HH_WM_E!D6+FC_OTH_HH_DR_E!D6+FC_OTH_HH_DW_E!D6+FC_OTH_HH_TV_E!D6+FC_OTH_HH_IT_E!D6+FC_OTH_HH_LI_E!D6+FC_OTH_HH_OA_E!D6</f>
        <v>0</v>
      </c>
      <c r="E6" s="30">
        <f>FC_OTH_HH_SH_E!E6+FC_OTH_HH_SC_E!E6+FC_OTH_HH_WH_E!E6+FC_OTH_HH_CO_E!E6+FC_OTH_HH_RF_E!E6+FC_OTH_HH_WM_E!E6+FC_OTH_HH_DR_E!E6+FC_OTH_HH_DW_E!E6+FC_OTH_HH_TV_E!E6+FC_OTH_HH_IT_E!E6+FC_OTH_HH_LI_E!E6+FC_OTH_HH_OA_E!E6</f>
        <v>1.9695614789337921</v>
      </c>
      <c r="F6" s="30">
        <f>FC_OTH_HH_SH_E!F6+FC_OTH_HH_SC_E!F6+FC_OTH_HH_WH_E!F6+FC_OTH_HH_CO_E!F6+FC_OTH_HH_RF_E!F6+FC_OTH_HH_WM_E!F6+FC_OTH_HH_DR_E!F6+FC_OTH_HH_DW_E!F6+FC_OTH_HH_TV_E!F6+FC_OTH_HH_IT_E!F6+FC_OTH_HH_LI_E!F6+FC_OTH_HH_OA_E!F6</f>
        <v>0</v>
      </c>
      <c r="G6" s="30">
        <f>FC_OTH_HH_SH_E!G6+FC_OTH_HH_SC_E!G6+FC_OTH_HH_WH_E!G6+FC_OTH_HH_CO_E!G6+FC_OTH_HH_RF_E!G6+FC_OTH_HH_WM_E!G6+FC_OTH_HH_DR_E!G6+FC_OTH_HH_DW_E!G6+FC_OTH_HH_TV_E!G6+FC_OTH_HH_IT_E!G6+FC_OTH_HH_LI_E!G6+FC_OTH_HH_OA_E!G6</f>
        <v>0</v>
      </c>
      <c r="H6" s="30">
        <f>FC_OTH_HH_SH_E!H6+FC_OTH_HH_SC_E!H6+FC_OTH_HH_WH_E!H6+FC_OTH_HH_CO_E!H6+FC_OTH_HH_RF_E!H6+FC_OTH_HH_WM_E!H6+FC_OTH_HH_DR_E!H6+FC_OTH_HH_DW_E!H6+FC_OTH_HH_TV_E!H6+FC_OTH_HH_IT_E!H6+FC_OTH_HH_LI_E!H6+FC_OTH_HH_OA_E!H6</f>
        <v>0</v>
      </c>
      <c r="I6" s="30">
        <f>FC_OTH_HH_SH_E!I6+FC_OTH_HH_SC_E!I6+FC_OTH_HH_WH_E!I6+FC_OTH_HH_CO_E!I6+FC_OTH_HH_RF_E!I6+FC_OTH_HH_WM_E!I6+FC_OTH_HH_DR_E!I6+FC_OTH_HH_DW_E!I6+FC_OTH_HH_TV_E!I6+FC_OTH_HH_IT_E!I6+FC_OTH_HH_LI_E!I6+FC_OTH_HH_OA_E!I6</f>
        <v>0</v>
      </c>
      <c r="J6" s="30">
        <f>FC_OTH_HH_SH_E!J6+FC_OTH_HH_SC_E!J6+FC_OTH_HH_WH_E!J6+FC_OTH_HH_CO_E!J6+FC_OTH_HH_RF_E!J6+FC_OTH_HH_WM_E!J6+FC_OTH_HH_DR_E!J6+FC_OTH_HH_DW_E!J6+FC_OTH_HH_TV_E!J6+FC_OTH_HH_IT_E!J6+FC_OTH_HH_LI_E!J6+FC_OTH_HH_OA_E!J6</f>
        <v>0</v>
      </c>
      <c r="K6" s="30">
        <f>FC_OTH_HH_SH_E!K6+FC_OTH_HH_SC_E!K6+FC_OTH_HH_WH_E!K6+FC_OTH_HH_CO_E!K6+FC_OTH_HH_RF_E!K6+FC_OTH_HH_WM_E!K6+FC_OTH_HH_DR_E!K6+FC_OTH_HH_DW_E!K6+FC_OTH_HH_TV_E!K6+FC_OTH_HH_IT_E!K6+FC_OTH_HH_LI_E!K6+FC_OTH_HH_OA_E!K6</f>
        <v>0</v>
      </c>
      <c r="L6" s="30">
        <f>FC_OTH_HH_SH_E!L6+FC_OTH_HH_SC_E!L6+FC_OTH_HH_WH_E!L6+FC_OTH_HH_CO_E!L6+FC_OTH_HH_RF_E!L6+FC_OTH_HH_WM_E!L6+FC_OTH_HH_DR_E!L6+FC_OTH_HH_DW_E!L6+FC_OTH_HH_TV_E!L6+FC_OTH_HH_IT_E!L6+FC_OTH_HH_LI_E!L6+FC_OTH_HH_OA_E!L6</f>
        <v>0</v>
      </c>
      <c r="M6" s="30">
        <f>FC_OTH_HH_SH_E!M6+FC_OTH_HH_SC_E!M6+FC_OTH_HH_WH_E!M6+FC_OTH_HH_CO_E!M6+FC_OTH_HH_RF_E!M6+FC_OTH_HH_WM_E!M6+FC_OTH_HH_DR_E!M6+FC_OTH_HH_DW_E!M6+FC_OTH_HH_TV_E!M6+FC_OTH_HH_IT_E!M6+FC_OTH_HH_LI_E!M6+FC_OTH_HH_OA_E!M6</f>
        <v>0</v>
      </c>
      <c r="N6" s="30">
        <f>FC_OTH_HH_SH_E!N6+FC_OTH_HH_SC_E!N6+FC_OTH_HH_WH_E!N6+FC_OTH_HH_CO_E!N6+FC_OTH_HH_RF_E!N6+FC_OTH_HH_WM_E!N6+FC_OTH_HH_DR_E!N6+FC_OTH_HH_DW_E!N6+FC_OTH_HH_TV_E!N6+FC_OTH_HH_IT_E!N6+FC_OTH_HH_LI_E!N6+FC_OTH_HH_OA_E!N6</f>
        <v>0</v>
      </c>
      <c r="O6" s="30">
        <f>FC_OTH_HH_SH_E!O6+FC_OTH_HH_SC_E!O6+FC_OTH_HH_WH_E!O6+FC_OTH_HH_CO_E!O6+FC_OTH_HH_RF_E!O6+FC_OTH_HH_WM_E!O6+FC_OTH_HH_DR_E!O6+FC_OTH_HH_DW_E!O6+FC_OTH_HH_TV_E!O6+FC_OTH_HH_IT_E!O6+FC_OTH_HH_LI_E!O6+FC_OTH_HH_OA_E!O6</f>
        <v>0</v>
      </c>
      <c r="P6" s="30">
        <f>FC_OTH_HH_SH_E!P6+FC_OTH_HH_SC_E!P6+FC_OTH_HH_WH_E!P6+FC_OTH_HH_CO_E!P6+FC_OTH_HH_RF_E!P6+FC_OTH_HH_WM_E!P6+FC_OTH_HH_DR_E!P6+FC_OTH_HH_DW_E!P6+FC_OTH_HH_TV_E!P6+FC_OTH_HH_IT_E!P6+FC_OTH_HH_LI_E!P6+FC_OTH_HH_OA_E!P6</f>
        <v>0</v>
      </c>
      <c r="Q6" s="30">
        <f>FC_OTH_HH_SH_E!Q6+FC_OTH_HH_SC_E!Q6+FC_OTH_HH_WH_E!Q6+FC_OTH_HH_CO_E!Q6+FC_OTH_HH_RF_E!Q6+FC_OTH_HH_WM_E!Q6+FC_OTH_HH_DR_E!Q6+FC_OTH_HH_DW_E!Q6+FC_OTH_HH_TV_E!Q6+FC_OTH_HH_IT_E!Q6+FC_OTH_HH_LI_E!Q6+FC_OTH_HH_OA_E!Q6</f>
        <v>0</v>
      </c>
      <c r="R6" s="30">
        <f>FC_OTH_HH_SH_E!R6+FC_OTH_HH_SC_E!R6+FC_OTH_HH_WH_E!R6+FC_OTH_HH_CO_E!R6+FC_OTH_HH_RF_E!R6+FC_OTH_HH_WM_E!R6+FC_OTH_HH_DR_E!R6+FC_OTH_HH_DW_E!R6+FC_OTH_HH_TV_E!R6+FC_OTH_HH_IT_E!R6+FC_OTH_HH_LI_E!R6+FC_OTH_HH_OA_E!R6</f>
        <v>0</v>
      </c>
      <c r="S6" s="30">
        <f>FC_OTH_HH_SH_E!S6+FC_OTH_HH_SC_E!S6+FC_OTH_HH_WH_E!S6+FC_OTH_HH_CO_E!S6+FC_OTH_HH_RF_E!S6+FC_OTH_HH_WM_E!S6+FC_OTH_HH_DR_E!S6+FC_OTH_HH_DW_E!S6+FC_OTH_HH_TV_E!S6+FC_OTH_HH_IT_E!S6+FC_OTH_HH_LI_E!S6+FC_OTH_HH_OA_E!S6</f>
        <v>0</v>
      </c>
      <c r="T6" s="30">
        <f>FC_OTH_HH_SH_E!T6+FC_OTH_HH_SC_E!T6+FC_OTH_HH_WH_E!T6+FC_OTH_HH_CO_E!T6+FC_OTH_HH_RF_E!T6+FC_OTH_HH_WM_E!T6+FC_OTH_HH_DR_E!T6+FC_OTH_HH_DW_E!T6+FC_OTH_HH_TV_E!T6+FC_OTH_HH_IT_E!T6+FC_OTH_HH_LI_E!T6+FC_OTH_HH_OA_E!T6</f>
        <v>0</v>
      </c>
      <c r="U6" s="30">
        <f>FC_OTH_HH_SH_E!U6+FC_OTH_HH_SC_E!U6+FC_OTH_HH_WH_E!U6+FC_OTH_HH_CO_E!U6+FC_OTH_HH_RF_E!U6+FC_OTH_HH_WM_E!U6+FC_OTH_HH_DR_E!U6+FC_OTH_HH_DW_E!U6+FC_OTH_HH_TV_E!U6+FC_OTH_HH_IT_E!U6+FC_OTH_HH_LI_E!U6+FC_OTH_HH_OA_E!U6</f>
        <v>0</v>
      </c>
      <c r="V6" s="30">
        <f>FC_OTH_HH_SH_E!V6+FC_OTH_HH_SC_E!V6+FC_OTH_HH_WH_E!V6+FC_OTH_HH_CO_E!V6+FC_OTH_HH_RF_E!V6+FC_OTH_HH_WM_E!V6+FC_OTH_HH_DR_E!V6+FC_OTH_HH_DW_E!V6+FC_OTH_HH_TV_E!V6+FC_OTH_HH_IT_E!V6+FC_OTH_HH_LI_E!V6+FC_OTH_HH_OA_E!V6</f>
        <v>0</v>
      </c>
      <c r="W6" s="30">
        <f>FC_OTH_HH_SH_E!W6+FC_OTH_HH_SC_E!W6+FC_OTH_HH_WH_E!W6+FC_OTH_HH_CO_E!W6+FC_OTH_HH_RF_E!W6+FC_OTH_HH_WM_E!W6+FC_OTH_HH_DR_E!W6+FC_OTH_HH_DW_E!W6+FC_OTH_HH_TV_E!W6+FC_OTH_HH_IT_E!W6+FC_OTH_HH_LI_E!W6+FC_OTH_HH_OA_E!W6</f>
        <v>0</v>
      </c>
      <c r="X6" s="30">
        <f>FC_OTH_HH_SH_E!X6+FC_OTH_HH_SC_E!X6+FC_OTH_HH_WH_E!X6+FC_OTH_HH_CO_E!X6+FC_OTH_HH_RF_E!X6+FC_OTH_HH_WM_E!X6+FC_OTH_HH_DR_E!X6+FC_OTH_HH_DW_E!X6+FC_OTH_HH_TV_E!X6+FC_OTH_HH_IT_E!X6+FC_OTH_HH_LI_E!X6+FC_OTH_HH_OA_E!X6</f>
        <v>0</v>
      </c>
    </row>
    <row r="7" spans="1:24" ht="11.25" customHeight="1" x14ac:dyDescent="0.2">
      <c r="A7" s="39" t="s">
        <v>9</v>
      </c>
      <c r="B7" s="23" t="s">
        <v>10</v>
      </c>
      <c r="C7" s="30">
        <f>FC_OTH_HH_SH_E!C7+FC_OTH_HH_SC_E!C7+FC_OTH_HH_WH_E!C7+FC_OTH_HH_CO_E!C7+FC_OTH_HH_RF_E!C7+FC_OTH_HH_WM_E!C7+FC_OTH_HH_DR_E!C7+FC_OTH_HH_DW_E!C7+FC_OTH_HH_TV_E!C7+FC_OTH_HH_IT_E!C7+FC_OTH_HH_LI_E!C7+FC_OTH_HH_OA_E!C7</f>
        <v>5051.5205503009456</v>
      </c>
      <c r="D7" s="30">
        <f>FC_OTH_HH_SH_E!D7+FC_OTH_HH_SC_E!D7+FC_OTH_HH_WH_E!D7+FC_OTH_HH_CO_E!D7+FC_OTH_HH_RF_E!D7+FC_OTH_HH_WM_E!D7+FC_OTH_HH_DR_E!D7+FC_OTH_HH_DW_E!D7+FC_OTH_HH_TV_E!D7+FC_OTH_HH_IT_E!D7+FC_OTH_HH_LI_E!D7+FC_OTH_HH_OA_E!D7</f>
        <v>5530.8852106620816</v>
      </c>
      <c r="E7" s="30">
        <f>FC_OTH_HH_SH_E!E7+FC_OTH_HH_SC_E!E7+FC_OTH_HH_WH_E!E7+FC_OTH_HH_CO_E!E7+FC_OTH_HH_RF_E!E7+FC_OTH_HH_WM_E!E7+FC_OTH_HH_DR_E!E7+FC_OTH_HH_DW_E!E7+FC_OTH_HH_TV_E!E7+FC_OTH_HH_IT_E!E7+FC_OTH_HH_LI_E!E7+FC_OTH_HH_OA_E!E7</f>
        <v>5876.8500429922615</v>
      </c>
      <c r="F7" s="30">
        <f>FC_OTH_HH_SH_E!F7+FC_OTH_HH_SC_E!F7+FC_OTH_HH_WH_E!F7+FC_OTH_HH_CO_E!F7+FC_OTH_HH_RF_E!F7+FC_OTH_HH_WM_E!F7+FC_OTH_HH_DR_E!F7+FC_OTH_HH_DW_E!F7+FC_OTH_HH_TV_E!F7+FC_OTH_HH_IT_E!F7+FC_OTH_HH_LI_E!F7+FC_OTH_HH_OA_E!F7</f>
        <v>5907.5658641444543</v>
      </c>
      <c r="G7" s="30">
        <f>FC_OTH_HH_SH_E!G7+FC_OTH_HH_SC_E!G7+FC_OTH_HH_WH_E!G7+FC_OTH_HH_CO_E!G7+FC_OTH_HH_RF_E!G7+FC_OTH_HH_WM_E!G7+FC_OTH_HH_DR_E!G7+FC_OTH_HH_DW_E!G7+FC_OTH_HH_TV_E!G7+FC_OTH_HH_IT_E!G7+FC_OTH_HH_LI_E!G7+FC_OTH_HH_OA_E!G7</f>
        <v>6144.6809974204625</v>
      </c>
      <c r="H7" s="30">
        <f>FC_OTH_HH_SH_E!H7+FC_OTH_HH_SC_E!H7+FC_OTH_HH_WH_E!H7+FC_OTH_HH_CO_E!H7+FC_OTH_HH_RF_E!H7+FC_OTH_HH_WM_E!H7+FC_OTH_HH_DR_E!H7+FC_OTH_HH_DW_E!H7+FC_OTH_HH_TV_E!H7+FC_OTH_HH_IT_E!H7+FC_OTH_HH_LI_E!H7+FC_OTH_HH_OA_E!H7</f>
        <v>6795.813155631984</v>
      </c>
      <c r="I7" s="30">
        <f>FC_OTH_HH_SH_E!I7+FC_OTH_HH_SC_E!I7+FC_OTH_HH_WH_E!I7+FC_OTH_HH_CO_E!I7+FC_OTH_HH_RF_E!I7+FC_OTH_HH_WM_E!I7+FC_OTH_HH_DR_E!I7+FC_OTH_HH_DW_E!I7+FC_OTH_HH_TV_E!I7+FC_OTH_HH_IT_E!I7+FC_OTH_HH_LI_E!I7+FC_OTH_HH_OA_E!I7</f>
        <v>7577.5960447119487</v>
      </c>
      <c r="J7" s="30">
        <f>FC_OTH_HH_SH_E!J7+FC_OTH_HH_SC_E!J7+FC_OTH_HH_WH_E!J7+FC_OTH_HH_CO_E!J7+FC_OTH_HH_RF_E!J7+FC_OTH_HH_WM_E!J7+FC_OTH_HH_DR_E!J7+FC_OTH_HH_DW_E!J7+FC_OTH_HH_TV_E!J7+FC_OTH_HH_IT_E!J7+FC_OTH_HH_LI_E!J7+FC_OTH_HH_OA_E!J7</f>
        <v>7022.5687876182265</v>
      </c>
      <c r="K7" s="30">
        <f>FC_OTH_HH_SH_E!K7+FC_OTH_HH_SC_E!K7+FC_OTH_HH_WH_E!K7+FC_OTH_HH_CO_E!K7+FC_OTH_HH_RF_E!K7+FC_OTH_HH_WM_E!K7+FC_OTH_HH_DR_E!K7+FC_OTH_HH_DW_E!K7+FC_OTH_HH_TV_E!K7+FC_OTH_HH_IT_E!K7+FC_OTH_HH_LI_E!K7+FC_OTH_HH_OA_E!K7</f>
        <v>7356.1757523645738</v>
      </c>
      <c r="L7" s="30">
        <f>FC_OTH_HH_SH_E!L7+FC_OTH_HH_SC_E!L7+FC_OTH_HH_WH_E!L7+FC_OTH_HH_CO_E!L7+FC_OTH_HH_RF_E!L7+FC_OTH_HH_WM_E!L7+FC_OTH_HH_DR_E!L7+FC_OTH_HH_DW_E!L7+FC_OTH_HH_TV_E!L7+FC_OTH_HH_IT_E!L7+FC_OTH_HH_LI_E!L7+FC_OTH_HH_OA_E!L7</f>
        <v>7483.6559759243328</v>
      </c>
      <c r="M7" s="30">
        <f>FC_OTH_HH_SH_E!M7+FC_OTH_HH_SC_E!M7+FC_OTH_HH_WH_E!M7+FC_OTH_HH_CO_E!M7+FC_OTH_HH_RF_E!M7+FC_OTH_HH_WM_E!M7+FC_OTH_HH_DR_E!M7+FC_OTH_HH_DW_E!M7+FC_OTH_HH_TV_E!M7+FC_OTH_HH_IT_E!M7+FC_OTH_HH_LI_E!M7+FC_OTH_HH_OA_E!M7</f>
        <v>8564.5807394668973</v>
      </c>
      <c r="N7" s="30">
        <f>FC_OTH_HH_SH_E!N7+FC_OTH_HH_SC_E!N7+FC_OTH_HH_WH_E!N7+FC_OTH_HH_CO_E!N7+FC_OTH_HH_RF_E!N7+FC_OTH_HH_WM_E!N7+FC_OTH_HH_DR_E!N7+FC_OTH_HH_DW_E!N7+FC_OTH_HH_TV_E!N7+FC_OTH_HH_IT_E!N7+FC_OTH_HH_LI_E!N7+FC_OTH_HH_OA_E!N7</f>
        <v>7346.3250214961263</v>
      </c>
      <c r="O7" s="30">
        <f>FC_OTH_HH_SH_E!O7+FC_OTH_HH_SC_E!O7+FC_OTH_HH_WH_E!O7+FC_OTH_HH_CO_E!O7+FC_OTH_HH_RF_E!O7+FC_OTH_HH_WM_E!O7+FC_OTH_HH_DR_E!O7+FC_OTH_HH_DW_E!O7+FC_OTH_HH_TV_E!O7+FC_OTH_HH_IT_E!O7+FC_OTH_HH_LI_E!O7+FC_OTH_HH_OA_E!O7</f>
        <v>7816.29845227859</v>
      </c>
      <c r="P7" s="30">
        <f>FC_OTH_HH_SH_E!P7+FC_OTH_HH_SC_E!P7+FC_OTH_HH_WH_E!P7+FC_OTH_HH_CO_E!P7+FC_OTH_HH_RF_E!P7+FC_OTH_HH_WM_E!P7+FC_OTH_HH_DR_E!P7+FC_OTH_HH_DW_E!P7+FC_OTH_HH_TV_E!P7+FC_OTH_HH_IT_E!P7+FC_OTH_HH_LI_E!P7+FC_OTH_HH_OA_E!P7</f>
        <v>7372.3043852106612</v>
      </c>
      <c r="Q7" s="30">
        <f>FC_OTH_HH_SH_E!Q7+FC_OTH_HH_SC_E!Q7+FC_OTH_HH_WH_E!Q7+FC_OTH_HH_CO_E!Q7+FC_OTH_HH_RF_E!Q7+FC_OTH_HH_WM_E!Q7+FC_OTH_HH_DR_E!Q7+FC_OTH_HH_DW_E!Q7+FC_OTH_HH_TV_E!Q7+FC_OTH_HH_IT_E!Q7+FC_OTH_HH_LI_E!Q7+FC_OTH_HH_OA_E!Q7</f>
        <v>6789.3657781599304</v>
      </c>
      <c r="R7" s="30">
        <f>FC_OTH_HH_SH_E!R7+FC_OTH_HH_SC_E!R7+FC_OTH_HH_WH_E!R7+FC_OTH_HH_CO_E!R7+FC_OTH_HH_RF_E!R7+FC_OTH_HH_WM_E!R7+FC_OTH_HH_DR_E!R7+FC_OTH_HH_DW_E!R7+FC_OTH_HH_TV_E!R7+FC_OTH_HH_IT_E!R7+FC_OTH_HH_LI_E!R7+FC_OTH_HH_OA_E!R7</f>
        <v>6709.2132416165014</v>
      </c>
      <c r="S7" s="30">
        <f>FC_OTH_HH_SH_E!S7+FC_OTH_HH_SC_E!S7+FC_OTH_HH_WH_E!S7+FC_OTH_HH_CO_E!S7+FC_OTH_HH_RF_E!S7+FC_OTH_HH_WM_E!S7+FC_OTH_HH_DR_E!S7+FC_OTH_HH_DW_E!S7+FC_OTH_HH_TV_E!S7+FC_OTH_HH_IT_E!S7+FC_OTH_HH_LI_E!S7+FC_OTH_HH_OA_E!S7</f>
        <v>7063.1589853826308</v>
      </c>
      <c r="T7" s="30">
        <f>FC_OTH_HH_SH_E!T7+FC_OTH_HH_SC_E!T7+FC_OTH_HH_WH_E!T7+FC_OTH_HH_CO_E!T7+FC_OTH_HH_RF_E!T7+FC_OTH_HH_WM_E!T7+FC_OTH_HH_DR_E!T7+FC_OTH_HH_DW_E!T7+FC_OTH_HH_TV_E!T7+FC_OTH_HH_IT_E!T7+FC_OTH_HH_LI_E!T7+FC_OTH_HH_OA_E!T7</f>
        <v>7030.8229578675882</v>
      </c>
      <c r="U7" s="30">
        <f>FC_OTH_HH_SH_E!U7+FC_OTH_HH_SC_E!U7+FC_OTH_HH_WH_E!U7+FC_OTH_HH_CO_E!U7+FC_OTH_HH_RF_E!U7+FC_OTH_HH_WM_E!U7+FC_OTH_HH_DR_E!U7+FC_OTH_HH_DW_E!U7+FC_OTH_HH_TV_E!U7+FC_OTH_HH_IT_E!U7+FC_OTH_HH_LI_E!U7+FC_OTH_HH_OA_E!U7</f>
        <v>6606.8979363714507</v>
      </c>
      <c r="V7" s="30">
        <f>FC_OTH_HH_SH_E!V7+FC_OTH_HH_SC_E!V7+FC_OTH_HH_WH_E!V7+FC_OTH_HH_CO_E!V7+FC_OTH_HH_RF_E!V7+FC_OTH_HH_WM_E!V7+FC_OTH_HH_DR_E!V7+FC_OTH_HH_DW_E!V7+FC_OTH_HH_TV_E!V7+FC_OTH_HH_IT_E!V7+FC_OTH_HH_LI_E!V7+FC_OTH_HH_OA_E!V7</f>
        <v>5333.888134135851</v>
      </c>
      <c r="W7" s="30">
        <f>FC_OTH_HH_SH_E!W7+FC_OTH_HH_SC_E!W7+FC_OTH_HH_WH_E!W7+FC_OTH_HH_CO_E!W7+FC_OTH_HH_RF_E!W7+FC_OTH_HH_WM_E!W7+FC_OTH_HH_DR_E!W7+FC_OTH_HH_DW_E!W7+FC_OTH_HH_TV_E!W7+FC_OTH_HH_IT_E!W7+FC_OTH_HH_LI_E!W7+FC_OTH_HH_OA_E!W7</f>
        <v>5591.5224419604456</v>
      </c>
      <c r="X7" s="30">
        <f>FC_OTH_HH_SH_E!X7+FC_OTH_HH_SC_E!X7+FC_OTH_HH_WH_E!X7+FC_OTH_HH_CO_E!X7+FC_OTH_HH_RF_E!X7+FC_OTH_HH_WM_E!X7+FC_OTH_HH_DR_E!X7+FC_OTH_HH_DW_E!X7+FC_OTH_HH_TV_E!X7+FC_OTH_HH_IT_E!X7+FC_OTH_HH_LI_E!X7+FC_OTH_HH_OA_E!X7</f>
        <v>5255.8872742906296</v>
      </c>
    </row>
    <row r="8" spans="1:24" ht="11.25" customHeight="1" x14ac:dyDescent="0.2">
      <c r="A8" s="40" t="s">
        <v>343</v>
      </c>
      <c r="B8" s="41" t="s">
        <v>344</v>
      </c>
      <c r="C8" s="42">
        <f t="shared" ref="C8" si="6">SUM(C9:C10)</f>
        <v>1063.0319002579536</v>
      </c>
      <c r="D8" s="42">
        <f t="shared" ref="D8:W8" si="7">SUM(D9:D10)</f>
        <v>1072.7684436801378</v>
      </c>
      <c r="E8" s="42">
        <f t="shared" si="7"/>
        <v>1044.5499570077386</v>
      </c>
      <c r="F8" s="42">
        <f t="shared" si="7"/>
        <v>1007.0866723989684</v>
      </c>
      <c r="G8" s="42">
        <f t="shared" si="7"/>
        <v>1023.3033533963886</v>
      </c>
      <c r="H8" s="42">
        <f t="shared" si="7"/>
        <v>863.15674978503807</v>
      </c>
      <c r="I8" s="42">
        <f t="shared" si="7"/>
        <v>971.07764402407554</v>
      </c>
      <c r="J8" s="42">
        <f t="shared" si="7"/>
        <v>746.69286328460839</v>
      </c>
      <c r="K8" s="42">
        <f t="shared" si="7"/>
        <v>846.78288907996534</v>
      </c>
      <c r="L8" s="42">
        <f t="shared" si="7"/>
        <v>788.41289767841795</v>
      </c>
      <c r="M8" s="42">
        <f t="shared" si="7"/>
        <v>961.57317282889085</v>
      </c>
      <c r="N8" s="42">
        <f t="shared" si="7"/>
        <v>962.4137575236457</v>
      </c>
      <c r="O8" s="42">
        <f t="shared" si="7"/>
        <v>923.7306104901113</v>
      </c>
      <c r="P8" s="42">
        <f t="shared" si="7"/>
        <v>941.94359415305246</v>
      </c>
      <c r="Q8" s="42">
        <f t="shared" si="7"/>
        <v>809.20584694754939</v>
      </c>
      <c r="R8" s="42">
        <f t="shared" si="7"/>
        <v>795.63499570077374</v>
      </c>
      <c r="S8" s="42">
        <f t="shared" si="7"/>
        <v>791.10662080825489</v>
      </c>
      <c r="T8" s="42">
        <f t="shared" si="7"/>
        <v>764.91779879621674</v>
      </c>
      <c r="U8" s="42">
        <f t="shared" si="7"/>
        <v>664.47145313843453</v>
      </c>
      <c r="V8" s="42">
        <f t="shared" si="7"/>
        <v>578.57712811693852</v>
      </c>
      <c r="W8" s="42">
        <f t="shared" si="7"/>
        <v>528.4758383490971</v>
      </c>
      <c r="X8" s="42">
        <f t="shared" ref="X8" si="8">SUM(X9:X10)</f>
        <v>505.46268271711097</v>
      </c>
    </row>
    <row r="9" spans="1:24" ht="11.25" customHeight="1" x14ac:dyDescent="0.2">
      <c r="A9" s="39" t="s">
        <v>11</v>
      </c>
      <c r="B9" s="23" t="s">
        <v>12</v>
      </c>
      <c r="C9" s="30">
        <f>FC_OTH_HH_SH_E!C9+FC_OTH_HH_SC_E!C9+FC_OTH_HH_WH_E!C9+FC_OTH_HH_CO_E!C9+FC_OTH_HH_RF_E!C9+FC_OTH_HH_WM_E!C9+FC_OTH_HH_DR_E!C9+FC_OTH_HH_DW_E!C9+FC_OTH_HH_TV_E!C9+FC_OTH_HH_IT_E!C9+FC_OTH_HH_LI_E!C9+FC_OTH_HH_OA_E!C9</f>
        <v>111.88340498710232</v>
      </c>
      <c r="D9" s="30">
        <f>FC_OTH_HH_SH_E!D9+FC_OTH_HH_SC_E!D9+FC_OTH_HH_WH_E!D9+FC_OTH_HH_CO_E!D9+FC_OTH_HH_RF_E!D9+FC_OTH_HH_WM_E!D9+FC_OTH_HH_DR_E!D9+FC_OTH_HH_DW_E!D9+FC_OTH_HH_TV_E!D9+FC_OTH_HH_IT_E!D9+FC_OTH_HH_LI_E!D9+FC_OTH_HH_OA_E!D9</f>
        <v>111.14909716251076</v>
      </c>
      <c r="E9" s="30">
        <f>FC_OTH_HH_SH_E!E9+FC_OTH_HH_SC_E!E9+FC_OTH_HH_WH_E!E9+FC_OTH_HH_CO_E!E9+FC_OTH_HH_RF_E!E9+FC_OTH_HH_WM_E!E9+FC_OTH_HH_DR_E!E9+FC_OTH_HH_DW_E!E9+FC_OTH_HH_TV_E!E9+FC_OTH_HH_IT_E!E9+FC_OTH_HH_LI_E!E9+FC_OTH_HH_OA_E!E9</f>
        <v>122.45580395528805</v>
      </c>
      <c r="F9" s="30">
        <f>FC_OTH_HH_SH_E!F9+FC_OTH_HH_SC_E!F9+FC_OTH_HH_WH_E!F9+FC_OTH_HH_CO_E!F9+FC_OTH_HH_RF_E!F9+FC_OTH_HH_WM_E!F9+FC_OTH_HH_DR_E!F9+FC_OTH_HH_DW_E!F9+FC_OTH_HH_TV_E!F9+FC_OTH_HH_IT_E!F9+FC_OTH_HH_LI_E!F9+FC_OTH_HH_OA_E!F9</f>
        <v>140.30567497850387</v>
      </c>
      <c r="G9" s="30">
        <f>FC_OTH_HH_SH_E!G9+FC_OTH_HH_SC_E!G9+FC_OTH_HH_WH_E!G9+FC_OTH_HH_CO_E!G9+FC_OTH_HH_RF_E!G9+FC_OTH_HH_WM_E!G9+FC_OTH_HH_DR_E!G9+FC_OTH_HH_DW_E!G9+FC_OTH_HH_TV_E!G9+FC_OTH_HH_IT_E!G9+FC_OTH_HH_LI_E!G9+FC_OTH_HH_OA_E!G9</f>
        <v>134.96388650042988</v>
      </c>
      <c r="H9" s="30">
        <f>FC_OTH_HH_SH_E!H9+FC_OTH_HH_SC_E!H9+FC_OTH_HH_WH_E!H9+FC_OTH_HH_CO_E!H9+FC_OTH_HH_RF_E!H9+FC_OTH_HH_WM_E!H9+FC_OTH_HH_DR_E!H9+FC_OTH_HH_DW_E!H9+FC_OTH_HH_TV_E!H9+FC_OTH_HH_IT_E!H9+FC_OTH_HH_LI_E!H9+FC_OTH_HH_OA_E!H9</f>
        <v>157.82304385210657</v>
      </c>
      <c r="I9" s="30">
        <f>FC_OTH_HH_SH_E!I9+FC_OTH_HH_SC_E!I9+FC_OTH_HH_WH_E!I9+FC_OTH_HH_CO_E!I9+FC_OTH_HH_RF_E!I9+FC_OTH_HH_WM_E!I9+FC_OTH_HH_DR_E!I9+FC_OTH_HH_DW_E!I9+FC_OTH_HH_TV_E!I9+FC_OTH_HH_IT_E!I9+FC_OTH_HH_LI_E!I9+FC_OTH_HH_OA_E!I9</f>
        <v>159.78718830610489</v>
      </c>
      <c r="J9" s="30">
        <f>FC_OTH_HH_SH_E!J9+FC_OTH_HH_SC_E!J9+FC_OTH_HH_WH_E!J9+FC_OTH_HH_CO_E!J9+FC_OTH_HH_RF_E!J9+FC_OTH_HH_WM_E!J9+FC_OTH_HH_DR_E!J9+FC_OTH_HH_DW_E!J9+FC_OTH_HH_TV_E!J9+FC_OTH_HH_IT_E!J9+FC_OTH_HH_LI_E!J9+FC_OTH_HH_OA_E!J9</f>
        <v>114.70085984522784</v>
      </c>
      <c r="K9" s="30">
        <f>FC_OTH_HH_SH_E!K9+FC_OTH_HH_SC_E!K9+FC_OTH_HH_WH_E!K9+FC_OTH_HH_CO_E!K9+FC_OTH_HH_RF_E!K9+FC_OTH_HH_WM_E!K9+FC_OTH_HH_DR_E!K9+FC_OTH_HH_DW_E!K9+FC_OTH_HH_TV_E!K9+FC_OTH_HH_IT_E!K9+FC_OTH_HH_LI_E!K9+FC_OTH_HH_OA_E!K9</f>
        <v>178.8575236457437</v>
      </c>
      <c r="L9" s="30">
        <f>FC_OTH_HH_SH_E!L9+FC_OTH_HH_SC_E!L9+FC_OTH_HH_WH_E!L9+FC_OTH_HH_CO_E!L9+FC_OTH_HH_RF_E!L9+FC_OTH_HH_WM_E!L9+FC_OTH_HH_DR_E!L9+FC_OTH_HH_DW_E!L9+FC_OTH_HH_TV_E!L9+FC_OTH_HH_IT_E!L9+FC_OTH_HH_LI_E!L9+FC_OTH_HH_OA_E!L9</f>
        <v>94.443164230438526</v>
      </c>
      <c r="M9" s="30">
        <f>FC_OTH_HH_SH_E!M9+FC_OTH_HH_SC_E!M9+FC_OTH_HH_WH_E!M9+FC_OTH_HH_CO_E!M9+FC_OTH_HH_RF_E!M9+FC_OTH_HH_WM_E!M9+FC_OTH_HH_DR_E!M9+FC_OTH_HH_DW_E!M9+FC_OTH_HH_TV_E!M9+FC_OTH_HH_IT_E!M9+FC_OTH_HH_LI_E!M9+FC_OTH_HH_OA_E!M9</f>
        <v>108.96749785038691</v>
      </c>
      <c r="N9" s="30">
        <f>FC_OTH_HH_SH_E!N9+FC_OTH_HH_SC_E!N9+FC_OTH_HH_WH_E!N9+FC_OTH_HH_CO_E!N9+FC_OTH_HH_RF_E!N9+FC_OTH_HH_WM_E!N9+FC_OTH_HH_DR_E!N9+FC_OTH_HH_DW_E!N9+FC_OTH_HH_TV_E!N9+FC_OTH_HH_IT_E!N9+FC_OTH_HH_LI_E!N9+FC_OTH_HH_OA_E!N9</f>
        <v>73.536715391229592</v>
      </c>
      <c r="O9" s="30">
        <f>FC_OTH_HH_SH_E!O9+FC_OTH_HH_SC_E!O9+FC_OTH_HH_WH_E!O9+FC_OTH_HH_CO_E!O9+FC_OTH_HH_RF_E!O9+FC_OTH_HH_WM_E!O9+FC_OTH_HH_DR_E!O9+FC_OTH_HH_DW_E!O9+FC_OTH_HH_TV_E!O9+FC_OTH_HH_IT_E!O9+FC_OTH_HH_LI_E!O9+FC_OTH_HH_OA_E!O9</f>
        <v>58.210662080825486</v>
      </c>
      <c r="P9" s="30">
        <f>FC_OTH_HH_SH_E!P9+FC_OTH_HH_SC_E!P9+FC_OTH_HH_WH_E!P9+FC_OTH_HH_CO_E!P9+FC_OTH_HH_RF_E!P9+FC_OTH_HH_WM_E!P9+FC_OTH_HH_DR_E!P9+FC_OTH_HH_DW_E!P9+FC_OTH_HH_TV_E!P9+FC_OTH_HH_IT_E!P9+FC_OTH_HH_LI_E!P9+FC_OTH_HH_OA_E!P9</f>
        <v>33.758727429062766</v>
      </c>
      <c r="Q9" s="30">
        <f>FC_OTH_HH_SH_E!Q9+FC_OTH_HH_SC_E!Q9+FC_OTH_HH_WH_E!Q9+FC_OTH_HH_CO_E!Q9+FC_OTH_HH_RF_E!Q9+FC_OTH_HH_WM_E!Q9+FC_OTH_HH_DR_E!Q9+FC_OTH_HH_DW_E!Q9+FC_OTH_HH_TV_E!Q9+FC_OTH_HH_IT_E!Q9+FC_OTH_HH_LI_E!Q9+FC_OTH_HH_OA_E!Q9</f>
        <v>51.017196904557188</v>
      </c>
      <c r="R9" s="30">
        <f>FC_OTH_HH_SH_E!R9+FC_OTH_HH_SC_E!R9+FC_OTH_HH_WH_E!R9+FC_OTH_HH_CO_E!R9+FC_OTH_HH_RF_E!R9+FC_OTH_HH_WM_E!R9+FC_OTH_HH_DR_E!R9+FC_OTH_HH_DW_E!R9+FC_OTH_HH_TV_E!R9+FC_OTH_HH_IT_E!R9+FC_OTH_HH_LI_E!R9+FC_OTH_HH_OA_E!R9</f>
        <v>46.858899398108349</v>
      </c>
      <c r="S9" s="30">
        <f>FC_OTH_HH_SH_E!S9+FC_OTH_HH_SC_E!S9+FC_OTH_HH_WH_E!S9+FC_OTH_HH_CO_E!S9+FC_OTH_HH_RF_E!S9+FC_OTH_HH_WM_E!S9+FC_OTH_HH_DR_E!S9+FC_OTH_HH_DW_E!S9+FC_OTH_HH_TV_E!S9+FC_OTH_HH_IT_E!S9+FC_OTH_HH_LI_E!S9+FC_OTH_HH_OA_E!S9</f>
        <v>61.054428202923489</v>
      </c>
      <c r="T9" s="30">
        <f>FC_OTH_HH_SH_E!T9+FC_OTH_HH_SC_E!T9+FC_OTH_HH_WH_E!T9+FC_OTH_HH_CO_E!T9+FC_OTH_HH_RF_E!T9+FC_OTH_HH_WM_E!T9+FC_OTH_HH_DR_E!T9+FC_OTH_HH_DW_E!T9+FC_OTH_HH_TV_E!T9+FC_OTH_HH_IT_E!T9+FC_OTH_HH_LI_E!T9+FC_OTH_HH_OA_E!T9</f>
        <v>0.16268271711091997</v>
      </c>
      <c r="U9" s="30">
        <f>FC_OTH_HH_SH_E!U9+FC_OTH_HH_SC_E!U9+FC_OTH_HH_WH_E!U9+FC_OTH_HH_CO_E!U9+FC_OTH_HH_RF_E!U9+FC_OTH_HH_WM_E!U9+FC_OTH_HH_DR_E!U9+FC_OTH_HH_DW_E!U9+FC_OTH_HH_TV_E!U9+FC_OTH_HH_IT_E!U9+FC_OTH_HH_LI_E!U9+FC_OTH_HH_OA_E!U9</f>
        <v>0</v>
      </c>
      <c r="V9" s="30">
        <f>FC_OTH_HH_SH_E!V9+FC_OTH_HH_SC_E!V9+FC_OTH_HH_WH_E!V9+FC_OTH_HH_CO_E!V9+FC_OTH_HH_RF_E!V9+FC_OTH_HH_WM_E!V9+FC_OTH_HH_DR_E!V9+FC_OTH_HH_DW_E!V9+FC_OTH_HH_TV_E!V9+FC_OTH_HH_IT_E!V9+FC_OTH_HH_LI_E!V9+FC_OTH_HH_OA_E!V9</f>
        <v>0</v>
      </c>
      <c r="W9" s="30">
        <f>FC_OTH_HH_SH_E!W9+FC_OTH_HH_SC_E!W9+FC_OTH_HH_WH_E!W9+FC_OTH_HH_CO_E!W9+FC_OTH_HH_RF_E!W9+FC_OTH_HH_WM_E!W9+FC_OTH_HH_DR_E!W9+FC_OTH_HH_DW_E!W9+FC_OTH_HH_TV_E!W9+FC_OTH_HH_IT_E!W9+FC_OTH_HH_LI_E!W9+FC_OTH_HH_OA_E!W9</f>
        <v>0</v>
      </c>
      <c r="X9" s="30">
        <f>FC_OTH_HH_SH_E!X9+FC_OTH_HH_SC_E!X9+FC_OTH_HH_WH_E!X9+FC_OTH_HH_CO_E!X9+FC_OTH_HH_RF_E!X9+FC_OTH_HH_WM_E!X9+FC_OTH_HH_DR_E!X9+FC_OTH_HH_DW_E!X9+FC_OTH_HH_TV_E!X9+FC_OTH_HH_IT_E!X9+FC_OTH_HH_LI_E!X9+FC_OTH_HH_OA_E!X9</f>
        <v>0</v>
      </c>
    </row>
    <row r="10" spans="1:24" ht="11.25" customHeight="1" x14ac:dyDescent="0.2">
      <c r="A10" s="39" t="s">
        <v>13</v>
      </c>
      <c r="B10" s="23" t="s">
        <v>14</v>
      </c>
      <c r="C10" s="30">
        <f>FC_OTH_HH_SH_E!C10+FC_OTH_HH_SC_E!C10+FC_OTH_HH_WH_E!C10+FC_OTH_HH_CO_E!C10+FC_OTH_HH_RF_E!C10+FC_OTH_HH_WM_E!C10+FC_OTH_HH_DR_E!C10+FC_OTH_HH_DW_E!C10+FC_OTH_HH_TV_E!C10+FC_OTH_HH_IT_E!C10+FC_OTH_HH_LI_E!C10+FC_OTH_HH_OA_E!C10</f>
        <v>951.14849527085119</v>
      </c>
      <c r="D10" s="30">
        <f>FC_OTH_HH_SH_E!D10+FC_OTH_HH_SC_E!D10+FC_OTH_HH_WH_E!D10+FC_OTH_HH_CO_E!D10+FC_OTH_HH_RF_E!D10+FC_OTH_HH_WM_E!D10+FC_OTH_HH_DR_E!D10+FC_OTH_HH_DW_E!D10+FC_OTH_HH_TV_E!D10+FC_OTH_HH_IT_E!D10+FC_OTH_HH_LI_E!D10+FC_OTH_HH_OA_E!D10</f>
        <v>961.61934651762704</v>
      </c>
      <c r="E10" s="30">
        <f>FC_OTH_HH_SH_E!E10+FC_OTH_HH_SC_E!E10+FC_OTH_HH_WH_E!E10+FC_OTH_HH_CO_E!E10+FC_OTH_HH_RF_E!E10+FC_OTH_HH_WM_E!E10+FC_OTH_HH_DR_E!E10+FC_OTH_HH_DW_E!E10+FC_OTH_HH_TV_E!E10+FC_OTH_HH_IT_E!E10+FC_OTH_HH_LI_E!E10+FC_OTH_HH_OA_E!E10</f>
        <v>922.09415305245068</v>
      </c>
      <c r="F10" s="30">
        <f>FC_OTH_HH_SH_E!F10+FC_OTH_HH_SC_E!F10+FC_OTH_HH_WH_E!F10+FC_OTH_HH_CO_E!F10+FC_OTH_HH_RF_E!F10+FC_OTH_HH_WM_E!F10+FC_OTH_HH_DR_E!F10+FC_OTH_HH_DW_E!F10+FC_OTH_HH_TV_E!F10+FC_OTH_HH_IT_E!F10+FC_OTH_HH_LI_E!F10+FC_OTH_HH_OA_E!F10</f>
        <v>866.78099742046447</v>
      </c>
      <c r="G10" s="30">
        <f>FC_OTH_HH_SH_E!G10+FC_OTH_HH_SC_E!G10+FC_OTH_HH_WH_E!G10+FC_OTH_HH_CO_E!G10+FC_OTH_HH_RF_E!G10+FC_OTH_HH_WM_E!G10+FC_OTH_HH_DR_E!G10+FC_OTH_HH_DW_E!G10+FC_OTH_HH_TV_E!G10+FC_OTH_HH_IT_E!G10+FC_OTH_HH_LI_E!G10+FC_OTH_HH_OA_E!G10</f>
        <v>888.33946689595871</v>
      </c>
      <c r="H10" s="30">
        <f>FC_OTH_HH_SH_E!H10+FC_OTH_HH_SC_E!H10+FC_OTH_HH_WH_E!H10+FC_OTH_HH_CO_E!H10+FC_OTH_HH_RF_E!H10+FC_OTH_HH_WM_E!H10+FC_OTH_HH_DR_E!H10+FC_OTH_HH_DW_E!H10+FC_OTH_HH_TV_E!H10+FC_OTH_HH_IT_E!H10+FC_OTH_HH_LI_E!H10+FC_OTH_HH_OA_E!H10</f>
        <v>705.33370593293148</v>
      </c>
      <c r="I10" s="30">
        <f>FC_OTH_HH_SH_E!I10+FC_OTH_HH_SC_E!I10+FC_OTH_HH_WH_E!I10+FC_OTH_HH_CO_E!I10+FC_OTH_HH_RF_E!I10+FC_OTH_HH_WM_E!I10+FC_OTH_HH_DR_E!I10+FC_OTH_HH_DW_E!I10+FC_OTH_HH_TV_E!I10+FC_OTH_HH_IT_E!I10+FC_OTH_HH_LI_E!I10+FC_OTH_HH_OA_E!I10</f>
        <v>811.29045571797064</v>
      </c>
      <c r="J10" s="30">
        <f>FC_OTH_HH_SH_E!J10+FC_OTH_HH_SC_E!J10+FC_OTH_HH_WH_E!J10+FC_OTH_HH_CO_E!J10+FC_OTH_HH_RF_E!J10+FC_OTH_HH_WM_E!J10+FC_OTH_HH_DR_E!J10+FC_OTH_HH_DW_E!J10+FC_OTH_HH_TV_E!J10+FC_OTH_HH_IT_E!J10+FC_OTH_HH_LI_E!J10+FC_OTH_HH_OA_E!J10</f>
        <v>631.9920034393806</v>
      </c>
      <c r="K10" s="30">
        <f>FC_OTH_HH_SH_E!K10+FC_OTH_HH_SC_E!K10+FC_OTH_HH_WH_E!K10+FC_OTH_HH_CO_E!K10+FC_OTH_HH_RF_E!K10+FC_OTH_HH_WM_E!K10+FC_OTH_HH_DR_E!K10+FC_OTH_HH_DW_E!K10+FC_OTH_HH_TV_E!K10+FC_OTH_HH_IT_E!K10+FC_OTH_HH_LI_E!K10+FC_OTH_HH_OA_E!K10</f>
        <v>667.9253654342217</v>
      </c>
      <c r="L10" s="30">
        <f>FC_OTH_HH_SH_E!L10+FC_OTH_HH_SC_E!L10+FC_OTH_HH_WH_E!L10+FC_OTH_HH_CO_E!L10+FC_OTH_HH_RF_E!L10+FC_OTH_HH_WM_E!L10+FC_OTH_HH_DR_E!L10+FC_OTH_HH_DW_E!L10+FC_OTH_HH_TV_E!L10+FC_OTH_HH_IT_E!L10+FC_OTH_HH_LI_E!L10+FC_OTH_HH_OA_E!L10</f>
        <v>693.96973344797937</v>
      </c>
      <c r="M10" s="30">
        <f>FC_OTH_HH_SH_E!M10+FC_OTH_HH_SC_E!M10+FC_OTH_HH_WH_E!M10+FC_OTH_HH_CO_E!M10+FC_OTH_HH_RF_E!M10+FC_OTH_HH_WM_E!M10+FC_OTH_HH_DR_E!M10+FC_OTH_HH_DW_E!M10+FC_OTH_HH_TV_E!M10+FC_OTH_HH_IT_E!M10+FC_OTH_HH_LI_E!M10+FC_OTH_HH_OA_E!M10</f>
        <v>852.60567497850388</v>
      </c>
      <c r="N10" s="30">
        <f>FC_OTH_HH_SH_E!N10+FC_OTH_HH_SC_E!N10+FC_OTH_HH_WH_E!N10+FC_OTH_HH_CO_E!N10+FC_OTH_HH_RF_E!N10+FC_OTH_HH_WM_E!N10+FC_OTH_HH_DR_E!N10+FC_OTH_HH_DW_E!N10+FC_OTH_HH_TV_E!N10+FC_OTH_HH_IT_E!N10+FC_OTH_HH_LI_E!N10+FC_OTH_HH_OA_E!N10</f>
        <v>888.87704213241614</v>
      </c>
      <c r="O10" s="30">
        <f>FC_OTH_HH_SH_E!O10+FC_OTH_HH_SC_E!O10+FC_OTH_HH_WH_E!O10+FC_OTH_HH_CO_E!O10+FC_OTH_HH_RF_E!O10+FC_OTH_HH_WM_E!O10+FC_OTH_HH_DR_E!O10+FC_OTH_HH_DW_E!O10+FC_OTH_HH_TV_E!O10+FC_OTH_HH_IT_E!O10+FC_OTH_HH_LI_E!O10+FC_OTH_HH_OA_E!O10</f>
        <v>865.5199484092858</v>
      </c>
      <c r="P10" s="30">
        <f>FC_OTH_HH_SH_E!P10+FC_OTH_HH_SC_E!P10+FC_OTH_HH_WH_E!P10+FC_OTH_HH_CO_E!P10+FC_OTH_HH_RF_E!P10+FC_OTH_HH_WM_E!P10+FC_OTH_HH_DR_E!P10+FC_OTH_HH_DW_E!P10+FC_OTH_HH_TV_E!P10+FC_OTH_HH_IT_E!P10+FC_OTH_HH_LI_E!P10+FC_OTH_HH_OA_E!P10</f>
        <v>908.18486672398967</v>
      </c>
      <c r="Q10" s="30">
        <f>FC_OTH_HH_SH_E!Q10+FC_OTH_HH_SC_E!Q10+FC_OTH_HH_WH_E!Q10+FC_OTH_HH_CO_E!Q10+FC_OTH_HH_RF_E!Q10+FC_OTH_HH_WM_E!Q10+FC_OTH_HH_DR_E!Q10+FC_OTH_HH_DW_E!Q10+FC_OTH_HH_TV_E!Q10+FC_OTH_HH_IT_E!Q10+FC_OTH_HH_LI_E!Q10+FC_OTH_HH_OA_E!Q10</f>
        <v>758.18865004299221</v>
      </c>
      <c r="R10" s="30">
        <f>FC_OTH_HH_SH_E!R10+FC_OTH_HH_SC_E!R10+FC_OTH_HH_WH_E!R10+FC_OTH_HH_CO_E!R10+FC_OTH_HH_RF_E!R10+FC_OTH_HH_WM_E!R10+FC_OTH_HH_DR_E!R10+FC_OTH_HH_DW_E!R10+FC_OTH_HH_TV_E!R10+FC_OTH_HH_IT_E!R10+FC_OTH_HH_LI_E!R10+FC_OTH_HH_OA_E!R10</f>
        <v>748.77609630266545</v>
      </c>
      <c r="S10" s="30">
        <f>FC_OTH_HH_SH_E!S10+FC_OTH_HH_SC_E!S10+FC_OTH_HH_WH_E!S10+FC_OTH_HH_CO_E!S10+FC_OTH_HH_RF_E!S10+FC_OTH_HH_WM_E!S10+FC_OTH_HH_DR_E!S10+FC_OTH_HH_DW_E!S10+FC_OTH_HH_TV_E!S10+FC_OTH_HH_IT_E!S10+FC_OTH_HH_LI_E!S10+FC_OTH_HH_OA_E!S10</f>
        <v>730.05219260533136</v>
      </c>
      <c r="T10" s="30">
        <f>FC_OTH_HH_SH_E!T10+FC_OTH_HH_SC_E!T10+FC_OTH_HH_WH_E!T10+FC_OTH_HH_CO_E!T10+FC_OTH_HH_RF_E!T10+FC_OTH_HH_WM_E!T10+FC_OTH_HH_DR_E!T10+FC_OTH_HH_DW_E!T10+FC_OTH_HH_TV_E!T10+FC_OTH_HH_IT_E!T10+FC_OTH_HH_LI_E!T10+FC_OTH_HH_OA_E!T10</f>
        <v>764.75511607910585</v>
      </c>
      <c r="U10" s="30">
        <f>FC_OTH_HH_SH_E!U10+FC_OTH_HH_SC_E!U10+FC_OTH_HH_WH_E!U10+FC_OTH_HH_CO_E!U10+FC_OTH_HH_RF_E!U10+FC_OTH_HH_WM_E!U10+FC_OTH_HH_DR_E!U10+FC_OTH_HH_DW_E!U10+FC_OTH_HH_TV_E!U10+FC_OTH_HH_IT_E!U10+FC_OTH_HH_LI_E!U10+FC_OTH_HH_OA_E!U10</f>
        <v>664.47145313843453</v>
      </c>
      <c r="V10" s="30">
        <f>FC_OTH_HH_SH_E!V10+FC_OTH_HH_SC_E!V10+FC_OTH_HH_WH_E!V10+FC_OTH_HH_CO_E!V10+FC_OTH_HH_RF_E!V10+FC_OTH_HH_WM_E!V10+FC_OTH_HH_DR_E!V10+FC_OTH_HH_DW_E!V10+FC_OTH_HH_TV_E!V10+FC_OTH_HH_IT_E!V10+FC_OTH_HH_LI_E!V10+FC_OTH_HH_OA_E!V10</f>
        <v>578.57712811693852</v>
      </c>
      <c r="W10" s="30">
        <f>FC_OTH_HH_SH_E!W10+FC_OTH_HH_SC_E!W10+FC_OTH_HH_WH_E!W10+FC_OTH_HH_CO_E!W10+FC_OTH_HH_RF_E!W10+FC_OTH_HH_WM_E!W10+FC_OTH_HH_DR_E!W10+FC_OTH_HH_DW_E!W10+FC_OTH_HH_TV_E!W10+FC_OTH_HH_IT_E!W10+FC_OTH_HH_LI_E!W10+FC_OTH_HH_OA_E!W10</f>
        <v>528.4758383490971</v>
      </c>
      <c r="X10" s="30">
        <f>FC_OTH_HH_SH_E!X10+FC_OTH_HH_SC_E!X10+FC_OTH_HH_WH_E!X10+FC_OTH_HH_CO_E!X10+FC_OTH_HH_RF_E!X10+FC_OTH_HH_WM_E!X10+FC_OTH_HH_DR_E!X10+FC_OTH_HH_DW_E!X10+FC_OTH_HH_TV_E!X10+FC_OTH_HH_IT_E!X10+FC_OTH_HH_LI_E!X10+FC_OTH_HH_OA_E!X10</f>
        <v>505.46268271711097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" si="9">SUM(C12:C16)</f>
        <v>1835.4944110060187</v>
      </c>
      <c r="D11" s="42">
        <f t="shared" ref="D11:W11" si="10">SUM(D12:D16)</f>
        <v>1697.8383490971628</v>
      </c>
      <c r="E11" s="42">
        <f t="shared" si="10"/>
        <v>1478.5769561478933</v>
      </c>
      <c r="F11" s="42">
        <f t="shared" si="10"/>
        <v>1324.2834909716253</v>
      </c>
      <c r="G11" s="42">
        <f t="shared" si="10"/>
        <v>1059.8894239036972</v>
      </c>
      <c r="H11" s="42">
        <f t="shared" si="10"/>
        <v>900.16887360275109</v>
      </c>
      <c r="I11" s="42">
        <f t="shared" si="10"/>
        <v>951.06087704213246</v>
      </c>
      <c r="J11" s="42">
        <f t="shared" si="10"/>
        <v>725.15554600171981</v>
      </c>
      <c r="K11" s="42">
        <f t="shared" si="10"/>
        <v>801.50636285468602</v>
      </c>
      <c r="L11" s="42">
        <f t="shared" si="10"/>
        <v>921.1765262252793</v>
      </c>
      <c r="M11" s="42">
        <f t="shared" si="10"/>
        <v>1271.8645743766119</v>
      </c>
      <c r="N11" s="42">
        <f t="shared" si="10"/>
        <v>1080.2675838349094</v>
      </c>
      <c r="O11" s="42">
        <f t="shared" si="10"/>
        <v>941.92708512467709</v>
      </c>
      <c r="P11" s="42">
        <f t="shared" si="10"/>
        <v>964.53086844368022</v>
      </c>
      <c r="Q11" s="42">
        <f t="shared" si="10"/>
        <v>735.67334479793601</v>
      </c>
      <c r="R11" s="42">
        <f t="shared" si="10"/>
        <v>727.37893379191746</v>
      </c>
      <c r="S11" s="42">
        <f t="shared" si="10"/>
        <v>690.42209802235584</v>
      </c>
      <c r="T11" s="42">
        <f t="shared" si="10"/>
        <v>783.31410146173687</v>
      </c>
      <c r="U11" s="42">
        <f t="shared" si="10"/>
        <v>776.55735167669786</v>
      </c>
      <c r="V11" s="42">
        <f t="shared" si="10"/>
        <v>563.91865864144404</v>
      </c>
      <c r="W11" s="42">
        <f t="shared" si="10"/>
        <v>550.09441100601907</v>
      </c>
      <c r="X11" s="42">
        <f t="shared" ref="X11" si="11">SUM(X12:X16)</f>
        <v>621.77179707652613</v>
      </c>
    </row>
    <row r="12" spans="1:24" ht="11.25" customHeight="1" x14ac:dyDescent="0.2">
      <c r="A12" s="39" t="s">
        <v>15</v>
      </c>
      <c r="B12" s="23" t="s">
        <v>16</v>
      </c>
      <c r="C12" s="30">
        <f>FC_OTH_HH_SH_E!C12+FC_OTH_HH_SC_E!C12+FC_OTH_HH_WH_E!C12+FC_OTH_HH_CO_E!C12+FC_OTH_HH_RF_E!C12+FC_OTH_HH_WM_E!C12+FC_OTH_HH_DR_E!C12+FC_OTH_HH_DW_E!C12+FC_OTH_HH_TV_E!C12+FC_OTH_HH_IT_E!C12+FC_OTH_HH_LI_E!C12+FC_OTH_HH_OA_E!C12</f>
        <v>207.05614789337915</v>
      </c>
      <c r="D12" s="30">
        <f>FC_OTH_HH_SH_E!D12+FC_OTH_HH_SC_E!D12+FC_OTH_HH_WH_E!D12+FC_OTH_HH_CO_E!D12+FC_OTH_HH_RF_E!D12+FC_OTH_HH_WM_E!D12+FC_OTH_HH_DR_E!D12+FC_OTH_HH_DW_E!D12+FC_OTH_HH_TV_E!D12+FC_OTH_HH_IT_E!D12+FC_OTH_HH_LI_E!D12+FC_OTH_HH_OA_E!D12</f>
        <v>157.21031814273431</v>
      </c>
      <c r="E12" s="30">
        <f>FC_OTH_HH_SH_E!E12+FC_OTH_HH_SC_E!E12+FC_OTH_HH_WH_E!E12+FC_OTH_HH_CO_E!E12+FC_OTH_HH_RF_E!E12+FC_OTH_HH_WM_E!E12+FC_OTH_HH_DR_E!E12+FC_OTH_HH_DW_E!E12+FC_OTH_HH_TV_E!E12+FC_OTH_HH_IT_E!E12+FC_OTH_HH_LI_E!E12+FC_OTH_HH_OA_E!E12</f>
        <v>168.05889939810837</v>
      </c>
      <c r="F12" s="30">
        <f>FC_OTH_HH_SH_E!F12+FC_OTH_HH_SC_E!F12+FC_OTH_HH_WH_E!F12+FC_OTH_HH_CO_E!F12+FC_OTH_HH_RF_E!F12+FC_OTH_HH_WM_E!F12+FC_OTH_HH_DR_E!F12+FC_OTH_HH_DW_E!F12+FC_OTH_HH_TV_E!F12+FC_OTH_HH_IT_E!F12+FC_OTH_HH_LI_E!F12+FC_OTH_HH_OA_E!F12</f>
        <v>96.733104041272583</v>
      </c>
      <c r="G12" s="30">
        <f>FC_OTH_HH_SH_E!G12+FC_OTH_HH_SC_E!G12+FC_OTH_HH_WH_E!G12+FC_OTH_HH_CO_E!G12+FC_OTH_HH_RF_E!G12+FC_OTH_HH_WM_E!G12+FC_OTH_HH_DR_E!G12+FC_OTH_HH_DW_E!G12+FC_OTH_HH_TV_E!G12+FC_OTH_HH_IT_E!G12+FC_OTH_HH_LI_E!G12+FC_OTH_HH_OA_E!G12</f>
        <v>65.028374892519338</v>
      </c>
      <c r="H12" s="30">
        <f>FC_OTH_HH_SH_E!H12+FC_OTH_HH_SC_E!H12+FC_OTH_HH_WH_E!H12+FC_OTH_HH_CO_E!H12+FC_OTH_HH_RF_E!H12+FC_OTH_HH_WM_E!H12+FC_OTH_HH_DR_E!H12+FC_OTH_HH_DW_E!H12+FC_OTH_HH_TV_E!H12+FC_OTH_HH_IT_E!H12+FC_OTH_HH_LI_E!H12+FC_OTH_HH_OA_E!H12</f>
        <v>83.067497850386928</v>
      </c>
      <c r="I12" s="30">
        <f>FC_OTH_HH_SH_E!I12+FC_OTH_HH_SC_E!I12+FC_OTH_HH_WH_E!I12+FC_OTH_HH_CO_E!I12+FC_OTH_HH_RF_E!I12+FC_OTH_HH_WM_E!I12+FC_OTH_HH_DR_E!I12+FC_OTH_HH_DW_E!I12+FC_OTH_HH_TV_E!I12+FC_OTH_HH_IT_E!I12+FC_OTH_HH_LI_E!I12+FC_OTH_HH_OA_E!I12</f>
        <v>84.094668959587281</v>
      </c>
      <c r="J12" s="30">
        <f>FC_OTH_HH_SH_E!J12+FC_OTH_HH_SC_E!J12+FC_OTH_HH_WH_E!J12+FC_OTH_HH_CO_E!J12+FC_OTH_HH_RF_E!J12+FC_OTH_HH_WM_E!J12+FC_OTH_HH_DR_E!J12+FC_OTH_HH_DW_E!J12+FC_OTH_HH_TV_E!J12+FC_OTH_HH_IT_E!J12+FC_OTH_HH_LI_E!J12+FC_OTH_HH_OA_E!J12</f>
        <v>88.766723989681878</v>
      </c>
      <c r="K12" s="30">
        <f>FC_OTH_HH_SH_E!K12+FC_OTH_HH_SC_E!K12+FC_OTH_HH_WH_E!K12+FC_OTH_HH_CO_E!K12+FC_OTH_HH_RF_E!K12+FC_OTH_HH_WM_E!K12+FC_OTH_HH_DR_E!K12+FC_OTH_HH_DW_E!K12+FC_OTH_HH_TV_E!K12+FC_OTH_HH_IT_E!K12+FC_OTH_HH_LI_E!K12+FC_OTH_HH_OA_E!K12</f>
        <v>92.803525365434197</v>
      </c>
      <c r="L12" s="30">
        <f>FC_OTH_HH_SH_E!L12+FC_OTH_HH_SC_E!L12+FC_OTH_HH_WH_E!L12+FC_OTH_HH_CO_E!L12+FC_OTH_HH_RF_E!L12+FC_OTH_HH_WM_E!L12+FC_OTH_HH_DR_E!L12+FC_OTH_HH_DW_E!L12+FC_OTH_HH_TV_E!L12+FC_OTH_HH_IT_E!L12+FC_OTH_HH_LI_E!L12+FC_OTH_HH_OA_E!L12</f>
        <v>95.359845227858955</v>
      </c>
      <c r="M12" s="30">
        <f>FC_OTH_HH_SH_E!M12+FC_OTH_HH_SC_E!M12+FC_OTH_HH_WH_E!M12+FC_OTH_HH_CO_E!M12+FC_OTH_HH_RF_E!M12+FC_OTH_HH_WM_E!M12+FC_OTH_HH_DR_E!M12+FC_OTH_HH_DW_E!M12+FC_OTH_HH_TV_E!M12+FC_OTH_HH_IT_E!M12+FC_OTH_HH_LI_E!M12+FC_OTH_HH_OA_E!M12</f>
        <v>311.14247635425602</v>
      </c>
      <c r="N12" s="30">
        <f>FC_OTH_HH_SH_E!N12+FC_OTH_HH_SC_E!N12+FC_OTH_HH_WH_E!N12+FC_OTH_HH_CO_E!N12+FC_OTH_HH_RF_E!N12+FC_OTH_HH_WM_E!N12+FC_OTH_HH_DR_E!N12+FC_OTH_HH_DW_E!N12+FC_OTH_HH_TV_E!N12+FC_OTH_HH_IT_E!N12+FC_OTH_HH_LI_E!N12+FC_OTH_HH_OA_E!N12</f>
        <v>224.30739466895957</v>
      </c>
      <c r="O12" s="30">
        <f>FC_OTH_HH_SH_E!O12+FC_OTH_HH_SC_E!O12+FC_OTH_HH_WH_E!O12+FC_OTH_HH_CO_E!O12+FC_OTH_HH_RF_E!O12+FC_OTH_HH_WM_E!O12+FC_OTH_HH_DR_E!O12+FC_OTH_HH_DW_E!O12+FC_OTH_HH_TV_E!O12+FC_OTH_HH_IT_E!O12+FC_OTH_HH_LI_E!O12+FC_OTH_HH_OA_E!O12</f>
        <v>125.26646603611343</v>
      </c>
      <c r="P12" s="30">
        <f>FC_OTH_HH_SH_E!P12+FC_OTH_HH_SC_E!P12+FC_OTH_HH_WH_E!P12+FC_OTH_HH_CO_E!P12+FC_OTH_HH_RF_E!P12+FC_OTH_HH_WM_E!P12+FC_OTH_HH_DR_E!P12+FC_OTH_HH_DW_E!P12+FC_OTH_HH_TV_E!P12+FC_OTH_HH_IT_E!P12+FC_OTH_HH_LI_E!P12+FC_OTH_HH_OA_E!P12</f>
        <v>129.16646603611343</v>
      </c>
      <c r="Q12" s="30">
        <f>FC_OTH_HH_SH_E!Q12+FC_OTH_HH_SC_E!Q12+FC_OTH_HH_WH_E!Q12+FC_OTH_HH_CO_E!Q12+FC_OTH_HH_RF_E!Q12+FC_OTH_HH_WM_E!Q12+FC_OTH_HH_DR_E!Q12+FC_OTH_HH_DW_E!Q12+FC_OTH_HH_TV_E!Q12+FC_OTH_HH_IT_E!Q12+FC_OTH_HH_LI_E!Q12+FC_OTH_HH_OA_E!Q12</f>
        <v>99.315907136715353</v>
      </c>
      <c r="R12" s="30">
        <f>FC_OTH_HH_SH_E!R12+FC_OTH_HH_SC_E!R12+FC_OTH_HH_WH_E!R12+FC_OTH_HH_CO_E!R12+FC_OTH_HH_RF_E!R12+FC_OTH_HH_WM_E!R12+FC_OTH_HH_DR_E!R12+FC_OTH_HH_DW_E!R12+FC_OTH_HH_TV_E!R12+FC_OTH_HH_IT_E!R12+FC_OTH_HH_LI_E!R12+FC_OTH_HH_OA_E!R12</f>
        <v>136.24196044711954</v>
      </c>
      <c r="S12" s="30">
        <f>FC_OTH_HH_SH_E!S12+FC_OTH_HH_SC_E!S12+FC_OTH_HH_WH_E!S12+FC_OTH_HH_CO_E!S12+FC_OTH_HH_RF_E!S12+FC_OTH_HH_WM_E!S12+FC_OTH_HH_DR_E!S12+FC_OTH_HH_DW_E!S12+FC_OTH_HH_TV_E!S12+FC_OTH_HH_IT_E!S12+FC_OTH_HH_LI_E!S12+FC_OTH_HH_OA_E!S12</f>
        <v>122.55855546001712</v>
      </c>
      <c r="T12" s="30">
        <f>FC_OTH_HH_SH_E!T12+FC_OTH_HH_SC_E!T12+FC_OTH_HH_WH_E!T12+FC_OTH_HH_CO_E!T12+FC_OTH_HH_RF_E!T12+FC_OTH_HH_WM_E!T12+FC_OTH_HH_DR_E!T12+FC_OTH_HH_DW_E!T12+FC_OTH_HH_TV_E!T12+FC_OTH_HH_IT_E!T12+FC_OTH_HH_LI_E!T12+FC_OTH_HH_OA_E!T12</f>
        <v>104.18572656921755</v>
      </c>
      <c r="U12" s="30">
        <f>FC_OTH_HH_SH_E!U12+FC_OTH_HH_SC_E!U12+FC_OTH_HH_WH_E!U12+FC_OTH_HH_CO_E!U12+FC_OTH_HH_RF_E!U12+FC_OTH_HH_WM_E!U12+FC_OTH_HH_DR_E!U12+FC_OTH_HH_DW_E!U12+FC_OTH_HH_TV_E!U12+FC_OTH_HH_IT_E!U12+FC_OTH_HH_LI_E!U12+FC_OTH_HH_OA_E!U12</f>
        <v>88.592777300085942</v>
      </c>
      <c r="V12" s="30">
        <f>FC_OTH_HH_SH_E!V12+FC_OTH_HH_SC_E!V12+FC_OTH_HH_WH_E!V12+FC_OTH_HH_CO_E!V12+FC_OTH_HH_RF_E!V12+FC_OTH_HH_WM_E!V12+FC_OTH_HH_DR_E!V12+FC_OTH_HH_DW_E!V12+FC_OTH_HH_TV_E!V12+FC_OTH_HH_IT_E!V12+FC_OTH_HH_LI_E!V12+FC_OTH_HH_OA_E!V12</f>
        <v>60.281427343078199</v>
      </c>
      <c r="W12" s="30">
        <f>FC_OTH_HH_SH_E!W12+FC_OTH_HH_SC_E!W12+FC_OTH_HH_WH_E!W12+FC_OTH_HH_CO_E!W12+FC_OTH_HH_RF_E!W12+FC_OTH_HH_WM_E!W12+FC_OTH_HH_DR_E!W12+FC_OTH_HH_DW_E!W12+FC_OTH_HH_TV_E!W12+FC_OTH_HH_IT_E!W12+FC_OTH_HH_LI_E!W12+FC_OTH_HH_OA_E!W12</f>
        <v>52.949269131556349</v>
      </c>
      <c r="X12" s="30">
        <f>FC_OTH_HH_SH_E!X12+FC_OTH_HH_SC_E!X12+FC_OTH_HH_WH_E!X12+FC_OTH_HH_CO_E!X12+FC_OTH_HH_RF_E!X12+FC_OTH_HH_WM_E!X12+FC_OTH_HH_DR_E!X12+FC_OTH_HH_DW_E!X12+FC_OTH_HH_TV_E!X12+FC_OTH_HH_IT_E!X12+FC_OTH_HH_LI_E!X12+FC_OTH_HH_OA_E!X12</f>
        <v>56.796818572656903</v>
      </c>
    </row>
    <row r="13" spans="1:24" ht="11.25" customHeight="1" x14ac:dyDescent="0.2">
      <c r="A13" s="39" t="s">
        <v>17</v>
      </c>
      <c r="B13" s="23" t="s">
        <v>18</v>
      </c>
      <c r="C13" s="30">
        <f>FC_OTH_HH_SH_E!C13+FC_OTH_HH_SC_E!C13+FC_OTH_HH_WH_E!C13+FC_OTH_HH_CO_E!C13+FC_OTH_HH_RF_E!C13+FC_OTH_HH_WM_E!C13+FC_OTH_HH_DR_E!C13+FC_OTH_HH_DW_E!C13+FC_OTH_HH_TV_E!C13+FC_OTH_HH_IT_E!C13+FC_OTH_HH_LI_E!C13+FC_OTH_HH_OA_E!C13</f>
        <v>698.21736887360271</v>
      </c>
      <c r="D13" s="30">
        <f>FC_OTH_HH_SH_E!D13+FC_OTH_HH_SC_E!D13+FC_OTH_HH_WH_E!D13+FC_OTH_HH_CO_E!D13+FC_OTH_HH_RF_E!D13+FC_OTH_HH_WM_E!D13+FC_OTH_HH_DR_E!D13+FC_OTH_HH_DW_E!D13+FC_OTH_HH_TV_E!D13+FC_OTH_HH_IT_E!D13+FC_OTH_HH_LI_E!D13+FC_OTH_HH_OA_E!D13</f>
        <v>704.99621668099746</v>
      </c>
      <c r="E13" s="30">
        <f>FC_OTH_HH_SH_E!E13+FC_OTH_HH_SC_E!E13+FC_OTH_HH_WH_E!E13+FC_OTH_HH_CO_E!E13+FC_OTH_HH_RF_E!E13+FC_OTH_HH_WM_E!E13+FC_OTH_HH_DR_E!E13+FC_OTH_HH_DW_E!E13+FC_OTH_HH_TV_E!E13+FC_OTH_HH_IT_E!E13+FC_OTH_HH_LI_E!E13+FC_OTH_HH_OA_E!E13</f>
        <v>464.12020636285462</v>
      </c>
      <c r="F13" s="30">
        <f>FC_OTH_HH_SH_E!F13+FC_OTH_HH_SC_E!F13+FC_OTH_HH_WH_E!F13+FC_OTH_HH_CO_E!F13+FC_OTH_HH_RF_E!F13+FC_OTH_HH_WM_E!F13+FC_OTH_HH_DR_E!F13+FC_OTH_HH_DW_E!F13+FC_OTH_HH_TV_E!F13+FC_OTH_HH_IT_E!F13+FC_OTH_HH_LI_E!F13+FC_OTH_HH_OA_E!F13</f>
        <v>427.47979363714529</v>
      </c>
      <c r="G13" s="30">
        <f>FC_OTH_HH_SH_E!G13+FC_OTH_HH_SC_E!G13+FC_OTH_HH_WH_E!G13+FC_OTH_HH_CO_E!G13+FC_OTH_HH_RF_E!G13+FC_OTH_HH_WM_E!G13+FC_OTH_HH_DR_E!G13+FC_OTH_HH_DW_E!G13+FC_OTH_HH_TV_E!G13+FC_OTH_HH_IT_E!G13+FC_OTH_HH_LI_E!G13+FC_OTH_HH_OA_E!G13</f>
        <v>352.76827171109198</v>
      </c>
      <c r="H13" s="30">
        <f>FC_OTH_HH_SH_E!H13+FC_OTH_HH_SC_E!H13+FC_OTH_HH_WH_E!H13+FC_OTH_HH_CO_E!H13+FC_OTH_HH_RF_E!H13+FC_OTH_HH_WM_E!H13+FC_OTH_HH_DR_E!H13+FC_OTH_HH_DW_E!H13+FC_OTH_HH_TV_E!H13+FC_OTH_HH_IT_E!H13+FC_OTH_HH_LI_E!H13+FC_OTH_HH_OA_E!H13</f>
        <v>200.4141874462596</v>
      </c>
      <c r="I13" s="30">
        <f>FC_OTH_HH_SH_E!I13+FC_OTH_HH_SC_E!I13+FC_OTH_HH_WH_E!I13+FC_OTH_HH_CO_E!I13+FC_OTH_HH_RF_E!I13+FC_OTH_HH_WM_E!I13+FC_OTH_HH_DR_E!I13+FC_OTH_HH_DW_E!I13+FC_OTH_HH_TV_E!I13+FC_OTH_HH_IT_E!I13+FC_OTH_HH_LI_E!I13+FC_OTH_HH_OA_E!I13</f>
        <v>183.06345657781597</v>
      </c>
      <c r="J13" s="30">
        <f>FC_OTH_HH_SH_E!J13+FC_OTH_HH_SC_E!J13+FC_OTH_HH_WH_E!J13+FC_OTH_HH_CO_E!J13+FC_OTH_HH_RF_E!J13+FC_OTH_HH_WM_E!J13+FC_OTH_HH_DR_E!J13+FC_OTH_HH_DW_E!J13+FC_OTH_HH_TV_E!J13+FC_OTH_HH_IT_E!J13+FC_OTH_HH_LI_E!J13+FC_OTH_HH_OA_E!J13</f>
        <v>141.84462596732592</v>
      </c>
      <c r="K13" s="30">
        <f>FC_OTH_HH_SH_E!K13+FC_OTH_HH_SC_E!K13+FC_OTH_HH_WH_E!K13+FC_OTH_HH_CO_E!K13+FC_OTH_HH_RF_E!K13+FC_OTH_HH_WM_E!K13+FC_OTH_HH_DR_E!K13+FC_OTH_HH_DW_E!K13+FC_OTH_HH_TV_E!K13+FC_OTH_HH_IT_E!K13+FC_OTH_HH_LI_E!K13+FC_OTH_HH_OA_E!K13</f>
        <v>117.80988822012037</v>
      </c>
      <c r="L13" s="30">
        <f>FC_OTH_HH_SH_E!L13+FC_OTH_HH_SC_E!L13+FC_OTH_HH_WH_E!L13+FC_OTH_HH_CO_E!L13+FC_OTH_HH_RF_E!L13+FC_OTH_HH_WM_E!L13+FC_OTH_HH_DR_E!L13+FC_OTH_HH_DW_E!L13+FC_OTH_HH_TV_E!L13+FC_OTH_HH_IT_E!L13+FC_OTH_HH_LI_E!L13+FC_OTH_HH_OA_E!L13</f>
        <v>209.80343938091141</v>
      </c>
      <c r="M13" s="30">
        <f>FC_OTH_HH_SH_E!M13+FC_OTH_HH_SC_E!M13+FC_OTH_HH_WH_E!M13+FC_OTH_HH_CO_E!M13+FC_OTH_HH_RF_E!M13+FC_OTH_HH_WM_E!M13+FC_OTH_HH_DR_E!M13+FC_OTH_HH_DW_E!M13+FC_OTH_HH_TV_E!M13+FC_OTH_HH_IT_E!M13+FC_OTH_HH_LI_E!M13+FC_OTH_HH_OA_E!M13</f>
        <v>240.02046431642304</v>
      </c>
      <c r="N13" s="30">
        <f>FC_OTH_HH_SH_E!N13+FC_OTH_HH_SC_E!N13+FC_OTH_HH_WH_E!N13+FC_OTH_HH_CO_E!N13+FC_OTH_HH_RF_E!N13+FC_OTH_HH_WM_E!N13+FC_OTH_HH_DR_E!N13+FC_OTH_HH_DW_E!N13+FC_OTH_HH_TV_E!N13+FC_OTH_HH_IT_E!N13+FC_OTH_HH_LI_E!N13+FC_OTH_HH_OA_E!N13</f>
        <v>240.57429062768691</v>
      </c>
      <c r="O13" s="30">
        <f>FC_OTH_HH_SH_E!O13+FC_OTH_HH_SC_E!O13+FC_OTH_HH_WH_E!O13+FC_OTH_HH_CO_E!O13+FC_OTH_HH_RF_E!O13+FC_OTH_HH_WM_E!O13+FC_OTH_HH_DR_E!O13+FC_OTH_HH_DW_E!O13+FC_OTH_HH_TV_E!O13+FC_OTH_HH_IT_E!O13+FC_OTH_HH_LI_E!O13+FC_OTH_HH_OA_E!O13</f>
        <v>204.7189165950129</v>
      </c>
      <c r="P13" s="30">
        <f>FC_OTH_HH_SH_E!P13+FC_OTH_HH_SC_E!P13+FC_OTH_HH_WH_E!P13+FC_OTH_HH_CO_E!P13+FC_OTH_HH_RF_E!P13+FC_OTH_HH_WM_E!P13+FC_OTH_HH_DR_E!P13+FC_OTH_HH_DW_E!P13+FC_OTH_HH_TV_E!P13+FC_OTH_HH_IT_E!P13+FC_OTH_HH_LI_E!P13+FC_OTH_HH_OA_E!P13</f>
        <v>188.37360275150476</v>
      </c>
      <c r="Q13" s="30">
        <f>FC_OTH_HH_SH_E!Q13+FC_OTH_HH_SC_E!Q13+FC_OTH_HH_WH_E!Q13+FC_OTH_HH_CO_E!Q13+FC_OTH_HH_RF_E!Q13+FC_OTH_HH_WM_E!Q13+FC_OTH_HH_DR_E!Q13+FC_OTH_HH_DW_E!Q13+FC_OTH_HH_TV_E!Q13+FC_OTH_HH_IT_E!Q13+FC_OTH_HH_LI_E!Q13+FC_OTH_HH_OA_E!Q13</f>
        <v>185.01926053310396</v>
      </c>
      <c r="R13" s="30">
        <f>FC_OTH_HH_SH_E!R13+FC_OTH_HH_SC_E!R13+FC_OTH_HH_WH_E!R13+FC_OTH_HH_CO_E!R13+FC_OTH_HH_RF_E!R13+FC_OTH_HH_WM_E!R13+FC_OTH_HH_DR_E!R13+FC_OTH_HH_DW_E!R13+FC_OTH_HH_TV_E!R13+FC_OTH_HH_IT_E!R13+FC_OTH_HH_LI_E!R13+FC_OTH_HH_OA_E!R13</f>
        <v>147.21547721410136</v>
      </c>
      <c r="S13" s="30">
        <f>FC_OTH_HH_SH_E!S13+FC_OTH_HH_SC_E!S13+FC_OTH_HH_WH_E!S13+FC_OTH_HH_CO_E!S13+FC_OTH_HH_RF_E!S13+FC_OTH_HH_WM_E!S13+FC_OTH_HH_DR_E!S13+FC_OTH_HH_DW_E!S13+FC_OTH_HH_TV_E!S13+FC_OTH_HH_IT_E!S13+FC_OTH_HH_LI_E!S13+FC_OTH_HH_OA_E!S13</f>
        <v>141.24239036973341</v>
      </c>
      <c r="T13" s="30">
        <f>FC_OTH_HH_SH_E!T13+FC_OTH_HH_SC_E!T13+FC_OTH_HH_WH_E!T13+FC_OTH_HH_CO_E!T13+FC_OTH_HH_RF_E!T13+FC_OTH_HH_WM_E!T13+FC_OTH_HH_DR_E!T13+FC_OTH_HH_DW_E!T13+FC_OTH_HH_TV_E!T13+FC_OTH_HH_IT_E!T13+FC_OTH_HH_LI_E!T13+FC_OTH_HH_OA_E!T13</f>
        <v>216.98349097162514</v>
      </c>
      <c r="U13" s="30">
        <f>FC_OTH_HH_SH_E!U13+FC_OTH_HH_SC_E!U13+FC_OTH_HH_WH_E!U13+FC_OTH_HH_CO_E!U13+FC_OTH_HH_RF_E!U13+FC_OTH_HH_WM_E!U13+FC_OTH_HH_DR_E!U13+FC_OTH_HH_DW_E!U13+FC_OTH_HH_TV_E!U13+FC_OTH_HH_IT_E!U13+FC_OTH_HH_LI_E!U13+FC_OTH_HH_OA_E!U13</f>
        <v>230.17231298366292</v>
      </c>
      <c r="V13" s="30">
        <f>FC_OTH_HH_SH_E!V13+FC_OTH_HH_SC_E!V13+FC_OTH_HH_WH_E!V13+FC_OTH_HH_CO_E!V13+FC_OTH_HH_RF_E!V13+FC_OTH_HH_WM_E!V13+FC_OTH_HH_DR_E!V13+FC_OTH_HH_DW_E!V13+FC_OTH_HH_TV_E!V13+FC_OTH_HH_IT_E!V13+FC_OTH_HH_LI_E!V13+FC_OTH_HH_OA_E!V13</f>
        <v>107.10189165950119</v>
      </c>
      <c r="W13" s="30">
        <f>FC_OTH_HH_SH_E!W13+FC_OTH_HH_SC_E!W13+FC_OTH_HH_WH_E!W13+FC_OTH_HH_CO_E!W13+FC_OTH_HH_RF_E!W13+FC_OTH_HH_WM_E!W13+FC_OTH_HH_DR_E!W13+FC_OTH_HH_DW_E!W13+FC_OTH_HH_TV_E!W13+FC_OTH_HH_IT_E!W13+FC_OTH_HH_LI_E!W13+FC_OTH_HH_OA_E!W13</f>
        <v>107.86526225279449</v>
      </c>
      <c r="X13" s="30">
        <f>FC_OTH_HH_SH_E!X13+FC_OTH_HH_SC_E!X13+FC_OTH_HH_WH_E!X13+FC_OTH_HH_CO_E!X13+FC_OTH_HH_RF_E!X13+FC_OTH_HH_WM_E!X13+FC_OTH_HH_DR_E!X13+FC_OTH_HH_DW_E!X13+FC_OTH_HH_TV_E!X13+FC_OTH_HH_IT_E!X13+FC_OTH_HH_LI_E!X13+FC_OTH_HH_OA_E!X13</f>
        <v>102.81917454858124</v>
      </c>
    </row>
    <row r="14" spans="1:24" ht="11.25" customHeight="1" x14ac:dyDescent="0.2">
      <c r="A14" s="39" t="s">
        <v>19</v>
      </c>
      <c r="B14" s="23" t="s">
        <v>20</v>
      </c>
      <c r="C14" s="30">
        <f>FC_OTH_HH_SH_E!C14+FC_OTH_HH_SC_E!C14+FC_OTH_HH_WH_E!C14+FC_OTH_HH_CO_E!C14+FC_OTH_HH_RF_E!C14+FC_OTH_HH_WM_E!C14+FC_OTH_HH_DR_E!C14+FC_OTH_HH_DW_E!C14+FC_OTH_HH_TV_E!C14+FC_OTH_HH_IT_E!C14+FC_OTH_HH_LI_E!C14+FC_OTH_HH_OA_E!C14</f>
        <v>0</v>
      </c>
      <c r="D14" s="30">
        <f>FC_OTH_HH_SH_E!D14+FC_OTH_HH_SC_E!D14+FC_OTH_HH_WH_E!D14+FC_OTH_HH_CO_E!D14+FC_OTH_HH_RF_E!D14+FC_OTH_HH_WM_E!D14+FC_OTH_HH_DR_E!D14+FC_OTH_HH_DW_E!D14+FC_OTH_HH_TV_E!D14+FC_OTH_HH_IT_E!D14+FC_OTH_HH_LI_E!D14+FC_OTH_HH_OA_E!D14</f>
        <v>0</v>
      </c>
      <c r="E14" s="30">
        <f>FC_OTH_HH_SH_E!E14+FC_OTH_HH_SC_E!E14+FC_OTH_HH_WH_E!E14+FC_OTH_HH_CO_E!E14+FC_OTH_HH_RF_E!E14+FC_OTH_HH_WM_E!E14+FC_OTH_HH_DR_E!E14+FC_OTH_HH_DW_E!E14+FC_OTH_HH_TV_E!E14+FC_OTH_HH_IT_E!E14+FC_OTH_HH_LI_E!E14+FC_OTH_HH_OA_E!E14</f>
        <v>0</v>
      </c>
      <c r="F14" s="30">
        <f>FC_OTH_HH_SH_E!F14+FC_OTH_HH_SC_E!F14+FC_OTH_HH_WH_E!F14+FC_OTH_HH_CO_E!F14+FC_OTH_HH_RF_E!F14+FC_OTH_HH_WM_E!F14+FC_OTH_HH_DR_E!F14+FC_OTH_HH_DW_E!F14+FC_OTH_HH_TV_E!F14+FC_OTH_HH_IT_E!F14+FC_OTH_HH_LI_E!F14+FC_OTH_HH_OA_E!F14</f>
        <v>0</v>
      </c>
      <c r="G14" s="30">
        <f>FC_OTH_HH_SH_E!G14+FC_OTH_HH_SC_E!G14+FC_OTH_HH_WH_E!G14+FC_OTH_HH_CO_E!G14+FC_OTH_HH_RF_E!G14+FC_OTH_HH_WM_E!G14+FC_OTH_HH_DR_E!G14+FC_OTH_HH_DW_E!G14+FC_OTH_HH_TV_E!G14+FC_OTH_HH_IT_E!G14+FC_OTH_HH_LI_E!G14+FC_OTH_HH_OA_E!G14</f>
        <v>0</v>
      </c>
      <c r="H14" s="30">
        <f>FC_OTH_HH_SH_E!H14+FC_OTH_HH_SC_E!H14+FC_OTH_HH_WH_E!H14+FC_OTH_HH_CO_E!H14+FC_OTH_HH_RF_E!H14+FC_OTH_HH_WM_E!H14+FC_OTH_HH_DR_E!H14+FC_OTH_HH_DW_E!H14+FC_OTH_HH_TV_E!H14+FC_OTH_HH_IT_E!H14+FC_OTH_HH_LI_E!H14+FC_OTH_HH_OA_E!H14</f>
        <v>0</v>
      </c>
      <c r="I14" s="30">
        <f>FC_OTH_HH_SH_E!I14+FC_OTH_HH_SC_E!I14+FC_OTH_HH_WH_E!I14+FC_OTH_HH_CO_E!I14+FC_OTH_HH_RF_E!I14+FC_OTH_HH_WM_E!I14+FC_OTH_HH_DR_E!I14+FC_OTH_HH_DW_E!I14+FC_OTH_HH_TV_E!I14+FC_OTH_HH_IT_E!I14+FC_OTH_HH_LI_E!I14+FC_OTH_HH_OA_E!I14</f>
        <v>0</v>
      </c>
      <c r="J14" s="30">
        <f>FC_OTH_HH_SH_E!J14+FC_OTH_HH_SC_E!J14+FC_OTH_HH_WH_E!J14+FC_OTH_HH_CO_E!J14+FC_OTH_HH_RF_E!J14+FC_OTH_HH_WM_E!J14+FC_OTH_HH_DR_E!J14+FC_OTH_HH_DW_E!J14+FC_OTH_HH_TV_E!J14+FC_OTH_HH_IT_E!J14+FC_OTH_HH_LI_E!J14+FC_OTH_HH_OA_E!J14</f>
        <v>0</v>
      </c>
      <c r="K14" s="30">
        <f>FC_OTH_HH_SH_E!K14+FC_OTH_HH_SC_E!K14+FC_OTH_HH_WH_E!K14+FC_OTH_HH_CO_E!K14+FC_OTH_HH_RF_E!K14+FC_OTH_HH_WM_E!K14+FC_OTH_HH_DR_E!K14+FC_OTH_HH_DW_E!K14+FC_OTH_HH_TV_E!K14+FC_OTH_HH_IT_E!K14+FC_OTH_HH_LI_E!K14+FC_OTH_HH_OA_E!K14</f>
        <v>0</v>
      </c>
      <c r="L14" s="30">
        <f>FC_OTH_HH_SH_E!L14+FC_OTH_HH_SC_E!L14+FC_OTH_HH_WH_E!L14+FC_OTH_HH_CO_E!L14+FC_OTH_HH_RF_E!L14+FC_OTH_HH_WM_E!L14+FC_OTH_HH_DR_E!L14+FC_OTH_HH_DW_E!L14+FC_OTH_HH_TV_E!L14+FC_OTH_HH_IT_E!L14+FC_OTH_HH_LI_E!L14+FC_OTH_HH_OA_E!L14</f>
        <v>0</v>
      </c>
      <c r="M14" s="30">
        <f>FC_OTH_HH_SH_E!M14+FC_OTH_HH_SC_E!M14+FC_OTH_HH_WH_E!M14+FC_OTH_HH_CO_E!M14+FC_OTH_HH_RF_E!M14+FC_OTH_HH_WM_E!M14+FC_OTH_HH_DR_E!M14+FC_OTH_HH_DW_E!M14+FC_OTH_HH_TV_E!M14+FC_OTH_HH_IT_E!M14+FC_OTH_HH_LI_E!M14+FC_OTH_HH_OA_E!M14</f>
        <v>0</v>
      </c>
      <c r="N14" s="30">
        <f>FC_OTH_HH_SH_E!N14+FC_OTH_HH_SC_E!N14+FC_OTH_HH_WH_E!N14+FC_OTH_HH_CO_E!N14+FC_OTH_HH_RF_E!N14+FC_OTH_HH_WM_E!N14+FC_OTH_HH_DR_E!N14+FC_OTH_HH_DW_E!N14+FC_OTH_HH_TV_E!N14+FC_OTH_HH_IT_E!N14+FC_OTH_HH_LI_E!N14+FC_OTH_HH_OA_E!N14</f>
        <v>0</v>
      </c>
      <c r="O14" s="30">
        <f>FC_OTH_HH_SH_E!O14+FC_OTH_HH_SC_E!O14+FC_OTH_HH_WH_E!O14+FC_OTH_HH_CO_E!O14+FC_OTH_HH_RF_E!O14+FC_OTH_HH_WM_E!O14+FC_OTH_HH_DR_E!O14+FC_OTH_HH_DW_E!O14+FC_OTH_HH_TV_E!O14+FC_OTH_HH_IT_E!O14+FC_OTH_HH_LI_E!O14+FC_OTH_HH_OA_E!O14</f>
        <v>0</v>
      </c>
      <c r="P14" s="30">
        <f>FC_OTH_HH_SH_E!P14+FC_OTH_HH_SC_E!P14+FC_OTH_HH_WH_E!P14+FC_OTH_HH_CO_E!P14+FC_OTH_HH_RF_E!P14+FC_OTH_HH_WM_E!P14+FC_OTH_HH_DR_E!P14+FC_OTH_HH_DW_E!P14+FC_OTH_HH_TV_E!P14+FC_OTH_HH_IT_E!P14+FC_OTH_HH_LI_E!P14+FC_OTH_HH_OA_E!P14</f>
        <v>0</v>
      </c>
      <c r="Q14" s="30">
        <f>FC_OTH_HH_SH_E!Q14+FC_OTH_HH_SC_E!Q14+FC_OTH_HH_WH_E!Q14+FC_OTH_HH_CO_E!Q14+FC_OTH_HH_RF_E!Q14+FC_OTH_HH_WM_E!Q14+FC_OTH_HH_DR_E!Q14+FC_OTH_HH_DW_E!Q14+FC_OTH_HH_TV_E!Q14+FC_OTH_HH_IT_E!Q14+FC_OTH_HH_LI_E!Q14+FC_OTH_HH_OA_E!Q14</f>
        <v>0</v>
      </c>
      <c r="R14" s="30">
        <f>FC_OTH_HH_SH_E!R14+FC_OTH_HH_SC_E!R14+FC_OTH_HH_WH_E!R14+FC_OTH_HH_CO_E!R14+FC_OTH_HH_RF_E!R14+FC_OTH_HH_WM_E!R14+FC_OTH_HH_DR_E!R14+FC_OTH_HH_DW_E!R14+FC_OTH_HH_TV_E!R14+FC_OTH_HH_IT_E!R14+FC_OTH_HH_LI_E!R14+FC_OTH_HH_OA_E!R14</f>
        <v>0</v>
      </c>
      <c r="S14" s="30">
        <f>FC_OTH_HH_SH_E!S14+FC_OTH_HH_SC_E!S14+FC_OTH_HH_WH_E!S14+FC_OTH_HH_CO_E!S14+FC_OTH_HH_RF_E!S14+FC_OTH_HH_WM_E!S14+FC_OTH_HH_DR_E!S14+FC_OTH_HH_DW_E!S14+FC_OTH_HH_TV_E!S14+FC_OTH_HH_IT_E!S14+FC_OTH_HH_LI_E!S14+FC_OTH_HH_OA_E!S14</f>
        <v>0</v>
      </c>
      <c r="T14" s="30">
        <f>FC_OTH_HH_SH_E!T14+FC_OTH_HH_SC_E!T14+FC_OTH_HH_WH_E!T14+FC_OTH_HH_CO_E!T14+FC_OTH_HH_RF_E!T14+FC_OTH_HH_WM_E!T14+FC_OTH_HH_DR_E!T14+FC_OTH_HH_DW_E!T14+FC_OTH_HH_TV_E!T14+FC_OTH_HH_IT_E!T14+FC_OTH_HH_LI_E!T14+FC_OTH_HH_OA_E!T14</f>
        <v>0</v>
      </c>
      <c r="U14" s="30">
        <f>FC_OTH_HH_SH_E!U14+FC_OTH_HH_SC_E!U14+FC_OTH_HH_WH_E!U14+FC_OTH_HH_CO_E!U14+FC_OTH_HH_RF_E!U14+FC_OTH_HH_WM_E!U14+FC_OTH_HH_DR_E!U14+FC_OTH_HH_DW_E!U14+FC_OTH_HH_TV_E!U14+FC_OTH_HH_IT_E!U14+FC_OTH_HH_LI_E!U14+FC_OTH_HH_OA_E!U14</f>
        <v>0</v>
      </c>
      <c r="V14" s="30">
        <f>FC_OTH_HH_SH_E!V14+FC_OTH_HH_SC_E!V14+FC_OTH_HH_WH_E!V14+FC_OTH_HH_CO_E!V14+FC_OTH_HH_RF_E!V14+FC_OTH_HH_WM_E!V14+FC_OTH_HH_DR_E!V14+FC_OTH_HH_DW_E!V14+FC_OTH_HH_TV_E!V14+FC_OTH_HH_IT_E!V14+FC_OTH_HH_LI_E!V14+FC_OTH_HH_OA_E!V14</f>
        <v>0</v>
      </c>
      <c r="W14" s="30">
        <f>FC_OTH_HH_SH_E!W14+FC_OTH_HH_SC_E!W14+FC_OTH_HH_WH_E!W14+FC_OTH_HH_CO_E!W14+FC_OTH_HH_RF_E!W14+FC_OTH_HH_WM_E!W14+FC_OTH_HH_DR_E!W14+FC_OTH_HH_DW_E!W14+FC_OTH_HH_TV_E!W14+FC_OTH_HH_IT_E!W14+FC_OTH_HH_LI_E!W14+FC_OTH_HH_OA_E!W14</f>
        <v>0</v>
      </c>
      <c r="X14" s="30">
        <f>FC_OTH_HH_SH_E!X14+FC_OTH_HH_SC_E!X14+FC_OTH_HH_WH_E!X14+FC_OTH_HH_CO_E!X14+FC_OTH_HH_RF_E!X14+FC_OTH_HH_WM_E!X14+FC_OTH_HH_DR_E!X14+FC_OTH_HH_DW_E!X14+FC_OTH_HH_TV_E!X14+FC_OTH_HH_IT_E!X14+FC_OTH_HH_LI_E!X14+FC_OTH_HH_OA_E!X14</f>
        <v>0</v>
      </c>
    </row>
    <row r="15" spans="1:24" ht="11.25" customHeight="1" x14ac:dyDescent="0.2">
      <c r="A15" s="39" t="s">
        <v>21</v>
      </c>
      <c r="B15" s="23" t="s">
        <v>22</v>
      </c>
      <c r="C15" s="30">
        <f>FC_OTH_HH_SH_E!C15+FC_OTH_HH_SC_E!C15+FC_OTH_HH_WH_E!C15+FC_OTH_HH_CO_E!C15+FC_OTH_HH_RF_E!C15+FC_OTH_HH_WM_E!C15+FC_OTH_HH_DR_E!C15+FC_OTH_HH_DW_E!C15+FC_OTH_HH_TV_E!C15+FC_OTH_HH_IT_E!C15+FC_OTH_HH_LI_E!C15+FC_OTH_HH_OA_E!C15</f>
        <v>0</v>
      </c>
      <c r="D15" s="30">
        <f>FC_OTH_HH_SH_E!D15+FC_OTH_HH_SC_E!D15+FC_OTH_HH_WH_E!D15+FC_OTH_HH_CO_E!D15+FC_OTH_HH_RF_E!D15+FC_OTH_HH_WM_E!D15+FC_OTH_HH_DR_E!D15+FC_OTH_HH_DW_E!D15+FC_OTH_HH_TV_E!D15+FC_OTH_HH_IT_E!D15+FC_OTH_HH_LI_E!D15+FC_OTH_HH_OA_E!D15</f>
        <v>0</v>
      </c>
      <c r="E15" s="30">
        <f>FC_OTH_HH_SH_E!E15+FC_OTH_HH_SC_E!E15+FC_OTH_HH_WH_E!E15+FC_OTH_HH_CO_E!E15+FC_OTH_HH_RF_E!E15+FC_OTH_HH_WM_E!E15+FC_OTH_HH_DR_E!E15+FC_OTH_HH_DW_E!E15+FC_OTH_HH_TV_E!E15+FC_OTH_HH_IT_E!E15+FC_OTH_HH_LI_E!E15+FC_OTH_HH_OA_E!E15</f>
        <v>0</v>
      </c>
      <c r="F15" s="30">
        <f>FC_OTH_HH_SH_E!F15+FC_OTH_HH_SC_E!F15+FC_OTH_HH_WH_E!F15+FC_OTH_HH_CO_E!F15+FC_OTH_HH_RF_E!F15+FC_OTH_HH_WM_E!F15+FC_OTH_HH_DR_E!F15+FC_OTH_HH_DW_E!F15+FC_OTH_HH_TV_E!F15+FC_OTH_HH_IT_E!F15+FC_OTH_HH_LI_E!F15+FC_OTH_HH_OA_E!F15</f>
        <v>0</v>
      </c>
      <c r="G15" s="30">
        <f>FC_OTH_HH_SH_E!G15+FC_OTH_HH_SC_E!G15+FC_OTH_HH_WH_E!G15+FC_OTH_HH_CO_E!G15+FC_OTH_HH_RF_E!G15+FC_OTH_HH_WM_E!G15+FC_OTH_HH_DR_E!G15+FC_OTH_HH_DW_E!G15+FC_OTH_HH_TV_E!G15+FC_OTH_HH_IT_E!G15+FC_OTH_HH_LI_E!G15+FC_OTH_HH_OA_E!G15</f>
        <v>0</v>
      </c>
      <c r="H15" s="30">
        <f>FC_OTH_HH_SH_E!H15+FC_OTH_HH_SC_E!H15+FC_OTH_HH_WH_E!H15+FC_OTH_HH_CO_E!H15+FC_OTH_HH_RF_E!H15+FC_OTH_HH_WM_E!H15+FC_OTH_HH_DR_E!H15+FC_OTH_HH_DW_E!H15+FC_OTH_HH_TV_E!H15+FC_OTH_HH_IT_E!H15+FC_OTH_HH_LI_E!H15+FC_OTH_HH_OA_E!H15</f>
        <v>0</v>
      </c>
      <c r="I15" s="30">
        <f>FC_OTH_HH_SH_E!I15+FC_OTH_HH_SC_E!I15+FC_OTH_HH_WH_E!I15+FC_OTH_HH_CO_E!I15+FC_OTH_HH_RF_E!I15+FC_OTH_HH_WM_E!I15+FC_OTH_HH_DR_E!I15+FC_OTH_HH_DW_E!I15+FC_OTH_HH_TV_E!I15+FC_OTH_HH_IT_E!I15+FC_OTH_HH_LI_E!I15+FC_OTH_HH_OA_E!I15</f>
        <v>0</v>
      </c>
      <c r="J15" s="30">
        <f>FC_OTH_HH_SH_E!J15+FC_OTH_HH_SC_E!J15+FC_OTH_HH_WH_E!J15+FC_OTH_HH_CO_E!J15+FC_OTH_HH_RF_E!J15+FC_OTH_HH_WM_E!J15+FC_OTH_HH_DR_E!J15+FC_OTH_HH_DW_E!J15+FC_OTH_HH_TV_E!J15+FC_OTH_HH_IT_E!J15+FC_OTH_HH_LI_E!J15+FC_OTH_HH_OA_E!J15</f>
        <v>0</v>
      </c>
      <c r="K15" s="30">
        <f>FC_OTH_HH_SH_E!K15+FC_OTH_HH_SC_E!K15+FC_OTH_HH_WH_E!K15+FC_OTH_HH_CO_E!K15+FC_OTH_HH_RF_E!K15+FC_OTH_HH_WM_E!K15+FC_OTH_HH_DR_E!K15+FC_OTH_HH_DW_E!K15+FC_OTH_HH_TV_E!K15+FC_OTH_HH_IT_E!K15+FC_OTH_HH_LI_E!K15+FC_OTH_HH_OA_E!K15</f>
        <v>0</v>
      </c>
      <c r="L15" s="30">
        <f>FC_OTH_HH_SH_E!L15+FC_OTH_HH_SC_E!L15+FC_OTH_HH_WH_E!L15+FC_OTH_HH_CO_E!L15+FC_OTH_HH_RF_E!L15+FC_OTH_HH_WM_E!L15+FC_OTH_HH_DR_E!L15+FC_OTH_HH_DW_E!L15+FC_OTH_HH_TV_E!L15+FC_OTH_HH_IT_E!L15+FC_OTH_HH_LI_E!L15+FC_OTH_HH_OA_E!L15</f>
        <v>0</v>
      </c>
      <c r="M15" s="30">
        <f>FC_OTH_HH_SH_E!M15+FC_OTH_HH_SC_E!M15+FC_OTH_HH_WH_E!M15+FC_OTH_HH_CO_E!M15+FC_OTH_HH_RF_E!M15+FC_OTH_HH_WM_E!M15+FC_OTH_HH_DR_E!M15+FC_OTH_HH_DW_E!M15+FC_OTH_HH_TV_E!M15+FC_OTH_HH_IT_E!M15+FC_OTH_HH_LI_E!M15+FC_OTH_HH_OA_E!M15</f>
        <v>0</v>
      </c>
      <c r="N15" s="30">
        <f>FC_OTH_HH_SH_E!N15+FC_OTH_HH_SC_E!N15+FC_OTH_HH_WH_E!N15+FC_OTH_HH_CO_E!N15+FC_OTH_HH_RF_E!N15+FC_OTH_HH_WM_E!N15+FC_OTH_HH_DR_E!N15+FC_OTH_HH_DW_E!N15+FC_OTH_HH_TV_E!N15+FC_OTH_HH_IT_E!N15+FC_OTH_HH_LI_E!N15+FC_OTH_HH_OA_E!N15</f>
        <v>0</v>
      </c>
      <c r="O15" s="30">
        <f>FC_OTH_HH_SH_E!O15+FC_OTH_HH_SC_E!O15+FC_OTH_HH_WH_E!O15+FC_OTH_HH_CO_E!O15+FC_OTH_HH_RF_E!O15+FC_OTH_HH_WM_E!O15+FC_OTH_HH_DR_E!O15+FC_OTH_HH_DW_E!O15+FC_OTH_HH_TV_E!O15+FC_OTH_HH_IT_E!O15+FC_OTH_HH_LI_E!O15+FC_OTH_HH_OA_E!O15</f>
        <v>0</v>
      </c>
      <c r="P15" s="30">
        <f>FC_OTH_HH_SH_E!P15+FC_OTH_HH_SC_E!P15+FC_OTH_HH_WH_E!P15+FC_OTH_HH_CO_E!P15+FC_OTH_HH_RF_E!P15+FC_OTH_HH_WM_E!P15+FC_OTH_HH_DR_E!P15+FC_OTH_HH_DW_E!P15+FC_OTH_HH_TV_E!P15+FC_OTH_HH_IT_E!P15+FC_OTH_HH_LI_E!P15+FC_OTH_HH_OA_E!P15</f>
        <v>0</v>
      </c>
      <c r="Q15" s="30">
        <f>FC_OTH_HH_SH_E!Q15+FC_OTH_HH_SC_E!Q15+FC_OTH_HH_WH_E!Q15+FC_OTH_HH_CO_E!Q15+FC_OTH_HH_RF_E!Q15+FC_OTH_HH_WM_E!Q15+FC_OTH_HH_DR_E!Q15+FC_OTH_HH_DW_E!Q15+FC_OTH_HH_TV_E!Q15+FC_OTH_HH_IT_E!Q15+FC_OTH_HH_LI_E!Q15+FC_OTH_HH_OA_E!Q15</f>
        <v>0</v>
      </c>
      <c r="R15" s="30">
        <f>FC_OTH_HH_SH_E!R15+FC_OTH_HH_SC_E!R15+FC_OTH_HH_WH_E!R15+FC_OTH_HH_CO_E!R15+FC_OTH_HH_RF_E!R15+FC_OTH_HH_WM_E!R15+FC_OTH_HH_DR_E!R15+FC_OTH_HH_DW_E!R15+FC_OTH_HH_TV_E!R15+FC_OTH_HH_IT_E!R15+FC_OTH_HH_LI_E!R15+FC_OTH_HH_OA_E!R15</f>
        <v>0</v>
      </c>
      <c r="S15" s="30">
        <f>FC_OTH_HH_SH_E!S15+FC_OTH_HH_SC_E!S15+FC_OTH_HH_WH_E!S15+FC_OTH_HH_CO_E!S15+FC_OTH_HH_RF_E!S15+FC_OTH_HH_WM_E!S15+FC_OTH_HH_DR_E!S15+FC_OTH_HH_DW_E!S15+FC_OTH_HH_TV_E!S15+FC_OTH_HH_IT_E!S15+FC_OTH_HH_LI_E!S15+FC_OTH_HH_OA_E!S15</f>
        <v>0</v>
      </c>
      <c r="T15" s="30">
        <f>FC_OTH_HH_SH_E!T15+FC_OTH_HH_SC_E!T15+FC_OTH_HH_WH_E!T15+FC_OTH_HH_CO_E!T15+FC_OTH_HH_RF_E!T15+FC_OTH_HH_WM_E!T15+FC_OTH_HH_DR_E!T15+FC_OTH_HH_DW_E!T15+FC_OTH_HH_TV_E!T15+FC_OTH_HH_IT_E!T15+FC_OTH_HH_LI_E!T15+FC_OTH_HH_OA_E!T15</f>
        <v>0</v>
      </c>
      <c r="U15" s="30">
        <f>FC_OTH_HH_SH_E!U15+FC_OTH_HH_SC_E!U15+FC_OTH_HH_WH_E!U15+FC_OTH_HH_CO_E!U15+FC_OTH_HH_RF_E!U15+FC_OTH_HH_WM_E!U15+FC_OTH_HH_DR_E!U15+FC_OTH_HH_DW_E!U15+FC_OTH_HH_TV_E!U15+FC_OTH_HH_IT_E!U15+FC_OTH_HH_LI_E!U15+FC_OTH_HH_OA_E!U15</f>
        <v>0</v>
      </c>
      <c r="V15" s="30">
        <f>FC_OTH_HH_SH_E!V15+FC_OTH_HH_SC_E!V15+FC_OTH_HH_WH_E!V15+FC_OTH_HH_CO_E!V15+FC_OTH_HH_RF_E!V15+FC_OTH_HH_WM_E!V15+FC_OTH_HH_DR_E!V15+FC_OTH_HH_DW_E!V15+FC_OTH_HH_TV_E!V15+FC_OTH_HH_IT_E!V15+FC_OTH_HH_LI_E!V15+FC_OTH_HH_OA_E!V15</f>
        <v>0</v>
      </c>
      <c r="W15" s="30">
        <f>FC_OTH_HH_SH_E!W15+FC_OTH_HH_SC_E!W15+FC_OTH_HH_WH_E!W15+FC_OTH_HH_CO_E!W15+FC_OTH_HH_RF_E!W15+FC_OTH_HH_WM_E!W15+FC_OTH_HH_DR_E!W15+FC_OTH_HH_DW_E!W15+FC_OTH_HH_TV_E!W15+FC_OTH_HH_IT_E!W15+FC_OTH_HH_LI_E!W15+FC_OTH_HH_OA_E!W15</f>
        <v>0</v>
      </c>
      <c r="X15" s="30">
        <f>FC_OTH_HH_SH_E!X15+FC_OTH_HH_SC_E!X15+FC_OTH_HH_WH_E!X15+FC_OTH_HH_CO_E!X15+FC_OTH_HH_RF_E!X15+FC_OTH_HH_WM_E!X15+FC_OTH_HH_DR_E!X15+FC_OTH_HH_DW_E!X15+FC_OTH_HH_TV_E!X15+FC_OTH_HH_IT_E!X15+FC_OTH_HH_LI_E!X15+FC_OTH_HH_OA_E!X15</f>
        <v>0</v>
      </c>
    </row>
    <row r="16" spans="1:24" ht="11.25" customHeight="1" x14ac:dyDescent="0.2">
      <c r="A16" s="39" t="s">
        <v>23</v>
      </c>
      <c r="B16" s="23" t="s">
        <v>24</v>
      </c>
      <c r="C16" s="30">
        <f>FC_OTH_HH_SH_E!C16+FC_OTH_HH_SC_E!C16+FC_OTH_HH_WH_E!C16+FC_OTH_HH_CO_E!C16+FC_OTH_HH_RF_E!C16+FC_OTH_HH_WM_E!C16+FC_OTH_HH_DR_E!C16+FC_OTH_HH_DW_E!C16+FC_OTH_HH_TV_E!C16+FC_OTH_HH_IT_E!C16+FC_OTH_HH_LI_E!C16+FC_OTH_HH_OA_E!C16</f>
        <v>930.22089423903685</v>
      </c>
      <c r="D16" s="30">
        <f>FC_OTH_HH_SH_E!D16+FC_OTH_HH_SC_E!D16+FC_OTH_HH_WH_E!D16+FC_OTH_HH_CO_E!D16+FC_OTH_HH_RF_E!D16+FC_OTH_HH_WM_E!D16+FC_OTH_HH_DR_E!D16+FC_OTH_HH_DW_E!D16+FC_OTH_HH_TV_E!D16+FC_OTH_HH_IT_E!D16+FC_OTH_HH_LI_E!D16+FC_OTH_HH_OA_E!D16</f>
        <v>835.63181427343102</v>
      </c>
      <c r="E16" s="30">
        <f>FC_OTH_HH_SH_E!E16+FC_OTH_HH_SC_E!E16+FC_OTH_HH_WH_E!E16+FC_OTH_HH_CO_E!E16+FC_OTH_HH_RF_E!E16+FC_OTH_HH_WM_E!E16+FC_OTH_HH_DR_E!E16+FC_OTH_HH_DW_E!E16+FC_OTH_HH_TV_E!E16+FC_OTH_HH_IT_E!E16+FC_OTH_HH_LI_E!E16+FC_OTH_HH_OA_E!E16</f>
        <v>846.39785038693037</v>
      </c>
      <c r="F16" s="30">
        <f>FC_OTH_HH_SH_E!F16+FC_OTH_HH_SC_E!F16+FC_OTH_HH_WH_E!F16+FC_OTH_HH_CO_E!F16+FC_OTH_HH_RF_E!F16+FC_OTH_HH_WM_E!F16+FC_OTH_HH_DR_E!F16+FC_OTH_HH_DW_E!F16+FC_OTH_HH_TV_E!F16+FC_OTH_HH_IT_E!F16+FC_OTH_HH_LI_E!F16+FC_OTH_HH_OA_E!F16</f>
        <v>800.07059329320725</v>
      </c>
      <c r="G16" s="30">
        <f>FC_OTH_HH_SH_E!G16+FC_OTH_HH_SC_E!G16+FC_OTH_HH_WH_E!G16+FC_OTH_HH_CO_E!G16+FC_OTH_HH_RF_E!G16+FC_OTH_HH_WM_E!G16+FC_OTH_HH_DR_E!G16+FC_OTH_HH_DW_E!G16+FC_OTH_HH_TV_E!G16+FC_OTH_HH_IT_E!G16+FC_OTH_HH_LI_E!G16+FC_OTH_HH_OA_E!G16</f>
        <v>642.09277730008603</v>
      </c>
      <c r="H16" s="30">
        <f>FC_OTH_HH_SH_E!H16+FC_OTH_HH_SC_E!H16+FC_OTH_HH_WH_E!H16+FC_OTH_HH_CO_E!H16+FC_OTH_HH_RF_E!H16+FC_OTH_HH_WM_E!H16+FC_OTH_HH_DR_E!H16+FC_OTH_HH_DW_E!H16+FC_OTH_HH_TV_E!H16+FC_OTH_HH_IT_E!H16+FC_OTH_HH_LI_E!H16+FC_OTH_HH_OA_E!H16</f>
        <v>616.68718830610453</v>
      </c>
      <c r="I16" s="30">
        <f>FC_OTH_HH_SH_E!I16+FC_OTH_HH_SC_E!I16+FC_OTH_HH_WH_E!I16+FC_OTH_HH_CO_E!I16+FC_OTH_HH_RF_E!I16+FC_OTH_HH_WM_E!I16+FC_OTH_HH_DR_E!I16+FC_OTH_HH_DW_E!I16+FC_OTH_HH_TV_E!I16+FC_OTH_HH_IT_E!I16+FC_OTH_HH_LI_E!I16+FC_OTH_HH_OA_E!I16</f>
        <v>683.90275150472928</v>
      </c>
      <c r="J16" s="30">
        <f>FC_OTH_HH_SH_E!J16+FC_OTH_HH_SC_E!J16+FC_OTH_HH_WH_E!J16+FC_OTH_HH_CO_E!J16+FC_OTH_HH_RF_E!J16+FC_OTH_HH_WM_E!J16+FC_OTH_HH_DR_E!J16+FC_OTH_HH_DW_E!J16+FC_OTH_HH_TV_E!J16+FC_OTH_HH_IT_E!J16+FC_OTH_HH_LI_E!J16+FC_OTH_HH_OA_E!J16</f>
        <v>494.54419604471201</v>
      </c>
      <c r="K16" s="30">
        <f>FC_OTH_HH_SH_E!K16+FC_OTH_HH_SC_E!K16+FC_OTH_HH_WH_E!K16+FC_OTH_HH_CO_E!K16+FC_OTH_HH_RF_E!K16+FC_OTH_HH_WM_E!K16+FC_OTH_HH_DR_E!K16+FC_OTH_HH_DW_E!K16+FC_OTH_HH_TV_E!K16+FC_OTH_HH_IT_E!K16+FC_OTH_HH_LI_E!K16+FC_OTH_HH_OA_E!K16</f>
        <v>590.89294926913146</v>
      </c>
      <c r="L16" s="30">
        <f>FC_OTH_HH_SH_E!L16+FC_OTH_HH_SC_E!L16+FC_OTH_HH_WH_E!L16+FC_OTH_HH_CO_E!L16+FC_OTH_HH_RF_E!L16+FC_OTH_HH_WM_E!L16+FC_OTH_HH_DR_E!L16+FC_OTH_HH_DW_E!L16+FC_OTH_HH_TV_E!L16+FC_OTH_HH_IT_E!L16+FC_OTH_HH_LI_E!L16+FC_OTH_HH_OA_E!L16</f>
        <v>616.01324161650894</v>
      </c>
      <c r="M16" s="30">
        <f>FC_OTH_HH_SH_E!M16+FC_OTH_HH_SC_E!M16+FC_OTH_HH_WH_E!M16+FC_OTH_HH_CO_E!M16+FC_OTH_HH_RF_E!M16+FC_OTH_HH_WM_E!M16+FC_OTH_HH_DR_E!M16+FC_OTH_HH_DW_E!M16+FC_OTH_HH_TV_E!M16+FC_OTH_HH_IT_E!M16+FC_OTH_HH_LI_E!M16+FC_OTH_HH_OA_E!M16</f>
        <v>720.70163370593275</v>
      </c>
      <c r="N16" s="30">
        <f>FC_OTH_HH_SH_E!N16+FC_OTH_HH_SC_E!N16+FC_OTH_HH_WH_E!N16+FC_OTH_HH_CO_E!N16+FC_OTH_HH_RF_E!N16+FC_OTH_HH_WM_E!N16+FC_OTH_HH_DR_E!N16+FC_OTH_HH_DW_E!N16+FC_OTH_HH_TV_E!N16+FC_OTH_HH_IT_E!N16+FC_OTH_HH_LI_E!N16+FC_OTH_HH_OA_E!N16</f>
        <v>615.38589853826295</v>
      </c>
      <c r="O16" s="30">
        <f>FC_OTH_HH_SH_E!O16+FC_OTH_HH_SC_E!O16+FC_OTH_HH_WH_E!O16+FC_OTH_HH_CO_E!O16+FC_OTH_HH_RF_E!O16+FC_OTH_HH_WM_E!O16+FC_OTH_HH_DR_E!O16+FC_OTH_HH_DW_E!O16+FC_OTH_HH_TV_E!O16+FC_OTH_HH_IT_E!O16+FC_OTH_HH_LI_E!O16+FC_OTH_HH_OA_E!O16</f>
        <v>611.94170249355079</v>
      </c>
      <c r="P16" s="30">
        <f>FC_OTH_HH_SH_E!P16+FC_OTH_HH_SC_E!P16+FC_OTH_HH_WH_E!P16+FC_OTH_HH_CO_E!P16+FC_OTH_HH_RF_E!P16+FC_OTH_HH_WM_E!P16+FC_OTH_HH_DR_E!P16+FC_OTH_HH_DW_E!P16+FC_OTH_HH_TV_E!P16+FC_OTH_HH_IT_E!P16+FC_OTH_HH_LI_E!P16+FC_OTH_HH_OA_E!P16</f>
        <v>646.99079965606199</v>
      </c>
      <c r="Q16" s="30">
        <f>FC_OTH_HH_SH_E!Q16+FC_OTH_HH_SC_E!Q16+FC_OTH_HH_WH_E!Q16+FC_OTH_HH_CO_E!Q16+FC_OTH_HH_RF_E!Q16+FC_OTH_HH_WM_E!Q16+FC_OTH_HH_DR_E!Q16+FC_OTH_HH_DW_E!Q16+FC_OTH_HH_TV_E!Q16+FC_OTH_HH_IT_E!Q16+FC_OTH_HH_LI_E!Q16+FC_OTH_HH_OA_E!Q16</f>
        <v>451.33817712811668</v>
      </c>
      <c r="R16" s="30">
        <f>FC_OTH_HH_SH_E!R16+FC_OTH_HH_SC_E!R16+FC_OTH_HH_WH_E!R16+FC_OTH_HH_CO_E!R16+FC_OTH_HH_RF_E!R16+FC_OTH_HH_WM_E!R16+FC_OTH_HH_DR_E!R16+FC_OTH_HH_DW_E!R16+FC_OTH_HH_TV_E!R16+FC_OTH_HH_IT_E!R16+FC_OTH_HH_LI_E!R16+FC_OTH_HH_OA_E!R16</f>
        <v>443.92149613069654</v>
      </c>
      <c r="S16" s="30">
        <f>FC_OTH_HH_SH_E!S16+FC_OTH_HH_SC_E!S16+FC_OTH_HH_WH_E!S16+FC_OTH_HH_CO_E!S16+FC_OTH_HH_RF_E!S16+FC_OTH_HH_WM_E!S16+FC_OTH_HH_DR_E!S16+FC_OTH_HH_DW_E!S16+FC_OTH_HH_TV_E!S16+FC_OTH_HH_IT_E!S16+FC_OTH_HH_LI_E!S16+FC_OTH_HH_OA_E!S16</f>
        <v>426.62115219260534</v>
      </c>
      <c r="T16" s="30">
        <f>FC_OTH_HH_SH_E!T16+FC_OTH_HH_SC_E!T16+FC_OTH_HH_WH_E!T16+FC_OTH_HH_CO_E!T16+FC_OTH_HH_RF_E!T16+FC_OTH_HH_WM_E!T16+FC_OTH_HH_DR_E!T16+FC_OTH_HH_DW_E!T16+FC_OTH_HH_TV_E!T16+FC_OTH_HH_IT_E!T16+FC_OTH_HH_LI_E!T16+FC_OTH_HH_OA_E!T16</f>
        <v>462.14488392089419</v>
      </c>
      <c r="U16" s="30">
        <f>FC_OTH_HH_SH_E!U16+FC_OTH_HH_SC_E!U16+FC_OTH_HH_WH_E!U16+FC_OTH_HH_CO_E!U16+FC_OTH_HH_RF_E!U16+FC_OTH_HH_WM_E!U16+FC_OTH_HH_DR_E!U16+FC_OTH_HH_DW_E!U16+FC_OTH_HH_TV_E!U16+FC_OTH_HH_IT_E!U16+FC_OTH_HH_LI_E!U16+FC_OTH_HH_OA_E!U16</f>
        <v>457.79226139294894</v>
      </c>
      <c r="V16" s="30">
        <f>FC_OTH_HH_SH_E!V16+FC_OTH_HH_SC_E!V16+FC_OTH_HH_WH_E!V16+FC_OTH_HH_CO_E!V16+FC_OTH_HH_RF_E!V16+FC_OTH_HH_WM_E!V16+FC_OTH_HH_DR_E!V16+FC_OTH_HH_DW_E!V16+FC_OTH_HH_TV_E!V16+FC_OTH_HH_IT_E!V16+FC_OTH_HH_LI_E!V16+FC_OTH_HH_OA_E!V16</f>
        <v>396.53533963886463</v>
      </c>
      <c r="W16" s="30">
        <f>FC_OTH_HH_SH_E!W16+FC_OTH_HH_SC_E!W16+FC_OTH_HH_WH_E!W16+FC_OTH_HH_CO_E!W16+FC_OTH_HH_RF_E!W16+FC_OTH_HH_WM_E!W16+FC_OTH_HH_DR_E!W16+FC_OTH_HH_DW_E!W16+FC_OTH_HH_TV_E!W16+FC_OTH_HH_IT_E!W16+FC_OTH_HH_LI_E!W16+FC_OTH_HH_OA_E!W16</f>
        <v>389.27987962166816</v>
      </c>
      <c r="X16" s="30">
        <f>FC_OTH_HH_SH_E!X16+FC_OTH_HH_SC_E!X16+FC_OTH_HH_WH_E!X16+FC_OTH_HH_CO_E!X16+FC_OTH_HH_RF_E!X16+FC_OTH_HH_WM_E!X16+FC_OTH_HH_DR_E!X16+FC_OTH_HH_DW_E!X16+FC_OTH_HH_TV_E!X16+FC_OTH_HH_IT_E!X16+FC_OTH_HH_LI_E!X16+FC_OTH_HH_OA_E!X16</f>
        <v>462.15580395528792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" si="12">SUM(C18:C21)</f>
        <v>123.75322441960444</v>
      </c>
      <c r="D17" s="31">
        <f t="shared" ref="D17:W17" si="13">SUM(D18:D21)</f>
        <v>71.001719690455715</v>
      </c>
      <c r="E17" s="31">
        <f t="shared" si="13"/>
        <v>67.239896818572674</v>
      </c>
      <c r="F17" s="31">
        <f t="shared" si="13"/>
        <v>60.597592433362017</v>
      </c>
      <c r="G17" s="31">
        <f t="shared" si="13"/>
        <v>59.092863284608761</v>
      </c>
      <c r="H17" s="31">
        <f t="shared" si="13"/>
        <v>60.404127257093727</v>
      </c>
      <c r="I17" s="31">
        <f t="shared" si="13"/>
        <v>57.287188306104909</v>
      </c>
      <c r="J17" s="31">
        <f t="shared" si="13"/>
        <v>44.883920894239033</v>
      </c>
      <c r="K17" s="31">
        <f t="shared" si="13"/>
        <v>40.240756663800511</v>
      </c>
      <c r="L17" s="31">
        <f t="shared" si="13"/>
        <v>35.296646603611357</v>
      </c>
      <c r="M17" s="31">
        <f t="shared" si="13"/>
        <v>14.316423043852106</v>
      </c>
      <c r="N17" s="31">
        <f t="shared" si="13"/>
        <v>3.6113499570077381</v>
      </c>
      <c r="O17" s="31">
        <f t="shared" si="13"/>
        <v>2.6010318142734308</v>
      </c>
      <c r="P17" s="31">
        <f t="shared" si="13"/>
        <v>2.0421324161650909</v>
      </c>
      <c r="Q17" s="31">
        <f t="shared" si="13"/>
        <v>1.2897678417884779</v>
      </c>
      <c r="R17" s="31">
        <f t="shared" si="13"/>
        <v>0.15047291487532255</v>
      </c>
      <c r="S17" s="31">
        <f t="shared" si="13"/>
        <v>0</v>
      </c>
      <c r="T17" s="31">
        <f t="shared" si="13"/>
        <v>0</v>
      </c>
      <c r="U17" s="31">
        <f t="shared" si="13"/>
        <v>0</v>
      </c>
      <c r="V17" s="31">
        <f t="shared" si="13"/>
        <v>0</v>
      </c>
      <c r="W17" s="31">
        <f t="shared" si="13"/>
        <v>0</v>
      </c>
      <c r="X17" s="31">
        <f t="shared" ref="X17" si="14">SUM(X18:X21)</f>
        <v>0</v>
      </c>
    </row>
    <row r="18" spans="1:24" ht="11.25" customHeight="1" x14ac:dyDescent="0.2">
      <c r="A18" s="22" t="s">
        <v>27</v>
      </c>
      <c r="B18" s="23" t="s">
        <v>28</v>
      </c>
      <c r="C18" s="30">
        <f>FC_OTH_HH_SH_E!C18+FC_OTH_HH_SC_E!C18+FC_OTH_HH_WH_E!C18+FC_OTH_HH_CO_E!C18+FC_OTH_HH_RF_E!C18+FC_OTH_HH_WM_E!C18+FC_OTH_HH_DR_E!C18+FC_OTH_HH_DW_E!C18+FC_OTH_HH_TV_E!C18+FC_OTH_HH_IT_E!C18+FC_OTH_HH_LI_E!C18+FC_OTH_HH_OA_E!C18</f>
        <v>123.75322441960444</v>
      </c>
      <c r="D18" s="30">
        <f>FC_OTH_HH_SH_E!D18+FC_OTH_HH_SC_E!D18+FC_OTH_HH_WH_E!D18+FC_OTH_HH_CO_E!D18+FC_OTH_HH_RF_E!D18+FC_OTH_HH_WM_E!D18+FC_OTH_HH_DR_E!D18+FC_OTH_HH_DW_E!D18+FC_OTH_HH_TV_E!D18+FC_OTH_HH_IT_E!D18+FC_OTH_HH_LI_E!D18+FC_OTH_HH_OA_E!D18</f>
        <v>71.001719690455715</v>
      </c>
      <c r="E18" s="30">
        <f>FC_OTH_HH_SH_E!E18+FC_OTH_HH_SC_E!E18+FC_OTH_HH_WH_E!E18+FC_OTH_HH_CO_E!E18+FC_OTH_HH_RF_E!E18+FC_OTH_HH_WM_E!E18+FC_OTH_HH_DR_E!E18+FC_OTH_HH_DW_E!E18+FC_OTH_HH_TV_E!E18+FC_OTH_HH_IT_E!E18+FC_OTH_HH_LI_E!E18+FC_OTH_HH_OA_E!E18</f>
        <v>67.239896818572674</v>
      </c>
      <c r="F18" s="30">
        <f>FC_OTH_HH_SH_E!F18+FC_OTH_HH_SC_E!F18+FC_OTH_HH_WH_E!F18+FC_OTH_HH_CO_E!F18+FC_OTH_HH_RF_E!F18+FC_OTH_HH_WM_E!F18+FC_OTH_HH_DR_E!F18+FC_OTH_HH_DW_E!F18+FC_OTH_HH_TV_E!F18+FC_OTH_HH_IT_E!F18+FC_OTH_HH_LI_E!F18+FC_OTH_HH_OA_E!F18</f>
        <v>60.597592433362017</v>
      </c>
      <c r="G18" s="30">
        <f>FC_OTH_HH_SH_E!G18+FC_OTH_HH_SC_E!G18+FC_OTH_HH_WH_E!G18+FC_OTH_HH_CO_E!G18+FC_OTH_HH_RF_E!G18+FC_OTH_HH_WM_E!G18+FC_OTH_HH_DR_E!G18+FC_OTH_HH_DW_E!G18+FC_OTH_HH_TV_E!G18+FC_OTH_HH_IT_E!G18+FC_OTH_HH_LI_E!G18+FC_OTH_HH_OA_E!G18</f>
        <v>59.092863284608761</v>
      </c>
      <c r="H18" s="30">
        <f>FC_OTH_HH_SH_E!H18+FC_OTH_HH_SC_E!H18+FC_OTH_HH_WH_E!H18+FC_OTH_HH_CO_E!H18+FC_OTH_HH_RF_E!H18+FC_OTH_HH_WM_E!H18+FC_OTH_HH_DR_E!H18+FC_OTH_HH_DW_E!H18+FC_OTH_HH_TV_E!H18+FC_OTH_HH_IT_E!H18+FC_OTH_HH_LI_E!H18+FC_OTH_HH_OA_E!H18</f>
        <v>60.404127257093727</v>
      </c>
      <c r="I18" s="30">
        <f>FC_OTH_HH_SH_E!I18+FC_OTH_HH_SC_E!I18+FC_OTH_HH_WH_E!I18+FC_OTH_HH_CO_E!I18+FC_OTH_HH_RF_E!I18+FC_OTH_HH_WM_E!I18+FC_OTH_HH_DR_E!I18+FC_OTH_HH_DW_E!I18+FC_OTH_HH_TV_E!I18+FC_OTH_HH_IT_E!I18+FC_OTH_HH_LI_E!I18+FC_OTH_HH_OA_E!I18</f>
        <v>57.287188306104909</v>
      </c>
      <c r="J18" s="30">
        <f>FC_OTH_HH_SH_E!J18+FC_OTH_HH_SC_E!J18+FC_OTH_HH_WH_E!J18+FC_OTH_HH_CO_E!J18+FC_OTH_HH_RF_E!J18+FC_OTH_HH_WM_E!J18+FC_OTH_HH_DR_E!J18+FC_OTH_HH_DW_E!J18+FC_OTH_HH_TV_E!J18+FC_OTH_HH_IT_E!J18+FC_OTH_HH_LI_E!J18+FC_OTH_HH_OA_E!J18</f>
        <v>44.883920894239033</v>
      </c>
      <c r="K18" s="30">
        <f>FC_OTH_HH_SH_E!K18+FC_OTH_HH_SC_E!K18+FC_OTH_HH_WH_E!K18+FC_OTH_HH_CO_E!K18+FC_OTH_HH_RF_E!K18+FC_OTH_HH_WM_E!K18+FC_OTH_HH_DR_E!K18+FC_OTH_HH_DW_E!K18+FC_OTH_HH_TV_E!K18+FC_OTH_HH_IT_E!K18+FC_OTH_HH_LI_E!K18+FC_OTH_HH_OA_E!K18</f>
        <v>40.240756663800511</v>
      </c>
      <c r="L18" s="30">
        <f>FC_OTH_HH_SH_E!L18+FC_OTH_HH_SC_E!L18+FC_OTH_HH_WH_E!L18+FC_OTH_HH_CO_E!L18+FC_OTH_HH_RF_E!L18+FC_OTH_HH_WM_E!L18+FC_OTH_HH_DR_E!L18+FC_OTH_HH_DW_E!L18+FC_OTH_HH_TV_E!L18+FC_OTH_HH_IT_E!L18+FC_OTH_HH_LI_E!L18+FC_OTH_HH_OA_E!L18</f>
        <v>35.296646603611357</v>
      </c>
      <c r="M18" s="30">
        <f>FC_OTH_HH_SH_E!M18+FC_OTH_HH_SC_E!M18+FC_OTH_HH_WH_E!M18+FC_OTH_HH_CO_E!M18+FC_OTH_HH_RF_E!M18+FC_OTH_HH_WM_E!M18+FC_OTH_HH_DR_E!M18+FC_OTH_HH_DW_E!M18+FC_OTH_HH_TV_E!M18+FC_OTH_HH_IT_E!M18+FC_OTH_HH_LI_E!M18+FC_OTH_HH_OA_E!M18</f>
        <v>14.316423043852106</v>
      </c>
      <c r="N18" s="30">
        <f>FC_OTH_HH_SH_E!N18+FC_OTH_HH_SC_E!N18+FC_OTH_HH_WH_E!N18+FC_OTH_HH_CO_E!N18+FC_OTH_HH_RF_E!N18+FC_OTH_HH_WM_E!N18+FC_OTH_HH_DR_E!N18+FC_OTH_HH_DW_E!N18+FC_OTH_HH_TV_E!N18+FC_OTH_HH_IT_E!N18+FC_OTH_HH_LI_E!N18+FC_OTH_HH_OA_E!N18</f>
        <v>3.6113499570077381</v>
      </c>
      <c r="O18" s="30">
        <f>FC_OTH_HH_SH_E!O18+FC_OTH_HH_SC_E!O18+FC_OTH_HH_WH_E!O18+FC_OTH_HH_CO_E!O18+FC_OTH_HH_RF_E!O18+FC_OTH_HH_WM_E!O18+FC_OTH_HH_DR_E!O18+FC_OTH_HH_DW_E!O18+FC_OTH_HH_TV_E!O18+FC_OTH_HH_IT_E!O18+FC_OTH_HH_LI_E!O18+FC_OTH_HH_OA_E!O18</f>
        <v>2.6010318142734308</v>
      </c>
      <c r="P18" s="30">
        <f>FC_OTH_HH_SH_E!P18+FC_OTH_HH_SC_E!P18+FC_OTH_HH_WH_E!P18+FC_OTH_HH_CO_E!P18+FC_OTH_HH_RF_E!P18+FC_OTH_HH_WM_E!P18+FC_OTH_HH_DR_E!P18+FC_OTH_HH_DW_E!P18+FC_OTH_HH_TV_E!P18+FC_OTH_HH_IT_E!P18+FC_OTH_HH_LI_E!P18+FC_OTH_HH_OA_E!P18</f>
        <v>2.0421324161650909</v>
      </c>
      <c r="Q18" s="30">
        <f>FC_OTH_HH_SH_E!Q18+FC_OTH_HH_SC_E!Q18+FC_OTH_HH_WH_E!Q18+FC_OTH_HH_CO_E!Q18+FC_OTH_HH_RF_E!Q18+FC_OTH_HH_WM_E!Q18+FC_OTH_HH_DR_E!Q18+FC_OTH_HH_DW_E!Q18+FC_OTH_HH_TV_E!Q18+FC_OTH_HH_IT_E!Q18+FC_OTH_HH_LI_E!Q18+FC_OTH_HH_OA_E!Q18</f>
        <v>1.2897678417884779</v>
      </c>
      <c r="R18" s="30">
        <f>FC_OTH_HH_SH_E!R18+FC_OTH_HH_SC_E!R18+FC_OTH_HH_WH_E!R18+FC_OTH_HH_CO_E!R18+FC_OTH_HH_RF_E!R18+FC_OTH_HH_WM_E!R18+FC_OTH_HH_DR_E!R18+FC_OTH_HH_DW_E!R18+FC_OTH_HH_TV_E!R18+FC_OTH_HH_IT_E!R18+FC_OTH_HH_LI_E!R18+FC_OTH_HH_OA_E!R18</f>
        <v>0.15047291487532255</v>
      </c>
      <c r="S18" s="30">
        <f>FC_OTH_HH_SH_E!S18+FC_OTH_HH_SC_E!S18+FC_OTH_HH_WH_E!S18+FC_OTH_HH_CO_E!S18+FC_OTH_HH_RF_E!S18+FC_OTH_HH_WM_E!S18+FC_OTH_HH_DR_E!S18+FC_OTH_HH_DW_E!S18+FC_OTH_HH_TV_E!S18+FC_OTH_HH_IT_E!S18+FC_OTH_HH_LI_E!S18+FC_OTH_HH_OA_E!S18</f>
        <v>0</v>
      </c>
      <c r="T18" s="30">
        <f>FC_OTH_HH_SH_E!T18+FC_OTH_HH_SC_E!T18+FC_OTH_HH_WH_E!T18+FC_OTH_HH_CO_E!T18+FC_OTH_HH_RF_E!T18+FC_OTH_HH_WM_E!T18+FC_OTH_HH_DR_E!T18+FC_OTH_HH_DW_E!T18+FC_OTH_HH_TV_E!T18+FC_OTH_HH_IT_E!T18+FC_OTH_HH_LI_E!T18+FC_OTH_HH_OA_E!T18</f>
        <v>0</v>
      </c>
      <c r="U18" s="30">
        <f>FC_OTH_HH_SH_E!U18+FC_OTH_HH_SC_E!U18+FC_OTH_HH_WH_E!U18+FC_OTH_HH_CO_E!U18+FC_OTH_HH_RF_E!U18+FC_OTH_HH_WM_E!U18+FC_OTH_HH_DR_E!U18+FC_OTH_HH_DW_E!U18+FC_OTH_HH_TV_E!U18+FC_OTH_HH_IT_E!U18+FC_OTH_HH_LI_E!U18+FC_OTH_HH_OA_E!U18</f>
        <v>0</v>
      </c>
      <c r="V18" s="30">
        <f>FC_OTH_HH_SH_E!V18+FC_OTH_HH_SC_E!V18+FC_OTH_HH_WH_E!V18+FC_OTH_HH_CO_E!V18+FC_OTH_HH_RF_E!V18+FC_OTH_HH_WM_E!V18+FC_OTH_HH_DR_E!V18+FC_OTH_HH_DW_E!V18+FC_OTH_HH_TV_E!V18+FC_OTH_HH_IT_E!V18+FC_OTH_HH_LI_E!V18+FC_OTH_HH_OA_E!V18</f>
        <v>0</v>
      </c>
      <c r="W18" s="30">
        <f>FC_OTH_HH_SH_E!W18+FC_OTH_HH_SC_E!W18+FC_OTH_HH_WH_E!W18+FC_OTH_HH_CO_E!W18+FC_OTH_HH_RF_E!W18+FC_OTH_HH_WM_E!W18+FC_OTH_HH_DR_E!W18+FC_OTH_HH_DW_E!W18+FC_OTH_HH_TV_E!W18+FC_OTH_HH_IT_E!W18+FC_OTH_HH_LI_E!W18+FC_OTH_HH_OA_E!W18</f>
        <v>0</v>
      </c>
      <c r="X18" s="30">
        <f>FC_OTH_HH_SH_E!X18+FC_OTH_HH_SC_E!X18+FC_OTH_HH_WH_E!X18+FC_OTH_HH_CO_E!X18+FC_OTH_HH_RF_E!X18+FC_OTH_HH_WM_E!X18+FC_OTH_HH_DR_E!X18+FC_OTH_HH_DW_E!X18+FC_OTH_HH_TV_E!X18+FC_OTH_HH_IT_E!X18+FC_OTH_HH_LI_E!X18+FC_OTH_HH_OA_E!X18</f>
        <v>0</v>
      </c>
    </row>
    <row r="19" spans="1:24" ht="11.25" customHeight="1" x14ac:dyDescent="0.2">
      <c r="A19" s="22" t="s">
        <v>29</v>
      </c>
      <c r="B19" s="23" t="s">
        <v>30</v>
      </c>
      <c r="C19" s="30">
        <f>FC_OTH_HH_SH_E!C19+FC_OTH_HH_SC_E!C19+FC_OTH_HH_WH_E!C19+FC_OTH_HH_CO_E!C19+FC_OTH_HH_RF_E!C19+FC_OTH_HH_WM_E!C19+FC_OTH_HH_DR_E!C19+FC_OTH_HH_DW_E!C19+FC_OTH_HH_TV_E!C19+FC_OTH_HH_IT_E!C19+FC_OTH_HH_LI_E!C19+FC_OTH_HH_OA_E!C19</f>
        <v>0</v>
      </c>
      <c r="D19" s="30">
        <f>FC_OTH_HH_SH_E!D19+FC_OTH_HH_SC_E!D19+FC_OTH_HH_WH_E!D19+FC_OTH_HH_CO_E!D19+FC_OTH_HH_RF_E!D19+FC_OTH_HH_WM_E!D19+FC_OTH_HH_DR_E!D19+FC_OTH_HH_DW_E!D19+FC_OTH_HH_TV_E!D19+FC_OTH_HH_IT_E!D19+FC_OTH_HH_LI_E!D19+FC_OTH_HH_OA_E!D19</f>
        <v>0</v>
      </c>
      <c r="E19" s="30">
        <f>FC_OTH_HH_SH_E!E19+FC_OTH_HH_SC_E!E19+FC_OTH_HH_WH_E!E19+FC_OTH_HH_CO_E!E19+FC_OTH_HH_RF_E!E19+FC_OTH_HH_WM_E!E19+FC_OTH_HH_DR_E!E19+FC_OTH_HH_DW_E!E19+FC_OTH_HH_TV_E!E19+FC_OTH_HH_IT_E!E19+FC_OTH_HH_LI_E!E19+FC_OTH_HH_OA_E!E19</f>
        <v>0</v>
      </c>
      <c r="F19" s="30">
        <f>FC_OTH_HH_SH_E!F19+FC_OTH_HH_SC_E!F19+FC_OTH_HH_WH_E!F19+FC_OTH_HH_CO_E!F19+FC_OTH_HH_RF_E!F19+FC_OTH_HH_WM_E!F19+FC_OTH_HH_DR_E!F19+FC_OTH_HH_DW_E!F19+FC_OTH_HH_TV_E!F19+FC_OTH_HH_IT_E!F19+FC_OTH_HH_LI_E!F19+FC_OTH_HH_OA_E!F19</f>
        <v>0</v>
      </c>
      <c r="G19" s="30">
        <f>FC_OTH_HH_SH_E!G19+FC_OTH_HH_SC_E!G19+FC_OTH_HH_WH_E!G19+FC_OTH_HH_CO_E!G19+FC_OTH_HH_RF_E!G19+FC_OTH_HH_WM_E!G19+FC_OTH_HH_DR_E!G19+FC_OTH_HH_DW_E!G19+FC_OTH_HH_TV_E!G19+FC_OTH_HH_IT_E!G19+FC_OTH_HH_LI_E!G19+FC_OTH_HH_OA_E!G19</f>
        <v>0</v>
      </c>
      <c r="H19" s="30">
        <f>FC_OTH_HH_SH_E!H19+FC_OTH_HH_SC_E!H19+FC_OTH_HH_WH_E!H19+FC_OTH_HH_CO_E!H19+FC_OTH_HH_RF_E!H19+FC_OTH_HH_WM_E!H19+FC_OTH_HH_DR_E!H19+FC_OTH_HH_DW_E!H19+FC_OTH_HH_TV_E!H19+FC_OTH_HH_IT_E!H19+FC_OTH_HH_LI_E!H19+FC_OTH_HH_OA_E!H19</f>
        <v>0</v>
      </c>
      <c r="I19" s="30">
        <f>FC_OTH_HH_SH_E!I19+FC_OTH_HH_SC_E!I19+FC_OTH_HH_WH_E!I19+FC_OTH_HH_CO_E!I19+FC_OTH_HH_RF_E!I19+FC_OTH_HH_WM_E!I19+FC_OTH_HH_DR_E!I19+FC_OTH_HH_DW_E!I19+FC_OTH_HH_TV_E!I19+FC_OTH_HH_IT_E!I19+FC_OTH_HH_LI_E!I19+FC_OTH_HH_OA_E!I19</f>
        <v>0</v>
      </c>
      <c r="J19" s="30">
        <f>FC_OTH_HH_SH_E!J19+FC_OTH_HH_SC_E!J19+FC_OTH_HH_WH_E!J19+FC_OTH_HH_CO_E!J19+FC_OTH_HH_RF_E!J19+FC_OTH_HH_WM_E!J19+FC_OTH_HH_DR_E!J19+FC_OTH_HH_DW_E!J19+FC_OTH_HH_TV_E!J19+FC_OTH_HH_IT_E!J19+FC_OTH_HH_LI_E!J19+FC_OTH_HH_OA_E!J19</f>
        <v>0</v>
      </c>
      <c r="K19" s="30">
        <f>FC_OTH_HH_SH_E!K19+FC_OTH_HH_SC_E!K19+FC_OTH_HH_WH_E!K19+FC_OTH_HH_CO_E!K19+FC_OTH_HH_RF_E!K19+FC_OTH_HH_WM_E!K19+FC_OTH_HH_DR_E!K19+FC_OTH_HH_DW_E!K19+FC_OTH_HH_TV_E!K19+FC_OTH_HH_IT_E!K19+FC_OTH_HH_LI_E!K19+FC_OTH_HH_OA_E!K19</f>
        <v>0</v>
      </c>
      <c r="L19" s="30">
        <f>FC_OTH_HH_SH_E!L19+FC_OTH_HH_SC_E!L19+FC_OTH_HH_WH_E!L19+FC_OTH_HH_CO_E!L19+FC_OTH_HH_RF_E!L19+FC_OTH_HH_WM_E!L19+FC_OTH_HH_DR_E!L19+FC_OTH_HH_DW_E!L19+FC_OTH_HH_TV_E!L19+FC_OTH_HH_IT_E!L19+FC_OTH_HH_LI_E!L19+FC_OTH_HH_OA_E!L19</f>
        <v>0</v>
      </c>
      <c r="M19" s="30">
        <f>FC_OTH_HH_SH_E!M19+FC_OTH_HH_SC_E!M19+FC_OTH_HH_WH_E!M19+FC_OTH_HH_CO_E!M19+FC_OTH_HH_RF_E!M19+FC_OTH_HH_WM_E!M19+FC_OTH_HH_DR_E!M19+FC_OTH_HH_DW_E!M19+FC_OTH_HH_TV_E!M19+FC_OTH_HH_IT_E!M19+FC_OTH_HH_LI_E!M19+FC_OTH_HH_OA_E!M19</f>
        <v>0</v>
      </c>
      <c r="N19" s="30">
        <f>FC_OTH_HH_SH_E!N19+FC_OTH_HH_SC_E!N19+FC_OTH_HH_WH_E!N19+FC_OTH_HH_CO_E!N19+FC_OTH_HH_RF_E!N19+FC_OTH_HH_WM_E!N19+FC_OTH_HH_DR_E!N19+FC_OTH_HH_DW_E!N19+FC_OTH_HH_TV_E!N19+FC_OTH_HH_IT_E!N19+FC_OTH_HH_LI_E!N19+FC_OTH_HH_OA_E!N19</f>
        <v>0</v>
      </c>
      <c r="O19" s="30">
        <f>FC_OTH_HH_SH_E!O19+FC_OTH_HH_SC_E!O19+FC_OTH_HH_WH_E!O19+FC_OTH_HH_CO_E!O19+FC_OTH_HH_RF_E!O19+FC_OTH_HH_WM_E!O19+FC_OTH_HH_DR_E!O19+FC_OTH_HH_DW_E!O19+FC_OTH_HH_TV_E!O19+FC_OTH_HH_IT_E!O19+FC_OTH_HH_LI_E!O19+FC_OTH_HH_OA_E!O19</f>
        <v>0</v>
      </c>
      <c r="P19" s="30">
        <f>FC_OTH_HH_SH_E!P19+FC_OTH_HH_SC_E!P19+FC_OTH_HH_WH_E!P19+FC_OTH_HH_CO_E!P19+FC_OTH_HH_RF_E!P19+FC_OTH_HH_WM_E!P19+FC_OTH_HH_DR_E!P19+FC_OTH_HH_DW_E!P19+FC_OTH_HH_TV_E!P19+FC_OTH_HH_IT_E!P19+FC_OTH_HH_LI_E!P19+FC_OTH_HH_OA_E!P19</f>
        <v>0</v>
      </c>
      <c r="Q19" s="30">
        <f>FC_OTH_HH_SH_E!Q19+FC_OTH_HH_SC_E!Q19+FC_OTH_HH_WH_E!Q19+FC_OTH_HH_CO_E!Q19+FC_OTH_HH_RF_E!Q19+FC_OTH_HH_WM_E!Q19+FC_OTH_HH_DR_E!Q19+FC_OTH_HH_DW_E!Q19+FC_OTH_HH_TV_E!Q19+FC_OTH_HH_IT_E!Q19+FC_OTH_HH_LI_E!Q19+FC_OTH_HH_OA_E!Q19</f>
        <v>0</v>
      </c>
      <c r="R19" s="30">
        <f>FC_OTH_HH_SH_E!R19+FC_OTH_HH_SC_E!R19+FC_OTH_HH_WH_E!R19+FC_OTH_HH_CO_E!R19+FC_OTH_HH_RF_E!R19+FC_OTH_HH_WM_E!R19+FC_OTH_HH_DR_E!R19+FC_OTH_HH_DW_E!R19+FC_OTH_HH_TV_E!R19+FC_OTH_HH_IT_E!R19+FC_OTH_HH_LI_E!R19+FC_OTH_HH_OA_E!R19</f>
        <v>0</v>
      </c>
      <c r="S19" s="30">
        <f>FC_OTH_HH_SH_E!S19+FC_OTH_HH_SC_E!S19+FC_OTH_HH_WH_E!S19+FC_OTH_HH_CO_E!S19+FC_OTH_HH_RF_E!S19+FC_OTH_HH_WM_E!S19+FC_OTH_HH_DR_E!S19+FC_OTH_HH_DW_E!S19+FC_OTH_HH_TV_E!S19+FC_OTH_HH_IT_E!S19+FC_OTH_HH_LI_E!S19+FC_OTH_HH_OA_E!S19</f>
        <v>0</v>
      </c>
      <c r="T19" s="30">
        <f>FC_OTH_HH_SH_E!T19+FC_OTH_HH_SC_E!T19+FC_OTH_HH_WH_E!T19+FC_OTH_HH_CO_E!T19+FC_OTH_HH_RF_E!T19+FC_OTH_HH_WM_E!T19+FC_OTH_HH_DR_E!T19+FC_OTH_HH_DW_E!T19+FC_OTH_HH_TV_E!T19+FC_OTH_HH_IT_E!T19+FC_OTH_HH_LI_E!T19+FC_OTH_HH_OA_E!T19</f>
        <v>0</v>
      </c>
      <c r="U19" s="30">
        <f>FC_OTH_HH_SH_E!U19+FC_OTH_HH_SC_E!U19+FC_OTH_HH_WH_E!U19+FC_OTH_HH_CO_E!U19+FC_OTH_HH_RF_E!U19+FC_OTH_HH_WM_E!U19+FC_OTH_HH_DR_E!U19+FC_OTH_HH_DW_E!U19+FC_OTH_HH_TV_E!U19+FC_OTH_HH_IT_E!U19+FC_OTH_HH_LI_E!U19+FC_OTH_HH_OA_E!U19</f>
        <v>0</v>
      </c>
      <c r="V19" s="30">
        <f>FC_OTH_HH_SH_E!V19+FC_OTH_HH_SC_E!V19+FC_OTH_HH_WH_E!V19+FC_OTH_HH_CO_E!V19+FC_OTH_HH_RF_E!V19+FC_OTH_HH_WM_E!V19+FC_OTH_HH_DR_E!V19+FC_OTH_HH_DW_E!V19+FC_OTH_HH_TV_E!V19+FC_OTH_HH_IT_E!V19+FC_OTH_HH_LI_E!V19+FC_OTH_HH_OA_E!V19</f>
        <v>0</v>
      </c>
      <c r="W19" s="30">
        <f>FC_OTH_HH_SH_E!W19+FC_OTH_HH_SC_E!W19+FC_OTH_HH_WH_E!W19+FC_OTH_HH_CO_E!W19+FC_OTH_HH_RF_E!W19+FC_OTH_HH_WM_E!W19+FC_OTH_HH_DR_E!W19+FC_OTH_HH_DW_E!W19+FC_OTH_HH_TV_E!W19+FC_OTH_HH_IT_E!W19+FC_OTH_HH_LI_E!W19+FC_OTH_HH_OA_E!W19</f>
        <v>0</v>
      </c>
      <c r="X19" s="30">
        <f>FC_OTH_HH_SH_E!X19+FC_OTH_HH_SC_E!X19+FC_OTH_HH_WH_E!X19+FC_OTH_HH_CO_E!X19+FC_OTH_HH_RF_E!X19+FC_OTH_HH_WM_E!X19+FC_OTH_HH_DR_E!X19+FC_OTH_HH_DW_E!X19+FC_OTH_HH_TV_E!X19+FC_OTH_HH_IT_E!X19+FC_OTH_HH_LI_E!X19+FC_OTH_HH_OA_E!X19</f>
        <v>0</v>
      </c>
    </row>
    <row r="20" spans="1:24" ht="11.25" customHeight="1" x14ac:dyDescent="0.2">
      <c r="A20" s="22" t="s">
        <v>31</v>
      </c>
      <c r="B20" s="23" t="s">
        <v>32</v>
      </c>
      <c r="C20" s="30">
        <f>FC_OTH_HH_SH_E!C20+FC_OTH_HH_SC_E!C20+FC_OTH_HH_WH_E!C20+FC_OTH_HH_CO_E!C20+FC_OTH_HH_RF_E!C20+FC_OTH_HH_WM_E!C20+FC_OTH_HH_DR_E!C20+FC_OTH_HH_DW_E!C20+FC_OTH_HH_TV_E!C20+FC_OTH_HH_IT_E!C20+FC_OTH_HH_LI_E!C20+FC_OTH_HH_OA_E!C20</f>
        <v>0</v>
      </c>
      <c r="D20" s="30">
        <f>FC_OTH_HH_SH_E!D20+FC_OTH_HH_SC_E!D20+FC_OTH_HH_WH_E!D20+FC_OTH_HH_CO_E!D20+FC_OTH_HH_RF_E!D20+FC_OTH_HH_WM_E!D20+FC_OTH_HH_DR_E!D20+FC_OTH_HH_DW_E!D20+FC_OTH_HH_TV_E!D20+FC_OTH_HH_IT_E!D20+FC_OTH_HH_LI_E!D20+FC_OTH_HH_OA_E!D20</f>
        <v>0</v>
      </c>
      <c r="E20" s="30">
        <f>FC_OTH_HH_SH_E!E20+FC_OTH_HH_SC_E!E20+FC_OTH_HH_WH_E!E20+FC_OTH_HH_CO_E!E20+FC_OTH_HH_RF_E!E20+FC_OTH_HH_WM_E!E20+FC_OTH_HH_DR_E!E20+FC_OTH_HH_DW_E!E20+FC_OTH_HH_TV_E!E20+FC_OTH_HH_IT_E!E20+FC_OTH_HH_LI_E!E20+FC_OTH_HH_OA_E!E20</f>
        <v>0</v>
      </c>
      <c r="F20" s="30">
        <f>FC_OTH_HH_SH_E!F20+FC_OTH_HH_SC_E!F20+FC_OTH_HH_WH_E!F20+FC_OTH_HH_CO_E!F20+FC_OTH_HH_RF_E!F20+FC_OTH_HH_WM_E!F20+FC_OTH_HH_DR_E!F20+FC_OTH_HH_DW_E!F20+FC_OTH_HH_TV_E!F20+FC_OTH_HH_IT_E!F20+FC_OTH_HH_LI_E!F20+FC_OTH_HH_OA_E!F20</f>
        <v>0</v>
      </c>
      <c r="G20" s="30">
        <f>FC_OTH_HH_SH_E!G20+FC_OTH_HH_SC_E!G20+FC_OTH_HH_WH_E!G20+FC_OTH_HH_CO_E!G20+FC_OTH_HH_RF_E!G20+FC_OTH_HH_WM_E!G20+FC_OTH_HH_DR_E!G20+FC_OTH_HH_DW_E!G20+FC_OTH_HH_TV_E!G20+FC_OTH_HH_IT_E!G20+FC_OTH_HH_LI_E!G20+FC_OTH_HH_OA_E!G20</f>
        <v>0</v>
      </c>
      <c r="H20" s="30">
        <f>FC_OTH_HH_SH_E!H20+FC_OTH_HH_SC_E!H20+FC_OTH_HH_WH_E!H20+FC_OTH_HH_CO_E!H20+FC_OTH_HH_RF_E!H20+FC_OTH_HH_WM_E!H20+FC_OTH_HH_DR_E!H20+FC_OTH_HH_DW_E!H20+FC_OTH_HH_TV_E!H20+FC_OTH_HH_IT_E!H20+FC_OTH_HH_LI_E!H20+FC_OTH_HH_OA_E!H20</f>
        <v>0</v>
      </c>
      <c r="I20" s="30">
        <f>FC_OTH_HH_SH_E!I20+FC_OTH_HH_SC_E!I20+FC_OTH_HH_WH_E!I20+FC_OTH_HH_CO_E!I20+FC_OTH_HH_RF_E!I20+FC_OTH_HH_WM_E!I20+FC_OTH_HH_DR_E!I20+FC_OTH_HH_DW_E!I20+FC_OTH_HH_TV_E!I20+FC_OTH_HH_IT_E!I20+FC_OTH_HH_LI_E!I20+FC_OTH_HH_OA_E!I20</f>
        <v>0</v>
      </c>
      <c r="J20" s="30">
        <f>FC_OTH_HH_SH_E!J20+FC_OTH_HH_SC_E!J20+FC_OTH_HH_WH_E!J20+FC_OTH_HH_CO_E!J20+FC_OTH_HH_RF_E!J20+FC_OTH_HH_WM_E!J20+FC_OTH_HH_DR_E!J20+FC_OTH_HH_DW_E!J20+FC_OTH_HH_TV_E!J20+FC_OTH_HH_IT_E!J20+FC_OTH_HH_LI_E!J20+FC_OTH_HH_OA_E!J20</f>
        <v>0</v>
      </c>
      <c r="K20" s="30">
        <f>FC_OTH_HH_SH_E!K20+FC_OTH_HH_SC_E!K20+FC_OTH_HH_WH_E!K20+FC_OTH_HH_CO_E!K20+FC_OTH_HH_RF_E!K20+FC_OTH_HH_WM_E!K20+FC_OTH_HH_DR_E!K20+FC_OTH_HH_DW_E!K20+FC_OTH_HH_TV_E!K20+FC_OTH_HH_IT_E!K20+FC_OTH_HH_LI_E!K20+FC_OTH_HH_OA_E!K20</f>
        <v>0</v>
      </c>
      <c r="L20" s="30">
        <f>FC_OTH_HH_SH_E!L20+FC_OTH_HH_SC_E!L20+FC_OTH_HH_WH_E!L20+FC_OTH_HH_CO_E!L20+FC_OTH_HH_RF_E!L20+FC_OTH_HH_WM_E!L20+FC_OTH_HH_DR_E!L20+FC_OTH_HH_DW_E!L20+FC_OTH_HH_TV_E!L20+FC_OTH_HH_IT_E!L20+FC_OTH_HH_LI_E!L20+FC_OTH_HH_OA_E!L20</f>
        <v>0</v>
      </c>
      <c r="M20" s="30">
        <f>FC_OTH_HH_SH_E!M20+FC_OTH_HH_SC_E!M20+FC_OTH_HH_WH_E!M20+FC_OTH_HH_CO_E!M20+FC_OTH_HH_RF_E!M20+FC_OTH_HH_WM_E!M20+FC_OTH_HH_DR_E!M20+FC_OTH_HH_DW_E!M20+FC_OTH_HH_TV_E!M20+FC_OTH_HH_IT_E!M20+FC_OTH_HH_LI_E!M20+FC_OTH_HH_OA_E!M20</f>
        <v>0</v>
      </c>
      <c r="N20" s="30">
        <f>FC_OTH_HH_SH_E!N20+FC_OTH_HH_SC_E!N20+FC_OTH_HH_WH_E!N20+FC_OTH_HH_CO_E!N20+FC_OTH_HH_RF_E!N20+FC_OTH_HH_WM_E!N20+FC_OTH_HH_DR_E!N20+FC_OTH_HH_DW_E!N20+FC_OTH_HH_TV_E!N20+FC_OTH_HH_IT_E!N20+FC_OTH_HH_LI_E!N20+FC_OTH_HH_OA_E!N20</f>
        <v>0</v>
      </c>
      <c r="O20" s="30">
        <f>FC_OTH_HH_SH_E!O20+FC_OTH_HH_SC_E!O20+FC_OTH_HH_WH_E!O20+FC_OTH_HH_CO_E!O20+FC_OTH_HH_RF_E!O20+FC_OTH_HH_WM_E!O20+FC_OTH_HH_DR_E!O20+FC_OTH_HH_DW_E!O20+FC_OTH_HH_TV_E!O20+FC_OTH_HH_IT_E!O20+FC_OTH_HH_LI_E!O20+FC_OTH_HH_OA_E!O20</f>
        <v>0</v>
      </c>
      <c r="P20" s="30">
        <f>FC_OTH_HH_SH_E!P20+FC_OTH_HH_SC_E!P20+FC_OTH_HH_WH_E!P20+FC_OTH_HH_CO_E!P20+FC_OTH_HH_RF_E!P20+FC_OTH_HH_WM_E!P20+FC_OTH_HH_DR_E!P20+FC_OTH_HH_DW_E!P20+FC_OTH_HH_TV_E!P20+FC_OTH_HH_IT_E!P20+FC_OTH_HH_LI_E!P20+FC_OTH_HH_OA_E!P20</f>
        <v>0</v>
      </c>
      <c r="Q20" s="30">
        <f>FC_OTH_HH_SH_E!Q20+FC_OTH_HH_SC_E!Q20+FC_OTH_HH_WH_E!Q20+FC_OTH_HH_CO_E!Q20+FC_OTH_HH_RF_E!Q20+FC_OTH_HH_WM_E!Q20+FC_OTH_HH_DR_E!Q20+FC_OTH_HH_DW_E!Q20+FC_OTH_HH_TV_E!Q20+FC_OTH_HH_IT_E!Q20+FC_OTH_HH_LI_E!Q20+FC_OTH_HH_OA_E!Q20</f>
        <v>0</v>
      </c>
      <c r="R20" s="30">
        <f>FC_OTH_HH_SH_E!R20+FC_OTH_HH_SC_E!R20+FC_OTH_HH_WH_E!R20+FC_OTH_HH_CO_E!R20+FC_OTH_HH_RF_E!R20+FC_OTH_HH_WM_E!R20+FC_OTH_HH_DR_E!R20+FC_OTH_HH_DW_E!R20+FC_OTH_HH_TV_E!R20+FC_OTH_HH_IT_E!R20+FC_OTH_HH_LI_E!R20+FC_OTH_HH_OA_E!R20</f>
        <v>0</v>
      </c>
      <c r="S20" s="30">
        <f>FC_OTH_HH_SH_E!S20+FC_OTH_HH_SC_E!S20+FC_OTH_HH_WH_E!S20+FC_OTH_HH_CO_E!S20+FC_OTH_HH_RF_E!S20+FC_OTH_HH_WM_E!S20+FC_OTH_HH_DR_E!S20+FC_OTH_HH_DW_E!S20+FC_OTH_HH_TV_E!S20+FC_OTH_HH_IT_E!S20+FC_OTH_HH_LI_E!S20+FC_OTH_HH_OA_E!S20</f>
        <v>0</v>
      </c>
      <c r="T20" s="30">
        <f>FC_OTH_HH_SH_E!T20+FC_OTH_HH_SC_E!T20+FC_OTH_HH_WH_E!T20+FC_OTH_HH_CO_E!T20+FC_OTH_HH_RF_E!T20+FC_OTH_HH_WM_E!T20+FC_OTH_HH_DR_E!T20+FC_OTH_HH_DW_E!T20+FC_OTH_HH_TV_E!T20+FC_OTH_HH_IT_E!T20+FC_OTH_HH_LI_E!T20+FC_OTH_HH_OA_E!T20</f>
        <v>0</v>
      </c>
      <c r="U20" s="30">
        <f>FC_OTH_HH_SH_E!U20+FC_OTH_HH_SC_E!U20+FC_OTH_HH_WH_E!U20+FC_OTH_HH_CO_E!U20+FC_OTH_HH_RF_E!U20+FC_OTH_HH_WM_E!U20+FC_OTH_HH_DR_E!U20+FC_OTH_HH_DW_E!U20+FC_OTH_HH_TV_E!U20+FC_OTH_HH_IT_E!U20+FC_OTH_HH_LI_E!U20+FC_OTH_HH_OA_E!U20</f>
        <v>0</v>
      </c>
      <c r="V20" s="30">
        <f>FC_OTH_HH_SH_E!V20+FC_OTH_HH_SC_E!V20+FC_OTH_HH_WH_E!V20+FC_OTH_HH_CO_E!V20+FC_OTH_HH_RF_E!V20+FC_OTH_HH_WM_E!V20+FC_OTH_HH_DR_E!V20+FC_OTH_HH_DW_E!V20+FC_OTH_HH_TV_E!V20+FC_OTH_HH_IT_E!V20+FC_OTH_HH_LI_E!V20+FC_OTH_HH_OA_E!V20</f>
        <v>0</v>
      </c>
      <c r="W20" s="30">
        <f>FC_OTH_HH_SH_E!W20+FC_OTH_HH_SC_E!W20+FC_OTH_HH_WH_E!W20+FC_OTH_HH_CO_E!W20+FC_OTH_HH_RF_E!W20+FC_OTH_HH_WM_E!W20+FC_OTH_HH_DR_E!W20+FC_OTH_HH_DW_E!W20+FC_OTH_HH_TV_E!W20+FC_OTH_HH_IT_E!W20+FC_OTH_HH_LI_E!W20+FC_OTH_HH_OA_E!W20</f>
        <v>0</v>
      </c>
      <c r="X20" s="30">
        <f>FC_OTH_HH_SH_E!X20+FC_OTH_HH_SC_E!X20+FC_OTH_HH_WH_E!X20+FC_OTH_HH_CO_E!X20+FC_OTH_HH_RF_E!X20+FC_OTH_HH_WM_E!X20+FC_OTH_HH_DR_E!X20+FC_OTH_HH_DW_E!X20+FC_OTH_HH_TV_E!X20+FC_OTH_HH_IT_E!X20+FC_OTH_HH_LI_E!X20+FC_OTH_HH_OA_E!X20</f>
        <v>0</v>
      </c>
    </row>
    <row r="21" spans="1:24" ht="11.25" customHeight="1" x14ac:dyDescent="0.2">
      <c r="A21" s="22" t="s">
        <v>33</v>
      </c>
      <c r="B21" s="23" t="s">
        <v>34</v>
      </c>
      <c r="C21" s="30">
        <f>FC_OTH_HH_SH_E!C21+FC_OTH_HH_SC_E!C21+FC_OTH_HH_WH_E!C21+FC_OTH_HH_CO_E!C21+FC_OTH_HH_RF_E!C21+FC_OTH_HH_WM_E!C21+FC_OTH_HH_DR_E!C21+FC_OTH_HH_DW_E!C21+FC_OTH_HH_TV_E!C21+FC_OTH_HH_IT_E!C21+FC_OTH_HH_LI_E!C21+FC_OTH_HH_OA_E!C21</f>
        <v>0</v>
      </c>
      <c r="D21" s="30">
        <f>FC_OTH_HH_SH_E!D21+FC_OTH_HH_SC_E!D21+FC_OTH_HH_WH_E!D21+FC_OTH_HH_CO_E!D21+FC_OTH_HH_RF_E!D21+FC_OTH_HH_WM_E!D21+FC_OTH_HH_DR_E!D21+FC_OTH_HH_DW_E!D21+FC_OTH_HH_TV_E!D21+FC_OTH_HH_IT_E!D21+FC_OTH_HH_LI_E!D21+FC_OTH_HH_OA_E!D21</f>
        <v>0</v>
      </c>
      <c r="E21" s="30">
        <f>FC_OTH_HH_SH_E!E21+FC_OTH_HH_SC_E!E21+FC_OTH_HH_WH_E!E21+FC_OTH_HH_CO_E!E21+FC_OTH_HH_RF_E!E21+FC_OTH_HH_WM_E!E21+FC_OTH_HH_DR_E!E21+FC_OTH_HH_DW_E!E21+FC_OTH_HH_TV_E!E21+FC_OTH_HH_IT_E!E21+FC_OTH_HH_LI_E!E21+FC_OTH_HH_OA_E!E21</f>
        <v>0</v>
      </c>
      <c r="F21" s="30">
        <f>FC_OTH_HH_SH_E!F21+FC_OTH_HH_SC_E!F21+FC_OTH_HH_WH_E!F21+FC_OTH_HH_CO_E!F21+FC_OTH_HH_RF_E!F21+FC_OTH_HH_WM_E!F21+FC_OTH_HH_DR_E!F21+FC_OTH_HH_DW_E!F21+FC_OTH_HH_TV_E!F21+FC_OTH_HH_IT_E!F21+FC_OTH_HH_LI_E!F21+FC_OTH_HH_OA_E!F21</f>
        <v>0</v>
      </c>
      <c r="G21" s="30">
        <f>FC_OTH_HH_SH_E!G21+FC_OTH_HH_SC_E!G21+FC_OTH_HH_WH_E!G21+FC_OTH_HH_CO_E!G21+FC_OTH_HH_RF_E!G21+FC_OTH_HH_WM_E!G21+FC_OTH_HH_DR_E!G21+FC_OTH_HH_DW_E!G21+FC_OTH_HH_TV_E!G21+FC_OTH_HH_IT_E!G21+FC_OTH_HH_LI_E!G21+FC_OTH_HH_OA_E!G21</f>
        <v>0</v>
      </c>
      <c r="H21" s="30">
        <f>FC_OTH_HH_SH_E!H21+FC_OTH_HH_SC_E!H21+FC_OTH_HH_WH_E!H21+FC_OTH_HH_CO_E!H21+FC_OTH_HH_RF_E!H21+FC_OTH_HH_WM_E!H21+FC_OTH_HH_DR_E!H21+FC_OTH_HH_DW_E!H21+FC_OTH_HH_TV_E!H21+FC_OTH_HH_IT_E!H21+FC_OTH_HH_LI_E!H21+FC_OTH_HH_OA_E!H21</f>
        <v>0</v>
      </c>
      <c r="I21" s="30">
        <f>FC_OTH_HH_SH_E!I21+FC_OTH_HH_SC_E!I21+FC_OTH_HH_WH_E!I21+FC_OTH_HH_CO_E!I21+FC_OTH_HH_RF_E!I21+FC_OTH_HH_WM_E!I21+FC_OTH_HH_DR_E!I21+FC_OTH_HH_DW_E!I21+FC_OTH_HH_TV_E!I21+FC_OTH_HH_IT_E!I21+FC_OTH_HH_LI_E!I21+FC_OTH_HH_OA_E!I21</f>
        <v>0</v>
      </c>
      <c r="J21" s="30">
        <f>FC_OTH_HH_SH_E!J21+FC_OTH_HH_SC_E!J21+FC_OTH_HH_WH_E!J21+FC_OTH_HH_CO_E!J21+FC_OTH_HH_RF_E!J21+FC_OTH_HH_WM_E!J21+FC_OTH_HH_DR_E!J21+FC_OTH_HH_DW_E!J21+FC_OTH_HH_TV_E!J21+FC_OTH_HH_IT_E!J21+FC_OTH_HH_LI_E!J21+FC_OTH_HH_OA_E!J21</f>
        <v>0</v>
      </c>
      <c r="K21" s="30">
        <f>FC_OTH_HH_SH_E!K21+FC_OTH_HH_SC_E!K21+FC_OTH_HH_WH_E!K21+FC_OTH_HH_CO_E!K21+FC_OTH_HH_RF_E!K21+FC_OTH_HH_WM_E!K21+FC_OTH_HH_DR_E!K21+FC_OTH_HH_DW_E!K21+FC_OTH_HH_TV_E!K21+FC_OTH_HH_IT_E!K21+FC_OTH_HH_LI_E!K21+FC_OTH_HH_OA_E!K21</f>
        <v>0</v>
      </c>
      <c r="L21" s="30">
        <f>FC_OTH_HH_SH_E!L21+FC_OTH_HH_SC_E!L21+FC_OTH_HH_WH_E!L21+FC_OTH_HH_CO_E!L21+FC_OTH_HH_RF_E!L21+FC_OTH_HH_WM_E!L21+FC_OTH_HH_DR_E!L21+FC_OTH_HH_DW_E!L21+FC_OTH_HH_TV_E!L21+FC_OTH_HH_IT_E!L21+FC_OTH_HH_LI_E!L21+FC_OTH_HH_OA_E!L21</f>
        <v>0</v>
      </c>
      <c r="M21" s="30">
        <f>FC_OTH_HH_SH_E!M21+FC_OTH_HH_SC_E!M21+FC_OTH_HH_WH_E!M21+FC_OTH_HH_CO_E!M21+FC_OTH_HH_RF_E!M21+FC_OTH_HH_WM_E!M21+FC_OTH_HH_DR_E!M21+FC_OTH_HH_DW_E!M21+FC_OTH_HH_TV_E!M21+FC_OTH_HH_IT_E!M21+FC_OTH_HH_LI_E!M21+FC_OTH_HH_OA_E!M21</f>
        <v>0</v>
      </c>
      <c r="N21" s="30">
        <f>FC_OTH_HH_SH_E!N21+FC_OTH_HH_SC_E!N21+FC_OTH_HH_WH_E!N21+FC_OTH_HH_CO_E!N21+FC_OTH_HH_RF_E!N21+FC_OTH_HH_WM_E!N21+FC_OTH_HH_DR_E!N21+FC_OTH_HH_DW_E!N21+FC_OTH_HH_TV_E!N21+FC_OTH_HH_IT_E!N21+FC_OTH_HH_LI_E!N21+FC_OTH_HH_OA_E!N21</f>
        <v>0</v>
      </c>
      <c r="O21" s="30">
        <f>FC_OTH_HH_SH_E!O21+FC_OTH_HH_SC_E!O21+FC_OTH_HH_WH_E!O21+FC_OTH_HH_CO_E!O21+FC_OTH_HH_RF_E!O21+FC_OTH_HH_WM_E!O21+FC_OTH_HH_DR_E!O21+FC_OTH_HH_DW_E!O21+FC_OTH_HH_TV_E!O21+FC_OTH_HH_IT_E!O21+FC_OTH_HH_LI_E!O21+FC_OTH_HH_OA_E!O21</f>
        <v>0</v>
      </c>
      <c r="P21" s="30">
        <f>FC_OTH_HH_SH_E!P21+FC_OTH_HH_SC_E!P21+FC_OTH_HH_WH_E!P21+FC_OTH_HH_CO_E!P21+FC_OTH_HH_RF_E!P21+FC_OTH_HH_WM_E!P21+FC_OTH_HH_DR_E!P21+FC_OTH_HH_DW_E!P21+FC_OTH_HH_TV_E!P21+FC_OTH_HH_IT_E!P21+FC_OTH_HH_LI_E!P21+FC_OTH_HH_OA_E!P21</f>
        <v>0</v>
      </c>
      <c r="Q21" s="30">
        <f>FC_OTH_HH_SH_E!Q21+FC_OTH_HH_SC_E!Q21+FC_OTH_HH_WH_E!Q21+FC_OTH_HH_CO_E!Q21+FC_OTH_HH_RF_E!Q21+FC_OTH_HH_WM_E!Q21+FC_OTH_HH_DR_E!Q21+FC_OTH_HH_DW_E!Q21+FC_OTH_HH_TV_E!Q21+FC_OTH_HH_IT_E!Q21+FC_OTH_HH_LI_E!Q21+FC_OTH_HH_OA_E!Q21</f>
        <v>0</v>
      </c>
      <c r="R21" s="30">
        <f>FC_OTH_HH_SH_E!R21+FC_OTH_HH_SC_E!R21+FC_OTH_HH_WH_E!R21+FC_OTH_HH_CO_E!R21+FC_OTH_HH_RF_E!R21+FC_OTH_HH_WM_E!R21+FC_OTH_HH_DR_E!R21+FC_OTH_HH_DW_E!R21+FC_OTH_HH_TV_E!R21+FC_OTH_HH_IT_E!R21+FC_OTH_HH_LI_E!R21+FC_OTH_HH_OA_E!R21</f>
        <v>0</v>
      </c>
      <c r="S21" s="30">
        <f>FC_OTH_HH_SH_E!S21+FC_OTH_HH_SC_E!S21+FC_OTH_HH_WH_E!S21+FC_OTH_HH_CO_E!S21+FC_OTH_HH_RF_E!S21+FC_OTH_HH_WM_E!S21+FC_OTH_HH_DR_E!S21+FC_OTH_HH_DW_E!S21+FC_OTH_HH_TV_E!S21+FC_OTH_HH_IT_E!S21+FC_OTH_HH_LI_E!S21+FC_OTH_HH_OA_E!S21</f>
        <v>0</v>
      </c>
      <c r="T21" s="30">
        <f>FC_OTH_HH_SH_E!T21+FC_OTH_HH_SC_E!T21+FC_OTH_HH_WH_E!T21+FC_OTH_HH_CO_E!T21+FC_OTH_HH_RF_E!T21+FC_OTH_HH_WM_E!T21+FC_OTH_HH_DR_E!T21+FC_OTH_HH_DW_E!T21+FC_OTH_HH_TV_E!T21+FC_OTH_HH_IT_E!T21+FC_OTH_HH_LI_E!T21+FC_OTH_HH_OA_E!T21</f>
        <v>0</v>
      </c>
      <c r="U21" s="30">
        <f>FC_OTH_HH_SH_E!U21+FC_OTH_HH_SC_E!U21+FC_OTH_HH_WH_E!U21+FC_OTH_HH_CO_E!U21+FC_OTH_HH_RF_E!U21+FC_OTH_HH_WM_E!U21+FC_OTH_HH_DR_E!U21+FC_OTH_HH_DW_E!U21+FC_OTH_HH_TV_E!U21+FC_OTH_HH_IT_E!U21+FC_OTH_HH_LI_E!U21+FC_OTH_HH_OA_E!U21</f>
        <v>0</v>
      </c>
      <c r="V21" s="30">
        <f>FC_OTH_HH_SH_E!V21+FC_OTH_HH_SC_E!V21+FC_OTH_HH_WH_E!V21+FC_OTH_HH_CO_E!V21+FC_OTH_HH_RF_E!V21+FC_OTH_HH_WM_E!V21+FC_OTH_HH_DR_E!V21+FC_OTH_HH_DW_E!V21+FC_OTH_HH_TV_E!V21+FC_OTH_HH_IT_E!V21+FC_OTH_HH_LI_E!V21+FC_OTH_HH_OA_E!V21</f>
        <v>0</v>
      </c>
      <c r="W21" s="30">
        <f>FC_OTH_HH_SH_E!W21+FC_OTH_HH_SC_E!W21+FC_OTH_HH_WH_E!W21+FC_OTH_HH_CO_E!W21+FC_OTH_HH_RF_E!W21+FC_OTH_HH_WM_E!W21+FC_OTH_HH_DR_E!W21+FC_OTH_HH_DW_E!W21+FC_OTH_HH_TV_E!W21+FC_OTH_HH_IT_E!W21+FC_OTH_HH_LI_E!W21+FC_OTH_HH_OA_E!W21</f>
        <v>0</v>
      </c>
      <c r="X21" s="30">
        <f>FC_OTH_HH_SH_E!X21+FC_OTH_HH_SC_E!X21+FC_OTH_HH_WH_E!X21+FC_OTH_HH_CO_E!X21+FC_OTH_HH_RF_E!X21+FC_OTH_HH_WM_E!X21+FC_OTH_HH_DR_E!X21+FC_OTH_HH_DW_E!X21+FC_OTH_HH_TV_E!X21+FC_OTH_HH_IT_E!X21+FC_OTH_HH_LI_E!X21+FC_OTH_HH_OA_E!X21</f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" si="15">SUM(C23:C24)</f>
        <v>327.26190885640585</v>
      </c>
      <c r="D22" s="31">
        <f t="shared" ref="D22:W22" si="16">SUM(D23:D24)</f>
        <v>311.94221840068781</v>
      </c>
      <c r="E22" s="31">
        <f t="shared" si="16"/>
        <v>316.75898538263107</v>
      </c>
      <c r="F22" s="31">
        <f t="shared" si="16"/>
        <v>296.90945829750638</v>
      </c>
      <c r="G22" s="31">
        <f t="shared" si="16"/>
        <v>290.75898538263107</v>
      </c>
      <c r="H22" s="31">
        <f t="shared" si="16"/>
        <v>300.16190885640583</v>
      </c>
      <c r="I22" s="31">
        <f t="shared" si="16"/>
        <v>310.53353396388661</v>
      </c>
      <c r="J22" s="31">
        <f t="shared" si="16"/>
        <v>296.85245055889936</v>
      </c>
      <c r="K22" s="31">
        <f t="shared" si="16"/>
        <v>305.16818572656916</v>
      </c>
      <c r="L22" s="31">
        <f t="shared" si="16"/>
        <v>294.02312983662927</v>
      </c>
      <c r="M22" s="31">
        <f t="shared" si="16"/>
        <v>279.35348237317288</v>
      </c>
      <c r="N22" s="31">
        <f t="shared" si="16"/>
        <v>267.14282029234732</v>
      </c>
      <c r="O22" s="31">
        <f t="shared" si="16"/>
        <v>241.78641444539977</v>
      </c>
      <c r="P22" s="31">
        <f t="shared" si="16"/>
        <v>244.01814273430779</v>
      </c>
      <c r="Q22" s="31">
        <f t="shared" si="16"/>
        <v>222.53387790197763</v>
      </c>
      <c r="R22" s="31">
        <f t="shared" si="16"/>
        <v>218.5944110060189</v>
      </c>
      <c r="S22" s="31">
        <f t="shared" si="16"/>
        <v>214.83233018056751</v>
      </c>
      <c r="T22" s="31">
        <f t="shared" si="16"/>
        <v>207.44608770421326</v>
      </c>
      <c r="U22" s="31">
        <f t="shared" si="16"/>
        <v>217.8985382631127</v>
      </c>
      <c r="V22" s="31">
        <f t="shared" si="16"/>
        <v>201.62029234737736</v>
      </c>
      <c r="W22" s="31">
        <f t="shared" si="16"/>
        <v>203.0979363714531</v>
      </c>
      <c r="X22" s="31">
        <f t="shared" ref="X22" si="17">SUM(X23:X24)</f>
        <v>196.16792777300088</v>
      </c>
    </row>
    <row r="23" spans="1:24" ht="11.25" customHeight="1" x14ac:dyDescent="0.2">
      <c r="A23" s="22" t="s">
        <v>37</v>
      </c>
      <c r="B23" s="23" t="s">
        <v>38</v>
      </c>
      <c r="C23" s="30">
        <f>FC_OTH_HH_SH_E!C23+FC_OTH_HH_SC_E!C23+FC_OTH_HH_WH_E!C23+FC_OTH_HH_CO_E!C23+FC_OTH_HH_RF_E!C23+FC_OTH_HH_WM_E!C23+FC_OTH_HH_DR_E!C23+FC_OTH_HH_DW_E!C23+FC_OTH_HH_TV_E!C23+FC_OTH_HH_IT_E!C23+FC_OTH_HH_LI_E!C23+FC_OTH_HH_OA_E!C23</f>
        <v>193.71418744625967</v>
      </c>
      <c r="D23" s="30">
        <f>FC_OTH_HH_SH_E!D23+FC_OTH_HH_SC_E!D23+FC_OTH_HH_WH_E!D23+FC_OTH_HH_CO_E!D23+FC_OTH_HH_RF_E!D23+FC_OTH_HH_WM_E!D23+FC_OTH_HH_DR_E!D23+FC_OTH_HH_DW_E!D23+FC_OTH_HH_TV_E!D23+FC_OTH_HH_IT_E!D23+FC_OTH_HH_LI_E!D23+FC_OTH_HH_OA_E!D23</f>
        <v>194.43379191745487</v>
      </c>
      <c r="E23" s="30">
        <f>FC_OTH_HH_SH_E!E23+FC_OTH_HH_SC_E!E23+FC_OTH_HH_WH_E!E23+FC_OTH_HH_CO_E!E23+FC_OTH_HH_RF_E!E23+FC_OTH_HH_WM_E!E23+FC_OTH_HH_DR_E!E23+FC_OTH_HH_DW_E!E23+FC_OTH_HH_TV_E!E23+FC_OTH_HH_IT_E!E23+FC_OTH_HH_LI_E!E23+FC_OTH_HH_OA_E!E23</f>
        <v>194.24600171969041</v>
      </c>
      <c r="F23" s="30">
        <f>FC_OTH_HH_SH_E!F23+FC_OTH_HH_SC_E!F23+FC_OTH_HH_WH_E!F23+FC_OTH_HH_CO_E!F23+FC_OTH_HH_RF_E!F23+FC_OTH_HH_WM_E!F23+FC_OTH_HH_DR_E!F23+FC_OTH_HH_DW_E!F23+FC_OTH_HH_TV_E!F23+FC_OTH_HH_IT_E!F23+FC_OTH_HH_LI_E!F23+FC_OTH_HH_OA_E!F23</f>
        <v>192.62149613069641</v>
      </c>
      <c r="G23" s="30">
        <f>FC_OTH_HH_SH_E!G23+FC_OTH_HH_SC_E!G23+FC_OTH_HH_WH_E!G23+FC_OTH_HH_CO_E!G23+FC_OTH_HH_RF_E!G23+FC_OTH_HH_WM_E!G23+FC_OTH_HH_DR_E!G23+FC_OTH_HH_DW_E!G23+FC_OTH_HH_TV_E!G23+FC_OTH_HH_IT_E!G23+FC_OTH_HH_LI_E!G23+FC_OTH_HH_OA_E!G23</f>
        <v>192.30429922613925</v>
      </c>
      <c r="H23" s="30">
        <f>FC_OTH_HH_SH_E!H23+FC_OTH_HH_SC_E!H23+FC_OTH_HH_WH_E!H23+FC_OTH_HH_CO_E!H23+FC_OTH_HH_RF_E!H23+FC_OTH_HH_WM_E!H23+FC_OTH_HH_DR_E!H23+FC_OTH_HH_DW_E!H23+FC_OTH_HH_TV_E!H23+FC_OTH_HH_IT_E!H23+FC_OTH_HH_LI_E!H23+FC_OTH_HH_OA_E!H23</f>
        <v>200.51487532244195</v>
      </c>
      <c r="I23" s="30">
        <f>FC_OTH_HH_SH_E!I23+FC_OTH_HH_SC_E!I23+FC_OTH_HH_WH_E!I23+FC_OTH_HH_CO_E!I23+FC_OTH_HH_RF_E!I23+FC_OTH_HH_WM_E!I23+FC_OTH_HH_DR_E!I23+FC_OTH_HH_DW_E!I23+FC_OTH_HH_TV_E!I23+FC_OTH_HH_IT_E!I23+FC_OTH_HH_LI_E!I23+FC_OTH_HH_OA_E!I23</f>
        <v>211.17454858125544</v>
      </c>
      <c r="J23" s="30">
        <f>FC_OTH_HH_SH_E!J23+FC_OTH_HH_SC_E!J23+FC_OTH_HH_WH_E!J23+FC_OTH_HH_CO_E!J23+FC_OTH_HH_RF_E!J23+FC_OTH_HH_WM_E!J23+FC_OTH_HH_DR_E!J23+FC_OTH_HH_DW_E!J23+FC_OTH_HH_TV_E!J23+FC_OTH_HH_IT_E!J23+FC_OTH_HH_LI_E!J23+FC_OTH_HH_OA_E!J23</f>
        <v>199.39991401547718</v>
      </c>
      <c r="K23" s="30">
        <f>FC_OTH_HH_SH_E!K23+FC_OTH_HH_SC_E!K23+FC_OTH_HH_WH_E!K23+FC_OTH_HH_CO_E!K23+FC_OTH_HH_RF_E!K23+FC_OTH_HH_WM_E!K23+FC_OTH_HH_DR_E!K23+FC_OTH_HH_DW_E!K23+FC_OTH_HH_TV_E!K23+FC_OTH_HH_IT_E!K23+FC_OTH_HH_LI_E!K23+FC_OTH_HH_OA_E!K23</f>
        <v>182.48882201203779</v>
      </c>
      <c r="L23" s="30">
        <f>FC_OTH_HH_SH_E!L23+FC_OTH_HH_SC_E!L23+FC_OTH_HH_WH_E!L23+FC_OTH_HH_CO_E!L23+FC_OTH_HH_RF_E!L23+FC_OTH_HH_WM_E!L23+FC_OTH_HH_DR_E!L23+FC_OTH_HH_DW_E!L23+FC_OTH_HH_TV_E!L23+FC_OTH_HH_IT_E!L23+FC_OTH_HH_LI_E!L23+FC_OTH_HH_OA_E!L23</f>
        <v>176.79896818572652</v>
      </c>
      <c r="M23" s="30">
        <f>FC_OTH_HH_SH_E!M23+FC_OTH_HH_SC_E!M23+FC_OTH_HH_WH_E!M23+FC_OTH_HH_CO_E!M23+FC_OTH_HH_RF_E!M23+FC_OTH_HH_WM_E!M23+FC_OTH_HH_DR_E!M23+FC_OTH_HH_DW_E!M23+FC_OTH_HH_TV_E!M23+FC_OTH_HH_IT_E!M23+FC_OTH_HH_LI_E!M23+FC_OTH_HH_OA_E!M23</f>
        <v>176.07394668959591</v>
      </c>
      <c r="N23" s="30">
        <f>FC_OTH_HH_SH_E!N23+FC_OTH_HH_SC_E!N23+FC_OTH_HH_WH_E!N23+FC_OTH_HH_CO_E!N23+FC_OTH_HH_RF_E!N23+FC_OTH_HH_WM_E!N23+FC_OTH_HH_DR_E!N23+FC_OTH_HH_DW_E!N23+FC_OTH_HH_TV_E!N23+FC_OTH_HH_IT_E!N23+FC_OTH_HH_LI_E!N23+FC_OTH_HH_OA_E!N23</f>
        <v>171.62794496990543</v>
      </c>
      <c r="O23" s="30">
        <f>FC_OTH_HH_SH_E!O23+FC_OTH_HH_SC_E!O23+FC_OTH_HH_WH_E!O23+FC_OTH_HH_CO_E!O23+FC_OTH_HH_RF_E!O23+FC_OTH_HH_WM_E!O23+FC_OTH_HH_DR_E!O23+FC_OTH_HH_DW_E!O23+FC_OTH_HH_TV_E!O23+FC_OTH_HH_IT_E!O23+FC_OTH_HH_LI_E!O23+FC_OTH_HH_OA_E!O23</f>
        <v>136.03465176268267</v>
      </c>
      <c r="P23" s="30">
        <f>FC_OTH_HH_SH_E!P23+FC_OTH_HH_SC_E!P23+FC_OTH_HH_WH_E!P23+FC_OTH_HH_CO_E!P23+FC_OTH_HH_RF_E!P23+FC_OTH_HH_WM_E!P23+FC_OTH_HH_DR_E!P23+FC_OTH_HH_DW_E!P23+FC_OTH_HH_TV_E!P23+FC_OTH_HH_IT_E!P23+FC_OTH_HH_LI_E!P23+FC_OTH_HH_OA_E!P23</f>
        <v>134.57712811693895</v>
      </c>
      <c r="Q23" s="30">
        <f>FC_OTH_HH_SH_E!Q23+FC_OTH_HH_SC_E!Q23+FC_OTH_HH_WH_E!Q23+FC_OTH_HH_CO_E!Q23+FC_OTH_HH_RF_E!Q23+FC_OTH_HH_WM_E!Q23+FC_OTH_HH_DR_E!Q23+FC_OTH_HH_DW_E!Q23+FC_OTH_HH_TV_E!Q23+FC_OTH_HH_IT_E!Q23+FC_OTH_HH_LI_E!Q23+FC_OTH_HH_OA_E!Q23</f>
        <v>134.24969905417024</v>
      </c>
      <c r="R23" s="30">
        <f>FC_OTH_HH_SH_E!R23+FC_OTH_HH_SC_E!R23+FC_OTH_HH_WH_E!R23+FC_OTH_HH_CO_E!R23+FC_OTH_HH_RF_E!R23+FC_OTH_HH_WM_E!R23+FC_OTH_HH_DR_E!R23+FC_OTH_HH_DW_E!R23+FC_OTH_HH_TV_E!R23+FC_OTH_HH_IT_E!R23+FC_OTH_HH_LI_E!R23+FC_OTH_HH_OA_E!R23</f>
        <v>132.35460017196903</v>
      </c>
      <c r="S23" s="30">
        <f>FC_OTH_HH_SH_E!S23+FC_OTH_HH_SC_E!S23+FC_OTH_HH_WH_E!S23+FC_OTH_HH_CO_E!S23+FC_OTH_HH_RF_E!S23+FC_OTH_HH_WM_E!S23+FC_OTH_HH_DR_E!S23+FC_OTH_HH_DW_E!S23+FC_OTH_HH_TV_E!S23+FC_OTH_HH_IT_E!S23+FC_OTH_HH_LI_E!S23+FC_OTH_HH_OA_E!S23</f>
        <v>132.62613929492693</v>
      </c>
      <c r="T23" s="30">
        <f>FC_OTH_HH_SH_E!T23+FC_OTH_HH_SC_E!T23+FC_OTH_HH_WH_E!T23+FC_OTH_HH_CO_E!T23+FC_OTH_HH_RF_E!T23+FC_OTH_HH_WM_E!T23+FC_OTH_HH_DR_E!T23+FC_OTH_HH_DW_E!T23+FC_OTH_HH_TV_E!T23+FC_OTH_HH_IT_E!T23+FC_OTH_HH_LI_E!T23+FC_OTH_HH_OA_E!T23</f>
        <v>132.46173688736027</v>
      </c>
      <c r="U23" s="30">
        <f>FC_OTH_HH_SH_E!U23+FC_OTH_HH_SC_E!U23+FC_OTH_HH_WH_E!U23+FC_OTH_HH_CO_E!U23+FC_OTH_HH_RF_E!U23+FC_OTH_HH_WM_E!U23+FC_OTH_HH_DR_E!U23+FC_OTH_HH_DW_E!U23+FC_OTH_HH_TV_E!U23+FC_OTH_HH_IT_E!U23+FC_OTH_HH_LI_E!U23+FC_OTH_HH_OA_E!U23</f>
        <v>132.83121238177131</v>
      </c>
      <c r="V23" s="30">
        <f>FC_OTH_HH_SH_E!V23+FC_OTH_HH_SC_E!V23+FC_OTH_HH_WH_E!V23+FC_OTH_HH_CO_E!V23+FC_OTH_HH_RF_E!V23+FC_OTH_HH_WM_E!V23+FC_OTH_HH_DR_E!V23+FC_OTH_HH_DW_E!V23+FC_OTH_HH_TV_E!V23+FC_OTH_HH_IT_E!V23+FC_OTH_HH_LI_E!V23+FC_OTH_HH_OA_E!V23</f>
        <v>132.64806534823722</v>
      </c>
      <c r="W23" s="30">
        <f>FC_OTH_HH_SH_E!W23+FC_OTH_HH_SC_E!W23+FC_OTH_HH_WH_E!W23+FC_OTH_HH_CO_E!W23+FC_OTH_HH_RF_E!W23+FC_OTH_HH_WM_E!W23+FC_OTH_HH_DR_E!W23+FC_OTH_HH_DW_E!W23+FC_OTH_HH_TV_E!W23+FC_OTH_HH_IT_E!W23+FC_OTH_HH_LI_E!W23+FC_OTH_HH_OA_E!W23</f>
        <v>131.57687016337056</v>
      </c>
      <c r="X23" s="30">
        <f>FC_OTH_HH_SH_E!X23+FC_OTH_HH_SC_E!X23+FC_OTH_HH_WH_E!X23+FC_OTH_HH_CO_E!X23+FC_OTH_HH_RF_E!X23+FC_OTH_HH_WM_E!X23+FC_OTH_HH_DR_E!X23+FC_OTH_HH_DW_E!X23+FC_OTH_HH_TV_E!X23+FC_OTH_HH_IT_E!X23+FC_OTH_HH_LI_E!X23+FC_OTH_HH_OA_E!X23</f>
        <v>131.97368873602753</v>
      </c>
    </row>
    <row r="24" spans="1:24" ht="11.25" customHeight="1" x14ac:dyDescent="0.2">
      <c r="A24" s="22" t="s">
        <v>39</v>
      </c>
      <c r="B24" s="23" t="s">
        <v>40</v>
      </c>
      <c r="C24" s="30">
        <f>FC_OTH_HH_SH_E!C24+FC_OTH_HH_SC_E!C24+FC_OTH_HH_WH_E!C24+FC_OTH_HH_CO_E!C24+FC_OTH_HH_RF_E!C24+FC_OTH_HH_WM_E!C24+FC_OTH_HH_DR_E!C24+FC_OTH_HH_DW_E!C24+FC_OTH_HH_TV_E!C24+FC_OTH_HH_IT_E!C24+FC_OTH_HH_LI_E!C24+FC_OTH_HH_OA_E!C24</f>
        <v>133.54772141014615</v>
      </c>
      <c r="D24" s="30">
        <f>FC_OTH_HH_SH_E!D24+FC_OTH_HH_SC_E!D24+FC_OTH_HH_WH_E!D24+FC_OTH_HH_CO_E!D24+FC_OTH_HH_RF_E!D24+FC_OTH_HH_WM_E!D24+FC_OTH_HH_DR_E!D24+FC_OTH_HH_DW_E!D24+FC_OTH_HH_TV_E!D24+FC_OTH_HH_IT_E!D24+FC_OTH_HH_LI_E!D24+FC_OTH_HH_OA_E!D24</f>
        <v>117.50842648323295</v>
      </c>
      <c r="E24" s="30">
        <f>FC_OTH_HH_SH_E!E24+FC_OTH_HH_SC_E!E24+FC_OTH_HH_WH_E!E24+FC_OTH_HH_CO_E!E24+FC_OTH_HH_RF_E!E24+FC_OTH_HH_WM_E!E24+FC_OTH_HH_DR_E!E24+FC_OTH_HH_DW_E!E24+FC_OTH_HH_TV_E!E24+FC_OTH_HH_IT_E!E24+FC_OTH_HH_LI_E!E24+FC_OTH_HH_OA_E!E24</f>
        <v>122.51298366294066</v>
      </c>
      <c r="F24" s="30">
        <f>FC_OTH_HH_SH_E!F24+FC_OTH_HH_SC_E!F24+FC_OTH_HH_WH_E!F24+FC_OTH_HH_CO_E!F24+FC_OTH_HH_RF_E!F24+FC_OTH_HH_WM_E!F24+FC_OTH_HH_DR_E!F24+FC_OTH_HH_DW_E!F24+FC_OTH_HH_TV_E!F24+FC_OTH_HH_IT_E!F24+FC_OTH_HH_LI_E!F24+FC_OTH_HH_OA_E!F24</f>
        <v>104.28796216680995</v>
      </c>
      <c r="G24" s="30">
        <f>FC_OTH_HH_SH_E!G24+FC_OTH_HH_SC_E!G24+FC_OTH_HH_WH_E!G24+FC_OTH_HH_CO_E!G24+FC_OTH_HH_RF_E!G24+FC_OTH_HH_WM_E!G24+FC_OTH_HH_DR_E!G24+FC_OTH_HH_DW_E!G24+FC_OTH_HH_TV_E!G24+FC_OTH_HH_IT_E!G24+FC_OTH_HH_LI_E!G24+FC_OTH_HH_OA_E!G24</f>
        <v>98.454686156491817</v>
      </c>
      <c r="H24" s="30">
        <f>FC_OTH_HH_SH_E!H24+FC_OTH_HH_SC_E!H24+FC_OTH_HH_WH_E!H24+FC_OTH_HH_CO_E!H24+FC_OTH_HH_RF_E!H24+FC_OTH_HH_WM_E!H24+FC_OTH_HH_DR_E!H24+FC_OTH_HH_DW_E!H24+FC_OTH_HH_TV_E!H24+FC_OTH_HH_IT_E!H24+FC_OTH_HH_LI_E!H24+FC_OTH_HH_OA_E!H24</f>
        <v>99.647033533963878</v>
      </c>
      <c r="I24" s="30">
        <f>FC_OTH_HH_SH_E!I24+FC_OTH_HH_SC_E!I24+FC_OTH_HH_WH_E!I24+FC_OTH_HH_CO_E!I24+FC_OTH_HH_RF_E!I24+FC_OTH_HH_WM_E!I24+FC_OTH_HH_DR_E!I24+FC_OTH_HH_DW_E!I24+FC_OTH_HH_TV_E!I24+FC_OTH_HH_IT_E!I24+FC_OTH_HH_LI_E!I24+FC_OTH_HH_OA_E!I24</f>
        <v>99.358985382631147</v>
      </c>
      <c r="J24" s="30">
        <f>FC_OTH_HH_SH_E!J24+FC_OTH_HH_SC_E!J24+FC_OTH_HH_WH_E!J24+FC_OTH_HH_CO_E!J24+FC_OTH_HH_RF_E!J24+FC_OTH_HH_WM_E!J24+FC_OTH_HH_DR_E!J24+FC_OTH_HH_DW_E!J24+FC_OTH_HH_TV_E!J24+FC_OTH_HH_IT_E!J24+FC_OTH_HH_LI_E!J24+FC_OTH_HH_OA_E!J24</f>
        <v>97.452536543422156</v>
      </c>
      <c r="K24" s="30">
        <f>FC_OTH_HH_SH_E!K24+FC_OTH_HH_SC_E!K24+FC_OTH_HH_WH_E!K24+FC_OTH_HH_CO_E!K24+FC_OTH_HH_RF_E!K24+FC_OTH_HH_WM_E!K24+FC_OTH_HH_DR_E!K24+FC_OTH_HH_DW_E!K24+FC_OTH_HH_TV_E!K24+FC_OTH_HH_IT_E!K24+FC_OTH_HH_LI_E!K24+FC_OTH_HH_OA_E!K24</f>
        <v>122.67936371453136</v>
      </c>
      <c r="L24" s="30">
        <f>FC_OTH_HH_SH_E!L24+FC_OTH_HH_SC_E!L24+FC_OTH_HH_WH_E!L24+FC_OTH_HH_CO_E!L24+FC_OTH_HH_RF_E!L24+FC_OTH_HH_WM_E!L24+FC_OTH_HH_DR_E!L24+FC_OTH_HH_DW_E!L24+FC_OTH_HH_TV_E!L24+FC_OTH_HH_IT_E!L24+FC_OTH_HH_LI_E!L24+FC_OTH_HH_OA_E!L24</f>
        <v>117.22416165090274</v>
      </c>
      <c r="M24" s="30">
        <f>FC_OTH_HH_SH_E!M24+FC_OTH_HH_SC_E!M24+FC_OTH_HH_WH_E!M24+FC_OTH_HH_CO_E!M24+FC_OTH_HH_RF_E!M24+FC_OTH_HH_WM_E!M24+FC_OTH_HH_DR_E!M24+FC_OTH_HH_DW_E!M24+FC_OTH_HH_TV_E!M24+FC_OTH_HH_IT_E!M24+FC_OTH_HH_LI_E!M24+FC_OTH_HH_OA_E!M24</f>
        <v>103.27953568357695</v>
      </c>
      <c r="N24" s="30">
        <f>FC_OTH_HH_SH_E!N24+FC_OTH_HH_SC_E!N24+FC_OTH_HH_WH_E!N24+FC_OTH_HH_CO_E!N24+FC_OTH_HH_RF_E!N24+FC_OTH_HH_WM_E!N24+FC_OTH_HH_DR_E!N24+FC_OTH_HH_DW_E!N24+FC_OTH_HH_TV_E!N24+FC_OTH_HH_IT_E!N24+FC_OTH_HH_LI_E!N24+FC_OTH_HH_OA_E!N24</f>
        <v>95.514875322441924</v>
      </c>
      <c r="O24" s="30">
        <f>FC_OTH_HH_SH_E!O24+FC_OTH_HH_SC_E!O24+FC_OTH_HH_WH_E!O24+FC_OTH_HH_CO_E!O24+FC_OTH_HH_RF_E!O24+FC_OTH_HH_WM_E!O24+FC_OTH_HH_DR_E!O24+FC_OTH_HH_DW_E!O24+FC_OTH_HH_TV_E!O24+FC_OTH_HH_IT_E!O24+FC_OTH_HH_LI_E!O24+FC_OTH_HH_OA_E!O24</f>
        <v>105.75176268271709</v>
      </c>
      <c r="P24" s="30">
        <f>FC_OTH_HH_SH_E!P24+FC_OTH_HH_SC_E!P24+FC_OTH_HH_WH_E!P24+FC_OTH_HH_CO_E!P24+FC_OTH_HH_RF_E!P24+FC_OTH_HH_WM_E!P24+FC_OTH_HH_DR_E!P24+FC_OTH_HH_DW_E!P24+FC_OTH_HH_TV_E!P24+FC_OTH_HH_IT_E!P24+FC_OTH_HH_LI_E!P24+FC_OTH_HH_OA_E!P24</f>
        <v>109.44101461736885</v>
      </c>
      <c r="Q24" s="30">
        <f>FC_OTH_HH_SH_E!Q24+FC_OTH_HH_SC_E!Q24+FC_OTH_HH_WH_E!Q24+FC_OTH_HH_CO_E!Q24+FC_OTH_HH_RF_E!Q24+FC_OTH_HH_WM_E!Q24+FC_OTH_HH_DR_E!Q24+FC_OTH_HH_DW_E!Q24+FC_OTH_HH_TV_E!Q24+FC_OTH_HH_IT_E!Q24+FC_OTH_HH_LI_E!Q24+FC_OTH_HH_OA_E!Q24</f>
        <v>88.284178847807411</v>
      </c>
      <c r="R24" s="30">
        <f>FC_OTH_HH_SH_E!R24+FC_OTH_HH_SC_E!R24+FC_OTH_HH_WH_E!R24+FC_OTH_HH_CO_E!R24+FC_OTH_HH_RF_E!R24+FC_OTH_HH_WM_E!R24+FC_OTH_HH_DR_E!R24+FC_OTH_HH_DW_E!R24+FC_OTH_HH_TV_E!R24+FC_OTH_HH_IT_E!R24+FC_OTH_HH_LI_E!R24+FC_OTH_HH_OA_E!R24</f>
        <v>86.239810834049862</v>
      </c>
      <c r="S24" s="30">
        <f>FC_OTH_HH_SH_E!S24+FC_OTH_HH_SC_E!S24+FC_OTH_HH_WH_E!S24+FC_OTH_HH_CO_E!S24+FC_OTH_HH_RF_E!S24+FC_OTH_HH_WM_E!S24+FC_OTH_HH_DR_E!S24+FC_OTH_HH_DW_E!S24+FC_OTH_HH_TV_E!S24+FC_OTH_HH_IT_E!S24+FC_OTH_HH_LI_E!S24+FC_OTH_HH_OA_E!S24</f>
        <v>82.206190885640595</v>
      </c>
      <c r="T24" s="30">
        <f>FC_OTH_HH_SH_E!T24+FC_OTH_HH_SC_E!T24+FC_OTH_HH_WH_E!T24+FC_OTH_HH_CO_E!T24+FC_OTH_HH_RF_E!T24+FC_OTH_HH_WM_E!T24+FC_OTH_HH_DR_E!T24+FC_OTH_HH_DW_E!T24+FC_OTH_HH_TV_E!T24+FC_OTH_HH_IT_E!T24+FC_OTH_HH_LI_E!T24+FC_OTH_HH_OA_E!T24</f>
        <v>74.984350816852967</v>
      </c>
      <c r="U24" s="30">
        <f>FC_OTH_HH_SH_E!U24+FC_OTH_HH_SC_E!U24+FC_OTH_HH_WH_E!U24+FC_OTH_HH_CO_E!U24+FC_OTH_HH_RF_E!U24+FC_OTH_HH_WM_E!U24+FC_OTH_HH_DR_E!U24+FC_OTH_HH_DW_E!U24+FC_OTH_HH_TV_E!U24+FC_OTH_HH_IT_E!U24+FC_OTH_HH_LI_E!U24+FC_OTH_HH_OA_E!U24</f>
        <v>85.067325881341375</v>
      </c>
      <c r="V24" s="30">
        <f>FC_OTH_HH_SH_E!V24+FC_OTH_HH_SC_E!V24+FC_OTH_HH_WH_E!V24+FC_OTH_HH_CO_E!V24+FC_OTH_HH_RF_E!V24+FC_OTH_HH_WM_E!V24+FC_OTH_HH_DR_E!V24+FC_OTH_HH_DW_E!V24+FC_OTH_HH_TV_E!V24+FC_OTH_HH_IT_E!V24+FC_OTH_HH_LI_E!V24+FC_OTH_HH_OA_E!V24</f>
        <v>68.972226999140119</v>
      </c>
      <c r="W24" s="30">
        <f>FC_OTH_HH_SH_E!W24+FC_OTH_HH_SC_E!W24+FC_OTH_HH_WH_E!W24+FC_OTH_HH_CO_E!W24+FC_OTH_HH_RF_E!W24+FC_OTH_HH_WM_E!W24+FC_OTH_HH_DR_E!W24+FC_OTH_HH_DW_E!W24+FC_OTH_HH_TV_E!W24+FC_OTH_HH_IT_E!W24+FC_OTH_HH_LI_E!W24+FC_OTH_HH_OA_E!W24</f>
        <v>71.521066208082544</v>
      </c>
      <c r="X24" s="30">
        <f>FC_OTH_HH_SH_E!X24+FC_OTH_HH_SC_E!X24+FC_OTH_HH_WH_E!X24+FC_OTH_HH_CO_E!X24+FC_OTH_HH_RF_E!X24+FC_OTH_HH_WM_E!X24+FC_OTH_HH_DR_E!X24+FC_OTH_HH_DW_E!X24+FC_OTH_HH_TV_E!X24+FC_OTH_HH_IT_E!X24+FC_OTH_HH_LI_E!X24+FC_OTH_HH_OA_E!X24</f>
        <v>64.194239036973357</v>
      </c>
    </row>
    <row r="25" spans="1:24" ht="11.25" customHeight="1" x14ac:dyDescent="0.2">
      <c r="A25" s="24" t="s">
        <v>41</v>
      </c>
      <c r="B25" s="25" t="s">
        <v>42</v>
      </c>
      <c r="C25" s="31">
        <f>FC_OTH_HH_SH_E!C25+FC_OTH_HH_SC_E!C25+FC_OTH_HH_WH_E!C25+FC_OTH_HH_CO_E!C25+FC_OTH_HH_RF_E!C25+FC_OTH_HH_WM_E!C25+FC_OTH_HH_DR_E!C25+FC_OTH_HH_DW_E!C25+FC_OTH_HH_TV_E!C25+FC_OTH_HH_IT_E!C25+FC_OTH_HH_LI_E!C25+FC_OTH_HH_OA_E!C25</f>
        <v>0</v>
      </c>
      <c r="D25" s="31">
        <f>FC_OTH_HH_SH_E!D25+FC_OTH_HH_SC_E!D25+FC_OTH_HH_WH_E!D25+FC_OTH_HH_CO_E!D25+FC_OTH_HH_RF_E!D25+FC_OTH_HH_WM_E!D25+FC_OTH_HH_DR_E!D25+FC_OTH_HH_DW_E!D25+FC_OTH_HH_TV_E!D25+FC_OTH_HH_IT_E!D25+FC_OTH_HH_LI_E!D25+FC_OTH_HH_OA_E!D25</f>
        <v>0</v>
      </c>
      <c r="E25" s="31">
        <f>FC_OTH_HH_SH_E!E25+FC_OTH_HH_SC_E!E25+FC_OTH_HH_WH_E!E25+FC_OTH_HH_CO_E!E25+FC_OTH_HH_RF_E!E25+FC_OTH_HH_WM_E!E25+FC_OTH_HH_DR_E!E25+FC_OTH_HH_DW_E!E25+FC_OTH_HH_TV_E!E25+FC_OTH_HH_IT_E!E25+FC_OTH_HH_LI_E!E25+FC_OTH_HH_OA_E!E25</f>
        <v>0</v>
      </c>
      <c r="F25" s="31">
        <f>FC_OTH_HH_SH_E!F25+FC_OTH_HH_SC_E!F25+FC_OTH_HH_WH_E!F25+FC_OTH_HH_CO_E!F25+FC_OTH_HH_RF_E!F25+FC_OTH_HH_WM_E!F25+FC_OTH_HH_DR_E!F25+FC_OTH_HH_DW_E!F25+FC_OTH_HH_TV_E!F25+FC_OTH_HH_IT_E!F25+FC_OTH_HH_LI_E!F25+FC_OTH_HH_OA_E!F25</f>
        <v>0</v>
      </c>
      <c r="G25" s="31">
        <f>FC_OTH_HH_SH_E!G25+FC_OTH_HH_SC_E!G25+FC_OTH_HH_WH_E!G25+FC_OTH_HH_CO_E!G25+FC_OTH_HH_RF_E!G25+FC_OTH_HH_WM_E!G25+FC_OTH_HH_DR_E!G25+FC_OTH_HH_DW_E!G25+FC_OTH_HH_TV_E!G25+FC_OTH_HH_IT_E!G25+FC_OTH_HH_LI_E!G25+FC_OTH_HH_OA_E!G25</f>
        <v>0</v>
      </c>
      <c r="H25" s="31">
        <f>FC_OTH_HH_SH_E!H25+FC_OTH_HH_SC_E!H25+FC_OTH_HH_WH_E!H25+FC_OTH_HH_CO_E!H25+FC_OTH_HH_RF_E!H25+FC_OTH_HH_WM_E!H25+FC_OTH_HH_DR_E!H25+FC_OTH_HH_DW_E!H25+FC_OTH_HH_TV_E!H25+FC_OTH_HH_IT_E!H25+FC_OTH_HH_LI_E!H25+FC_OTH_HH_OA_E!H25</f>
        <v>0</v>
      </c>
      <c r="I25" s="31">
        <f>FC_OTH_HH_SH_E!I25+FC_OTH_HH_SC_E!I25+FC_OTH_HH_WH_E!I25+FC_OTH_HH_CO_E!I25+FC_OTH_HH_RF_E!I25+FC_OTH_HH_WM_E!I25+FC_OTH_HH_DR_E!I25+FC_OTH_HH_DW_E!I25+FC_OTH_HH_TV_E!I25+FC_OTH_HH_IT_E!I25+FC_OTH_HH_LI_E!I25+FC_OTH_HH_OA_E!I25</f>
        <v>0</v>
      </c>
      <c r="J25" s="31">
        <f>FC_OTH_HH_SH_E!J25+FC_OTH_HH_SC_E!J25+FC_OTH_HH_WH_E!J25+FC_OTH_HH_CO_E!J25+FC_OTH_HH_RF_E!J25+FC_OTH_HH_WM_E!J25+FC_OTH_HH_DR_E!J25+FC_OTH_HH_DW_E!J25+FC_OTH_HH_TV_E!J25+FC_OTH_HH_IT_E!J25+FC_OTH_HH_LI_E!J25+FC_OTH_HH_OA_E!J25</f>
        <v>0</v>
      </c>
      <c r="K25" s="31">
        <f>FC_OTH_HH_SH_E!K25+FC_OTH_HH_SC_E!K25+FC_OTH_HH_WH_E!K25+FC_OTH_HH_CO_E!K25+FC_OTH_HH_RF_E!K25+FC_OTH_HH_WM_E!K25+FC_OTH_HH_DR_E!K25+FC_OTH_HH_DW_E!K25+FC_OTH_HH_TV_E!K25+FC_OTH_HH_IT_E!K25+FC_OTH_HH_LI_E!K25+FC_OTH_HH_OA_E!K25</f>
        <v>0</v>
      </c>
      <c r="L25" s="31">
        <f>FC_OTH_HH_SH_E!L25+FC_OTH_HH_SC_E!L25+FC_OTH_HH_WH_E!L25+FC_OTH_HH_CO_E!L25+FC_OTH_HH_RF_E!L25+FC_OTH_HH_WM_E!L25+FC_OTH_HH_DR_E!L25+FC_OTH_HH_DW_E!L25+FC_OTH_HH_TV_E!L25+FC_OTH_HH_IT_E!L25+FC_OTH_HH_LI_E!L25+FC_OTH_HH_OA_E!L25</f>
        <v>0</v>
      </c>
      <c r="M25" s="31">
        <f>FC_OTH_HH_SH_E!M25+FC_OTH_HH_SC_E!M25+FC_OTH_HH_WH_E!M25+FC_OTH_HH_CO_E!M25+FC_OTH_HH_RF_E!M25+FC_OTH_HH_WM_E!M25+FC_OTH_HH_DR_E!M25+FC_OTH_HH_DW_E!M25+FC_OTH_HH_TV_E!M25+FC_OTH_HH_IT_E!M25+FC_OTH_HH_LI_E!M25+FC_OTH_HH_OA_E!M25</f>
        <v>0</v>
      </c>
      <c r="N25" s="31">
        <f>FC_OTH_HH_SH_E!N25+FC_OTH_HH_SC_E!N25+FC_OTH_HH_WH_E!N25+FC_OTH_HH_CO_E!N25+FC_OTH_HH_RF_E!N25+FC_OTH_HH_WM_E!N25+FC_OTH_HH_DR_E!N25+FC_OTH_HH_DW_E!N25+FC_OTH_HH_TV_E!N25+FC_OTH_HH_IT_E!N25+FC_OTH_HH_LI_E!N25+FC_OTH_HH_OA_E!N25</f>
        <v>0</v>
      </c>
      <c r="O25" s="31">
        <f>FC_OTH_HH_SH_E!O25+FC_OTH_HH_SC_E!O25+FC_OTH_HH_WH_E!O25+FC_OTH_HH_CO_E!O25+FC_OTH_HH_RF_E!O25+FC_OTH_HH_WM_E!O25+FC_OTH_HH_DR_E!O25+FC_OTH_HH_DW_E!O25+FC_OTH_HH_TV_E!O25+FC_OTH_HH_IT_E!O25+FC_OTH_HH_LI_E!O25+FC_OTH_HH_OA_E!O25</f>
        <v>0</v>
      </c>
      <c r="P25" s="31">
        <f>FC_OTH_HH_SH_E!P25+FC_OTH_HH_SC_E!P25+FC_OTH_HH_WH_E!P25+FC_OTH_HH_CO_E!P25+FC_OTH_HH_RF_E!P25+FC_OTH_HH_WM_E!P25+FC_OTH_HH_DR_E!P25+FC_OTH_HH_DW_E!P25+FC_OTH_HH_TV_E!P25+FC_OTH_HH_IT_E!P25+FC_OTH_HH_LI_E!P25+FC_OTH_HH_OA_E!P25</f>
        <v>0</v>
      </c>
      <c r="Q25" s="31">
        <f>FC_OTH_HH_SH_E!Q25+FC_OTH_HH_SC_E!Q25+FC_OTH_HH_WH_E!Q25+FC_OTH_HH_CO_E!Q25+FC_OTH_HH_RF_E!Q25+FC_OTH_HH_WM_E!Q25+FC_OTH_HH_DR_E!Q25+FC_OTH_HH_DW_E!Q25+FC_OTH_HH_TV_E!Q25+FC_OTH_HH_IT_E!Q25+FC_OTH_HH_LI_E!Q25+FC_OTH_HH_OA_E!Q25</f>
        <v>0</v>
      </c>
      <c r="R25" s="31">
        <f>FC_OTH_HH_SH_E!R25+FC_OTH_HH_SC_E!R25+FC_OTH_HH_WH_E!R25+FC_OTH_HH_CO_E!R25+FC_OTH_HH_RF_E!R25+FC_OTH_HH_WM_E!R25+FC_OTH_HH_DR_E!R25+FC_OTH_HH_DW_E!R25+FC_OTH_HH_TV_E!R25+FC_OTH_HH_IT_E!R25+FC_OTH_HH_LI_E!R25+FC_OTH_HH_OA_E!R25</f>
        <v>0</v>
      </c>
      <c r="S25" s="31">
        <f>FC_OTH_HH_SH_E!S25+FC_OTH_HH_SC_E!S25+FC_OTH_HH_WH_E!S25+FC_OTH_HH_CO_E!S25+FC_OTH_HH_RF_E!S25+FC_OTH_HH_WM_E!S25+FC_OTH_HH_DR_E!S25+FC_OTH_HH_DW_E!S25+FC_OTH_HH_TV_E!S25+FC_OTH_HH_IT_E!S25+FC_OTH_HH_LI_E!S25+FC_OTH_HH_OA_E!S25</f>
        <v>0</v>
      </c>
      <c r="T25" s="31">
        <f>FC_OTH_HH_SH_E!T25+FC_OTH_HH_SC_E!T25+FC_OTH_HH_WH_E!T25+FC_OTH_HH_CO_E!T25+FC_OTH_HH_RF_E!T25+FC_OTH_HH_WM_E!T25+FC_OTH_HH_DR_E!T25+FC_OTH_HH_DW_E!T25+FC_OTH_HH_TV_E!T25+FC_OTH_HH_IT_E!T25+FC_OTH_HH_LI_E!T25+FC_OTH_HH_OA_E!T25</f>
        <v>0</v>
      </c>
      <c r="U25" s="31">
        <f>FC_OTH_HH_SH_E!U25+FC_OTH_HH_SC_E!U25+FC_OTH_HH_WH_E!U25+FC_OTH_HH_CO_E!U25+FC_OTH_HH_RF_E!U25+FC_OTH_HH_WM_E!U25+FC_OTH_HH_DR_E!U25+FC_OTH_HH_DW_E!U25+FC_OTH_HH_TV_E!U25+FC_OTH_HH_IT_E!U25+FC_OTH_HH_LI_E!U25+FC_OTH_HH_OA_E!U25</f>
        <v>0</v>
      </c>
      <c r="V25" s="31">
        <f>FC_OTH_HH_SH_E!V25+FC_OTH_HH_SC_E!V25+FC_OTH_HH_WH_E!V25+FC_OTH_HH_CO_E!V25+FC_OTH_HH_RF_E!V25+FC_OTH_HH_WM_E!V25+FC_OTH_HH_DR_E!V25+FC_OTH_HH_DW_E!V25+FC_OTH_HH_TV_E!V25+FC_OTH_HH_IT_E!V25+FC_OTH_HH_LI_E!V25+FC_OTH_HH_OA_E!V25</f>
        <v>0</v>
      </c>
      <c r="W25" s="31">
        <f>FC_OTH_HH_SH_E!W25+FC_OTH_HH_SC_E!W25+FC_OTH_HH_WH_E!W25+FC_OTH_HH_CO_E!W25+FC_OTH_HH_RF_E!W25+FC_OTH_HH_WM_E!W25+FC_OTH_HH_DR_E!W25+FC_OTH_HH_DW_E!W25+FC_OTH_HH_TV_E!W25+FC_OTH_HH_IT_E!W25+FC_OTH_HH_LI_E!W25+FC_OTH_HH_OA_E!W25</f>
        <v>0</v>
      </c>
      <c r="X25" s="31">
        <f>FC_OTH_HH_SH_E!X25+FC_OTH_HH_SC_E!X25+FC_OTH_HH_WH_E!X25+FC_OTH_HH_CO_E!X25+FC_OTH_HH_RF_E!X25+FC_OTH_HH_WM_E!X25+FC_OTH_HH_DR_E!X25+FC_OTH_HH_DW_E!X25+FC_OTH_HH_TV_E!X25+FC_OTH_HH_IT_E!X25+FC_OTH_HH_LI_E!X25+FC_OTH_HH_OA_E!X25</f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:W26" si="18">SUM(C27,C33)</f>
        <v>55108.712360494072</v>
      </c>
      <c r="D26" s="31">
        <f t="shared" si="18"/>
        <v>59715.067422199922</v>
      </c>
      <c r="E26" s="31">
        <f t="shared" si="18"/>
        <v>54666.462169180653</v>
      </c>
      <c r="F26" s="31">
        <f t="shared" si="18"/>
        <v>55228.545753136772</v>
      </c>
      <c r="G26" s="31">
        <f t="shared" si="18"/>
        <v>53194.480830280336</v>
      </c>
      <c r="H26" s="31">
        <f t="shared" si="18"/>
        <v>52934.908505267464</v>
      </c>
      <c r="I26" s="31">
        <f t="shared" si="18"/>
        <v>50743.056319211231</v>
      </c>
      <c r="J26" s="31">
        <f t="shared" si="18"/>
        <v>39965.709788567459</v>
      </c>
      <c r="K26" s="31">
        <f t="shared" si="18"/>
        <v>45756.732700704619</v>
      </c>
      <c r="L26" s="31">
        <f t="shared" si="18"/>
        <v>41801.920522144916</v>
      </c>
      <c r="M26" s="31">
        <f t="shared" si="18"/>
        <v>41210.820631174523</v>
      </c>
      <c r="N26" s="31">
        <f t="shared" si="18"/>
        <v>36312.008651337979</v>
      </c>
      <c r="O26" s="31">
        <f t="shared" si="18"/>
        <v>35641.832455690506</v>
      </c>
      <c r="P26" s="31">
        <f t="shared" si="18"/>
        <v>35940.928693577647</v>
      </c>
      <c r="Q26" s="31">
        <f t="shared" si="18"/>
        <v>31333.763318206333</v>
      </c>
      <c r="R26" s="31">
        <f t="shared" si="18"/>
        <v>32271.958721972242</v>
      </c>
      <c r="S26" s="31">
        <f t="shared" si="18"/>
        <v>30957.135517785173</v>
      </c>
      <c r="T26" s="31">
        <f t="shared" si="18"/>
        <v>30411.499459396549</v>
      </c>
      <c r="U26" s="31">
        <f t="shared" si="18"/>
        <v>28701.442133926201</v>
      </c>
      <c r="V26" s="31">
        <f t="shared" si="18"/>
        <v>29255.910040351133</v>
      </c>
      <c r="W26" s="31">
        <f t="shared" si="18"/>
        <v>30708.585184384476</v>
      </c>
      <c r="X26" s="31">
        <f t="shared" ref="X26" si="19">SUM(X27,X33)</f>
        <v>25080.410226812342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" si="20">SUM(C28:C32)</f>
        <v>0</v>
      </c>
      <c r="D27" s="42">
        <f t="shared" ref="D27:W27" si="21">SUM(D28:D32)</f>
        <v>0</v>
      </c>
      <c r="E27" s="42">
        <f t="shared" si="21"/>
        <v>0</v>
      </c>
      <c r="F27" s="42">
        <f t="shared" si="21"/>
        <v>0</v>
      </c>
      <c r="G27" s="42">
        <f t="shared" si="21"/>
        <v>0</v>
      </c>
      <c r="H27" s="42">
        <f t="shared" si="21"/>
        <v>0</v>
      </c>
      <c r="I27" s="42">
        <f t="shared" si="21"/>
        <v>0</v>
      </c>
      <c r="J27" s="42">
        <f t="shared" si="21"/>
        <v>0</v>
      </c>
      <c r="K27" s="42">
        <f t="shared" si="21"/>
        <v>0</v>
      </c>
      <c r="L27" s="42">
        <f t="shared" si="21"/>
        <v>0</v>
      </c>
      <c r="M27" s="42">
        <f t="shared" si="21"/>
        <v>0</v>
      </c>
      <c r="N27" s="42">
        <f t="shared" si="21"/>
        <v>0</v>
      </c>
      <c r="O27" s="42">
        <f t="shared" si="21"/>
        <v>0</v>
      </c>
      <c r="P27" s="42">
        <f t="shared" si="21"/>
        <v>0</v>
      </c>
      <c r="Q27" s="42">
        <f t="shared" si="21"/>
        <v>0</v>
      </c>
      <c r="R27" s="42">
        <f t="shared" si="21"/>
        <v>0</v>
      </c>
      <c r="S27" s="42">
        <f t="shared" si="21"/>
        <v>0</v>
      </c>
      <c r="T27" s="42">
        <f t="shared" si="21"/>
        <v>0</v>
      </c>
      <c r="U27" s="42">
        <f t="shared" si="21"/>
        <v>0</v>
      </c>
      <c r="V27" s="42">
        <f t="shared" si="21"/>
        <v>0</v>
      </c>
      <c r="W27" s="42">
        <f t="shared" si="21"/>
        <v>0</v>
      </c>
      <c r="X27" s="42">
        <f t="shared" ref="X27" si="22">SUM(X28:X32)</f>
        <v>0</v>
      </c>
    </row>
    <row r="28" spans="1:24" ht="11.25" customHeight="1" x14ac:dyDescent="0.2">
      <c r="A28" s="39" t="s">
        <v>45</v>
      </c>
      <c r="B28" s="23" t="s">
        <v>46</v>
      </c>
      <c r="C28" s="30">
        <f>FC_OTH_HH_SH_E!C28+FC_OTH_HH_SC_E!C28+FC_OTH_HH_WH_E!C28+FC_OTH_HH_CO_E!C28+FC_OTH_HH_RF_E!C28+FC_OTH_HH_WM_E!C28+FC_OTH_HH_DR_E!C28+FC_OTH_HH_DW_E!C28+FC_OTH_HH_TV_E!C28+FC_OTH_HH_IT_E!C28+FC_OTH_HH_LI_E!C28+FC_OTH_HH_OA_E!C28</f>
        <v>0</v>
      </c>
      <c r="D28" s="30">
        <f>FC_OTH_HH_SH_E!D28+FC_OTH_HH_SC_E!D28+FC_OTH_HH_WH_E!D28+FC_OTH_HH_CO_E!D28+FC_OTH_HH_RF_E!D28+FC_OTH_HH_WM_E!D28+FC_OTH_HH_DR_E!D28+FC_OTH_HH_DW_E!D28+FC_OTH_HH_TV_E!D28+FC_OTH_HH_IT_E!D28+FC_OTH_HH_LI_E!D28+FC_OTH_HH_OA_E!D28</f>
        <v>0</v>
      </c>
      <c r="E28" s="30">
        <f>FC_OTH_HH_SH_E!E28+FC_OTH_HH_SC_E!E28+FC_OTH_HH_WH_E!E28+FC_OTH_HH_CO_E!E28+FC_OTH_HH_RF_E!E28+FC_OTH_HH_WM_E!E28+FC_OTH_HH_DR_E!E28+FC_OTH_HH_DW_E!E28+FC_OTH_HH_TV_E!E28+FC_OTH_HH_IT_E!E28+FC_OTH_HH_LI_E!E28+FC_OTH_HH_OA_E!E28</f>
        <v>0</v>
      </c>
      <c r="F28" s="30">
        <f>FC_OTH_HH_SH_E!F28+FC_OTH_HH_SC_E!F28+FC_OTH_HH_WH_E!F28+FC_OTH_HH_CO_E!F28+FC_OTH_HH_RF_E!F28+FC_OTH_HH_WM_E!F28+FC_OTH_HH_DR_E!F28+FC_OTH_HH_DW_E!F28+FC_OTH_HH_TV_E!F28+FC_OTH_HH_IT_E!F28+FC_OTH_HH_LI_E!F28+FC_OTH_HH_OA_E!F28</f>
        <v>0</v>
      </c>
      <c r="G28" s="30">
        <f>FC_OTH_HH_SH_E!G28+FC_OTH_HH_SC_E!G28+FC_OTH_HH_WH_E!G28+FC_OTH_HH_CO_E!G28+FC_OTH_HH_RF_E!G28+FC_OTH_HH_WM_E!G28+FC_OTH_HH_DR_E!G28+FC_OTH_HH_DW_E!G28+FC_OTH_HH_TV_E!G28+FC_OTH_HH_IT_E!G28+FC_OTH_HH_LI_E!G28+FC_OTH_HH_OA_E!G28</f>
        <v>0</v>
      </c>
      <c r="H28" s="30">
        <f>FC_OTH_HH_SH_E!H28+FC_OTH_HH_SC_E!H28+FC_OTH_HH_WH_E!H28+FC_OTH_HH_CO_E!H28+FC_OTH_HH_RF_E!H28+FC_OTH_HH_WM_E!H28+FC_OTH_HH_DR_E!H28+FC_OTH_HH_DW_E!H28+FC_OTH_HH_TV_E!H28+FC_OTH_HH_IT_E!H28+FC_OTH_HH_LI_E!H28+FC_OTH_HH_OA_E!H28</f>
        <v>0</v>
      </c>
      <c r="I28" s="30">
        <f>FC_OTH_HH_SH_E!I28+FC_OTH_HH_SC_E!I28+FC_OTH_HH_WH_E!I28+FC_OTH_HH_CO_E!I28+FC_OTH_HH_RF_E!I28+FC_OTH_HH_WM_E!I28+FC_OTH_HH_DR_E!I28+FC_OTH_HH_DW_E!I28+FC_OTH_HH_TV_E!I28+FC_OTH_HH_IT_E!I28+FC_OTH_HH_LI_E!I28+FC_OTH_HH_OA_E!I28</f>
        <v>0</v>
      </c>
      <c r="J28" s="30">
        <f>FC_OTH_HH_SH_E!J28+FC_OTH_HH_SC_E!J28+FC_OTH_HH_WH_E!J28+FC_OTH_HH_CO_E!J28+FC_OTH_HH_RF_E!J28+FC_OTH_HH_WM_E!J28+FC_OTH_HH_DR_E!J28+FC_OTH_HH_DW_E!J28+FC_OTH_HH_TV_E!J28+FC_OTH_HH_IT_E!J28+FC_OTH_HH_LI_E!J28+FC_OTH_HH_OA_E!J28</f>
        <v>0</v>
      </c>
      <c r="K28" s="30">
        <f>FC_OTH_HH_SH_E!K28+FC_OTH_HH_SC_E!K28+FC_OTH_HH_WH_E!K28+FC_OTH_HH_CO_E!K28+FC_OTH_HH_RF_E!K28+FC_OTH_HH_WM_E!K28+FC_OTH_HH_DR_E!K28+FC_OTH_HH_DW_E!K28+FC_OTH_HH_TV_E!K28+FC_OTH_HH_IT_E!K28+FC_OTH_HH_LI_E!K28+FC_OTH_HH_OA_E!K28</f>
        <v>0</v>
      </c>
      <c r="L28" s="30">
        <f>FC_OTH_HH_SH_E!L28+FC_OTH_HH_SC_E!L28+FC_OTH_HH_WH_E!L28+FC_OTH_HH_CO_E!L28+FC_OTH_HH_RF_E!L28+FC_OTH_HH_WM_E!L28+FC_OTH_HH_DR_E!L28+FC_OTH_HH_DW_E!L28+FC_OTH_HH_TV_E!L28+FC_OTH_HH_IT_E!L28+FC_OTH_HH_LI_E!L28+FC_OTH_HH_OA_E!L28</f>
        <v>0</v>
      </c>
      <c r="M28" s="30">
        <f>FC_OTH_HH_SH_E!M28+FC_OTH_HH_SC_E!M28+FC_OTH_HH_WH_E!M28+FC_OTH_HH_CO_E!M28+FC_OTH_HH_RF_E!M28+FC_OTH_HH_WM_E!M28+FC_OTH_HH_DR_E!M28+FC_OTH_HH_DW_E!M28+FC_OTH_HH_TV_E!M28+FC_OTH_HH_IT_E!M28+FC_OTH_HH_LI_E!M28+FC_OTH_HH_OA_E!M28</f>
        <v>0</v>
      </c>
      <c r="N28" s="30">
        <f>FC_OTH_HH_SH_E!N28+FC_OTH_HH_SC_E!N28+FC_OTH_HH_WH_E!N28+FC_OTH_HH_CO_E!N28+FC_OTH_HH_RF_E!N28+FC_OTH_HH_WM_E!N28+FC_OTH_HH_DR_E!N28+FC_OTH_HH_DW_E!N28+FC_OTH_HH_TV_E!N28+FC_OTH_HH_IT_E!N28+FC_OTH_HH_LI_E!N28+FC_OTH_HH_OA_E!N28</f>
        <v>0</v>
      </c>
      <c r="O28" s="30">
        <f>FC_OTH_HH_SH_E!O28+FC_OTH_HH_SC_E!O28+FC_OTH_HH_WH_E!O28+FC_OTH_HH_CO_E!O28+FC_OTH_HH_RF_E!O28+FC_OTH_HH_WM_E!O28+FC_OTH_HH_DR_E!O28+FC_OTH_HH_DW_E!O28+FC_OTH_HH_TV_E!O28+FC_OTH_HH_IT_E!O28+FC_OTH_HH_LI_E!O28+FC_OTH_HH_OA_E!O28</f>
        <v>0</v>
      </c>
      <c r="P28" s="30">
        <f>FC_OTH_HH_SH_E!P28+FC_OTH_HH_SC_E!P28+FC_OTH_HH_WH_E!P28+FC_OTH_HH_CO_E!P28+FC_OTH_HH_RF_E!P28+FC_OTH_HH_WM_E!P28+FC_OTH_HH_DR_E!P28+FC_OTH_HH_DW_E!P28+FC_OTH_HH_TV_E!P28+FC_OTH_HH_IT_E!P28+FC_OTH_HH_LI_E!P28+FC_OTH_HH_OA_E!P28</f>
        <v>0</v>
      </c>
      <c r="Q28" s="30">
        <f>FC_OTH_HH_SH_E!Q28+FC_OTH_HH_SC_E!Q28+FC_OTH_HH_WH_E!Q28+FC_OTH_HH_CO_E!Q28+FC_OTH_HH_RF_E!Q28+FC_OTH_HH_WM_E!Q28+FC_OTH_HH_DR_E!Q28+FC_OTH_HH_DW_E!Q28+FC_OTH_HH_TV_E!Q28+FC_OTH_HH_IT_E!Q28+FC_OTH_HH_LI_E!Q28+FC_OTH_HH_OA_E!Q28</f>
        <v>0</v>
      </c>
      <c r="R28" s="30">
        <f>FC_OTH_HH_SH_E!R28+FC_OTH_HH_SC_E!R28+FC_OTH_HH_WH_E!R28+FC_OTH_HH_CO_E!R28+FC_OTH_HH_RF_E!R28+FC_OTH_HH_WM_E!R28+FC_OTH_HH_DR_E!R28+FC_OTH_HH_DW_E!R28+FC_OTH_HH_TV_E!R28+FC_OTH_HH_IT_E!R28+FC_OTH_HH_LI_E!R28+FC_OTH_HH_OA_E!R28</f>
        <v>0</v>
      </c>
      <c r="S28" s="30">
        <f>FC_OTH_HH_SH_E!S28+FC_OTH_HH_SC_E!S28+FC_OTH_HH_WH_E!S28+FC_OTH_HH_CO_E!S28+FC_OTH_HH_RF_E!S28+FC_OTH_HH_WM_E!S28+FC_OTH_HH_DR_E!S28+FC_OTH_HH_DW_E!S28+FC_OTH_HH_TV_E!S28+FC_OTH_HH_IT_E!S28+FC_OTH_HH_LI_E!S28+FC_OTH_HH_OA_E!S28</f>
        <v>0</v>
      </c>
      <c r="T28" s="30">
        <f>FC_OTH_HH_SH_E!T28+FC_OTH_HH_SC_E!T28+FC_OTH_HH_WH_E!T28+FC_OTH_HH_CO_E!T28+FC_OTH_HH_RF_E!T28+FC_OTH_HH_WM_E!T28+FC_OTH_HH_DR_E!T28+FC_OTH_HH_DW_E!T28+FC_OTH_HH_TV_E!T28+FC_OTH_HH_IT_E!T28+FC_OTH_HH_LI_E!T28+FC_OTH_HH_OA_E!T28</f>
        <v>0</v>
      </c>
      <c r="U28" s="30">
        <f>FC_OTH_HH_SH_E!U28+FC_OTH_HH_SC_E!U28+FC_OTH_HH_WH_E!U28+FC_OTH_HH_CO_E!U28+FC_OTH_HH_RF_E!U28+FC_OTH_HH_WM_E!U28+FC_OTH_HH_DR_E!U28+FC_OTH_HH_DW_E!U28+FC_OTH_HH_TV_E!U28+FC_OTH_HH_IT_E!U28+FC_OTH_HH_LI_E!U28+FC_OTH_HH_OA_E!U28</f>
        <v>0</v>
      </c>
      <c r="V28" s="30">
        <f>FC_OTH_HH_SH_E!V28+FC_OTH_HH_SC_E!V28+FC_OTH_HH_WH_E!V28+FC_OTH_HH_CO_E!V28+FC_OTH_HH_RF_E!V28+FC_OTH_HH_WM_E!V28+FC_OTH_HH_DR_E!V28+FC_OTH_HH_DW_E!V28+FC_OTH_HH_TV_E!V28+FC_OTH_HH_IT_E!V28+FC_OTH_HH_LI_E!V28+FC_OTH_HH_OA_E!V28</f>
        <v>0</v>
      </c>
      <c r="W28" s="30">
        <f>FC_OTH_HH_SH_E!W28+FC_OTH_HH_SC_E!W28+FC_OTH_HH_WH_E!W28+FC_OTH_HH_CO_E!W28+FC_OTH_HH_RF_E!W28+FC_OTH_HH_WM_E!W28+FC_OTH_HH_DR_E!W28+FC_OTH_HH_DW_E!W28+FC_OTH_HH_TV_E!W28+FC_OTH_HH_IT_E!W28+FC_OTH_HH_LI_E!W28+FC_OTH_HH_OA_E!W28</f>
        <v>0</v>
      </c>
      <c r="X28" s="30">
        <f>FC_OTH_HH_SH_E!X28+FC_OTH_HH_SC_E!X28+FC_OTH_HH_WH_E!X28+FC_OTH_HH_CO_E!X28+FC_OTH_HH_RF_E!X28+FC_OTH_HH_WM_E!X28+FC_OTH_HH_DR_E!X28+FC_OTH_HH_DW_E!X28+FC_OTH_HH_TV_E!X28+FC_OTH_HH_IT_E!X28+FC_OTH_HH_LI_E!X28+FC_OTH_HH_OA_E!X28</f>
        <v>0</v>
      </c>
    </row>
    <row r="29" spans="1:24" ht="11.25" customHeight="1" x14ac:dyDescent="0.2">
      <c r="A29" s="39" t="s">
        <v>47</v>
      </c>
      <c r="B29" s="23" t="s">
        <v>48</v>
      </c>
      <c r="C29" s="30">
        <f>FC_OTH_HH_SH_E!C29+FC_OTH_HH_SC_E!C29+FC_OTH_HH_WH_E!C29+FC_OTH_HH_CO_E!C29+FC_OTH_HH_RF_E!C29+FC_OTH_HH_WM_E!C29+FC_OTH_HH_DR_E!C29+FC_OTH_HH_DW_E!C29+FC_OTH_HH_TV_E!C29+FC_OTH_HH_IT_E!C29+FC_OTH_HH_LI_E!C29+FC_OTH_HH_OA_E!C29</f>
        <v>0</v>
      </c>
      <c r="D29" s="30">
        <f>FC_OTH_HH_SH_E!D29+FC_OTH_HH_SC_E!D29+FC_OTH_HH_WH_E!D29+FC_OTH_HH_CO_E!D29+FC_OTH_HH_RF_E!D29+FC_OTH_HH_WM_E!D29+FC_OTH_HH_DR_E!D29+FC_OTH_HH_DW_E!D29+FC_OTH_HH_TV_E!D29+FC_OTH_HH_IT_E!D29+FC_OTH_HH_LI_E!D29+FC_OTH_HH_OA_E!D29</f>
        <v>0</v>
      </c>
      <c r="E29" s="30">
        <f>FC_OTH_HH_SH_E!E29+FC_OTH_HH_SC_E!E29+FC_OTH_HH_WH_E!E29+FC_OTH_HH_CO_E!E29+FC_OTH_HH_RF_E!E29+FC_OTH_HH_WM_E!E29+FC_OTH_HH_DR_E!E29+FC_OTH_HH_DW_E!E29+FC_OTH_HH_TV_E!E29+FC_OTH_HH_IT_E!E29+FC_OTH_HH_LI_E!E29+FC_OTH_HH_OA_E!E29</f>
        <v>0</v>
      </c>
      <c r="F29" s="30">
        <f>FC_OTH_HH_SH_E!F29+FC_OTH_HH_SC_E!F29+FC_OTH_HH_WH_E!F29+FC_OTH_HH_CO_E!F29+FC_OTH_HH_RF_E!F29+FC_OTH_HH_WM_E!F29+FC_OTH_HH_DR_E!F29+FC_OTH_HH_DW_E!F29+FC_OTH_HH_TV_E!F29+FC_OTH_HH_IT_E!F29+FC_OTH_HH_LI_E!F29+FC_OTH_HH_OA_E!F29</f>
        <v>0</v>
      </c>
      <c r="G29" s="30">
        <f>FC_OTH_HH_SH_E!G29+FC_OTH_HH_SC_E!G29+FC_OTH_HH_WH_E!G29+FC_OTH_HH_CO_E!G29+FC_OTH_HH_RF_E!G29+FC_OTH_HH_WM_E!G29+FC_OTH_HH_DR_E!G29+FC_OTH_HH_DW_E!G29+FC_OTH_HH_TV_E!G29+FC_OTH_HH_IT_E!G29+FC_OTH_HH_LI_E!G29+FC_OTH_HH_OA_E!G29</f>
        <v>0</v>
      </c>
      <c r="H29" s="30">
        <f>FC_OTH_HH_SH_E!H29+FC_OTH_HH_SC_E!H29+FC_OTH_HH_WH_E!H29+FC_OTH_HH_CO_E!H29+FC_OTH_HH_RF_E!H29+FC_OTH_HH_WM_E!H29+FC_OTH_HH_DR_E!H29+FC_OTH_HH_DW_E!H29+FC_OTH_HH_TV_E!H29+FC_OTH_HH_IT_E!H29+FC_OTH_HH_LI_E!H29+FC_OTH_HH_OA_E!H29</f>
        <v>0</v>
      </c>
      <c r="I29" s="30">
        <f>FC_OTH_HH_SH_E!I29+FC_OTH_HH_SC_E!I29+FC_OTH_HH_WH_E!I29+FC_OTH_HH_CO_E!I29+FC_OTH_HH_RF_E!I29+FC_OTH_HH_WM_E!I29+FC_OTH_HH_DR_E!I29+FC_OTH_HH_DW_E!I29+FC_OTH_HH_TV_E!I29+FC_OTH_HH_IT_E!I29+FC_OTH_HH_LI_E!I29+FC_OTH_HH_OA_E!I29</f>
        <v>0</v>
      </c>
      <c r="J29" s="30">
        <f>FC_OTH_HH_SH_E!J29+FC_OTH_HH_SC_E!J29+FC_OTH_HH_WH_E!J29+FC_OTH_HH_CO_E!J29+FC_OTH_HH_RF_E!J29+FC_OTH_HH_WM_E!J29+FC_OTH_HH_DR_E!J29+FC_OTH_HH_DW_E!J29+FC_OTH_HH_TV_E!J29+FC_OTH_HH_IT_E!J29+FC_OTH_HH_LI_E!J29+FC_OTH_HH_OA_E!J29</f>
        <v>0</v>
      </c>
      <c r="K29" s="30">
        <f>FC_OTH_HH_SH_E!K29+FC_OTH_HH_SC_E!K29+FC_OTH_HH_WH_E!K29+FC_OTH_HH_CO_E!K29+FC_OTH_HH_RF_E!K29+FC_OTH_HH_WM_E!K29+FC_OTH_HH_DR_E!K29+FC_OTH_HH_DW_E!K29+FC_OTH_HH_TV_E!K29+FC_OTH_HH_IT_E!K29+FC_OTH_HH_LI_E!K29+FC_OTH_HH_OA_E!K29</f>
        <v>0</v>
      </c>
      <c r="L29" s="30">
        <f>FC_OTH_HH_SH_E!L29+FC_OTH_HH_SC_E!L29+FC_OTH_HH_WH_E!L29+FC_OTH_HH_CO_E!L29+FC_OTH_HH_RF_E!L29+FC_OTH_HH_WM_E!L29+FC_OTH_HH_DR_E!L29+FC_OTH_HH_DW_E!L29+FC_OTH_HH_TV_E!L29+FC_OTH_HH_IT_E!L29+FC_OTH_HH_LI_E!L29+FC_OTH_HH_OA_E!L29</f>
        <v>0</v>
      </c>
      <c r="M29" s="30">
        <f>FC_OTH_HH_SH_E!M29+FC_OTH_HH_SC_E!M29+FC_OTH_HH_WH_E!M29+FC_OTH_HH_CO_E!M29+FC_OTH_HH_RF_E!M29+FC_OTH_HH_WM_E!M29+FC_OTH_HH_DR_E!M29+FC_OTH_HH_DW_E!M29+FC_OTH_HH_TV_E!M29+FC_OTH_HH_IT_E!M29+FC_OTH_HH_LI_E!M29+FC_OTH_HH_OA_E!M29</f>
        <v>0</v>
      </c>
      <c r="N29" s="30">
        <f>FC_OTH_HH_SH_E!N29+FC_OTH_HH_SC_E!N29+FC_OTH_HH_WH_E!N29+FC_OTH_HH_CO_E!N29+FC_OTH_HH_RF_E!N29+FC_OTH_HH_WM_E!N29+FC_OTH_HH_DR_E!N29+FC_OTH_HH_DW_E!N29+FC_OTH_HH_TV_E!N29+FC_OTH_HH_IT_E!N29+FC_OTH_HH_LI_E!N29+FC_OTH_HH_OA_E!N29</f>
        <v>0</v>
      </c>
      <c r="O29" s="30">
        <f>FC_OTH_HH_SH_E!O29+FC_OTH_HH_SC_E!O29+FC_OTH_HH_WH_E!O29+FC_OTH_HH_CO_E!O29+FC_OTH_HH_RF_E!O29+FC_OTH_HH_WM_E!O29+FC_OTH_HH_DR_E!O29+FC_OTH_HH_DW_E!O29+FC_OTH_HH_TV_E!O29+FC_OTH_HH_IT_E!O29+FC_OTH_HH_LI_E!O29+FC_OTH_HH_OA_E!O29</f>
        <v>0</v>
      </c>
      <c r="P29" s="30">
        <f>FC_OTH_HH_SH_E!P29+FC_OTH_HH_SC_E!P29+FC_OTH_HH_WH_E!P29+FC_OTH_HH_CO_E!P29+FC_OTH_HH_RF_E!P29+FC_OTH_HH_WM_E!P29+FC_OTH_HH_DR_E!P29+FC_OTH_HH_DW_E!P29+FC_OTH_HH_TV_E!P29+FC_OTH_HH_IT_E!P29+FC_OTH_HH_LI_E!P29+FC_OTH_HH_OA_E!P29</f>
        <v>0</v>
      </c>
      <c r="Q29" s="30">
        <f>FC_OTH_HH_SH_E!Q29+FC_OTH_HH_SC_E!Q29+FC_OTH_HH_WH_E!Q29+FC_OTH_HH_CO_E!Q29+FC_OTH_HH_RF_E!Q29+FC_OTH_HH_WM_E!Q29+FC_OTH_HH_DR_E!Q29+FC_OTH_HH_DW_E!Q29+FC_OTH_HH_TV_E!Q29+FC_OTH_HH_IT_E!Q29+FC_OTH_HH_LI_E!Q29+FC_OTH_HH_OA_E!Q29</f>
        <v>0</v>
      </c>
      <c r="R29" s="30">
        <f>FC_OTH_HH_SH_E!R29+FC_OTH_HH_SC_E!R29+FC_OTH_HH_WH_E!R29+FC_OTH_HH_CO_E!R29+FC_OTH_HH_RF_E!R29+FC_OTH_HH_WM_E!R29+FC_OTH_HH_DR_E!R29+FC_OTH_HH_DW_E!R29+FC_OTH_HH_TV_E!R29+FC_OTH_HH_IT_E!R29+FC_OTH_HH_LI_E!R29+FC_OTH_HH_OA_E!R29</f>
        <v>0</v>
      </c>
      <c r="S29" s="30">
        <f>FC_OTH_HH_SH_E!S29+FC_OTH_HH_SC_E!S29+FC_OTH_HH_WH_E!S29+FC_OTH_HH_CO_E!S29+FC_OTH_HH_RF_E!S29+FC_OTH_HH_WM_E!S29+FC_OTH_HH_DR_E!S29+FC_OTH_HH_DW_E!S29+FC_OTH_HH_TV_E!S29+FC_OTH_HH_IT_E!S29+FC_OTH_HH_LI_E!S29+FC_OTH_HH_OA_E!S29</f>
        <v>0</v>
      </c>
      <c r="T29" s="30">
        <f>FC_OTH_HH_SH_E!T29+FC_OTH_HH_SC_E!T29+FC_OTH_HH_WH_E!T29+FC_OTH_HH_CO_E!T29+FC_OTH_HH_RF_E!T29+FC_OTH_HH_WM_E!T29+FC_OTH_HH_DR_E!T29+FC_OTH_HH_DW_E!T29+FC_OTH_HH_TV_E!T29+FC_OTH_HH_IT_E!T29+FC_OTH_HH_LI_E!T29+FC_OTH_HH_OA_E!T29</f>
        <v>0</v>
      </c>
      <c r="U29" s="30">
        <f>FC_OTH_HH_SH_E!U29+FC_OTH_HH_SC_E!U29+FC_OTH_HH_WH_E!U29+FC_OTH_HH_CO_E!U29+FC_OTH_HH_RF_E!U29+FC_OTH_HH_WM_E!U29+FC_OTH_HH_DR_E!U29+FC_OTH_HH_DW_E!U29+FC_OTH_HH_TV_E!U29+FC_OTH_HH_IT_E!U29+FC_OTH_HH_LI_E!U29+FC_OTH_HH_OA_E!U29</f>
        <v>0</v>
      </c>
      <c r="V29" s="30">
        <f>FC_OTH_HH_SH_E!V29+FC_OTH_HH_SC_E!V29+FC_OTH_HH_WH_E!V29+FC_OTH_HH_CO_E!V29+FC_OTH_HH_RF_E!V29+FC_OTH_HH_WM_E!V29+FC_OTH_HH_DR_E!V29+FC_OTH_HH_DW_E!V29+FC_OTH_HH_TV_E!V29+FC_OTH_HH_IT_E!V29+FC_OTH_HH_LI_E!V29+FC_OTH_HH_OA_E!V29</f>
        <v>0</v>
      </c>
      <c r="W29" s="30">
        <f>FC_OTH_HH_SH_E!W29+FC_OTH_HH_SC_E!W29+FC_OTH_HH_WH_E!W29+FC_OTH_HH_CO_E!W29+FC_OTH_HH_RF_E!W29+FC_OTH_HH_WM_E!W29+FC_OTH_HH_DR_E!W29+FC_OTH_HH_DW_E!W29+FC_OTH_HH_TV_E!W29+FC_OTH_HH_IT_E!W29+FC_OTH_HH_LI_E!W29+FC_OTH_HH_OA_E!W29</f>
        <v>0</v>
      </c>
      <c r="X29" s="30">
        <f>FC_OTH_HH_SH_E!X29+FC_OTH_HH_SC_E!X29+FC_OTH_HH_WH_E!X29+FC_OTH_HH_CO_E!X29+FC_OTH_HH_RF_E!X29+FC_OTH_HH_WM_E!X29+FC_OTH_HH_DR_E!X29+FC_OTH_HH_DW_E!X29+FC_OTH_HH_TV_E!X29+FC_OTH_HH_IT_E!X29+FC_OTH_HH_LI_E!X29+FC_OTH_HH_OA_E!X29</f>
        <v>0</v>
      </c>
    </row>
    <row r="30" spans="1:24" ht="11.25" customHeight="1" x14ac:dyDescent="0.2">
      <c r="A30" s="39" t="s">
        <v>49</v>
      </c>
      <c r="B30" s="23" t="s">
        <v>50</v>
      </c>
      <c r="C30" s="30">
        <f>FC_OTH_HH_SH_E!C30+FC_OTH_HH_SC_E!C30+FC_OTH_HH_WH_E!C30+FC_OTH_HH_CO_E!C30+FC_OTH_HH_RF_E!C30+FC_OTH_HH_WM_E!C30+FC_OTH_HH_DR_E!C30+FC_OTH_HH_DW_E!C30+FC_OTH_HH_TV_E!C30+FC_OTH_HH_IT_E!C30+FC_OTH_HH_LI_E!C30+FC_OTH_HH_OA_E!C30</f>
        <v>0</v>
      </c>
      <c r="D30" s="30">
        <f>FC_OTH_HH_SH_E!D30+FC_OTH_HH_SC_E!D30+FC_OTH_HH_WH_E!D30+FC_OTH_HH_CO_E!D30+FC_OTH_HH_RF_E!D30+FC_OTH_HH_WM_E!D30+FC_OTH_HH_DR_E!D30+FC_OTH_HH_DW_E!D30+FC_OTH_HH_TV_E!D30+FC_OTH_HH_IT_E!D30+FC_OTH_HH_LI_E!D30+FC_OTH_HH_OA_E!D30</f>
        <v>0</v>
      </c>
      <c r="E30" s="30">
        <f>FC_OTH_HH_SH_E!E30+FC_OTH_HH_SC_E!E30+FC_OTH_HH_WH_E!E30+FC_OTH_HH_CO_E!E30+FC_OTH_HH_RF_E!E30+FC_OTH_HH_WM_E!E30+FC_OTH_HH_DR_E!E30+FC_OTH_HH_DW_E!E30+FC_OTH_HH_TV_E!E30+FC_OTH_HH_IT_E!E30+FC_OTH_HH_LI_E!E30+FC_OTH_HH_OA_E!E30</f>
        <v>0</v>
      </c>
      <c r="F30" s="30">
        <f>FC_OTH_HH_SH_E!F30+FC_OTH_HH_SC_E!F30+FC_OTH_HH_WH_E!F30+FC_OTH_HH_CO_E!F30+FC_OTH_HH_RF_E!F30+FC_OTH_HH_WM_E!F30+FC_OTH_HH_DR_E!F30+FC_OTH_HH_DW_E!F30+FC_OTH_HH_TV_E!F30+FC_OTH_HH_IT_E!F30+FC_OTH_HH_LI_E!F30+FC_OTH_HH_OA_E!F30</f>
        <v>0</v>
      </c>
      <c r="G30" s="30">
        <f>FC_OTH_HH_SH_E!G30+FC_OTH_HH_SC_E!G30+FC_OTH_HH_WH_E!G30+FC_OTH_HH_CO_E!G30+FC_OTH_HH_RF_E!G30+FC_OTH_HH_WM_E!G30+FC_OTH_HH_DR_E!G30+FC_OTH_HH_DW_E!G30+FC_OTH_HH_TV_E!G30+FC_OTH_HH_IT_E!G30+FC_OTH_HH_LI_E!G30+FC_OTH_HH_OA_E!G30</f>
        <v>0</v>
      </c>
      <c r="H30" s="30">
        <f>FC_OTH_HH_SH_E!H30+FC_OTH_HH_SC_E!H30+FC_OTH_HH_WH_E!H30+FC_OTH_HH_CO_E!H30+FC_OTH_HH_RF_E!H30+FC_OTH_HH_WM_E!H30+FC_OTH_HH_DR_E!H30+FC_OTH_HH_DW_E!H30+FC_OTH_HH_TV_E!H30+FC_OTH_HH_IT_E!H30+FC_OTH_HH_LI_E!H30+FC_OTH_HH_OA_E!H30</f>
        <v>0</v>
      </c>
      <c r="I30" s="30">
        <f>FC_OTH_HH_SH_E!I30+FC_OTH_HH_SC_E!I30+FC_OTH_HH_WH_E!I30+FC_OTH_HH_CO_E!I30+FC_OTH_HH_RF_E!I30+FC_OTH_HH_WM_E!I30+FC_OTH_HH_DR_E!I30+FC_OTH_HH_DW_E!I30+FC_OTH_HH_TV_E!I30+FC_OTH_HH_IT_E!I30+FC_OTH_HH_LI_E!I30+FC_OTH_HH_OA_E!I30</f>
        <v>0</v>
      </c>
      <c r="J30" s="30">
        <f>FC_OTH_HH_SH_E!J30+FC_OTH_HH_SC_E!J30+FC_OTH_HH_WH_E!J30+FC_OTH_HH_CO_E!J30+FC_OTH_HH_RF_E!J30+FC_OTH_HH_WM_E!J30+FC_OTH_HH_DR_E!J30+FC_OTH_HH_DW_E!J30+FC_OTH_HH_TV_E!J30+FC_OTH_HH_IT_E!J30+FC_OTH_HH_LI_E!J30+FC_OTH_HH_OA_E!J30</f>
        <v>0</v>
      </c>
      <c r="K30" s="30">
        <f>FC_OTH_HH_SH_E!K30+FC_OTH_HH_SC_E!K30+FC_OTH_HH_WH_E!K30+FC_OTH_HH_CO_E!K30+FC_OTH_HH_RF_E!K30+FC_OTH_HH_WM_E!K30+FC_OTH_HH_DR_E!K30+FC_OTH_HH_DW_E!K30+FC_OTH_HH_TV_E!K30+FC_OTH_HH_IT_E!K30+FC_OTH_HH_LI_E!K30+FC_OTH_HH_OA_E!K30</f>
        <v>0</v>
      </c>
      <c r="L30" s="30">
        <f>FC_OTH_HH_SH_E!L30+FC_OTH_HH_SC_E!L30+FC_OTH_HH_WH_E!L30+FC_OTH_HH_CO_E!L30+FC_OTH_HH_RF_E!L30+FC_OTH_HH_WM_E!L30+FC_OTH_HH_DR_E!L30+FC_OTH_HH_DW_E!L30+FC_OTH_HH_TV_E!L30+FC_OTH_HH_IT_E!L30+FC_OTH_HH_LI_E!L30+FC_OTH_HH_OA_E!L30</f>
        <v>0</v>
      </c>
      <c r="M30" s="30">
        <f>FC_OTH_HH_SH_E!M30+FC_OTH_HH_SC_E!M30+FC_OTH_HH_WH_E!M30+FC_OTH_HH_CO_E!M30+FC_OTH_HH_RF_E!M30+FC_OTH_HH_WM_E!M30+FC_OTH_HH_DR_E!M30+FC_OTH_HH_DW_E!M30+FC_OTH_HH_TV_E!M30+FC_OTH_HH_IT_E!M30+FC_OTH_HH_LI_E!M30+FC_OTH_HH_OA_E!M30</f>
        <v>0</v>
      </c>
      <c r="N30" s="30">
        <f>FC_OTH_HH_SH_E!N30+FC_OTH_HH_SC_E!N30+FC_OTH_HH_WH_E!N30+FC_OTH_HH_CO_E!N30+FC_OTH_HH_RF_E!N30+FC_OTH_HH_WM_E!N30+FC_OTH_HH_DR_E!N30+FC_OTH_HH_DW_E!N30+FC_OTH_HH_TV_E!N30+FC_OTH_HH_IT_E!N30+FC_OTH_HH_LI_E!N30+FC_OTH_HH_OA_E!N30</f>
        <v>0</v>
      </c>
      <c r="O30" s="30">
        <f>FC_OTH_HH_SH_E!O30+FC_OTH_HH_SC_E!O30+FC_OTH_HH_WH_E!O30+FC_OTH_HH_CO_E!O30+FC_OTH_HH_RF_E!O30+FC_OTH_HH_WM_E!O30+FC_OTH_HH_DR_E!O30+FC_OTH_HH_DW_E!O30+FC_OTH_HH_TV_E!O30+FC_OTH_HH_IT_E!O30+FC_OTH_HH_LI_E!O30+FC_OTH_HH_OA_E!O30</f>
        <v>0</v>
      </c>
      <c r="P30" s="30">
        <f>FC_OTH_HH_SH_E!P30+FC_OTH_HH_SC_E!P30+FC_OTH_HH_WH_E!P30+FC_OTH_HH_CO_E!P30+FC_OTH_HH_RF_E!P30+FC_OTH_HH_WM_E!P30+FC_OTH_HH_DR_E!P30+FC_OTH_HH_DW_E!P30+FC_OTH_HH_TV_E!P30+FC_OTH_HH_IT_E!P30+FC_OTH_HH_LI_E!P30+FC_OTH_HH_OA_E!P30</f>
        <v>0</v>
      </c>
      <c r="Q30" s="30">
        <f>FC_OTH_HH_SH_E!Q30+FC_OTH_HH_SC_E!Q30+FC_OTH_HH_WH_E!Q30+FC_OTH_HH_CO_E!Q30+FC_OTH_HH_RF_E!Q30+FC_OTH_HH_WM_E!Q30+FC_OTH_HH_DR_E!Q30+FC_OTH_HH_DW_E!Q30+FC_OTH_HH_TV_E!Q30+FC_OTH_HH_IT_E!Q30+FC_OTH_HH_LI_E!Q30+FC_OTH_HH_OA_E!Q30</f>
        <v>0</v>
      </c>
      <c r="R30" s="30">
        <f>FC_OTH_HH_SH_E!R30+FC_OTH_HH_SC_E!R30+FC_OTH_HH_WH_E!R30+FC_OTH_HH_CO_E!R30+FC_OTH_HH_RF_E!R30+FC_OTH_HH_WM_E!R30+FC_OTH_HH_DR_E!R30+FC_OTH_HH_DW_E!R30+FC_OTH_HH_TV_E!R30+FC_OTH_HH_IT_E!R30+FC_OTH_HH_LI_E!R30+FC_OTH_HH_OA_E!R30</f>
        <v>0</v>
      </c>
      <c r="S30" s="30">
        <f>FC_OTH_HH_SH_E!S30+FC_OTH_HH_SC_E!S30+FC_OTH_HH_WH_E!S30+FC_OTH_HH_CO_E!S30+FC_OTH_HH_RF_E!S30+FC_OTH_HH_WM_E!S30+FC_OTH_HH_DR_E!S30+FC_OTH_HH_DW_E!S30+FC_OTH_HH_TV_E!S30+FC_OTH_HH_IT_E!S30+FC_OTH_HH_LI_E!S30+FC_OTH_HH_OA_E!S30</f>
        <v>0</v>
      </c>
      <c r="T30" s="30">
        <f>FC_OTH_HH_SH_E!T30+FC_OTH_HH_SC_E!T30+FC_OTH_HH_WH_E!T30+FC_OTH_HH_CO_E!T30+FC_OTH_HH_RF_E!T30+FC_OTH_HH_WM_E!T30+FC_OTH_HH_DR_E!T30+FC_OTH_HH_DW_E!T30+FC_OTH_HH_TV_E!T30+FC_OTH_HH_IT_E!T30+FC_OTH_HH_LI_E!T30+FC_OTH_HH_OA_E!T30</f>
        <v>0</v>
      </c>
      <c r="U30" s="30">
        <f>FC_OTH_HH_SH_E!U30+FC_OTH_HH_SC_E!U30+FC_OTH_HH_WH_E!U30+FC_OTH_HH_CO_E!U30+FC_OTH_HH_RF_E!U30+FC_OTH_HH_WM_E!U30+FC_OTH_HH_DR_E!U30+FC_OTH_HH_DW_E!U30+FC_OTH_HH_TV_E!U30+FC_OTH_HH_IT_E!U30+FC_OTH_HH_LI_E!U30+FC_OTH_HH_OA_E!U30</f>
        <v>0</v>
      </c>
      <c r="V30" s="30">
        <f>FC_OTH_HH_SH_E!V30+FC_OTH_HH_SC_E!V30+FC_OTH_HH_WH_E!V30+FC_OTH_HH_CO_E!V30+FC_OTH_HH_RF_E!V30+FC_OTH_HH_WM_E!V30+FC_OTH_HH_DR_E!V30+FC_OTH_HH_DW_E!V30+FC_OTH_HH_TV_E!V30+FC_OTH_HH_IT_E!V30+FC_OTH_HH_LI_E!V30+FC_OTH_HH_OA_E!V30</f>
        <v>0</v>
      </c>
      <c r="W30" s="30">
        <f>FC_OTH_HH_SH_E!W30+FC_OTH_HH_SC_E!W30+FC_OTH_HH_WH_E!W30+FC_OTH_HH_CO_E!W30+FC_OTH_HH_RF_E!W30+FC_OTH_HH_WM_E!W30+FC_OTH_HH_DR_E!W30+FC_OTH_HH_DW_E!W30+FC_OTH_HH_TV_E!W30+FC_OTH_HH_IT_E!W30+FC_OTH_HH_LI_E!W30+FC_OTH_HH_OA_E!W30</f>
        <v>0</v>
      </c>
      <c r="X30" s="30">
        <f>FC_OTH_HH_SH_E!X30+FC_OTH_HH_SC_E!X30+FC_OTH_HH_WH_E!X30+FC_OTH_HH_CO_E!X30+FC_OTH_HH_RF_E!X30+FC_OTH_HH_WM_E!X30+FC_OTH_HH_DR_E!X30+FC_OTH_HH_DW_E!X30+FC_OTH_HH_TV_E!X30+FC_OTH_HH_IT_E!X30+FC_OTH_HH_LI_E!X30+FC_OTH_HH_OA_E!X30</f>
        <v>0</v>
      </c>
    </row>
    <row r="31" spans="1:24" ht="11.25" customHeight="1" x14ac:dyDescent="0.2">
      <c r="A31" s="39" t="s">
        <v>51</v>
      </c>
      <c r="B31" s="23" t="s">
        <v>52</v>
      </c>
      <c r="C31" s="30">
        <f>FC_OTH_HH_SH_E!C31+FC_OTH_HH_SC_E!C31+FC_OTH_HH_WH_E!C31+FC_OTH_HH_CO_E!C31+FC_OTH_HH_RF_E!C31+FC_OTH_HH_WM_E!C31+FC_OTH_HH_DR_E!C31+FC_OTH_HH_DW_E!C31+FC_OTH_HH_TV_E!C31+FC_OTH_HH_IT_E!C31+FC_OTH_HH_LI_E!C31+FC_OTH_HH_OA_E!C31</f>
        <v>0</v>
      </c>
      <c r="D31" s="30">
        <f>FC_OTH_HH_SH_E!D31+FC_OTH_HH_SC_E!D31+FC_OTH_HH_WH_E!D31+FC_OTH_HH_CO_E!D31+FC_OTH_HH_RF_E!D31+FC_OTH_HH_WM_E!D31+FC_OTH_HH_DR_E!D31+FC_OTH_HH_DW_E!D31+FC_OTH_HH_TV_E!D31+FC_OTH_HH_IT_E!D31+FC_OTH_HH_LI_E!D31+FC_OTH_HH_OA_E!D31</f>
        <v>0</v>
      </c>
      <c r="E31" s="30">
        <f>FC_OTH_HH_SH_E!E31+FC_OTH_HH_SC_E!E31+FC_OTH_HH_WH_E!E31+FC_OTH_HH_CO_E!E31+FC_OTH_HH_RF_E!E31+FC_OTH_HH_WM_E!E31+FC_OTH_HH_DR_E!E31+FC_OTH_HH_DW_E!E31+FC_OTH_HH_TV_E!E31+FC_OTH_HH_IT_E!E31+FC_OTH_HH_LI_E!E31+FC_OTH_HH_OA_E!E31</f>
        <v>0</v>
      </c>
      <c r="F31" s="30">
        <f>FC_OTH_HH_SH_E!F31+FC_OTH_HH_SC_E!F31+FC_OTH_HH_WH_E!F31+FC_OTH_HH_CO_E!F31+FC_OTH_HH_RF_E!F31+FC_OTH_HH_WM_E!F31+FC_OTH_HH_DR_E!F31+FC_OTH_HH_DW_E!F31+FC_OTH_HH_TV_E!F31+FC_OTH_HH_IT_E!F31+FC_OTH_HH_LI_E!F31+FC_OTH_HH_OA_E!F31</f>
        <v>0</v>
      </c>
      <c r="G31" s="30">
        <f>FC_OTH_HH_SH_E!G31+FC_OTH_HH_SC_E!G31+FC_OTH_HH_WH_E!G31+FC_OTH_HH_CO_E!G31+FC_OTH_HH_RF_E!G31+FC_OTH_HH_WM_E!G31+FC_OTH_HH_DR_E!G31+FC_OTH_HH_DW_E!G31+FC_OTH_HH_TV_E!G31+FC_OTH_HH_IT_E!G31+FC_OTH_HH_LI_E!G31+FC_OTH_HH_OA_E!G31</f>
        <v>0</v>
      </c>
      <c r="H31" s="30">
        <f>FC_OTH_HH_SH_E!H31+FC_OTH_HH_SC_E!H31+FC_OTH_HH_WH_E!H31+FC_OTH_HH_CO_E!H31+FC_OTH_HH_RF_E!H31+FC_OTH_HH_WM_E!H31+FC_OTH_HH_DR_E!H31+FC_OTH_HH_DW_E!H31+FC_OTH_HH_TV_E!H31+FC_OTH_HH_IT_E!H31+FC_OTH_HH_LI_E!H31+FC_OTH_HH_OA_E!H31</f>
        <v>0</v>
      </c>
      <c r="I31" s="30">
        <f>FC_OTH_HH_SH_E!I31+FC_OTH_HH_SC_E!I31+FC_OTH_HH_WH_E!I31+FC_OTH_HH_CO_E!I31+FC_OTH_HH_RF_E!I31+FC_OTH_HH_WM_E!I31+FC_OTH_HH_DR_E!I31+FC_OTH_HH_DW_E!I31+FC_OTH_HH_TV_E!I31+FC_OTH_HH_IT_E!I31+FC_OTH_HH_LI_E!I31+FC_OTH_HH_OA_E!I31</f>
        <v>0</v>
      </c>
      <c r="J31" s="30">
        <f>FC_OTH_HH_SH_E!J31+FC_OTH_HH_SC_E!J31+FC_OTH_HH_WH_E!J31+FC_OTH_HH_CO_E!J31+FC_OTH_HH_RF_E!J31+FC_OTH_HH_WM_E!J31+FC_OTH_HH_DR_E!J31+FC_OTH_HH_DW_E!J31+FC_OTH_HH_TV_E!J31+FC_OTH_HH_IT_E!J31+FC_OTH_HH_LI_E!J31+FC_OTH_HH_OA_E!J31</f>
        <v>0</v>
      </c>
      <c r="K31" s="30">
        <f>FC_OTH_HH_SH_E!K31+FC_OTH_HH_SC_E!K31+FC_OTH_HH_WH_E!K31+FC_OTH_HH_CO_E!K31+FC_OTH_HH_RF_E!K31+FC_OTH_HH_WM_E!K31+FC_OTH_HH_DR_E!K31+FC_OTH_HH_DW_E!K31+FC_OTH_HH_TV_E!K31+FC_OTH_HH_IT_E!K31+FC_OTH_HH_LI_E!K31+FC_OTH_HH_OA_E!K31</f>
        <v>0</v>
      </c>
      <c r="L31" s="30">
        <f>FC_OTH_HH_SH_E!L31+FC_OTH_HH_SC_E!L31+FC_OTH_HH_WH_E!L31+FC_OTH_HH_CO_E!L31+FC_OTH_HH_RF_E!L31+FC_OTH_HH_WM_E!L31+FC_OTH_HH_DR_E!L31+FC_OTH_HH_DW_E!L31+FC_OTH_HH_TV_E!L31+FC_OTH_HH_IT_E!L31+FC_OTH_HH_LI_E!L31+FC_OTH_HH_OA_E!L31</f>
        <v>0</v>
      </c>
      <c r="M31" s="30">
        <f>FC_OTH_HH_SH_E!M31+FC_OTH_HH_SC_E!M31+FC_OTH_HH_WH_E!M31+FC_OTH_HH_CO_E!M31+FC_OTH_HH_RF_E!M31+FC_OTH_HH_WM_E!M31+FC_OTH_HH_DR_E!M31+FC_OTH_HH_DW_E!M31+FC_OTH_HH_TV_E!M31+FC_OTH_HH_IT_E!M31+FC_OTH_HH_LI_E!M31+FC_OTH_HH_OA_E!M31</f>
        <v>0</v>
      </c>
      <c r="N31" s="30">
        <f>FC_OTH_HH_SH_E!N31+FC_OTH_HH_SC_E!N31+FC_OTH_HH_WH_E!N31+FC_OTH_HH_CO_E!N31+FC_OTH_HH_RF_E!N31+FC_OTH_HH_WM_E!N31+FC_OTH_HH_DR_E!N31+FC_OTH_HH_DW_E!N31+FC_OTH_HH_TV_E!N31+FC_OTH_HH_IT_E!N31+FC_OTH_HH_LI_E!N31+FC_OTH_HH_OA_E!N31</f>
        <v>0</v>
      </c>
      <c r="O31" s="30">
        <f>FC_OTH_HH_SH_E!O31+FC_OTH_HH_SC_E!O31+FC_OTH_HH_WH_E!O31+FC_OTH_HH_CO_E!O31+FC_OTH_HH_RF_E!O31+FC_OTH_HH_WM_E!O31+FC_OTH_HH_DR_E!O31+FC_OTH_HH_DW_E!O31+FC_OTH_HH_TV_E!O31+FC_OTH_HH_IT_E!O31+FC_OTH_HH_LI_E!O31+FC_OTH_HH_OA_E!O31</f>
        <v>0</v>
      </c>
      <c r="P31" s="30">
        <f>FC_OTH_HH_SH_E!P31+FC_OTH_HH_SC_E!P31+FC_OTH_HH_WH_E!P31+FC_OTH_HH_CO_E!P31+FC_OTH_HH_RF_E!P31+FC_OTH_HH_WM_E!P31+FC_OTH_HH_DR_E!P31+FC_OTH_HH_DW_E!P31+FC_OTH_HH_TV_E!P31+FC_OTH_HH_IT_E!P31+FC_OTH_HH_LI_E!P31+FC_OTH_HH_OA_E!P31</f>
        <v>0</v>
      </c>
      <c r="Q31" s="30">
        <f>FC_OTH_HH_SH_E!Q31+FC_OTH_HH_SC_E!Q31+FC_OTH_HH_WH_E!Q31+FC_OTH_HH_CO_E!Q31+FC_OTH_HH_RF_E!Q31+FC_OTH_HH_WM_E!Q31+FC_OTH_HH_DR_E!Q31+FC_OTH_HH_DW_E!Q31+FC_OTH_HH_TV_E!Q31+FC_OTH_HH_IT_E!Q31+FC_OTH_HH_LI_E!Q31+FC_OTH_HH_OA_E!Q31</f>
        <v>0</v>
      </c>
      <c r="R31" s="30">
        <f>FC_OTH_HH_SH_E!R31+FC_OTH_HH_SC_E!R31+FC_OTH_HH_WH_E!R31+FC_OTH_HH_CO_E!R31+FC_OTH_HH_RF_E!R31+FC_OTH_HH_WM_E!R31+FC_OTH_HH_DR_E!R31+FC_OTH_HH_DW_E!R31+FC_OTH_HH_TV_E!R31+FC_OTH_HH_IT_E!R31+FC_OTH_HH_LI_E!R31+FC_OTH_HH_OA_E!R31</f>
        <v>0</v>
      </c>
      <c r="S31" s="30">
        <f>FC_OTH_HH_SH_E!S31+FC_OTH_HH_SC_E!S31+FC_OTH_HH_WH_E!S31+FC_OTH_HH_CO_E!S31+FC_OTH_HH_RF_E!S31+FC_OTH_HH_WM_E!S31+FC_OTH_HH_DR_E!S31+FC_OTH_HH_DW_E!S31+FC_OTH_HH_TV_E!S31+FC_OTH_HH_IT_E!S31+FC_OTH_HH_LI_E!S31+FC_OTH_HH_OA_E!S31</f>
        <v>0</v>
      </c>
      <c r="T31" s="30">
        <f>FC_OTH_HH_SH_E!T31+FC_OTH_HH_SC_E!T31+FC_OTH_HH_WH_E!T31+FC_OTH_HH_CO_E!T31+FC_OTH_HH_RF_E!T31+FC_OTH_HH_WM_E!T31+FC_OTH_HH_DR_E!T31+FC_OTH_HH_DW_E!T31+FC_OTH_HH_TV_E!T31+FC_OTH_HH_IT_E!T31+FC_OTH_HH_LI_E!T31+FC_OTH_HH_OA_E!T31</f>
        <v>0</v>
      </c>
      <c r="U31" s="30">
        <f>FC_OTH_HH_SH_E!U31+FC_OTH_HH_SC_E!U31+FC_OTH_HH_WH_E!U31+FC_OTH_HH_CO_E!U31+FC_OTH_HH_RF_E!U31+FC_OTH_HH_WM_E!U31+FC_OTH_HH_DR_E!U31+FC_OTH_HH_DW_E!U31+FC_OTH_HH_TV_E!U31+FC_OTH_HH_IT_E!U31+FC_OTH_HH_LI_E!U31+FC_OTH_HH_OA_E!U31</f>
        <v>0</v>
      </c>
      <c r="V31" s="30">
        <f>FC_OTH_HH_SH_E!V31+FC_OTH_HH_SC_E!V31+FC_OTH_HH_WH_E!V31+FC_OTH_HH_CO_E!V31+FC_OTH_HH_RF_E!V31+FC_OTH_HH_WM_E!V31+FC_OTH_HH_DR_E!V31+FC_OTH_HH_DW_E!V31+FC_OTH_HH_TV_E!V31+FC_OTH_HH_IT_E!V31+FC_OTH_HH_LI_E!V31+FC_OTH_HH_OA_E!V31</f>
        <v>0</v>
      </c>
      <c r="W31" s="30">
        <f>FC_OTH_HH_SH_E!W31+FC_OTH_HH_SC_E!W31+FC_OTH_HH_WH_E!W31+FC_OTH_HH_CO_E!W31+FC_OTH_HH_RF_E!W31+FC_OTH_HH_WM_E!W31+FC_OTH_HH_DR_E!W31+FC_OTH_HH_DW_E!W31+FC_OTH_HH_TV_E!W31+FC_OTH_HH_IT_E!W31+FC_OTH_HH_LI_E!W31+FC_OTH_HH_OA_E!W31</f>
        <v>0</v>
      </c>
      <c r="X31" s="30">
        <f>FC_OTH_HH_SH_E!X31+FC_OTH_HH_SC_E!X31+FC_OTH_HH_WH_E!X31+FC_OTH_HH_CO_E!X31+FC_OTH_HH_RF_E!X31+FC_OTH_HH_WM_E!X31+FC_OTH_HH_DR_E!X31+FC_OTH_HH_DW_E!X31+FC_OTH_HH_TV_E!X31+FC_OTH_HH_IT_E!X31+FC_OTH_HH_LI_E!X31+FC_OTH_HH_OA_E!X31</f>
        <v>0</v>
      </c>
    </row>
    <row r="32" spans="1:24" ht="11.25" customHeight="1" x14ac:dyDescent="0.2">
      <c r="A32" s="39" t="s">
        <v>53</v>
      </c>
      <c r="B32" s="23" t="s">
        <v>54</v>
      </c>
      <c r="C32" s="30">
        <f>FC_OTH_HH_SH_E!C32+FC_OTH_HH_SC_E!C32+FC_OTH_HH_WH_E!C32+FC_OTH_HH_CO_E!C32+FC_OTH_HH_RF_E!C32+FC_OTH_HH_WM_E!C32+FC_OTH_HH_DR_E!C32+FC_OTH_HH_DW_E!C32+FC_OTH_HH_TV_E!C32+FC_OTH_HH_IT_E!C32+FC_OTH_HH_LI_E!C32+FC_OTH_HH_OA_E!C32</f>
        <v>0</v>
      </c>
      <c r="D32" s="30">
        <f>FC_OTH_HH_SH_E!D32+FC_OTH_HH_SC_E!D32+FC_OTH_HH_WH_E!D32+FC_OTH_HH_CO_E!D32+FC_OTH_HH_RF_E!D32+FC_OTH_HH_WM_E!D32+FC_OTH_HH_DR_E!D32+FC_OTH_HH_DW_E!D32+FC_OTH_HH_TV_E!D32+FC_OTH_HH_IT_E!D32+FC_OTH_HH_LI_E!D32+FC_OTH_HH_OA_E!D32</f>
        <v>0</v>
      </c>
      <c r="E32" s="30">
        <f>FC_OTH_HH_SH_E!E32+FC_OTH_HH_SC_E!E32+FC_OTH_HH_WH_E!E32+FC_OTH_HH_CO_E!E32+FC_OTH_HH_RF_E!E32+FC_OTH_HH_WM_E!E32+FC_OTH_HH_DR_E!E32+FC_OTH_HH_DW_E!E32+FC_OTH_HH_TV_E!E32+FC_OTH_HH_IT_E!E32+FC_OTH_HH_LI_E!E32+FC_OTH_HH_OA_E!E32</f>
        <v>0</v>
      </c>
      <c r="F32" s="30">
        <f>FC_OTH_HH_SH_E!F32+FC_OTH_HH_SC_E!F32+FC_OTH_HH_WH_E!F32+FC_OTH_HH_CO_E!F32+FC_OTH_HH_RF_E!F32+FC_OTH_HH_WM_E!F32+FC_OTH_HH_DR_E!F32+FC_OTH_HH_DW_E!F32+FC_OTH_HH_TV_E!F32+FC_OTH_HH_IT_E!F32+FC_OTH_HH_LI_E!F32+FC_OTH_HH_OA_E!F32</f>
        <v>0</v>
      </c>
      <c r="G32" s="30">
        <f>FC_OTH_HH_SH_E!G32+FC_OTH_HH_SC_E!G32+FC_OTH_HH_WH_E!G32+FC_OTH_HH_CO_E!G32+FC_OTH_HH_RF_E!G32+FC_OTH_HH_WM_E!G32+FC_OTH_HH_DR_E!G32+FC_OTH_HH_DW_E!G32+FC_OTH_HH_TV_E!G32+FC_OTH_HH_IT_E!G32+FC_OTH_HH_LI_E!G32+FC_OTH_HH_OA_E!G32</f>
        <v>0</v>
      </c>
      <c r="H32" s="30">
        <f>FC_OTH_HH_SH_E!H32+FC_OTH_HH_SC_E!H32+FC_OTH_HH_WH_E!H32+FC_OTH_HH_CO_E!H32+FC_OTH_HH_RF_E!H32+FC_OTH_HH_WM_E!H32+FC_OTH_HH_DR_E!H32+FC_OTH_HH_DW_E!H32+FC_OTH_HH_TV_E!H32+FC_OTH_HH_IT_E!H32+FC_OTH_HH_LI_E!H32+FC_OTH_HH_OA_E!H32</f>
        <v>0</v>
      </c>
      <c r="I32" s="30">
        <f>FC_OTH_HH_SH_E!I32+FC_OTH_HH_SC_E!I32+FC_OTH_HH_WH_E!I32+FC_OTH_HH_CO_E!I32+FC_OTH_HH_RF_E!I32+FC_OTH_HH_WM_E!I32+FC_OTH_HH_DR_E!I32+FC_OTH_HH_DW_E!I32+FC_OTH_HH_TV_E!I32+FC_OTH_HH_IT_E!I32+FC_OTH_HH_LI_E!I32+FC_OTH_HH_OA_E!I32</f>
        <v>0</v>
      </c>
      <c r="J32" s="30">
        <f>FC_OTH_HH_SH_E!J32+FC_OTH_HH_SC_E!J32+FC_OTH_HH_WH_E!J32+FC_OTH_HH_CO_E!J32+FC_OTH_HH_RF_E!J32+FC_OTH_HH_WM_E!J32+FC_OTH_HH_DR_E!J32+FC_OTH_HH_DW_E!J32+FC_OTH_HH_TV_E!J32+FC_OTH_HH_IT_E!J32+FC_OTH_HH_LI_E!J32+FC_OTH_HH_OA_E!J32</f>
        <v>0</v>
      </c>
      <c r="K32" s="30">
        <f>FC_OTH_HH_SH_E!K32+FC_OTH_HH_SC_E!K32+FC_OTH_HH_WH_E!K32+FC_OTH_HH_CO_E!K32+FC_OTH_HH_RF_E!K32+FC_OTH_HH_WM_E!K32+FC_OTH_HH_DR_E!K32+FC_OTH_HH_DW_E!K32+FC_OTH_HH_TV_E!K32+FC_OTH_HH_IT_E!K32+FC_OTH_HH_LI_E!K32+FC_OTH_HH_OA_E!K32</f>
        <v>0</v>
      </c>
      <c r="L32" s="30">
        <f>FC_OTH_HH_SH_E!L32+FC_OTH_HH_SC_E!L32+FC_OTH_HH_WH_E!L32+FC_OTH_HH_CO_E!L32+FC_OTH_HH_RF_E!L32+FC_OTH_HH_WM_E!L32+FC_OTH_HH_DR_E!L32+FC_OTH_HH_DW_E!L32+FC_OTH_HH_TV_E!L32+FC_OTH_HH_IT_E!L32+FC_OTH_HH_LI_E!L32+FC_OTH_HH_OA_E!L32</f>
        <v>0</v>
      </c>
      <c r="M32" s="30">
        <f>FC_OTH_HH_SH_E!M32+FC_OTH_HH_SC_E!M32+FC_OTH_HH_WH_E!M32+FC_OTH_HH_CO_E!M32+FC_OTH_HH_RF_E!M32+FC_OTH_HH_WM_E!M32+FC_OTH_HH_DR_E!M32+FC_OTH_HH_DW_E!M32+FC_OTH_HH_TV_E!M32+FC_OTH_HH_IT_E!M32+FC_OTH_HH_LI_E!M32+FC_OTH_HH_OA_E!M32</f>
        <v>0</v>
      </c>
      <c r="N32" s="30">
        <f>FC_OTH_HH_SH_E!N32+FC_OTH_HH_SC_E!N32+FC_OTH_HH_WH_E!N32+FC_OTH_HH_CO_E!N32+FC_OTH_HH_RF_E!N32+FC_OTH_HH_WM_E!N32+FC_OTH_HH_DR_E!N32+FC_OTH_HH_DW_E!N32+FC_OTH_HH_TV_E!N32+FC_OTH_HH_IT_E!N32+FC_OTH_HH_LI_E!N32+FC_OTH_HH_OA_E!N32</f>
        <v>0</v>
      </c>
      <c r="O32" s="30">
        <f>FC_OTH_HH_SH_E!O32+FC_OTH_HH_SC_E!O32+FC_OTH_HH_WH_E!O32+FC_OTH_HH_CO_E!O32+FC_OTH_HH_RF_E!O32+FC_OTH_HH_WM_E!O32+FC_OTH_HH_DR_E!O32+FC_OTH_HH_DW_E!O32+FC_OTH_HH_TV_E!O32+FC_OTH_HH_IT_E!O32+FC_OTH_HH_LI_E!O32+FC_OTH_HH_OA_E!O32</f>
        <v>0</v>
      </c>
      <c r="P32" s="30">
        <f>FC_OTH_HH_SH_E!P32+FC_OTH_HH_SC_E!P32+FC_OTH_HH_WH_E!P32+FC_OTH_HH_CO_E!P32+FC_OTH_HH_RF_E!P32+FC_OTH_HH_WM_E!P32+FC_OTH_HH_DR_E!P32+FC_OTH_HH_DW_E!P32+FC_OTH_HH_TV_E!P32+FC_OTH_HH_IT_E!P32+FC_OTH_HH_LI_E!P32+FC_OTH_HH_OA_E!P32</f>
        <v>0</v>
      </c>
      <c r="Q32" s="30">
        <f>FC_OTH_HH_SH_E!Q32+FC_OTH_HH_SC_E!Q32+FC_OTH_HH_WH_E!Q32+FC_OTH_HH_CO_E!Q32+FC_OTH_HH_RF_E!Q32+FC_OTH_HH_WM_E!Q32+FC_OTH_HH_DR_E!Q32+FC_OTH_HH_DW_E!Q32+FC_OTH_HH_TV_E!Q32+FC_OTH_HH_IT_E!Q32+FC_OTH_HH_LI_E!Q32+FC_OTH_HH_OA_E!Q32</f>
        <v>0</v>
      </c>
      <c r="R32" s="30">
        <f>FC_OTH_HH_SH_E!R32+FC_OTH_HH_SC_E!R32+FC_OTH_HH_WH_E!R32+FC_OTH_HH_CO_E!R32+FC_OTH_HH_RF_E!R32+FC_OTH_HH_WM_E!R32+FC_OTH_HH_DR_E!R32+FC_OTH_HH_DW_E!R32+FC_OTH_HH_TV_E!R32+FC_OTH_HH_IT_E!R32+FC_OTH_HH_LI_E!R32+FC_OTH_HH_OA_E!R32</f>
        <v>0</v>
      </c>
      <c r="S32" s="30">
        <f>FC_OTH_HH_SH_E!S32+FC_OTH_HH_SC_E!S32+FC_OTH_HH_WH_E!S32+FC_OTH_HH_CO_E!S32+FC_OTH_HH_RF_E!S32+FC_OTH_HH_WM_E!S32+FC_OTH_HH_DR_E!S32+FC_OTH_HH_DW_E!S32+FC_OTH_HH_TV_E!S32+FC_OTH_HH_IT_E!S32+FC_OTH_HH_LI_E!S32+FC_OTH_HH_OA_E!S32</f>
        <v>0</v>
      </c>
      <c r="T32" s="30">
        <f>FC_OTH_HH_SH_E!T32+FC_OTH_HH_SC_E!T32+FC_OTH_HH_WH_E!T32+FC_OTH_HH_CO_E!T32+FC_OTH_HH_RF_E!T32+FC_OTH_HH_WM_E!T32+FC_OTH_HH_DR_E!T32+FC_OTH_HH_DW_E!T32+FC_OTH_HH_TV_E!T32+FC_OTH_HH_IT_E!T32+FC_OTH_HH_LI_E!T32+FC_OTH_HH_OA_E!T32</f>
        <v>0</v>
      </c>
      <c r="U32" s="30">
        <f>FC_OTH_HH_SH_E!U32+FC_OTH_HH_SC_E!U32+FC_OTH_HH_WH_E!U32+FC_OTH_HH_CO_E!U32+FC_OTH_HH_RF_E!U32+FC_OTH_HH_WM_E!U32+FC_OTH_HH_DR_E!U32+FC_OTH_HH_DW_E!U32+FC_OTH_HH_TV_E!U32+FC_OTH_HH_IT_E!U32+FC_OTH_HH_LI_E!U32+FC_OTH_HH_OA_E!U32</f>
        <v>0</v>
      </c>
      <c r="V32" s="30">
        <f>FC_OTH_HH_SH_E!V32+FC_OTH_HH_SC_E!V32+FC_OTH_HH_WH_E!V32+FC_OTH_HH_CO_E!V32+FC_OTH_HH_RF_E!V32+FC_OTH_HH_WM_E!V32+FC_OTH_HH_DR_E!V32+FC_OTH_HH_DW_E!V32+FC_OTH_HH_TV_E!V32+FC_OTH_HH_IT_E!V32+FC_OTH_HH_LI_E!V32+FC_OTH_HH_OA_E!V32</f>
        <v>0</v>
      </c>
      <c r="W32" s="30">
        <f>FC_OTH_HH_SH_E!W32+FC_OTH_HH_SC_E!W32+FC_OTH_HH_WH_E!W32+FC_OTH_HH_CO_E!W32+FC_OTH_HH_RF_E!W32+FC_OTH_HH_WM_E!W32+FC_OTH_HH_DR_E!W32+FC_OTH_HH_DW_E!W32+FC_OTH_HH_TV_E!W32+FC_OTH_HH_IT_E!W32+FC_OTH_HH_LI_E!W32+FC_OTH_HH_OA_E!W32</f>
        <v>0</v>
      </c>
      <c r="X32" s="30">
        <f>FC_OTH_HH_SH_E!X32+FC_OTH_HH_SC_E!X32+FC_OTH_HH_WH_E!X32+FC_OTH_HH_CO_E!X32+FC_OTH_HH_RF_E!X32+FC_OTH_HH_WM_E!X32+FC_OTH_HH_DR_E!X32+FC_OTH_HH_DW_E!X32+FC_OTH_HH_TV_E!X32+FC_OTH_HH_IT_E!X32+FC_OTH_HH_LI_E!X32+FC_OTH_HH_OA_E!X32</f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" si="23">SUM(C34:C50)</f>
        <v>55108.712360494072</v>
      </c>
      <c r="D33" s="42">
        <f t="shared" ref="D33:W33" si="24">SUM(D34:D50)</f>
        <v>59715.067422199922</v>
      </c>
      <c r="E33" s="42">
        <f t="shared" si="24"/>
        <v>54666.462169180653</v>
      </c>
      <c r="F33" s="42">
        <f t="shared" si="24"/>
        <v>55228.545753136772</v>
      </c>
      <c r="G33" s="42">
        <f t="shared" si="24"/>
        <v>53194.480830280336</v>
      </c>
      <c r="H33" s="42">
        <f t="shared" si="24"/>
        <v>52934.908505267464</v>
      </c>
      <c r="I33" s="42">
        <f t="shared" si="24"/>
        <v>50743.056319211231</v>
      </c>
      <c r="J33" s="42">
        <f t="shared" si="24"/>
        <v>39965.709788567459</v>
      </c>
      <c r="K33" s="42">
        <f t="shared" si="24"/>
        <v>45756.732700704619</v>
      </c>
      <c r="L33" s="42">
        <f t="shared" si="24"/>
        <v>41801.920522144916</v>
      </c>
      <c r="M33" s="42">
        <f t="shared" si="24"/>
        <v>41210.820631174523</v>
      </c>
      <c r="N33" s="42">
        <f t="shared" si="24"/>
        <v>36312.008651337979</v>
      </c>
      <c r="O33" s="42">
        <f t="shared" si="24"/>
        <v>35641.832455690506</v>
      </c>
      <c r="P33" s="42">
        <f t="shared" si="24"/>
        <v>35940.928693577647</v>
      </c>
      <c r="Q33" s="42">
        <f t="shared" si="24"/>
        <v>31333.763318206333</v>
      </c>
      <c r="R33" s="42">
        <f t="shared" si="24"/>
        <v>32271.958721972242</v>
      </c>
      <c r="S33" s="42">
        <f t="shared" si="24"/>
        <v>30957.135517785173</v>
      </c>
      <c r="T33" s="42">
        <f t="shared" si="24"/>
        <v>30411.499459396549</v>
      </c>
      <c r="U33" s="42">
        <f t="shared" si="24"/>
        <v>28701.442133926201</v>
      </c>
      <c r="V33" s="42">
        <f t="shared" si="24"/>
        <v>29255.910040351133</v>
      </c>
      <c r="W33" s="42">
        <f t="shared" si="24"/>
        <v>30708.585184384476</v>
      </c>
      <c r="X33" s="42">
        <f t="shared" ref="X33" si="25">SUM(X34:X50)</f>
        <v>25080.410226812342</v>
      </c>
    </row>
    <row r="34" spans="1:24" ht="11.25" customHeight="1" x14ac:dyDescent="0.2">
      <c r="A34" s="39" t="s">
        <v>55</v>
      </c>
      <c r="B34" s="23" t="s">
        <v>56</v>
      </c>
      <c r="C34" s="30">
        <f>FC_OTH_HH_SH_E!C34+FC_OTH_HH_SC_E!C34+FC_OTH_HH_WH_E!C34+FC_OTH_HH_CO_E!C34+FC_OTH_HH_RF_E!C34+FC_OTH_HH_WM_E!C34+FC_OTH_HH_DR_E!C34+FC_OTH_HH_DW_E!C34+FC_OTH_HH_TV_E!C34+FC_OTH_HH_IT_E!C34+FC_OTH_HH_LI_E!C34+FC_OTH_HH_OA_E!C34</f>
        <v>0</v>
      </c>
      <c r="D34" s="30">
        <f>FC_OTH_HH_SH_E!D34+FC_OTH_HH_SC_E!D34+FC_OTH_HH_WH_E!D34+FC_OTH_HH_CO_E!D34+FC_OTH_HH_RF_E!D34+FC_OTH_HH_WM_E!D34+FC_OTH_HH_DR_E!D34+FC_OTH_HH_DW_E!D34+FC_OTH_HH_TV_E!D34+FC_OTH_HH_IT_E!D34+FC_OTH_HH_LI_E!D34+FC_OTH_HH_OA_E!D34</f>
        <v>0</v>
      </c>
      <c r="E34" s="30">
        <f>FC_OTH_HH_SH_E!E34+FC_OTH_HH_SC_E!E34+FC_OTH_HH_WH_E!E34+FC_OTH_HH_CO_E!E34+FC_OTH_HH_RF_E!E34+FC_OTH_HH_WM_E!E34+FC_OTH_HH_DR_E!E34+FC_OTH_HH_DW_E!E34+FC_OTH_HH_TV_E!E34+FC_OTH_HH_IT_E!E34+FC_OTH_HH_LI_E!E34+FC_OTH_HH_OA_E!E34</f>
        <v>0</v>
      </c>
      <c r="F34" s="30">
        <f>FC_OTH_HH_SH_E!F34+FC_OTH_HH_SC_E!F34+FC_OTH_HH_WH_E!F34+FC_OTH_HH_CO_E!F34+FC_OTH_HH_RF_E!F34+FC_OTH_HH_WM_E!F34+FC_OTH_HH_DR_E!F34+FC_OTH_HH_DW_E!F34+FC_OTH_HH_TV_E!F34+FC_OTH_HH_IT_E!F34+FC_OTH_HH_LI_E!F34+FC_OTH_HH_OA_E!F34</f>
        <v>0</v>
      </c>
      <c r="G34" s="30">
        <f>FC_OTH_HH_SH_E!G34+FC_OTH_HH_SC_E!G34+FC_OTH_HH_WH_E!G34+FC_OTH_HH_CO_E!G34+FC_OTH_HH_RF_E!G34+FC_OTH_HH_WM_E!G34+FC_OTH_HH_DR_E!G34+FC_OTH_HH_DW_E!G34+FC_OTH_HH_TV_E!G34+FC_OTH_HH_IT_E!G34+FC_OTH_HH_LI_E!G34+FC_OTH_HH_OA_E!G34</f>
        <v>98.129836629406725</v>
      </c>
      <c r="H34" s="30">
        <f>FC_OTH_HH_SH_E!H34+FC_OTH_HH_SC_E!H34+FC_OTH_HH_WH_E!H34+FC_OTH_HH_CO_E!H34+FC_OTH_HH_RF_E!H34+FC_OTH_HH_WM_E!H34+FC_OTH_HH_DR_E!H34+FC_OTH_HH_DW_E!H34+FC_OTH_HH_TV_E!H34+FC_OTH_HH_IT_E!H34+FC_OTH_HH_LI_E!H34+FC_OTH_HH_OA_E!H34</f>
        <v>5.748667239896819</v>
      </c>
      <c r="I34" s="30">
        <f>FC_OTH_HH_SH_E!I34+FC_OTH_HH_SC_E!I34+FC_OTH_HH_WH_E!I34+FC_OTH_HH_CO_E!I34+FC_OTH_HH_RF_E!I34+FC_OTH_HH_WM_E!I34+FC_OTH_HH_DR_E!I34+FC_OTH_HH_DW_E!I34+FC_OTH_HH_TV_E!I34+FC_OTH_HH_IT_E!I34+FC_OTH_HH_LI_E!I34+FC_OTH_HH_OA_E!I34</f>
        <v>29.894926913155629</v>
      </c>
      <c r="J34" s="30">
        <f>FC_OTH_HH_SH_E!J34+FC_OTH_HH_SC_E!J34+FC_OTH_HH_WH_E!J34+FC_OTH_HH_CO_E!J34+FC_OTH_HH_RF_E!J34+FC_OTH_HH_WM_E!J34+FC_OTH_HH_DR_E!J34+FC_OTH_HH_DW_E!J34+FC_OTH_HH_TV_E!J34+FC_OTH_HH_IT_E!J34+FC_OTH_HH_LI_E!J34+FC_OTH_HH_OA_E!J34</f>
        <v>0</v>
      </c>
      <c r="K34" s="30">
        <f>FC_OTH_HH_SH_E!K34+FC_OTH_HH_SC_E!K34+FC_OTH_HH_WH_E!K34+FC_OTH_HH_CO_E!K34+FC_OTH_HH_RF_E!K34+FC_OTH_HH_WM_E!K34+FC_OTH_HH_DR_E!K34+FC_OTH_HH_DW_E!K34+FC_OTH_HH_TV_E!K34+FC_OTH_HH_IT_E!K34+FC_OTH_HH_LI_E!K34+FC_OTH_HH_OA_E!K34</f>
        <v>0</v>
      </c>
      <c r="L34" s="30">
        <f>FC_OTH_HH_SH_E!L34+FC_OTH_HH_SC_E!L34+FC_OTH_HH_WH_E!L34+FC_OTH_HH_CO_E!L34+FC_OTH_HH_RF_E!L34+FC_OTH_HH_WM_E!L34+FC_OTH_HH_DR_E!L34+FC_OTH_HH_DW_E!L34+FC_OTH_HH_TV_E!L34+FC_OTH_HH_IT_E!L34+FC_OTH_HH_LI_E!L34+FC_OTH_HH_OA_E!L34</f>
        <v>0</v>
      </c>
      <c r="M34" s="30">
        <f>FC_OTH_HH_SH_E!M34+FC_OTH_HH_SC_E!M34+FC_OTH_HH_WH_E!M34+FC_OTH_HH_CO_E!M34+FC_OTH_HH_RF_E!M34+FC_OTH_HH_WM_E!M34+FC_OTH_HH_DR_E!M34+FC_OTH_HH_DW_E!M34+FC_OTH_HH_TV_E!M34+FC_OTH_HH_IT_E!M34+FC_OTH_HH_LI_E!M34+FC_OTH_HH_OA_E!M34</f>
        <v>0</v>
      </c>
      <c r="N34" s="30">
        <f>FC_OTH_HH_SH_E!N34+FC_OTH_HH_SC_E!N34+FC_OTH_HH_WH_E!N34+FC_OTH_HH_CO_E!N34+FC_OTH_HH_RF_E!N34+FC_OTH_HH_WM_E!N34+FC_OTH_HH_DR_E!N34+FC_OTH_HH_DW_E!N34+FC_OTH_HH_TV_E!N34+FC_OTH_HH_IT_E!N34+FC_OTH_HH_LI_E!N34+FC_OTH_HH_OA_E!N34</f>
        <v>0</v>
      </c>
      <c r="O34" s="30">
        <f>FC_OTH_HH_SH_E!O34+FC_OTH_HH_SC_E!O34+FC_OTH_HH_WH_E!O34+FC_OTH_HH_CO_E!O34+FC_OTH_HH_RF_E!O34+FC_OTH_HH_WM_E!O34+FC_OTH_HH_DR_E!O34+FC_OTH_HH_DW_E!O34+FC_OTH_HH_TV_E!O34+FC_OTH_HH_IT_E!O34+FC_OTH_HH_LI_E!O34+FC_OTH_HH_OA_E!O34</f>
        <v>0</v>
      </c>
      <c r="P34" s="30">
        <f>FC_OTH_HH_SH_E!P34+FC_OTH_HH_SC_E!P34+FC_OTH_HH_WH_E!P34+FC_OTH_HH_CO_E!P34+FC_OTH_HH_RF_E!P34+FC_OTH_HH_WM_E!P34+FC_OTH_HH_DR_E!P34+FC_OTH_HH_DW_E!P34+FC_OTH_HH_TV_E!P34+FC_OTH_HH_IT_E!P34+FC_OTH_HH_LI_E!P34+FC_OTH_HH_OA_E!P34</f>
        <v>0</v>
      </c>
      <c r="Q34" s="30">
        <f>FC_OTH_HH_SH_E!Q34+FC_OTH_HH_SC_E!Q34+FC_OTH_HH_WH_E!Q34+FC_OTH_HH_CO_E!Q34+FC_OTH_HH_RF_E!Q34+FC_OTH_HH_WM_E!Q34+FC_OTH_HH_DR_E!Q34+FC_OTH_HH_DW_E!Q34+FC_OTH_HH_TV_E!Q34+FC_OTH_HH_IT_E!Q34+FC_OTH_HH_LI_E!Q34+FC_OTH_HH_OA_E!Q34</f>
        <v>0</v>
      </c>
      <c r="R34" s="30">
        <f>FC_OTH_HH_SH_E!R34+FC_OTH_HH_SC_E!R34+FC_OTH_HH_WH_E!R34+FC_OTH_HH_CO_E!R34+FC_OTH_HH_RF_E!R34+FC_OTH_HH_WM_E!R34+FC_OTH_HH_DR_E!R34+FC_OTH_HH_DW_E!R34+FC_OTH_HH_TV_E!R34+FC_OTH_HH_IT_E!R34+FC_OTH_HH_LI_E!R34+FC_OTH_HH_OA_E!R34</f>
        <v>0</v>
      </c>
      <c r="S34" s="30">
        <f>FC_OTH_HH_SH_E!S34+FC_OTH_HH_SC_E!S34+FC_OTH_HH_WH_E!S34+FC_OTH_HH_CO_E!S34+FC_OTH_HH_RF_E!S34+FC_OTH_HH_WM_E!S34+FC_OTH_HH_DR_E!S34+FC_OTH_HH_DW_E!S34+FC_OTH_HH_TV_E!S34+FC_OTH_HH_IT_E!S34+FC_OTH_HH_LI_E!S34+FC_OTH_HH_OA_E!S34</f>
        <v>0</v>
      </c>
      <c r="T34" s="30">
        <f>FC_OTH_HH_SH_E!T34+FC_OTH_HH_SC_E!T34+FC_OTH_HH_WH_E!T34+FC_OTH_HH_CO_E!T34+FC_OTH_HH_RF_E!T34+FC_OTH_HH_WM_E!T34+FC_OTH_HH_DR_E!T34+FC_OTH_HH_DW_E!T34+FC_OTH_HH_TV_E!T34+FC_OTH_HH_IT_E!T34+FC_OTH_HH_LI_E!T34+FC_OTH_HH_OA_E!T34</f>
        <v>0</v>
      </c>
      <c r="U34" s="30">
        <f>FC_OTH_HH_SH_E!U34+FC_OTH_HH_SC_E!U34+FC_OTH_HH_WH_E!U34+FC_OTH_HH_CO_E!U34+FC_OTH_HH_RF_E!U34+FC_OTH_HH_WM_E!U34+FC_OTH_HH_DR_E!U34+FC_OTH_HH_DW_E!U34+FC_OTH_HH_TV_E!U34+FC_OTH_HH_IT_E!U34+FC_OTH_HH_LI_E!U34+FC_OTH_HH_OA_E!U34</f>
        <v>0</v>
      </c>
      <c r="V34" s="30">
        <f>FC_OTH_HH_SH_E!V34+FC_OTH_HH_SC_E!V34+FC_OTH_HH_WH_E!V34+FC_OTH_HH_CO_E!V34+FC_OTH_HH_RF_E!V34+FC_OTH_HH_WM_E!V34+FC_OTH_HH_DR_E!V34+FC_OTH_HH_DW_E!V34+FC_OTH_HH_TV_E!V34+FC_OTH_HH_IT_E!V34+FC_OTH_HH_LI_E!V34+FC_OTH_HH_OA_E!V34</f>
        <v>0</v>
      </c>
      <c r="W34" s="30">
        <f>FC_OTH_HH_SH_E!W34+FC_OTH_HH_SC_E!W34+FC_OTH_HH_WH_E!W34+FC_OTH_HH_CO_E!W34+FC_OTH_HH_RF_E!W34+FC_OTH_HH_WM_E!W34+FC_OTH_HH_DR_E!W34+FC_OTH_HH_DW_E!W34+FC_OTH_HH_TV_E!W34+FC_OTH_HH_IT_E!W34+FC_OTH_HH_LI_E!W34+FC_OTH_HH_OA_E!W34</f>
        <v>0</v>
      </c>
      <c r="X34" s="30">
        <f>FC_OTH_HH_SH_E!X34+FC_OTH_HH_SC_E!X34+FC_OTH_HH_WH_E!X34+FC_OTH_HH_CO_E!X34+FC_OTH_HH_RF_E!X34+FC_OTH_HH_WM_E!X34+FC_OTH_HH_DR_E!X34+FC_OTH_HH_DW_E!X34+FC_OTH_HH_TV_E!X34+FC_OTH_HH_IT_E!X34+FC_OTH_HH_LI_E!X34+FC_OTH_HH_OA_E!X34</f>
        <v>0</v>
      </c>
    </row>
    <row r="35" spans="1:24" ht="11.25" customHeight="1" x14ac:dyDescent="0.2">
      <c r="A35" s="39" t="s">
        <v>57</v>
      </c>
      <c r="B35" s="23" t="s">
        <v>58</v>
      </c>
      <c r="C35" s="30">
        <f>FC_OTH_HH_SH_E!C35+FC_OTH_HH_SC_E!C35+FC_OTH_HH_WH_E!C35+FC_OTH_HH_CO_E!C35+FC_OTH_HH_RF_E!C35+FC_OTH_HH_WM_E!C35+FC_OTH_HH_DR_E!C35+FC_OTH_HH_DW_E!C35+FC_OTH_HH_TV_E!C35+FC_OTH_HH_IT_E!C35+FC_OTH_HH_LI_E!C35+FC_OTH_HH_OA_E!C35</f>
        <v>0</v>
      </c>
      <c r="D35" s="30">
        <f>FC_OTH_HH_SH_E!D35+FC_OTH_HH_SC_E!D35+FC_OTH_HH_WH_E!D35+FC_OTH_HH_CO_E!D35+FC_OTH_HH_RF_E!D35+FC_OTH_HH_WM_E!D35+FC_OTH_HH_DR_E!D35+FC_OTH_HH_DW_E!D35+FC_OTH_HH_TV_E!D35+FC_OTH_HH_IT_E!D35+FC_OTH_HH_LI_E!D35+FC_OTH_HH_OA_E!D35</f>
        <v>0</v>
      </c>
      <c r="E35" s="30">
        <f>FC_OTH_HH_SH_E!E35+FC_OTH_HH_SC_E!E35+FC_OTH_HH_WH_E!E35+FC_OTH_HH_CO_E!E35+FC_OTH_HH_RF_E!E35+FC_OTH_HH_WM_E!E35+FC_OTH_HH_DR_E!E35+FC_OTH_HH_DW_E!E35+FC_OTH_HH_TV_E!E35+FC_OTH_HH_IT_E!E35+FC_OTH_HH_LI_E!E35+FC_OTH_HH_OA_E!E35</f>
        <v>0</v>
      </c>
      <c r="F35" s="30">
        <f>FC_OTH_HH_SH_E!F35+FC_OTH_HH_SC_E!F35+FC_OTH_HH_WH_E!F35+FC_OTH_HH_CO_E!F35+FC_OTH_HH_RF_E!F35+FC_OTH_HH_WM_E!F35+FC_OTH_HH_DR_E!F35+FC_OTH_HH_DW_E!F35+FC_OTH_HH_TV_E!F35+FC_OTH_HH_IT_E!F35+FC_OTH_HH_LI_E!F35+FC_OTH_HH_OA_E!F35</f>
        <v>0</v>
      </c>
      <c r="G35" s="30">
        <f>FC_OTH_HH_SH_E!G35+FC_OTH_HH_SC_E!G35+FC_OTH_HH_WH_E!G35+FC_OTH_HH_CO_E!G35+FC_OTH_HH_RF_E!G35+FC_OTH_HH_WM_E!G35+FC_OTH_HH_DR_E!G35+FC_OTH_HH_DW_E!G35+FC_OTH_HH_TV_E!G35+FC_OTH_HH_IT_E!G35+FC_OTH_HH_LI_E!G35+FC_OTH_HH_OA_E!G35</f>
        <v>0</v>
      </c>
      <c r="H35" s="30">
        <f>FC_OTH_HH_SH_E!H35+FC_OTH_HH_SC_E!H35+FC_OTH_HH_WH_E!H35+FC_OTH_HH_CO_E!H35+FC_OTH_HH_RF_E!H35+FC_OTH_HH_WM_E!H35+FC_OTH_HH_DR_E!H35+FC_OTH_HH_DW_E!H35+FC_OTH_HH_TV_E!H35+FC_OTH_HH_IT_E!H35+FC_OTH_HH_LI_E!H35+FC_OTH_HH_OA_E!H35</f>
        <v>0</v>
      </c>
      <c r="I35" s="30">
        <f>FC_OTH_HH_SH_E!I35+FC_OTH_HH_SC_E!I35+FC_OTH_HH_WH_E!I35+FC_OTH_HH_CO_E!I35+FC_OTH_HH_RF_E!I35+FC_OTH_HH_WM_E!I35+FC_OTH_HH_DR_E!I35+FC_OTH_HH_DW_E!I35+FC_OTH_HH_TV_E!I35+FC_OTH_HH_IT_E!I35+FC_OTH_HH_LI_E!I35+FC_OTH_HH_OA_E!I35</f>
        <v>0</v>
      </c>
      <c r="J35" s="30">
        <f>FC_OTH_HH_SH_E!J35+FC_OTH_HH_SC_E!J35+FC_OTH_HH_WH_E!J35+FC_OTH_HH_CO_E!J35+FC_OTH_HH_RF_E!J35+FC_OTH_HH_WM_E!J35+FC_OTH_HH_DR_E!J35+FC_OTH_HH_DW_E!J35+FC_OTH_HH_TV_E!J35+FC_OTH_HH_IT_E!J35+FC_OTH_HH_LI_E!J35+FC_OTH_HH_OA_E!J35</f>
        <v>0</v>
      </c>
      <c r="K35" s="30">
        <f>FC_OTH_HH_SH_E!K35+FC_OTH_HH_SC_E!K35+FC_OTH_HH_WH_E!K35+FC_OTH_HH_CO_E!K35+FC_OTH_HH_RF_E!K35+FC_OTH_HH_WM_E!K35+FC_OTH_HH_DR_E!K35+FC_OTH_HH_DW_E!K35+FC_OTH_HH_TV_E!K35+FC_OTH_HH_IT_E!K35+FC_OTH_HH_LI_E!K35+FC_OTH_HH_OA_E!K35</f>
        <v>0</v>
      </c>
      <c r="L35" s="30">
        <f>FC_OTH_HH_SH_E!L35+FC_OTH_HH_SC_E!L35+FC_OTH_HH_WH_E!L35+FC_OTH_HH_CO_E!L35+FC_OTH_HH_RF_E!L35+FC_OTH_HH_WM_E!L35+FC_OTH_HH_DR_E!L35+FC_OTH_HH_DW_E!L35+FC_OTH_HH_TV_E!L35+FC_OTH_HH_IT_E!L35+FC_OTH_HH_LI_E!L35+FC_OTH_HH_OA_E!L35</f>
        <v>0</v>
      </c>
      <c r="M35" s="30">
        <f>FC_OTH_HH_SH_E!M35+FC_OTH_HH_SC_E!M35+FC_OTH_HH_WH_E!M35+FC_OTH_HH_CO_E!M35+FC_OTH_HH_RF_E!M35+FC_OTH_HH_WM_E!M35+FC_OTH_HH_DR_E!M35+FC_OTH_HH_DW_E!M35+FC_OTH_HH_TV_E!M35+FC_OTH_HH_IT_E!M35+FC_OTH_HH_LI_E!M35+FC_OTH_HH_OA_E!M35</f>
        <v>0</v>
      </c>
      <c r="N35" s="30">
        <f>FC_OTH_HH_SH_E!N35+FC_OTH_HH_SC_E!N35+FC_OTH_HH_WH_E!N35+FC_OTH_HH_CO_E!N35+FC_OTH_HH_RF_E!N35+FC_OTH_HH_WM_E!N35+FC_OTH_HH_DR_E!N35+FC_OTH_HH_DW_E!N35+FC_OTH_HH_TV_E!N35+FC_OTH_HH_IT_E!N35+FC_OTH_HH_LI_E!N35+FC_OTH_HH_OA_E!N35</f>
        <v>0</v>
      </c>
      <c r="O35" s="30">
        <f>FC_OTH_HH_SH_E!O35+FC_OTH_HH_SC_E!O35+FC_OTH_HH_WH_E!O35+FC_OTH_HH_CO_E!O35+FC_OTH_HH_RF_E!O35+FC_OTH_HH_WM_E!O35+FC_OTH_HH_DR_E!O35+FC_OTH_HH_DW_E!O35+FC_OTH_HH_TV_E!O35+FC_OTH_HH_IT_E!O35+FC_OTH_HH_LI_E!O35+FC_OTH_HH_OA_E!O35</f>
        <v>0</v>
      </c>
      <c r="P35" s="30">
        <f>FC_OTH_HH_SH_E!P35+FC_OTH_HH_SC_E!P35+FC_OTH_HH_WH_E!P35+FC_OTH_HH_CO_E!P35+FC_OTH_HH_RF_E!P35+FC_OTH_HH_WM_E!P35+FC_OTH_HH_DR_E!P35+FC_OTH_HH_DW_E!P35+FC_OTH_HH_TV_E!P35+FC_OTH_HH_IT_E!P35+FC_OTH_HH_LI_E!P35+FC_OTH_HH_OA_E!P35</f>
        <v>0</v>
      </c>
      <c r="Q35" s="30">
        <f>FC_OTH_HH_SH_E!Q35+FC_OTH_HH_SC_E!Q35+FC_OTH_HH_WH_E!Q35+FC_OTH_HH_CO_E!Q35+FC_OTH_HH_RF_E!Q35+FC_OTH_HH_WM_E!Q35+FC_OTH_HH_DR_E!Q35+FC_OTH_HH_DW_E!Q35+FC_OTH_HH_TV_E!Q35+FC_OTH_HH_IT_E!Q35+FC_OTH_HH_LI_E!Q35+FC_OTH_HH_OA_E!Q35</f>
        <v>0</v>
      </c>
      <c r="R35" s="30">
        <f>FC_OTH_HH_SH_E!R35+FC_OTH_HH_SC_E!R35+FC_OTH_HH_WH_E!R35+FC_OTH_HH_CO_E!R35+FC_OTH_HH_RF_E!R35+FC_OTH_HH_WM_E!R35+FC_OTH_HH_DR_E!R35+FC_OTH_HH_DW_E!R35+FC_OTH_HH_TV_E!R35+FC_OTH_HH_IT_E!R35+FC_OTH_HH_LI_E!R35+FC_OTH_HH_OA_E!R35</f>
        <v>0</v>
      </c>
      <c r="S35" s="30">
        <f>FC_OTH_HH_SH_E!S35+FC_OTH_HH_SC_E!S35+FC_OTH_HH_WH_E!S35+FC_OTH_HH_CO_E!S35+FC_OTH_HH_RF_E!S35+FC_OTH_HH_WM_E!S35+FC_OTH_HH_DR_E!S35+FC_OTH_HH_DW_E!S35+FC_OTH_HH_TV_E!S35+FC_OTH_HH_IT_E!S35+FC_OTH_HH_LI_E!S35+FC_OTH_HH_OA_E!S35</f>
        <v>0</v>
      </c>
      <c r="T35" s="30">
        <f>FC_OTH_HH_SH_E!T35+FC_OTH_HH_SC_E!T35+FC_OTH_HH_WH_E!T35+FC_OTH_HH_CO_E!T35+FC_OTH_HH_RF_E!T35+FC_OTH_HH_WM_E!T35+FC_OTH_HH_DR_E!T35+FC_OTH_HH_DW_E!T35+FC_OTH_HH_TV_E!T35+FC_OTH_HH_IT_E!T35+FC_OTH_HH_LI_E!T35+FC_OTH_HH_OA_E!T35</f>
        <v>0</v>
      </c>
      <c r="U35" s="30">
        <f>FC_OTH_HH_SH_E!U35+FC_OTH_HH_SC_E!U35+FC_OTH_HH_WH_E!U35+FC_OTH_HH_CO_E!U35+FC_OTH_HH_RF_E!U35+FC_OTH_HH_WM_E!U35+FC_OTH_HH_DR_E!U35+FC_OTH_HH_DW_E!U35+FC_OTH_HH_TV_E!U35+FC_OTH_HH_IT_E!U35+FC_OTH_HH_LI_E!U35+FC_OTH_HH_OA_E!U35</f>
        <v>0</v>
      </c>
      <c r="V35" s="30">
        <f>FC_OTH_HH_SH_E!V35+FC_OTH_HH_SC_E!V35+FC_OTH_HH_WH_E!V35+FC_OTH_HH_CO_E!V35+FC_OTH_HH_RF_E!V35+FC_OTH_HH_WM_E!V35+FC_OTH_HH_DR_E!V35+FC_OTH_HH_DW_E!V35+FC_OTH_HH_TV_E!V35+FC_OTH_HH_IT_E!V35+FC_OTH_HH_LI_E!V35+FC_OTH_HH_OA_E!V35</f>
        <v>0</v>
      </c>
      <c r="W35" s="30">
        <f>FC_OTH_HH_SH_E!W35+FC_OTH_HH_SC_E!W35+FC_OTH_HH_WH_E!W35+FC_OTH_HH_CO_E!W35+FC_OTH_HH_RF_E!W35+FC_OTH_HH_WM_E!W35+FC_OTH_HH_DR_E!W35+FC_OTH_HH_DW_E!W35+FC_OTH_HH_TV_E!W35+FC_OTH_HH_IT_E!W35+FC_OTH_HH_LI_E!W35+FC_OTH_HH_OA_E!W35</f>
        <v>0</v>
      </c>
      <c r="X35" s="30">
        <f>FC_OTH_HH_SH_E!X35+FC_OTH_HH_SC_E!X35+FC_OTH_HH_WH_E!X35+FC_OTH_HH_CO_E!X35+FC_OTH_HH_RF_E!X35+FC_OTH_HH_WM_E!X35+FC_OTH_HH_DR_E!X35+FC_OTH_HH_DW_E!X35+FC_OTH_HH_TV_E!X35+FC_OTH_HH_IT_E!X35+FC_OTH_HH_LI_E!X35+FC_OTH_HH_OA_E!X35</f>
        <v>0</v>
      </c>
    </row>
    <row r="36" spans="1:24" ht="11.25" customHeight="1" x14ac:dyDescent="0.2">
      <c r="A36" s="39" t="s">
        <v>59</v>
      </c>
      <c r="B36" s="23" t="s">
        <v>60</v>
      </c>
      <c r="C36" s="30">
        <f>FC_OTH_HH_SH_E!C36+FC_OTH_HH_SC_E!C36+FC_OTH_HH_WH_E!C36+FC_OTH_HH_CO_E!C36+FC_OTH_HH_RF_E!C36+FC_OTH_HH_WM_E!C36+FC_OTH_HH_DR_E!C36+FC_OTH_HH_DW_E!C36+FC_OTH_HH_TV_E!C36+FC_OTH_HH_IT_E!C36+FC_OTH_HH_LI_E!C36+FC_OTH_HH_OA_E!C36</f>
        <v>8554.9508413275744</v>
      </c>
      <c r="D36" s="30">
        <f>FC_OTH_HH_SH_E!D36+FC_OTH_HH_SC_E!D36+FC_OTH_HH_WH_E!D36+FC_OTH_HH_CO_E!D36+FC_OTH_HH_RF_E!D36+FC_OTH_HH_WM_E!D36+FC_OTH_HH_DR_E!D36+FC_OTH_HH_DW_E!D36+FC_OTH_HH_TV_E!D36+FC_OTH_HH_IT_E!D36+FC_OTH_HH_LI_E!D36+FC_OTH_HH_OA_E!D36</f>
        <v>8311.3365678967912</v>
      </c>
      <c r="E36" s="30">
        <f>FC_OTH_HH_SH_E!E36+FC_OTH_HH_SC_E!E36+FC_OTH_HH_WH_E!E36+FC_OTH_HH_CO_E!E36+FC_OTH_HH_RF_E!E36+FC_OTH_HH_WM_E!E36+FC_OTH_HH_DR_E!E36+FC_OTH_HH_DW_E!E36+FC_OTH_HH_TV_E!E36+FC_OTH_HH_IT_E!E36+FC_OTH_HH_LI_E!E36+FC_OTH_HH_OA_E!E36</f>
        <v>8166.7438224738598</v>
      </c>
      <c r="F36" s="30">
        <f>FC_OTH_HH_SH_E!F36+FC_OTH_HH_SC_E!F36+FC_OTH_HH_WH_E!F36+FC_OTH_HH_CO_E!F36+FC_OTH_HH_RF_E!F36+FC_OTH_HH_WM_E!F36+FC_OTH_HH_DR_E!F36+FC_OTH_HH_DW_E!F36+FC_OTH_HH_TV_E!F36+FC_OTH_HH_IT_E!F36+FC_OTH_HH_LI_E!F36+FC_OTH_HH_OA_E!F36</f>
        <v>8189.8438224738602</v>
      </c>
      <c r="G36" s="30">
        <f>FC_OTH_HH_SH_E!G36+FC_OTH_HH_SC_E!G36+FC_OTH_HH_WH_E!G36+FC_OTH_HH_CO_E!G36+FC_OTH_HH_RF_E!G36+FC_OTH_HH_WM_E!G36+FC_OTH_HH_DR_E!G36+FC_OTH_HH_DW_E!G36+FC_OTH_HH_TV_E!G36+FC_OTH_HH_IT_E!G36+FC_OTH_HH_LI_E!G36+FC_OTH_HH_OA_E!G36</f>
        <v>8191.1126960766105</v>
      </c>
      <c r="H36" s="30">
        <f>FC_OTH_HH_SH_E!H36+FC_OTH_HH_SC_E!H36+FC_OTH_HH_WH_E!H36+FC_OTH_HH_CO_E!H36+FC_OTH_HH_RF_E!H36+FC_OTH_HH_WM_E!H36+FC_OTH_HH_DR_E!H36+FC_OTH_HH_DW_E!H36+FC_OTH_HH_TV_E!H36+FC_OTH_HH_IT_E!H36+FC_OTH_HH_LI_E!H36+FC_OTH_HH_OA_E!H36</f>
        <v>8275.7476354256214</v>
      </c>
      <c r="I36" s="30">
        <f>FC_OTH_HH_SH_E!I36+FC_OTH_HH_SC_E!I36+FC_OTH_HH_WH_E!I36+FC_OTH_HH_CO_E!I36+FC_OTH_HH_RF_E!I36+FC_OTH_HH_WM_E!I36+FC_OTH_HH_DR_E!I36+FC_OTH_HH_DW_E!I36+FC_OTH_HH_TV_E!I36+FC_OTH_HH_IT_E!I36+FC_OTH_HH_LI_E!I36+FC_OTH_HH_OA_E!I36</f>
        <v>7599.2987102321567</v>
      </c>
      <c r="J36" s="30">
        <f>FC_OTH_HH_SH_E!J36+FC_OTH_HH_SC_E!J36+FC_OTH_HH_WH_E!J36+FC_OTH_HH_CO_E!J36+FC_OTH_HH_RF_E!J36+FC_OTH_HH_WM_E!J36+FC_OTH_HH_DR_E!J36+FC_OTH_HH_DW_E!J36+FC_OTH_HH_TV_E!J36+FC_OTH_HH_IT_E!J36+FC_OTH_HH_LI_E!J36+FC_OTH_HH_OA_E!J36</f>
        <v>7198.7882201203774</v>
      </c>
      <c r="K36" s="30">
        <f>FC_OTH_HH_SH_E!K36+FC_OTH_HH_SC_E!K36+FC_OTH_HH_WH_E!K36+FC_OTH_HH_CO_E!K36+FC_OTH_HH_RF_E!K36+FC_OTH_HH_WM_E!K36+FC_OTH_HH_DR_E!K36+FC_OTH_HH_DW_E!K36+FC_OTH_HH_TV_E!K36+FC_OTH_HH_IT_E!K36+FC_OTH_HH_LI_E!K36+FC_OTH_HH_OA_E!K36</f>
        <v>7109.2699054170243</v>
      </c>
      <c r="L36" s="30">
        <f>FC_OTH_HH_SH_E!L36+FC_OTH_HH_SC_E!L36+FC_OTH_HH_WH_E!L36+FC_OTH_HH_CO_E!L36+FC_OTH_HH_RF_E!L36+FC_OTH_HH_WM_E!L36+FC_OTH_HH_DR_E!L36+FC_OTH_HH_DW_E!L36+FC_OTH_HH_TV_E!L36+FC_OTH_HH_IT_E!L36+FC_OTH_HH_LI_E!L36+FC_OTH_HH_OA_E!L36</f>
        <v>6912.4055889939827</v>
      </c>
      <c r="M36" s="30">
        <f>FC_OTH_HH_SH_E!M36+FC_OTH_HH_SC_E!M36+FC_OTH_HH_WH_E!M36+FC_OTH_HH_CO_E!M36+FC_OTH_HH_RF_E!M36+FC_OTH_HH_WM_E!M36+FC_OTH_HH_DR_E!M36+FC_OTH_HH_DW_E!M36+FC_OTH_HH_TV_E!M36+FC_OTH_HH_IT_E!M36+FC_OTH_HH_LI_E!M36+FC_OTH_HH_OA_E!M36</f>
        <v>7038.7414445399809</v>
      </c>
      <c r="N36" s="30">
        <f>FC_OTH_HH_SH_E!N36+FC_OTH_HH_SC_E!N36+FC_OTH_HH_WH_E!N36+FC_OTH_HH_CO_E!N36+FC_OTH_HH_RF_E!N36+FC_OTH_HH_WM_E!N36+FC_OTH_HH_DR_E!N36+FC_OTH_HH_DW_E!N36+FC_OTH_HH_TV_E!N36+FC_OTH_HH_IT_E!N36+FC_OTH_HH_LI_E!N36+FC_OTH_HH_OA_E!N36</f>
        <v>6351.0666380051589</v>
      </c>
      <c r="O36" s="30">
        <f>FC_OTH_HH_SH_E!O36+FC_OTH_HH_SC_E!O36+FC_OTH_HH_WH_E!O36+FC_OTH_HH_CO_E!O36+FC_OTH_HH_RF_E!O36+FC_OTH_HH_WM_E!O36+FC_OTH_HH_DR_E!O36+FC_OTH_HH_DW_E!O36+FC_OTH_HH_TV_E!O36+FC_OTH_HH_IT_E!O36+FC_OTH_HH_LI_E!O36+FC_OTH_HH_OA_E!O36</f>
        <v>6103.58796216681</v>
      </c>
      <c r="P36" s="30">
        <f>FC_OTH_HH_SH_E!P36+FC_OTH_HH_SC_E!P36+FC_OTH_HH_WH_E!P36+FC_OTH_HH_CO_E!P36+FC_OTH_HH_RF_E!P36+FC_OTH_HH_WM_E!P36+FC_OTH_HH_DR_E!P36+FC_OTH_HH_DW_E!P36+FC_OTH_HH_TV_E!P36+FC_OTH_HH_IT_E!P36+FC_OTH_HH_LI_E!P36+FC_OTH_HH_OA_E!P36</f>
        <v>6163.8760963026634</v>
      </c>
      <c r="Q36" s="30">
        <f>FC_OTH_HH_SH_E!Q36+FC_OTH_HH_SC_E!Q36+FC_OTH_HH_WH_E!Q36+FC_OTH_HH_CO_E!Q36+FC_OTH_HH_RF_E!Q36+FC_OTH_HH_WM_E!Q36+FC_OTH_HH_DR_E!Q36+FC_OTH_HH_DW_E!Q36+FC_OTH_HH_TV_E!Q36+FC_OTH_HH_IT_E!Q36+FC_OTH_HH_LI_E!Q36+FC_OTH_HH_OA_E!Q36</f>
        <v>5601.1999140154767</v>
      </c>
      <c r="R36" s="30">
        <f>FC_OTH_HH_SH_E!R36+FC_OTH_HH_SC_E!R36+FC_OTH_HH_WH_E!R36+FC_OTH_HH_CO_E!R36+FC_OTH_HH_RF_E!R36+FC_OTH_HH_WM_E!R36+FC_OTH_HH_DR_E!R36+FC_OTH_HH_DW_E!R36+FC_OTH_HH_TV_E!R36+FC_OTH_HH_IT_E!R36+FC_OTH_HH_LI_E!R36+FC_OTH_HH_OA_E!R36</f>
        <v>5475.5298366294046</v>
      </c>
      <c r="S36" s="30">
        <f>FC_OTH_HH_SH_E!S36+FC_OTH_HH_SC_E!S36+FC_OTH_HH_WH_E!S36+FC_OTH_HH_CO_E!S36+FC_OTH_HH_RF_E!S36+FC_OTH_HH_WM_E!S36+FC_OTH_HH_DR_E!S36+FC_OTH_HH_DW_E!S36+FC_OTH_HH_TV_E!S36+FC_OTH_HH_IT_E!S36+FC_OTH_HH_LI_E!S36+FC_OTH_HH_OA_E!S36</f>
        <v>5721.94471195185</v>
      </c>
      <c r="T36" s="30">
        <f>FC_OTH_HH_SH_E!T36+FC_OTH_HH_SC_E!T36+FC_OTH_HH_WH_E!T36+FC_OTH_HH_CO_E!T36+FC_OTH_HH_RF_E!T36+FC_OTH_HH_WM_E!T36+FC_OTH_HH_DR_E!T36+FC_OTH_HH_DW_E!T36+FC_OTH_HH_TV_E!T36+FC_OTH_HH_IT_E!T36+FC_OTH_HH_LI_E!T36+FC_OTH_HH_OA_E!T36</f>
        <v>5554.2503009458287</v>
      </c>
      <c r="U36" s="30">
        <f>FC_OTH_HH_SH_E!U36+FC_OTH_HH_SC_E!U36+FC_OTH_HH_WH_E!U36+FC_OTH_HH_CO_E!U36+FC_OTH_HH_RF_E!U36+FC_OTH_HH_WM_E!U36+FC_OTH_HH_DR_E!U36+FC_OTH_HH_DW_E!U36+FC_OTH_HH_TV_E!U36+FC_OTH_HH_IT_E!U36+FC_OTH_HH_LI_E!U36+FC_OTH_HH_OA_E!U36</f>
        <v>5833.1134135855527</v>
      </c>
      <c r="V36" s="30">
        <f>FC_OTH_HH_SH_E!V36+FC_OTH_HH_SC_E!V36+FC_OTH_HH_WH_E!V36+FC_OTH_HH_CO_E!V36+FC_OTH_HH_RF_E!V36+FC_OTH_HH_WM_E!V36+FC_OTH_HH_DR_E!V36+FC_OTH_HH_DW_E!V36+FC_OTH_HH_TV_E!V36+FC_OTH_HH_IT_E!V36+FC_OTH_HH_LI_E!V36+FC_OTH_HH_OA_E!V36</f>
        <v>5528.5849527085147</v>
      </c>
      <c r="W36" s="30">
        <f>FC_OTH_HH_SH_E!W36+FC_OTH_HH_SC_E!W36+FC_OTH_HH_WH_E!W36+FC_OTH_HH_CO_E!W36+FC_OTH_HH_RF_E!W36+FC_OTH_HH_WM_E!W36+FC_OTH_HH_DR_E!W36+FC_OTH_HH_DW_E!W36+FC_OTH_HH_TV_E!W36+FC_OTH_HH_IT_E!W36+FC_OTH_HH_LI_E!W36+FC_OTH_HH_OA_E!W36</f>
        <v>5490.74144453998</v>
      </c>
      <c r="X36" s="30">
        <f>FC_OTH_HH_SH_E!X36+FC_OTH_HH_SC_E!X36+FC_OTH_HH_WH_E!X36+FC_OTH_HH_CO_E!X36+FC_OTH_HH_RF_E!X36+FC_OTH_HH_WM_E!X36+FC_OTH_HH_DR_E!X36+FC_OTH_HH_DW_E!X36+FC_OTH_HH_TV_E!X36+FC_OTH_HH_IT_E!X36+FC_OTH_HH_LI_E!X36+FC_OTH_HH_OA_E!X36</f>
        <v>5585.4859845227857</v>
      </c>
    </row>
    <row r="37" spans="1:24" ht="11.25" customHeight="1" x14ac:dyDescent="0.2">
      <c r="A37" s="39" t="s">
        <v>61</v>
      </c>
      <c r="B37" s="23" t="s">
        <v>62</v>
      </c>
      <c r="C37" s="30">
        <f>FC_OTH_HH_SH_E!C37+FC_OTH_HH_SC_E!C37+FC_OTH_HH_WH_E!C37+FC_OTH_HH_CO_E!C37+FC_OTH_HH_RF_E!C37+FC_OTH_HH_WM_E!C37+FC_OTH_HH_DR_E!C37+FC_OTH_HH_DW_E!C37+FC_OTH_HH_TV_E!C37+FC_OTH_HH_IT_E!C37+FC_OTH_HH_LI_E!C37+FC_OTH_HH_OA_E!C37</f>
        <v>172.57102321582113</v>
      </c>
      <c r="D37" s="30">
        <f>FC_OTH_HH_SH_E!D37+FC_OTH_HH_SC_E!D37+FC_OTH_HH_WH_E!D37+FC_OTH_HH_CO_E!D37+FC_OTH_HH_RF_E!D37+FC_OTH_HH_WM_E!D37+FC_OTH_HH_DR_E!D37+FC_OTH_HH_DW_E!D37+FC_OTH_HH_TV_E!D37+FC_OTH_HH_IT_E!D37+FC_OTH_HH_LI_E!D37+FC_OTH_HH_OA_E!D37</f>
        <v>171.73499570077388</v>
      </c>
      <c r="E37" s="30">
        <f>FC_OTH_HH_SH_E!E37+FC_OTH_HH_SC_E!E37+FC_OTH_HH_WH_E!E37+FC_OTH_HH_CO_E!E37+FC_OTH_HH_RF_E!E37+FC_OTH_HH_WM_E!E37+FC_OTH_HH_DR_E!E37+FC_OTH_HH_DW_E!E37+FC_OTH_HH_TV_E!E37+FC_OTH_HH_IT_E!E37+FC_OTH_HH_LI_E!E37+FC_OTH_HH_OA_E!E37</f>
        <v>171.94514187446262</v>
      </c>
      <c r="F37" s="30">
        <f>FC_OTH_HH_SH_E!F37+FC_OTH_HH_SC_E!F37+FC_OTH_HH_WH_E!F37+FC_OTH_HH_CO_E!F37+FC_OTH_HH_RF_E!F37+FC_OTH_HH_WM_E!F37+FC_OTH_HH_DR_E!F37+FC_OTH_HH_DW_E!F37+FC_OTH_HH_TV_E!F37+FC_OTH_HH_IT_E!F37+FC_OTH_HH_LI_E!F37+FC_OTH_HH_OA_E!F37</f>
        <v>170.26947549441098</v>
      </c>
      <c r="G37" s="30">
        <f>FC_OTH_HH_SH_E!G37+FC_OTH_HH_SC_E!G37+FC_OTH_HH_WH_E!G37+FC_OTH_HH_CO_E!G37+FC_OTH_HH_RF_E!G37+FC_OTH_HH_WM_E!G37+FC_OTH_HH_DR_E!G37+FC_OTH_HH_DW_E!G37+FC_OTH_HH_TV_E!G37+FC_OTH_HH_IT_E!G37+FC_OTH_HH_LI_E!G37+FC_OTH_HH_OA_E!G37</f>
        <v>169.53860705073086</v>
      </c>
      <c r="H37" s="30">
        <f>FC_OTH_HH_SH_E!H37+FC_OTH_HH_SC_E!H37+FC_OTH_HH_WH_E!H37+FC_OTH_HH_CO_E!H37+FC_OTH_HH_RF_E!H37+FC_OTH_HH_WM_E!H37+FC_OTH_HH_DR_E!H37+FC_OTH_HH_DW_E!H37+FC_OTH_HH_TV_E!H37+FC_OTH_HH_IT_E!H37+FC_OTH_HH_LI_E!H37+FC_OTH_HH_OA_E!H37</f>
        <v>276.35460017196903</v>
      </c>
      <c r="I37" s="30">
        <f>FC_OTH_HH_SH_E!I37+FC_OTH_HH_SC_E!I37+FC_OTH_HH_WH_E!I37+FC_OTH_HH_CO_E!I37+FC_OTH_HH_RF_E!I37+FC_OTH_HH_WM_E!I37+FC_OTH_HH_DR_E!I37+FC_OTH_HH_DW_E!I37+FC_OTH_HH_TV_E!I37+FC_OTH_HH_IT_E!I37+FC_OTH_HH_LI_E!I37+FC_OTH_HH_OA_E!I37</f>
        <v>280.35864144454007</v>
      </c>
      <c r="J37" s="30">
        <f>FC_OTH_HH_SH_E!J37+FC_OTH_HH_SC_E!J37+FC_OTH_HH_WH_E!J37+FC_OTH_HH_CO_E!J37+FC_OTH_HH_RF_E!J37+FC_OTH_HH_WM_E!J37+FC_OTH_HH_DR_E!J37+FC_OTH_HH_DW_E!J37+FC_OTH_HH_TV_E!J37+FC_OTH_HH_IT_E!J37+FC_OTH_HH_LI_E!J37+FC_OTH_HH_OA_E!J37</f>
        <v>284.12777300085992</v>
      </c>
      <c r="K37" s="30">
        <f>FC_OTH_HH_SH_E!K37+FC_OTH_HH_SC_E!K37+FC_OTH_HH_WH_E!K37+FC_OTH_HH_CO_E!K37+FC_OTH_HH_RF_E!K37+FC_OTH_HH_WM_E!K37+FC_OTH_HH_DR_E!K37+FC_OTH_HH_DW_E!K37+FC_OTH_HH_TV_E!K37+FC_OTH_HH_IT_E!K37+FC_OTH_HH_LI_E!K37+FC_OTH_HH_OA_E!K37</f>
        <v>281.38400687876174</v>
      </c>
      <c r="L37" s="30">
        <f>FC_OTH_HH_SH_E!L37+FC_OTH_HH_SC_E!L37+FC_OTH_HH_WH_E!L37+FC_OTH_HH_CO_E!L37+FC_OTH_HH_RF_E!L37+FC_OTH_HH_WM_E!L37+FC_OTH_HH_DR_E!L37+FC_OTH_HH_DW_E!L37+FC_OTH_HH_TV_E!L37+FC_OTH_HH_IT_E!L37+FC_OTH_HH_LI_E!L37+FC_OTH_HH_OA_E!L37</f>
        <v>275.62527944969895</v>
      </c>
      <c r="M37" s="30">
        <f>FC_OTH_HH_SH_E!M37+FC_OTH_HH_SC_E!M37+FC_OTH_HH_WH_E!M37+FC_OTH_HH_CO_E!M37+FC_OTH_HH_RF_E!M37+FC_OTH_HH_WM_E!M37+FC_OTH_HH_DR_E!M37+FC_OTH_HH_DW_E!M37+FC_OTH_HH_TV_E!M37+FC_OTH_HH_IT_E!M37+FC_OTH_HH_LI_E!M37+FC_OTH_HH_OA_E!M37</f>
        <v>328.12269991401553</v>
      </c>
      <c r="N37" s="30">
        <f>FC_OTH_HH_SH_E!N37+FC_OTH_HH_SC_E!N37+FC_OTH_HH_WH_E!N37+FC_OTH_HH_CO_E!N37+FC_OTH_HH_RF_E!N37+FC_OTH_HH_WM_E!N37+FC_OTH_HH_DR_E!N37+FC_OTH_HH_DW_E!N37+FC_OTH_HH_TV_E!N37+FC_OTH_HH_IT_E!N37+FC_OTH_HH_LI_E!N37+FC_OTH_HH_OA_E!N37</f>
        <v>331.43766122098015</v>
      </c>
      <c r="O37" s="30">
        <f>FC_OTH_HH_SH_E!O37+FC_OTH_HH_SC_E!O37+FC_OTH_HH_WH_E!O37+FC_OTH_HH_CO_E!O37+FC_OTH_HH_RF_E!O37+FC_OTH_HH_WM_E!O37+FC_OTH_HH_DR_E!O37+FC_OTH_HH_DW_E!O37+FC_OTH_HH_TV_E!O37+FC_OTH_HH_IT_E!O37+FC_OTH_HH_LI_E!O37+FC_OTH_HH_OA_E!O37</f>
        <v>335.25932932072203</v>
      </c>
      <c r="P37" s="30">
        <f>FC_OTH_HH_SH_E!P37+FC_OTH_HH_SC_E!P37+FC_OTH_HH_WH_E!P37+FC_OTH_HH_CO_E!P37+FC_OTH_HH_RF_E!P37+FC_OTH_HH_WM_E!P37+FC_OTH_HH_DR_E!P37+FC_OTH_HH_DW_E!P37+FC_OTH_HH_TV_E!P37+FC_OTH_HH_IT_E!P37+FC_OTH_HH_LI_E!P37+FC_OTH_HH_OA_E!P37</f>
        <v>335.89432502149617</v>
      </c>
      <c r="Q37" s="30">
        <f>FC_OTH_HH_SH_E!Q37+FC_OTH_HH_SC_E!Q37+FC_OTH_HH_WH_E!Q37+FC_OTH_HH_CO_E!Q37+FC_OTH_HH_RF_E!Q37+FC_OTH_HH_WM_E!Q37+FC_OTH_HH_DR_E!Q37+FC_OTH_HH_DW_E!Q37+FC_OTH_HH_TV_E!Q37+FC_OTH_HH_IT_E!Q37+FC_OTH_HH_LI_E!Q37+FC_OTH_HH_OA_E!Q37</f>
        <v>335.35597592433368</v>
      </c>
      <c r="R37" s="30">
        <f>FC_OTH_HH_SH_E!R37+FC_OTH_HH_SC_E!R37+FC_OTH_HH_WH_E!R37+FC_OTH_HH_CO_E!R37+FC_OTH_HH_RF_E!R37+FC_OTH_HH_WM_E!R37+FC_OTH_HH_DR_E!R37+FC_OTH_HH_DW_E!R37+FC_OTH_HH_TV_E!R37+FC_OTH_HH_IT_E!R37+FC_OTH_HH_LI_E!R37+FC_OTH_HH_OA_E!R37</f>
        <v>333.55442820292342</v>
      </c>
      <c r="S37" s="30">
        <f>FC_OTH_HH_SH_E!S37+FC_OTH_HH_SC_E!S37+FC_OTH_HH_WH_E!S37+FC_OTH_HH_CO_E!S37+FC_OTH_HH_RF_E!S37+FC_OTH_HH_WM_E!S37+FC_OTH_HH_DR_E!S37+FC_OTH_HH_DW_E!S37+FC_OTH_HH_TV_E!S37+FC_OTH_HH_IT_E!S37+FC_OTH_HH_LI_E!S37+FC_OTH_HH_OA_E!S37</f>
        <v>333.13413585554588</v>
      </c>
      <c r="T37" s="30">
        <f>FC_OTH_HH_SH_E!T37+FC_OTH_HH_SC_E!T37+FC_OTH_HH_WH_E!T37+FC_OTH_HH_CO_E!T37+FC_OTH_HH_RF_E!T37+FC_OTH_HH_WM_E!T37+FC_OTH_HH_DR_E!T37+FC_OTH_HH_DW_E!T37+FC_OTH_HH_TV_E!T37+FC_OTH_HH_IT_E!T37+FC_OTH_HH_LI_E!T37+FC_OTH_HH_OA_E!T37</f>
        <v>328.67987962166819</v>
      </c>
      <c r="U37" s="30">
        <f>FC_OTH_HH_SH_E!U37+FC_OTH_HH_SC_E!U37+FC_OTH_HH_WH_E!U37+FC_OTH_HH_CO_E!U37+FC_OTH_HH_RF_E!U37+FC_OTH_HH_WM_E!U37+FC_OTH_HH_DR_E!U37+FC_OTH_HH_DW_E!U37+FC_OTH_HH_TV_E!U37+FC_OTH_HH_IT_E!U37+FC_OTH_HH_LI_E!U37+FC_OTH_HH_OA_E!U37</f>
        <v>309.29062768701635</v>
      </c>
      <c r="V37" s="30">
        <f>FC_OTH_HH_SH_E!V37+FC_OTH_HH_SC_E!V37+FC_OTH_HH_WH_E!V37+FC_OTH_HH_CO_E!V37+FC_OTH_HH_RF_E!V37+FC_OTH_HH_WM_E!V37+FC_OTH_HH_DR_E!V37+FC_OTH_HH_DW_E!V37+FC_OTH_HH_TV_E!V37+FC_OTH_HH_IT_E!V37+FC_OTH_HH_LI_E!V37+FC_OTH_HH_OA_E!V37</f>
        <v>307.53963886500424</v>
      </c>
      <c r="W37" s="30">
        <f>FC_OTH_HH_SH_E!W37+FC_OTH_HH_SC_E!W37+FC_OTH_HH_WH_E!W37+FC_OTH_HH_CO_E!W37+FC_OTH_HH_RF_E!W37+FC_OTH_HH_WM_E!W37+FC_OTH_HH_DR_E!W37+FC_OTH_HH_DW_E!W37+FC_OTH_HH_TV_E!W37+FC_OTH_HH_IT_E!W37+FC_OTH_HH_LI_E!W37+FC_OTH_HH_OA_E!W37</f>
        <v>298.68813413585553</v>
      </c>
      <c r="X37" s="30">
        <f>FC_OTH_HH_SH_E!X37+FC_OTH_HH_SC_E!X37+FC_OTH_HH_WH_E!X37+FC_OTH_HH_CO_E!X37+FC_OTH_HH_RF_E!X37+FC_OTH_HH_WM_E!X37+FC_OTH_HH_DR_E!X37+FC_OTH_HH_DW_E!X37+FC_OTH_HH_TV_E!X37+FC_OTH_HH_IT_E!X37+FC_OTH_HH_LI_E!X37+FC_OTH_HH_OA_E!X37</f>
        <v>285.1555460017197</v>
      </c>
    </row>
    <row r="38" spans="1:24" ht="11.25" customHeight="1" x14ac:dyDescent="0.2">
      <c r="A38" s="39" t="s">
        <v>63</v>
      </c>
      <c r="B38" s="23" t="s">
        <v>64</v>
      </c>
      <c r="C38" s="30">
        <f>FC_OTH_HH_SH_E!C38+FC_OTH_HH_SC_E!C38+FC_OTH_HH_WH_E!C38+FC_OTH_HH_CO_E!C38+FC_OTH_HH_RF_E!C38+FC_OTH_HH_WM_E!C38+FC_OTH_HH_DR_E!C38+FC_OTH_HH_DW_E!C38+FC_OTH_HH_TV_E!C38+FC_OTH_HH_IT_E!C38+FC_OTH_HH_LI_E!C38+FC_OTH_HH_OA_E!C38</f>
        <v>0.31530524505588992</v>
      </c>
      <c r="D38" s="30">
        <f>FC_OTH_HH_SH_E!D38+FC_OTH_HH_SC_E!D38+FC_OTH_HH_WH_E!D38+FC_OTH_HH_CO_E!D38+FC_OTH_HH_RF_E!D38+FC_OTH_HH_WM_E!D38+FC_OTH_HH_DR_E!D38+FC_OTH_HH_DW_E!D38+FC_OTH_HH_TV_E!D38+FC_OTH_HH_IT_E!D38+FC_OTH_HH_LI_E!D38+FC_OTH_HH_OA_E!D38</f>
        <v>0.31530524505588986</v>
      </c>
      <c r="E38" s="30">
        <f>FC_OTH_HH_SH_E!E38+FC_OTH_HH_SC_E!E38+FC_OTH_HH_WH_E!E38+FC_OTH_HH_CO_E!E38+FC_OTH_HH_RF_E!E38+FC_OTH_HH_WM_E!E38+FC_OTH_HH_DR_E!E38+FC_OTH_HH_DW_E!E38+FC_OTH_HH_TV_E!E38+FC_OTH_HH_IT_E!E38+FC_OTH_HH_LI_E!E38+FC_OTH_HH_OA_E!E38</f>
        <v>0.31530524505588992</v>
      </c>
      <c r="F38" s="30">
        <f>FC_OTH_HH_SH_E!F38+FC_OTH_HH_SC_E!F38+FC_OTH_HH_WH_E!F38+FC_OTH_HH_CO_E!F38+FC_OTH_HH_RF_E!F38+FC_OTH_HH_WM_E!F38+FC_OTH_HH_DR_E!F38+FC_OTH_HH_DW_E!F38+FC_OTH_HH_TV_E!F38+FC_OTH_HH_IT_E!F38+FC_OTH_HH_LI_E!F38+FC_OTH_HH_OA_E!F38</f>
        <v>0.31530524505588992</v>
      </c>
      <c r="G38" s="30">
        <f>FC_OTH_HH_SH_E!G38+FC_OTH_HH_SC_E!G38+FC_OTH_HH_WH_E!G38+FC_OTH_HH_CO_E!G38+FC_OTH_HH_RF_E!G38+FC_OTH_HH_WM_E!G38+FC_OTH_HH_DR_E!G38+FC_OTH_HH_DW_E!G38+FC_OTH_HH_TV_E!G38+FC_OTH_HH_IT_E!G38+FC_OTH_HH_LI_E!G38+FC_OTH_HH_OA_E!G38</f>
        <v>0.31530524505588986</v>
      </c>
      <c r="H38" s="30">
        <f>FC_OTH_HH_SH_E!H38+FC_OTH_HH_SC_E!H38+FC_OTH_HH_WH_E!H38+FC_OTH_HH_CO_E!H38+FC_OTH_HH_RF_E!H38+FC_OTH_HH_WM_E!H38+FC_OTH_HH_DR_E!H38+FC_OTH_HH_DW_E!H38+FC_OTH_HH_TV_E!H38+FC_OTH_HH_IT_E!H38+FC_OTH_HH_LI_E!H38+FC_OTH_HH_OA_E!H38</f>
        <v>0.31530524505588997</v>
      </c>
      <c r="I38" s="30">
        <f>FC_OTH_HH_SH_E!I38+FC_OTH_HH_SC_E!I38+FC_OTH_HH_WH_E!I38+FC_OTH_HH_CO_E!I38+FC_OTH_HH_RF_E!I38+FC_OTH_HH_WM_E!I38+FC_OTH_HH_DR_E!I38+FC_OTH_HH_DW_E!I38+FC_OTH_HH_TV_E!I38+FC_OTH_HH_IT_E!I38+FC_OTH_HH_LI_E!I38+FC_OTH_HH_OA_E!I38</f>
        <v>0.31530524505588986</v>
      </c>
      <c r="J38" s="30">
        <f>FC_OTH_HH_SH_E!J38+FC_OTH_HH_SC_E!J38+FC_OTH_HH_WH_E!J38+FC_OTH_HH_CO_E!J38+FC_OTH_HH_RF_E!J38+FC_OTH_HH_WM_E!J38+FC_OTH_HH_DR_E!J38+FC_OTH_HH_DW_E!J38+FC_OTH_HH_TV_E!J38+FC_OTH_HH_IT_E!J38+FC_OTH_HH_LI_E!J38+FC_OTH_HH_OA_E!J38</f>
        <v>0.3153052450558898</v>
      </c>
      <c r="K38" s="30">
        <f>FC_OTH_HH_SH_E!K38+FC_OTH_HH_SC_E!K38+FC_OTH_HH_WH_E!K38+FC_OTH_HH_CO_E!K38+FC_OTH_HH_RF_E!K38+FC_OTH_HH_WM_E!K38+FC_OTH_HH_DR_E!K38+FC_OTH_HH_DW_E!K38+FC_OTH_HH_TV_E!K38+FC_OTH_HH_IT_E!K38+FC_OTH_HH_LI_E!K38+FC_OTH_HH_OA_E!K38</f>
        <v>0.31530524505588992</v>
      </c>
      <c r="L38" s="30">
        <f>FC_OTH_HH_SH_E!L38+FC_OTH_HH_SC_E!L38+FC_OTH_HH_WH_E!L38+FC_OTH_HH_CO_E!L38+FC_OTH_HH_RF_E!L38+FC_OTH_HH_WM_E!L38+FC_OTH_HH_DR_E!L38+FC_OTH_HH_DW_E!L38+FC_OTH_HH_TV_E!L38+FC_OTH_HH_IT_E!L38+FC_OTH_HH_LI_E!L38+FC_OTH_HH_OA_E!L38</f>
        <v>0.31530524505588997</v>
      </c>
      <c r="M38" s="30">
        <f>FC_OTH_HH_SH_E!M38+FC_OTH_HH_SC_E!M38+FC_OTH_HH_WH_E!M38+FC_OTH_HH_CO_E!M38+FC_OTH_HH_RF_E!M38+FC_OTH_HH_WM_E!M38+FC_OTH_HH_DR_E!M38+FC_OTH_HH_DW_E!M38+FC_OTH_HH_TV_E!M38+FC_OTH_HH_IT_E!M38+FC_OTH_HH_LI_E!M38+FC_OTH_HH_OA_E!M38</f>
        <v>0.210146173688736</v>
      </c>
      <c r="N38" s="30">
        <f>FC_OTH_HH_SH_E!N38+FC_OTH_HH_SC_E!N38+FC_OTH_HH_WH_E!N38+FC_OTH_HH_CO_E!N38+FC_OTH_HH_RF_E!N38+FC_OTH_HH_WM_E!N38+FC_OTH_HH_DR_E!N38+FC_OTH_HH_DW_E!N38+FC_OTH_HH_TV_E!N38+FC_OTH_HH_IT_E!N38+FC_OTH_HH_LI_E!N38+FC_OTH_HH_OA_E!N38</f>
        <v>0.31530524505588997</v>
      </c>
      <c r="O38" s="30">
        <f>FC_OTH_HH_SH_E!O38+FC_OTH_HH_SC_E!O38+FC_OTH_HH_WH_E!O38+FC_OTH_HH_CO_E!O38+FC_OTH_HH_RF_E!O38+FC_OTH_HH_WM_E!O38+FC_OTH_HH_DR_E!O38+FC_OTH_HH_DW_E!O38+FC_OTH_HH_TV_E!O38+FC_OTH_HH_IT_E!O38+FC_OTH_HH_LI_E!O38+FC_OTH_HH_OA_E!O38</f>
        <v>0.3153052450558898</v>
      </c>
      <c r="P38" s="30">
        <f>FC_OTH_HH_SH_E!P38+FC_OTH_HH_SC_E!P38+FC_OTH_HH_WH_E!P38+FC_OTH_HH_CO_E!P38+FC_OTH_HH_RF_E!P38+FC_OTH_HH_WM_E!P38+FC_OTH_HH_DR_E!P38+FC_OTH_HH_DW_E!P38+FC_OTH_HH_TV_E!P38+FC_OTH_HH_IT_E!P38+FC_OTH_HH_LI_E!P38+FC_OTH_HH_OA_E!P38</f>
        <v>0.21014617368873628</v>
      </c>
      <c r="Q38" s="30">
        <f>FC_OTH_HH_SH_E!Q38+FC_OTH_HH_SC_E!Q38+FC_OTH_HH_WH_E!Q38+FC_OTH_HH_CO_E!Q38+FC_OTH_HH_RF_E!Q38+FC_OTH_HH_WM_E!Q38+FC_OTH_HH_DR_E!Q38+FC_OTH_HH_DW_E!Q38+FC_OTH_HH_TV_E!Q38+FC_OTH_HH_IT_E!Q38+FC_OTH_HH_LI_E!Q38+FC_OTH_HH_OA_E!Q38</f>
        <v>0.31530524505588992</v>
      </c>
      <c r="R38" s="30">
        <f>FC_OTH_HH_SH_E!R38+FC_OTH_HH_SC_E!R38+FC_OTH_HH_WH_E!R38+FC_OTH_HH_CO_E!R38+FC_OTH_HH_RF_E!R38+FC_OTH_HH_WM_E!R38+FC_OTH_HH_DR_E!R38+FC_OTH_HH_DW_E!R38+FC_OTH_HH_TV_E!R38+FC_OTH_HH_IT_E!R38+FC_OTH_HH_LI_E!R38+FC_OTH_HH_OA_E!R38</f>
        <v>0.31530524505589003</v>
      </c>
      <c r="S38" s="30">
        <f>FC_OTH_HH_SH_E!S38+FC_OTH_HH_SC_E!S38+FC_OTH_HH_WH_E!S38+FC_OTH_HH_CO_E!S38+FC_OTH_HH_RF_E!S38+FC_OTH_HH_WM_E!S38+FC_OTH_HH_DR_E!S38+FC_OTH_HH_DW_E!S38+FC_OTH_HH_TV_E!S38+FC_OTH_HH_IT_E!S38+FC_OTH_HH_LI_E!S38+FC_OTH_HH_OA_E!S38</f>
        <v>0.31530524505588986</v>
      </c>
      <c r="T38" s="30">
        <f>FC_OTH_HH_SH_E!T38+FC_OTH_HH_SC_E!T38+FC_OTH_HH_WH_E!T38+FC_OTH_HH_CO_E!T38+FC_OTH_HH_RF_E!T38+FC_OTH_HH_WM_E!T38+FC_OTH_HH_DR_E!T38+FC_OTH_HH_DW_E!T38+FC_OTH_HH_TV_E!T38+FC_OTH_HH_IT_E!T38+FC_OTH_HH_LI_E!T38+FC_OTH_HH_OA_E!T38</f>
        <v>0.31530524505589019</v>
      </c>
      <c r="U38" s="30">
        <f>FC_OTH_HH_SH_E!U38+FC_OTH_HH_SC_E!U38+FC_OTH_HH_WH_E!U38+FC_OTH_HH_CO_E!U38+FC_OTH_HH_RF_E!U38+FC_OTH_HH_WM_E!U38+FC_OTH_HH_DR_E!U38+FC_OTH_HH_DW_E!U38+FC_OTH_HH_TV_E!U38+FC_OTH_HH_IT_E!U38+FC_OTH_HH_LI_E!U38+FC_OTH_HH_OA_E!U38</f>
        <v>0.31530524505588992</v>
      </c>
      <c r="V38" s="30">
        <f>FC_OTH_HH_SH_E!V38+FC_OTH_HH_SC_E!V38+FC_OTH_HH_WH_E!V38+FC_OTH_HH_CO_E!V38+FC_OTH_HH_RF_E!V38+FC_OTH_HH_WM_E!V38+FC_OTH_HH_DR_E!V38+FC_OTH_HH_DW_E!V38+FC_OTH_HH_TV_E!V38+FC_OTH_HH_IT_E!V38+FC_OTH_HH_LI_E!V38+FC_OTH_HH_OA_E!V38</f>
        <v>0.21014617368873592</v>
      </c>
      <c r="W38" s="30">
        <f>FC_OTH_HH_SH_E!W38+FC_OTH_HH_SC_E!W38+FC_OTH_HH_WH_E!W38+FC_OTH_HH_CO_E!W38+FC_OTH_HH_RF_E!W38+FC_OTH_HH_WM_E!W38+FC_OTH_HH_DR_E!W38+FC_OTH_HH_DW_E!W38+FC_OTH_HH_TV_E!W38+FC_OTH_HH_IT_E!W38+FC_OTH_HH_LI_E!W38+FC_OTH_HH_OA_E!W38</f>
        <v>0.21160791057609632</v>
      </c>
      <c r="X38" s="30">
        <f>FC_OTH_HH_SH_E!X38+FC_OTH_HH_SC_E!X38+FC_OTH_HH_WH_E!X38+FC_OTH_HH_CO_E!X38+FC_OTH_HH_RF_E!X38+FC_OTH_HH_WM_E!X38+FC_OTH_HH_DR_E!X38+FC_OTH_HH_DW_E!X38+FC_OTH_HH_TV_E!X38+FC_OTH_HH_IT_E!X38+FC_OTH_HH_LI_E!X38+FC_OTH_HH_OA_E!X38</f>
        <v>0.21160791057609635</v>
      </c>
    </row>
    <row r="39" spans="1:24" ht="11.25" customHeight="1" x14ac:dyDescent="0.2">
      <c r="A39" s="39" t="s">
        <v>65</v>
      </c>
      <c r="B39" s="23" t="s">
        <v>66</v>
      </c>
      <c r="C39" s="30">
        <f>FC_OTH_HH_SH_E!C39+FC_OTH_HH_SC_E!C39+FC_OTH_HH_WH_E!C39+FC_OTH_HH_CO_E!C39+FC_OTH_HH_RF_E!C39+FC_OTH_HH_WM_E!C39+FC_OTH_HH_DR_E!C39+FC_OTH_HH_DW_E!C39+FC_OTH_HH_TV_E!C39+FC_OTH_HH_IT_E!C39+FC_OTH_HH_LI_E!C39+FC_OTH_HH_OA_E!C39</f>
        <v>0</v>
      </c>
      <c r="D39" s="30">
        <f>FC_OTH_HH_SH_E!D39+FC_OTH_HH_SC_E!D39+FC_OTH_HH_WH_E!D39+FC_OTH_HH_CO_E!D39+FC_OTH_HH_RF_E!D39+FC_OTH_HH_WM_E!D39+FC_OTH_HH_DR_E!D39+FC_OTH_HH_DW_E!D39+FC_OTH_HH_TV_E!D39+FC_OTH_HH_IT_E!D39+FC_OTH_HH_LI_E!D39+FC_OTH_HH_OA_E!D39</f>
        <v>0</v>
      </c>
      <c r="E39" s="30">
        <f>FC_OTH_HH_SH_E!E39+FC_OTH_HH_SC_E!E39+FC_OTH_HH_WH_E!E39+FC_OTH_HH_CO_E!E39+FC_OTH_HH_RF_E!E39+FC_OTH_HH_WM_E!E39+FC_OTH_HH_DR_E!E39+FC_OTH_HH_DW_E!E39+FC_OTH_HH_TV_E!E39+FC_OTH_HH_IT_E!E39+FC_OTH_HH_LI_E!E39+FC_OTH_HH_OA_E!E39</f>
        <v>0</v>
      </c>
      <c r="F39" s="30">
        <f>FC_OTH_HH_SH_E!F39+FC_OTH_HH_SC_E!F39+FC_OTH_HH_WH_E!F39+FC_OTH_HH_CO_E!F39+FC_OTH_HH_RF_E!F39+FC_OTH_HH_WM_E!F39+FC_OTH_HH_DR_E!F39+FC_OTH_HH_DW_E!F39+FC_OTH_HH_TV_E!F39+FC_OTH_HH_IT_E!F39+FC_OTH_HH_LI_E!F39+FC_OTH_HH_OA_E!F39</f>
        <v>0</v>
      </c>
      <c r="G39" s="30">
        <f>FC_OTH_HH_SH_E!G39+FC_OTH_HH_SC_E!G39+FC_OTH_HH_WH_E!G39+FC_OTH_HH_CO_E!G39+FC_OTH_HH_RF_E!G39+FC_OTH_HH_WM_E!G39+FC_OTH_HH_DR_E!G39+FC_OTH_HH_DW_E!G39+FC_OTH_HH_TV_E!G39+FC_OTH_HH_IT_E!G39+FC_OTH_HH_LI_E!G39+FC_OTH_HH_OA_E!G39</f>
        <v>0</v>
      </c>
      <c r="H39" s="30">
        <f>FC_OTH_HH_SH_E!H39+FC_OTH_HH_SC_E!H39+FC_OTH_HH_WH_E!H39+FC_OTH_HH_CO_E!H39+FC_OTH_HH_RF_E!H39+FC_OTH_HH_WM_E!H39+FC_OTH_HH_DR_E!H39+FC_OTH_HH_DW_E!H39+FC_OTH_HH_TV_E!H39+FC_OTH_HH_IT_E!H39+FC_OTH_HH_LI_E!H39+FC_OTH_HH_OA_E!H39</f>
        <v>0</v>
      </c>
      <c r="I39" s="30">
        <f>FC_OTH_HH_SH_E!I39+FC_OTH_HH_SC_E!I39+FC_OTH_HH_WH_E!I39+FC_OTH_HH_CO_E!I39+FC_OTH_HH_RF_E!I39+FC_OTH_HH_WM_E!I39+FC_OTH_HH_DR_E!I39+FC_OTH_HH_DW_E!I39+FC_OTH_HH_TV_E!I39+FC_OTH_HH_IT_E!I39+FC_OTH_HH_LI_E!I39+FC_OTH_HH_OA_E!I39</f>
        <v>0</v>
      </c>
      <c r="J39" s="30">
        <f>FC_OTH_HH_SH_E!J39+FC_OTH_HH_SC_E!J39+FC_OTH_HH_WH_E!J39+FC_OTH_HH_CO_E!J39+FC_OTH_HH_RF_E!J39+FC_OTH_HH_WM_E!J39+FC_OTH_HH_DR_E!J39+FC_OTH_HH_DW_E!J39+FC_OTH_HH_TV_E!J39+FC_OTH_HH_IT_E!J39+FC_OTH_HH_LI_E!J39+FC_OTH_HH_OA_E!J39</f>
        <v>0</v>
      </c>
      <c r="K39" s="30">
        <f>FC_OTH_HH_SH_E!K39+FC_OTH_HH_SC_E!K39+FC_OTH_HH_WH_E!K39+FC_OTH_HH_CO_E!K39+FC_OTH_HH_RF_E!K39+FC_OTH_HH_WM_E!K39+FC_OTH_HH_DR_E!K39+FC_OTH_HH_DW_E!K39+FC_OTH_HH_TV_E!K39+FC_OTH_HH_IT_E!K39+FC_OTH_HH_LI_E!K39+FC_OTH_HH_OA_E!K39</f>
        <v>0</v>
      </c>
      <c r="L39" s="30">
        <f>FC_OTH_HH_SH_E!L39+FC_OTH_HH_SC_E!L39+FC_OTH_HH_WH_E!L39+FC_OTH_HH_CO_E!L39+FC_OTH_HH_RF_E!L39+FC_OTH_HH_WM_E!L39+FC_OTH_HH_DR_E!L39+FC_OTH_HH_DW_E!L39+FC_OTH_HH_TV_E!L39+FC_OTH_HH_IT_E!L39+FC_OTH_HH_LI_E!L39+FC_OTH_HH_OA_E!L39</f>
        <v>0</v>
      </c>
      <c r="M39" s="30">
        <f>FC_OTH_HH_SH_E!M39+FC_OTH_HH_SC_E!M39+FC_OTH_HH_WH_E!M39+FC_OTH_HH_CO_E!M39+FC_OTH_HH_RF_E!M39+FC_OTH_HH_WM_E!M39+FC_OTH_HH_DR_E!M39+FC_OTH_HH_DW_E!M39+FC_OTH_HH_TV_E!M39+FC_OTH_HH_IT_E!M39+FC_OTH_HH_LI_E!M39+FC_OTH_HH_OA_E!M39</f>
        <v>0</v>
      </c>
      <c r="N39" s="30">
        <f>FC_OTH_HH_SH_E!N39+FC_OTH_HH_SC_E!N39+FC_OTH_HH_WH_E!N39+FC_OTH_HH_CO_E!N39+FC_OTH_HH_RF_E!N39+FC_OTH_HH_WM_E!N39+FC_OTH_HH_DR_E!N39+FC_OTH_HH_DW_E!N39+FC_OTH_HH_TV_E!N39+FC_OTH_HH_IT_E!N39+FC_OTH_HH_LI_E!N39+FC_OTH_HH_OA_E!N39</f>
        <v>0</v>
      </c>
      <c r="O39" s="30">
        <f>FC_OTH_HH_SH_E!O39+FC_OTH_HH_SC_E!O39+FC_OTH_HH_WH_E!O39+FC_OTH_HH_CO_E!O39+FC_OTH_HH_RF_E!O39+FC_OTH_HH_WM_E!O39+FC_OTH_HH_DR_E!O39+FC_OTH_HH_DW_E!O39+FC_OTH_HH_TV_E!O39+FC_OTH_HH_IT_E!O39+FC_OTH_HH_LI_E!O39+FC_OTH_HH_OA_E!O39</f>
        <v>0</v>
      </c>
      <c r="P39" s="30">
        <f>FC_OTH_HH_SH_E!P39+FC_OTH_HH_SC_E!P39+FC_OTH_HH_WH_E!P39+FC_OTH_HH_CO_E!P39+FC_OTH_HH_RF_E!P39+FC_OTH_HH_WM_E!P39+FC_OTH_HH_DR_E!P39+FC_OTH_HH_DW_E!P39+FC_OTH_HH_TV_E!P39+FC_OTH_HH_IT_E!P39+FC_OTH_HH_LI_E!P39+FC_OTH_HH_OA_E!P39</f>
        <v>0</v>
      </c>
      <c r="Q39" s="30">
        <f>FC_OTH_HH_SH_E!Q39+FC_OTH_HH_SC_E!Q39+FC_OTH_HH_WH_E!Q39+FC_OTH_HH_CO_E!Q39+FC_OTH_HH_RF_E!Q39+FC_OTH_HH_WM_E!Q39+FC_OTH_HH_DR_E!Q39+FC_OTH_HH_DW_E!Q39+FC_OTH_HH_TV_E!Q39+FC_OTH_HH_IT_E!Q39+FC_OTH_HH_LI_E!Q39+FC_OTH_HH_OA_E!Q39</f>
        <v>0</v>
      </c>
      <c r="R39" s="30">
        <f>FC_OTH_HH_SH_E!R39+FC_OTH_HH_SC_E!R39+FC_OTH_HH_WH_E!R39+FC_OTH_HH_CO_E!R39+FC_OTH_HH_RF_E!R39+FC_OTH_HH_WM_E!R39+FC_OTH_HH_DR_E!R39+FC_OTH_HH_DW_E!R39+FC_OTH_HH_TV_E!R39+FC_OTH_HH_IT_E!R39+FC_OTH_HH_LI_E!R39+FC_OTH_HH_OA_E!R39</f>
        <v>0</v>
      </c>
      <c r="S39" s="30">
        <f>FC_OTH_HH_SH_E!S39+FC_OTH_HH_SC_E!S39+FC_OTH_HH_WH_E!S39+FC_OTH_HH_CO_E!S39+FC_OTH_HH_RF_E!S39+FC_OTH_HH_WM_E!S39+FC_OTH_HH_DR_E!S39+FC_OTH_HH_DW_E!S39+FC_OTH_HH_TV_E!S39+FC_OTH_HH_IT_E!S39+FC_OTH_HH_LI_E!S39+FC_OTH_HH_OA_E!S39</f>
        <v>0</v>
      </c>
      <c r="T39" s="30">
        <f>FC_OTH_HH_SH_E!T39+FC_OTH_HH_SC_E!T39+FC_OTH_HH_WH_E!T39+FC_OTH_HH_CO_E!T39+FC_OTH_HH_RF_E!T39+FC_OTH_HH_WM_E!T39+FC_OTH_HH_DR_E!T39+FC_OTH_HH_DW_E!T39+FC_OTH_HH_TV_E!T39+FC_OTH_HH_IT_E!T39+FC_OTH_HH_LI_E!T39+FC_OTH_HH_OA_E!T39</f>
        <v>0</v>
      </c>
      <c r="U39" s="30">
        <f>FC_OTH_HH_SH_E!U39+FC_OTH_HH_SC_E!U39+FC_OTH_HH_WH_E!U39+FC_OTH_HH_CO_E!U39+FC_OTH_HH_RF_E!U39+FC_OTH_HH_WM_E!U39+FC_OTH_HH_DR_E!U39+FC_OTH_HH_DW_E!U39+FC_OTH_HH_TV_E!U39+FC_OTH_HH_IT_E!U39+FC_OTH_HH_LI_E!U39+FC_OTH_HH_OA_E!U39</f>
        <v>0</v>
      </c>
      <c r="V39" s="30">
        <f>FC_OTH_HH_SH_E!V39+FC_OTH_HH_SC_E!V39+FC_OTH_HH_WH_E!V39+FC_OTH_HH_CO_E!V39+FC_OTH_HH_RF_E!V39+FC_OTH_HH_WM_E!V39+FC_OTH_HH_DR_E!V39+FC_OTH_HH_DW_E!V39+FC_OTH_HH_TV_E!V39+FC_OTH_HH_IT_E!V39+FC_OTH_HH_LI_E!V39+FC_OTH_HH_OA_E!V39</f>
        <v>0</v>
      </c>
      <c r="W39" s="30">
        <f>FC_OTH_HH_SH_E!W39+FC_OTH_HH_SC_E!W39+FC_OTH_HH_WH_E!W39+FC_OTH_HH_CO_E!W39+FC_OTH_HH_RF_E!W39+FC_OTH_HH_WM_E!W39+FC_OTH_HH_DR_E!W39+FC_OTH_HH_DW_E!W39+FC_OTH_HH_TV_E!W39+FC_OTH_HH_IT_E!W39+FC_OTH_HH_LI_E!W39+FC_OTH_HH_OA_E!W39</f>
        <v>0</v>
      </c>
      <c r="X39" s="30">
        <f>FC_OTH_HH_SH_E!X39+FC_OTH_HH_SC_E!X39+FC_OTH_HH_WH_E!X39+FC_OTH_HH_CO_E!X39+FC_OTH_HH_RF_E!X39+FC_OTH_HH_WM_E!X39+FC_OTH_HH_DR_E!X39+FC_OTH_HH_DW_E!X39+FC_OTH_HH_TV_E!X39+FC_OTH_HH_IT_E!X39+FC_OTH_HH_LI_E!X39+FC_OTH_HH_OA_E!X39</f>
        <v>0</v>
      </c>
    </row>
    <row r="40" spans="1:24" ht="11.25" customHeight="1" x14ac:dyDescent="0.2">
      <c r="A40" s="39" t="s">
        <v>67</v>
      </c>
      <c r="B40" s="23" t="s">
        <v>68</v>
      </c>
      <c r="C40" s="30">
        <f>FC_OTH_HH_SH_E!C40+FC_OTH_HH_SC_E!C40+FC_OTH_HH_WH_E!C40+FC_OTH_HH_CO_E!C40+FC_OTH_HH_RF_E!C40+FC_OTH_HH_WM_E!C40+FC_OTH_HH_DR_E!C40+FC_OTH_HH_DW_E!C40+FC_OTH_HH_TV_E!C40+FC_OTH_HH_IT_E!C40+FC_OTH_HH_LI_E!C40+FC_OTH_HH_OA_E!C40</f>
        <v>70.352020636285459</v>
      </c>
      <c r="D40" s="30">
        <f>FC_OTH_HH_SH_E!D40+FC_OTH_HH_SC_E!D40+FC_OTH_HH_WH_E!D40+FC_OTH_HH_CO_E!D40+FC_OTH_HH_RF_E!D40+FC_OTH_HH_WM_E!D40+FC_OTH_HH_DR_E!D40+FC_OTH_HH_DW_E!D40+FC_OTH_HH_TV_E!D40+FC_OTH_HH_IT_E!D40+FC_OTH_HH_LI_E!D40+FC_OTH_HH_OA_E!D40</f>
        <v>73.433190025795355</v>
      </c>
      <c r="E40" s="30">
        <f>FC_OTH_HH_SH_E!E40+FC_OTH_HH_SC_E!E40+FC_OTH_HH_WH_E!E40+FC_OTH_HH_CO_E!E40+FC_OTH_HH_RF_E!E40+FC_OTH_HH_WM_E!E40+FC_OTH_HH_DR_E!E40+FC_OTH_HH_DW_E!E40+FC_OTH_HH_TV_E!E40+FC_OTH_HH_IT_E!E40+FC_OTH_HH_LI_E!E40+FC_OTH_HH_OA_E!E40</f>
        <v>69.83852106620806</v>
      </c>
      <c r="F40" s="30">
        <f>FC_OTH_HH_SH_E!F40+FC_OTH_HH_SC_E!F40+FC_OTH_HH_WH_E!F40+FC_OTH_HH_CO_E!F40+FC_OTH_HH_RF_E!F40+FC_OTH_HH_WM_E!F40+FC_OTH_HH_DR_E!F40+FC_OTH_HH_DW_E!F40+FC_OTH_HH_TV_E!F40+FC_OTH_HH_IT_E!F40+FC_OTH_HH_LI_E!F40+FC_OTH_HH_OA_E!F40</f>
        <v>71.6871883061049</v>
      </c>
      <c r="G40" s="30">
        <f>FC_OTH_HH_SH_E!G40+FC_OTH_HH_SC_E!G40+FC_OTH_HH_WH_E!G40+FC_OTH_HH_CO_E!G40+FC_OTH_HH_RF_E!G40+FC_OTH_HH_WM_E!G40+FC_OTH_HH_DR_E!G40+FC_OTH_HH_DW_E!G40+FC_OTH_HH_TV_E!G40+FC_OTH_HH_IT_E!G40+FC_OTH_HH_LI_E!G40+FC_OTH_HH_OA_E!G40</f>
        <v>65.319604471195177</v>
      </c>
      <c r="H40" s="30">
        <f>FC_OTH_HH_SH_E!H40+FC_OTH_HH_SC_E!H40+FC_OTH_HH_WH_E!H40+FC_OTH_HH_CO_E!H40+FC_OTH_HH_RF_E!H40+FC_OTH_HH_WM_E!H40+FC_OTH_HH_DR_E!H40+FC_OTH_HH_DW_E!H40+FC_OTH_HH_TV_E!H40+FC_OTH_HH_IT_E!H40+FC_OTH_HH_LI_E!H40+FC_OTH_HH_OA_E!H40</f>
        <v>64.908770421324178</v>
      </c>
      <c r="I40" s="30">
        <f>FC_OTH_HH_SH_E!I40+FC_OTH_HH_SC_E!I40+FC_OTH_HH_WH_E!I40+FC_OTH_HH_CO_E!I40+FC_OTH_HH_RF_E!I40+FC_OTH_HH_WM_E!I40+FC_OTH_HH_DR_E!I40+FC_OTH_HH_DW_E!I40+FC_OTH_HH_TV_E!I40+FC_OTH_HH_IT_E!I40+FC_OTH_HH_LI_E!I40+FC_OTH_HH_OA_E!I40</f>
        <v>64.908770421324149</v>
      </c>
      <c r="J40" s="30">
        <f>FC_OTH_HH_SH_E!J40+FC_OTH_HH_SC_E!J40+FC_OTH_HH_WH_E!J40+FC_OTH_HH_CO_E!J40+FC_OTH_HH_RF_E!J40+FC_OTH_HH_WM_E!J40+FC_OTH_HH_DR_E!J40+FC_OTH_HH_DW_E!J40+FC_OTH_HH_TV_E!J40+FC_OTH_HH_IT_E!J40+FC_OTH_HH_LI_E!J40+FC_OTH_HH_OA_E!J40</f>
        <v>51.14643164230435</v>
      </c>
      <c r="K40" s="30">
        <f>FC_OTH_HH_SH_E!K40+FC_OTH_HH_SC_E!K40+FC_OTH_HH_WH_E!K40+FC_OTH_HH_CO_E!K40+FC_OTH_HH_RF_E!K40+FC_OTH_HH_WM_E!K40+FC_OTH_HH_DR_E!K40+FC_OTH_HH_DW_E!K40+FC_OTH_HH_TV_E!K40+FC_OTH_HH_IT_E!K40+FC_OTH_HH_LI_E!K40+FC_OTH_HH_OA_E!K40</f>
        <v>51.146431642304385</v>
      </c>
      <c r="L40" s="30">
        <f>FC_OTH_HH_SH_E!L40+FC_OTH_HH_SC_E!L40+FC_OTH_HH_WH_E!L40+FC_OTH_HH_CO_E!L40+FC_OTH_HH_RF_E!L40+FC_OTH_HH_WM_E!L40+FC_OTH_HH_DR_E!L40+FC_OTH_HH_DW_E!L40+FC_OTH_HH_TV_E!L40+FC_OTH_HH_IT_E!L40+FC_OTH_HH_LI_E!L40+FC_OTH_HH_OA_E!L40</f>
        <v>45.395012897678427</v>
      </c>
      <c r="M40" s="30">
        <f>FC_OTH_HH_SH_E!M40+FC_OTH_HH_SC_E!M40+FC_OTH_HH_WH_E!M40+FC_OTH_HH_CO_E!M40+FC_OTH_HH_RF_E!M40+FC_OTH_HH_WM_E!M40+FC_OTH_HH_DR_E!M40+FC_OTH_HH_DW_E!M40+FC_OTH_HH_TV_E!M40+FC_OTH_HH_IT_E!M40+FC_OTH_HH_LI_E!M40+FC_OTH_HH_OA_E!M40</f>
        <v>37.692261392949263</v>
      </c>
      <c r="N40" s="30">
        <f>FC_OTH_HH_SH_E!N40+FC_OTH_HH_SC_E!N40+FC_OTH_HH_WH_E!N40+FC_OTH_HH_CO_E!N40+FC_OTH_HH_RF_E!N40+FC_OTH_HH_WM_E!N40+FC_OTH_HH_DR_E!N40+FC_OTH_HH_DW_E!N40+FC_OTH_HH_TV_E!N40+FC_OTH_HH_IT_E!N40+FC_OTH_HH_LI_E!N40+FC_OTH_HH_OA_E!N40</f>
        <v>36.151676698194322</v>
      </c>
      <c r="O40" s="30">
        <f>FC_OTH_HH_SH_E!O40+FC_OTH_HH_SC_E!O40+FC_OTH_HH_WH_E!O40+FC_OTH_HH_CO_E!O40+FC_OTH_HH_RF_E!O40+FC_OTH_HH_WM_E!O40+FC_OTH_HH_DR_E!O40+FC_OTH_HH_DW_E!O40+FC_OTH_HH_TV_E!O40+FC_OTH_HH_IT_E!O40+FC_OTH_HH_LI_E!O40+FC_OTH_HH_OA_E!O40</f>
        <v>34.611177987962165</v>
      </c>
      <c r="P40" s="30">
        <f>FC_OTH_HH_SH_E!P40+FC_OTH_HH_SC_E!P40+FC_OTH_HH_WH_E!P40+FC_OTH_HH_CO_E!P40+FC_OTH_HH_RF_E!P40+FC_OTH_HH_WM_E!P40+FC_OTH_HH_DR_E!P40+FC_OTH_HH_DW_E!P40+FC_OTH_HH_TV_E!P40+FC_OTH_HH_IT_E!P40+FC_OTH_HH_LI_E!P40+FC_OTH_HH_OA_E!P40</f>
        <v>32.967927773000895</v>
      </c>
      <c r="Q40" s="30">
        <f>FC_OTH_HH_SH_E!Q40+FC_OTH_HH_SC_E!Q40+FC_OTH_HH_WH_E!Q40+FC_OTH_HH_CO_E!Q40+FC_OTH_HH_RF_E!Q40+FC_OTH_HH_WM_E!Q40+FC_OTH_HH_DR_E!Q40+FC_OTH_HH_DW_E!Q40+FC_OTH_HH_TV_E!Q40+FC_OTH_HH_IT_E!Q40+FC_OTH_HH_LI_E!Q40+FC_OTH_HH_OA_E!Q40</f>
        <v>31.632760103181425</v>
      </c>
      <c r="R40" s="30">
        <f>FC_OTH_HH_SH_E!R40+FC_OTH_HH_SC_E!R40+FC_OTH_HH_WH_E!R40+FC_OTH_HH_CO_E!R40+FC_OTH_HH_RF_E!R40+FC_OTH_HH_WM_E!R40+FC_OTH_HH_DR_E!R40+FC_OTH_HH_DW_E!R40+FC_OTH_HH_TV_E!R40+FC_OTH_HH_IT_E!R40+FC_OTH_HH_LI_E!R40+FC_OTH_HH_OA_E!R40</f>
        <v>33.892261392949287</v>
      </c>
      <c r="S40" s="30">
        <f>FC_OTH_HH_SH_E!S40+FC_OTH_HH_SC_E!S40+FC_OTH_HH_WH_E!S40+FC_OTH_HH_CO_E!S40+FC_OTH_HH_RF_E!S40+FC_OTH_HH_WM_E!S40+FC_OTH_HH_DR_E!S40+FC_OTH_HH_DW_E!S40+FC_OTH_HH_TV_E!S40+FC_OTH_HH_IT_E!S40+FC_OTH_HH_LI_E!S40+FC_OTH_HH_OA_E!S40</f>
        <v>34.816595012897665</v>
      </c>
      <c r="T40" s="30">
        <f>FC_OTH_HH_SH_E!T40+FC_OTH_HH_SC_E!T40+FC_OTH_HH_WH_E!T40+FC_OTH_HH_CO_E!T40+FC_OTH_HH_RF_E!T40+FC_OTH_HH_WM_E!T40+FC_OTH_HH_DR_E!T40+FC_OTH_HH_DW_E!T40+FC_OTH_HH_TV_E!T40+FC_OTH_HH_IT_E!T40+FC_OTH_HH_LI_E!T40+FC_OTH_HH_OA_E!T40</f>
        <v>34.097678417884815</v>
      </c>
      <c r="U40" s="30">
        <f>FC_OTH_HH_SH_E!U40+FC_OTH_HH_SC_E!U40+FC_OTH_HH_WH_E!U40+FC_OTH_HH_CO_E!U40+FC_OTH_HH_RF_E!U40+FC_OTH_HH_WM_E!U40+FC_OTH_HH_DR_E!U40+FC_OTH_HH_DW_E!U40+FC_OTH_HH_TV_E!U40+FC_OTH_HH_IT_E!U40+FC_OTH_HH_LI_E!U40+FC_OTH_HH_OA_E!U40</f>
        <v>35.330094582975057</v>
      </c>
      <c r="V40" s="30">
        <f>FC_OTH_HH_SH_E!V40+FC_OTH_HH_SC_E!V40+FC_OTH_HH_WH_E!V40+FC_OTH_HH_CO_E!V40+FC_OTH_HH_RF_E!V40+FC_OTH_HH_WM_E!V40+FC_OTH_HH_DR_E!V40+FC_OTH_HH_DW_E!V40+FC_OTH_HH_TV_E!V40+FC_OTH_HH_IT_E!V40+FC_OTH_HH_LI_E!V40+FC_OTH_HH_OA_E!V40</f>
        <v>30.40034393809113</v>
      </c>
      <c r="W40" s="30">
        <f>FC_OTH_HH_SH_E!W40+FC_OTH_HH_SC_E!W40+FC_OTH_HH_WH_E!W40+FC_OTH_HH_CO_E!W40+FC_OTH_HH_RF_E!W40+FC_OTH_HH_WM_E!W40+FC_OTH_HH_DR_E!W40+FC_OTH_HH_DW_E!W40+FC_OTH_HH_TV_E!W40+FC_OTH_HH_IT_E!W40+FC_OTH_HH_LI_E!W40+FC_OTH_HH_OA_E!W40</f>
        <v>34.23258813413586</v>
      </c>
      <c r="X40" s="30">
        <f>FC_OTH_HH_SH_E!X40+FC_OTH_HH_SC_E!X40+FC_OTH_HH_WH_E!X40+FC_OTH_HH_CO_E!X40+FC_OTH_HH_RF_E!X40+FC_OTH_HH_WM_E!X40+FC_OTH_HH_DR_E!X40+FC_OTH_HH_DW_E!X40+FC_OTH_HH_TV_E!X40+FC_OTH_HH_IT_E!X40+FC_OTH_HH_LI_E!X40+FC_OTH_HH_OA_E!X40</f>
        <v>28.860705073086848</v>
      </c>
    </row>
    <row r="41" spans="1:24" ht="11.25" customHeight="1" x14ac:dyDescent="0.2">
      <c r="A41" s="39" t="s">
        <v>69</v>
      </c>
      <c r="B41" s="23" t="s">
        <v>70</v>
      </c>
      <c r="C41" s="30">
        <f>FC_OTH_HH_SH_E!C41+FC_OTH_HH_SC_E!C41+FC_OTH_HH_WH_E!C41+FC_OTH_HH_CO_E!C41+FC_OTH_HH_RF_E!C41+FC_OTH_HH_WM_E!C41+FC_OTH_HH_DR_E!C41+FC_OTH_HH_DW_E!C41+FC_OTH_HH_TV_E!C41+FC_OTH_HH_IT_E!C41+FC_OTH_HH_LI_E!C41+FC_OTH_HH_OA_E!C41</f>
        <v>900.20877912027458</v>
      </c>
      <c r="D41" s="30">
        <f>FC_OTH_HH_SH_E!D41+FC_OTH_HH_SC_E!D41+FC_OTH_HH_WH_E!D41+FC_OTH_HH_CO_E!D41+FC_OTH_HH_RF_E!D41+FC_OTH_HH_WM_E!D41+FC_OTH_HH_DR_E!D41+FC_OTH_HH_DW_E!D41+FC_OTH_HH_TV_E!D41+FC_OTH_HH_IT_E!D41+FC_OTH_HH_LI_E!D41+FC_OTH_HH_OA_E!D41</f>
        <v>966.92821162242421</v>
      </c>
      <c r="E41" s="30">
        <f>FC_OTH_HH_SH_E!E41+FC_OTH_HH_SC_E!E41+FC_OTH_HH_WH_E!E41+FC_OTH_HH_CO_E!E41+FC_OTH_HH_RF_E!E41+FC_OTH_HH_WM_E!E41+FC_OTH_HH_DR_E!E41+FC_OTH_HH_DW_E!E41+FC_OTH_HH_TV_E!E41+FC_OTH_HH_IT_E!E41+FC_OTH_HH_LI_E!E41+FC_OTH_HH_OA_E!E41</f>
        <v>1025.0163550951424</v>
      </c>
      <c r="F41" s="30">
        <f>FC_OTH_HH_SH_E!F41+FC_OTH_HH_SC_E!F41+FC_OTH_HH_WH_E!F41+FC_OTH_HH_CO_E!F41+FC_OTH_HH_RF_E!F41+FC_OTH_HH_WM_E!F41+FC_OTH_HH_DR_E!F41+FC_OTH_HH_DW_E!F41+FC_OTH_HH_TV_E!F41+FC_OTH_HH_IT_E!F41+FC_OTH_HH_LI_E!F41+FC_OTH_HH_OA_E!F41</f>
        <v>1095.9386250865441</v>
      </c>
      <c r="G41" s="30">
        <f>FC_OTH_HH_SH_E!G41+FC_OTH_HH_SC_E!G41+FC_OTH_HH_WH_E!G41+FC_OTH_HH_CO_E!G41+FC_OTH_HH_RF_E!G41+FC_OTH_HH_WM_E!G41+FC_OTH_HH_DR_E!G41+FC_OTH_HH_DW_E!G41+FC_OTH_HH_TV_E!G41+FC_OTH_HH_IT_E!G41+FC_OTH_HH_LI_E!G41+FC_OTH_HH_OA_E!G41</f>
        <v>1141.4657102112219</v>
      </c>
      <c r="H41" s="30">
        <f>FC_OTH_HH_SH_E!H41+FC_OTH_HH_SC_E!H41+FC_OTH_HH_WH_E!H41+FC_OTH_HH_CO_E!H41+FC_OTH_HH_RF_E!H41+FC_OTH_HH_WM_E!H41+FC_OTH_HH_DR_E!H41+FC_OTH_HH_DW_E!H41+FC_OTH_HH_TV_E!H41+FC_OTH_HH_IT_E!H41+FC_OTH_HH_LI_E!H41+FC_OTH_HH_OA_E!H41</f>
        <v>1146.227291579298</v>
      </c>
      <c r="I41" s="30">
        <f>FC_OTH_HH_SH_E!I41+FC_OTH_HH_SC_E!I41+FC_OTH_HH_WH_E!I41+FC_OTH_HH_CO_E!I41+FC_OTH_HH_RF_E!I41+FC_OTH_HH_WM_E!I41+FC_OTH_HH_DR_E!I41+FC_OTH_HH_DW_E!I41+FC_OTH_HH_TV_E!I41+FC_OTH_HH_IT_E!I41+FC_OTH_HH_LI_E!I41+FC_OTH_HH_OA_E!I41</f>
        <v>1160.5486175084238</v>
      </c>
      <c r="J41" s="30">
        <f>FC_OTH_HH_SH_E!J41+FC_OTH_HH_SC_E!J41+FC_OTH_HH_WH_E!J41+FC_OTH_HH_CO_E!J41+FC_OTH_HH_RF_E!J41+FC_OTH_HH_WM_E!J41+FC_OTH_HH_DR_E!J41+FC_OTH_HH_DW_E!J41+FC_OTH_HH_TV_E!J41+FC_OTH_HH_IT_E!J41+FC_OTH_HH_LI_E!J41+FC_OTH_HH_OA_E!J41</f>
        <v>1122.1110889526881</v>
      </c>
      <c r="K41" s="30">
        <f>FC_OTH_HH_SH_E!K41+FC_OTH_HH_SC_E!K41+FC_OTH_HH_WH_E!K41+FC_OTH_HH_CO_E!K41+FC_OTH_HH_RF_E!K41+FC_OTH_HH_WM_E!K41+FC_OTH_HH_DR_E!K41+FC_OTH_HH_DW_E!K41+FC_OTH_HH_TV_E!K41+FC_OTH_HH_IT_E!K41+FC_OTH_HH_LI_E!K41+FC_OTH_HH_OA_E!K41</f>
        <v>1250.0521428738577</v>
      </c>
      <c r="L41" s="30">
        <f>FC_OTH_HH_SH_E!L41+FC_OTH_HH_SC_E!L41+FC_OTH_HH_WH_E!L41+FC_OTH_HH_CO_E!L41+FC_OTH_HH_RF_E!L41+FC_OTH_HH_WM_E!L41+FC_OTH_HH_DR_E!L41+FC_OTH_HH_DW_E!L41+FC_OTH_HH_TV_E!L41+FC_OTH_HH_IT_E!L41+FC_OTH_HH_LI_E!L41+FC_OTH_HH_OA_E!L41</f>
        <v>1387.1296646603603</v>
      </c>
      <c r="M41" s="30">
        <f>FC_OTH_HH_SH_E!M41+FC_OTH_HH_SC_E!M41+FC_OTH_HH_WH_E!M41+FC_OTH_HH_CO_E!M41+FC_OTH_HH_RF_E!M41+FC_OTH_HH_WM_E!M41+FC_OTH_HH_DR_E!M41+FC_OTH_HH_DW_E!M41+FC_OTH_HH_TV_E!M41+FC_OTH_HH_IT_E!M41+FC_OTH_HH_LI_E!M41+FC_OTH_HH_OA_E!M41</f>
        <v>1414.2073086844371</v>
      </c>
      <c r="N41" s="30">
        <f>FC_OTH_HH_SH_E!N41+FC_OTH_HH_SC_E!N41+FC_OTH_HH_WH_E!N41+FC_OTH_HH_CO_E!N41+FC_OTH_HH_RF_E!N41+FC_OTH_HH_WM_E!N41+FC_OTH_HH_DR_E!N41+FC_OTH_HH_DW_E!N41+FC_OTH_HH_TV_E!N41+FC_OTH_HH_IT_E!N41+FC_OTH_HH_LI_E!N41+FC_OTH_HH_OA_E!N41</f>
        <v>1130.3261392949271</v>
      </c>
      <c r="O41" s="30">
        <f>FC_OTH_HH_SH_E!O41+FC_OTH_HH_SC_E!O41+FC_OTH_HH_WH_E!O41+FC_OTH_HH_CO_E!O41+FC_OTH_HH_RF_E!O41+FC_OTH_HH_WM_E!O41+FC_OTH_HH_DR_E!O41+FC_OTH_HH_DW_E!O41+FC_OTH_HH_TV_E!O41+FC_OTH_HH_IT_E!O41+FC_OTH_HH_LI_E!O41+FC_OTH_HH_OA_E!O41</f>
        <v>985.97661220980194</v>
      </c>
      <c r="P41" s="30">
        <f>FC_OTH_HH_SH_E!P41+FC_OTH_HH_SC_E!P41+FC_OTH_HH_WH_E!P41+FC_OTH_HH_CO_E!P41+FC_OTH_HH_RF_E!P41+FC_OTH_HH_WM_E!P41+FC_OTH_HH_DR_E!P41+FC_OTH_HH_DW_E!P41+FC_OTH_HH_TV_E!P41+FC_OTH_HH_IT_E!P41+FC_OTH_HH_LI_E!P41+FC_OTH_HH_OA_E!P41</f>
        <v>985.73164230438465</v>
      </c>
      <c r="Q41" s="30">
        <f>FC_OTH_HH_SH_E!Q41+FC_OTH_HH_SC_E!Q41+FC_OTH_HH_WH_E!Q41+FC_OTH_HH_CO_E!Q41+FC_OTH_HH_RF_E!Q41+FC_OTH_HH_WM_E!Q41+FC_OTH_HH_DR_E!Q41+FC_OTH_HH_DW_E!Q41+FC_OTH_HH_TV_E!Q41+FC_OTH_HH_IT_E!Q41+FC_OTH_HH_LI_E!Q41+FC_OTH_HH_OA_E!Q41</f>
        <v>882.01805674978471</v>
      </c>
      <c r="R41" s="30">
        <f>FC_OTH_HH_SH_E!R41+FC_OTH_HH_SC_E!R41+FC_OTH_HH_WH_E!R41+FC_OTH_HH_CO_E!R41+FC_OTH_HH_RF_E!R41+FC_OTH_HH_WM_E!R41+FC_OTH_HH_DR_E!R41+FC_OTH_HH_DW_E!R41+FC_OTH_HH_TV_E!R41+FC_OTH_HH_IT_E!R41+FC_OTH_HH_LI_E!R41+FC_OTH_HH_OA_E!R41</f>
        <v>1018.4428202923473</v>
      </c>
      <c r="S41" s="30">
        <f>FC_OTH_HH_SH_E!S41+FC_OTH_HH_SC_E!S41+FC_OTH_HH_WH_E!S41+FC_OTH_HH_CO_E!S41+FC_OTH_HH_RF_E!S41+FC_OTH_HH_WM_E!S41+FC_OTH_HH_DR_E!S41+FC_OTH_HH_DW_E!S41+FC_OTH_HH_TV_E!S41+FC_OTH_HH_IT_E!S41+FC_OTH_HH_LI_E!S41+FC_OTH_HH_OA_E!S41</f>
        <v>1083.4539982803085</v>
      </c>
      <c r="T41" s="30">
        <f>FC_OTH_HH_SH_E!T41+FC_OTH_HH_SC_E!T41+FC_OTH_HH_WH_E!T41+FC_OTH_HH_CO_E!T41+FC_OTH_HH_RF_E!T41+FC_OTH_HH_WM_E!T41+FC_OTH_HH_DR_E!T41+FC_OTH_HH_DW_E!T41+FC_OTH_HH_TV_E!T41+FC_OTH_HH_IT_E!T41+FC_OTH_HH_LI_E!T41+FC_OTH_HH_OA_E!T41</f>
        <v>1035.8784178847802</v>
      </c>
      <c r="U41" s="30">
        <f>FC_OTH_HH_SH_E!U41+FC_OTH_HH_SC_E!U41+FC_OTH_HH_WH_E!U41+FC_OTH_HH_CO_E!U41+FC_OTH_HH_RF_E!U41+FC_OTH_HH_WM_E!U41+FC_OTH_HH_DR_E!U41+FC_OTH_HH_DW_E!U41+FC_OTH_HH_TV_E!U41+FC_OTH_HH_IT_E!U41+FC_OTH_HH_LI_E!U41+FC_OTH_HH_OA_E!U41</f>
        <v>1100.6565778159923</v>
      </c>
      <c r="V41" s="30">
        <f>FC_OTH_HH_SH_E!V41+FC_OTH_HH_SC_E!V41+FC_OTH_HH_WH_E!V41+FC_OTH_HH_CO_E!V41+FC_OTH_HH_RF_E!V41+FC_OTH_HH_WM_E!V41+FC_OTH_HH_DR_E!V41+FC_OTH_HH_DW_E!V41+FC_OTH_HH_TV_E!V41+FC_OTH_HH_IT_E!V41+FC_OTH_HH_LI_E!V41+FC_OTH_HH_OA_E!V41</f>
        <v>1085.379191745486</v>
      </c>
      <c r="W41" s="30">
        <f>FC_OTH_HH_SH_E!W41+FC_OTH_HH_SC_E!W41+FC_OTH_HH_WH_E!W41+FC_OTH_HH_CO_E!W41+FC_OTH_HH_RF_E!W41+FC_OTH_HH_WM_E!W41+FC_OTH_HH_DR_E!W41+FC_OTH_HH_DW_E!W41+FC_OTH_HH_TV_E!W41+FC_OTH_HH_IT_E!W41+FC_OTH_HH_LI_E!W41+FC_OTH_HH_OA_E!W41</f>
        <v>1232.6944969905426</v>
      </c>
      <c r="X41" s="30">
        <f>FC_OTH_HH_SH_E!X41+FC_OTH_HH_SC_E!X41+FC_OTH_HH_WH_E!X41+FC_OTH_HH_CO_E!X41+FC_OTH_HH_RF_E!X41+FC_OTH_HH_WM_E!X41+FC_OTH_HH_DR_E!X41+FC_OTH_HH_DW_E!X41+FC_OTH_HH_TV_E!X41+FC_OTH_HH_IT_E!X41+FC_OTH_HH_LI_E!X41+FC_OTH_HH_OA_E!X41</f>
        <v>1134.9720550300954</v>
      </c>
    </row>
    <row r="42" spans="1:24" ht="11.25" customHeight="1" x14ac:dyDescent="0.2">
      <c r="A42" s="39" t="s">
        <v>71</v>
      </c>
      <c r="B42" s="23" t="s">
        <v>72</v>
      </c>
      <c r="C42" s="30">
        <f>FC_OTH_HH_SH_E!C42+FC_OTH_HH_SC_E!C42+FC_OTH_HH_WH_E!C42+FC_OTH_HH_CO_E!C42+FC_OTH_HH_RF_E!C42+FC_OTH_HH_WM_E!C42+FC_OTH_HH_DR_E!C42+FC_OTH_HH_DW_E!C42+FC_OTH_HH_TV_E!C42+FC_OTH_HH_IT_E!C42+FC_OTH_HH_LI_E!C42+FC_OTH_HH_OA_E!C42</f>
        <v>0</v>
      </c>
      <c r="D42" s="30">
        <f>FC_OTH_HH_SH_E!D42+FC_OTH_HH_SC_E!D42+FC_OTH_HH_WH_E!D42+FC_OTH_HH_CO_E!D42+FC_OTH_HH_RF_E!D42+FC_OTH_HH_WM_E!D42+FC_OTH_HH_DR_E!D42+FC_OTH_HH_DW_E!D42+FC_OTH_HH_TV_E!D42+FC_OTH_HH_IT_E!D42+FC_OTH_HH_LI_E!D42+FC_OTH_HH_OA_E!D42</f>
        <v>3.188564058469475</v>
      </c>
      <c r="E42" s="30">
        <f>FC_OTH_HH_SH_E!E42+FC_OTH_HH_SC_E!E42+FC_OTH_HH_WH_E!E42+FC_OTH_HH_CO_E!E42+FC_OTH_HH_RF_E!E42+FC_OTH_HH_WM_E!E42+FC_OTH_HH_DR_E!E42+FC_OTH_HH_DW_E!E42+FC_OTH_HH_TV_E!E42+FC_OTH_HH_IT_E!E42+FC_OTH_HH_LI_E!E42+FC_OTH_HH_OA_E!E42</f>
        <v>0</v>
      </c>
      <c r="F42" s="30">
        <f>FC_OTH_HH_SH_E!F42+FC_OTH_HH_SC_E!F42+FC_OTH_HH_WH_E!F42+FC_OTH_HH_CO_E!F42+FC_OTH_HH_RF_E!F42+FC_OTH_HH_WM_E!F42+FC_OTH_HH_DR_E!F42+FC_OTH_HH_DW_E!F42+FC_OTH_HH_TV_E!F42+FC_OTH_HH_IT_E!F42+FC_OTH_HH_LI_E!F42+FC_OTH_HH_OA_E!F42</f>
        <v>4.2514187446259681</v>
      </c>
      <c r="G42" s="30">
        <f>FC_OTH_HH_SH_E!G42+FC_OTH_HH_SC_E!G42+FC_OTH_HH_WH_E!G42+FC_OTH_HH_CO_E!G42+FC_OTH_HH_RF_E!G42+FC_OTH_HH_WM_E!G42+FC_OTH_HH_DR_E!G42+FC_OTH_HH_DW_E!G42+FC_OTH_HH_TV_E!G42+FC_OTH_HH_IT_E!G42+FC_OTH_HH_LI_E!G42+FC_OTH_HH_OA_E!G42</f>
        <v>14.880137575236464</v>
      </c>
      <c r="H42" s="30">
        <f>FC_OTH_HH_SH_E!H42+FC_OTH_HH_SC_E!H42+FC_OTH_HH_WH_E!H42+FC_OTH_HH_CO_E!H42+FC_OTH_HH_RF_E!H42+FC_OTH_HH_WM_E!H42+FC_OTH_HH_DR_E!H42+FC_OTH_HH_DW_E!H42+FC_OTH_HH_TV_E!H42+FC_OTH_HH_IT_E!H42+FC_OTH_HH_LI_E!H42+FC_OTH_HH_OA_E!H42</f>
        <v>41.989079965606194</v>
      </c>
      <c r="I42" s="30">
        <f>FC_OTH_HH_SH_E!I42+FC_OTH_HH_SC_E!I42+FC_OTH_HH_WH_E!I42+FC_OTH_HH_CO_E!I42+FC_OTH_HH_RF_E!I42+FC_OTH_HH_WM_E!I42+FC_OTH_HH_DR_E!I42+FC_OTH_HH_DW_E!I42+FC_OTH_HH_TV_E!I42+FC_OTH_HH_IT_E!I42+FC_OTH_HH_LI_E!I42+FC_OTH_HH_OA_E!I42</f>
        <v>0</v>
      </c>
      <c r="J42" s="30">
        <f>FC_OTH_HH_SH_E!J42+FC_OTH_HH_SC_E!J42+FC_OTH_HH_WH_E!J42+FC_OTH_HH_CO_E!J42+FC_OTH_HH_RF_E!J42+FC_OTH_HH_WM_E!J42+FC_OTH_HH_DR_E!J42+FC_OTH_HH_DW_E!J42+FC_OTH_HH_TV_E!J42+FC_OTH_HH_IT_E!J42+FC_OTH_HH_LI_E!J42+FC_OTH_HH_OA_E!J42</f>
        <v>8.3983662940670651</v>
      </c>
      <c r="K42" s="30">
        <f>FC_OTH_HH_SH_E!K42+FC_OTH_HH_SC_E!K42+FC_OTH_HH_WH_E!K42+FC_OTH_HH_CO_E!K42+FC_OTH_HH_RF_E!K42+FC_OTH_HH_WM_E!K42+FC_OTH_HH_DR_E!K42+FC_OTH_HH_DW_E!K42+FC_OTH_HH_TV_E!K42+FC_OTH_HH_IT_E!K42+FC_OTH_HH_LI_E!K42+FC_OTH_HH_OA_E!K42</f>
        <v>0</v>
      </c>
      <c r="L42" s="30">
        <f>FC_OTH_HH_SH_E!L42+FC_OTH_HH_SC_E!L42+FC_OTH_HH_WH_E!L42+FC_OTH_HH_CO_E!L42+FC_OTH_HH_RF_E!L42+FC_OTH_HH_WM_E!L42+FC_OTH_HH_DR_E!L42+FC_OTH_HH_DW_E!L42+FC_OTH_HH_TV_E!L42+FC_OTH_HH_IT_E!L42+FC_OTH_HH_LI_E!L42+FC_OTH_HH_OA_E!L42</f>
        <v>0</v>
      </c>
      <c r="M42" s="30">
        <f>FC_OTH_HH_SH_E!M42+FC_OTH_HH_SC_E!M42+FC_OTH_HH_WH_E!M42+FC_OTH_HH_CO_E!M42+FC_OTH_HH_RF_E!M42+FC_OTH_HH_WM_E!M42+FC_OTH_HH_DR_E!M42+FC_OTH_HH_DW_E!M42+FC_OTH_HH_TV_E!M42+FC_OTH_HH_IT_E!M42+FC_OTH_HH_LI_E!M42+FC_OTH_HH_OA_E!M42</f>
        <v>0</v>
      </c>
      <c r="N42" s="30">
        <f>FC_OTH_HH_SH_E!N42+FC_OTH_HH_SC_E!N42+FC_OTH_HH_WH_E!N42+FC_OTH_HH_CO_E!N42+FC_OTH_HH_RF_E!N42+FC_OTH_HH_WM_E!N42+FC_OTH_HH_DR_E!N42+FC_OTH_HH_DW_E!N42+FC_OTH_HH_TV_E!N42+FC_OTH_HH_IT_E!N42+FC_OTH_HH_LI_E!N42+FC_OTH_HH_OA_E!N42</f>
        <v>0</v>
      </c>
      <c r="O42" s="30">
        <f>FC_OTH_HH_SH_E!O42+FC_OTH_HH_SC_E!O42+FC_OTH_HH_WH_E!O42+FC_OTH_HH_CO_E!O42+FC_OTH_HH_RF_E!O42+FC_OTH_HH_WM_E!O42+FC_OTH_HH_DR_E!O42+FC_OTH_HH_DW_E!O42+FC_OTH_HH_TV_E!O42+FC_OTH_HH_IT_E!O42+FC_OTH_HH_LI_E!O42+FC_OTH_HH_OA_E!O42</f>
        <v>0</v>
      </c>
      <c r="P42" s="30">
        <f>FC_OTH_HH_SH_E!P42+FC_OTH_HH_SC_E!P42+FC_OTH_HH_WH_E!P42+FC_OTH_HH_CO_E!P42+FC_OTH_HH_RF_E!P42+FC_OTH_HH_WM_E!P42+FC_OTH_HH_DR_E!P42+FC_OTH_HH_DW_E!P42+FC_OTH_HH_TV_E!P42+FC_OTH_HH_IT_E!P42+FC_OTH_HH_LI_E!P42+FC_OTH_HH_OA_E!P42</f>
        <v>0</v>
      </c>
      <c r="Q42" s="30">
        <f>FC_OTH_HH_SH_E!Q42+FC_OTH_HH_SC_E!Q42+FC_OTH_HH_WH_E!Q42+FC_OTH_HH_CO_E!Q42+FC_OTH_HH_RF_E!Q42+FC_OTH_HH_WM_E!Q42+FC_OTH_HH_DR_E!Q42+FC_OTH_HH_DW_E!Q42+FC_OTH_HH_TV_E!Q42+FC_OTH_HH_IT_E!Q42+FC_OTH_HH_LI_E!Q42+FC_OTH_HH_OA_E!Q42</f>
        <v>0</v>
      </c>
      <c r="R42" s="30">
        <f>FC_OTH_HH_SH_E!R42+FC_OTH_HH_SC_E!R42+FC_OTH_HH_WH_E!R42+FC_OTH_HH_CO_E!R42+FC_OTH_HH_RF_E!R42+FC_OTH_HH_WM_E!R42+FC_OTH_HH_DR_E!R42+FC_OTH_HH_DW_E!R42+FC_OTH_HH_TV_E!R42+FC_OTH_HH_IT_E!R42+FC_OTH_HH_LI_E!R42+FC_OTH_HH_OA_E!R42</f>
        <v>0</v>
      </c>
      <c r="S42" s="30">
        <f>FC_OTH_HH_SH_E!S42+FC_OTH_HH_SC_E!S42+FC_OTH_HH_WH_E!S42+FC_OTH_HH_CO_E!S42+FC_OTH_HH_RF_E!S42+FC_OTH_HH_WM_E!S42+FC_OTH_HH_DR_E!S42+FC_OTH_HH_DW_E!S42+FC_OTH_HH_TV_E!S42+FC_OTH_HH_IT_E!S42+FC_OTH_HH_LI_E!S42+FC_OTH_HH_OA_E!S42</f>
        <v>0</v>
      </c>
      <c r="T42" s="30">
        <f>FC_OTH_HH_SH_E!T42+FC_OTH_HH_SC_E!T42+FC_OTH_HH_WH_E!T42+FC_OTH_HH_CO_E!T42+FC_OTH_HH_RF_E!T42+FC_OTH_HH_WM_E!T42+FC_OTH_HH_DR_E!T42+FC_OTH_HH_DW_E!T42+FC_OTH_HH_TV_E!T42+FC_OTH_HH_IT_E!T42+FC_OTH_HH_LI_E!T42+FC_OTH_HH_OA_E!T42</f>
        <v>0</v>
      </c>
      <c r="U42" s="30">
        <f>FC_OTH_HH_SH_E!U42+FC_OTH_HH_SC_E!U42+FC_OTH_HH_WH_E!U42+FC_OTH_HH_CO_E!U42+FC_OTH_HH_RF_E!U42+FC_OTH_HH_WM_E!U42+FC_OTH_HH_DR_E!U42+FC_OTH_HH_DW_E!U42+FC_OTH_HH_TV_E!U42+FC_OTH_HH_IT_E!U42+FC_OTH_HH_LI_E!U42+FC_OTH_HH_OA_E!U42</f>
        <v>0</v>
      </c>
      <c r="V42" s="30">
        <f>FC_OTH_HH_SH_E!V42+FC_OTH_HH_SC_E!V42+FC_OTH_HH_WH_E!V42+FC_OTH_HH_CO_E!V42+FC_OTH_HH_RF_E!V42+FC_OTH_HH_WM_E!V42+FC_OTH_HH_DR_E!V42+FC_OTH_HH_DW_E!V42+FC_OTH_HH_TV_E!V42+FC_OTH_HH_IT_E!V42+FC_OTH_HH_LI_E!V42+FC_OTH_HH_OA_E!V42</f>
        <v>0</v>
      </c>
      <c r="W42" s="30">
        <f>FC_OTH_HH_SH_E!W42+FC_OTH_HH_SC_E!W42+FC_OTH_HH_WH_E!W42+FC_OTH_HH_CO_E!W42+FC_OTH_HH_RF_E!W42+FC_OTH_HH_WM_E!W42+FC_OTH_HH_DR_E!W42+FC_OTH_HH_DW_E!W42+FC_OTH_HH_TV_E!W42+FC_OTH_HH_IT_E!W42+FC_OTH_HH_LI_E!W42+FC_OTH_HH_OA_E!W42</f>
        <v>0</v>
      </c>
      <c r="X42" s="30">
        <f>FC_OTH_HH_SH_E!X42+FC_OTH_HH_SC_E!X42+FC_OTH_HH_WH_E!X42+FC_OTH_HH_CO_E!X42+FC_OTH_HH_RF_E!X42+FC_OTH_HH_WM_E!X42+FC_OTH_HH_DR_E!X42+FC_OTH_HH_DW_E!X42+FC_OTH_HH_TV_E!X42+FC_OTH_HH_IT_E!X42+FC_OTH_HH_LI_E!X42+FC_OTH_HH_OA_E!X42</f>
        <v>0</v>
      </c>
    </row>
    <row r="43" spans="1:24" ht="11.25" customHeight="1" x14ac:dyDescent="0.2">
      <c r="A43" s="39" t="s">
        <v>73</v>
      </c>
      <c r="B43" s="23" t="s">
        <v>74</v>
      </c>
      <c r="C43" s="30">
        <f>FC_OTH_HH_SH_E!C43+FC_OTH_HH_SC_E!C43+FC_OTH_HH_WH_E!C43+FC_OTH_HH_CO_E!C43+FC_OTH_HH_RF_E!C43+FC_OTH_HH_WM_E!C43+FC_OTH_HH_DR_E!C43+FC_OTH_HH_DW_E!C43+FC_OTH_HH_TV_E!C43+FC_OTH_HH_IT_E!C43+FC_OTH_HH_LI_E!C43+FC_OTH_HH_OA_E!C43</f>
        <v>44130.159274869955</v>
      </c>
      <c r="D43" s="30">
        <f>FC_OTH_HH_SH_E!D43+FC_OTH_HH_SC_E!D43+FC_OTH_HH_WH_E!D43+FC_OTH_HH_CO_E!D43+FC_OTH_HH_RF_E!D43+FC_OTH_HH_WM_E!D43+FC_OTH_HH_DR_E!D43+FC_OTH_HH_DW_E!D43+FC_OTH_HH_TV_E!D43+FC_OTH_HH_IT_E!D43+FC_OTH_HH_LI_E!D43+FC_OTH_HH_OA_E!D43</f>
        <v>48896.944603127828</v>
      </c>
      <c r="E43" s="30">
        <f>FC_OTH_HH_SH_E!E43+FC_OTH_HH_SC_E!E43+FC_OTH_HH_WH_E!E43+FC_OTH_HH_CO_E!E43+FC_OTH_HH_RF_E!E43+FC_OTH_HH_WM_E!E43+FC_OTH_HH_DR_E!E43+FC_OTH_HH_DW_E!E43+FC_OTH_HH_TV_E!E43+FC_OTH_HH_IT_E!E43+FC_OTH_HH_LI_E!E43+FC_OTH_HH_OA_E!E43</f>
        <v>44185.548251284912</v>
      </c>
      <c r="F43" s="30">
        <f>FC_OTH_HH_SH_E!F43+FC_OTH_HH_SC_E!F43+FC_OTH_HH_WH_E!F43+FC_OTH_HH_CO_E!F43+FC_OTH_HH_RF_E!F43+FC_OTH_HH_WM_E!F43+FC_OTH_HH_DR_E!F43+FC_OTH_HH_DW_E!F43+FC_OTH_HH_TV_E!F43+FC_OTH_HH_IT_E!F43+FC_OTH_HH_LI_E!F43+FC_OTH_HH_OA_E!F43</f>
        <v>44526.73157728745</v>
      </c>
      <c r="G43" s="30">
        <f>FC_OTH_HH_SH_E!G43+FC_OTH_HH_SC_E!G43+FC_OTH_HH_WH_E!G43+FC_OTH_HH_CO_E!G43+FC_OTH_HH_RF_E!G43+FC_OTH_HH_WM_E!G43+FC_OTH_HH_DR_E!G43+FC_OTH_HH_DW_E!G43+FC_OTH_HH_TV_E!G43+FC_OTH_HH_IT_E!G43+FC_OTH_HH_LI_E!G43+FC_OTH_HH_OA_E!G43</f>
        <v>42595.349887449083</v>
      </c>
      <c r="H43" s="30">
        <f>FC_OTH_HH_SH_E!H43+FC_OTH_HH_SC_E!H43+FC_OTH_HH_WH_E!H43+FC_OTH_HH_CO_E!H43+FC_OTH_HH_RF_E!H43+FC_OTH_HH_WM_E!H43+FC_OTH_HH_DR_E!H43+FC_OTH_HH_DW_E!H43+FC_OTH_HH_TV_E!H43+FC_OTH_HH_IT_E!H43+FC_OTH_HH_LI_E!H43+FC_OTH_HH_OA_E!H43</f>
        <v>42331.123862011475</v>
      </c>
      <c r="I43" s="30">
        <f>FC_OTH_HH_SH_E!I43+FC_OTH_HH_SC_E!I43+FC_OTH_HH_WH_E!I43+FC_OTH_HH_CO_E!I43+FC_OTH_HH_RF_E!I43+FC_OTH_HH_WM_E!I43+FC_OTH_HH_DR_E!I43+FC_OTH_HH_DW_E!I43+FC_OTH_HH_TV_E!I43+FC_OTH_HH_IT_E!I43+FC_OTH_HH_LI_E!I43+FC_OTH_HH_OA_E!I43</f>
        <v>40680.654133345117</v>
      </c>
      <c r="J43" s="30">
        <f>FC_OTH_HH_SH_E!J43+FC_OTH_HH_SC_E!J43+FC_OTH_HH_WH_E!J43+FC_OTH_HH_CO_E!J43+FC_OTH_HH_RF_E!J43+FC_OTH_HH_WM_E!J43+FC_OTH_HH_DR_E!J43+FC_OTH_HH_DW_E!J43+FC_OTH_HH_TV_E!J43+FC_OTH_HH_IT_E!J43+FC_OTH_HH_LI_E!J43+FC_OTH_HH_OA_E!J43</f>
        <v>30597.810737447962</v>
      </c>
      <c r="K43" s="30">
        <f>FC_OTH_HH_SH_E!K43+FC_OTH_HH_SC_E!K43+FC_OTH_HH_WH_E!K43+FC_OTH_HH_CO_E!K43+FC_OTH_HH_RF_E!K43+FC_OTH_HH_WM_E!K43+FC_OTH_HH_DR_E!K43+FC_OTH_HH_DW_E!K43+FC_OTH_HH_TV_E!K43+FC_OTH_HH_IT_E!K43+FC_OTH_HH_LI_E!K43+FC_OTH_HH_OA_E!K43</f>
        <v>36266.438167461019</v>
      </c>
      <c r="L43" s="30">
        <f>FC_OTH_HH_SH_E!L43+FC_OTH_HH_SC_E!L43+FC_OTH_HH_WH_E!L43+FC_OTH_HH_CO_E!L43+FC_OTH_HH_RF_E!L43+FC_OTH_HH_WM_E!L43+FC_OTH_HH_DR_E!L43+FC_OTH_HH_DW_E!L43+FC_OTH_HH_TV_E!L43+FC_OTH_HH_IT_E!L43+FC_OTH_HH_LI_E!L43+FC_OTH_HH_OA_E!L43</f>
        <v>32664.795328679735</v>
      </c>
      <c r="M43" s="30">
        <f>FC_OTH_HH_SH_E!M43+FC_OTH_HH_SC_E!M43+FC_OTH_HH_WH_E!M43+FC_OTH_HH_CO_E!M43+FC_OTH_HH_RF_E!M43+FC_OTH_HH_WM_E!M43+FC_OTH_HH_DR_E!M43+FC_OTH_HH_DW_E!M43+FC_OTH_HH_TV_E!M43+FC_OTH_HH_IT_E!M43+FC_OTH_HH_LI_E!M43+FC_OTH_HH_OA_E!M43</f>
        <v>32102.265257141848</v>
      </c>
      <c r="N43" s="30">
        <f>FC_OTH_HH_SH_E!N43+FC_OTH_HH_SC_E!N43+FC_OTH_HH_WH_E!N43+FC_OTH_HH_CO_E!N43+FC_OTH_HH_RF_E!N43+FC_OTH_HH_WM_E!N43+FC_OTH_HH_DR_E!N43+FC_OTH_HH_DW_E!N43+FC_OTH_HH_TV_E!N43+FC_OTH_HH_IT_E!N43+FC_OTH_HH_LI_E!N43+FC_OTH_HH_OA_E!N43</f>
        <v>28262.165229153972</v>
      </c>
      <c r="O43" s="30">
        <f>FC_OTH_HH_SH_E!O43+FC_OTH_HH_SC_E!O43+FC_OTH_HH_WH_E!O43+FC_OTH_HH_CO_E!O43+FC_OTH_HH_RF_E!O43+FC_OTH_HH_WM_E!O43+FC_OTH_HH_DR_E!O43+FC_OTH_HH_DW_E!O43+FC_OTH_HH_TV_E!O43+FC_OTH_HH_IT_E!O43+FC_OTH_HH_LI_E!O43+FC_OTH_HH_OA_E!O43</f>
        <v>28004.982240729194</v>
      </c>
      <c r="P43" s="30">
        <f>FC_OTH_HH_SH_E!P43+FC_OTH_HH_SC_E!P43+FC_OTH_HH_WH_E!P43+FC_OTH_HH_CO_E!P43+FC_OTH_HH_RF_E!P43+FC_OTH_HH_WM_E!P43+FC_OTH_HH_DR_E!P43+FC_OTH_HH_DW_E!P43+FC_OTH_HH_TV_E!P43+FC_OTH_HH_IT_E!P43+FC_OTH_HH_LI_E!P43+FC_OTH_HH_OA_E!P43</f>
        <v>28292.513646286159</v>
      </c>
      <c r="Q43" s="30">
        <f>FC_OTH_HH_SH_E!Q43+FC_OTH_HH_SC_E!Q43+FC_OTH_HH_WH_E!Q43+FC_OTH_HH_CO_E!Q43+FC_OTH_HH_RF_E!Q43+FC_OTH_HH_WM_E!Q43+FC_OTH_HH_DR_E!Q43+FC_OTH_HH_DW_E!Q43+FC_OTH_HH_TV_E!Q43+FC_OTH_HH_IT_E!Q43+FC_OTH_HH_LI_E!Q43+FC_OTH_HH_OA_E!Q43</f>
        <v>24406.886448042962</v>
      </c>
      <c r="R43" s="30">
        <f>FC_OTH_HH_SH_E!R43+FC_OTH_HH_SC_E!R43+FC_OTH_HH_WH_E!R43+FC_OTH_HH_CO_E!R43+FC_OTH_HH_RF_E!R43+FC_OTH_HH_WM_E!R43+FC_OTH_HH_DR_E!R43+FC_OTH_HH_DW_E!R43+FC_OTH_HH_TV_E!R43+FC_OTH_HH_IT_E!R43+FC_OTH_HH_LI_E!R43+FC_OTH_HH_OA_E!R43</f>
        <v>25339.753562900878</v>
      </c>
      <c r="S43" s="30">
        <f>FC_OTH_HH_SH_E!S43+FC_OTH_HH_SC_E!S43+FC_OTH_HH_WH_E!S43+FC_OTH_HH_CO_E!S43+FC_OTH_HH_RF_E!S43+FC_OTH_HH_WM_E!S43+FC_OTH_HH_DR_E!S43+FC_OTH_HH_DW_E!S43+FC_OTH_HH_TV_E!S43+FC_OTH_HH_IT_E!S43+FC_OTH_HH_LI_E!S43+FC_OTH_HH_OA_E!S43</f>
        <v>23718.517375050866</v>
      </c>
      <c r="T43" s="30">
        <f>FC_OTH_HH_SH_E!T43+FC_OTH_HH_SC_E!T43+FC_OTH_HH_WH_E!T43+FC_OTH_HH_CO_E!T43+FC_OTH_HH_RF_E!T43+FC_OTH_HH_WM_E!T43+FC_OTH_HH_DR_E!T43+FC_OTH_HH_DW_E!T43+FC_OTH_HH_TV_E!T43+FC_OTH_HH_IT_E!T43+FC_OTH_HH_LI_E!T43+FC_OTH_HH_OA_E!T43</f>
        <v>23393.655521305409</v>
      </c>
      <c r="U43" s="30">
        <f>FC_OTH_HH_SH_E!U43+FC_OTH_HH_SC_E!U43+FC_OTH_HH_WH_E!U43+FC_OTH_HH_CO_E!U43+FC_OTH_HH_RF_E!U43+FC_OTH_HH_WM_E!U43+FC_OTH_HH_DR_E!U43+FC_OTH_HH_DW_E!U43+FC_OTH_HH_TV_E!U43+FC_OTH_HH_IT_E!U43+FC_OTH_HH_LI_E!U43+FC_OTH_HH_OA_E!U43</f>
        <v>21367.240500220269</v>
      </c>
      <c r="V43" s="30">
        <f>FC_OTH_HH_SH_E!V43+FC_OTH_HH_SC_E!V43+FC_OTH_HH_WH_E!V43+FC_OTH_HH_CO_E!V43+FC_OTH_HH_RF_E!V43+FC_OTH_HH_WM_E!V43+FC_OTH_HH_DR_E!V43+FC_OTH_HH_DW_E!V43+FC_OTH_HH_TV_E!V43+FC_OTH_HH_IT_E!V43+FC_OTH_HH_LI_E!V43+FC_OTH_HH_OA_E!V43</f>
        <v>22238.85896554459</v>
      </c>
      <c r="W43" s="30">
        <f>FC_OTH_HH_SH_E!W43+FC_OTH_HH_SC_E!W43+FC_OTH_HH_WH_E!W43+FC_OTH_HH_CO_E!W43+FC_OTH_HH_RF_E!W43+FC_OTH_HH_WM_E!W43+FC_OTH_HH_DR_E!W43+FC_OTH_HH_DW_E!W43+FC_OTH_HH_TV_E!W43+FC_OTH_HH_IT_E!W43+FC_OTH_HH_LI_E!W43+FC_OTH_HH_OA_E!W43</f>
        <v>23585.081916972613</v>
      </c>
      <c r="X43" s="30">
        <f>FC_OTH_HH_SH_E!X43+FC_OTH_HH_SC_E!X43+FC_OTH_HH_WH_E!X43+FC_OTH_HH_CO_E!X43+FC_OTH_HH_RF_E!X43+FC_OTH_HH_WM_E!X43+FC_OTH_HH_DR_E!X43+FC_OTH_HH_DW_E!X43+FC_OTH_HH_TV_E!X43+FC_OTH_HH_IT_E!X43+FC_OTH_HH_LI_E!X43+FC_OTH_HH_OA_E!X43</f>
        <v>17986.415643837274</v>
      </c>
    </row>
    <row r="44" spans="1:24" ht="11.25" customHeight="1" x14ac:dyDescent="0.2">
      <c r="A44" s="39" t="s">
        <v>75</v>
      </c>
      <c r="B44" s="23" t="s">
        <v>76</v>
      </c>
      <c r="C44" s="30">
        <f>FC_OTH_HH_SH_E!C44+FC_OTH_HH_SC_E!C44+FC_OTH_HH_WH_E!C44+FC_OTH_HH_CO_E!C44+FC_OTH_HH_RF_E!C44+FC_OTH_HH_WM_E!C44+FC_OTH_HH_DR_E!C44+FC_OTH_HH_DW_E!C44+FC_OTH_HH_TV_E!C44+FC_OTH_HH_IT_E!C44+FC_OTH_HH_LI_E!C44+FC_OTH_HH_OA_E!C44</f>
        <v>1213.0012037833187</v>
      </c>
      <c r="D44" s="30">
        <f>FC_OTH_HH_SH_E!D44+FC_OTH_HH_SC_E!D44+FC_OTH_HH_WH_E!D44+FC_OTH_HH_CO_E!D44+FC_OTH_HH_RF_E!D44+FC_OTH_HH_WM_E!D44+FC_OTH_HH_DR_E!D44+FC_OTH_HH_DW_E!D44+FC_OTH_HH_TV_E!D44+FC_OTH_HH_IT_E!D44+FC_OTH_HH_LI_E!D44+FC_OTH_HH_OA_E!D44</f>
        <v>1203.9144453998281</v>
      </c>
      <c r="E44" s="30">
        <f>FC_OTH_HH_SH_E!E44+FC_OTH_HH_SC_E!E44+FC_OTH_HH_WH_E!E44+FC_OTH_HH_CO_E!E44+FC_OTH_HH_RF_E!E44+FC_OTH_HH_WM_E!E44+FC_OTH_HH_DR_E!E44+FC_OTH_HH_DW_E!E44+FC_OTH_HH_TV_E!E44+FC_OTH_HH_IT_E!E44+FC_OTH_HH_LI_E!E44+FC_OTH_HH_OA_E!E44</f>
        <v>974.5542562338776</v>
      </c>
      <c r="F44" s="30">
        <f>FC_OTH_HH_SH_E!F44+FC_OTH_HH_SC_E!F44+FC_OTH_HH_WH_E!F44+FC_OTH_HH_CO_E!F44+FC_OTH_HH_RF_E!F44+FC_OTH_HH_WM_E!F44+FC_OTH_HH_DR_E!F44+FC_OTH_HH_DW_E!F44+FC_OTH_HH_TV_E!F44+FC_OTH_HH_IT_E!F44+FC_OTH_HH_LI_E!F44+FC_OTH_HH_OA_E!F44</f>
        <v>1092.7245915735168</v>
      </c>
      <c r="G44" s="30">
        <f>FC_OTH_HH_SH_E!G44+FC_OTH_HH_SC_E!G44+FC_OTH_HH_WH_E!G44+FC_OTH_HH_CO_E!G44+FC_OTH_HH_RF_E!G44+FC_OTH_HH_WM_E!G44+FC_OTH_HH_DR_E!G44+FC_OTH_HH_DW_E!G44+FC_OTH_HH_TV_E!G44+FC_OTH_HH_IT_E!G44+FC_OTH_HH_LI_E!G44+FC_OTH_HH_OA_E!G44</f>
        <v>865.89630266552035</v>
      </c>
      <c r="H44" s="30">
        <f>FC_OTH_HH_SH_E!H44+FC_OTH_HH_SC_E!H44+FC_OTH_HH_WH_E!H44+FC_OTH_HH_CO_E!H44+FC_OTH_HH_RF_E!H44+FC_OTH_HH_WM_E!H44+FC_OTH_HH_DR_E!H44+FC_OTH_HH_DW_E!H44+FC_OTH_HH_TV_E!H44+FC_OTH_HH_IT_E!H44+FC_OTH_HH_LI_E!H44+FC_OTH_HH_OA_E!H44</f>
        <v>716.40937231298381</v>
      </c>
      <c r="I44" s="30">
        <f>FC_OTH_HH_SH_E!I44+FC_OTH_HH_SC_E!I44+FC_OTH_HH_WH_E!I44+FC_OTH_HH_CO_E!I44+FC_OTH_HH_RF_E!I44+FC_OTH_HH_WM_E!I44+FC_OTH_HH_DR_E!I44+FC_OTH_HH_DW_E!I44+FC_OTH_HH_TV_E!I44+FC_OTH_HH_IT_E!I44+FC_OTH_HH_LI_E!I44+FC_OTH_HH_OA_E!I44</f>
        <v>849.54153052450556</v>
      </c>
      <c r="J44" s="30">
        <f>FC_OTH_HH_SH_E!J44+FC_OTH_HH_SC_E!J44+FC_OTH_HH_WH_E!J44+FC_OTH_HH_CO_E!J44+FC_OTH_HH_RF_E!J44+FC_OTH_HH_WM_E!J44+FC_OTH_HH_DR_E!J44+FC_OTH_HH_DW_E!J44+FC_OTH_HH_TV_E!J44+FC_OTH_HH_IT_E!J44+FC_OTH_HH_LI_E!J44+FC_OTH_HH_OA_E!J44</f>
        <v>592.76792777300091</v>
      </c>
      <c r="K44" s="30">
        <f>FC_OTH_HH_SH_E!K44+FC_OTH_HH_SC_E!K44+FC_OTH_HH_WH_E!K44+FC_OTH_HH_CO_E!K44+FC_OTH_HH_RF_E!K44+FC_OTH_HH_WM_E!K44+FC_OTH_HH_DR_E!K44+FC_OTH_HH_DW_E!K44+FC_OTH_HH_TV_E!K44+FC_OTH_HH_IT_E!K44+FC_OTH_HH_LI_E!K44+FC_OTH_HH_OA_E!K44</f>
        <v>684.84660361135002</v>
      </c>
      <c r="L44" s="30">
        <f>FC_OTH_HH_SH_E!L44+FC_OTH_HH_SC_E!L44+FC_OTH_HH_WH_E!L44+FC_OTH_HH_CO_E!L44+FC_OTH_HH_RF_E!L44+FC_OTH_HH_WM_E!L44+FC_OTH_HH_DR_E!L44+FC_OTH_HH_DW_E!L44+FC_OTH_HH_TV_E!L44+FC_OTH_HH_IT_E!L44+FC_OTH_HH_LI_E!L44+FC_OTH_HH_OA_E!L44</f>
        <v>475.41590713671525</v>
      </c>
      <c r="M44" s="30">
        <f>FC_OTH_HH_SH_E!M44+FC_OTH_HH_SC_E!M44+FC_OTH_HH_WH_E!M44+FC_OTH_HH_CO_E!M44+FC_OTH_HH_RF_E!M44+FC_OTH_HH_WM_E!M44+FC_OTH_HH_DR_E!M44+FC_OTH_HH_DW_E!M44+FC_OTH_HH_TV_E!M44+FC_OTH_HH_IT_E!M44+FC_OTH_HH_LI_E!M44+FC_OTH_HH_OA_E!M44</f>
        <v>245.77007738607057</v>
      </c>
      <c r="N44" s="30">
        <f>FC_OTH_HH_SH_E!N44+FC_OTH_HH_SC_E!N44+FC_OTH_HH_WH_E!N44+FC_OTH_HH_CO_E!N44+FC_OTH_HH_RF_E!N44+FC_OTH_HH_WM_E!N44+FC_OTH_HH_DR_E!N44+FC_OTH_HH_DW_E!N44+FC_OTH_HH_TV_E!N44+FC_OTH_HH_IT_E!N44+FC_OTH_HH_LI_E!N44+FC_OTH_HH_OA_E!N44</f>
        <v>167.32149613069646</v>
      </c>
      <c r="O44" s="30">
        <f>FC_OTH_HH_SH_E!O44+FC_OTH_HH_SC_E!O44+FC_OTH_HH_WH_E!O44+FC_OTH_HH_CO_E!O44+FC_OTH_HH_RF_E!O44+FC_OTH_HH_WM_E!O44+FC_OTH_HH_DR_E!O44+FC_OTH_HH_DW_E!O44+FC_OTH_HH_TV_E!O44+FC_OTH_HH_IT_E!O44+FC_OTH_HH_LI_E!O44+FC_OTH_HH_OA_E!O44</f>
        <v>145.23886500429916</v>
      </c>
      <c r="P44" s="30">
        <f>FC_OTH_HH_SH_E!P44+FC_OTH_HH_SC_E!P44+FC_OTH_HH_WH_E!P44+FC_OTH_HH_CO_E!P44+FC_OTH_HH_RF_E!P44+FC_OTH_HH_WM_E!P44+FC_OTH_HH_DR_E!P44+FC_OTH_HH_DW_E!P44+FC_OTH_HH_TV_E!P44+FC_OTH_HH_IT_E!P44+FC_OTH_HH_LI_E!P44+FC_OTH_HH_OA_E!P44</f>
        <v>90.169045571797056</v>
      </c>
      <c r="Q44" s="30">
        <f>FC_OTH_HH_SH_E!Q44+FC_OTH_HH_SC_E!Q44+FC_OTH_HH_WH_E!Q44+FC_OTH_HH_CO_E!Q44+FC_OTH_HH_RF_E!Q44+FC_OTH_HH_WM_E!Q44+FC_OTH_HH_DR_E!Q44+FC_OTH_HH_DW_E!Q44+FC_OTH_HH_TV_E!Q44+FC_OTH_HH_IT_E!Q44+FC_OTH_HH_LI_E!Q44+FC_OTH_HH_OA_E!Q44</f>
        <v>38.583576956147894</v>
      </c>
      <c r="R44" s="30">
        <f>FC_OTH_HH_SH_E!R44+FC_OTH_HH_SC_E!R44+FC_OTH_HH_WH_E!R44+FC_OTH_HH_CO_E!R44+FC_OTH_HH_RF_E!R44+FC_OTH_HH_WM_E!R44+FC_OTH_HH_DR_E!R44+FC_OTH_HH_DW_E!R44+FC_OTH_HH_TV_E!R44+FC_OTH_HH_IT_E!R44+FC_OTH_HH_LI_E!R44+FC_OTH_HH_OA_E!R44</f>
        <v>27.349871023215837</v>
      </c>
      <c r="S44" s="30">
        <f>FC_OTH_HH_SH_E!S44+FC_OTH_HH_SC_E!S44+FC_OTH_HH_WH_E!S44+FC_OTH_HH_CO_E!S44+FC_OTH_HH_RF_E!S44+FC_OTH_HH_WM_E!S44+FC_OTH_HH_DR_E!S44+FC_OTH_HH_DW_E!S44+FC_OTH_HH_TV_E!S44+FC_OTH_HH_IT_E!S44+FC_OTH_HH_LI_E!S44+FC_OTH_HH_OA_E!S44</f>
        <v>29.182545141874463</v>
      </c>
      <c r="T44" s="30">
        <f>FC_OTH_HH_SH_E!T44+FC_OTH_HH_SC_E!T44+FC_OTH_HH_WH_E!T44+FC_OTH_HH_CO_E!T44+FC_OTH_HH_RF_E!T44+FC_OTH_HH_WM_E!T44+FC_OTH_HH_DR_E!T44+FC_OTH_HH_DW_E!T44+FC_OTH_HH_TV_E!T44+FC_OTH_HH_IT_E!T44+FC_OTH_HH_LI_E!T44+FC_OTH_HH_OA_E!T44</f>
        <v>26.570163370593288</v>
      </c>
      <c r="U44" s="30">
        <f>FC_OTH_HH_SH_E!U44+FC_OTH_HH_SC_E!U44+FC_OTH_HH_WH_E!U44+FC_OTH_HH_CO_E!U44+FC_OTH_HH_RF_E!U44+FC_OTH_HH_WM_E!U44+FC_OTH_HH_DR_E!U44+FC_OTH_HH_DW_E!U44+FC_OTH_HH_TV_E!U44+FC_OTH_HH_IT_E!U44+FC_OTH_HH_LI_E!U44+FC_OTH_HH_OA_E!U44</f>
        <v>7.7195184866723974</v>
      </c>
      <c r="V44" s="30">
        <f>FC_OTH_HH_SH_E!V44+FC_OTH_HH_SC_E!V44+FC_OTH_HH_WH_E!V44+FC_OTH_HH_CO_E!V44+FC_OTH_HH_RF_E!V44+FC_OTH_HH_WM_E!V44+FC_OTH_HH_DR_E!V44+FC_OTH_HH_DW_E!V44+FC_OTH_HH_TV_E!V44+FC_OTH_HH_IT_E!V44+FC_OTH_HH_LI_E!V44+FC_OTH_HH_OA_E!V44</f>
        <v>5.8402407566638059</v>
      </c>
      <c r="W44" s="30">
        <f>FC_OTH_HH_SH_E!W44+FC_OTH_HH_SC_E!W44+FC_OTH_HH_WH_E!W44+FC_OTH_HH_CO_E!W44+FC_OTH_HH_RF_E!W44+FC_OTH_HH_WM_E!W44+FC_OTH_HH_DR_E!W44+FC_OTH_HH_DW_E!W44+FC_OTH_HH_TV_E!W44+FC_OTH_HH_IT_E!W44+FC_OTH_HH_LI_E!W44+FC_OTH_HH_OA_E!W44</f>
        <v>4.1644024075666382</v>
      </c>
      <c r="X44" s="30">
        <f>FC_OTH_HH_SH_E!X44+FC_OTH_HH_SC_E!X44+FC_OTH_HH_WH_E!X44+FC_OTH_HH_CO_E!X44+FC_OTH_HH_RF_E!X44+FC_OTH_HH_WM_E!X44+FC_OTH_HH_DR_E!X44+FC_OTH_HH_DW_E!X44+FC_OTH_HH_TV_E!X44+FC_OTH_HH_IT_E!X44+FC_OTH_HH_LI_E!X44+FC_OTH_HH_OA_E!X44</f>
        <v>4.4986242476354255</v>
      </c>
    </row>
    <row r="45" spans="1:24" ht="11.25" customHeight="1" x14ac:dyDescent="0.2">
      <c r="A45" s="39" t="s">
        <v>77</v>
      </c>
      <c r="B45" s="23" t="s">
        <v>78</v>
      </c>
      <c r="C45" s="30">
        <f>FC_OTH_HH_SH_E!C45+FC_OTH_HH_SC_E!C45+FC_OTH_HH_WH_E!C45+FC_OTH_HH_CO_E!C45+FC_OTH_HH_RF_E!C45+FC_OTH_HH_WM_E!C45+FC_OTH_HH_DR_E!C45+FC_OTH_HH_DW_E!C45+FC_OTH_HH_TV_E!C45+FC_OTH_HH_IT_E!C45+FC_OTH_HH_LI_E!C45+FC_OTH_HH_OA_E!C45</f>
        <v>0</v>
      </c>
      <c r="D45" s="30">
        <f>FC_OTH_HH_SH_E!D45+FC_OTH_HH_SC_E!D45+FC_OTH_HH_WH_E!D45+FC_OTH_HH_CO_E!D45+FC_OTH_HH_RF_E!D45+FC_OTH_HH_WM_E!D45+FC_OTH_HH_DR_E!D45+FC_OTH_HH_DW_E!D45+FC_OTH_HH_TV_E!D45+FC_OTH_HH_IT_E!D45+FC_OTH_HH_LI_E!D45+FC_OTH_HH_OA_E!D45</f>
        <v>0</v>
      </c>
      <c r="E45" s="30">
        <f>FC_OTH_HH_SH_E!E45+FC_OTH_HH_SC_E!E45+FC_OTH_HH_WH_E!E45+FC_OTH_HH_CO_E!E45+FC_OTH_HH_RF_E!E45+FC_OTH_HH_WM_E!E45+FC_OTH_HH_DR_E!E45+FC_OTH_HH_DW_E!E45+FC_OTH_HH_TV_E!E45+FC_OTH_HH_IT_E!E45+FC_OTH_HH_LI_E!E45+FC_OTH_HH_OA_E!E45</f>
        <v>0</v>
      </c>
      <c r="F45" s="30">
        <f>FC_OTH_HH_SH_E!F45+FC_OTH_HH_SC_E!F45+FC_OTH_HH_WH_E!F45+FC_OTH_HH_CO_E!F45+FC_OTH_HH_RF_E!F45+FC_OTH_HH_WM_E!F45+FC_OTH_HH_DR_E!F45+FC_OTH_HH_DW_E!F45+FC_OTH_HH_TV_E!F45+FC_OTH_HH_IT_E!F45+FC_OTH_HH_LI_E!F45+FC_OTH_HH_OA_E!F45</f>
        <v>0</v>
      </c>
      <c r="G45" s="30">
        <f>FC_OTH_HH_SH_E!G45+FC_OTH_HH_SC_E!G45+FC_OTH_HH_WH_E!G45+FC_OTH_HH_CO_E!G45+FC_OTH_HH_RF_E!G45+FC_OTH_HH_WM_E!G45+FC_OTH_HH_DR_E!G45+FC_OTH_HH_DW_E!G45+FC_OTH_HH_TV_E!G45+FC_OTH_HH_IT_E!G45+FC_OTH_HH_LI_E!G45+FC_OTH_HH_OA_E!G45</f>
        <v>0</v>
      </c>
      <c r="H45" s="30">
        <f>FC_OTH_HH_SH_E!H45+FC_OTH_HH_SC_E!H45+FC_OTH_HH_WH_E!H45+FC_OTH_HH_CO_E!H45+FC_OTH_HH_RF_E!H45+FC_OTH_HH_WM_E!H45+FC_OTH_HH_DR_E!H45+FC_OTH_HH_DW_E!H45+FC_OTH_HH_TV_E!H45+FC_OTH_HH_IT_E!H45+FC_OTH_HH_LI_E!H45+FC_OTH_HH_OA_E!H45</f>
        <v>0</v>
      </c>
      <c r="I45" s="30">
        <f>FC_OTH_HH_SH_E!I45+FC_OTH_HH_SC_E!I45+FC_OTH_HH_WH_E!I45+FC_OTH_HH_CO_E!I45+FC_OTH_HH_RF_E!I45+FC_OTH_HH_WM_E!I45+FC_OTH_HH_DR_E!I45+FC_OTH_HH_DW_E!I45+FC_OTH_HH_TV_E!I45+FC_OTH_HH_IT_E!I45+FC_OTH_HH_LI_E!I45+FC_OTH_HH_OA_E!I45</f>
        <v>0</v>
      </c>
      <c r="J45" s="30">
        <f>FC_OTH_HH_SH_E!J45+FC_OTH_HH_SC_E!J45+FC_OTH_HH_WH_E!J45+FC_OTH_HH_CO_E!J45+FC_OTH_HH_RF_E!J45+FC_OTH_HH_WM_E!J45+FC_OTH_HH_DR_E!J45+FC_OTH_HH_DW_E!J45+FC_OTH_HH_TV_E!J45+FC_OTH_HH_IT_E!J45+FC_OTH_HH_LI_E!J45+FC_OTH_HH_OA_E!J45</f>
        <v>0</v>
      </c>
      <c r="K45" s="30">
        <f>FC_OTH_HH_SH_E!K45+FC_OTH_HH_SC_E!K45+FC_OTH_HH_WH_E!K45+FC_OTH_HH_CO_E!K45+FC_OTH_HH_RF_E!K45+FC_OTH_HH_WM_E!K45+FC_OTH_HH_DR_E!K45+FC_OTH_HH_DW_E!K45+FC_OTH_HH_TV_E!K45+FC_OTH_HH_IT_E!K45+FC_OTH_HH_LI_E!K45+FC_OTH_HH_OA_E!K45</f>
        <v>0</v>
      </c>
      <c r="L45" s="30">
        <f>FC_OTH_HH_SH_E!L45+FC_OTH_HH_SC_E!L45+FC_OTH_HH_WH_E!L45+FC_OTH_HH_CO_E!L45+FC_OTH_HH_RF_E!L45+FC_OTH_HH_WM_E!L45+FC_OTH_HH_DR_E!L45+FC_OTH_HH_DW_E!L45+FC_OTH_HH_TV_E!L45+FC_OTH_HH_IT_E!L45+FC_OTH_HH_LI_E!L45+FC_OTH_HH_OA_E!L45</f>
        <v>0</v>
      </c>
      <c r="M45" s="30">
        <f>FC_OTH_HH_SH_E!M45+FC_OTH_HH_SC_E!M45+FC_OTH_HH_WH_E!M45+FC_OTH_HH_CO_E!M45+FC_OTH_HH_RF_E!M45+FC_OTH_HH_WM_E!M45+FC_OTH_HH_DR_E!M45+FC_OTH_HH_DW_E!M45+FC_OTH_HH_TV_E!M45+FC_OTH_HH_IT_E!M45+FC_OTH_HH_LI_E!M45+FC_OTH_HH_OA_E!M45</f>
        <v>0</v>
      </c>
      <c r="N45" s="30">
        <f>FC_OTH_HH_SH_E!N45+FC_OTH_HH_SC_E!N45+FC_OTH_HH_WH_E!N45+FC_OTH_HH_CO_E!N45+FC_OTH_HH_RF_E!N45+FC_OTH_HH_WM_E!N45+FC_OTH_HH_DR_E!N45+FC_OTH_HH_DW_E!N45+FC_OTH_HH_TV_E!N45+FC_OTH_HH_IT_E!N45+FC_OTH_HH_LI_E!N45+FC_OTH_HH_OA_E!N45</f>
        <v>0</v>
      </c>
      <c r="O45" s="30">
        <f>FC_OTH_HH_SH_E!O45+FC_OTH_HH_SC_E!O45+FC_OTH_HH_WH_E!O45+FC_OTH_HH_CO_E!O45+FC_OTH_HH_RF_E!O45+FC_OTH_HH_WM_E!O45+FC_OTH_HH_DR_E!O45+FC_OTH_HH_DW_E!O45+FC_OTH_HH_TV_E!O45+FC_OTH_HH_IT_E!O45+FC_OTH_HH_LI_E!O45+FC_OTH_HH_OA_E!O45</f>
        <v>0</v>
      </c>
      <c r="P45" s="30">
        <f>FC_OTH_HH_SH_E!P45+FC_OTH_HH_SC_E!P45+FC_OTH_HH_WH_E!P45+FC_OTH_HH_CO_E!P45+FC_OTH_HH_RF_E!P45+FC_OTH_HH_WM_E!P45+FC_OTH_HH_DR_E!P45+FC_OTH_HH_DW_E!P45+FC_OTH_HH_TV_E!P45+FC_OTH_HH_IT_E!P45+FC_OTH_HH_LI_E!P45+FC_OTH_HH_OA_E!P45</f>
        <v>0</v>
      </c>
      <c r="Q45" s="30">
        <f>FC_OTH_HH_SH_E!Q45+FC_OTH_HH_SC_E!Q45+FC_OTH_HH_WH_E!Q45+FC_OTH_HH_CO_E!Q45+FC_OTH_HH_RF_E!Q45+FC_OTH_HH_WM_E!Q45+FC_OTH_HH_DR_E!Q45+FC_OTH_HH_DW_E!Q45+FC_OTH_HH_TV_E!Q45+FC_OTH_HH_IT_E!Q45+FC_OTH_HH_LI_E!Q45+FC_OTH_HH_OA_E!Q45</f>
        <v>0</v>
      </c>
      <c r="R45" s="30">
        <f>FC_OTH_HH_SH_E!R45+FC_OTH_HH_SC_E!R45+FC_OTH_HH_WH_E!R45+FC_OTH_HH_CO_E!R45+FC_OTH_HH_RF_E!R45+FC_OTH_HH_WM_E!R45+FC_OTH_HH_DR_E!R45+FC_OTH_HH_DW_E!R45+FC_OTH_HH_TV_E!R45+FC_OTH_HH_IT_E!R45+FC_OTH_HH_LI_E!R45+FC_OTH_HH_OA_E!R45</f>
        <v>0</v>
      </c>
      <c r="S45" s="30">
        <f>FC_OTH_HH_SH_E!S45+FC_OTH_HH_SC_E!S45+FC_OTH_HH_WH_E!S45+FC_OTH_HH_CO_E!S45+FC_OTH_HH_RF_E!S45+FC_OTH_HH_WM_E!S45+FC_OTH_HH_DR_E!S45+FC_OTH_HH_DW_E!S45+FC_OTH_HH_TV_E!S45+FC_OTH_HH_IT_E!S45+FC_OTH_HH_LI_E!S45+FC_OTH_HH_OA_E!S45</f>
        <v>0</v>
      </c>
      <c r="T45" s="30">
        <f>FC_OTH_HH_SH_E!T45+FC_OTH_HH_SC_E!T45+FC_OTH_HH_WH_E!T45+FC_OTH_HH_CO_E!T45+FC_OTH_HH_RF_E!T45+FC_OTH_HH_WM_E!T45+FC_OTH_HH_DR_E!T45+FC_OTH_HH_DW_E!T45+FC_OTH_HH_TV_E!T45+FC_OTH_HH_IT_E!T45+FC_OTH_HH_LI_E!T45+FC_OTH_HH_OA_E!T45</f>
        <v>0</v>
      </c>
      <c r="U45" s="30">
        <f>FC_OTH_HH_SH_E!U45+FC_OTH_HH_SC_E!U45+FC_OTH_HH_WH_E!U45+FC_OTH_HH_CO_E!U45+FC_OTH_HH_RF_E!U45+FC_OTH_HH_WM_E!U45+FC_OTH_HH_DR_E!U45+FC_OTH_HH_DW_E!U45+FC_OTH_HH_TV_E!U45+FC_OTH_HH_IT_E!U45+FC_OTH_HH_LI_E!U45+FC_OTH_HH_OA_E!U45</f>
        <v>0</v>
      </c>
      <c r="V45" s="30">
        <f>FC_OTH_HH_SH_E!V45+FC_OTH_HH_SC_E!V45+FC_OTH_HH_WH_E!V45+FC_OTH_HH_CO_E!V45+FC_OTH_HH_RF_E!V45+FC_OTH_HH_WM_E!V45+FC_OTH_HH_DR_E!V45+FC_OTH_HH_DW_E!V45+FC_OTH_HH_TV_E!V45+FC_OTH_HH_IT_E!V45+FC_OTH_HH_LI_E!V45+FC_OTH_HH_OA_E!V45</f>
        <v>0</v>
      </c>
      <c r="W45" s="30">
        <f>FC_OTH_HH_SH_E!W45+FC_OTH_HH_SC_E!W45+FC_OTH_HH_WH_E!W45+FC_OTH_HH_CO_E!W45+FC_OTH_HH_RF_E!W45+FC_OTH_HH_WM_E!W45+FC_OTH_HH_DR_E!W45+FC_OTH_HH_DW_E!W45+FC_OTH_HH_TV_E!W45+FC_OTH_HH_IT_E!W45+FC_OTH_HH_LI_E!W45+FC_OTH_HH_OA_E!W45</f>
        <v>0</v>
      </c>
      <c r="X45" s="30">
        <f>FC_OTH_HH_SH_E!X45+FC_OTH_HH_SC_E!X45+FC_OTH_HH_WH_E!X45+FC_OTH_HH_CO_E!X45+FC_OTH_HH_RF_E!X45+FC_OTH_HH_WM_E!X45+FC_OTH_HH_DR_E!X45+FC_OTH_HH_DW_E!X45+FC_OTH_HH_TV_E!X45+FC_OTH_HH_IT_E!X45+FC_OTH_HH_LI_E!X45+FC_OTH_HH_OA_E!X45</f>
        <v>0</v>
      </c>
    </row>
    <row r="46" spans="1:24" ht="11.25" customHeight="1" x14ac:dyDescent="0.2">
      <c r="A46" s="39" t="s">
        <v>79</v>
      </c>
      <c r="B46" s="23" t="s">
        <v>80</v>
      </c>
      <c r="C46" s="30">
        <f>FC_OTH_HH_SH_E!C46+FC_OTH_HH_SC_E!C46+FC_OTH_HH_WH_E!C46+FC_OTH_HH_CO_E!C46+FC_OTH_HH_RF_E!C46+FC_OTH_HH_WM_E!C46+FC_OTH_HH_DR_E!C46+FC_OTH_HH_DW_E!C46+FC_OTH_HH_TV_E!C46+FC_OTH_HH_IT_E!C46+FC_OTH_HH_LI_E!C46+FC_OTH_HH_OA_E!C46</f>
        <v>0</v>
      </c>
      <c r="D46" s="30">
        <f>FC_OTH_HH_SH_E!D46+FC_OTH_HH_SC_E!D46+FC_OTH_HH_WH_E!D46+FC_OTH_HH_CO_E!D46+FC_OTH_HH_RF_E!D46+FC_OTH_HH_WM_E!D46+FC_OTH_HH_DR_E!D46+FC_OTH_HH_DW_E!D46+FC_OTH_HH_TV_E!D46+FC_OTH_HH_IT_E!D46+FC_OTH_HH_LI_E!D46+FC_OTH_HH_OA_E!D46</f>
        <v>0</v>
      </c>
      <c r="E46" s="30">
        <f>FC_OTH_HH_SH_E!E46+FC_OTH_HH_SC_E!E46+FC_OTH_HH_WH_E!E46+FC_OTH_HH_CO_E!E46+FC_OTH_HH_RF_E!E46+FC_OTH_HH_WM_E!E46+FC_OTH_HH_DR_E!E46+FC_OTH_HH_DW_E!E46+FC_OTH_HH_TV_E!E46+FC_OTH_HH_IT_E!E46+FC_OTH_HH_LI_E!E46+FC_OTH_HH_OA_E!E46</f>
        <v>0</v>
      </c>
      <c r="F46" s="30">
        <f>FC_OTH_HH_SH_E!F46+FC_OTH_HH_SC_E!F46+FC_OTH_HH_WH_E!F46+FC_OTH_HH_CO_E!F46+FC_OTH_HH_RF_E!F46+FC_OTH_HH_WM_E!F46+FC_OTH_HH_DR_E!F46+FC_OTH_HH_DW_E!F46+FC_OTH_HH_TV_E!F46+FC_OTH_HH_IT_E!F46+FC_OTH_HH_LI_E!F46+FC_OTH_HH_OA_E!F46</f>
        <v>0</v>
      </c>
      <c r="G46" s="30">
        <f>FC_OTH_HH_SH_E!G46+FC_OTH_HH_SC_E!G46+FC_OTH_HH_WH_E!G46+FC_OTH_HH_CO_E!G46+FC_OTH_HH_RF_E!G46+FC_OTH_HH_WM_E!G46+FC_OTH_HH_DR_E!G46+FC_OTH_HH_DW_E!G46+FC_OTH_HH_TV_E!G46+FC_OTH_HH_IT_E!G46+FC_OTH_HH_LI_E!G46+FC_OTH_HH_OA_E!G46</f>
        <v>0</v>
      </c>
      <c r="H46" s="30">
        <f>FC_OTH_HH_SH_E!H46+FC_OTH_HH_SC_E!H46+FC_OTH_HH_WH_E!H46+FC_OTH_HH_CO_E!H46+FC_OTH_HH_RF_E!H46+FC_OTH_HH_WM_E!H46+FC_OTH_HH_DR_E!H46+FC_OTH_HH_DW_E!H46+FC_OTH_HH_TV_E!H46+FC_OTH_HH_IT_E!H46+FC_OTH_HH_LI_E!H46+FC_OTH_HH_OA_E!H46</f>
        <v>0</v>
      </c>
      <c r="I46" s="30">
        <f>FC_OTH_HH_SH_E!I46+FC_OTH_HH_SC_E!I46+FC_OTH_HH_WH_E!I46+FC_OTH_HH_CO_E!I46+FC_OTH_HH_RF_E!I46+FC_OTH_HH_WM_E!I46+FC_OTH_HH_DR_E!I46+FC_OTH_HH_DW_E!I46+FC_OTH_HH_TV_E!I46+FC_OTH_HH_IT_E!I46+FC_OTH_HH_LI_E!I46+FC_OTH_HH_OA_E!I46</f>
        <v>0</v>
      </c>
      <c r="J46" s="30">
        <f>FC_OTH_HH_SH_E!J46+FC_OTH_HH_SC_E!J46+FC_OTH_HH_WH_E!J46+FC_OTH_HH_CO_E!J46+FC_OTH_HH_RF_E!J46+FC_OTH_HH_WM_E!J46+FC_OTH_HH_DR_E!J46+FC_OTH_HH_DW_E!J46+FC_OTH_HH_TV_E!J46+FC_OTH_HH_IT_E!J46+FC_OTH_HH_LI_E!J46+FC_OTH_HH_OA_E!J46</f>
        <v>0</v>
      </c>
      <c r="K46" s="30">
        <f>FC_OTH_HH_SH_E!K46+FC_OTH_HH_SC_E!K46+FC_OTH_HH_WH_E!K46+FC_OTH_HH_CO_E!K46+FC_OTH_HH_RF_E!K46+FC_OTH_HH_WM_E!K46+FC_OTH_HH_DR_E!K46+FC_OTH_HH_DW_E!K46+FC_OTH_HH_TV_E!K46+FC_OTH_HH_IT_E!K46+FC_OTH_HH_LI_E!K46+FC_OTH_HH_OA_E!K46</f>
        <v>0</v>
      </c>
      <c r="L46" s="30">
        <f>FC_OTH_HH_SH_E!L46+FC_OTH_HH_SC_E!L46+FC_OTH_HH_WH_E!L46+FC_OTH_HH_CO_E!L46+FC_OTH_HH_RF_E!L46+FC_OTH_HH_WM_E!L46+FC_OTH_HH_DR_E!L46+FC_OTH_HH_DW_E!L46+FC_OTH_HH_TV_E!L46+FC_OTH_HH_IT_E!L46+FC_OTH_HH_LI_E!L46+FC_OTH_HH_OA_E!L46</f>
        <v>0</v>
      </c>
      <c r="M46" s="30">
        <f>FC_OTH_HH_SH_E!M46+FC_OTH_HH_SC_E!M46+FC_OTH_HH_WH_E!M46+FC_OTH_HH_CO_E!M46+FC_OTH_HH_RF_E!M46+FC_OTH_HH_WM_E!M46+FC_OTH_HH_DR_E!M46+FC_OTH_HH_DW_E!M46+FC_OTH_HH_TV_E!M46+FC_OTH_HH_IT_E!M46+FC_OTH_HH_LI_E!M46+FC_OTH_HH_OA_E!M46</f>
        <v>0</v>
      </c>
      <c r="N46" s="30">
        <f>FC_OTH_HH_SH_E!N46+FC_OTH_HH_SC_E!N46+FC_OTH_HH_WH_E!N46+FC_OTH_HH_CO_E!N46+FC_OTH_HH_RF_E!N46+FC_OTH_HH_WM_E!N46+FC_OTH_HH_DR_E!N46+FC_OTH_HH_DW_E!N46+FC_OTH_HH_TV_E!N46+FC_OTH_HH_IT_E!N46+FC_OTH_HH_LI_E!N46+FC_OTH_HH_OA_E!N46</f>
        <v>0</v>
      </c>
      <c r="O46" s="30">
        <f>FC_OTH_HH_SH_E!O46+FC_OTH_HH_SC_E!O46+FC_OTH_HH_WH_E!O46+FC_OTH_HH_CO_E!O46+FC_OTH_HH_RF_E!O46+FC_OTH_HH_WM_E!O46+FC_OTH_HH_DR_E!O46+FC_OTH_HH_DW_E!O46+FC_OTH_HH_TV_E!O46+FC_OTH_HH_IT_E!O46+FC_OTH_HH_LI_E!O46+FC_OTH_HH_OA_E!O46</f>
        <v>0</v>
      </c>
      <c r="P46" s="30">
        <f>FC_OTH_HH_SH_E!P46+FC_OTH_HH_SC_E!P46+FC_OTH_HH_WH_E!P46+FC_OTH_HH_CO_E!P46+FC_OTH_HH_RF_E!P46+FC_OTH_HH_WM_E!P46+FC_OTH_HH_DR_E!P46+FC_OTH_HH_DW_E!P46+FC_OTH_HH_TV_E!P46+FC_OTH_HH_IT_E!P46+FC_OTH_HH_LI_E!P46+FC_OTH_HH_OA_E!P46</f>
        <v>0</v>
      </c>
      <c r="Q46" s="30">
        <f>FC_OTH_HH_SH_E!Q46+FC_OTH_HH_SC_E!Q46+FC_OTH_HH_WH_E!Q46+FC_OTH_HH_CO_E!Q46+FC_OTH_HH_RF_E!Q46+FC_OTH_HH_WM_E!Q46+FC_OTH_HH_DR_E!Q46+FC_OTH_HH_DW_E!Q46+FC_OTH_HH_TV_E!Q46+FC_OTH_HH_IT_E!Q46+FC_OTH_HH_LI_E!Q46+FC_OTH_HH_OA_E!Q46</f>
        <v>0</v>
      </c>
      <c r="R46" s="30">
        <f>FC_OTH_HH_SH_E!R46+FC_OTH_HH_SC_E!R46+FC_OTH_HH_WH_E!R46+FC_OTH_HH_CO_E!R46+FC_OTH_HH_RF_E!R46+FC_OTH_HH_WM_E!R46+FC_OTH_HH_DR_E!R46+FC_OTH_HH_DW_E!R46+FC_OTH_HH_TV_E!R46+FC_OTH_HH_IT_E!R46+FC_OTH_HH_LI_E!R46+FC_OTH_HH_OA_E!R46</f>
        <v>0</v>
      </c>
      <c r="S46" s="30">
        <f>FC_OTH_HH_SH_E!S46+FC_OTH_HH_SC_E!S46+FC_OTH_HH_WH_E!S46+FC_OTH_HH_CO_E!S46+FC_OTH_HH_RF_E!S46+FC_OTH_HH_WM_E!S46+FC_OTH_HH_DR_E!S46+FC_OTH_HH_DW_E!S46+FC_OTH_HH_TV_E!S46+FC_OTH_HH_IT_E!S46+FC_OTH_HH_LI_E!S46+FC_OTH_HH_OA_E!S46</f>
        <v>0</v>
      </c>
      <c r="T46" s="30">
        <f>FC_OTH_HH_SH_E!T46+FC_OTH_HH_SC_E!T46+FC_OTH_HH_WH_E!T46+FC_OTH_HH_CO_E!T46+FC_OTH_HH_RF_E!T46+FC_OTH_HH_WM_E!T46+FC_OTH_HH_DR_E!T46+FC_OTH_HH_DW_E!T46+FC_OTH_HH_TV_E!T46+FC_OTH_HH_IT_E!T46+FC_OTH_HH_LI_E!T46+FC_OTH_HH_OA_E!T46</f>
        <v>0</v>
      </c>
      <c r="U46" s="30">
        <f>FC_OTH_HH_SH_E!U46+FC_OTH_HH_SC_E!U46+FC_OTH_HH_WH_E!U46+FC_OTH_HH_CO_E!U46+FC_OTH_HH_RF_E!U46+FC_OTH_HH_WM_E!U46+FC_OTH_HH_DR_E!U46+FC_OTH_HH_DW_E!U46+FC_OTH_HH_TV_E!U46+FC_OTH_HH_IT_E!U46+FC_OTH_HH_LI_E!U46+FC_OTH_HH_OA_E!U46</f>
        <v>0</v>
      </c>
      <c r="V46" s="30">
        <f>FC_OTH_HH_SH_E!V46+FC_OTH_HH_SC_E!V46+FC_OTH_HH_WH_E!V46+FC_OTH_HH_CO_E!V46+FC_OTH_HH_RF_E!V46+FC_OTH_HH_WM_E!V46+FC_OTH_HH_DR_E!V46+FC_OTH_HH_DW_E!V46+FC_OTH_HH_TV_E!V46+FC_OTH_HH_IT_E!V46+FC_OTH_HH_LI_E!V46+FC_OTH_HH_OA_E!V46</f>
        <v>0</v>
      </c>
      <c r="W46" s="30">
        <f>FC_OTH_HH_SH_E!W46+FC_OTH_HH_SC_E!W46+FC_OTH_HH_WH_E!W46+FC_OTH_HH_CO_E!W46+FC_OTH_HH_RF_E!W46+FC_OTH_HH_WM_E!W46+FC_OTH_HH_DR_E!W46+FC_OTH_HH_DW_E!W46+FC_OTH_HH_TV_E!W46+FC_OTH_HH_IT_E!W46+FC_OTH_HH_LI_E!W46+FC_OTH_HH_OA_E!W46</f>
        <v>0</v>
      </c>
      <c r="X46" s="30">
        <f>FC_OTH_HH_SH_E!X46+FC_OTH_HH_SC_E!X46+FC_OTH_HH_WH_E!X46+FC_OTH_HH_CO_E!X46+FC_OTH_HH_RF_E!X46+FC_OTH_HH_WM_E!X46+FC_OTH_HH_DR_E!X46+FC_OTH_HH_DW_E!X46+FC_OTH_HH_TV_E!X46+FC_OTH_HH_IT_E!X46+FC_OTH_HH_LI_E!X46+FC_OTH_HH_OA_E!X46</f>
        <v>0</v>
      </c>
    </row>
    <row r="47" spans="1:24" ht="11.25" customHeight="1" x14ac:dyDescent="0.2">
      <c r="A47" s="39" t="s">
        <v>81</v>
      </c>
      <c r="B47" s="23" t="s">
        <v>82</v>
      </c>
      <c r="C47" s="30">
        <f>FC_OTH_HH_SH_E!C47+FC_OTH_HH_SC_E!C47+FC_OTH_HH_WH_E!C47+FC_OTH_HH_CO_E!C47+FC_OTH_HH_RF_E!C47+FC_OTH_HH_WM_E!C47+FC_OTH_HH_DR_E!C47+FC_OTH_HH_DW_E!C47+FC_OTH_HH_TV_E!C47+FC_OTH_HH_IT_E!C47+FC_OTH_HH_LI_E!C47+FC_OTH_HH_OA_E!C47</f>
        <v>0</v>
      </c>
      <c r="D47" s="30">
        <f>FC_OTH_HH_SH_E!D47+FC_OTH_HH_SC_E!D47+FC_OTH_HH_WH_E!D47+FC_OTH_HH_CO_E!D47+FC_OTH_HH_RF_E!D47+FC_OTH_HH_WM_E!D47+FC_OTH_HH_DR_E!D47+FC_OTH_HH_DW_E!D47+FC_OTH_HH_TV_E!D47+FC_OTH_HH_IT_E!D47+FC_OTH_HH_LI_E!D47+FC_OTH_HH_OA_E!D47</f>
        <v>0</v>
      </c>
      <c r="E47" s="30">
        <f>FC_OTH_HH_SH_E!E47+FC_OTH_HH_SC_E!E47+FC_OTH_HH_WH_E!E47+FC_OTH_HH_CO_E!E47+FC_OTH_HH_RF_E!E47+FC_OTH_HH_WM_E!E47+FC_OTH_HH_DR_E!E47+FC_OTH_HH_DW_E!E47+FC_OTH_HH_TV_E!E47+FC_OTH_HH_IT_E!E47+FC_OTH_HH_LI_E!E47+FC_OTH_HH_OA_E!E47</f>
        <v>0</v>
      </c>
      <c r="F47" s="30">
        <f>FC_OTH_HH_SH_E!F47+FC_OTH_HH_SC_E!F47+FC_OTH_HH_WH_E!F47+FC_OTH_HH_CO_E!F47+FC_OTH_HH_RF_E!F47+FC_OTH_HH_WM_E!F47+FC_OTH_HH_DR_E!F47+FC_OTH_HH_DW_E!F47+FC_OTH_HH_TV_E!F47+FC_OTH_HH_IT_E!F47+FC_OTH_HH_LI_E!F47+FC_OTH_HH_OA_E!F47</f>
        <v>0</v>
      </c>
      <c r="G47" s="30">
        <f>FC_OTH_HH_SH_E!G47+FC_OTH_HH_SC_E!G47+FC_OTH_HH_WH_E!G47+FC_OTH_HH_CO_E!G47+FC_OTH_HH_RF_E!G47+FC_OTH_HH_WM_E!G47+FC_OTH_HH_DR_E!G47+FC_OTH_HH_DW_E!G47+FC_OTH_HH_TV_E!G47+FC_OTH_HH_IT_E!G47+FC_OTH_HH_LI_E!G47+FC_OTH_HH_OA_E!G47</f>
        <v>0</v>
      </c>
      <c r="H47" s="30">
        <f>FC_OTH_HH_SH_E!H47+FC_OTH_HH_SC_E!H47+FC_OTH_HH_WH_E!H47+FC_OTH_HH_CO_E!H47+FC_OTH_HH_RF_E!H47+FC_OTH_HH_WM_E!H47+FC_OTH_HH_DR_E!H47+FC_OTH_HH_DW_E!H47+FC_OTH_HH_TV_E!H47+FC_OTH_HH_IT_E!H47+FC_OTH_HH_LI_E!H47+FC_OTH_HH_OA_E!H47</f>
        <v>0</v>
      </c>
      <c r="I47" s="30">
        <f>FC_OTH_HH_SH_E!I47+FC_OTH_HH_SC_E!I47+FC_OTH_HH_WH_E!I47+FC_OTH_HH_CO_E!I47+FC_OTH_HH_RF_E!I47+FC_OTH_HH_WM_E!I47+FC_OTH_HH_DR_E!I47+FC_OTH_HH_DW_E!I47+FC_OTH_HH_TV_E!I47+FC_OTH_HH_IT_E!I47+FC_OTH_HH_LI_E!I47+FC_OTH_HH_OA_E!I47</f>
        <v>0</v>
      </c>
      <c r="J47" s="30">
        <f>FC_OTH_HH_SH_E!J47+FC_OTH_HH_SC_E!J47+FC_OTH_HH_WH_E!J47+FC_OTH_HH_CO_E!J47+FC_OTH_HH_RF_E!J47+FC_OTH_HH_WM_E!J47+FC_OTH_HH_DR_E!J47+FC_OTH_HH_DW_E!J47+FC_OTH_HH_TV_E!J47+FC_OTH_HH_IT_E!J47+FC_OTH_HH_LI_E!J47+FC_OTH_HH_OA_E!J47</f>
        <v>0</v>
      </c>
      <c r="K47" s="30">
        <f>FC_OTH_HH_SH_E!K47+FC_OTH_HH_SC_E!K47+FC_OTH_HH_WH_E!K47+FC_OTH_HH_CO_E!K47+FC_OTH_HH_RF_E!K47+FC_OTH_HH_WM_E!K47+FC_OTH_HH_DR_E!K47+FC_OTH_HH_DW_E!K47+FC_OTH_HH_TV_E!K47+FC_OTH_HH_IT_E!K47+FC_OTH_HH_LI_E!K47+FC_OTH_HH_OA_E!K47</f>
        <v>0</v>
      </c>
      <c r="L47" s="30">
        <f>FC_OTH_HH_SH_E!L47+FC_OTH_HH_SC_E!L47+FC_OTH_HH_WH_E!L47+FC_OTH_HH_CO_E!L47+FC_OTH_HH_RF_E!L47+FC_OTH_HH_WM_E!L47+FC_OTH_HH_DR_E!L47+FC_OTH_HH_DW_E!L47+FC_OTH_HH_TV_E!L47+FC_OTH_HH_IT_E!L47+FC_OTH_HH_LI_E!L47+FC_OTH_HH_OA_E!L47</f>
        <v>0</v>
      </c>
      <c r="M47" s="30">
        <f>FC_OTH_HH_SH_E!M47+FC_OTH_HH_SC_E!M47+FC_OTH_HH_WH_E!M47+FC_OTH_HH_CO_E!M47+FC_OTH_HH_RF_E!M47+FC_OTH_HH_WM_E!M47+FC_OTH_HH_DR_E!M47+FC_OTH_HH_DW_E!M47+FC_OTH_HH_TV_E!M47+FC_OTH_HH_IT_E!M47+FC_OTH_HH_LI_E!M47+FC_OTH_HH_OA_E!M47</f>
        <v>0</v>
      </c>
      <c r="N47" s="30">
        <f>FC_OTH_HH_SH_E!N47+FC_OTH_HH_SC_E!N47+FC_OTH_HH_WH_E!N47+FC_OTH_HH_CO_E!N47+FC_OTH_HH_RF_E!N47+FC_OTH_HH_WM_E!N47+FC_OTH_HH_DR_E!N47+FC_OTH_HH_DW_E!N47+FC_OTH_HH_TV_E!N47+FC_OTH_HH_IT_E!N47+FC_OTH_HH_LI_E!N47+FC_OTH_HH_OA_E!N47</f>
        <v>0</v>
      </c>
      <c r="O47" s="30">
        <f>FC_OTH_HH_SH_E!O47+FC_OTH_HH_SC_E!O47+FC_OTH_HH_WH_E!O47+FC_OTH_HH_CO_E!O47+FC_OTH_HH_RF_E!O47+FC_OTH_HH_WM_E!O47+FC_OTH_HH_DR_E!O47+FC_OTH_HH_DW_E!O47+FC_OTH_HH_TV_E!O47+FC_OTH_HH_IT_E!O47+FC_OTH_HH_LI_E!O47+FC_OTH_HH_OA_E!O47</f>
        <v>0</v>
      </c>
      <c r="P47" s="30">
        <f>FC_OTH_HH_SH_E!P47+FC_OTH_HH_SC_E!P47+FC_OTH_HH_WH_E!P47+FC_OTH_HH_CO_E!P47+FC_OTH_HH_RF_E!P47+FC_OTH_HH_WM_E!P47+FC_OTH_HH_DR_E!P47+FC_OTH_HH_DW_E!P47+FC_OTH_HH_TV_E!P47+FC_OTH_HH_IT_E!P47+FC_OTH_HH_LI_E!P47+FC_OTH_HH_OA_E!P47</f>
        <v>0</v>
      </c>
      <c r="Q47" s="30">
        <f>FC_OTH_HH_SH_E!Q47+FC_OTH_HH_SC_E!Q47+FC_OTH_HH_WH_E!Q47+FC_OTH_HH_CO_E!Q47+FC_OTH_HH_RF_E!Q47+FC_OTH_HH_WM_E!Q47+FC_OTH_HH_DR_E!Q47+FC_OTH_HH_DW_E!Q47+FC_OTH_HH_TV_E!Q47+FC_OTH_HH_IT_E!Q47+FC_OTH_HH_LI_E!Q47+FC_OTH_HH_OA_E!Q47</f>
        <v>0</v>
      </c>
      <c r="R47" s="30">
        <f>FC_OTH_HH_SH_E!R47+FC_OTH_HH_SC_E!R47+FC_OTH_HH_WH_E!R47+FC_OTH_HH_CO_E!R47+FC_OTH_HH_RF_E!R47+FC_OTH_HH_WM_E!R47+FC_OTH_HH_DR_E!R47+FC_OTH_HH_DW_E!R47+FC_OTH_HH_TV_E!R47+FC_OTH_HH_IT_E!R47+FC_OTH_HH_LI_E!R47+FC_OTH_HH_OA_E!R47</f>
        <v>0</v>
      </c>
      <c r="S47" s="30">
        <f>FC_OTH_HH_SH_E!S47+FC_OTH_HH_SC_E!S47+FC_OTH_HH_WH_E!S47+FC_OTH_HH_CO_E!S47+FC_OTH_HH_RF_E!S47+FC_OTH_HH_WM_E!S47+FC_OTH_HH_DR_E!S47+FC_OTH_HH_DW_E!S47+FC_OTH_HH_TV_E!S47+FC_OTH_HH_IT_E!S47+FC_OTH_HH_LI_E!S47+FC_OTH_HH_OA_E!S47</f>
        <v>0</v>
      </c>
      <c r="T47" s="30">
        <f>FC_OTH_HH_SH_E!T47+FC_OTH_HH_SC_E!T47+FC_OTH_HH_WH_E!T47+FC_OTH_HH_CO_E!T47+FC_OTH_HH_RF_E!T47+FC_OTH_HH_WM_E!T47+FC_OTH_HH_DR_E!T47+FC_OTH_HH_DW_E!T47+FC_OTH_HH_TV_E!T47+FC_OTH_HH_IT_E!T47+FC_OTH_HH_LI_E!T47+FC_OTH_HH_OA_E!T47</f>
        <v>0</v>
      </c>
      <c r="U47" s="30">
        <f>FC_OTH_HH_SH_E!U47+FC_OTH_HH_SC_E!U47+FC_OTH_HH_WH_E!U47+FC_OTH_HH_CO_E!U47+FC_OTH_HH_RF_E!U47+FC_OTH_HH_WM_E!U47+FC_OTH_HH_DR_E!U47+FC_OTH_HH_DW_E!U47+FC_OTH_HH_TV_E!U47+FC_OTH_HH_IT_E!U47+FC_OTH_HH_LI_E!U47+FC_OTH_HH_OA_E!U47</f>
        <v>0</v>
      </c>
      <c r="V47" s="30">
        <f>FC_OTH_HH_SH_E!V47+FC_OTH_HH_SC_E!V47+FC_OTH_HH_WH_E!V47+FC_OTH_HH_CO_E!V47+FC_OTH_HH_RF_E!V47+FC_OTH_HH_WM_E!V47+FC_OTH_HH_DR_E!V47+FC_OTH_HH_DW_E!V47+FC_OTH_HH_TV_E!V47+FC_OTH_HH_IT_E!V47+FC_OTH_HH_LI_E!V47+FC_OTH_HH_OA_E!V47</f>
        <v>0</v>
      </c>
      <c r="W47" s="30">
        <f>FC_OTH_HH_SH_E!W47+FC_OTH_HH_SC_E!W47+FC_OTH_HH_WH_E!W47+FC_OTH_HH_CO_E!W47+FC_OTH_HH_RF_E!W47+FC_OTH_HH_WM_E!W47+FC_OTH_HH_DR_E!W47+FC_OTH_HH_DW_E!W47+FC_OTH_HH_TV_E!W47+FC_OTH_HH_IT_E!W47+FC_OTH_HH_LI_E!W47+FC_OTH_HH_OA_E!W47</f>
        <v>0</v>
      </c>
      <c r="X47" s="30">
        <f>FC_OTH_HH_SH_E!X47+FC_OTH_HH_SC_E!X47+FC_OTH_HH_WH_E!X47+FC_OTH_HH_CO_E!X47+FC_OTH_HH_RF_E!X47+FC_OTH_HH_WM_E!X47+FC_OTH_HH_DR_E!X47+FC_OTH_HH_DW_E!X47+FC_OTH_HH_TV_E!X47+FC_OTH_HH_IT_E!X47+FC_OTH_HH_LI_E!X47+FC_OTH_HH_OA_E!X47</f>
        <v>0</v>
      </c>
    </row>
    <row r="48" spans="1:24" ht="11.25" customHeight="1" x14ac:dyDescent="0.2">
      <c r="A48" s="39" t="s">
        <v>83</v>
      </c>
      <c r="B48" s="23" t="s">
        <v>84</v>
      </c>
      <c r="C48" s="30">
        <f>FC_OTH_HH_SH_E!C48+FC_OTH_HH_SC_E!C48+FC_OTH_HH_WH_E!C48+FC_OTH_HH_CO_E!C48+FC_OTH_HH_RF_E!C48+FC_OTH_HH_WM_E!C48+FC_OTH_HH_DR_E!C48+FC_OTH_HH_DW_E!C48+FC_OTH_HH_TV_E!C48+FC_OTH_HH_IT_E!C48+FC_OTH_HH_LI_E!C48+FC_OTH_HH_OA_E!C48</f>
        <v>67.153912295786768</v>
      </c>
      <c r="D48" s="30">
        <f>FC_OTH_HH_SH_E!D48+FC_OTH_HH_SC_E!D48+FC_OTH_HH_WH_E!D48+FC_OTH_HH_CO_E!D48+FC_OTH_HH_RF_E!D48+FC_OTH_HH_WM_E!D48+FC_OTH_HH_DR_E!D48+FC_OTH_HH_DW_E!D48+FC_OTH_HH_TV_E!D48+FC_OTH_HH_IT_E!D48+FC_OTH_HH_LI_E!D48+FC_OTH_HH_OA_E!D48</f>
        <v>87.271539122957876</v>
      </c>
      <c r="E48" s="30">
        <f>FC_OTH_HH_SH_E!E48+FC_OTH_HH_SC_E!E48+FC_OTH_HH_WH_E!E48+FC_OTH_HH_CO_E!E48+FC_OTH_HH_RF_E!E48+FC_OTH_HH_WM_E!E48+FC_OTH_HH_DR_E!E48+FC_OTH_HH_DW_E!E48+FC_OTH_HH_TV_E!E48+FC_OTH_HH_IT_E!E48+FC_OTH_HH_LI_E!E48+FC_OTH_HH_OA_E!E48</f>
        <v>72.500515907136702</v>
      </c>
      <c r="F48" s="30">
        <f>FC_OTH_HH_SH_E!F48+FC_OTH_HH_SC_E!F48+FC_OTH_HH_WH_E!F48+FC_OTH_HH_CO_E!F48+FC_OTH_HH_RF_E!F48+FC_OTH_HH_WM_E!F48+FC_OTH_HH_DR_E!F48+FC_OTH_HH_DW_E!F48+FC_OTH_HH_TV_E!F48+FC_OTH_HH_IT_E!F48+FC_OTH_HH_LI_E!F48+FC_OTH_HH_OA_E!F48</f>
        <v>74.863456577816024</v>
      </c>
      <c r="G48" s="30">
        <f>FC_OTH_HH_SH_E!G48+FC_OTH_HH_SC_E!G48+FC_OTH_HH_WH_E!G48+FC_OTH_HH_CO_E!G48+FC_OTH_HH_RF_E!G48+FC_OTH_HH_WM_E!G48+FC_OTH_HH_DR_E!G48+FC_OTH_HH_DW_E!G48+FC_OTH_HH_TV_E!G48+FC_OTH_HH_IT_E!G48+FC_OTH_HH_LI_E!G48+FC_OTH_HH_OA_E!G48</f>
        <v>52.472742906276885</v>
      </c>
      <c r="H48" s="30">
        <f>FC_OTH_HH_SH_E!H48+FC_OTH_HH_SC_E!H48+FC_OTH_HH_WH_E!H48+FC_OTH_HH_CO_E!H48+FC_OTH_HH_RF_E!H48+FC_OTH_HH_WM_E!H48+FC_OTH_HH_DR_E!H48+FC_OTH_HH_DW_E!H48+FC_OTH_HH_TV_E!H48+FC_OTH_HH_IT_E!H48+FC_OTH_HH_LI_E!H48+FC_OTH_HH_OA_E!H48</f>
        <v>69.778245915735141</v>
      </c>
      <c r="I48" s="30">
        <f>FC_OTH_HH_SH_E!I48+FC_OTH_HH_SC_E!I48+FC_OTH_HH_WH_E!I48+FC_OTH_HH_CO_E!I48+FC_OTH_HH_RF_E!I48+FC_OTH_HH_WM_E!I48+FC_OTH_HH_DR_E!I48+FC_OTH_HH_DW_E!I48+FC_OTH_HH_TV_E!I48+FC_OTH_HH_IT_E!I48+FC_OTH_HH_LI_E!I48+FC_OTH_HH_OA_E!I48</f>
        <v>50.211092003439362</v>
      </c>
      <c r="J48" s="30">
        <f>FC_OTH_HH_SH_E!J48+FC_OTH_HH_SC_E!J48+FC_OTH_HH_WH_E!J48+FC_OTH_HH_CO_E!J48+FC_OTH_HH_RF_E!J48+FC_OTH_HH_WM_E!J48+FC_OTH_HH_DR_E!J48+FC_OTH_HH_DW_E!J48+FC_OTH_HH_TV_E!J48+FC_OTH_HH_IT_E!J48+FC_OTH_HH_LI_E!J48+FC_OTH_HH_OA_E!J48</f>
        <v>56.633533963886492</v>
      </c>
      <c r="K48" s="30">
        <f>FC_OTH_HH_SH_E!K48+FC_OTH_HH_SC_E!K48+FC_OTH_HH_WH_E!K48+FC_OTH_HH_CO_E!K48+FC_OTH_HH_RF_E!K48+FC_OTH_HH_WM_E!K48+FC_OTH_HH_DR_E!K48+FC_OTH_HH_DW_E!K48+FC_OTH_HH_TV_E!K48+FC_OTH_HH_IT_E!K48+FC_OTH_HH_LI_E!K48+FC_OTH_HH_OA_E!K48</f>
        <v>48.136285468615625</v>
      </c>
      <c r="L48" s="30">
        <f>FC_OTH_HH_SH_E!L48+FC_OTH_HH_SC_E!L48+FC_OTH_HH_WH_E!L48+FC_OTH_HH_CO_E!L48+FC_OTH_HH_RF_E!L48+FC_OTH_HH_WM_E!L48+FC_OTH_HH_DR_E!L48+FC_OTH_HH_DW_E!L48+FC_OTH_HH_TV_E!L48+FC_OTH_HH_IT_E!L48+FC_OTH_HH_LI_E!L48+FC_OTH_HH_OA_E!L48</f>
        <v>40.838435081685269</v>
      </c>
      <c r="M48" s="30">
        <f>FC_OTH_HH_SH_E!M48+FC_OTH_HH_SC_E!M48+FC_OTH_HH_WH_E!M48+FC_OTH_HH_CO_E!M48+FC_OTH_HH_RF_E!M48+FC_OTH_HH_WM_E!M48+FC_OTH_HH_DR_E!M48+FC_OTH_HH_DW_E!M48+FC_OTH_HH_TV_E!M48+FC_OTH_HH_IT_E!M48+FC_OTH_HH_LI_E!M48+FC_OTH_HH_OA_E!M48</f>
        <v>43.811435941530519</v>
      </c>
      <c r="N48" s="30">
        <f>FC_OTH_HH_SH_E!N48+FC_OTH_HH_SC_E!N48+FC_OTH_HH_WH_E!N48+FC_OTH_HH_CO_E!N48+FC_OTH_HH_RF_E!N48+FC_OTH_HH_WM_E!N48+FC_OTH_HH_DR_E!N48+FC_OTH_HH_DW_E!N48+FC_OTH_HH_TV_E!N48+FC_OTH_HH_IT_E!N48+FC_OTH_HH_LI_E!N48+FC_OTH_HH_OA_E!N48</f>
        <v>32.316852966466044</v>
      </c>
      <c r="O48" s="30">
        <f>FC_OTH_HH_SH_E!O48+FC_OTH_HH_SC_E!O48+FC_OTH_HH_WH_E!O48+FC_OTH_HH_CO_E!O48+FC_OTH_HH_RF_E!O48+FC_OTH_HH_WM_E!O48+FC_OTH_HH_DR_E!O48+FC_OTH_HH_DW_E!O48+FC_OTH_HH_TV_E!O48+FC_OTH_HH_IT_E!O48+FC_OTH_HH_LI_E!O48+FC_OTH_HH_OA_E!O48</f>
        <v>30.91788478073946</v>
      </c>
      <c r="P48" s="30">
        <f>FC_OTH_HH_SH_E!P48+FC_OTH_HH_SC_E!P48+FC_OTH_HH_WH_E!P48+FC_OTH_HH_CO_E!P48+FC_OTH_HH_RF_E!P48+FC_OTH_HH_WM_E!P48+FC_OTH_HH_DR_E!P48+FC_OTH_HH_DW_E!P48+FC_OTH_HH_TV_E!P48+FC_OTH_HH_IT_E!P48+FC_OTH_HH_LI_E!P48+FC_OTH_HH_OA_E!P48</f>
        <v>38.682115219260517</v>
      </c>
      <c r="Q48" s="30">
        <f>FC_OTH_HH_SH_E!Q48+FC_OTH_HH_SC_E!Q48+FC_OTH_HH_WH_E!Q48+FC_OTH_HH_CO_E!Q48+FC_OTH_HH_RF_E!Q48+FC_OTH_HH_WM_E!Q48+FC_OTH_HH_DR_E!Q48+FC_OTH_HH_DW_E!Q48+FC_OTH_HH_TV_E!Q48+FC_OTH_HH_IT_E!Q48+FC_OTH_HH_LI_E!Q48+FC_OTH_HH_OA_E!Q48</f>
        <v>37.771281169389503</v>
      </c>
      <c r="R48" s="30">
        <f>FC_OTH_HH_SH_E!R48+FC_OTH_HH_SC_E!R48+FC_OTH_HH_WH_E!R48+FC_OTH_HH_CO_E!R48+FC_OTH_HH_RF_E!R48+FC_OTH_HH_WM_E!R48+FC_OTH_HH_DR_E!R48+FC_OTH_HH_DW_E!R48+FC_OTH_HH_TV_E!R48+FC_OTH_HH_IT_E!R48+FC_OTH_HH_LI_E!R48+FC_OTH_HH_OA_E!R48</f>
        <v>43.12063628546862</v>
      </c>
      <c r="S48" s="30">
        <f>FC_OTH_HH_SH_E!S48+FC_OTH_HH_SC_E!S48+FC_OTH_HH_WH_E!S48+FC_OTH_HH_CO_E!S48+FC_OTH_HH_RF_E!S48+FC_OTH_HH_WM_E!S48+FC_OTH_HH_DR_E!S48+FC_OTH_HH_DW_E!S48+FC_OTH_HH_TV_E!S48+FC_OTH_HH_IT_E!S48+FC_OTH_HH_LI_E!S48+FC_OTH_HH_OA_E!S48</f>
        <v>34.887102321582091</v>
      </c>
      <c r="T48" s="30">
        <f>FC_OTH_HH_SH_E!T48+FC_OTH_HH_SC_E!T48+FC_OTH_HH_WH_E!T48+FC_OTH_HH_CO_E!T48+FC_OTH_HH_RF_E!T48+FC_OTH_HH_WM_E!T48+FC_OTH_HH_DR_E!T48+FC_OTH_HH_DW_E!T48+FC_OTH_HH_TV_E!T48+FC_OTH_HH_IT_E!T48+FC_OTH_HH_LI_E!T48+FC_OTH_HH_OA_E!T48</f>
        <v>35.401031814273423</v>
      </c>
      <c r="U48" s="30">
        <f>FC_OTH_HH_SH_E!U48+FC_OTH_HH_SC_E!U48+FC_OTH_HH_WH_E!U48+FC_OTH_HH_CO_E!U48+FC_OTH_HH_RF_E!U48+FC_OTH_HH_WM_E!U48+FC_OTH_HH_DR_E!U48+FC_OTH_HH_DW_E!U48+FC_OTH_HH_TV_E!U48+FC_OTH_HH_IT_E!U48+FC_OTH_HH_LI_E!U48+FC_OTH_HH_OA_E!U48</f>
        <v>46.800257953568334</v>
      </c>
      <c r="V48" s="30">
        <f>FC_OTH_HH_SH_E!V48+FC_OTH_HH_SC_E!V48+FC_OTH_HH_WH_E!V48+FC_OTH_HH_CO_E!V48+FC_OTH_HH_RF_E!V48+FC_OTH_HH_WM_E!V48+FC_OTH_HH_DR_E!V48+FC_OTH_HH_DW_E!V48+FC_OTH_HH_TV_E!V48+FC_OTH_HH_IT_E!V48+FC_OTH_HH_LI_E!V48+FC_OTH_HH_OA_E!V48</f>
        <v>58.145313843508141</v>
      </c>
      <c r="W48" s="30">
        <f>FC_OTH_HH_SH_E!W48+FC_OTH_HH_SC_E!W48+FC_OTH_HH_WH_E!W48+FC_OTH_HH_CO_E!W48+FC_OTH_HH_RF_E!W48+FC_OTH_HH_WM_E!W48+FC_OTH_HH_DR_E!W48+FC_OTH_HH_DW_E!W48+FC_OTH_HH_TV_E!W48+FC_OTH_HH_IT_E!W48+FC_OTH_HH_LI_E!W48+FC_OTH_HH_OA_E!W48</f>
        <v>59.818056749785036</v>
      </c>
      <c r="X48" s="30">
        <f>FC_OTH_HH_SH_E!X48+FC_OTH_HH_SC_E!X48+FC_OTH_HH_WH_E!X48+FC_OTH_HH_CO_E!X48+FC_OTH_HH_RF_E!X48+FC_OTH_HH_WM_E!X48+FC_OTH_HH_DR_E!X48+FC_OTH_HH_DW_E!X48+FC_OTH_HH_TV_E!X48+FC_OTH_HH_IT_E!X48+FC_OTH_HH_LI_E!X48+FC_OTH_HH_OA_E!X48</f>
        <v>53.815391229578715</v>
      </c>
    </row>
    <row r="49" spans="1:24" ht="11.25" customHeight="1" x14ac:dyDescent="0.2">
      <c r="A49" s="39" t="s">
        <v>85</v>
      </c>
      <c r="B49" s="23" t="s">
        <v>86</v>
      </c>
      <c r="C49" s="30">
        <f>FC_OTH_HH_SH_E!C49+FC_OTH_HH_SC_E!C49+FC_OTH_HH_WH_E!C49+FC_OTH_HH_CO_E!C49+FC_OTH_HH_RF_E!C49+FC_OTH_HH_WM_E!C49+FC_OTH_HH_DR_E!C49+FC_OTH_HH_DW_E!C49+FC_OTH_HH_TV_E!C49+FC_OTH_HH_IT_E!C49+FC_OTH_HH_LI_E!C49+FC_OTH_HH_OA_E!C49</f>
        <v>0</v>
      </c>
      <c r="D49" s="30">
        <f>FC_OTH_HH_SH_E!D49+FC_OTH_HH_SC_E!D49+FC_OTH_HH_WH_E!D49+FC_OTH_HH_CO_E!D49+FC_OTH_HH_RF_E!D49+FC_OTH_HH_WM_E!D49+FC_OTH_HH_DR_E!D49+FC_OTH_HH_DW_E!D49+FC_OTH_HH_TV_E!D49+FC_OTH_HH_IT_E!D49+FC_OTH_HH_LI_E!D49+FC_OTH_HH_OA_E!D49</f>
        <v>0</v>
      </c>
      <c r="E49" s="30">
        <f>FC_OTH_HH_SH_E!E49+FC_OTH_HH_SC_E!E49+FC_OTH_HH_WH_E!E49+FC_OTH_HH_CO_E!E49+FC_OTH_HH_RF_E!E49+FC_OTH_HH_WM_E!E49+FC_OTH_HH_DR_E!E49+FC_OTH_HH_DW_E!E49+FC_OTH_HH_TV_E!E49+FC_OTH_HH_IT_E!E49+FC_OTH_HH_LI_E!E49+FC_OTH_HH_OA_E!E49</f>
        <v>0</v>
      </c>
      <c r="F49" s="30">
        <f>FC_OTH_HH_SH_E!F49+FC_OTH_HH_SC_E!F49+FC_OTH_HH_WH_E!F49+FC_OTH_HH_CO_E!F49+FC_OTH_HH_RF_E!F49+FC_OTH_HH_WM_E!F49+FC_OTH_HH_DR_E!F49+FC_OTH_HH_DW_E!F49+FC_OTH_HH_TV_E!F49+FC_OTH_HH_IT_E!F49+FC_OTH_HH_LI_E!F49+FC_OTH_HH_OA_E!F49</f>
        <v>0</v>
      </c>
      <c r="G49" s="30">
        <f>FC_OTH_HH_SH_E!G49+FC_OTH_HH_SC_E!G49+FC_OTH_HH_WH_E!G49+FC_OTH_HH_CO_E!G49+FC_OTH_HH_RF_E!G49+FC_OTH_HH_WM_E!G49+FC_OTH_HH_DR_E!G49+FC_OTH_HH_DW_E!G49+FC_OTH_HH_TV_E!G49+FC_OTH_HH_IT_E!G49+FC_OTH_HH_LI_E!G49+FC_OTH_HH_OA_E!G49</f>
        <v>0</v>
      </c>
      <c r="H49" s="30">
        <f>FC_OTH_HH_SH_E!H49+FC_OTH_HH_SC_E!H49+FC_OTH_HH_WH_E!H49+FC_OTH_HH_CO_E!H49+FC_OTH_HH_RF_E!H49+FC_OTH_HH_WM_E!H49+FC_OTH_HH_DR_E!H49+FC_OTH_HH_DW_E!H49+FC_OTH_HH_TV_E!H49+FC_OTH_HH_IT_E!H49+FC_OTH_HH_LI_E!H49+FC_OTH_HH_OA_E!H49</f>
        <v>0</v>
      </c>
      <c r="I49" s="30">
        <f>FC_OTH_HH_SH_E!I49+FC_OTH_HH_SC_E!I49+FC_OTH_HH_WH_E!I49+FC_OTH_HH_CO_E!I49+FC_OTH_HH_RF_E!I49+FC_OTH_HH_WM_E!I49+FC_OTH_HH_DR_E!I49+FC_OTH_HH_DW_E!I49+FC_OTH_HH_TV_E!I49+FC_OTH_HH_IT_E!I49+FC_OTH_HH_LI_E!I49+FC_OTH_HH_OA_E!I49</f>
        <v>0</v>
      </c>
      <c r="J49" s="30">
        <f>FC_OTH_HH_SH_E!J49+FC_OTH_HH_SC_E!J49+FC_OTH_HH_WH_E!J49+FC_OTH_HH_CO_E!J49+FC_OTH_HH_RF_E!J49+FC_OTH_HH_WM_E!J49+FC_OTH_HH_DR_E!J49+FC_OTH_HH_DW_E!J49+FC_OTH_HH_TV_E!J49+FC_OTH_HH_IT_E!J49+FC_OTH_HH_LI_E!J49+FC_OTH_HH_OA_E!J49</f>
        <v>0</v>
      </c>
      <c r="K49" s="30">
        <f>FC_OTH_HH_SH_E!K49+FC_OTH_HH_SC_E!K49+FC_OTH_HH_WH_E!K49+FC_OTH_HH_CO_E!K49+FC_OTH_HH_RF_E!K49+FC_OTH_HH_WM_E!K49+FC_OTH_HH_DR_E!K49+FC_OTH_HH_DW_E!K49+FC_OTH_HH_TV_E!K49+FC_OTH_HH_IT_E!K49+FC_OTH_HH_LI_E!K49+FC_OTH_HH_OA_E!K49</f>
        <v>0</v>
      </c>
      <c r="L49" s="30">
        <f>FC_OTH_HH_SH_E!L49+FC_OTH_HH_SC_E!L49+FC_OTH_HH_WH_E!L49+FC_OTH_HH_CO_E!L49+FC_OTH_HH_RF_E!L49+FC_OTH_HH_WM_E!L49+FC_OTH_HH_DR_E!L49+FC_OTH_HH_DW_E!L49+FC_OTH_HH_TV_E!L49+FC_OTH_HH_IT_E!L49+FC_OTH_HH_LI_E!L49+FC_OTH_HH_OA_E!L49</f>
        <v>0</v>
      </c>
      <c r="M49" s="30">
        <f>FC_OTH_HH_SH_E!M49+FC_OTH_HH_SC_E!M49+FC_OTH_HH_WH_E!M49+FC_OTH_HH_CO_E!M49+FC_OTH_HH_RF_E!M49+FC_OTH_HH_WM_E!M49+FC_OTH_HH_DR_E!M49+FC_OTH_HH_DW_E!M49+FC_OTH_HH_TV_E!M49+FC_OTH_HH_IT_E!M49+FC_OTH_HH_LI_E!M49+FC_OTH_HH_OA_E!M49</f>
        <v>0</v>
      </c>
      <c r="N49" s="30">
        <f>FC_OTH_HH_SH_E!N49+FC_OTH_HH_SC_E!N49+FC_OTH_HH_WH_E!N49+FC_OTH_HH_CO_E!N49+FC_OTH_HH_RF_E!N49+FC_OTH_HH_WM_E!N49+FC_OTH_HH_DR_E!N49+FC_OTH_HH_DW_E!N49+FC_OTH_HH_TV_E!N49+FC_OTH_HH_IT_E!N49+FC_OTH_HH_LI_E!N49+FC_OTH_HH_OA_E!N49</f>
        <v>0</v>
      </c>
      <c r="O49" s="30">
        <f>FC_OTH_HH_SH_E!O49+FC_OTH_HH_SC_E!O49+FC_OTH_HH_WH_E!O49+FC_OTH_HH_CO_E!O49+FC_OTH_HH_RF_E!O49+FC_OTH_HH_WM_E!O49+FC_OTH_HH_DR_E!O49+FC_OTH_HH_DW_E!O49+FC_OTH_HH_TV_E!O49+FC_OTH_HH_IT_E!O49+FC_OTH_HH_LI_E!O49+FC_OTH_HH_OA_E!O49</f>
        <v>0</v>
      </c>
      <c r="P49" s="30">
        <f>FC_OTH_HH_SH_E!P49+FC_OTH_HH_SC_E!P49+FC_OTH_HH_WH_E!P49+FC_OTH_HH_CO_E!P49+FC_OTH_HH_RF_E!P49+FC_OTH_HH_WM_E!P49+FC_OTH_HH_DR_E!P49+FC_OTH_HH_DW_E!P49+FC_OTH_HH_TV_E!P49+FC_OTH_HH_IT_E!P49+FC_OTH_HH_LI_E!P49+FC_OTH_HH_OA_E!P49</f>
        <v>0</v>
      </c>
      <c r="Q49" s="30">
        <f>FC_OTH_HH_SH_E!Q49+FC_OTH_HH_SC_E!Q49+FC_OTH_HH_WH_E!Q49+FC_OTH_HH_CO_E!Q49+FC_OTH_HH_RF_E!Q49+FC_OTH_HH_WM_E!Q49+FC_OTH_HH_DR_E!Q49+FC_OTH_HH_DW_E!Q49+FC_OTH_HH_TV_E!Q49+FC_OTH_HH_IT_E!Q49+FC_OTH_HH_LI_E!Q49+FC_OTH_HH_OA_E!Q49</f>
        <v>0</v>
      </c>
      <c r="R49" s="30">
        <f>FC_OTH_HH_SH_E!R49+FC_OTH_HH_SC_E!R49+FC_OTH_HH_WH_E!R49+FC_OTH_HH_CO_E!R49+FC_OTH_HH_RF_E!R49+FC_OTH_HH_WM_E!R49+FC_OTH_HH_DR_E!R49+FC_OTH_HH_DW_E!R49+FC_OTH_HH_TV_E!R49+FC_OTH_HH_IT_E!R49+FC_OTH_HH_LI_E!R49+FC_OTH_HH_OA_E!R49</f>
        <v>0</v>
      </c>
      <c r="S49" s="30">
        <f>FC_OTH_HH_SH_E!S49+FC_OTH_HH_SC_E!S49+FC_OTH_HH_WH_E!S49+FC_OTH_HH_CO_E!S49+FC_OTH_HH_RF_E!S49+FC_OTH_HH_WM_E!S49+FC_OTH_HH_DR_E!S49+FC_OTH_HH_DW_E!S49+FC_OTH_HH_TV_E!S49+FC_OTH_HH_IT_E!S49+FC_OTH_HH_LI_E!S49+FC_OTH_HH_OA_E!S49</f>
        <v>0</v>
      </c>
      <c r="T49" s="30">
        <f>FC_OTH_HH_SH_E!T49+FC_OTH_HH_SC_E!T49+FC_OTH_HH_WH_E!T49+FC_OTH_HH_CO_E!T49+FC_OTH_HH_RF_E!T49+FC_OTH_HH_WM_E!T49+FC_OTH_HH_DR_E!T49+FC_OTH_HH_DW_E!T49+FC_OTH_HH_TV_E!T49+FC_OTH_HH_IT_E!T49+FC_OTH_HH_LI_E!T49+FC_OTH_HH_OA_E!T49</f>
        <v>0</v>
      </c>
      <c r="U49" s="30">
        <f>FC_OTH_HH_SH_E!U49+FC_OTH_HH_SC_E!U49+FC_OTH_HH_WH_E!U49+FC_OTH_HH_CO_E!U49+FC_OTH_HH_RF_E!U49+FC_OTH_HH_WM_E!U49+FC_OTH_HH_DR_E!U49+FC_OTH_HH_DW_E!U49+FC_OTH_HH_TV_E!U49+FC_OTH_HH_IT_E!U49+FC_OTH_HH_LI_E!U49+FC_OTH_HH_OA_E!U49</f>
        <v>0</v>
      </c>
      <c r="V49" s="30">
        <f>FC_OTH_HH_SH_E!V49+FC_OTH_HH_SC_E!V49+FC_OTH_HH_WH_E!V49+FC_OTH_HH_CO_E!V49+FC_OTH_HH_RF_E!V49+FC_OTH_HH_WM_E!V49+FC_OTH_HH_DR_E!V49+FC_OTH_HH_DW_E!V49+FC_OTH_HH_TV_E!V49+FC_OTH_HH_IT_E!V49+FC_OTH_HH_LI_E!V49+FC_OTH_HH_OA_E!V49</f>
        <v>0</v>
      </c>
      <c r="W49" s="30">
        <f>FC_OTH_HH_SH_E!W49+FC_OTH_HH_SC_E!W49+FC_OTH_HH_WH_E!W49+FC_OTH_HH_CO_E!W49+FC_OTH_HH_RF_E!W49+FC_OTH_HH_WM_E!W49+FC_OTH_HH_DR_E!W49+FC_OTH_HH_DW_E!W49+FC_OTH_HH_TV_E!W49+FC_OTH_HH_IT_E!W49+FC_OTH_HH_LI_E!W49+FC_OTH_HH_OA_E!W49</f>
        <v>0</v>
      </c>
      <c r="X49" s="30">
        <f>FC_OTH_HH_SH_E!X49+FC_OTH_HH_SC_E!X49+FC_OTH_HH_WH_E!X49+FC_OTH_HH_CO_E!X49+FC_OTH_HH_RF_E!X49+FC_OTH_HH_WM_E!X49+FC_OTH_HH_DR_E!X49+FC_OTH_HH_DW_E!X49+FC_OTH_HH_TV_E!X49+FC_OTH_HH_IT_E!X49+FC_OTH_HH_LI_E!X49+FC_OTH_HH_OA_E!X49</f>
        <v>0</v>
      </c>
    </row>
    <row r="50" spans="1:24" ht="11.25" customHeight="1" x14ac:dyDescent="0.2">
      <c r="A50" s="39" t="s">
        <v>87</v>
      </c>
      <c r="B50" s="23" t="s">
        <v>88</v>
      </c>
      <c r="C50" s="30">
        <f>FC_OTH_HH_SH_E!C50+FC_OTH_HH_SC_E!C50+FC_OTH_HH_WH_E!C50+FC_OTH_HH_CO_E!C50+FC_OTH_HH_RF_E!C50+FC_OTH_HH_WM_E!C50+FC_OTH_HH_DR_E!C50+FC_OTH_HH_DW_E!C50+FC_OTH_HH_TV_E!C50+FC_OTH_HH_IT_E!C50+FC_OTH_HH_LI_E!C50+FC_OTH_HH_OA_E!C50</f>
        <v>0</v>
      </c>
      <c r="D50" s="30">
        <f>FC_OTH_HH_SH_E!D50+FC_OTH_HH_SC_E!D50+FC_OTH_HH_WH_E!D50+FC_OTH_HH_CO_E!D50+FC_OTH_HH_RF_E!D50+FC_OTH_HH_WM_E!D50+FC_OTH_HH_DR_E!D50+FC_OTH_HH_DW_E!D50+FC_OTH_HH_TV_E!D50+FC_OTH_HH_IT_E!D50+FC_OTH_HH_LI_E!D50+FC_OTH_HH_OA_E!D50</f>
        <v>0</v>
      </c>
      <c r="E50" s="30">
        <f>FC_OTH_HH_SH_E!E50+FC_OTH_HH_SC_E!E50+FC_OTH_HH_WH_E!E50+FC_OTH_HH_CO_E!E50+FC_OTH_HH_RF_E!E50+FC_OTH_HH_WM_E!E50+FC_OTH_HH_DR_E!E50+FC_OTH_HH_DW_E!E50+FC_OTH_HH_TV_E!E50+FC_OTH_HH_IT_E!E50+FC_OTH_HH_LI_E!E50+FC_OTH_HH_OA_E!E50</f>
        <v>0</v>
      </c>
      <c r="F50" s="30">
        <f>FC_OTH_HH_SH_E!F50+FC_OTH_HH_SC_E!F50+FC_OTH_HH_WH_E!F50+FC_OTH_HH_CO_E!F50+FC_OTH_HH_RF_E!F50+FC_OTH_HH_WM_E!F50+FC_OTH_HH_DR_E!F50+FC_OTH_HH_DW_E!F50+FC_OTH_HH_TV_E!F50+FC_OTH_HH_IT_E!F50+FC_OTH_HH_LI_E!F50+FC_OTH_HH_OA_E!F50</f>
        <v>1.9202923473774725</v>
      </c>
      <c r="G50" s="30">
        <f>FC_OTH_HH_SH_E!G50+FC_OTH_HH_SC_E!G50+FC_OTH_HH_WH_E!G50+FC_OTH_HH_CO_E!G50+FC_OTH_HH_RF_E!G50+FC_OTH_HH_WM_E!G50+FC_OTH_HH_DR_E!G50+FC_OTH_HH_DW_E!G50+FC_OTH_HH_TV_E!G50+FC_OTH_HH_IT_E!G50+FC_OTH_HH_LI_E!G50+FC_OTH_HH_OA_E!G50</f>
        <v>0</v>
      </c>
      <c r="H50" s="30">
        <f>FC_OTH_HH_SH_E!H50+FC_OTH_HH_SC_E!H50+FC_OTH_HH_WH_E!H50+FC_OTH_HH_CO_E!H50+FC_OTH_HH_RF_E!H50+FC_OTH_HH_WM_E!H50+FC_OTH_HH_DR_E!H50+FC_OTH_HH_DW_E!H50+FC_OTH_HH_TV_E!H50+FC_OTH_HH_IT_E!H50+FC_OTH_HH_LI_E!H50+FC_OTH_HH_OA_E!H50</f>
        <v>6.3056749785038697</v>
      </c>
      <c r="I50" s="30">
        <f>FC_OTH_HH_SH_E!I50+FC_OTH_HH_SC_E!I50+FC_OTH_HH_WH_E!I50+FC_OTH_HH_CO_E!I50+FC_OTH_HH_RF_E!I50+FC_OTH_HH_WM_E!I50+FC_OTH_HH_DR_E!I50+FC_OTH_HH_DW_E!I50+FC_OTH_HH_TV_E!I50+FC_OTH_HH_IT_E!I50+FC_OTH_HH_LI_E!I50+FC_OTH_HH_OA_E!I50</f>
        <v>27.32459157351677</v>
      </c>
      <c r="J50" s="30">
        <f>FC_OTH_HH_SH_E!J50+FC_OTH_HH_SC_E!J50+FC_OTH_HH_WH_E!J50+FC_OTH_HH_CO_E!J50+FC_OTH_HH_RF_E!J50+FC_OTH_HH_WM_E!J50+FC_OTH_HH_DR_E!J50+FC_OTH_HH_DW_E!J50+FC_OTH_HH_TV_E!J50+FC_OTH_HH_IT_E!J50+FC_OTH_HH_LI_E!J50+FC_OTH_HH_OA_E!J50</f>
        <v>53.610404127257077</v>
      </c>
      <c r="K50" s="30">
        <f>FC_OTH_HH_SH_E!K50+FC_OTH_HH_SC_E!K50+FC_OTH_HH_WH_E!K50+FC_OTH_HH_CO_E!K50+FC_OTH_HH_RF_E!K50+FC_OTH_HH_WM_E!K50+FC_OTH_HH_DR_E!K50+FC_OTH_HH_DW_E!K50+FC_OTH_HH_TV_E!K50+FC_OTH_HH_IT_E!K50+FC_OTH_HH_LI_E!K50+FC_OTH_HH_OA_E!K50</f>
        <v>65.143852106620798</v>
      </c>
      <c r="L50" s="30">
        <f>FC_OTH_HH_SH_E!L50+FC_OTH_HH_SC_E!L50+FC_OTH_HH_WH_E!L50+FC_OTH_HH_CO_E!L50+FC_OTH_HH_RF_E!L50+FC_OTH_HH_WM_E!L50+FC_OTH_HH_DR_E!L50+FC_OTH_HH_DW_E!L50+FC_OTH_HH_TV_E!L50+FC_OTH_HH_IT_E!L50+FC_OTH_HH_LI_E!L50+FC_OTH_HH_OA_E!L50</f>
        <v>0</v>
      </c>
      <c r="M50" s="30">
        <f>FC_OTH_HH_SH_E!M50+FC_OTH_HH_SC_E!M50+FC_OTH_HH_WH_E!M50+FC_OTH_HH_CO_E!M50+FC_OTH_HH_RF_E!M50+FC_OTH_HH_WM_E!M50+FC_OTH_HH_DR_E!M50+FC_OTH_HH_DW_E!M50+FC_OTH_HH_TV_E!M50+FC_OTH_HH_IT_E!M50+FC_OTH_HH_LI_E!M50+FC_OTH_HH_OA_E!M50</f>
        <v>0</v>
      </c>
      <c r="N50" s="30">
        <f>FC_OTH_HH_SH_E!N50+FC_OTH_HH_SC_E!N50+FC_OTH_HH_WH_E!N50+FC_OTH_HH_CO_E!N50+FC_OTH_HH_RF_E!N50+FC_OTH_HH_WM_E!N50+FC_OTH_HH_DR_E!N50+FC_OTH_HH_DW_E!N50+FC_OTH_HH_TV_E!N50+FC_OTH_HH_IT_E!N50+FC_OTH_HH_LI_E!N50+FC_OTH_HH_OA_E!N50</f>
        <v>0.90765262252794454</v>
      </c>
      <c r="O50" s="30">
        <f>FC_OTH_HH_SH_E!O50+FC_OTH_HH_SC_E!O50+FC_OTH_HH_WH_E!O50+FC_OTH_HH_CO_E!O50+FC_OTH_HH_RF_E!O50+FC_OTH_HH_WM_E!O50+FC_OTH_HH_DR_E!O50+FC_OTH_HH_DW_E!O50+FC_OTH_HH_TV_E!O50+FC_OTH_HH_IT_E!O50+FC_OTH_HH_LI_E!O50+FC_OTH_HH_OA_E!O50</f>
        <v>0.94307824591573519</v>
      </c>
      <c r="P50" s="30">
        <f>FC_OTH_HH_SH_E!P50+FC_OTH_HH_SC_E!P50+FC_OTH_HH_WH_E!P50+FC_OTH_HH_CO_E!P50+FC_OTH_HH_RF_E!P50+FC_OTH_HH_WM_E!P50+FC_OTH_HH_DR_E!P50+FC_OTH_HH_DW_E!P50+FC_OTH_HH_TV_E!P50+FC_OTH_HH_IT_E!P50+FC_OTH_HH_LI_E!P50+FC_OTH_HH_OA_E!P50</f>
        <v>0.88374892519346526</v>
      </c>
      <c r="Q50" s="30">
        <f>FC_OTH_HH_SH_E!Q50+FC_OTH_HH_SC_E!Q50+FC_OTH_HH_WH_E!Q50+FC_OTH_HH_CO_E!Q50+FC_OTH_HH_RF_E!Q50+FC_OTH_HH_WM_E!Q50+FC_OTH_HH_DR_E!Q50+FC_OTH_HH_DW_E!Q50+FC_OTH_HH_TV_E!Q50+FC_OTH_HH_IT_E!Q50+FC_OTH_HH_LI_E!Q50+FC_OTH_HH_OA_E!Q50</f>
        <v>0</v>
      </c>
      <c r="R50" s="30">
        <f>FC_OTH_HH_SH_E!R50+FC_OTH_HH_SC_E!R50+FC_OTH_HH_WH_E!R50+FC_OTH_HH_CO_E!R50+FC_OTH_HH_RF_E!R50+FC_OTH_HH_WM_E!R50+FC_OTH_HH_DR_E!R50+FC_OTH_HH_DW_E!R50+FC_OTH_HH_TV_E!R50+FC_OTH_HH_IT_E!R50+FC_OTH_HH_LI_E!R50+FC_OTH_HH_OA_E!R50</f>
        <v>0</v>
      </c>
      <c r="S50" s="30">
        <f>FC_OTH_HH_SH_E!S50+FC_OTH_HH_SC_E!S50+FC_OTH_HH_WH_E!S50+FC_OTH_HH_CO_E!S50+FC_OTH_HH_RF_E!S50+FC_OTH_HH_WM_E!S50+FC_OTH_HH_DR_E!S50+FC_OTH_HH_DW_E!S50+FC_OTH_HH_TV_E!S50+FC_OTH_HH_IT_E!S50+FC_OTH_HH_LI_E!S50+FC_OTH_HH_OA_E!S50</f>
        <v>0.8837489251934656</v>
      </c>
      <c r="T50" s="30">
        <f>FC_OTH_HH_SH_E!T50+FC_OTH_HH_SC_E!T50+FC_OTH_HH_WH_E!T50+FC_OTH_HH_CO_E!T50+FC_OTH_HH_RF_E!T50+FC_OTH_HH_WM_E!T50+FC_OTH_HH_DR_E!T50+FC_OTH_HH_DW_E!T50+FC_OTH_HH_TV_E!T50+FC_OTH_HH_IT_E!T50+FC_OTH_HH_LI_E!T50+FC_OTH_HH_OA_E!T50</f>
        <v>2.6511607910576083</v>
      </c>
      <c r="U50" s="30">
        <f>FC_OTH_HH_SH_E!U50+FC_OTH_HH_SC_E!U50+FC_OTH_HH_WH_E!U50+FC_OTH_HH_CO_E!U50+FC_OTH_HH_RF_E!U50+FC_OTH_HH_WM_E!U50+FC_OTH_HH_DR_E!U50+FC_OTH_HH_DW_E!U50+FC_OTH_HH_TV_E!U50+FC_OTH_HH_IT_E!U50+FC_OTH_HH_LI_E!U50+FC_OTH_HH_OA_E!U50</f>
        <v>0.97583834909716283</v>
      </c>
      <c r="V50" s="30">
        <f>FC_OTH_HH_SH_E!V50+FC_OTH_HH_SC_E!V50+FC_OTH_HH_WH_E!V50+FC_OTH_HH_CO_E!V50+FC_OTH_HH_RF_E!V50+FC_OTH_HH_WM_E!V50+FC_OTH_HH_DR_E!V50+FC_OTH_HH_DW_E!V50+FC_OTH_HH_TV_E!V50+FC_OTH_HH_IT_E!V50+FC_OTH_HH_LI_E!V50+FC_OTH_HH_OA_E!V50</f>
        <v>0.95124677558039616</v>
      </c>
      <c r="W50" s="30">
        <f>FC_OTH_HH_SH_E!W50+FC_OTH_HH_SC_E!W50+FC_OTH_HH_WH_E!W50+FC_OTH_HH_CO_E!W50+FC_OTH_HH_RF_E!W50+FC_OTH_HH_WM_E!W50+FC_OTH_HH_DR_E!W50+FC_OTH_HH_DW_E!W50+FC_OTH_HH_TV_E!W50+FC_OTH_HH_IT_E!W50+FC_OTH_HH_LI_E!W50+FC_OTH_HH_OA_E!W50</f>
        <v>2.9525365434221849</v>
      </c>
      <c r="X50" s="30">
        <f>FC_OTH_HH_SH_E!X50+FC_OTH_HH_SC_E!X50+FC_OTH_HH_WH_E!X50+FC_OTH_HH_CO_E!X50+FC_OTH_HH_RF_E!X50+FC_OTH_HH_WM_E!X50+FC_OTH_HH_DR_E!X50+FC_OTH_HH_DW_E!X50+FC_OTH_HH_TV_E!X50+FC_OTH_HH_IT_E!X50+FC_OTH_HH_LI_E!X50+FC_OTH_HH_OA_E!X50</f>
        <v>0.99466895958727408</v>
      </c>
    </row>
    <row r="51" spans="1:24" ht="11.25" customHeight="1" x14ac:dyDescent="0.2">
      <c r="A51" s="24" t="s">
        <v>89</v>
      </c>
      <c r="B51" s="25" t="s">
        <v>90</v>
      </c>
      <c r="C51" s="31">
        <f>FC_OTH_HH_SH_E!C51+FC_OTH_HH_SC_E!C51+FC_OTH_HH_WH_E!C51+FC_OTH_HH_CO_E!C51+FC_OTH_HH_RF_E!C51+FC_OTH_HH_WM_E!C51+FC_OTH_HH_DR_E!C51+FC_OTH_HH_DW_E!C51+FC_OTH_HH_TV_E!C51+FC_OTH_HH_IT_E!C51+FC_OTH_HH_LI_E!C51+FC_OTH_HH_OA_E!C51</f>
        <v>80035.34806534824</v>
      </c>
      <c r="D51" s="31">
        <f>FC_OTH_HH_SH_E!D51+FC_OTH_HH_SC_E!D51+FC_OTH_HH_WH_E!D51+FC_OTH_HH_CO_E!D51+FC_OTH_HH_RF_E!D51+FC_OTH_HH_WM_E!D51+FC_OTH_HH_DR_E!D51+FC_OTH_HH_DW_E!D51+FC_OTH_HH_TV_E!D51+FC_OTH_HH_IT_E!D51+FC_OTH_HH_LI_E!D51+FC_OTH_HH_OA_E!D51</f>
        <v>84408.231298366314</v>
      </c>
      <c r="E51" s="31">
        <f>FC_OTH_HH_SH_E!E51+FC_OTH_HH_SC_E!E51+FC_OTH_HH_WH_E!E51+FC_OTH_HH_CO_E!E51+FC_OTH_HH_RF_E!E51+FC_OTH_HH_WM_E!E51+FC_OTH_HH_DR_E!E51+FC_OTH_HH_DW_E!E51+FC_OTH_HH_TV_E!E51+FC_OTH_HH_IT_E!E51+FC_OTH_HH_LI_E!E51+FC_OTH_HH_OA_E!E51</f>
        <v>84056.50240756663</v>
      </c>
      <c r="F51" s="31">
        <f>FC_OTH_HH_SH_E!F51+FC_OTH_HH_SC_E!F51+FC_OTH_HH_WH_E!F51+FC_OTH_HH_CO_E!F51+FC_OTH_HH_RF_E!F51+FC_OTH_HH_WM_E!F51+FC_OTH_HH_DR_E!F51+FC_OTH_HH_DW_E!F51+FC_OTH_HH_TV_E!F51+FC_OTH_HH_IT_E!F51+FC_OTH_HH_LI_E!F51+FC_OTH_HH_OA_E!F51</f>
        <v>88048.844110060178</v>
      </c>
      <c r="G51" s="31">
        <f>FC_OTH_HH_SH_E!G51+FC_OTH_HH_SC_E!G51+FC_OTH_HH_WH_E!G51+FC_OTH_HH_CO_E!G51+FC_OTH_HH_RF_E!G51+FC_OTH_HH_WM_E!G51+FC_OTH_HH_DR_E!G51+FC_OTH_HH_DW_E!G51+FC_OTH_HH_TV_E!G51+FC_OTH_HH_IT_E!G51+FC_OTH_HH_LI_E!G51+FC_OTH_HH_OA_E!G51</f>
        <v>88752.338349097132</v>
      </c>
      <c r="H51" s="31">
        <f>FC_OTH_HH_SH_E!H51+FC_OTH_HH_SC_E!H51+FC_OTH_HH_WH_E!H51+FC_OTH_HH_CO_E!H51+FC_OTH_HH_RF_E!H51+FC_OTH_HH_WM_E!H51+FC_OTH_HH_DR_E!H51+FC_OTH_HH_DW_E!H51+FC_OTH_HH_TV_E!H51+FC_OTH_HH_IT_E!H51+FC_OTH_HH_LI_E!H51+FC_OTH_HH_OA_E!H51</f>
        <v>88928.94961306965</v>
      </c>
      <c r="I51" s="31">
        <f>FC_OTH_HH_SH_E!I51+FC_OTH_HH_SC_E!I51+FC_OTH_HH_WH_E!I51+FC_OTH_HH_CO_E!I51+FC_OTH_HH_RF_E!I51+FC_OTH_HH_WM_E!I51+FC_OTH_HH_DR_E!I51+FC_OTH_HH_DW_E!I51+FC_OTH_HH_TV_E!I51+FC_OTH_HH_IT_E!I51+FC_OTH_HH_LI_E!I51+FC_OTH_HH_OA_E!I51</f>
        <v>87134.814531384342</v>
      </c>
      <c r="J51" s="31">
        <f>FC_OTH_HH_SH_E!J51+FC_OTH_HH_SC_E!J51+FC_OTH_HH_WH_E!J51+FC_OTH_HH_CO_E!J51+FC_OTH_HH_RF_E!J51+FC_OTH_HH_WM_E!J51+FC_OTH_HH_DR_E!J51+FC_OTH_HH_DW_E!J51+FC_OTH_HH_TV_E!J51+FC_OTH_HH_IT_E!J51+FC_OTH_HH_LI_E!J51+FC_OTH_HH_OA_E!J51</f>
        <v>80121.404901117799</v>
      </c>
      <c r="K51" s="31">
        <f>FC_OTH_HH_SH_E!K51+FC_OTH_HH_SC_E!K51+FC_OTH_HH_WH_E!K51+FC_OTH_HH_CO_E!K51+FC_OTH_HH_RF_E!K51+FC_OTH_HH_WM_E!K51+FC_OTH_HH_DR_E!K51+FC_OTH_HH_DW_E!K51+FC_OTH_HH_TV_E!K51+FC_OTH_HH_IT_E!K51+FC_OTH_HH_LI_E!K51+FC_OTH_HH_OA_E!K51</f>
        <v>83938.627171109183</v>
      </c>
      <c r="L51" s="31">
        <f>FC_OTH_HH_SH_E!L51+FC_OTH_HH_SC_E!L51+FC_OTH_HH_WH_E!L51+FC_OTH_HH_CO_E!L51+FC_OTH_HH_RF_E!L51+FC_OTH_HH_WM_E!L51+FC_OTH_HH_DR_E!L51+FC_OTH_HH_DW_E!L51+FC_OTH_HH_TV_E!L51+FC_OTH_HH_IT_E!L51+FC_OTH_HH_LI_E!L51+FC_OTH_HH_OA_E!L51</f>
        <v>84730.831642304402</v>
      </c>
      <c r="M51" s="31">
        <f>FC_OTH_HH_SH_E!M51+FC_OTH_HH_SC_E!M51+FC_OTH_HH_WH_E!M51+FC_OTH_HH_CO_E!M51+FC_OTH_HH_RF_E!M51+FC_OTH_HH_WM_E!M51+FC_OTH_HH_DR_E!M51+FC_OTH_HH_DW_E!M51+FC_OTH_HH_TV_E!M51+FC_OTH_HH_IT_E!M51+FC_OTH_HH_LI_E!M51+FC_OTH_HH_OA_E!M51</f>
        <v>92180.356577815968</v>
      </c>
      <c r="N51" s="31">
        <f>FC_OTH_HH_SH_E!N51+FC_OTH_HH_SC_E!N51+FC_OTH_HH_WH_E!N51+FC_OTH_HH_CO_E!N51+FC_OTH_HH_RF_E!N51+FC_OTH_HH_WM_E!N51+FC_OTH_HH_DR_E!N51+FC_OTH_HH_DW_E!N51+FC_OTH_HH_TV_E!N51+FC_OTH_HH_IT_E!N51+FC_OTH_HH_LI_E!N51+FC_OTH_HH_OA_E!N51</f>
        <v>80771.247979363689</v>
      </c>
      <c r="O51" s="31">
        <f>FC_OTH_HH_SH_E!O51+FC_OTH_HH_SC_E!O51+FC_OTH_HH_WH_E!O51+FC_OTH_HH_CO_E!O51+FC_OTH_HH_RF_E!O51+FC_OTH_HH_WM_E!O51+FC_OTH_HH_DR_E!O51+FC_OTH_HH_DW_E!O51+FC_OTH_HH_TV_E!O51+FC_OTH_HH_IT_E!O51+FC_OTH_HH_LI_E!O51+FC_OTH_HH_OA_E!O51</f>
        <v>85062.738521066218</v>
      </c>
      <c r="P51" s="31">
        <f>FC_OTH_HH_SH_E!P51+FC_OTH_HH_SC_E!P51+FC_OTH_HH_WH_E!P51+FC_OTH_HH_CO_E!P51+FC_OTH_HH_RF_E!P51+FC_OTH_HH_WM_E!P51+FC_OTH_HH_DR_E!P51+FC_OTH_HH_DW_E!P51+FC_OTH_HH_TV_E!P51+FC_OTH_HH_IT_E!P51+FC_OTH_HH_LI_E!P51+FC_OTH_HH_OA_E!P51</f>
        <v>86508.379191745451</v>
      </c>
      <c r="Q51" s="31">
        <f>FC_OTH_HH_SH_E!Q51+FC_OTH_HH_SC_E!Q51+FC_OTH_HH_WH_E!Q51+FC_OTH_HH_CO_E!Q51+FC_OTH_HH_RF_E!Q51+FC_OTH_HH_WM_E!Q51+FC_OTH_HH_DR_E!Q51+FC_OTH_HH_DW_E!Q51+FC_OTH_HH_TV_E!Q51+FC_OTH_HH_IT_E!Q51+FC_OTH_HH_LI_E!Q51+FC_OTH_HH_OA_E!Q51</f>
        <v>70920.888478073917</v>
      </c>
      <c r="R51" s="31">
        <f>FC_OTH_HH_SH_E!R51+FC_OTH_HH_SC_E!R51+FC_OTH_HH_WH_E!R51+FC_OTH_HH_CO_E!R51+FC_OTH_HH_RF_E!R51+FC_OTH_HH_WM_E!R51+FC_OTH_HH_DR_E!R51+FC_OTH_HH_DW_E!R51+FC_OTH_HH_TV_E!R51+FC_OTH_HH_IT_E!R51+FC_OTH_HH_LI_E!R51+FC_OTH_HH_OA_E!R51</f>
        <v>76834.65055889939</v>
      </c>
      <c r="S51" s="31">
        <f>FC_OTH_HH_SH_E!S51+FC_OTH_HH_SC_E!S51+FC_OTH_HH_WH_E!S51+FC_OTH_HH_CO_E!S51+FC_OTH_HH_RF_E!S51+FC_OTH_HH_WM_E!S51+FC_OTH_HH_DR_E!S51+FC_OTH_HH_DW_E!S51+FC_OTH_HH_TV_E!S51+FC_OTH_HH_IT_E!S51+FC_OTH_HH_LI_E!S51+FC_OTH_HH_OA_E!S51</f>
        <v>81737.869389509884</v>
      </c>
      <c r="T51" s="31">
        <f>FC_OTH_HH_SH_E!T51+FC_OTH_HH_SC_E!T51+FC_OTH_HH_WH_E!T51+FC_OTH_HH_CO_E!T51+FC_OTH_HH_RF_E!T51+FC_OTH_HH_WM_E!T51+FC_OTH_HH_DR_E!T51+FC_OTH_HH_DW_E!T51+FC_OTH_HH_TV_E!T51+FC_OTH_HH_IT_E!T51+FC_OTH_HH_LI_E!T51+FC_OTH_HH_OA_E!T51</f>
        <v>81410.203611349993</v>
      </c>
      <c r="U51" s="31">
        <f>FC_OTH_HH_SH_E!U51+FC_OTH_HH_SC_E!U51+FC_OTH_HH_WH_E!U51+FC_OTH_HH_CO_E!U51+FC_OTH_HH_RF_E!U51+FC_OTH_HH_WM_E!U51+FC_OTH_HH_DR_E!U51+FC_OTH_HH_DW_E!U51+FC_OTH_HH_TV_E!U51+FC_OTH_HH_IT_E!U51+FC_OTH_HH_LI_E!U51+FC_OTH_HH_OA_E!U51</f>
        <v>80562.058555460011</v>
      </c>
      <c r="V51" s="31">
        <f>FC_OTH_HH_SH_E!V51+FC_OTH_HH_SC_E!V51+FC_OTH_HH_WH_E!V51+FC_OTH_HH_CO_E!V51+FC_OTH_HH_RF_E!V51+FC_OTH_HH_WM_E!V51+FC_OTH_HH_DR_E!V51+FC_OTH_HH_DW_E!V51+FC_OTH_HH_TV_E!V51+FC_OTH_HH_IT_E!V51+FC_OTH_HH_LI_E!V51+FC_OTH_HH_OA_E!V51</f>
        <v>79675.65546001718</v>
      </c>
      <c r="W51" s="31">
        <f>FC_OTH_HH_SH_E!W51+FC_OTH_HH_SC_E!W51+FC_OTH_HH_WH_E!W51+FC_OTH_HH_CO_E!W51+FC_OTH_HH_RF_E!W51+FC_OTH_HH_WM_E!W51+FC_OTH_HH_DR_E!W51+FC_OTH_HH_DW_E!W51+FC_OTH_HH_TV_E!W51+FC_OTH_HH_IT_E!W51+FC_OTH_HH_LI_E!W51+FC_OTH_HH_OA_E!W51</f>
        <v>79002.450644883909</v>
      </c>
      <c r="X51" s="31">
        <f>FC_OTH_HH_SH_E!X51+FC_OTH_HH_SC_E!X51+FC_OTH_HH_WH_E!X51+FC_OTH_HH_CO_E!X51+FC_OTH_HH_RF_E!X51+FC_OTH_HH_WM_E!X51+FC_OTH_HH_DR_E!X51+FC_OTH_HH_DW_E!X51+FC_OTH_HH_TV_E!X51+FC_OTH_HH_IT_E!X51+FC_OTH_HH_LI_E!X51+FC_OTH_HH_OA_E!X51</f>
        <v>86141.183490971613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" si="26">SUM(C53:C70)</f>
        <v>30075.050644728519</v>
      </c>
      <c r="D52" s="31">
        <f t="shared" ref="D52:W52" si="27">SUM(D53:D70)</f>
        <v>30496.569522243193</v>
      </c>
      <c r="E52" s="31">
        <f t="shared" si="27"/>
        <v>30698.600361878522</v>
      </c>
      <c r="F52" s="31">
        <f t="shared" si="27"/>
        <v>34119.443024152657</v>
      </c>
      <c r="G52" s="31">
        <f t="shared" si="27"/>
        <v>33347.754473332556</v>
      </c>
      <c r="H52" s="31">
        <f t="shared" si="27"/>
        <v>35768.42184006879</v>
      </c>
      <c r="I52" s="31">
        <f t="shared" si="27"/>
        <v>37258.999140154767</v>
      </c>
      <c r="J52" s="31">
        <f t="shared" si="27"/>
        <v>40086.288650042996</v>
      </c>
      <c r="K52" s="31">
        <f t="shared" si="27"/>
        <v>43891.55468615648</v>
      </c>
      <c r="L52" s="31">
        <f t="shared" si="27"/>
        <v>44743.321410146178</v>
      </c>
      <c r="M52" s="31">
        <f t="shared" si="27"/>
        <v>48519.839466895952</v>
      </c>
      <c r="N52" s="31">
        <f t="shared" si="27"/>
        <v>45071.773511607891</v>
      </c>
      <c r="O52" s="31">
        <f t="shared" si="27"/>
        <v>50826.596541272571</v>
      </c>
      <c r="P52" s="31">
        <f t="shared" si="27"/>
        <v>51769.532818572661</v>
      </c>
      <c r="Q52" s="31">
        <f t="shared" si="27"/>
        <v>46539.948142734291</v>
      </c>
      <c r="R52" s="31">
        <f t="shared" si="27"/>
        <v>48794.917967325877</v>
      </c>
      <c r="S52" s="31">
        <f t="shared" si="27"/>
        <v>48957.950749785043</v>
      </c>
      <c r="T52" s="31">
        <f t="shared" si="27"/>
        <v>50306.417110920018</v>
      </c>
      <c r="U52" s="31">
        <f t="shared" si="27"/>
        <v>52790.728972914898</v>
      </c>
      <c r="V52" s="31">
        <f t="shared" si="27"/>
        <v>53019.079613069662</v>
      </c>
      <c r="W52" s="31">
        <f t="shared" si="27"/>
        <v>51989.974019346504</v>
      </c>
      <c r="X52" s="31">
        <f t="shared" ref="X52" si="28">SUM(X53:X70)</f>
        <v>58060.742046431638</v>
      </c>
    </row>
    <row r="53" spans="1:24" ht="11.25" customHeight="1" x14ac:dyDescent="0.2">
      <c r="A53" s="22" t="s">
        <v>93</v>
      </c>
      <c r="B53" s="23" t="s">
        <v>94</v>
      </c>
      <c r="C53" s="30">
        <f>FC_OTH_HH_SH_E!C53+FC_OTH_HH_SC_E!C53+FC_OTH_HH_WH_E!C53+FC_OTH_HH_CO_E!C53+FC_OTH_HH_RF_E!C53+FC_OTH_HH_WM_E!C53+FC_OTH_HH_DR_E!C53+FC_OTH_HH_DW_E!C53+FC_OTH_HH_TV_E!C53+FC_OTH_HH_IT_E!C53+FC_OTH_HH_LI_E!C53+FC_OTH_HH_OA_E!C53</f>
        <v>0</v>
      </c>
      <c r="D53" s="30">
        <f>FC_OTH_HH_SH_E!D53+FC_OTH_HH_SC_E!D53+FC_OTH_HH_WH_E!D53+FC_OTH_HH_CO_E!D53+FC_OTH_HH_RF_E!D53+FC_OTH_HH_WM_E!D53+FC_OTH_HH_DR_E!D53+FC_OTH_HH_DW_E!D53+FC_OTH_HH_TV_E!D53+FC_OTH_HH_IT_E!D53+FC_OTH_HH_LI_E!D53+FC_OTH_HH_OA_E!D53</f>
        <v>0</v>
      </c>
      <c r="E53" s="30">
        <f>FC_OTH_HH_SH_E!E53+FC_OTH_HH_SC_E!E53+FC_OTH_HH_WH_E!E53+FC_OTH_HH_CO_E!E53+FC_OTH_HH_RF_E!E53+FC_OTH_HH_WM_E!E53+FC_OTH_HH_DR_E!E53+FC_OTH_HH_DW_E!E53+FC_OTH_HH_TV_E!E53+FC_OTH_HH_IT_E!E53+FC_OTH_HH_LI_E!E53+FC_OTH_HH_OA_E!E53</f>
        <v>0</v>
      </c>
      <c r="F53" s="30">
        <f>FC_OTH_HH_SH_E!F53+FC_OTH_HH_SC_E!F53+FC_OTH_HH_WH_E!F53+FC_OTH_HH_CO_E!F53+FC_OTH_HH_RF_E!F53+FC_OTH_HH_WM_E!F53+FC_OTH_HH_DR_E!F53+FC_OTH_HH_DW_E!F53+FC_OTH_HH_TV_E!F53+FC_OTH_HH_IT_E!F53+FC_OTH_HH_LI_E!F53+FC_OTH_HH_OA_E!F53</f>
        <v>0</v>
      </c>
      <c r="G53" s="30">
        <f>FC_OTH_HH_SH_E!G53+FC_OTH_HH_SC_E!G53+FC_OTH_HH_WH_E!G53+FC_OTH_HH_CO_E!G53+FC_OTH_HH_RF_E!G53+FC_OTH_HH_WM_E!G53+FC_OTH_HH_DR_E!G53+FC_OTH_HH_DW_E!G53+FC_OTH_HH_TV_E!G53+FC_OTH_HH_IT_E!G53+FC_OTH_HH_LI_E!G53+FC_OTH_HH_OA_E!G53</f>
        <v>0</v>
      </c>
      <c r="H53" s="30">
        <f>FC_OTH_HH_SH_E!H53+FC_OTH_HH_SC_E!H53+FC_OTH_HH_WH_E!H53+FC_OTH_HH_CO_E!H53+FC_OTH_HH_RF_E!H53+FC_OTH_HH_WM_E!H53+FC_OTH_HH_DR_E!H53+FC_OTH_HH_DW_E!H53+FC_OTH_HH_TV_E!H53+FC_OTH_HH_IT_E!H53+FC_OTH_HH_LI_E!H53+FC_OTH_HH_OA_E!H53</f>
        <v>0</v>
      </c>
      <c r="I53" s="30">
        <f>FC_OTH_HH_SH_E!I53+FC_OTH_HH_SC_E!I53+FC_OTH_HH_WH_E!I53+FC_OTH_HH_CO_E!I53+FC_OTH_HH_RF_E!I53+FC_OTH_HH_WM_E!I53+FC_OTH_HH_DR_E!I53+FC_OTH_HH_DW_E!I53+FC_OTH_HH_TV_E!I53+FC_OTH_HH_IT_E!I53+FC_OTH_HH_LI_E!I53+FC_OTH_HH_OA_E!I53</f>
        <v>0</v>
      </c>
      <c r="J53" s="30">
        <f>FC_OTH_HH_SH_E!J53+FC_OTH_HH_SC_E!J53+FC_OTH_HH_WH_E!J53+FC_OTH_HH_CO_E!J53+FC_OTH_HH_RF_E!J53+FC_OTH_HH_WM_E!J53+FC_OTH_HH_DR_E!J53+FC_OTH_HH_DW_E!J53+FC_OTH_HH_TV_E!J53+FC_OTH_HH_IT_E!J53+FC_OTH_HH_LI_E!J53+FC_OTH_HH_OA_E!J53</f>
        <v>0</v>
      </c>
      <c r="K53" s="30">
        <f>FC_OTH_HH_SH_E!K53+FC_OTH_HH_SC_E!K53+FC_OTH_HH_WH_E!K53+FC_OTH_HH_CO_E!K53+FC_OTH_HH_RF_E!K53+FC_OTH_HH_WM_E!K53+FC_OTH_HH_DR_E!K53+FC_OTH_HH_DW_E!K53+FC_OTH_HH_TV_E!K53+FC_OTH_HH_IT_E!K53+FC_OTH_HH_LI_E!K53+FC_OTH_HH_OA_E!K53</f>
        <v>0</v>
      </c>
      <c r="L53" s="30">
        <f>FC_OTH_HH_SH_E!L53+FC_OTH_HH_SC_E!L53+FC_OTH_HH_WH_E!L53+FC_OTH_HH_CO_E!L53+FC_OTH_HH_RF_E!L53+FC_OTH_HH_WM_E!L53+FC_OTH_HH_DR_E!L53+FC_OTH_HH_DW_E!L53+FC_OTH_HH_TV_E!L53+FC_OTH_HH_IT_E!L53+FC_OTH_HH_LI_E!L53+FC_OTH_HH_OA_E!L53</f>
        <v>0</v>
      </c>
      <c r="M53" s="30">
        <f>FC_OTH_HH_SH_E!M53+FC_OTH_HH_SC_E!M53+FC_OTH_HH_WH_E!M53+FC_OTH_HH_CO_E!M53+FC_OTH_HH_RF_E!M53+FC_OTH_HH_WM_E!M53+FC_OTH_HH_DR_E!M53+FC_OTH_HH_DW_E!M53+FC_OTH_HH_TV_E!M53+FC_OTH_HH_IT_E!M53+FC_OTH_HH_LI_E!M53+FC_OTH_HH_OA_E!M53</f>
        <v>0</v>
      </c>
      <c r="N53" s="30">
        <f>FC_OTH_HH_SH_E!N53+FC_OTH_HH_SC_E!N53+FC_OTH_HH_WH_E!N53+FC_OTH_HH_CO_E!N53+FC_OTH_HH_RF_E!N53+FC_OTH_HH_WM_E!N53+FC_OTH_HH_DR_E!N53+FC_OTH_HH_DW_E!N53+FC_OTH_HH_TV_E!N53+FC_OTH_HH_IT_E!N53+FC_OTH_HH_LI_E!N53+FC_OTH_HH_OA_E!N53</f>
        <v>0</v>
      </c>
      <c r="O53" s="30">
        <f>FC_OTH_HH_SH_E!O53+FC_OTH_HH_SC_E!O53+FC_OTH_HH_WH_E!O53+FC_OTH_HH_CO_E!O53+FC_OTH_HH_RF_E!O53+FC_OTH_HH_WM_E!O53+FC_OTH_HH_DR_E!O53+FC_OTH_HH_DW_E!O53+FC_OTH_HH_TV_E!O53+FC_OTH_HH_IT_E!O53+FC_OTH_HH_LI_E!O53+FC_OTH_HH_OA_E!O53</f>
        <v>0</v>
      </c>
      <c r="P53" s="30">
        <f>FC_OTH_HH_SH_E!P53+FC_OTH_HH_SC_E!P53+FC_OTH_HH_WH_E!P53+FC_OTH_HH_CO_E!P53+FC_OTH_HH_RF_E!P53+FC_OTH_HH_WM_E!P53+FC_OTH_HH_DR_E!P53+FC_OTH_HH_DW_E!P53+FC_OTH_HH_TV_E!P53+FC_OTH_HH_IT_E!P53+FC_OTH_HH_LI_E!P53+FC_OTH_HH_OA_E!P53</f>
        <v>0</v>
      </c>
      <c r="Q53" s="30">
        <f>FC_OTH_HH_SH_E!Q53+FC_OTH_HH_SC_E!Q53+FC_OTH_HH_WH_E!Q53+FC_OTH_HH_CO_E!Q53+FC_OTH_HH_RF_E!Q53+FC_OTH_HH_WM_E!Q53+FC_OTH_HH_DR_E!Q53+FC_OTH_HH_DW_E!Q53+FC_OTH_HH_TV_E!Q53+FC_OTH_HH_IT_E!Q53+FC_OTH_HH_LI_E!Q53+FC_OTH_HH_OA_E!Q53</f>
        <v>0</v>
      </c>
      <c r="R53" s="30">
        <f>FC_OTH_HH_SH_E!R53+FC_OTH_HH_SC_E!R53+FC_OTH_HH_WH_E!R53+FC_OTH_HH_CO_E!R53+FC_OTH_HH_RF_E!R53+FC_OTH_HH_WM_E!R53+FC_OTH_HH_DR_E!R53+FC_OTH_HH_DW_E!R53+FC_OTH_HH_TV_E!R53+FC_OTH_HH_IT_E!R53+FC_OTH_HH_LI_E!R53+FC_OTH_HH_OA_E!R53</f>
        <v>0</v>
      </c>
      <c r="S53" s="30">
        <f>FC_OTH_HH_SH_E!S53+FC_OTH_HH_SC_E!S53+FC_OTH_HH_WH_E!S53+FC_OTH_HH_CO_E!S53+FC_OTH_HH_RF_E!S53+FC_OTH_HH_WM_E!S53+FC_OTH_HH_DR_E!S53+FC_OTH_HH_DW_E!S53+FC_OTH_HH_TV_E!S53+FC_OTH_HH_IT_E!S53+FC_OTH_HH_LI_E!S53+FC_OTH_HH_OA_E!S53</f>
        <v>0</v>
      </c>
      <c r="T53" s="30">
        <f>FC_OTH_HH_SH_E!T53+FC_OTH_HH_SC_E!T53+FC_OTH_HH_WH_E!T53+FC_OTH_HH_CO_E!T53+FC_OTH_HH_RF_E!T53+FC_OTH_HH_WM_E!T53+FC_OTH_HH_DR_E!T53+FC_OTH_HH_DW_E!T53+FC_OTH_HH_TV_E!T53+FC_OTH_HH_IT_E!T53+FC_OTH_HH_LI_E!T53+FC_OTH_HH_OA_E!T53</f>
        <v>0</v>
      </c>
      <c r="U53" s="30">
        <f>FC_OTH_HH_SH_E!U53+FC_OTH_HH_SC_E!U53+FC_OTH_HH_WH_E!U53+FC_OTH_HH_CO_E!U53+FC_OTH_HH_RF_E!U53+FC_OTH_HH_WM_E!U53+FC_OTH_HH_DR_E!U53+FC_OTH_HH_DW_E!U53+FC_OTH_HH_TV_E!U53+FC_OTH_HH_IT_E!U53+FC_OTH_HH_LI_E!U53+FC_OTH_HH_OA_E!U53</f>
        <v>0</v>
      </c>
      <c r="V53" s="30">
        <f>FC_OTH_HH_SH_E!V53+FC_OTH_HH_SC_E!V53+FC_OTH_HH_WH_E!V53+FC_OTH_HH_CO_E!V53+FC_OTH_HH_RF_E!V53+FC_OTH_HH_WM_E!V53+FC_OTH_HH_DR_E!V53+FC_OTH_HH_DW_E!V53+FC_OTH_HH_TV_E!V53+FC_OTH_HH_IT_E!V53+FC_OTH_HH_LI_E!V53+FC_OTH_HH_OA_E!V53</f>
        <v>0</v>
      </c>
      <c r="W53" s="30">
        <f>FC_OTH_HH_SH_E!W53+FC_OTH_HH_SC_E!W53+FC_OTH_HH_WH_E!W53+FC_OTH_HH_CO_E!W53+FC_OTH_HH_RF_E!W53+FC_OTH_HH_WM_E!W53+FC_OTH_HH_DR_E!W53+FC_OTH_HH_DW_E!W53+FC_OTH_HH_TV_E!W53+FC_OTH_HH_IT_E!W53+FC_OTH_HH_LI_E!W53+FC_OTH_HH_OA_E!W53</f>
        <v>0</v>
      </c>
      <c r="X53" s="30">
        <f>FC_OTH_HH_SH_E!X53+FC_OTH_HH_SC_E!X53+FC_OTH_HH_WH_E!X53+FC_OTH_HH_CO_E!X53+FC_OTH_HH_RF_E!X53+FC_OTH_HH_WM_E!X53+FC_OTH_HH_DR_E!X53+FC_OTH_HH_DW_E!X53+FC_OTH_HH_TV_E!X53+FC_OTH_HH_IT_E!X53+FC_OTH_HH_LI_E!X53+FC_OTH_HH_OA_E!X53</f>
        <v>0</v>
      </c>
    </row>
    <row r="54" spans="1:24" ht="11.25" customHeight="1" x14ac:dyDescent="0.2">
      <c r="A54" s="22" t="s">
        <v>95</v>
      </c>
      <c r="B54" s="23" t="s">
        <v>96</v>
      </c>
      <c r="C54" s="30">
        <f>FC_OTH_HH_SH_E!C54+FC_OTH_HH_SC_E!C54+FC_OTH_HH_WH_E!C54+FC_OTH_HH_CO_E!C54+FC_OTH_HH_RF_E!C54+FC_OTH_HH_WM_E!C54+FC_OTH_HH_DR_E!C54+FC_OTH_HH_DW_E!C54+FC_OTH_HH_TV_E!C54+FC_OTH_HH_IT_E!C54+FC_OTH_HH_LI_E!C54+FC_OTH_HH_OA_E!C54</f>
        <v>0</v>
      </c>
      <c r="D54" s="30">
        <f>FC_OTH_HH_SH_E!D54+FC_OTH_HH_SC_E!D54+FC_OTH_HH_WH_E!D54+FC_OTH_HH_CO_E!D54+FC_OTH_HH_RF_E!D54+FC_OTH_HH_WM_E!D54+FC_OTH_HH_DR_E!D54+FC_OTH_HH_DW_E!D54+FC_OTH_HH_TV_E!D54+FC_OTH_HH_IT_E!D54+FC_OTH_HH_LI_E!D54+FC_OTH_HH_OA_E!D54</f>
        <v>0</v>
      </c>
      <c r="E54" s="30">
        <f>FC_OTH_HH_SH_E!E54+FC_OTH_HH_SC_E!E54+FC_OTH_HH_WH_E!E54+FC_OTH_HH_CO_E!E54+FC_OTH_HH_RF_E!E54+FC_OTH_HH_WM_E!E54+FC_OTH_HH_DR_E!E54+FC_OTH_HH_DW_E!E54+FC_OTH_HH_TV_E!E54+FC_OTH_HH_IT_E!E54+FC_OTH_HH_LI_E!E54+FC_OTH_HH_OA_E!E54</f>
        <v>0</v>
      </c>
      <c r="F54" s="30">
        <f>FC_OTH_HH_SH_E!F54+FC_OTH_HH_SC_E!F54+FC_OTH_HH_WH_E!F54+FC_OTH_HH_CO_E!F54+FC_OTH_HH_RF_E!F54+FC_OTH_HH_WM_E!F54+FC_OTH_HH_DR_E!F54+FC_OTH_HH_DW_E!F54+FC_OTH_HH_TV_E!F54+FC_OTH_HH_IT_E!F54+FC_OTH_HH_LI_E!F54+FC_OTH_HH_OA_E!F54</f>
        <v>0</v>
      </c>
      <c r="G54" s="30">
        <f>FC_OTH_HH_SH_E!G54+FC_OTH_HH_SC_E!G54+FC_OTH_HH_WH_E!G54+FC_OTH_HH_CO_E!G54+FC_OTH_HH_RF_E!G54+FC_OTH_HH_WM_E!G54+FC_OTH_HH_DR_E!G54+FC_OTH_HH_DW_E!G54+FC_OTH_HH_TV_E!G54+FC_OTH_HH_IT_E!G54+FC_OTH_HH_LI_E!G54+FC_OTH_HH_OA_E!G54</f>
        <v>0</v>
      </c>
      <c r="H54" s="30">
        <f>FC_OTH_HH_SH_E!H54+FC_OTH_HH_SC_E!H54+FC_OTH_HH_WH_E!H54+FC_OTH_HH_CO_E!H54+FC_OTH_HH_RF_E!H54+FC_OTH_HH_WM_E!H54+FC_OTH_HH_DR_E!H54+FC_OTH_HH_DW_E!H54+FC_OTH_HH_TV_E!H54+FC_OTH_HH_IT_E!H54+FC_OTH_HH_LI_E!H54+FC_OTH_HH_OA_E!H54</f>
        <v>0</v>
      </c>
      <c r="I54" s="30">
        <f>FC_OTH_HH_SH_E!I54+FC_OTH_HH_SC_E!I54+FC_OTH_HH_WH_E!I54+FC_OTH_HH_CO_E!I54+FC_OTH_HH_RF_E!I54+FC_OTH_HH_WM_E!I54+FC_OTH_HH_DR_E!I54+FC_OTH_HH_DW_E!I54+FC_OTH_HH_TV_E!I54+FC_OTH_HH_IT_E!I54+FC_OTH_HH_LI_E!I54+FC_OTH_HH_OA_E!I54</f>
        <v>0</v>
      </c>
      <c r="J54" s="30">
        <f>FC_OTH_HH_SH_E!J54+FC_OTH_HH_SC_E!J54+FC_OTH_HH_WH_E!J54+FC_OTH_HH_CO_E!J54+FC_OTH_HH_RF_E!J54+FC_OTH_HH_WM_E!J54+FC_OTH_HH_DR_E!J54+FC_OTH_HH_DW_E!J54+FC_OTH_HH_TV_E!J54+FC_OTH_HH_IT_E!J54+FC_OTH_HH_LI_E!J54+FC_OTH_HH_OA_E!J54</f>
        <v>0</v>
      </c>
      <c r="K54" s="30">
        <f>FC_OTH_HH_SH_E!K54+FC_OTH_HH_SC_E!K54+FC_OTH_HH_WH_E!K54+FC_OTH_HH_CO_E!K54+FC_OTH_HH_RF_E!K54+FC_OTH_HH_WM_E!K54+FC_OTH_HH_DR_E!K54+FC_OTH_HH_DW_E!K54+FC_OTH_HH_TV_E!K54+FC_OTH_HH_IT_E!K54+FC_OTH_HH_LI_E!K54+FC_OTH_HH_OA_E!K54</f>
        <v>0</v>
      </c>
      <c r="L54" s="30">
        <f>FC_OTH_HH_SH_E!L54+FC_OTH_HH_SC_E!L54+FC_OTH_HH_WH_E!L54+FC_OTH_HH_CO_E!L54+FC_OTH_HH_RF_E!L54+FC_OTH_HH_WM_E!L54+FC_OTH_HH_DR_E!L54+FC_OTH_HH_DW_E!L54+FC_OTH_HH_TV_E!L54+FC_OTH_HH_IT_E!L54+FC_OTH_HH_LI_E!L54+FC_OTH_HH_OA_E!L54</f>
        <v>0</v>
      </c>
      <c r="M54" s="30">
        <f>FC_OTH_HH_SH_E!M54+FC_OTH_HH_SC_E!M54+FC_OTH_HH_WH_E!M54+FC_OTH_HH_CO_E!M54+FC_OTH_HH_RF_E!M54+FC_OTH_HH_WM_E!M54+FC_OTH_HH_DR_E!M54+FC_OTH_HH_DW_E!M54+FC_OTH_HH_TV_E!M54+FC_OTH_HH_IT_E!M54+FC_OTH_HH_LI_E!M54+FC_OTH_HH_OA_E!M54</f>
        <v>0</v>
      </c>
      <c r="N54" s="30">
        <f>FC_OTH_HH_SH_E!N54+FC_OTH_HH_SC_E!N54+FC_OTH_HH_WH_E!N54+FC_OTH_HH_CO_E!N54+FC_OTH_HH_RF_E!N54+FC_OTH_HH_WM_E!N54+FC_OTH_HH_DR_E!N54+FC_OTH_HH_DW_E!N54+FC_OTH_HH_TV_E!N54+FC_OTH_HH_IT_E!N54+FC_OTH_HH_LI_E!N54+FC_OTH_HH_OA_E!N54</f>
        <v>0</v>
      </c>
      <c r="O54" s="30">
        <f>FC_OTH_HH_SH_E!O54+FC_OTH_HH_SC_E!O54+FC_OTH_HH_WH_E!O54+FC_OTH_HH_CO_E!O54+FC_OTH_HH_RF_E!O54+FC_OTH_HH_WM_E!O54+FC_OTH_HH_DR_E!O54+FC_OTH_HH_DW_E!O54+FC_OTH_HH_TV_E!O54+FC_OTH_HH_IT_E!O54+FC_OTH_HH_LI_E!O54+FC_OTH_HH_OA_E!O54</f>
        <v>0</v>
      </c>
      <c r="P54" s="30">
        <f>FC_OTH_HH_SH_E!P54+FC_OTH_HH_SC_E!P54+FC_OTH_HH_WH_E!P54+FC_OTH_HH_CO_E!P54+FC_OTH_HH_RF_E!P54+FC_OTH_HH_WM_E!P54+FC_OTH_HH_DR_E!P54+FC_OTH_HH_DW_E!P54+FC_OTH_HH_TV_E!P54+FC_OTH_HH_IT_E!P54+FC_OTH_HH_LI_E!P54+FC_OTH_HH_OA_E!P54</f>
        <v>0</v>
      </c>
      <c r="Q54" s="30">
        <f>FC_OTH_HH_SH_E!Q54+FC_OTH_HH_SC_E!Q54+FC_OTH_HH_WH_E!Q54+FC_OTH_HH_CO_E!Q54+FC_OTH_HH_RF_E!Q54+FC_OTH_HH_WM_E!Q54+FC_OTH_HH_DR_E!Q54+FC_OTH_HH_DW_E!Q54+FC_OTH_HH_TV_E!Q54+FC_OTH_HH_IT_E!Q54+FC_OTH_HH_LI_E!Q54+FC_OTH_HH_OA_E!Q54</f>
        <v>0</v>
      </c>
      <c r="R54" s="30">
        <f>FC_OTH_HH_SH_E!R54+FC_OTH_HH_SC_E!R54+FC_OTH_HH_WH_E!R54+FC_OTH_HH_CO_E!R54+FC_OTH_HH_RF_E!R54+FC_OTH_HH_WM_E!R54+FC_OTH_HH_DR_E!R54+FC_OTH_HH_DW_E!R54+FC_OTH_HH_TV_E!R54+FC_OTH_HH_IT_E!R54+FC_OTH_HH_LI_E!R54+FC_OTH_HH_OA_E!R54</f>
        <v>0</v>
      </c>
      <c r="S54" s="30">
        <f>FC_OTH_HH_SH_E!S54+FC_OTH_HH_SC_E!S54+FC_OTH_HH_WH_E!S54+FC_OTH_HH_CO_E!S54+FC_OTH_HH_RF_E!S54+FC_OTH_HH_WM_E!S54+FC_OTH_HH_DR_E!S54+FC_OTH_HH_DW_E!S54+FC_OTH_HH_TV_E!S54+FC_OTH_HH_IT_E!S54+FC_OTH_HH_LI_E!S54+FC_OTH_HH_OA_E!S54</f>
        <v>0</v>
      </c>
      <c r="T54" s="30">
        <f>FC_OTH_HH_SH_E!T54+FC_OTH_HH_SC_E!T54+FC_OTH_HH_WH_E!T54+FC_OTH_HH_CO_E!T54+FC_OTH_HH_RF_E!T54+FC_OTH_HH_WM_E!T54+FC_OTH_HH_DR_E!T54+FC_OTH_HH_DW_E!T54+FC_OTH_HH_TV_E!T54+FC_OTH_HH_IT_E!T54+FC_OTH_HH_LI_E!T54+FC_OTH_HH_OA_E!T54</f>
        <v>0</v>
      </c>
      <c r="U54" s="30">
        <f>FC_OTH_HH_SH_E!U54+FC_OTH_HH_SC_E!U54+FC_OTH_HH_WH_E!U54+FC_OTH_HH_CO_E!U54+FC_OTH_HH_RF_E!U54+FC_OTH_HH_WM_E!U54+FC_OTH_HH_DR_E!U54+FC_OTH_HH_DW_E!U54+FC_OTH_HH_TV_E!U54+FC_OTH_HH_IT_E!U54+FC_OTH_HH_LI_E!U54+FC_OTH_HH_OA_E!U54</f>
        <v>0</v>
      </c>
      <c r="V54" s="30">
        <f>FC_OTH_HH_SH_E!V54+FC_OTH_HH_SC_E!V54+FC_OTH_HH_WH_E!V54+FC_OTH_HH_CO_E!V54+FC_OTH_HH_RF_E!V54+FC_OTH_HH_WM_E!V54+FC_OTH_HH_DR_E!V54+FC_OTH_HH_DW_E!V54+FC_OTH_HH_TV_E!V54+FC_OTH_HH_IT_E!V54+FC_OTH_HH_LI_E!V54+FC_OTH_HH_OA_E!V54</f>
        <v>0</v>
      </c>
      <c r="W54" s="30">
        <f>FC_OTH_HH_SH_E!W54+FC_OTH_HH_SC_E!W54+FC_OTH_HH_WH_E!W54+FC_OTH_HH_CO_E!W54+FC_OTH_HH_RF_E!W54+FC_OTH_HH_WM_E!W54+FC_OTH_HH_DR_E!W54+FC_OTH_HH_DW_E!W54+FC_OTH_HH_TV_E!W54+FC_OTH_HH_IT_E!W54+FC_OTH_HH_LI_E!W54+FC_OTH_HH_OA_E!W54</f>
        <v>0</v>
      </c>
      <c r="X54" s="30">
        <f>FC_OTH_HH_SH_E!X54+FC_OTH_HH_SC_E!X54+FC_OTH_HH_WH_E!X54+FC_OTH_HH_CO_E!X54+FC_OTH_HH_RF_E!X54+FC_OTH_HH_WM_E!X54+FC_OTH_HH_DR_E!X54+FC_OTH_HH_DW_E!X54+FC_OTH_HH_TV_E!X54+FC_OTH_HH_IT_E!X54+FC_OTH_HH_LI_E!X54+FC_OTH_HH_OA_E!X54</f>
        <v>0</v>
      </c>
    </row>
    <row r="55" spans="1:24" ht="11.25" customHeight="1" x14ac:dyDescent="0.2">
      <c r="A55" s="22" t="s">
        <v>97</v>
      </c>
      <c r="B55" s="23" t="s">
        <v>98</v>
      </c>
      <c r="C55" s="30">
        <f>FC_OTH_HH_SH_E!C55+FC_OTH_HH_SC_E!C55+FC_OTH_HH_WH_E!C55+FC_OTH_HH_CO_E!C55+FC_OTH_HH_RF_E!C55+FC_OTH_HH_WM_E!C55+FC_OTH_HH_DR_E!C55+FC_OTH_HH_DW_E!C55+FC_OTH_HH_TV_E!C55+FC_OTH_HH_IT_E!C55+FC_OTH_HH_LI_E!C55+FC_OTH_HH_OA_E!C55</f>
        <v>0</v>
      </c>
      <c r="D55" s="30">
        <f>FC_OTH_HH_SH_E!D55+FC_OTH_HH_SC_E!D55+FC_OTH_HH_WH_E!D55+FC_OTH_HH_CO_E!D55+FC_OTH_HH_RF_E!D55+FC_OTH_HH_WM_E!D55+FC_OTH_HH_DR_E!D55+FC_OTH_HH_DW_E!D55+FC_OTH_HH_TV_E!D55+FC_OTH_HH_IT_E!D55+FC_OTH_HH_LI_E!D55+FC_OTH_HH_OA_E!D55</f>
        <v>0</v>
      </c>
      <c r="E55" s="30">
        <f>FC_OTH_HH_SH_E!E55+FC_OTH_HH_SC_E!E55+FC_OTH_HH_WH_E!E55+FC_OTH_HH_CO_E!E55+FC_OTH_HH_RF_E!E55+FC_OTH_HH_WM_E!E55+FC_OTH_HH_DR_E!E55+FC_OTH_HH_DW_E!E55+FC_OTH_HH_TV_E!E55+FC_OTH_HH_IT_E!E55+FC_OTH_HH_LI_E!E55+FC_OTH_HH_OA_E!E55</f>
        <v>0</v>
      </c>
      <c r="F55" s="30">
        <f>FC_OTH_HH_SH_E!F55+FC_OTH_HH_SC_E!F55+FC_OTH_HH_WH_E!F55+FC_OTH_HH_CO_E!F55+FC_OTH_HH_RF_E!F55+FC_OTH_HH_WM_E!F55+FC_OTH_HH_DR_E!F55+FC_OTH_HH_DW_E!F55+FC_OTH_HH_TV_E!F55+FC_OTH_HH_IT_E!F55+FC_OTH_HH_LI_E!F55+FC_OTH_HH_OA_E!F55</f>
        <v>0</v>
      </c>
      <c r="G55" s="30">
        <f>FC_OTH_HH_SH_E!G55+FC_OTH_HH_SC_E!G55+FC_OTH_HH_WH_E!G55+FC_OTH_HH_CO_E!G55+FC_OTH_HH_RF_E!G55+FC_OTH_HH_WM_E!G55+FC_OTH_HH_DR_E!G55+FC_OTH_HH_DW_E!G55+FC_OTH_HH_TV_E!G55+FC_OTH_HH_IT_E!G55+FC_OTH_HH_LI_E!G55+FC_OTH_HH_OA_E!G55</f>
        <v>0</v>
      </c>
      <c r="H55" s="30">
        <f>FC_OTH_HH_SH_E!H55+FC_OTH_HH_SC_E!H55+FC_OTH_HH_WH_E!H55+FC_OTH_HH_CO_E!H55+FC_OTH_HH_RF_E!H55+FC_OTH_HH_WM_E!H55+FC_OTH_HH_DR_E!H55+FC_OTH_HH_DW_E!H55+FC_OTH_HH_TV_E!H55+FC_OTH_HH_IT_E!H55+FC_OTH_HH_LI_E!H55+FC_OTH_HH_OA_E!H55</f>
        <v>0</v>
      </c>
      <c r="I55" s="30">
        <f>FC_OTH_HH_SH_E!I55+FC_OTH_HH_SC_E!I55+FC_OTH_HH_WH_E!I55+FC_OTH_HH_CO_E!I55+FC_OTH_HH_RF_E!I55+FC_OTH_HH_WM_E!I55+FC_OTH_HH_DR_E!I55+FC_OTH_HH_DW_E!I55+FC_OTH_HH_TV_E!I55+FC_OTH_HH_IT_E!I55+FC_OTH_HH_LI_E!I55+FC_OTH_HH_OA_E!I55</f>
        <v>0</v>
      </c>
      <c r="J55" s="30">
        <f>FC_OTH_HH_SH_E!J55+FC_OTH_HH_SC_E!J55+FC_OTH_HH_WH_E!J55+FC_OTH_HH_CO_E!J55+FC_OTH_HH_RF_E!J55+FC_OTH_HH_WM_E!J55+FC_OTH_HH_DR_E!J55+FC_OTH_HH_DW_E!J55+FC_OTH_HH_TV_E!J55+FC_OTH_HH_IT_E!J55+FC_OTH_HH_LI_E!J55+FC_OTH_HH_OA_E!J55</f>
        <v>0</v>
      </c>
      <c r="K55" s="30">
        <f>FC_OTH_HH_SH_E!K55+FC_OTH_HH_SC_E!K55+FC_OTH_HH_WH_E!K55+FC_OTH_HH_CO_E!K55+FC_OTH_HH_RF_E!K55+FC_OTH_HH_WM_E!K55+FC_OTH_HH_DR_E!K55+FC_OTH_HH_DW_E!K55+FC_OTH_HH_TV_E!K55+FC_OTH_HH_IT_E!K55+FC_OTH_HH_LI_E!K55+FC_OTH_HH_OA_E!K55</f>
        <v>0</v>
      </c>
      <c r="L55" s="30">
        <f>FC_OTH_HH_SH_E!L55+FC_OTH_HH_SC_E!L55+FC_OTH_HH_WH_E!L55+FC_OTH_HH_CO_E!L55+FC_OTH_HH_RF_E!L55+FC_OTH_HH_WM_E!L55+FC_OTH_HH_DR_E!L55+FC_OTH_HH_DW_E!L55+FC_OTH_HH_TV_E!L55+FC_OTH_HH_IT_E!L55+FC_OTH_HH_LI_E!L55+FC_OTH_HH_OA_E!L55</f>
        <v>0</v>
      </c>
      <c r="M55" s="30">
        <f>FC_OTH_HH_SH_E!M55+FC_OTH_HH_SC_E!M55+FC_OTH_HH_WH_E!M55+FC_OTH_HH_CO_E!M55+FC_OTH_HH_RF_E!M55+FC_OTH_HH_WM_E!M55+FC_OTH_HH_DR_E!M55+FC_OTH_HH_DW_E!M55+FC_OTH_HH_TV_E!M55+FC_OTH_HH_IT_E!M55+FC_OTH_HH_LI_E!M55+FC_OTH_HH_OA_E!M55</f>
        <v>0</v>
      </c>
      <c r="N55" s="30">
        <f>FC_OTH_HH_SH_E!N55+FC_OTH_HH_SC_E!N55+FC_OTH_HH_WH_E!N55+FC_OTH_HH_CO_E!N55+FC_OTH_HH_RF_E!N55+FC_OTH_HH_WM_E!N55+FC_OTH_HH_DR_E!N55+FC_OTH_HH_DW_E!N55+FC_OTH_HH_TV_E!N55+FC_OTH_HH_IT_E!N55+FC_OTH_HH_LI_E!N55+FC_OTH_HH_OA_E!N55</f>
        <v>0</v>
      </c>
      <c r="O55" s="30">
        <f>FC_OTH_HH_SH_E!O55+FC_OTH_HH_SC_E!O55+FC_OTH_HH_WH_E!O55+FC_OTH_HH_CO_E!O55+FC_OTH_HH_RF_E!O55+FC_OTH_HH_WM_E!O55+FC_OTH_HH_DR_E!O55+FC_OTH_HH_DW_E!O55+FC_OTH_HH_TV_E!O55+FC_OTH_HH_IT_E!O55+FC_OTH_HH_LI_E!O55+FC_OTH_HH_OA_E!O55</f>
        <v>0</v>
      </c>
      <c r="P55" s="30">
        <f>FC_OTH_HH_SH_E!P55+FC_OTH_HH_SC_E!P55+FC_OTH_HH_WH_E!P55+FC_OTH_HH_CO_E!P55+FC_OTH_HH_RF_E!P55+FC_OTH_HH_WM_E!P55+FC_OTH_HH_DR_E!P55+FC_OTH_HH_DW_E!P55+FC_OTH_HH_TV_E!P55+FC_OTH_HH_IT_E!P55+FC_OTH_HH_LI_E!P55+FC_OTH_HH_OA_E!P55</f>
        <v>0</v>
      </c>
      <c r="Q55" s="30">
        <f>FC_OTH_HH_SH_E!Q55+FC_OTH_HH_SC_E!Q55+FC_OTH_HH_WH_E!Q55+FC_OTH_HH_CO_E!Q55+FC_OTH_HH_RF_E!Q55+FC_OTH_HH_WM_E!Q55+FC_OTH_HH_DR_E!Q55+FC_OTH_HH_DW_E!Q55+FC_OTH_HH_TV_E!Q55+FC_OTH_HH_IT_E!Q55+FC_OTH_HH_LI_E!Q55+FC_OTH_HH_OA_E!Q55</f>
        <v>0</v>
      </c>
      <c r="R55" s="30">
        <f>FC_OTH_HH_SH_E!R55+FC_OTH_HH_SC_E!R55+FC_OTH_HH_WH_E!R55+FC_OTH_HH_CO_E!R55+FC_OTH_HH_RF_E!R55+FC_OTH_HH_WM_E!R55+FC_OTH_HH_DR_E!R55+FC_OTH_HH_DW_E!R55+FC_OTH_HH_TV_E!R55+FC_OTH_HH_IT_E!R55+FC_OTH_HH_LI_E!R55+FC_OTH_HH_OA_E!R55</f>
        <v>0</v>
      </c>
      <c r="S55" s="30">
        <f>FC_OTH_HH_SH_E!S55+FC_OTH_HH_SC_E!S55+FC_OTH_HH_WH_E!S55+FC_OTH_HH_CO_E!S55+FC_OTH_HH_RF_E!S55+FC_OTH_HH_WM_E!S55+FC_OTH_HH_DR_E!S55+FC_OTH_HH_DW_E!S55+FC_OTH_HH_TV_E!S55+FC_OTH_HH_IT_E!S55+FC_OTH_HH_LI_E!S55+FC_OTH_HH_OA_E!S55</f>
        <v>0</v>
      </c>
      <c r="T55" s="30">
        <f>FC_OTH_HH_SH_E!T55+FC_OTH_HH_SC_E!T55+FC_OTH_HH_WH_E!T55+FC_OTH_HH_CO_E!T55+FC_OTH_HH_RF_E!T55+FC_OTH_HH_WM_E!T55+FC_OTH_HH_DR_E!T55+FC_OTH_HH_DW_E!T55+FC_OTH_HH_TV_E!T55+FC_OTH_HH_IT_E!T55+FC_OTH_HH_LI_E!T55+FC_OTH_HH_OA_E!T55</f>
        <v>0</v>
      </c>
      <c r="U55" s="30">
        <f>FC_OTH_HH_SH_E!U55+FC_OTH_HH_SC_E!U55+FC_OTH_HH_WH_E!U55+FC_OTH_HH_CO_E!U55+FC_OTH_HH_RF_E!U55+FC_OTH_HH_WM_E!U55+FC_OTH_HH_DR_E!U55+FC_OTH_HH_DW_E!U55+FC_OTH_HH_TV_E!U55+FC_OTH_HH_IT_E!U55+FC_OTH_HH_LI_E!U55+FC_OTH_HH_OA_E!U55</f>
        <v>0</v>
      </c>
      <c r="V55" s="30">
        <f>FC_OTH_HH_SH_E!V55+FC_OTH_HH_SC_E!V55+FC_OTH_HH_WH_E!V55+FC_OTH_HH_CO_E!V55+FC_OTH_HH_RF_E!V55+FC_OTH_HH_WM_E!V55+FC_OTH_HH_DR_E!V55+FC_OTH_HH_DW_E!V55+FC_OTH_HH_TV_E!V55+FC_OTH_HH_IT_E!V55+FC_OTH_HH_LI_E!V55+FC_OTH_HH_OA_E!V55</f>
        <v>0</v>
      </c>
      <c r="W55" s="30">
        <f>FC_OTH_HH_SH_E!W55+FC_OTH_HH_SC_E!W55+FC_OTH_HH_WH_E!W55+FC_OTH_HH_CO_E!W55+FC_OTH_HH_RF_E!W55+FC_OTH_HH_WM_E!W55+FC_OTH_HH_DR_E!W55+FC_OTH_HH_DW_E!W55+FC_OTH_HH_TV_E!W55+FC_OTH_HH_IT_E!W55+FC_OTH_HH_LI_E!W55+FC_OTH_HH_OA_E!W55</f>
        <v>0</v>
      </c>
      <c r="X55" s="30">
        <f>FC_OTH_HH_SH_E!X55+FC_OTH_HH_SC_E!X55+FC_OTH_HH_WH_E!X55+FC_OTH_HH_CO_E!X55+FC_OTH_HH_RF_E!X55+FC_OTH_HH_WM_E!X55+FC_OTH_HH_DR_E!X55+FC_OTH_HH_DW_E!X55+FC_OTH_HH_TV_E!X55+FC_OTH_HH_IT_E!X55+FC_OTH_HH_LI_E!X55+FC_OTH_HH_OA_E!X55</f>
        <v>0</v>
      </c>
    </row>
    <row r="56" spans="1:24" ht="11.25" customHeight="1" x14ac:dyDescent="0.2">
      <c r="A56" s="22" t="s">
        <v>99</v>
      </c>
      <c r="B56" s="23" t="s">
        <v>100</v>
      </c>
      <c r="C56" s="30">
        <f>FC_OTH_HH_SH_E!C56+FC_OTH_HH_SC_E!C56+FC_OTH_HH_WH_E!C56+FC_OTH_HH_CO_E!C56+FC_OTH_HH_RF_E!C56+FC_OTH_HH_WM_E!C56+FC_OTH_HH_DR_E!C56+FC_OTH_HH_DW_E!C56+FC_OTH_HH_TV_E!C56+FC_OTH_HH_IT_E!C56+FC_OTH_HH_LI_E!C56+FC_OTH_HH_OA_E!C56</f>
        <v>0</v>
      </c>
      <c r="D56" s="30">
        <f>FC_OTH_HH_SH_E!D56+FC_OTH_HH_SC_E!D56+FC_OTH_HH_WH_E!D56+FC_OTH_HH_CO_E!D56+FC_OTH_HH_RF_E!D56+FC_OTH_HH_WM_E!D56+FC_OTH_HH_DR_E!D56+FC_OTH_HH_DW_E!D56+FC_OTH_HH_TV_E!D56+FC_OTH_HH_IT_E!D56+FC_OTH_HH_LI_E!D56+FC_OTH_HH_OA_E!D56</f>
        <v>0</v>
      </c>
      <c r="E56" s="30">
        <f>FC_OTH_HH_SH_E!E56+FC_OTH_HH_SC_E!E56+FC_OTH_HH_WH_E!E56+FC_OTH_HH_CO_E!E56+FC_OTH_HH_RF_E!E56+FC_OTH_HH_WM_E!E56+FC_OTH_HH_DR_E!E56+FC_OTH_HH_DW_E!E56+FC_OTH_HH_TV_E!E56+FC_OTH_HH_IT_E!E56+FC_OTH_HH_LI_E!E56+FC_OTH_HH_OA_E!E56</f>
        <v>0</v>
      </c>
      <c r="F56" s="30">
        <f>FC_OTH_HH_SH_E!F56+FC_OTH_HH_SC_E!F56+FC_OTH_HH_WH_E!F56+FC_OTH_HH_CO_E!F56+FC_OTH_HH_RF_E!F56+FC_OTH_HH_WM_E!F56+FC_OTH_HH_DR_E!F56+FC_OTH_HH_DW_E!F56+FC_OTH_HH_TV_E!F56+FC_OTH_HH_IT_E!F56+FC_OTH_HH_LI_E!F56+FC_OTH_HH_OA_E!F56</f>
        <v>0</v>
      </c>
      <c r="G56" s="30">
        <f>FC_OTH_HH_SH_E!G56+FC_OTH_HH_SC_E!G56+FC_OTH_HH_WH_E!G56+FC_OTH_HH_CO_E!G56+FC_OTH_HH_RF_E!G56+FC_OTH_HH_WM_E!G56+FC_OTH_HH_DR_E!G56+FC_OTH_HH_DW_E!G56+FC_OTH_HH_TV_E!G56+FC_OTH_HH_IT_E!G56+FC_OTH_HH_LI_E!G56+FC_OTH_HH_OA_E!G56</f>
        <v>0</v>
      </c>
      <c r="H56" s="30">
        <f>FC_OTH_HH_SH_E!H56+FC_OTH_HH_SC_E!H56+FC_OTH_HH_WH_E!H56+FC_OTH_HH_CO_E!H56+FC_OTH_HH_RF_E!H56+FC_OTH_HH_WM_E!H56+FC_OTH_HH_DR_E!H56+FC_OTH_HH_DW_E!H56+FC_OTH_HH_TV_E!H56+FC_OTH_HH_IT_E!H56+FC_OTH_HH_LI_E!H56+FC_OTH_HH_OA_E!H56</f>
        <v>0</v>
      </c>
      <c r="I56" s="30">
        <f>FC_OTH_HH_SH_E!I56+FC_OTH_HH_SC_E!I56+FC_OTH_HH_WH_E!I56+FC_OTH_HH_CO_E!I56+FC_OTH_HH_RF_E!I56+FC_OTH_HH_WM_E!I56+FC_OTH_HH_DR_E!I56+FC_OTH_HH_DW_E!I56+FC_OTH_HH_TV_E!I56+FC_OTH_HH_IT_E!I56+FC_OTH_HH_LI_E!I56+FC_OTH_HH_OA_E!I56</f>
        <v>0</v>
      </c>
      <c r="J56" s="30">
        <f>FC_OTH_HH_SH_E!J56+FC_OTH_HH_SC_E!J56+FC_OTH_HH_WH_E!J56+FC_OTH_HH_CO_E!J56+FC_OTH_HH_RF_E!J56+FC_OTH_HH_WM_E!J56+FC_OTH_HH_DR_E!J56+FC_OTH_HH_DW_E!J56+FC_OTH_HH_TV_E!J56+FC_OTH_HH_IT_E!J56+FC_OTH_HH_LI_E!J56+FC_OTH_HH_OA_E!J56</f>
        <v>0</v>
      </c>
      <c r="K56" s="30">
        <f>FC_OTH_HH_SH_E!K56+FC_OTH_HH_SC_E!K56+FC_OTH_HH_WH_E!K56+FC_OTH_HH_CO_E!K56+FC_OTH_HH_RF_E!K56+FC_OTH_HH_WM_E!K56+FC_OTH_HH_DR_E!K56+FC_OTH_HH_DW_E!K56+FC_OTH_HH_TV_E!K56+FC_OTH_HH_IT_E!K56+FC_OTH_HH_LI_E!K56+FC_OTH_HH_OA_E!K56</f>
        <v>0</v>
      </c>
      <c r="L56" s="30">
        <f>FC_OTH_HH_SH_E!L56+FC_OTH_HH_SC_E!L56+FC_OTH_HH_WH_E!L56+FC_OTH_HH_CO_E!L56+FC_OTH_HH_RF_E!L56+FC_OTH_HH_WM_E!L56+FC_OTH_HH_DR_E!L56+FC_OTH_HH_DW_E!L56+FC_OTH_HH_TV_E!L56+FC_OTH_HH_IT_E!L56+FC_OTH_HH_LI_E!L56+FC_OTH_HH_OA_E!L56</f>
        <v>0</v>
      </c>
      <c r="M56" s="30">
        <f>FC_OTH_HH_SH_E!M56+FC_OTH_HH_SC_E!M56+FC_OTH_HH_WH_E!M56+FC_OTH_HH_CO_E!M56+FC_OTH_HH_RF_E!M56+FC_OTH_HH_WM_E!M56+FC_OTH_HH_DR_E!M56+FC_OTH_HH_DW_E!M56+FC_OTH_HH_TV_E!M56+FC_OTH_HH_IT_E!M56+FC_OTH_HH_LI_E!M56+FC_OTH_HH_OA_E!M56</f>
        <v>0</v>
      </c>
      <c r="N56" s="30">
        <f>FC_OTH_HH_SH_E!N56+FC_OTH_HH_SC_E!N56+FC_OTH_HH_WH_E!N56+FC_OTH_HH_CO_E!N56+FC_OTH_HH_RF_E!N56+FC_OTH_HH_WM_E!N56+FC_OTH_HH_DR_E!N56+FC_OTH_HH_DW_E!N56+FC_OTH_HH_TV_E!N56+FC_OTH_HH_IT_E!N56+FC_OTH_HH_LI_E!N56+FC_OTH_HH_OA_E!N56</f>
        <v>0</v>
      </c>
      <c r="O56" s="30">
        <f>FC_OTH_HH_SH_E!O56+FC_OTH_HH_SC_E!O56+FC_OTH_HH_WH_E!O56+FC_OTH_HH_CO_E!O56+FC_OTH_HH_RF_E!O56+FC_OTH_HH_WM_E!O56+FC_OTH_HH_DR_E!O56+FC_OTH_HH_DW_E!O56+FC_OTH_HH_TV_E!O56+FC_OTH_HH_IT_E!O56+FC_OTH_HH_LI_E!O56+FC_OTH_HH_OA_E!O56</f>
        <v>0</v>
      </c>
      <c r="P56" s="30">
        <f>FC_OTH_HH_SH_E!P56+FC_OTH_HH_SC_E!P56+FC_OTH_HH_WH_E!P56+FC_OTH_HH_CO_E!P56+FC_OTH_HH_RF_E!P56+FC_OTH_HH_WM_E!P56+FC_OTH_HH_DR_E!P56+FC_OTH_HH_DW_E!P56+FC_OTH_HH_TV_E!P56+FC_OTH_HH_IT_E!P56+FC_OTH_HH_LI_E!P56+FC_OTH_HH_OA_E!P56</f>
        <v>0</v>
      </c>
      <c r="Q56" s="30">
        <f>FC_OTH_HH_SH_E!Q56+FC_OTH_HH_SC_E!Q56+FC_OTH_HH_WH_E!Q56+FC_OTH_HH_CO_E!Q56+FC_OTH_HH_RF_E!Q56+FC_OTH_HH_WM_E!Q56+FC_OTH_HH_DR_E!Q56+FC_OTH_HH_DW_E!Q56+FC_OTH_HH_TV_E!Q56+FC_OTH_HH_IT_E!Q56+FC_OTH_HH_LI_E!Q56+FC_OTH_HH_OA_E!Q56</f>
        <v>0</v>
      </c>
      <c r="R56" s="30">
        <f>FC_OTH_HH_SH_E!R56+FC_OTH_HH_SC_E!R56+FC_OTH_HH_WH_E!R56+FC_OTH_HH_CO_E!R56+FC_OTH_HH_RF_E!R56+FC_OTH_HH_WM_E!R56+FC_OTH_HH_DR_E!R56+FC_OTH_HH_DW_E!R56+FC_OTH_HH_TV_E!R56+FC_OTH_HH_IT_E!R56+FC_OTH_HH_LI_E!R56+FC_OTH_HH_OA_E!R56</f>
        <v>0</v>
      </c>
      <c r="S56" s="30">
        <f>FC_OTH_HH_SH_E!S56+FC_OTH_HH_SC_E!S56+FC_OTH_HH_WH_E!S56+FC_OTH_HH_CO_E!S56+FC_OTH_HH_RF_E!S56+FC_OTH_HH_WM_E!S56+FC_OTH_HH_DR_E!S56+FC_OTH_HH_DW_E!S56+FC_OTH_HH_TV_E!S56+FC_OTH_HH_IT_E!S56+FC_OTH_HH_LI_E!S56+FC_OTH_HH_OA_E!S56</f>
        <v>0</v>
      </c>
      <c r="T56" s="30">
        <f>FC_OTH_HH_SH_E!T56+FC_OTH_HH_SC_E!T56+FC_OTH_HH_WH_E!T56+FC_OTH_HH_CO_E!T56+FC_OTH_HH_RF_E!T56+FC_OTH_HH_WM_E!T56+FC_OTH_HH_DR_E!T56+FC_OTH_HH_DW_E!T56+FC_OTH_HH_TV_E!T56+FC_OTH_HH_IT_E!T56+FC_OTH_HH_LI_E!T56+FC_OTH_HH_OA_E!T56</f>
        <v>0</v>
      </c>
      <c r="U56" s="30">
        <f>FC_OTH_HH_SH_E!U56+FC_OTH_HH_SC_E!U56+FC_OTH_HH_WH_E!U56+FC_OTH_HH_CO_E!U56+FC_OTH_HH_RF_E!U56+FC_OTH_HH_WM_E!U56+FC_OTH_HH_DR_E!U56+FC_OTH_HH_DW_E!U56+FC_OTH_HH_TV_E!U56+FC_OTH_HH_IT_E!U56+FC_OTH_HH_LI_E!U56+FC_OTH_HH_OA_E!U56</f>
        <v>0</v>
      </c>
      <c r="V56" s="30">
        <f>FC_OTH_HH_SH_E!V56+FC_OTH_HH_SC_E!V56+FC_OTH_HH_WH_E!V56+FC_OTH_HH_CO_E!V56+FC_OTH_HH_RF_E!V56+FC_OTH_HH_WM_E!V56+FC_OTH_HH_DR_E!V56+FC_OTH_HH_DW_E!V56+FC_OTH_HH_TV_E!V56+FC_OTH_HH_IT_E!V56+FC_OTH_HH_LI_E!V56+FC_OTH_HH_OA_E!V56</f>
        <v>0</v>
      </c>
      <c r="W56" s="30">
        <f>FC_OTH_HH_SH_E!W56+FC_OTH_HH_SC_E!W56+FC_OTH_HH_WH_E!W56+FC_OTH_HH_CO_E!W56+FC_OTH_HH_RF_E!W56+FC_OTH_HH_WM_E!W56+FC_OTH_HH_DR_E!W56+FC_OTH_HH_DW_E!W56+FC_OTH_HH_TV_E!W56+FC_OTH_HH_IT_E!W56+FC_OTH_HH_LI_E!W56+FC_OTH_HH_OA_E!W56</f>
        <v>0</v>
      </c>
      <c r="X56" s="30">
        <f>FC_OTH_HH_SH_E!X56+FC_OTH_HH_SC_E!X56+FC_OTH_HH_WH_E!X56+FC_OTH_HH_CO_E!X56+FC_OTH_HH_RF_E!X56+FC_OTH_HH_WM_E!X56+FC_OTH_HH_DR_E!X56+FC_OTH_HH_DW_E!X56+FC_OTH_HH_TV_E!X56+FC_OTH_HH_IT_E!X56+FC_OTH_HH_LI_E!X56+FC_OTH_HH_OA_E!X56</f>
        <v>0</v>
      </c>
    </row>
    <row r="57" spans="1:24" ht="11.25" customHeight="1" x14ac:dyDescent="0.2">
      <c r="A57" s="22" t="s">
        <v>101</v>
      </c>
      <c r="B57" s="23" t="s">
        <v>102</v>
      </c>
      <c r="C57" s="30">
        <f>FC_OTH_HH_SH_E!C57+FC_OTH_HH_SC_E!C57+FC_OTH_HH_WH_E!C57+FC_OTH_HH_CO_E!C57+FC_OTH_HH_RF_E!C57+FC_OTH_HH_WM_E!C57+FC_OTH_HH_DR_E!C57+FC_OTH_HH_DW_E!C57+FC_OTH_HH_TV_E!C57+FC_OTH_HH_IT_E!C57+FC_OTH_HH_LI_E!C57+FC_OTH_HH_OA_E!C57</f>
        <v>404.21891643961391</v>
      </c>
      <c r="D57" s="30">
        <f>FC_OTH_HH_SH_E!D57+FC_OTH_HH_SC_E!D57+FC_OTH_HH_WH_E!D57+FC_OTH_HH_CO_E!D57+FC_OTH_HH_RF_E!D57+FC_OTH_HH_WM_E!D57+FC_OTH_HH_DR_E!D57+FC_OTH_HH_DW_E!D57+FC_OTH_HH_TV_E!D57+FC_OTH_HH_IT_E!D57+FC_OTH_HH_LI_E!D57+FC_OTH_HH_OA_E!D57</f>
        <v>442.77614305144698</v>
      </c>
      <c r="E57" s="30">
        <f>FC_OTH_HH_SH_E!E57+FC_OTH_HH_SC_E!E57+FC_OTH_HH_WH_E!E57+FC_OTH_HH_CO_E!E57+FC_OTH_HH_RF_E!E57+FC_OTH_HH_WM_E!E57+FC_OTH_HH_DR_E!E57+FC_OTH_HH_DW_E!E57+FC_OTH_HH_TV_E!E57+FC_OTH_HH_IT_E!E57+FC_OTH_HH_LI_E!E57+FC_OTH_HH_OA_E!E57</f>
        <v>479.20221054576962</v>
      </c>
      <c r="F57" s="30">
        <f>FC_OTH_HH_SH_E!F57+FC_OTH_HH_SC_E!F57+FC_OTH_HH_WH_E!F57+FC_OTH_HH_CO_E!F57+FC_OTH_HH_RF_E!F57+FC_OTH_HH_WM_E!F57+FC_OTH_HH_DR_E!F57+FC_OTH_HH_DW_E!F57+FC_OTH_HH_TV_E!F57+FC_OTH_HH_IT_E!F57+FC_OTH_HH_LI_E!F57+FC_OTH_HH_OA_E!F57</f>
        <v>549.9648212291778</v>
      </c>
      <c r="G57" s="30">
        <f>FC_OTH_HH_SH_E!G57+FC_OTH_HH_SC_E!G57+FC_OTH_HH_WH_E!G57+FC_OTH_HH_CO_E!G57+FC_OTH_HH_RF_E!G57+FC_OTH_HH_WM_E!G57+FC_OTH_HH_DR_E!G57+FC_OTH_HH_DW_E!G57+FC_OTH_HH_TV_E!G57+FC_OTH_HH_IT_E!G57+FC_OTH_HH_LI_E!G57+FC_OTH_HH_OA_E!G57</f>
        <v>575.84467109695015</v>
      </c>
      <c r="H57" s="30">
        <f>FC_OTH_HH_SH_E!H57+FC_OTH_HH_SC_E!H57+FC_OTH_HH_WH_E!H57+FC_OTH_HH_CO_E!H57+FC_OTH_HH_RF_E!H57+FC_OTH_HH_WM_E!H57+FC_OTH_HH_DR_E!H57+FC_OTH_HH_DW_E!H57+FC_OTH_HH_TV_E!H57+FC_OTH_HH_IT_E!H57+FC_OTH_HH_LI_E!H57+FC_OTH_HH_OA_E!H57</f>
        <v>626.88331900257947</v>
      </c>
      <c r="I57" s="30">
        <f>FC_OTH_HH_SH_E!I57+FC_OTH_HH_SC_E!I57+FC_OTH_HH_WH_E!I57+FC_OTH_HH_CO_E!I57+FC_OTH_HH_RF_E!I57+FC_OTH_HH_WM_E!I57+FC_OTH_HH_DR_E!I57+FC_OTH_HH_DW_E!I57+FC_OTH_HH_TV_E!I57+FC_OTH_HH_IT_E!I57+FC_OTH_HH_LI_E!I57+FC_OTH_HH_OA_E!I57</f>
        <v>725.96792777300084</v>
      </c>
      <c r="J57" s="30">
        <f>FC_OTH_HH_SH_E!J57+FC_OTH_HH_SC_E!J57+FC_OTH_HH_WH_E!J57+FC_OTH_HH_CO_E!J57+FC_OTH_HH_RF_E!J57+FC_OTH_HH_WM_E!J57+FC_OTH_HH_DR_E!J57+FC_OTH_HH_DW_E!J57+FC_OTH_HH_TV_E!J57+FC_OTH_HH_IT_E!J57+FC_OTH_HH_LI_E!J57+FC_OTH_HH_OA_E!J57</f>
        <v>828.47678417884777</v>
      </c>
      <c r="K57" s="30">
        <f>FC_OTH_HH_SH_E!K57+FC_OTH_HH_SC_E!K57+FC_OTH_HH_WH_E!K57+FC_OTH_HH_CO_E!K57+FC_OTH_HH_RF_E!K57+FC_OTH_HH_WM_E!K57+FC_OTH_HH_DR_E!K57+FC_OTH_HH_DW_E!K57+FC_OTH_HH_TV_E!K57+FC_OTH_HH_IT_E!K57+FC_OTH_HH_LI_E!K57+FC_OTH_HH_OA_E!K57</f>
        <v>963.38048151332725</v>
      </c>
      <c r="L57" s="30">
        <f>FC_OTH_HH_SH_E!L57+FC_OTH_HH_SC_E!L57+FC_OTH_HH_WH_E!L57+FC_OTH_HH_CO_E!L57+FC_OTH_HH_RF_E!L57+FC_OTH_HH_WM_E!L57+FC_OTH_HH_DR_E!L57+FC_OTH_HH_DW_E!L57+FC_OTH_HH_TV_E!L57+FC_OTH_HH_IT_E!L57+FC_OTH_HH_LI_E!L57+FC_OTH_HH_OA_E!L57</f>
        <v>1142.569389509888</v>
      </c>
      <c r="M57" s="30">
        <f>FC_OTH_HH_SH_E!M57+FC_OTH_HH_SC_E!M57+FC_OTH_HH_WH_E!M57+FC_OTH_HH_CO_E!M57+FC_OTH_HH_RF_E!M57+FC_OTH_HH_WM_E!M57+FC_OTH_HH_DR_E!M57+FC_OTH_HH_DW_E!M57+FC_OTH_HH_TV_E!M57+FC_OTH_HH_IT_E!M57+FC_OTH_HH_LI_E!M57+FC_OTH_HH_OA_E!M57</f>
        <v>1281.1223559759244</v>
      </c>
      <c r="N57" s="30">
        <f>FC_OTH_HH_SH_E!N57+FC_OTH_HH_SC_E!N57+FC_OTH_HH_WH_E!N57+FC_OTH_HH_CO_E!N57+FC_OTH_HH_RF_E!N57+FC_OTH_HH_WM_E!N57+FC_OTH_HH_DR_E!N57+FC_OTH_HH_DW_E!N57+FC_OTH_HH_TV_E!N57+FC_OTH_HH_IT_E!N57+FC_OTH_HH_LI_E!N57+FC_OTH_HH_OA_E!N57</f>
        <v>1423.2648323301805</v>
      </c>
      <c r="O57" s="30">
        <f>FC_OTH_HH_SH_E!O57+FC_OTH_HH_SC_E!O57+FC_OTH_HH_WH_E!O57+FC_OTH_HH_CO_E!O57+FC_OTH_HH_RF_E!O57+FC_OTH_HH_WM_E!O57+FC_OTH_HH_DR_E!O57+FC_OTH_HH_DW_E!O57+FC_OTH_HH_TV_E!O57+FC_OTH_HH_IT_E!O57+FC_OTH_HH_LI_E!O57+FC_OTH_HH_OA_E!O57</f>
        <v>1503.3797076526223</v>
      </c>
      <c r="P57" s="30">
        <f>FC_OTH_HH_SH_E!P57+FC_OTH_HH_SC_E!P57+FC_OTH_HH_WH_E!P57+FC_OTH_HH_CO_E!P57+FC_OTH_HH_RF_E!P57+FC_OTH_HH_WM_E!P57+FC_OTH_HH_DR_E!P57+FC_OTH_HH_DW_E!P57+FC_OTH_HH_TV_E!P57+FC_OTH_HH_IT_E!P57+FC_OTH_HH_LI_E!P57+FC_OTH_HH_OA_E!P57</f>
        <v>1582.1956147893372</v>
      </c>
      <c r="Q57" s="30">
        <f>FC_OTH_HH_SH_E!Q57+FC_OTH_HH_SC_E!Q57+FC_OTH_HH_WH_E!Q57+FC_OTH_HH_CO_E!Q57+FC_OTH_HH_RF_E!Q57+FC_OTH_HH_WM_E!Q57+FC_OTH_HH_DR_E!Q57+FC_OTH_HH_DW_E!Q57+FC_OTH_HH_TV_E!Q57+FC_OTH_HH_IT_E!Q57+FC_OTH_HH_LI_E!Q57+FC_OTH_HH_OA_E!Q57</f>
        <v>1680.6682717110921</v>
      </c>
      <c r="R57" s="30">
        <f>FC_OTH_HH_SH_E!R57+FC_OTH_HH_SC_E!R57+FC_OTH_HH_WH_E!R57+FC_OTH_HH_CO_E!R57+FC_OTH_HH_RF_E!R57+FC_OTH_HH_WM_E!R57+FC_OTH_HH_DR_E!R57+FC_OTH_HH_DW_E!R57+FC_OTH_HH_TV_E!R57+FC_OTH_HH_IT_E!R57+FC_OTH_HH_LI_E!R57+FC_OTH_HH_OA_E!R57</f>
        <v>1787.6803955288046</v>
      </c>
      <c r="S57" s="30">
        <f>FC_OTH_HH_SH_E!S57+FC_OTH_HH_SC_E!S57+FC_OTH_HH_WH_E!S57+FC_OTH_HH_CO_E!S57+FC_OTH_HH_RF_E!S57+FC_OTH_HH_WM_E!S57+FC_OTH_HH_DR_E!S57+FC_OTH_HH_DW_E!S57+FC_OTH_HH_TV_E!S57+FC_OTH_HH_IT_E!S57+FC_OTH_HH_LI_E!S57+FC_OTH_HH_OA_E!S57</f>
        <v>1840.9518486672398</v>
      </c>
      <c r="T57" s="30">
        <f>FC_OTH_HH_SH_E!T57+FC_OTH_HH_SC_E!T57+FC_OTH_HH_WH_E!T57+FC_OTH_HH_CO_E!T57+FC_OTH_HH_RF_E!T57+FC_OTH_HH_WM_E!T57+FC_OTH_HH_DR_E!T57+FC_OTH_HH_DW_E!T57+FC_OTH_HH_TV_E!T57+FC_OTH_HH_IT_E!T57+FC_OTH_HH_LI_E!T57+FC_OTH_HH_OA_E!T57</f>
        <v>1889.2251074806529</v>
      </c>
      <c r="U57" s="30">
        <f>FC_OTH_HH_SH_E!U57+FC_OTH_HH_SC_E!U57+FC_OTH_HH_WH_E!U57+FC_OTH_HH_CO_E!U57+FC_OTH_HH_RF_E!U57+FC_OTH_HH_WM_E!U57+FC_OTH_HH_DR_E!U57+FC_OTH_HH_DW_E!U57+FC_OTH_HH_TV_E!U57+FC_OTH_HH_IT_E!U57+FC_OTH_HH_LI_E!U57+FC_OTH_HH_OA_E!U57</f>
        <v>2018.9863284608773</v>
      </c>
      <c r="V57" s="30">
        <f>FC_OTH_HH_SH_E!V57+FC_OTH_HH_SC_E!V57+FC_OTH_HH_WH_E!V57+FC_OTH_HH_CO_E!V57+FC_OTH_HH_RF_E!V57+FC_OTH_HH_WM_E!V57+FC_OTH_HH_DR_E!V57+FC_OTH_HH_DW_E!V57+FC_OTH_HH_TV_E!V57+FC_OTH_HH_IT_E!V57+FC_OTH_HH_LI_E!V57+FC_OTH_HH_OA_E!V57</f>
        <v>2049.6607910576095</v>
      </c>
      <c r="W57" s="30">
        <f>FC_OTH_HH_SH_E!W57+FC_OTH_HH_SC_E!W57+FC_OTH_HH_WH_E!W57+FC_OTH_HH_CO_E!W57+FC_OTH_HH_RF_E!W57+FC_OTH_HH_WM_E!W57+FC_OTH_HH_DR_E!W57+FC_OTH_HH_DW_E!W57+FC_OTH_HH_TV_E!W57+FC_OTH_HH_IT_E!W57+FC_OTH_HH_LI_E!W57+FC_OTH_HH_OA_E!W57</f>
        <v>2137.6360275150469</v>
      </c>
      <c r="X57" s="30">
        <f>FC_OTH_HH_SH_E!X57+FC_OTH_HH_SC_E!X57+FC_OTH_HH_WH_E!X57+FC_OTH_HH_CO_E!X57+FC_OTH_HH_RF_E!X57+FC_OTH_HH_WM_E!X57+FC_OTH_HH_DR_E!X57+FC_OTH_HH_DW_E!X57+FC_OTH_HH_TV_E!X57+FC_OTH_HH_IT_E!X57+FC_OTH_HH_LI_E!X57+FC_OTH_HH_OA_E!X57</f>
        <v>2165.8544282029234</v>
      </c>
    </row>
    <row r="58" spans="1:24" ht="11.25" customHeight="1" x14ac:dyDescent="0.2">
      <c r="A58" s="22" t="s">
        <v>103</v>
      </c>
      <c r="B58" s="23" t="s">
        <v>104</v>
      </c>
      <c r="C58" s="30">
        <f>FC_OTH_HH_SH_E!C58+FC_OTH_HH_SC_E!C58+FC_OTH_HH_WH_E!C58+FC_OTH_HH_CO_E!C58+FC_OTH_HH_RF_E!C58+FC_OTH_HH_WM_E!C58+FC_OTH_HH_DR_E!C58+FC_OTH_HH_DW_E!C58+FC_OTH_HH_TV_E!C58+FC_OTH_HH_IT_E!C58+FC_OTH_HH_LI_E!C58+FC_OTH_HH_OA_E!C58</f>
        <v>127.68392089423899</v>
      </c>
      <c r="D58" s="30">
        <f>FC_OTH_HH_SH_E!D58+FC_OTH_HH_SC_E!D58+FC_OTH_HH_WH_E!D58+FC_OTH_HH_CO_E!D58+FC_OTH_HH_RF_E!D58+FC_OTH_HH_WM_E!D58+FC_OTH_HH_DR_E!D58+FC_OTH_HH_DW_E!D58+FC_OTH_HH_TV_E!D58+FC_OTH_HH_IT_E!D58+FC_OTH_HH_LI_E!D58+FC_OTH_HH_OA_E!D58</f>
        <v>125.94041272570935</v>
      </c>
      <c r="E58" s="30">
        <f>FC_OTH_HH_SH_E!E58+FC_OTH_HH_SC_E!E58+FC_OTH_HH_WH_E!E58+FC_OTH_HH_CO_E!E58+FC_OTH_HH_RF_E!E58+FC_OTH_HH_WM_E!E58+FC_OTH_HH_DR_E!E58+FC_OTH_HH_DW_E!E58+FC_OTH_HH_TV_E!E58+FC_OTH_HH_IT_E!E58+FC_OTH_HH_LI_E!E58+FC_OTH_HH_OA_E!E58</f>
        <v>91.546517626827153</v>
      </c>
      <c r="F58" s="30">
        <f>FC_OTH_HH_SH_E!F58+FC_OTH_HH_SC_E!F58+FC_OTH_HH_WH_E!F58+FC_OTH_HH_CO_E!F58+FC_OTH_HH_RF_E!F58+FC_OTH_HH_WM_E!F58+FC_OTH_HH_DR_E!F58+FC_OTH_HH_DW_E!F58+FC_OTH_HH_TV_E!F58+FC_OTH_HH_IT_E!F58+FC_OTH_HH_LI_E!F58+FC_OTH_HH_OA_E!F58</f>
        <v>94.221582115219263</v>
      </c>
      <c r="G58" s="30">
        <f>FC_OTH_HH_SH_E!G58+FC_OTH_HH_SC_E!G58+FC_OTH_HH_WH_E!G58+FC_OTH_HH_CO_E!G58+FC_OTH_HH_RF_E!G58+FC_OTH_HH_WM_E!G58+FC_OTH_HH_DR_E!G58+FC_OTH_HH_DW_E!G58+FC_OTH_HH_TV_E!G58+FC_OTH_HH_IT_E!G58+FC_OTH_HH_LI_E!G58+FC_OTH_HH_OA_E!G58</f>
        <v>96.872742906276869</v>
      </c>
      <c r="H58" s="30">
        <f>FC_OTH_HH_SH_E!H58+FC_OTH_HH_SC_E!H58+FC_OTH_HH_WH_E!H58+FC_OTH_HH_CO_E!H58+FC_OTH_HH_RF_E!H58+FC_OTH_HH_WM_E!H58+FC_OTH_HH_DR_E!H58+FC_OTH_HH_DW_E!H58+FC_OTH_HH_TV_E!H58+FC_OTH_HH_IT_E!H58+FC_OTH_HH_LI_E!H58+FC_OTH_HH_OA_E!H58</f>
        <v>21.382975064488388</v>
      </c>
      <c r="I58" s="30">
        <f>FC_OTH_HH_SH_E!I58+FC_OTH_HH_SC_E!I58+FC_OTH_HH_WH_E!I58+FC_OTH_HH_CO_E!I58+FC_OTH_HH_RF_E!I58+FC_OTH_HH_WM_E!I58+FC_OTH_HH_DR_E!I58+FC_OTH_HH_DW_E!I58+FC_OTH_HH_TV_E!I58+FC_OTH_HH_IT_E!I58+FC_OTH_HH_LI_E!I58+FC_OTH_HH_OA_E!I58</f>
        <v>23.475322441960451</v>
      </c>
      <c r="J58" s="30">
        <f>FC_OTH_HH_SH_E!J58+FC_OTH_HH_SC_E!J58+FC_OTH_HH_WH_E!J58+FC_OTH_HH_CO_E!J58+FC_OTH_HH_RF_E!J58+FC_OTH_HH_WM_E!J58+FC_OTH_HH_DR_E!J58+FC_OTH_HH_DW_E!J58+FC_OTH_HH_TV_E!J58+FC_OTH_HH_IT_E!J58+FC_OTH_HH_LI_E!J58+FC_OTH_HH_OA_E!J58</f>
        <v>21.994582975064489</v>
      </c>
      <c r="K58" s="30">
        <f>FC_OTH_HH_SH_E!K58+FC_OTH_HH_SC_E!K58+FC_OTH_HH_WH_E!K58+FC_OTH_HH_CO_E!K58+FC_OTH_HH_RF_E!K58+FC_OTH_HH_WM_E!K58+FC_OTH_HH_DR_E!K58+FC_OTH_HH_DW_E!K58+FC_OTH_HH_TV_E!K58+FC_OTH_HH_IT_E!K58+FC_OTH_HH_LI_E!K58+FC_OTH_HH_OA_E!K58</f>
        <v>26.198194325021493</v>
      </c>
      <c r="L58" s="30">
        <f>FC_OTH_HH_SH_E!L58+FC_OTH_HH_SC_E!L58+FC_OTH_HH_WH_E!L58+FC_OTH_HH_CO_E!L58+FC_OTH_HH_RF_E!L58+FC_OTH_HH_WM_E!L58+FC_OTH_HH_DR_E!L58+FC_OTH_HH_DW_E!L58+FC_OTH_HH_TV_E!L58+FC_OTH_HH_IT_E!L58+FC_OTH_HH_LI_E!L58+FC_OTH_HH_OA_E!L58</f>
        <v>32.527687016337062</v>
      </c>
      <c r="M58" s="30">
        <f>FC_OTH_HH_SH_E!M58+FC_OTH_HH_SC_E!M58+FC_OTH_HH_WH_E!M58+FC_OTH_HH_CO_E!M58+FC_OTH_HH_RF_E!M58+FC_OTH_HH_WM_E!M58+FC_OTH_HH_DR_E!M58+FC_OTH_HH_DW_E!M58+FC_OTH_HH_TV_E!M58+FC_OTH_HH_IT_E!M58+FC_OTH_HH_LI_E!M58+FC_OTH_HH_OA_E!M58</f>
        <v>41.293293207222689</v>
      </c>
      <c r="N58" s="30">
        <f>FC_OTH_HH_SH_E!N58+FC_OTH_HH_SC_E!N58+FC_OTH_HH_WH_E!N58+FC_OTH_HH_CO_E!N58+FC_OTH_HH_RF_E!N58+FC_OTH_HH_WM_E!N58+FC_OTH_HH_DR_E!N58+FC_OTH_HH_DW_E!N58+FC_OTH_HH_TV_E!N58+FC_OTH_HH_IT_E!N58+FC_OTH_HH_LI_E!N58+FC_OTH_HH_OA_E!N58</f>
        <v>39.812467755803951</v>
      </c>
      <c r="O58" s="30">
        <f>FC_OTH_HH_SH_E!O58+FC_OTH_HH_SC_E!O58+FC_OTH_HH_WH_E!O58+FC_OTH_HH_CO_E!O58+FC_OTH_HH_RF_E!O58+FC_OTH_HH_WM_E!O58+FC_OTH_HH_DR_E!O58+FC_OTH_HH_DW_E!O58+FC_OTH_HH_TV_E!O58+FC_OTH_HH_IT_E!O58+FC_OTH_HH_LI_E!O58+FC_OTH_HH_OA_E!O58</f>
        <v>46.786844368013746</v>
      </c>
      <c r="P58" s="30">
        <f>FC_OTH_HH_SH_E!P58+FC_OTH_HH_SC_E!P58+FC_OTH_HH_WH_E!P58+FC_OTH_HH_CO_E!P58+FC_OTH_HH_RF_E!P58+FC_OTH_HH_WM_E!P58+FC_OTH_HH_DR_E!P58+FC_OTH_HH_DW_E!P58+FC_OTH_HH_TV_E!P58+FC_OTH_HH_IT_E!P58+FC_OTH_HH_LI_E!P58+FC_OTH_HH_OA_E!P58</f>
        <v>47.097334479793645</v>
      </c>
      <c r="Q58" s="30">
        <f>FC_OTH_HH_SH_E!Q58+FC_OTH_HH_SC_E!Q58+FC_OTH_HH_WH_E!Q58+FC_OTH_HH_CO_E!Q58+FC_OTH_HH_RF_E!Q58+FC_OTH_HH_WM_E!Q58+FC_OTH_HH_DR_E!Q58+FC_OTH_HH_DW_E!Q58+FC_OTH_HH_TV_E!Q58+FC_OTH_HH_IT_E!Q58+FC_OTH_HH_LI_E!Q58+FC_OTH_HH_OA_E!Q58</f>
        <v>39.621496130696499</v>
      </c>
      <c r="R58" s="30">
        <f>FC_OTH_HH_SH_E!R58+FC_OTH_HH_SC_E!R58+FC_OTH_HH_WH_E!R58+FC_OTH_HH_CO_E!R58+FC_OTH_HH_RF_E!R58+FC_OTH_HH_WM_E!R58+FC_OTH_HH_DR_E!R58+FC_OTH_HH_DW_E!R58+FC_OTH_HH_TV_E!R58+FC_OTH_HH_IT_E!R58+FC_OTH_HH_LI_E!R58+FC_OTH_HH_OA_E!R58</f>
        <v>44.063886500429938</v>
      </c>
      <c r="S58" s="30">
        <f>FC_OTH_HH_SH_E!S58+FC_OTH_HH_SC_E!S58+FC_OTH_HH_WH_E!S58+FC_OTH_HH_CO_E!S58+FC_OTH_HH_RF_E!S58+FC_OTH_HH_WM_E!S58+FC_OTH_HH_DR_E!S58+FC_OTH_HH_DW_E!S58+FC_OTH_HH_TV_E!S58+FC_OTH_HH_IT_E!S58+FC_OTH_HH_LI_E!S58+FC_OTH_HH_OA_E!S58</f>
        <v>51.133791917454843</v>
      </c>
      <c r="T58" s="30">
        <f>FC_OTH_HH_SH_E!T58+FC_OTH_HH_SC_E!T58+FC_OTH_HH_WH_E!T58+FC_OTH_HH_CO_E!T58+FC_OTH_HH_RF_E!T58+FC_OTH_HH_WM_E!T58+FC_OTH_HH_DR_E!T58+FC_OTH_HH_DW_E!T58+FC_OTH_HH_TV_E!T58+FC_OTH_HH_IT_E!T58+FC_OTH_HH_LI_E!T58+FC_OTH_HH_OA_E!T58</f>
        <v>49.273172828890822</v>
      </c>
      <c r="U58" s="30">
        <f>FC_OTH_HH_SH_E!U58+FC_OTH_HH_SC_E!U58+FC_OTH_HH_WH_E!U58+FC_OTH_HH_CO_E!U58+FC_OTH_HH_RF_E!U58+FC_OTH_HH_WM_E!U58+FC_OTH_HH_DR_E!U58+FC_OTH_HH_DW_E!U58+FC_OTH_HH_TV_E!U58+FC_OTH_HH_IT_E!U58+FC_OTH_HH_LI_E!U58+FC_OTH_HH_OA_E!U58</f>
        <v>45.381427343078244</v>
      </c>
      <c r="V58" s="30">
        <f>FC_OTH_HH_SH_E!V58+FC_OTH_HH_SC_E!V58+FC_OTH_HH_WH_E!V58+FC_OTH_HH_CO_E!V58+FC_OTH_HH_RF_E!V58+FC_OTH_HH_WM_E!V58+FC_OTH_HH_DR_E!V58+FC_OTH_HH_DW_E!V58+FC_OTH_HH_TV_E!V58+FC_OTH_HH_IT_E!V58+FC_OTH_HH_LI_E!V58+FC_OTH_HH_OA_E!V58</f>
        <v>48.740842648323309</v>
      </c>
      <c r="W58" s="30">
        <f>FC_OTH_HH_SH_E!W58+FC_OTH_HH_SC_E!W58+FC_OTH_HH_WH_E!W58+FC_OTH_HH_CO_E!W58+FC_OTH_HH_RF_E!W58+FC_OTH_HH_WM_E!W58+FC_OTH_HH_DR_E!W58+FC_OTH_HH_DW_E!W58+FC_OTH_HH_TV_E!W58+FC_OTH_HH_IT_E!W58+FC_OTH_HH_LI_E!W58+FC_OTH_HH_OA_E!W58</f>
        <v>44.443078245915714</v>
      </c>
      <c r="X58" s="30">
        <f>FC_OTH_HH_SH_E!X58+FC_OTH_HH_SC_E!X58+FC_OTH_HH_WH_E!X58+FC_OTH_HH_CO_E!X58+FC_OTH_HH_RF_E!X58+FC_OTH_HH_WM_E!X58+FC_OTH_HH_DR_E!X58+FC_OTH_HH_DW_E!X58+FC_OTH_HH_TV_E!X58+FC_OTH_HH_IT_E!X58+FC_OTH_HH_LI_E!X58+FC_OTH_HH_OA_E!X58</f>
        <v>63.376784178847828</v>
      </c>
    </row>
    <row r="59" spans="1:24" ht="11.25" customHeight="1" x14ac:dyDescent="0.2">
      <c r="A59" s="22" t="s">
        <v>105</v>
      </c>
      <c r="B59" s="23" t="s">
        <v>106</v>
      </c>
      <c r="C59" s="30">
        <f>FC_OTH_HH_SH_E!C59+FC_OTH_HH_SC_E!C59+FC_OTH_HH_WH_E!C59+FC_OTH_HH_CO_E!C59+FC_OTH_HH_RF_E!C59+FC_OTH_HH_WM_E!C59+FC_OTH_HH_DR_E!C59+FC_OTH_HH_DW_E!C59+FC_OTH_HH_TV_E!C59+FC_OTH_HH_IT_E!C59+FC_OTH_HH_LI_E!C59+FC_OTH_HH_OA_E!C59</f>
        <v>29405.453482373174</v>
      </c>
      <c r="D59" s="30">
        <f>FC_OTH_HH_SH_E!D59+FC_OTH_HH_SC_E!D59+FC_OTH_HH_WH_E!D59+FC_OTH_HH_CO_E!D59+FC_OTH_HH_RF_E!D59+FC_OTH_HH_WM_E!D59+FC_OTH_HH_DR_E!D59+FC_OTH_HH_DW_E!D59+FC_OTH_HH_TV_E!D59+FC_OTH_HH_IT_E!D59+FC_OTH_HH_LI_E!D59+FC_OTH_HH_OA_E!D59</f>
        <v>29797.621496130698</v>
      </c>
      <c r="E59" s="30">
        <f>FC_OTH_HH_SH_E!E59+FC_OTH_HH_SC_E!E59+FC_OTH_HH_WH_E!E59+FC_OTH_HH_CO_E!E59+FC_OTH_HH_RF_E!E59+FC_OTH_HH_WM_E!E59+FC_OTH_HH_DR_E!E59+FC_OTH_HH_DW_E!E59+FC_OTH_HH_TV_E!E59+FC_OTH_HH_IT_E!E59+FC_OTH_HH_LI_E!E59+FC_OTH_HH_OA_E!E59</f>
        <v>30001.855374032668</v>
      </c>
      <c r="F59" s="30">
        <f>FC_OTH_HH_SH_E!F59+FC_OTH_HH_SC_E!F59+FC_OTH_HH_WH_E!F59+FC_OTH_HH_CO_E!F59+FC_OTH_HH_RF_E!F59+FC_OTH_HH_WM_E!F59+FC_OTH_HH_DR_E!F59+FC_OTH_HH_DW_E!F59+FC_OTH_HH_TV_E!F59+FC_OTH_HH_IT_E!F59+FC_OTH_HH_LI_E!F59+FC_OTH_HH_OA_E!F59</f>
        <v>33055.979535683575</v>
      </c>
      <c r="G59" s="30">
        <f>FC_OTH_HH_SH_E!G59+FC_OTH_HH_SC_E!G59+FC_OTH_HH_WH_E!G59+FC_OTH_HH_CO_E!G59+FC_OTH_HH_RF_E!G59+FC_OTH_HH_WM_E!G59+FC_OTH_HH_DR_E!G59+FC_OTH_HH_DW_E!G59+FC_OTH_HH_TV_E!G59+FC_OTH_HH_IT_E!G59+FC_OTH_HH_LI_E!G59+FC_OTH_HH_OA_E!G59</f>
        <v>32175.6011177988</v>
      </c>
      <c r="H59" s="30">
        <f>FC_OTH_HH_SH_E!H59+FC_OTH_HH_SC_E!H59+FC_OTH_HH_WH_E!H59+FC_OTH_HH_CO_E!H59+FC_OTH_HH_RF_E!H59+FC_OTH_HH_WM_E!H59+FC_OTH_HH_DR_E!H59+FC_OTH_HH_DW_E!H59+FC_OTH_HH_TV_E!H59+FC_OTH_HH_IT_E!H59+FC_OTH_HH_LI_E!H59+FC_OTH_HH_OA_E!H59</f>
        <v>34451.2687016337</v>
      </c>
      <c r="I59" s="30">
        <f>FC_OTH_HH_SH_E!I59+FC_OTH_HH_SC_E!I59+FC_OTH_HH_WH_E!I59+FC_OTH_HH_CO_E!I59+FC_OTH_HH_RF_E!I59+FC_OTH_HH_WM_E!I59+FC_OTH_HH_DR_E!I59+FC_OTH_HH_DW_E!I59+FC_OTH_HH_TV_E!I59+FC_OTH_HH_IT_E!I59+FC_OTH_HH_LI_E!I59+FC_OTH_HH_OA_E!I59</f>
        <v>35598.759501289758</v>
      </c>
      <c r="J59" s="30">
        <f>FC_OTH_HH_SH_E!J59+FC_OTH_HH_SC_E!J59+FC_OTH_HH_WH_E!J59+FC_OTH_HH_CO_E!J59+FC_OTH_HH_RF_E!J59+FC_OTH_HH_WM_E!J59+FC_OTH_HH_DR_E!J59+FC_OTH_HH_DW_E!J59+FC_OTH_HH_TV_E!J59+FC_OTH_HH_IT_E!J59+FC_OTH_HH_LI_E!J59+FC_OTH_HH_OA_E!J59</f>
        <v>37977.121926053311</v>
      </c>
      <c r="K59" s="30">
        <f>FC_OTH_HH_SH_E!K59+FC_OTH_HH_SC_E!K59+FC_OTH_HH_WH_E!K59+FC_OTH_HH_CO_E!K59+FC_OTH_HH_RF_E!K59+FC_OTH_HH_WM_E!K59+FC_OTH_HH_DR_E!K59+FC_OTH_HH_DW_E!K59+FC_OTH_HH_TV_E!K59+FC_OTH_HH_IT_E!K59+FC_OTH_HH_LI_E!K59+FC_OTH_HH_OA_E!K59</f>
        <v>41314.128202923472</v>
      </c>
      <c r="L59" s="30">
        <f>FC_OTH_HH_SH_E!L59+FC_OTH_HH_SC_E!L59+FC_OTH_HH_WH_E!L59+FC_OTH_HH_CO_E!L59+FC_OTH_HH_RF_E!L59+FC_OTH_HH_WM_E!L59+FC_OTH_HH_DR_E!L59+FC_OTH_HH_DW_E!L59+FC_OTH_HH_TV_E!L59+FC_OTH_HH_IT_E!L59+FC_OTH_HH_LI_E!L59+FC_OTH_HH_OA_E!L59</f>
        <v>41486.026999140158</v>
      </c>
      <c r="M59" s="30">
        <f>FC_OTH_HH_SH_E!M59+FC_OTH_HH_SC_E!M59+FC_OTH_HH_WH_E!M59+FC_OTH_HH_CO_E!M59+FC_OTH_HH_RF_E!M59+FC_OTH_HH_WM_E!M59+FC_OTH_HH_DR_E!M59+FC_OTH_HH_DW_E!M59+FC_OTH_HH_TV_E!M59+FC_OTH_HH_IT_E!M59+FC_OTH_HH_LI_E!M59+FC_OTH_HH_OA_E!M59</f>
        <v>44666.690197764394</v>
      </c>
      <c r="N59" s="30">
        <f>FC_OTH_HH_SH_E!N59+FC_OTH_HH_SC_E!N59+FC_OTH_HH_WH_E!N59+FC_OTH_HH_CO_E!N59+FC_OTH_HH_RF_E!N59+FC_OTH_HH_WM_E!N59+FC_OTH_HH_DR_E!N59+FC_OTH_HH_DW_E!N59+FC_OTH_HH_TV_E!N59+FC_OTH_HH_IT_E!N59+FC_OTH_HH_LI_E!N59+FC_OTH_HH_OA_E!N59</f>
        <v>40094.343422183993</v>
      </c>
      <c r="O59" s="30">
        <f>FC_OTH_HH_SH_E!O59+FC_OTH_HH_SC_E!O59+FC_OTH_HH_WH_E!O59+FC_OTH_HH_CO_E!O59+FC_OTH_HH_RF_E!O59+FC_OTH_HH_WM_E!O59+FC_OTH_HH_DR_E!O59+FC_OTH_HH_DW_E!O59+FC_OTH_HH_TV_E!O59+FC_OTH_HH_IT_E!O59+FC_OTH_HH_LI_E!O59+FC_OTH_HH_OA_E!O59</f>
        <v>45291.258039552878</v>
      </c>
      <c r="P59" s="30">
        <f>FC_OTH_HH_SH_E!P59+FC_OTH_HH_SC_E!P59+FC_OTH_HH_WH_E!P59+FC_OTH_HH_CO_E!P59+FC_OTH_HH_RF_E!P59+FC_OTH_HH_WM_E!P59+FC_OTH_HH_DR_E!P59+FC_OTH_HH_DW_E!P59+FC_OTH_HH_TV_E!P59+FC_OTH_HH_IT_E!P59+FC_OTH_HH_LI_E!P59+FC_OTH_HH_OA_E!P59</f>
        <v>45738.756749785032</v>
      </c>
      <c r="Q59" s="30">
        <f>FC_OTH_HH_SH_E!Q59+FC_OTH_HH_SC_E!Q59+FC_OTH_HH_WH_E!Q59+FC_OTH_HH_CO_E!Q59+FC_OTH_HH_RF_E!Q59+FC_OTH_HH_WM_E!Q59+FC_OTH_HH_DR_E!Q59+FC_OTH_HH_DW_E!Q59+FC_OTH_HH_TV_E!Q59+FC_OTH_HH_IT_E!Q59+FC_OTH_HH_LI_E!Q59+FC_OTH_HH_OA_E!Q59</f>
        <v>40153.740842648316</v>
      </c>
      <c r="R59" s="30">
        <f>FC_OTH_HH_SH_E!R59+FC_OTH_HH_SC_E!R59+FC_OTH_HH_WH_E!R59+FC_OTH_HH_CO_E!R59+FC_OTH_HH_RF_E!R59+FC_OTH_HH_WM_E!R59+FC_OTH_HH_DR_E!R59+FC_OTH_HH_DW_E!R59+FC_OTH_HH_TV_E!R59+FC_OTH_HH_IT_E!R59+FC_OTH_HH_LI_E!R59+FC_OTH_HH_OA_E!R59</f>
        <v>41826.853568357692</v>
      </c>
      <c r="S59" s="30">
        <f>FC_OTH_HH_SH_E!S59+FC_OTH_HH_SC_E!S59+FC_OTH_HH_WH_E!S59+FC_OTH_HH_CO_E!S59+FC_OTH_HH_RF_E!S59+FC_OTH_HH_WM_E!S59+FC_OTH_HH_DR_E!S59+FC_OTH_HH_DW_E!S59+FC_OTH_HH_TV_E!S59+FC_OTH_HH_IT_E!S59+FC_OTH_HH_LI_E!S59+FC_OTH_HH_OA_E!S59</f>
        <v>41290.729234737744</v>
      </c>
      <c r="T59" s="30">
        <f>FC_OTH_HH_SH_E!T59+FC_OTH_HH_SC_E!T59+FC_OTH_HH_WH_E!T59+FC_OTH_HH_CO_E!T59+FC_OTH_HH_RF_E!T59+FC_OTH_HH_WM_E!T59+FC_OTH_HH_DR_E!T59+FC_OTH_HH_DW_E!T59+FC_OTH_HH_TV_E!T59+FC_OTH_HH_IT_E!T59+FC_OTH_HH_LI_E!T59+FC_OTH_HH_OA_E!T59</f>
        <v>41613.76311263971</v>
      </c>
      <c r="U59" s="30">
        <f>FC_OTH_HH_SH_E!U59+FC_OTH_HH_SC_E!U59+FC_OTH_HH_WH_E!U59+FC_OTH_HH_CO_E!U59+FC_OTH_HH_RF_E!U59+FC_OTH_HH_WM_E!U59+FC_OTH_HH_DR_E!U59+FC_OTH_HH_DW_E!U59+FC_OTH_HH_TV_E!U59+FC_OTH_HH_IT_E!U59+FC_OTH_HH_LI_E!U59+FC_OTH_HH_OA_E!U59</f>
        <v>43487.779105760972</v>
      </c>
      <c r="V59" s="30">
        <f>FC_OTH_HH_SH_E!V59+FC_OTH_HH_SC_E!V59+FC_OTH_HH_WH_E!V59+FC_OTH_HH_CO_E!V59+FC_OTH_HH_RF_E!V59+FC_OTH_HH_WM_E!V59+FC_OTH_HH_DR_E!V59+FC_OTH_HH_DW_E!V59+FC_OTH_HH_TV_E!V59+FC_OTH_HH_IT_E!V59+FC_OTH_HH_LI_E!V59+FC_OTH_HH_OA_E!V59</f>
        <v>43093.13396388651</v>
      </c>
      <c r="W59" s="30">
        <f>FC_OTH_HH_SH_E!W59+FC_OTH_HH_SC_E!W59+FC_OTH_HH_WH_E!W59+FC_OTH_HH_CO_E!W59+FC_OTH_HH_RF_E!W59+FC_OTH_HH_WM_E!W59+FC_OTH_HH_DR_E!W59+FC_OTH_HH_DW_E!W59+FC_OTH_HH_TV_E!W59+FC_OTH_HH_IT_E!W59+FC_OTH_HH_LI_E!W59+FC_OTH_HH_OA_E!W59</f>
        <v>41412.021926053305</v>
      </c>
      <c r="X59" s="30">
        <f>FC_OTH_HH_SH_E!X59+FC_OTH_HH_SC_E!X59+FC_OTH_HH_WH_E!X59+FC_OTH_HH_CO_E!X59+FC_OTH_HH_RF_E!X59+FC_OTH_HH_WM_E!X59+FC_OTH_HH_DR_E!X59+FC_OTH_HH_DW_E!X59+FC_OTH_HH_TV_E!X59+FC_OTH_HH_IT_E!X59+FC_OTH_HH_LI_E!X59+FC_OTH_HH_OA_E!X59</f>
        <v>45523.011006018918</v>
      </c>
    </row>
    <row r="60" spans="1:24" ht="11.25" customHeight="1" x14ac:dyDescent="0.2">
      <c r="A60" s="22" t="s">
        <v>107</v>
      </c>
      <c r="B60" s="23" t="s">
        <v>108</v>
      </c>
      <c r="C60" s="30">
        <f>FC_OTH_HH_SH_E!C60+FC_OTH_HH_SC_E!C60+FC_OTH_HH_WH_E!C60+FC_OTH_HH_CO_E!C60+FC_OTH_HH_RF_E!C60+FC_OTH_HH_WM_E!C60+FC_OTH_HH_DR_E!C60+FC_OTH_HH_DW_E!C60+FC_OTH_HH_TV_E!C60+FC_OTH_HH_IT_E!C60+FC_OTH_HH_LI_E!C60+FC_OTH_HH_OA_E!C60</f>
        <v>78.12527944969905</v>
      </c>
      <c r="D60" s="30">
        <f>FC_OTH_HH_SH_E!D60+FC_OTH_HH_SC_E!D60+FC_OTH_HH_WH_E!D60+FC_OTH_HH_CO_E!D60+FC_OTH_HH_RF_E!D60+FC_OTH_HH_WM_E!D60+FC_OTH_HH_DR_E!D60+FC_OTH_HH_DW_E!D60+FC_OTH_HH_TV_E!D60+FC_OTH_HH_IT_E!D60+FC_OTH_HH_LI_E!D60+FC_OTH_HH_OA_E!D60</f>
        <v>67.831040412725713</v>
      </c>
      <c r="E60" s="30">
        <f>FC_OTH_HH_SH_E!E60+FC_OTH_HH_SC_E!E60+FC_OTH_HH_WH_E!E60+FC_OTH_HH_CO_E!E60+FC_OTH_HH_RF_E!E60+FC_OTH_HH_WM_E!E60+FC_OTH_HH_DR_E!E60+FC_OTH_HH_DW_E!E60+FC_OTH_HH_TV_E!E60+FC_OTH_HH_IT_E!E60+FC_OTH_HH_LI_E!E60+FC_OTH_HH_OA_E!E60</f>
        <v>59.703138435081662</v>
      </c>
      <c r="F60" s="30">
        <f>FC_OTH_HH_SH_E!F60+FC_OTH_HH_SC_E!F60+FC_OTH_HH_WH_E!F60+FC_OTH_HH_CO_E!F60+FC_OTH_HH_RF_E!F60+FC_OTH_HH_WM_E!F60+FC_OTH_HH_DR_E!F60+FC_OTH_HH_DW_E!F60+FC_OTH_HH_TV_E!F60+FC_OTH_HH_IT_E!F60+FC_OTH_HH_LI_E!F60+FC_OTH_HH_OA_E!F60</f>
        <v>178.26143594153052</v>
      </c>
      <c r="G60" s="30">
        <f>FC_OTH_HH_SH_E!G60+FC_OTH_HH_SC_E!G60+FC_OTH_HH_WH_E!G60+FC_OTH_HH_CO_E!G60+FC_OTH_HH_RF_E!G60+FC_OTH_HH_WM_E!G60+FC_OTH_HH_DR_E!G60+FC_OTH_HH_DW_E!G60+FC_OTH_HH_TV_E!G60+FC_OTH_HH_IT_E!G60+FC_OTH_HH_LI_E!G60+FC_OTH_HH_OA_E!G60</f>
        <v>186.80490111779878</v>
      </c>
      <c r="H60" s="30">
        <f>FC_OTH_HH_SH_E!H60+FC_OTH_HH_SC_E!H60+FC_OTH_HH_WH_E!H60+FC_OTH_HH_CO_E!H60+FC_OTH_HH_RF_E!H60+FC_OTH_HH_WM_E!H60+FC_OTH_HH_DR_E!H60+FC_OTH_HH_DW_E!H60+FC_OTH_HH_TV_E!H60+FC_OTH_HH_IT_E!H60+FC_OTH_HH_LI_E!H60+FC_OTH_HH_OA_E!H60</f>
        <v>199.39544282029235</v>
      </c>
      <c r="I60" s="30">
        <f>FC_OTH_HH_SH_E!I60+FC_OTH_HH_SC_E!I60+FC_OTH_HH_WH_E!I60+FC_OTH_HH_CO_E!I60+FC_OTH_HH_RF_E!I60+FC_OTH_HH_WM_E!I60+FC_OTH_HH_DR_E!I60+FC_OTH_HH_DW_E!I60+FC_OTH_HH_TV_E!I60+FC_OTH_HH_IT_E!I60+FC_OTH_HH_LI_E!I60+FC_OTH_HH_OA_E!I60</f>
        <v>198.68899398108334</v>
      </c>
      <c r="J60" s="30">
        <f>FC_OTH_HH_SH_E!J60+FC_OTH_HH_SC_E!J60+FC_OTH_HH_WH_E!J60+FC_OTH_HH_CO_E!J60+FC_OTH_HH_RF_E!J60+FC_OTH_HH_WM_E!J60+FC_OTH_HH_DR_E!J60+FC_OTH_HH_DW_E!J60+FC_OTH_HH_TV_E!J60+FC_OTH_HH_IT_E!J60+FC_OTH_HH_LI_E!J60+FC_OTH_HH_OA_E!J60</f>
        <v>257.23757523645742</v>
      </c>
      <c r="K60" s="30">
        <f>FC_OTH_HH_SH_E!K60+FC_OTH_HH_SC_E!K60+FC_OTH_HH_WH_E!K60+FC_OTH_HH_CO_E!K60+FC_OTH_HH_RF_E!K60+FC_OTH_HH_WM_E!K60+FC_OTH_HH_DR_E!K60+FC_OTH_HH_DW_E!K60+FC_OTH_HH_TV_E!K60+FC_OTH_HH_IT_E!K60+FC_OTH_HH_LI_E!K60+FC_OTH_HH_OA_E!K60</f>
        <v>236.9959587274291</v>
      </c>
      <c r="L60" s="30">
        <f>FC_OTH_HH_SH_E!L60+FC_OTH_HH_SC_E!L60+FC_OTH_HH_WH_E!L60+FC_OTH_HH_CO_E!L60+FC_OTH_HH_RF_E!L60+FC_OTH_HH_WM_E!L60+FC_OTH_HH_DR_E!L60+FC_OTH_HH_DW_E!L60+FC_OTH_HH_TV_E!L60+FC_OTH_HH_IT_E!L60+FC_OTH_HH_LI_E!L60+FC_OTH_HH_OA_E!L60</f>
        <v>326.87807394668954</v>
      </c>
      <c r="M60" s="30">
        <f>FC_OTH_HH_SH_E!M60+FC_OTH_HH_SC_E!M60+FC_OTH_HH_WH_E!M60+FC_OTH_HH_CO_E!M60+FC_OTH_HH_RF_E!M60+FC_OTH_HH_WM_E!M60+FC_OTH_HH_DR_E!M60+FC_OTH_HH_DW_E!M60+FC_OTH_HH_TV_E!M60+FC_OTH_HH_IT_E!M60+FC_OTH_HH_LI_E!M60+FC_OTH_HH_OA_E!M60</f>
        <v>324.257007738607</v>
      </c>
      <c r="N60" s="30">
        <f>FC_OTH_HH_SH_E!N60+FC_OTH_HH_SC_E!N60+FC_OTH_HH_WH_E!N60+FC_OTH_HH_CO_E!N60+FC_OTH_HH_RF_E!N60+FC_OTH_HH_WM_E!N60+FC_OTH_HH_DR_E!N60+FC_OTH_HH_DW_E!N60+FC_OTH_HH_TV_E!N60+FC_OTH_HH_IT_E!N60+FC_OTH_HH_LI_E!N60+FC_OTH_HH_OA_E!N60</f>
        <v>416.46672398968178</v>
      </c>
      <c r="O60" s="30">
        <f>FC_OTH_HH_SH_E!O60+FC_OTH_HH_SC_E!O60+FC_OTH_HH_WH_E!O60+FC_OTH_HH_CO_E!O60+FC_OTH_HH_RF_E!O60+FC_OTH_HH_WM_E!O60+FC_OTH_HH_DR_E!O60+FC_OTH_HH_DW_E!O60+FC_OTH_HH_TV_E!O60+FC_OTH_HH_IT_E!O60+FC_OTH_HH_LI_E!O60+FC_OTH_HH_OA_E!O60</f>
        <v>415.84582975064478</v>
      </c>
      <c r="P60" s="30">
        <f>FC_OTH_HH_SH_E!P60+FC_OTH_HH_SC_E!P60+FC_OTH_HH_WH_E!P60+FC_OTH_HH_CO_E!P60+FC_OTH_HH_RF_E!P60+FC_OTH_HH_WM_E!P60+FC_OTH_HH_DR_E!P60+FC_OTH_HH_DW_E!P60+FC_OTH_HH_TV_E!P60+FC_OTH_HH_IT_E!P60+FC_OTH_HH_LI_E!P60+FC_OTH_HH_OA_E!P60</f>
        <v>419.62278589853821</v>
      </c>
      <c r="Q60" s="30">
        <f>FC_OTH_HH_SH_E!Q60+FC_OTH_HH_SC_E!Q60+FC_OTH_HH_WH_E!Q60+FC_OTH_HH_CO_E!Q60+FC_OTH_HH_RF_E!Q60+FC_OTH_HH_WM_E!Q60+FC_OTH_HH_DR_E!Q60+FC_OTH_HH_DW_E!Q60+FC_OTH_HH_TV_E!Q60+FC_OTH_HH_IT_E!Q60+FC_OTH_HH_LI_E!Q60+FC_OTH_HH_OA_E!Q60</f>
        <v>419.75674978503855</v>
      </c>
      <c r="R60" s="30">
        <f>FC_OTH_HH_SH_E!R60+FC_OTH_HH_SC_E!R60+FC_OTH_HH_WH_E!R60+FC_OTH_HH_CO_E!R60+FC_OTH_HH_RF_E!R60+FC_OTH_HH_WM_E!R60+FC_OTH_HH_DR_E!R60+FC_OTH_HH_DW_E!R60+FC_OTH_HH_TV_E!R60+FC_OTH_HH_IT_E!R60+FC_OTH_HH_LI_E!R60+FC_OTH_HH_OA_E!R60</f>
        <v>442.65864144454008</v>
      </c>
      <c r="S60" s="30">
        <f>FC_OTH_HH_SH_E!S60+FC_OTH_HH_SC_E!S60+FC_OTH_HH_WH_E!S60+FC_OTH_HH_CO_E!S60+FC_OTH_HH_RF_E!S60+FC_OTH_HH_WM_E!S60+FC_OTH_HH_DR_E!S60+FC_OTH_HH_DW_E!S60+FC_OTH_HH_TV_E!S60+FC_OTH_HH_IT_E!S60+FC_OTH_HH_LI_E!S60+FC_OTH_HH_OA_E!S60</f>
        <v>413.28306104901105</v>
      </c>
      <c r="T60" s="30">
        <f>FC_OTH_HH_SH_E!T60+FC_OTH_HH_SC_E!T60+FC_OTH_HH_WH_E!T60+FC_OTH_HH_CO_E!T60+FC_OTH_HH_RF_E!T60+FC_OTH_HH_WM_E!T60+FC_OTH_HH_DR_E!T60+FC_OTH_HH_DW_E!T60+FC_OTH_HH_TV_E!T60+FC_OTH_HH_IT_E!T60+FC_OTH_HH_LI_E!T60+FC_OTH_HH_OA_E!T60</f>
        <v>413.2079105760962</v>
      </c>
      <c r="U60" s="30">
        <f>FC_OTH_HH_SH_E!U60+FC_OTH_HH_SC_E!U60+FC_OTH_HH_WH_E!U60+FC_OTH_HH_CO_E!U60+FC_OTH_HH_RF_E!U60+FC_OTH_HH_WM_E!U60+FC_OTH_HH_DR_E!U60+FC_OTH_HH_DW_E!U60+FC_OTH_HH_TV_E!U60+FC_OTH_HH_IT_E!U60+FC_OTH_HH_LI_E!U60+FC_OTH_HH_OA_E!U60</f>
        <v>443.88073946689593</v>
      </c>
      <c r="V60" s="30">
        <f>FC_OTH_HH_SH_E!V60+FC_OTH_HH_SC_E!V60+FC_OTH_HH_WH_E!V60+FC_OTH_HH_CO_E!V60+FC_OTH_HH_RF_E!V60+FC_OTH_HH_WM_E!V60+FC_OTH_HH_DR_E!V60+FC_OTH_HH_DW_E!V60+FC_OTH_HH_TV_E!V60+FC_OTH_HH_IT_E!V60+FC_OTH_HH_LI_E!V60+FC_OTH_HH_OA_E!V60</f>
        <v>398.68856405846947</v>
      </c>
      <c r="W60" s="30">
        <f>FC_OTH_HH_SH_E!W60+FC_OTH_HH_SC_E!W60+FC_OTH_HH_WH_E!W60+FC_OTH_HH_CO_E!W60+FC_OTH_HH_RF_E!W60+FC_OTH_HH_WM_E!W60+FC_OTH_HH_DR_E!W60+FC_OTH_HH_DW_E!W60+FC_OTH_HH_TV_E!W60+FC_OTH_HH_IT_E!W60+FC_OTH_HH_LI_E!W60+FC_OTH_HH_OA_E!W60</f>
        <v>379.3251074806534</v>
      </c>
      <c r="X60" s="30">
        <f>FC_OTH_HH_SH_E!X60+FC_OTH_HH_SC_E!X60+FC_OTH_HH_WH_E!X60+FC_OTH_HH_CO_E!X60+FC_OTH_HH_RF_E!X60+FC_OTH_HH_WM_E!X60+FC_OTH_HH_DR_E!X60+FC_OTH_HH_DW_E!X60+FC_OTH_HH_TV_E!X60+FC_OTH_HH_IT_E!X60+FC_OTH_HH_LI_E!X60+FC_OTH_HH_OA_E!X60</f>
        <v>350.20808254514191</v>
      </c>
    </row>
    <row r="61" spans="1:24" ht="11.25" customHeight="1" x14ac:dyDescent="0.2">
      <c r="A61" s="22" t="s">
        <v>109</v>
      </c>
      <c r="B61" s="23" t="s">
        <v>110</v>
      </c>
      <c r="C61" s="30">
        <f>FC_OTH_HH_SH_E!C61+FC_OTH_HH_SC_E!C61+FC_OTH_HH_WH_E!C61+FC_OTH_HH_CO_E!C61+FC_OTH_HH_RF_E!C61+FC_OTH_HH_WM_E!C61+FC_OTH_HH_DR_E!C61+FC_OTH_HH_DW_E!C61+FC_OTH_HH_TV_E!C61+FC_OTH_HH_IT_E!C61+FC_OTH_HH_LI_E!C61+FC_OTH_HH_OA_E!C61</f>
        <v>0</v>
      </c>
      <c r="D61" s="30">
        <f>FC_OTH_HH_SH_E!D61+FC_OTH_HH_SC_E!D61+FC_OTH_HH_WH_E!D61+FC_OTH_HH_CO_E!D61+FC_OTH_HH_RF_E!D61+FC_OTH_HH_WM_E!D61+FC_OTH_HH_DR_E!D61+FC_OTH_HH_DW_E!D61+FC_OTH_HH_TV_E!D61+FC_OTH_HH_IT_E!D61+FC_OTH_HH_LI_E!D61+FC_OTH_HH_OA_E!D61</f>
        <v>0</v>
      </c>
      <c r="E61" s="30">
        <f>FC_OTH_HH_SH_E!E61+FC_OTH_HH_SC_E!E61+FC_OTH_HH_WH_E!E61+FC_OTH_HH_CO_E!E61+FC_OTH_HH_RF_E!E61+FC_OTH_HH_WM_E!E61+FC_OTH_HH_DR_E!E61+FC_OTH_HH_DW_E!E61+FC_OTH_HH_TV_E!E61+FC_OTH_HH_IT_E!E61+FC_OTH_HH_LI_E!E61+FC_OTH_HH_OA_E!E61</f>
        <v>0</v>
      </c>
      <c r="F61" s="30">
        <f>FC_OTH_HH_SH_E!F61+FC_OTH_HH_SC_E!F61+FC_OTH_HH_WH_E!F61+FC_OTH_HH_CO_E!F61+FC_OTH_HH_RF_E!F61+FC_OTH_HH_WM_E!F61+FC_OTH_HH_DR_E!F61+FC_OTH_HH_DW_E!F61+FC_OTH_HH_TV_E!F61+FC_OTH_HH_IT_E!F61+FC_OTH_HH_LI_E!F61+FC_OTH_HH_OA_E!F61</f>
        <v>3.3677558039552893</v>
      </c>
      <c r="G61" s="30">
        <f>FC_OTH_HH_SH_E!G61+FC_OTH_HH_SC_E!G61+FC_OTH_HH_WH_E!G61+FC_OTH_HH_CO_E!G61+FC_OTH_HH_RF_E!G61+FC_OTH_HH_WM_E!G61+FC_OTH_HH_DR_E!G61+FC_OTH_HH_DW_E!G61+FC_OTH_HH_TV_E!G61+FC_OTH_HH_IT_E!G61+FC_OTH_HH_LI_E!G61+FC_OTH_HH_OA_E!G61</f>
        <v>5.326225279449698</v>
      </c>
      <c r="H61" s="30">
        <f>FC_OTH_HH_SH_E!H61+FC_OTH_HH_SC_E!H61+FC_OTH_HH_WH_E!H61+FC_OTH_HH_CO_E!H61+FC_OTH_HH_RF_E!H61+FC_OTH_HH_WM_E!H61+FC_OTH_HH_DR_E!H61+FC_OTH_HH_DW_E!H61+FC_OTH_HH_TV_E!H61+FC_OTH_HH_IT_E!H61+FC_OTH_HH_LI_E!H61+FC_OTH_HH_OA_E!H61</f>
        <v>12.109458297506452</v>
      </c>
      <c r="I61" s="30">
        <f>FC_OTH_HH_SH_E!I61+FC_OTH_HH_SC_E!I61+FC_OTH_HH_WH_E!I61+FC_OTH_HH_CO_E!I61+FC_OTH_HH_RF_E!I61+FC_OTH_HH_WM_E!I61+FC_OTH_HH_DR_E!I61+FC_OTH_HH_DW_E!I61+FC_OTH_HH_TV_E!I61+FC_OTH_HH_IT_E!I61+FC_OTH_HH_LI_E!I61+FC_OTH_HH_OA_E!I61</f>
        <v>26.965692175408421</v>
      </c>
      <c r="J61" s="30">
        <f>FC_OTH_HH_SH_E!J61+FC_OTH_HH_SC_E!J61+FC_OTH_HH_WH_E!J61+FC_OTH_HH_CO_E!J61+FC_OTH_HH_RF_E!J61+FC_OTH_HH_WM_E!J61+FC_OTH_HH_DR_E!J61+FC_OTH_HH_DW_E!J61+FC_OTH_HH_TV_E!J61+FC_OTH_HH_IT_E!J61+FC_OTH_HH_LI_E!J61+FC_OTH_HH_OA_E!J61</f>
        <v>71.8926053310404</v>
      </c>
      <c r="K61" s="30">
        <f>FC_OTH_HH_SH_E!K61+FC_OTH_HH_SC_E!K61+FC_OTH_HH_WH_E!K61+FC_OTH_HH_CO_E!K61+FC_OTH_HH_RF_E!K61+FC_OTH_HH_WM_E!K61+FC_OTH_HH_DR_E!K61+FC_OTH_HH_DW_E!K61+FC_OTH_HH_TV_E!K61+FC_OTH_HH_IT_E!K61+FC_OTH_HH_LI_E!K61+FC_OTH_HH_OA_E!K61</f>
        <v>130.61762682717108</v>
      </c>
      <c r="L61" s="30">
        <f>FC_OTH_HH_SH_E!L61+FC_OTH_HH_SC_E!L61+FC_OTH_HH_WH_E!L61+FC_OTH_HH_CO_E!L61+FC_OTH_HH_RF_E!L61+FC_OTH_HH_WM_E!L61+FC_OTH_HH_DR_E!L61+FC_OTH_HH_DW_E!L61+FC_OTH_HH_TV_E!L61+FC_OTH_HH_IT_E!L61+FC_OTH_HH_LI_E!L61+FC_OTH_HH_OA_E!L61</f>
        <v>175.24428202923471</v>
      </c>
      <c r="M61" s="30">
        <f>FC_OTH_HH_SH_E!M61+FC_OTH_HH_SC_E!M61+FC_OTH_HH_WH_E!M61+FC_OTH_HH_CO_E!M61+FC_OTH_HH_RF_E!M61+FC_OTH_HH_WM_E!M61+FC_OTH_HH_DR_E!M61+FC_OTH_HH_DW_E!M61+FC_OTH_HH_TV_E!M61+FC_OTH_HH_IT_E!M61+FC_OTH_HH_LI_E!M61+FC_OTH_HH_OA_E!M61</f>
        <v>204.37386070507301</v>
      </c>
      <c r="N61" s="30">
        <f>FC_OTH_HH_SH_E!N61+FC_OTH_HH_SC_E!N61+FC_OTH_HH_WH_E!N61+FC_OTH_HH_CO_E!N61+FC_OTH_HH_RF_E!N61+FC_OTH_HH_WM_E!N61+FC_OTH_HH_DR_E!N61+FC_OTH_HH_DW_E!N61+FC_OTH_HH_TV_E!N61+FC_OTH_HH_IT_E!N61+FC_OTH_HH_LI_E!N61+FC_OTH_HH_OA_E!N61</f>
        <v>179.20378331900255</v>
      </c>
      <c r="O61" s="30">
        <f>FC_OTH_HH_SH_E!O61+FC_OTH_HH_SC_E!O61+FC_OTH_HH_WH_E!O61+FC_OTH_HH_CO_E!O61+FC_OTH_HH_RF_E!O61+FC_OTH_HH_WM_E!O61+FC_OTH_HH_DR_E!O61+FC_OTH_HH_DW_E!O61+FC_OTH_HH_TV_E!O61+FC_OTH_HH_IT_E!O61+FC_OTH_HH_LI_E!O61+FC_OTH_HH_OA_E!O61</f>
        <v>229.73619948409288</v>
      </c>
      <c r="P61" s="30">
        <f>FC_OTH_HH_SH_E!P61+FC_OTH_HH_SC_E!P61+FC_OTH_HH_WH_E!P61+FC_OTH_HH_CO_E!P61+FC_OTH_HH_RF_E!P61+FC_OTH_HH_WM_E!P61+FC_OTH_HH_DR_E!P61+FC_OTH_HH_DW_E!P61+FC_OTH_HH_TV_E!P61+FC_OTH_HH_IT_E!P61+FC_OTH_HH_LI_E!P61+FC_OTH_HH_OA_E!P61</f>
        <v>263.66225279449691</v>
      </c>
      <c r="Q61" s="30">
        <f>FC_OTH_HH_SH_E!Q61+FC_OTH_HH_SC_E!Q61+FC_OTH_HH_WH_E!Q61+FC_OTH_HH_CO_E!Q61+FC_OTH_HH_RF_E!Q61+FC_OTH_HH_WM_E!Q61+FC_OTH_HH_DR_E!Q61+FC_OTH_HH_DW_E!Q61+FC_OTH_HH_TV_E!Q61+FC_OTH_HH_IT_E!Q61+FC_OTH_HH_LI_E!Q61+FC_OTH_HH_OA_E!Q61</f>
        <v>304.75399828030925</v>
      </c>
      <c r="R61" s="30">
        <f>FC_OTH_HH_SH_E!R61+FC_OTH_HH_SC_E!R61+FC_OTH_HH_WH_E!R61+FC_OTH_HH_CO_E!R61+FC_OTH_HH_RF_E!R61+FC_OTH_HH_WM_E!R61+FC_OTH_HH_DR_E!R61+FC_OTH_HH_DW_E!R61+FC_OTH_HH_TV_E!R61+FC_OTH_HH_IT_E!R61+FC_OTH_HH_LI_E!R61+FC_OTH_HH_OA_E!R61</f>
        <v>328.63877901977617</v>
      </c>
      <c r="S61" s="30">
        <f>FC_OTH_HH_SH_E!S61+FC_OTH_HH_SC_E!S61+FC_OTH_HH_WH_E!S61+FC_OTH_HH_CO_E!S61+FC_OTH_HH_RF_E!S61+FC_OTH_HH_WM_E!S61+FC_OTH_HH_DR_E!S61+FC_OTH_HH_DW_E!S61+FC_OTH_HH_TV_E!S61+FC_OTH_HH_IT_E!S61+FC_OTH_HH_LI_E!S61+FC_OTH_HH_OA_E!S61</f>
        <v>354.82476354256244</v>
      </c>
      <c r="T61" s="30">
        <f>FC_OTH_HH_SH_E!T61+FC_OTH_HH_SC_E!T61+FC_OTH_HH_WH_E!T61+FC_OTH_HH_CO_E!T61+FC_OTH_HH_RF_E!T61+FC_OTH_HH_WM_E!T61+FC_OTH_HH_DR_E!T61+FC_OTH_HH_DW_E!T61+FC_OTH_HH_TV_E!T61+FC_OTH_HH_IT_E!T61+FC_OTH_HH_LI_E!T61+FC_OTH_HH_OA_E!T61</f>
        <v>352.80000000000013</v>
      </c>
      <c r="U61" s="30">
        <f>FC_OTH_HH_SH_E!U61+FC_OTH_HH_SC_E!U61+FC_OTH_HH_WH_E!U61+FC_OTH_HH_CO_E!U61+FC_OTH_HH_RF_E!U61+FC_OTH_HH_WM_E!U61+FC_OTH_HH_DR_E!U61+FC_OTH_HH_DW_E!U61+FC_OTH_HH_TV_E!U61+FC_OTH_HH_IT_E!U61+FC_OTH_HH_LI_E!U61+FC_OTH_HH_OA_E!U61</f>
        <v>311.67162510748079</v>
      </c>
      <c r="V61" s="30">
        <f>FC_OTH_HH_SH_E!V61+FC_OTH_HH_SC_E!V61+FC_OTH_HH_WH_E!V61+FC_OTH_HH_CO_E!V61+FC_OTH_HH_RF_E!V61+FC_OTH_HH_WM_E!V61+FC_OTH_HH_DR_E!V61+FC_OTH_HH_DW_E!V61+FC_OTH_HH_TV_E!V61+FC_OTH_HH_IT_E!V61+FC_OTH_HH_LI_E!V61+FC_OTH_HH_OA_E!V61</f>
        <v>316.27970765262239</v>
      </c>
      <c r="W61" s="30">
        <f>FC_OTH_HH_SH_E!W61+FC_OTH_HH_SC_E!W61+FC_OTH_HH_WH_E!W61+FC_OTH_HH_CO_E!W61+FC_OTH_HH_RF_E!W61+FC_OTH_HH_WM_E!W61+FC_OTH_HH_DR_E!W61+FC_OTH_HH_DW_E!W61+FC_OTH_HH_TV_E!W61+FC_OTH_HH_IT_E!W61+FC_OTH_HH_LI_E!W61+FC_OTH_HH_OA_E!W61</f>
        <v>293.61229578675835</v>
      </c>
      <c r="X61" s="30">
        <f>FC_OTH_HH_SH_E!X61+FC_OTH_HH_SC_E!X61+FC_OTH_HH_WH_E!X61+FC_OTH_HH_CO_E!X61+FC_OTH_HH_RF_E!X61+FC_OTH_HH_WM_E!X61+FC_OTH_HH_DR_E!X61+FC_OTH_HH_DW_E!X61+FC_OTH_HH_TV_E!X61+FC_OTH_HH_IT_E!X61+FC_OTH_HH_LI_E!X61+FC_OTH_HH_OA_E!X61</f>
        <v>270.18245915735156</v>
      </c>
    </row>
    <row r="62" spans="1:24" ht="11.25" customHeight="1" x14ac:dyDescent="0.2">
      <c r="A62" s="22" t="s">
        <v>111</v>
      </c>
      <c r="B62" s="23" t="s">
        <v>112</v>
      </c>
      <c r="C62" s="30">
        <f>FC_OTH_HH_SH_E!C62+FC_OTH_HH_SC_E!C62+FC_OTH_HH_WH_E!C62+FC_OTH_HH_CO_E!C62+FC_OTH_HH_RF_E!C62+FC_OTH_HH_WM_E!C62+FC_OTH_HH_DR_E!C62+FC_OTH_HH_DW_E!C62+FC_OTH_HH_TV_E!C62+FC_OTH_HH_IT_E!C62+FC_OTH_HH_LI_E!C62+FC_OTH_HH_OA_E!C62</f>
        <v>0</v>
      </c>
      <c r="D62" s="30">
        <f>FC_OTH_HH_SH_E!D62+FC_OTH_HH_SC_E!D62+FC_OTH_HH_WH_E!D62+FC_OTH_HH_CO_E!D62+FC_OTH_HH_RF_E!D62+FC_OTH_HH_WM_E!D62+FC_OTH_HH_DR_E!D62+FC_OTH_HH_DW_E!D62+FC_OTH_HH_TV_E!D62+FC_OTH_HH_IT_E!D62+FC_OTH_HH_LI_E!D62+FC_OTH_HH_OA_E!D62</f>
        <v>0</v>
      </c>
      <c r="E62" s="30">
        <f>FC_OTH_HH_SH_E!E62+FC_OTH_HH_SC_E!E62+FC_OTH_HH_WH_E!E62+FC_OTH_HH_CO_E!E62+FC_OTH_HH_RF_E!E62+FC_OTH_HH_WM_E!E62+FC_OTH_HH_DR_E!E62+FC_OTH_HH_DW_E!E62+FC_OTH_HH_TV_E!E62+FC_OTH_HH_IT_E!E62+FC_OTH_HH_LI_E!E62+FC_OTH_HH_OA_E!E62</f>
        <v>0</v>
      </c>
      <c r="F62" s="30">
        <f>FC_OTH_HH_SH_E!F62+FC_OTH_HH_SC_E!F62+FC_OTH_HH_WH_E!F62+FC_OTH_HH_CO_E!F62+FC_OTH_HH_RF_E!F62+FC_OTH_HH_WM_E!F62+FC_OTH_HH_DR_E!F62+FC_OTH_HH_DW_E!F62+FC_OTH_HH_TV_E!F62+FC_OTH_HH_IT_E!F62+FC_OTH_HH_LI_E!F62+FC_OTH_HH_OA_E!F62</f>
        <v>0</v>
      </c>
      <c r="G62" s="30">
        <f>FC_OTH_HH_SH_E!G62+FC_OTH_HH_SC_E!G62+FC_OTH_HH_WH_E!G62+FC_OTH_HH_CO_E!G62+FC_OTH_HH_RF_E!G62+FC_OTH_HH_WM_E!G62+FC_OTH_HH_DR_E!G62+FC_OTH_HH_DW_E!G62+FC_OTH_HH_TV_E!G62+FC_OTH_HH_IT_E!G62+FC_OTH_HH_LI_E!G62+FC_OTH_HH_OA_E!G62</f>
        <v>0</v>
      </c>
      <c r="H62" s="30">
        <f>FC_OTH_HH_SH_E!H62+FC_OTH_HH_SC_E!H62+FC_OTH_HH_WH_E!H62+FC_OTH_HH_CO_E!H62+FC_OTH_HH_RF_E!H62+FC_OTH_HH_WM_E!H62+FC_OTH_HH_DR_E!H62+FC_OTH_HH_DW_E!H62+FC_OTH_HH_TV_E!H62+FC_OTH_HH_IT_E!H62+FC_OTH_HH_LI_E!H62+FC_OTH_HH_OA_E!H62</f>
        <v>0</v>
      </c>
      <c r="I62" s="30">
        <f>FC_OTH_HH_SH_E!I62+FC_OTH_HH_SC_E!I62+FC_OTH_HH_WH_E!I62+FC_OTH_HH_CO_E!I62+FC_OTH_HH_RF_E!I62+FC_OTH_HH_WM_E!I62+FC_OTH_HH_DR_E!I62+FC_OTH_HH_DW_E!I62+FC_OTH_HH_TV_E!I62+FC_OTH_HH_IT_E!I62+FC_OTH_HH_LI_E!I62+FC_OTH_HH_OA_E!I62</f>
        <v>0</v>
      </c>
      <c r="J62" s="30">
        <f>FC_OTH_HH_SH_E!J62+FC_OTH_HH_SC_E!J62+FC_OTH_HH_WH_E!J62+FC_OTH_HH_CO_E!J62+FC_OTH_HH_RF_E!J62+FC_OTH_HH_WM_E!J62+FC_OTH_HH_DR_E!J62+FC_OTH_HH_DW_E!J62+FC_OTH_HH_TV_E!J62+FC_OTH_HH_IT_E!J62+FC_OTH_HH_LI_E!J62+FC_OTH_HH_OA_E!J62</f>
        <v>0</v>
      </c>
      <c r="K62" s="30">
        <f>FC_OTH_HH_SH_E!K62+FC_OTH_HH_SC_E!K62+FC_OTH_HH_WH_E!K62+FC_OTH_HH_CO_E!K62+FC_OTH_HH_RF_E!K62+FC_OTH_HH_WM_E!K62+FC_OTH_HH_DR_E!K62+FC_OTH_HH_DW_E!K62+FC_OTH_HH_TV_E!K62+FC_OTH_HH_IT_E!K62+FC_OTH_HH_LI_E!K62+FC_OTH_HH_OA_E!K62</f>
        <v>0</v>
      </c>
      <c r="L62" s="30">
        <f>FC_OTH_HH_SH_E!L62+FC_OTH_HH_SC_E!L62+FC_OTH_HH_WH_E!L62+FC_OTH_HH_CO_E!L62+FC_OTH_HH_RF_E!L62+FC_OTH_HH_WM_E!L62+FC_OTH_HH_DR_E!L62+FC_OTH_HH_DW_E!L62+FC_OTH_HH_TV_E!L62+FC_OTH_HH_IT_E!L62+FC_OTH_HH_LI_E!L62+FC_OTH_HH_OA_E!L62</f>
        <v>0</v>
      </c>
      <c r="M62" s="30">
        <f>FC_OTH_HH_SH_E!M62+FC_OTH_HH_SC_E!M62+FC_OTH_HH_WH_E!M62+FC_OTH_HH_CO_E!M62+FC_OTH_HH_RF_E!M62+FC_OTH_HH_WM_E!M62+FC_OTH_HH_DR_E!M62+FC_OTH_HH_DW_E!M62+FC_OTH_HH_TV_E!M62+FC_OTH_HH_IT_E!M62+FC_OTH_HH_LI_E!M62+FC_OTH_HH_OA_E!M62</f>
        <v>0</v>
      </c>
      <c r="N62" s="30">
        <f>FC_OTH_HH_SH_E!N62+FC_OTH_HH_SC_E!N62+FC_OTH_HH_WH_E!N62+FC_OTH_HH_CO_E!N62+FC_OTH_HH_RF_E!N62+FC_OTH_HH_WM_E!N62+FC_OTH_HH_DR_E!N62+FC_OTH_HH_DW_E!N62+FC_OTH_HH_TV_E!N62+FC_OTH_HH_IT_E!N62+FC_OTH_HH_LI_E!N62+FC_OTH_HH_OA_E!N62</f>
        <v>0</v>
      </c>
      <c r="O62" s="30">
        <f>FC_OTH_HH_SH_E!O62+FC_OTH_HH_SC_E!O62+FC_OTH_HH_WH_E!O62+FC_OTH_HH_CO_E!O62+FC_OTH_HH_RF_E!O62+FC_OTH_HH_WM_E!O62+FC_OTH_HH_DR_E!O62+FC_OTH_HH_DW_E!O62+FC_OTH_HH_TV_E!O62+FC_OTH_HH_IT_E!O62+FC_OTH_HH_LI_E!O62+FC_OTH_HH_OA_E!O62</f>
        <v>0</v>
      </c>
      <c r="P62" s="30">
        <f>FC_OTH_HH_SH_E!P62+FC_OTH_HH_SC_E!P62+FC_OTH_HH_WH_E!P62+FC_OTH_HH_CO_E!P62+FC_OTH_HH_RF_E!P62+FC_OTH_HH_WM_E!P62+FC_OTH_HH_DR_E!P62+FC_OTH_HH_DW_E!P62+FC_OTH_HH_TV_E!P62+FC_OTH_HH_IT_E!P62+FC_OTH_HH_LI_E!P62+FC_OTH_HH_OA_E!P62</f>
        <v>0</v>
      </c>
      <c r="Q62" s="30">
        <f>FC_OTH_HH_SH_E!Q62+FC_OTH_HH_SC_E!Q62+FC_OTH_HH_WH_E!Q62+FC_OTH_HH_CO_E!Q62+FC_OTH_HH_RF_E!Q62+FC_OTH_HH_WM_E!Q62+FC_OTH_HH_DR_E!Q62+FC_OTH_HH_DW_E!Q62+FC_OTH_HH_TV_E!Q62+FC_OTH_HH_IT_E!Q62+FC_OTH_HH_LI_E!Q62+FC_OTH_HH_OA_E!Q62</f>
        <v>0</v>
      </c>
      <c r="R62" s="30">
        <f>FC_OTH_HH_SH_E!R62+FC_OTH_HH_SC_E!R62+FC_OTH_HH_WH_E!R62+FC_OTH_HH_CO_E!R62+FC_OTH_HH_RF_E!R62+FC_OTH_HH_WM_E!R62+FC_OTH_HH_DR_E!R62+FC_OTH_HH_DW_E!R62+FC_OTH_HH_TV_E!R62+FC_OTH_HH_IT_E!R62+FC_OTH_HH_LI_E!R62+FC_OTH_HH_OA_E!R62</f>
        <v>0</v>
      </c>
      <c r="S62" s="30">
        <f>FC_OTH_HH_SH_E!S62+FC_OTH_HH_SC_E!S62+FC_OTH_HH_WH_E!S62+FC_OTH_HH_CO_E!S62+FC_OTH_HH_RF_E!S62+FC_OTH_HH_WM_E!S62+FC_OTH_HH_DR_E!S62+FC_OTH_HH_DW_E!S62+FC_OTH_HH_TV_E!S62+FC_OTH_HH_IT_E!S62+FC_OTH_HH_LI_E!S62+FC_OTH_HH_OA_E!S62</f>
        <v>0</v>
      </c>
      <c r="T62" s="30">
        <f>FC_OTH_HH_SH_E!T62+FC_OTH_HH_SC_E!T62+FC_OTH_HH_WH_E!T62+FC_OTH_HH_CO_E!T62+FC_OTH_HH_RF_E!T62+FC_OTH_HH_WM_E!T62+FC_OTH_HH_DR_E!T62+FC_OTH_HH_DW_E!T62+FC_OTH_HH_TV_E!T62+FC_OTH_HH_IT_E!T62+FC_OTH_HH_LI_E!T62+FC_OTH_HH_OA_E!T62</f>
        <v>0</v>
      </c>
      <c r="U62" s="30">
        <f>FC_OTH_HH_SH_E!U62+FC_OTH_HH_SC_E!U62+FC_OTH_HH_WH_E!U62+FC_OTH_HH_CO_E!U62+FC_OTH_HH_RF_E!U62+FC_OTH_HH_WM_E!U62+FC_OTH_HH_DR_E!U62+FC_OTH_HH_DW_E!U62+FC_OTH_HH_TV_E!U62+FC_OTH_HH_IT_E!U62+FC_OTH_HH_LI_E!U62+FC_OTH_HH_OA_E!U62</f>
        <v>0</v>
      </c>
      <c r="V62" s="30">
        <f>FC_OTH_HH_SH_E!V62+FC_OTH_HH_SC_E!V62+FC_OTH_HH_WH_E!V62+FC_OTH_HH_CO_E!V62+FC_OTH_HH_RF_E!V62+FC_OTH_HH_WM_E!V62+FC_OTH_HH_DR_E!V62+FC_OTH_HH_DW_E!V62+FC_OTH_HH_TV_E!V62+FC_OTH_HH_IT_E!V62+FC_OTH_HH_LI_E!V62+FC_OTH_HH_OA_E!V62</f>
        <v>0</v>
      </c>
      <c r="W62" s="30">
        <f>FC_OTH_HH_SH_E!W62+FC_OTH_HH_SC_E!W62+FC_OTH_HH_WH_E!W62+FC_OTH_HH_CO_E!W62+FC_OTH_HH_RF_E!W62+FC_OTH_HH_WM_E!W62+FC_OTH_HH_DR_E!W62+FC_OTH_HH_DW_E!W62+FC_OTH_HH_TV_E!W62+FC_OTH_HH_IT_E!W62+FC_OTH_HH_LI_E!W62+FC_OTH_HH_OA_E!W62</f>
        <v>0</v>
      </c>
      <c r="X62" s="30">
        <f>FC_OTH_HH_SH_E!X62+FC_OTH_HH_SC_E!X62+FC_OTH_HH_WH_E!X62+FC_OTH_HH_CO_E!X62+FC_OTH_HH_RF_E!X62+FC_OTH_HH_WM_E!X62+FC_OTH_HH_DR_E!X62+FC_OTH_HH_DW_E!X62+FC_OTH_HH_TV_E!X62+FC_OTH_HH_IT_E!X62+FC_OTH_HH_LI_E!X62+FC_OTH_HH_OA_E!X62</f>
        <v>0</v>
      </c>
    </row>
    <row r="63" spans="1:24" ht="11.25" customHeight="1" x14ac:dyDescent="0.2">
      <c r="A63" s="22" t="s">
        <v>113</v>
      </c>
      <c r="B63" s="23" t="s">
        <v>114</v>
      </c>
      <c r="C63" s="30">
        <f>FC_OTH_HH_SH_E!C63+FC_OTH_HH_SC_E!C63+FC_OTH_HH_WH_E!C63+FC_OTH_HH_CO_E!C63+FC_OTH_HH_RF_E!C63+FC_OTH_HH_WM_E!C63+FC_OTH_HH_DR_E!C63+FC_OTH_HH_DW_E!C63+FC_OTH_HH_TV_E!C63+FC_OTH_HH_IT_E!C63+FC_OTH_HH_LI_E!C63+FC_OTH_HH_OA_E!C63</f>
        <v>0</v>
      </c>
      <c r="D63" s="30">
        <f>FC_OTH_HH_SH_E!D63+FC_OTH_HH_SC_E!D63+FC_OTH_HH_WH_E!D63+FC_OTH_HH_CO_E!D63+FC_OTH_HH_RF_E!D63+FC_OTH_HH_WM_E!D63+FC_OTH_HH_DR_E!D63+FC_OTH_HH_DW_E!D63+FC_OTH_HH_TV_E!D63+FC_OTH_HH_IT_E!D63+FC_OTH_HH_LI_E!D63+FC_OTH_HH_OA_E!D63</f>
        <v>0</v>
      </c>
      <c r="E63" s="30">
        <f>FC_OTH_HH_SH_E!E63+FC_OTH_HH_SC_E!E63+FC_OTH_HH_WH_E!E63+FC_OTH_HH_CO_E!E63+FC_OTH_HH_RF_E!E63+FC_OTH_HH_WM_E!E63+FC_OTH_HH_DR_E!E63+FC_OTH_HH_DW_E!E63+FC_OTH_HH_TV_E!E63+FC_OTH_HH_IT_E!E63+FC_OTH_HH_LI_E!E63+FC_OTH_HH_OA_E!E63</f>
        <v>0</v>
      </c>
      <c r="F63" s="30">
        <f>FC_OTH_HH_SH_E!F63+FC_OTH_HH_SC_E!F63+FC_OTH_HH_WH_E!F63+FC_OTH_HH_CO_E!F63+FC_OTH_HH_RF_E!F63+FC_OTH_HH_WM_E!F63+FC_OTH_HH_DR_E!F63+FC_OTH_HH_DW_E!F63+FC_OTH_HH_TV_E!F63+FC_OTH_HH_IT_E!F63+FC_OTH_HH_LI_E!F63+FC_OTH_HH_OA_E!F63</f>
        <v>0</v>
      </c>
      <c r="G63" s="30">
        <f>FC_OTH_HH_SH_E!G63+FC_OTH_HH_SC_E!G63+FC_OTH_HH_WH_E!G63+FC_OTH_HH_CO_E!G63+FC_OTH_HH_RF_E!G63+FC_OTH_HH_WM_E!G63+FC_OTH_HH_DR_E!G63+FC_OTH_HH_DW_E!G63+FC_OTH_HH_TV_E!G63+FC_OTH_HH_IT_E!G63+FC_OTH_HH_LI_E!G63+FC_OTH_HH_OA_E!G63</f>
        <v>0</v>
      </c>
      <c r="H63" s="30">
        <f>FC_OTH_HH_SH_E!H63+FC_OTH_HH_SC_E!H63+FC_OTH_HH_WH_E!H63+FC_OTH_HH_CO_E!H63+FC_OTH_HH_RF_E!H63+FC_OTH_HH_WM_E!H63+FC_OTH_HH_DR_E!H63+FC_OTH_HH_DW_E!H63+FC_OTH_HH_TV_E!H63+FC_OTH_HH_IT_E!H63+FC_OTH_HH_LI_E!H63+FC_OTH_HH_OA_E!H63</f>
        <v>0</v>
      </c>
      <c r="I63" s="30">
        <f>FC_OTH_HH_SH_E!I63+FC_OTH_HH_SC_E!I63+FC_OTH_HH_WH_E!I63+FC_OTH_HH_CO_E!I63+FC_OTH_HH_RF_E!I63+FC_OTH_HH_WM_E!I63+FC_OTH_HH_DR_E!I63+FC_OTH_HH_DW_E!I63+FC_OTH_HH_TV_E!I63+FC_OTH_HH_IT_E!I63+FC_OTH_HH_LI_E!I63+FC_OTH_HH_OA_E!I63</f>
        <v>0</v>
      </c>
      <c r="J63" s="30">
        <f>FC_OTH_HH_SH_E!J63+FC_OTH_HH_SC_E!J63+FC_OTH_HH_WH_E!J63+FC_OTH_HH_CO_E!J63+FC_OTH_HH_RF_E!J63+FC_OTH_HH_WM_E!J63+FC_OTH_HH_DR_E!J63+FC_OTH_HH_DW_E!J63+FC_OTH_HH_TV_E!J63+FC_OTH_HH_IT_E!J63+FC_OTH_HH_LI_E!J63+FC_OTH_HH_OA_E!J63</f>
        <v>0</v>
      </c>
      <c r="K63" s="30">
        <f>FC_OTH_HH_SH_E!K63+FC_OTH_HH_SC_E!K63+FC_OTH_HH_WH_E!K63+FC_OTH_HH_CO_E!K63+FC_OTH_HH_RF_E!K63+FC_OTH_HH_WM_E!K63+FC_OTH_HH_DR_E!K63+FC_OTH_HH_DW_E!K63+FC_OTH_HH_TV_E!K63+FC_OTH_HH_IT_E!K63+FC_OTH_HH_LI_E!K63+FC_OTH_HH_OA_E!K63</f>
        <v>0</v>
      </c>
      <c r="L63" s="30">
        <f>FC_OTH_HH_SH_E!L63+FC_OTH_HH_SC_E!L63+FC_OTH_HH_WH_E!L63+FC_OTH_HH_CO_E!L63+FC_OTH_HH_RF_E!L63+FC_OTH_HH_WM_E!L63+FC_OTH_HH_DR_E!L63+FC_OTH_HH_DW_E!L63+FC_OTH_HH_TV_E!L63+FC_OTH_HH_IT_E!L63+FC_OTH_HH_LI_E!L63+FC_OTH_HH_OA_E!L63</f>
        <v>0</v>
      </c>
      <c r="M63" s="30">
        <f>FC_OTH_HH_SH_E!M63+FC_OTH_HH_SC_E!M63+FC_OTH_HH_WH_E!M63+FC_OTH_HH_CO_E!M63+FC_OTH_HH_RF_E!M63+FC_OTH_HH_WM_E!M63+FC_OTH_HH_DR_E!M63+FC_OTH_HH_DW_E!M63+FC_OTH_HH_TV_E!M63+FC_OTH_HH_IT_E!M63+FC_OTH_HH_LI_E!M63+FC_OTH_HH_OA_E!M63</f>
        <v>0</v>
      </c>
      <c r="N63" s="30">
        <f>FC_OTH_HH_SH_E!N63+FC_OTH_HH_SC_E!N63+FC_OTH_HH_WH_E!N63+FC_OTH_HH_CO_E!N63+FC_OTH_HH_RF_E!N63+FC_OTH_HH_WM_E!N63+FC_OTH_HH_DR_E!N63+FC_OTH_HH_DW_E!N63+FC_OTH_HH_TV_E!N63+FC_OTH_HH_IT_E!N63+FC_OTH_HH_LI_E!N63+FC_OTH_HH_OA_E!N63</f>
        <v>0</v>
      </c>
      <c r="O63" s="30">
        <f>FC_OTH_HH_SH_E!O63+FC_OTH_HH_SC_E!O63+FC_OTH_HH_WH_E!O63+FC_OTH_HH_CO_E!O63+FC_OTH_HH_RF_E!O63+FC_OTH_HH_WM_E!O63+FC_OTH_HH_DR_E!O63+FC_OTH_HH_DW_E!O63+FC_OTH_HH_TV_E!O63+FC_OTH_HH_IT_E!O63+FC_OTH_HH_LI_E!O63+FC_OTH_HH_OA_E!O63</f>
        <v>0</v>
      </c>
      <c r="P63" s="30">
        <f>FC_OTH_HH_SH_E!P63+FC_OTH_HH_SC_E!P63+FC_OTH_HH_WH_E!P63+FC_OTH_HH_CO_E!P63+FC_OTH_HH_RF_E!P63+FC_OTH_HH_WM_E!P63+FC_OTH_HH_DR_E!P63+FC_OTH_HH_DW_E!P63+FC_OTH_HH_TV_E!P63+FC_OTH_HH_IT_E!P63+FC_OTH_HH_LI_E!P63+FC_OTH_HH_OA_E!P63</f>
        <v>0</v>
      </c>
      <c r="Q63" s="30">
        <f>FC_OTH_HH_SH_E!Q63+FC_OTH_HH_SC_E!Q63+FC_OTH_HH_WH_E!Q63+FC_OTH_HH_CO_E!Q63+FC_OTH_HH_RF_E!Q63+FC_OTH_HH_WM_E!Q63+FC_OTH_HH_DR_E!Q63+FC_OTH_HH_DW_E!Q63+FC_OTH_HH_TV_E!Q63+FC_OTH_HH_IT_E!Q63+FC_OTH_HH_LI_E!Q63+FC_OTH_HH_OA_E!Q63</f>
        <v>0</v>
      </c>
      <c r="R63" s="30">
        <f>FC_OTH_HH_SH_E!R63+FC_OTH_HH_SC_E!R63+FC_OTH_HH_WH_E!R63+FC_OTH_HH_CO_E!R63+FC_OTH_HH_RF_E!R63+FC_OTH_HH_WM_E!R63+FC_OTH_HH_DR_E!R63+FC_OTH_HH_DW_E!R63+FC_OTH_HH_TV_E!R63+FC_OTH_HH_IT_E!R63+FC_OTH_HH_LI_E!R63+FC_OTH_HH_OA_E!R63</f>
        <v>0</v>
      </c>
      <c r="S63" s="30">
        <f>FC_OTH_HH_SH_E!S63+FC_OTH_HH_SC_E!S63+FC_OTH_HH_WH_E!S63+FC_OTH_HH_CO_E!S63+FC_OTH_HH_RF_E!S63+FC_OTH_HH_WM_E!S63+FC_OTH_HH_DR_E!S63+FC_OTH_HH_DW_E!S63+FC_OTH_HH_TV_E!S63+FC_OTH_HH_IT_E!S63+FC_OTH_HH_LI_E!S63+FC_OTH_HH_OA_E!S63</f>
        <v>0</v>
      </c>
      <c r="T63" s="30">
        <f>FC_OTH_HH_SH_E!T63+FC_OTH_HH_SC_E!T63+FC_OTH_HH_WH_E!T63+FC_OTH_HH_CO_E!T63+FC_OTH_HH_RF_E!T63+FC_OTH_HH_WM_E!T63+FC_OTH_HH_DR_E!T63+FC_OTH_HH_DW_E!T63+FC_OTH_HH_TV_E!T63+FC_OTH_HH_IT_E!T63+FC_OTH_HH_LI_E!T63+FC_OTH_HH_OA_E!T63</f>
        <v>0</v>
      </c>
      <c r="U63" s="30">
        <f>FC_OTH_HH_SH_E!U63+FC_OTH_HH_SC_E!U63+FC_OTH_HH_WH_E!U63+FC_OTH_HH_CO_E!U63+FC_OTH_HH_RF_E!U63+FC_OTH_HH_WM_E!U63+FC_OTH_HH_DR_E!U63+FC_OTH_HH_DW_E!U63+FC_OTH_HH_TV_E!U63+FC_OTH_HH_IT_E!U63+FC_OTH_HH_LI_E!U63+FC_OTH_HH_OA_E!U63</f>
        <v>0</v>
      </c>
      <c r="V63" s="30">
        <f>FC_OTH_HH_SH_E!V63+FC_OTH_HH_SC_E!V63+FC_OTH_HH_WH_E!V63+FC_OTH_HH_CO_E!V63+FC_OTH_HH_RF_E!V63+FC_OTH_HH_WM_E!V63+FC_OTH_HH_DR_E!V63+FC_OTH_HH_DW_E!V63+FC_OTH_HH_TV_E!V63+FC_OTH_HH_IT_E!V63+FC_OTH_HH_LI_E!V63+FC_OTH_HH_OA_E!V63</f>
        <v>0</v>
      </c>
      <c r="W63" s="30">
        <f>FC_OTH_HH_SH_E!W63+FC_OTH_HH_SC_E!W63+FC_OTH_HH_WH_E!W63+FC_OTH_HH_CO_E!W63+FC_OTH_HH_RF_E!W63+FC_OTH_HH_WM_E!W63+FC_OTH_HH_DR_E!W63+FC_OTH_HH_DW_E!W63+FC_OTH_HH_TV_E!W63+FC_OTH_HH_IT_E!W63+FC_OTH_HH_LI_E!W63+FC_OTH_HH_OA_E!W63</f>
        <v>0</v>
      </c>
      <c r="X63" s="30">
        <f>FC_OTH_HH_SH_E!X63+FC_OTH_HH_SC_E!X63+FC_OTH_HH_WH_E!X63+FC_OTH_HH_CO_E!X63+FC_OTH_HH_RF_E!X63+FC_OTH_HH_WM_E!X63+FC_OTH_HH_DR_E!X63+FC_OTH_HH_DW_E!X63+FC_OTH_HH_TV_E!X63+FC_OTH_HH_IT_E!X63+FC_OTH_HH_LI_E!X63+FC_OTH_HH_OA_E!X63</f>
        <v>0</v>
      </c>
    </row>
    <row r="64" spans="1:24" ht="11.25" customHeight="1" x14ac:dyDescent="0.2">
      <c r="A64" s="22" t="s">
        <v>115</v>
      </c>
      <c r="B64" s="23" t="s">
        <v>116</v>
      </c>
      <c r="C64" s="30">
        <f>FC_OTH_HH_SH_E!C64+FC_OTH_HH_SC_E!C64+FC_OTH_HH_WH_E!C64+FC_OTH_HH_CO_E!C64+FC_OTH_HH_RF_E!C64+FC_OTH_HH_WM_E!C64+FC_OTH_HH_DR_E!C64+FC_OTH_HH_DW_E!C64+FC_OTH_HH_TV_E!C64+FC_OTH_HH_IT_E!C64+FC_OTH_HH_LI_E!C64+FC_OTH_HH_OA_E!C64</f>
        <v>0</v>
      </c>
      <c r="D64" s="30">
        <f>FC_OTH_HH_SH_E!D64+FC_OTH_HH_SC_E!D64+FC_OTH_HH_WH_E!D64+FC_OTH_HH_CO_E!D64+FC_OTH_HH_RF_E!D64+FC_OTH_HH_WM_E!D64+FC_OTH_HH_DR_E!D64+FC_OTH_HH_DW_E!D64+FC_OTH_HH_TV_E!D64+FC_OTH_HH_IT_E!D64+FC_OTH_HH_LI_E!D64+FC_OTH_HH_OA_E!D64</f>
        <v>0</v>
      </c>
      <c r="E64" s="30">
        <f>FC_OTH_HH_SH_E!E64+FC_OTH_HH_SC_E!E64+FC_OTH_HH_WH_E!E64+FC_OTH_HH_CO_E!E64+FC_OTH_HH_RF_E!E64+FC_OTH_HH_WM_E!E64+FC_OTH_HH_DR_E!E64+FC_OTH_HH_DW_E!E64+FC_OTH_HH_TV_E!E64+FC_OTH_HH_IT_E!E64+FC_OTH_HH_LI_E!E64+FC_OTH_HH_OA_E!E64</f>
        <v>0</v>
      </c>
      <c r="F64" s="30">
        <f>FC_OTH_HH_SH_E!F64+FC_OTH_HH_SC_E!F64+FC_OTH_HH_WH_E!F64+FC_OTH_HH_CO_E!F64+FC_OTH_HH_RF_E!F64+FC_OTH_HH_WM_E!F64+FC_OTH_HH_DR_E!F64+FC_OTH_HH_DW_E!F64+FC_OTH_HH_TV_E!F64+FC_OTH_HH_IT_E!F64+FC_OTH_HH_LI_E!F64+FC_OTH_HH_OA_E!F64</f>
        <v>0</v>
      </c>
      <c r="G64" s="30">
        <f>FC_OTH_HH_SH_E!G64+FC_OTH_HH_SC_E!G64+FC_OTH_HH_WH_E!G64+FC_OTH_HH_CO_E!G64+FC_OTH_HH_RF_E!G64+FC_OTH_HH_WM_E!G64+FC_OTH_HH_DR_E!G64+FC_OTH_HH_DW_E!G64+FC_OTH_HH_TV_E!G64+FC_OTH_HH_IT_E!G64+FC_OTH_HH_LI_E!G64+FC_OTH_HH_OA_E!G64</f>
        <v>0</v>
      </c>
      <c r="H64" s="30">
        <f>FC_OTH_HH_SH_E!H64+FC_OTH_HH_SC_E!H64+FC_OTH_HH_WH_E!H64+FC_OTH_HH_CO_E!H64+FC_OTH_HH_RF_E!H64+FC_OTH_HH_WM_E!H64+FC_OTH_HH_DR_E!H64+FC_OTH_HH_DW_E!H64+FC_OTH_HH_TV_E!H64+FC_OTH_HH_IT_E!H64+FC_OTH_HH_LI_E!H64+FC_OTH_HH_OA_E!H64</f>
        <v>3.7648323301805666</v>
      </c>
      <c r="I64" s="30">
        <f>FC_OTH_HH_SH_E!I64+FC_OTH_HH_SC_E!I64+FC_OTH_HH_WH_E!I64+FC_OTH_HH_CO_E!I64+FC_OTH_HH_RF_E!I64+FC_OTH_HH_WM_E!I64+FC_OTH_HH_DR_E!I64+FC_OTH_HH_DW_E!I64+FC_OTH_HH_TV_E!I64+FC_OTH_HH_IT_E!I64+FC_OTH_HH_LI_E!I64+FC_OTH_HH_OA_E!I64</f>
        <v>4.5458297506448835</v>
      </c>
      <c r="J64" s="30">
        <f>FC_OTH_HH_SH_E!J64+FC_OTH_HH_SC_E!J64+FC_OTH_HH_WH_E!J64+FC_OTH_HH_CO_E!J64+FC_OTH_HH_RF_E!J64+FC_OTH_HH_WM_E!J64+FC_OTH_HH_DR_E!J64+FC_OTH_HH_DW_E!J64+FC_OTH_HH_TV_E!J64+FC_OTH_HH_IT_E!J64+FC_OTH_HH_LI_E!J64+FC_OTH_HH_OA_E!J64</f>
        <v>5.4170249355116074</v>
      </c>
      <c r="K64" s="30">
        <f>FC_OTH_HH_SH_E!K64+FC_OTH_HH_SC_E!K64+FC_OTH_HH_WH_E!K64+FC_OTH_HH_CO_E!K64+FC_OTH_HH_RF_E!K64+FC_OTH_HH_WM_E!K64+FC_OTH_HH_DR_E!K64+FC_OTH_HH_DW_E!K64+FC_OTH_HH_TV_E!K64+FC_OTH_HH_IT_E!K64+FC_OTH_HH_LI_E!K64+FC_OTH_HH_OA_E!K64</f>
        <v>6.5488392089423879</v>
      </c>
      <c r="L64" s="30">
        <f>FC_OTH_HH_SH_E!L64+FC_OTH_HH_SC_E!L64+FC_OTH_HH_WH_E!L64+FC_OTH_HH_CO_E!L64+FC_OTH_HH_RF_E!L64+FC_OTH_HH_WM_E!L64+FC_OTH_HH_DR_E!L64+FC_OTH_HH_DW_E!L64+FC_OTH_HH_TV_E!L64+FC_OTH_HH_IT_E!L64+FC_OTH_HH_LI_E!L64+FC_OTH_HH_OA_E!L64</f>
        <v>6.54840928632846</v>
      </c>
      <c r="M64" s="30">
        <f>FC_OTH_HH_SH_E!M64+FC_OTH_HH_SC_E!M64+FC_OTH_HH_WH_E!M64+FC_OTH_HH_CO_E!M64+FC_OTH_HH_RF_E!M64+FC_OTH_HH_WM_E!M64+FC_OTH_HH_DR_E!M64+FC_OTH_HH_DW_E!M64+FC_OTH_HH_TV_E!M64+FC_OTH_HH_IT_E!M64+FC_OTH_HH_LI_E!M64+FC_OTH_HH_OA_E!M64</f>
        <v>10.189767841788479</v>
      </c>
      <c r="N64" s="30">
        <f>FC_OTH_HH_SH_E!N64+FC_OTH_HH_SC_E!N64+FC_OTH_HH_WH_E!N64+FC_OTH_HH_CO_E!N64+FC_OTH_HH_RF_E!N64+FC_OTH_HH_WM_E!N64+FC_OTH_HH_DR_E!N64+FC_OTH_HH_DW_E!N64+FC_OTH_HH_TV_E!N64+FC_OTH_HH_IT_E!N64+FC_OTH_HH_LI_E!N64+FC_OTH_HH_OA_E!N64</f>
        <v>11.140670679277724</v>
      </c>
      <c r="O64" s="30">
        <f>FC_OTH_HH_SH_E!O64+FC_OTH_HH_SC_E!O64+FC_OTH_HH_WH_E!O64+FC_OTH_HH_CO_E!O64+FC_OTH_HH_RF_E!O64+FC_OTH_HH_WM_E!O64+FC_OTH_HH_DR_E!O64+FC_OTH_HH_DW_E!O64+FC_OTH_HH_TV_E!O64+FC_OTH_HH_IT_E!O64+FC_OTH_HH_LI_E!O64+FC_OTH_HH_OA_E!O64</f>
        <v>11.419690455717964</v>
      </c>
      <c r="P64" s="30">
        <f>FC_OTH_HH_SH_E!P64+FC_OTH_HH_SC_E!P64+FC_OTH_HH_WH_E!P64+FC_OTH_HH_CO_E!P64+FC_OTH_HH_RF_E!P64+FC_OTH_HH_WM_E!P64+FC_OTH_HH_DR_E!P64+FC_OTH_HH_DW_E!P64+FC_OTH_HH_TV_E!P64+FC_OTH_HH_IT_E!P64+FC_OTH_HH_LI_E!P64+FC_OTH_HH_OA_E!P64</f>
        <v>10.177558039552881</v>
      </c>
      <c r="Q64" s="30">
        <f>FC_OTH_HH_SH_E!Q64+FC_OTH_HH_SC_E!Q64+FC_OTH_HH_WH_E!Q64+FC_OTH_HH_CO_E!Q64+FC_OTH_HH_RF_E!Q64+FC_OTH_HH_WM_E!Q64+FC_OTH_HH_DR_E!Q64+FC_OTH_HH_DW_E!Q64+FC_OTH_HH_TV_E!Q64+FC_OTH_HH_IT_E!Q64+FC_OTH_HH_LI_E!Q64+FC_OTH_HH_OA_E!Q64</f>
        <v>9.6476354256233918</v>
      </c>
      <c r="R64" s="30">
        <f>FC_OTH_HH_SH_E!R64+FC_OTH_HH_SC_E!R64+FC_OTH_HH_WH_E!R64+FC_OTH_HH_CO_E!R64+FC_OTH_HH_RF_E!R64+FC_OTH_HH_WM_E!R64+FC_OTH_HH_DR_E!R64+FC_OTH_HH_DW_E!R64+FC_OTH_HH_TV_E!R64+FC_OTH_HH_IT_E!R64+FC_OTH_HH_LI_E!R64+FC_OTH_HH_OA_E!R64</f>
        <v>8.9619948409286376</v>
      </c>
      <c r="S64" s="30">
        <f>FC_OTH_HH_SH_E!S64+FC_OTH_HH_SC_E!S64+FC_OTH_HH_WH_E!S64+FC_OTH_HH_CO_E!S64+FC_OTH_HH_RF_E!S64+FC_OTH_HH_WM_E!S64+FC_OTH_HH_DR_E!S64+FC_OTH_HH_DW_E!S64+FC_OTH_HH_TV_E!S64+FC_OTH_HH_IT_E!S64+FC_OTH_HH_LI_E!S64+FC_OTH_HH_OA_E!S64</f>
        <v>8.2677558039552874</v>
      </c>
      <c r="T64" s="30">
        <f>FC_OTH_HH_SH_E!T64+FC_OTH_HH_SC_E!T64+FC_OTH_HH_WH_E!T64+FC_OTH_HH_CO_E!T64+FC_OTH_HH_RF_E!T64+FC_OTH_HH_WM_E!T64+FC_OTH_HH_DR_E!T64+FC_OTH_HH_DW_E!T64+FC_OTH_HH_TV_E!T64+FC_OTH_HH_IT_E!T64+FC_OTH_HH_LI_E!T64+FC_OTH_HH_OA_E!T64</f>
        <v>8.6079105760963053</v>
      </c>
      <c r="U64" s="30">
        <f>FC_OTH_HH_SH_E!U64+FC_OTH_HH_SC_E!U64+FC_OTH_HH_WH_E!U64+FC_OTH_HH_CO_E!U64+FC_OTH_HH_RF_E!U64+FC_OTH_HH_WM_E!U64+FC_OTH_HH_DR_E!U64+FC_OTH_HH_DW_E!U64+FC_OTH_HH_TV_E!U64+FC_OTH_HH_IT_E!U64+FC_OTH_HH_LI_E!U64+FC_OTH_HH_OA_E!U64</f>
        <v>9.8678417884780742</v>
      </c>
      <c r="V64" s="30">
        <f>FC_OTH_HH_SH_E!V64+FC_OTH_HH_SC_E!V64+FC_OTH_HH_WH_E!V64+FC_OTH_HH_CO_E!V64+FC_OTH_HH_RF_E!V64+FC_OTH_HH_WM_E!V64+FC_OTH_HH_DR_E!V64+FC_OTH_HH_DW_E!V64+FC_OTH_HH_TV_E!V64+FC_OTH_HH_IT_E!V64+FC_OTH_HH_LI_E!V64+FC_OTH_HH_OA_E!V64</f>
        <v>8.5218400687876166</v>
      </c>
      <c r="W64" s="30">
        <f>FC_OTH_HH_SH_E!W64+FC_OTH_HH_SC_E!W64+FC_OTH_HH_WH_E!W64+FC_OTH_HH_CO_E!W64+FC_OTH_HH_RF_E!W64+FC_OTH_HH_WM_E!W64+FC_OTH_HH_DR_E!W64+FC_OTH_HH_DW_E!W64+FC_OTH_HH_TV_E!W64+FC_OTH_HH_IT_E!W64+FC_OTH_HH_LI_E!W64+FC_OTH_HH_OA_E!W64</f>
        <v>10.355202063628546</v>
      </c>
      <c r="X64" s="30">
        <f>FC_OTH_HH_SH_E!X64+FC_OTH_HH_SC_E!X64+FC_OTH_HH_WH_E!X64+FC_OTH_HH_CO_E!X64+FC_OTH_HH_RF_E!X64+FC_OTH_HH_WM_E!X64+FC_OTH_HH_DR_E!X64+FC_OTH_HH_DW_E!X64+FC_OTH_HH_TV_E!X64+FC_OTH_HH_IT_E!X64+FC_OTH_HH_LI_E!X64+FC_OTH_HH_OA_E!X64</f>
        <v>10.836543422184008</v>
      </c>
    </row>
    <row r="65" spans="1:24" ht="11.25" customHeight="1" x14ac:dyDescent="0.2">
      <c r="A65" s="22" t="s">
        <v>117</v>
      </c>
      <c r="B65" s="23" t="s">
        <v>118</v>
      </c>
      <c r="C65" s="30">
        <f>FC_OTH_HH_SH_E!C65+FC_OTH_HH_SC_E!C65+FC_OTH_HH_WH_E!C65+FC_OTH_HH_CO_E!C65+FC_OTH_HH_RF_E!C65+FC_OTH_HH_WM_E!C65+FC_OTH_HH_DR_E!C65+FC_OTH_HH_DW_E!C65+FC_OTH_HH_TV_E!C65+FC_OTH_HH_IT_E!C65+FC_OTH_HH_LI_E!C65+FC_OTH_HH_OA_E!C65</f>
        <v>0</v>
      </c>
      <c r="D65" s="30">
        <f>FC_OTH_HH_SH_E!D65+FC_OTH_HH_SC_E!D65+FC_OTH_HH_WH_E!D65+FC_OTH_HH_CO_E!D65+FC_OTH_HH_RF_E!D65+FC_OTH_HH_WM_E!D65+FC_OTH_HH_DR_E!D65+FC_OTH_HH_DW_E!D65+FC_OTH_HH_TV_E!D65+FC_OTH_HH_IT_E!D65+FC_OTH_HH_LI_E!D65+FC_OTH_HH_OA_E!D65</f>
        <v>0</v>
      </c>
      <c r="E65" s="30">
        <f>FC_OTH_HH_SH_E!E65+FC_OTH_HH_SC_E!E65+FC_OTH_HH_WH_E!E65+FC_OTH_HH_CO_E!E65+FC_OTH_HH_RF_E!E65+FC_OTH_HH_WM_E!E65+FC_OTH_HH_DR_E!E65+FC_OTH_HH_DW_E!E65+FC_OTH_HH_TV_E!E65+FC_OTH_HH_IT_E!E65+FC_OTH_HH_LI_E!E65+FC_OTH_HH_OA_E!E65</f>
        <v>0</v>
      </c>
      <c r="F65" s="30">
        <f>FC_OTH_HH_SH_E!F65+FC_OTH_HH_SC_E!F65+FC_OTH_HH_WH_E!F65+FC_OTH_HH_CO_E!F65+FC_OTH_HH_RF_E!F65+FC_OTH_HH_WM_E!F65+FC_OTH_HH_DR_E!F65+FC_OTH_HH_DW_E!F65+FC_OTH_HH_TV_E!F65+FC_OTH_HH_IT_E!F65+FC_OTH_HH_LI_E!F65+FC_OTH_HH_OA_E!F65</f>
        <v>0</v>
      </c>
      <c r="G65" s="30">
        <f>FC_OTH_HH_SH_E!G65+FC_OTH_HH_SC_E!G65+FC_OTH_HH_WH_E!G65+FC_OTH_HH_CO_E!G65+FC_OTH_HH_RF_E!G65+FC_OTH_HH_WM_E!G65+FC_OTH_HH_DR_E!G65+FC_OTH_HH_DW_E!G65+FC_OTH_HH_TV_E!G65+FC_OTH_HH_IT_E!G65+FC_OTH_HH_LI_E!G65+FC_OTH_HH_OA_E!G65</f>
        <v>0</v>
      </c>
      <c r="H65" s="30">
        <f>FC_OTH_HH_SH_E!H65+FC_OTH_HH_SC_E!H65+FC_OTH_HH_WH_E!H65+FC_OTH_HH_CO_E!H65+FC_OTH_HH_RF_E!H65+FC_OTH_HH_WM_E!H65+FC_OTH_HH_DR_E!H65+FC_OTH_HH_DW_E!H65+FC_OTH_HH_TV_E!H65+FC_OTH_HH_IT_E!H65+FC_OTH_HH_LI_E!H65+FC_OTH_HH_OA_E!H65</f>
        <v>1.7884780739466886E-2</v>
      </c>
      <c r="I65" s="30">
        <f>FC_OTH_HH_SH_E!I65+FC_OTH_HH_SC_E!I65+FC_OTH_HH_WH_E!I65+FC_OTH_HH_CO_E!I65+FC_OTH_HH_RF_E!I65+FC_OTH_HH_WM_E!I65+FC_OTH_HH_DR_E!I65+FC_OTH_HH_DW_E!I65+FC_OTH_HH_TV_E!I65+FC_OTH_HH_IT_E!I65+FC_OTH_HH_LI_E!I65+FC_OTH_HH_OA_E!I65</f>
        <v>9.501289767841789E-2</v>
      </c>
      <c r="J65" s="30">
        <f>FC_OTH_HH_SH_E!J65+FC_OTH_HH_SC_E!J65+FC_OTH_HH_WH_E!J65+FC_OTH_HH_CO_E!J65+FC_OTH_HH_RF_E!J65+FC_OTH_HH_WM_E!J65+FC_OTH_HH_DR_E!J65+FC_OTH_HH_DW_E!J65+FC_OTH_HH_TV_E!J65+FC_OTH_HH_IT_E!J65+FC_OTH_HH_LI_E!J65+FC_OTH_HH_OA_E!J65</f>
        <v>0.16423043852106622</v>
      </c>
      <c r="K65" s="30">
        <f>FC_OTH_HH_SH_E!K65+FC_OTH_HH_SC_E!K65+FC_OTH_HH_WH_E!K65+FC_OTH_HH_CO_E!K65+FC_OTH_HH_RF_E!K65+FC_OTH_HH_WM_E!K65+FC_OTH_HH_DR_E!K65+FC_OTH_HH_DW_E!K65+FC_OTH_HH_TV_E!K65+FC_OTH_HH_IT_E!K65+FC_OTH_HH_LI_E!K65+FC_OTH_HH_OA_E!K65</f>
        <v>1.0425623387790197</v>
      </c>
      <c r="L65" s="30">
        <f>FC_OTH_HH_SH_E!L65+FC_OTH_HH_SC_E!L65+FC_OTH_HH_WH_E!L65+FC_OTH_HH_CO_E!L65+FC_OTH_HH_RF_E!L65+FC_OTH_HH_WM_E!L65+FC_OTH_HH_DR_E!L65+FC_OTH_HH_DW_E!L65+FC_OTH_HH_TV_E!L65+FC_OTH_HH_IT_E!L65+FC_OTH_HH_LI_E!L65+FC_OTH_HH_OA_E!L65</f>
        <v>1.1250214961306957</v>
      </c>
      <c r="M65" s="30">
        <f>FC_OTH_HH_SH_E!M65+FC_OTH_HH_SC_E!M65+FC_OTH_HH_WH_E!M65+FC_OTH_HH_CO_E!M65+FC_OTH_HH_RF_E!M65+FC_OTH_HH_WM_E!M65+FC_OTH_HH_DR_E!M65+FC_OTH_HH_DW_E!M65+FC_OTH_HH_TV_E!M65+FC_OTH_HH_IT_E!M65+FC_OTH_HH_LI_E!M65+FC_OTH_HH_OA_E!M65</f>
        <v>7.709630266552022</v>
      </c>
      <c r="N65" s="30">
        <f>FC_OTH_HH_SH_E!N65+FC_OTH_HH_SC_E!N65+FC_OTH_HH_WH_E!N65+FC_OTH_HH_CO_E!N65+FC_OTH_HH_RF_E!N65+FC_OTH_HH_WM_E!N65+FC_OTH_HH_DR_E!N65+FC_OTH_HH_DW_E!N65+FC_OTH_HH_TV_E!N65+FC_OTH_HH_IT_E!N65+FC_OTH_HH_LI_E!N65+FC_OTH_HH_OA_E!N65</f>
        <v>3.048839208942391</v>
      </c>
      <c r="O65" s="30">
        <f>FC_OTH_HH_SH_E!O65+FC_OTH_HH_SC_E!O65+FC_OTH_HH_WH_E!O65+FC_OTH_HH_CO_E!O65+FC_OTH_HH_RF_E!O65+FC_OTH_HH_WM_E!O65+FC_OTH_HH_DR_E!O65+FC_OTH_HH_DW_E!O65+FC_OTH_HH_TV_E!O65+FC_OTH_HH_IT_E!O65+FC_OTH_HH_LI_E!O65+FC_OTH_HH_OA_E!O65</f>
        <v>5.7737747205502981</v>
      </c>
      <c r="P65" s="30">
        <f>FC_OTH_HH_SH_E!P65+FC_OTH_HH_SC_E!P65+FC_OTH_HH_WH_E!P65+FC_OTH_HH_CO_E!P65+FC_OTH_HH_RF_E!P65+FC_OTH_HH_WM_E!P65+FC_OTH_HH_DR_E!P65+FC_OTH_HH_DW_E!P65+FC_OTH_HH_TV_E!P65+FC_OTH_HH_IT_E!P65+FC_OTH_HH_LI_E!P65+FC_OTH_HH_OA_E!P65</f>
        <v>3.2026655202063643</v>
      </c>
      <c r="Q65" s="30">
        <f>FC_OTH_HH_SH_E!Q65+FC_OTH_HH_SC_E!Q65+FC_OTH_HH_WH_E!Q65+FC_OTH_HH_CO_E!Q65+FC_OTH_HH_RF_E!Q65+FC_OTH_HH_WM_E!Q65+FC_OTH_HH_DR_E!Q65+FC_OTH_HH_DW_E!Q65+FC_OTH_HH_TV_E!Q65+FC_OTH_HH_IT_E!Q65+FC_OTH_HH_LI_E!Q65+FC_OTH_HH_OA_E!Q65</f>
        <v>2.7110060189165948</v>
      </c>
      <c r="R65" s="30">
        <f>FC_OTH_HH_SH_E!R65+FC_OTH_HH_SC_E!R65+FC_OTH_HH_WH_E!R65+FC_OTH_HH_CO_E!R65+FC_OTH_HH_RF_E!R65+FC_OTH_HH_WM_E!R65+FC_OTH_HH_DR_E!R65+FC_OTH_HH_DW_E!R65+FC_OTH_HH_TV_E!R65+FC_OTH_HH_IT_E!R65+FC_OTH_HH_LI_E!R65+FC_OTH_HH_OA_E!R65</f>
        <v>2.9033533963886509</v>
      </c>
      <c r="S65" s="30">
        <f>FC_OTH_HH_SH_E!S65+FC_OTH_HH_SC_E!S65+FC_OTH_HH_WH_E!S65+FC_OTH_HH_CO_E!S65+FC_OTH_HH_RF_E!S65+FC_OTH_HH_WM_E!S65+FC_OTH_HH_DR_E!S65+FC_OTH_HH_DW_E!S65+FC_OTH_HH_TV_E!S65+FC_OTH_HH_IT_E!S65+FC_OTH_HH_LI_E!S65+FC_OTH_HH_OA_E!S65</f>
        <v>3.2621668099742038</v>
      </c>
      <c r="T65" s="30">
        <f>FC_OTH_HH_SH_E!T65+FC_OTH_HH_SC_E!T65+FC_OTH_HH_WH_E!T65+FC_OTH_HH_CO_E!T65+FC_OTH_HH_RF_E!T65+FC_OTH_HH_WM_E!T65+FC_OTH_HH_DR_E!T65+FC_OTH_HH_DW_E!T65+FC_OTH_HH_TV_E!T65+FC_OTH_HH_IT_E!T65+FC_OTH_HH_LI_E!T65+FC_OTH_HH_OA_E!T65</f>
        <v>4.4070507308684466</v>
      </c>
      <c r="U65" s="30">
        <f>FC_OTH_HH_SH_E!U65+FC_OTH_HH_SC_E!U65+FC_OTH_HH_WH_E!U65+FC_OTH_HH_CO_E!U65+FC_OTH_HH_RF_E!U65+FC_OTH_HH_WM_E!U65+FC_OTH_HH_DR_E!U65+FC_OTH_HH_DW_E!U65+FC_OTH_HH_TV_E!U65+FC_OTH_HH_IT_E!U65+FC_OTH_HH_LI_E!U65+FC_OTH_HH_OA_E!U65</f>
        <v>4.4035253654342199</v>
      </c>
      <c r="V65" s="30">
        <f>FC_OTH_HH_SH_E!V65+FC_OTH_HH_SC_E!V65+FC_OTH_HH_WH_E!V65+FC_OTH_HH_CO_E!V65+FC_OTH_HH_RF_E!V65+FC_OTH_HH_WM_E!V65+FC_OTH_HH_DR_E!V65+FC_OTH_HH_DW_E!V65+FC_OTH_HH_TV_E!V65+FC_OTH_HH_IT_E!V65+FC_OTH_HH_LI_E!V65+FC_OTH_HH_OA_E!V65</f>
        <v>3.4576956147893356</v>
      </c>
      <c r="W65" s="30">
        <f>FC_OTH_HH_SH_E!W65+FC_OTH_HH_SC_E!W65+FC_OTH_HH_WH_E!W65+FC_OTH_HH_CO_E!W65+FC_OTH_HH_RF_E!W65+FC_OTH_HH_WM_E!W65+FC_OTH_HH_DR_E!W65+FC_OTH_HH_DW_E!W65+FC_OTH_HH_TV_E!W65+FC_OTH_HH_IT_E!W65+FC_OTH_HH_LI_E!W65+FC_OTH_HH_OA_E!W65</f>
        <v>4.6688736027515025</v>
      </c>
      <c r="X65" s="30">
        <f>FC_OTH_HH_SH_E!X65+FC_OTH_HH_SC_E!X65+FC_OTH_HH_WH_E!X65+FC_OTH_HH_CO_E!X65+FC_OTH_HH_RF_E!X65+FC_OTH_HH_WM_E!X65+FC_OTH_HH_DR_E!X65+FC_OTH_HH_DW_E!X65+FC_OTH_HH_TV_E!X65+FC_OTH_HH_IT_E!X65+FC_OTH_HH_LI_E!X65+FC_OTH_HH_OA_E!X65</f>
        <v>5.0815993121238181</v>
      </c>
    </row>
    <row r="66" spans="1:24" ht="11.25" customHeight="1" x14ac:dyDescent="0.2">
      <c r="A66" s="22" t="s">
        <v>119</v>
      </c>
      <c r="B66" s="23" t="s">
        <v>120</v>
      </c>
      <c r="C66" s="30">
        <f>FC_OTH_HH_SH_E!C66+FC_OTH_HH_SC_E!C66+FC_OTH_HH_WH_E!C66+FC_OTH_HH_CO_E!C66+FC_OTH_HH_RF_E!C66+FC_OTH_HH_WM_E!C66+FC_OTH_HH_DR_E!C66+FC_OTH_HH_DW_E!C66+FC_OTH_HH_TV_E!C66+FC_OTH_HH_IT_E!C66+FC_OTH_HH_LI_E!C66+FC_OTH_HH_OA_E!C66</f>
        <v>0</v>
      </c>
      <c r="D66" s="30">
        <f>FC_OTH_HH_SH_E!D66+FC_OTH_HH_SC_E!D66+FC_OTH_HH_WH_E!D66+FC_OTH_HH_CO_E!D66+FC_OTH_HH_RF_E!D66+FC_OTH_HH_WM_E!D66+FC_OTH_HH_DR_E!D66+FC_OTH_HH_DW_E!D66+FC_OTH_HH_TV_E!D66+FC_OTH_HH_IT_E!D66+FC_OTH_HH_LI_E!D66+FC_OTH_HH_OA_E!D66</f>
        <v>0</v>
      </c>
      <c r="E66" s="30">
        <f>FC_OTH_HH_SH_E!E66+FC_OTH_HH_SC_E!E66+FC_OTH_HH_WH_E!E66+FC_OTH_HH_CO_E!E66+FC_OTH_HH_RF_E!E66+FC_OTH_HH_WM_E!E66+FC_OTH_HH_DR_E!E66+FC_OTH_HH_DW_E!E66+FC_OTH_HH_TV_E!E66+FC_OTH_HH_IT_E!E66+FC_OTH_HH_LI_E!E66+FC_OTH_HH_OA_E!E66</f>
        <v>0</v>
      </c>
      <c r="F66" s="30">
        <f>FC_OTH_HH_SH_E!F66+FC_OTH_HH_SC_E!F66+FC_OTH_HH_WH_E!F66+FC_OTH_HH_CO_E!F66+FC_OTH_HH_RF_E!F66+FC_OTH_HH_WM_E!F66+FC_OTH_HH_DR_E!F66+FC_OTH_HH_DW_E!F66+FC_OTH_HH_TV_E!F66+FC_OTH_HH_IT_E!F66+FC_OTH_HH_LI_E!F66+FC_OTH_HH_OA_E!F66</f>
        <v>0</v>
      </c>
      <c r="G66" s="30">
        <f>FC_OTH_HH_SH_E!G66+FC_OTH_HH_SC_E!G66+FC_OTH_HH_WH_E!G66+FC_OTH_HH_CO_E!G66+FC_OTH_HH_RF_E!G66+FC_OTH_HH_WM_E!G66+FC_OTH_HH_DR_E!G66+FC_OTH_HH_DW_E!G66+FC_OTH_HH_TV_E!G66+FC_OTH_HH_IT_E!G66+FC_OTH_HH_LI_E!G66+FC_OTH_HH_OA_E!G66</f>
        <v>0</v>
      </c>
      <c r="H66" s="30">
        <f>FC_OTH_HH_SH_E!H66+FC_OTH_HH_SC_E!H66+FC_OTH_HH_WH_E!H66+FC_OTH_HH_CO_E!H66+FC_OTH_HH_RF_E!H66+FC_OTH_HH_WM_E!H66+FC_OTH_HH_DR_E!H66+FC_OTH_HH_DW_E!H66+FC_OTH_HH_TV_E!H66+FC_OTH_HH_IT_E!H66+FC_OTH_HH_LI_E!H66+FC_OTH_HH_OA_E!H66</f>
        <v>9.2777300085984504E-2</v>
      </c>
      <c r="I66" s="30">
        <f>FC_OTH_HH_SH_E!I66+FC_OTH_HH_SC_E!I66+FC_OTH_HH_WH_E!I66+FC_OTH_HH_CO_E!I66+FC_OTH_HH_RF_E!I66+FC_OTH_HH_WM_E!I66+FC_OTH_HH_DR_E!I66+FC_OTH_HH_DW_E!I66+FC_OTH_HH_TV_E!I66+FC_OTH_HH_IT_E!I66+FC_OTH_HH_LI_E!I66+FC_OTH_HH_OA_E!I66</f>
        <v>38.558899398108338</v>
      </c>
      <c r="J66" s="30">
        <f>FC_OTH_HH_SH_E!J66+FC_OTH_HH_SC_E!J66+FC_OTH_HH_WH_E!J66+FC_OTH_HH_CO_E!J66+FC_OTH_HH_RF_E!J66+FC_OTH_HH_WM_E!J66+FC_OTH_HH_DR_E!J66+FC_OTH_HH_DW_E!J66+FC_OTH_HH_TV_E!J66+FC_OTH_HH_IT_E!J66+FC_OTH_HH_LI_E!J66+FC_OTH_HH_OA_E!J66</f>
        <v>40.114273430782447</v>
      </c>
      <c r="K66" s="30">
        <f>FC_OTH_HH_SH_E!K66+FC_OTH_HH_SC_E!K66+FC_OTH_HH_WH_E!K66+FC_OTH_HH_CO_E!K66+FC_OTH_HH_RF_E!K66+FC_OTH_HH_WM_E!K66+FC_OTH_HH_DR_E!K66+FC_OTH_HH_DW_E!K66+FC_OTH_HH_TV_E!K66+FC_OTH_HH_IT_E!K66+FC_OTH_HH_LI_E!K66+FC_OTH_HH_OA_E!K66</f>
        <v>2.5093723129836629</v>
      </c>
      <c r="L66" s="30">
        <f>FC_OTH_HH_SH_E!L66+FC_OTH_HH_SC_E!L66+FC_OTH_HH_WH_E!L66+FC_OTH_HH_CO_E!L66+FC_OTH_HH_RF_E!L66+FC_OTH_HH_WM_E!L66+FC_OTH_HH_DR_E!L66+FC_OTH_HH_DW_E!L66+FC_OTH_HH_TV_E!L66+FC_OTH_HH_IT_E!L66+FC_OTH_HH_LI_E!L66+FC_OTH_HH_OA_E!L66</f>
        <v>2.957437661220979</v>
      </c>
      <c r="M66" s="30">
        <f>FC_OTH_HH_SH_E!M66+FC_OTH_HH_SC_E!M66+FC_OTH_HH_WH_E!M66+FC_OTH_HH_CO_E!M66+FC_OTH_HH_RF_E!M66+FC_OTH_HH_WM_E!M66+FC_OTH_HH_DR_E!M66+FC_OTH_HH_DW_E!M66+FC_OTH_HH_TV_E!M66+FC_OTH_HH_IT_E!M66+FC_OTH_HH_LI_E!M66+FC_OTH_HH_OA_E!M66</f>
        <v>2.1867583834909725</v>
      </c>
      <c r="N66" s="30">
        <f>FC_OTH_HH_SH_E!N66+FC_OTH_HH_SC_E!N66+FC_OTH_HH_WH_E!N66+FC_OTH_HH_CO_E!N66+FC_OTH_HH_RF_E!N66+FC_OTH_HH_WM_E!N66+FC_OTH_HH_DR_E!N66+FC_OTH_HH_DW_E!N66+FC_OTH_HH_TV_E!N66+FC_OTH_HH_IT_E!N66+FC_OTH_HH_LI_E!N66+FC_OTH_HH_OA_E!N66</f>
        <v>1.4765262252794493</v>
      </c>
      <c r="O66" s="30">
        <f>FC_OTH_HH_SH_E!O66+FC_OTH_HH_SC_E!O66+FC_OTH_HH_WH_E!O66+FC_OTH_HH_CO_E!O66+FC_OTH_HH_RF_E!O66+FC_OTH_HH_WM_E!O66+FC_OTH_HH_DR_E!O66+FC_OTH_HH_DW_E!O66+FC_OTH_HH_TV_E!O66+FC_OTH_HH_IT_E!O66+FC_OTH_HH_LI_E!O66+FC_OTH_HH_OA_E!O66</f>
        <v>5.0799656061908829</v>
      </c>
      <c r="P66" s="30">
        <f>FC_OTH_HH_SH_E!P66+FC_OTH_HH_SC_E!P66+FC_OTH_HH_WH_E!P66+FC_OTH_HH_CO_E!P66+FC_OTH_HH_RF_E!P66+FC_OTH_HH_WM_E!P66+FC_OTH_HH_DR_E!P66+FC_OTH_HH_DW_E!P66+FC_OTH_HH_TV_E!P66+FC_OTH_HH_IT_E!P66+FC_OTH_HH_LI_E!P66+FC_OTH_HH_OA_E!P66</f>
        <v>4.7166809974204638</v>
      </c>
      <c r="Q66" s="30">
        <f>FC_OTH_HH_SH_E!Q66+FC_OTH_HH_SC_E!Q66+FC_OTH_HH_WH_E!Q66+FC_OTH_HH_CO_E!Q66+FC_OTH_HH_RF_E!Q66+FC_OTH_HH_WM_E!Q66+FC_OTH_HH_DR_E!Q66+FC_OTH_HH_DW_E!Q66+FC_OTH_HH_TV_E!Q66+FC_OTH_HH_IT_E!Q66+FC_OTH_HH_LI_E!Q66+FC_OTH_HH_OA_E!Q66</f>
        <v>4.3675838349097162</v>
      </c>
      <c r="R66" s="30">
        <f>FC_OTH_HH_SH_E!R66+FC_OTH_HH_SC_E!R66+FC_OTH_HH_WH_E!R66+FC_OTH_HH_CO_E!R66+FC_OTH_HH_RF_E!R66+FC_OTH_HH_WM_E!R66+FC_OTH_HH_DR_E!R66+FC_OTH_HH_DW_E!R66+FC_OTH_HH_TV_E!R66+FC_OTH_HH_IT_E!R66+FC_OTH_HH_LI_E!R66+FC_OTH_HH_OA_E!R66</f>
        <v>5.1757523645743788</v>
      </c>
      <c r="S66" s="30">
        <f>FC_OTH_HH_SH_E!S66+FC_OTH_HH_SC_E!S66+FC_OTH_HH_WH_E!S66+FC_OTH_HH_CO_E!S66+FC_OTH_HH_RF_E!S66+FC_OTH_HH_WM_E!S66+FC_OTH_HH_DR_E!S66+FC_OTH_HH_DW_E!S66+FC_OTH_HH_TV_E!S66+FC_OTH_HH_IT_E!S66+FC_OTH_HH_LI_E!S66+FC_OTH_HH_OA_E!S66</f>
        <v>6.1201203783318983</v>
      </c>
      <c r="T66" s="30">
        <f>FC_OTH_HH_SH_E!T66+FC_OTH_HH_SC_E!T66+FC_OTH_HH_WH_E!T66+FC_OTH_HH_CO_E!T66+FC_OTH_HH_RF_E!T66+FC_OTH_HH_WM_E!T66+FC_OTH_HH_DR_E!T66+FC_OTH_HH_DW_E!T66+FC_OTH_HH_TV_E!T66+FC_OTH_HH_IT_E!T66+FC_OTH_HH_LI_E!T66+FC_OTH_HH_OA_E!T66</f>
        <v>6.3861564918314748</v>
      </c>
      <c r="U66" s="30">
        <f>FC_OTH_HH_SH_E!U66+FC_OTH_HH_SC_E!U66+FC_OTH_HH_WH_E!U66+FC_OTH_HH_CO_E!U66+FC_OTH_HH_RF_E!U66+FC_OTH_HH_WM_E!U66+FC_OTH_HH_DR_E!U66+FC_OTH_HH_DW_E!U66+FC_OTH_HH_TV_E!U66+FC_OTH_HH_IT_E!U66+FC_OTH_HH_LI_E!U66+FC_OTH_HH_OA_E!U66</f>
        <v>7.2860705073086853</v>
      </c>
      <c r="V66" s="30">
        <f>FC_OTH_HH_SH_E!V66+FC_OTH_HH_SC_E!V66+FC_OTH_HH_WH_E!V66+FC_OTH_HH_CO_E!V66+FC_OTH_HH_RF_E!V66+FC_OTH_HH_WM_E!V66+FC_OTH_HH_DR_E!V66+FC_OTH_HH_DW_E!V66+FC_OTH_HH_TV_E!V66+FC_OTH_HH_IT_E!V66+FC_OTH_HH_LI_E!V66+FC_OTH_HH_OA_E!V66</f>
        <v>11.008082545141868</v>
      </c>
      <c r="W66" s="30">
        <f>FC_OTH_HH_SH_E!W66+FC_OTH_HH_SC_E!W66+FC_OTH_HH_WH_E!W66+FC_OTH_HH_CO_E!W66+FC_OTH_HH_RF_E!W66+FC_OTH_HH_WM_E!W66+FC_OTH_HH_DR_E!W66+FC_OTH_HH_DW_E!W66+FC_OTH_HH_TV_E!W66+FC_OTH_HH_IT_E!W66+FC_OTH_HH_LI_E!W66+FC_OTH_HH_OA_E!W66</f>
        <v>23.679965606190883</v>
      </c>
      <c r="X66" s="30">
        <f>FC_OTH_HH_SH_E!X66+FC_OTH_HH_SC_E!X66+FC_OTH_HH_WH_E!X66+FC_OTH_HH_CO_E!X66+FC_OTH_HH_RF_E!X66+FC_OTH_HH_WM_E!X66+FC_OTH_HH_DR_E!X66+FC_OTH_HH_DW_E!X66+FC_OTH_HH_TV_E!X66+FC_OTH_HH_IT_E!X66+FC_OTH_HH_LI_E!X66+FC_OTH_HH_OA_E!X66</f>
        <v>32.732244196044711</v>
      </c>
    </row>
    <row r="67" spans="1:24" ht="11.25" customHeight="1" x14ac:dyDescent="0.2">
      <c r="A67" s="22" t="s">
        <v>121</v>
      </c>
      <c r="B67" s="23" t="s">
        <v>122</v>
      </c>
      <c r="C67" s="30">
        <f>FC_OTH_HH_SH_E!C67+FC_OTH_HH_SC_E!C67+FC_OTH_HH_WH_E!C67+FC_OTH_HH_CO_E!C67+FC_OTH_HH_RF_E!C67+FC_OTH_HH_WM_E!C67+FC_OTH_HH_DR_E!C67+FC_OTH_HH_DW_E!C67+FC_OTH_HH_TV_E!C67+FC_OTH_HH_IT_E!C67+FC_OTH_HH_LI_E!C67+FC_OTH_HH_OA_E!C67</f>
        <v>0</v>
      </c>
      <c r="D67" s="30">
        <f>FC_OTH_HH_SH_E!D67+FC_OTH_HH_SC_E!D67+FC_OTH_HH_WH_E!D67+FC_OTH_HH_CO_E!D67+FC_OTH_HH_RF_E!D67+FC_OTH_HH_WM_E!D67+FC_OTH_HH_DR_E!D67+FC_OTH_HH_DW_E!D67+FC_OTH_HH_TV_E!D67+FC_OTH_HH_IT_E!D67+FC_OTH_HH_LI_E!D67+FC_OTH_HH_OA_E!D67</f>
        <v>0</v>
      </c>
      <c r="E67" s="30">
        <f>FC_OTH_HH_SH_E!E67+FC_OTH_HH_SC_E!E67+FC_OTH_HH_WH_E!E67+FC_OTH_HH_CO_E!E67+FC_OTH_HH_RF_E!E67+FC_OTH_HH_WM_E!E67+FC_OTH_HH_DR_E!E67+FC_OTH_HH_DW_E!E67+FC_OTH_HH_TV_E!E67+FC_OTH_HH_IT_E!E67+FC_OTH_HH_LI_E!E67+FC_OTH_HH_OA_E!E67</f>
        <v>0</v>
      </c>
      <c r="F67" s="30">
        <f>FC_OTH_HH_SH_E!F67+FC_OTH_HH_SC_E!F67+FC_OTH_HH_WH_E!F67+FC_OTH_HH_CO_E!F67+FC_OTH_HH_RF_E!F67+FC_OTH_HH_WM_E!F67+FC_OTH_HH_DR_E!F67+FC_OTH_HH_DW_E!F67+FC_OTH_HH_TV_E!F67+FC_OTH_HH_IT_E!F67+FC_OTH_HH_LI_E!F67+FC_OTH_HH_OA_E!F67</f>
        <v>0</v>
      </c>
      <c r="G67" s="30">
        <f>FC_OTH_HH_SH_E!G67+FC_OTH_HH_SC_E!G67+FC_OTH_HH_WH_E!G67+FC_OTH_HH_CO_E!G67+FC_OTH_HH_RF_E!G67+FC_OTH_HH_WM_E!G67+FC_OTH_HH_DR_E!G67+FC_OTH_HH_DW_E!G67+FC_OTH_HH_TV_E!G67+FC_OTH_HH_IT_E!G67+FC_OTH_HH_LI_E!G67+FC_OTH_HH_OA_E!G67</f>
        <v>0</v>
      </c>
      <c r="H67" s="30">
        <f>FC_OTH_HH_SH_E!H67+FC_OTH_HH_SC_E!H67+FC_OTH_HH_WH_E!H67+FC_OTH_HH_CO_E!H67+FC_OTH_HH_RF_E!H67+FC_OTH_HH_WM_E!H67+FC_OTH_HH_DR_E!H67+FC_OTH_HH_DW_E!H67+FC_OTH_HH_TV_E!H67+FC_OTH_HH_IT_E!H67+FC_OTH_HH_LI_E!H67+FC_OTH_HH_OA_E!H67</f>
        <v>0</v>
      </c>
      <c r="I67" s="30">
        <f>FC_OTH_HH_SH_E!I67+FC_OTH_HH_SC_E!I67+FC_OTH_HH_WH_E!I67+FC_OTH_HH_CO_E!I67+FC_OTH_HH_RF_E!I67+FC_OTH_HH_WM_E!I67+FC_OTH_HH_DR_E!I67+FC_OTH_HH_DW_E!I67+FC_OTH_HH_TV_E!I67+FC_OTH_HH_IT_E!I67+FC_OTH_HH_LI_E!I67+FC_OTH_HH_OA_E!I67</f>
        <v>0</v>
      </c>
      <c r="J67" s="30">
        <f>FC_OTH_HH_SH_E!J67+FC_OTH_HH_SC_E!J67+FC_OTH_HH_WH_E!J67+FC_OTH_HH_CO_E!J67+FC_OTH_HH_RF_E!J67+FC_OTH_HH_WM_E!J67+FC_OTH_HH_DR_E!J67+FC_OTH_HH_DW_E!J67+FC_OTH_HH_TV_E!J67+FC_OTH_HH_IT_E!J67+FC_OTH_HH_LI_E!J67+FC_OTH_HH_OA_E!J67</f>
        <v>0</v>
      </c>
      <c r="K67" s="30">
        <f>FC_OTH_HH_SH_E!K67+FC_OTH_HH_SC_E!K67+FC_OTH_HH_WH_E!K67+FC_OTH_HH_CO_E!K67+FC_OTH_HH_RF_E!K67+FC_OTH_HH_WM_E!K67+FC_OTH_HH_DR_E!K67+FC_OTH_HH_DW_E!K67+FC_OTH_HH_TV_E!K67+FC_OTH_HH_IT_E!K67+FC_OTH_HH_LI_E!K67+FC_OTH_HH_OA_E!K67</f>
        <v>0</v>
      </c>
      <c r="L67" s="30">
        <f>FC_OTH_HH_SH_E!L67+FC_OTH_HH_SC_E!L67+FC_OTH_HH_WH_E!L67+FC_OTH_HH_CO_E!L67+FC_OTH_HH_RF_E!L67+FC_OTH_HH_WM_E!L67+FC_OTH_HH_DR_E!L67+FC_OTH_HH_DW_E!L67+FC_OTH_HH_TV_E!L67+FC_OTH_HH_IT_E!L67+FC_OTH_HH_LI_E!L67+FC_OTH_HH_OA_E!L67</f>
        <v>0</v>
      </c>
      <c r="M67" s="30">
        <f>FC_OTH_HH_SH_E!M67+FC_OTH_HH_SC_E!M67+FC_OTH_HH_WH_E!M67+FC_OTH_HH_CO_E!M67+FC_OTH_HH_RF_E!M67+FC_OTH_HH_WM_E!M67+FC_OTH_HH_DR_E!M67+FC_OTH_HH_DW_E!M67+FC_OTH_HH_TV_E!M67+FC_OTH_HH_IT_E!M67+FC_OTH_HH_LI_E!M67+FC_OTH_HH_OA_E!M67</f>
        <v>0</v>
      </c>
      <c r="N67" s="30">
        <f>FC_OTH_HH_SH_E!N67+FC_OTH_HH_SC_E!N67+FC_OTH_HH_WH_E!N67+FC_OTH_HH_CO_E!N67+FC_OTH_HH_RF_E!N67+FC_OTH_HH_WM_E!N67+FC_OTH_HH_DR_E!N67+FC_OTH_HH_DW_E!N67+FC_OTH_HH_TV_E!N67+FC_OTH_HH_IT_E!N67+FC_OTH_HH_LI_E!N67+FC_OTH_HH_OA_E!N67</f>
        <v>0</v>
      </c>
      <c r="O67" s="30">
        <f>FC_OTH_HH_SH_E!O67+FC_OTH_HH_SC_E!O67+FC_OTH_HH_WH_E!O67+FC_OTH_HH_CO_E!O67+FC_OTH_HH_RF_E!O67+FC_OTH_HH_WM_E!O67+FC_OTH_HH_DR_E!O67+FC_OTH_HH_DW_E!O67+FC_OTH_HH_TV_E!O67+FC_OTH_HH_IT_E!O67+FC_OTH_HH_LI_E!O67+FC_OTH_HH_OA_E!O67</f>
        <v>0</v>
      </c>
      <c r="P67" s="30">
        <f>FC_OTH_HH_SH_E!P67+FC_OTH_HH_SC_E!P67+FC_OTH_HH_WH_E!P67+FC_OTH_HH_CO_E!P67+FC_OTH_HH_RF_E!P67+FC_OTH_HH_WM_E!P67+FC_OTH_HH_DR_E!P67+FC_OTH_HH_DW_E!P67+FC_OTH_HH_TV_E!P67+FC_OTH_HH_IT_E!P67+FC_OTH_HH_LI_E!P67+FC_OTH_HH_OA_E!P67</f>
        <v>0</v>
      </c>
      <c r="Q67" s="30">
        <f>FC_OTH_HH_SH_E!Q67+FC_OTH_HH_SC_E!Q67+FC_OTH_HH_WH_E!Q67+FC_OTH_HH_CO_E!Q67+FC_OTH_HH_RF_E!Q67+FC_OTH_HH_WM_E!Q67+FC_OTH_HH_DR_E!Q67+FC_OTH_HH_DW_E!Q67+FC_OTH_HH_TV_E!Q67+FC_OTH_HH_IT_E!Q67+FC_OTH_HH_LI_E!Q67+FC_OTH_HH_OA_E!Q67</f>
        <v>0</v>
      </c>
      <c r="R67" s="30">
        <f>FC_OTH_HH_SH_E!R67+FC_OTH_HH_SC_E!R67+FC_OTH_HH_WH_E!R67+FC_OTH_HH_CO_E!R67+FC_OTH_HH_RF_E!R67+FC_OTH_HH_WM_E!R67+FC_OTH_HH_DR_E!R67+FC_OTH_HH_DW_E!R67+FC_OTH_HH_TV_E!R67+FC_OTH_HH_IT_E!R67+FC_OTH_HH_LI_E!R67+FC_OTH_HH_OA_E!R67</f>
        <v>0</v>
      </c>
      <c r="S67" s="30">
        <f>FC_OTH_HH_SH_E!S67+FC_OTH_HH_SC_E!S67+FC_OTH_HH_WH_E!S67+FC_OTH_HH_CO_E!S67+FC_OTH_HH_RF_E!S67+FC_OTH_HH_WM_E!S67+FC_OTH_HH_DR_E!S67+FC_OTH_HH_DW_E!S67+FC_OTH_HH_TV_E!S67+FC_OTH_HH_IT_E!S67+FC_OTH_HH_LI_E!S67+FC_OTH_HH_OA_E!S67</f>
        <v>0</v>
      </c>
      <c r="T67" s="30">
        <f>FC_OTH_HH_SH_E!T67+FC_OTH_HH_SC_E!T67+FC_OTH_HH_WH_E!T67+FC_OTH_HH_CO_E!T67+FC_OTH_HH_RF_E!T67+FC_OTH_HH_WM_E!T67+FC_OTH_HH_DR_E!T67+FC_OTH_HH_DW_E!T67+FC_OTH_HH_TV_E!T67+FC_OTH_HH_IT_E!T67+FC_OTH_HH_LI_E!T67+FC_OTH_HH_OA_E!T67</f>
        <v>0</v>
      </c>
      <c r="U67" s="30">
        <f>FC_OTH_HH_SH_E!U67+FC_OTH_HH_SC_E!U67+FC_OTH_HH_WH_E!U67+FC_OTH_HH_CO_E!U67+FC_OTH_HH_RF_E!U67+FC_OTH_HH_WM_E!U67+FC_OTH_HH_DR_E!U67+FC_OTH_HH_DW_E!U67+FC_OTH_HH_TV_E!U67+FC_OTH_HH_IT_E!U67+FC_OTH_HH_LI_E!U67+FC_OTH_HH_OA_E!U67</f>
        <v>0</v>
      </c>
      <c r="V67" s="30">
        <f>FC_OTH_HH_SH_E!V67+FC_OTH_HH_SC_E!V67+FC_OTH_HH_WH_E!V67+FC_OTH_HH_CO_E!V67+FC_OTH_HH_RF_E!V67+FC_OTH_HH_WM_E!V67+FC_OTH_HH_DR_E!V67+FC_OTH_HH_DW_E!V67+FC_OTH_HH_TV_E!V67+FC_OTH_HH_IT_E!V67+FC_OTH_HH_LI_E!V67+FC_OTH_HH_OA_E!V67</f>
        <v>0</v>
      </c>
      <c r="W67" s="30">
        <f>FC_OTH_HH_SH_E!W67+FC_OTH_HH_SC_E!W67+FC_OTH_HH_WH_E!W67+FC_OTH_HH_CO_E!W67+FC_OTH_HH_RF_E!W67+FC_OTH_HH_WM_E!W67+FC_OTH_HH_DR_E!W67+FC_OTH_HH_DW_E!W67+FC_OTH_HH_TV_E!W67+FC_OTH_HH_IT_E!W67+FC_OTH_HH_LI_E!W67+FC_OTH_HH_OA_E!W67</f>
        <v>0</v>
      </c>
      <c r="X67" s="30">
        <f>FC_OTH_HH_SH_E!X67+FC_OTH_HH_SC_E!X67+FC_OTH_HH_WH_E!X67+FC_OTH_HH_CO_E!X67+FC_OTH_HH_RF_E!X67+FC_OTH_HH_WM_E!X67+FC_OTH_HH_DR_E!X67+FC_OTH_HH_DW_E!X67+FC_OTH_HH_TV_E!X67+FC_OTH_HH_IT_E!X67+FC_OTH_HH_LI_E!X67+FC_OTH_HH_OA_E!X67</f>
        <v>0</v>
      </c>
    </row>
    <row r="68" spans="1:24" ht="11.25" customHeight="1" x14ac:dyDescent="0.2">
      <c r="A68" s="22" t="s">
        <v>123</v>
      </c>
      <c r="B68" s="23" t="s">
        <v>124</v>
      </c>
      <c r="C68" s="30">
        <f>FC_OTH_HH_SH_E!C68+FC_OTH_HH_SC_E!C68+FC_OTH_HH_WH_E!C68+FC_OTH_HH_CO_E!C68+FC_OTH_HH_RF_E!C68+FC_OTH_HH_WM_E!C68+FC_OTH_HH_DR_E!C68+FC_OTH_HH_DW_E!C68+FC_OTH_HH_TV_E!C68+FC_OTH_HH_IT_E!C68+FC_OTH_HH_LI_E!C68+FC_OTH_HH_OA_E!C68</f>
        <v>0</v>
      </c>
      <c r="D68" s="30">
        <f>FC_OTH_HH_SH_E!D68+FC_OTH_HH_SC_E!D68+FC_OTH_HH_WH_E!D68+FC_OTH_HH_CO_E!D68+FC_OTH_HH_RF_E!D68+FC_OTH_HH_WM_E!D68+FC_OTH_HH_DR_E!D68+FC_OTH_HH_DW_E!D68+FC_OTH_HH_TV_E!D68+FC_OTH_HH_IT_E!D68+FC_OTH_HH_LI_E!D68+FC_OTH_HH_OA_E!D68</f>
        <v>0</v>
      </c>
      <c r="E68" s="30">
        <f>FC_OTH_HH_SH_E!E68+FC_OTH_HH_SC_E!E68+FC_OTH_HH_WH_E!E68+FC_OTH_HH_CO_E!E68+FC_OTH_HH_RF_E!E68+FC_OTH_HH_WM_E!E68+FC_OTH_HH_DR_E!E68+FC_OTH_HH_DW_E!E68+FC_OTH_HH_TV_E!E68+FC_OTH_HH_IT_E!E68+FC_OTH_HH_LI_E!E68+FC_OTH_HH_OA_E!E68</f>
        <v>0</v>
      </c>
      <c r="F68" s="30">
        <f>FC_OTH_HH_SH_E!F68+FC_OTH_HH_SC_E!F68+FC_OTH_HH_WH_E!F68+FC_OTH_HH_CO_E!F68+FC_OTH_HH_RF_E!F68+FC_OTH_HH_WM_E!F68+FC_OTH_HH_DR_E!F68+FC_OTH_HH_DW_E!F68+FC_OTH_HH_TV_E!F68+FC_OTH_HH_IT_E!F68+FC_OTH_HH_LI_E!F68+FC_OTH_HH_OA_E!F68</f>
        <v>0</v>
      </c>
      <c r="G68" s="30">
        <f>FC_OTH_HH_SH_E!G68+FC_OTH_HH_SC_E!G68+FC_OTH_HH_WH_E!G68+FC_OTH_HH_CO_E!G68+FC_OTH_HH_RF_E!G68+FC_OTH_HH_WM_E!G68+FC_OTH_HH_DR_E!G68+FC_OTH_HH_DW_E!G68+FC_OTH_HH_TV_E!G68+FC_OTH_HH_IT_E!G68+FC_OTH_HH_LI_E!G68+FC_OTH_HH_OA_E!G68</f>
        <v>0</v>
      </c>
      <c r="H68" s="30">
        <f>FC_OTH_HH_SH_E!H68+FC_OTH_HH_SC_E!H68+FC_OTH_HH_WH_E!H68+FC_OTH_HH_CO_E!H68+FC_OTH_HH_RF_E!H68+FC_OTH_HH_WM_E!H68+FC_OTH_HH_DR_E!H68+FC_OTH_HH_DW_E!H68+FC_OTH_HH_TV_E!H68+FC_OTH_HH_IT_E!H68+FC_OTH_HH_LI_E!H68+FC_OTH_HH_OA_E!H68</f>
        <v>0</v>
      </c>
      <c r="I68" s="30">
        <f>FC_OTH_HH_SH_E!I68+FC_OTH_HH_SC_E!I68+FC_OTH_HH_WH_E!I68+FC_OTH_HH_CO_E!I68+FC_OTH_HH_RF_E!I68+FC_OTH_HH_WM_E!I68+FC_OTH_HH_DR_E!I68+FC_OTH_HH_DW_E!I68+FC_OTH_HH_TV_E!I68+FC_OTH_HH_IT_E!I68+FC_OTH_HH_LI_E!I68+FC_OTH_HH_OA_E!I68</f>
        <v>0</v>
      </c>
      <c r="J68" s="30">
        <f>FC_OTH_HH_SH_E!J68+FC_OTH_HH_SC_E!J68+FC_OTH_HH_WH_E!J68+FC_OTH_HH_CO_E!J68+FC_OTH_HH_RF_E!J68+FC_OTH_HH_WM_E!J68+FC_OTH_HH_DR_E!J68+FC_OTH_HH_DW_E!J68+FC_OTH_HH_TV_E!J68+FC_OTH_HH_IT_E!J68+FC_OTH_HH_LI_E!J68+FC_OTH_HH_OA_E!J68</f>
        <v>0</v>
      </c>
      <c r="K68" s="30">
        <f>FC_OTH_HH_SH_E!K68+FC_OTH_HH_SC_E!K68+FC_OTH_HH_WH_E!K68+FC_OTH_HH_CO_E!K68+FC_OTH_HH_RF_E!K68+FC_OTH_HH_WM_E!K68+FC_OTH_HH_DR_E!K68+FC_OTH_HH_DW_E!K68+FC_OTH_HH_TV_E!K68+FC_OTH_HH_IT_E!K68+FC_OTH_HH_LI_E!K68+FC_OTH_HH_OA_E!K68</f>
        <v>0</v>
      </c>
      <c r="L68" s="30">
        <f>FC_OTH_HH_SH_E!L68+FC_OTH_HH_SC_E!L68+FC_OTH_HH_WH_E!L68+FC_OTH_HH_CO_E!L68+FC_OTH_HH_RF_E!L68+FC_OTH_HH_WM_E!L68+FC_OTH_HH_DR_E!L68+FC_OTH_HH_DW_E!L68+FC_OTH_HH_TV_E!L68+FC_OTH_HH_IT_E!L68+FC_OTH_HH_LI_E!L68+FC_OTH_HH_OA_E!L68</f>
        <v>0</v>
      </c>
      <c r="M68" s="30">
        <f>FC_OTH_HH_SH_E!M68+FC_OTH_HH_SC_E!M68+FC_OTH_HH_WH_E!M68+FC_OTH_HH_CO_E!M68+FC_OTH_HH_RF_E!M68+FC_OTH_HH_WM_E!M68+FC_OTH_HH_DR_E!M68+FC_OTH_HH_DW_E!M68+FC_OTH_HH_TV_E!M68+FC_OTH_HH_IT_E!M68+FC_OTH_HH_LI_E!M68+FC_OTH_HH_OA_E!M68</f>
        <v>0</v>
      </c>
      <c r="N68" s="30">
        <f>FC_OTH_HH_SH_E!N68+FC_OTH_HH_SC_E!N68+FC_OTH_HH_WH_E!N68+FC_OTH_HH_CO_E!N68+FC_OTH_HH_RF_E!N68+FC_OTH_HH_WM_E!N68+FC_OTH_HH_DR_E!N68+FC_OTH_HH_DW_E!N68+FC_OTH_HH_TV_E!N68+FC_OTH_HH_IT_E!N68+FC_OTH_HH_LI_E!N68+FC_OTH_HH_OA_E!N68</f>
        <v>0</v>
      </c>
      <c r="O68" s="30">
        <f>FC_OTH_HH_SH_E!O68+FC_OTH_HH_SC_E!O68+FC_OTH_HH_WH_E!O68+FC_OTH_HH_CO_E!O68+FC_OTH_HH_RF_E!O68+FC_OTH_HH_WM_E!O68+FC_OTH_HH_DR_E!O68+FC_OTH_HH_DW_E!O68+FC_OTH_HH_TV_E!O68+FC_OTH_HH_IT_E!O68+FC_OTH_HH_LI_E!O68+FC_OTH_HH_OA_E!O68</f>
        <v>0</v>
      </c>
      <c r="P68" s="30">
        <f>FC_OTH_HH_SH_E!P68+FC_OTH_HH_SC_E!P68+FC_OTH_HH_WH_E!P68+FC_OTH_HH_CO_E!P68+FC_OTH_HH_RF_E!P68+FC_OTH_HH_WM_E!P68+FC_OTH_HH_DR_E!P68+FC_OTH_HH_DW_E!P68+FC_OTH_HH_TV_E!P68+FC_OTH_HH_IT_E!P68+FC_OTH_HH_LI_E!P68+FC_OTH_HH_OA_E!P68</f>
        <v>0</v>
      </c>
      <c r="Q68" s="30">
        <f>FC_OTH_HH_SH_E!Q68+FC_OTH_HH_SC_E!Q68+FC_OTH_HH_WH_E!Q68+FC_OTH_HH_CO_E!Q68+FC_OTH_HH_RF_E!Q68+FC_OTH_HH_WM_E!Q68+FC_OTH_HH_DR_E!Q68+FC_OTH_HH_DW_E!Q68+FC_OTH_HH_TV_E!Q68+FC_OTH_HH_IT_E!Q68+FC_OTH_HH_LI_E!Q68+FC_OTH_HH_OA_E!Q68</f>
        <v>0</v>
      </c>
      <c r="R68" s="30">
        <f>FC_OTH_HH_SH_E!R68+FC_OTH_HH_SC_E!R68+FC_OTH_HH_WH_E!R68+FC_OTH_HH_CO_E!R68+FC_OTH_HH_RF_E!R68+FC_OTH_HH_WM_E!R68+FC_OTH_HH_DR_E!R68+FC_OTH_HH_DW_E!R68+FC_OTH_HH_TV_E!R68+FC_OTH_HH_IT_E!R68+FC_OTH_HH_LI_E!R68+FC_OTH_HH_OA_E!R68</f>
        <v>0</v>
      </c>
      <c r="S68" s="30">
        <f>FC_OTH_HH_SH_E!S68+FC_OTH_HH_SC_E!S68+FC_OTH_HH_WH_E!S68+FC_OTH_HH_CO_E!S68+FC_OTH_HH_RF_E!S68+FC_OTH_HH_WM_E!S68+FC_OTH_HH_DR_E!S68+FC_OTH_HH_DW_E!S68+FC_OTH_HH_TV_E!S68+FC_OTH_HH_IT_E!S68+FC_OTH_HH_LI_E!S68+FC_OTH_HH_OA_E!S68</f>
        <v>0</v>
      </c>
      <c r="T68" s="30">
        <f>FC_OTH_HH_SH_E!T68+FC_OTH_HH_SC_E!T68+FC_OTH_HH_WH_E!T68+FC_OTH_HH_CO_E!T68+FC_OTH_HH_RF_E!T68+FC_OTH_HH_WM_E!T68+FC_OTH_HH_DR_E!T68+FC_OTH_HH_DW_E!T68+FC_OTH_HH_TV_E!T68+FC_OTH_HH_IT_E!T68+FC_OTH_HH_LI_E!T68+FC_OTH_HH_OA_E!T68</f>
        <v>0</v>
      </c>
      <c r="U68" s="30">
        <f>FC_OTH_HH_SH_E!U68+FC_OTH_HH_SC_E!U68+FC_OTH_HH_WH_E!U68+FC_OTH_HH_CO_E!U68+FC_OTH_HH_RF_E!U68+FC_OTH_HH_WM_E!U68+FC_OTH_HH_DR_E!U68+FC_OTH_HH_DW_E!U68+FC_OTH_HH_TV_E!U68+FC_OTH_HH_IT_E!U68+FC_OTH_HH_LI_E!U68+FC_OTH_HH_OA_E!U68</f>
        <v>0</v>
      </c>
      <c r="V68" s="30">
        <f>FC_OTH_HH_SH_E!V68+FC_OTH_HH_SC_E!V68+FC_OTH_HH_WH_E!V68+FC_OTH_HH_CO_E!V68+FC_OTH_HH_RF_E!V68+FC_OTH_HH_WM_E!V68+FC_OTH_HH_DR_E!V68+FC_OTH_HH_DW_E!V68+FC_OTH_HH_TV_E!V68+FC_OTH_HH_IT_E!V68+FC_OTH_HH_LI_E!V68+FC_OTH_HH_OA_E!V68</f>
        <v>0</v>
      </c>
      <c r="W68" s="30">
        <f>FC_OTH_HH_SH_E!W68+FC_OTH_HH_SC_E!W68+FC_OTH_HH_WH_E!W68+FC_OTH_HH_CO_E!W68+FC_OTH_HH_RF_E!W68+FC_OTH_HH_WM_E!W68+FC_OTH_HH_DR_E!W68+FC_OTH_HH_DW_E!W68+FC_OTH_HH_TV_E!W68+FC_OTH_HH_IT_E!W68+FC_OTH_HH_LI_E!W68+FC_OTH_HH_OA_E!W68</f>
        <v>0</v>
      </c>
      <c r="X68" s="30">
        <f>FC_OTH_HH_SH_E!X68+FC_OTH_HH_SC_E!X68+FC_OTH_HH_WH_E!X68+FC_OTH_HH_CO_E!X68+FC_OTH_HH_RF_E!X68+FC_OTH_HH_WM_E!X68+FC_OTH_HH_DR_E!X68+FC_OTH_HH_DW_E!X68+FC_OTH_HH_TV_E!X68+FC_OTH_HH_IT_E!X68+FC_OTH_HH_LI_E!X68+FC_OTH_HH_OA_E!X68</f>
        <v>0</v>
      </c>
    </row>
    <row r="69" spans="1:24" ht="11.25" customHeight="1" x14ac:dyDescent="0.2">
      <c r="A69" s="22" t="s">
        <v>125</v>
      </c>
      <c r="B69" s="23" t="s">
        <v>126</v>
      </c>
      <c r="C69" s="30">
        <f>FC_OTH_HH_SH_E!C69+FC_OTH_HH_SC_E!C69+FC_OTH_HH_WH_E!C69+FC_OTH_HH_CO_E!C69+FC_OTH_HH_RF_E!C69+FC_OTH_HH_WM_E!C69+FC_OTH_HH_DR_E!C69+FC_OTH_HH_DW_E!C69+FC_OTH_HH_TV_E!C69+FC_OTH_HH_IT_E!C69+FC_OTH_HH_LI_E!C69+FC_OTH_HH_OA_E!C69</f>
        <v>0</v>
      </c>
      <c r="D69" s="30">
        <f>FC_OTH_HH_SH_E!D69+FC_OTH_HH_SC_E!D69+FC_OTH_HH_WH_E!D69+FC_OTH_HH_CO_E!D69+FC_OTH_HH_RF_E!D69+FC_OTH_HH_WM_E!D69+FC_OTH_HH_DR_E!D69+FC_OTH_HH_DW_E!D69+FC_OTH_HH_TV_E!D69+FC_OTH_HH_IT_E!D69+FC_OTH_HH_LI_E!D69+FC_OTH_HH_OA_E!D69</f>
        <v>0</v>
      </c>
      <c r="E69" s="30">
        <f>FC_OTH_HH_SH_E!E69+FC_OTH_HH_SC_E!E69+FC_OTH_HH_WH_E!E69+FC_OTH_HH_CO_E!E69+FC_OTH_HH_RF_E!E69+FC_OTH_HH_WM_E!E69+FC_OTH_HH_DR_E!E69+FC_OTH_HH_DW_E!E69+FC_OTH_HH_TV_E!E69+FC_OTH_HH_IT_E!E69+FC_OTH_HH_LI_E!E69+FC_OTH_HH_OA_E!E69</f>
        <v>0</v>
      </c>
      <c r="F69" s="30">
        <f>FC_OTH_HH_SH_E!F69+FC_OTH_HH_SC_E!F69+FC_OTH_HH_WH_E!F69+FC_OTH_HH_CO_E!F69+FC_OTH_HH_RF_E!F69+FC_OTH_HH_WM_E!F69+FC_OTH_HH_DR_E!F69+FC_OTH_HH_DW_E!F69+FC_OTH_HH_TV_E!F69+FC_OTH_HH_IT_E!F69+FC_OTH_HH_LI_E!F69+FC_OTH_HH_OA_E!F69</f>
        <v>0</v>
      </c>
      <c r="G69" s="30">
        <f>FC_OTH_HH_SH_E!G69+FC_OTH_HH_SC_E!G69+FC_OTH_HH_WH_E!G69+FC_OTH_HH_CO_E!G69+FC_OTH_HH_RF_E!G69+FC_OTH_HH_WM_E!G69+FC_OTH_HH_DR_E!G69+FC_OTH_HH_DW_E!G69+FC_OTH_HH_TV_E!G69+FC_OTH_HH_IT_E!G69+FC_OTH_HH_LI_E!G69+FC_OTH_HH_OA_E!G69</f>
        <v>0</v>
      </c>
      <c r="H69" s="30">
        <f>FC_OTH_HH_SH_E!H69+FC_OTH_HH_SC_E!H69+FC_OTH_HH_WH_E!H69+FC_OTH_HH_CO_E!H69+FC_OTH_HH_RF_E!H69+FC_OTH_HH_WM_E!H69+FC_OTH_HH_DR_E!H69+FC_OTH_HH_DW_E!H69+FC_OTH_HH_TV_E!H69+FC_OTH_HH_IT_E!H69+FC_OTH_HH_LI_E!H69+FC_OTH_HH_OA_E!H69</f>
        <v>0</v>
      </c>
      <c r="I69" s="30">
        <f>FC_OTH_HH_SH_E!I69+FC_OTH_HH_SC_E!I69+FC_OTH_HH_WH_E!I69+FC_OTH_HH_CO_E!I69+FC_OTH_HH_RF_E!I69+FC_OTH_HH_WM_E!I69+FC_OTH_HH_DR_E!I69+FC_OTH_HH_DW_E!I69+FC_OTH_HH_TV_E!I69+FC_OTH_HH_IT_E!I69+FC_OTH_HH_LI_E!I69+FC_OTH_HH_OA_E!I69</f>
        <v>1.7372312983662948</v>
      </c>
      <c r="J69" s="30">
        <f>FC_OTH_HH_SH_E!J69+FC_OTH_HH_SC_E!J69+FC_OTH_HH_WH_E!J69+FC_OTH_HH_CO_E!J69+FC_OTH_HH_RF_E!J69+FC_OTH_HH_WM_E!J69+FC_OTH_HH_DR_E!J69+FC_OTH_HH_DW_E!J69+FC_OTH_HH_TV_E!J69+FC_OTH_HH_IT_E!J69+FC_OTH_HH_LI_E!J69+FC_OTH_HH_OA_E!J69</f>
        <v>2.5871023215821149</v>
      </c>
      <c r="K69" s="30">
        <f>FC_OTH_HH_SH_E!K69+FC_OTH_HH_SC_E!K69+FC_OTH_HH_WH_E!K69+FC_OTH_HH_CO_E!K69+FC_OTH_HH_RF_E!K69+FC_OTH_HH_WM_E!K69+FC_OTH_HH_DR_E!K69+FC_OTH_HH_DW_E!K69+FC_OTH_HH_TV_E!K69+FC_OTH_HH_IT_E!K69+FC_OTH_HH_LI_E!K69+FC_OTH_HH_OA_E!K69</f>
        <v>2.9741186586414443</v>
      </c>
      <c r="L69" s="30">
        <f>FC_OTH_HH_SH_E!L69+FC_OTH_HH_SC_E!L69+FC_OTH_HH_WH_E!L69+FC_OTH_HH_CO_E!L69+FC_OTH_HH_RF_E!L69+FC_OTH_HH_WM_E!L69+FC_OTH_HH_DR_E!L69+FC_OTH_HH_DW_E!L69+FC_OTH_HH_TV_E!L69+FC_OTH_HH_IT_E!L69+FC_OTH_HH_LI_E!L69+FC_OTH_HH_OA_E!L69</f>
        <v>12.725967325881335</v>
      </c>
      <c r="M69" s="30">
        <f>FC_OTH_HH_SH_E!M69+FC_OTH_HH_SC_E!M69+FC_OTH_HH_WH_E!M69+FC_OTH_HH_CO_E!M69+FC_OTH_HH_RF_E!M69+FC_OTH_HH_WM_E!M69+FC_OTH_HH_DR_E!M69+FC_OTH_HH_DW_E!M69+FC_OTH_HH_TV_E!M69+FC_OTH_HH_IT_E!M69+FC_OTH_HH_LI_E!M69+FC_OTH_HH_OA_E!M69</f>
        <v>17.196904557179703</v>
      </c>
      <c r="N69" s="30">
        <f>FC_OTH_HH_SH_E!N69+FC_OTH_HH_SC_E!N69+FC_OTH_HH_WH_E!N69+FC_OTH_HH_CO_E!N69+FC_OTH_HH_RF_E!N69+FC_OTH_HH_WM_E!N69+FC_OTH_HH_DR_E!N69+FC_OTH_HH_DW_E!N69+FC_OTH_HH_TV_E!N69+FC_OTH_HH_IT_E!N69+FC_OTH_HH_LI_E!N69+FC_OTH_HH_OA_E!N69</f>
        <v>11.976870163370588</v>
      </c>
      <c r="O69" s="30">
        <f>FC_OTH_HH_SH_E!O69+FC_OTH_HH_SC_E!O69+FC_OTH_HH_WH_E!O69+FC_OTH_HH_CO_E!O69+FC_OTH_HH_RF_E!O69+FC_OTH_HH_WM_E!O69+FC_OTH_HH_DR_E!O69+FC_OTH_HH_DW_E!O69+FC_OTH_HH_TV_E!O69+FC_OTH_HH_IT_E!O69+FC_OTH_HH_LI_E!O69+FC_OTH_HH_OA_E!O69</f>
        <v>4.6477214101461737</v>
      </c>
      <c r="P69" s="30">
        <f>FC_OTH_HH_SH_E!P69+FC_OTH_HH_SC_E!P69+FC_OTH_HH_WH_E!P69+FC_OTH_HH_CO_E!P69+FC_OTH_HH_RF_E!P69+FC_OTH_HH_WM_E!P69+FC_OTH_HH_DR_E!P69+FC_OTH_HH_DW_E!P69+FC_OTH_HH_TV_E!P69+FC_OTH_HH_IT_E!P69+FC_OTH_HH_LI_E!P69+FC_OTH_HH_OA_E!P69</f>
        <v>1.3654342218400688</v>
      </c>
      <c r="Q69" s="30">
        <f>FC_OTH_HH_SH_E!Q69+FC_OTH_HH_SC_E!Q69+FC_OTH_HH_WH_E!Q69+FC_OTH_HH_CO_E!Q69+FC_OTH_HH_RF_E!Q69+FC_OTH_HH_WM_E!Q69+FC_OTH_HH_DR_E!Q69+FC_OTH_HH_DW_E!Q69+FC_OTH_HH_TV_E!Q69+FC_OTH_HH_IT_E!Q69+FC_OTH_HH_LI_E!Q69+FC_OTH_HH_OA_E!Q69</f>
        <v>1.2723129836629408</v>
      </c>
      <c r="R69" s="30">
        <f>FC_OTH_HH_SH_E!R69+FC_OTH_HH_SC_E!R69+FC_OTH_HH_WH_E!R69+FC_OTH_HH_CO_E!R69+FC_OTH_HH_RF_E!R69+FC_OTH_HH_WM_E!R69+FC_OTH_HH_DR_E!R69+FC_OTH_HH_DW_E!R69+FC_OTH_HH_TV_E!R69+FC_OTH_HH_IT_E!R69+FC_OTH_HH_LI_E!R69+FC_OTH_HH_OA_E!R69</f>
        <v>1.3048151332760103</v>
      </c>
      <c r="S69" s="30">
        <f>FC_OTH_HH_SH_E!S69+FC_OTH_HH_SC_E!S69+FC_OTH_HH_WH_E!S69+FC_OTH_HH_CO_E!S69+FC_OTH_HH_RF_E!S69+FC_OTH_HH_WM_E!S69+FC_OTH_HH_DR_E!S69+FC_OTH_HH_DW_E!S69+FC_OTH_HH_TV_E!S69+FC_OTH_HH_IT_E!S69+FC_OTH_HH_LI_E!S69+FC_OTH_HH_OA_E!S69</f>
        <v>1.157781599312123</v>
      </c>
      <c r="T69" s="30">
        <f>FC_OTH_HH_SH_E!T69+FC_OTH_HH_SC_E!T69+FC_OTH_HH_WH_E!T69+FC_OTH_HH_CO_E!T69+FC_OTH_HH_RF_E!T69+FC_OTH_HH_WM_E!T69+FC_OTH_HH_DR_E!T69+FC_OTH_HH_DW_E!T69+FC_OTH_HH_TV_E!T69+FC_OTH_HH_IT_E!T69+FC_OTH_HH_LI_E!T69+FC_OTH_HH_OA_E!T69</f>
        <v>1.7404987102321585</v>
      </c>
      <c r="U69" s="30">
        <f>FC_OTH_HH_SH_E!U69+FC_OTH_HH_SC_E!U69+FC_OTH_HH_WH_E!U69+FC_OTH_HH_CO_E!U69+FC_OTH_HH_RF_E!U69+FC_OTH_HH_WM_E!U69+FC_OTH_HH_DR_E!U69+FC_OTH_HH_DW_E!U69+FC_OTH_HH_TV_E!U69+FC_OTH_HH_IT_E!U69+FC_OTH_HH_LI_E!U69+FC_OTH_HH_OA_E!U69</f>
        <v>2.0898538263112645</v>
      </c>
      <c r="V69" s="30">
        <f>FC_OTH_HH_SH_E!V69+FC_OTH_HH_SC_E!V69+FC_OTH_HH_WH_E!V69+FC_OTH_HH_CO_E!V69+FC_OTH_HH_RF_E!V69+FC_OTH_HH_WM_E!V69+FC_OTH_HH_DR_E!V69+FC_OTH_HH_DW_E!V69+FC_OTH_HH_TV_E!V69+FC_OTH_HH_IT_E!V69+FC_OTH_HH_LI_E!V69+FC_OTH_HH_OA_E!V69</f>
        <v>2.0193465176268273</v>
      </c>
      <c r="W69" s="30">
        <f>FC_OTH_HH_SH_E!W69+FC_OTH_HH_SC_E!W69+FC_OTH_HH_WH_E!W69+FC_OTH_HH_CO_E!W69+FC_OTH_HH_RF_E!W69+FC_OTH_HH_WM_E!W69+FC_OTH_HH_DR_E!W69+FC_OTH_HH_DW_E!W69+FC_OTH_HH_TV_E!W69+FC_OTH_HH_IT_E!W69+FC_OTH_HH_LI_E!W69+FC_OTH_HH_OA_E!W69</f>
        <v>2.2362854686156504</v>
      </c>
      <c r="X69" s="30">
        <f>FC_OTH_HH_SH_E!X69+FC_OTH_HH_SC_E!X69+FC_OTH_HH_WH_E!X69+FC_OTH_HH_CO_E!X69+FC_OTH_HH_RF_E!X69+FC_OTH_HH_WM_E!X69+FC_OTH_HH_DR_E!X69+FC_OTH_HH_DW_E!X69+FC_OTH_HH_TV_E!X69+FC_OTH_HH_IT_E!X69+FC_OTH_HH_LI_E!X69+FC_OTH_HH_OA_E!X69</f>
        <v>1.3650902837489249</v>
      </c>
    </row>
    <row r="70" spans="1:24" ht="11.25" customHeight="1" x14ac:dyDescent="0.2">
      <c r="A70" s="22" t="s">
        <v>127</v>
      </c>
      <c r="B70" s="23" t="s">
        <v>128</v>
      </c>
      <c r="C70" s="30">
        <f>FC_OTH_HH_SH_E!C70+FC_OTH_HH_SC_E!C70+FC_OTH_HH_WH_E!C70+FC_OTH_HH_CO_E!C70+FC_OTH_HH_RF_E!C70+FC_OTH_HH_WM_E!C70+FC_OTH_HH_DR_E!C70+FC_OTH_HH_DW_E!C70+FC_OTH_HH_TV_E!C70+FC_OTH_HH_IT_E!C70+FC_OTH_HH_LI_E!C70+FC_OTH_HH_OA_E!C70</f>
        <v>59.569045571797076</v>
      </c>
      <c r="D70" s="30">
        <f>FC_OTH_HH_SH_E!D70+FC_OTH_HH_SC_E!D70+FC_OTH_HH_WH_E!D70+FC_OTH_HH_CO_E!D70+FC_OTH_HH_RF_E!D70+FC_OTH_HH_WM_E!D70+FC_OTH_HH_DR_E!D70+FC_OTH_HH_DW_E!D70+FC_OTH_HH_TV_E!D70+FC_OTH_HH_IT_E!D70+FC_OTH_HH_LI_E!D70+FC_OTH_HH_OA_E!D70</f>
        <v>62.400429922613931</v>
      </c>
      <c r="E70" s="30">
        <f>FC_OTH_HH_SH_E!E70+FC_OTH_HH_SC_E!E70+FC_OTH_HH_WH_E!E70+FC_OTH_HH_CO_E!E70+FC_OTH_HH_RF_E!E70+FC_OTH_HH_WM_E!E70+FC_OTH_HH_DR_E!E70+FC_OTH_HH_DW_E!E70+FC_OTH_HH_TV_E!E70+FC_OTH_HH_IT_E!E70+FC_OTH_HH_LI_E!E70+FC_OTH_HH_OA_E!E70</f>
        <v>66.293121238177136</v>
      </c>
      <c r="F70" s="30">
        <f>FC_OTH_HH_SH_E!F70+FC_OTH_HH_SC_E!F70+FC_OTH_HH_WH_E!F70+FC_OTH_HH_CO_E!F70+FC_OTH_HH_RF_E!F70+FC_OTH_HH_WM_E!F70+FC_OTH_HH_DR_E!F70+FC_OTH_HH_DW_E!F70+FC_OTH_HH_TV_E!F70+FC_OTH_HH_IT_E!F70+FC_OTH_HH_LI_E!F70+FC_OTH_HH_OA_E!F70</f>
        <v>237.64789337919177</v>
      </c>
      <c r="G70" s="30">
        <f>FC_OTH_HH_SH_E!G70+FC_OTH_HH_SC_E!G70+FC_OTH_HH_WH_E!G70+FC_OTH_HH_CO_E!G70+FC_OTH_HH_RF_E!G70+FC_OTH_HH_WM_E!G70+FC_OTH_HH_DR_E!G70+FC_OTH_HH_DW_E!G70+FC_OTH_HH_TV_E!G70+FC_OTH_HH_IT_E!G70+FC_OTH_HH_LI_E!G70+FC_OTH_HH_OA_E!G70</f>
        <v>307.30481513327589</v>
      </c>
      <c r="H70" s="30">
        <f>FC_OTH_HH_SH_E!H70+FC_OTH_HH_SC_E!H70+FC_OTH_HH_WH_E!H70+FC_OTH_HH_CO_E!H70+FC_OTH_HH_RF_E!H70+FC_OTH_HH_WM_E!H70+FC_OTH_HH_DR_E!H70+FC_OTH_HH_DW_E!H70+FC_OTH_HH_TV_E!H70+FC_OTH_HH_IT_E!H70+FC_OTH_HH_LI_E!H70+FC_OTH_HH_OA_E!H70</f>
        <v>453.50644883920893</v>
      </c>
      <c r="I70" s="30">
        <f>FC_OTH_HH_SH_E!I70+FC_OTH_HH_SC_E!I70+FC_OTH_HH_WH_E!I70+FC_OTH_HH_CO_E!I70+FC_OTH_HH_RF_E!I70+FC_OTH_HH_WM_E!I70+FC_OTH_HH_DR_E!I70+FC_OTH_HH_DW_E!I70+FC_OTH_HH_TV_E!I70+FC_OTH_HH_IT_E!I70+FC_OTH_HH_LI_E!I70+FC_OTH_HH_OA_E!I70</f>
        <v>640.20472914875313</v>
      </c>
      <c r="J70" s="30">
        <f>FC_OTH_HH_SH_E!J70+FC_OTH_HH_SC_E!J70+FC_OTH_HH_WH_E!J70+FC_OTH_HH_CO_E!J70+FC_OTH_HH_RF_E!J70+FC_OTH_HH_WM_E!J70+FC_OTH_HH_DR_E!J70+FC_OTH_HH_DW_E!J70+FC_OTH_HH_TV_E!J70+FC_OTH_HH_IT_E!J70+FC_OTH_HH_LI_E!J70+FC_OTH_HH_OA_E!J70</f>
        <v>881.28254514187438</v>
      </c>
      <c r="K70" s="30">
        <f>FC_OTH_HH_SH_E!K70+FC_OTH_HH_SC_E!K70+FC_OTH_HH_WH_E!K70+FC_OTH_HH_CO_E!K70+FC_OTH_HH_RF_E!K70+FC_OTH_HH_WM_E!K70+FC_OTH_HH_DR_E!K70+FC_OTH_HH_DW_E!K70+FC_OTH_HH_TV_E!K70+FC_OTH_HH_IT_E!K70+FC_OTH_HH_LI_E!K70+FC_OTH_HH_OA_E!K70</f>
        <v>1207.159329320722</v>
      </c>
      <c r="L70" s="30">
        <f>FC_OTH_HH_SH_E!L70+FC_OTH_HH_SC_E!L70+FC_OTH_HH_WH_E!L70+FC_OTH_HH_CO_E!L70+FC_OTH_HH_RF_E!L70+FC_OTH_HH_WM_E!L70+FC_OTH_HH_DR_E!L70+FC_OTH_HH_DW_E!L70+FC_OTH_HH_TV_E!L70+FC_OTH_HH_IT_E!L70+FC_OTH_HH_LI_E!L70+FC_OTH_HH_OA_E!L70</f>
        <v>1556.7181427343075</v>
      </c>
      <c r="M70" s="30">
        <f>FC_OTH_HH_SH_E!M70+FC_OTH_HH_SC_E!M70+FC_OTH_HH_WH_E!M70+FC_OTH_HH_CO_E!M70+FC_OTH_HH_RF_E!M70+FC_OTH_HH_WM_E!M70+FC_OTH_HH_DR_E!M70+FC_OTH_HH_DW_E!M70+FC_OTH_HH_TV_E!M70+FC_OTH_HH_IT_E!M70+FC_OTH_HH_LI_E!M70+FC_OTH_HH_OA_E!M70</f>
        <v>1964.8196904557178</v>
      </c>
      <c r="N70" s="30">
        <f>FC_OTH_HH_SH_E!N70+FC_OTH_HH_SC_E!N70+FC_OTH_HH_WH_E!N70+FC_OTH_HH_CO_E!N70+FC_OTH_HH_RF_E!N70+FC_OTH_HH_WM_E!N70+FC_OTH_HH_DR_E!N70+FC_OTH_HH_DW_E!N70+FC_OTH_HH_TV_E!N70+FC_OTH_HH_IT_E!N70+FC_OTH_HH_LI_E!N70+FC_OTH_HH_OA_E!N70</f>
        <v>2891.0393757523643</v>
      </c>
      <c r="O70" s="30">
        <f>FC_OTH_HH_SH_E!O70+FC_OTH_HH_SC_E!O70+FC_OTH_HH_WH_E!O70+FC_OTH_HH_CO_E!O70+FC_OTH_HH_RF_E!O70+FC_OTH_HH_WM_E!O70+FC_OTH_HH_DR_E!O70+FC_OTH_HH_DW_E!O70+FC_OTH_HH_TV_E!O70+FC_OTH_HH_IT_E!O70+FC_OTH_HH_LI_E!O70+FC_OTH_HH_OA_E!O70</f>
        <v>3312.6687682717106</v>
      </c>
      <c r="P70" s="30">
        <f>FC_OTH_HH_SH_E!P70+FC_OTH_HH_SC_E!P70+FC_OTH_HH_WH_E!P70+FC_OTH_HH_CO_E!P70+FC_OTH_HH_RF_E!P70+FC_OTH_HH_WM_E!P70+FC_OTH_HH_DR_E!P70+FC_OTH_HH_DW_E!P70+FC_OTH_HH_TV_E!P70+FC_OTH_HH_IT_E!P70+FC_OTH_HH_LI_E!P70+FC_OTH_HH_OA_E!P70</f>
        <v>3698.7357420464309</v>
      </c>
      <c r="Q70" s="30">
        <f>FC_OTH_HH_SH_E!Q70+FC_OTH_HH_SC_E!Q70+FC_OTH_HH_WH_E!Q70+FC_OTH_HH_CO_E!Q70+FC_OTH_HH_RF_E!Q70+FC_OTH_HH_WM_E!Q70+FC_OTH_HH_DR_E!Q70+FC_OTH_HH_DW_E!Q70+FC_OTH_HH_TV_E!Q70+FC_OTH_HH_IT_E!Q70+FC_OTH_HH_LI_E!Q70+FC_OTH_HH_OA_E!Q70</f>
        <v>3923.4082459157339</v>
      </c>
      <c r="R70" s="30">
        <f>FC_OTH_HH_SH_E!R70+FC_OTH_HH_SC_E!R70+FC_OTH_HH_WH_E!R70+FC_OTH_HH_CO_E!R70+FC_OTH_HH_RF_E!R70+FC_OTH_HH_WM_E!R70+FC_OTH_HH_DR_E!R70+FC_OTH_HH_DW_E!R70+FC_OTH_HH_TV_E!R70+FC_OTH_HH_IT_E!R70+FC_OTH_HH_LI_E!R70+FC_OTH_HH_OA_E!R70</f>
        <v>4346.6767807394681</v>
      </c>
      <c r="S70" s="30">
        <f>FC_OTH_HH_SH_E!S70+FC_OTH_HH_SC_E!S70+FC_OTH_HH_WH_E!S70+FC_OTH_HH_CO_E!S70+FC_OTH_HH_RF_E!S70+FC_OTH_HH_WM_E!S70+FC_OTH_HH_DR_E!S70+FC_OTH_HH_DW_E!S70+FC_OTH_HH_TV_E!S70+FC_OTH_HH_IT_E!S70+FC_OTH_HH_LI_E!S70+FC_OTH_HH_OA_E!S70</f>
        <v>4988.2202252794486</v>
      </c>
      <c r="T70" s="30">
        <f>FC_OTH_HH_SH_E!T70+FC_OTH_HH_SC_E!T70+FC_OTH_HH_WH_E!T70+FC_OTH_HH_CO_E!T70+FC_OTH_HH_RF_E!T70+FC_OTH_HH_WM_E!T70+FC_OTH_HH_DR_E!T70+FC_OTH_HH_DW_E!T70+FC_OTH_HH_TV_E!T70+FC_OTH_HH_IT_E!T70+FC_OTH_HH_LI_E!T70+FC_OTH_HH_OA_E!T70</f>
        <v>5967.0061908856396</v>
      </c>
      <c r="U70" s="30">
        <f>FC_OTH_HH_SH_E!U70+FC_OTH_HH_SC_E!U70+FC_OTH_HH_WH_E!U70+FC_OTH_HH_CO_E!U70+FC_OTH_HH_RF_E!U70+FC_OTH_HH_WM_E!U70+FC_OTH_HH_DR_E!U70+FC_OTH_HH_DW_E!U70+FC_OTH_HH_TV_E!U70+FC_OTH_HH_IT_E!U70+FC_OTH_HH_LI_E!U70+FC_OTH_HH_OA_E!U70</f>
        <v>6459.3824552880469</v>
      </c>
      <c r="V70" s="30">
        <f>FC_OTH_HH_SH_E!V70+FC_OTH_HH_SC_E!V70+FC_OTH_HH_WH_E!V70+FC_OTH_HH_CO_E!V70+FC_OTH_HH_RF_E!V70+FC_OTH_HH_WM_E!V70+FC_OTH_HH_DR_E!V70+FC_OTH_HH_DW_E!V70+FC_OTH_HH_TV_E!V70+FC_OTH_HH_IT_E!V70+FC_OTH_HH_LI_E!V70+FC_OTH_HH_OA_E!V70</f>
        <v>7087.5687790197762</v>
      </c>
      <c r="W70" s="30">
        <f>FC_OTH_HH_SH_E!W70+FC_OTH_HH_SC_E!W70+FC_OTH_HH_WH_E!W70+FC_OTH_HH_CO_E!W70+FC_OTH_HH_RF_E!W70+FC_OTH_HH_WM_E!W70+FC_OTH_HH_DR_E!W70+FC_OTH_HH_DW_E!W70+FC_OTH_HH_TV_E!W70+FC_OTH_HH_IT_E!W70+FC_OTH_HH_LI_E!W70+FC_OTH_HH_OA_E!W70</f>
        <v>7681.9952575236457</v>
      </c>
      <c r="X70" s="30">
        <f>FC_OTH_HH_SH_E!X70+FC_OTH_HH_SC_E!X70+FC_OTH_HH_WH_E!X70+FC_OTH_HH_CO_E!X70+FC_OTH_HH_RF_E!X70+FC_OTH_HH_WM_E!X70+FC_OTH_HH_DR_E!X70+FC_OTH_HH_DW_E!X70+FC_OTH_HH_TV_E!X70+FC_OTH_HH_IT_E!X70+FC_OTH_HH_LI_E!X70+FC_OTH_HH_OA_E!X70</f>
        <v>9638.0938091143598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" si="29">SUM(C72:C73)</f>
        <v>0</v>
      </c>
      <c r="D71" s="31">
        <f t="shared" ref="D71:W71" si="30">SUM(D72:D73)</f>
        <v>0</v>
      </c>
      <c r="E71" s="31">
        <f t="shared" si="30"/>
        <v>0</v>
      </c>
      <c r="F71" s="31">
        <f t="shared" si="30"/>
        <v>0</v>
      </c>
      <c r="G71" s="31">
        <f t="shared" si="30"/>
        <v>0</v>
      </c>
      <c r="H71" s="31">
        <f t="shared" si="30"/>
        <v>0</v>
      </c>
      <c r="I71" s="31">
        <f t="shared" si="30"/>
        <v>0</v>
      </c>
      <c r="J71" s="31">
        <f t="shared" si="30"/>
        <v>0</v>
      </c>
      <c r="K71" s="31">
        <f t="shared" si="30"/>
        <v>0</v>
      </c>
      <c r="L71" s="31">
        <f t="shared" si="30"/>
        <v>0</v>
      </c>
      <c r="M71" s="31">
        <f t="shared" si="30"/>
        <v>0</v>
      </c>
      <c r="N71" s="31">
        <f t="shared" si="30"/>
        <v>0</v>
      </c>
      <c r="O71" s="31">
        <f t="shared" si="30"/>
        <v>0</v>
      </c>
      <c r="P71" s="31">
        <f t="shared" si="30"/>
        <v>0</v>
      </c>
      <c r="Q71" s="31">
        <f t="shared" si="30"/>
        <v>0</v>
      </c>
      <c r="R71" s="31">
        <f t="shared" si="30"/>
        <v>0</v>
      </c>
      <c r="S71" s="31">
        <f t="shared" si="30"/>
        <v>0</v>
      </c>
      <c r="T71" s="31">
        <f t="shared" si="30"/>
        <v>0</v>
      </c>
      <c r="U71" s="31">
        <f t="shared" si="30"/>
        <v>0</v>
      </c>
      <c r="V71" s="31">
        <f t="shared" si="30"/>
        <v>0</v>
      </c>
      <c r="W71" s="31">
        <f t="shared" si="30"/>
        <v>0</v>
      </c>
      <c r="X71" s="31">
        <f t="shared" ref="X71" si="31">SUM(X72:X73)</f>
        <v>0</v>
      </c>
    </row>
    <row r="72" spans="1:24" ht="11.25" customHeight="1" x14ac:dyDescent="0.2">
      <c r="A72" s="22" t="s">
        <v>131</v>
      </c>
      <c r="B72" s="23" t="s">
        <v>132</v>
      </c>
      <c r="C72" s="30">
        <f>FC_OTH_HH_SH_E!C72+FC_OTH_HH_SC_E!C72+FC_OTH_HH_WH_E!C72+FC_OTH_HH_CO_E!C72+FC_OTH_HH_RF_E!C72+FC_OTH_HH_WM_E!C72+FC_OTH_HH_DR_E!C72+FC_OTH_HH_DW_E!C72+FC_OTH_HH_TV_E!C72+FC_OTH_HH_IT_E!C72+FC_OTH_HH_LI_E!C72+FC_OTH_HH_OA_E!C72</f>
        <v>0</v>
      </c>
      <c r="D72" s="30">
        <f>FC_OTH_HH_SH_E!D72+FC_OTH_HH_SC_E!D72+FC_OTH_HH_WH_E!D72+FC_OTH_HH_CO_E!D72+FC_OTH_HH_RF_E!D72+FC_OTH_HH_WM_E!D72+FC_OTH_HH_DR_E!D72+FC_OTH_HH_DW_E!D72+FC_OTH_HH_TV_E!D72+FC_OTH_HH_IT_E!D72+FC_OTH_HH_LI_E!D72+FC_OTH_HH_OA_E!D72</f>
        <v>0</v>
      </c>
      <c r="E72" s="30">
        <f>FC_OTH_HH_SH_E!E72+FC_OTH_HH_SC_E!E72+FC_OTH_HH_WH_E!E72+FC_OTH_HH_CO_E!E72+FC_OTH_HH_RF_E!E72+FC_OTH_HH_WM_E!E72+FC_OTH_HH_DR_E!E72+FC_OTH_HH_DW_E!E72+FC_OTH_HH_TV_E!E72+FC_OTH_HH_IT_E!E72+FC_OTH_HH_LI_E!E72+FC_OTH_HH_OA_E!E72</f>
        <v>0</v>
      </c>
      <c r="F72" s="30">
        <f>FC_OTH_HH_SH_E!F72+FC_OTH_HH_SC_E!F72+FC_OTH_HH_WH_E!F72+FC_OTH_HH_CO_E!F72+FC_OTH_HH_RF_E!F72+FC_OTH_HH_WM_E!F72+FC_OTH_HH_DR_E!F72+FC_OTH_HH_DW_E!F72+FC_OTH_HH_TV_E!F72+FC_OTH_HH_IT_E!F72+FC_OTH_HH_LI_E!F72+FC_OTH_HH_OA_E!F72</f>
        <v>0</v>
      </c>
      <c r="G72" s="30">
        <f>FC_OTH_HH_SH_E!G72+FC_OTH_HH_SC_E!G72+FC_OTH_HH_WH_E!G72+FC_OTH_HH_CO_E!G72+FC_OTH_HH_RF_E!G72+FC_OTH_HH_WM_E!G72+FC_OTH_HH_DR_E!G72+FC_OTH_HH_DW_E!G72+FC_OTH_HH_TV_E!G72+FC_OTH_HH_IT_E!G72+FC_OTH_HH_LI_E!G72+FC_OTH_HH_OA_E!G72</f>
        <v>0</v>
      </c>
      <c r="H72" s="30">
        <f>FC_OTH_HH_SH_E!H72+FC_OTH_HH_SC_E!H72+FC_OTH_HH_WH_E!H72+FC_OTH_HH_CO_E!H72+FC_OTH_HH_RF_E!H72+FC_OTH_HH_WM_E!H72+FC_OTH_HH_DR_E!H72+FC_OTH_HH_DW_E!H72+FC_OTH_HH_TV_E!H72+FC_OTH_HH_IT_E!H72+FC_OTH_HH_LI_E!H72+FC_OTH_HH_OA_E!H72</f>
        <v>0</v>
      </c>
      <c r="I72" s="30">
        <f>FC_OTH_HH_SH_E!I72+FC_OTH_HH_SC_E!I72+FC_OTH_HH_WH_E!I72+FC_OTH_HH_CO_E!I72+FC_OTH_HH_RF_E!I72+FC_OTH_HH_WM_E!I72+FC_OTH_HH_DR_E!I72+FC_OTH_HH_DW_E!I72+FC_OTH_HH_TV_E!I72+FC_OTH_HH_IT_E!I72+FC_OTH_HH_LI_E!I72+FC_OTH_HH_OA_E!I72</f>
        <v>0</v>
      </c>
      <c r="J72" s="30">
        <f>FC_OTH_HH_SH_E!J72+FC_OTH_HH_SC_E!J72+FC_OTH_HH_WH_E!J72+FC_OTH_HH_CO_E!J72+FC_OTH_HH_RF_E!J72+FC_OTH_HH_WM_E!J72+FC_OTH_HH_DR_E!J72+FC_OTH_HH_DW_E!J72+FC_OTH_HH_TV_E!J72+FC_OTH_HH_IT_E!J72+FC_OTH_HH_LI_E!J72+FC_OTH_HH_OA_E!J72</f>
        <v>0</v>
      </c>
      <c r="K72" s="30">
        <f>FC_OTH_HH_SH_E!K72+FC_OTH_HH_SC_E!K72+FC_OTH_HH_WH_E!K72+FC_OTH_HH_CO_E!K72+FC_OTH_HH_RF_E!K72+FC_OTH_HH_WM_E!K72+FC_OTH_HH_DR_E!K72+FC_OTH_HH_DW_E!K72+FC_OTH_HH_TV_E!K72+FC_OTH_HH_IT_E!K72+FC_OTH_HH_LI_E!K72+FC_OTH_HH_OA_E!K72</f>
        <v>0</v>
      </c>
      <c r="L72" s="30">
        <f>FC_OTH_HH_SH_E!L72+FC_OTH_HH_SC_E!L72+FC_OTH_HH_WH_E!L72+FC_OTH_HH_CO_E!L72+FC_OTH_HH_RF_E!L72+FC_OTH_HH_WM_E!L72+FC_OTH_HH_DR_E!L72+FC_OTH_HH_DW_E!L72+FC_OTH_HH_TV_E!L72+FC_OTH_HH_IT_E!L72+FC_OTH_HH_LI_E!L72+FC_OTH_HH_OA_E!L72</f>
        <v>0</v>
      </c>
      <c r="M72" s="30">
        <f>FC_OTH_HH_SH_E!M72+FC_OTH_HH_SC_E!M72+FC_OTH_HH_WH_E!M72+FC_OTH_HH_CO_E!M72+FC_OTH_HH_RF_E!M72+FC_OTH_HH_WM_E!M72+FC_OTH_HH_DR_E!M72+FC_OTH_HH_DW_E!M72+FC_OTH_HH_TV_E!M72+FC_OTH_HH_IT_E!M72+FC_OTH_HH_LI_E!M72+FC_OTH_HH_OA_E!M72</f>
        <v>0</v>
      </c>
      <c r="N72" s="30">
        <f>FC_OTH_HH_SH_E!N72+FC_OTH_HH_SC_E!N72+FC_OTH_HH_WH_E!N72+FC_OTH_HH_CO_E!N72+FC_OTH_HH_RF_E!N72+FC_OTH_HH_WM_E!N72+FC_OTH_HH_DR_E!N72+FC_OTH_HH_DW_E!N72+FC_OTH_HH_TV_E!N72+FC_OTH_HH_IT_E!N72+FC_OTH_HH_LI_E!N72+FC_OTH_HH_OA_E!N72</f>
        <v>0</v>
      </c>
      <c r="O72" s="30">
        <f>FC_OTH_HH_SH_E!O72+FC_OTH_HH_SC_E!O72+FC_OTH_HH_WH_E!O72+FC_OTH_HH_CO_E!O72+FC_OTH_HH_RF_E!O72+FC_OTH_HH_WM_E!O72+FC_OTH_HH_DR_E!O72+FC_OTH_HH_DW_E!O72+FC_OTH_HH_TV_E!O72+FC_OTH_HH_IT_E!O72+FC_OTH_HH_LI_E!O72+FC_OTH_HH_OA_E!O72</f>
        <v>0</v>
      </c>
      <c r="P72" s="30">
        <f>FC_OTH_HH_SH_E!P72+FC_OTH_HH_SC_E!P72+FC_OTH_HH_WH_E!P72+FC_OTH_HH_CO_E!P72+FC_OTH_HH_RF_E!P72+FC_OTH_HH_WM_E!P72+FC_OTH_HH_DR_E!P72+FC_OTH_HH_DW_E!P72+FC_OTH_HH_TV_E!P72+FC_OTH_HH_IT_E!P72+FC_OTH_HH_LI_E!P72+FC_OTH_HH_OA_E!P72</f>
        <v>0</v>
      </c>
      <c r="Q72" s="30">
        <f>FC_OTH_HH_SH_E!Q72+FC_OTH_HH_SC_E!Q72+FC_OTH_HH_WH_E!Q72+FC_OTH_HH_CO_E!Q72+FC_OTH_HH_RF_E!Q72+FC_OTH_HH_WM_E!Q72+FC_OTH_HH_DR_E!Q72+FC_OTH_HH_DW_E!Q72+FC_OTH_HH_TV_E!Q72+FC_OTH_HH_IT_E!Q72+FC_OTH_HH_LI_E!Q72+FC_OTH_HH_OA_E!Q72</f>
        <v>0</v>
      </c>
      <c r="R72" s="30">
        <f>FC_OTH_HH_SH_E!R72+FC_OTH_HH_SC_E!R72+FC_OTH_HH_WH_E!R72+FC_OTH_HH_CO_E!R72+FC_OTH_HH_RF_E!R72+FC_OTH_HH_WM_E!R72+FC_OTH_HH_DR_E!R72+FC_OTH_HH_DW_E!R72+FC_OTH_HH_TV_E!R72+FC_OTH_HH_IT_E!R72+FC_OTH_HH_LI_E!R72+FC_OTH_HH_OA_E!R72</f>
        <v>0</v>
      </c>
      <c r="S72" s="30">
        <f>FC_OTH_HH_SH_E!S72+FC_OTH_HH_SC_E!S72+FC_OTH_HH_WH_E!S72+FC_OTH_HH_CO_E!S72+FC_OTH_HH_RF_E!S72+FC_OTH_HH_WM_E!S72+FC_OTH_HH_DR_E!S72+FC_OTH_HH_DW_E!S72+FC_OTH_HH_TV_E!S72+FC_OTH_HH_IT_E!S72+FC_OTH_HH_LI_E!S72+FC_OTH_HH_OA_E!S72</f>
        <v>0</v>
      </c>
      <c r="T72" s="30">
        <f>FC_OTH_HH_SH_E!T72+FC_OTH_HH_SC_E!T72+FC_OTH_HH_WH_E!T72+FC_OTH_HH_CO_E!T72+FC_OTH_HH_RF_E!T72+FC_OTH_HH_WM_E!T72+FC_OTH_HH_DR_E!T72+FC_OTH_HH_DW_E!T72+FC_OTH_HH_TV_E!T72+FC_OTH_HH_IT_E!T72+FC_OTH_HH_LI_E!T72+FC_OTH_HH_OA_E!T72</f>
        <v>0</v>
      </c>
      <c r="U72" s="30">
        <f>FC_OTH_HH_SH_E!U72+FC_OTH_HH_SC_E!U72+FC_OTH_HH_WH_E!U72+FC_OTH_HH_CO_E!U72+FC_OTH_HH_RF_E!U72+FC_OTH_HH_WM_E!U72+FC_OTH_HH_DR_E!U72+FC_OTH_HH_DW_E!U72+FC_OTH_HH_TV_E!U72+FC_OTH_HH_IT_E!U72+FC_OTH_HH_LI_E!U72+FC_OTH_HH_OA_E!U72</f>
        <v>0</v>
      </c>
      <c r="V72" s="30">
        <f>FC_OTH_HH_SH_E!V72+FC_OTH_HH_SC_E!V72+FC_OTH_HH_WH_E!V72+FC_OTH_HH_CO_E!V72+FC_OTH_HH_RF_E!V72+FC_OTH_HH_WM_E!V72+FC_OTH_HH_DR_E!V72+FC_OTH_HH_DW_E!V72+FC_OTH_HH_TV_E!V72+FC_OTH_HH_IT_E!V72+FC_OTH_HH_LI_E!V72+FC_OTH_HH_OA_E!V72</f>
        <v>0</v>
      </c>
      <c r="W72" s="30">
        <f>FC_OTH_HH_SH_E!W72+FC_OTH_HH_SC_E!W72+FC_OTH_HH_WH_E!W72+FC_OTH_HH_CO_E!W72+FC_OTH_HH_RF_E!W72+FC_OTH_HH_WM_E!W72+FC_OTH_HH_DR_E!W72+FC_OTH_HH_DW_E!W72+FC_OTH_HH_TV_E!W72+FC_OTH_HH_IT_E!W72+FC_OTH_HH_LI_E!W72+FC_OTH_HH_OA_E!W72</f>
        <v>0</v>
      </c>
      <c r="X72" s="30">
        <f>FC_OTH_HH_SH_E!X72+FC_OTH_HH_SC_E!X72+FC_OTH_HH_WH_E!X72+FC_OTH_HH_CO_E!X72+FC_OTH_HH_RF_E!X72+FC_OTH_HH_WM_E!X72+FC_OTH_HH_DR_E!X72+FC_OTH_HH_DW_E!X72+FC_OTH_HH_TV_E!X72+FC_OTH_HH_IT_E!X72+FC_OTH_HH_LI_E!X72+FC_OTH_HH_OA_E!X72</f>
        <v>0</v>
      </c>
    </row>
    <row r="73" spans="1:24" ht="11.25" customHeight="1" x14ac:dyDescent="0.2">
      <c r="A73" s="22" t="s">
        <v>133</v>
      </c>
      <c r="B73" s="23" t="s">
        <v>134</v>
      </c>
      <c r="C73" s="30">
        <f>FC_OTH_HH_SH_E!C73+FC_OTH_HH_SC_E!C73+FC_OTH_HH_WH_E!C73+FC_OTH_HH_CO_E!C73+FC_OTH_HH_RF_E!C73+FC_OTH_HH_WM_E!C73+FC_OTH_HH_DR_E!C73+FC_OTH_HH_DW_E!C73+FC_OTH_HH_TV_E!C73+FC_OTH_HH_IT_E!C73+FC_OTH_HH_LI_E!C73+FC_OTH_HH_OA_E!C73</f>
        <v>0</v>
      </c>
      <c r="D73" s="30">
        <f>FC_OTH_HH_SH_E!D73+FC_OTH_HH_SC_E!D73+FC_OTH_HH_WH_E!D73+FC_OTH_HH_CO_E!D73+FC_OTH_HH_RF_E!D73+FC_OTH_HH_WM_E!D73+FC_OTH_HH_DR_E!D73+FC_OTH_HH_DW_E!D73+FC_OTH_HH_TV_E!D73+FC_OTH_HH_IT_E!D73+FC_OTH_HH_LI_E!D73+FC_OTH_HH_OA_E!D73</f>
        <v>0</v>
      </c>
      <c r="E73" s="30">
        <f>FC_OTH_HH_SH_E!E73+FC_OTH_HH_SC_E!E73+FC_OTH_HH_WH_E!E73+FC_OTH_HH_CO_E!E73+FC_OTH_HH_RF_E!E73+FC_OTH_HH_WM_E!E73+FC_OTH_HH_DR_E!E73+FC_OTH_HH_DW_E!E73+FC_OTH_HH_TV_E!E73+FC_OTH_HH_IT_E!E73+FC_OTH_HH_LI_E!E73+FC_OTH_HH_OA_E!E73</f>
        <v>0</v>
      </c>
      <c r="F73" s="30">
        <f>FC_OTH_HH_SH_E!F73+FC_OTH_HH_SC_E!F73+FC_OTH_HH_WH_E!F73+FC_OTH_HH_CO_E!F73+FC_OTH_HH_RF_E!F73+FC_OTH_HH_WM_E!F73+FC_OTH_HH_DR_E!F73+FC_OTH_HH_DW_E!F73+FC_OTH_HH_TV_E!F73+FC_OTH_HH_IT_E!F73+FC_OTH_HH_LI_E!F73+FC_OTH_HH_OA_E!F73</f>
        <v>0</v>
      </c>
      <c r="G73" s="30">
        <f>FC_OTH_HH_SH_E!G73+FC_OTH_HH_SC_E!G73+FC_OTH_HH_WH_E!G73+FC_OTH_HH_CO_E!G73+FC_OTH_HH_RF_E!G73+FC_OTH_HH_WM_E!G73+FC_OTH_HH_DR_E!G73+FC_OTH_HH_DW_E!G73+FC_OTH_HH_TV_E!G73+FC_OTH_HH_IT_E!G73+FC_OTH_HH_LI_E!G73+FC_OTH_HH_OA_E!G73</f>
        <v>0</v>
      </c>
      <c r="H73" s="30">
        <f>FC_OTH_HH_SH_E!H73+FC_OTH_HH_SC_E!H73+FC_OTH_HH_WH_E!H73+FC_OTH_HH_CO_E!H73+FC_OTH_HH_RF_E!H73+FC_OTH_HH_WM_E!H73+FC_OTH_HH_DR_E!H73+FC_OTH_HH_DW_E!H73+FC_OTH_HH_TV_E!H73+FC_OTH_HH_IT_E!H73+FC_OTH_HH_LI_E!H73+FC_OTH_HH_OA_E!H73</f>
        <v>0</v>
      </c>
      <c r="I73" s="30">
        <f>FC_OTH_HH_SH_E!I73+FC_OTH_HH_SC_E!I73+FC_OTH_HH_WH_E!I73+FC_OTH_HH_CO_E!I73+FC_OTH_HH_RF_E!I73+FC_OTH_HH_WM_E!I73+FC_OTH_HH_DR_E!I73+FC_OTH_HH_DW_E!I73+FC_OTH_HH_TV_E!I73+FC_OTH_HH_IT_E!I73+FC_OTH_HH_LI_E!I73+FC_OTH_HH_OA_E!I73</f>
        <v>0</v>
      </c>
      <c r="J73" s="30">
        <f>FC_OTH_HH_SH_E!J73+FC_OTH_HH_SC_E!J73+FC_OTH_HH_WH_E!J73+FC_OTH_HH_CO_E!J73+FC_OTH_HH_RF_E!J73+FC_OTH_HH_WM_E!J73+FC_OTH_HH_DR_E!J73+FC_OTH_HH_DW_E!J73+FC_OTH_HH_TV_E!J73+FC_OTH_HH_IT_E!J73+FC_OTH_HH_LI_E!J73+FC_OTH_HH_OA_E!J73</f>
        <v>0</v>
      </c>
      <c r="K73" s="30">
        <f>FC_OTH_HH_SH_E!K73+FC_OTH_HH_SC_E!K73+FC_OTH_HH_WH_E!K73+FC_OTH_HH_CO_E!K73+FC_OTH_HH_RF_E!K73+FC_OTH_HH_WM_E!K73+FC_OTH_HH_DR_E!K73+FC_OTH_HH_DW_E!K73+FC_OTH_HH_TV_E!K73+FC_OTH_HH_IT_E!K73+FC_OTH_HH_LI_E!K73+FC_OTH_HH_OA_E!K73</f>
        <v>0</v>
      </c>
      <c r="L73" s="30">
        <f>FC_OTH_HH_SH_E!L73+FC_OTH_HH_SC_E!L73+FC_OTH_HH_WH_E!L73+FC_OTH_HH_CO_E!L73+FC_OTH_HH_RF_E!L73+FC_OTH_HH_WM_E!L73+FC_OTH_HH_DR_E!L73+FC_OTH_HH_DW_E!L73+FC_OTH_HH_TV_E!L73+FC_OTH_HH_IT_E!L73+FC_OTH_HH_LI_E!L73+FC_OTH_HH_OA_E!L73</f>
        <v>0</v>
      </c>
      <c r="M73" s="30">
        <f>FC_OTH_HH_SH_E!M73+FC_OTH_HH_SC_E!M73+FC_OTH_HH_WH_E!M73+FC_OTH_HH_CO_E!M73+FC_OTH_HH_RF_E!M73+FC_OTH_HH_WM_E!M73+FC_OTH_HH_DR_E!M73+FC_OTH_HH_DW_E!M73+FC_OTH_HH_TV_E!M73+FC_OTH_HH_IT_E!M73+FC_OTH_HH_LI_E!M73+FC_OTH_HH_OA_E!M73</f>
        <v>0</v>
      </c>
      <c r="N73" s="30">
        <f>FC_OTH_HH_SH_E!N73+FC_OTH_HH_SC_E!N73+FC_OTH_HH_WH_E!N73+FC_OTH_HH_CO_E!N73+FC_OTH_HH_RF_E!N73+FC_OTH_HH_WM_E!N73+FC_OTH_HH_DR_E!N73+FC_OTH_HH_DW_E!N73+FC_OTH_HH_TV_E!N73+FC_OTH_HH_IT_E!N73+FC_OTH_HH_LI_E!N73+FC_OTH_HH_OA_E!N73</f>
        <v>0</v>
      </c>
      <c r="O73" s="30">
        <f>FC_OTH_HH_SH_E!O73+FC_OTH_HH_SC_E!O73+FC_OTH_HH_WH_E!O73+FC_OTH_HH_CO_E!O73+FC_OTH_HH_RF_E!O73+FC_OTH_HH_WM_E!O73+FC_OTH_HH_DR_E!O73+FC_OTH_HH_DW_E!O73+FC_OTH_HH_TV_E!O73+FC_OTH_HH_IT_E!O73+FC_OTH_HH_LI_E!O73+FC_OTH_HH_OA_E!O73</f>
        <v>0</v>
      </c>
      <c r="P73" s="30">
        <f>FC_OTH_HH_SH_E!P73+FC_OTH_HH_SC_E!P73+FC_OTH_HH_WH_E!P73+FC_OTH_HH_CO_E!P73+FC_OTH_HH_RF_E!P73+FC_OTH_HH_WM_E!P73+FC_OTH_HH_DR_E!P73+FC_OTH_HH_DW_E!P73+FC_OTH_HH_TV_E!P73+FC_OTH_HH_IT_E!P73+FC_OTH_HH_LI_E!P73+FC_OTH_HH_OA_E!P73</f>
        <v>0</v>
      </c>
      <c r="Q73" s="30">
        <f>FC_OTH_HH_SH_E!Q73+FC_OTH_HH_SC_E!Q73+FC_OTH_HH_WH_E!Q73+FC_OTH_HH_CO_E!Q73+FC_OTH_HH_RF_E!Q73+FC_OTH_HH_WM_E!Q73+FC_OTH_HH_DR_E!Q73+FC_OTH_HH_DW_E!Q73+FC_OTH_HH_TV_E!Q73+FC_OTH_HH_IT_E!Q73+FC_OTH_HH_LI_E!Q73+FC_OTH_HH_OA_E!Q73</f>
        <v>0</v>
      </c>
      <c r="R73" s="30">
        <f>FC_OTH_HH_SH_E!R73+FC_OTH_HH_SC_E!R73+FC_OTH_HH_WH_E!R73+FC_OTH_HH_CO_E!R73+FC_OTH_HH_RF_E!R73+FC_OTH_HH_WM_E!R73+FC_OTH_HH_DR_E!R73+FC_OTH_HH_DW_E!R73+FC_OTH_HH_TV_E!R73+FC_OTH_HH_IT_E!R73+FC_OTH_HH_LI_E!R73+FC_OTH_HH_OA_E!R73</f>
        <v>0</v>
      </c>
      <c r="S73" s="30">
        <f>FC_OTH_HH_SH_E!S73+FC_OTH_HH_SC_E!S73+FC_OTH_HH_WH_E!S73+FC_OTH_HH_CO_E!S73+FC_OTH_HH_RF_E!S73+FC_OTH_HH_WM_E!S73+FC_OTH_HH_DR_E!S73+FC_OTH_HH_DW_E!S73+FC_OTH_HH_TV_E!S73+FC_OTH_HH_IT_E!S73+FC_OTH_HH_LI_E!S73+FC_OTH_HH_OA_E!S73</f>
        <v>0</v>
      </c>
      <c r="T73" s="30">
        <f>FC_OTH_HH_SH_E!T73+FC_OTH_HH_SC_E!T73+FC_OTH_HH_WH_E!T73+FC_OTH_HH_CO_E!T73+FC_OTH_HH_RF_E!T73+FC_OTH_HH_WM_E!T73+FC_OTH_HH_DR_E!T73+FC_OTH_HH_DW_E!T73+FC_OTH_HH_TV_E!T73+FC_OTH_HH_IT_E!T73+FC_OTH_HH_LI_E!T73+FC_OTH_HH_OA_E!T73</f>
        <v>0</v>
      </c>
      <c r="U73" s="30">
        <f>FC_OTH_HH_SH_E!U73+FC_OTH_HH_SC_E!U73+FC_OTH_HH_WH_E!U73+FC_OTH_HH_CO_E!U73+FC_OTH_HH_RF_E!U73+FC_OTH_HH_WM_E!U73+FC_OTH_HH_DR_E!U73+FC_OTH_HH_DW_E!U73+FC_OTH_HH_TV_E!U73+FC_OTH_HH_IT_E!U73+FC_OTH_HH_LI_E!U73+FC_OTH_HH_OA_E!U73</f>
        <v>0</v>
      </c>
      <c r="V73" s="30">
        <f>FC_OTH_HH_SH_E!V73+FC_OTH_HH_SC_E!V73+FC_OTH_HH_WH_E!V73+FC_OTH_HH_CO_E!V73+FC_OTH_HH_RF_E!V73+FC_OTH_HH_WM_E!V73+FC_OTH_HH_DR_E!V73+FC_OTH_HH_DW_E!V73+FC_OTH_HH_TV_E!V73+FC_OTH_HH_IT_E!V73+FC_OTH_HH_LI_E!V73+FC_OTH_HH_OA_E!V73</f>
        <v>0</v>
      </c>
      <c r="W73" s="30">
        <f>FC_OTH_HH_SH_E!W73+FC_OTH_HH_SC_E!W73+FC_OTH_HH_WH_E!W73+FC_OTH_HH_CO_E!W73+FC_OTH_HH_RF_E!W73+FC_OTH_HH_WM_E!W73+FC_OTH_HH_DR_E!W73+FC_OTH_HH_DW_E!W73+FC_OTH_HH_TV_E!W73+FC_OTH_HH_IT_E!W73+FC_OTH_HH_LI_E!W73+FC_OTH_HH_OA_E!W73</f>
        <v>0</v>
      </c>
      <c r="X73" s="30">
        <f>FC_OTH_HH_SH_E!X73+FC_OTH_HH_SC_E!X73+FC_OTH_HH_WH_E!X73+FC_OTH_HH_CO_E!X73+FC_OTH_HH_RF_E!X73+FC_OTH_HH_WM_E!X73+FC_OTH_HH_DR_E!X73+FC_OTH_HH_DW_E!X73+FC_OTH_HH_TV_E!X73+FC_OTH_HH_IT_E!X73+FC_OTH_HH_LI_E!X73+FC_OTH_HH_OA_E!X73</f>
        <v>0</v>
      </c>
    </row>
    <row r="74" spans="1:24" ht="11.25" customHeight="1" x14ac:dyDescent="0.2">
      <c r="A74" s="24" t="s">
        <v>135</v>
      </c>
      <c r="B74" s="25" t="s">
        <v>136</v>
      </c>
      <c r="C74" s="31">
        <f>FC_OTH_HH_SH_E!C74+FC_OTH_HH_SC_E!C74+FC_OTH_HH_WH_E!C74+FC_OTH_HH_CO_E!C74+FC_OTH_HH_RF_E!C74+FC_OTH_HH_WM_E!C74+FC_OTH_HH_DR_E!C74+FC_OTH_HH_DW_E!C74+FC_OTH_HH_TV_E!C74+FC_OTH_HH_IT_E!C74+FC_OTH_HH_LI_E!C74+FC_OTH_HH_OA_E!C74</f>
        <v>0</v>
      </c>
      <c r="D74" s="31">
        <f>FC_OTH_HH_SH_E!D74+FC_OTH_HH_SC_E!D74+FC_OTH_HH_WH_E!D74+FC_OTH_HH_CO_E!D74+FC_OTH_HH_RF_E!D74+FC_OTH_HH_WM_E!D74+FC_OTH_HH_DR_E!D74+FC_OTH_HH_DW_E!D74+FC_OTH_HH_TV_E!D74+FC_OTH_HH_IT_E!D74+FC_OTH_HH_LI_E!D74+FC_OTH_HH_OA_E!D74</f>
        <v>0</v>
      </c>
      <c r="E74" s="31">
        <f>FC_OTH_HH_SH_E!E74+FC_OTH_HH_SC_E!E74+FC_OTH_HH_WH_E!E74+FC_OTH_HH_CO_E!E74+FC_OTH_HH_RF_E!E74+FC_OTH_HH_WM_E!E74+FC_OTH_HH_DR_E!E74+FC_OTH_HH_DW_E!E74+FC_OTH_HH_TV_E!E74+FC_OTH_HH_IT_E!E74+FC_OTH_HH_LI_E!E74+FC_OTH_HH_OA_E!E74</f>
        <v>0</v>
      </c>
      <c r="F74" s="31">
        <f>FC_OTH_HH_SH_E!F74+FC_OTH_HH_SC_E!F74+FC_OTH_HH_WH_E!F74+FC_OTH_HH_CO_E!F74+FC_OTH_HH_RF_E!F74+FC_OTH_HH_WM_E!F74+FC_OTH_HH_DR_E!F74+FC_OTH_HH_DW_E!F74+FC_OTH_HH_TV_E!F74+FC_OTH_HH_IT_E!F74+FC_OTH_HH_LI_E!F74+FC_OTH_HH_OA_E!F74</f>
        <v>0</v>
      </c>
      <c r="G74" s="31">
        <f>FC_OTH_HH_SH_E!G74+FC_OTH_HH_SC_E!G74+FC_OTH_HH_WH_E!G74+FC_OTH_HH_CO_E!G74+FC_OTH_HH_RF_E!G74+FC_OTH_HH_WM_E!G74+FC_OTH_HH_DR_E!G74+FC_OTH_HH_DW_E!G74+FC_OTH_HH_TV_E!G74+FC_OTH_HH_IT_E!G74+FC_OTH_HH_LI_E!G74+FC_OTH_HH_OA_E!G74</f>
        <v>0</v>
      </c>
      <c r="H74" s="31">
        <f>FC_OTH_HH_SH_E!H74+FC_OTH_HH_SC_E!H74+FC_OTH_HH_WH_E!H74+FC_OTH_HH_CO_E!H74+FC_OTH_HH_RF_E!H74+FC_OTH_HH_WM_E!H74+FC_OTH_HH_DR_E!H74+FC_OTH_HH_DW_E!H74+FC_OTH_HH_TV_E!H74+FC_OTH_HH_IT_E!H74+FC_OTH_HH_LI_E!H74+FC_OTH_HH_OA_E!H74</f>
        <v>0</v>
      </c>
      <c r="I74" s="31">
        <f>FC_OTH_HH_SH_E!I74+FC_OTH_HH_SC_E!I74+FC_OTH_HH_WH_E!I74+FC_OTH_HH_CO_E!I74+FC_OTH_HH_RF_E!I74+FC_OTH_HH_WM_E!I74+FC_OTH_HH_DR_E!I74+FC_OTH_HH_DW_E!I74+FC_OTH_HH_TV_E!I74+FC_OTH_HH_IT_E!I74+FC_OTH_HH_LI_E!I74+FC_OTH_HH_OA_E!I74</f>
        <v>0</v>
      </c>
      <c r="J74" s="31">
        <f>FC_OTH_HH_SH_E!J74+FC_OTH_HH_SC_E!J74+FC_OTH_HH_WH_E!J74+FC_OTH_HH_CO_E!J74+FC_OTH_HH_RF_E!J74+FC_OTH_HH_WM_E!J74+FC_OTH_HH_DR_E!J74+FC_OTH_HH_DW_E!J74+FC_OTH_HH_TV_E!J74+FC_OTH_HH_IT_E!J74+FC_OTH_HH_LI_E!J74+FC_OTH_HH_OA_E!J74</f>
        <v>0</v>
      </c>
      <c r="K74" s="31">
        <f>FC_OTH_HH_SH_E!K74+FC_OTH_HH_SC_E!K74+FC_OTH_HH_WH_E!K74+FC_OTH_HH_CO_E!K74+FC_OTH_HH_RF_E!K74+FC_OTH_HH_WM_E!K74+FC_OTH_HH_DR_E!K74+FC_OTH_HH_DW_E!K74+FC_OTH_HH_TV_E!K74+FC_OTH_HH_IT_E!K74+FC_OTH_HH_LI_E!K74+FC_OTH_HH_OA_E!K74</f>
        <v>0</v>
      </c>
      <c r="L74" s="31">
        <f>FC_OTH_HH_SH_E!L74+FC_OTH_HH_SC_E!L74+FC_OTH_HH_WH_E!L74+FC_OTH_HH_CO_E!L74+FC_OTH_HH_RF_E!L74+FC_OTH_HH_WM_E!L74+FC_OTH_HH_DR_E!L74+FC_OTH_HH_DW_E!L74+FC_OTH_HH_TV_E!L74+FC_OTH_HH_IT_E!L74+FC_OTH_HH_LI_E!L74+FC_OTH_HH_OA_E!L74</f>
        <v>0</v>
      </c>
      <c r="M74" s="31">
        <f>FC_OTH_HH_SH_E!M74+FC_OTH_HH_SC_E!M74+FC_OTH_HH_WH_E!M74+FC_OTH_HH_CO_E!M74+FC_OTH_HH_RF_E!M74+FC_OTH_HH_WM_E!M74+FC_OTH_HH_DR_E!M74+FC_OTH_HH_DW_E!M74+FC_OTH_HH_TV_E!M74+FC_OTH_HH_IT_E!M74+FC_OTH_HH_LI_E!M74+FC_OTH_HH_OA_E!M74</f>
        <v>0</v>
      </c>
      <c r="N74" s="31">
        <f>FC_OTH_HH_SH_E!N74+FC_OTH_HH_SC_E!N74+FC_OTH_HH_WH_E!N74+FC_OTH_HH_CO_E!N74+FC_OTH_HH_RF_E!N74+FC_OTH_HH_WM_E!N74+FC_OTH_HH_DR_E!N74+FC_OTH_HH_DW_E!N74+FC_OTH_HH_TV_E!N74+FC_OTH_HH_IT_E!N74+FC_OTH_HH_LI_E!N74+FC_OTH_HH_OA_E!N74</f>
        <v>0</v>
      </c>
      <c r="O74" s="31">
        <f>FC_OTH_HH_SH_E!O74+FC_OTH_HH_SC_E!O74+FC_OTH_HH_WH_E!O74+FC_OTH_HH_CO_E!O74+FC_OTH_HH_RF_E!O74+FC_OTH_HH_WM_E!O74+FC_OTH_HH_DR_E!O74+FC_OTH_HH_DW_E!O74+FC_OTH_HH_TV_E!O74+FC_OTH_HH_IT_E!O74+FC_OTH_HH_LI_E!O74+FC_OTH_HH_OA_E!O74</f>
        <v>0</v>
      </c>
      <c r="P74" s="31">
        <f>FC_OTH_HH_SH_E!P74+FC_OTH_HH_SC_E!P74+FC_OTH_HH_WH_E!P74+FC_OTH_HH_CO_E!P74+FC_OTH_HH_RF_E!P74+FC_OTH_HH_WM_E!P74+FC_OTH_HH_DR_E!P74+FC_OTH_HH_DW_E!P74+FC_OTH_HH_TV_E!P74+FC_OTH_HH_IT_E!P74+FC_OTH_HH_LI_E!P74+FC_OTH_HH_OA_E!P74</f>
        <v>0</v>
      </c>
      <c r="Q74" s="31">
        <f>FC_OTH_HH_SH_E!Q74+FC_OTH_HH_SC_E!Q74+FC_OTH_HH_WH_E!Q74+FC_OTH_HH_CO_E!Q74+FC_OTH_HH_RF_E!Q74+FC_OTH_HH_WM_E!Q74+FC_OTH_HH_DR_E!Q74+FC_OTH_HH_DW_E!Q74+FC_OTH_HH_TV_E!Q74+FC_OTH_HH_IT_E!Q74+FC_OTH_HH_LI_E!Q74+FC_OTH_HH_OA_E!Q74</f>
        <v>0</v>
      </c>
      <c r="R74" s="31">
        <f>FC_OTH_HH_SH_E!R74+FC_OTH_HH_SC_E!R74+FC_OTH_HH_WH_E!R74+FC_OTH_HH_CO_E!R74+FC_OTH_HH_RF_E!R74+FC_OTH_HH_WM_E!R74+FC_OTH_HH_DR_E!R74+FC_OTH_HH_DW_E!R74+FC_OTH_HH_TV_E!R74+FC_OTH_HH_IT_E!R74+FC_OTH_HH_LI_E!R74+FC_OTH_HH_OA_E!R74</f>
        <v>0</v>
      </c>
      <c r="S74" s="31">
        <f>FC_OTH_HH_SH_E!S74+FC_OTH_HH_SC_E!S74+FC_OTH_HH_WH_E!S74+FC_OTH_HH_CO_E!S74+FC_OTH_HH_RF_E!S74+FC_OTH_HH_WM_E!S74+FC_OTH_HH_DR_E!S74+FC_OTH_HH_DW_E!S74+FC_OTH_HH_TV_E!S74+FC_OTH_HH_IT_E!S74+FC_OTH_HH_LI_E!S74+FC_OTH_HH_OA_E!S74</f>
        <v>0</v>
      </c>
      <c r="T74" s="31">
        <f>FC_OTH_HH_SH_E!T74+FC_OTH_HH_SC_E!T74+FC_OTH_HH_WH_E!T74+FC_OTH_HH_CO_E!T74+FC_OTH_HH_RF_E!T74+FC_OTH_HH_WM_E!T74+FC_OTH_HH_DR_E!T74+FC_OTH_HH_DW_E!T74+FC_OTH_HH_TV_E!T74+FC_OTH_HH_IT_E!T74+FC_OTH_HH_LI_E!T74+FC_OTH_HH_OA_E!T74</f>
        <v>0</v>
      </c>
      <c r="U74" s="31">
        <f>FC_OTH_HH_SH_E!U74+FC_OTH_HH_SC_E!U74+FC_OTH_HH_WH_E!U74+FC_OTH_HH_CO_E!U74+FC_OTH_HH_RF_E!U74+FC_OTH_HH_WM_E!U74+FC_OTH_HH_DR_E!U74+FC_OTH_HH_DW_E!U74+FC_OTH_HH_TV_E!U74+FC_OTH_HH_IT_E!U74+FC_OTH_HH_LI_E!U74+FC_OTH_HH_OA_E!U74</f>
        <v>0</v>
      </c>
      <c r="V74" s="31">
        <f>FC_OTH_HH_SH_E!V74+FC_OTH_HH_SC_E!V74+FC_OTH_HH_WH_E!V74+FC_OTH_HH_CO_E!V74+FC_OTH_HH_RF_E!V74+FC_OTH_HH_WM_E!V74+FC_OTH_HH_DR_E!V74+FC_OTH_HH_DW_E!V74+FC_OTH_HH_TV_E!V74+FC_OTH_HH_IT_E!V74+FC_OTH_HH_LI_E!V74+FC_OTH_HH_OA_E!V74</f>
        <v>0</v>
      </c>
      <c r="W74" s="31">
        <f>FC_OTH_HH_SH_E!W74+FC_OTH_HH_SC_E!W74+FC_OTH_HH_WH_E!W74+FC_OTH_HH_CO_E!W74+FC_OTH_HH_RF_E!W74+FC_OTH_HH_WM_E!W74+FC_OTH_HH_DR_E!W74+FC_OTH_HH_DW_E!W74+FC_OTH_HH_TV_E!W74+FC_OTH_HH_IT_E!W74+FC_OTH_HH_LI_E!W74+FC_OTH_HH_OA_E!W74</f>
        <v>0</v>
      </c>
      <c r="X74" s="31">
        <f>FC_OTH_HH_SH_E!X74+FC_OTH_HH_SC_E!X74+FC_OTH_HH_WH_E!X74+FC_OTH_HH_CO_E!X74+FC_OTH_HH_RF_E!X74+FC_OTH_HH_WM_E!X74+FC_OTH_HH_DR_E!X74+FC_OTH_HH_DW_E!X74+FC_OTH_HH_TV_E!X74+FC_OTH_HH_IT_E!X74+FC_OTH_HH_LI_E!X74+FC_OTH_HH_OA_E!X74</f>
        <v>0</v>
      </c>
    </row>
    <row r="75" spans="1:24" ht="11.25" customHeight="1" x14ac:dyDescent="0.2">
      <c r="A75" s="24" t="s">
        <v>137</v>
      </c>
      <c r="B75" s="25" t="s">
        <v>138</v>
      </c>
      <c r="C75" s="31">
        <f>FC_OTH_HH_SH_E!C75+FC_OTH_HH_SC_E!C75+FC_OTH_HH_WH_E!C75+FC_OTH_HH_CO_E!C75+FC_OTH_HH_RF_E!C75+FC_OTH_HH_WM_E!C75+FC_OTH_HH_DR_E!C75+FC_OTH_HH_DW_E!C75+FC_OTH_HH_TV_E!C75+FC_OTH_HH_IT_E!C75+FC_OTH_HH_LI_E!C75+FC_OTH_HH_OA_E!C75</f>
        <v>25313.132521908297</v>
      </c>
      <c r="D75" s="31">
        <f>FC_OTH_HH_SH_E!D75+FC_OTH_HH_SC_E!D75+FC_OTH_HH_WH_E!D75+FC_OTH_HH_CO_E!D75+FC_OTH_HH_RF_E!D75+FC_OTH_HH_WM_E!D75+FC_OTH_HH_DR_E!D75+FC_OTH_HH_DW_E!D75+FC_OTH_HH_TV_E!D75+FC_OTH_HH_IT_E!D75+FC_OTH_HH_LI_E!D75+FC_OTH_HH_OA_E!D75</f>
        <v>27731.133331657238</v>
      </c>
      <c r="E75" s="31">
        <f>FC_OTH_HH_SH_E!E75+FC_OTH_HH_SC_E!E75+FC_OTH_HH_WH_E!E75+FC_OTH_HH_CO_E!E75+FC_OTH_HH_RF_E!E75+FC_OTH_HH_WM_E!E75+FC_OTH_HH_DR_E!E75+FC_OTH_HH_DW_E!E75+FC_OTH_HH_TV_E!E75+FC_OTH_HH_IT_E!E75+FC_OTH_HH_LI_E!E75+FC_OTH_HH_OA_E!E75</f>
        <v>26401.986153468366</v>
      </c>
      <c r="F75" s="31">
        <f>FC_OTH_HH_SH_E!F75+FC_OTH_HH_SC_E!F75+FC_OTH_HH_WH_E!F75+FC_OTH_HH_CO_E!F75+FC_OTH_HH_RF_E!F75+FC_OTH_HH_WM_E!F75+FC_OTH_HH_DR_E!F75+FC_OTH_HH_DW_E!F75+FC_OTH_HH_TV_E!F75+FC_OTH_HH_IT_E!F75+FC_OTH_HH_LI_E!F75+FC_OTH_HH_OA_E!F75</f>
        <v>25266.114310000823</v>
      </c>
      <c r="G75" s="31">
        <f>FC_OTH_HH_SH_E!G75+FC_OTH_HH_SC_E!G75+FC_OTH_HH_WH_E!G75+FC_OTH_HH_CO_E!G75+FC_OTH_HH_RF_E!G75+FC_OTH_HH_WM_E!G75+FC_OTH_HH_DR_E!G75+FC_OTH_HH_DW_E!G75+FC_OTH_HH_TV_E!G75+FC_OTH_HH_IT_E!G75+FC_OTH_HH_LI_E!G75+FC_OTH_HH_OA_E!G75</f>
        <v>25200.549241774323</v>
      </c>
      <c r="H75" s="31">
        <f>FC_OTH_HH_SH_E!H75+FC_OTH_HH_SC_E!H75+FC_OTH_HH_WH_E!H75+FC_OTH_HH_CO_E!H75+FC_OTH_HH_RF_E!H75+FC_OTH_HH_WM_E!H75+FC_OTH_HH_DR_E!H75+FC_OTH_HH_DW_E!H75+FC_OTH_HH_TV_E!H75+FC_OTH_HH_IT_E!H75+FC_OTH_HH_LI_E!H75+FC_OTH_HH_OA_E!H75</f>
        <v>24920.850454819662</v>
      </c>
      <c r="I75" s="31">
        <f>FC_OTH_HH_SH_E!I75+FC_OTH_HH_SC_E!I75+FC_OTH_HH_WH_E!I75+FC_OTH_HH_CO_E!I75+FC_OTH_HH_RF_E!I75+FC_OTH_HH_WM_E!I75+FC_OTH_HH_DR_E!I75+FC_OTH_HH_DW_E!I75+FC_OTH_HH_TV_E!I75+FC_OTH_HH_IT_E!I75+FC_OTH_HH_LI_E!I75+FC_OTH_HH_OA_E!I75</f>
        <v>23813.141384522765</v>
      </c>
      <c r="J75" s="31">
        <f>FC_OTH_HH_SH_E!J75+FC_OTH_HH_SC_E!J75+FC_OTH_HH_WH_E!J75+FC_OTH_HH_CO_E!J75+FC_OTH_HH_RF_E!J75+FC_OTH_HH_WM_E!J75+FC_OTH_HH_DR_E!J75+FC_OTH_HH_DW_E!J75+FC_OTH_HH_TV_E!J75+FC_OTH_HH_IT_E!J75+FC_OTH_HH_LI_E!J75+FC_OTH_HH_OA_E!J75</f>
        <v>21664.748495270851</v>
      </c>
      <c r="K75" s="31">
        <f>FC_OTH_HH_SH_E!K75+FC_OTH_HH_SC_E!K75+FC_OTH_HH_WH_E!K75+FC_OTH_HH_CO_E!K75+FC_OTH_HH_RF_E!K75+FC_OTH_HH_WM_E!K75+FC_OTH_HH_DR_E!K75+FC_OTH_HH_DW_E!K75+FC_OTH_HH_TV_E!K75+FC_OTH_HH_IT_E!K75+FC_OTH_HH_LI_E!K75+FC_OTH_HH_OA_E!K75</f>
        <v>21421.351074806531</v>
      </c>
      <c r="L75" s="31">
        <f>FC_OTH_HH_SH_E!L75+FC_OTH_HH_SC_E!L75+FC_OTH_HH_WH_E!L75+FC_OTH_HH_CO_E!L75+FC_OTH_HH_RF_E!L75+FC_OTH_HH_WM_E!L75+FC_OTH_HH_DR_E!L75+FC_OTH_HH_DW_E!L75+FC_OTH_HH_TV_E!L75+FC_OTH_HH_IT_E!L75+FC_OTH_HH_LI_E!L75+FC_OTH_HH_OA_E!L75</f>
        <v>21369.374978503871</v>
      </c>
      <c r="M75" s="31">
        <f>FC_OTH_HH_SH_E!M75+FC_OTH_HH_SC_E!M75+FC_OTH_HH_WH_E!M75+FC_OTH_HH_CO_E!M75+FC_OTH_HH_RF_E!M75+FC_OTH_HH_WM_E!M75+FC_OTH_HH_DR_E!M75+FC_OTH_HH_DW_E!M75+FC_OTH_HH_TV_E!M75+FC_OTH_HH_IT_E!M75+FC_OTH_HH_LI_E!M75+FC_OTH_HH_OA_E!M75</f>
        <v>23682.290111779883</v>
      </c>
      <c r="N75" s="31">
        <f>FC_OTH_HH_SH_E!N75+FC_OTH_HH_SC_E!N75+FC_OTH_HH_WH_E!N75+FC_OTH_HH_CO_E!N75+FC_OTH_HH_RF_E!N75+FC_OTH_HH_WM_E!N75+FC_OTH_HH_DR_E!N75+FC_OTH_HH_DW_E!N75+FC_OTH_HH_TV_E!N75+FC_OTH_HH_IT_E!N75+FC_OTH_HH_LI_E!N75+FC_OTH_HH_OA_E!N75</f>
        <v>21270.057695614785</v>
      </c>
      <c r="O75" s="31">
        <f>FC_OTH_HH_SH_E!O75+FC_OTH_HH_SC_E!O75+FC_OTH_HH_WH_E!O75+FC_OTH_HH_CO_E!O75+FC_OTH_HH_RF_E!O75+FC_OTH_HH_WM_E!O75+FC_OTH_HH_DR_E!O75+FC_OTH_HH_DW_E!O75+FC_OTH_HH_TV_E!O75+FC_OTH_HH_IT_E!O75+FC_OTH_HH_LI_E!O75+FC_OTH_HH_OA_E!O75</f>
        <v>21522.055546001713</v>
      </c>
      <c r="P75" s="31">
        <f>FC_OTH_HH_SH_E!P75+FC_OTH_HH_SC_E!P75+FC_OTH_HH_WH_E!P75+FC_OTH_HH_CO_E!P75+FC_OTH_HH_RF_E!P75+FC_OTH_HH_WM_E!P75+FC_OTH_HH_DR_E!P75+FC_OTH_HH_DW_E!P75+FC_OTH_HH_TV_E!P75+FC_OTH_HH_IT_E!P75+FC_OTH_HH_LI_E!P75+FC_OTH_HH_OA_E!P75</f>
        <v>22626.76001719691</v>
      </c>
      <c r="Q75" s="31">
        <f>FC_OTH_HH_SH_E!Q75+FC_OTH_HH_SC_E!Q75+FC_OTH_HH_WH_E!Q75+FC_OTH_HH_CO_E!Q75+FC_OTH_HH_RF_E!Q75+FC_OTH_HH_WM_E!Q75+FC_OTH_HH_DR_E!Q75+FC_OTH_HH_DW_E!Q75+FC_OTH_HH_TV_E!Q75+FC_OTH_HH_IT_E!Q75+FC_OTH_HH_LI_E!Q75+FC_OTH_HH_OA_E!Q75</f>
        <v>20181.267841788478</v>
      </c>
      <c r="R75" s="31">
        <f>FC_OTH_HH_SH_E!R75+FC_OTH_HH_SC_E!R75+FC_OTH_HH_WH_E!R75+FC_OTH_HH_CO_E!R75+FC_OTH_HH_RF_E!R75+FC_OTH_HH_WM_E!R75+FC_OTH_HH_DR_E!R75+FC_OTH_HH_DW_E!R75+FC_OTH_HH_TV_E!R75+FC_OTH_HH_IT_E!R75+FC_OTH_HH_LI_E!R75+FC_OTH_HH_OA_E!R75</f>
        <v>21082.234221840074</v>
      </c>
      <c r="S75" s="31">
        <f>FC_OTH_HH_SH_E!S75+FC_OTH_HH_SC_E!S75+FC_OTH_HH_WH_E!S75+FC_OTH_HH_CO_E!S75+FC_OTH_HH_RF_E!S75+FC_OTH_HH_WM_E!S75+FC_OTH_HH_DR_E!S75+FC_OTH_HH_DW_E!S75+FC_OTH_HH_TV_E!S75+FC_OTH_HH_IT_E!S75+FC_OTH_HH_LI_E!S75+FC_OTH_HH_OA_E!S75</f>
        <v>22073.87730008598</v>
      </c>
      <c r="T75" s="31">
        <f>FC_OTH_HH_SH_E!T75+FC_OTH_HH_SC_E!T75+FC_OTH_HH_WH_E!T75+FC_OTH_HH_CO_E!T75+FC_OTH_HH_RF_E!T75+FC_OTH_HH_WM_E!T75+FC_OTH_HH_DR_E!T75+FC_OTH_HH_DW_E!T75+FC_OTH_HH_TV_E!T75+FC_OTH_HH_IT_E!T75+FC_OTH_HH_LI_E!T75+FC_OTH_HH_OA_E!T75</f>
        <v>22126.903783319005</v>
      </c>
      <c r="U75" s="31">
        <f>FC_OTH_HH_SH_E!U75+FC_OTH_HH_SC_E!U75+FC_OTH_HH_WH_E!U75+FC_OTH_HH_CO_E!U75+FC_OTH_HH_RF_E!U75+FC_OTH_HH_WM_E!U75+FC_OTH_HH_DR_E!U75+FC_OTH_HH_DW_E!U75+FC_OTH_HH_TV_E!U75+FC_OTH_HH_IT_E!U75+FC_OTH_HH_LI_E!U75+FC_OTH_HH_OA_E!U75</f>
        <v>21081.428116938951</v>
      </c>
      <c r="V75" s="31">
        <f>FC_OTH_HH_SH_E!V75+FC_OTH_HH_SC_E!V75+FC_OTH_HH_WH_E!V75+FC_OTH_HH_CO_E!V75+FC_OTH_HH_RF_E!V75+FC_OTH_HH_WM_E!V75+FC_OTH_HH_DR_E!V75+FC_OTH_HH_DW_E!V75+FC_OTH_HH_TV_E!V75+FC_OTH_HH_IT_E!V75+FC_OTH_HH_LI_E!V75+FC_OTH_HH_OA_E!V75</f>
        <v>20830.724935511611</v>
      </c>
      <c r="W75" s="31">
        <f>FC_OTH_HH_SH_E!W75+FC_OTH_HH_SC_E!W75+FC_OTH_HH_WH_E!W75+FC_OTH_HH_CO_E!W75+FC_OTH_HH_RF_E!W75+FC_OTH_HH_WM_E!W75+FC_OTH_HH_DR_E!W75+FC_OTH_HH_DW_E!W75+FC_OTH_HH_TV_E!W75+FC_OTH_HH_IT_E!W75+FC_OTH_HH_LI_E!W75+FC_OTH_HH_OA_E!W75</f>
        <v>20407.976526225277</v>
      </c>
      <c r="X75" s="31">
        <f>FC_OTH_HH_SH_E!X75+FC_OTH_HH_SC_E!X75+FC_OTH_HH_WH_E!X75+FC_OTH_HH_CO_E!X75+FC_OTH_HH_RF_E!X75+FC_OTH_HH_WM_E!X75+FC_OTH_HH_DR_E!X75+FC_OTH_HH_DW_E!X75+FC_OTH_HH_TV_E!X75+FC_OTH_HH_IT_E!X75+FC_OTH_HH_LI_E!X75+FC_OTH_HH_OA_E!X75</f>
        <v>22084.244453998286</v>
      </c>
    </row>
    <row r="76" spans="1:24" ht="11.25" customHeight="1" x14ac:dyDescent="0.2">
      <c r="A76" s="26" t="s">
        <v>139</v>
      </c>
      <c r="B76" s="27" t="s">
        <v>140</v>
      </c>
      <c r="C76" s="32">
        <f>FC_OTH_HH_SH_E!C76+FC_OTH_HH_SC_E!C76+FC_OTH_HH_WH_E!C76+FC_OTH_HH_CO_E!C76+FC_OTH_HH_RF_E!C76+FC_OTH_HH_WM_E!C76+FC_OTH_HH_DR_E!C76+FC_OTH_HH_DW_E!C76+FC_OTH_HH_TV_E!C76+FC_OTH_HH_IT_E!C76+FC_OTH_HH_LI_E!C76+FC_OTH_HH_OA_E!C76</f>
        <v>52082.487188306113</v>
      </c>
      <c r="D76" s="32">
        <f>FC_OTH_HH_SH_E!D76+FC_OTH_HH_SC_E!D76+FC_OTH_HH_WH_E!D76+FC_OTH_HH_CO_E!D76+FC_OTH_HH_RF_E!D76+FC_OTH_HH_WM_E!D76+FC_OTH_HH_DR_E!D76+FC_OTH_HH_DW_E!D76+FC_OTH_HH_TV_E!D76+FC_OTH_HH_IT_E!D76+FC_OTH_HH_LI_E!D76+FC_OTH_HH_OA_E!D76</f>
        <v>53885.330954428202</v>
      </c>
      <c r="E76" s="32">
        <f>FC_OTH_HH_SH_E!E76+FC_OTH_HH_SC_E!E76+FC_OTH_HH_WH_E!E76+FC_OTH_HH_CO_E!E76+FC_OTH_HH_RF_E!E76+FC_OTH_HH_WM_E!E76+FC_OTH_HH_DR_E!E76+FC_OTH_HH_DW_E!E76+FC_OTH_HH_TV_E!E76+FC_OTH_HH_IT_E!E76+FC_OTH_HH_LI_E!E76+FC_OTH_HH_OA_E!E76</f>
        <v>54657.675322441966</v>
      </c>
      <c r="F76" s="32">
        <f>FC_OTH_HH_SH_E!F76+FC_OTH_HH_SC_E!F76+FC_OTH_HH_WH_E!F76+FC_OTH_HH_CO_E!F76+FC_OTH_HH_RF_E!F76+FC_OTH_HH_WM_E!F76+FC_OTH_HH_DR_E!F76+FC_OTH_HH_DW_E!F76+FC_OTH_HH_TV_E!F76+FC_OTH_HH_IT_E!F76+FC_OTH_HH_LI_E!F76+FC_OTH_HH_OA_E!F76</f>
        <v>56889.58151332759</v>
      </c>
      <c r="G76" s="32">
        <f>FC_OTH_HH_SH_E!G76+FC_OTH_HH_SC_E!G76+FC_OTH_HH_WH_E!G76+FC_OTH_HH_CO_E!G76+FC_OTH_HH_RF_E!G76+FC_OTH_HH_WM_E!G76+FC_OTH_HH_DR_E!G76+FC_OTH_HH_DW_E!G76+FC_OTH_HH_TV_E!G76+FC_OTH_HH_IT_E!G76+FC_OTH_HH_LI_E!G76+FC_OTH_HH_OA_E!G76</f>
        <v>57154.554170249343</v>
      </c>
      <c r="H76" s="32">
        <f>FC_OTH_HH_SH_E!H76+FC_OTH_HH_SC_E!H76+FC_OTH_HH_WH_E!H76+FC_OTH_HH_CO_E!H76+FC_OTH_HH_RF_E!H76+FC_OTH_HH_WM_E!H76+FC_OTH_HH_DR_E!H76+FC_OTH_HH_DW_E!H76+FC_OTH_HH_TV_E!H76+FC_OTH_HH_IT_E!H76+FC_OTH_HH_LI_E!H76+FC_OTH_HH_OA_E!H76</f>
        <v>57550.203353396384</v>
      </c>
      <c r="I76" s="32">
        <f>FC_OTH_HH_SH_E!I76+FC_OTH_HH_SC_E!I76+FC_OTH_HH_WH_E!I76+FC_OTH_HH_CO_E!I76+FC_OTH_HH_RF_E!I76+FC_OTH_HH_WM_E!I76+FC_OTH_HH_DR_E!I76+FC_OTH_HH_DW_E!I76+FC_OTH_HH_TV_E!I76+FC_OTH_HH_IT_E!I76+FC_OTH_HH_LI_E!I76+FC_OTH_HH_OA_E!I76</f>
        <v>59092.73998280309</v>
      </c>
      <c r="J76" s="32">
        <f>FC_OTH_HH_SH_E!J76+FC_OTH_HH_SC_E!J76+FC_OTH_HH_WH_E!J76+FC_OTH_HH_CO_E!J76+FC_OTH_HH_RF_E!J76+FC_OTH_HH_WM_E!J76+FC_OTH_HH_DR_E!J76+FC_OTH_HH_DW_E!J76+FC_OTH_HH_TV_E!J76+FC_OTH_HH_IT_E!J76+FC_OTH_HH_LI_E!J76+FC_OTH_HH_OA_E!J76</f>
        <v>58773.817454858116</v>
      </c>
      <c r="K76" s="32">
        <f>FC_OTH_HH_SH_E!K76+FC_OTH_HH_SC_E!K76+FC_OTH_HH_WH_E!K76+FC_OTH_HH_CO_E!K76+FC_OTH_HH_RF_E!K76+FC_OTH_HH_WM_E!K76+FC_OTH_HH_DR_E!K76+FC_OTH_HH_DW_E!K76+FC_OTH_HH_TV_E!K76+FC_OTH_HH_IT_E!K76+FC_OTH_HH_LI_E!K76+FC_OTH_HH_OA_E!K76</f>
        <v>60104.174290627685</v>
      </c>
      <c r="L76" s="32">
        <f>FC_OTH_HH_SH_E!L76+FC_OTH_HH_SC_E!L76+FC_OTH_HH_WH_E!L76+FC_OTH_HH_CO_E!L76+FC_OTH_HH_RF_E!L76+FC_OTH_HH_WM_E!L76+FC_OTH_HH_DR_E!L76+FC_OTH_HH_DW_E!L76+FC_OTH_HH_TV_E!L76+FC_OTH_HH_IT_E!L76+FC_OTH_HH_LI_E!L76+FC_OTH_HH_OA_E!L76</f>
        <v>60338.666036113515</v>
      </c>
      <c r="M76" s="32">
        <f>FC_OTH_HH_SH_E!M76+FC_OTH_HH_SC_E!M76+FC_OTH_HH_WH_E!M76+FC_OTH_HH_CO_E!M76+FC_OTH_HH_RF_E!M76+FC_OTH_HH_WM_E!M76+FC_OTH_HH_DR_E!M76+FC_OTH_HH_DW_E!M76+FC_OTH_HH_TV_E!M76+FC_OTH_HH_IT_E!M76+FC_OTH_HH_LI_E!M76+FC_OTH_HH_OA_E!M76</f>
        <v>63159.906620808251</v>
      </c>
      <c r="N76" s="32">
        <f>FC_OTH_HH_SH_E!N76+FC_OTH_HH_SC_E!N76+FC_OTH_HH_WH_E!N76+FC_OTH_HH_CO_E!N76+FC_OTH_HH_RF_E!N76+FC_OTH_HH_WM_E!N76+FC_OTH_HH_DR_E!N76+FC_OTH_HH_DW_E!N76+FC_OTH_HH_TV_E!N76+FC_OTH_HH_IT_E!N76+FC_OTH_HH_LI_E!N76+FC_OTH_HH_OA_E!N76</f>
        <v>60884.35606190886</v>
      </c>
      <c r="O76" s="32">
        <f>FC_OTH_HH_SH_E!O76+FC_OTH_HH_SC_E!O76+FC_OTH_HH_WH_E!O76+FC_OTH_HH_CO_E!O76+FC_OTH_HH_RF_E!O76+FC_OTH_HH_WM_E!O76+FC_OTH_HH_DR_E!O76+FC_OTH_HH_DW_E!O76+FC_OTH_HH_TV_E!O76+FC_OTH_HH_IT_E!O76+FC_OTH_HH_LI_E!O76+FC_OTH_HH_OA_E!O76</f>
        <v>62166.744368013759</v>
      </c>
      <c r="P76" s="32">
        <f>FC_OTH_HH_SH_E!P76+FC_OTH_HH_SC_E!P76+FC_OTH_HH_WH_E!P76+FC_OTH_HH_CO_E!P76+FC_OTH_HH_RF_E!P76+FC_OTH_HH_WM_E!P76+FC_OTH_HH_DR_E!P76+FC_OTH_HH_DW_E!P76+FC_OTH_HH_TV_E!P76+FC_OTH_HH_IT_E!P76+FC_OTH_HH_LI_E!P76+FC_OTH_HH_OA_E!P76</f>
        <v>61859.619432502142</v>
      </c>
      <c r="Q76" s="32">
        <f>FC_OTH_HH_SH_E!Q76+FC_OTH_HH_SC_E!Q76+FC_OTH_HH_WH_E!Q76+FC_OTH_HH_CO_E!Q76+FC_OTH_HH_RF_E!Q76+FC_OTH_HH_WM_E!Q76+FC_OTH_HH_DR_E!Q76+FC_OTH_HH_DW_E!Q76+FC_OTH_HH_TV_E!Q76+FC_OTH_HH_IT_E!Q76+FC_OTH_HH_LI_E!Q76+FC_OTH_HH_OA_E!Q76</f>
        <v>59054.235167669824</v>
      </c>
      <c r="R76" s="32">
        <f>FC_OTH_HH_SH_E!R76+FC_OTH_HH_SC_E!R76+FC_OTH_HH_WH_E!R76+FC_OTH_HH_CO_E!R76+FC_OTH_HH_RF_E!R76+FC_OTH_HH_WM_E!R76+FC_OTH_HH_DR_E!R76+FC_OTH_HH_DW_E!R76+FC_OTH_HH_TV_E!R76+FC_OTH_HH_IT_E!R76+FC_OTH_HH_LI_E!R76+FC_OTH_HH_OA_E!R76</f>
        <v>59671.853740326733</v>
      </c>
      <c r="S76" s="32">
        <f>FC_OTH_HH_SH_E!S76+FC_OTH_HH_SC_E!S76+FC_OTH_HH_WH_E!S76+FC_OTH_HH_CO_E!S76+FC_OTH_HH_RF_E!S76+FC_OTH_HH_WM_E!S76+FC_OTH_HH_DR_E!S76+FC_OTH_HH_DW_E!S76+FC_OTH_HH_TV_E!S76+FC_OTH_HH_IT_E!S76+FC_OTH_HH_LI_E!S76+FC_OTH_HH_OA_E!S76</f>
        <v>60677.204471195182</v>
      </c>
      <c r="T76" s="32">
        <f>FC_OTH_HH_SH_E!T76+FC_OTH_HH_SC_E!T76+FC_OTH_HH_WH_E!T76+FC_OTH_HH_CO_E!T76+FC_OTH_HH_RF_E!T76+FC_OTH_HH_WM_E!T76+FC_OTH_HH_DR_E!T76+FC_OTH_HH_DW_E!T76+FC_OTH_HH_TV_E!T76+FC_OTH_HH_IT_E!T76+FC_OTH_HH_LI_E!T76+FC_OTH_HH_OA_E!T76</f>
        <v>61068.193809114367</v>
      </c>
      <c r="U76" s="32">
        <f>FC_OTH_HH_SH_E!U76+FC_OTH_HH_SC_E!U76+FC_OTH_HH_WH_E!U76+FC_OTH_HH_CO_E!U76+FC_OTH_HH_RF_E!U76+FC_OTH_HH_WM_E!U76+FC_OTH_HH_DR_E!U76+FC_OTH_HH_DW_E!U76+FC_OTH_HH_TV_E!U76+FC_OTH_HH_IT_E!U76+FC_OTH_HH_LI_E!U76+FC_OTH_HH_OA_E!U76</f>
        <v>60831.956663800498</v>
      </c>
      <c r="V76" s="32">
        <f>FC_OTH_HH_SH_E!V76+FC_OTH_HH_SC_E!V76+FC_OTH_HH_WH_E!V76+FC_OTH_HH_CO_E!V76+FC_OTH_HH_RF_E!V76+FC_OTH_HH_WM_E!V76+FC_OTH_HH_DR_E!V76+FC_OTH_HH_DW_E!V76+FC_OTH_HH_TV_E!V76+FC_OTH_HH_IT_E!V76+FC_OTH_HH_LI_E!V76+FC_OTH_HH_OA_E!V76</f>
        <v>60669.033190025795</v>
      </c>
      <c r="W76" s="32">
        <f>FC_OTH_HH_SH_E!W76+FC_OTH_HH_SC_E!W76+FC_OTH_HH_WH_E!W76+FC_OTH_HH_CO_E!W76+FC_OTH_HH_RF_E!W76+FC_OTH_HH_WM_E!W76+FC_OTH_HH_DR_E!W76+FC_OTH_HH_DW_E!W76+FC_OTH_HH_TV_E!W76+FC_OTH_HH_IT_E!W76+FC_OTH_HH_LI_E!W76+FC_OTH_HH_OA_E!W76</f>
        <v>61418.434307824587</v>
      </c>
      <c r="X76" s="32">
        <f>FC_OTH_HH_SH_E!X76+FC_OTH_HH_SC_E!X76+FC_OTH_HH_WH_E!X76+FC_OTH_HH_CO_E!X76+FC_OTH_HH_RF_E!X76+FC_OTH_HH_WM_E!X76+FC_OTH_HH_DR_E!X76+FC_OTH_HH_DW_E!X76+FC_OTH_HH_TV_E!X76+FC_OTH_HH_IT_E!X76+FC_OTH_HH_LI_E!X76+FC_OTH_HH_OA_E!X76</f>
        <v>63719.825193465163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7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427</v>
      </c>
      <c r="B1" s="7" t="s">
        <v>411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184298.62764224494</v>
      </c>
      <c r="D2" s="28">
        <f t="shared" ref="D2:W2" si="1">SUM(D3,D17,D22,D25,D26,D51,D52,D71,D74,D75,D76)</f>
        <v>196458.30027289235</v>
      </c>
      <c r="E2" s="28">
        <f t="shared" si="1"/>
        <v>189477.59052316102</v>
      </c>
      <c r="F2" s="28">
        <f t="shared" si="1"/>
        <v>196031.43449255917</v>
      </c>
      <c r="G2" s="28">
        <f t="shared" si="1"/>
        <v>193957.00662634196</v>
      </c>
      <c r="H2" s="28">
        <f t="shared" si="1"/>
        <v>195439.54051358582</v>
      </c>
      <c r="I2" s="28">
        <f t="shared" si="1"/>
        <v>193219.99120540303</v>
      </c>
      <c r="J2" s="28">
        <f t="shared" si="1"/>
        <v>174962.36244486671</v>
      </c>
      <c r="K2" s="28">
        <f t="shared" si="1"/>
        <v>189598.84333419375</v>
      </c>
      <c r="L2" s="28">
        <f t="shared" si="1"/>
        <v>187170.60869837209</v>
      </c>
      <c r="M2" s="28">
        <f t="shared" si="1"/>
        <v>202723.01581083567</v>
      </c>
      <c r="N2" s="28">
        <f t="shared" si="1"/>
        <v>177483.03842624443</v>
      </c>
      <c r="O2" s="28">
        <f t="shared" si="1"/>
        <v>188781.47441612487</v>
      </c>
      <c r="P2" s="28">
        <f t="shared" si="1"/>
        <v>192748.64225278684</v>
      </c>
      <c r="Q2" s="28">
        <f t="shared" si="1"/>
        <v>162026.12027258257</v>
      </c>
      <c r="R2" s="28">
        <f t="shared" si="1"/>
        <v>171906.7134473701</v>
      </c>
      <c r="S2" s="28">
        <f t="shared" si="1"/>
        <v>177681.83865906319</v>
      </c>
      <c r="T2" s="28">
        <f t="shared" si="1"/>
        <v>177667.35079449438</v>
      </c>
      <c r="U2" s="28">
        <f t="shared" si="1"/>
        <v>175459.6218280133</v>
      </c>
      <c r="V2" s="28">
        <f t="shared" si="1"/>
        <v>173967.54420874524</v>
      </c>
      <c r="W2" s="28">
        <f t="shared" si="1"/>
        <v>172978.68380007654</v>
      </c>
      <c r="X2" s="28">
        <f t="shared" ref="X2" si="2">SUM(X3,X17,X22,X25,X26,X51,X52,X71,X74,X75,X76)</f>
        <v>183908.01820736341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3">SUM(C4,C8,C11)</f>
        <v>7463.8209479885545</v>
      </c>
      <c r="D3" s="29">
        <f t="shared" ref="D3:W3" si="4">SUM(D4,D8,D11)</f>
        <v>7822.8850746668404</v>
      </c>
      <c r="E3" s="29">
        <f t="shared" si="4"/>
        <v>8014.0086335819278</v>
      </c>
      <c r="F3" s="29">
        <f t="shared" si="4"/>
        <v>7845.5446683848395</v>
      </c>
      <c r="G3" s="29">
        <f t="shared" si="4"/>
        <v>7901.0005262997729</v>
      </c>
      <c r="H3" s="29">
        <f t="shared" si="4"/>
        <v>8213.811942900551</v>
      </c>
      <c r="I3" s="29">
        <f t="shared" si="4"/>
        <v>9139.5651440631627</v>
      </c>
      <c r="J3" s="29">
        <f t="shared" si="4"/>
        <v>8135.493049077294</v>
      </c>
      <c r="K3" s="29">
        <f t="shared" si="4"/>
        <v>8637.2642006728875</v>
      </c>
      <c r="L3" s="29">
        <f t="shared" si="4"/>
        <v>8813.8390950579269</v>
      </c>
      <c r="M3" s="29">
        <f t="shared" si="4"/>
        <v>10377.629471979479</v>
      </c>
      <c r="N3" s="29">
        <f t="shared" si="4"/>
        <v>8930.7255625040998</v>
      </c>
      <c r="O3" s="29">
        <f t="shared" si="4"/>
        <v>9193.0558821537015</v>
      </c>
      <c r="P3" s="29">
        <f t="shared" si="4"/>
        <v>8835.9659264085385</v>
      </c>
      <c r="Q3" s="29">
        <f t="shared" si="4"/>
        <v>7827.237893162468</v>
      </c>
      <c r="R3" s="29">
        <f t="shared" si="4"/>
        <v>7737.1153441284941</v>
      </c>
      <c r="S3" s="29">
        <f t="shared" si="4"/>
        <v>8059.9103928413706</v>
      </c>
      <c r="T3" s="29">
        <f t="shared" si="4"/>
        <v>8071.1439989271694</v>
      </c>
      <c r="U3" s="29">
        <f t="shared" si="4"/>
        <v>7567.7976554455727</v>
      </c>
      <c r="V3" s="29">
        <f t="shared" si="4"/>
        <v>6072.8680855451621</v>
      </c>
      <c r="W3" s="29">
        <f t="shared" si="4"/>
        <v>6213.1997548026466</v>
      </c>
      <c r="X3" s="29">
        <f t="shared" ref="X3" si="5">SUM(X4,X8,X11)</f>
        <v>5959.9811000073605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6">SUM(C5:C7)</f>
        <v>4651.4065115951917</v>
      </c>
      <c r="D4" s="42">
        <f t="shared" ref="D4:W4" si="7">SUM(D5:D7)</f>
        <v>5131.1498217690441</v>
      </c>
      <c r="E4" s="42">
        <f t="shared" si="7"/>
        <v>5574.4375976310375</v>
      </c>
      <c r="F4" s="42">
        <f t="shared" si="7"/>
        <v>5594.674389368065</v>
      </c>
      <c r="G4" s="42">
        <f t="shared" si="7"/>
        <v>5894.9308832756533</v>
      </c>
      <c r="H4" s="42">
        <f t="shared" si="7"/>
        <v>6507.8684282228869</v>
      </c>
      <c r="I4" s="42">
        <f t="shared" si="7"/>
        <v>7277.7419469758916</v>
      </c>
      <c r="J4" s="42">
        <f t="shared" si="7"/>
        <v>6713.6453205754242</v>
      </c>
      <c r="K4" s="42">
        <f t="shared" si="7"/>
        <v>7045.5925957353302</v>
      </c>
      <c r="L4" s="42">
        <f t="shared" si="7"/>
        <v>7164.7481063456016</v>
      </c>
      <c r="M4" s="42">
        <f t="shared" si="7"/>
        <v>8206.9158851381653</v>
      </c>
      <c r="N4" s="42">
        <f t="shared" si="7"/>
        <v>6953.3040692170443</v>
      </c>
      <c r="O4" s="42">
        <f t="shared" si="7"/>
        <v>7388.7591686664555</v>
      </c>
      <c r="P4" s="42">
        <f t="shared" si="7"/>
        <v>6991.4893925276192</v>
      </c>
      <c r="Q4" s="42">
        <f t="shared" si="7"/>
        <v>6348.8947040544599</v>
      </c>
      <c r="R4" s="42">
        <f t="shared" si="7"/>
        <v>6279.5385868643089</v>
      </c>
      <c r="S4" s="42">
        <f t="shared" si="7"/>
        <v>6633.1414648936907</v>
      </c>
      <c r="T4" s="42">
        <f t="shared" si="7"/>
        <v>6580.2385904665425</v>
      </c>
      <c r="U4" s="42">
        <f t="shared" si="7"/>
        <v>6178.7609419154287</v>
      </c>
      <c r="V4" s="42">
        <f t="shared" si="7"/>
        <v>4971.409568423046</v>
      </c>
      <c r="W4" s="42">
        <f t="shared" si="7"/>
        <v>5173.9449338734739</v>
      </c>
      <c r="X4" s="42">
        <f t="shared" ref="X4" si="8">SUM(X5:X7)</f>
        <v>4869.5382526145113</v>
      </c>
    </row>
    <row r="5" spans="1:24" ht="11.25" customHeight="1" x14ac:dyDescent="0.2">
      <c r="A5" s="39" t="s">
        <v>5</v>
      </c>
      <c r="B5" s="23" t="s">
        <v>6</v>
      </c>
      <c r="C5" s="30">
        <v>34.475681670484263</v>
      </c>
      <c r="D5" s="30">
        <v>37.238309624646575</v>
      </c>
      <c r="E5" s="30">
        <v>202.60190880600396</v>
      </c>
      <c r="F5" s="30">
        <v>219.99632056561913</v>
      </c>
      <c r="G5" s="30">
        <v>314.70199727613038</v>
      </c>
      <c r="H5" s="30">
        <v>327.81115300896596</v>
      </c>
      <c r="I5" s="30">
        <v>370.25699357356393</v>
      </c>
      <c r="J5" s="30">
        <v>338.14323881786163</v>
      </c>
      <c r="K5" s="30">
        <v>387.63939391415363</v>
      </c>
      <c r="L5" s="30">
        <v>387.57937814103212</v>
      </c>
      <c r="M5" s="30">
        <v>368.29419352496285</v>
      </c>
      <c r="N5" s="30">
        <v>303.5386859816665</v>
      </c>
      <c r="O5" s="30">
        <v>292.1427634002622</v>
      </c>
      <c r="P5" s="30">
        <v>321.32655971090873</v>
      </c>
      <c r="Q5" s="30">
        <v>263.67734336497227</v>
      </c>
      <c r="R5" s="30">
        <v>261.49504945629445</v>
      </c>
      <c r="S5" s="30">
        <v>261.63263061789036</v>
      </c>
      <c r="T5" s="30">
        <v>234.55489867309487</v>
      </c>
      <c r="U5" s="30">
        <v>215.46860639529177</v>
      </c>
      <c r="V5" s="30">
        <v>160.75330307208861</v>
      </c>
      <c r="W5" s="30">
        <v>130.84739351984931</v>
      </c>
      <c r="X5" s="30">
        <v>125.33853433499824</v>
      </c>
    </row>
    <row r="6" spans="1:24" ht="11.25" customHeight="1" x14ac:dyDescent="0.2">
      <c r="A6" s="39" t="s">
        <v>7</v>
      </c>
      <c r="B6" s="23" t="s">
        <v>8</v>
      </c>
      <c r="C6" s="30">
        <v>0</v>
      </c>
      <c r="D6" s="30">
        <v>0</v>
      </c>
      <c r="E6" s="30">
        <v>1.6545496107963704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</row>
    <row r="7" spans="1:24" ht="11.25" customHeight="1" x14ac:dyDescent="0.2">
      <c r="A7" s="39" t="s">
        <v>9</v>
      </c>
      <c r="B7" s="23" t="s">
        <v>10</v>
      </c>
      <c r="C7" s="30">
        <v>4616.9308299247077</v>
      </c>
      <c r="D7" s="30">
        <v>5093.9115121443974</v>
      </c>
      <c r="E7" s="30">
        <v>5370.1811392142372</v>
      </c>
      <c r="F7" s="30">
        <v>5374.6780688024455</v>
      </c>
      <c r="G7" s="30">
        <v>5580.2288859995233</v>
      </c>
      <c r="H7" s="30">
        <v>6180.0572752139205</v>
      </c>
      <c r="I7" s="30">
        <v>6907.4849534023278</v>
      </c>
      <c r="J7" s="30">
        <v>6375.5020817575623</v>
      </c>
      <c r="K7" s="30">
        <v>6657.9532018211767</v>
      </c>
      <c r="L7" s="30">
        <v>6777.1687282045696</v>
      </c>
      <c r="M7" s="30">
        <v>7838.6216916132016</v>
      </c>
      <c r="N7" s="30">
        <v>6649.7653832353781</v>
      </c>
      <c r="O7" s="30">
        <v>7096.6164052661934</v>
      </c>
      <c r="P7" s="30">
        <v>6670.1628328167108</v>
      </c>
      <c r="Q7" s="30">
        <v>6085.2173606894876</v>
      </c>
      <c r="R7" s="30">
        <v>6018.0435374080143</v>
      </c>
      <c r="S7" s="30">
        <v>6371.5088342757999</v>
      </c>
      <c r="T7" s="30">
        <v>6345.6836917934479</v>
      </c>
      <c r="U7" s="30">
        <v>5963.2923355201365</v>
      </c>
      <c r="V7" s="30">
        <v>4810.6562653509573</v>
      </c>
      <c r="W7" s="30">
        <v>5043.0975403536249</v>
      </c>
      <c r="X7" s="30">
        <v>4744.199718279513</v>
      </c>
    </row>
    <row r="8" spans="1:24" ht="11.25" customHeight="1" x14ac:dyDescent="0.2">
      <c r="A8" s="40" t="s">
        <v>343</v>
      </c>
      <c r="B8" s="41" t="s">
        <v>344</v>
      </c>
      <c r="C8" s="42">
        <f t="shared" ref="C8:W8" si="9">SUM(C9:C10)</f>
        <v>1023.8986372585618</v>
      </c>
      <c r="D8" s="42">
        <f t="shared" si="9"/>
        <v>1036.0652956831402</v>
      </c>
      <c r="E8" s="42">
        <f t="shared" si="9"/>
        <v>1002.0830591116733</v>
      </c>
      <c r="F8" s="42">
        <f t="shared" si="9"/>
        <v>967.00690456587222</v>
      </c>
      <c r="G8" s="42">
        <f t="shared" si="9"/>
        <v>980.12525222980889</v>
      </c>
      <c r="H8" s="42">
        <f t="shared" si="9"/>
        <v>826.99102300868356</v>
      </c>
      <c r="I8" s="42">
        <f t="shared" si="9"/>
        <v>931.21387859726588</v>
      </c>
      <c r="J8" s="42">
        <f t="shared" si="9"/>
        <v>712.24236459918029</v>
      </c>
      <c r="K8" s="42">
        <f t="shared" si="9"/>
        <v>805.42140795178955</v>
      </c>
      <c r="L8" s="42">
        <f t="shared" si="9"/>
        <v>754.31040332801717</v>
      </c>
      <c r="M8" s="42">
        <f t="shared" si="9"/>
        <v>924.29557545554565</v>
      </c>
      <c r="N8" s="42">
        <f t="shared" si="9"/>
        <v>922.74160253826824</v>
      </c>
      <c r="O8" s="42">
        <f t="shared" si="9"/>
        <v>885.66339228714821</v>
      </c>
      <c r="P8" s="42">
        <f t="shared" si="9"/>
        <v>903.77820832868053</v>
      </c>
      <c r="Q8" s="42">
        <f t="shared" si="9"/>
        <v>764.63979215265965</v>
      </c>
      <c r="R8" s="42">
        <f t="shared" si="9"/>
        <v>749.77511187547373</v>
      </c>
      <c r="S8" s="42">
        <f t="shared" si="9"/>
        <v>753.50436442942919</v>
      </c>
      <c r="T8" s="42">
        <f t="shared" si="9"/>
        <v>731.62366169552399</v>
      </c>
      <c r="U8" s="42">
        <f t="shared" si="9"/>
        <v>634.01700901099741</v>
      </c>
      <c r="V8" s="42">
        <f t="shared" si="9"/>
        <v>550.58389128004467</v>
      </c>
      <c r="W8" s="42">
        <f t="shared" si="9"/>
        <v>503.39534857451167</v>
      </c>
      <c r="X8" s="42">
        <f t="shared" ref="X8" si="10">SUM(X9:X10)</f>
        <v>483.34100386838315</v>
      </c>
    </row>
    <row r="9" spans="1:24" ht="11.25" customHeight="1" x14ac:dyDescent="0.2">
      <c r="A9" s="39" t="s">
        <v>11</v>
      </c>
      <c r="B9" s="23" t="s">
        <v>12</v>
      </c>
      <c r="C9" s="30">
        <v>110.96875076122768</v>
      </c>
      <c r="D9" s="30">
        <v>110.22706299883797</v>
      </c>
      <c r="E9" s="30">
        <v>121.30388596359697</v>
      </c>
      <c r="F9" s="30">
        <v>138.90101416134911</v>
      </c>
      <c r="G9" s="30">
        <v>133.67173127376424</v>
      </c>
      <c r="H9" s="30">
        <v>156.43355131250962</v>
      </c>
      <c r="I9" s="30">
        <v>157.92015223161292</v>
      </c>
      <c r="J9" s="30">
        <v>111.51924423999097</v>
      </c>
      <c r="K9" s="30">
        <v>169.61686606854676</v>
      </c>
      <c r="L9" s="30">
        <v>92.786740904527448</v>
      </c>
      <c r="M9" s="30">
        <v>106.52966204532606</v>
      </c>
      <c r="N9" s="30">
        <v>72.692596265270623</v>
      </c>
      <c r="O9" s="30">
        <v>57.766529164794612</v>
      </c>
      <c r="P9" s="30">
        <v>33.689242436089771</v>
      </c>
      <c r="Q9" s="30">
        <v>46.049058176654526</v>
      </c>
      <c r="R9" s="30">
        <v>41.388556754877285</v>
      </c>
      <c r="S9" s="30">
        <v>56.755264502856207</v>
      </c>
      <c r="T9" s="30">
        <v>0.15122162076525103</v>
      </c>
      <c r="U9" s="30">
        <v>0</v>
      </c>
      <c r="V9" s="30">
        <v>0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912.92988649733411</v>
      </c>
      <c r="D10" s="30">
        <v>925.83823268430228</v>
      </c>
      <c r="E10" s="30">
        <v>880.77917314807632</v>
      </c>
      <c r="F10" s="30">
        <v>828.10589040452305</v>
      </c>
      <c r="G10" s="30">
        <v>846.45352095604471</v>
      </c>
      <c r="H10" s="30">
        <v>670.55747169617393</v>
      </c>
      <c r="I10" s="30">
        <v>773.29372636565301</v>
      </c>
      <c r="J10" s="30">
        <v>600.72312035918935</v>
      </c>
      <c r="K10" s="30">
        <v>635.80454188324279</v>
      </c>
      <c r="L10" s="30">
        <v>661.52366242348978</v>
      </c>
      <c r="M10" s="30">
        <v>817.76591341021958</v>
      </c>
      <c r="N10" s="30">
        <v>850.04900627299764</v>
      </c>
      <c r="O10" s="30">
        <v>827.89686312235358</v>
      </c>
      <c r="P10" s="30">
        <v>870.08896589259075</v>
      </c>
      <c r="Q10" s="30">
        <v>718.59073397600514</v>
      </c>
      <c r="R10" s="30">
        <v>708.38655512059643</v>
      </c>
      <c r="S10" s="30">
        <v>696.74909992657297</v>
      </c>
      <c r="T10" s="30">
        <v>731.47244007475877</v>
      </c>
      <c r="U10" s="30">
        <v>634.01700901099741</v>
      </c>
      <c r="V10" s="30">
        <v>550.58389128004467</v>
      </c>
      <c r="W10" s="30">
        <v>503.39534857451167</v>
      </c>
      <c r="X10" s="30">
        <v>483.34100386838315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:W11" si="11">SUM(C12:C16)</f>
        <v>1788.5157991348015</v>
      </c>
      <c r="D11" s="42">
        <f t="shared" si="11"/>
        <v>1655.6699572146563</v>
      </c>
      <c r="E11" s="42">
        <f t="shared" si="11"/>
        <v>1437.4879768392177</v>
      </c>
      <c r="F11" s="42">
        <f t="shared" si="11"/>
        <v>1283.8633744509025</v>
      </c>
      <c r="G11" s="42">
        <f t="shared" si="11"/>
        <v>1025.9443907943105</v>
      </c>
      <c r="H11" s="42">
        <f t="shared" si="11"/>
        <v>878.95249166898145</v>
      </c>
      <c r="I11" s="42">
        <f t="shared" si="11"/>
        <v>930.60931849000633</v>
      </c>
      <c r="J11" s="42">
        <f t="shared" si="11"/>
        <v>709.60536390268931</v>
      </c>
      <c r="K11" s="42">
        <f t="shared" si="11"/>
        <v>786.25019698576739</v>
      </c>
      <c r="L11" s="42">
        <f t="shared" si="11"/>
        <v>894.78058538430878</v>
      </c>
      <c r="M11" s="42">
        <f t="shared" si="11"/>
        <v>1246.4180113857672</v>
      </c>
      <c r="N11" s="42">
        <f t="shared" si="11"/>
        <v>1054.6798907487878</v>
      </c>
      <c r="O11" s="42">
        <f t="shared" si="11"/>
        <v>918.63332120009784</v>
      </c>
      <c r="P11" s="42">
        <f t="shared" si="11"/>
        <v>940.69832555223866</v>
      </c>
      <c r="Q11" s="42">
        <f t="shared" si="11"/>
        <v>713.70339695534847</v>
      </c>
      <c r="R11" s="42">
        <f t="shared" si="11"/>
        <v>707.80164538871156</v>
      </c>
      <c r="S11" s="42">
        <f t="shared" si="11"/>
        <v>673.26456351825095</v>
      </c>
      <c r="T11" s="42">
        <f t="shared" si="11"/>
        <v>759.28174676510298</v>
      </c>
      <c r="U11" s="42">
        <f t="shared" si="11"/>
        <v>755.01970451914622</v>
      </c>
      <c r="V11" s="42">
        <f t="shared" si="11"/>
        <v>550.87462584207196</v>
      </c>
      <c r="W11" s="42">
        <f t="shared" si="11"/>
        <v>535.85947235466153</v>
      </c>
      <c r="X11" s="42">
        <f t="shared" ref="X11" si="12">SUM(X12:X16)</f>
        <v>607.10184352446561</v>
      </c>
    </row>
    <row r="12" spans="1:24" ht="11.25" customHeight="1" x14ac:dyDescent="0.2">
      <c r="A12" s="39" t="s">
        <v>15</v>
      </c>
      <c r="B12" s="23" t="s">
        <v>16</v>
      </c>
      <c r="C12" s="30">
        <v>205.23668686709701</v>
      </c>
      <c r="D12" s="30">
        <v>155.85659830619193</v>
      </c>
      <c r="E12" s="30">
        <v>166.48628644428513</v>
      </c>
      <c r="F12" s="30">
        <v>95.70564942424501</v>
      </c>
      <c r="G12" s="30">
        <v>64.033528941868823</v>
      </c>
      <c r="H12" s="30">
        <v>82.015637972021551</v>
      </c>
      <c r="I12" s="30">
        <v>82.931217257620148</v>
      </c>
      <c r="J12" s="30">
        <v>87.22804733571904</v>
      </c>
      <c r="K12" s="30">
        <v>90.093240819481792</v>
      </c>
      <c r="L12" s="30">
        <v>92.849386872863207</v>
      </c>
      <c r="M12" s="30">
        <v>308.58391948860873</v>
      </c>
      <c r="N12" s="30">
        <v>223.37257751093571</v>
      </c>
      <c r="O12" s="30">
        <v>124.07792710818022</v>
      </c>
      <c r="P12" s="30">
        <v>127.75733345764675</v>
      </c>
      <c r="Q12" s="30">
        <v>97.804203212167849</v>
      </c>
      <c r="R12" s="30">
        <v>134.86056506015299</v>
      </c>
      <c r="S12" s="30">
        <v>121.1798116027733</v>
      </c>
      <c r="T12" s="30">
        <v>102.70457441068525</v>
      </c>
      <c r="U12" s="30">
        <v>88.101189061667569</v>
      </c>
      <c r="V12" s="30">
        <v>59.992289469708325</v>
      </c>
      <c r="W12" s="30">
        <v>52.706782677327439</v>
      </c>
      <c r="X12" s="30">
        <v>56.391867705872023</v>
      </c>
    </row>
    <row r="13" spans="1:24" ht="11.25" customHeight="1" x14ac:dyDescent="0.2">
      <c r="A13" s="39" t="s">
        <v>17</v>
      </c>
      <c r="B13" s="23" t="s">
        <v>18</v>
      </c>
      <c r="C13" s="30">
        <v>667.61537956748384</v>
      </c>
      <c r="D13" s="30">
        <v>675.90629451729092</v>
      </c>
      <c r="E13" s="30">
        <v>440.86363448217321</v>
      </c>
      <c r="F13" s="30">
        <v>402.75586766785949</v>
      </c>
      <c r="G13" s="30">
        <v>331.137494612387</v>
      </c>
      <c r="H13" s="30">
        <v>190.18631887297374</v>
      </c>
      <c r="I13" s="30">
        <v>172.60661243823935</v>
      </c>
      <c r="J13" s="30">
        <v>135.74146075708921</v>
      </c>
      <c r="K13" s="30">
        <v>111.96001844798545</v>
      </c>
      <c r="L13" s="30">
        <v>192.9366684823367</v>
      </c>
      <c r="M13" s="30">
        <v>223.45737986098072</v>
      </c>
      <c r="N13" s="30">
        <v>222.16525859973913</v>
      </c>
      <c r="O13" s="30">
        <v>189.22979962641011</v>
      </c>
      <c r="P13" s="30">
        <v>172.63187623765279</v>
      </c>
      <c r="Q13" s="30">
        <v>169.88022958637418</v>
      </c>
      <c r="R13" s="30">
        <v>134.01541924339929</v>
      </c>
      <c r="S13" s="30">
        <v>129.56733892221129</v>
      </c>
      <c r="T13" s="30">
        <v>199.16564758577459</v>
      </c>
      <c r="U13" s="30">
        <v>213.60444666729256</v>
      </c>
      <c r="V13" s="30">
        <v>98.397110240855852</v>
      </c>
      <c r="W13" s="30">
        <v>100.30592981750549</v>
      </c>
      <c r="X13" s="30">
        <v>95.809597652758811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915.66373270022075</v>
      </c>
      <c r="D16" s="30">
        <v>823.90706439117344</v>
      </c>
      <c r="E16" s="30">
        <v>830.13805591275934</v>
      </c>
      <c r="F16" s="30">
        <v>785.401857358798</v>
      </c>
      <c r="G16" s="30">
        <v>630.77336724005454</v>
      </c>
      <c r="H16" s="30">
        <v>606.75053482398619</v>
      </c>
      <c r="I16" s="30">
        <v>675.07148879414683</v>
      </c>
      <c r="J16" s="30">
        <v>486.63585580988098</v>
      </c>
      <c r="K16" s="30">
        <v>584.19693771830021</v>
      </c>
      <c r="L16" s="30">
        <v>608.99453002910889</v>
      </c>
      <c r="M16" s="30">
        <v>714.37671203617765</v>
      </c>
      <c r="N16" s="30">
        <v>609.142054638113</v>
      </c>
      <c r="O16" s="30">
        <v>605.32559446550749</v>
      </c>
      <c r="P16" s="30">
        <v>640.30911585693912</v>
      </c>
      <c r="Q16" s="30">
        <v>446.01896415680642</v>
      </c>
      <c r="R16" s="30">
        <v>438.92566108515928</v>
      </c>
      <c r="S16" s="30">
        <v>422.51741299326642</v>
      </c>
      <c r="T16" s="30">
        <v>457.41152476864306</v>
      </c>
      <c r="U16" s="30">
        <v>453.31406879018613</v>
      </c>
      <c r="V16" s="30">
        <v>392.48522613150772</v>
      </c>
      <c r="W16" s="30">
        <v>382.84675985982858</v>
      </c>
      <c r="X16" s="30">
        <v>454.90037816583481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:W17" si="13">SUM(C18:C21)</f>
        <v>90.716981851950891</v>
      </c>
      <c r="D17" s="31">
        <f t="shared" si="13"/>
        <v>59.066984768010684</v>
      </c>
      <c r="E17" s="31">
        <f t="shared" si="13"/>
        <v>57.346014025805786</v>
      </c>
      <c r="F17" s="31">
        <f t="shared" si="13"/>
        <v>52.021280747333222</v>
      </c>
      <c r="G17" s="31">
        <f t="shared" si="13"/>
        <v>50.488346001062908</v>
      </c>
      <c r="H17" s="31">
        <f t="shared" si="13"/>
        <v>51.336408731827234</v>
      </c>
      <c r="I17" s="31">
        <f t="shared" si="13"/>
        <v>48.305052613677574</v>
      </c>
      <c r="J17" s="31">
        <f t="shared" si="13"/>
        <v>36.820042155398482</v>
      </c>
      <c r="K17" s="31">
        <f t="shared" si="13"/>
        <v>32.395659576340442</v>
      </c>
      <c r="L17" s="31">
        <f t="shared" si="13"/>
        <v>28.504649119021668</v>
      </c>
      <c r="M17" s="31">
        <f t="shared" si="13"/>
        <v>12.50607833317742</v>
      </c>
      <c r="N17" s="31">
        <f t="shared" si="13"/>
        <v>2.9812993040987648</v>
      </c>
      <c r="O17" s="31">
        <f t="shared" si="13"/>
        <v>2.144503561375819</v>
      </c>
      <c r="P17" s="31">
        <f t="shared" si="13"/>
        <v>1.7010816598025189</v>
      </c>
      <c r="Q17" s="31">
        <f t="shared" si="13"/>
        <v>1.0591670255207246</v>
      </c>
      <c r="R17" s="31">
        <f t="shared" si="13"/>
        <v>0.12419152169647077</v>
      </c>
      <c r="S17" s="31">
        <f t="shared" si="13"/>
        <v>0</v>
      </c>
      <c r="T17" s="31">
        <f t="shared" si="13"/>
        <v>0</v>
      </c>
      <c r="U17" s="31">
        <f t="shared" si="13"/>
        <v>0</v>
      </c>
      <c r="V17" s="31">
        <f t="shared" si="13"/>
        <v>0</v>
      </c>
      <c r="W17" s="31">
        <f t="shared" si="13"/>
        <v>0</v>
      </c>
      <c r="X17" s="31">
        <f t="shared" ref="X17" si="14">SUM(X18:X21)</f>
        <v>0</v>
      </c>
    </row>
    <row r="18" spans="1:24" ht="11.25" customHeight="1" x14ac:dyDescent="0.2">
      <c r="A18" s="22" t="s">
        <v>27</v>
      </c>
      <c r="B18" s="23" t="s">
        <v>28</v>
      </c>
      <c r="C18" s="30">
        <v>90.716981851950891</v>
      </c>
      <c r="D18" s="30">
        <v>59.066984768010684</v>
      </c>
      <c r="E18" s="30">
        <v>57.346014025805786</v>
      </c>
      <c r="F18" s="30">
        <v>52.021280747333222</v>
      </c>
      <c r="G18" s="30">
        <v>50.488346001062908</v>
      </c>
      <c r="H18" s="30">
        <v>51.336408731827234</v>
      </c>
      <c r="I18" s="30">
        <v>48.305052613677574</v>
      </c>
      <c r="J18" s="30">
        <v>36.820042155398482</v>
      </c>
      <c r="K18" s="30">
        <v>32.395659576340442</v>
      </c>
      <c r="L18" s="30">
        <v>28.504649119021668</v>
      </c>
      <c r="M18" s="30">
        <v>12.50607833317742</v>
      </c>
      <c r="N18" s="30">
        <v>2.9812993040987648</v>
      </c>
      <c r="O18" s="30">
        <v>2.144503561375819</v>
      </c>
      <c r="P18" s="30">
        <v>1.7010816598025189</v>
      </c>
      <c r="Q18" s="30">
        <v>1.0591670255207246</v>
      </c>
      <c r="R18" s="30">
        <v>0.12419152169647077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:W22" si="15">SUM(C23:C24)</f>
        <v>293.37294512950967</v>
      </c>
      <c r="D22" s="31">
        <f t="shared" si="15"/>
        <v>282.26865069921746</v>
      </c>
      <c r="E22" s="31">
        <f t="shared" si="15"/>
        <v>286.31140402851713</v>
      </c>
      <c r="F22" s="31">
        <f t="shared" si="15"/>
        <v>271.02485169776804</v>
      </c>
      <c r="G22" s="31">
        <f t="shared" si="15"/>
        <v>265.85476711074159</v>
      </c>
      <c r="H22" s="31">
        <f t="shared" si="15"/>
        <v>276.42452597695456</v>
      </c>
      <c r="I22" s="31">
        <f t="shared" si="15"/>
        <v>286.57157137845502</v>
      </c>
      <c r="J22" s="31">
        <f t="shared" si="15"/>
        <v>272.62131302165261</v>
      </c>
      <c r="K22" s="31">
        <f t="shared" si="15"/>
        <v>280.92731067437296</v>
      </c>
      <c r="L22" s="31">
        <f t="shared" si="15"/>
        <v>268.57025279766901</v>
      </c>
      <c r="M22" s="31">
        <f t="shared" si="15"/>
        <v>256.2795527677489</v>
      </c>
      <c r="N22" s="31">
        <f t="shared" si="15"/>
        <v>242.94128559634032</v>
      </c>
      <c r="O22" s="31">
        <f t="shared" si="15"/>
        <v>220.21674773489491</v>
      </c>
      <c r="P22" s="31">
        <f t="shared" si="15"/>
        <v>223.30373556604411</v>
      </c>
      <c r="Q22" s="31">
        <f t="shared" si="15"/>
        <v>201.87006219599004</v>
      </c>
      <c r="R22" s="31">
        <f t="shared" si="15"/>
        <v>199.32586529556124</v>
      </c>
      <c r="S22" s="31">
        <f t="shared" si="15"/>
        <v>196.07347360186606</v>
      </c>
      <c r="T22" s="31">
        <f t="shared" si="15"/>
        <v>188.07492589388534</v>
      </c>
      <c r="U22" s="31">
        <f t="shared" si="15"/>
        <v>198.74716559808405</v>
      </c>
      <c r="V22" s="31">
        <f t="shared" si="15"/>
        <v>183.39864749253078</v>
      </c>
      <c r="W22" s="31">
        <f t="shared" si="15"/>
        <v>184.69065126339405</v>
      </c>
      <c r="X22" s="31">
        <f t="shared" ref="X22" si="16">SUM(X23:X24)</f>
        <v>178.29545447432872</v>
      </c>
    </row>
    <row r="23" spans="1:24" ht="11.25" customHeight="1" x14ac:dyDescent="0.2">
      <c r="A23" s="22" t="s">
        <v>37</v>
      </c>
      <c r="B23" s="23" t="s">
        <v>38</v>
      </c>
      <c r="C23" s="30">
        <v>174.06619560864678</v>
      </c>
      <c r="D23" s="30">
        <v>176.29075126783425</v>
      </c>
      <c r="E23" s="30">
        <v>175.94064617690512</v>
      </c>
      <c r="F23" s="30">
        <v>176.09485179759659</v>
      </c>
      <c r="G23" s="30">
        <v>176.03576562716097</v>
      </c>
      <c r="H23" s="30">
        <v>184.88342195561444</v>
      </c>
      <c r="I23" s="30">
        <v>194.97896018137084</v>
      </c>
      <c r="J23" s="30">
        <v>183.11288987659069</v>
      </c>
      <c r="K23" s="30">
        <v>167.97363151266728</v>
      </c>
      <c r="L23" s="30">
        <v>161.34030336104877</v>
      </c>
      <c r="M23" s="30">
        <v>161.39333513076517</v>
      </c>
      <c r="N23" s="30">
        <v>155.88604473547082</v>
      </c>
      <c r="O23" s="30">
        <v>123.74423587367936</v>
      </c>
      <c r="P23" s="30">
        <v>123.02702164705406</v>
      </c>
      <c r="Q23" s="30">
        <v>121.64628194965942</v>
      </c>
      <c r="R23" s="30">
        <v>120.60427415348539</v>
      </c>
      <c r="S23" s="30">
        <v>120.91153029295538</v>
      </c>
      <c r="T23" s="30">
        <v>119.8889981764254</v>
      </c>
      <c r="U23" s="30">
        <v>120.93472167386565</v>
      </c>
      <c r="V23" s="30">
        <v>120.46532848901782</v>
      </c>
      <c r="W23" s="30">
        <v>119.48628339092259</v>
      </c>
      <c r="X23" s="30">
        <v>119.87000944953213</v>
      </c>
    </row>
    <row r="24" spans="1:24" ht="11.25" customHeight="1" x14ac:dyDescent="0.2">
      <c r="A24" s="22" t="s">
        <v>39</v>
      </c>
      <c r="B24" s="23" t="s">
        <v>40</v>
      </c>
      <c r="C24" s="30">
        <v>119.30674952086291</v>
      </c>
      <c r="D24" s="30">
        <v>105.97789943138319</v>
      </c>
      <c r="E24" s="30">
        <v>110.37075785161203</v>
      </c>
      <c r="F24" s="30">
        <v>94.929999900171438</v>
      </c>
      <c r="G24" s="30">
        <v>89.819001483580621</v>
      </c>
      <c r="H24" s="30">
        <v>91.54110402134009</v>
      </c>
      <c r="I24" s="30">
        <v>91.592611197084153</v>
      </c>
      <c r="J24" s="30">
        <v>89.50842314506194</v>
      </c>
      <c r="K24" s="30">
        <v>112.95367916170571</v>
      </c>
      <c r="L24" s="30">
        <v>107.22994943662022</v>
      </c>
      <c r="M24" s="30">
        <v>94.886217636983716</v>
      </c>
      <c r="N24" s="30">
        <v>87.055240860869517</v>
      </c>
      <c r="O24" s="30">
        <v>96.472511861215565</v>
      </c>
      <c r="P24" s="30">
        <v>100.27671391899007</v>
      </c>
      <c r="Q24" s="30">
        <v>80.22378024633062</v>
      </c>
      <c r="R24" s="30">
        <v>78.721591142075852</v>
      </c>
      <c r="S24" s="30">
        <v>75.161943308910693</v>
      </c>
      <c r="T24" s="30">
        <v>68.185927717459933</v>
      </c>
      <c r="U24" s="30">
        <v>77.8124439242184</v>
      </c>
      <c r="V24" s="30">
        <v>62.933319003512956</v>
      </c>
      <c r="W24" s="30">
        <v>65.204367872471465</v>
      </c>
      <c r="X24" s="30">
        <v>58.425445024796602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7">SUM(C27,C33)</f>
        <v>46548.754452712761</v>
      </c>
      <c r="D26" s="31">
        <f t="shared" ref="D26:W26" si="18">SUM(D27,D33)</f>
        <v>50956.248773234925</v>
      </c>
      <c r="E26" s="31">
        <f t="shared" si="18"/>
        <v>46120.720435632051</v>
      </c>
      <c r="F26" s="31">
        <f t="shared" si="18"/>
        <v>46563.698524440057</v>
      </c>
      <c r="G26" s="31">
        <f t="shared" si="18"/>
        <v>44772.388522957015</v>
      </c>
      <c r="H26" s="31">
        <f t="shared" si="18"/>
        <v>44407.038959682286</v>
      </c>
      <c r="I26" s="31">
        <f t="shared" si="18"/>
        <v>42566.43176352264</v>
      </c>
      <c r="J26" s="31">
        <f t="shared" si="18"/>
        <v>32641.26315008102</v>
      </c>
      <c r="K26" s="31">
        <f t="shared" si="18"/>
        <v>38188.810409017395</v>
      </c>
      <c r="L26" s="31">
        <f t="shared" si="18"/>
        <v>34429.213306426587</v>
      </c>
      <c r="M26" s="31">
        <f t="shared" si="18"/>
        <v>34068.419219324242</v>
      </c>
      <c r="N26" s="31">
        <f t="shared" si="18"/>
        <v>29227.498584942958</v>
      </c>
      <c r="O26" s="31">
        <f t="shared" si="18"/>
        <v>28914.728299805622</v>
      </c>
      <c r="P26" s="31">
        <f t="shared" si="18"/>
        <v>29822.456801466305</v>
      </c>
      <c r="Q26" s="31">
        <f t="shared" si="18"/>
        <v>25117.478236469178</v>
      </c>
      <c r="R26" s="31">
        <f t="shared" si="18"/>
        <v>26323.719070979125</v>
      </c>
      <c r="S26" s="31">
        <f t="shared" si="18"/>
        <v>25107.400082321143</v>
      </c>
      <c r="T26" s="31">
        <f t="shared" si="18"/>
        <v>24355.977503297909</v>
      </c>
      <c r="U26" s="31">
        <f t="shared" si="18"/>
        <v>22745.802646663076</v>
      </c>
      <c r="V26" s="31">
        <f t="shared" si="18"/>
        <v>23144.836161985011</v>
      </c>
      <c r="W26" s="31">
        <f t="shared" si="18"/>
        <v>24403.369832142645</v>
      </c>
      <c r="X26" s="31">
        <f t="shared" ref="X26" si="19">SUM(X27,X33)</f>
        <v>19788.353418325278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:W27" si="20">SUM(C28:C32)</f>
        <v>0</v>
      </c>
      <c r="D27" s="42">
        <f t="shared" si="20"/>
        <v>0</v>
      </c>
      <c r="E27" s="42">
        <f t="shared" si="20"/>
        <v>0</v>
      </c>
      <c r="F27" s="42">
        <f t="shared" si="20"/>
        <v>0</v>
      </c>
      <c r="G27" s="42">
        <f t="shared" si="20"/>
        <v>0</v>
      </c>
      <c r="H27" s="42">
        <f t="shared" si="20"/>
        <v>0</v>
      </c>
      <c r="I27" s="42">
        <f t="shared" si="20"/>
        <v>0</v>
      </c>
      <c r="J27" s="42">
        <f t="shared" si="20"/>
        <v>0</v>
      </c>
      <c r="K27" s="42">
        <f t="shared" si="20"/>
        <v>0</v>
      </c>
      <c r="L27" s="42">
        <f t="shared" si="20"/>
        <v>0</v>
      </c>
      <c r="M27" s="42">
        <f t="shared" si="20"/>
        <v>0</v>
      </c>
      <c r="N27" s="42">
        <f t="shared" si="20"/>
        <v>0</v>
      </c>
      <c r="O27" s="42">
        <f t="shared" si="20"/>
        <v>0</v>
      </c>
      <c r="P27" s="42">
        <f t="shared" si="20"/>
        <v>0</v>
      </c>
      <c r="Q27" s="42">
        <f t="shared" si="20"/>
        <v>0</v>
      </c>
      <c r="R27" s="42">
        <f t="shared" si="20"/>
        <v>0</v>
      </c>
      <c r="S27" s="42">
        <f t="shared" si="20"/>
        <v>0</v>
      </c>
      <c r="T27" s="42">
        <f t="shared" si="20"/>
        <v>0</v>
      </c>
      <c r="U27" s="42">
        <f t="shared" si="20"/>
        <v>0</v>
      </c>
      <c r="V27" s="42">
        <f t="shared" si="20"/>
        <v>0</v>
      </c>
      <c r="W27" s="42">
        <f t="shared" si="20"/>
        <v>0</v>
      </c>
      <c r="X27" s="42">
        <f t="shared" ref="X27" si="21">SUM(X28:X32)</f>
        <v>0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:W33" si="22">SUM(C34:C50)</f>
        <v>46548.754452712761</v>
      </c>
      <c r="D33" s="42">
        <f t="shared" si="22"/>
        <v>50956.248773234925</v>
      </c>
      <c r="E33" s="42">
        <f t="shared" si="22"/>
        <v>46120.720435632051</v>
      </c>
      <c r="F33" s="42">
        <f t="shared" si="22"/>
        <v>46563.698524440057</v>
      </c>
      <c r="G33" s="42">
        <f t="shared" si="22"/>
        <v>44772.388522957015</v>
      </c>
      <c r="H33" s="42">
        <f t="shared" si="22"/>
        <v>44407.038959682286</v>
      </c>
      <c r="I33" s="42">
        <f t="shared" si="22"/>
        <v>42566.43176352264</v>
      </c>
      <c r="J33" s="42">
        <f t="shared" si="22"/>
        <v>32641.26315008102</v>
      </c>
      <c r="K33" s="42">
        <f t="shared" si="22"/>
        <v>38188.810409017395</v>
      </c>
      <c r="L33" s="42">
        <f t="shared" si="22"/>
        <v>34429.213306426587</v>
      </c>
      <c r="M33" s="42">
        <f t="shared" si="22"/>
        <v>34068.419219324242</v>
      </c>
      <c r="N33" s="42">
        <f t="shared" si="22"/>
        <v>29227.498584942958</v>
      </c>
      <c r="O33" s="42">
        <f t="shared" si="22"/>
        <v>28914.728299805622</v>
      </c>
      <c r="P33" s="42">
        <f t="shared" si="22"/>
        <v>29822.456801466305</v>
      </c>
      <c r="Q33" s="42">
        <f t="shared" si="22"/>
        <v>25117.478236469178</v>
      </c>
      <c r="R33" s="42">
        <f t="shared" si="22"/>
        <v>26323.719070979125</v>
      </c>
      <c r="S33" s="42">
        <f t="shared" si="22"/>
        <v>25107.400082321143</v>
      </c>
      <c r="T33" s="42">
        <f t="shared" si="22"/>
        <v>24355.977503297909</v>
      </c>
      <c r="U33" s="42">
        <f t="shared" si="22"/>
        <v>22745.802646663076</v>
      </c>
      <c r="V33" s="42">
        <f t="shared" si="22"/>
        <v>23144.836161985011</v>
      </c>
      <c r="W33" s="42">
        <f t="shared" si="22"/>
        <v>24403.369832142645</v>
      </c>
      <c r="X33" s="42">
        <f t="shared" ref="X33" si="23">SUM(X34:X50)</f>
        <v>19788.353418325278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98.129836629406725</v>
      </c>
      <c r="H34" s="30">
        <v>5.748667239896819</v>
      </c>
      <c r="I34" s="30">
        <v>29.894926913155629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4406.4443691043234</v>
      </c>
      <c r="D36" s="30">
        <v>4254.5455886883219</v>
      </c>
      <c r="E36" s="30">
        <v>4101.1662841257084</v>
      </c>
      <c r="F36" s="30">
        <v>4013.5271049626558</v>
      </c>
      <c r="G36" s="30">
        <v>4122.3532356473615</v>
      </c>
      <c r="H36" s="30">
        <v>4081.463298586119</v>
      </c>
      <c r="I36" s="30">
        <v>3803.0663935442058</v>
      </c>
      <c r="J36" s="30">
        <v>3334.0818532365092</v>
      </c>
      <c r="K36" s="30">
        <v>3570.268867452301</v>
      </c>
      <c r="L36" s="30">
        <v>3298.8012435095047</v>
      </c>
      <c r="M36" s="30">
        <v>3453.1628685837477</v>
      </c>
      <c r="N36" s="30">
        <v>2805.9377542317438</v>
      </c>
      <c r="O36" s="30">
        <v>2762.1128791020665</v>
      </c>
      <c r="P36" s="30">
        <v>2868.6741883751188</v>
      </c>
      <c r="Q36" s="30">
        <v>2364.3978205065896</v>
      </c>
      <c r="R36" s="30">
        <v>2318.8994881549525</v>
      </c>
      <c r="S36" s="30">
        <v>2608.5645698993221</v>
      </c>
      <c r="T36" s="30">
        <v>2355.4713493035006</v>
      </c>
      <c r="U36" s="30">
        <v>2604.1923206288843</v>
      </c>
      <c r="V36" s="30">
        <v>2384.8401471502884</v>
      </c>
      <c r="W36" s="30">
        <v>2368.0275170928489</v>
      </c>
      <c r="X36" s="30">
        <v>2573.0105347772624</v>
      </c>
    </row>
    <row r="37" spans="1:24" ht="11.25" customHeight="1" x14ac:dyDescent="0.2">
      <c r="A37" s="39" t="s">
        <v>61</v>
      </c>
      <c r="B37" s="23" t="s">
        <v>62</v>
      </c>
      <c r="C37" s="30">
        <v>155.81831816075055</v>
      </c>
      <c r="D37" s="30">
        <v>155.49516874529937</v>
      </c>
      <c r="E37" s="30">
        <v>154.57500122195458</v>
      </c>
      <c r="F37" s="30">
        <v>152.49321646835276</v>
      </c>
      <c r="G37" s="30">
        <v>150.76617980840112</v>
      </c>
      <c r="H37" s="30">
        <v>251.26476354042103</v>
      </c>
      <c r="I37" s="30">
        <v>255.01355480539021</v>
      </c>
      <c r="J37" s="30">
        <v>255.69430838225355</v>
      </c>
      <c r="K37" s="30">
        <v>255.09639734376373</v>
      </c>
      <c r="L37" s="30">
        <v>249.52963896085848</v>
      </c>
      <c r="M37" s="30">
        <v>300.23285054531777</v>
      </c>
      <c r="N37" s="30">
        <v>298.81201896907328</v>
      </c>
      <c r="O37" s="30">
        <v>303.83553689517345</v>
      </c>
      <c r="P37" s="30">
        <v>308.39699908877799</v>
      </c>
      <c r="Q37" s="30">
        <v>303.85629857168283</v>
      </c>
      <c r="R37" s="30">
        <v>303.13200310011024</v>
      </c>
      <c r="S37" s="30">
        <v>303.43863463044977</v>
      </c>
      <c r="T37" s="30">
        <v>298.79369154209729</v>
      </c>
      <c r="U37" s="30">
        <v>279.36952158398765</v>
      </c>
      <c r="V37" s="30">
        <v>277.09028445050717</v>
      </c>
      <c r="W37" s="30">
        <v>268.66277765210663</v>
      </c>
      <c r="X37" s="30">
        <v>259.628866836648</v>
      </c>
    </row>
    <row r="38" spans="1:24" ht="11.25" customHeight="1" x14ac:dyDescent="0.2">
      <c r="A38" s="39" t="s">
        <v>63</v>
      </c>
      <c r="B38" s="23" t="s">
        <v>64</v>
      </c>
      <c r="C38" s="30">
        <v>0.30744095796081511</v>
      </c>
      <c r="D38" s="30">
        <v>0.30770433507930078</v>
      </c>
      <c r="E38" s="30">
        <v>0.30685690602303795</v>
      </c>
      <c r="F38" s="30">
        <v>0.30686032569112875</v>
      </c>
      <c r="G38" s="30">
        <v>0.3043726049830966</v>
      </c>
      <c r="H38" s="30">
        <v>0.30322755098975673</v>
      </c>
      <c r="I38" s="30">
        <v>0.30138207273169154</v>
      </c>
      <c r="J38" s="30">
        <v>0.29963117386663896</v>
      </c>
      <c r="K38" s="30">
        <v>0.30050904738624801</v>
      </c>
      <c r="L38" s="30">
        <v>0.29831931698192626</v>
      </c>
      <c r="M38" s="30">
        <v>0.19985111137635089</v>
      </c>
      <c r="N38" s="30">
        <v>0.29557370038563141</v>
      </c>
      <c r="O38" s="30">
        <v>0.2963070162944097</v>
      </c>
      <c r="P38" s="30">
        <v>0.19869946620265377</v>
      </c>
      <c r="Q38" s="30">
        <v>0.29267044881752513</v>
      </c>
      <c r="R38" s="30">
        <v>0.29571071099575313</v>
      </c>
      <c r="S38" s="30">
        <v>0.29573682792749001</v>
      </c>
      <c r="T38" s="30">
        <v>0.2966890268220358</v>
      </c>
      <c r="U38" s="30">
        <v>0.29729924378437589</v>
      </c>
      <c r="V38" s="30">
        <v>0.19807093359939895</v>
      </c>
      <c r="W38" s="30">
        <v>0.20047122702752748</v>
      </c>
      <c r="X38" s="30">
        <v>0.20013154529575464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68.597313105478904</v>
      </c>
      <c r="D40" s="30">
        <v>71.662971878676061</v>
      </c>
      <c r="E40" s="30">
        <v>67.967256592267219</v>
      </c>
      <c r="F40" s="30">
        <v>69.767167836340136</v>
      </c>
      <c r="G40" s="30">
        <v>63.054765123996198</v>
      </c>
      <c r="H40" s="30">
        <v>62.422455069295474</v>
      </c>
      <c r="I40" s="30">
        <v>62.042544723848906</v>
      </c>
      <c r="J40" s="30">
        <v>48.603902384678051</v>
      </c>
      <c r="K40" s="30">
        <v>48.746304386120549</v>
      </c>
      <c r="L40" s="30">
        <v>42.949520993920395</v>
      </c>
      <c r="M40" s="30">
        <v>35.845717280707262</v>
      </c>
      <c r="N40" s="30">
        <v>33.889334301864302</v>
      </c>
      <c r="O40" s="30">
        <v>32.525735111796067</v>
      </c>
      <c r="P40" s="30">
        <v>31.172157623986454</v>
      </c>
      <c r="Q40" s="30">
        <v>29.361941299435646</v>
      </c>
      <c r="R40" s="30">
        <v>31.786038674955837</v>
      </c>
      <c r="S40" s="30">
        <v>32.6558137861782</v>
      </c>
      <c r="T40" s="30">
        <v>32.084486970395211</v>
      </c>
      <c r="U40" s="30">
        <v>33.312514038537877</v>
      </c>
      <c r="V40" s="30">
        <v>28.653505319013544</v>
      </c>
      <c r="W40" s="30">
        <v>32.430965973317505</v>
      </c>
      <c r="X40" s="30">
        <v>27.295470612970352</v>
      </c>
    </row>
    <row r="41" spans="1:24" ht="11.25" customHeight="1" x14ac:dyDescent="0.2">
      <c r="A41" s="39" t="s">
        <v>69</v>
      </c>
      <c r="B41" s="23" t="s">
        <v>70</v>
      </c>
      <c r="C41" s="30">
        <v>797.62391760302921</v>
      </c>
      <c r="D41" s="30">
        <v>860.73388348059586</v>
      </c>
      <c r="E41" s="30">
        <v>911.06328720254078</v>
      </c>
      <c r="F41" s="30">
        <v>981.26928796512755</v>
      </c>
      <c r="G41" s="30">
        <v>1019.8515238801458</v>
      </c>
      <c r="H41" s="30">
        <v>1029.766436044393</v>
      </c>
      <c r="I41" s="30">
        <v>1042.0458122988855</v>
      </c>
      <c r="J41" s="30">
        <v>997.92490980321111</v>
      </c>
      <c r="K41" s="30">
        <v>1114.1384392666191</v>
      </c>
      <c r="L41" s="30">
        <v>1228.2163703702379</v>
      </c>
      <c r="M41" s="30">
        <v>1253.3129646172986</v>
      </c>
      <c r="N41" s="30">
        <v>975.96587129393242</v>
      </c>
      <c r="O41" s="30">
        <v>840.08246428592827</v>
      </c>
      <c r="P41" s="30">
        <v>839.19981051631714</v>
      </c>
      <c r="Q41" s="30">
        <v>732.08295375332261</v>
      </c>
      <c r="R41" s="30">
        <v>854.21231215878379</v>
      </c>
      <c r="S41" s="30">
        <v>904.32573180481802</v>
      </c>
      <c r="T41" s="30">
        <v>854.57128630539944</v>
      </c>
      <c r="U41" s="30">
        <v>911.84915157656746</v>
      </c>
      <c r="V41" s="30">
        <v>896.40421306104702</v>
      </c>
      <c r="W41" s="30">
        <v>1016.1339086130541</v>
      </c>
      <c r="X41" s="30">
        <v>941.89596604140013</v>
      </c>
    </row>
    <row r="42" spans="1:24" ht="11.25" customHeight="1" x14ac:dyDescent="0.2">
      <c r="A42" s="39" t="s">
        <v>71</v>
      </c>
      <c r="B42" s="23" t="s">
        <v>72</v>
      </c>
      <c r="C42" s="30">
        <v>0</v>
      </c>
      <c r="D42" s="30">
        <v>3.188564058469475</v>
      </c>
      <c r="E42" s="30">
        <v>0</v>
      </c>
      <c r="F42" s="30">
        <v>4.2514187446259681</v>
      </c>
      <c r="G42" s="30">
        <v>14.880137575236464</v>
      </c>
      <c r="H42" s="30">
        <v>41.989079965606194</v>
      </c>
      <c r="I42" s="30">
        <v>0</v>
      </c>
      <c r="J42" s="30">
        <v>8.3983662940670651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39955.928334841934</v>
      </c>
      <c r="D43" s="30">
        <v>44429.487893921199</v>
      </c>
      <c r="E43" s="30">
        <v>39933.598835113844</v>
      </c>
      <c r="F43" s="30">
        <v>40275.163452477434</v>
      </c>
      <c r="G43" s="30">
        <v>38459.582209874839</v>
      </c>
      <c r="H43" s="30">
        <v>38200.16151941631</v>
      </c>
      <c r="I43" s="30">
        <v>36514.133289052843</v>
      </c>
      <c r="J43" s="30">
        <v>27341.957154597629</v>
      </c>
      <c r="K43" s="30">
        <v>32462.549852326072</v>
      </c>
      <c r="L43" s="30">
        <v>29135.929567593612</v>
      </c>
      <c r="M43" s="30">
        <v>28760.041285785512</v>
      </c>
      <c r="N43" s="30">
        <v>24930.495961327008</v>
      </c>
      <c r="O43" s="30">
        <v>24815.322633121399</v>
      </c>
      <c r="P43" s="30">
        <v>25659.087195292643</v>
      </c>
      <c r="Q43" s="30">
        <v>21619.632971226241</v>
      </c>
      <c r="R43" s="30">
        <v>22751.807420714002</v>
      </c>
      <c r="S43" s="30">
        <v>21199.871688132538</v>
      </c>
      <c r="T43" s="30">
        <v>20756.939428903577</v>
      </c>
      <c r="U43" s="30">
        <v>18867.333640138128</v>
      </c>
      <c r="V43" s="30">
        <v>19497.724866865647</v>
      </c>
      <c r="W43" s="30">
        <v>20657.698948675523</v>
      </c>
      <c r="X43" s="30">
        <v>15933.627471718668</v>
      </c>
    </row>
    <row r="44" spans="1:24" ht="11.25" customHeight="1" x14ac:dyDescent="0.2">
      <c r="A44" s="39" t="s">
        <v>75</v>
      </c>
      <c r="B44" s="23" t="s">
        <v>76</v>
      </c>
      <c r="C44" s="30">
        <v>1105.7495354378352</v>
      </c>
      <c r="D44" s="30">
        <v>1104.9251322435034</v>
      </c>
      <c r="E44" s="30">
        <v>888.08318950090052</v>
      </c>
      <c r="F44" s="30">
        <v>998.7517412647228</v>
      </c>
      <c r="G44" s="30">
        <v>796.75791275227402</v>
      </c>
      <c r="H44" s="30">
        <v>665.17645389410177</v>
      </c>
      <c r="I44" s="30">
        <v>787.61172441826545</v>
      </c>
      <c r="J44" s="30">
        <v>550.39035889409092</v>
      </c>
      <c r="K44" s="30">
        <v>629.64091530797566</v>
      </c>
      <c r="L44" s="30">
        <v>437.56239138776954</v>
      </c>
      <c r="M44" s="30">
        <v>226.89477253444673</v>
      </c>
      <c r="N44" s="30">
        <v>153.50910882394479</v>
      </c>
      <c r="O44" s="30">
        <v>133.76887005577817</v>
      </c>
      <c r="P44" s="30">
        <v>82.65513494200944</v>
      </c>
      <c r="Q44" s="30">
        <v>35.304348768501896</v>
      </c>
      <c r="R44" s="30">
        <v>25.191519658886911</v>
      </c>
      <c r="S44" s="30">
        <v>26.894065672721219</v>
      </c>
      <c r="T44" s="30">
        <v>24.443766500208408</v>
      </c>
      <c r="U44" s="30">
        <v>7.1324568227084679</v>
      </c>
      <c r="V44" s="30">
        <v>5.3726675365451673</v>
      </c>
      <c r="W44" s="30">
        <v>3.8265106436654976</v>
      </c>
      <c r="X44" s="30">
        <v>4.1471114964141504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58.285223501451931</v>
      </c>
      <c r="D48" s="30">
        <v>75.901865883782108</v>
      </c>
      <c r="E48" s="30">
        <v>63.959724968811315</v>
      </c>
      <c r="F48" s="30">
        <v>66.247982047731199</v>
      </c>
      <c r="G48" s="30">
        <v>46.708349060366082</v>
      </c>
      <c r="H48" s="30">
        <v>62.437383396656116</v>
      </c>
      <c r="I48" s="30">
        <v>44.997544119795961</v>
      </c>
      <c r="J48" s="30">
        <v>50.302261187458335</v>
      </c>
      <c r="K48" s="30">
        <v>42.925271780533485</v>
      </c>
      <c r="L48" s="30">
        <v>35.926254293697021</v>
      </c>
      <c r="M48" s="30">
        <v>38.728908865836132</v>
      </c>
      <c r="N48" s="30">
        <v>27.763251501268744</v>
      </c>
      <c r="O48" s="30">
        <v>25.91587352735765</v>
      </c>
      <c r="P48" s="30">
        <v>32.263691112474895</v>
      </c>
      <c r="Q48" s="30">
        <v>32.549231894586825</v>
      </c>
      <c r="R48" s="30">
        <v>38.394577806440338</v>
      </c>
      <c r="S48" s="30">
        <v>30.53761096929474</v>
      </c>
      <c r="T48" s="30">
        <v>30.923495130842717</v>
      </c>
      <c r="U48" s="30">
        <v>41.411058489545553</v>
      </c>
      <c r="V48" s="30">
        <v>53.669832616537192</v>
      </c>
      <c r="W48" s="30">
        <v>53.663527870588851</v>
      </c>
      <c r="X48" s="30">
        <v>47.618411552100817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0</v>
      </c>
      <c r="D50" s="30">
        <v>0</v>
      </c>
      <c r="E50" s="30">
        <v>0</v>
      </c>
      <c r="F50" s="30">
        <v>1.9202923473774725</v>
      </c>
      <c r="G50" s="30">
        <v>0</v>
      </c>
      <c r="H50" s="30">
        <v>6.3056749785038697</v>
      </c>
      <c r="I50" s="30">
        <v>27.32459157351677</v>
      </c>
      <c r="J50" s="30">
        <v>53.610404127257077</v>
      </c>
      <c r="K50" s="30">
        <v>65.143852106620798</v>
      </c>
      <c r="L50" s="30">
        <v>0</v>
      </c>
      <c r="M50" s="30">
        <v>0</v>
      </c>
      <c r="N50" s="30">
        <v>0.82971079373182666</v>
      </c>
      <c r="O50" s="30">
        <v>0.86800068982772094</v>
      </c>
      <c r="P50" s="30">
        <v>0.80892504877611471</v>
      </c>
      <c r="Q50" s="30">
        <v>0</v>
      </c>
      <c r="R50" s="30">
        <v>0</v>
      </c>
      <c r="S50" s="30">
        <v>0.81623059789171515</v>
      </c>
      <c r="T50" s="30">
        <v>2.4533096150645575</v>
      </c>
      <c r="U50" s="30">
        <v>0.90468414093361549</v>
      </c>
      <c r="V50" s="30">
        <v>0.88257405182252568</v>
      </c>
      <c r="W50" s="30">
        <v>2.7252043945137552</v>
      </c>
      <c r="X50" s="30">
        <v>0.92945374451874185</v>
      </c>
    </row>
    <row r="51" spans="1:24" ht="11.25" customHeight="1" x14ac:dyDescent="0.2">
      <c r="A51" s="24" t="s">
        <v>89</v>
      </c>
      <c r="B51" s="25" t="s">
        <v>90</v>
      </c>
      <c r="C51" s="31">
        <v>67587.192455860699</v>
      </c>
      <c r="D51" s="31">
        <v>71627.346151934849</v>
      </c>
      <c r="E51" s="31">
        <v>70629.797959301402</v>
      </c>
      <c r="F51" s="31">
        <v>74152.959968575044</v>
      </c>
      <c r="G51" s="31">
        <v>75044.017582360582</v>
      </c>
      <c r="H51" s="31">
        <v>74830.804543687089</v>
      </c>
      <c r="I51" s="31">
        <v>73010.941745180651</v>
      </c>
      <c r="J51" s="31">
        <v>66009.810270490052</v>
      </c>
      <c r="K51" s="31">
        <v>70360.445215864966</v>
      </c>
      <c r="L51" s="31">
        <v>70943.187227793402</v>
      </c>
      <c r="M51" s="31">
        <v>77614.732818046774</v>
      </c>
      <c r="N51" s="31">
        <v>66772.578555439424</v>
      </c>
      <c r="O51" s="31">
        <v>71124.074511246814</v>
      </c>
      <c r="P51" s="31">
        <v>72814.269203853342</v>
      </c>
      <c r="Q51" s="31">
        <v>57845.069830033346</v>
      </c>
      <c r="R51" s="31">
        <v>63284.043828370814</v>
      </c>
      <c r="S51" s="31">
        <v>67631.95636511546</v>
      </c>
      <c r="T51" s="31">
        <v>67027.994946562729</v>
      </c>
      <c r="U51" s="31">
        <v>65928.50947838962</v>
      </c>
      <c r="V51" s="31">
        <v>65381.464137665585</v>
      </c>
      <c r="W51" s="31">
        <v>64787.908268490326</v>
      </c>
      <c r="X51" s="31">
        <v>71753.044500476521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:W52" si="24">SUM(C53:C70)</f>
        <v>28127.531361030262</v>
      </c>
      <c r="D52" s="31">
        <f t="shared" si="24"/>
        <v>28420.211180092596</v>
      </c>
      <c r="E52" s="31">
        <f t="shared" si="24"/>
        <v>28497.903009359819</v>
      </c>
      <c r="F52" s="31">
        <f t="shared" si="24"/>
        <v>31723.411551482986</v>
      </c>
      <c r="G52" s="31">
        <f t="shared" si="24"/>
        <v>30892.308767509247</v>
      </c>
      <c r="H52" s="31">
        <f t="shared" si="24"/>
        <v>33118.462554492682</v>
      </c>
      <c r="I52" s="31">
        <f t="shared" si="24"/>
        <v>34378.083969918182</v>
      </c>
      <c r="J52" s="31">
        <f t="shared" si="24"/>
        <v>36860.052784057552</v>
      </c>
      <c r="K52" s="31">
        <f t="shared" si="24"/>
        <v>40434.184165318264</v>
      </c>
      <c r="L52" s="31">
        <f t="shared" si="24"/>
        <v>41066.582217949792</v>
      </c>
      <c r="M52" s="31">
        <f t="shared" si="24"/>
        <v>44669.593354385812</v>
      </c>
      <c r="N52" s="31">
        <f t="shared" si="24"/>
        <v>40958.371654989198</v>
      </c>
      <c r="O52" s="31">
        <f t="shared" si="24"/>
        <v>46636.766085908122</v>
      </c>
      <c r="P52" s="31">
        <f t="shared" si="24"/>
        <v>47419.733261746827</v>
      </c>
      <c r="Q52" s="31">
        <f t="shared" si="24"/>
        <v>41814.095776387352</v>
      </c>
      <c r="R52" s="31">
        <f t="shared" si="24"/>
        <v>44037.0912236398</v>
      </c>
      <c r="S52" s="31">
        <f t="shared" si="24"/>
        <v>44328.103209239081</v>
      </c>
      <c r="T52" s="31">
        <f t="shared" si="24"/>
        <v>45544.576689677939</v>
      </c>
      <c r="U52" s="31">
        <f t="shared" si="24"/>
        <v>47471.641433935962</v>
      </c>
      <c r="V52" s="31">
        <f t="shared" si="24"/>
        <v>47825.149163168848</v>
      </c>
      <c r="W52" s="31">
        <f t="shared" si="24"/>
        <v>46775.183896376075</v>
      </c>
      <c r="X52" s="31">
        <f t="shared" ref="X52" si="25">SUM(X53:X70)</f>
        <v>52646.056601535238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</row>
    <row r="58" spans="1:24" ht="11.25" customHeight="1" x14ac:dyDescent="0.2">
      <c r="A58" s="22" t="s">
        <v>103</v>
      </c>
      <c r="B58" s="23" t="s">
        <v>104</v>
      </c>
      <c r="C58" s="30">
        <v>127.07351406721651</v>
      </c>
      <c r="D58" s="30">
        <v>125.23855219283</v>
      </c>
      <c r="E58" s="30">
        <v>90.058640809049464</v>
      </c>
      <c r="F58" s="30">
        <v>92.535785031020737</v>
      </c>
      <c r="G58" s="30">
        <v>95.249510564458674</v>
      </c>
      <c r="H58" s="30">
        <v>19.279580203014504</v>
      </c>
      <c r="I58" s="30">
        <v>21.185530208033128</v>
      </c>
      <c r="J58" s="30">
        <v>19.552915824311732</v>
      </c>
      <c r="K58" s="30">
        <v>23.677738100554677</v>
      </c>
      <c r="L58" s="30">
        <v>29.263225247346117</v>
      </c>
      <c r="M58" s="30">
        <v>37.486555567438032</v>
      </c>
      <c r="N58" s="30">
        <v>35.872459368911649</v>
      </c>
      <c r="O58" s="30">
        <v>42.353380442584907</v>
      </c>
      <c r="P58" s="30">
        <v>42.688946924665288</v>
      </c>
      <c r="Q58" s="30">
        <v>35.664150024179563</v>
      </c>
      <c r="R58" s="30">
        <v>39.752371176841528</v>
      </c>
      <c r="S58" s="30">
        <v>46.266993854684401</v>
      </c>
      <c r="T58" s="30">
        <v>44.611879758123507</v>
      </c>
      <c r="U58" s="30">
        <v>41.125580681254029</v>
      </c>
      <c r="V58" s="30">
        <v>44.251767714051908</v>
      </c>
      <c r="W58" s="30">
        <v>40.558247810630782</v>
      </c>
      <c r="X58" s="30">
        <v>57.795191634874328</v>
      </c>
    </row>
    <row r="59" spans="1:24" ht="11.25" customHeight="1" x14ac:dyDescent="0.2">
      <c r="A59" s="22" t="s">
        <v>105</v>
      </c>
      <c r="B59" s="23" t="s">
        <v>106</v>
      </c>
      <c r="C59" s="30">
        <v>27866.402662527777</v>
      </c>
      <c r="D59" s="30">
        <v>28167.89775532913</v>
      </c>
      <c r="E59" s="30">
        <v>28284.613813593562</v>
      </c>
      <c r="F59" s="30">
        <v>31221.072295809397</v>
      </c>
      <c r="G59" s="30">
        <v>30309.429956829146</v>
      </c>
      <c r="H59" s="30">
        <v>32443.800863077107</v>
      </c>
      <c r="I59" s="30">
        <v>33466.910206241228</v>
      </c>
      <c r="J59" s="30">
        <v>35615.042354791782</v>
      </c>
      <c r="K59" s="30">
        <v>38852.090676353102</v>
      </c>
      <c r="L59" s="30">
        <v>38998.009725822958</v>
      </c>
      <c r="M59" s="30">
        <v>42148.548570068131</v>
      </c>
      <c r="N59" s="30">
        <v>37464.020346355501</v>
      </c>
      <c r="O59" s="30">
        <v>42666.825879833108</v>
      </c>
      <c r="P59" s="30">
        <v>43037.000204021577</v>
      </c>
      <c r="Q59" s="30">
        <v>37197.537890311673</v>
      </c>
      <c r="R59" s="30">
        <v>38946.990070159227</v>
      </c>
      <c r="S59" s="30">
        <v>38588.27572869265</v>
      </c>
      <c r="T59" s="30">
        <v>38833.400740764628</v>
      </c>
      <c r="U59" s="30">
        <v>40281.691532840938</v>
      </c>
      <c r="V59" s="30">
        <v>40034.929551067311</v>
      </c>
      <c r="W59" s="30">
        <v>38418.33634127937</v>
      </c>
      <c r="X59" s="30">
        <v>42350.304504094951</v>
      </c>
    </row>
    <row r="60" spans="1:24" ht="11.25" customHeight="1" x14ac:dyDescent="0.2">
      <c r="A60" s="22" t="s">
        <v>107</v>
      </c>
      <c r="B60" s="23" t="s">
        <v>108</v>
      </c>
      <c r="C60" s="30">
        <v>74.486138863476256</v>
      </c>
      <c r="D60" s="30">
        <v>64.674442648023344</v>
      </c>
      <c r="E60" s="30">
        <v>56.937433719031176</v>
      </c>
      <c r="F60" s="30">
        <v>169.30280876058936</v>
      </c>
      <c r="G60" s="30">
        <v>175.85069249851151</v>
      </c>
      <c r="H60" s="30">
        <v>188.09274395085581</v>
      </c>
      <c r="I60" s="30">
        <v>186.77051436340324</v>
      </c>
      <c r="J60" s="30">
        <v>242.38605060360399</v>
      </c>
      <c r="K60" s="30">
        <v>224.37397255145186</v>
      </c>
      <c r="L60" s="30">
        <v>309.02987086625143</v>
      </c>
      <c r="M60" s="30">
        <v>305.42963359269788</v>
      </c>
      <c r="N60" s="30">
        <v>392.6791194800951</v>
      </c>
      <c r="O60" s="30">
        <v>394.09709570902726</v>
      </c>
      <c r="P60" s="30">
        <v>396.05631234481285</v>
      </c>
      <c r="Q60" s="30">
        <v>385.97903159064134</v>
      </c>
      <c r="R60" s="30">
        <v>409.65952193815968</v>
      </c>
      <c r="S60" s="30">
        <v>385.91662854347584</v>
      </c>
      <c r="T60" s="30">
        <v>383.70299993881383</v>
      </c>
      <c r="U60" s="30">
        <v>410.2162481086674</v>
      </c>
      <c r="V60" s="30">
        <v>370.61340036604059</v>
      </c>
      <c r="W60" s="30">
        <v>353.14653264548508</v>
      </c>
      <c r="X60" s="30">
        <v>327.20951353248375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2.8527685027869856</v>
      </c>
      <c r="G61" s="30">
        <v>4.4737924838502865</v>
      </c>
      <c r="H61" s="30">
        <v>10.103103669384939</v>
      </c>
      <c r="I61" s="30">
        <v>22.594830637023783</v>
      </c>
      <c r="J61" s="30">
        <v>58.410215476791805</v>
      </c>
      <c r="K61" s="30">
        <v>114.77214576908233</v>
      </c>
      <c r="L61" s="30">
        <v>152.12998464513419</v>
      </c>
      <c r="M61" s="30">
        <v>178.57189615751659</v>
      </c>
      <c r="N61" s="30">
        <v>149.19817635324637</v>
      </c>
      <c r="O61" s="30">
        <v>195.77575694673666</v>
      </c>
      <c r="P61" s="30">
        <v>227.12916061101123</v>
      </c>
      <c r="Q61" s="30">
        <v>254.82981626778826</v>
      </c>
      <c r="R61" s="30">
        <v>277.03296295216177</v>
      </c>
      <c r="S61" s="30">
        <v>301.97857150391104</v>
      </c>
      <c r="T61" s="30">
        <v>296.21603120187689</v>
      </c>
      <c r="U61" s="30">
        <v>257.35959378344268</v>
      </c>
      <c r="V61" s="30">
        <v>264.88621678898181</v>
      </c>
      <c r="W61" s="30">
        <v>244.03886425100237</v>
      </c>
      <c r="X61" s="30">
        <v>225.21073521460252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3.5747401705030732</v>
      </c>
      <c r="I64" s="30">
        <v>4.3141554094291044</v>
      </c>
      <c r="J64" s="30">
        <v>5.1335373344952187</v>
      </c>
      <c r="K64" s="30">
        <v>6.2175842145565827</v>
      </c>
      <c r="L64" s="30">
        <v>6.2108509426016871</v>
      </c>
      <c r="M64" s="30">
        <v>9.6771549526613363</v>
      </c>
      <c r="N64" s="30">
        <v>10.470880787003026</v>
      </c>
      <c r="O64" s="30">
        <v>10.754802935888474</v>
      </c>
      <c r="P64" s="30">
        <v>9.5234294828780079</v>
      </c>
      <c r="Q64" s="30">
        <v>8.9863793789873387</v>
      </c>
      <c r="R64" s="30">
        <v>8.3117603228642132</v>
      </c>
      <c r="S64" s="30">
        <v>7.6845215699013547</v>
      </c>
      <c r="T64" s="30">
        <v>8.0357836953083925</v>
      </c>
      <c r="U64" s="30">
        <v>9.1872457062399544</v>
      </c>
      <c r="V64" s="30">
        <v>7.9319425519124387</v>
      </c>
      <c r="W64" s="30">
        <v>9.6201786860285576</v>
      </c>
      <c r="X64" s="30">
        <v>10.323312757703427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1.6981750724326575E-2</v>
      </c>
      <c r="I65" s="30">
        <v>9.0170646277883806E-2</v>
      </c>
      <c r="J65" s="30">
        <v>0.15527645806304172</v>
      </c>
      <c r="K65" s="30">
        <v>0.97974127248929554</v>
      </c>
      <c r="L65" s="30">
        <v>1.0553616297452086</v>
      </c>
      <c r="M65" s="30">
        <v>7.3210012822399086</v>
      </c>
      <c r="N65" s="30">
        <v>2.8550986947655086</v>
      </c>
      <c r="O65" s="30">
        <v>5.3404062604033156</v>
      </c>
      <c r="P65" s="30">
        <v>2.9845163501282128</v>
      </c>
      <c r="Q65" s="30">
        <v>2.5194701501140679</v>
      </c>
      <c r="R65" s="30">
        <v>2.7132129743355113</v>
      </c>
      <c r="S65" s="30">
        <v>3.050660369678146</v>
      </c>
      <c r="T65" s="30">
        <v>4.1333276772387579</v>
      </c>
      <c r="U65" s="30">
        <v>4.1156534407963221</v>
      </c>
      <c r="V65" s="30">
        <v>3.2338316245346301</v>
      </c>
      <c r="W65" s="30">
        <v>4.3479147935884122</v>
      </c>
      <c r="X65" s="30">
        <v>4.901817951200762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8.8092831882444128E-2</v>
      </c>
      <c r="I66" s="30">
        <v>34.524598805183054</v>
      </c>
      <c r="J66" s="30">
        <v>35.931401182676915</v>
      </c>
      <c r="K66" s="30">
        <v>2.3733476598683358</v>
      </c>
      <c r="L66" s="30">
        <v>2.7945633192583563</v>
      </c>
      <c r="M66" s="30">
        <v>2.0711536475994956</v>
      </c>
      <c r="N66" s="30">
        <v>1.405130086787296</v>
      </c>
      <c r="O66" s="30">
        <v>4.7082465966742078</v>
      </c>
      <c r="P66" s="30">
        <v>4.3832369111457483</v>
      </c>
      <c r="Q66" s="30">
        <v>4.0670590818512524</v>
      </c>
      <c r="R66" s="30">
        <v>4.8108767218248429</v>
      </c>
      <c r="S66" s="30">
        <v>5.6919698955429379</v>
      </c>
      <c r="T66" s="30">
        <v>5.9643568128099078</v>
      </c>
      <c r="U66" s="30">
        <v>6.7740254544100109</v>
      </c>
      <c r="V66" s="30">
        <v>10.015608848980692</v>
      </c>
      <c r="W66" s="30">
        <v>21.238704350597466</v>
      </c>
      <c r="X66" s="30">
        <v>31.059878130086311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1.4892344588451831</v>
      </c>
      <c r="J69" s="30">
        <v>2.1584872439467073</v>
      </c>
      <c r="K69" s="30">
        <v>2.53963007643019</v>
      </c>
      <c r="L69" s="30">
        <v>11.370492742179248</v>
      </c>
      <c r="M69" s="30">
        <v>15.667698661806506</v>
      </c>
      <c r="N69" s="30">
        <v>10.831068110523283</v>
      </c>
      <c r="O69" s="30">
        <v>4.2417489119945602</v>
      </c>
      <c r="P69" s="30">
        <v>1.2317130541705628</v>
      </c>
      <c r="Q69" s="30">
        <v>1.1037336663800332</v>
      </c>
      <c r="R69" s="30">
        <v>1.1436666549177998</v>
      </c>
      <c r="S69" s="30">
        <v>1.017909529785779</v>
      </c>
      <c r="T69" s="30">
        <v>1.5053789435022868</v>
      </c>
      <c r="U69" s="30">
        <v>1.7890986321646316</v>
      </c>
      <c r="V69" s="30">
        <v>1.7180651872536081</v>
      </c>
      <c r="W69" s="30">
        <v>1.9018550357363417</v>
      </c>
      <c r="X69" s="30">
        <v>1.1578391049730727</v>
      </c>
    </row>
    <row r="70" spans="1:24" ht="11.25" customHeight="1" x14ac:dyDescent="0.2">
      <c r="A70" s="22" t="s">
        <v>127</v>
      </c>
      <c r="B70" s="23" t="s">
        <v>128</v>
      </c>
      <c r="C70" s="30">
        <v>59.569045571797076</v>
      </c>
      <c r="D70" s="30">
        <v>62.400429922613931</v>
      </c>
      <c r="E70" s="30">
        <v>66.293121238177136</v>
      </c>
      <c r="F70" s="30">
        <v>237.64789337919177</v>
      </c>
      <c r="G70" s="30">
        <v>307.30481513327589</v>
      </c>
      <c r="H70" s="30">
        <v>453.50644883920893</v>
      </c>
      <c r="I70" s="30">
        <v>640.20472914875313</v>
      </c>
      <c r="J70" s="30">
        <v>881.28254514187438</v>
      </c>
      <c r="K70" s="30">
        <v>1207.159329320722</v>
      </c>
      <c r="L70" s="30">
        <v>1556.7181427343075</v>
      </c>
      <c r="M70" s="30">
        <v>1964.8196904557178</v>
      </c>
      <c r="N70" s="30">
        <v>2891.0393757523643</v>
      </c>
      <c r="O70" s="30">
        <v>3312.6687682717106</v>
      </c>
      <c r="P70" s="30">
        <v>3698.7357420464309</v>
      </c>
      <c r="Q70" s="30">
        <v>3923.4082459157339</v>
      </c>
      <c r="R70" s="30">
        <v>4346.6767807394681</v>
      </c>
      <c r="S70" s="30">
        <v>4988.2202252794486</v>
      </c>
      <c r="T70" s="30">
        <v>5967.0061908856396</v>
      </c>
      <c r="U70" s="30">
        <v>6459.3824552880469</v>
      </c>
      <c r="V70" s="30">
        <v>7087.5687790197762</v>
      </c>
      <c r="W70" s="30">
        <v>7681.9952575236457</v>
      </c>
      <c r="X70" s="30">
        <v>9638.0938091143598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:W71" si="26">SUM(C72:C73)</f>
        <v>0</v>
      </c>
      <c r="D71" s="31">
        <f t="shared" si="26"/>
        <v>0</v>
      </c>
      <c r="E71" s="31">
        <f t="shared" si="26"/>
        <v>0</v>
      </c>
      <c r="F71" s="31">
        <f t="shared" si="26"/>
        <v>0</v>
      </c>
      <c r="G71" s="31">
        <f t="shared" si="26"/>
        <v>0</v>
      </c>
      <c r="H71" s="31">
        <f t="shared" si="26"/>
        <v>0</v>
      </c>
      <c r="I71" s="31">
        <f t="shared" si="26"/>
        <v>0</v>
      </c>
      <c r="J71" s="31">
        <f t="shared" si="26"/>
        <v>0</v>
      </c>
      <c r="K71" s="31">
        <f t="shared" si="26"/>
        <v>0</v>
      </c>
      <c r="L71" s="31">
        <f t="shared" si="26"/>
        <v>0</v>
      </c>
      <c r="M71" s="31">
        <f t="shared" si="26"/>
        <v>0</v>
      </c>
      <c r="N71" s="31">
        <f t="shared" si="26"/>
        <v>0</v>
      </c>
      <c r="O71" s="31">
        <f t="shared" si="26"/>
        <v>0</v>
      </c>
      <c r="P71" s="31">
        <f t="shared" si="26"/>
        <v>0</v>
      </c>
      <c r="Q71" s="31">
        <f t="shared" si="26"/>
        <v>0</v>
      </c>
      <c r="R71" s="31">
        <f t="shared" si="26"/>
        <v>0</v>
      </c>
      <c r="S71" s="31">
        <f t="shared" si="26"/>
        <v>0</v>
      </c>
      <c r="T71" s="31">
        <f t="shared" si="26"/>
        <v>0</v>
      </c>
      <c r="U71" s="31">
        <f t="shared" si="26"/>
        <v>0</v>
      </c>
      <c r="V71" s="31">
        <f t="shared" si="26"/>
        <v>0</v>
      </c>
      <c r="W71" s="31">
        <f t="shared" si="26"/>
        <v>0</v>
      </c>
      <c r="X71" s="31">
        <f t="shared" ref="X71" si="27">SUM(X72:X73)</f>
        <v>0</v>
      </c>
    </row>
    <row r="72" spans="1:24" ht="11.25" customHeight="1" x14ac:dyDescent="0.2">
      <c r="A72" s="22" t="s">
        <v>131</v>
      </c>
      <c r="B72" s="23" t="s">
        <v>132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23019.081417802481</v>
      </c>
      <c r="D75" s="31">
        <v>25225.121289065664</v>
      </c>
      <c r="E75" s="31">
        <v>23935.533053379368</v>
      </c>
      <c r="F75" s="31">
        <v>22835.707252981694</v>
      </c>
      <c r="G75" s="31">
        <v>22776.691077996235</v>
      </c>
      <c r="H75" s="31">
        <v>22492.334372293641</v>
      </c>
      <c r="I75" s="31">
        <v>21496.033023884582</v>
      </c>
      <c r="J75" s="31">
        <v>19410.161116931889</v>
      </c>
      <c r="K75" s="31">
        <v>19314.531559822768</v>
      </c>
      <c r="L75" s="31">
        <v>19261.700479685816</v>
      </c>
      <c r="M75" s="31">
        <v>21564.409139341533</v>
      </c>
      <c r="N75" s="31">
        <v>19118.295071409677</v>
      </c>
      <c r="O75" s="31">
        <v>19452.113595637165</v>
      </c>
      <c r="P75" s="31">
        <v>20535.261999537961</v>
      </c>
      <c r="Q75" s="31">
        <v>18088.309402353345</v>
      </c>
      <c r="R75" s="31">
        <v>18935.335476249635</v>
      </c>
      <c r="S75" s="31">
        <v>19900.148158147695</v>
      </c>
      <c r="T75" s="31">
        <v>19935.280683521243</v>
      </c>
      <c r="U75" s="31">
        <v>18950.947315866713</v>
      </c>
      <c r="V75" s="31">
        <v>18721.399704038045</v>
      </c>
      <c r="W75" s="31">
        <v>18332.93412847826</v>
      </c>
      <c r="X75" s="31">
        <v>19846.947967404147</v>
      </c>
    </row>
    <row r="76" spans="1:24" ht="11.25" customHeight="1" x14ac:dyDescent="0.2">
      <c r="A76" s="26" t="s">
        <v>139</v>
      </c>
      <c r="B76" s="27" t="s">
        <v>140</v>
      </c>
      <c r="C76" s="32">
        <v>11168.157079868706</v>
      </c>
      <c r="D76" s="32">
        <v>12065.152168430257</v>
      </c>
      <c r="E76" s="32">
        <v>11935.970013852131</v>
      </c>
      <c r="F76" s="32">
        <v>12587.066394249458</v>
      </c>
      <c r="G76" s="32">
        <v>12254.25703610731</v>
      </c>
      <c r="H76" s="32">
        <v>12049.327205820762</v>
      </c>
      <c r="I76" s="32">
        <v>12294.058934841682</v>
      </c>
      <c r="J76" s="32">
        <v>11596.140719051846</v>
      </c>
      <c r="K76" s="32">
        <v>12350.284813246792</v>
      </c>
      <c r="L76" s="32">
        <v>12359.011469541887</v>
      </c>
      <c r="M76" s="32">
        <v>14159.446176656913</v>
      </c>
      <c r="N76" s="32">
        <v>12229.646412058655</v>
      </c>
      <c r="O76" s="32">
        <v>13238.374790077189</v>
      </c>
      <c r="P76" s="32">
        <v>13095.95024254801</v>
      </c>
      <c r="Q76" s="32">
        <v>11130.999904955403</v>
      </c>
      <c r="R76" s="32">
        <v>11389.958447185008</v>
      </c>
      <c r="S76" s="32">
        <v>12458.246977796576</v>
      </c>
      <c r="T76" s="32">
        <v>12544.302046613524</v>
      </c>
      <c r="U76" s="32">
        <v>12596.176132114277</v>
      </c>
      <c r="V76" s="32">
        <v>12638.428308850036</v>
      </c>
      <c r="W76" s="32">
        <v>12281.397268523198</v>
      </c>
      <c r="X76" s="32">
        <v>13735.339165140522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8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428</v>
      </c>
      <c r="B1" s="7" t="s">
        <v>412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384.96136210801785</v>
      </c>
      <c r="D2" s="28">
        <f t="shared" ref="D2:W2" si="1">SUM(D3,D17,D22,D25,D26,D51,D52,D71,D74,D75,D76)</f>
        <v>452.79034348780624</v>
      </c>
      <c r="E2" s="28">
        <f t="shared" si="1"/>
        <v>389.59762293888804</v>
      </c>
      <c r="F2" s="28">
        <f t="shared" si="1"/>
        <v>889.16877246721049</v>
      </c>
      <c r="G2" s="28">
        <f t="shared" si="1"/>
        <v>449.90896449510825</v>
      </c>
      <c r="H2" s="28">
        <f t="shared" si="1"/>
        <v>531.93037467202555</v>
      </c>
      <c r="I2" s="28">
        <f t="shared" si="1"/>
        <v>702.12822884498132</v>
      </c>
      <c r="J2" s="28">
        <f t="shared" si="1"/>
        <v>628.0936767049817</v>
      </c>
      <c r="K2" s="28">
        <f t="shared" si="1"/>
        <v>699.6647608628042</v>
      </c>
      <c r="L2" s="28">
        <f t="shared" si="1"/>
        <v>756.67295726200632</v>
      </c>
      <c r="M2" s="28">
        <f t="shared" si="1"/>
        <v>806.61427311531327</v>
      </c>
      <c r="N2" s="28">
        <f t="shared" si="1"/>
        <v>822.86409124114687</v>
      </c>
      <c r="O2" s="28">
        <f t="shared" si="1"/>
        <v>1068.958270488806</v>
      </c>
      <c r="P2" s="28">
        <f t="shared" si="1"/>
        <v>823.9371838565296</v>
      </c>
      <c r="Q2" s="28">
        <f t="shared" si="1"/>
        <v>705.75690552456751</v>
      </c>
      <c r="R2" s="28">
        <f t="shared" si="1"/>
        <v>995.78960189370014</v>
      </c>
      <c r="S2" s="28">
        <f t="shared" si="1"/>
        <v>966.36140484699342</v>
      </c>
      <c r="T2" s="28">
        <f t="shared" si="1"/>
        <v>1111.7290665612804</v>
      </c>
      <c r="U2" s="28">
        <f t="shared" si="1"/>
        <v>981.27518523684421</v>
      </c>
      <c r="V2" s="28">
        <f t="shared" si="1"/>
        <v>1128.1738506988995</v>
      </c>
      <c r="W2" s="28">
        <f t="shared" si="1"/>
        <v>1092.2622083261072</v>
      </c>
      <c r="X2" s="28">
        <f t="shared" ref="X2" si="2">SUM(X3,X17,X22,X25,X26,X51,X52,X71,X74,X75,X76)</f>
        <v>1199.5476605532419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3">SUM(C4,C8,C11)</f>
        <v>0</v>
      </c>
      <c r="D3" s="29">
        <f t="shared" ref="D3:W3" si="4">SUM(D4,D8,D11)</f>
        <v>0</v>
      </c>
      <c r="E3" s="29">
        <f t="shared" si="4"/>
        <v>0</v>
      </c>
      <c r="F3" s="29">
        <f t="shared" si="4"/>
        <v>0</v>
      </c>
      <c r="G3" s="29">
        <f t="shared" si="4"/>
        <v>0</v>
      </c>
      <c r="H3" s="29">
        <f t="shared" si="4"/>
        <v>0</v>
      </c>
      <c r="I3" s="29">
        <f t="shared" si="4"/>
        <v>0</v>
      </c>
      <c r="J3" s="29">
        <f t="shared" si="4"/>
        <v>0</v>
      </c>
      <c r="K3" s="29">
        <f t="shared" si="4"/>
        <v>0</v>
      </c>
      <c r="L3" s="29">
        <f t="shared" si="4"/>
        <v>0</v>
      </c>
      <c r="M3" s="29">
        <f t="shared" si="4"/>
        <v>0</v>
      </c>
      <c r="N3" s="29">
        <f t="shared" si="4"/>
        <v>0</v>
      </c>
      <c r="O3" s="29">
        <f t="shared" si="4"/>
        <v>0</v>
      </c>
      <c r="P3" s="29">
        <f t="shared" si="4"/>
        <v>0</v>
      </c>
      <c r="Q3" s="29">
        <f t="shared" si="4"/>
        <v>0</v>
      </c>
      <c r="R3" s="29">
        <f t="shared" si="4"/>
        <v>0</v>
      </c>
      <c r="S3" s="29">
        <f t="shared" si="4"/>
        <v>0</v>
      </c>
      <c r="T3" s="29">
        <f t="shared" si="4"/>
        <v>0</v>
      </c>
      <c r="U3" s="29">
        <f t="shared" si="4"/>
        <v>0</v>
      </c>
      <c r="V3" s="29">
        <f t="shared" si="4"/>
        <v>0</v>
      </c>
      <c r="W3" s="29">
        <f t="shared" si="4"/>
        <v>0</v>
      </c>
      <c r="X3" s="29">
        <f t="shared" ref="X3" si="5">SUM(X4,X8,X11)</f>
        <v>0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6">SUM(C5:C7)</f>
        <v>0</v>
      </c>
      <c r="D4" s="42">
        <f t="shared" ref="D4:W4" si="7">SUM(D5:D7)</f>
        <v>0</v>
      </c>
      <c r="E4" s="42">
        <f t="shared" si="7"/>
        <v>0</v>
      </c>
      <c r="F4" s="42">
        <f t="shared" si="7"/>
        <v>0</v>
      </c>
      <c r="G4" s="42">
        <f t="shared" si="7"/>
        <v>0</v>
      </c>
      <c r="H4" s="42">
        <f t="shared" si="7"/>
        <v>0</v>
      </c>
      <c r="I4" s="42">
        <f t="shared" si="7"/>
        <v>0</v>
      </c>
      <c r="J4" s="42">
        <f t="shared" si="7"/>
        <v>0</v>
      </c>
      <c r="K4" s="42">
        <f t="shared" si="7"/>
        <v>0</v>
      </c>
      <c r="L4" s="42">
        <f t="shared" si="7"/>
        <v>0</v>
      </c>
      <c r="M4" s="42">
        <f t="shared" si="7"/>
        <v>0</v>
      </c>
      <c r="N4" s="42">
        <f t="shared" si="7"/>
        <v>0</v>
      </c>
      <c r="O4" s="42">
        <f t="shared" si="7"/>
        <v>0</v>
      </c>
      <c r="P4" s="42">
        <f t="shared" si="7"/>
        <v>0</v>
      </c>
      <c r="Q4" s="42">
        <f t="shared" si="7"/>
        <v>0</v>
      </c>
      <c r="R4" s="42">
        <f t="shared" si="7"/>
        <v>0</v>
      </c>
      <c r="S4" s="42">
        <f t="shared" si="7"/>
        <v>0</v>
      </c>
      <c r="T4" s="42">
        <f t="shared" si="7"/>
        <v>0</v>
      </c>
      <c r="U4" s="42">
        <f t="shared" si="7"/>
        <v>0</v>
      </c>
      <c r="V4" s="42">
        <f t="shared" si="7"/>
        <v>0</v>
      </c>
      <c r="W4" s="42">
        <f t="shared" si="7"/>
        <v>0</v>
      </c>
      <c r="X4" s="42">
        <f t="shared" ref="X4" si="8">SUM(X5:X7)</f>
        <v>0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>
        <v>0</v>
      </c>
      <c r="W5" s="30">
        <v>0</v>
      </c>
      <c r="X5" s="30">
        <v>0</v>
      </c>
    </row>
    <row r="6" spans="1:24" ht="11.25" customHeight="1" x14ac:dyDescent="0.2">
      <c r="A6" s="39" t="s">
        <v>7</v>
      </c>
      <c r="B6" s="23" t="s">
        <v>8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</row>
    <row r="7" spans="1:24" ht="11.25" customHeight="1" x14ac:dyDescent="0.2">
      <c r="A7" s="39" t="s">
        <v>9</v>
      </c>
      <c r="B7" s="23" t="s">
        <v>10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</row>
    <row r="8" spans="1:24" ht="11.25" customHeight="1" x14ac:dyDescent="0.2">
      <c r="A8" s="40" t="s">
        <v>343</v>
      </c>
      <c r="B8" s="41" t="s">
        <v>344</v>
      </c>
      <c r="C8" s="42">
        <f t="shared" ref="C8:W8" si="9">SUM(C9:C10)</f>
        <v>0</v>
      </c>
      <c r="D8" s="42">
        <f t="shared" si="9"/>
        <v>0</v>
      </c>
      <c r="E8" s="42">
        <f t="shared" si="9"/>
        <v>0</v>
      </c>
      <c r="F8" s="42">
        <f t="shared" si="9"/>
        <v>0</v>
      </c>
      <c r="G8" s="42">
        <f t="shared" si="9"/>
        <v>0</v>
      </c>
      <c r="H8" s="42">
        <f t="shared" si="9"/>
        <v>0</v>
      </c>
      <c r="I8" s="42">
        <f t="shared" si="9"/>
        <v>0</v>
      </c>
      <c r="J8" s="42">
        <f t="shared" si="9"/>
        <v>0</v>
      </c>
      <c r="K8" s="42">
        <f t="shared" si="9"/>
        <v>0</v>
      </c>
      <c r="L8" s="42">
        <f t="shared" si="9"/>
        <v>0</v>
      </c>
      <c r="M8" s="42">
        <f t="shared" si="9"/>
        <v>0</v>
      </c>
      <c r="N8" s="42">
        <f t="shared" si="9"/>
        <v>0</v>
      </c>
      <c r="O8" s="42">
        <f t="shared" si="9"/>
        <v>0</v>
      </c>
      <c r="P8" s="42">
        <f t="shared" si="9"/>
        <v>0</v>
      </c>
      <c r="Q8" s="42">
        <f t="shared" si="9"/>
        <v>0</v>
      </c>
      <c r="R8" s="42">
        <f t="shared" si="9"/>
        <v>0</v>
      </c>
      <c r="S8" s="42">
        <f t="shared" si="9"/>
        <v>0</v>
      </c>
      <c r="T8" s="42">
        <f t="shared" si="9"/>
        <v>0</v>
      </c>
      <c r="U8" s="42">
        <f t="shared" si="9"/>
        <v>0</v>
      </c>
      <c r="V8" s="42">
        <f t="shared" si="9"/>
        <v>0</v>
      </c>
      <c r="W8" s="42">
        <f t="shared" si="9"/>
        <v>0</v>
      </c>
      <c r="X8" s="42">
        <f t="shared" ref="X8" si="10">SUM(X9:X10)</f>
        <v>0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:W11" si="11">SUM(C12:C16)</f>
        <v>0</v>
      </c>
      <c r="D11" s="42">
        <f t="shared" si="11"/>
        <v>0</v>
      </c>
      <c r="E11" s="42">
        <f t="shared" si="11"/>
        <v>0</v>
      </c>
      <c r="F11" s="42">
        <f t="shared" si="11"/>
        <v>0</v>
      </c>
      <c r="G11" s="42">
        <f t="shared" si="11"/>
        <v>0</v>
      </c>
      <c r="H11" s="42">
        <f t="shared" si="11"/>
        <v>0</v>
      </c>
      <c r="I11" s="42">
        <f t="shared" si="11"/>
        <v>0</v>
      </c>
      <c r="J11" s="42">
        <f t="shared" si="11"/>
        <v>0</v>
      </c>
      <c r="K11" s="42">
        <f t="shared" si="11"/>
        <v>0</v>
      </c>
      <c r="L11" s="42">
        <f t="shared" si="11"/>
        <v>0</v>
      </c>
      <c r="M11" s="42">
        <f t="shared" si="11"/>
        <v>0</v>
      </c>
      <c r="N11" s="42">
        <f t="shared" si="11"/>
        <v>0</v>
      </c>
      <c r="O11" s="42">
        <f t="shared" si="11"/>
        <v>0</v>
      </c>
      <c r="P11" s="42">
        <f t="shared" si="11"/>
        <v>0</v>
      </c>
      <c r="Q11" s="42">
        <f t="shared" si="11"/>
        <v>0</v>
      </c>
      <c r="R11" s="42">
        <f t="shared" si="11"/>
        <v>0</v>
      </c>
      <c r="S11" s="42">
        <f t="shared" si="11"/>
        <v>0</v>
      </c>
      <c r="T11" s="42">
        <f t="shared" si="11"/>
        <v>0</v>
      </c>
      <c r="U11" s="42">
        <f t="shared" si="11"/>
        <v>0</v>
      </c>
      <c r="V11" s="42">
        <f t="shared" si="11"/>
        <v>0</v>
      </c>
      <c r="W11" s="42">
        <f t="shared" si="11"/>
        <v>0</v>
      </c>
      <c r="X11" s="42">
        <f t="shared" ref="X11" si="12">SUM(X12:X16)</f>
        <v>0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</row>
    <row r="13" spans="1:24" ht="11.25" customHeight="1" x14ac:dyDescent="0.2">
      <c r="A13" s="39" t="s">
        <v>17</v>
      </c>
      <c r="B13" s="23" t="s">
        <v>18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:W17" si="13">SUM(C18:C21)</f>
        <v>0</v>
      </c>
      <c r="D17" s="31">
        <f t="shared" si="13"/>
        <v>0</v>
      </c>
      <c r="E17" s="31">
        <f t="shared" si="13"/>
        <v>0</v>
      </c>
      <c r="F17" s="31">
        <f t="shared" si="13"/>
        <v>0</v>
      </c>
      <c r="G17" s="31">
        <f t="shared" si="13"/>
        <v>0</v>
      </c>
      <c r="H17" s="31">
        <f t="shared" si="13"/>
        <v>0</v>
      </c>
      <c r="I17" s="31">
        <f t="shared" si="13"/>
        <v>0</v>
      </c>
      <c r="J17" s="31">
        <f t="shared" si="13"/>
        <v>0</v>
      </c>
      <c r="K17" s="31">
        <f t="shared" si="13"/>
        <v>0</v>
      </c>
      <c r="L17" s="31">
        <f t="shared" si="13"/>
        <v>0</v>
      </c>
      <c r="M17" s="31">
        <f t="shared" si="13"/>
        <v>0</v>
      </c>
      <c r="N17" s="31">
        <f t="shared" si="13"/>
        <v>0</v>
      </c>
      <c r="O17" s="31">
        <f t="shared" si="13"/>
        <v>0</v>
      </c>
      <c r="P17" s="31">
        <f t="shared" si="13"/>
        <v>0</v>
      </c>
      <c r="Q17" s="31">
        <f t="shared" si="13"/>
        <v>0</v>
      </c>
      <c r="R17" s="31">
        <f t="shared" si="13"/>
        <v>0</v>
      </c>
      <c r="S17" s="31">
        <f t="shared" si="13"/>
        <v>0</v>
      </c>
      <c r="T17" s="31">
        <f t="shared" si="13"/>
        <v>0</v>
      </c>
      <c r="U17" s="31">
        <f t="shared" si="13"/>
        <v>0</v>
      </c>
      <c r="V17" s="31">
        <f t="shared" si="13"/>
        <v>0</v>
      </c>
      <c r="W17" s="31">
        <f t="shared" si="13"/>
        <v>0</v>
      </c>
      <c r="X17" s="31">
        <f t="shared" ref="X17" si="14">SUM(X18:X21)</f>
        <v>0</v>
      </c>
    </row>
    <row r="18" spans="1:24" ht="11.25" customHeight="1" x14ac:dyDescent="0.2">
      <c r="A18" s="22" t="s">
        <v>27</v>
      </c>
      <c r="B18" s="23" t="s">
        <v>28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:W22" si="15">SUM(C23:C24)</f>
        <v>0</v>
      </c>
      <c r="D22" s="31">
        <f t="shared" si="15"/>
        <v>0</v>
      </c>
      <c r="E22" s="31">
        <f t="shared" si="15"/>
        <v>0</v>
      </c>
      <c r="F22" s="31">
        <f t="shared" si="15"/>
        <v>0</v>
      </c>
      <c r="G22" s="31">
        <f t="shared" si="15"/>
        <v>0</v>
      </c>
      <c r="H22" s="31">
        <f t="shared" si="15"/>
        <v>0</v>
      </c>
      <c r="I22" s="31">
        <f t="shared" si="15"/>
        <v>0</v>
      </c>
      <c r="J22" s="31">
        <f t="shared" si="15"/>
        <v>0</v>
      </c>
      <c r="K22" s="31">
        <f t="shared" si="15"/>
        <v>0</v>
      </c>
      <c r="L22" s="31">
        <f t="shared" si="15"/>
        <v>0</v>
      </c>
      <c r="M22" s="31">
        <f t="shared" si="15"/>
        <v>0</v>
      </c>
      <c r="N22" s="31">
        <f t="shared" si="15"/>
        <v>0</v>
      </c>
      <c r="O22" s="31">
        <f t="shared" si="15"/>
        <v>0</v>
      </c>
      <c r="P22" s="31">
        <f t="shared" si="15"/>
        <v>0</v>
      </c>
      <c r="Q22" s="31">
        <f t="shared" si="15"/>
        <v>0</v>
      </c>
      <c r="R22" s="31">
        <f t="shared" si="15"/>
        <v>0</v>
      </c>
      <c r="S22" s="31">
        <f t="shared" si="15"/>
        <v>0</v>
      </c>
      <c r="T22" s="31">
        <f t="shared" si="15"/>
        <v>0</v>
      </c>
      <c r="U22" s="31">
        <f t="shared" si="15"/>
        <v>0</v>
      </c>
      <c r="V22" s="31">
        <f t="shared" si="15"/>
        <v>0</v>
      </c>
      <c r="W22" s="31">
        <f t="shared" si="15"/>
        <v>0</v>
      </c>
      <c r="X22" s="31">
        <f t="shared" ref="X22" si="16">SUM(X23:X24)</f>
        <v>0</v>
      </c>
    </row>
    <row r="23" spans="1:24" ht="11.25" customHeight="1" x14ac:dyDescent="0.2">
      <c r="A23" s="22" t="s">
        <v>37</v>
      </c>
      <c r="B23" s="23" t="s">
        <v>38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7">SUM(C27,C33)</f>
        <v>0</v>
      </c>
      <c r="D26" s="31">
        <f t="shared" ref="D26:W26" si="18">SUM(D27,D33)</f>
        <v>0</v>
      </c>
      <c r="E26" s="31">
        <f t="shared" si="18"/>
        <v>0</v>
      </c>
      <c r="F26" s="31">
        <f t="shared" si="18"/>
        <v>0</v>
      </c>
      <c r="G26" s="31">
        <f t="shared" si="18"/>
        <v>0</v>
      </c>
      <c r="H26" s="31">
        <f t="shared" si="18"/>
        <v>0</v>
      </c>
      <c r="I26" s="31">
        <f t="shared" si="18"/>
        <v>0</v>
      </c>
      <c r="J26" s="31">
        <f t="shared" si="18"/>
        <v>0</v>
      </c>
      <c r="K26" s="31">
        <f t="shared" si="18"/>
        <v>0</v>
      </c>
      <c r="L26" s="31">
        <f t="shared" si="18"/>
        <v>0</v>
      </c>
      <c r="M26" s="31">
        <f t="shared" si="18"/>
        <v>0</v>
      </c>
      <c r="N26" s="31">
        <f t="shared" si="18"/>
        <v>0</v>
      </c>
      <c r="O26" s="31">
        <f t="shared" si="18"/>
        <v>0</v>
      </c>
      <c r="P26" s="31">
        <f t="shared" si="18"/>
        <v>0</v>
      </c>
      <c r="Q26" s="31">
        <f t="shared" si="18"/>
        <v>0</v>
      </c>
      <c r="R26" s="31">
        <f t="shared" si="18"/>
        <v>0</v>
      </c>
      <c r="S26" s="31">
        <f t="shared" si="18"/>
        <v>0</v>
      </c>
      <c r="T26" s="31">
        <f t="shared" si="18"/>
        <v>0</v>
      </c>
      <c r="U26" s="31">
        <f t="shared" si="18"/>
        <v>0</v>
      </c>
      <c r="V26" s="31">
        <f t="shared" si="18"/>
        <v>0</v>
      </c>
      <c r="W26" s="31">
        <f t="shared" si="18"/>
        <v>0</v>
      </c>
      <c r="X26" s="31">
        <f t="shared" ref="X26" si="19">SUM(X27,X33)</f>
        <v>0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:W27" si="20">SUM(C28:C32)</f>
        <v>0</v>
      </c>
      <c r="D27" s="42">
        <f t="shared" si="20"/>
        <v>0</v>
      </c>
      <c r="E27" s="42">
        <f t="shared" si="20"/>
        <v>0</v>
      </c>
      <c r="F27" s="42">
        <f t="shared" si="20"/>
        <v>0</v>
      </c>
      <c r="G27" s="42">
        <f t="shared" si="20"/>
        <v>0</v>
      </c>
      <c r="H27" s="42">
        <f t="shared" si="20"/>
        <v>0</v>
      </c>
      <c r="I27" s="42">
        <f t="shared" si="20"/>
        <v>0</v>
      </c>
      <c r="J27" s="42">
        <f t="shared" si="20"/>
        <v>0</v>
      </c>
      <c r="K27" s="42">
        <f t="shared" si="20"/>
        <v>0</v>
      </c>
      <c r="L27" s="42">
        <f t="shared" si="20"/>
        <v>0</v>
      </c>
      <c r="M27" s="42">
        <f t="shared" si="20"/>
        <v>0</v>
      </c>
      <c r="N27" s="42">
        <f t="shared" si="20"/>
        <v>0</v>
      </c>
      <c r="O27" s="42">
        <f t="shared" si="20"/>
        <v>0</v>
      </c>
      <c r="P27" s="42">
        <f t="shared" si="20"/>
        <v>0</v>
      </c>
      <c r="Q27" s="42">
        <f t="shared" si="20"/>
        <v>0</v>
      </c>
      <c r="R27" s="42">
        <f t="shared" si="20"/>
        <v>0</v>
      </c>
      <c r="S27" s="42">
        <f t="shared" si="20"/>
        <v>0</v>
      </c>
      <c r="T27" s="42">
        <f t="shared" si="20"/>
        <v>0</v>
      </c>
      <c r="U27" s="42">
        <f t="shared" si="20"/>
        <v>0</v>
      </c>
      <c r="V27" s="42">
        <f t="shared" si="20"/>
        <v>0</v>
      </c>
      <c r="W27" s="42">
        <f t="shared" si="20"/>
        <v>0</v>
      </c>
      <c r="X27" s="42">
        <f t="shared" ref="X27" si="21">SUM(X28:X32)</f>
        <v>0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:W33" si="22">SUM(C34:C50)</f>
        <v>0</v>
      </c>
      <c r="D33" s="42">
        <f t="shared" si="22"/>
        <v>0</v>
      </c>
      <c r="E33" s="42">
        <f t="shared" si="22"/>
        <v>0</v>
      </c>
      <c r="F33" s="42">
        <f t="shared" si="22"/>
        <v>0</v>
      </c>
      <c r="G33" s="42">
        <f t="shared" si="22"/>
        <v>0</v>
      </c>
      <c r="H33" s="42">
        <f t="shared" si="22"/>
        <v>0</v>
      </c>
      <c r="I33" s="42">
        <f t="shared" si="22"/>
        <v>0</v>
      </c>
      <c r="J33" s="42">
        <f t="shared" si="22"/>
        <v>0</v>
      </c>
      <c r="K33" s="42">
        <f t="shared" si="22"/>
        <v>0</v>
      </c>
      <c r="L33" s="42">
        <f t="shared" si="22"/>
        <v>0</v>
      </c>
      <c r="M33" s="42">
        <f t="shared" si="22"/>
        <v>0</v>
      </c>
      <c r="N33" s="42">
        <f t="shared" si="22"/>
        <v>0</v>
      </c>
      <c r="O33" s="42">
        <f t="shared" si="22"/>
        <v>0</v>
      </c>
      <c r="P33" s="42">
        <f t="shared" si="22"/>
        <v>0</v>
      </c>
      <c r="Q33" s="42">
        <f t="shared" si="22"/>
        <v>0</v>
      </c>
      <c r="R33" s="42">
        <f t="shared" si="22"/>
        <v>0</v>
      </c>
      <c r="S33" s="42">
        <f t="shared" si="22"/>
        <v>0</v>
      </c>
      <c r="T33" s="42">
        <f t="shared" si="22"/>
        <v>0</v>
      </c>
      <c r="U33" s="42">
        <f t="shared" si="22"/>
        <v>0</v>
      </c>
      <c r="V33" s="42">
        <f t="shared" si="22"/>
        <v>0</v>
      </c>
      <c r="W33" s="42">
        <f t="shared" si="22"/>
        <v>0</v>
      </c>
      <c r="X33" s="42">
        <f t="shared" ref="X33" si="23">SUM(X34:X50)</f>
        <v>0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</row>
    <row r="37" spans="1:24" ht="11.25" customHeight="1" x14ac:dyDescent="0.2">
      <c r="A37" s="39" t="s">
        <v>61</v>
      </c>
      <c r="B37" s="23" t="s">
        <v>62</v>
      </c>
      <c r="C37" s="30">
        <v>0</v>
      </c>
      <c r="D37" s="30">
        <v>0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</row>
    <row r="41" spans="1:24" ht="11.25" customHeight="1" x14ac:dyDescent="0.2">
      <c r="A41" s="39" t="s">
        <v>69</v>
      </c>
      <c r="B41" s="23" t="s">
        <v>70</v>
      </c>
      <c r="C41" s="30">
        <v>0</v>
      </c>
      <c r="D41" s="30">
        <v>0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</row>
    <row r="42" spans="1:24" ht="11.25" customHeight="1" x14ac:dyDescent="0.2">
      <c r="A42" s="39" t="s">
        <v>71</v>
      </c>
      <c r="B42" s="23" t="s">
        <v>72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</row>
    <row r="44" spans="1:24" ht="11.25" customHeight="1" x14ac:dyDescent="0.2">
      <c r="A44" s="39" t="s">
        <v>75</v>
      </c>
      <c r="B44" s="23" t="s">
        <v>76</v>
      </c>
      <c r="C44" s="30">
        <v>0</v>
      </c>
      <c r="D44" s="30">
        <v>0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</row>
    <row r="51" spans="1:24" ht="11.25" customHeight="1" x14ac:dyDescent="0.2">
      <c r="A51" s="24" t="s">
        <v>89</v>
      </c>
      <c r="B51" s="25" t="s">
        <v>90</v>
      </c>
      <c r="C51" s="31">
        <v>0</v>
      </c>
      <c r="D51" s="31">
        <v>0</v>
      </c>
      <c r="E51" s="31">
        <v>0</v>
      </c>
      <c r="F51" s="31">
        <v>0</v>
      </c>
      <c r="G51" s="31">
        <v>0</v>
      </c>
      <c r="H51" s="31">
        <v>0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:W52" si="24">SUM(C53:C70)</f>
        <v>0</v>
      </c>
      <c r="D52" s="31">
        <f t="shared" si="24"/>
        <v>0</v>
      </c>
      <c r="E52" s="31">
        <f t="shared" si="24"/>
        <v>0</v>
      </c>
      <c r="F52" s="31">
        <f t="shared" si="24"/>
        <v>0</v>
      </c>
      <c r="G52" s="31">
        <f t="shared" si="24"/>
        <v>0</v>
      </c>
      <c r="H52" s="31">
        <f t="shared" si="24"/>
        <v>0</v>
      </c>
      <c r="I52" s="31">
        <f t="shared" si="24"/>
        <v>0</v>
      </c>
      <c r="J52" s="31">
        <f t="shared" si="24"/>
        <v>0</v>
      </c>
      <c r="K52" s="31">
        <f t="shared" si="24"/>
        <v>0</v>
      </c>
      <c r="L52" s="31">
        <f t="shared" si="24"/>
        <v>0</v>
      </c>
      <c r="M52" s="31">
        <f t="shared" si="24"/>
        <v>0</v>
      </c>
      <c r="N52" s="31">
        <f t="shared" si="24"/>
        <v>0</v>
      </c>
      <c r="O52" s="31">
        <f t="shared" si="24"/>
        <v>0</v>
      </c>
      <c r="P52" s="31">
        <f t="shared" si="24"/>
        <v>0</v>
      </c>
      <c r="Q52" s="31">
        <f t="shared" si="24"/>
        <v>0</v>
      </c>
      <c r="R52" s="31">
        <f t="shared" si="24"/>
        <v>0</v>
      </c>
      <c r="S52" s="31">
        <f t="shared" si="24"/>
        <v>0</v>
      </c>
      <c r="T52" s="31">
        <f t="shared" si="24"/>
        <v>0</v>
      </c>
      <c r="U52" s="31">
        <f t="shared" si="24"/>
        <v>0</v>
      </c>
      <c r="V52" s="31">
        <f t="shared" si="24"/>
        <v>0</v>
      </c>
      <c r="W52" s="31">
        <f t="shared" si="24"/>
        <v>0</v>
      </c>
      <c r="X52" s="31">
        <f t="shared" ref="X52" si="25">SUM(X53:X70)</f>
        <v>0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</row>
    <row r="70" spans="1:24" ht="11.25" customHeight="1" x14ac:dyDescent="0.2">
      <c r="A70" s="22" t="s">
        <v>127</v>
      </c>
      <c r="B70" s="23" t="s">
        <v>128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:W71" si="26">SUM(C72:C73)</f>
        <v>0</v>
      </c>
      <c r="D71" s="31">
        <f t="shared" si="26"/>
        <v>0</v>
      </c>
      <c r="E71" s="31">
        <f t="shared" si="26"/>
        <v>0</v>
      </c>
      <c r="F71" s="31">
        <f t="shared" si="26"/>
        <v>0</v>
      </c>
      <c r="G71" s="31">
        <f t="shared" si="26"/>
        <v>0</v>
      </c>
      <c r="H71" s="31">
        <f t="shared" si="26"/>
        <v>0</v>
      </c>
      <c r="I71" s="31">
        <f t="shared" si="26"/>
        <v>0</v>
      </c>
      <c r="J71" s="31">
        <f t="shared" si="26"/>
        <v>0</v>
      </c>
      <c r="K71" s="31">
        <f t="shared" si="26"/>
        <v>0</v>
      </c>
      <c r="L71" s="31">
        <f t="shared" si="26"/>
        <v>0</v>
      </c>
      <c r="M71" s="31">
        <f t="shared" si="26"/>
        <v>0</v>
      </c>
      <c r="N71" s="31">
        <f t="shared" si="26"/>
        <v>0</v>
      </c>
      <c r="O71" s="31">
        <f t="shared" si="26"/>
        <v>0</v>
      </c>
      <c r="P71" s="31">
        <f t="shared" si="26"/>
        <v>0</v>
      </c>
      <c r="Q71" s="31">
        <f t="shared" si="26"/>
        <v>0</v>
      </c>
      <c r="R71" s="31">
        <f t="shared" si="26"/>
        <v>0</v>
      </c>
      <c r="S71" s="31">
        <f t="shared" si="26"/>
        <v>0</v>
      </c>
      <c r="T71" s="31">
        <f t="shared" si="26"/>
        <v>0</v>
      </c>
      <c r="U71" s="31">
        <f t="shared" si="26"/>
        <v>0</v>
      </c>
      <c r="V71" s="31">
        <f t="shared" si="26"/>
        <v>0</v>
      </c>
      <c r="W71" s="31">
        <f t="shared" si="26"/>
        <v>0</v>
      </c>
      <c r="X71" s="31">
        <f t="shared" ref="X71" si="27">SUM(X72:X73)</f>
        <v>0</v>
      </c>
    </row>
    <row r="72" spans="1:24" ht="11.25" customHeight="1" x14ac:dyDescent="0.2">
      <c r="A72" s="22" t="s">
        <v>131</v>
      </c>
      <c r="B72" s="23" t="s">
        <v>132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0</v>
      </c>
      <c r="D75" s="31">
        <v>0</v>
      </c>
      <c r="E75" s="31">
        <v>0</v>
      </c>
      <c r="F75" s="31">
        <v>0</v>
      </c>
      <c r="G75" s="31">
        <v>0</v>
      </c>
      <c r="H75" s="31">
        <v>0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</row>
    <row r="76" spans="1:24" ht="11.25" customHeight="1" x14ac:dyDescent="0.2">
      <c r="A76" s="26" t="s">
        <v>139</v>
      </c>
      <c r="B76" s="27" t="s">
        <v>140</v>
      </c>
      <c r="C76" s="32">
        <v>384.96136210801785</v>
      </c>
      <c r="D76" s="32">
        <v>452.79034348780624</v>
      </c>
      <c r="E76" s="32">
        <v>389.59762293888804</v>
      </c>
      <c r="F76" s="32">
        <v>889.16877246721049</v>
      </c>
      <c r="G76" s="32">
        <v>449.90896449510825</v>
      </c>
      <c r="H76" s="32">
        <v>531.93037467202555</v>
      </c>
      <c r="I76" s="32">
        <v>702.12822884498132</v>
      </c>
      <c r="J76" s="32">
        <v>628.0936767049817</v>
      </c>
      <c r="K76" s="32">
        <v>699.6647608628042</v>
      </c>
      <c r="L76" s="32">
        <v>756.67295726200632</v>
      </c>
      <c r="M76" s="32">
        <v>806.61427311531327</v>
      </c>
      <c r="N76" s="32">
        <v>822.86409124114687</v>
      </c>
      <c r="O76" s="32">
        <v>1068.958270488806</v>
      </c>
      <c r="P76" s="32">
        <v>823.9371838565296</v>
      </c>
      <c r="Q76" s="32">
        <v>705.75690552456751</v>
      </c>
      <c r="R76" s="32">
        <v>995.78960189370014</v>
      </c>
      <c r="S76" s="32">
        <v>966.36140484699342</v>
      </c>
      <c r="T76" s="32">
        <v>1111.7290665612804</v>
      </c>
      <c r="U76" s="32">
        <v>981.27518523684421</v>
      </c>
      <c r="V76" s="32">
        <v>1128.1738506988995</v>
      </c>
      <c r="W76" s="32">
        <v>1092.2622083261072</v>
      </c>
      <c r="X76" s="32">
        <v>1199.5476605532419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9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429</v>
      </c>
      <c r="B1" s="7" t="s">
        <v>413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26098.409587666756</v>
      </c>
      <c r="D2" s="28">
        <f t="shared" ref="D2:W2" si="1">SUM(D3,D17,D22,D25,D26,D51,D52,D71,D74,D75,D76)</f>
        <v>26883.691552124234</v>
      </c>
      <c r="E2" s="28">
        <f t="shared" si="1"/>
        <v>27426.420917875665</v>
      </c>
      <c r="F2" s="28">
        <f t="shared" si="1"/>
        <v>27983.121942486854</v>
      </c>
      <c r="G2" s="28">
        <f t="shared" si="1"/>
        <v>28095.27003742518</v>
      </c>
      <c r="H2" s="28">
        <f t="shared" si="1"/>
        <v>28342.815495154202</v>
      </c>
      <c r="I2" s="28">
        <f t="shared" si="1"/>
        <v>28680.869241022898</v>
      </c>
      <c r="J2" s="28">
        <f t="shared" si="1"/>
        <v>28128.028833179167</v>
      </c>
      <c r="K2" s="28">
        <f t="shared" si="1"/>
        <v>28382.129182006993</v>
      </c>
      <c r="L2" s="28">
        <f t="shared" si="1"/>
        <v>28486.955632922865</v>
      </c>
      <c r="M2" s="28">
        <f t="shared" si="1"/>
        <v>29386.909373256891</v>
      </c>
      <c r="N2" s="28">
        <f t="shared" si="1"/>
        <v>29393.035291562919</v>
      </c>
      <c r="O2" s="28">
        <f t="shared" si="1"/>
        <v>29320.354657899508</v>
      </c>
      <c r="P2" s="28">
        <f t="shared" si="1"/>
        <v>28838.448875359285</v>
      </c>
      <c r="Q2" s="28">
        <f t="shared" si="1"/>
        <v>28420.408784436891</v>
      </c>
      <c r="R2" s="28">
        <f t="shared" si="1"/>
        <v>28697.461253892867</v>
      </c>
      <c r="S2" s="28">
        <f t="shared" si="1"/>
        <v>28998.109076320223</v>
      </c>
      <c r="T2" s="28">
        <f t="shared" si="1"/>
        <v>29543.623203697778</v>
      </c>
      <c r="U2" s="28">
        <f t="shared" si="1"/>
        <v>29989.307644415167</v>
      </c>
      <c r="V2" s="28">
        <f t="shared" si="1"/>
        <v>29389.924714303383</v>
      </c>
      <c r="W2" s="28">
        <f t="shared" si="1"/>
        <v>29398.191470023896</v>
      </c>
      <c r="X2" s="28">
        <f t="shared" ref="X2" si="2">SUM(X3,X17,X22,X25,X26,X51,X52,X71,X74,X75,X76)</f>
        <v>29034.352532612906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3">SUM(C4,C8,C11)</f>
        <v>458.06552745308954</v>
      </c>
      <c r="D3" s="29">
        <f t="shared" ref="D3:W3" si="4">SUM(D4,D8,D11)</f>
        <v>456.66646997623252</v>
      </c>
      <c r="E3" s="29">
        <f t="shared" si="4"/>
        <v>514.51599881892275</v>
      </c>
      <c r="F3" s="29">
        <f t="shared" si="4"/>
        <v>522.15766382979814</v>
      </c>
      <c r="G3" s="29">
        <f t="shared" si="4"/>
        <v>562.97080691556459</v>
      </c>
      <c r="H3" s="29">
        <f t="shared" si="4"/>
        <v>594.19828825814398</v>
      </c>
      <c r="I3" s="29">
        <f t="shared" si="4"/>
        <v>646.87629051371812</v>
      </c>
      <c r="J3" s="29">
        <f t="shared" si="4"/>
        <v>616.9090545267137</v>
      </c>
      <c r="K3" s="29">
        <f t="shared" si="4"/>
        <v>667.33038548686045</v>
      </c>
      <c r="L3" s="29">
        <f t="shared" si="4"/>
        <v>680.15045696044479</v>
      </c>
      <c r="M3" s="29">
        <f t="shared" si="4"/>
        <v>697.3155346731661</v>
      </c>
      <c r="N3" s="29">
        <f t="shared" si="4"/>
        <v>668.63459570199802</v>
      </c>
      <c r="O3" s="29">
        <f t="shared" si="4"/>
        <v>686.40493325281625</v>
      </c>
      <c r="P3" s="29">
        <f t="shared" si="4"/>
        <v>674.96943173905834</v>
      </c>
      <c r="Q3" s="29">
        <f t="shared" si="4"/>
        <v>682.51243277543426</v>
      </c>
      <c r="R3" s="29">
        <f t="shared" si="4"/>
        <v>671.60736667046569</v>
      </c>
      <c r="S3" s="29">
        <f t="shared" si="4"/>
        <v>663.8972634401274</v>
      </c>
      <c r="T3" s="29">
        <f t="shared" si="4"/>
        <v>656.02341260068295</v>
      </c>
      <c r="U3" s="29">
        <f t="shared" si="4"/>
        <v>614.17472544586099</v>
      </c>
      <c r="V3" s="29">
        <f t="shared" si="4"/>
        <v>499.41430659063957</v>
      </c>
      <c r="W3" s="29">
        <f t="shared" si="4"/>
        <v>518.3803650880543</v>
      </c>
      <c r="X3" s="29">
        <f t="shared" ref="X3" si="5">SUM(X4,X8,X11)</f>
        <v>483.24315056014365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6">SUM(C5:C7)</f>
        <v>386.90461908059103</v>
      </c>
      <c r="D4" s="42">
        <f t="shared" ref="D4:W4" si="7">SUM(D5:D7)</f>
        <v>389.70522777350993</v>
      </c>
      <c r="E4" s="42">
        <f t="shared" si="7"/>
        <v>447.73244159119679</v>
      </c>
      <c r="F4" s="42">
        <f t="shared" si="7"/>
        <v>457.32612512247596</v>
      </c>
      <c r="G4" s="42">
        <f t="shared" si="7"/>
        <v>499.26740136447842</v>
      </c>
      <c r="H4" s="42">
        <f t="shared" si="7"/>
        <v>545.60073678179117</v>
      </c>
      <c r="I4" s="42">
        <f t="shared" si="7"/>
        <v>595.83902322542735</v>
      </c>
      <c r="J4" s="42">
        <f t="shared" si="7"/>
        <v>574.03511254227135</v>
      </c>
      <c r="K4" s="42">
        <f t="shared" si="7"/>
        <v>618.02146533915834</v>
      </c>
      <c r="L4" s="42">
        <f t="shared" si="7"/>
        <v>626.55731500087472</v>
      </c>
      <c r="M4" s="42">
        <f t="shared" si="7"/>
        <v>641.75850389969071</v>
      </c>
      <c r="N4" s="42">
        <f t="shared" si="7"/>
        <v>613.23211633208291</v>
      </c>
      <c r="O4" s="42">
        <f t="shared" si="7"/>
        <v>634.35372021501723</v>
      </c>
      <c r="P4" s="42">
        <f t="shared" si="7"/>
        <v>620.9028140143613</v>
      </c>
      <c r="Q4" s="42">
        <f t="shared" si="7"/>
        <v>624.96819907018516</v>
      </c>
      <c r="R4" s="42">
        <f t="shared" si="7"/>
        <v>614.4664321940536</v>
      </c>
      <c r="S4" s="42">
        <f t="shared" si="7"/>
        <v>615.40739633444639</v>
      </c>
      <c r="T4" s="42">
        <f t="shared" si="7"/>
        <v>608.20394252443032</v>
      </c>
      <c r="U4" s="42">
        <f t="shared" si="7"/>
        <v>571.94567252013314</v>
      </c>
      <c r="V4" s="42">
        <f t="shared" si="7"/>
        <v>466.12841196794682</v>
      </c>
      <c r="W4" s="42">
        <f t="shared" si="7"/>
        <v>486.55380723425321</v>
      </c>
      <c r="X4" s="42">
        <f t="shared" ref="X4" si="8">SUM(X5:X7)</f>
        <v>453.54101385673408</v>
      </c>
    </row>
    <row r="5" spans="1:24" ht="11.25" customHeight="1" x14ac:dyDescent="0.2">
      <c r="A5" s="39" t="s">
        <v>5</v>
      </c>
      <c r="B5" s="23" t="s">
        <v>6</v>
      </c>
      <c r="C5" s="30">
        <v>3.8357542710462509</v>
      </c>
      <c r="D5" s="30">
        <v>3.8645278646053653</v>
      </c>
      <c r="E5" s="30">
        <v>3.1844196548730901</v>
      </c>
      <c r="F5" s="30">
        <v>2.6237998127127544</v>
      </c>
      <c r="G5" s="30">
        <v>10.670797906321528</v>
      </c>
      <c r="H5" s="30">
        <v>11.494771966872465</v>
      </c>
      <c r="I5" s="30">
        <v>12.539892649504363</v>
      </c>
      <c r="J5" s="30">
        <v>12.078729358861526</v>
      </c>
      <c r="K5" s="30">
        <v>11.533205692918981</v>
      </c>
      <c r="L5" s="30">
        <v>10.788612876523789</v>
      </c>
      <c r="M5" s="30">
        <v>10.312236646826008</v>
      </c>
      <c r="N5" s="30">
        <v>8.0490601326737554</v>
      </c>
      <c r="O5" s="30">
        <v>8.3340330139482504</v>
      </c>
      <c r="P5" s="30">
        <v>8.817718694640277</v>
      </c>
      <c r="Q5" s="30">
        <v>10.63344890013469</v>
      </c>
      <c r="R5" s="30">
        <v>9.3700859636560594</v>
      </c>
      <c r="S5" s="30">
        <v>10.212456455724409</v>
      </c>
      <c r="T5" s="30">
        <v>7.9257419414915775</v>
      </c>
      <c r="U5" s="30">
        <v>6.382842605216684</v>
      </c>
      <c r="V5" s="30">
        <v>7.458111197541534</v>
      </c>
      <c r="W5" s="30">
        <v>5.9352723354643686</v>
      </c>
      <c r="X5" s="30">
        <v>5.1917458941247974</v>
      </c>
    </row>
    <row r="6" spans="1:24" ht="11.25" customHeight="1" x14ac:dyDescent="0.2">
      <c r="A6" s="39" t="s">
        <v>7</v>
      </c>
      <c r="B6" s="23" t="s">
        <v>8</v>
      </c>
      <c r="C6" s="30">
        <v>0</v>
      </c>
      <c r="D6" s="30">
        <v>0</v>
      </c>
      <c r="E6" s="30">
        <v>0.23430139453881663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</row>
    <row r="7" spans="1:24" ht="11.25" customHeight="1" x14ac:dyDescent="0.2">
      <c r="A7" s="39" t="s">
        <v>9</v>
      </c>
      <c r="B7" s="23" t="s">
        <v>10</v>
      </c>
      <c r="C7" s="30">
        <v>383.06886480954478</v>
      </c>
      <c r="D7" s="30">
        <v>385.84069990890458</v>
      </c>
      <c r="E7" s="30">
        <v>444.3137205417849</v>
      </c>
      <c r="F7" s="30">
        <v>454.70232530976318</v>
      </c>
      <c r="G7" s="30">
        <v>488.59660345815689</v>
      </c>
      <c r="H7" s="30">
        <v>534.10596481491871</v>
      </c>
      <c r="I7" s="30">
        <v>583.29913057592296</v>
      </c>
      <c r="J7" s="30">
        <v>561.9563831834098</v>
      </c>
      <c r="K7" s="30">
        <v>606.48825964623938</v>
      </c>
      <c r="L7" s="30">
        <v>615.76870212435097</v>
      </c>
      <c r="M7" s="30">
        <v>631.44626725286469</v>
      </c>
      <c r="N7" s="30">
        <v>605.18305619940918</v>
      </c>
      <c r="O7" s="30">
        <v>626.01968720106902</v>
      </c>
      <c r="P7" s="30">
        <v>612.08509531972106</v>
      </c>
      <c r="Q7" s="30">
        <v>614.33475017005048</v>
      </c>
      <c r="R7" s="30">
        <v>605.09634623039756</v>
      </c>
      <c r="S7" s="30">
        <v>605.19493987872193</v>
      </c>
      <c r="T7" s="30">
        <v>600.27820058293878</v>
      </c>
      <c r="U7" s="30">
        <v>565.56282991491651</v>
      </c>
      <c r="V7" s="30">
        <v>458.67030077040528</v>
      </c>
      <c r="W7" s="30">
        <v>480.61853489878882</v>
      </c>
      <c r="X7" s="30">
        <v>448.3492679626093</v>
      </c>
    </row>
    <row r="8" spans="1:24" ht="11.25" customHeight="1" x14ac:dyDescent="0.2">
      <c r="A8" s="40" t="s">
        <v>343</v>
      </c>
      <c r="B8" s="41" t="s">
        <v>344</v>
      </c>
      <c r="C8" s="42">
        <f t="shared" ref="C8:W8" si="9">SUM(C9:C10)</f>
        <v>35.295197216376565</v>
      </c>
      <c r="D8" s="42">
        <f t="shared" si="9"/>
        <v>33.491676491412647</v>
      </c>
      <c r="E8" s="42">
        <f t="shared" si="9"/>
        <v>37.520865413078646</v>
      </c>
      <c r="F8" s="42">
        <f t="shared" si="9"/>
        <v>35.790084213108344</v>
      </c>
      <c r="G8" s="42">
        <f t="shared" si="9"/>
        <v>38.083987376342712</v>
      </c>
      <c r="H8" s="42">
        <f t="shared" si="9"/>
        <v>32.355066146533822</v>
      </c>
      <c r="I8" s="42">
        <f t="shared" si="9"/>
        <v>35.856133444144838</v>
      </c>
      <c r="J8" s="42">
        <f t="shared" si="9"/>
        <v>31.157657296148329</v>
      </c>
      <c r="K8" s="42">
        <f t="shared" si="9"/>
        <v>36.294321349194462</v>
      </c>
      <c r="L8" s="42">
        <f t="shared" si="9"/>
        <v>30.336266411253366</v>
      </c>
      <c r="M8" s="42">
        <f t="shared" si="9"/>
        <v>33.267171149803026</v>
      </c>
      <c r="N8" s="42">
        <f t="shared" si="9"/>
        <v>35.408586183504966</v>
      </c>
      <c r="O8" s="42">
        <f t="shared" si="9"/>
        <v>33.424119284984087</v>
      </c>
      <c r="P8" s="42">
        <f t="shared" si="9"/>
        <v>34.247663591762013</v>
      </c>
      <c r="Q8" s="42">
        <f t="shared" si="9"/>
        <v>38.740831713898913</v>
      </c>
      <c r="R8" s="42">
        <f t="shared" si="9"/>
        <v>39.935581443676369</v>
      </c>
      <c r="S8" s="42">
        <f t="shared" si="9"/>
        <v>33.436983142426811</v>
      </c>
      <c r="T8" s="42">
        <f t="shared" si="9"/>
        <v>29.569228127895574</v>
      </c>
      <c r="U8" s="42">
        <f t="shared" si="9"/>
        <v>26.639005547171614</v>
      </c>
      <c r="V8" s="42">
        <f t="shared" si="9"/>
        <v>23.920968207914793</v>
      </c>
      <c r="W8" s="42">
        <f t="shared" si="9"/>
        <v>21.667355503669967</v>
      </c>
      <c r="X8" s="42">
        <f t="shared" ref="X8" si="10">SUM(X9:X10)</f>
        <v>18.949486496160745</v>
      </c>
    </row>
    <row r="9" spans="1:24" ht="11.25" customHeight="1" x14ac:dyDescent="0.2">
      <c r="A9" s="39" t="s">
        <v>11</v>
      </c>
      <c r="B9" s="23" t="s">
        <v>12</v>
      </c>
      <c r="C9" s="30">
        <v>0.75867327070728696</v>
      </c>
      <c r="D9" s="30">
        <v>0.7665302968574863</v>
      </c>
      <c r="E9" s="30">
        <v>0.95821790923286188</v>
      </c>
      <c r="F9" s="30">
        <v>1.1756119923628994</v>
      </c>
      <c r="G9" s="30">
        <v>1.0838732681081984</v>
      </c>
      <c r="H9" s="30">
        <v>1.1679478224600737</v>
      </c>
      <c r="I9" s="30">
        <v>1.5669970434775431</v>
      </c>
      <c r="J9" s="30">
        <v>2.5870253170642936</v>
      </c>
      <c r="K9" s="30">
        <v>7.068584381497188</v>
      </c>
      <c r="L9" s="30">
        <v>1.4070076398174507</v>
      </c>
      <c r="M9" s="30">
        <v>2.0804010719280721</v>
      </c>
      <c r="N9" s="30">
        <v>0.71819804253968589</v>
      </c>
      <c r="O9" s="30">
        <v>0.37719900189375877</v>
      </c>
      <c r="P9" s="30">
        <v>5.9184593338942909E-2</v>
      </c>
      <c r="Q9" s="30">
        <v>3.731091404117675</v>
      </c>
      <c r="R9" s="30">
        <v>4.1188396206389015</v>
      </c>
      <c r="S9" s="30">
        <v>3.3526428400864616</v>
      </c>
      <c r="T9" s="30">
        <v>9.6873463742876368E-3</v>
      </c>
      <c r="U9" s="30">
        <v>0</v>
      </c>
      <c r="V9" s="30">
        <v>0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34.536523945669281</v>
      </c>
      <c r="D10" s="30">
        <v>32.725146194555158</v>
      </c>
      <c r="E10" s="30">
        <v>36.562647503845781</v>
      </c>
      <c r="F10" s="30">
        <v>34.614472220745441</v>
      </c>
      <c r="G10" s="30">
        <v>37.000114108234513</v>
      </c>
      <c r="H10" s="30">
        <v>31.187118324073751</v>
      </c>
      <c r="I10" s="30">
        <v>34.289136400667296</v>
      </c>
      <c r="J10" s="30">
        <v>28.570631979084034</v>
      </c>
      <c r="K10" s="30">
        <v>29.225736967697276</v>
      </c>
      <c r="L10" s="30">
        <v>28.929258771435915</v>
      </c>
      <c r="M10" s="30">
        <v>31.186770077874954</v>
      </c>
      <c r="N10" s="30">
        <v>34.690388140965283</v>
      </c>
      <c r="O10" s="30">
        <v>33.04692028309033</v>
      </c>
      <c r="P10" s="30">
        <v>34.188478998423072</v>
      </c>
      <c r="Q10" s="30">
        <v>35.009740309781236</v>
      </c>
      <c r="R10" s="30">
        <v>35.816741823037468</v>
      </c>
      <c r="S10" s="30">
        <v>30.084340302340351</v>
      </c>
      <c r="T10" s="30">
        <v>29.559540781521285</v>
      </c>
      <c r="U10" s="30">
        <v>26.639005547171614</v>
      </c>
      <c r="V10" s="30">
        <v>23.920968207914793</v>
      </c>
      <c r="W10" s="30">
        <v>21.667355503669967</v>
      </c>
      <c r="X10" s="30">
        <v>18.949486496160745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:W11" si="11">SUM(C12:C16)</f>
        <v>35.865711156121947</v>
      </c>
      <c r="D11" s="42">
        <f t="shared" si="11"/>
        <v>33.469565711309961</v>
      </c>
      <c r="E11" s="42">
        <f t="shared" si="11"/>
        <v>29.262691814647333</v>
      </c>
      <c r="F11" s="42">
        <f t="shared" si="11"/>
        <v>29.041454494213852</v>
      </c>
      <c r="G11" s="42">
        <f t="shared" si="11"/>
        <v>25.619418174743441</v>
      </c>
      <c r="H11" s="42">
        <f t="shared" si="11"/>
        <v>16.242485329818983</v>
      </c>
      <c r="I11" s="42">
        <f t="shared" si="11"/>
        <v>15.181133844145972</v>
      </c>
      <c r="J11" s="42">
        <f t="shared" si="11"/>
        <v>11.71628468829392</v>
      </c>
      <c r="K11" s="42">
        <f t="shared" si="11"/>
        <v>13.014598798507638</v>
      </c>
      <c r="L11" s="42">
        <f t="shared" si="11"/>
        <v>23.256875548316696</v>
      </c>
      <c r="M11" s="42">
        <f t="shared" si="11"/>
        <v>22.289859623672371</v>
      </c>
      <c r="N11" s="42">
        <f t="shared" si="11"/>
        <v>19.993893186410098</v>
      </c>
      <c r="O11" s="42">
        <f t="shared" si="11"/>
        <v>18.627093752814993</v>
      </c>
      <c r="P11" s="42">
        <f t="shared" si="11"/>
        <v>19.818954132934962</v>
      </c>
      <c r="Q11" s="42">
        <f t="shared" si="11"/>
        <v>18.803401991350196</v>
      </c>
      <c r="R11" s="42">
        <f t="shared" si="11"/>
        <v>17.205353032735744</v>
      </c>
      <c r="S11" s="42">
        <f t="shared" si="11"/>
        <v>15.052883963254196</v>
      </c>
      <c r="T11" s="42">
        <f t="shared" si="11"/>
        <v>18.25024194835698</v>
      </c>
      <c r="U11" s="42">
        <f t="shared" si="11"/>
        <v>15.590047378556235</v>
      </c>
      <c r="V11" s="42">
        <f t="shared" si="11"/>
        <v>9.3649264147779938</v>
      </c>
      <c r="W11" s="42">
        <f t="shared" si="11"/>
        <v>10.159202350131155</v>
      </c>
      <c r="X11" s="42">
        <f t="shared" ref="X11" si="12">SUM(X12:X16)</f>
        <v>10.752650207248777</v>
      </c>
    </row>
    <row r="12" spans="1:24" ht="11.25" customHeight="1" x14ac:dyDescent="0.2">
      <c r="A12" s="39" t="s">
        <v>15</v>
      </c>
      <c r="B12" s="23" t="s">
        <v>16</v>
      </c>
      <c r="C12" s="30">
        <v>1.8164907667086518</v>
      </c>
      <c r="D12" s="30">
        <v>1.3526418970293532</v>
      </c>
      <c r="E12" s="30">
        <v>1.5714060829334275</v>
      </c>
      <c r="F12" s="30">
        <v>1.0250872218422535</v>
      </c>
      <c r="G12" s="30">
        <v>0.99356344587763512</v>
      </c>
      <c r="H12" s="30">
        <v>1.050995046072398</v>
      </c>
      <c r="I12" s="30">
        <v>1.1627031391511502</v>
      </c>
      <c r="J12" s="30">
        <v>1.5292451413694319</v>
      </c>
      <c r="K12" s="30">
        <v>2.6961277262131542</v>
      </c>
      <c r="L12" s="30">
        <v>2.4899141451346907</v>
      </c>
      <c r="M12" s="30">
        <v>2.5424912520551533</v>
      </c>
      <c r="N12" s="30">
        <v>0.93432621260713555</v>
      </c>
      <c r="O12" s="30">
        <v>1.1761882206141785</v>
      </c>
      <c r="P12" s="30">
        <v>1.3952138013590647</v>
      </c>
      <c r="Q12" s="30">
        <v>1.5024401345742311</v>
      </c>
      <c r="R12" s="30">
        <v>1.369811750726281</v>
      </c>
      <c r="S12" s="30">
        <v>1.3560135351046978</v>
      </c>
      <c r="T12" s="30">
        <v>1.4582431574887895</v>
      </c>
      <c r="U12" s="30">
        <v>0.48828076166441831</v>
      </c>
      <c r="V12" s="30">
        <v>0.28734870470067464</v>
      </c>
      <c r="W12" s="30">
        <v>0.23966119621735416</v>
      </c>
      <c r="X12" s="30">
        <v>0.40190297906697869</v>
      </c>
    </row>
    <row r="13" spans="1:24" ht="11.25" customHeight="1" x14ac:dyDescent="0.2">
      <c r="A13" s="39" t="s">
        <v>17</v>
      </c>
      <c r="B13" s="23" t="s">
        <v>18</v>
      </c>
      <c r="C13" s="30">
        <v>27.860526221238018</v>
      </c>
      <c r="D13" s="30">
        <v>26.507228185227376</v>
      </c>
      <c r="E13" s="30">
        <v>21.136752437778576</v>
      </c>
      <c r="F13" s="30">
        <v>22.02647884692518</v>
      </c>
      <c r="G13" s="30">
        <v>19.372332564629474</v>
      </c>
      <c r="H13" s="30">
        <v>9.2633644489584448</v>
      </c>
      <c r="I13" s="30">
        <v>9.4290550895124436</v>
      </c>
      <c r="J13" s="30">
        <v>5.573434694329352</v>
      </c>
      <c r="K13" s="30">
        <v>5.3516529440807377</v>
      </c>
      <c r="L13" s="30">
        <v>15.010015063382927</v>
      </c>
      <c r="M13" s="30">
        <v>14.740201690897193</v>
      </c>
      <c r="N13" s="30">
        <v>14.784126836215156</v>
      </c>
      <c r="O13" s="30">
        <v>12.963928027696388</v>
      </c>
      <c r="P13" s="30">
        <v>13.517302892217455</v>
      </c>
      <c r="Q13" s="30">
        <v>12.998046954882394</v>
      </c>
      <c r="R13" s="30">
        <v>11.231165749570415</v>
      </c>
      <c r="S13" s="30">
        <v>9.8655974398320261</v>
      </c>
      <c r="T13" s="30">
        <v>12.351525057115529</v>
      </c>
      <c r="U13" s="30">
        <v>10.942958866040426</v>
      </c>
      <c r="V13" s="30">
        <v>5.3084344059801678</v>
      </c>
      <c r="W13" s="30">
        <v>4.4090319274092513</v>
      </c>
      <c r="X13" s="30">
        <v>4.2548527532063138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6.1886941681752781</v>
      </c>
      <c r="D16" s="30">
        <v>5.6096956290532294</v>
      </c>
      <c r="E16" s="30">
        <v>6.5545332939353269</v>
      </c>
      <c r="F16" s="30">
        <v>5.98988842544642</v>
      </c>
      <c r="G16" s="30">
        <v>5.2535221642363341</v>
      </c>
      <c r="H16" s="30">
        <v>5.9281258347881396</v>
      </c>
      <c r="I16" s="30">
        <v>4.5893756154823793</v>
      </c>
      <c r="J16" s="30">
        <v>4.6136048525951354</v>
      </c>
      <c r="K16" s="30">
        <v>4.9668181282137462</v>
      </c>
      <c r="L16" s="30">
        <v>5.7569463397990779</v>
      </c>
      <c r="M16" s="30">
        <v>5.007166680720025</v>
      </c>
      <c r="N16" s="30">
        <v>4.2754401375878057</v>
      </c>
      <c r="O16" s="30">
        <v>4.4869775045044271</v>
      </c>
      <c r="P16" s="30">
        <v>4.9064374393584416</v>
      </c>
      <c r="Q16" s="30">
        <v>4.3029149018935717</v>
      </c>
      <c r="R16" s="30">
        <v>4.6043755324390458</v>
      </c>
      <c r="S16" s="30">
        <v>3.8312729883174717</v>
      </c>
      <c r="T16" s="30">
        <v>4.440473733752663</v>
      </c>
      <c r="U16" s="30">
        <v>4.1588077508513921</v>
      </c>
      <c r="V16" s="30">
        <v>3.7691433040971511</v>
      </c>
      <c r="W16" s="30">
        <v>5.5105092265045492</v>
      </c>
      <c r="X16" s="30">
        <v>6.095894474975486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:W17" si="13">SUM(C18:C21)</f>
        <v>19.038537959270034</v>
      </c>
      <c r="D17" s="31">
        <f t="shared" si="13"/>
        <v>8.2873410637767435</v>
      </c>
      <c r="E17" s="31">
        <f t="shared" si="13"/>
        <v>7.4400858689768041</v>
      </c>
      <c r="F17" s="31">
        <f t="shared" si="13"/>
        <v>6.027172172347977</v>
      </c>
      <c r="G17" s="31">
        <f t="shared" si="13"/>
        <v>6.0622408782391677</v>
      </c>
      <c r="H17" s="31">
        <f t="shared" si="13"/>
        <v>6.3233116499257012</v>
      </c>
      <c r="I17" s="31">
        <f t="shared" si="13"/>
        <v>6.080077425507274</v>
      </c>
      <c r="J17" s="31">
        <f t="shared" si="13"/>
        <v>5.3581097838847604</v>
      </c>
      <c r="K17" s="31">
        <f t="shared" si="13"/>
        <v>5.2271819898351009</v>
      </c>
      <c r="L17" s="31">
        <f t="shared" si="13"/>
        <v>4.4785855818650457</v>
      </c>
      <c r="M17" s="31">
        <f t="shared" si="13"/>
        <v>1.2061339488478036</v>
      </c>
      <c r="N17" s="31">
        <f t="shared" si="13"/>
        <v>0.37957738215243531</v>
      </c>
      <c r="O17" s="31">
        <f t="shared" si="13"/>
        <v>0.2761820169256165</v>
      </c>
      <c r="P17" s="31">
        <f t="shared" si="13"/>
        <v>0.20953394052321009</v>
      </c>
      <c r="Q17" s="31">
        <f t="shared" si="13"/>
        <v>0.14552812651548705</v>
      </c>
      <c r="R17" s="31">
        <f t="shared" si="13"/>
        <v>1.6116258346281432E-2</v>
      </c>
      <c r="S17" s="31">
        <f t="shared" si="13"/>
        <v>0</v>
      </c>
      <c r="T17" s="31">
        <f t="shared" si="13"/>
        <v>0</v>
      </c>
      <c r="U17" s="31">
        <f t="shared" si="13"/>
        <v>0</v>
      </c>
      <c r="V17" s="31">
        <f t="shared" si="13"/>
        <v>0</v>
      </c>
      <c r="W17" s="31">
        <f t="shared" si="13"/>
        <v>0</v>
      </c>
      <c r="X17" s="31">
        <f t="shared" ref="X17" si="14">SUM(X18:X21)</f>
        <v>0</v>
      </c>
    </row>
    <row r="18" spans="1:24" ht="11.25" customHeight="1" x14ac:dyDescent="0.2">
      <c r="A18" s="22" t="s">
        <v>27</v>
      </c>
      <c r="B18" s="23" t="s">
        <v>28</v>
      </c>
      <c r="C18" s="30">
        <v>19.038537959270034</v>
      </c>
      <c r="D18" s="30">
        <v>8.2873410637767435</v>
      </c>
      <c r="E18" s="30">
        <v>7.4400858689768041</v>
      </c>
      <c r="F18" s="30">
        <v>6.027172172347977</v>
      </c>
      <c r="G18" s="30">
        <v>6.0622408782391677</v>
      </c>
      <c r="H18" s="30">
        <v>6.3233116499257012</v>
      </c>
      <c r="I18" s="30">
        <v>6.080077425507274</v>
      </c>
      <c r="J18" s="30">
        <v>5.3581097838847604</v>
      </c>
      <c r="K18" s="30">
        <v>5.2271819898351009</v>
      </c>
      <c r="L18" s="30">
        <v>4.4785855818650457</v>
      </c>
      <c r="M18" s="30">
        <v>1.2061339488478036</v>
      </c>
      <c r="N18" s="30">
        <v>0.37957738215243531</v>
      </c>
      <c r="O18" s="30">
        <v>0.2761820169256165</v>
      </c>
      <c r="P18" s="30">
        <v>0.20953394052321009</v>
      </c>
      <c r="Q18" s="30">
        <v>0.14552812651548705</v>
      </c>
      <c r="R18" s="30">
        <v>1.6116258346281432E-2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:W22" si="15">SUM(C23:C24)</f>
        <v>33.549421720255893</v>
      </c>
      <c r="D22" s="31">
        <f t="shared" si="15"/>
        <v>29.444089924178847</v>
      </c>
      <c r="E22" s="31">
        <f t="shared" si="15"/>
        <v>30.225649656926279</v>
      </c>
      <c r="F22" s="31">
        <f t="shared" si="15"/>
        <v>25.670176883114593</v>
      </c>
      <c r="G22" s="31">
        <f t="shared" si="15"/>
        <v>24.727728246163224</v>
      </c>
      <c r="H22" s="31">
        <f t="shared" si="15"/>
        <v>23.545818713293379</v>
      </c>
      <c r="I22" s="31">
        <f t="shared" si="15"/>
        <v>23.784646922337981</v>
      </c>
      <c r="J22" s="31">
        <f t="shared" si="15"/>
        <v>24.060476569034723</v>
      </c>
      <c r="K22" s="31">
        <f t="shared" si="15"/>
        <v>24.022943401522038</v>
      </c>
      <c r="L22" s="31">
        <f t="shared" si="15"/>
        <v>25.302314115163824</v>
      </c>
      <c r="M22" s="31">
        <f t="shared" si="15"/>
        <v>22.889951706657822</v>
      </c>
      <c r="N22" s="31">
        <f t="shared" si="15"/>
        <v>23.979406250174883</v>
      </c>
      <c r="O22" s="31">
        <f t="shared" si="15"/>
        <v>21.330120873592808</v>
      </c>
      <c r="P22" s="31">
        <f t="shared" si="15"/>
        <v>20.477145356448482</v>
      </c>
      <c r="Q22" s="31">
        <f t="shared" si="15"/>
        <v>20.444829772495439</v>
      </c>
      <c r="R22" s="31">
        <f t="shared" si="15"/>
        <v>19.082579722057407</v>
      </c>
      <c r="S22" s="31">
        <f t="shared" si="15"/>
        <v>18.607101421005897</v>
      </c>
      <c r="T22" s="31">
        <f t="shared" si="15"/>
        <v>19.201485563065553</v>
      </c>
      <c r="U22" s="31">
        <f t="shared" si="15"/>
        <v>18.956710627656506</v>
      </c>
      <c r="V22" s="31">
        <f t="shared" si="15"/>
        <v>18.060134511244385</v>
      </c>
      <c r="W22" s="31">
        <f t="shared" si="15"/>
        <v>18.29567885621438</v>
      </c>
      <c r="X22" s="31">
        <f t="shared" ref="X22" si="16">SUM(X23:X24)</f>
        <v>17.735171693418192</v>
      </c>
    </row>
    <row r="23" spans="1:24" ht="11.25" customHeight="1" x14ac:dyDescent="0.2">
      <c r="A23" s="22" t="s">
        <v>37</v>
      </c>
      <c r="B23" s="23" t="s">
        <v>38</v>
      </c>
      <c r="C23" s="30">
        <v>19.598976939637371</v>
      </c>
      <c r="D23" s="30">
        <v>18.09555004653058</v>
      </c>
      <c r="E23" s="30">
        <v>18.259887794769377</v>
      </c>
      <c r="F23" s="30">
        <v>16.487982311624961</v>
      </c>
      <c r="G23" s="30">
        <v>16.232427810851739</v>
      </c>
      <c r="H23" s="30">
        <v>15.578956542948838</v>
      </c>
      <c r="I23" s="30">
        <v>16.16378835784484</v>
      </c>
      <c r="J23" s="30">
        <v>16.263124460334339</v>
      </c>
      <c r="K23" s="30">
        <v>14.500099051282801</v>
      </c>
      <c r="L23" s="30">
        <v>15.446150497589176</v>
      </c>
      <c r="M23" s="30">
        <v>14.652396404839585</v>
      </c>
      <c r="N23" s="30">
        <v>15.706047000577929</v>
      </c>
      <c r="O23" s="30">
        <v>12.260713534485967</v>
      </c>
      <c r="P23" s="30">
        <v>11.525742816596608</v>
      </c>
      <c r="Q23" s="30">
        <v>12.577360448985345</v>
      </c>
      <c r="R23" s="30">
        <v>11.740959995665987</v>
      </c>
      <c r="S23" s="30">
        <v>11.702595459450169</v>
      </c>
      <c r="T23" s="30">
        <v>12.559614648646619</v>
      </c>
      <c r="U23" s="30">
        <v>11.880189510114839</v>
      </c>
      <c r="V23" s="30">
        <v>12.169223768577112</v>
      </c>
      <c r="W23" s="30">
        <v>12.08632825421174</v>
      </c>
      <c r="X23" s="30">
        <v>12.100534716892682</v>
      </c>
    </row>
    <row r="24" spans="1:24" ht="11.25" customHeight="1" x14ac:dyDescent="0.2">
      <c r="A24" s="22" t="s">
        <v>39</v>
      </c>
      <c r="B24" s="23" t="s">
        <v>40</v>
      </c>
      <c r="C24" s="30">
        <v>13.950444780618525</v>
      </c>
      <c r="D24" s="30">
        <v>11.348539877648269</v>
      </c>
      <c r="E24" s="30">
        <v>11.965761862156903</v>
      </c>
      <c r="F24" s="30">
        <v>9.1821945714896334</v>
      </c>
      <c r="G24" s="30">
        <v>8.4953004353114867</v>
      </c>
      <c r="H24" s="30">
        <v>7.9668621703445393</v>
      </c>
      <c r="I24" s="30">
        <v>7.6208585644931404</v>
      </c>
      <c r="J24" s="30">
        <v>7.7973521087003839</v>
      </c>
      <c r="K24" s="30">
        <v>9.5228443502392377</v>
      </c>
      <c r="L24" s="30">
        <v>9.8561636175746479</v>
      </c>
      <c r="M24" s="30">
        <v>8.2375553018182366</v>
      </c>
      <c r="N24" s="30">
        <v>8.2733592495969521</v>
      </c>
      <c r="O24" s="30">
        <v>9.0694073391068404</v>
      </c>
      <c r="P24" s="30">
        <v>8.9514025398518733</v>
      </c>
      <c r="Q24" s="30">
        <v>7.8674693235100914</v>
      </c>
      <c r="R24" s="30">
        <v>7.3416197263914187</v>
      </c>
      <c r="S24" s="30">
        <v>6.9045059615557287</v>
      </c>
      <c r="T24" s="30">
        <v>6.6418709144189352</v>
      </c>
      <c r="U24" s="30">
        <v>7.0765211175416667</v>
      </c>
      <c r="V24" s="30">
        <v>5.8909107426672724</v>
      </c>
      <c r="W24" s="30">
        <v>6.2093506020026403</v>
      </c>
      <c r="X24" s="30">
        <v>5.6346369765255098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7">SUM(C27,C33)</f>
        <v>6145.0114174771034</v>
      </c>
      <c r="D26" s="31">
        <f t="shared" ref="D26:W26" si="18">SUM(D27,D33)</f>
        <v>6377.0500582493723</v>
      </c>
      <c r="E26" s="31">
        <f t="shared" si="18"/>
        <v>6123.8193980832402</v>
      </c>
      <c r="F26" s="31">
        <f t="shared" si="18"/>
        <v>6087.5774488494244</v>
      </c>
      <c r="G26" s="31">
        <f t="shared" si="18"/>
        <v>5971.9305595359101</v>
      </c>
      <c r="H26" s="31">
        <f t="shared" si="18"/>
        <v>5943.8866236196573</v>
      </c>
      <c r="I26" s="31">
        <f t="shared" si="18"/>
        <v>5875.0742467505706</v>
      </c>
      <c r="J26" s="31">
        <f t="shared" si="18"/>
        <v>4917.2164070438967</v>
      </c>
      <c r="K26" s="31">
        <f t="shared" si="18"/>
        <v>5413.4976252802635</v>
      </c>
      <c r="L26" s="31">
        <f t="shared" si="18"/>
        <v>5144.0265529279741</v>
      </c>
      <c r="M26" s="31">
        <f t="shared" si="18"/>
        <v>4965.62257779016</v>
      </c>
      <c r="N26" s="31">
        <f t="shared" si="18"/>
        <v>4939.7056384481712</v>
      </c>
      <c r="O26" s="31">
        <f t="shared" si="18"/>
        <v>4694.1033184793459</v>
      </c>
      <c r="P26" s="31">
        <f t="shared" si="18"/>
        <v>4097.0201490049285</v>
      </c>
      <c r="Q26" s="31">
        <f t="shared" si="18"/>
        <v>4195.6772396023662</v>
      </c>
      <c r="R26" s="31">
        <f t="shared" si="18"/>
        <v>3945.8462609440753</v>
      </c>
      <c r="S26" s="31">
        <f t="shared" si="18"/>
        <v>3916.3867190758438</v>
      </c>
      <c r="T26" s="31">
        <f t="shared" si="18"/>
        <v>4045.312318092489</v>
      </c>
      <c r="U26" s="31">
        <f t="shared" si="18"/>
        <v>3933.5075245736703</v>
      </c>
      <c r="V26" s="31">
        <f t="shared" si="18"/>
        <v>4102.6966226064951</v>
      </c>
      <c r="W26" s="31">
        <f t="shared" si="18"/>
        <v>4312.8086868873852</v>
      </c>
      <c r="X26" s="31">
        <f t="shared" ref="X26" si="19">SUM(X27,X33)</f>
        <v>3395.6210097350777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:W27" si="20">SUM(C28:C32)</f>
        <v>0</v>
      </c>
      <c r="D27" s="42">
        <f t="shared" si="20"/>
        <v>0</v>
      </c>
      <c r="E27" s="42">
        <f t="shared" si="20"/>
        <v>0</v>
      </c>
      <c r="F27" s="42">
        <f t="shared" si="20"/>
        <v>0</v>
      </c>
      <c r="G27" s="42">
        <f t="shared" si="20"/>
        <v>0</v>
      </c>
      <c r="H27" s="42">
        <f t="shared" si="20"/>
        <v>0</v>
      </c>
      <c r="I27" s="42">
        <f t="shared" si="20"/>
        <v>0</v>
      </c>
      <c r="J27" s="42">
        <f t="shared" si="20"/>
        <v>0</v>
      </c>
      <c r="K27" s="42">
        <f t="shared" si="20"/>
        <v>0</v>
      </c>
      <c r="L27" s="42">
        <f t="shared" si="20"/>
        <v>0</v>
      </c>
      <c r="M27" s="42">
        <f t="shared" si="20"/>
        <v>0</v>
      </c>
      <c r="N27" s="42">
        <f t="shared" si="20"/>
        <v>0</v>
      </c>
      <c r="O27" s="42">
        <f t="shared" si="20"/>
        <v>0</v>
      </c>
      <c r="P27" s="42">
        <f t="shared" si="20"/>
        <v>0</v>
      </c>
      <c r="Q27" s="42">
        <f t="shared" si="20"/>
        <v>0</v>
      </c>
      <c r="R27" s="42">
        <f t="shared" si="20"/>
        <v>0</v>
      </c>
      <c r="S27" s="42">
        <f t="shared" si="20"/>
        <v>0</v>
      </c>
      <c r="T27" s="42">
        <f t="shared" si="20"/>
        <v>0</v>
      </c>
      <c r="U27" s="42">
        <f t="shared" si="20"/>
        <v>0</v>
      </c>
      <c r="V27" s="42">
        <f t="shared" si="20"/>
        <v>0</v>
      </c>
      <c r="W27" s="42">
        <f t="shared" si="20"/>
        <v>0</v>
      </c>
      <c r="X27" s="42">
        <f t="shared" ref="X27" si="21">SUM(X28:X32)</f>
        <v>0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:W33" si="22">SUM(C34:C50)</f>
        <v>6145.0114174771034</v>
      </c>
      <c r="D33" s="42">
        <f t="shared" si="22"/>
        <v>6377.0500582493723</v>
      </c>
      <c r="E33" s="42">
        <f t="shared" si="22"/>
        <v>6123.8193980832402</v>
      </c>
      <c r="F33" s="42">
        <f t="shared" si="22"/>
        <v>6087.5774488494244</v>
      </c>
      <c r="G33" s="42">
        <f t="shared" si="22"/>
        <v>5971.9305595359101</v>
      </c>
      <c r="H33" s="42">
        <f t="shared" si="22"/>
        <v>5943.8866236196573</v>
      </c>
      <c r="I33" s="42">
        <f t="shared" si="22"/>
        <v>5875.0742467505706</v>
      </c>
      <c r="J33" s="42">
        <f t="shared" si="22"/>
        <v>4917.2164070438967</v>
      </c>
      <c r="K33" s="42">
        <f t="shared" si="22"/>
        <v>5413.4976252802635</v>
      </c>
      <c r="L33" s="42">
        <f t="shared" si="22"/>
        <v>5144.0265529279741</v>
      </c>
      <c r="M33" s="42">
        <f t="shared" si="22"/>
        <v>4965.62257779016</v>
      </c>
      <c r="N33" s="42">
        <f t="shared" si="22"/>
        <v>4939.7056384481712</v>
      </c>
      <c r="O33" s="42">
        <f t="shared" si="22"/>
        <v>4694.1033184793459</v>
      </c>
      <c r="P33" s="42">
        <f t="shared" si="22"/>
        <v>4097.0201490049285</v>
      </c>
      <c r="Q33" s="42">
        <f t="shared" si="22"/>
        <v>4195.6772396023662</v>
      </c>
      <c r="R33" s="42">
        <f t="shared" si="22"/>
        <v>3945.8462609440753</v>
      </c>
      <c r="S33" s="42">
        <f t="shared" si="22"/>
        <v>3916.3867190758438</v>
      </c>
      <c r="T33" s="42">
        <f t="shared" si="22"/>
        <v>4045.312318092489</v>
      </c>
      <c r="U33" s="42">
        <f t="shared" si="22"/>
        <v>3933.5075245736703</v>
      </c>
      <c r="V33" s="42">
        <f t="shared" si="22"/>
        <v>4102.6966226064951</v>
      </c>
      <c r="W33" s="42">
        <f t="shared" si="22"/>
        <v>4312.8086868873852</v>
      </c>
      <c r="X33" s="42">
        <f t="shared" ref="X33" si="23">SUM(X34:X50)</f>
        <v>3395.6210097350777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1733.559981919047</v>
      </c>
      <c r="D36" s="30">
        <v>1675.0223884928434</v>
      </c>
      <c r="E36" s="30">
        <v>1643.6552028827862</v>
      </c>
      <c r="F36" s="30">
        <v>1599.046937663923</v>
      </c>
      <c r="G36" s="30">
        <v>1618.5977126418311</v>
      </c>
      <c r="H36" s="30">
        <v>1610.3014148739808</v>
      </c>
      <c r="I36" s="30">
        <v>1494.6820077499258</v>
      </c>
      <c r="J36" s="30">
        <v>1457.4761354413254</v>
      </c>
      <c r="K36" s="30">
        <v>1384.5763715577671</v>
      </c>
      <c r="L36" s="30">
        <v>1384.9236826941221</v>
      </c>
      <c r="M36" s="30">
        <v>1408.7997418961149</v>
      </c>
      <c r="N36" s="30">
        <v>1400.3244558265608</v>
      </c>
      <c r="O36" s="30">
        <v>1308.4742456592082</v>
      </c>
      <c r="P36" s="30">
        <v>1273.7501648211337</v>
      </c>
      <c r="Q36" s="30">
        <v>1216.1942513740998</v>
      </c>
      <c r="R36" s="30">
        <v>1154.2369584254104</v>
      </c>
      <c r="S36" s="30">
        <v>1180.0314256643392</v>
      </c>
      <c r="T36" s="30">
        <v>1188.5693136361756</v>
      </c>
      <c r="U36" s="30">
        <v>1206.7891302672165</v>
      </c>
      <c r="V36" s="30">
        <v>1135.3675497986003</v>
      </c>
      <c r="W36" s="30">
        <v>1130.3072620926841</v>
      </c>
      <c r="X36" s="30">
        <v>1116.0396509935406</v>
      </c>
    </row>
    <row r="37" spans="1:24" ht="11.25" customHeight="1" x14ac:dyDescent="0.2">
      <c r="A37" s="39" t="s">
        <v>61</v>
      </c>
      <c r="B37" s="23" t="s">
        <v>62</v>
      </c>
      <c r="C37" s="30">
        <v>16.752705055070582</v>
      </c>
      <c r="D37" s="30">
        <v>16.239826955474509</v>
      </c>
      <c r="E37" s="30">
        <v>17.370140652508045</v>
      </c>
      <c r="F37" s="30">
        <v>17.776259026058238</v>
      </c>
      <c r="G37" s="30">
        <v>18.77242724232973</v>
      </c>
      <c r="H37" s="30">
        <v>25.089836631547985</v>
      </c>
      <c r="I37" s="30">
        <v>25.345086639149837</v>
      </c>
      <c r="J37" s="30">
        <v>28.433464618606347</v>
      </c>
      <c r="K37" s="30">
        <v>26.287609534998026</v>
      </c>
      <c r="L37" s="30">
        <v>26.095640488840445</v>
      </c>
      <c r="M37" s="30">
        <v>27.889849368697742</v>
      </c>
      <c r="N37" s="30">
        <v>32.625642251906889</v>
      </c>
      <c r="O37" s="30">
        <v>31.423792425548591</v>
      </c>
      <c r="P37" s="30">
        <v>27.497325932718205</v>
      </c>
      <c r="Q37" s="30">
        <v>31.49967735265086</v>
      </c>
      <c r="R37" s="30">
        <v>30.422425102813204</v>
      </c>
      <c r="S37" s="30">
        <v>29.695501225096105</v>
      </c>
      <c r="T37" s="30">
        <v>29.886188079570893</v>
      </c>
      <c r="U37" s="30">
        <v>29.921106103028691</v>
      </c>
      <c r="V37" s="30">
        <v>30.449354414497062</v>
      </c>
      <c r="W37" s="30">
        <v>30.025356483748894</v>
      </c>
      <c r="X37" s="30">
        <v>25.526679165071684</v>
      </c>
    </row>
    <row r="38" spans="1:24" ht="11.25" customHeight="1" x14ac:dyDescent="0.2">
      <c r="A38" s="39" t="s">
        <v>63</v>
      </c>
      <c r="B38" s="23" t="s">
        <v>64</v>
      </c>
      <c r="C38" s="30">
        <v>7.8642870950747894E-3</v>
      </c>
      <c r="D38" s="30">
        <v>7.6009099765890912E-3</v>
      </c>
      <c r="E38" s="30">
        <v>8.4483390328519582E-3</v>
      </c>
      <c r="F38" s="30">
        <v>8.4449193647611748E-3</v>
      </c>
      <c r="G38" s="30">
        <v>1.0932640072793261E-2</v>
      </c>
      <c r="H38" s="30">
        <v>1.2077694066133253E-2</v>
      </c>
      <c r="I38" s="30">
        <v>1.3923172324198308E-2</v>
      </c>
      <c r="J38" s="30">
        <v>1.5674071189250832E-2</v>
      </c>
      <c r="K38" s="30">
        <v>1.4796197669641927E-2</v>
      </c>
      <c r="L38" s="30">
        <v>1.6985928073963704E-2</v>
      </c>
      <c r="M38" s="30">
        <v>1.0295062312385122E-2</v>
      </c>
      <c r="N38" s="30">
        <v>1.9731544670258561E-2</v>
      </c>
      <c r="O38" s="30">
        <v>1.8998228761480124E-2</v>
      </c>
      <c r="P38" s="30">
        <v>1.1446707486082503E-2</v>
      </c>
      <c r="Q38" s="30">
        <v>2.2634796238364768E-2</v>
      </c>
      <c r="R38" s="30">
        <v>1.9594534060136899E-2</v>
      </c>
      <c r="S38" s="30">
        <v>1.9568417128399872E-2</v>
      </c>
      <c r="T38" s="30">
        <v>1.8616218233854401E-2</v>
      </c>
      <c r="U38" s="30">
        <v>1.8006001271514048E-2</v>
      </c>
      <c r="V38" s="30">
        <v>1.2075240089336961E-2</v>
      </c>
      <c r="W38" s="30">
        <v>1.113668354856885E-2</v>
      </c>
      <c r="X38" s="30">
        <v>1.1476365280341709E-2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1.754707530806551</v>
      </c>
      <c r="D40" s="30">
        <v>1.7702181471192877</v>
      </c>
      <c r="E40" s="30">
        <v>1.8712644739408464</v>
      </c>
      <c r="F40" s="30">
        <v>1.9200204697647714</v>
      </c>
      <c r="G40" s="30">
        <v>2.2648393471989743</v>
      </c>
      <c r="H40" s="30">
        <v>2.4863153520287065</v>
      </c>
      <c r="I40" s="30">
        <v>2.8662256974752487</v>
      </c>
      <c r="J40" s="30">
        <v>2.542529257626299</v>
      </c>
      <c r="K40" s="30">
        <v>2.4001272561838332</v>
      </c>
      <c r="L40" s="30">
        <v>2.4454919037580289</v>
      </c>
      <c r="M40" s="30">
        <v>1.8465441122420025</v>
      </c>
      <c r="N40" s="30">
        <v>2.262342396330022</v>
      </c>
      <c r="O40" s="30">
        <v>2.0854428761660961</v>
      </c>
      <c r="P40" s="30">
        <v>1.7957701490144411</v>
      </c>
      <c r="Q40" s="30">
        <v>2.2708188037457804</v>
      </c>
      <c r="R40" s="30">
        <v>2.1062227179934503</v>
      </c>
      <c r="S40" s="30">
        <v>2.1607812267194682</v>
      </c>
      <c r="T40" s="30">
        <v>2.0131914474896009</v>
      </c>
      <c r="U40" s="30">
        <v>2.017580544437179</v>
      </c>
      <c r="V40" s="30">
        <v>1.7468386190775853</v>
      </c>
      <c r="W40" s="30">
        <v>1.8016221608183556</v>
      </c>
      <c r="X40" s="30">
        <v>1.5652344601164949</v>
      </c>
    </row>
    <row r="41" spans="1:24" ht="11.25" customHeight="1" x14ac:dyDescent="0.2">
      <c r="A41" s="39" t="s">
        <v>69</v>
      </c>
      <c r="B41" s="23" t="s">
        <v>70</v>
      </c>
      <c r="C41" s="30">
        <v>102.58486151724533</v>
      </c>
      <c r="D41" s="30">
        <v>106.19432814182829</v>
      </c>
      <c r="E41" s="30">
        <v>113.95306789260155</v>
      </c>
      <c r="F41" s="30">
        <v>114.66933712141662</v>
      </c>
      <c r="G41" s="30">
        <v>121.61418633107603</v>
      </c>
      <c r="H41" s="30">
        <v>116.46085553490494</v>
      </c>
      <c r="I41" s="30">
        <v>118.50280520953831</v>
      </c>
      <c r="J41" s="30">
        <v>124.18617914947691</v>
      </c>
      <c r="K41" s="30">
        <v>135.91370360723872</v>
      </c>
      <c r="L41" s="30">
        <v>158.91329429012231</v>
      </c>
      <c r="M41" s="30">
        <v>160.89434406713846</v>
      </c>
      <c r="N41" s="30">
        <v>154.36026800099458</v>
      </c>
      <c r="O41" s="30">
        <v>145.89414792387373</v>
      </c>
      <c r="P41" s="30">
        <v>146.53183178806756</v>
      </c>
      <c r="Q41" s="30">
        <v>149.93510299646209</v>
      </c>
      <c r="R41" s="30">
        <v>164.23050813356349</v>
      </c>
      <c r="S41" s="30">
        <v>179.12826647549053</v>
      </c>
      <c r="T41" s="30">
        <v>181.30713157938075</v>
      </c>
      <c r="U41" s="30">
        <v>188.80742623942487</v>
      </c>
      <c r="V41" s="30">
        <v>188.97497868443898</v>
      </c>
      <c r="W41" s="30">
        <v>216.56058837748841</v>
      </c>
      <c r="X41" s="30">
        <v>193.07608898869518</v>
      </c>
    </row>
    <row r="42" spans="1:24" ht="11.25" customHeight="1" x14ac:dyDescent="0.2">
      <c r="A42" s="39" t="s">
        <v>71</v>
      </c>
      <c r="B42" s="23" t="s">
        <v>72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4174.2309400280201</v>
      </c>
      <c r="D43" s="30">
        <v>4467.45670920663</v>
      </c>
      <c r="E43" s="30">
        <v>4251.9494161710682</v>
      </c>
      <c r="F43" s="30">
        <v>4251.5681248100182</v>
      </c>
      <c r="G43" s="30">
        <v>4135.7676775742448</v>
      </c>
      <c r="H43" s="30">
        <v>4130.9623425951677</v>
      </c>
      <c r="I43" s="30">
        <v>4166.5208442922731</v>
      </c>
      <c r="J43" s="30">
        <v>3255.8535828503345</v>
      </c>
      <c r="K43" s="30">
        <v>3803.8883151349496</v>
      </c>
      <c r="L43" s="30">
        <v>3528.8657610861233</v>
      </c>
      <c r="M43" s="30">
        <v>3342.2239713563363</v>
      </c>
      <c r="N43" s="30">
        <v>3331.6692678269642</v>
      </c>
      <c r="O43" s="30">
        <v>3189.6596076077963</v>
      </c>
      <c r="P43" s="30">
        <v>2633.4264509935178</v>
      </c>
      <c r="Q43" s="30">
        <v>2787.2534768167202</v>
      </c>
      <c r="R43" s="30">
        <v>2587.9461421868773</v>
      </c>
      <c r="S43" s="30">
        <v>2518.6456869183276</v>
      </c>
      <c r="T43" s="30">
        <v>2636.7160924018299</v>
      </c>
      <c r="U43" s="30">
        <v>2499.9068600821415</v>
      </c>
      <c r="V43" s="30">
        <v>2741.1340986789437</v>
      </c>
      <c r="W43" s="30">
        <v>2927.3829682970913</v>
      </c>
      <c r="X43" s="30">
        <v>2052.7881721186054</v>
      </c>
    </row>
    <row r="44" spans="1:24" ht="11.25" customHeight="1" x14ac:dyDescent="0.2">
      <c r="A44" s="39" t="s">
        <v>75</v>
      </c>
      <c r="B44" s="23" t="s">
        <v>76</v>
      </c>
      <c r="C44" s="30">
        <v>107.25166834548344</v>
      </c>
      <c r="D44" s="30">
        <v>98.989313156324641</v>
      </c>
      <c r="E44" s="30">
        <v>86.471066732977135</v>
      </c>
      <c r="F44" s="30">
        <v>93.972850308794023</v>
      </c>
      <c r="G44" s="30">
        <v>69.138389913246272</v>
      </c>
      <c r="H44" s="30">
        <v>51.232918418882036</v>
      </c>
      <c r="I44" s="30">
        <v>61.929806106240058</v>
      </c>
      <c r="J44" s="30">
        <v>42.377568878909933</v>
      </c>
      <c r="K44" s="30">
        <v>55.205688303374401</v>
      </c>
      <c r="L44" s="30">
        <v>37.853515748945711</v>
      </c>
      <c r="M44" s="30">
        <v>18.875304851623852</v>
      </c>
      <c r="N44" s="30">
        <v>13.812387306751686</v>
      </c>
      <c r="O44" s="30">
        <v>11.469994948520993</v>
      </c>
      <c r="P44" s="30">
        <v>7.5139106297876221</v>
      </c>
      <c r="Q44" s="30">
        <v>3.279228187645995</v>
      </c>
      <c r="R44" s="30">
        <v>2.1583513643289249</v>
      </c>
      <c r="S44" s="30">
        <v>2.2884794691532435</v>
      </c>
      <c r="T44" s="30">
        <v>2.1263968703848817</v>
      </c>
      <c r="U44" s="30">
        <v>0.58706166396392945</v>
      </c>
      <c r="V44" s="30">
        <v>0.46757322011863844</v>
      </c>
      <c r="W44" s="30">
        <v>0.33789176390114084</v>
      </c>
      <c r="X44" s="30">
        <v>0.35151275122127529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8.8686887943348314</v>
      </c>
      <c r="D48" s="30">
        <v>11.369673239175764</v>
      </c>
      <c r="E48" s="30">
        <v>8.5407909383253902</v>
      </c>
      <c r="F48" s="30">
        <v>8.6154745300848212</v>
      </c>
      <c r="G48" s="30">
        <v>5.7643938459108055</v>
      </c>
      <c r="H48" s="30">
        <v>7.3408625190790282</v>
      </c>
      <c r="I48" s="30">
        <v>5.2135478836434004</v>
      </c>
      <c r="J48" s="30">
        <v>6.331272776428154</v>
      </c>
      <c r="K48" s="30">
        <v>5.2110136880821427</v>
      </c>
      <c r="L48" s="30">
        <v>4.91218078798825</v>
      </c>
      <c r="M48" s="30">
        <v>5.0825270756943901</v>
      </c>
      <c r="N48" s="30">
        <v>4.5536014651972989</v>
      </c>
      <c r="O48" s="30">
        <v>5.0020112533818093</v>
      </c>
      <c r="P48" s="30">
        <v>6.4184241067856229</v>
      </c>
      <c r="Q48" s="30">
        <v>5.2220492748026768</v>
      </c>
      <c r="R48" s="30">
        <v>4.726058479028282</v>
      </c>
      <c r="S48" s="30">
        <v>4.3494913522873553</v>
      </c>
      <c r="T48" s="30">
        <v>4.4775366834307038</v>
      </c>
      <c r="U48" s="30">
        <v>5.3891994640227772</v>
      </c>
      <c r="V48" s="30">
        <v>4.4754812269709472</v>
      </c>
      <c r="W48" s="30">
        <v>6.1545288791961825</v>
      </c>
      <c r="X48" s="30">
        <v>6.1969796774778958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7.7941828796117857E-2</v>
      </c>
      <c r="O50" s="30">
        <v>7.5077556088014294E-2</v>
      </c>
      <c r="P50" s="30">
        <v>7.4823876417350568E-2</v>
      </c>
      <c r="Q50" s="30">
        <v>0</v>
      </c>
      <c r="R50" s="30">
        <v>0</v>
      </c>
      <c r="S50" s="30">
        <v>6.7518327301750392E-2</v>
      </c>
      <c r="T50" s="30">
        <v>0.19785117599305099</v>
      </c>
      <c r="U50" s="30">
        <v>7.1154208163547311E-2</v>
      </c>
      <c r="V50" s="30">
        <v>6.8672723757870466E-2</v>
      </c>
      <c r="W50" s="30">
        <v>0.22733214890842959</v>
      </c>
      <c r="X50" s="30">
        <v>6.5215215068532187E-2</v>
      </c>
    </row>
    <row r="51" spans="1:24" ht="11.25" customHeight="1" x14ac:dyDescent="0.2">
      <c r="A51" s="24" t="s">
        <v>89</v>
      </c>
      <c r="B51" s="25" t="s">
        <v>90</v>
      </c>
      <c r="C51" s="31">
        <v>9632.7415403470786</v>
      </c>
      <c r="D51" s="31">
        <v>9910.1153128580609</v>
      </c>
      <c r="E51" s="31">
        <v>10397.719249027985</v>
      </c>
      <c r="F51" s="31">
        <v>10729.946329905797</v>
      </c>
      <c r="G51" s="31">
        <v>10646.764415439857</v>
      </c>
      <c r="H51" s="31">
        <v>10839.625768957028</v>
      </c>
      <c r="I51" s="31">
        <v>10851.06548048536</v>
      </c>
      <c r="J51" s="31">
        <v>10968.327460868444</v>
      </c>
      <c r="K51" s="31">
        <v>10609.045340787117</v>
      </c>
      <c r="L51" s="31">
        <v>10843.152246674908</v>
      </c>
      <c r="M51" s="31">
        <v>11382.511954453019</v>
      </c>
      <c r="N51" s="31">
        <v>10826.200441183377</v>
      </c>
      <c r="O51" s="31">
        <v>10971.261493464346</v>
      </c>
      <c r="P51" s="31">
        <v>10788.95736011955</v>
      </c>
      <c r="Q51" s="31">
        <v>10288.675710801346</v>
      </c>
      <c r="R51" s="31">
        <v>10662.452633703901</v>
      </c>
      <c r="S51" s="31">
        <v>11109.507642496947</v>
      </c>
      <c r="T51" s="31">
        <v>11187.663780789992</v>
      </c>
      <c r="U51" s="31">
        <v>11430.034243997778</v>
      </c>
      <c r="V51" s="31">
        <v>11057.164320550419</v>
      </c>
      <c r="W51" s="31">
        <v>10830.972768203161</v>
      </c>
      <c r="X51" s="31">
        <v>11091.361160473602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:W52" si="24">SUM(C53:C70)</f>
        <v>1508.3428028123403</v>
      </c>
      <c r="D52" s="31">
        <f t="shared" si="24"/>
        <v>1626.126610710704</v>
      </c>
      <c r="E52" s="31">
        <f t="shared" si="24"/>
        <v>1741.1832386874812</v>
      </c>
      <c r="F52" s="31">
        <f t="shared" si="24"/>
        <v>1931.6364570414646</v>
      </c>
      <c r="G52" s="31">
        <f t="shared" si="24"/>
        <v>2010.4271151588912</v>
      </c>
      <c r="H52" s="31">
        <f t="shared" si="24"/>
        <v>2179.5147027088269</v>
      </c>
      <c r="I52" s="31">
        <f t="shared" si="24"/>
        <v>2414.7410143588345</v>
      </c>
      <c r="J52" s="31">
        <f t="shared" si="24"/>
        <v>2735.4061768261281</v>
      </c>
      <c r="K52" s="31">
        <f t="shared" si="24"/>
        <v>2931.4747352659724</v>
      </c>
      <c r="L52" s="31">
        <f t="shared" si="24"/>
        <v>3134.6503497226563</v>
      </c>
      <c r="M52" s="31">
        <f t="shared" si="24"/>
        <v>3386.3028844476644</v>
      </c>
      <c r="N52" s="31">
        <f t="shared" si="24"/>
        <v>3655.9385224059706</v>
      </c>
      <c r="O52" s="31">
        <f t="shared" si="24"/>
        <v>3716.1146789306481</v>
      </c>
      <c r="P52" s="31">
        <f t="shared" si="24"/>
        <v>3868.8110775543259</v>
      </c>
      <c r="Q52" s="31">
        <f t="shared" si="24"/>
        <v>4234.8959811411814</v>
      </c>
      <c r="R52" s="31">
        <f t="shared" si="24"/>
        <v>4267.8651565301288</v>
      </c>
      <c r="S52" s="31">
        <f t="shared" si="24"/>
        <v>4146.5221880924319</v>
      </c>
      <c r="T52" s="31">
        <f t="shared" si="24"/>
        <v>4272.6785761651572</v>
      </c>
      <c r="U52" s="31">
        <f t="shared" si="24"/>
        <v>4771.5254422531289</v>
      </c>
      <c r="V52" s="31">
        <f t="shared" si="24"/>
        <v>4655.541227161053</v>
      </c>
      <c r="W52" s="31">
        <f t="shared" si="24"/>
        <v>4673.3493735927905</v>
      </c>
      <c r="X52" s="31">
        <f t="shared" ref="X52" si="25">SUM(X53:X70)</f>
        <v>4866.2155221530056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404.21891643961391</v>
      </c>
      <c r="D57" s="30">
        <v>442.77614305144698</v>
      </c>
      <c r="E57" s="30">
        <v>479.20221054576962</v>
      </c>
      <c r="F57" s="30">
        <v>549.9648212291778</v>
      </c>
      <c r="G57" s="30">
        <v>575.84467109695015</v>
      </c>
      <c r="H57" s="30">
        <v>626.88331900257947</v>
      </c>
      <c r="I57" s="30">
        <v>725.96792777300084</v>
      </c>
      <c r="J57" s="30">
        <v>828.47678417884777</v>
      </c>
      <c r="K57" s="30">
        <v>963.38048151332725</v>
      </c>
      <c r="L57" s="30">
        <v>1142.569389509888</v>
      </c>
      <c r="M57" s="30">
        <v>1281.1223559759244</v>
      </c>
      <c r="N57" s="30">
        <v>1423.2648323301805</v>
      </c>
      <c r="O57" s="30">
        <v>1503.3797076526223</v>
      </c>
      <c r="P57" s="30">
        <v>1582.1956147893372</v>
      </c>
      <c r="Q57" s="30">
        <v>1680.6682717110921</v>
      </c>
      <c r="R57" s="30">
        <v>1787.6803955288046</v>
      </c>
      <c r="S57" s="30">
        <v>1840.9518486672398</v>
      </c>
      <c r="T57" s="30">
        <v>1889.2251074806529</v>
      </c>
      <c r="U57" s="30">
        <v>2018.9863284608773</v>
      </c>
      <c r="V57" s="30">
        <v>2049.6607910576095</v>
      </c>
      <c r="W57" s="30">
        <v>2137.6360275150469</v>
      </c>
      <c r="X57" s="30">
        <v>2165.8544282029234</v>
      </c>
    </row>
    <row r="58" spans="1:24" ht="11.25" customHeight="1" x14ac:dyDescent="0.2">
      <c r="A58" s="22" t="s">
        <v>103</v>
      </c>
      <c r="B58" s="23" t="s">
        <v>104</v>
      </c>
      <c r="C58" s="30">
        <v>0.61040682702248084</v>
      </c>
      <c r="D58" s="30">
        <v>0.70186053287935357</v>
      </c>
      <c r="E58" s="30">
        <v>1.4878768177776933</v>
      </c>
      <c r="F58" s="30">
        <v>1.6857970841985288</v>
      </c>
      <c r="G58" s="30">
        <v>1.6232323418181922</v>
      </c>
      <c r="H58" s="30">
        <v>2.1033948614738849</v>
      </c>
      <c r="I58" s="30">
        <v>2.2897922339273227</v>
      </c>
      <c r="J58" s="30">
        <v>2.4416671507527568</v>
      </c>
      <c r="K58" s="30">
        <v>2.5204562244668165</v>
      </c>
      <c r="L58" s="30">
        <v>3.2644617689909463</v>
      </c>
      <c r="M58" s="30">
        <v>3.8067376397846595</v>
      </c>
      <c r="N58" s="30">
        <v>3.9400083868922988</v>
      </c>
      <c r="O58" s="30">
        <v>4.4334639254288364</v>
      </c>
      <c r="P58" s="30">
        <v>4.408387555128356</v>
      </c>
      <c r="Q58" s="30">
        <v>3.9573461065169342</v>
      </c>
      <c r="R58" s="30">
        <v>4.3115153235884112</v>
      </c>
      <c r="S58" s="30">
        <v>4.866798062770445</v>
      </c>
      <c r="T58" s="30">
        <v>4.6612930707673152</v>
      </c>
      <c r="U58" s="30">
        <v>4.2558466618242159</v>
      </c>
      <c r="V58" s="30">
        <v>4.4890749342713985</v>
      </c>
      <c r="W58" s="30">
        <v>3.8848304352849317</v>
      </c>
      <c r="X58" s="30">
        <v>5.5815925439734961</v>
      </c>
    </row>
    <row r="59" spans="1:24" ht="11.25" customHeight="1" x14ac:dyDescent="0.2">
      <c r="A59" s="22" t="s">
        <v>105</v>
      </c>
      <c r="B59" s="23" t="s">
        <v>106</v>
      </c>
      <c r="C59" s="30">
        <v>1100.39986482584</v>
      </c>
      <c r="D59" s="30">
        <v>1179.9939764285725</v>
      </c>
      <c r="E59" s="30">
        <v>1258.1010953184543</v>
      </c>
      <c r="F59" s="30">
        <v>1370.7546045437091</v>
      </c>
      <c r="G59" s="30">
        <v>1421.6256159574984</v>
      </c>
      <c r="H59" s="30">
        <v>1537.4160773389899</v>
      </c>
      <c r="I59" s="30">
        <v>1666.1875796874099</v>
      </c>
      <c r="J59" s="30">
        <v>1872.6390531857692</v>
      </c>
      <c r="K59" s="30">
        <v>1937.9153091051633</v>
      </c>
      <c r="L59" s="30">
        <v>1948.6164643632872</v>
      </c>
      <c r="M59" s="30">
        <v>2056.9072877673843</v>
      </c>
      <c r="N59" s="30">
        <v>2175.1865463922763</v>
      </c>
      <c r="O59" s="30">
        <v>2154.8950258604568</v>
      </c>
      <c r="P59" s="30">
        <v>2225.8959976360961</v>
      </c>
      <c r="Q59" s="30">
        <v>2470.8656460450875</v>
      </c>
      <c r="R59" s="30">
        <v>2395.6065470575113</v>
      </c>
      <c r="S59" s="30">
        <v>2224.7135466726854</v>
      </c>
      <c r="T59" s="30">
        <v>2296.8753867393052</v>
      </c>
      <c r="U59" s="30">
        <v>2664.5085552338974</v>
      </c>
      <c r="V59" s="30">
        <v>2526.0845226415881</v>
      </c>
      <c r="W59" s="30">
        <v>2459.8642288323213</v>
      </c>
      <c r="X59" s="30">
        <v>2631.4335579125427</v>
      </c>
    </row>
    <row r="60" spans="1:24" ht="11.25" customHeight="1" x14ac:dyDescent="0.2">
      <c r="A60" s="22" t="s">
        <v>107</v>
      </c>
      <c r="B60" s="23" t="s">
        <v>108</v>
      </c>
      <c r="C60" s="30">
        <v>3.1136147198640569</v>
      </c>
      <c r="D60" s="30">
        <v>2.6546306978049481</v>
      </c>
      <c r="E60" s="30">
        <v>2.3920560054795796</v>
      </c>
      <c r="F60" s="30">
        <v>8.728376247049221</v>
      </c>
      <c r="G60" s="30">
        <v>10.501566678543849</v>
      </c>
      <c r="H60" s="30">
        <v>10.958685527123944</v>
      </c>
      <c r="I60" s="30">
        <v>11.51280342967792</v>
      </c>
      <c r="J60" s="30">
        <v>13.779853304581975</v>
      </c>
      <c r="K60" s="30">
        <v>11.645198995593631</v>
      </c>
      <c r="L60" s="30">
        <v>16.249443642167407</v>
      </c>
      <c r="M60" s="30">
        <v>17.217827217841723</v>
      </c>
      <c r="N60" s="30">
        <v>22.246781918715076</v>
      </c>
      <c r="O60" s="30">
        <v>18.655303808312549</v>
      </c>
      <c r="P60" s="30">
        <v>19.822743705123589</v>
      </c>
      <c r="Q60" s="30">
        <v>29.905675701350898</v>
      </c>
      <c r="R60" s="30">
        <v>29.133546784603347</v>
      </c>
      <c r="S60" s="30">
        <v>23.527457413477244</v>
      </c>
      <c r="T60" s="30">
        <v>25.556111791119132</v>
      </c>
      <c r="U60" s="30">
        <v>29.157557904841891</v>
      </c>
      <c r="V60" s="30">
        <v>23.545345262027393</v>
      </c>
      <c r="W60" s="30">
        <v>19.91030529024437</v>
      </c>
      <c r="X60" s="30">
        <v>17.046183026133054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0.50285793732988904</v>
      </c>
      <c r="G61" s="30">
        <v>0.83202908408045961</v>
      </c>
      <c r="H61" s="30">
        <v>1.9575463207632935</v>
      </c>
      <c r="I61" s="30">
        <v>4.2640972097557706</v>
      </c>
      <c r="J61" s="30">
        <v>13.164890098961173</v>
      </c>
      <c r="K61" s="30">
        <v>15.048700131419698</v>
      </c>
      <c r="L61" s="30">
        <v>22.025023302545545</v>
      </c>
      <c r="M61" s="30">
        <v>24.702623342025618</v>
      </c>
      <c r="N61" s="30">
        <v>29.219624780115229</v>
      </c>
      <c r="O61" s="30">
        <v>32.875230196182684</v>
      </c>
      <c r="P61" s="30">
        <v>35.148890887943061</v>
      </c>
      <c r="Q61" s="30">
        <v>48.1771455913537</v>
      </c>
      <c r="R61" s="30">
        <v>49.766752774396736</v>
      </c>
      <c r="S61" s="30">
        <v>51.099774049594195</v>
      </c>
      <c r="T61" s="30">
        <v>54.857907703144242</v>
      </c>
      <c r="U61" s="30">
        <v>52.835885737766411</v>
      </c>
      <c r="V61" s="30">
        <v>49.653976731893096</v>
      </c>
      <c r="W61" s="30">
        <v>48.222307644657036</v>
      </c>
      <c r="X61" s="30">
        <v>43.727131197295776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0.19009215967749327</v>
      </c>
      <c r="I64" s="30">
        <v>0.23167434121577923</v>
      </c>
      <c r="J64" s="30">
        <v>0.28348760101638854</v>
      </c>
      <c r="K64" s="30">
        <v>0.33125499438580547</v>
      </c>
      <c r="L64" s="30">
        <v>0.33755834372677257</v>
      </c>
      <c r="M64" s="30">
        <v>0.51261288912714198</v>
      </c>
      <c r="N64" s="30">
        <v>0.66978989227469876</v>
      </c>
      <c r="O64" s="30">
        <v>0.66488751982948946</v>
      </c>
      <c r="P64" s="30">
        <v>0.65412855667487269</v>
      </c>
      <c r="Q64" s="30">
        <v>0.66125604663605264</v>
      </c>
      <c r="R64" s="30">
        <v>0.65023451806442467</v>
      </c>
      <c r="S64" s="30">
        <v>0.58323423405393249</v>
      </c>
      <c r="T64" s="30">
        <v>0.57212688078791318</v>
      </c>
      <c r="U64" s="30">
        <v>0.68059608223812051</v>
      </c>
      <c r="V64" s="30">
        <v>0.58989751687517733</v>
      </c>
      <c r="W64" s="30">
        <v>0.7350233775999877</v>
      </c>
      <c r="X64" s="30">
        <v>0.51323066448058152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9.030300151403127E-4</v>
      </c>
      <c r="I65" s="30">
        <v>4.8422514005340873E-3</v>
      </c>
      <c r="J65" s="30">
        <v>8.9539804580245092E-3</v>
      </c>
      <c r="K65" s="30">
        <v>6.2821066289724281E-2</v>
      </c>
      <c r="L65" s="30">
        <v>6.9659866385487115E-2</v>
      </c>
      <c r="M65" s="30">
        <v>0.38862898431211346</v>
      </c>
      <c r="N65" s="30">
        <v>0.19374051417688234</v>
      </c>
      <c r="O65" s="30">
        <v>0.4333684601469826</v>
      </c>
      <c r="P65" s="30">
        <v>0.21814917007815163</v>
      </c>
      <c r="Q65" s="30">
        <v>0.19153586880252704</v>
      </c>
      <c r="R65" s="30">
        <v>0.19014042205313961</v>
      </c>
      <c r="S65" s="30">
        <v>0.21150644029605767</v>
      </c>
      <c r="T65" s="30">
        <v>0.27372305362968852</v>
      </c>
      <c r="U65" s="30">
        <v>0.28787192463789824</v>
      </c>
      <c r="V65" s="30">
        <v>0.22386399025470566</v>
      </c>
      <c r="W65" s="30">
        <v>0.32095880916309072</v>
      </c>
      <c r="X65" s="30">
        <v>0.17978136092305624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4.6844682035403736E-3</v>
      </c>
      <c r="I66" s="30">
        <v>4.0343005929252822</v>
      </c>
      <c r="J66" s="30">
        <v>4.1828722481055332</v>
      </c>
      <c r="K66" s="30">
        <v>0.13602465311532713</v>
      </c>
      <c r="L66" s="30">
        <v>0.16287434196262246</v>
      </c>
      <c r="M66" s="30">
        <v>0.11560473589147705</v>
      </c>
      <c r="N66" s="30">
        <v>7.1396138492153316E-2</v>
      </c>
      <c r="O66" s="30">
        <v>0.37171900951667497</v>
      </c>
      <c r="P66" s="30">
        <v>0.33344408627471556</v>
      </c>
      <c r="Q66" s="30">
        <v>0.30052475305846416</v>
      </c>
      <c r="R66" s="30">
        <v>0.36487564274953588</v>
      </c>
      <c r="S66" s="30">
        <v>0.42815048278896012</v>
      </c>
      <c r="T66" s="30">
        <v>0.4217996790215669</v>
      </c>
      <c r="U66" s="30">
        <v>0.5120450528986743</v>
      </c>
      <c r="V66" s="30">
        <v>0.99247369616117542</v>
      </c>
      <c r="W66" s="30">
        <v>2.4412612555934174</v>
      </c>
      <c r="X66" s="30">
        <v>1.6723660659584016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0.24799683952111171</v>
      </c>
      <c r="J69" s="30">
        <v>0.42861507763540779</v>
      </c>
      <c r="K69" s="30">
        <v>0.43448858221125441</v>
      </c>
      <c r="L69" s="30">
        <v>1.3554745837020863</v>
      </c>
      <c r="M69" s="30">
        <v>1.5292058953731971</v>
      </c>
      <c r="N69" s="30">
        <v>1.1458020528473059</v>
      </c>
      <c r="O69" s="30">
        <v>0.40597249815161357</v>
      </c>
      <c r="P69" s="30">
        <v>0.13372116766950598</v>
      </c>
      <c r="Q69" s="30">
        <v>0.16857931728290762</v>
      </c>
      <c r="R69" s="30">
        <v>0.16114847835821045</v>
      </c>
      <c r="S69" s="30">
        <v>0.13987206952634401</v>
      </c>
      <c r="T69" s="30">
        <v>0.23511976672987173</v>
      </c>
      <c r="U69" s="30">
        <v>0.30075519414663299</v>
      </c>
      <c r="V69" s="30">
        <v>0.30128133037321936</v>
      </c>
      <c r="W69" s="30">
        <v>0.33443043287930863</v>
      </c>
      <c r="X69" s="30">
        <v>0.20725117877585228</v>
      </c>
    </row>
    <row r="70" spans="1:24" ht="11.25" customHeight="1" x14ac:dyDescent="0.2">
      <c r="A70" s="22" t="s">
        <v>127</v>
      </c>
      <c r="B70" s="23" t="s">
        <v>128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:W71" si="26">SUM(C72:C73)</f>
        <v>0</v>
      </c>
      <c r="D71" s="31">
        <f t="shared" si="26"/>
        <v>0</v>
      </c>
      <c r="E71" s="31">
        <f t="shared" si="26"/>
        <v>0</v>
      </c>
      <c r="F71" s="31">
        <f t="shared" si="26"/>
        <v>0</v>
      </c>
      <c r="G71" s="31">
        <f t="shared" si="26"/>
        <v>0</v>
      </c>
      <c r="H71" s="31">
        <f t="shared" si="26"/>
        <v>0</v>
      </c>
      <c r="I71" s="31">
        <f t="shared" si="26"/>
        <v>0</v>
      </c>
      <c r="J71" s="31">
        <f t="shared" si="26"/>
        <v>0</v>
      </c>
      <c r="K71" s="31">
        <f t="shared" si="26"/>
        <v>0</v>
      </c>
      <c r="L71" s="31">
        <f t="shared" si="26"/>
        <v>0</v>
      </c>
      <c r="M71" s="31">
        <f t="shared" si="26"/>
        <v>0</v>
      </c>
      <c r="N71" s="31">
        <f t="shared" si="26"/>
        <v>0</v>
      </c>
      <c r="O71" s="31">
        <f t="shared" si="26"/>
        <v>0</v>
      </c>
      <c r="P71" s="31">
        <f t="shared" si="26"/>
        <v>0</v>
      </c>
      <c r="Q71" s="31">
        <f t="shared" si="26"/>
        <v>0</v>
      </c>
      <c r="R71" s="31">
        <f t="shared" si="26"/>
        <v>0</v>
      </c>
      <c r="S71" s="31">
        <f t="shared" si="26"/>
        <v>0</v>
      </c>
      <c r="T71" s="31">
        <f t="shared" si="26"/>
        <v>0</v>
      </c>
      <c r="U71" s="31">
        <f t="shared" si="26"/>
        <v>0</v>
      </c>
      <c r="V71" s="31">
        <f t="shared" si="26"/>
        <v>0</v>
      </c>
      <c r="W71" s="31">
        <f t="shared" si="26"/>
        <v>0</v>
      </c>
      <c r="X71" s="31">
        <f t="shared" ref="X71" si="27">SUM(X72:X73)</f>
        <v>0</v>
      </c>
    </row>
    <row r="72" spans="1:24" ht="11.25" customHeight="1" x14ac:dyDescent="0.2">
      <c r="A72" s="22" t="s">
        <v>131</v>
      </c>
      <c r="B72" s="23" t="s">
        <v>132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2294.0511041058176</v>
      </c>
      <c r="D75" s="31">
        <v>2506.0120425915725</v>
      </c>
      <c r="E75" s="31">
        <v>2466.4531000889997</v>
      </c>
      <c r="F75" s="31">
        <v>2430.4070570191298</v>
      </c>
      <c r="G75" s="31">
        <v>2423.8581637780862</v>
      </c>
      <c r="H75" s="31">
        <v>2428.5160825260209</v>
      </c>
      <c r="I75" s="31">
        <v>2317.1083606381826</v>
      </c>
      <c r="J75" s="31">
        <v>2254.587378338962</v>
      </c>
      <c r="K75" s="31">
        <v>2106.8195149837634</v>
      </c>
      <c r="L75" s="31">
        <v>2107.6744988180544</v>
      </c>
      <c r="M75" s="31">
        <v>2117.88097243835</v>
      </c>
      <c r="N75" s="31">
        <v>2151.7626242051101</v>
      </c>
      <c r="O75" s="31">
        <v>2069.941950364549</v>
      </c>
      <c r="P75" s="31">
        <v>2091.4980176589493</v>
      </c>
      <c r="Q75" s="31">
        <v>2092.9584394351318</v>
      </c>
      <c r="R75" s="31">
        <v>2146.8987455904389</v>
      </c>
      <c r="S75" s="31">
        <v>2173.7291419382859</v>
      </c>
      <c r="T75" s="31">
        <v>2191.6230997977632</v>
      </c>
      <c r="U75" s="31">
        <v>2130.4808010722381</v>
      </c>
      <c r="V75" s="31">
        <v>2109.3252314735664</v>
      </c>
      <c r="W75" s="31">
        <v>2075.0423977470159</v>
      </c>
      <c r="X75" s="31">
        <v>2237.2964865941403</v>
      </c>
    </row>
    <row r="76" spans="1:24" ht="11.25" customHeight="1" x14ac:dyDescent="0.2">
      <c r="A76" s="26" t="s">
        <v>139</v>
      </c>
      <c r="B76" s="27" t="s">
        <v>140</v>
      </c>
      <c r="C76" s="32">
        <v>6007.6092357918005</v>
      </c>
      <c r="D76" s="32">
        <v>5969.9896267503345</v>
      </c>
      <c r="E76" s="32">
        <v>6145.0641976431343</v>
      </c>
      <c r="F76" s="32">
        <v>6249.6996367857737</v>
      </c>
      <c r="G76" s="32">
        <v>6448.5290074724708</v>
      </c>
      <c r="H76" s="32">
        <v>6327.2048987213057</v>
      </c>
      <c r="I76" s="32">
        <v>6546.1391239283839</v>
      </c>
      <c r="J76" s="32">
        <v>6606.1637692221038</v>
      </c>
      <c r="K76" s="32">
        <v>6624.7114548116588</v>
      </c>
      <c r="L76" s="32">
        <v>6547.5206281217988</v>
      </c>
      <c r="M76" s="32">
        <v>6813.1793637990259</v>
      </c>
      <c r="N76" s="32">
        <v>7126.4344859859648</v>
      </c>
      <c r="O76" s="32">
        <v>7160.9219805172888</v>
      </c>
      <c r="P76" s="32">
        <v>7296.5061599855035</v>
      </c>
      <c r="Q76" s="32">
        <v>6905.0986227824196</v>
      </c>
      <c r="R76" s="32">
        <v>6983.6923944734517</v>
      </c>
      <c r="S76" s="32">
        <v>6969.4590198555834</v>
      </c>
      <c r="T76" s="32">
        <v>7171.1205306886286</v>
      </c>
      <c r="U76" s="32">
        <v>7090.6281964448353</v>
      </c>
      <c r="V76" s="32">
        <v>6947.7228714099656</v>
      </c>
      <c r="W76" s="32">
        <v>6969.3421996492725</v>
      </c>
      <c r="X76" s="32">
        <v>6942.8800314035225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0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430</v>
      </c>
      <c r="B1" s="7" t="s">
        <v>414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11091.648227064848</v>
      </c>
      <c r="D2" s="28">
        <f t="shared" ref="D2:W2" si="1">SUM(D3,D17,D22,D25,D26,D51,D52,D71,D74,D75,D76)</f>
        <v>11373.68334277863</v>
      </c>
      <c r="E2" s="28">
        <f t="shared" si="1"/>
        <v>11728.679478012624</v>
      </c>
      <c r="F2" s="28">
        <f t="shared" si="1"/>
        <v>12231.836706896913</v>
      </c>
      <c r="G2" s="28">
        <f t="shared" si="1"/>
        <v>12133.384615331706</v>
      </c>
      <c r="H2" s="28">
        <f t="shared" si="1"/>
        <v>12491.241488269148</v>
      </c>
      <c r="I2" s="28">
        <f t="shared" si="1"/>
        <v>12497.466394812996</v>
      </c>
      <c r="J2" s="28">
        <f t="shared" si="1"/>
        <v>12313.416814553375</v>
      </c>
      <c r="K2" s="28">
        <f t="shared" si="1"/>
        <v>11885.578560946493</v>
      </c>
      <c r="L2" s="28">
        <f t="shared" si="1"/>
        <v>11780.353429127335</v>
      </c>
      <c r="M2" s="28">
        <f t="shared" si="1"/>
        <v>12344.78241059108</v>
      </c>
      <c r="N2" s="28">
        <f t="shared" si="1"/>
        <v>11848.226190679692</v>
      </c>
      <c r="O2" s="28">
        <f t="shared" si="1"/>
        <v>11619.112833682861</v>
      </c>
      <c r="P2" s="28">
        <f t="shared" si="1"/>
        <v>11535.021148794141</v>
      </c>
      <c r="Q2" s="28">
        <f t="shared" si="1"/>
        <v>11154.786235132153</v>
      </c>
      <c r="R2" s="28">
        <f t="shared" si="1"/>
        <v>11290.73850794457</v>
      </c>
      <c r="S2" s="28">
        <f t="shared" si="1"/>
        <v>11336.843327214898</v>
      </c>
      <c r="T2" s="28">
        <f t="shared" si="1"/>
        <v>11919.543843528998</v>
      </c>
      <c r="U2" s="28">
        <f t="shared" si="1"/>
        <v>11967.614374218832</v>
      </c>
      <c r="V2" s="28">
        <f t="shared" si="1"/>
        <v>11926.534418068703</v>
      </c>
      <c r="W2" s="28">
        <f t="shared" si="1"/>
        <v>12181.648537946916</v>
      </c>
      <c r="X2" s="28">
        <f t="shared" ref="X2" si="2">SUM(X3,X17,X22,X25,X26,X51,X52,X71,X74,X75,X76)</f>
        <v>12139.599791731565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3">SUM(C4,C8,C11)</f>
        <v>66.471822064803803</v>
      </c>
      <c r="D3" s="29">
        <f t="shared" ref="D3:W3" si="4">SUM(D4,D8,D11)</f>
        <v>63.043296285561176</v>
      </c>
      <c r="E3" s="29">
        <f t="shared" si="4"/>
        <v>79.208213686852304</v>
      </c>
      <c r="F3" s="29">
        <f t="shared" si="4"/>
        <v>93.853815678741753</v>
      </c>
      <c r="G3" s="29">
        <f t="shared" si="4"/>
        <v>97.897540387412292</v>
      </c>
      <c r="H3" s="29">
        <f t="shared" si="4"/>
        <v>100.25838449048501</v>
      </c>
      <c r="I3" s="29">
        <f t="shared" si="4"/>
        <v>108.10009594762042</v>
      </c>
      <c r="J3" s="29">
        <f t="shared" si="4"/>
        <v>103.98749226873383</v>
      </c>
      <c r="K3" s="29">
        <f t="shared" si="4"/>
        <v>111.28675519880663</v>
      </c>
      <c r="L3" s="29">
        <f t="shared" si="4"/>
        <v>109.32618314929584</v>
      </c>
      <c r="M3" s="29">
        <f t="shared" si="4"/>
        <v>113.15078010574133</v>
      </c>
      <c r="N3" s="29">
        <f t="shared" si="4"/>
        <v>110.39091660043148</v>
      </c>
      <c r="O3" s="29">
        <f t="shared" si="4"/>
        <v>110.49765406897507</v>
      </c>
      <c r="P3" s="29">
        <f t="shared" si="4"/>
        <v>105.35088432875598</v>
      </c>
      <c r="Q3" s="29">
        <f t="shared" si="4"/>
        <v>106.19266632348864</v>
      </c>
      <c r="R3" s="29">
        <f t="shared" si="4"/>
        <v>102.07170020705077</v>
      </c>
      <c r="S3" s="29">
        <f t="shared" si="4"/>
        <v>99.726049651434153</v>
      </c>
      <c r="T3" s="29">
        <f t="shared" si="4"/>
        <v>98.671797414542311</v>
      </c>
      <c r="U3" s="29">
        <f t="shared" si="4"/>
        <v>90.847051610713564</v>
      </c>
      <c r="V3" s="29">
        <f t="shared" si="4"/>
        <v>76.481064442008531</v>
      </c>
      <c r="W3" s="29">
        <f t="shared" si="4"/>
        <v>77.702597220216617</v>
      </c>
      <c r="X3" s="29">
        <f t="shared" ref="X3" si="5">SUM(X4,X8,X11)</f>
        <v>72.225104548576965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6">SUM(C5:C7)</f>
        <v>51.520855566693548</v>
      </c>
      <c r="D4" s="42">
        <f t="shared" ref="D4:W4" si="7">SUM(D5:D7)</f>
        <v>51.132998608779708</v>
      </c>
      <c r="E4" s="42">
        <f t="shared" si="7"/>
        <v>62.435893709837302</v>
      </c>
      <c r="F4" s="42">
        <f t="shared" si="7"/>
        <v>78.185470032245206</v>
      </c>
      <c r="G4" s="42">
        <f t="shared" si="7"/>
        <v>84.477811662531806</v>
      </c>
      <c r="H4" s="42">
        <f t="shared" si="7"/>
        <v>91.473827256713676</v>
      </c>
      <c r="I4" s="42">
        <f t="shared" si="7"/>
        <v>98.822039256975415</v>
      </c>
      <c r="J4" s="42">
        <f t="shared" si="7"/>
        <v>96.860753468717448</v>
      </c>
      <c r="K4" s="42">
        <f t="shared" si="7"/>
        <v>103.97802834941419</v>
      </c>
      <c r="L4" s="42">
        <f t="shared" si="7"/>
        <v>102.42088991749482</v>
      </c>
      <c r="M4" s="42">
        <f t="shared" si="7"/>
        <v>105.98365051502687</v>
      </c>
      <c r="N4" s="42">
        <f t="shared" si="7"/>
        <v>100.53354789884752</v>
      </c>
      <c r="O4" s="42">
        <f t="shared" si="7"/>
        <v>101.1878849792318</v>
      </c>
      <c r="P4" s="42">
        <f t="shared" si="7"/>
        <v>97.419573337639534</v>
      </c>
      <c r="Q4" s="42">
        <f t="shared" si="7"/>
        <v>97.200897391260511</v>
      </c>
      <c r="R4" s="42">
        <f t="shared" si="7"/>
        <v>93.775462454956852</v>
      </c>
      <c r="S4" s="42">
        <f t="shared" si="7"/>
        <v>93.456125874184664</v>
      </c>
      <c r="T4" s="42">
        <f t="shared" si="7"/>
        <v>89.164775693468144</v>
      </c>
      <c r="U4" s="42">
        <f t="shared" si="7"/>
        <v>81.084013251452674</v>
      </c>
      <c r="V4" s="42">
        <f t="shared" si="7"/>
        <v>68.729689428435336</v>
      </c>
      <c r="W4" s="42">
        <f t="shared" si="7"/>
        <v>70.213726648074811</v>
      </c>
      <c r="X4" s="42">
        <f t="shared" ref="X4" si="8">SUM(X5:X7)</f>
        <v>65.135608851198256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0</v>
      </c>
      <c r="G5" s="30">
        <v>8.6223036997492013</v>
      </c>
      <c r="H5" s="30">
        <v>9.8239116535682456</v>
      </c>
      <c r="I5" s="30">
        <v>12.0100785232775</v>
      </c>
      <c r="J5" s="30">
        <v>11.750430791462488</v>
      </c>
      <c r="K5" s="30">
        <v>12.243737452256525</v>
      </c>
      <c r="L5" s="30">
        <v>11.702344322082842</v>
      </c>
      <c r="M5" s="30">
        <v>11.470869914195612</v>
      </c>
      <c r="N5" s="30">
        <v>9.156965837508336</v>
      </c>
      <c r="O5" s="30">
        <v>7.5255251679047355</v>
      </c>
      <c r="P5" s="30">
        <v>7.3631162634105412</v>
      </c>
      <c r="Q5" s="30">
        <v>7.3872300908688304</v>
      </c>
      <c r="R5" s="30">
        <v>7.7021044768681115</v>
      </c>
      <c r="S5" s="30">
        <v>7.0009146460756346</v>
      </c>
      <c r="T5" s="30">
        <v>4.303710202266485</v>
      </c>
      <c r="U5" s="30">
        <v>3.0412423150547778</v>
      </c>
      <c r="V5" s="30">
        <v>4.1681214139466887</v>
      </c>
      <c r="W5" s="30">
        <v>2.407359940043162</v>
      </c>
      <c r="X5" s="30">
        <v>1.7973208026912748</v>
      </c>
    </row>
    <row r="6" spans="1:24" ht="11.25" customHeight="1" x14ac:dyDescent="0.2">
      <c r="A6" s="39" t="s">
        <v>7</v>
      </c>
      <c r="B6" s="23" t="s">
        <v>8</v>
      </c>
      <c r="C6" s="30">
        <v>0</v>
      </c>
      <c r="D6" s="30">
        <v>0</v>
      </c>
      <c r="E6" s="30">
        <v>8.0710473598605059E-2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</row>
    <row r="7" spans="1:24" ht="11.25" customHeight="1" x14ac:dyDescent="0.2">
      <c r="A7" s="39" t="s">
        <v>9</v>
      </c>
      <c r="B7" s="23" t="s">
        <v>10</v>
      </c>
      <c r="C7" s="30">
        <v>51.520855566693548</v>
      </c>
      <c r="D7" s="30">
        <v>51.132998608779708</v>
      </c>
      <c r="E7" s="30">
        <v>62.355183236238695</v>
      </c>
      <c r="F7" s="30">
        <v>78.185470032245206</v>
      </c>
      <c r="G7" s="30">
        <v>75.85550796278261</v>
      </c>
      <c r="H7" s="30">
        <v>81.649915603145431</v>
      </c>
      <c r="I7" s="30">
        <v>86.811960733697916</v>
      </c>
      <c r="J7" s="30">
        <v>85.110322677254956</v>
      </c>
      <c r="K7" s="30">
        <v>91.734290897157663</v>
      </c>
      <c r="L7" s="30">
        <v>90.718545595411982</v>
      </c>
      <c r="M7" s="30">
        <v>94.512780600831249</v>
      </c>
      <c r="N7" s="30">
        <v>91.376582061339178</v>
      </c>
      <c r="O7" s="30">
        <v>93.662359811327065</v>
      </c>
      <c r="P7" s="30">
        <v>90.056457074228987</v>
      </c>
      <c r="Q7" s="30">
        <v>89.813667300391685</v>
      </c>
      <c r="R7" s="30">
        <v>86.073357978088737</v>
      </c>
      <c r="S7" s="30">
        <v>86.455211228109036</v>
      </c>
      <c r="T7" s="30">
        <v>84.861065491201657</v>
      </c>
      <c r="U7" s="30">
        <v>78.042770936397901</v>
      </c>
      <c r="V7" s="30">
        <v>64.561568014488643</v>
      </c>
      <c r="W7" s="30">
        <v>67.806366708031646</v>
      </c>
      <c r="X7" s="30">
        <v>63.338288048506982</v>
      </c>
    </row>
    <row r="8" spans="1:24" ht="11.25" customHeight="1" x14ac:dyDescent="0.2">
      <c r="A8" s="40" t="s">
        <v>343</v>
      </c>
      <c r="B8" s="41" t="s">
        <v>344</v>
      </c>
      <c r="C8" s="42">
        <f t="shared" ref="C8:W8" si="9">SUM(C9:C10)</f>
        <v>3.8380657830151739</v>
      </c>
      <c r="D8" s="42">
        <f t="shared" si="9"/>
        <v>3.211471505584929</v>
      </c>
      <c r="E8" s="42">
        <f t="shared" si="9"/>
        <v>4.9460324829866966</v>
      </c>
      <c r="F8" s="42">
        <f t="shared" si="9"/>
        <v>4.2896836199877653</v>
      </c>
      <c r="G8" s="42">
        <f t="shared" si="9"/>
        <v>5.0941137902369329</v>
      </c>
      <c r="H8" s="42">
        <f t="shared" si="9"/>
        <v>3.8106606298207604</v>
      </c>
      <c r="I8" s="42">
        <f t="shared" si="9"/>
        <v>4.007631982664722</v>
      </c>
      <c r="J8" s="42">
        <f t="shared" si="9"/>
        <v>3.2928413892797166</v>
      </c>
      <c r="K8" s="42">
        <f t="shared" si="9"/>
        <v>5.0671597789814982</v>
      </c>
      <c r="L8" s="42">
        <f t="shared" si="9"/>
        <v>3.7662279391472966</v>
      </c>
      <c r="M8" s="42">
        <f t="shared" si="9"/>
        <v>4.0104262235421615</v>
      </c>
      <c r="N8" s="42">
        <f t="shared" si="9"/>
        <v>4.2635688018724718</v>
      </c>
      <c r="O8" s="42">
        <f t="shared" si="9"/>
        <v>4.6430989179790219</v>
      </c>
      <c r="P8" s="42">
        <f t="shared" si="9"/>
        <v>3.9177222326098771</v>
      </c>
      <c r="Q8" s="42">
        <f t="shared" si="9"/>
        <v>5.8252230809907557</v>
      </c>
      <c r="R8" s="42">
        <f t="shared" si="9"/>
        <v>5.9243023816237903</v>
      </c>
      <c r="S8" s="42">
        <f t="shared" si="9"/>
        <v>4.1652732363988534</v>
      </c>
      <c r="T8" s="42">
        <f t="shared" si="9"/>
        <v>3.7249089727971647</v>
      </c>
      <c r="U8" s="42">
        <f t="shared" si="9"/>
        <v>3.8154385802655568</v>
      </c>
      <c r="V8" s="42">
        <f t="shared" si="9"/>
        <v>4.0722686289790762</v>
      </c>
      <c r="W8" s="42">
        <f t="shared" si="9"/>
        <v>3.4131342709154424</v>
      </c>
      <c r="X8" s="42">
        <f t="shared" ref="X8" si="10">SUM(X9:X10)</f>
        <v>3.1721923525670683</v>
      </c>
    </row>
    <row r="9" spans="1:24" ht="11.25" customHeight="1" x14ac:dyDescent="0.2">
      <c r="A9" s="39" t="s">
        <v>11</v>
      </c>
      <c r="B9" s="23" t="s">
        <v>12</v>
      </c>
      <c r="C9" s="30">
        <v>0.15598095516735391</v>
      </c>
      <c r="D9" s="30">
        <v>0.15550386681530246</v>
      </c>
      <c r="E9" s="30">
        <v>0.19370008245822112</v>
      </c>
      <c r="F9" s="30">
        <v>0.22904882479188429</v>
      </c>
      <c r="G9" s="30">
        <v>0.20828195855744888</v>
      </c>
      <c r="H9" s="30">
        <v>0.22154471713688342</v>
      </c>
      <c r="I9" s="30">
        <v>0.30003903101441798</v>
      </c>
      <c r="J9" s="30">
        <v>0.5945902881725833</v>
      </c>
      <c r="K9" s="30">
        <v>2.172073195699769</v>
      </c>
      <c r="L9" s="30">
        <v>0.249415686093621</v>
      </c>
      <c r="M9" s="30">
        <v>0.35743473313277968</v>
      </c>
      <c r="N9" s="30">
        <v>0.1259210834192801</v>
      </c>
      <c r="O9" s="30">
        <v>6.6933914137115649E-2</v>
      </c>
      <c r="P9" s="30">
        <v>1.0300399634055376E-2</v>
      </c>
      <c r="Q9" s="30">
        <v>1.2370473237849857</v>
      </c>
      <c r="R9" s="30">
        <v>1.3515030225921627</v>
      </c>
      <c r="S9" s="30">
        <v>0.94652085998082103</v>
      </c>
      <c r="T9" s="30">
        <v>1.7737499713812964E-3</v>
      </c>
      <c r="U9" s="30">
        <v>0</v>
      </c>
      <c r="V9" s="30">
        <v>0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3.6820848278478198</v>
      </c>
      <c r="D10" s="30">
        <v>3.0559676387696264</v>
      </c>
      <c r="E10" s="30">
        <v>4.7523324005284753</v>
      </c>
      <c r="F10" s="30">
        <v>4.060634795195881</v>
      </c>
      <c r="G10" s="30">
        <v>4.885831831679484</v>
      </c>
      <c r="H10" s="30">
        <v>3.589115912683877</v>
      </c>
      <c r="I10" s="30">
        <v>3.7075929516503039</v>
      </c>
      <c r="J10" s="30">
        <v>2.6982511011071333</v>
      </c>
      <c r="K10" s="30">
        <v>2.8950865832817292</v>
      </c>
      <c r="L10" s="30">
        <v>3.5168122530536756</v>
      </c>
      <c r="M10" s="30">
        <v>3.6529914904093816</v>
      </c>
      <c r="N10" s="30">
        <v>4.1376477184531915</v>
      </c>
      <c r="O10" s="30">
        <v>4.5761650038419059</v>
      </c>
      <c r="P10" s="30">
        <v>3.9074218329758219</v>
      </c>
      <c r="Q10" s="30">
        <v>4.5881757572057698</v>
      </c>
      <c r="R10" s="30">
        <v>4.5727993590316274</v>
      </c>
      <c r="S10" s="30">
        <v>3.2187523764180321</v>
      </c>
      <c r="T10" s="30">
        <v>3.7231352228257832</v>
      </c>
      <c r="U10" s="30">
        <v>3.8154385802655568</v>
      </c>
      <c r="V10" s="30">
        <v>4.0722686289790762</v>
      </c>
      <c r="W10" s="30">
        <v>3.4131342709154424</v>
      </c>
      <c r="X10" s="30">
        <v>3.1721923525670683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:W11" si="11">SUM(C12:C16)</f>
        <v>11.112900715095082</v>
      </c>
      <c r="D11" s="42">
        <f t="shared" si="11"/>
        <v>8.6988261711965382</v>
      </c>
      <c r="E11" s="42">
        <f t="shared" si="11"/>
        <v>11.82628749402831</v>
      </c>
      <c r="F11" s="42">
        <f t="shared" si="11"/>
        <v>11.378662026508781</v>
      </c>
      <c r="G11" s="42">
        <f t="shared" si="11"/>
        <v>8.3256149346435571</v>
      </c>
      <c r="H11" s="42">
        <f t="shared" si="11"/>
        <v>4.9738966039505819</v>
      </c>
      <c r="I11" s="42">
        <f t="shared" si="11"/>
        <v>5.2704247079802782</v>
      </c>
      <c r="J11" s="42">
        <f t="shared" si="11"/>
        <v>3.8338974107366735</v>
      </c>
      <c r="K11" s="42">
        <f t="shared" si="11"/>
        <v>2.2415670704109356</v>
      </c>
      <c r="L11" s="42">
        <f t="shared" si="11"/>
        <v>3.1390652926537292</v>
      </c>
      <c r="M11" s="42">
        <f t="shared" si="11"/>
        <v>3.1567033671723173</v>
      </c>
      <c r="N11" s="42">
        <f t="shared" si="11"/>
        <v>5.5937998997114962</v>
      </c>
      <c r="O11" s="42">
        <f t="shared" si="11"/>
        <v>4.666670171764256</v>
      </c>
      <c r="P11" s="42">
        <f t="shared" si="11"/>
        <v>4.0135887585065708</v>
      </c>
      <c r="Q11" s="42">
        <f t="shared" si="11"/>
        <v>3.1665458512373719</v>
      </c>
      <c r="R11" s="42">
        <f t="shared" si="11"/>
        <v>2.3719353704701329</v>
      </c>
      <c r="S11" s="42">
        <f t="shared" si="11"/>
        <v>2.1046505408506322</v>
      </c>
      <c r="T11" s="42">
        <f t="shared" si="11"/>
        <v>5.7821127482770054</v>
      </c>
      <c r="U11" s="42">
        <f t="shared" si="11"/>
        <v>5.9475997789953219</v>
      </c>
      <c r="V11" s="42">
        <f t="shared" si="11"/>
        <v>3.6791063845941205</v>
      </c>
      <c r="W11" s="42">
        <f t="shared" si="11"/>
        <v>4.0757363012263648</v>
      </c>
      <c r="X11" s="42">
        <f t="shared" ref="X11" si="12">SUM(X12:X16)</f>
        <v>3.9173033448116445</v>
      </c>
    </row>
    <row r="12" spans="1:24" ht="11.25" customHeight="1" x14ac:dyDescent="0.2">
      <c r="A12" s="39" t="s">
        <v>15</v>
      </c>
      <c r="B12" s="23" t="s">
        <v>16</v>
      </c>
      <c r="C12" s="30">
        <v>2.9702595734827394E-3</v>
      </c>
      <c r="D12" s="30">
        <v>1.0779395130278849E-3</v>
      </c>
      <c r="E12" s="30">
        <v>1.2068708897986875E-3</v>
      </c>
      <c r="F12" s="30">
        <v>2.3673951853189585E-3</v>
      </c>
      <c r="G12" s="30">
        <v>1.282504772877929E-3</v>
      </c>
      <c r="H12" s="30">
        <v>8.6483229297114404E-4</v>
      </c>
      <c r="I12" s="30">
        <v>7.4856281598819989E-4</v>
      </c>
      <c r="J12" s="30">
        <v>9.4315125934063757E-3</v>
      </c>
      <c r="K12" s="30">
        <v>1.4156819739259887E-2</v>
      </c>
      <c r="L12" s="30">
        <v>2.0544209861053552E-2</v>
      </c>
      <c r="M12" s="30">
        <v>1.6065613592159023E-2</v>
      </c>
      <c r="N12" s="30">
        <v>4.9094541671255206E-4</v>
      </c>
      <c r="O12" s="30">
        <v>1.2350707319035049E-2</v>
      </c>
      <c r="P12" s="30">
        <v>1.3918777107627506E-2</v>
      </c>
      <c r="Q12" s="30">
        <v>9.263789973277042E-3</v>
      </c>
      <c r="R12" s="30">
        <v>1.1583636240258058E-2</v>
      </c>
      <c r="S12" s="30">
        <v>2.2730322139124723E-2</v>
      </c>
      <c r="T12" s="30">
        <v>2.2909001043505246E-2</v>
      </c>
      <c r="U12" s="30">
        <v>3.3074767539540513E-3</v>
      </c>
      <c r="V12" s="30">
        <v>1.7891686691986963E-3</v>
      </c>
      <c r="W12" s="30">
        <v>2.8252580115574293E-3</v>
      </c>
      <c r="X12" s="30">
        <v>3.0478877179011109E-3</v>
      </c>
    </row>
    <row r="13" spans="1:24" ht="11.25" customHeight="1" x14ac:dyDescent="0.2">
      <c r="A13" s="39" t="s">
        <v>17</v>
      </c>
      <c r="B13" s="23" t="s">
        <v>18</v>
      </c>
      <c r="C13" s="30">
        <v>2.7414630848807864</v>
      </c>
      <c r="D13" s="30">
        <v>2.5826939784791731</v>
      </c>
      <c r="E13" s="30">
        <v>2.1198194429028652</v>
      </c>
      <c r="F13" s="30">
        <v>2.6974471223606309</v>
      </c>
      <c r="G13" s="30">
        <v>2.2584445340755086</v>
      </c>
      <c r="H13" s="30">
        <v>0.96450412432741006</v>
      </c>
      <c r="I13" s="30">
        <v>1.0277890500641738</v>
      </c>
      <c r="J13" s="30">
        <v>0.52973051590735065</v>
      </c>
      <c r="K13" s="30">
        <v>0.49821682805418943</v>
      </c>
      <c r="L13" s="30">
        <v>1.856755835191795</v>
      </c>
      <c r="M13" s="30">
        <v>1.8228827645451378</v>
      </c>
      <c r="N13" s="30">
        <v>3.6249051917325974</v>
      </c>
      <c r="O13" s="30">
        <v>2.525188940906387</v>
      </c>
      <c r="P13" s="30">
        <v>2.2244236216345157</v>
      </c>
      <c r="Q13" s="30">
        <v>2.1409839918473916</v>
      </c>
      <c r="R13" s="30">
        <v>1.9688922211316617</v>
      </c>
      <c r="S13" s="30">
        <v>1.8094540076901071</v>
      </c>
      <c r="T13" s="30">
        <v>5.4663183287350074</v>
      </c>
      <c r="U13" s="30">
        <v>5.6249074503299461</v>
      </c>
      <c r="V13" s="30">
        <v>3.3963470126651716</v>
      </c>
      <c r="W13" s="30">
        <v>3.1503005078797681</v>
      </c>
      <c r="X13" s="30">
        <v>2.7547241426161242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8.368467370640813</v>
      </c>
      <c r="D16" s="30">
        <v>6.1150542532043373</v>
      </c>
      <c r="E16" s="30">
        <v>9.705261180235647</v>
      </c>
      <c r="F16" s="30">
        <v>8.6788475089628303</v>
      </c>
      <c r="G16" s="30">
        <v>6.0658878957951714</v>
      </c>
      <c r="H16" s="30">
        <v>4.0085276473302009</v>
      </c>
      <c r="I16" s="30">
        <v>4.2418870951001164</v>
      </c>
      <c r="J16" s="30">
        <v>3.2947353822359164</v>
      </c>
      <c r="K16" s="30">
        <v>1.7291934226174861</v>
      </c>
      <c r="L16" s="30">
        <v>1.2617652476008805</v>
      </c>
      <c r="M16" s="30">
        <v>1.3177549890350204</v>
      </c>
      <c r="N16" s="30">
        <v>1.9684037625621862</v>
      </c>
      <c r="O16" s="30">
        <v>2.1291305235388336</v>
      </c>
      <c r="P16" s="30">
        <v>1.7752463597644279</v>
      </c>
      <c r="Q16" s="30">
        <v>1.016298069416703</v>
      </c>
      <c r="R16" s="30">
        <v>0.39145951309821303</v>
      </c>
      <c r="S16" s="30">
        <v>0.27246621102140034</v>
      </c>
      <c r="T16" s="30">
        <v>0.29288541849849303</v>
      </c>
      <c r="U16" s="30">
        <v>0.31938485191142135</v>
      </c>
      <c r="V16" s="30">
        <v>0.28097020325975047</v>
      </c>
      <c r="W16" s="30">
        <v>0.92261053533503889</v>
      </c>
      <c r="X16" s="30">
        <v>1.1595313144776196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:W17" si="13">SUM(C18:C21)</f>
        <v>13.997704608383522</v>
      </c>
      <c r="D17" s="31">
        <f t="shared" si="13"/>
        <v>3.6473938586682824</v>
      </c>
      <c r="E17" s="31">
        <f t="shared" si="13"/>
        <v>2.4537969237900747</v>
      </c>
      <c r="F17" s="31">
        <f t="shared" si="13"/>
        <v>2.5491395136808181</v>
      </c>
      <c r="G17" s="31">
        <f t="shared" si="13"/>
        <v>2.5422764053066884</v>
      </c>
      <c r="H17" s="31">
        <f t="shared" si="13"/>
        <v>2.7444068753407964</v>
      </c>
      <c r="I17" s="31">
        <f t="shared" si="13"/>
        <v>2.9020582669200543</v>
      </c>
      <c r="J17" s="31">
        <f t="shared" si="13"/>
        <v>2.7057689549557917</v>
      </c>
      <c r="K17" s="31">
        <f t="shared" si="13"/>
        <v>2.6179150976249659</v>
      </c>
      <c r="L17" s="31">
        <f t="shared" si="13"/>
        <v>2.313411902724646</v>
      </c>
      <c r="M17" s="31">
        <f t="shared" si="13"/>
        <v>0.60421076182688216</v>
      </c>
      <c r="N17" s="31">
        <f t="shared" si="13"/>
        <v>0.25047327075653814</v>
      </c>
      <c r="O17" s="31">
        <f t="shared" si="13"/>
        <v>0.18034623597199534</v>
      </c>
      <c r="P17" s="31">
        <f t="shared" si="13"/>
        <v>0.13151681583936192</v>
      </c>
      <c r="Q17" s="31">
        <f t="shared" si="13"/>
        <v>8.5072689752266312E-2</v>
      </c>
      <c r="R17" s="31">
        <f t="shared" si="13"/>
        <v>1.0165134832570331E-2</v>
      </c>
      <c r="S17" s="31">
        <f t="shared" si="13"/>
        <v>0</v>
      </c>
      <c r="T17" s="31">
        <f t="shared" si="13"/>
        <v>0</v>
      </c>
      <c r="U17" s="31">
        <f t="shared" si="13"/>
        <v>0</v>
      </c>
      <c r="V17" s="31">
        <f t="shared" si="13"/>
        <v>0</v>
      </c>
      <c r="W17" s="31">
        <f t="shared" si="13"/>
        <v>0</v>
      </c>
      <c r="X17" s="31">
        <f t="shared" ref="X17" si="14">SUM(X18:X21)</f>
        <v>0</v>
      </c>
    </row>
    <row r="18" spans="1:24" ht="11.25" customHeight="1" x14ac:dyDescent="0.2">
      <c r="A18" s="22" t="s">
        <v>27</v>
      </c>
      <c r="B18" s="23" t="s">
        <v>28</v>
      </c>
      <c r="C18" s="30">
        <v>13.997704608383522</v>
      </c>
      <c r="D18" s="30">
        <v>3.6473938586682824</v>
      </c>
      <c r="E18" s="30">
        <v>2.4537969237900747</v>
      </c>
      <c r="F18" s="30">
        <v>2.5491395136808181</v>
      </c>
      <c r="G18" s="30">
        <v>2.5422764053066884</v>
      </c>
      <c r="H18" s="30">
        <v>2.7444068753407964</v>
      </c>
      <c r="I18" s="30">
        <v>2.9020582669200543</v>
      </c>
      <c r="J18" s="30">
        <v>2.7057689549557917</v>
      </c>
      <c r="K18" s="30">
        <v>2.6179150976249659</v>
      </c>
      <c r="L18" s="30">
        <v>2.313411902724646</v>
      </c>
      <c r="M18" s="30">
        <v>0.60421076182688216</v>
      </c>
      <c r="N18" s="30">
        <v>0.25047327075653814</v>
      </c>
      <c r="O18" s="30">
        <v>0.18034623597199534</v>
      </c>
      <c r="P18" s="30">
        <v>0.13151681583936192</v>
      </c>
      <c r="Q18" s="30">
        <v>8.5072689752266312E-2</v>
      </c>
      <c r="R18" s="30">
        <v>1.0165134832570331E-2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:W22" si="15">SUM(C23:C24)</f>
        <v>0.33954200664023637</v>
      </c>
      <c r="D22" s="31">
        <f t="shared" si="15"/>
        <v>0.22947777729155325</v>
      </c>
      <c r="E22" s="31">
        <f t="shared" si="15"/>
        <v>0.22193169718765843</v>
      </c>
      <c r="F22" s="31">
        <f t="shared" si="15"/>
        <v>0.21442971662374699</v>
      </c>
      <c r="G22" s="31">
        <f t="shared" si="15"/>
        <v>0.17649002572626318</v>
      </c>
      <c r="H22" s="31">
        <f t="shared" si="15"/>
        <v>0.19156416615790775</v>
      </c>
      <c r="I22" s="31">
        <f t="shared" si="15"/>
        <v>0.1773156630935849</v>
      </c>
      <c r="J22" s="31">
        <f t="shared" si="15"/>
        <v>0.17066096821198615</v>
      </c>
      <c r="K22" s="31">
        <f t="shared" si="15"/>
        <v>0.21793165067410525</v>
      </c>
      <c r="L22" s="31">
        <f t="shared" si="15"/>
        <v>0.15056292379646219</v>
      </c>
      <c r="M22" s="31">
        <f t="shared" si="15"/>
        <v>0.18397789876618342</v>
      </c>
      <c r="N22" s="31">
        <f t="shared" si="15"/>
        <v>0.22212844583211627</v>
      </c>
      <c r="O22" s="31">
        <f t="shared" si="15"/>
        <v>0.23954583691202225</v>
      </c>
      <c r="P22" s="31">
        <f t="shared" si="15"/>
        <v>0.23726181181517736</v>
      </c>
      <c r="Q22" s="31">
        <f t="shared" si="15"/>
        <v>0.21898593349217543</v>
      </c>
      <c r="R22" s="31">
        <f t="shared" si="15"/>
        <v>0.18596598840026485</v>
      </c>
      <c r="S22" s="31">
        <f t="shared" si="15"/>
        <v>0.15175515769554571</v>
      </c>
      <c r="T22" s="31">
        <f t="shared" si="15"/>
        <v>0.16967624726234573</v>
      </c>
      <c r="U22" s="31">
        <f t="shared" si="15"/>
        <v>0.19466203737213003</v>
      </c>
      <c r="V22" s="31">
        <f t="shared" si="15"/>
        <v>0.16151034360218353</v>
      </c>
      <c r="W22" s="31">
        <f t="shared" si="15"/>
        <v>0.11160625184466451</v>
      </c>
      <c r="X22" s="31">
        <f t="shared" ref="X22" si="16">SUM(X23:X24)</f>
        <v>0.13730160525393376</v>
      </c>
    </row>
    <row r="23" spans="1:24" ht="11.25" customHeight="1" x14ac:dyDescent="0.2">
      <c r="A23" s="22" t="s">
        <v>37</v>
      </c>
      <c r="B23" s="23" t="s">
        <v>38</v>
      </c>
      <c r="C23" s="30">
        <v>4.9014897975529624E-2</v>
      </c>
      <c r="D23" s="30">
        <v>4.7490603090053728E-2</v>
      </c>
      <c r="E23" s="30">
        <v>4.5467748015918248E-2</v>
      </c>
      <c r="F23" s="30">
        <v>3.8662021474874506E-2</v>
      </c>
      <c r="G23" s="30">
        <v>3.6105788126557702E-2</v>
      </c>
      <c r="H23" s="30">
        <v>5.2496823878657173E-2</v>
      </c>
      <c r="I23" s="30">
        <v>3.1800042039743188E-2</v>
      </c>
      <c r="J23" s="30">
        <v>2.3899678552154274E-2</v>
      </c>
      <c r="K23" s="30">
        <v>1.5091448087689578E-2</v>
      </c>
      <c r="L23" s="30">
        <v>1.2514327088585235E-2</v>
      </c>
      <c r="M23" s="30">
        <v>2.8215153991173171E-2</v>
      </c>
      <c r="N23" s="30">
        <v>3.5853233856661879E-2</v>
      </c>
      <c r="O23" s="30">
        <v>2.9702354517354035E-2</v>
      </c>
      <c r="P23" s="30">
        <v>2.4363653288268842E-2</v>
      </c>
      <c r="Q23" s="30">
        <v>2.6056655525474325E-2</v>
      </c>
      <c r="R23" s="30">
        <v>9.3660228176654196E-3</v>
      </c>
      <c r="S23" s="30">
        <v>1.2013542521377055E-2</v>
      </c>
      <c r="T23" s="30">
        <v>1.3124062288248828E-2</v>
      </c>
      <c r="U23" s="30">
        <v>1.630119779081116E-2</v>
      </c>
      <c r="V23" s="30">
        <v>1.351309064229173E-2</v>
      </c>
      <c r="W23" s="30">
        <v>4.2585182362226848E-3</v>
      </c>
      <c r="X23" s="30">
        <v>3.1445696026982943E-3</v>
      </c>
    </row>
    <row r="24" spans="1:24" ht="11.25" customHeight="1" x14ac:dyDescent="0.2">
      <c r="A24" s="22" t="s">
        <v>39</v>
      </c>
      <c r="B24" s="23" t="s">
        <v>40</v>
      </c>
      <c r="C24" s="30">
        <v>0.29052710866470677</v>
      </c>
      <c r="D24" s="30">
        <v>0.18198717420149951</v>
      </c>
      <c r="E24" s="30">
        <v>0.17646394917174019</v>
      </c>
      <c r="F24" s="30">
        <v>0.17576769514887247</v>
      </c>
      <c r="G24" s="30">
        <v>0.14038423759970547</v>
      </c>
      <c r="H24" s="30">
        <v>0.13906734227925058</v>
      </c>
      <c r="I24" s="30">
        <v>0.14551562105384172</v>
      </c>
      <c r="J24" s="30">
        <v>0.14676128965983187</v>
      </c>
      <c r="K24" s="30">
        <v>0.20284020258641566</v>
      </c>
      <c r="L24" s="30">
        <v>0.13804859670787695</v>
      </c>
      <c r="M24" s="30">
        <v>0.15576274477501026</v>
      </c>
      <c r="N24" s="30">
        <v>0.18627521197545441</v>
      </c>
      <c r="O24" s="30">
        <v>0.20984348239466821</v>
      </c>
      <c r="P24" s="30">
        <v>0.21289815852690852</v>
      </c>
      <c r="Q24" s="30">
        <v>0.19292927796670112</v>
      </c>
      <c r="R24" s="30">
        <v>0.17659996558259944</v>
      </c>
      <c r="S24" s="30">
        <v>0.13974161517416867</v>
      </c>
      <c r="T24" s="30">
        <v>0.1565521849740969</v>
      </c>
      <c r="U24" s="30">
        <v>0.17836083958131888</v>
      </c>
      <c r="V24" s="30">
        <v>0.1479972529598918</v>
      </c>
      <c r="W24" s="30">
        <v>0.10734773360844183</v>
      </c>
      <c r="X24" s="30">
        <v>0.13415703565123546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7">SUM(C27,C33)</f>
        <v>2414.9464903042044</v>
      </c>
      <c r="D26" s="31">
        <f t="shared" ref="D26:W26" si="18">SUM(D27,D33)</f>
        <v>2381.7685907156256</v>
      </c>
      <c r="E26" s="31">
        <f t="shared" si="18"/>
        <v>2421.9223354653654</v>
      </c>
      <c r="F26" s="31">
        <f t="shared" si="18"/>
        <v>2577.2697798472818</v>
      </c>
      <c r="G26" s="31">
        <f t="shared" si="18"/>
        <v>2450.1617477874179</v>
      </c>
      <c r="H26" s="31">
        <f t="shared" si="18"/>
        <v>2583.9829219655226</v>
      </c>
      <c r="I26" s="31">
        <f t="shared" si="18"/>
        <v>2301.5503089380259</v>
      </c>
      <c r="J26" s="31">
        <f t="shared" si="18"/>
        <v>2407.2302314425438</v>
      </c>
      <c r="K26" s="31">
        <f t="shared" si="18"/>
        <v>2154.4246664069556</v>
      </c>
      <c r="L26" s="31">
        <f t="shared" si="18"/>
        <v>2228.6806627903557</v>
      </c>
      <c r="M26" s="31">
        <f t="shared" si="18"/>
        <v>2176.7788340601182</v>
      </c>
      <c r="N26" s="31">
        <f t="shared" si="18"/>
        <v>2144.8044279468545</v>
      </c>
      <c r="O26" s="31">
        <f t="shared" si="18"/>
        <v>2033.0008374055349</v>
      </c>
      <c r="P26" s="31">
        <f t="shared" si="18"/>
        <v>2021.4517431064107</v>
      </c>
      <c r="Q26" s="31">
        <f t="shared" si="18"/>
        <v>2020.6078421347877</v>
      </c>
      <c r="R26" s="31">
        <f t="shared" si="18"/>
        <v>2002.3933900490424</v>
      </c>
      <c r="S26" s="31">
        <f t="shared" si="18"/>
        <v>1933.3487163881887</v>
      </c>
      <c r="T26" s="31">
        <f t="shared" si="18"/>
        <v>2010.209638006153</v>
      </c>
      <c r="U26" s="31">
        <f t="shared" si="18"/>
        <v>2022.1319626894519</v>
      </c>
      <c r="V26" s="31">
        <f t="shared" si="18"/>
        <v>2008.3772557596255</v>
      </c>
      <c r="W26" s="31">
        <f t="shared" si="18"/>
        <v>1992.4066653544469</v>
      </c>
      <c r="X26" s="31">
        <f t="shared" ref="X26" si="19">SUM(X27,X33)</f>
        <v>1896.4357987519825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:W27" si="20">SUM(C28:C32)</f>
        <v>0</v>
      </c>
      <c r="D27" s="42">
        <f t="shared" si="20"/>
        <v>0</v>
      </c>
      <c r="E27" s="42">
        <f t="shared" si="20"/>
        <v>0</v>
      </c>
      <c r="F27" s="42">
        <f t="shared" si="20"/>
        <v>0</v>
      </c>
      <c r="G27" s="42">
        <f t="shared" si="20"/>
        <v>0</v>
      </c>
      <c r="H27" s="42">
        <f t="shared" si="20"/>
        <v>0</v>
      </c>
      <c r="I27" s="42">
        <f t="shared" si="20"/>
        <v>0</v>
      </c>
      <c r="J27" s="42">
        <f t="shared" si="20"/>
        <v>0</v>
      </c>
      <c r="K27" s="42">
        <f t="shared" si="20"/>
        <v>0</v>
      </c>
      <c r="L27" s="42">
        <f t="shared" si="20"/>
        <v>0</v>
      </c>
      <c r="M27" s="42">
        <f t="shared" si="20"/>
        <v>0</v>
      </c>
      <c r="N27" s="42">
        <f t="shared" si="20"/>
        <v>0</v>
      </c>
      <c r="O27" s="42">
        <f t="shared" si="20"/>
        <v>0</v>
      </c>
      <c r="P27" s="42">
        <f t="shared" si="20"/>
        <v>0</v>
      </c>
      <c r="Q27" s="42">
        <f t="shared" si="20"/>
        <v>0</v>
      </c>
      <c r="R27" s="42">
        <f t="shared" si="20"/>
        <v>0</v>
      </c>
      <c r="S27" s="42">
        <f t="shared" si="20"/>
        <v>0</v>
      </c>
      <c r="T27" s="42">
        <f t="shared" si="20"/>
        <v>0</v>
      </c>
      <c r="U27" s="42">
        <f t="shared" si="20"/>
        <v>0</v>
      </c>
      <c r="V27" s="42">
        <f t="shared" si="20"/>
        <v>0</v>
      </c>
      <c r="W27" s="42">
        <f t="shared" si="20"/>
        <v>0</v>
      </c>
      <c r="X27" s="42">
        <f t="shared" ref="X27" si="21">SUM(X28:X32)</f>
        <v>0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:W33" si="22">SUM(C34:C50)</f>
        <v>2414.9464903042044</v>
      </c>
      <c r="D33" s="42">
        <f t="shared" si="22"/>
        <v>2381.7685907156256</v>
      </c>
      <c r="E33" s="42">
        <f t="shared" si="22"/>
        <v>2421.9223354653654</v>
      </c>
      <c r="F33" s="42">
        <f t="shared" si="22"/>
        <v>2577.2697798472818</v>
      </c>
      <c r="G33" s="42">
        <f t="shared" si="22"/>
        <v>2450.1617477874179</v>
      </c>
      <c r="H33" s="42">
        <f t="shared" si="22"/>
        <v>2583.9829219655226</v>
      </c>
      <c r="I33" s="42">
        <f t="shared" si="22"/>
        <v>2301.5503089380259</v>
      </c>
      <c r="J33" s="42">
        <f t="shared" si="22"/>
        <v>2407.2302314425438</v>
      </c>
      <c r="K33" s="42">
        <f t="shared" si="22"/>
        <v>2154.4246664069556</v>
      </c>
      <c r="L33" s="42">
        <f t="shared" si="22"/>
        <v>2228.6806627903557</v>
      </c>
      <c r="M33" s="42">
        <f t="shared" si="22"/>
        <v>2176.7788340601182</v>
      </c>
      <c r="N33" s="42">
        <f t="shared" si="22"/>
        <v>2144.8044279468545</v>
      </c>
      <c r="O33" s="42">
        <f t="shared" si="22"/>
        <v>2033.0008374055349</v>
      </c>
      <c r="P33" s="42">
        <f t="shared" si="22"/>
        <v>2021.4517431064107</v>
      </c>
      <c r="Q33" s="42">
        <f t="shared" si="22"/>
        <v>2020.6078421347877</v>
      </c>
      <c r="R33" s="42">
        <f t="shared" si="22"/>
        <v>2002.3933900490424</v>
      </c>
      <c r="S33" s="42">
        <f t="shared" si="22"/>
        <v>1933.3487163881887</v>
      </c>
      <c r="T33" s="42">
        <f t="shared" si="22"/>
        <v>2010.209638006153</v>
      </c>
      <c r="U33" s="42">
        <f t="shared" si="22"/>
        <v>2022.1319626894519</v>
      </c>
      <c r="V33" s="42">
        <f t="shared" si="22"/>
        <v>2008.3772557596255</v>
      </c>
      <c r="W33" s="42">
        <f t="shared" si="22"/>
        <v>1992.4066653544469</v>
      </c>
      <c r="X33" s="42">
        <f t="shared" ref="X33" si="23">SUM(X34:X50)</f>
        <v>1896.4357987519825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2414.9464903042044</v>
      </c>
      <c r="D36" s="30">
        <v>2381.7685907156256</v>
      </c>
      <c r="E36" s="30">
        <v>2421.9223354653654</v>
      </c>
      <c r="F36" s="30">
        <v>2577.2697798472818</v>
      </c>
      <c r="G36" s="30">
        <v>2450.1617477874179</v>
      </c>
      <c r="H36" s="30">
        <v>2583.9829219655226</v>
      </c>
      <c r="I36" s="30">
        <v>2301.5503089380259</v>
      </c>
      <c r="J36" s="30">
        <v>2407.2302314425438</v>
      </c>
      <c r="K36" s="30">
        <v>2154.4246664069556</v>
      </c>
      <c r="L36" s="30">
        <v>2228.6806627903557</v>
      </c>
      <c r="M36" s="30">
        <v>2176.7788340601182</v>
      </c>
      <c r="N36" s="30">
        <v>2144.8044279468545</v>
      </c>
      <c r="O36" s="30">
        <v>2033.0008374055349</v>
      </c>
      <c r="P36" s="30">
        <v>2021.4517431064107</v>
      </c>
      <c r="Q36" s="30">
        <v>2020.6078421347877</v>
      </c>
      <c r="R36" s="30">
        <v>2002.3933900490424</v>
      </c>
      <c r="S36" s="30">
        <v>1933.3487163881887</v>
      </c>
      <c r="T36" s="30">
        <v>2010.209638006153</v>
      </c>
      <c r="U36" s="30">
        <v>2022.1319626894519</v>
      </c>
      <c r="V36" s="30">
        <v>2008.3772557596255</v>
      </c>
      <c r="W36" s="30">
        <v>1992.4066653544469</v>
      </c>
      <c r="X36" s="30">
        <v>1896.4357987519825</v>
      </c>
    </row>
    <row r="37" spans="1:24" ht="11.25" customHeight="1" x14ac:dyDescent="0.2">
      <c r="A37" s="39" t="s">
        <v>61</v>
      </c>
      <c r="B37" s="23" t="s">
        <v>62</v>
      </c>
      <c r="C37" s="30">
        <v>0</v>
      </c>
      <c r="D37" s="30">
        <v>0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</row>
    <row r="41" spans="1:24" ht="11.25" customHeight="1" x14ac:dyDescent="0.2">
      <c r="A41" s="39" t="s">
        <v>69</v>
      </c>
      <c r="B41" s="23" t="s">
        <v>70</v>
      </c>
      <c r="C41" s="30">
        <v>0</v>
      </c>
      <c r="D41" s="30">
        <v>0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</row>
    <row r="42" spans="1:24" ht="11.25" customHeight="1" x14ac:dyDescent="0.2">
      <c r="A42" s="39" t="s">
        <v>71</v>
      </c>
      <c r="B42" s="23" t="s">
        <v>72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</row>
    <row r="44" spans="1:24" ht="11.25" customHeight="1" x14ac:dyDescent="0.2">
      <c r="A44" s="39" t="s">
        <v>75</v>
      </c>
      <c r="B44" s="23" t="s">
        <v>76</v>
      </c>
      <c r="C44" s="30">
        <v>0</v>
      </c>
      <c r="D44" s="30">
        <v>0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</row>
    <row r="51" spans="1:24" ht="11.25" customHeight="1" x14ac:dyDescent="0.2">
      <c r="A51" s="24" t="s">
        <v>89</v>
      </c>
      <c r="B51" s="25" t="s">
        <v>90</v>
      </c>
      <c r="C51" s="31">
        <v>2815.4140691404568</v>
      </c>
      <c r="D51" s="31">
        <v>2870.7698335734085</v>
      </c>
      <c r="E51" s="31">
        <v>3028.9851992372464</v>
      </c>
      <c r="F51" s="31">
        <v>3165.9378115793434</v>
      </c>
      <c r="G51" s="31">
        <v>3061.5563512966924</v>
      </c>
      <c r="H51" s="31">
        <v>3258.5193004255343</v>
      </c>
      <c r="I51" s="31">
        <v>3272.8073057183301</v>
      </c>
      <c r="J51" s="31">
        <v>3143.2671697593046</v>
      </c>
      <c r="K51" s="31">
        <v>2969.1366144571057</v>
      </c>
      <c r="L51" s="31">
        <v>2944.4921678360788</v>
      </c>
      <c r="M51" s="31">
        <v>3183.1118053161758</v>
      </c>
      <c r="N51" s="31">
        <v>3172.468982740892</v>
      </c>
      <c r="O51" s="31">
        <v>2967.4025163550518</v>
      </c>
      <c r="P51" s="31">
        <v>2905.1526277725602</v>
      </c>
      <c r="Q51" s="31">
        <v>2787.1429372392258</v>
      </c>
      <c r="R51" s="31">
        <v>2888.1540968246713</v>
      </c>
      <c r="S51" s="31">
        <v>2996.4053818974749</v>
      </c>
      <c r="T51" s="31">
        <v>3194.544883997261</v>
      </c>
      <c r="U51" s="31">
        <v>3203.5148330726092</v>
      </c>
      <c r="V51" s="31">
        <v>3237.0270018011734</v>
      </c>
      <c r="W51" s="31">
        <v>3383.5696081904125</v>
      </c>
      <c r="X51" s="31">
        <v>3296.7778300214786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:W52" si="24">SUM(C53:C70)</f>
        <v>439.17648088591608</v>
      </c>
      <c r="D52" s="31">
        <f t="shared" si="24"/>
        <v>450.23173143989095</v>
      </c>
      <c r="E52" s="31">
        <f t="shared" si="24"/>
        <v>459.51411383122252</v>
      </c>
      <c r="F52" s="31">
        <f t="shared" si="24"/>
        <v>464.39501562819743</v>
      </c>
      <c r="G52" s="31">
        <f t="shared" si="24"/>
        <v>445.01859066441756</v>
      </c>
      <c r="H52" s="31">
        <f t="shared" si="24"/>
        <v>470.44458286727337</v>
      </c>
      <c r="I52" s="31">
        <f t="shared" si="24"/>
        <v>466.17415587775002</v>
      </c>
      <c r="J52" s="31">
        <f t="shared" si="24"/>
        <v>490.82968915932076</v>
      </c>
      <c r="K52" s="31">
        <f t="shared" si="24"/>
        <v>525.89578557226162</v>
      </c>
      <c r="L52" s="31">
        <f t="shared" si="24"/>
        <v>542.08884247373635</v>
      </c>
      <c r="M52" s="31">
        <f t="shared" si="24"/>
        <v>463.9432280624772</v>
      </c>
      <c r="N52" s="31">
        <f t="shared" si="24"/>
        <v>457.46333421273351</v>
      </c>
      <c r="O52" s="31">
        <f t="shared" si="24"/>
        <v>473.71577643378714</v>
      </c>
      <c r="P52" s="31">
        <f t="shared" si="24"/>
        <v>480.98847927150479</v>
      </c>
      <c r="Q52" s="31">
        <f t="shared" si="24"/>
        <v>490.95638520576841</v>
      </c>
      <c r="R52" s="31">
        <f t="shared" si="24"/>
        <v>489.96158715594527</v>
      </c>
      <c r="S52" s="31">
        <f t="shared" si="24"/>
        <v>483.32535245352523</v>
      </c>
      <c r="T52" s="31">
        <f t="shared" si="24"/>
        <v>489.16184507692356</v>
      </c>
      <c r="U52" s="31">
        <f t="shared" si="24"/>
        <v>547.5620967257895</v>
      </c>
      <c r="V52" s="31">
        <f t="shared" si="24"/>
        <v>538.38922273975368</v>
      </c>
      <c r="W52" s="31">
        <f t="shared" si="24"/>
        <v>541.44074937763241</v>
      </c>
      <c r="X52" s="31">
        <f t="shared" ref="X52" si="25">SUM(X53:X70)</f>
        <v>548.4699227434071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438.65095501955733</v>
      </c>
      <c r="D59" s="30">
        <v>449.72976437299354</v>
      </c>
      <c r="E59" s="30">
        <v>459.14046512065158</v>
      </c>
      <c r="F59" s="30">
        <v>464.15263533046704</v>
      </c>
      <c r="G59" s="30">
        <v>444.54554501215517</v>
      </c>
      <c r="H59" s="30">
        <v>470.05176121760252</v>
      </c>
      <c r="I59" s="30">
        <v>465.66171536111898</v>
      </c>
      <c r="J59" s="30">
        <v>489.44051807576187</v>
      </c>
      <c r="K59" s="30">
        <v>524.12221746520902</v>
      </c>
      <c r="L59" s="30">
        <v>539.40080895391065</v>
      </c>
      <c r="M59" s="30">
        <v>461.23433992887902</v>
      </c>
      <c r="N59" s="30">
        <v>455.13652943622094</v>
      </c>
      <c r="O59" s="30">
        <v>469.53713385930865</v>
      </c>
      <c r="P59" s="30">
        <v>475.8605481273604</v>
      </c>
      <c r="Q59" s="30">
        <v>485.3373062915548</v>
      </c>
      <c r="R59" s="30">
        <v>484.25695114095055</v>
      </c>
      <c r="S59" s="30">
        <v>477.73995937241006</v>
      </c>
      <c r="T59" s="30">
        <v>483.48698513578131</v>
      </c>
      <c r="U59" s="30">
        <v>541.57901768613124</v>
      </c>
      <c r="V59" s="30">
        <v>532.1198901776047</v>
      </c>
      <c r="W59" s="30">
        <v>533.82135594160957</v>
      </c>
      <c r="X59" s="30">
        <v>541.27294401142876</v>
      </c>
    </row>
    <row r="60" spans="1:24" ht="11.25" customHeight="1" x14ac:dyDescent="0.2">
      <c r="A60" s="22" t="s">
        <v>107</v>
      </c>
      <c r="B60" s="23" t="s">
        <v>108</v>
      </c>
      <c r="C60" s="30">
        <v>0.52552586635873122</v>
      </c>
      <c r="D60" s="30">
        <v>0.50196706689741843</v>
      </c>
      <c r="E60" s="30">
        <v>0.37364871057090665</v>
      </c>
      <c r="F60" s="30">
        <v>0.23025093389194753</v>
      </c>
      <c r="G60" s="30">
        <v>0.45264194074343089</v>
      </c>
      <c r="H60" s="30">
        <v>0.34401334231260283</v>
      </c>
      <c r="I60" s="30">
        <v>0.40567618800218724</v>
      </c>
      <c r="J60" s="30">
        <v>1.0716713282714601</v>
      </c>
      <c r="K60" s="30">
        <v>0.97678718038360612</v>
      </c>
      <c r="L60" s="30">
        <v>1.5987594382706873</v>
      </c>
      <c r="M60" s="30">
        <v>1.6095469280673915</v>
      </c>
      <c r="N60" s="30">
        <v>1.5408225908716029</v>
      </c>
      <c r="O60" s="30">
        <v>3.0934302333049373</v>
      </c>
      <c r="P60" s="30">
        <v>3.7437298486017645</v>
      </c>
      <c r="Q60" s="30">
        <v>3.8720424930462896</v>
      </c>
      <c r="R60" s="30">
        <v>3.8655727217770259</v>
      </c>
      <c r="S60" s="30">
        <v>3.8389750920579884</v>
      </c>
      <c r="T60" s="30">
        <v>3.9487988461632288</v>
      </c>
      <c r="U60" s="30">
        <v>4.5069334533866181</v>
      </c>
      <c r="V60" s="30">
        <v>4.5298184304014697</v>
      </c>
      <c r="W60" s="30">
        <v>6.2682695449239487</v>
      </c>
      <c r="X60" s="30">
        <v>5.9523859865251065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1.2129363838414953E-2</v>
      </c>
      <c r="G61" s="30">
        <v>2.0403711518952445E-2</v>
      </c>
      <c r="H61" s="30">
        <v>4.8808307358217382E-2</v>
      </c>
      <c r="I61" s="30">
        <v>0.10676432862886774</v>
      </c>
      <c r="J61" s="30">
        <v>0.3174997552874177</v>
      </c>
      <c r="K61" s="30">
        <v>0.79678092666905076</v>
      </c>
      <c r="L61" s="30">
        <v>1.0892740815549831</v>
      </c>
      <c r="M61" s="30">
        <v>1.0993412055308032</v>
      </c>
      <c r="N61" s="30">
        <v>0.78598218564097355</v>
      </c>
      <c r="O61" s="30">
        <v>1.0852123411735286</v>
      </c>
      <c r="P61" s="30">
        <v>1.3842012955426044</v>
      </c>
      <c r="Q61" s="30">
        <v>1.7470364211673093</v>
      </c>
      <c r="R61" s="30">
        <v>1.839063293217686</v>
      </c>
      <c r="S61" s="30">
        <v>1.7464179890571998</v>
      </c>
      <c r="T61" s="30">
        <v>1.726061094978975</v>
      </c>
      <c r="U61" s="30">
        <v>1.4761455862716606</v>
      </c>
      <c r="V61" s="30">
        <v>1.7395141317474532</v>
      </c>
      <c r="W61" s="30">
        <v>1.3511238910989756</v>
      </c>
      <c r="X61" s="30">
        <v>1.2445927454532508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</row>
    <row r="70" spans="1:24" ht="11.25" customHeight="1" x14ac:dyDescent="0.2">
      <c r="A70" s="22" t="s">
        <v>127</v>
      </c>
      <c r="B70" s="23" t="s">
        <v>128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:W71" si="26">SUM(C72:C73)</f>
        <v>0</v>
      </c>
      <c r="D71" s="31">
        <f t="shared" si="26"/>
        <v>0</v>
      </c>
      <c r="E71" s="31">
        <f t="shared" si="26"/>
        <v>0</v>
      </c>
      <c r="F71" s="31">
        <f t="shared" si="26"/>
        <v>0</v>
      </c>
      <c r="G71" s="31">
        <f t="shared" si="26"/>
        <v>0</v>
      </c>
      <c r="H71" s="31">
        <f t="shared" si="26"/>
        <v>0</v>
      </c>
      <c r="I71" s="31">
        <f t="shared" si="26"/>
        <v>0</v>
      </c>
      <c r="J71" s="31">
        <f t="shared" si="26"/>
        <v>0</v>
      </c>
      <c r="K71" s="31">
        <f t="shared" si="26"/>
        <v>0</v>
      </c>
      <c r="L71" s="31">
        <f t="shared" si="26"/>
        <v>0</v>
      </c>
      <c r="M71" s="31">
        <f t="shared" si="26"/>
        <v>0</v>
      </c>
      <c r="N71" s="31">
        <f t="shared" si="26"/>
        <v>0</v>
      </c>
      <c r="O71" s="31">
        <f t="shared" si="26"/>
        <v>0</v>
      </c>
      <c r="P71" s="31">
        <f t="shared" si="26"/>
        <v>0</v>
      </c>
      <c r="Q71" s="31">
        <f t="shared" si="26"/>
        <v>0</v>
      </c>
      <c r="R71" s="31">
        <f t="shared" si="26"/>
        <v>0</v>
      </c>
      <c r="S71" s="31">
        <f t="shared" si="26"/>
        <v>0</v>
      </c>
      <c r="T71" s="31">
        <f t="shared" si="26"/>
        <v>0</v>
      </c>
      <c r="U71" s="31">
        <f t="shared" si="26"/>
        <v>0</v>
      </c>
      <c r="V71" s="31">
        <f t="shared" si="26"/>
        <v>0</v>
      </c>
      <c r="W71" s="31">
        <f t="shared" si="26"/>
        <v>0</v>
      </c>
      <c r="X71" s="31">
        <f t="shared" ref="X71" si="27">SUM(X72:X73)</f>
        <v>0</v>
      </c>
    </row>
    <row r="72" spans="1:24" ht="11.25" customHeight="1" x14ac:dyDescent="0.2">
      <c r="A72" s="22" t="s">
        <v>131</v>
      </c>
      <c r="B72" s="23" t="s">
        <v>132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0</v>
      </c>
      <c r="D75" s="31">
        <v>0</v>
      </c>
      <c r="E75" s="31">
        <v>0</v>
      </c>
      <c r="F75" s="31">
        <v>0</v>
      </c>
      <c r="G75" s="31">
        <v>0</v>
      </c>
      <c r="H75" s="31">
        <v>0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</row>
    <row r="76" spans="1:24" ht="11.25" customHeight="1" x14ac:dyDescent="0.2">
      <c r="A76" s="26" t="s">
        <v>139</v>
      </c>
      <c r="B76" s="27" t="s">
        <v>140</v>
      </c>
      <c r="C76" s="32">
        <v>5341.3021180544438</v>
      </c>
      <c r="D76" s="32">
        <v>5603.9930191281846</v>
      </c>
      <c r="E76" s="32">
        <v>5736.3738871709593</v>
      </c>
      <c r="F76" s="32">
        <v>5927.6167149330431</v>
      </c>
      <c r="G76" s="32">
        <v>6076.031618764734</v>
      </c>
      <c r="H76" s="32">
        <v>6075.1003274788336</v>
      </c>
      <c r="I76" s="32">
        <v>6345.7551544012567</v>
      </c>
      <c r="J76" s="32">
        <v>6165.2258020003037</v>
      </c>
      <c r="K76" s="32">
        <v>6121.9988925630641</v>
      </c>
      <c r="L76" s="32">
        <v>5953.3015980513474</v>
      </c>
      <c r="M76" s="32">
        <v>6407.0095743859747</v>
      </c>
      <c r="N76" s="32">
        <v>5962.6259274621916</v>
      </c>
      <c r="O76" s="32">
        <v>6034.076157346627</v>
      </c>
      <c r="P76" s="32">
        <v>6021.708635687256</v>
      </c>
      <c r="Q76" s="32">
        <v>5749.5823456056369</v>
      </c>
      <c r="R76" s="32">
        <v>5807.9616025846281</v>
      </c>
      <c r="S76" s="32">
        <v>5823.8860716665786</v>
      </c>
      <c r="T76" s="32">
        <v>6126.7860027868546</v>
      </c>
      <c r="U76" s="32">
        <v>6103.3637680828951</v>
      </c>
      <c r="V76" s="32">
        <v>6066.0983629825387</v>
      </c>
      <c r="W76" s="32">
        <v>6186.4173115523618</v>
      </c>
      <c r="X76" s="32">
        <v>6325.5538340608646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1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406</v>
      </c>
      <c r="B1" s="7" t="s">
        <v>415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9694.7439484694114</v>
      </c>
      <c r="D2" s="28">
        <f t="shared" ref="D2:W2" si="1">SUM(D3,D17,D22,D25,D26,D51,D52,D71,D74,D75,D76)</f>
        <v>9641.3620304897413</v>
      </c>
      <c r="E2" s="28">
        <f t="shared" si="1"/>
        <v>9566.4278200951812</v>
      </c>
      <c r="F2" s="28">
        <f t="shared" si="1"/>
        <v>9487.294425740065</v>
      </c>
      <c r="G2" s="28">
        <f t="shared" si="1"/>
        <v>9399.5459310848291</v>
      </c>
      <c r="H2" s="28">
        <f t="shared" si="1"/>
        <v>9267.6536143591857</v>
      </c>
      <c r="I2" s="28">
        <f t="shared" si="1"/>
        <v>9124.1765367150201</v>
      </c>
      <c r="J2" s="28">
        <f t="shared" si="1"/>
        <v>8948.6660958228549</v>
      </c>
      <c r="K2" s="28">
        <f t="shared" si="1"/>
        <v>8826.3042364301109</v>
      </c>
      <c r="L2" s="28">
        <f t="shared" si="1"/>
        <v>8680.4739643581051</v>
      </c>
      <c r="M2" s="28">
        <f t="shared" si="1"/>
        <v>8522.0705175467265</v>
      </c>
      <c r="N2" s="28">
        <f t="shared" si="1"/>
        <v>8295.1667461418583</v>
      </c>
      <c r="O2" s="28">
        <f t="shared" si="1"/>
        <v>8105.7483761821222</v>
      </c>
      <c r="P2" s="28">
        <f t="shared" si="1"/>
        <v>7900.0192017267354</v>
      </c>
      <c r="Q2" s="28">
        <f t="shared" si="1"/>
        <v>7682.0553584925528</v>
      </c>
      <c r="R2" s="28">
        <f t="shared" si="1"/>
        <v>7429.1750199237295</v>
      </c>
      <c r="S2" s="28">
        <f t="shared" si="1"/>
        <v>7160.881326961091</v>
      </c>
      <c r="T2" s="28">
        <f t="shared" si="1"/>
        <v>6874.2053575619593</v>
      </c>
      <c r="U2" s="28">
        <f t="shared" si="1"/>
        <v>6555.8673950962429</v>
      </c>
      <c r="V2" s="28">
        <f t="shared" si="1"/>
        <v>6382.4562468484164</v>
      </c>
      <c r="W2" s="28">
        <f t="shared" si="1"/>
        <v>6212.1778090705438</v>
      </c>
      <c r="X2" s="28">
        <f t="shared" ref="X2" si="2">SUM(X3,X17,X22,X25,X26,X51,X52,X71,X74,X75,X76)</f>
        <v>6052.5669834702985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3">SUM(C4,C8,C11)</f>
        <v>0</v>
      </c>
      <c r="D3" s="29">
        <f t="shared" ref="D3:W3" si="4">SUM(D4,D8,D11)</f>
        <v>0</v>
      </c>
      <c r="E3" s="29">
        <f t="shared" si="4"/>
        <v>0</v>
      </c>
      <c r="F3" s="29">
        <f t="shared" si="4"/>
        <v>0</v>
      </c>
      <c r="G3" s="29">
        <f t="shared" si="4"/>
        <v>0</v>
      </c>
      <c r="H3" s="29">
        <f t="shared" si="4"/>
        <v>0</v>
      </c>
      <c r="I3" s="29">
        <f t="shared" si="4"/>
        <v>0</v>
      </c>
      <c r="J3" s="29">
        <f t="shared" si="4"/>
        <v>0</v>
      </c>
      <c r="K3" s="29">
        <f t="shared" si="4"/>
        <v>0</v>
      </c>
      <c r="L3" s="29">
        <f t="shared" si="4"/>
        <v>0</v>
      </c>
      <c r="M3" s="29">
        <f t="shared" si="4"/>
        <v>0</v>
      </c>
      <c r="N3" s="29">
        <f t="shared" si="4"/>
        <v>0</v>
      </c>
      <c r="O3" s="29">
        <f t="shared" si="4"/>
        <v>0</v>
      </c>
      <c r="P3" s="29">
        <f t="shared" si="4"/>
        <v>0</v>
      </c>
      <c r="Q3" s="29">
        <f t="shared" si="4"/>
        <v>0</v>
      </c>
      <c r="R3" s="29">
        <f t="shared" si="4"/>
        <v>0</v>
      </c>
      <c r="S3" s="29">
        <f t="shared" si="4"/>
        <v>0</v>
      </c>
      <c r="T3" s="29">
        <f t="shared" si="4"/>
        <v>0</v>
      </c>
      <c r="U3" s="29">
        <f t="shared" si="4"/>
        <v>0</v>
      </c>
      <c r="V3" s="29">
        <f t="shared" si="4"/>
        <v>0</v>
      </c>
      <c r="W3" s="29">
        <f t="shared" si="4"/>
        <v>0</v>
      </c>
      <c r="X3" s="29">
        <f t="shared" ref="X3" si="5">SUM(X4,X8,X11)</f>
        <v>0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6">SUM(C5:C7)</f>
        <v>0</v>
      </c>
      <c r="D4" s="42">
        <f t="shared" ref="D4:W4" si="7">SUM(D5:D7)</f>
        <v>0</v>
      </c>
      <c r="E4" s="42">
        <f t="shared" si="7"/>
        <v>0</v>
      </c>
      <c r="F4" s="42">
        <f t="shared" si="7"/>
        <v>0</v>
      </c>
      <c r="G4" s="42">
        <f t="shared" si="7"/>
        <v>0</v>
      </c>
      <c r="H4" s="42">
        <f t="shared" si="7"/>
        <v>0</v>
      </c>
      <c r="I4" s="42">
        <f t="shared" si="7"/>
        <v>0</v>
      </c>
      <c r="J4" s="42">
        <f t="shared" si="7"/>
        <v>0</v>
      </c>
      <c r="K4" s="42">
        <f t="shared" si="7"/>
        <v>0</v>
      </c>
      <c r="L4" s="42">
        <f t="shared" si="7"/>
        <v>0</v>
      </c>
      <c r="M4" s="42">
        <f t="shared" si="7"/>
        <v>0</v>
      </c>
      <c r="N4" s="42">
        <f t="shared" si="7"/>
        <v>0</v>
      </c>
      <c r="O4" s="42">
        <f t="shared" si="7"/>
        <v>0</v>
      </c>
      <c r="P4" s="42">
        <f t="shared" si="7"/>
        <v>0</v>
      </c>
      <c r="Q4" s="42">
        <f t="shared" si="7"/>
        <v>0</v>
      </c>
      <c r="R4" s="42">
        <f t="shared" si="7"/>
        <v>0</v>
      </c>
      <c r="S4" s="42">
        <f t="shared" si="7"/>
        <v>0</v>
      </c>
      <c r="T4" s="42">
        <f t="shared" si="7"/>
        <v>0</v>
      </c>
      <c r="U4" s="42">
        <f t="shared" si="7"/>
        <v>0</v>
      </c>
      <c r="V4" s="42">
        <f t="shared" si="7"/>
        <v>0</v>
      </c>
      <c r="W4" s="42">
        <f t="shared" si="7"/>
        <v>0</v>
      </c>
      <c r="X4" s="42">
        <f t="shared" ref="X4" si="8">SUM(X5:X7)</f>
        <v>0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>
        <v>0</v>
      </c>
      <c r="W5" s="30">
        <v>0</v>
      </c>
      <c r="X5" s="30">
        <v>0</v>
      </c>
    </row>
    <row r="6" spans="1:24" ht="11.25" customHeight="1" x14ac:dyDescent="0.2">
      <c r="A6" s="39" t="s">
        <v>7</v>
      </c>
      <c r="B6" s="23" t="s">
        <v>8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</row>
    <row r="7" spans="1:24" ht="11.25" customHeight="1" x14ac:dyDescent="0.2">
      <c r="A7" s="39" t="s">
        <v>9</v>
      </c>
      <c r="B7" s="23" t="s">
        <v>10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</row>
    <row r="8" spans="1:24" ht="11.25" customHeight="1" x14ac:dyDescent="0.2">
      <c r="A8" s="40" t="s">
        <v>343</v>
      </c>
      <c r="B8" s="41" t="s">
        <v>344</v>
      </c>
      <c r="C8" s="42">
        <f t="shared" ref="C8:W8" si="9">SUM(C9:C10)</f>
        <v>0</v>
      </c>
      <c r="D8" s="42">
        <f t="shared" si="9"/>
        <v>0</v>
      </c>
      <c r="E8" s="42">
        <f t="shared" si="9"/>
        <v>0</v>
      </c>
      <c r="F8" s="42">
        <f t="shared" si="9"/>
        <v>0</v>
      </c>
      <c r="G8" s="42">
        <f t="shared" si="9"/>
        <v>0</v>
      </c>
      <c r="H8" s="42">
        <f t="shared" si="9"/>
        <v>0</v>
      </c>
      <c r="I8" s="42">
        <f t="shared" si="9"/>
        <v>0</v>
      </c>
      <c r="J8" s="42">
        <f t="shared" si="9"/>
        <v>0</v>
      </c>
      <c r="K8" s="42">
        <f t="shared" si="9"/>
        <v>0</v>
      </c>
      <c r="L8" s="42">
        <f t="shared" si="9"/>
        <v>0</v>
      </c>
      <c r="M8" s="42">
        <f t="shared" si="9"/>
        <v>0</v>
      </c>
      <c r="N8" s="42">
        <f t="shared" si="9"/>
        <v>0</v>
      </c>
      <c r="O8" s="42">
        <f t="shared" si="9"/>
        <v>0</v>
      </c>
      <c r="P8" s="42">
        <f t="shared" si="9"/>
        <v>0</v>
      </c>
      <c r="Q8" s="42">
        <f t="shared" si="9"/>
        <v>0</v>
      </c>
      <c r="R8" s="42">
        <f t="shared" si="9"/>
        <v>0</v>
      </c>
      <c r="S8" s="42">
        <f t="shared" si="9"/>
        <v>0</v>
      </c>
      <c r="T8" s="42">
        <f t="shared" si="9"/>
        <v>0</v>
      </c>
      <c r="U8" s="42">
        <f t="shared" si="9"/>
        <v>0</v>
      </c>
      <c r="V8" s="42">
        <f t="shared" si="9"/>
        <v>0</v>
      </c>
      <c r="W8" s="42">
        <f t="shared" si="9"/>
        <v>0</v>
      </c>
      <c r="X8" s="42">
        <f t="shared" ref="X8" si="10">SUM(X9:X10)</f>
        <v>0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:W11" si="11">SUM(C12:C16)</f>
        <v>0</v>
      </c>
      <c r="D11" s="42">
        <f t="shared" si="11"/>
        <v>0</v>
      </c>
      <c r="E11" s="42">
        <f t="shared" si="11"/>
        <v>0</v>
      </c>
      <c r="F11" s="42">
        <f t="shared" si="11"/>
        <v>0</v>
      </c>
      <c r="G11" s="42">
        <f t="shared" si="11"/>
        <v>0</v>
      </c>
      <c r="H11" s="42">
        <f t="shared" si="11"/>
        <v>0</v>
      </c>
      <c r="I11" s="42">
        <f t="shared" si="11"/>
        <v>0</v>
      </c>
      <c r="J11" s="42">
        <f t="shared" si="11"/>
        <v>0</v>
      </c>
      <c r="K11" s="42">
        <f t="shared" si="11"/>
        <v>0</v>
      </c>
      <c r="L11" s="42">
        <f t="shared" si="11"/>
        <v>0</v>
      </c>
      <c r="M11" s="42">
        <f t="shared" si="11"/>
        <v>0</v>
      </c>
      <c r="N11" s="42">
        <f t="shared" si="11"/>
        <v>0</v>
      </c>
      <c r="O11" s="42">
        <f t="shared" si="11"/>
        <v>0</v>
      </c>
      <c r="P11" s="42">
        <f t="shared" si="11"/>
        <v>0</v>
      </c>
      <c r="Q11" s="42">
        <f t="shared" si="11"/>
        <v>0</v>
      </c>
      <c r="R11" s="42">
        <f t="shared" si="11"/>
        <v>0</v>
      </c>
      <c r="S11" s="42">
        <f t="shared" si="11"/>
        <v>0</v>
      </c>
      <c r="T11" s="42">
        <f t="shared" si="11"/>
        <v>0</v>
      </c>
      <c r="U11" s="42">
        <f t="shared" si="11"/>
        <v>0</v>
      </c>
      <c r="V11" s="42">
        <f t="shared" si="11"/>
        <v>0</v>
      </c>
      <c r="W11" s="42">
        <f t="shared" si="11"/>
        <v>0</v>
      </c>
      <c r="X11" s="42">
        <f t="shared" ref="X11" si="12">SUM(X12:X16)</f>
        <v>0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</row>
    <row r="13" spans="1:24" ht="11.25" customHeight="1" x14ac:dyDescent="0.2">
      <c r="A13" s="39" t="s">
        <v>17</v>
      </c>
      <c r="B13" s="23" t="s">
        <v>18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:W17" si="13">SUM(C18:C21)</f>
        <v>0</v>
      </c>
      <c r="D17" s="31">
        <f t="shared" si="13"/>
        <v>0</v>
      </c>
      <c r="E17" s="31">
        <f t="shared" si="13"/>
        <v>0</v>
      </c>
      <c r="F17" s="31">
        <f t="shared" si="13"/>
        <v>0</v>
      </c>
      <c r="G17" s="31">
        <f t="shared" si="13"/>
        <v>0</v>
      </c>
      <c r="H17" s="31">
        <f t="shared" si="13"/>
        <v>0</v>
      </c>
      <c r="I17" s="31">
        <f t="shared" si="13"/>
        <v>0</v>
      </c>
      <c r="J17" s="31">
        <f t="shared" si="13"/>
        <v>0</v>
      </c>
      <c r="K17" s="31">
        <f t="shared" si="13"/>
        <v>0</v>
      </c>
      <c r="L17" s="31">
        <f t="shared" si="13"/>
        <v>0</v>
      </c>
      <c r="M17" s="31">
        <f t="shared" si="13"/>
        <v>0</v>
      </c>
      <c r="N17" s="31">
        <f t="shared" si="13"/>
        <v>0</v>
      </c>
      <c r="O17" s="31">
        <f t="shared" si="13"/>
        <v>0</v>
      </c>
      <c r="P17" s="31">
        <f t="shared" si="13"/>
        <v>0</v>
      </c>
      <c r="Q17" s="31">
        <f t="shared" si="13"/>
        <v>0</v>
      </c>
      <c r="R17" s="31">
        <f t="shared" si="13"/>
        <v>0</v>
      </c>
      <c r="S17" s="31">
        <f t="shared" si="13"/>
        <v>0</v>
      </c>
      <c r="T17" s="31">
        <f t="shared" si="13"/>
        <v>0</v>
      </c>
      <c r="U17" s="31">
        <f t="shared" si="13"/>
        <v>0</v>
      </c>
      <c r="V17" s="31">
        <f t="shared" si="13"/>
        <v>0</v>
      </c>
      <c r="W17" s="31">
        <f t="shared" si="13"/>
        <v>0</v>
      </c>
      <c r="X17" s="31">
        <f t="shared" ref="X17" si="14">SUM(X18:X21)</f>
        <v>0</v>
      </c>
    </row>
    <row r="18" spans="1:24" ht="11.25" customHeight="1" x14ac:dyDescent="0.2">
      <c r="A18" s="22" t="s">
        <v>27</v>
      </c>
      <c r="B18" s="23" t="s">
        <v>28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:W22" si="15">SUM(C23:C24)</f>
        <v>0</v>
      </c>
      <c r="D22" s="31">
        <f t="shared" si="15"/>
        <v>0</v>
      </c>
      <c r="E22" s="31">
        <f t="shared" si="15"/>
        <v>0</v>
      </c>
      <c r="F22" s="31">
        <f t="shared" si="15"/>
        <v>0</v>
      </c>
      <c r="G22" s="31">
        <f t="shared" si="15"/>
        <v>0</v>
      </c>
      <c r="H22" s="31">
        <f t="shared" si="15"/>
        <v>0</v>
      </c>
      <c r="I22" s="31">
        <f t="shared" si="15"/>
        <v>0</v>
      </c>
      <c r="J22" s="31">
        <f t="shared" si="15"/>
        <v>0</v>
      </c>
      <c r="K22" s="31">
        <f t="shared" si="15"/>
        <v>0</v>
      </c>
      <c r="L22" s="31">
        <f t="shared" si="15"/>
        <v>0</v>
      </c>
      <c r="M22" s="31">
        <f t="shared" si="15"/>
        <v>0</v>
      </c>
      <c r="N22" s="31">
        <f t="shared" si="15"/>
        <v>0</v>
      </c>
      <c r="O22" s="31">
        <f t="shared" si="15"/>
        <v>0</v>
      </c>
      <c r="P22" s="31">
        <f t="shared" si="15"/>
        <v>0</v>
      </c>
      <c r="Q22" s="31">
        <f t="shared" si="15"/>
        <v>0</v>
      </c>
      <c r="R22" s="31">
        <f t="shared" si="15"/>
        <v>0</v>
      </c>
      <c r="S22" s="31">
        <f t="shared" si="15"/>
        <v>0</v>
      </c>
      <c r="T22" s="31">
        <f t="shared" si="15"/>
        <v>0</v>
      </c>
      <c r="U22" s="31">
        <f t="shared" si="15"/>
        <v>0</v>
      </c>
      <c r="V22" s="31">
        <f t="shared" si="15"/>
        <v>0</v>
      </c>
      <c r="W22" s="31">
        <f t="shared" si="15"/>
        <v>0</v>
      </c>
      <c r="X22" s="31">
        <f t="shared" ref="X22" si="16">SUM(X23:X24)</f>
        <v>0</v>
      </c>
    </row>
    <row r="23" spans="1:24" ht="11.25" customHeight="1" x14ac:dyDescent="0.2">
      <c r="A23" s="22" t="s">
        <v>37</v>
      </c>
      <c r="B23" s="23" t="s">
        <v>38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7">SUM(C27,C33)</f>
        <v>0</v>
      </c>
      <c r="D26" s="31">
        <f t="shared" ref="D26:W26" si="18">SUM(D27,D33)</f>
        <v>0</v>
      </c>
      <c r="E26" s="31">
        <f t="shared" si="18"/>
        <v>0</v>
      </c>
      <c r="F26" s="31">
        <f t="shared" si="18"/>
        <v>0</v>
      </c>
      <c r="G26" s="31">
        <f t="shared" si="18"/>
        <v>0</v>
      </c>
      <c r="H26" s="31">
        <f t="shared" si="18"/>
        <v>0</v>
      </c>
      <c r="I26" s="31">
        <f t="shared" si="18"/>
        <v>0</v>
      </c>
      <c r="J26" s="31">
        <f t="shared" si="18"/>
        <v>0</v>
      </c>
      <c r="K26" s="31">
        <f t="shared" si="18"/>
        <v>0</v>
      </c>
      <c r="L26" s="31">
        <f t="shared" si="18"/>
        <v>0</v>
      </c>
      <c r="M26" s="31">
        <f t="shared" si="18"/>
        <v>0</v>
      </c>
      <c r="N26" s="31">
        <f t="shared" si="18"/>
        <v>0</v>
      </c>
      <c r="O26" s="31">
        <f t="shared" si="18"/>
        <v>0</v>
      </c>
      <c r="P26" s="31">
        <f t="shared" si="18"/>
        <v>0</v>
      </c>
      <c r="Q26" s="31">
        <f t="shared" si="18"/>
        <v>0</v>
      </c>
      <c r="R26" s="31">
        <f t="shared" si="18"/>
        <v>0</v>
      </c>
      <c r="S26" s="31">
        <f t="shared" si="18"/>
        <v>0</v>
      </c>
      <c r="T26" s="31">
        <f t="shared" si="18"/>
        <v>0</v>
      </c>
      <c r="U26" s="31">
        <f t="shared" si="18"/>
        <v>0</v>
      </c>
      <c r="V26" s="31">
        <f t="shared" si="18"/>
        <v>0</v>
      </c>
      <c r="W26" s="31">
        <f t="shared" si="18"/>
        <v>0</v>
      </c>
      <c r="X26" s="31">
        <f t="shared" ref="X26" si="19">SUM(X27,X33)</f>
        <v>0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:W27" si="20">SUM(C28:C32)</f>
        <v>0</v>
      </c>
      <c r="D27" s="42">
        <f t="shared" si="20"/>
        <v>0</v>
      </c>
      <c r="E27" s="42">
        <f t="shared" si="20"/>
        <v>0</v>
      </c>
      <c r="F27" s="42">
        <f t="shared" si="20"/>
        <v>0</v>
      </c>
      <c r="G27" s="42">
        <f t="shared" si="20"/>
        <v>0</v>
      </c>
      <c r="H27" s="42">
        <f t="shared" si="20"/>
        <v>0</v>
      </c>
      <c r="I27" s="42">
        <f t="shared" si="20"/>
        <v>0</v>
      </c>
      <c r="J27" s="42">
        <f t="shared" si="20"/>
        <v>0</v>
      </c>
      <c r="K27" s="42">
        <f t="shared" si="20"/>
        <v>0</v>
      </c>
      <c r="L27" s="42">
        <f t="shared" si="20"/>
        <v>0</v>
      </c>
      <c r="M27" s="42">
        <f t="shared" si="20"/>
        <v>0</v>
      </c>
      <c r="N27" s="42">
        <f t="shared" si="20"/>
        <v>0</v>
      </c>
      <c r="O27" s="42">
        <f t="shared" si="20"/>
        <v>0</v>
      </c>
      <c r="P27" s="42">
        <f t="shared" si="20"/>
        <v>0</v>
      </c>
      <c r="Q27" s="42">
        <f t="shared" si="20"/>
        <v>0</v>
      </c>
      <c r="R27" s="42">
        <f t="shared" si="20"/>
        <v>0</v>
      </c>
      <c r="S27" s="42">
        <f t="shared" si="20"/>
        <v>0</v>
      </c>
      <c r="T27" s="42">
        <f t="shared" si="20"/>
        <v>0</v>
      </c>
      <c r="U27" s="42">
        <f t="shared" si="20"/>
        <v>0</v>
      </c>
      <c r="V27" s="42">
        <f t="shared" si="20"/>
        <v>0</v>
      </c>
      <c r="W27" s="42">
        <f t="shared" si="20"/>
        <v>0</v>
      </c>
      <c r="X27" s="42">
        <f t="shared" ref="X27" si="21">SUM(X28:X32)</f>
        <v>0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:W33" si="22">SUM(C34:C50)</f>
        <v>0</v>
      </c>
      <c r="D33" s="42">
        <f t="shared" si="22"/>
        <v>0</v>
      </c>
      <c r="E33" s="42">
        <f t="shared" si="22"/>
        <v>0</v>
      </c>
      <c r="F33" s="42">
        <f t="shared" si="22"/>
        <v>0</v>
      </c>
      <c r="G33" s="42">
        <f t="shared" si="22"/>
        <v>0</v>
      </c>
      <c r="H33" s="42">
        <f t="shared" si="22"/>
        <v>0</v>
      </c>
      <c r="I33" s="42">
        <f t="shared" si="22"/>
        <v>0</v>
      </c>
      <c r="J33" s="42">
        <f t="shared" si="22"/>
        <v>0</v>
      </c>
      <c r="K33" s="42">
        <f t="shared" si="22"/>
        <v>0</v>
      </c>
      <c r="L33" s="42">
        <f t="shared" si="22"/>
        <v>0</v>
      </c>
      <c r="M33" s="42">
        <f t="shared" si="22"/>
        <v>0</v>
      </c>
      <c r="N33" s="42">
        <f t="shared" si="22"/>
        <v>0</v>
      </c>
      <c r="O33" s="42">
        <f t="shared" si="22"/>
        <v>0</v>
      </c>
      <c r="P33" s="42">
        <f t="shared" si="22"/>
        <v>0</v>
      </c>
      <c r="Q33" s="42">
        <f t="shared" si="22"/>
        <v>0</v>
      </c>
      <c r="R33" s="42">
        <f t="shared" si="22"/>
        <v>0</v>
      </c>
      <c r="S33" s="42">
        <f t="shared" si="22"/>
        <v>0</v>
      </c>
      <c r="T33" s="42">
        <f t="shared" si="22"/>
        <v>0</v>
      </c>
      <c r="U33" s="42">
        <f t="shared" si="22"/>
        <v>0</v>
      </c>
      <c r="V33" s="42">
        <f t="shared" si="22"/>
        <v>0</v>
      </c>
      <c r="W33" s="42">
        <f t="shared" si="22"/>
        <v>0</v>
      </c>
      <c r="X33" s="42">
        <f t="shared" ref="X33" si="23">SUM(X34:X50)</f>
        <v>0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</row>
    <row r="37" spans="1:24" ht="11.25" customHeight="1" x14ac:dyDescent="0.2">
      <c r="A37" s="39" t="s">
        <v>61</v>
      </c>
      <c r="B37" s="23" t="s">
        <v>62</v>
      </c>
      <c r="C37" s="30">
        <v>0</v>
      </c>
      <c r="D37" s="30">
        <v>0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</row>
    <row r="41" spans="1:24" ht="11.25" customHeight="1" x14ac:dyDescent="0.2">
      <c r="A41" s="39" t="s">
        <v>69</v>
      </c>
      <c r="B41" s="23" t="s">
        <v>70</v>
      </c>
      <c r="C41" s="30">
        <v>0</v>
      </c>
      <c r="D41" s="30">
        <v>0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</row>
    <row r="42" spans="1:24" ht="11.25" customHeight="1" x14ac:dyDescent="0.2">
      <c r="A42" s="39" t="s">
        <v>71</v>
      </c>
      <c r="B42" s="23" t="s">
        <v>72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</row>
    <row r="44" spans="1:24" ht="11.25" customHeight="1" x14ac:dyDescent="0.2">
      <c r="A44" s="39" t="s">
        <v>75</v>
      </c>
      <c r="B44" s="23" t="s">
        <v>76</v>
      </c>
      <c r="C44" s="30">
        <v>0</v>
      </c>
      <c r="D44" s="30">
        <v>0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</row>
    <row r="51" spans="1:24" ht="11.25" customHeight="1" x14ac:dyDescent="0.2">
      <c r="A51" s="24" t="s">
        <v>89</v>
      </c>
      <c r="B51" s="25" t="s">
        <v>90</v>
      </c>
      <c r="C51" s="31">
        <v>0</v>
      </c>
      <c r="D51" s="31">
        <v>0</v>
      </c>
      <c r="E51" s="31">
        <v>0</v>
      </c>
      <c r="F51" s="31">
        <v>0</v>
      </c>
      <c r="G51" s="31">
        <v>0</v>
      </c>
      <c r="H51" s="31">
        <v>0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:W52" si="24">SUM(C53:C70)</f>
        <v>0</v>
      </c>
      <c r="D52" s="31">
        <f t="shared" si="24"/>
        <v>0</v>
      </c>
      <c r="E52" s="31">
        <f t="shared" si="24"/>
        <v>0</v>
      </c>
      <c r="F52" s="31">
        <f t="shared" si="24"/>
        <v>0</v>
      </c>
      <c r="G52" s="31">
        <f t="shared" si="24"/>
        <v>0</v>
      </c>
      <c r="H52" s="31">
        <f t="shared" si="24"/>
        <v>0</v>
      </c>
      <c r="I52" s="31">
        <f t="shared" si="24"/>
        <v>0</v>
      </c>
      <c r="J52" s="31">
        <f t="shared" si="24"/>
        <v>0</v>
      </c>
      <c r="K52" s="31">
        <f t="shared" si="24"/>
        <v>0</v>
      </c>
      <c r="L52" s="31">
        <f t="shared" si="24"/>
        <v>0</v>
      </c>
      <c r="M52" s="31">
        <f t="shared" si="24"/>
        <v>0</v>
      </c>
      <c r="N52" s="31">
        <f t="shared" si="24"/>
        <v>0</v>
      </c>
      <c r="O52" s="31">
        <f t="shared" si="24"/>
        <v>0</v>
      </c>
      <c r="P52" s="31">
        <f t="shared" si="24"/>
        <v>0</v>
      </c>
      <c r="Q52" s="31">
        <f t="shared" si="24"/>
        <v>0</v>
      </c>
      <c r="R52" s="31">
        <f t="shared" si="24"/>
        <v>0</v>
      </c>
      <c r="S52" s="31">
        <f t="shared" si="24"/>
        <v>0</v>
      </c>
      <c r="T52" s="31">
        <f t="shared" si="24"/>
        <v>0</v>
      </c>
      <c r="U52" s="31">
        <f t="shared" si="24"/>
        <v>0</v>
      </c>
      <c r="V52" s="31">
        <f t="shared" si="24"/>
        <v>0</v>
      </c>
      <c r="W52" s="31">
        <f t="shared" si="24"/>
        <v>0</v>
      </c>
      <c r="X52" s="31">
        <f t="shared" ref="X52" si="25">SUM(X53:X70)</f>
        <v>0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</row>
    <row r="70" spans="1:24" ht="11.25" customHeight="1" x14ac:dyDescent="0.2">
      <c r="A70" s="22" t="s">
        <v>127</v>
      </c>
      <c r="B70" s="23" t="s">
        <v>128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:W71" si="26">SUM(C72:C73)</f>
        <v>0</v>
      </c>
      <c r="D71" s="31">
        <f t="shared" si="26"/>
        <v>0</v>
      </c>
      <c r="E71" s="31">
        <f t="shared" si="26"/>
        <v>0</v>
      </c>
      <c r="F71" s="31">
        <f t="shared" si="26"/>
        <v>0</v>
      </c>
      <c r="G71" s="31">
        <f t="shared" si="26"/>
        <v>0</v>
      </c>
      <c r="H71" s="31">
        <f t="shared" si="26"/>
        <v>0</v>
      </c>
      <c r="I71" s="31">
        <f t="shared" si="26"/>
        <v>0</v>
      </c>
      <c r="J71" s="31">
        <f t="shared" si="26"/>
        <v>0</v>
      </c>
      <c r="K71" s="31">
        <f t="shared" si="26"/>
        <v>0</v>
      </c>
      <c r="L71" s="31">
        <f t="shared" si="26"/>
        <v>0</v>
      </c>
      <c r="M71" s="31">
        <f t="shared" si="26"/>
        <v>0</v>
      </c>
      <c r="N71" s="31">
        <f t="shared" si="26"/>
        <v>0</v>
      </c>
      <c r="O71" s="31">
        <f t="shared" si="26"/>
        <v>0</v>
      </c>
      <c r="P71" s="31">
        <f t="shared" si="26"/>
        <v>0</v>
      </c>
      <c r="Q71" s="31">
        <f t="shared" si="26"/>
        <v>0</v>
      </c>
      <c r="R71" s="31">
        <f t="shared" si="26"/>
        <v>0</v>
      </c>
      <c r="S71" s="31">
        <f t="shared" si="26"/>
        <v>0</v>
      </c>
      <c r="T71" s="31">
        <f t="shared" si="26"/>
        <v>0</v>
      </c>
      <c r="U71" s="31">
        <f t="shared" si="26"/>
        <v>0</v>
      </c>
      <c r="V71" s="31">
        <f t="shared" si="26"/>
        <v>0</v>
      </c>
      <c r="W71" s="31">
        <f t="shared" si="26"/>
        <v>0</v>
      </c>
      <c r="X71" s="31">
        <f t="shared" ref="X71" si="27">SUM(X72:X73)</f>
        <v>0</v>
      </c>
    </row>
    <row r="72" spans="1:24" ht="11.25" customHeight="1" x14ac:dyDescent="0.2">
      <c r="A72" s="22" t="s">
        <v>131</v>
      </c>
      <c r="B72" s="23" t="s">
        <v>132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0</v>
      </c>
      <c r="D75" s="31">
        <v>0</v>
      </c>
      <c r="E75" s="31">
        <v>0</v>
      </c>
      <c r="F75" s="31">
        <v>0</v>
      </c>
      <c r="G75" s="31">
        <v>0</v>
      </c>
      <c r="H75" s="31">
        <v>0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</row>
    <row r="76" spans="1:24" ht="11.25" customHeight="1" x14ac:dyDescent="0.2">
      <c r="A76" s="26" t="s">
        <v>139</v>
      </c>
      <c r="B76" s="27" t="s">
        <v>140</v>
      </c>
      <c r="C76" s="32">
        <v>9694.7439484694114</v>
      </c>
      <c r="D76" s="32">
        <v>9641.3620304897413</v>
      </c>
      <c r="E76" s="32">
        <v>9566.4278200951812</v>
      </c>
      <c r="F76" s="32">
        <v>9487.294425740065</v>
      </c>
      <c r="G76" s="32">
        <v>9399.5459310848291</v>
      </c>
      <c r="H76" s="32">
        <v>9267.6536143591857</v>
      </c>
      <c r="I76" s="32">
        <v>9124.1765367150201</v>
      </c>
      <c r="J76" s="32">
        <v>8948.6660958228549</v>
      </c>
      <c r="K76" s="32">
        <v>8826.3042364301109</v>
      </c>
      <c r="L76" s="32">
        <v>8680.4739643581051</v>
      </c>
      <c r="M76" s="32">
        <v>8522.0705175467265</v>
      </c>
      <c r="N76" s="32">
        <v>8295.1667461418583</v>
      </c>
      <c r="O76" s="32">
        <v>8105.7483761821222</v>
      </c>
      <c r="P76" s="32">
        <v>7900.0192017267354</v>
      </c>
      <c r="Q76" s="32">
        <v>7682.0553584925528</v>
      </c>
      <c r="R76" s="32">
        <v>7429.1750199237295</v>
      </c>
      <c r="S76" s="32">
        <v>7160.881326961091</v>
      </c>
      <c r="T76" s="32">
        <v>6874.2053575619593</v>
      </c>
      <c r="U76" s="32">
        <v>6555.8673950962429</v>
      </c>
      <c r="V76" s="32">
        <v>6382.4562468484164</v>
      </c>
      <c r="W76" s="32">
        <v>6212.1778090705438</v>
      </c>
      <c r="X76" s="32">
        <v>6052.5669834702985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2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407</v>
      </c>
      <c r="B1" s="7" t="s">
        <v>416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3943.2984255605957</v>
      </c>
      <c r="D2" s="28">
        <f t="shared" ref="D2:W2" si="1">SUM(D3,D17,D22,D25,D26,D51,D52,D71,D74,D75,D76)</f>
        <v>3881.8269050385061</v>
      </c>
      <c r="E2" s="28">
        <f t="shared" si="1"/>
        <v>3862.3697706882181</v>
      </c>
      <c r="F2" s="28">
        <f t="shared" si="1"/>
        <v>3868.9166887128554</v>
      </c>
      <c r="G2" s="28">
        <f t="shared" si="1"/>
        <v>3849.4684491664075</v>
      </c>
      <c r="H2" s="28">
        <f t="shared" si="1"/>
        <v>3821.3560001388032</v>
      </c>
      <c r="I2" s="28">
        <f t="shared" si="1"/>
        <v>3807.4853794987193</v>
      </c>
      <c r="J2" s="28">
        <f t="shared" si="1"/>
        <v>3746.852150524714</v>
      </c>
      <c r="K2" s="28">
        <f t="shared" si="1"/>
        <v>3678.3130011461594</v>
      </c>
      <c r="L2" s="28">
        <f t="shared" si="1"/>
        <v>3607.5614227229385</v>
      </c>
      <c r="M2" s="28">
        <f t="shared" si="1"/>
        <v>3513.3664821756915</v>
      </c>
      <c r="N2" s="28">
        <f t="shared" si="1"/>
        <v>3395.9500151383641</v>
      </c>
      <c r="O2" s="28">
        <f t="shared" si="1"/>
        <v>3286.9564393622236</v>
      </c>
      <c r="P2" s="28">
        <f t="shared" si="1"/>
        <v>3165.6982898133897</v>
      </c>
      <c r="Q2" s="28">
        <f t="shared" si="1"/>
        <v>3030.4450168823801</v>
      </c>
      <c r="R2" s="28">
        <f t="shared" si="1"/>
        <v>2917.0125867319966</v>
      </c>
      <c r="S2" s="28">
        <f t="shared" si="1"/>
        <v>2850.3445623721555</v>
      </c>
      <c r="T2" s="28">
        <f t="shared" si="1"/>
        <v>2780.405269062258</v>
      </c>
      <c r="U2" s="28">
        <f t="shared" si="1"/>
        <v>2679.4133073036801</v>
      </c>
      <c r="V2" s="28">
        <f t="shared" si="1"/>
        <v>2584.2936942216738</v>
      </c>
      <c r="W2" s="28">
        <f t="shared" si="1"/>
        <v>2517.8731853528561</v>
      </c>
      <c r="X2" s="28">
        <f t="shared" ref="X2" si="2">SUM(X3,X17,X22,X25,X26,X51,X52,X71,X74,X75,X76)</f>
        <v>2456.0121165368846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3">SUM(C4,C8,C11)</f>
        <v>0</v>
      </c>
      <c r="D3" s="29">
        <f t="shared" ref="D3:W3" si="4">SUM(D4,D8,D11)</f>
        <v>0</v>
      </c>
      <c r="E3" s="29">
        <f t="shared" si="4"/>
        <v>0</v>
      </c>
      <c r="F3" s="29">
        <f t="shared" si="4"/>
        <v>0</v>
      </c>
      <c r="G3" s="29">
        <f t="shared" si="4"/>
        <v>0</v>
      </c>
      <c r="H3" s="29">
        <f t="shared" si="4"/>
        <v>0</v>
      </c>
      <c r="I3" s="29">
        <f t="shared" si="4"/>
        <v>0</v>
      </c>
      <c r="J3" s="29">
        <f t="shared" si="4"/>
        <v>0</v>
      </c>
      <c r="K3" s="29">
        <f t="shared" si="4"/>
        <v>0</v>
      </c>
      <c r="L3" s="29">
        <f t="shared" si="4"/>
        <v>0</v>
      </c>
      <c r="M3" s="29">
        <f t="shared" si="4"/>
        <v>0</v>
      </c>
      <c r="N3" s="29">
        <f t="shared" si="4"/>
        <v>0</v>
      </c>
      <c r="O3" s="29">
        <f t="shared" si="4"/>
        <v>0</v>
      </c>
      <c r="P3" s="29">
        <f t="shared" si="4"/>
        <v>0</v>
      </c>
      <c r="Q3" s="29">
        <f t="shared" si="4"/>
        <v>0</v>
      </c>
      <c r="R3" s="29">
        <f t="shared" si="4"/>
        <v>0</v>
      </c>
      <c r="S3" s="29">
        <f t="shared" si="4"/>
        <v>0</v>
      </c>
      <c r="T3" s="29">
        <f t="shared" si="4"/>
        <v>0</v>
      </c>
      <c r="U3" s="29">
        <f t="shared" si="4"/>
        <v>0</v>
      </c>
      <c r="V3" s="29">
        <f t="shared" si="4"/>
        <v>0</v>
      </c>
      <c r="W3" s="29">
        <f t="shared" si="4"/>
        <v>0</v>
      </c>
      <c r="X3" s="29">
        <f t="shared" ref="X3" si="5">SUM(X4,X8,X11)</f>
        <v>0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6">SUM(C5:C7)</f>
        <v>0</v>
      </c>
      <c r="D4" s="42">
        <f t="shared" ref="D4:W4" si="7">SUM(D5:D7)</f>
        <v>0</v>
      </c>
      <c r="E4" s="42">
        <f t="shared" si="7"/>
        <v>0</v>
      </c>
      <c r="F4" s="42">
        <f t="shared" si="7"/>
        <v>0</v>
      </c>
      <c r="G4" s="42">
        <f t="shared" si="7"/>
        <v>0</v>
      </c>
      <c r="H4" s="42">
        <f t="shared" si="7"/>
        <v>0</v>
      </c>
      <c r="I4" s="42">
        <f t="shared" si="7"/>
        <v>0</v>
      </c>
      <c r="J4" s="42">
        <f t="shared" si="7"/>
        <v>0</v>
      </c>
      <c r="K4" s="42">
        <f t="shared" si="7"/>
        <v>0</v>
      </c>
      <c r="L4" s="42">
        <f t="shared" si="7"/>
        <v>0</v>
      </c>
      <c r="M4" s="42">
        <f t="shared" si="7"/>
        <v>0</v>
      </c>
      <c r="N4" s="42">
        <f t="shared" si="7"/>
        <v>0</v>
      </c>
      <c r="O4" s="42">
        <f t="shared" si="7"/>
        <v>0</v>
      </c>
      <c r="P4" s="42">
        <f t="shared" si="7"/>
        <v>0</v>
      </c>
      <c r="Q4" s="42">
        <f t="shared" si="7"/>
        <v>0</v>
      </c>
      <c r="R4" s="42">
        <f t="shared" si="7"/>
        <v>0</v>
      </c>
      <c r="S4" s="42">
        <f t="shared" si="7"/>
        <v>0</v>
      </c>
      <c r="T4" s="42">
        <f t="shared" si="7"/>
        <v>0</v>
      </c>
      <c r="U4" s="42">
        <f t="shared" si="7"/>
        <v>0</v>
      </c>
      <c r="V4" s="42">
        <f t="shared" si="7"/>
        <v>0</v>
      </c>
      <c r="W4" s="42">
        <f t="shared" si="7"/>
        <v>0</v>
      </c>
      <c r="X4" s="42">
        <f t="shared" ref="X4" si="8">SUM(X5:X7)</f>
        <v>0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>
        <v>0</v>
      </c>
      <c r="W5" s="30">
        <v>0</v>
      </c>
      <c r="X5" s="30">
        <v>0</v>
      </c>
    </row>
    <row r="6" spans="1:24" ht="11.25" customHeight="1" x14ac:dyDescent="0.2">
      <c r="A6" s="39" t="s">
        <v>7</v>
      </c>
      <c r="B6" s="23" t="s">
        <v>8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</row>
    <row r="7" spans="1:24" ht="11.25" customHeight="1" x14ac:dyDescent="0.2">
      <c r="A7" s="39" t="s">
        <v>9</v>
      </c>
      <c r="B7" s="23" t="s">
        <v>10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</row>
    <row r="8" spans="1:24" ht="11.25" customHeight="1" x14ac:dyDescent="0.2">
      <c r="A8" s="40" t="s">
        <v>343</v>
      </c>
      <c r="B8" s="41" t="s">
        <v>344</v>
      </c>
      <c r="C8" s="42">
        <f t="shared" ref="C8:W8" si="9">SUM(C9:C10)</f>
        <v>0</v>
      </c>
      <c r="D8" s="42">
        <f t="shared" si="9"/>
        <v>0</v>
      </c>
      <c r="E8" s="42">
        <f t="shared" si="9"/>
        <v>0</v>
      </c>
      <c r="F8" s="42">
        <f t="shared" si="9"/>
        <v>0</v>
      </c>
      <c r="G8" s="42">
        <f t="shared" si="9"/>
        <v>0</v>
      </c>
      <c r="H8" s="42">
        <f t="shared" si="9"/>
        <v>0</v>
      </c>
      <c r="I8" s="42">
        <f t="shared" si="9"/>
        <v>0</v>
      </c>
      <c r="J8" s="42">
        <f t="shared" si="9"/>
        <v>0</v>
      </c>
      <c r="K8" s="42">
        <f t="shared" si="9"/>
        <v>0</v>
      </c>
      <c r="L8" s="42">
        <f t="shared" si="9"/>
        <v>0</v>
      </c>
      <c r="M8" s="42">
        <f t="shared" si="9"/>
        <v>0</v>
      </c>
      <c r="N8" s="42">
        <f t="shared" si="9"/>
        <v>0</v>
      </c>
      <c r="O8" s="42">
        <f t="shared" si="9"/>
        <v>0</v>
      </c>
      <c r="P8" s="42">
        <f t="shared" si="9"/>
        <v>0</v>
      </c>
      <c r="Q8" s="42">
        <f t="shared" si="9"/>
        <v>0</v>
      </c>
      <c r="R8" s="42">
        <f t="shared" si="9"/>
        <v>0</v>
      </c>
      <c r="S8" s="42">
        <f t="shared" si="9"/>
        <v>0</v>
      </c>
      <c r="T8" s="42">
        <f t="shared" si="9"/>
        <v>0</v>
      </c>
      <c r="U8" s="42">
        <f t="shared" si="9"/>
        <v>0</v>
      </c>
      <c r="V8" s="42">
        <f t="shared" si="9"/>
        <v>0</v>
      </c>
      <c r="W8" s="42">
        <f t="shared" si="9"/>
        <v>0</v>
      </c>
      <c r="X8" s="42">
        <f t="shared" ref="X8" si="10">SUM(X9:X10)</f>
        <v>0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:W11" si="11">SUM(C12:C16)</f>
        <v>0</v>
      </c>
      <c r="D11" s="42">
        <f t="shared" si="11"/>
        <v>0</v>
      </c>
      <c r="E11" s="42">
        <f t="shared" si="11"/>
        <v>0</v>
      </c>
      <c r="F11" s="42">
        <f t="shared" si="11"/>
        <v>0</v>
      </c>
      <c r="G11" s="42">
        <f t="shared" si="11"/>
        <v>0</v>
      </c>
      <c r="H11" s="42">
        <f t="shared" si="11"/>
        <v>0</v>
      </c>
      <c r="I11" s="42">
        <f t="shared" si="11"/>
        <v>0</v>
      </c>
      <c r="J11" s="42">
        <f t="shared" si="11"/>
        <v>0</v>
      </c>
      <c r="K11" s="42">
        <f t="shared" si="11"/>
        <v>0</v>
      </c>
      <c r="L11" s="42">
        <f t="shared" si="11"/>
        <v>0</v>
      </c>
      <c r="M11" s="42">
        <f t="shared" si="11"/>
        <v>0</v>
      </c>
      <c r="N11" s="42">
        <f t="shared" si="11"/>
        <v>0</v>
      </c>
      <c r="O11" s="42">
        <f t="shared" si="11"/>
        <v>0</v>
      </c>
      <c r="P11" s="42">
        <f t="shared" si="11"/>
        <v>0</v>
      </c>
      <c r="Q11" s="42">
        <f t="shared" si="11"/>
        <v>0</v>
      </c>
      <c r="R11" s="42">
        <f t="shared" si="11"/>
        <v>0</v>
      </c>
      <c r="S11" s="42">
        <f t="shared" si="11"/>
        <v>0</v>
      </c>
      <c r="T11" s="42">
        <f t="shared" si="11"/>
        <v>0</v>
      </c>
      <c r="U11" s="42">
        <f t="shared" si="11"/>
        <v>0</v>
      </c>
      <c r="V11" s="42">
        <f t="shared" si="11"/>
        <v>0</v>
      </c>
      <c r="W11" s="42">
        <f t="shared" si="11"/>
        <v>0</v>
      </c>
      <c r="X11" s="42">
        <f t="shared" ref="X11" si="12">SUM(X12:X16)</f>
        <v>0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</row>
    <row r="13" spans="1:24" ht="11.25" customHeight="1" x14ac:dyDescent="0.2">
      <c r="A13" s="39" t="s">
        <v>17</v>
      </c>
      <c r="B13" s="23" t="s">
        <v>18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:W17" si="13">SUM(C18:C21)</f>
        <v>0</v>
      </c>
      <c r="D17" s="31">
        <f t="shared" si="13"/>
        <v>0</v>
      </c>
      <c r="E17" s="31">
        <f t="shared" si="13"/>
        <v>0</v>
      </c>
      <c r="F17" s="31">
        <f t="shared" si="13"/>
        <v>0</v>
      </c>
      <c r="G17" s="31">
        <f t="shared" si="13"/>
        <v>0</v>
      </c>
      <c r="H17" s="31">
        <f t="shared" si="13"/>
        <v>0</v>
      </c>
      <c r="I17" s="31">
        <f t="shared" si="13"/>
        <v>0</v>
      </c>
      <c r="J17" s="31">
        <f t="shared" si="13"/>
        <v>0</v>
      </c>
      <c r="K17" s="31">
        <f t="shared" si="13"/>
        <v>0</v>
      </c>
      <c r="L17" s="31">
        <f t="shared" si="13"/>
        <v>0</v>
      </c>
      <c r="M17" s="31">
        <f t="shared" si="13"/>
        <v>0</v>
      </c>
      <c r="N17" s="31">
        <f t="shared" si="13"/>
        <v>0</v>
      </c>
      <c r="O17" s="31">
        <f t="shared" si="13"/>
        <v>0</v>
      </c>
      <c r="P17" s="31">
        <f t="shared" si="13"/>
        <v>0</v>
      </c>
      <c r="Q17" s="31">
        <f t="shared" si="13"/>
        <v>0</v>
      </c>
      <c r="R17" s="31">
        <f t="shared" si="13"/>
        <v>0</v>
      </c>
      <c r="S17" s="31">
        <f t="shared" si="13"/>
        <v>0</v>
      </c>
      <c r="T17" s="31">
        <f t="shared" si="13"/>
        <v>0</v>
      </c>
      <c r="U17" s="31">
        <f t="shared" si="13"/>
        <v>0</v>
      </c>
      <c r="V17" s="31">
        <f t="shared" si="13"/>
        <v>0</v>
      </c>
      <c r="W17" s="31">
        <f t="shared" si="13"/>
        <v>0</v>
      </c>
      <c r="X17" s="31">
        <f t="shared" ref="X17" si="14">SUM(X18:X21)</f>
        <v>0</v>
      </c>
    </row>
    <row r="18" spans="1:24" ht="11.25" customHeight="1" x14ac:dyDescent="0.2">
      <c r="A18" s="22" t="s">
        <v>27</v>
      </c>
      <c r="B18" s="23" t="s">
        <v>28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:W22" si="15">SUM(C23:C24)</f>
        <v>0</v>
      </c>
      <c r="D22" s="31">
        <f t="shared" si="15"/>
        <v>0</v>
      </c>
      <c r="E22" s="31">
        <f t="shared" si="15"/>
        <v>0</v>
      </c>
      <c r="F22" s="31">
        <f t="shared" si="15"/>
        <v>0</v>
      </c>
      <c r="G22" s="31">
        <f t="shared" si="15"/>
        <v>0</v>
      </c>
      <c r="H22" s="31">
        <f t="shared" si="15"/>
        <v>0</v>
      </c>
      <c r="I22" s="31">
        <f t="shared" si="15"/>
        <v>0</v>
      </c>
      <c r="J22" s="31">
        <f t="shared" si="15"/>
        <v>0</v>
      </c>
      <c r="K22" s="31">
        <f t="shared" si="15"/>
        <v>0</v>
      </c>
      <c r="L22" s="31">
        <f t="shared" si="15"/>
        <v>0</v>
      </c>
      <c r="M22" s="31">
        <f t="shared" si="15"/>
        <v>0</v>
      </c>
      <c r="N22" s="31">
        <f t="shared" si="15"/>
        <v>0</v>
      </c>
      <c r="O22" s="31">
        <f t="shared" si="15"/>
        <v>0</v>
      </c>
      <c r="P22" s="31">
        <f t="shared" si="15"/>
        <v>0</v>
      </c>
      <c r="Q22" s="31">
        <f t="shared" si="15"/>
        <v>0</v>
      </c>
      <c r="R22" s="31">
        <f t="shared" si="15"/>
        <v>0</v>
      </c>
      <c r="S22" s="31">
        <f t="shared" si="15"/>
        <v>0</v>
      </c>
      <c r="T22" s="31">
        <f t="shared" si="15"/>
        <v>0</v>
      </c>
      <c r="U22" s="31">
        <f t="shared" si="15"/>
        <v>0</v>
      </c>
      <c r="V22" s="31">
        <f t="shared" si="15"/>
        <v>0</v>
      </c>
      <c r="W22" s="31">
        <f t="shared" si="15"/>
        <v>0</v>
      </c>
      <c r="X22" s="31">
        <f t="shared" ref="X22" si="16">SUM(X23:X24)</f>
        <v>0</v>
      </c>
    </row>
    <row r="23" spans="1:24" ht="11.25" customHeight="1" x14ac:dyDescent="0.2">
      <c r="A23" s="22" t="s">
        <v>37</v>
      </c>
      <c r="B23" s="23" t="s">
        <v>38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7">SUM(C27,C33)</f>
        <v>0</v>
      </c>
      <c r="D26" s="31">
        <f t="shared" ref="D26:W26" si="18">SUM(D27,D33)</f>
        <v>0</v>
      </c>
      <c r="E26" s="31">
        <f t="shared" si="18"/>
        <v>0</v>
      </c>
      <c r="F26" s="31">
        <f t="shared" si="18"/>
        <v>0</v>
      </c>
      <c r="G26" s="31">
        <f t="shared" si="18"/>
        <v>0</v>
      </c>
      <c r="H26" s="31">
        <f t="shared" si="18"/>
        <v>0</v>
      </c>
      <c r="I26" s="31">
        <f t="shared" si="18"/>
        <v>0</v>
      </c>
      <c r="J26" s="31">
        <f t="shared" si="18"/>
        <v>0</v>
      </c>
      <c r="K26" s="31">
        <f t="shared" si="18"/>
        <v>0</v>
      </c>
      <c r="L26" s="31">
        <f t="shared" si="18"/>
        <v>0</v>
      </c>
      <c r="M26" s="31">
        <f t="shared" si="18"/>
        <v>0</v>
      </c>
      <c r="N26" s="31">
        <f t="shared" si="18"/>
        <v>0</v>
      </c>
      <c r="O26" s="31">
        <f t="shared" si="18"/>
        <v>0</v>
      </c>
      <c r="P26" s="31">
        <f t="shared" si="18"/>
        <v>0</v>
      </c>
      <c r="Q26" s="31">
        <f t="shared" si="18"/>
        <v>0</v>
      </c>
      <c r="R26" s="31">
        <f t="shared" si="18"/>
        <v>0</v>
      </c>
      <c r="S26" s="31">
        <f t="shared" si="18"/>
        <v>0</v>
      </c>
      <c r="T26" s="31">
        <f t="shared" si="18"/>
        <v>0</v>
      </c>
      <c r="U26" s="31">
        <f t="shared" si="18"/>
        <v>0</v>
      </c>
      <c r="V26" s="31">
        <f t="shared" si="18"/>
        <v>0</v>
      </c>
      <c r="W26" s="31">
        <f t="shared" si="18"/>
        <v>0</v>
      </c>
      <c r="X26" s="31">
        <f t="shared" ref="X26" si="19">SUM(X27,X33)</f>
        <v>0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:W27" si="20">SUM(C28:C32)</f>
        <v>0</v>
      </c>
      <c r="D27" s="42">
        <f t="shared" si="20"/>
        <v>0</v>
      </c>
      <c r="E27" s="42">
        <f t="shared" si="20"/>
        <v>0</v>
      </c>
      <c r="F27" s="42">
        <f t="shared" si="20"/>
        <v>0</v>
      </c>
      <c r="G27" s="42">
        <f t="shared" si="20"/>
        <v>0</v>
      </c>
      <c r="H27" s="42">
        <f t="shared" si="20"/>
        <v>0</v>
      </c>
      <c r="I27" s="42">
        <f t="shared" si="20"/>
        <v>0</v>
      </c>
      <c r="J27" s="42">
        <f t="shared" si="20"/>
        <v>0</v>
      </c>
      <c r="K27" s="42">
        <f t="shared" si="20"/>
        <v>0</v>
      </c>
      <c r="L27" s="42">
        <f t="shared" si="20"/>
        <v>0</v>
      </c>
      <c r="M27" s="42">
        <f t="shared" si="20"/>
        <v>0</v>
      </c>
      <c r="N27" s="42">
        <f t="shared" si="20"/>
        <v>0</v>
      </c>
      <c r="O27" s="42">
        <f t="shared" si="20"/>
        <v>0</v>
      </c>
      <c r="P27" s="42">
        <f t="shared" si="20"/>
        <v>0</v>
      </c>
      <c r="Q27" s="42">
        <f t="shared" si="20"/>
        <v>0</v>
      </c>
      <c r="R27" s="42">
        <f t="shared" si="20"/>
        <v>0</v>
      </c>
      <c r="S27" s="42">
        <f t="shared" si="20"/>
        <v>0</v>
      </c>
      <c r="T27" s="42">
        <f t="shared" si="20"/>
        <v>0</v>
      </c>
      <c r="U27" s="42">
        <f t="shared" si="20"/>
        <v>0</v>
      </c>
      <c r="V27" s="42">
        <f t="shared" si="20"/>
        <v>0</v>
      </c>
      <c r="W27" s="42">
        <f t="shared" si="20"/>
        <v>0</v>
      </c>
      <c r="X27" s="42">
        <f t="shared" ref="X27" si="21">SUM(X28:X32)</f>
        <v>0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:W33" si="22">SUM(C34:C50)</f>
        <v>0</v>
      </c>
      <c r="D33" s="42">
        <f t="shared" si="22"/>
        <v>0</v>
      </c>
      <c r="E33" s="42">
        <f t="shared" si="22"/>
        <v>0</v>
      </c>
      <c r="F33" s="42">
        <f t="shared" si="22"/>
        <v>0</v>
      </c>
      <c r="G33" s="42">
        <f t="shared" si="22"/>
        <v>0</v>
      </c>
      <c r="H33" s="42">
        <f t="shared" si="22"/>
        <v>0</v>
      </c>
      <c r="I33" s="42">
        <f t="shared" si="22"/>
        <v>0</v>
      </c>
      <c r="J33" s="42">
        <f t="shared" si="22"/>
        <v>0</v>
      </c>
      <c r="K33" s="42">
        <f t="shared" si="22"/>
        <v>0</v>
      </c>
      <c r="L33" s="42">
        <f t="shared" si="22"/>
        <v>0</v>
      </c>
      <c r="M33" s="42">
        <f t="shared" si="22"/>
        <v>0</v>
      </c>
      <c r="N33" s="42">
        <f t="shared" si="22"/>
        <v>0</v>
      </c>
      <c r="O33" s="42">
        <f t="shared" si="22"/>
        <v>0</v>
      </c>
      <c r="P33" s="42">
        <f t="shared" si="22"/>
        <v>0</v>
      </c>
      <c r="Q33" s="42">
        <f t="shared" si="22"/>
        <v>0</v>
      </c>
      <c r="R33" s="42">
        <f t="shared" si="22"/>
        <v>0</v>
      </c>
      <c r="S33" s="42">
        <f t="shared" si="22"/>
        <v>0</v>
      </c>
      <c r="T33" s="42">
        <f t="shared" si="22"/>
        <v>0</v>
      </c>
      <c r="U33" s="42">
        <f t="shared" si="22"/>
        <v>0</v>
      </c>
      <c r="V33" s="42">
        <f t="shared" si="22"/>
        <v>0</v>
      </c>
      <c r="W33" s="42">
        <f t="shared" si="22"/>
        <v>0</v>
      </c>
      <c r="X33" s="42">
        <f t="shared" ref="X33" si="23">SUM(X34:X50)</f>
        <v>0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</row>
    <row r="37" spans="1:24" ht="11.25" customHeight="1" x14ac:dyDescent="0.2">
      <c r="A37" s="39" t="s">
        <v>61</v>
      </c>
      <c r="B37" s="23" t="s">
        <v>62</v>
      </c>
      <c r="C37" s="30">
        <v>0</v>
      </c>
      <c r="D37" s="30">
        <v>0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</row>
    <row r="41" spans="1:24" ht="11.25" customHeight="1" x14ac:dyDescent="0.2">
      <c r="A41" s="39" t="s">
        <v>69</v>
      </c>
      <c r="B41" s="23" t="s">
        <v>70</v>
      </c>
      <c r="C41" s="30">
        <v>0</v>
      </c>
      <c r="D41" s="30">
        <v>0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</row>
    <row r="42" spans="1:24" ht="11.25" customHeight="1" x14ac:dyDescent="0.2">
      <c r="A42" s="39" t="s">
        <v>71</v>
      </c>
      <c r="B42" s="23" t="s">
        <v>72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</row>
    <row r="44" spans="1:24" ht="11.25" customHeight="1" x14ac:dyDescent="0.2">
      <c r="A44" s="39" t="s">
        <v>75</v>
      </c>
      <c r="B44" s="23" t="s">
        <v>76</v>
      </c>
      <c r="C44" s="30">
        <v>0</v>
      </c>
      <c r="D44" s="30">
        <v>0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</row>
    <row r="51" spans="1:24" ht="11.25" customHeight="1" x14ac:dyDescent="0.2">
      <c r="A51" s="24" t="s">
        <v>89</v>
      </c>
      <c r="B51" s="25" t="s">
        <v>90</v>
      </c>
      <c r="C51" s="31">
        <v>0</v>
      </c>
      <c r="D51" s="31">
        <v>0</v>
      </c>
      <c r="E51" s="31">
        <v>0</v>
      </c>
      <c r="F51" s="31">
        <v>0</v>
      </c>
      <c r="G51" s="31">
        <v>0</v>
      </c>
      <c r="H51" s="31">
        <v>0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:W52" si="24">SUM(C53:C70)</f>
        <v>0</v>
      </c>
      <c r="D52" s="31">
        <f t="shared" si="24"/>
        <v>0</v>
      </c>
      <c r="E52" s="31">
        <f t="shared" si="24"/>
        <v>0</v>
      </c>
      <c r="F52" s="31">
        <f t="shared" si="24"/>
        <v>0</v>
      </c>
      <c r="G52" s="31">
        <f t="shared" si="24"/>
        <v>0</v>
      </c>
      <c r="H52" s="31">
        <f t="shared" si="24"/>
        <v>0</v>
      </c>
      <c r="I52" s="31">
        <f t="shared" si="24"/>
        <v>0</v>
      </c>
      <c r="J52" s="31">
        <f t="shared" si="24"/>
        <v>0</v>
      </c>
      <c r="K52" s="31">
        <f t="shared" si="24"/>
        <v>0</v>
      </c>
      <c r="L52" s="31">
        <f t="shared" si="24"/>
        <v>0</v>
      </c>
      <c r="M52" s="31">
        <f t="shared" si="24"/>
        <v>0</v>
      </c>
      <c r="N52" s="31">
        <f t="shared" si="24"/>
        <v>0</v>
      </c>
      <c r="O52" s="31">
        <f t="shared" si="24"/>
        <v>0</v>
      </c>
      <c r="P52" s="31">
        <f t="shared" si="24"/>
        <v>0</v>
      </c>
      <c r="Q52" s="31">
        <f t="shared" si="24"/>
        <v>0</v>
      </c>
      <c r="R52" s="31">
        <f t="shared" si="24"/>
        <v>0</v>
      </c>
      <c r="S52" s="31">
        <f t="shared" si="24"/>
        <v>0</v>
      </c>
      <c r="T52" s="31">
        <f t="shared" si="24"/>
        <v>0</v>
      </c>
      <c r="U52" s="31">
        <f t="shared" si="24"/>
        <v>0</v>
      </c>
      <c r="V52" s="31">
        <f t="shared" si="24"/>
        <v>0</v>
      </c>
      <c r="W52" s="31">
        <f t="shared" si="24"/>
        <v>0</v>
      </c>
      <c r="X52" s="31">
        <f t="shared" ref="X52" si="25">SUM(X53:X70)</f>
        <v>0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</row>
    <row r="70" spans="1:24" ht="11.25" customHeight="1" x14ac:dyDescent="0.2">
      <c r="A70" s="22" t="s">
        <v>127</v>
      </c>
      <c r="B70" s="23" t="s">
        <v>128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:W71" si="26">SUM(C72:C73)</f>
        <v>0</v>
      </c>
      <c r="D71" s="31">
        <f t="shared" si="26"/>
        <v>0</v>
      </c>
      <c r="E71" s="31">
        <f t="shared" si="26"/>
        <v>0</v>
      </c>
      <c r="F71" s="31">
        <f t="shared" si="26"/>
        <v>0</v>
      </c>
      <c r="G71" s="31">
        <f t="shared" si="26"/>
        <v>0</v>
      </c>
      <c r="H71" s="31">
        <f t="shared" si="26"/>
        <v>0</v>
      </c>
      <c r="I71" s="31">
        <f t="shared" si="26"/>
        <v>0</v>
      </c>
      <c r="J71" s="31">
        <f t="shared" si="26"/>
        <v>0</v>
      </c>
      <c r="K71" s="31">
        <f t="shared" si="26"/>
        <v>0</v>
      </c>
      <c r="L71" s="31">
        <f t="shared" si="26"/>
        <v>0</v>
      </c>
      <c r="M71" s="31">
        <f t="shared" si="26"/>
        <v>0</v>
      </c>
      <c r="N71" s="31">
        <f t="shared" si="26"/>
        <v>0</v>
      </c>
      <c r="O71" s="31">
        <f t="shared" si="26"/>
        <v>0</v>
      </c>
      <c r="P71" s="31">
        <f t="shared" si="26"/>
        <v>0</v>
      </c>
      <c r="Q71" s="31">
        <f t="shared" si="26"/>
        <v>0</v>
      </c>
      <c r="R71" s="31">
        <f t="shared" si="26"/>
        <v>0</v>
      </c>
      <c r="S71" s="31">
        <f t="shared" si="26"/>
        <v>0</v>
      </c>
      <c r="T71" s="31">
        <f t="shared" si="26"/>
        <v>0</v>
      </c>
      <c r="U71" s="31">
        <f t="shared" si="26"/>
        <v>0</v>
      </c>
      <c r="V71" s="31">
        <f t="shared" si="26"/>
        <v>0</v>
      </c>
      <c r="W71" s="31">
        <f t="shared" si="26"/>
        <v>0</v>
      </c>
      <c r="X71" s="31">
        <f t="shared" ref="X71" si="27">SUM(X72:X73)</f>
        <v>0</v>
      </c>
    </row>
    <row r="72" spans="1:24" ht="11.25" customHeight="1" x14ac:dyDescent="0.2">
      <c r="A72" s="22" t="s">
        <v>131</v>
      </c>
      <c r="B72" s="23" t="s">
        <v>132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0</v>
      </c>
      <c r="D75" s="31">
        <v>0</v>
      </c>
      <c r="E75" s="31">
        <v>0</v>
      </c>
      <c r="F75" s="31">
        <v>0</v>
      </c>
      <c r="G75" s="31">
        <v>0</v>
      </c>
      <c r="H75" s="31">
        <v>0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</row>
    <row r="76" spans="1:24" ht="11.25" customHeight="1" x14ac:dyDescent="0.2">
      <c r="A76" s="26" t="s">
        <v>139</v>
      </c>
      <c r="B76" s="27" t="s">
        <v>140</v>
      </c>
      <c r="C76" s="32">
        <v>3943.2984255605957</v>
      </c>
      <c r="D76" s="32">
        <v>3881.8269050385061</v>
      </c>
      <c r="E76" s="32">
        <v>3862.3697706882181</v>
      </c>
      <c r="F76" s="32">
        <v>3868.9166887128554</v>
      </c>
      <c r="G76" s="32">
        <v>3849.4684491664075</v>
      </c>
      <c r="H76" s="32">
        <v>3821.3560001388032</v>
      </c>
      <c r="I76" s="32">
        <v>3807.4853794987193</v>
      </c>
      <c r="J76" s="32">
        <v>3746.852150524714</v>
      </c>
      <c r="K76" s="32">
        <v>3678.3130011461594</v>
      </c>
      <c r="L76" s="32">
        <v>3607.5614227229385</v>
      </c>
      <c r="M76" s="32">
        <v>3513.3664821756915</v>
      </c>
      <c r="N76" s="32">
        <v>3395.9500151383641</v>
      </c>
      <c r="O76" s="32">
        <v>3286.9564393622236</v>
      </c>
      <c r="P76" s="32">
        <v>3165.6982898133897</v>
      </c>
      <c r="Q76" s="32">
        <v>3030.4450168823801</v>
      </c>
      <c r="R76" s="32">
        <v>2917.0125867319966</v>
      </c>
      <c r="S76" s="32">
        <v>2850.3445623721555</v>
      </c>
      <c r="T76" s="32">
        <v>2780.405269062258</v>
      </c>
      <c r="U76" s="32">
        <v>2679.4133073036801</v>
      </c>
      <c r="V76" s="32">
        <v>2584.2936942216738</v>
      </c>
      <c r="W76" s="32">
        <v>2517.8731853528561</v>
      </c>
      <c r="X76" s="32">
        <v>2456.0121165368846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3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408</v>
      </c>
      <c r="B1" s="7" t="s">
        <v>417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1304.4376806327875</v>
      </c>
      <c r="D2" s="28">
        <f t="shared" ref="D2:W2" si="1">SUM(D3,D17,D22,D25,D26,D51,D52,D71,D74,D75,D76)</f>
        <v>1344.5555490214931</v>
      </c>
      <c r="E2" s="28">
        <f t="shared" si="1"/>
        <v>1381.3421924354823</v>
      </c>
      <c r="F2" s="28">
        <f t="shared" si="1"/>
        <v>1449.8521834974583</v>
      </c>
      <c r="G2" s="28">
        <f t="shared" si="1"/>
        <v>1474.6229134685825</v>
      </c>
      <c r="H2" s="28">
        <f t="shared" si="1"/>
        <v>1503.8898868379988</v>
      </c>
      <c r="I2" s="28">
        <f t="shared" si="1"/>
        <v>1524.0876860882324</v>
      </c>
      <c r="J2" s="28">
        <f t="shared" si="1"/>
        <v>1541.0153696739799</v>
      </c>
      <c r="K2" s="28">
        <f t="shared" si="1"/>
        <v>1560.8321726964687</v>
      </c>
      <c r="L2" s="28">
        <f t="shared" si="1"/>
        <v>1561.1235133868092</v>
      </c>
      <c r="M2" s="28">
        <f t="shared" si="1"/>
        <v>1553.0453921927237</v>
      </c>
      <c r="N2" s="28">
        <f t="shared" si="1"/>
        <v>1515.2912880499266</v>
      </c>
      <c r="O2" s="28">
        <f t="shared" si="1"/>
        <v>1501.5476105933535</v>
      </c>
      <c r="P2" s="28">
        <f t="shared" si="1"/>
        <v>1504.0432068483306</v>
      </c>
      <c r="Q2" s="28">
        <f t="shared" si="1"/>
        <v>1490.0280789775074</v>
      </c>
      <c r="R2" s="28">
        <f t="shared" si="1"/>
        <v>1471.0629784384405</v>
      </c>
      <c r="S2" s="28">
        <f t="shared" si="1"/>
        <v>1472.5771355155782</v>
      </c>
      <c r="T2" s="28">
        <f t="shared" si="1"/>
        <v>1448.8741304350685</v>
      </c>
      <c r="U2" s="28">
        <f t="shared" si="1"/>
        <v>1413.0474809675891</v>
      </c>
      <c r="V2" s="28">
        <f t="shared" si="1"/>
        <v>1377.8380291676094</v>
      </c>
      <c r="W2" s="28">
        <f t="shared" si="1"/>
        <v>1326.391542809326</v>
      </c>
      <c r="X2" s="28">
        <f t="shared" ref="X2" si="2">SUM(X3,X17,X22,X25,X26,X51,X52,X71,X74,X75,X76)</f>
        <v>1294.795573254883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3">SUM(C4,C8,C11)</f>
        <v>0</v>
      </c>
      <c r="D3" s="29">
        <f t="shared" ref="D3:W3" si="4">SUM(D4,D8,D11)</f>
        <v>0</v>
      </c>
      <c r="E3" s="29">
        <f t="shared" si="4"/>
        <v>0</v>
      </c>
      <c r="F3" s="29">
        <f t="shared" si="4"/>
        <v>0</v>
      </c>
      <c r="G3" s="29">
        <f t="shared" si="4"/>
        <v>0</v>
      </c>
      <c r="H3" s="29">
        <f t="shared" si="4"/>
        <v>0</v>
      </c>
      <c r="I3" s="29">
        <f t="shared" si="4"/>
        <v>0</v>
      </c>
      <c r="J3" s="29">
        <f t="shared" si="4"/>
        <v>0</v>
      </c>
      <c r="K3" s="29">
        <f t="shared" si="4"/>
        <v>0</v>
      </c>
      <c r="L3" s="29">
        <f t="shared" si="4"/>
        <v>0</v>
      </c>
      <c r="M3" s="29">
        <f t="shared" si="4"/>
        <v>0</v>
      </c>
      <c r="N3" s="29">
        <f t="shared" si="4"/>
        <v>0</v>
      </c>
      <c r="O3" s="29">
        <f t="shared" si="4"/>
        <v>0</v>
      </c>
      <c r="P3" s="29">
        <f t="shared" si="4"/>
        <v>0</v>
      </c>
      <c r="Q3" s="29">
        <f t="shared" si="4"/>
        <v>0</v>
      </c>
      <c r="R3" s="29">
        <f t="shared" si="4"/>
        <v>0</v>
      </c>
      <c r="S3" s="29">
        <f t="shared" si="4"/>
        <v>0</v>
      </c>
      <c r="T3" s="29">
        <f t="shared" si="4"/>
        <v>0</v>
      </c>
      <c r="U3" s="29">
        <f t="shared" si="4"/>
        <v>0</v>
      </c>
      <c r="V3" s="29">
        <f t="shared" si="4"/>
        <v>0</v>
      </c>
      <c r="W3" s="29">
        <f t="shared" si="4"/>
        <v>0</v>
      </c>
      <c r="X3" s="29">
        <f t="shared" ref="X3" si="5">SUM(X4,X8,X11)</f>
        <v>0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6">SUM(C5:C7)</f>
        <v>0</v>
      </c>
      <c r="D4" s="42">
        <f t="shared" ref="D4:W4" si="7">SUM(D5:D7)</f>
        <v>0</v>
      </c>
      <c r="E4" s="42">
        <f t="shared" si="7"/>
        <v>0</v>
      </c>
      <c r="F4" s="42">
        <f t="shared" si="7"/>
        <v>0</v>
      </c>
      <c r="G4" s="42">
        <f t="shared" si="7"/>
        <v>0</v>
      </c>
      <c r="H4" s="42">
        <f t="shared" si="7"/>
        <v>0</v>
      </c>
      <c r="I4" s="42">
        <f t="shared" si="7"/>
        <v>0</v>
      </c>
      <c r="J4" s="42">
        <f t="shared" si="7"/>
        <v>0</v>
      </c>
      <c r="K4" s="42">
        <f t="shared" si="7"/>
        <v>0</v>
      </c>
      <c r="L4" s="42">
        <f t="shared" si="7"/>
        <v>0</v>
      </c>
      <c r="M4" s="42">
        <f t="shared" si="7"/>
        <v>0</v>
      </c>
      <c r="N4" s="42">
        <f t="shared" si="7"/>
        <v>0</v>
      </c>
      <c r="O4" s="42">
        <f t="shared" si="7"/>
        <v>0</v>
      </c>
      <c r="P4" s="42">
        <f t="shared" si="7"/>
        <v>0</v>
      </c>
      <c r="Q4" s="42">
        <f t="shared" si="7"/>
        <v>0</v>
      </c>
      <c r="R4" s="42">
        <f t="shared" si="7"/>
        <v>0</v>
      </c>
      <c r="S4" s="42">
        <f t="shared" si="7"/>
        <v>0</v>
      </c>
      <c r="T4" s="42">
        <f t="shared" si="7"/>
        <v>0</v>
      </c>
      <c r="U4" s="42">
        <f t="shared" si="7"/>
        <v>0</v>
      </c>
      <c r="V4" s="42">
        <f t="shared" si="7"/>
        <v>0</v>
      </c>
      <c r="W4" s="42">
        <f t="shared" si="7"/>
        <v>0</v>
      </c>
      <c r="X4" s="42">
        <f t="shared" ref="X4" si="8">SUM(X5:X7)</f>
        <v>0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>
        <v>0</v>
      </c>
      <c r="W5" s="30">
        <v>0</v>
      </c>
      <c r="X5" s="30">
        <v>0</v>
      </c>
    </row>
    <row r="6" spans="1:24" ht="11.25" customHeight="1" x14ac:dyDescent="0.2">
      <c r="A6" s="39" t="s">
        <v>7</v>
      </c>
      <c r="B6" s="23" t="s">
        <v>8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</row>
    <row r="7" spans="1:24" ht="11.25" customHeight="1" x14ac:dyDescent="0.2">
      <c r="A7" s="39" t="s">
        <v>9</v>
      </c>
      <c r="B7" s="23" t="s">
        <v>10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</row>
    <row r="8" spans="1:24" ht="11.25" customHeight="1" x14ac:dyDescent="0.2">
      <c r="A8" s="40" t="s">
        <v>343</v>
      </c>
      <c r="B8" s="41" t="s">
        <v>344</v>
      </c>
      <c r="C8" s="42">
        <f t="shared" ref="C8:W8" si="9">SUM(C9:C10)</f>
        <v>0</v>
      </c>
      <c r="D8" s="42">
        <f t="shared" si="9"/>
        <v>0</v>
      </c>
      <c r="E8" s="42">
        <f t="shared" si="9"/>
        <v>0</v>
      </c>
      <c r="F8" s="42">
        <f t="shared" si="9"/>
        <v>0</v>
      </c>
      <c r="G8" s="42">
        <f t="shared" si="9"/>
        <v>0</v>
      </c>
      <c r="H8" s="42">
        <f t="shared" si="9"/>
        <v>0</v>
      </c>
      <c r="I8" s="42">
        <f t="shared" si="9"/>
        <v>0</v>
      </c>
      <c r="J8" s="42">
        <f t="shared" si="9"/>
        <v>0</v>
      </c>
      <c r="K8" s="42">
        <f t="shared" si="9"/>
        <v>0</v>
      </c>
      <c r="L8" s="42">
        <f t="shared" si="9"/>
        <v>0</v>
      </c>
      <c r="M8" s="42">
        <f t="shared" si="9"/>
        <v>0</v>
      </c>
      <c r="N8" s="42">
        <f t="shared" si="9"/>
        <v>0</v>
      </c>
      <c r="O8" s="42">
        <f t="shared" si="9"/>
        <v>0</v>
      </c>
      <c r="P8" s="42">
        <f t="shared" si="9"/>
        <v>0</v>
      </c>
      <c r="Q8" s="42">
        <f t="shared" si="9"/>
        <v>0</v>
      </c>
      <c r="R8" s="42">
        <f t="shared" si="9"/>
        <v>0</v>
      </c>
      <c r="S8" s="42">
        <f t="shared" si="9"/>
        <v>0</v>
      </c>
      <c r="T8" s="42">
        <f t="shared" si="9"/>
        <v>0</v>
      </c>
      <c r="U8" s="42">
        <f t="shared" si="9"/>
        <v>0</v>
      </c>
      <c r="V8" s="42">
        <f t="shared" si="9"/>
        <v>0</v>
      </c>
      <c r="W8" s="42">
        <f t="shared" si="9"/>
        <v>0</v>
      </c>
      <c r="X8" s="42">
        <f t="shared" ref="X8" si="10">SUM(X9:X10)</f>
        <v>0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:W11" si="11">SUM(C12:C16)</f>
        <v>0</v>
      </c>
      <c r="D11" s="42">
        <f t="shared" si="11"/>
        <v>0</v>
      </c>
      <c r="E11" s="42">
        <f t="shared" si="11"/>
        <v>0</v>
      </c>
      <c r="F11" s="42">
        <f t="shared" si="11"/>
        <v>0</v>
      </c>
      <c r="G11" s="42">
        <f t="shared" si="11"/>
        <v>0</v>
      </c>
      <c r="H11" s="42">
        <f t="shared" si="11"/>
        <v>0</v>
      </c>
      <c r="I11" s="42">
        <f t="shared" si="11"/>
        <v>0</v>
      </c>
      <c r="J11" s="42">
        <f t="shared" si="11"/>
        <v>0</v>
      </c>
      <c r="K11" s="42">
        <f t="shared" si="11"/>
        <v>0</v>
      </c>
      <c r="L11" s="42">
        <f t="shared" si="11"/>
        <v>0</v>
      </c>
      <c r="M11" s="42">
        <f t="shared" si="11"/>
        <v>0</v>
      </c>
      <c r="N11" s="42">
        <f t="shared" si="11"/>
        <v>0</v>
      </c>
      <c r="O11" s="42">
        <f t="shared" si="11"/>
        <v>0</v>
      </c>
      <c r="P11" s="42">
        <f t="shared" si="11"/>
        <v>0</v>
      </c>
      <c r="Q11" s="42">
        <f t="shared" si="11"/>
        <v>0</v>
      </c>
      <c r="R11" s="42">
        <f t="shared" si="11"/>
        <v>0</v>
      </c>
      <c r="S11" s="42">
        <f t="shared" si="11"/>
        <v>0</v>
      </c>
      <c r="T11" s="42">
        <f t="shared" si="11"/>
        <v>0</v>
      </c>
      <c r="U11" s="42">
        <f t="shared" si="11"/>
        <v>0</v>
      </c>
      <c r="V11" s="42">
        <f t="shared" si="11"/>
        <v>0</v>
      </c>
      <c r="W11" s="42">
        <f t="shared" si="11"/>
        <v>0</v>
      </c>
      <c r="X11" s="42">
        <f t="shared" ref="X11" si="12">SUM(X12:X16)</f>
        <v>0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</row>
    <row r="13" spans="1:24" ht="11.25" customHeight="1" x14ac:dyDescent="0.2">
      <c r="A13" s="39" t="s">
        <v>17</v>
      </c>
      <c r="B13" s="23" t="s">
        <v>18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:W17" si="13">SUM(C18:C21)</f>
        <v>0</v>
      </c>
      <c r="D17" s="31">
        <f t="shared" si="13"/>
        <v>0</v>
      </c>
      <c r="E17" s="31">
        <f t="shared" si="13"/>
        <v>0</v>
      </c>
      <c r="F17" s="31">
        <f t="shared" si="13"/>
        <v>0</v>
      </c>
      <c r="G17" s="31">
        <f t="shared" si="13"/>
        <v>0</v>
      </c>
      <c r="H17" s="31">
        <f t="shared" si="13"/>
        <v>0</v>
      </c>
      <c r="I17" s="31">
        <f t="shared" si="13"/>
        <v>0</v>
      </c>
      <c r="J17" s="31">
        <f t="shared" si="13"/>
        <v>0</v>
      </c>
      <c r="K17" s="31">
        <f t="shared" si="13"/>
        <v>0</v>
      </c>
      <c r="L17" s="31">
        <f t="shared" si="13"/>
        <v>0</v>
      </c>
      <c r="M17" s="31">
        <f t="shared" si="13"/>
        <v>0</v>
      </c>
      <c r="N17" s="31">
        <f t="shared" si="13"/>
        <v>0</v>
      </c>
      <c r="O17" s="31">
        <f t="shared" si="13"/>
        <v>0</v>
      </c>
      <c r="P17" s="31">
        <f t="shared" si="13"/>
        <v>0</v>
      </c>
      <c r="Q17" s="31">
        <f t="shared" si="13"/>
        <v>0</v>
      </c>
      <c r="R17" s="31">
        <f t="shared" si="13"/>
        <v>0</v>
      </c>
      <c r="S17" s="31">
        <f t="shared" si="13"/>
        <v>0</v>
      </c>
      <c r="T17" s="31">
        <f t="shared" si="13"/>
        <v>0</v>
      </c>
      <c r="U17" s="31">
        <f t="shared" si="13"/>
        <v>0</v>
      </c>
      <c r="V17" s="31">
        <f t="shared" si="13"/>
        <v>0</v>
      </c>
      <c r="W17" s="31">
        <f t="shared" si="13"/>
        <v>0</v>
      </c>
      <c r="X17" s="31">
        <f t="shared" ref="X17" si="14">SUM(X18:X21)</f>
        <v>0</v>
      </c>
    </row>
    <row r="18" spans="1:24" ht="11.25" customHeight="1" x14ac:dyDescent="0.2">
      <c r="A18" s="22" t="s">
        <v>27</v>
      </c>
      <c r="B18" s="23" t="s">
        <v>28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:W22" si="15">SUM(C23:C24)</f>
        <v>0</v>
      </c>
      <c r="D22" s="31">
        <f t="shared" si="15"/>
        <v>0</v>
      </c>
      <c r="E22" s="31">
        <f t="shared" si="15"/>
        <v>0</v>
      </c>
      <c r="F22" s="31">
        <f t="shared" si="15"/>
        <v>0</v>
      </c>
      <c r="G22" s="31">
        <f t="shared" si="15"/>
        <v>0</v>
      </c>
      <c r="H22" s="31">
        <f t="shared" si="15"/>
        <v>0</v>
      </c>
      <c r="I22" s="31">
        <f t="shared" si="15"/>
        <v>0</v>
      </c>
      <c r="J22" s="31">
        <f t="shared" si="15"/>
        <v>0</v>
      </c>
      <c r="K22" s="31">
        <f t="shared" si="15"/>
        <v>0</v>
      </c>
      <c r="L22" s="31">
        <f t="shared" si="15"/>
        <v>0</v>
      </c>
      <c r="M22" s="31">
        <f t="shared" si="15"/>
        <v>0</v>
      </c>
      <c r="N22" s="31">
        <f t="shared" si="15"/>
        <v>0</v>
      </c>
      <c r="O22" s="31">
        <f t="shared" si="15"/>
        <v>0</v>
      </c>
      <c r="P22" s="31">
        <f t="shared" si="15"/>
        <v>0</v>
      </c>
      <c r="Q22" s="31">
        <f t="shared" si="15"/>
        <v>0</v>
      </c>
      <c r="R22" s="31">
        <f t="shared" si="15"/>
        <v>0</v>
      </c>
      <c r="S22" s="31">
        <f t="shared" si="15"/>
        <v>0</v>
      </c>
      <c r="T22" s="31">
        <f t="shared" si="15"/>
        <v>0</v>
      </c>
      <c r="U22" s="31">
        <f t="shared" si="15"/>
        <v>0</v>
      </c>
      <c r="V22" s="31">
        <f t="shared" si="15"/>
        <v>0</v>
      </c>
      <c r="W22" s="31">
        <f t="shared" si="15"/>
        <v>0</v>
      </c>
      <c r="X22" s="31">
        <f t="shared" ref="X22" si="16">SUM(X23:X24)</f>
        <v>0</v>
      </c>
    </row>
    <row r="23" spans="1:24" ht="11.25" customHeight="1" x14ac:dyDescent="0.2">
      <c r="A23" s="22" t="s">
        <v>37</v>
      </c>
      <c r="B23" s="23" t="s">
        <v>38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7">SUM(C27,C33)</f>
        <v>0</v>
      </c>
      <c r="D26" s="31">
        <f t="shared" ref="D26:W26" si="18">SUM(D27,D33)</f>
        <v>0</v>
      </c>
      <c r="E26" s="31">
        <f t="shared" si="18"/>
        <v>0</v>
      </c>
      <c r="F26" s="31">
        <f t="shared" si="18"/>
        <v>0</v>
      </c>
      <c r="G26" s="31">
        <f t="shared" si="18"/>
        <v>0</v>
      </c>
      <c r="H26" s="31">
        <f t="shared" si="18"/>
        <v>0</v>
      </c>
      <c r="I26" s="31">
        <f t="shared" si="18"/>
        <v>0</v>
      </c>
      <c r="J26" s="31">
        <f t="shared" si="18"/>
        <v>0</v>
      </c>
      <c r="K26" s="31">
        <f t="shared" si="18"/>
        <v>0</v>
      </c>
      <c r="L26" s="31">
        <f t="shared" si="18"/>
        <v>0</v>
      </c>
      <c r="M26" s="31">
        <f t="shared" si="18"/>
        <v>0</v>
      </c>
      <c r="N26" s="31">
        <f t="shared" si="18"/>
        <v>0</v>
      </c>
      <c r="O26" s="31">
        <f t="shared" si="18"/>
        <v>0</v>
      </c>
      <c r="P26" s="31">
        <f t="shared" si="18"/>
        <v>0</v>
      </c>
      <c r="Q26" s="31">
        <f t="shared" si="18"/>
        <v>0</v>
      </c>
      <c r="R26" s="31">
        <f t="shared" si="18"/>
        <v>0</v>
      </c>
      <c r="S26" s="31">
        <f t="shared" si="18"/>
        <v>0</v>
      </c>
      <c r="T26" s="31">
        <f t="shared" si="18"/>
        <v>0</v>
      </c>
      <c r="U26" s="31">
        <f t="shared" si="18"/>
        <v>0</v>
      </c>
      <c r="V26" s="31">
        <f t="shared" si="18"/>
        <v>0</v>
      </c>
      <c r="W26" s="31">
        <f t="shared" si="18"/>
        <v>0</v>
      </c>
      <c r="X26" s="31">
        <f t="shared" ref="X26" si="19">SUM(X27,X33)</f>
        <v>0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:W27" si="20">SUM(C28:C32)</f>
        <v>0</v>
      </c>
      <c r="D27" s="42">
        <f t="shared" si="20"/>
        <v>0</v>
      </c>
      <c r="E27" s="42">
        <f t="shared" si="20"/>
        <v>0</v>
      </c>
      <c r="F27" s="42">
        <f t="shared" si="20"/>
        <v>0</v>
      </c>
      <c r="G27" s="42">
        <f t="shared" si="20"/>
        <v>0</v>
      </c>
      <c r="H27" s="42">
        <f t="shared" si="20"/>
        <v>0</v>
      </c>
      <c r="I27" s="42">
        <f t="shared" si="20"/>
        <v>0</v>
      </c>
      <c r="J27" s="42">
        <f t="shared" si="20"/>
        <v>0</v>
      </c>
      <c r="K27" s="42">
        <f t="shared" si="20"/>
        <v>0</v>
      </c>
      <c r="L27" s="42">
        <f t="shared" si="20"/>
        <v>0</v>
      </c>
      <c r="M27" s="42">
        <f t="shared" si="20"/>
        <v>0</v>
      </c>
      <c r="N27" s="42">
        <f t="shared" si="20"/>
        <v>0</v>
      </c>
      <c r="O27" s="42">
        <f t="shared" si="20"/>
        <v>0</v>
      </c>
      <c r="P27" s="42">
        <f t="shared" si="20"/>
        <v>0</v>
      </c>
      <c r="Q27" s="42">
        <f t="shared" si="20"/>
        <v>0</v>
      </c>
      <c r="R27" s="42">
        <f t="shared" si="20"/>
        <v>0</v>
      </c>
      <c r="S27" s="42">
        <f t="shared" si="20"/>
        <v>0</v>
      </c>
      <c r="T27" s="42">
        <f t="shared" si="20"/>
        <v>0</v>
      </c>
      <c r="U27" s="42">
        <f t="shared" si="20"/>
        <v>0</v>
      </c>
      <c r="V27" s="42">
        <f t="shared" si="20"/>
        <v>0</v>
      </c>
      <c r="W27" s="42">
        <f t="shared" si="20"/>
        <v>0</v>
      </c>
      <c r="X27" s="42">
        <f t="shared" ref="X27" si="21">SUM(X28:X32)</f>
        <v>0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:W33" si="22">SUM(C34:C50)</f>
        <v>0</v>
      </c>
      <c r="D33" s="42">
        <f t="shared" si="22"/>
        <v>0</v>
      </c>
      <c r="E33" s="42">
        <f t="shared" si="22"/>
        <v>0</v>
      </c>
      <c r="F33" s="42">
        <f t="shared" si="22"/>
        <v>0</v>
      </c>
      <c r="G33" s="42">
        <f t="shared" si="22"/>
        <v>0</v>
      </c>
      <c r="H33" s="42">
        <f t="shared" si="22"/>
        <v>0</v>
      </c>
      <c r="I33" s="42">
        <f t="shared" si="22"/>
        <v>0</v>
      </c>
      <c r="J33" s="42">
        <f t="shared" si="22"/>
        <v>0</v>
      </c>
      <c r="K33" s="42">
        <f t="shared" si="22"/>
        <v>0</v>
      </c>
      <c r="L33" s="42">
        <f t="shared" si="22"/>
        <v>0</v>
      </c>
      <c r="M33" s="42">
        <f t="shared" si="22"/>
        <v>0</v>
      </c>
      <c r="N33" s="42">
        <f t="shared" si="22"/>
        <v>0</v>
      </c>
      <c r="O33" s="42">
        <f t="shared" si="22"/>
        <v>0</v>
      </c>
      <c r="P33" s="42">
        <f t="shared" si="22"/>
        <v>0</v>
      </c>
      <c r="Q33" s="42">
        <f t="shared" si="22"/>
        <v>0</v>
      </c>
      <c r="R33" s="42">
        <f t="shared" si="22"/>
        <v>0</v>
      </c>
      <c r="S33" s="42">
        <f t="shared" si="22"/>
        <v>0</v>
      </c>
      <c r="T33" s="42">
        <f t="shared" si="22"/>
        <v>0</v>
      </c>
      <c r="U33" s="42">
        <f t="shared" si="22"/>
        <v>0</v>
      </c>
      <c r="V33" s="42">
        <f t="shared" si="22"/>
        <v>0</v>
      </c>
      <c r="W33" s="42">
        <f t="shared" si="22"/>
        <v>0</v>
      </c>
      <c r="X33" s="42">
        <f t="shared" ref="X33" si="23">SUM(X34:X50)</f>
        <v>0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</row>
    <row r="37" spans="1:24" ht="11.25" customHeight="1" x14ac:dyDescent="0.2">
      <c r="A37" s="39" t="s">
        <v>61</v>
      </c>
      <c r="B37" s="23" t="s">
        <v>62</v>
      </c>
      <c r="C37" s="30">
        <v>0</v>
      </c>
      <c r="D37" s="30">
        <v>0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</row>
    <row r="41" spans="1:24" ht="11.25" customHeight="1" x14ac:dyDescent="0.2">
      <c r="A41" s="39" t="s">
        <v>69</v>
      </c>
      <c r="B41" s="23" t="s">
        <v>70</v>
      </c>
      <c r="C41" s="30">
        <v>0</v>
      </c>
      <c r="D41" s="30">
        <v>0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</row>
    <row r="42" spans="1:24" ht="11.25" customHeight="1" x14ac:dyDescent="0.2">
      <c r="A42" s="39" t="s">
        <v>71</v>
      </c>
      <c r="B42" s="23" t="s">
        <v>72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</row>
    <row r="44" spans="1:24" ht="11.25" customHeight="1" x14ac:dyDescent="0.2">
      <c r="A44" s="39" t="s">
        <v>75</v>
      </c>
      <c r="B44" s="23" t="s">
        <v>76</v>
      </c>
      <c r="C44" s="30">
        <v>0</v>
      </c>
      <c r="D44" s="30">
        <v>0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</row>
    <row r="51" spans="1:24" ht="11.25" customHeight="1" x14ac:dyDescent="0.2">
      <c r="A51" s="24" t="s">
        <v>89</v>
      </c>
      <c r="B51" s="25" t="s">
        <v>90</v>
      </c>
      <c r="C51" s="31">
        <v>0</v>
      </c>
      <c r="D51" s="31">
        <v>0</v>
      </c>
      <c r="E51" s="31">
        <v>0</v>
      </c>
      <c r="F51" s="31">
        <v>0</v>
      </c>
      <c r="G51" s="31">
        <v>0</v>
      </c>
      <c r="H51" s="31">
        <v>0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:W52" si="24">SUM(C53:C70)</f>
        <v>0</v>
      </c>
      <c r="D52" s="31">
        <f t="shared" si="24"/>
        <v>0</v>
      </c>
      <c r="E52" s="31">
        <f t="shared" si="24"/>
        <v>0</v>
      </c>
      <c r="F52" s="31">
        <f t="shared" si="24"/>
        <v>0</v>
      </c>
      <c r="G52" s="31">
        <f t="shared" si="24"/>
        <v>0</v>
      </c>
      <c r="H52" s="31">
        <f t="shared" si="24"/>
        <v>0</v>
      </c>
      <c r="I52" s="31">
        <f t="shared" si="24"/>
        <v>0</v>
      </c>
      <c r="J52" s="31">
        <f t="shared" si="24"/>
        <v>0</v>
      </c>
      <c r="K52" s="31">
        <f t="shared" si="24"/>
        <v>0</v>
      </c>
      <c r="L52" s="31">
        <f t="shared" si="24"/>
        <v>0</v>
      </c>
      <c r="M52" s="31">
        <f t="shared" si="24"/>
        <v>0</v>
      </c>
      <c r="N52" s="31">
        <f t="shared" si="24"/>
        <v>0</v>
      </c>
      <c r="O52" s="31">
        <f t="shared" si="24"/>
        <v>0</v>
      </c>
      <c r="P52" s="31">
        <f t="shared" si="24"/>
        <v>0</v>
      </c>
      <c r="Q52" s="31">
        <f t="shared" si="24"/>
        <v>0</v>
      </c>
      <c r="R52" s="31">
        <f t="shared" si="24"/>
        <v>0</v>
      </c>
      <c r="S52" s="31">
        <f t="shared" si="24"/>
        <v>0</v>
      </c>
      <c r="T52" s="31">
        <f t="shared" si="24"/>
        <v>0</v>
      </c>
      <c r="U52" s="31">
        <f t="shared" si="24"/>
        <v>0</v>
      </c>
      <c r="V52" s="31">
        <f t="shared" si="24"/>
        <v>0</v>
      </c>
      <c r="W52" s="31">
        <f t="shared" si="24"/>
        <v>0</v>
      </c>
      <c r="X52" s="31">
        <f t="shared" ref="X52" si="25">SUM(X53:X70)</f>
        <v>0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</row>
    <row r="70" spans="1:24" ht="11.25" customHeight="1" x14ac:dyDescent="0.2">
      <c r="A70" s="22" t="s">
        <v>127</v>
      </c>
      <c r="B70" s="23" t="s">
        <v>128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:W71" si="26">SUM(C72:C73)</f>
        <v>0</v>
      </c>
      <c r="D71" s="31">
        <f t="shared" si="26"/>
        <v>0</v>
      </c>
      <c r="E71" s="31">
        <f t="shared" si="26"/>
        <v>0</v>
      </c>
      <c r="F71" s="31">
        <f t="shared" si="26"/>
        <v>0</v>
      </c>
      <c r="G71" s="31">
        <f t="shared" si="26"/>
        <v>0</v>
      </c>
      <c r="H71" s="31">
        <f t="shared" si="26"/>
        <v>0</v>
      </c>
      <c r="I71" s="31">
        <f t="shared" si="26"/>
        <v>0</v>
      </c>
      <c r="J71" s="31">
        <f t="shared" si="26"/>
        <v>0</v>
      </c>
      <c r="K71" s="31">
        <f t="shared" si="26"/>
        <v>0</v>
      </c>
      <c r="L71" s="31">
        <f t="shared" si="26"/>
        <v>0</v>
      </c>
      <c r="M71" s="31">
        <f t="shared" si="26"/>
        <v>0</v>
      </c>
      <c r="N71" s="31">
        <f t="shared" si="26"/>
        <v>0</v>
      </c>
      <c r="O71" s="31">
        <f t="shared" si="26"/>
        <v>0</v>
      </c>
      <c r="P71" s="31">
        <f t="shared" si="26"/>
        <v>0</v>
      </c>
      <c r="Q71" s="31">
        <f t="shared" si="26"/>
        <v>0</v>
      </c>
      <c r="R71" s="31">
        <f t="shared" si="26"/>
        <v>0</v>
      </c>
      <c r="S71" s="31">
        <f t="shared" si="26"/>
        <v>0</v>
      </c>
      <c r="T71" s="31">
        <f t="shared" si="26"/>
        <v>0</v>
      </c>
      <c r="U71" s="31">
        <f t="shared" si="26"/>
        <v>0</v>
      </c>
      <c r="V71" s="31">
        <f t="shared" si="26"/>
        <v>0</v>
      </c>
      <c r="W71" s="31">
        <f t="shared" si="26"/>
        <v>0</v>
      </c>
      <c r="X71" s="31">
        <f t="shared" ref="X71" si="27">SUM(X72:X73)</f>
        <v>0</v>
      </c>
    </row>
    <row r="72" spans="1:24" ht="11.25" customHeight="1" x14ac:dyDescent="0.2">
      <c r="A72" s="22" t="s">
        <v>131</v>
      </c>
      <c r="B72" s="23" t="s">
        <v>132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0</v>
      </c>
      <c r="D75" s="31">
        <v>0</v>
      </c>
      <c r="E75" s="31">
        <v>0</v>
      </c>
      <c r="F75" s="31">
        <v>0</v>
      </c>
      <c r="G75" s="31">
        <v>0</v>
      </c>
      <c r="H75" s="31">
        <v>0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</row>
    <row r="76" spans="1:24" ht="11.25" customHeight="1" x14ac:dyDescent="0.2">
      <c r="A76" s="26" t="s">
        <v>139</v>
      </c>
      <c r="B76" s="27" t="s">
        <v>140</v>
      </c>
      <c r="C76" s="32">
        <v>1304.4376806327875</v>
      </c>
      <c r="D76" s="32">
        <v>1344.5555490214931</v>
      </c>
      <c r="E76" s="32">
        <v>1381.3421924354823</v>
      </c>
      <c r="F76" s="32">
        <v>1449.8521834974583</v>
      </c>
      <c r="G76" s="32">
        <v>1474.6229134685825</v>
      </c>
      <c r="H76" s="32">
        <v>1503.8898868379988</v>
      </c>
      <c r="I76" s="32">
        <v>1524.0876860882324</v>
      </c>
      <c r="J76" s="32">
        <v>1541.0153696739799</v>
      </c>
      <c r="K76" s="32">
        <v>1560.8321726964687</v>
      </c>
      <c r="L76" s="32">
        <v>1561.1235133868092</v>
      </c>
      <c r="M76" s="32">
        <v>1553.0453921927237</v>
      </c>
      <c r="N76" s="32">
        <v>1515.2912880499266</v>
      </c>
      <c r="O76" s="32">
        <v>1501.5476105933535</v>
      </c>
      <c r="P76" s="32">
        <v>1504.0432068483306</v>
      </c>
      <c r="Q76" s="32">
        <v>1490.0280789775074</v>
      </c>
      <c r="R76" s="32">
        <v>1471.0629784384405</v>
      </c>
      <c r="S76" s="32">
        <v>1472.5771355155782</v>
      </c>
      <c r="T76" s="32">
        <v>1448.8741304350685</v>
      </c>
      <c r="U76" s="32">
        <v>1413.0474809675891</v>
      </c>
      <c r="V76" s="32">
        <v>1377.8380291676094</v>
      </c>
      <c r="W76" s="32">
        <v>1326.391542809326</v>
      </c>
      <c r="X76" s="32">
        <v>1294.795573254883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4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409</v>
      </c>
      <c r="B1" s="7" t="s">
        <v>418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1261.4338723058695</v>
      </c>
      <c r="D2" s="28">
        <f t="shared" ref="D2:W2" si="1">SUM(D3,D17,D22,D25,D26,D51,D52,D71,D74,D75,D76)</f>
        <v>1309.7545450608286</v>
      </c>
      <c r="E2" s="28">
        <f t="shared" si="1"/>
        <v>1360.2959365189436</v>
      </c>
      <c r="F2" s="28">
        <f t="shared" si="1"/>
        <v>1411.4810812234894</v>
      </c>
      <c r="G2" s="28">
        <f t="shared" si="1"/>
        <v>1452.9651429673925</v>
      </c>
      <c r="H2" s="28">
        <f t="shared" si="1"/>
        <v>1500.4413542949239</v>
      </c>
      <c r="I2" s="28">
        <f t="shared" si="1"/>
        <v>1532.5182740374914</v>
      </c>
      <c r="J2" s="28">
        <f t="shared" si="1"/>
        <v>1565.0961796410345</v>
      </c>
      <c r="K2" s="28">
        <f t="shared" si="1"/>
        <v>1609.4205939357676</v>
      </c>
      <c r="L2" s="28">
        <f t="shared" si="1"/>
        <v>1639.8754745254478</v>
      </c>
      <c r="M2" s="28">
        <f t="shared" si="1"/>
        <v>1653.0499008628292</v>
      </c>
      <c r="N2" s="28">
        <f t="shared" si="1"/>
        <v>1659.4599485897443</v>
      </c>
      <c r="O2" s="28">
        <f t="shared" si="1"/>
        <v>1668.7700647940383</v>
      </c>
      <c r="P2" s="28">
        <f t="shared" si="1"/>
        <v>1689.4821464358865</v>
      </c>
      <c r="Q2" s="28">
        <f t="shared" si="1"/>
        <v>1696.477510491899</v>
      </c>
      <c r="R2" s="28">
        <f t="shared" si="1"/>
        <v>1708.0107166894688</v>
      </c>
      <c r="S2" s="28">
        <f t="shared" si="1"/>
        <v>1711.9107999016267</v>
      </c>
      <c r="T2" s="28">
        <f t="shared" si="1"/>
        <v>1723.03692616793</v>
      </c>
      <c r="U2" s="28">
        <f t="shared" si="1"/>
        <v>1737.8524172247119</v>
      </c>
      <c r="V2" s="28">
        <f t="shared" si="1"/>
        <v>1757.3466365462866</v>
      </c>
      <c r="W2" s="28">
        <f t="shared" si="1"/>
        <v>1835.0867694267799</v>
      </c>
      <c r="X2" s="28">
        <f t="shared" ref="X2" si="2">SUM(X3,X17,X22,X25,X26,X51,X52,X71,X74,X75,X76)</f>
        <v>1968.4316654558402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3">SUM(C4,C8,C11)</f>
        <v>0</v>
      </c>
      <c r="D3" s="29">
        <f t="shared" ref="D3:W3" si="4">SUM(D4,D8,D11)</f>
        <v>0</v>
      </c>
      <c r="E3" s="29">
        <f t="shared" si="4"/>
        <v>0</v>
      </c>
      <c r="F3" s="29">
        <f t="shared" si="4"/>
        <v>0</v>
      </c>
      <c r="G3" s="29">
        <f t="shared" si="4"/>
        <v>0</v>
      </c>
      <c r="H3" s="29">
        <f t="shared" si="4"/>
        <v>0</v>
      </c>
      <c r="I3" s="29">
        <f t="shared" si="4"/>
        <v>0</v>
      </c>
      <c r="J3" s="29">
        <f t="shared" si="4"/>
        <v>0</v>
      </c>
      <c r="K3" s="29">
        <f t="shared" si="4"/>
        <v>0</v>
      </c>
      <c r="L3" s="29">
        <f t="shared" si="4"/>
        <v>0</v>
      </c>
      <c r="M3" s="29">
        <f t="shared" si="4"/>
        <v>0</v>
      </c>
      <c r="N3" s="29">
        <f t="shared" si="4"/>
        <v>0</v>
      </c>
      <c r="O3" s="29">
        <f t="shared" si="4"/>
        <v>0</v>
      </c>
      <c r="P3" s="29">
        <f t="shared" si="4"/>
        <v>0</v>
      </c>
      <c r="Q3" s="29">
        <f t="shared" si="4"/>
        <v>0</v>
      </c>
      <c r="R3" s="29">
        <f t="shared" si="4"/>
        <v>0</v>
      </c>
      <c r="S3" s="29">
        <f t="shared" si="4"/>
        <v>0</v>
      </c>
      <c r="T3" s="29">
        <f t="shared" si="4"/>
        <v>0</v>
      </c>
      <c r="U3" s="29">
        <f t="shared" si="4"/>
        <v>0</v>
      </c>
      <c r="V3" s="29">
        <f t="shared" si="4"/>
        <v>0</v>
      </c>
      <c r="W3" s="29">
        <f t="shared" si="4"/>
        <v>0</v>
      </c>
      <c r="X3" s="29">
        <f t="shared" ref="X3" si="5">SUM(X4,X8,X11)</f>
        <v>0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6">SUM(C5:C7)</f>
        <v>0</v>
      </c>
      <c r="D4" s="42">
        <f t="shared" ref="D4:W4" si="7">SUM(D5:D7)</f>
        <v>0</v>
      </c>
      <c r="E4" s="42">
        <f t="shared" si="7"/>
        <v>0</v>
      </c>
      <c r="F4" s="42">
        <f t="shared" si="7"/>
        <v>0</v>
      </c>
      <c r="G4" s="42">
        <f t="shared" si="7"/>
        <v>0</v>
      </c>
      <c r="H4" s="42">
        <f t="shared" si="7"/>
        <v>0</v>
      </c>
      <c r="I4" s="42">
        <f t="shared" si="7"/>
        <v>0</v>
      </c>
      <c r="J4" s="42">
        <f t="shared" si="7"/>
        <v>0</v>
      </c>
      <c r="K4" s="42">
        <f t="shared" si="7"/>
        <v>0</v>
      </c>
      <c r="L4" s="42">
        <f t="shared" si="7"/>
        <v>0</v>
      </c>
      <c r="M4" s="42">
        <f t="shared" si="7"/>
        <v>0</v>
      </c>
      <c r="N4" s="42">
        <f t="shared" si="7"/>
        <v>0</v>
      </c>
      <c r="O4" s="42">
        <f t="shared" si="7"/>
        <v>0</v>
      </c>
      <c r="P4" s="42">
        <f t="shared" si="7"/>
        <v>0</v>
      </c>
      <c r="Q4" s="42">
        <f t="shared" si="7"/>
        <v>0</v>
      </c>
      <c r="R4" s="42">
        <f t="shared" si="7"/>
        <v>0</v>
      </c>
      <c r="S4" s="42">
        <f t="shared" si="7"/>
        <v>0</v>
      </c>
      <c r="T4" s="42">
        <f t="shared" si="7"/>
        <v>0</v>
      </c>
      <c r="U4" s="42">
        <f t="shared" si="7"/>
        <v>0</v>
      </c>
      <c r="V4" s="42">
        <f t="shared" si="7"/>
        <v>0</v>
      </c>
      <c r="W4" s="42">
        <f t="shared" si="7"/>
        <v>0</v>
      </c>
      <c r="X4" s="42">
        <f t="shared" ref="X4" si="8">SUM(X5:X7)</f>
        <v>0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>
        <v>0</v>
      </c>
      <c r="W5" s="30">
        <v>0</v>
      </c>
      <c r="X5" s="30">
        <v>0</v>
      </c>
    </row>
    <row r="6" spans="1:24" ht="11.25" customHeight="1" x14ac:dyDescent="0.2">
      <c r="A6" s="39" t="s">
        <v>7</v>
      </c>
      <c r="B6" s="23" t="s">
        <v>8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</row>
    <row r="7" spans="1:24" ht="11.25" customHeight="1" x14ac:dyDescent="0.2">
      <c r="A7" s="39" t="s">
        <v>9</v>
      </c>
      <c r="B7" s="23" t="s">
        <v>10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</row>
    <row r="8" spans="1:24" ht="11.25" customHeight="1" x14ac:dyDescent="0.2">
      <c r="A8" s="40" t="s">
        <v>343</v>
      </c>
      <c r="B8" s="41" t="s">
        <v>344</v>
      </c>
      <c r="C8" s="42">
        <f t="shared" ref="C8:W8" si="9">SUM(C9:C10)</f>
        <v>0</v>
      </c>
      <c r="D8" s="42">
        <f t="shared" si="9"/>
        <v>0</v>
      </c>
      <c r="E8" s="42">
        <f t="shared" si="9"/>
        <v>0</v>
      </c>
      <c r="F8" s="42">
        <f t="shared" si="9"/>
        <v>0</v>
      </c>
      <c r="G8" s="42">
        <f t="shared" si="9"/>
        <v>0</v>
      </c>
      <c r="H8" s="42">
        <f t="shared" si="9"/>
        <v>0</v>
      </c>
      <c r="I8" s="42">
        <f t="shared" si="9"/>
        <v>0</v>
      </c>
      <c r="J8" s="42">
        <f t="shared" si="9"/>
        <v>0</v>
      </c>
      <c r="K8" s="42">
        <f t="shared" si="9"/>
        <v>0</v>
      </c>
      <c r="L8" s="42">
        <f t="shared" si="9"/>
        <v>0</v>
      </c>
      <c r="M8" s="42">
        <f t="shared" si="9"/>
        <v>0</v>
      </c>
      <c r="N8" s="42">
        <f t="shared" si="9"/>
        <v>0</v>
      </c>
      <c r="O8" s="42">
        <f t="shared" si="9"/>
        <v>0</v>
      </c>
      <c r="P8" s="42">
        <f t="shared" si="9"/>
        <v>0</v>
      </c>
      <c r="Q8" s="42">
        <f t="shared" si="9"/>
        <v>0</v>
      </c>
      <c r="R8" s="42">
        <f t="shared" si="9"/>
        <v>0</v>
      </c>
      <c r="S8" s="42">
        <f t="shared" si="9"/>
        <v>0</v>
      </c>
      <c r="T8" s="42">
        <f t="shared" si="9"/>
        <v>0</v>
      </c>
      <c r="U8" s="42">
        <f t="shared" si="9"/>
        <v>0</v>
      </c>
      <c r="V8" s="42">
        <f t="shared" si="9"/>
        <v>0</v>
      </c>
      <c r="W8" s="42">
        <f t="shared" si="9"/>
        <v>0</v>
      </c>
      <c r="X8" s="42">
        <f t="shared" ref="X8" si="10">SUM(X9:X10)</f>
        <v>0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:W11" si="11">SUM(C12:C16)</f>
        <v>0</v>
      </c>
      <c r="D11" s="42">
        <f t="shared" si="11"/>
        <v>0</v>
      </c>
      <c r="E11" s="42">
        <f t="shared" si="11"/>
        <v>0</v>
      </c>
      <c r="F11" s="42">
        <f t="shared" si="11"/>
        <v>0</v>
      </c>
      <c r="G11" s="42">
        <f t="shared" si="11"/>
        <v>0</v>
      </c>
      <c r="H11" s="42">
        <f t="shared" si="11"/>
        <v>0</v>
      </c>
      <c r="I11" s="42">
        <f t="shared" si="11"/>
        <v>0</v>
      </c>
      <c r="J11" s="42">
        <f t="shared" si="11"/>
        <v>0</v>
      </c>
      <c r="K11" s="42">
        <f t="shared" si="11"/>
        <v>0</v>
      </c>
      <c r="L11" s="42">
        <f t="shared" si="11"/>
        <v>0</v>
      </c>
      <c r="M11" s="42">
        <f t="shared" si="11"/>
        <v>0</v>
      </c>
      <c r="N11" s="42">
        <f t="shared" si="11"/>
        <v>0</v>
      </c>
      <c r="O11" s="42">
        <f t="shared" si="11"/>
        <v>0</v>
      </c>
      <c r="P11" s="42">
        <f t="shared" si="11"/>
        <v>0</v>
      </c>
      <c r="Q11" s="42">
        <f t="shared" si="11"/>
        <v>0</v>
      </c>
      <c r="R11" s="42">
        <f t="shared" si="11"/>
        <v>0</v>
      </c>
      <c r="S11" s="42">
        <f t="shared" si="11"/>
        <v>0</v>
      </c>
      <c r="T11" s="42">
        <f t="shared" si="11"/>
        <v>0</v>
      </c>
      <c r="U11" s="42">
        <f t="shared" si="11"/>
        <v>0</v>
      </c>
      <c r="V11" s="42">
        <f t="shared" si="11"/>
        <v>0</v>
      </c>
      <c r="W11" s="42">
        <f t="shared" si="11"/>
        <v>0</v>
      </c>
      <c r="X11" s="42">
        <f t="shared" ref="X11" si="12">SUM(X12:X16)</f>
        <v>0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</row>
    <row r="13" spans="1:24" ht="11.25" customHeight="1" x14ac:dyDescent="0.2">
      <c r="A13" s="39" t="s">
        <v>17</v>
      </c>
      <c r="B13" s="23" t="s">
        <v>18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:W17" si="13">SUM(C18:C21)</f>
        <v>0</v>
      </c>
      <c r="D17" s="31">
        <f t="shared" si="13"/>
        <v>0</v>
      </c>
      <c r="E17" s="31">
        <f t="shared" si="13"/>
        <v>0</v>
      </c>
      <c r="F17" s="31">
        <f t="shared" si="13"/>
        <v>0</v>
      </c>
      <c r="G17" s="31">
        <f t="shared" si="13"/>
        <v>0</v>
      </c>
      <c r="H17" s="31">
        <f t="shared" si="13"/>
        <v>0</v>
      </c>
      <c r="I17" s="31">
        <f t="shared" si="13"/>
        <v>0</v>
      </c>
      <c r="J17" s="31">
        <f t="shared" si="13"/>
        <v>0</v>
      </c>
      <c r="K17" s="31">
        <f t="shared" si="13"/>
        <v>0</v>
      </c>
      <c r="L17" s="31">
        <f t="shared" si="13"/>
        <v>0</v>
      </c>
      <c r="M17" s="31">
        <f t="shared" si="13"/>
        <v>0</v>
      </c>
      <c r="N17" s="31">
        <f t="shared" si="13"/>
        <v>0</v>
      </c>
      <c r="O17" s="31">
        <f t="shared" si="13"/>
        <v>0</v>
      </c>
      <c r="P17" s="31">
        <f t="shared" si="13"/>
        <v>0</v>
      </c>
      <c r="Q17" s="31">
        <f t="shared" si="13"/>
        <v>0</v>
      </c>
      <c r="R17" s="31">
        <f t="shared" si="13"/>
        <v>0</v>
      </c>
      <c r="S17" s="31">
        <f t="shared" si="13"/>
        <v>0</v>
      </c>
      <c r="T17" s="31">
        <f t="shared" si="13"/>
        <v>0</v>
      </c>
      <c r="U17" s="31">
        <f t="shared" si="13"/>
        <v>0</v>
      </c>
      <c r="V17" s="31">
        <f t="shared" si="13"/>
        <v>0</v>
      </c>
      <c r="W17" s="31">
        <f t="shared" si="13"/>
        <v>0</v>
      </c>
      <c r="X17" s="31">
        <f t="shared" ref="X17" si="14">SUM(X18:X21)</f>
        <v>0</v>
      </c>
    </row>
    <row r="18" spans="1:24" ht="11.25" customHeight="1" x14ac:dyDescent="0.2">
      <c r="A18" s="22" t="s">
        <v>27</v>
      </c>
      <c r="B18" s="23" t="s">
        <v>28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:W22" si="15">SUM(C23:C24)</f>
        <v>0</v>
      </c>
      <c r="D22" s="31">
        <f t="shared" si="15"/>
        <v>0</v>
      </c>
      <c r="E22" s="31">
        <f t="shared" si="15"/>
        <v>0</v>
      </c>
      <c r="F22" s="31">
        <f t="shared" si="15"/>
        <v>0</v>
      </c>
      <c r="G22" s="31">
        <f t="shared" si="15"/>
        <v>0</v>
      </c>
      <c r="H22" s="31">
        <f t="shared" si="15"/>
        <v>0</v>
      </c>
      <c r="I22" s="31">
        <f t="shared" si="15"/>
        <v>0</v>
      </c>
      <c r="J22" s="31">
        <f t="shared" si="15"/>
        <v>0</v>
      </c>
      <c r="K22" s="31">
        <f t="shared" si="15"/>
        <v>0</v>
      </c>
      <c r="L22" s="31">
        <f t="shared" si="15"/>
        <v>0</v>
      </c>
      <c r="M22" s="31">
        <f t="shared" si="15"/>
        <v>0</v>
      </c>
      <c r="N22" s="31">
        <f t="shared" si="15"/>
        <v>0</v>
      </c>
      <c r="O22" s="31">
        <f t="shared" si="15"/>
        <v>0</v>
      </c>
      <c r="P22" s="31">
        <f t="shared" si="15"/>
        <v>0</v>
      </c>
      <c r="Q22" s="31">
        <f t="shared" si="15"/>
        <v>0</v>
      </c>
      <c r="R22" s="31">
        <f t="shared" si="15"/>
        <v>0</v>
      </c>
      <c r="S22" s="31">
        <f t="shared" si="15"/>
        <v>0</v>
      </c>
      <c r="T22" s="31">
        <f t="shared" si="15"/>
        <v>0</v>
      </c>
      <c r="U22" s="31">
        <f t="shared" si="15"/>
        <v>0</v>
      </c>
      <c r="V22" s="31">
        <f t="shared" si="15"/>
        <v>0</v>
      </c>
      <c r="W22" s="31">
        <f t="shared" si="15"/>
        <v>0</v>
      </c>
      <c r="X22" s="31">
        <f t="shared" ref="X22" si="16">SUM(X23:X24)</f>
        <v>0</v>
      </c>
    </row>
    <row r="23" spans="1:24" ht="11.25" customHeight="1" x14ac:dyDescent="0.2">
      <c r="A23" s="22" t="s">
        <v>37</v>
      </c>
      <c r="B23" s="23" t="s">
        <v>38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7">SUM(C27,C33)</f>
        <v>0</v>
      </c>
      <c r="D26" s="31">
        <f t="shared" ref="D26:W26" si="18">SUM(D27,D33)</f>
        <v>0</v>
      </c>
      <c r="E26" s="31">
        <f t="shared" si="18"/>
        <v>0</v>
      </c>
      <c r="F26" s="31">
        <f t="shared" si="18"/>
        <v>0</v>
      </c>
      <c r="G26" s="31">
        <f t="shared" si="18"/>
        <v>0</v>
      </c>
      <c r="H26" s="31">
        <f t="shared" si="18"/>
        <v>0</v>
      </c>
      <c r="I26" s="31">
        <f t="shared" si="18"/>
        <v>0</v>
      </c>
      <c r="J26" s="31">
        <f t="shared" si="18"/>
        <v>0</v>
      </c>
      <c r="K26" s="31">
        <f t="shared" si="18"/>
        <v>0</v>
      </c>
      <c r="L26" s="31">
        <f t="shared" si="18"/>
        <v>0</v>
      </c>
      <c r="M26" s="31">
        <f t="shared" si="18"/>
        <v>0</v>
      </c>
      <c r="N26" s="31">
        <f t="shared" si="18"/>
        <v>0</v>
      </c>
      <c r="O26" s="31">
        <f t="shared" si="18"/>
        <v>0</v>
      </c>
      <c r="P26" s="31">
        <f t="shared" si="18"/>
        <v>0</v>
      </c>
      <c r="Q26" s="31">
        <f t="shared" si="18"/>
        <v>0</v>
      </c>
      <c r="R26" s="31">
        <f t="shared" si="18"/>
        <v>0</v>
      </c>
      <c r="S26" s="31">
        <f t="shared" si="18"/>
        <v>0</v>
      </c>
      <c r="T26" s="31">
        <f t="shared" si="18"/>
        <v>0</v>
      </c>
      <c r="U26" s="31">
        <f t="shared" si="18"/>
        <v>0</v>
      </c>
      <c r="V26" s="31">
        <f t="shared" si="18"/>
        <v>0</v>
      </c>
      <c r="W26" s="31">
        <f t="shared" si="18"/>
        <v>0</v>
      </c>
      <c r="X26" s="31">
        <f t="shared" ref="X26" si="19">SUM(X27,X33)</f>
        <v>0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:W27" si="20">SUM(C28:C32)</f>
        <v>0</v>
      </c>
      <c r="D27" s="42">
        <f t="shared" si="20"/>
        <v>0</v>
      </c>
      <c r="E27" s="42">
        <f t="shared" si="20"/>
        <v>0</v>
      </c>
      <c r="F27" s="42">
        <f t="shared" si="20"/>
        <v>0</v>
      </c>
      <c r="G27" s="42">
        <f t="shared" si="20"/>
        <v>0</v>
      </c>
      <c r="H27" s="42">
        <f t="shared" si="20"/>
        <v>0</v>
      </c>
      <c r="I27" s="42">
        <f t="shared" si="20"/>
        <v>0</v>
      </c>
      <c r="J27" s="42">
        <f t="shared" si="20"/>
        <v>0</v>
      </c>
      <c r="K27" s="42">
        <f t="shared" si="20"/>
        <v>0</v>
      </c>
      <c r="L27" s="42">
        <f t="shared" si="20"/>
        <v>0</v>
      </c>
      <c r="M27" s="42">
        <f t="shared" si="20"/>
        <v>0</v>
      </c>
      <c r="N27" s="42">
        <f t="shared" si="20"/>
        <v>0</v>
      </c>
      <c r="O27" s="42">
        <f t="shared" si="20"/>
        <v>0</v>
      </c>
      <c r="P27" s="42">
        <f t="shared" si="20"/>
        <v>0</v>
      </c>
      <c r="Q27" s="42">
        <f t="shared" si="20"/>
        <v>0</v>
      </c>
      <c r="R27" s="42">
        <f t="shared" si="20"/>
        <v>0</v>
      </c>
      <c r="S27" s="42">
        <f t="shared" si="20"/>
        <v>0</v>
      </c>
      <c r="T27" s="42">
        <f t="shared" si="20"/>
        <v>0</v>
      </c>
      <c r="U27" s="42">
        <f t="shared" si="20"/>
        <v>0</v>
      </c>
      <c r="V27" s="42">
        <f t="shared" si="20"/>
        <v>0</v>
      </c>
      <c r="W27" s="42">
        <f t="shared" si="20"/>
        <v>0</v>
      </c>
      <c r="X27" s="42">
        <f t="shared" ref="X27" si="21">SUM(X28:X32)</f>
        <v>0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:W33" si="22">SUM(C34:C50)</f>
        <v>0</v>
      </c>
      <c r="D33" s="42">
        <f t="shared" si="22"/>
        <v>0</v>
      </c>
      <c r="E33" s="42">
        <f t="shared" si="22"/>
        <v>0</v>
      </c>
      <c r="F33" s="42">
        <f t="shared" si="22"/>
        <v>0</v>
      </c>
      <c r="G33" s="42">
        <f t="shared" si="22"/>
        <v>0</v>
      </c>
      <c r="H33" s="42">
        <f t="shared" si="22"/>
        <v>0</v>
      </c>
      <c r="I33" s="42">
        <f t="shared" si="22"/>
        <v>0</v>
      </c>
      <c r="J33" s="42">
        <f t="shared" si="22"/>
        <v>0</v>
      </c>
      <c r="K33" s="42">
        <f t="shared" si="22"/>
        <v>0</v>
      </c>
      <c r="L33" s="42">
        <f t="shared" si="22"/>
        <v>0</v>
      </c>
      <c r="M33" s="42">
        <f t="shared" si="22"/>
        <v>0</v>
      </c>
      <c r="N33" s="42">
        <f t="shared" si="22"/>
        <v>0</v>
      </c>
      <c r="O33" s="42">
        <f t="shared" si="22"/>
        <v>0</v>
      </c>
      <c r="P33" s="42">
        <f t="shared" si="22"/>
        <v>0</v>
      </c>
      <c r="Q33" s="42">
        <f t="shared" si="22"/>
        <v>0</v>
      </c>
      <c r="R33" s="42">
        <f t="shared" si="22"/>
        <v>0</v>
      </c>
      <c r="S33" s="42">
        <f t="shared" si="22"/>
        <v>0</v>
      </c>
      <c r="T33" s="42">
        <f t="shared" si="22"/>
        <v>0</v>
      </c>
      <c r="U33" s="42">
        <f t="shared" si="22"/>
        <v>0</v>
      </c>
      <c r="V33" s="42">
        <f t="shared" si="22"/>
        <v>0</v>
      </c>
      <c r="W33" s="42">
        <f t="shared" si="22"/>
        <v>0</v>
      </c>
      <c r="X33" s="42">
        <f t="shared" ref="X33" si="23">SUM(X34:X50)</f>
        <v>0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</row>
    <row r="37" spans="1:24" ht="11.25" customHeight="1" x14ac:dyDescent="0.2">
      <c r="A37" s="39" t="s">
        <v>61</v>
      </c>
      <c r="B37" s="23" t="s">
        <v>62</v>
      </c>
      <c r="C37" s="30">
        <v>0</v>
      </c>
      <c r="D37" s="30">
        <v>0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</row>
    <row r="41" spans="1:24" ht="11.25" customHeight="1" x14ac:dyDescent="0.2">
      <c r="A41" s="39" t="s">
        <v>69</v>
      </c>
      <c r="B41" s="23" t="s">
        <v>70</v>
      </c>
      <c r="C41" s="30">
        <v>0</v>
      </c>
      <c r="D41" s="30">
        <v>0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</row>
    <row r="42" spans="1:24" ht="11.25" customHeight="1" x14ac:dyDescent="0.2">
      <c r="A42" s="39" t="s">
        <v>71</v>
      </c>
      <c r="B42" s="23" t="s">
        <v>72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</row>
    <row r="44" spans="1:24" ht="11.25" customHeight="1" x14ac:dyDescent="0.2">
      <c r="A44" s="39" t="s">
        <v>75</v>
      </c>
      <c r="B44" s="23" t="s">
        <v>76</v>
      </c>
      <c r="C44" s="30">
        <v>0</v>
      </c>
      <c r="D44" s="30">
        <v>0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</row>
    <row r="51" spans="1:24" ht="11.25" customHeight="1" x14ac:dyDescent="0.2">
      <c r="A51" s="24" t="s">
        <v>89</v>
      </c>
      <c r="B51" s="25" t="s">
        <v>90</v>
      </c>
      <c r="C51" s="31">
        <v>0</v>
      </c>
      <c r="D51" s="31">
        <v>0</v>
      </c>
      <c r="E51" s="31">
        <v>0</v>
      </c>
      <c r="F51" s="31">
        <v>0</v>
      </c>
      <c r="G51" s="31">
        <v>0</v>
      </c>
      <c r="H51" s="31">
        <v>0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:W52" si="24">SUM(C53:C70)</f>
        <v>0</v>
      </c>
      <c r="D52" s="31">
        <f t="shared" si="24"/>
        <v>0</v>
      </c>
      <c r="E52" s="31">
        <f t="shared" si="24"/>
        <v>0</v>
      </c>
      <c r="F52" s="31">
        <f t="shared" si="24"/>
        <v>0</v>
      </c>
      <c r="G52" s="31">
        <f t="shared" si="24"/>
        <v>0</v>
      </c>
      <c r="H52" s="31">
        <f t="shared" si="24"/>
        <v>0</v>
      </c>
      <c r="I52" s="31">
        <f t="shared" si="24"/>
        <v>0</v>
      </c>
      <c r="J52" s="31">
        <f t="shared" si="24"/>
        <v>0</v>
      </c>
      <c r="K52" s="31">
        <f t="shared" si="24"/>
        <v>0</v>
      </c>
      <c r="L52" s="31">
        <f t="shared" si="24"/>
        <v>0</v>
      </c>
      <c r="M52" s="31">
        <f t="shared" si="24"/>
        <v>0</v>
      </c>
      <c r="N52" s="31">
        <f t="shared" si="24"/>
        <v>0</v>
      </c>
      <c r="O52" s="31">
        <f t="shared" si="24"/>
        <v>0</v>
      </c>
      <c r="P52" s="31">
        <f t="shared" si="24"/>
        <v>0</v>
      </c>
      <c r="Q52" s="31">
        <f t="shared" si="24"/>
        <v>0</v>
      </c>
      <c r="R52" s="31">
        <f t="shared" si="24"/>
        <v>0</v>
      </c>
      <c r="S52" s="31">
        <f t="shared" si="24"/>
        <v>0</v>
      </c>
      <c r="T52" s="31">
        <f t="shared" si="24"/>
        <v>0</v>
      </c>
      <c r="U52" s="31">
        <f t="shared" si="24"/>
        <v>0</v>
      </c>
      <c r="V52" s="31">
        <f t="shared" si="24"/>
        <v>0</v>
      </c>
      <c r="W52" s="31">
        <f t="shared" si="24"/>
        <v>0</v>
      </c>
      <c r="X52" s="31">
        <f t="shared" ref="X52" si="25">SUM(X53:X70)</f>
        <v>0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</row>
    <row r="70" spans="1:24" ht="11.25" customHeight="1" x14ac:dyDescent="0.2">
      <c r="A70" s="22" t="s">
        <v>127</v>
      </c>
      <c r="B70" s="23" t="s">
        <v>128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:W71" si="26">SUM(C72:C73)</f>
        <v>0</v>
      </c>
      <c r="D71" s="31">
        <f t="shared" si="26"/>
        <v>0</v>
      </c>
      <c r="E71" s="31">
        <f t="shared" si="26"/>
        <v>0</v>
      </c>
      <c r="F71" s="31">
        <f t="shared" si="26"/>
        <v>0</v>
      </c>
      <c r="G71" s="31">
        <f t="shared" si="26"/>
        <v>0</v>
      </c>
      <c r="H71" s="31">
        <f t="shared" si="26"/>
        <v>0</v>
      </c>
      <c r="I71" s="31">
        <f t="shared" si="26"/>
        <v>0</v>
      </c>
      <c r="J71" s="31">
        <f t="shared" si="26"/>
        <v>0</v>
      </c>
      <c r="K71" s="31">
        <f t="shared" si="26"/>
        <v>0</v>
      </c>
      <c r="L71" s="31">
        <f t="shared" si="26"/>
        <v>0</v>
      </c>
      <c r="M71" s="31">
        <f t="shared" si="26"/>
        <v>0</v>
      </c>
      <c r="N71" s="31">
        <f t="shared" si="26"/>
        <v>0</v>
      </c>
      <c r="O71" s="31">
        <f t="shared" si="26"/>
        <v>0</v>
      </c>
      <c r="P71" s="31">
        <f t="shared" si="26"/>
        <v>0</v>
      </c>
      <c r="Q71" s="31">
        <f t="shared" si="26"/>
        <v>0</v>
      </c>
      <c r="R71" s="31">
        <f t="shared" si="26"/>
        <v>0</v>
      </c>
      <c r="S71" s="31">
        <f t="shared" si="26"/>
        <v>0</v>
      </c>
      <c r="T71" s="31">
        <f t="shared" si="26"/>
        <v>0</v>
      </c>
      <c r="U71" s="31">
        <f t="shared" si="26"/>
        <v>0</v>
      </c>
      <c r="V71" s="31">
        <f t="shared" si="26"/>
        <v>0</v>
      </c>
      <c r="W71" s="31">
        <f t="shared" si="26"/>
        <v>0</v>
      </c>
      <c r="X71" s="31">
        <f t="shared" ref="X71" si="27">SUM(X72:X73)</f>
        <v>0</v>
      </c>
    </row>
    <row r="72" spans="1:24" ht="11.25" customHeight="1" x14ac:dyDescent="0.2">
      <c r="A72" s="22" t="s">
        <v>131</v>
      </c>
      <c r="B72" s="23" t="s">
        <v>132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0</v>
      </c>
      <c r="D75" s="31">
        <v>0</v>
      </c>
      <c r="E75" s="31">
        <v>0</v>
      </c>
      <c r="F75" s="31">
        <v>0</v>
      </c>
      <c r="G75" s="31">
        <v>0</v>
      </c>
      <c r="H75" s="31">
        <v>0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</row>
    <row r="76" spans="1:24" ht="11.25" customHeight="1" x14ac:dyDescent="0.2">
      <c r="A76" s="26" t="s">
        <v>139</v>
      </c>
      <c r="B76" s="27" t="s">
        <v>140</v>
      </c>
      <c r="C76" s="32">
        <v>1261.4338723058695</v>
      </c>
      <c r="D76" s="32">
        <v>1309.7545450608286</v>
      </c>
      <c r="E76" s="32">
        <v>1360.2959365189436</v>
      </c>
      <c r="F76" s="32">
        <v>1411.4810812234894</v>
      </c>
      <c r="G76" s="32">
        <v>1452.9651429673925</v>
      </c>
      <c r="H76" s="32">
        <v>1500.4413542949239</v>
      </c>
      <c r="I76" s="32">
        <v>1532.5182740374914</v>
      </c>
      <c r="J76" s="32">
        <v>1565.0961796410345</v>
      </c>
      <c r="K76" s="32">
        <v>1609.4205939357676</v>
      </c>
      <c r="L76" s="32">
        <v>1639.8754745254478</v>
      </c>
      <c r="M76" s="32">
        <v>1653.0499008628292</v>
      </c>
      <c r="N76" s="32">
        <v>1659.4599485897443</v>
      </c>
      <c r="O76" s="32">
        <v>1668.7700647940383</v>
      </c>
      <c r="P76" s="32">
        <v>1689.4821464358865</v>
      </c>
      <c r="Q76" s="32">
        <v>1696.477510491899</v>
      </c>
      <c r="R76" s="32">
        <v>1708.0107166894688</v>
      </c>
      <c r="S76" s="32">
        <v>1711.9107999016267</v>
      </c>
      <c r="T76" s="32">
        <v>1723.03692616793</v>
      </c>
      <c r="U76" s="32">
        <v>1737.8524172247119</v>
      </c>
      <c r="V76" s="32">
        <v>1757.3466365462866</v>
      </c>
      <c r="W76" s="32">
        <v>1835.0867694267799</v>
      </c>
      <c r="X76" s="32">
        <v>1968.4316654558402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5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410</v>
      </c>
      <c r="B1" s="7" t="s">
        <v>419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3941.9939894578979</v>
      </c>
      <c r="D2" s="28">
        <f t="shared" ref="D2:W2" si="1">SUM(D3,D17,D22,D25,D26,D51,D52,D71,D74,D75,D76)</f>
        <v>4265.6587740660943</v>
      </c>
      <c r="E2" s="28">
        <f t="shared" si="1"/>
        <v>4636.1275302253334</v>
      </c>
      <c r="F2" s="28">
        <f t="shared" si="1"/>
        <v>5066.5201368405187</v>
      </c>
      <c r="G2" s="28">
        <f t="shared" si="1"/>
        <v>5473.8575907931072</v>
      </c>
      <c r="H2" s="28">
        <f t="shared" si="1"/>
        <v>5919.2052563632778</v>
      </c>
      <c r="I2" s="28">
        <f t="shared" si="1"/>
        <v>6393.3324840522237</v>
      </c>
      <c r="J2" s="28">
        <f t="shared" si="1"/>
        <v>6853.8582356809929</v>
      </c>
      <c r="K2" s="28">
        <f t="shared" si="1"/>
        <v>7266.3761786002597</v>
      </c>
      <c r="L2" s="28">
        <f t="shared" si="1"/>
        <v>7673.6332056524252</v>
      </c>
      <c r="M2" s="28">
        <f t="shared" si="1"/>
        <v>8033.6244409995334</v>
      </c>
      <c r="N2" s="28">
        <f t="shared" si="1"/>
        <v>8256.195410254506</v>
      </c>
      <c r="O2" s="28">
        <f t="shared" si="1"/>
        <v>8509.1604944973569</v>
      </c>
      <c r="P2" s="28">
        <f t="shared" si="1"/>
        <v>8751.4263883357035</v>
      </c>
      <c r="Q2" s="28">
        <f t="shared" si="1"/>
        <v>9024.756452919306</v>
      </c>
      <c r="R2" s="28">
        <f t="shared" si="1"/>
        <v>9335.5859585318267</v>
      </c>
      <c r="S2" s="28">
        <f t="shared" si="1"/>
        <v>9495.1813516395487</v>
      </c>
      <c r="T2" s="28">
        <f t="shared" si="1"/>
        <v>9482.7776928024614</v>
      </c>
      <c r="U2" s="28">
        <f t="shared" si="1"/>
        <v>9679.2728128442013</v>
      </c>
      <c r="V2" s="28">
        <f t="shared" si="1"/>
        <v>9721.0644398799122</v>
      </c>
      <c r="W2" s="28">
        <f t="shared" si="1"/>
        <v>10253.975752554979</v>
      </c>
      <c r="X2" s="28">
        <f t="shared" ref="X2" si="2">SUM(X3,X17,X22,X25,X26,X51,X52,X71,X74,X75,X76)</f>
        <v>10477.563402742973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3">SUM(C4,C8,C11)</f>
        <v>0</v>
      </c>
      <c r="D3" s="29">
        <f t="shared" ref="D3:W3" si="4">SUM(D4,D8,D11)</f>
        <v>0</v>
      </c>
      <c r="E3" s="29">
        <f t="shared" si="4"/>
        <v>0</v>
      </c>
      <c r="F3" s="29">
        <f t="shared" si="4"/>
        <v>0</v>
      </c>
      <c r="G3" s="29">
        <f t="shared" si="4"/>
        <v>0</v>
      </c>
      <c r="H3" s="29">
        <f t="shared" si="4"/>
        <v>0</v>
      </c>
      <c r="I3" s="29">
        <f t="shared" si="4"/>
        <v>0</v>
      </c>
      <c r="J3" s="29">
        <f t="shared" si="4"/>
        <v>0</v>
      </c>
      <c r="K3" s="29">
        <f t="shared" si="4"/>
        <v>0</v>
      </c>
      <c r="L3" s="29">
        <f t="shared" si="4"/>
        <v>0</v>
      </c>
      <c r="M3" s="29">
        <f t="shared" si="4"/>
        <v>0</v>
      </c>
      <c r="N3" s="29">
        <f t="shared" si="4"/>
        <v>0</v>
      </c>
      <c r="O3" s="29">
        <f t="shared" si="4"/>
        <v>0</v>
      </c>
      <c r="P3" s="29">
        <f t="shared" si="4"/>
        <v>0</v>
      </c>
      <c r="Q3" s="29">
        <f t="shared" si="4"/>
        <v>0</v>
      </c>
      <c r="R3" s="29">
        <f t="shared" si="4"/>
        <v>0</v>
      </c>
      <c r="S3" s="29">
        <f t="shared" si="4"/>
        <v>0</v>
      </c>
      <c r="T3" s="29">
        <f t="shared" si="4"/>
        <v>0</v>
      </c>
      <c r="U3" s="29">
        <f t="shared" si="4"/>
        <v>0</v>
      </c>
      <c r="V3" s="29">
        <f t="shared" si="4"/>
        <v>0</v>
      </c>
      <c r="W3" s="29">
        <f t="shared" si="4"/>
        <v>0</v>
      </c>
      <c r="X3" s="29">
        <f t="shared" ref="X3" si="5">SUM(X4,X8,X11)</f>
        <v>0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6">SUM(C5:C7)</f>
        <v>0</v>
      </c>
      <c r="D4" s="42">
        <f t="shared" ref="D4:W4" si="7">SUM(D5:D7)</f>
        <v>0</v>
      </c>
      <c r="E4" s="42">
        <f t="shared" si="7"/>
        <v>0</v>
      </c>
      <c r="F4" s="42">
        <f t="shared" si="7"/>
        <v>0</v>
      </c>
      <c r="G4" s="42">
        <f t="shared" si="7"/>
        <v>0</v>
      </c>
      <c r="H4" s="42">
        <f t="shared" si="7"/>
        <v>0</v>
      </c>
      <c r="I4" s="42">
        <f t="shared" si="7"/>
        <v>0</v>
      </c>
      <c r="J4" s="42">
        <f t="shared" si="7"/>
        <v>0</v>
      </c>
      <c r="K4" s="42">
        <f t="shared" si="7"/>
        <v>0</v>
      </c>
      <c r="L4" s="42">
        <f t="shared" si="7"/>
        <v>0</v>
      </c>
      <c r="M4" s="42">
        <f t="shared" si="7"/>
        <v>0</v>
      </c>
      <c r="N4" s="42">
        <f t="shared" si="7"/>
        <v>0</v>
      </c>
      <c r="O4" s="42">
        <f t="shared" si="7"/>
        <v>0</v>
      </c>
      <c r="P4" s="42">
        <f t="shared" si="7"/>
        <v>0</v>
      </c>
      <c r="Q4" s="42">
        <f t="shared" si="7"/>
        <v>0</v>
      </c>
      <c r="R4" s="42">
        <f t="shared" si="7"/>
        <v>0</v>
      </c>
      <c r="S4" s="42">
        <f t="shared" si="7"/>
        <v>0</v>
      </c>
      <c r="T4" s="42">
        <f t="shared" si="7"/>
        <v>0</v>
      </c>
      <c r="U4" s="42">
        <f t="shared" si="7"/>
        <v>0</v>
      </c>
      <c r="V4" s="42">
        <f t="shared" si="7"/>
        <v>0</v>
      </c>
      <c r="W4" s="42">
        <f t="shared" si="7"/>
        <v>0</v>
      </c>
      <c r="X4" s="42">
        <f t="shared" ref="X4" si="8">SUM(X5:X7)</f>
        <v>0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>
        <v>0</v>
      </c>
      <c r="W5" s="30">
        <v>0</v>
      </c>
      <c r="X5" s="30">
        <v>0</v>
      </c>
    </row>
    <row r="6" spans="1:24" ht="11.25" customHeight="1" x14ac:dyDescent="0.2">
      <c r="A6" s="39" t="s">
        <v>7</v>
      </c>
      <c r="B6" s="23" t="s">
        <v>8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</row>
    <row r="7" spans="1:24" ht="11.25" customHeight="1" x14ac:dyDescent="0.2">
      <c r="A7" s="39" t="s">
        <v>9</v>
      </c>
      <c r="B7" s="23" t="s">
        <v>10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</row>
    <row r="8" spans="1:24" ht="11.25" customHeight="1" x14ac:dyDescent="0.2">
      <c r="A8" s="40" t="s">
        <v>343</v>
      </c>
      <c r="B8" s="41" t="s">
        <v>344</v>
      </c>
      <c r="C8" s="42">
        <f t="shared" ref="C8:W8" si="9">SUM(C9:C10)</f>
        <v>0</v>
      </c>
      <c r="D8" s="42">
        <f t="shared" si="9"/>
        <v>0</v>
      </c>
      <c r="E8" s="42">
        <f t="shared" si="9"/>
        <v>0</v>
      </c>
      <c r="F8" s="42">
        <f t="shared" si="9"/>
        <v>0</v>
      </c>
      <c r="G8" s="42">
        <f t="shared" si="9"/>
        <v>0</v>
      </c>
      <c r="H8" s="42">
        <f t="shared" si="9"/>
        <v>0</v>
      </c>
      <c r="I8" s="42">
        <f t="shared" si="9"/>
        <v>0</v>
      </c>
      <c r="J8" s="42">
        <f t="shared" si="9"/>
        <v>0</v>
      </c>
      <c r="K8" s="42">
        <f t="shared" si="9"/>
        <v>0</v>
      </c>
      <c r="L8" s="42">
        <f t="shared" si="9"/>
        <v>0</v>
      </c>
      <c r="M8" s="42">
        <f t="shared" si="9"/>
        <v>0</v>
      </c>
      <c r="N8" s="42">
        <f t="shared" si="9"/>
        <v>0</v>
      </c>
      <c r="O8" s="42">
        <f t="shared" si="9"/>
        <v>0</v>
      </c>
      <c r="P8" s="42">
        <f t="shared" si="9"/>
        <v>0</v>
      </c>
      <c r="Q8" s="42">
        <f t="shared" si="9"/>
        <v>0</v>
      </c>
      <c r="R8" s="42">
        <f t="shared" si="9"/>
        <v>0</v>
      </c>
      <c r="S8" s="42">
        <f t="shared" si="9"/>
        <v>0</v>
      </c>
      <c r="T8" s="42">
        <f t="shared" si="9"/>
        <v>0</v>
      </c>
      <c r="U8" s="42">
        <f t="shared" si="9"/>
        <v>0</v>
      </c>
      <c r="V8" s="42">
        <f t="shared" si="9"/>
        <v>0</v>
      </c>
      <c r="W8" s="42">
        <f t="shared" si="9"/>
        <v>0</v>
      </c>
      <c r="X8" s="42">
        <f t="shared" ref="X8" si="10">SUM(X9:X10)</f>
        <v>0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:W11" si="11">SUM(C12:C16)</f>
        <v>0</v>
      </c>
      <c r="D11" s="42">
        <f t="shared" si="11"/>
        <v>0</v>
      </c>
      <c r="E11" s="42">
        <f t="shared" si="11"/>
        <v>0</v>
      </c>
      <c r="F11" s="42">
        <f t="shared" si="11"/>
        <v>0</v>
      </c>
      <c r="G11" s="42">
        <f t="shared" si="11"/>
        <v>0</v>
      </c>
      <c r="H11" s="42">
        <f t="shared" si="11"/>
        <v>0</v>
      </c>
      <c r="I11" s="42">
        <f t="shared" si="11"/>
        <v>0</v>
      </c>
      <c r="J11" s="42">
        <f t="shared" si="11"/>
        <v>0</v>
      </c>
      <c r="K11" s="42">
        <f t="shared" si="11"/>
        <v>0</v>
      </c>
      <c r="L11" s="42">
        <f t="shared" si="11"/>
        <v>0</v>
      </c>
      <c r="M11" s="42">
        <f t="shared" si="11"/>
        <v>0</v>
      </c>
      <c r="N11" s="42">
        <f t="shared" si="11"/>
        <v>0</v>
      </c>
      <c r="O11" s="42">
        <f t="shared" si="11"/>
        <v>0</v>
      </c>
      <c r="P11" s="42">
        <f t="shared" si="11"/>
        <v>0</v>
      </c>
      <c r="Q11" s="42">
        <f t="shared" si="11"/>
        <v>0</v>
      </c>
      <c r="R11" s="42">
        <f t="shared" si="11"/>
        <v>0</v>
      </c>
      <c r="S11" s="42">
        <f t="shared" si="11"/>
        <v>0</v>
      </c>
      <c r="T11" s="42">
        <f t="shared" si="11"/>
        <v>0</v>
      </c>
      <c r="U11" s="42">
        <f t="shared" si="11"/>
        <v>0</v>
      </c>
      <c r="V11" s="42">
        <f t="shared" si="11"/>
        <v>0</v>
      </c>
      <c r="W11" s="42">
        <f t="shared" si="11"/>
        <v>0</v>
      </c>
      <c r="X11" s="42">
        <f t="shared" ref="X11" si="12">SUM(X12:X16)</f>
        <v>0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</row>
    <row r="13" spans="1:24" ht="11.25" customHeight="1" x14ac:dyDescent="0.2">
      <c r="A13" s="39" t="s">
        <v>17</v>
      </c>
      <c r="B13" s="23" t="s">
        <v>18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:W17" si="13">SUM(C18:C21)</f>
        <v>0</v>
      </c>
      <c r="D17" s="31">
        <f t="shared" si="13"/>
        <v>0</v>
      </c>
      <c r="E17" s="31">
        <f t="shared" si="13"/>
        <v>0</v>
      </c>
      <c r="F17" s="31">
        <f t="shared" si="13"/>
        <v>0</v>
      </c>
      <c r="G17" s="31">
        <f t="shared" si="13"/>
        <v>0</v>
      </c>
      <c r="H17" s="31">
        <f t="shared" si="13"/>
        <v>0</v>
      </c>
      <c r="I17" s="31">
        <f t="shared" si="13"/>
        <v>0</v>
      </c>
      <c r="J17" s="31">
        <f t="shared" si="13"/>
        <v>0</v>
      </c>
      <c r="K17" s="31">
        <f t="shared" si="13"/>
        <v>0</v>
      </c>
      <c r="L17" s="31">
        <f t="shared" si="13"/>
        <v>0</v>
      </c>
      <c r="M17" s="31">
        <f t="shared" si="13"/>
        <v>0</v>
      </c>
      <c r="N17" s="31">
        <f t="shared" si="13"/>
        <v>0</v>
      </c>
      <c r="O17" s="31">
        <f t="shared" si="13"/>
        <v>0</v>
      </c>
      <c r="P17" s="31">
        <f t="shared" si="13"/>
        <v>0</v>
      </c>
      <c r="Q17" s="31">
        <f t="shared" si="13"/>
        <v>0</v>
      </c>
      <c r="R17" s="31">
        <f t="shared" si="13"/>
        <v>0</v>
      </c>
      <c r="S17" s="31">
        <f t="shared" si="13"/>
        <v>0</v>
      </c>
      <c r="T17" s="31">
        <f t="shared" si="13"/>
        <v>0</v>
      </c>
      <c r="U17" s="31">
        <f t="shared" si="13"/>
        <v>0</v>
      </c>
      <c r="V17" s="31">
        <f t="shared" si="13"/>
        <v>0</v>
      </c>
      <c r="W17" s="31">
        <f t="shared" si="13"/>
        <v>0</v>
      </c>
      <c r="X17" s="31">
        <f t="shared" ref="X17" si="14">SUM(X18:X21)</f>
        <v>0</v>
      </c>
    </row>
    <row r="18" spans="1:24" ht="11.25" customHeight="1" x14ac:dyDescent="0.2">
      <c r="A18" s="22" t="s">
        <v>27</v>
      </c>
      <c r="B18" s="23" t="s">
        <v>28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:W22" si="15">SUM(C23:C24)</f>
        <v>0</v>
      </c>
      <c r="D22" s="31">
        <f t="shared" si="15"/>
        <v>0</v>
      </c>
      <c r="E22" s="31">
        <f t="shared" si="15"/>
        <v>0</v>
      </c>
      <c r="F22" s="31">
        <f t="shared" si="15"/>
        <v>0</v>
      </c>
      <c r="G22" s="31">
        <f t="shared" si="15"/>
        <v>0</v>
      </c>
      <c r="H22" s="31">
        <f t="shared" si="15"/>
        <v>0</v>
      </c>
      <c r="I22" s="31">
        <f t="shared" si="15"/>
        <v>0</v>
      </c>
      <c r="J22" s="31">
        <f t="shared" si="15"/>
        <v>0</v>
      </c>
      <c r="K22" s="31">
        <f t="shared" si="15"/>
        <v>0</v>
      </c>
      <c r="L22" s="31">
        <f t="shared" si="15"/>
        <v>0</v>
      </c>
      <c r="M22" s="31">
        <f t="shared" si="15"/>
        <v>0</v>
      </c>
      <c r="N22" s="31">
        <f t="shared" si="15"/>
        <v>0</v>
      </c>
      <c r="O22" s="31">
        <f t="shared" si="15"/>
        <v>0</v>
      </c>
      <c r="P22" s="31">
        <f t="shared" si="15"/>
        <v>0</v>
      </c>
      <c r="Q22" s="31">
        <f t="shared" si="15"/>
        <v>0</v>
      </c>
      <c r="R22" s="31">
        <f t="shared" si="15"/>
        <v>0</v>
      </c>
      <c r="S22" s="31">
        <f t="shared" si="15"/>
        <v>0</v>
      </c>
      <c r="T22" s="31">
        <f t="shared" si="15"/>
        <v>0</v>
      </c>
      <c r="U22" s="31">
        <f t="shared" si="15"/>
        <v>0</v>
      </c>
      <c r="V22" s="31">
        <f t="shared" si="15"/>
        <v>0</v>
      </c>
      <c r="W22" s="31">
        <f t="shared" si="15"/>
        <v>0</v>
      </c>
      <c r="X22" s="31">
        <f t="shared" ref="X22" si="16">SUM(X23:X24)</f>
        <v>0</v>
      </c>
    </row>
    <row r="23" spans="1:24" ht="11.25" customHeight="1" x14ac:dyDescent="0.2">
      <c r="A23" s="22" t="s">
        <v>37</v>
      </c>
      <c r="B23" s="23" t="s">
        <v>38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7">SUM(C27,C33)</f>
        <v>0</v>
      </c>
      <c r="D26" s="31">
        <f t="shared" ref="D26:W26" si="18">SUM(D27,D33)</f>
        <v>0</v>
      </c>
      <c r="E26" s="31">
        <f t="shared" si="18"/>
        <v>0</v>
      </c>
      <c r="F26" s="31">
        <f t="shared" si="18"/>
        <v>0</v>
      </c>
      <c r="G26" s="31">
        <f t="shared" si="18"/>
        <v>0</v>
      </c>
      <c r="H26" s="31">
        <f t="shared" si="18"/>
        <v>0</v>
      </c>
      <c r="I26" s="31">
        <f t="shared" si="18"/>
        <v>0</v>
      </c>
      <c r="J26" s="31">
        <f t="shared" si="18"/>
        <v>0</v>
      </c>
      <c r="K26" s="31">
        <f t="shared" si="18"/>
        <v>0</v>
      </c>
      <c r="L26" s="31">
        <f t="shared" si="18"/>
        <v>0</v>
      </c>
      <c r="M26" s="31">
        <f t="shared" si="18"/>
        <v>0</v>
      </c>
      <c r="N26" s="31">
        <f t="shared" si="18"/>
        <v>0</v>
      </c>
      <c r="O26" s="31">
        <f t="shared" si="18"/>
        <v>0</v>
      </c>
      <c r="P26" s="31">
        <f t="shared" si="18"/>
        <v>0</v>
      </c>
      <c r="Q26" s="31">
        <f t="shared" si="18"/>
        <v>0</v>
      </c>
      <c r="R26" s="31">
        <f t="shared" si="18"/>
        <v>0</v>
      </c>
      <c r="S26" s="31">
        <f t="shared" si="18"/>
        <v>0</v>
      </c>
      <c r="T26" s="31">
        <f t="shared" si="18"/>
        <v>0</v>
      </c>
      <c r="U26" s="31">
        <f t="shared" si="18"/>
        <v>0</v>
      </c>
      <c r="V26" s="31">
        <f t="shared" si="18"/>
        <v>0</v>
      </c>
      <c r="W26" s="31">
        <f t="shared" si="18"/>
        <v>0</v>
      </c>
      <c r="X26" s="31">
        <f t="shared" ref="X26" si="19">SUM(X27,X33)</f>
        <v>0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:W27" si="20">SUM(C28:C32)</f>
        <v>0</v>
      </c>
      <c r="D27" s="42">
        <f t="shared" si="20"/>
        <v>0</v>
      </c>
      <c r="E27" s="42">
        <f t="shared" si="20"/>
        <v>0</v>
      </c>
      <c r="F27" s="42">
        <f t="shared" si="20"/>
        <v>0</v>
      </c>
      <c r="G27" s="42">
        <f t="shared" si="20"/>
        <v>0</v>
      </c>
      <c r="H27" s="42">
        <f t="shared" si="20"/>
        <v>0</v>
      </c>
      <c r="I27" s="42">
        <f t="shared" si="20"/>
        <v>0</v>
      </c>
      <c r="J27" s="42">
        <f t="shared" si="20"/>
        <v>0</v>
      </c>
      <c r="K27" s="42">
        <f t="shared" si="20"/>
        <v>0</v>
      </c>
      <c r="L27" s="42">
        <f t="shared" si="20"/>
        <v>0</v>
      </c>
      <c r="M27" s="42">
        <f t="shared" si="20"/>
        <v>0</v>
      </c>
      <c r="N27" s="42">
        <f t="shared" si="20"/>
        <v>0</v>
      </c>
      <c r="O27" s="42">
        <f t="shared" si="20"/>
        <v>0</v>
      </c>
      <c r="P27" s="42">
        <f t="shared" si="20"/>
        <v>0</v>
      </c>
      <c r="Q27" s="42">
        <f t="shared" si="20"/>
        <v>0</v>
      </c>
      <c r="R27" s="42">
        <f t="shared" si="20"/>
        <v>0</v>
      </c>
      <c r="S27" s="42">
        <f t="shared" si="20"/>
        <v>0</v>
      </c>
      <c r="T27" s="42">
        <f t="shared" si="20"/>
        <v>0</v>
      </c>
      <c r="U27" s="42">
        <f t="shared" si="20"/>
        <v>0</v>
      </c>
      <c r="V27" s="42">
        <f t="shared" si="20"/>
        <v>0</v>
      </c>
      <c r="W27" s="42">
        <f t="shared" si="20"/>
        <v>0</v>
      </c>
      <c r="X27" s="42">
        <f t="shared" ref="X27" si="21">SUM(X28:X32)</f>
        <v>0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:W33" si="22">SUM(C34:C50)</f>
        <v>0</v>
      </c>
      <c r="D33" s="42">
        <f t="shared" si="22"/>
        <v>0</v>
      </c>
      <c r="E33" s="42">
        <f t="shared" si="22"/>
        <v>0</v>
      </c>
      <c r="F33" s="42">
        <f t="shared" si="22"/>
        <v>0</v>
      </c>
      <c r="G33" s="42">
        <f t="shared" si="22"/>
        <v>0</v>
      </c>
      <c r="H33" s="42">
        <f t="shared" si="22"/>
        <v>0</v>
      </c>
      <c r="I33" s="42">
        <f t="shared" si="22"/>
        <v>0</v>
      </c>
      <c r="J33" s="42">
        <f t="shared" si="22"/>
        <v>0</v>
      </c>
      <c r="K33" s="42">
        <f t="shared" si="22"/>
        <v>0</v>
      </c>
      <c r="L33" s="42">
        <f t="shared" si="22"/>
        <v>0</v>
      </c>
      <c r="M33" s="42">
        <f t="shared" si="22"/>
        <v>0</v>
      </c>
      <c r="N33" s="42">
        <f t="shared" si="22"/>
        <v>0</v>
      </c>
      <c r="O33" s="42">
        <f t="shared" si="22"/>
        <v>0</v>
      </c>
      <c r="P33" s="42">
        <f t="shared" si="22"/>
        <v>0</v>
      </c>
      <c r="Q33" s="42">
        <f t="shared" si="22"/>
        <v>0</v>
      </c>
      <c r="R33" s="42">
        <f t="shared" si="22"/>
        <v>0</v>
      </c>
      <c r="S33" s="42">
        <f t="shared" si="22"/>
        <v>0</v>
      </c>
      <c r="T33" s="42">
        <f t="shared" si="22"/>
        <v>0</v>
      </c>
      <c r="U33" s="42">
        <f t="shared" si="22"/>
        <v>0</v>
      </c>
      <c r="V33" s="42">
        <f t="shared" si="22"/>
        <v>0</v>
      </c>
      <c r="W33" s="42">
        <f t="shared" si="22"/>
        <v>0</v>
      </c>
      <c r="X33" s="42">
        <f t="shared" ref="X33" si="23">SUM(X34:X50)</f>
        <v>0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</row>
    <row r="37" spans="1:24" ht="11.25" customHeight="1" x14ac:dyDescent="0.2">
      <c r="A37" s="39" t="s">
        <v>61</v>
      </c>
      <c r="B37" s="23" t="s">
        <v>62</v>
      </c>
      <c r="C37" s="30">
        <v>0</v>
      </c>
      <c r="D37" s="30">
        <v>0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</row>
    <row r="41" spans="1:24" ht="11.25" customHeight="1" x14ac:dyDescent="0.2">
      <c r="A41" s="39" t="s">
        <v>69</v>
      </c>
      <c r="B41" s="23" t="s">
        <v>70</v>
      </c>
      <c r="C41" s="30">
        <v>0</v>
      </c>
      <c r="D41" s="30">
        <v>0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</row>
    <row r="42" spans="1:24" ht="11.25" customHeight="1" x14ac:dyDescent="0.2">
      <c r="A42" s="39" t="s">
        <v>71</v>
      </c>
      <c r="B42" s="23" t="s">
        <v>72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</row>
    <row r="44" spans="1:24" ht="11.25" customHeight="1" x14ac:dyDescent="0.2">
      <c r="A44" s="39" t="s">
        <v>75</v>
      </c>
      <c r="B44" s="23" t="s">
        <v>76</v>
      </c>
      <c r="C44" s="30">
        <v>0</v>
      </c>
      <c r="D44" s="30">
        <v>0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</row>
    <row r="51" spans="1:24" ht="11.25" customHeight="1" x14ac:dyDescent="0.2">
      <c r="A51" s="24" t="s">
        <v>89</v>
      </c>
      <c r="B51" s="25" t="s">
        <v>90</v>
      </c>
      <c r="C51" s="31">
        <v>0</v>
      </c>
      <c r="D51" s="31">
        <v>0</v>
      </c>
      <c r="E51" s="31">
        <v>0</v>
      </c>
      <c r="F51" s="31">
        <v>0</v>
      </c>
      <c r="G51" s="31">
        <v>0</v>
      </c>
      <c r="H51" s="31">
        <v>0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:W52" si="24">SUM(C53:C70)</f>
        <v>0</v>
      </c>
      <c r="D52" s="31">
        <f t="shared" si="24"/>
        <v>0</v>
      </c>
      <c r="E52" s="31">
        <f t="shared" si="24"/>
        <v>0</v>
      </c>
      <c r="F52" s="31">
        <f t="shared" si="24"/>
        <v>0</v>
      </c>
      <c r="G52" s="31">
        <f t="shared" si="24"/>
        <v>0</v>
      </c>
      <c r="H52" s="31">
        <f t="shared" si="24"/>
        <v>0</v>
      </c>
      <c r="I52" s="31">
        <f t="shared" si="24"/>
        <v>0</v>
      </c>
      <c r="J52" s="31">
        <f t="shared" si="24"/>
        <v>0</v>
      </c>
      <c r="K52" s="31">
        <f t="shared" si="24"/>
        <v>0</v>
      </c>
      <c r="L52" s="31">
        <f t="shared" si="24"/>
        <v>0</v>
      </c>
      <c r="M52" s="31">
        <f t="shared" si="24"/>
        <v>0</v>
      </c>
      <c r="N52" s="31">
        <f t="shared" si="24"/>
        <v>0</v>
      </c>
      <c r="O52" s="31">
        <f t="shared" si="24"/>
        <v>0</v>
      </c>
      <c r="P52" s="31">
        <f t="shared" si="24"/>
        <v>0</v>
      </c>
      <c r="Q52" s="31">
        <f t="shared" si="24"/>
        <v>0</v>
      </c>
      <c r="R52" s="31">
        <f t="shared" si="24"/>
        <v>0</v>
      </c>
      <c r="S52" s="31">
        <f t="shared" si="24"/>
        <v>0</v>
      </c>
      <c r="T52" s="31">
        <f t="shared" si="24"/>
        <v>0</v>
      </c>
      <c r="U52" s="31">
        <f t="shared" si="24"/>
        <v>0</v>
      </c>
      <c r="V52" s="31">
        <f t="shared" si="24"/>
        <v>0</v>
      </c>
      <c r="W52" s="31">
        <f t="shared" si="24"/>
        <v>0</v>
      </c>
      <c r="X52" s="31">
        <f t="shared" ref="X52" si="25">SUM(X53:X70)</f>
        <v>0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</row>
    <row r="70" spans="1:24" ht="11.25" customHeight="1" x14ac:dyDescent="0.2">
      <c r="A70" s="22" t="s">
        <v>127</v>
      </c>
      <c r="B70" s="23" t="s">
        <v>128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:W71" si="26">SUM(C72:C73)</f>
        <v>0</v>
      </c>
      <c r="D71" s="31">
        <f t="shared" si="26"/>
        <v>0</v>
      </c>
      <c r="E71" s="31">
        <f t="shared" si="26"/>
        <v>0</v>
      </c>
      <c r="F71" s="31">
        <f t="shared" si="26"/>
        <v>0</v>
      </c>
      <c r="G71" s="31">
        <f t="shared" si="26"/>
        <v>0</v>
      </c>
      <c r="H71" s="31">
        <f t="shared" si="26"/>
        <v>0</v>
      </c>
      <c r="I71" s="31">
        <f t="shared" si="26"/>
        <v>0</v>
      </c>
      <c r="J71" s="31">
        <f t="shared" si="26"/>
        <v>0</v>
      </c>
      <c r="K71" s="31">
        <f t="shared" si="26"/>
        <v>0</v>
      </c>
      <c r="L71" s="31">
        <f t="shared" si="26"/>
        <v>0</v>
      </c>
      <c r="M71" s="31">
        <f t="shared" si="26"/>
        <v>0</v>
      </c>
      <c r="N71" s="31">
        <f t="shared" si="26"/>
        <v>0</v>
      </c>
      <c r="O71" s="31">
        <f t="shared" si="26"/>
        <v>0</v>
      </c>
      <c r="P71" s="31">
        <f t="shared" si="26"/>
        <v>0</v>
      </c>
      <c r="Q71" s="31">
        <f t="shared" si="26"/>
        <v>0</v>
      </c>
      <c r="R71" s="31">
        <f t="shared" si="26"/>
        <v>0</v>
      </c>
      <c r="S71" s="31">
        <f t="shared" si="26"/>
        <v>0</v>
      </c>
      <c r="T71" s="31">
        <f t="shared" si="26"/>
        <v>0</v>
      </c>
      <c r="U71" s="31">
        <f t="shared" si="26"/>
        <v>0</v>
      </c>
      <c r="V71" s="31">
        <f t="shared" si="26"/>
        <v>0</v>
      </c>
      <c r="W71" s="31">
        <f t="shared" si="26"/>
        <v>0</v>
      </c>
      <c r="X71" s="31">
        <f t="shared" ref="X71" si="27">SUM(X72:X73)</f>
        <v>0</v>
      </c>
    </row>
    <row r="72" spans="1:24" ht="11.25" customHeight="1" x14ac:dyDescent="0.2">
      <c r="A72" s="22" t="s">
        <v>131</v>
      </c>
      <c r="B72" s="23" t="s">
        <v>132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0</v>
      </c>
      <c r="D75" s="31">
        <v>0</v>
      </c>
      <c r="E75" s="31">
        <v>0</v>
      </c>
      <c r="F75" s="31">
        <v>0</v>
      </c>
      <c r="G75" s="31">
        <v>0</v>
      </c>
      <c r="H75" s="31">
        <v>0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</row>
    <row r="76" spans="1:24" ht="11.25" customHeight="1" x14ac:dyDescent="0.2">
      <c r="A76" s="26" t="s">
        <v>139</v>
      </c>
      <c r="B76" s="27" t="s">
        <v>140</v>
      </c>
      <c r="C76" s="32">
        <v>3941.9939894578979</v>
      </c>
      <c r="D76" s="32">
        <v>4265.6587740660943</v>
      </c>
      <c r="E76" s="32">
        <v>4636.1275302253334</v>
      </c>
      <c r="F76" s="32">
        <v>5066.5201368405187</v>
      </c>
      <c r="G76" s="32">
        <v>5473.8575907931072</v>
      </c>
      <c r="H76" s="32">
        <v>5919.2052563632778</v>
      </c>
      <c r="I76" s="32">
        <v>6393.3324840522237</v>
      </c>
      <c r="J76" s="32">
        <v>6853.8582356809929</v>
      </c>
      <c r="K76" s="32">
        <v>7266.3761786002597</v>
      </c>
      <c r="L76" s="32">
        <v>7673.6332056524252</v>
      </c>
      <c r="M76" s="32">
        <v>8033.6244409995334</v>
      </c>
      <c r="N76" s="32">
        <v>8256.195410254506</v>
      </c>
      <c r="O76" s="32">
        <v>8509.1604944973569</v>
      </c>
      <c r="P76" s="32">
        <v>8751.4263883357035</v>
      </c>
      <c r="Q76" s="32">
        <v>9024.756452919306</v>
      </c>
      <c r="R76" s="32">
        <v>9335.5859585318267</v>
      </c>
      <c r="S76" s="32">
        <v>9495.1813516395487</v>
      </c>
      <c r="T76" s="32">
        <v>9482.7776928024614</v>
      </c>
      <c r="U76" s="32">
        <v>9679.2728128442013</v>
      </c>
      <c r="V76" s="32">
        <v>9721.0644398799122</v>
      </c>
      <c r="W76" s="32">
        <v>10253.975752554979</v>
      </c>
      <c r="X76" s="32">
        <v>10477.563402742973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6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433</v>
      </c>
      <c r="B1" s="7" t="s">
        <v>420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1012.1362688848443</v>
      </c>
      <c r="D2" s="28">
        <f t="shared" ref="D2:W2" si="1">SUM(D3,D17,D22,D25,D26,D51,D52,D71,D74,D75,D76)</f>
        <v>1100.1234842304373</v>
      </c>
      <c r="E2" s="28">
        <f t="shared" si="1"/>
        <v>1191.4850294090706</v>
      </c>
      <c r="F2" s="28">
        <f t="shared" si="1"/>
        <v>1309.046410542792</v>
      </c>
      <c r="G2" s="28">
        <f t="shared" si="1"/>
        <v>1451.1476106329337</v>
      </c>
      <c r="H2" s="28">
        <f t="shared" si="1"/>
        <v>1584.822522074865</v>
      </c>
      <c r="I2" s="28">
        <f t="shared" si="1"/>
        <v>1699.6694248519989</v>
      </c>
      <c r="J2" s="28">
        <f t="shared" si="1"/>
        <v>1843.2284854965333</v>
      </c>
      <c r="K2" s="28">
        <f t="shared" si="1"/>
        <v>1952.7388204370877</v>
      </c>
      <c r="L2" s="28">
        <f t="shared" si="1"/>
        <v>2060.536728674841</v>
      </c>
      <c r="M2" s="28">
        <f t="shared" si="1"/>
        <v>2176.9877977815026</v>
      </c>
      <c r="N2" s="28">
        <f t="shared" si="1"/>
        <v>2243.4890259481153</v>
      </c>
      <c r="O2" s="28">
        <f t="shared" si="1"/>
        <v>2324.7843976923045</v>
      </c>
      <c r="P2" s="28">
        <f t="shared" si="1"/>
        <v>2417.5355198342636</v>
      </c>
      <c r="Q2" s="28">
        <f t="shared" si="1"/>
        <v>2553.7308378456332</v>
      </c>
      <c r="R2" s="28">
        <f t="shared" si="1"/>
        <v>2757.9828136341553</v>
      </c>
      <c r="S2" s="28">
        <f t="shared" si="1"/>
        <v>3037.185036479164</v>
      </c>
      <c r="T2" s="28">
        <f t="shared" si="1"/>
        <v>3277.890702504124</v>
      </c>
      <c r="U2" s="28">
        <f t="shared" si="1"/>
        <v>3624.5212161070476</v>
      </c>
      <c r="V2" s="28">
        <f t="shared" si="1"/>
        <v>3915.4665623585183</v>
      </c>
      <c r="W2" s="28">
        <f t="shared" si="1"/>
        <v>4405.405267216046</v>
      </c>
      <c r="X2" s="28">
        <f t="shared" ref="X2" si="2">SUM(X3,X17,X22,X25,X26,X51,X52,X71,X74,X75,X76)</f>
        <v>4755.8564540842372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3">SUM(C4,C8,C11)</f>
        <v>0</v>
      </c>
      <c r="D3" s="29">
        <f t="shared" ref="D3:W3" si="4">SUM(D4,D8,D11)</f>
        <v>0</v>
      </c>
      <c r="E3" s="29">
        <f t="shared" si="4"/>
        <v>0</v>
      </c>
      <c r="F3" s="29">
        <f t="shared" si="4"/>
        <v>0</v>
      </c>
      <c r="G3" s="29">
        <f t="shared" si="4"/>
        <v>0</v>
      </c>
      <c r="H3" s="29">
        <f t="shared" si="4"/>
        <v>0</v>
      </c>
      <c r="I3" s="29">
        <f t="shared" si="4"/>
        <v>0</v>
      </c>
      <c r="J3" s="29">
        <f t="shared" si="4"/>
        <v>0</v>
      </c>
      <c r="K3" s="29">
        <f t="shared" si="4"/>
        <v>0</v>
      </c>
      <c r="L3" s="29">
        <f t="shared" si="4"/>
        <v>0</v>
      </c>
      <c r="M3" s="29">
        <f t="shared" si="4"/>
        <v>0</v>
      </c>
      <c r="N3" s="29">
        <f t="shared" si="4"/>
        <v>0</v>
      </c>
      <c r="O3" s="29">
        <f t="shared" si="4"/>
        <v>0</v>
      </c>
      <c r="P3" s="29">
        <f t="shared" si="4"/>
        <v>0</v>
      </c>
      <c r="Q3" s="29">
        <f t="shared" si="4"/>
        <v>0</v>
      </c>
      <c r="R3" s="29">
        <f t="shared" si="4"/>
        <v>0</v>
      </c>
      <c r="S3" s="29">
        <f t="shared" si="4"/>
        <v>0</v>
      </c>
      <c r="T3" s="29">
        <f t="shared" si="4"/>
        <v>0</v>
      </c>
      <c r="U3" s="29">
        <f t="shared" si="4"/>
        <v>0</v>
      </c>
      <c r="V3" s="29">
        <f t="shared" si="4"/>
        <v>0</v>
      </c>
      <c r="W3" s="29">
        <f t="shared" si="4"/>
        <v>0</v>
      </c>
      <c r="X3" s="29">
        <f t="shared" ref="X3" si="5">SUM(X4,X8,X11)</f>
        <v>0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6">SUM(C5:C7)</f>
        <v>0</v>
      </c>
      <c r="D4" s="42">
        <f t="shared" ref="D4:W4" si="7">SUM(D5:D7)</f>
        <v>0</v>
      </c>
      <c r="E4" s="42">
        <f t="shared" si="7"/>
        <v>0</v>
      </c>
      <c r="F4" s="42">
        <f t="shared" si="7"/>
        <v>0</v>
      </c>
      <c r="G4" s="42">
        <f t="shared" si="7"/>
        <v>0</v>
      </c>
      <c r="H4" s="42">
        <f t="shared" si="7"/>
        <v>0</v>
      </c>
      <c r="I4" s="42">
        <f t="shared" si="7"/>
        <v>0</v>
      </c>
      <c r="J4" s="42">
        <f t="shared" si="7"/>
        <v>0</v>
      </c>
      <c r="K4" s="42">
        <f t="shared" si="7"/>
        <v>0</v>
      </c>
      <c r="L4" s="42">
        <f t="shared" si="7"/>
        <v>0</v>
      </c>
      <c r="M4" s="42">
        <f t="shared" si="7"/>
        <v>0</v>
      </c>
      <c r="N4" s="42">
        <f t="shared" si="7"/>
        <v>0</v>
      </c>
      <c r="O4" s="42">
        <f t="shared" si="7"/>
        <v>0</v>
      </c>
      <c r="P4" s="42">
        <f t="shared" si="7"/>
        <v>0</v>
      </c>
      <c r="Q4" s="42">
        <f t="shared" si="7"/>
        <v>0</v>
      </c>
      <c r="R4" s="42">
        <f t="shared" si="7"/>
        <v>0</v>
      </c>
      <c r="S4" s="42">
        <f t="shared" si="7"/>
        <v>0</v>
      </c>
      <c r="T4" s="42">
        <f t="shared" si="7"/>
        <v>0</v>
      </c>
      <c r="U4" s="42">
        <f t="shared" si="7"/>
        <v>0</v>
      </c>
      <c r="V4" s="42">
        <f t="shared" si="7"/>
        <v>0</v>
      </c>
      <c r="W4" s="42">
        <f t="shared" si="7"/>
        <v>0</v>
      </c>
      <c r="X4" s="42">
        <f t="shared" ref="X4" si="8">SUM(X5:X7)</f>
        <v>0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>
        <v>0</v>
      </c>
      <c r="W5" s="30">
        <v>0</v>
      </c>
      <c r="X5" s="30">
        <v>0</v>
      </c>
    </row>
    <row r="6" spans="1:24" ht="11.25" customHeight="1" x14ac:dyDescent="0.2">
      <c r="A6" s="39" t="s">
        <v>7</v>
      </c>
      <c r="B6" s="23" t="s">
        <v>8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</row>
    <row r="7" spans="1:24" ht="11.25" customHeight="1" x14ac:dyDescent="0.2">
      <c r="A7" s="39" t="s">
        <v>9</v>
      </c>
      <c r="B7" s="23" t="s">
        <v>10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</row>
    <row r="8" spans="1:24" ht="11.25" customHeight="1" x14ac:dyDescent="0.2">
      <c r="A8" s="40" t="s">
        <v>343</v>
      </c>
      <c r="B8" s="41" t="s">
        <v>344</v>
      </c>
      <c r="C8" s="42">
        <f t="shared" ref="C8:W8" si="9">SUM(C9:C10)</f>
        <v>0</v>
      </c>
      <c r="D8" s="42">
        <f t="shared" si="9"/>
        <v>0</v>
      </c>
      <c r="E8" s="42">
        <f t="shared" si="9"/>
        <v>0</v>
      </c>
      <c r="F8" s="42">
        <f t="shared" si="9"/>
        <v>0</v>
      </c>
      <c r="G8" s="42">
        <f t="shared" si="9"/>
        <v>0</v>
      </c>
      <c r="H8" s="42">
        <f t="shared" si="9"/>
        <v>0</v>
      </c>
      <c r="I8" s="42">
        <f t="shared" si="9"/>
        <v>0</v>
      </c>
      <c r="J8" s="42">
        <f t="shared" si="9"/>
        <v>0</v>
      </c>
      <c r="K8" s="42">
        <f t="shared" si="9"/>
        <v>0</v>
      </c>
      <c r="L8" s="42">
        <f t="shared" si="9"/>
        <v>0</v>
      </c>
      <c r="M8" s="42">
        <f t="shared" si="9"/>
        <v>0</v>
      </c>
      <c r="N8" s="42">
        <f t="shared" si="9"/>
        <v>0</v>
      </c>
      <c r="O8" s="42">
        <f t="shared" si="9"/>
        <v>0</v>
      </c>
      <c r="P8" s="42">
        <f t="shared" si="9"/>
        <v>0</v>
      </c>
      <c r="Q8" s="42">
        <f t="shared" si="9"/>
        <v>0</v>
      </c>
      <c r="R8" s="42">
        <f t="shared" si="9"/>
        <v>0</v>
      </c>
      <c r="S8" s="42">
        <f t="shared" si="9"/>
        <v>0</v>
      </c>
      <c r="T8" s="42">
        <f t="shared" si="9"/>
        <v>0</v>
      </c>
      <c r="U8" s="42">
        <f t="shared" si="9"/>
        <v>0</v>
      </c>
      <c r="V8" s="42">
        <f t="shared" si="9"/>
        <v>0</v>
      </c>
      <c r="W8" s="42">
        <f t="shared" si="9"/>
        <v>0</v>
      </c>
      <c r="X8" s="42">
        <f t="shared" ref="X8" si="10">SUM(X9:X10)</f>
        <v>0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:W11" si="11">SUM(C12:C16)</f>
        <v>0</v>
      </c>
      <c r="D11" s="42">
        <f t="shared" si="11"/>
        <v>0</v>
      </c>
      <c r="E11" s="42">
        <f t="shared" si="11"/>
        <v>0</v>
      </c>
      <c r="F11" s="42">
        <f t="shared" si="11"/>
        <v>0</v>
      </c>
      <c r="G11" s="42">
        <f t="shared" si="11"/>
        <v>0</v>
      </c>
      <c r="H11" s="42">
        <f t="shared" si="11"/>
        <v>0</v>
      </c>
      <c r="I11" s="42">
        <f t="shared" si="11"/>
        <v>0</v>
      </c>
      <c r="J11" s="42">
        <f t="shared" si="11"/>
        <v>0</v>
      </c>
      <c r="K11" s="42">
        <f t="shared" si="11"/>
        <v>0</v>
      </c>
      <c r="L11" s="42">
        <f t="shared" si="11"/>
        <v>0</v>
      </c>
      <c r="M11" s="42">
        <f t="shared" si="11"/>
        <v>0</v>
      </c>
      <c r="N11" s="42">
        <f t="shared" si="11"/>
        <v>0</v>
      </c>
      <c r="O11" s="42">
        <f t="shared" si="11"/>
        <v>0</v>
      </c>
      <c r="P11" s="42">
        <f t="shared" si="11"/>
        <v>0</v>
      </c>
      <c r="Q11" s="42">
        <f t="shared" si="11"/>
        <v>0</v>
      </c>
      <c r="R11" s="42">
        <f t="shared" si="11"/>
        <v>0</v>
      </c>
      <c r="S11" s="42">
        <f t="shared" si="11"/>
        <v>0</v>
      </c>
      <c r="T11" s="42">
        <f t="shared" si="11"/>
        <v>0</v>
      </c>
      <c r="U11" s="42">
        <f t="shared" si="11"/>
        <v>0</v>
      </c>
      <c r="V11" s="42">
        <f t="shared" si="11"/>
        <v>0</v>
      </c>
      <c r="W11" s="42">
        <f t="shared" si="11"/>
        <v>0</v>
      </c>
      <c r="X11" s="42">
        <f t="shared" ref="X11" si="12">SUM(X12:X16)</f>
        <v>0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</row>
    <row r="13" spans="1:24" ht="11.25" customHeight="1" x14ac:dyDescent="0.2">
      <c r="A13" s="39" t="s">
        <v>17</v>
      </c>
      <c r="B13" s="23" t="s">
        <v>18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:W17" si="13">SUM(C18:C21)</f>
        <v>0</v>
      </c>
      <c r="D17" s="31">
        <f t="shared" si="13"/>
        <v>0</v>
      </c>
      <c r="E17" s="31">
        <f t="shared" si="13"/>
        <v>0</v>
      </c>
      <c r="F17" s="31">
        <f t="shared" si="13"/>
        <v>0</v>
      </c>
      <c r="G17" s="31">
        <f t="shared" si="13"/>
        <v>0</v>
      </c>
      <c r="H17" s="31">
        <f t="shared" si="13"/>
        <v>0</v>
      </c>
      <c r="I17" s="31">
        <f t="shared" si="13"/>
        <v>0</v>
      </c>
      <c r="J17" s="31">
        <f t="shared" si="13"/>
        <v>0</v>
      </c>
      <c r="K17" s="31">
        <f t="shared" si="13"/>
        <v>0</v>
      </c>
      <c r="L17" s="31">
        <f t="shared" si="13"/>
        <v>0</v>
      </c>
      <c r="M17" s="31">
        <f t="shared" si="13"/>
        <v>0</v>
      </c>
      <c r="N17" s="31">
        <f t="shared" si="13"/>
        <v>0</v>
      </c>
      <c r="O17" s="31">
        <f t="shared" si="13"/>
        <v>0</v>
      </c>
      <c r="P17" s="31">
        <f t="shared" si="13"/>
        <v>0</v>
      </c>
      <c r="Q17" s="31">
        <f t="shared" si="13"/>
        <v>0</v>
      </c>
      <c r="R17" s="31">
        <f t="shared" si="13"/>
        <v>0</v>
      </c>
      <c r="S17" s="31">
        <f t="shared" si="13"/>
        <v>0</v>
      </c>
      <c r="T17" s="31">
        <f t="shared" si="13"/>
        <v>0</v>
      </c>
      <c r="U17" s="31">
        <f t="shared" si="13"/>
        <v>0</v>
      </c>
      <c r="V17" s="31">
        <f t="shared" si="13"/>
        <v>0</v>
      </c>
      <c r="W17" s="31">
        <f t="shared" si="13"/>
        <v>0</v>
      </c>
      <c r="X17" s="31">
        <f t="shared" ref="X17" si="14">SUM(X18:X21)</f>
        <v>0</v>
      </c>
    </row>
    <row r="18" spans="1:24" ht="11.25" customHeight="1" x14ac:dyDescent="0.2">
      <c r="A18" s="22" t="s">
        <v>27</v>
      </c>
      <c r="B18" s="23" t="s">
        <v>28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:W22" si="15">SUM(C23:C24)</f>
        <v>0</v>
      </c>
      <c r="D22" s="31">
        <f t="shared" si="15"/>
        <v>0</v>
      </c>
      <c r="E22" s="31">
        <f t="shared" si="15"/>
        <v>0</v>
      </c>
      <c r="F22" s="31">
        <f t="shared" si="15"/>
        <v>0</v>
      </c>
      <c r="G22" s="31">
        <f t="shared" si="15"/>
        <v>0</v>
      </c>
      <c r="H22" s="31">
        <f t="shared" si="15"/>
        <v>0</v>
      </c>
      <c r="I22" s="31">
        <f t="shared" si="15"/>
        <v>0</v>
      </c>
      <c r="J22" s="31">
        <f t="shared" si="15"/>
        <v>0</v>
      </c>
      <c r="K22" s="31">
        <f t="shared" si="15"/>
        <v>0</v>
      </c>
      <c r="L22" s="31">
        <f t="shared" si="15"/>
        <v>0</v>
      </c>
      <c r="M22" s="31">
        <f t="shared" si="15"/>
        <v>0</v>
      </c>
      <c r="N22" s="31">
        <f t="shared" si="15"/>
        <v>0</v>
      </c>
      <c r="O22" s="31">
        <f t="shared" si="15"/>
        <v>0</v>
      </c>
      <c r="P22" s="31">
        <f t="shared" si="15"/>
        <v>0</v>
      </c>
      <c r="Q22" s="31">
        <f t="shared" si="15"/>
        <v>0</v>
      </c>
      <c r="R22" s="31">
        <f t="shared" si="15"/>
        <v>0</v>
      </c>
      <c r="S22" s="31">
        <f t="shared" si="15"/>
        <v>0</v>
      </c>
      <c r="T22" s="31">
        <f t="shared" si="15"/>
        <v>0</v>
      </c>
      <c r="U22" s="31">
        <f t="shared" si="15"/>
        <v>0</v>
      </c>
      <c r="V22" s="31">
        <f t="shared" si="15"/>
        <v>0</v>
      </c>
      <c r="W22" s="31">
        <f t="shared" si="15"/>
        <v>0</v>
      </c>
      <c r="X22" s="31">
        <f t="shared" ref="X22" si="16">SUM(X23:X24)</f>
        <v>0</v>
      </c>
    </row>
    <row r="23" spans="1:24" ht="11.25" customHeight="1" x14ac:dyDescent="0.2">
      <c r="A23" s="22" t="s">
        <v>37</v>
      </c>
      <c r="B23" s="23" t="s">
        <v>38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7">SUM(C27,C33)</f>
        <v>0</v>
      </c>
      <c r="D26" s="31">
        <f t="shared" ref="D26:W26" si="18">SUM(D27,D33)</f>
        <v>0</v>
      </c>
      <c r="E26" s="31">
        <f t="shared" si="18"/>
        <v>0</v>
      </c>
      <c r="F26" s="31">
        <f t="shared" si="18"/>
        <v>0</v>
      </c>
      <c r="G26" s="31">
        <f t="shared" si="18"/>
        <v>0</v>
      </c>
      <c r="H26" s="31">
        <f t="shared" si="18"/>
        <v>0</v>
      </c>
      <c r="I26" s="31">
        <f t="shared" si="18"/>
        <v>0</v>
      </c>
      <c r="J26" s="31">
        <f t="shared" si="18"/>
        <v>0</v>
      </c>
      <c r="K26" s="31">
        <f t="shared" si="18"/>
        <v>0</v>
      </c>
      <c r="L26" s="31">
        <f t="shared" si="18"/>
        <v>0</v>
      </c>
      <c r="M26" s="31">
        <f t="shared" si="18"/>
        <v>0</v>
      </c>
      <c r="N26" s="31">
        <f t="shared" si="18"/>
        <v>0</v>
      </c>
      <c r="O26" s="31">
        <f t="shared" si="18"/>
        <v>0</v>
      </c>
      <c r="P26" s="31">
        <f t="shared" si="18"/>
        <v>0</v>
      </c>
      <c r="Q26" s="31">
        <f t="shared" si="18"/>
        <v>0</v>
      </c>
      <c r="R26" s="31">
        <f t="shared" si="18"/>
        <v>0</v>
      </c>
      <c r="S26" s="31">
        <f t="shared" si="18"/>
        <v>0</v>
      </c>
      <c r="T26" s="31">
        <f t="shared" si="18"/>
        <v>0</v>
      </c>
      <c r="U26" s="31">
        <f t="shared" si="18"/>
        <v>0</v>
      </c>
      <c r="V26" s="31">
        <f t="shared" si="18"/>
        <v>0</v>
      </c>
      <c r="W26" s="31">
        <f t="shared" si="18"/>
        <v>0</v>
      </c>
      <c r="X26" s="31">
        <f t="shared" ref="X26" si="19">SUM(X27,X33)</f>
        <v>0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:W27" si="20">SUM(C28:C32)</f>
        <v>0</v>
      </c>
      <c r="D27" s="42">
        <f t="shared" si="20"/>
        <v>0</v>
      </c>
      <c r="E27" s="42">
        <f t="shared" si="20"/>
        <v>0</v>
      </c>
      <c r="F27" s="42">
        <f t="shared" si="20"/>
        <v>0</v>
      </c>
      <c r="G27" s="42">
        <f t="shared" si="20"/>
        <v>0</v>
      </c>
      <c r="H27" s="42">
        <f t="shared" si="20"/>
        <v>0</v>
      </c>
      <c r="I27" s="42">
        <f t="shared" si="20"/>
        <v>0</v>
      </c>
      <c r="J27" s="42">
        <f t="shared" si="20"/>
        <v>0</v>
      </c>
      <c r="K27" s="42">
        <f t="shared" si="20"/>
        <v>0</v>
      </c>
      <c r="L27" s="42">
        <f t="shared" si="20"/>
        <v>0</v>
      </c>
      <c r="M27" s="42">
        <f t="shared" si="20"/>
        <v>0</v>
      </c>
      <c r="N27" s="42">
        <f t="shared" si="20"/>
        <v>0</v>
      </c>
      <c r="O27" s="42">
        <f t="shared" si="20"/>
        <v>0</v>
      </c>
      <c r="P27" s="42">
        <f t="shared" si="20"/>
        <v>0</v>
      </c>
      <c r="Q27" s="42">
        <f t="shared" si="20"/>
        <v>0</v>
      </c>
      <c r="R27" s="42">
        <f t="shared" si="20"/>
        <v>0</v>
      </c>
      <c r="S27" s="42">
        <f t="shared" si="20"/>
        <v>0</v>
      </c>
      <c r="T27" s="42">
        <f t="shared" si="20"/>
        <v>0</v>
      </c>
      <c r="U27" s="42">
        <f t="shared" si="20"/>
        <v>0</v>
      </c>
      <c r="V27" s="42">
        <f t="shared" si="20"/>
        <v>0</v>
      </c>
      <c r="W27" s="42">
        <f t="shared" si="20"/>
        <v>0</v>
      </c>
      <c r="X27" s="42">
        <f t="shared" ref="X27" si="21">SUM(X28:X32)</f>
        <v>0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:W33" si="22">SUM(C34:C50)</f>
        <v>0</v>
      </c>
      <c r="D33" s="42">
        <f t="shared" si="22"/>
        <v>0</v>
      </c>
      <c r="E33" s="42">
        <f t="shared" si="22"/>
        <v>0</v>
      </c>
      <c r="F33" s="42">
        <f t="shared" si="22"/>
        <v>0</v>
      </c>
      <c r="G33" s="42">
        <f t="shared" si="22"/>
        <v>0</v>
      </c>
      <c r="H33" s="42">
        <f t="shared" si="22"/>
        <v>0</v>
      </c>
      <c r="I33" s="42">
        <f t="shared" si="22"/>
        <v>0</v>
      </c>
      <c r="J33" s="42">
        <f t="shared" si="22"/>
        <v>0</v>
      </c>
      <c r="K33" s="42">
        <f t="shared" si="22"/>
        <v>0</v>
      </c>
      <c r="L33" s="42">
        <f t="shared" si="22"/>
        <v>0</v>
      </c>
      <c r="M33" s="42">
        <f t="shared" si="22"/>
        <v>0</v>
      </c>
      <c r="N33" s="42">
        <f t="shared" si="22"/>
        <v>0</v>
      </c>
      <c r="O33" s="42">
        <f t="shared" si="22"/>
        <v>0</v>
      </c>
      <c r="P33" s="42">
        <f t="shared" si="22"/>
        <v>0</v>
      </c>
      <c r="Q33" s="42">
        <f t="shared" si="22"/>
        <v>0</v>
      </c>
      <c r="R33" s="42">
        <f t="shared" si="22"/>
        <v>0</v>
      </c>
      <c r="S33" s="42">
        <f t="shared" si="22"/>
        <v>0</v>
      </c>
      <c r="T33" s="42">
        <f t="shared" si="22"/>
        <v>0</v>
      </c>
      <c r="U33" s="42">
        <f t="shared" si="22"/>
        <v>0</v>
      </c>
      <c r="V33" s="42">
        <f t="shared" si="22"/>
        <v>0</v>
      </c>
      <c r="W33" s="42">
        <f t="shared" si="22"/>
        <v>0</v>
      </c>
      <c r="X33" s="42">
        <f t="shared" ref="X33" si="23">SUM(X34:X50)</f>
        <v>0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</row>
    <row r="37" spans="1:24" ht="11.25" customHeight="1" x14ac:dyDescent="0.2">
      <c r="A37" s="39" t="s">
        <v>61</v>
      </c>
      <c r="B37" s="23" t="s">
        <v>62</v>
      </c>
      <c r="C37" s="30">
        <v>0</v>
      </c>
      <c r="D37" s="30">
        <v>0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</row>
    <row r="41" spans="1:24" ht="11.25" customHeight="1" x14ac:dyDescent="0.2">
      <c r="A41" s="39" t="s">
        <v>69</v>
      </c>
      <c r="B41" s="23" t="s">
        <v>70</v>
      </c>
      <c r="C41" s="30">
        <v>0</v>
      </c>
      <c r="D41" s="30">
        <v>0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</row>
    <row r="42" spans="1:24" ht="11.25" customHeight="1" x14ac:dyDescent="0.2">
      <c r="A42" s="39" t="s">
        <v>71</v>
      </c>
      <c r="B42" s="23" t="s">
        <v>72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</row>
    <row r="44" spans="1:24" ht="11.25" customHeight="1" x14ac:dyDescent="0.2">
      <c r="A44" s="39" t="s">
        <v>75</v>
      </c>
      <c r="B44" s="23" t="s">
        <v>76</v>
      </c>
      <c r="C44" s="30">
        <v>0</v>
      </c>
      <c r="D44" s="30">
        <v>0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</row>
    <row r="51" spans="1:24" ht="11.25" customHeight="1" x14ac:dyDescent="0.2">
      <c r="A51" s="24" t="s">
        <v>89</v>
      </c>
      <c r="B51" s="25" t="s">
        <v>90</v>
      </c>
      <c r="C51" s="31">
        <v>0</v>
      </c>
      <c r="D51" s="31">
        <v>0</v>
      </c>
      <c r="E51" s="31">
        <v>0</v>
      </c>
      <c r="F51" s="31">
        <v>0</v>
      </c>
      <c r="G51" s="31">
        <v>0</v>
      </c>
      <c r="H51" s="31">
        <v>0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:W52" si="24">SUM(C53:C70)</f>
        <v>0</v>
      </c>
      <c r="D52" s="31">
        <f t="shared" si="24"/>
        <v>0</v>
      </c>
      <c r="E52" s="31">
        <f t="shared" si="24"/>
        <v>0</v>
      </c>
      <c r="F52" s="31">
        <f t="shared" si="24"/>
        <v>0</v>
      </c>
      <c r="G52" s="31">
        <f t="shared" si="24"/>
        <v>0</v>
      </c>
      <c r="H52" s="31">
        <f t="shared" si="24"/>
        <v>0</v>
      </c>
      <c r="I52" s="31">
        <f t="shared" si="24"/>
        <v>0</v>
      </c>
      <c r="J52" s="31">
        <f t="shared" si="24"/>
        <v>0</v>
      </c>
      <c r="K52" s="31">
        <f t="shared" si="24"/>
        <v>0</v>
      </c>
      <c r="L52" s="31">
        <f t="shared" si="24"/>
        <v>0</v>
      </c>
      <c r="M52" s="31">
        <f t="shared" si="24"/>
        <v>0</v>
      </c>
      <c r="N52" s="31">
        <f t="shared" si="24"/>
        <v>0</v>
      </c>
      <c r="O52" s="31">
        <f t="shared" si="24"/>
        <v>0</v>
      </c>
      <c r="P52" s="31">
        <f t="shared" si="24"/>
        <v>0</v>
      </c>
      <c r="Q52" s="31">
        <f t="shared" si="24"/>
        <v>0</v>
      </c>
      <c r="R52" s="31">
        <f t="shared" si="24"/>
        <v>0</v>
      </c>
      <c r="S52" s="31">
        <f t="shared" si="24"/>
        <v>0</v>
      </c>
      <c r="T52" s="31">
        <f t="shared" si="24"/>
        <v>0</v>
      </c>
      <c r="U52" s="31">
        <f t="shared" si="24"/>
        <v>0</v>
      </c>
      <c r="V52" s="31">
        <f t="shared" si="24"/>
        <v>0</v>
      </c>
      <c r="W52" s="31">
        <f t="shared" si="24"/>
        <v>0</v>
      </c>
      <c r="X52" s="31">
        <f t="shared" ref="X52" si="25">SUM(X53:X70)</f>
        <v>0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</row>
    <row r="70" spans="1:24" ht="11.25" customHeight="1" x14ac:dyDescent="0.2">
      <c r="A70" s="22" t="s">
        <v>127</v>
      </c>
      <c r="B70" s="23" t="s">
        <v>128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:W71" si="26">SUM(C72:C73)</f>
        <v>0</v>
      </c>
      <c r="D71" s="31">
        <f t="shared" si="26"/>
        <v>0</v>
      </c>
      <c r="E71" s="31">
        <f t="shared" si="26"/>
        <v>0</v>
      </c>
      <c r="F71" s="31">
        <f t="shared" si="26"/>
        <v>0</v>
      </c>
      <c r="G71" s="31">
        <f t="shared" si="26"/>
        <v>0</v>
      </c>
      <c r="H71" s="31">
        <f t="shared" si="26"/>
        <v>0</v>
      </c>
      <c r="I71" s="31">
        <f t="shared" si="26"/>
        <v>0</v>
      </c>
      <c r="J71" s="31">
        <f t="shared" si="26"/>
        <v>0</v>
      </c>
      <c r="K71" s="31">
        <f t="shared" si="26"/>
        <v>0</v>
      </c>
      <c r="L71" s="31">
        <f t="shared" si="26"/>
        <v>0</v>
      </c>
      <c r="M71" s="31">
        <f t="shared" si="26"/>
        <v>0</v>
      </c>
      <c r="N71" s="31">
        <f t="shared" si="26"/>
        <v>0</v>
      </c>
      <c r="O71" s="31">
        <f t="shared" si="26"/>
        <v>0</v>
      </c>
      <c r="P71" s="31">
        <f t="shared" si="26"/>
        <v>0</v>
      </c>
      <c r="Q71" s="31">
        <f t="shared" si="26"/>
        <v>0</v>
      </c>
      <c r="R71" s="31">
        <f t="shared" si="26"/>
        <v>0</v>
      </c>
      <c r="S71" s="31">
        <f t="shared" si="26"/>
        <v>0</v>
      </c>
      <c r="T71" s="31">
        <f t="shared" si="26"/>
        <v>0</v>
      </c>
      <c r="U71" s="31">
        <f t="shared" si="26"/>
        <v>0</v>
      </c>
      <c r="V71" s="31">
        <f t="shared" si="26"/>
        <v>0</v>
      </c>
      <c r="W71" s="31">
        <f t="shared" si="26"/>
        <v>0</v>
      </c>
      <c r="X71" s="31">
        <f t="shared" ref="X71" si="27">SUM(X72:X73)</f>
        <v>0</v>
      </c>
    </row>
    <row r="72" spans="1:24" ht="11.25" customHeight="1" x14ac:dyDescent="0.2">
      <c r="A72" s="22" t="s">
        <v>131</v>
      </c>
      <c r="B72" s="23" t="s">
        <v>132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0</v>
      </c>
      <c r="D75" s="31">
        <v>0</v>
      </c>
      <c r="E75" s="31">
        <v>0</v>
      </c>
      <c r="F75" s="31">
        <v>0</v>
      </c>
      <c r="G75" s="31">
        <v>0</v>
      </c>
      <c r="H75" s="31">
        <v>0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</row>
    <row r="76" spans="1:24" ht="11.25" customHeight="1" x14ac:dyDescent="0.2">
      <c r="A76" s="26" t="s">
        <v>139</v>
      </c>
      <c r="B76" s="27" t="s">
        <v>140</v>
      </c>
      <c r="C76" s="32">
        <v>1012.1362688848443</v>
      </c>
      <c r="D76" s="32">
        <v>1100.1234842304373</v>
      </c>
      <c r="E76" s="32">
        <v>1191.4850294090706</v>
      </c>
      <c r="F76" s="32">
        <v>1309.046410542792</v>
      </c>
      <c r="G76" s="32">
        <v>1451.1476106329337</v>
      </c>
      <c r="H76" s="32">
        <v>1584.822522074865</v>
      </c>
      <c r="I76" s="32">
        <v>1699.6694248519989</v>
      </c>
      <c r="J76" s="32">
        <v>1843.2284854965333</v>
      </c>
      <c r="K76" s="32">
        <v>1952.7388204370877</v>
      </c>
      <c r="L76" s="32">
        <v>2060.536728674841</v>
      </c>
      <c r="M76" s="32">
        <v>2176.9877977815026</v>
      </c>
      <c r="N76" s="32">
        <v>2243.4890259481153</v>
      </c>
      <c r="O76" s="32">
        <v>2324.7843976923045</v>
      </c>
      <c r="P76" s="32">
        <v>2417.5355198342636</v>
      </c>
      <c r="Q76" s="32">
        <v>2553.7308378456332</v>
      </c>
      <c r="R76" s="32">
        <v>2757.9828136341553</v>
      </c>
      <c r="S76" s="32">
        <v>3037.185036479164</v>
      </c>
      <c r="T76" s="32">
        <v>3277.890702504124</v>
      </c>
      <c r="U76" s="32">
        <v>3624.5212161070476</v>
      </c>
      <c r="V76" s="32">
        <v>3915.4665623585183</v>
      </c>
      <c r="W76" s="32">
        <v>4405.405267216046</v>
      </c>
      <c r="X76" s="32">
        <v>4755.8564540842372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7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431</v>
      </c>
      <c r="B1" s="7" t="s">
        <v>421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6014.2016660665176</v>
      </c>
      <c r="D2" s="28">
        <f t="shared" ref="D2:W2" si="1">SUM(D3,D17,D22,D25,D26,D51,D52,D71,D74,D75,D76)</f>
        <v>6174.1951621062508</v>
      </c>
      <c r="E2" s="28">
        <f t="shared" si="1"/>
        <v>6314.4331736368513</v>
      </c>
      <c r="F2" s="28">
        <f t="shared" si="1"/>
        <v>6438.6838880254072</v>
      </c>
      <c r="G2" s="28">
        <f t="shared" si="1"/>
        <v>6537.8385813605364</v>
      </c>
      <c r="H2" s="28">
        <f t="shared" si="1"/>
        <v>6611.9184329181899</v>
      </c>
      <c r="I2" s="28">
        <f t="shared" si="1"/>
        <v>6692.7940271749494</v>
      </c>
      <c r="J2" s="28">
        <f t="shared" si="1"/>
        <v>6752.6993581862343</v>
      </c>
      <c r="K2" s="28">
        <f t="shared" si="1"/>
        <v>6776.0323772307383</v>
      </c>
      <c r="L2" s="28">
        <f t="shared" si="1"/>
        <v>6730.7949104643767</v>
      </c>
      <c r="M2" s="28">
        <f t="shared" si="1"/>
        <v>6621.8362349658728</v>
      </c>
      <c r="N2" s="28">
        <f t="shared" si="1"/>
        <v>6377.8231321812118</v>
      </c>
      <c r="O2" s="28">
        <f t="shared" si="1"/>
        <v>6162.508061836771</v>
      </c>
      <c r="P2" s="28">
        <f t="shared" si="1"/>
        <v>5991.2465824059709</v>
      </c>
      <c r="Q2" s="28">
        <f t="shared" si="1"/>
        <v>5788.9789921980928</v>
      </c>
      <c r="R2" s="28">
        <f t="shared" si="1"/>
        <v>5482.1815201459494</v>
      </c>
      <c r="S2" s="28">
        <f t="shared" si="1"/>
        <v>5201.5934114536831</v>
      </c>
      <c r="T2" s="28">
        <f t="shared" si="1"/>
        <v>4924.1808579382314</v>
      </c>
      <c r="U2" s="28">
        <f t="shared" si="1"/>
        <v>4627.1877458505187</v>
      </c>
      <c r="V2" s="28">
        <f t="shared" si="1"/>
        <v>4311.2079030748473</v>
      </c>
      <c r="W2" s="28">
        <f t="shared" si="1"/>
        <v>4222.0499489542799</v>
      </c>
      <c r="X2" s="28">
        <f t="shared" ref="X2" si="2">SUM(X3,X17,X22,X25,X26,X51,X52,X71,X74,X75,X76)</f>
        <v>4226.1712070640597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3">SUM(C4,C8,C11)</f>
        <v>0</v>
      </c>
      <c r="D3" s="29">
        <f t="shared" ref="D3:W3" si="4">SUM(D4,D8,D11)</f>
        <v>0</v>
      </c>
      <c r="E3" s="29">
        <f t="shared" si="4"/>
        <v>0</v>
      </c>
      <c r="F3" s="29">
        <f t="shared" si="4"/>
        <v>0</v>
      </c>
      <c r="G3" s="29">
        <f t="shared" si="4"/>
        <v>0</v>
      </c>
      <c r="H3" s="29">
        <f t="shared" si="4"/>
        <v>0</v>
      </c>
      <c r="I3" s="29">
        <f t="shared" si="4"/>
        <v>0</v>
      </c>
      <c r="J3" s="29">
        <f t="shared" si="4"/>
        <v>0</v>
      </c>
      <c r="K3" s="29">
        <f t="shared" si="4"/>
        <v>0</v>
      </c>
      <c r="L3" s="29">
        <f t="shared" si="4"/>
        <v>0</v>
      </c>
      <c r="M3" s="29">
        <f t="shared" si="4"/>
        <v>0</v>
      </c>
      <c r="N3" s="29">
        <f t="shared" si="4"/>
        <v>0</v>
      </c>
      <c r="O3" s="29">
        <f t="shared" si="4"/>
        <v>0</v>
      </c>
      <c r="P3" s="29">
        <f t="shared" si="4"/>
        <v>0</v>
      </c>
      <c r="Q3" s="29">
        <f t="shared" si="4"/>
        <v>0</v>
      </c>
      <c r="R3" s="29">
        <f t="shared" si="4"/>
        <v>0</v>
      </c>
      <c r="S3" s="29">
        <f t="shared" si="4"/>
        <v>0</v>
      </c>
      <c r="T3" s="29">
        <f t="shared" si="4"/>
        <v>0</v>
      </c>
      <c r="U3" s="29">
        <f t="shared" si="4"/>
        <v>0</v>
      </c>
      <c r="V3" s="29">
        <f t="shared" si="4"/>
        <v>0</v>
      </c>
      <c r="W3" s="29">
        <f t="shared" si="4"/>
        <v>0</v>
      </c>
      <c r="X3" s="29">
        <f t="shared" ref="X3" si="5">SUM(X4,X8,X11)</f>
        <v>0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6">SUM(C5:C7)</f>
        <v>0</v>
      </c>
      <c r="D4" s="42">
        <f t="shared" ref="D4:W4" si="7">SUM(D5:D7)</f>
        <v>0</v>
      </c>
      <c r="E4" s="42">
        <f t="shared" si="7"/>
        <v>0</v>
      </c>
      <c r="F4" s="42">
        <f t="shared" si="7"/>
        <v>0</v>
      </c>
      <c r="G4" s="42">
        <f t="shared" si="7"/>
        <v>0</v>
      </c>
      <c r="H4" s="42">
        <f t="shared" si="7"/>
        <v>0</v>
      </c>
      <c r="I4" s="42">
        <f t="shared" si="7"/>
        <v>0</v>
      </c>
      <c r="J4" s="42">
        <f t="shared" si="7"/>
        <v>0</v>
      </c>
      <c r="K4" s="42">
        <f t="shared" si="7"/>
        <v>0</v>
      </c>
      <c r="L4" s="42">
        <f t="shared" si="7"/>
        <v>0</v>
      </c>
      <c r="M4" s="42">
        <f t="shared" si="7"/>
        <v>0</v>
      </c>
      <c r="N4" s="42">
        <f t="shared" si="7"/>
        <v>0</v>
      </c>
      <c r="O4" s="42">
        <f t="shared" si="7"/>
        <v>0</v>
      </c>
      <c r="P4" s="42">
        <f t="shared" si="7"/>
        <v>0</v>
      </c>
      <c r="Q4" s="42">
        <f t="shared" si="7"/>
        <v>0</v>
      </c>
      <c r="R4" s="42">
        <f t="shared" si="7"/>
        <v>0</v>
      </c>
      <c r="S4" s="42">
        <f t="shared" si="7"/>
        <v>0</v>
      </c>
      <c r="T4" s="42">
        <f t="shared" si="7"/>
        <v>0</v>
      </c>
      <c r="U4" s="42">
        <f t="shared" si="7"/>
        <v>0</v>
      </c>
      <c r="V4" s="42">
        <f t="shared" si="7"/>
        <v>0</v>
      </c>
      <c r="W4" s="42">
        <f t="shared" si="7"/>
        <v>0</v>
      </c>
      <c r="X4" s="42">
        <f t="shared" ref="X4" si="8">SUM(X5:X7)</f>
        <v>0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>
        <v>0</v>
      </c>
      <c r="W5" s="30">
        <v>0</v>
      </c>
      <c r="X5" s="30">
        <v>0</v>
      </c>
    </row>
    <row r="6" spans="1:24" ht="11.25" customHeight="1" x14ac:dyDescent="0.2">
      <c r="A6" s="39" t="s">
        <v>7</v>
      </c>
      <c r="B6" s="23" t="s">
        <v>8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</row>
    <row r="7" spans="1:24" ht="11.25" customHeight="1" x14ac:dyDescent="0.2">
      <c r="A7" s="39" t="s">
        <v>9</v>
      </c>
      <c r="B7" s="23" t="s">
        <v>10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</row>
    <row r="8" spans="1:24" ht="11.25" customHeight="1" x14ac:dyDescent="0.2">
      <c r="A8" s="40" t="s">
        <v>343</v>
      </c>
      <c r="B8" s="41" t="s">
        <v>344</v>
      </c>
      <c r="C8" s="42">
        <f t="shared" ref="C8:W8" si="9">SUM(C9:C10)</f>
        <v>0</v>
      </c>
      <c r="D8" s="42">
        <f t="shared" si="9"/>
        <v>0</v>
      </c>
      <c r="E8" s="42">
        <f t="shared" si="9"/>
        <v>0</v>
      </c>
      <c r="F8" s="42">
        <f t="shared" si="9"/>
        <v>0</v>
      </c>
      <c r="G8" s="42">
        <f t="shared" si="9"/>
        <v>0</v>
      </c>
      <c r="H8" s="42">
        <f t="shared" si="9"/>
        <v>0</v>
      </c>
      <c r="I8" s="42">
        <f t="shared" si="9"/>
        <v>0</v>
      </c>
      <c r="J8" s="42">
        <f t="shared" si="9"/>
        <v>0</v>
      </c>
      <c r="K8" s="42">
        <f t="shared" si="9"/>
        <v>0</v>
      </c>
      <c r="L8" s="42">
        <f t="shared" si="9"/>
        <v>0</v>
      </c>
      <c r="M8" s="42">
        <f t="shared" si="9"/>
        <v>0</v>
      </c>
      <c r="N8" s="42">
        <f t="shared" si="9"/>
        <v>0</v>
      </c>
      <c r="O8" s="42">
        <f t="shared" si="9"/>
        <v>0</v>
      </c>
      <c r="P8" s="42">
        <f t="shared" si="9"/>
        <v>0</v>
      </c>
      <c r="Q8" s="42">
        <f t="shared" si="9"/>
        <v>0</v>
      </c>
      <c r="R8" s="42">
        <f t="shared" si="9"/>
        <v>0</v>
      </c>
      <c r="S8" s="42">
        <f t="shared" si="9"/>
        <v>0</v>
      </c>
      <c r="T8" s="42">
        <f t="shared" si="9"/>
        <v>0</v>
      </c>
      <c r="U8" s="42">
        <f t="shared" si="9"/>
        <v>0</v>
      </c>
      <c r="V8" s="42">
        <f t="shared" si="9"/>
        <v>0</v>
      </c>
      <c r="W8" s="42">
        <f t="shared" si="9"/>
        <v>0</v>
      </c>
      <c r="X8" s="42">
        <f t="shared" ref="X8" si="10">SUM(X9:X10)</f>
        <v>0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:W11" si="11">SUM(C12:C16)</f>
        <v>0</v>
      </c>
      <c r="D11" s="42">
        <f t="shared" si="11"/>
        <v>0</v>
      </c>
      <c r="E11" s="42">
        <f t="shared" si="11"/>
        <v>0</v>
      </c>
      <c r="F11" s="42">
        <f t="shared" si="11"/>
        <v>0</v>
      </c>
      <c r="G11" s="42">
        <f t="shared" si="11"/>
        <v>0</v>
      </c>
      <c r="H11" s="42">
        <f t="shared" si="11"/>
        <v>0</v>
      </c>
      <c r="I11" s="42">
        <f t="shared" si="11"/>
        <v>0</v>
      </c>
      <c r="J11" s="42">
        <f t="shared" si="11"/>
        <v>0</v>
      </c>
      <c r="K11" s="42">
        <f t="shared" si="11"/>
        <v>0</v>
      </c>
      <c r="L11" s="42">
        <f t="shared" si="11"/>
        <v>0</v>
      </c>
      <c r="M11" s="42">
        <f t="shared" si="11"/>
        <v>0</v>
      </c>
      <c r="N11" s="42">
        <f t="shared" si="11"/>
        <v>0</v>
      </c>
      <c r="O11" s="42">
        <f t="shared" si="11"/>
        <v>0</v>
      </c>
      <c r="P11" s="42">
        <f t="shared" si="11"/>
        <v>0</v>
      </c>
      <c r="Q11" s="42">
        <f t="shared" si="11"/>
        <v>0</v>
      </c>
      <c r="R11" s="42">
        <f t="shared" si="11"/>
        <v>0</v>
      </c>
      <c r="S11" s="42">
        <f t="shared" si="11"/>
        <v>0</v>
      </c>
      <c r="T11" s="42">
        <f t="shared" si="11"/>
        <v>0</v>
      </c>
      <c r="U11" s="42">
        <f t="shared" si="11"/>
        <v>0</v>
      </c>
      <c r="V11" s="42">
        <f t="shared" si="11"/>
        <v>0</v>
      </c>
      <c r="W11" s="42">
        <f t="shared" si="11"/>
        <v>0</v>
      </c>
      <c r="X11" s="42">
        <f t="shared" ref="X11" si="12">SUM(X12:X16)</f>
        <v>0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</row>
    <row r="13" spans="1:24" ht="11.25" customHeight="1" x14ac:dyDescent="0.2">
      <c r="A13" s="39" t="s">
        <v>17</v>
      </c>
      <c r="B13" s="23" t="s">
        <v>18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:W17" si="13">SUM(C18:C21)</f>
        <v>0</v>
      </c>
      <c r="D17" s="31">
        <f t="shared" si="13"/>
        <v>0</v>
      </c>
      <c r="E17" s="31">
        <f t="shared" si="13"/>
        <v>0</v>
      </c>
      <c r="F17" s="31">
        <f t="shared" si="13"/>
        <v>0</v>
      </c>
      <c r="G17" s="31">
        <f t="shared" si="13"/>
        <v>0</v>
      </c>
      <c r="H17" s="31">
        <f t="shared" si="13"/>
        <v>0</v>
      </c>
      <c r="I17" s="31">
        <f t="shared" si="13"/>
        <v>0</v>
      </c>
      <c r="J17" s="31">
        <f t="shared" si="13"/>
        <v>0</v>
      </c>
      <c r="K17" s="31">
        <f t="shared" si="13"/>
        <v>0</v>
      </c>
      <c r="L17" s="31">
        <f t="shared" si="13"/>
        <v>0</v>
      </c>
      <c r="M17" s="31">
        <f t="shared" si="13"/>
        <v>0</v>
      </c>
      <c r="N17" s="31">
        <f t="shared" si="13"/>
        <v>0</v>
      </c>
      <c r="O17" s="31">
        <f t="shared" si="13"/>
        <v>0</v>
      </c>
      <c r="P17" s="31">
        <f t="shared" si="13"/>
        <v>0</v>
      </c>
      <c r="Q17" s="31">
        <f t="shared" si="13"/>
        <v>0</v>
      </c>
      <c r="R17" s="31">
        <f t="shared" si="13"/>
        <v>0</v>
      </c>
      <c r="S17" s="31">
        <f t="shared" si="13"/>
        <v>0</v>
      </c>
      <c r="T17" s="31">
        <f t="shared" si="13"/>
        <v>0</v>
      </c>
      <c r="U17" s="31">
        <f t="shared" si="13"/>
        <v>0</v>
      </c>
      <c r="V17" s="31">
        <f t="shared" si="13"/>
        <v>0</v>
      </c>
      <c r="W17" s="31">
        <f t="shared" si="13"/>
        <v>0</v>
      </c>
      <c r="X17" s="31">
        <f t="shared" ref="X17" si="14">SUM(X18:X21)</f>
        <v>0</v>
      </c>
    </row>
    <row r="18" spans="1:24" ht="11.25" customHeight="1" x14ac:dyDescent="0.2">
      <c r="A18" s="22" t="s">
        <v>27</v>
      </c>
      <c r="B18" s="23" t="s">
        <v>28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:W22" si="15">SUM(C23:C24)</f>
        <v>0</v>
      </c>
      <c r="D22" s="31">
        <f t="shared" si="15"/>
        <v>0</v>
      </c>
      <c r="E22" s="31">
        <f t="shared" si="15"/>
        <v>0</v>
      </c>
      <c r="F22" s="31">
        <f t="shared" si="15"/>
        <v>0</v>
      </c>
      <c r="G22" s="31">
        <f t="shared" si="15"/>
        <v>0</v>
      </c>
      <c r="H22" s="31">
        <f t="shared" si="15"/>
        <v>0</v>
      </c>
      <c r="I22" s="31">
        <f t="shared" si="15"/>
        <v>0</v>
      </c>
      <c r="J22" s="31">
        <f t="shared" si="15"/>
        <v>0</v>
      </c>
      <c r="K22" s="31">
        <f t="shared" si="15"/>
        <v>0</v>
      </c>
      <c r="L22" s="31">
        <f t="shared" si="15"/>
        <v>0</v>
      </c>
      <c r="M22" s="31">
        <f t="shared" si="15"/>
        <v>0</v>
      </c>
      <c r="N22" s="31">
        <f t="shared" si="15"/>
        <v>0</v>
      </c>
      <c r="O22" s="31">
        <f t="shared" si="15"/>
        <v>0</v>
      </c>
      <c r="P22" s="31">
        <f t="shared" si="15"/>
        <v>0</v>
      </c>
      <c r="Q22" s="31">
        <f t="shared" si="15"/>
        <v>0</v>
      </c>
      <c r="R22" s="31">
        <f t="shared" si="15"/>
        <v>0</v>
      </c>
      <c r="S22" s="31">
        <f t="shared" si="15"/>
        <v>0</v>
      </c>
      <c r="T22" s="31">
        <f t="shared" si="15"/>
        <v>0</v>
      </c>
      <c r="U22" s="31">
        <f t="shared" si="15"/>
        <v>0</v>
      </c>
      <c r="V22" s="31">
        <f t="shared" si="15"/>
        <v>0</v>
      </c>
      <c r="W22" s="31">
        <f t="shared" si="15"/>
        <v>0</v>
      </c>
      <c r="X22" s="31">
        <f t="shared" ref="X22" si="16">SUM(X23:X24)</f>
        <v>0</v>
      </c>
    </row>
    <row r="23" spans="1:24" ht="11.25" customHeight="1" x14ac:dyDescent="0.2">
      <c r="A23" s="22" t="s">
        <v>37</v>
      </c>
      <c r="B23" s="23" t="s">
        <v>38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7">SUM(C27,C33)</f>
        <v>0</v>
      </c>
      <c r="D26" s="31">
        <f t="shared" ref="D26:W26" si="18">SUM(D27,D33)</f>
        <v>0</v>
      </c>
      <c r="E26" s="31">
        <f t="shared" si="18"/>
        <v>0</v>
      </c>
      <c r="F26" s="31">
        <f t="shared" si="18"/>
        <v>0</v>
      </c>
      <c r="G26" s="31">
        <f t="shared" si="18"/>
        <v>0</v>
      </c>
      <c r="H26" s="31">
        <f t="shared" si="18"/>
        <v>0</v>
      </c>
      <c r="I26" s="31">
        <f t="shared" si="18"/>
        <v>0</v>
      </c>
      <c r="J26" s="31">
        <f t="shared" si="18"/>
        <v>0</v>
      </c>
      <c r="K26" s="31">
        <f t="shared" si="18"/>
        <v>0</v>
      </c>
      <c r="L26" s="31">
        <f t="shared" si="18"/>
        <v>0</v>
      </c>
      <c r="M26" s="31">
        <f t="shared" si="18"/>
        <v>0</v>
      </c>
      <c r="N26" s="31">
        <f t="shared" si="18"/>
        <v>0</v>
      </c>
      <c r="O26" s="31">
        <f t="shared" si="18"/>
        <v>0</v>
      </c>
      <c r="P26" s="31">
        <f t="shared" si="18"/>
        <v>0</v>
      </c>
      <c r="Q26" s="31">
        <f t="shared" si="18"/>
        <v>0</v>
      </c>
      <c r="R26" s="31">
        <f t="shared" si="18"/>
        <v>0</v>
      </c>
      <c r="S26" s="31">
        <f t="shared" si="18"/>
        <v>0</v>
      </c>
      <c r="T26" s="31">
        <f t="shared" si="18"/>
        <v>0</v>
      </c>
      <c r="U26" s="31">
        <f t="shared" si="18"/>
        <v>0</v>
      </c>
      <c r="V26" s="31">
        <f t="shared" si="18"/>
        <v>0</v>
      </c>
      <c r="W26" s="31">
        <f t="shared" si="18"/>
        <v>0</v>
      </c>
      <c r="X26" s="31">
        <f t="shared" ref="X26" si="19">SUM(X27,X33)</f>
        <v>0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:W27" si="20">SUM(C28:C32)</f>
        <v>0</v>
      </c>
      <c r="D27" s="42">
        <f t="shared" si="20"/>
        <v>0</v>
      </c>
      <c r="E27" s="42">
        <f t="shared" si="20"/>
        <v>0</v>
      </c>
      <c r="F27" s="42">
        <f t="shared" si="20"/>
        <v>0</v>
      </c>
      <c r="G27" s="42">
        <f t="shared" si="20"/>
        <v>0</v>
      </c>
      <c r="H27" s="42">
        <f t="shared" si="20"/>
        <v>0</v>
      </c>
      <c r="I27" s="42">
        <f t="shared" si="20"/>
        <v>0</v>
      </c>
      <c r="J27" s="42">
        <f t="shared" si="20"/>
        <v>0</v>
      </c>
      <c r="K27" s="42">
        <f t="shared" si="20"/>
        <v>0</v>
      </c>
      <c r="L27" s="42">
        <f t="shared" si="20"/>
        <v>0</v>
      </c>
      <c r="M27" s="42">
        <f t="shared" si="20"/>
        <v>0</v>
      </c>
      <c r="N27" s="42">
        <f t="shared" si="20"/>
        <v>0</v>
      </c>
      <c r="O27" s="42">
        <f t="shared" si="20"/>
        <v>0</v>
      </c>
      <c r="P27" s="42">
        <f t="shared" si="20"/>
        <v>0</v>
      </c>
      <c r="Q27" s="42">
        <f t="shared" si="20"/>
        <v>0</v>
      </c>
      <c r="R27" s="42">
        <f t="shared" si="20"/>
        <v>0</v>
      </c>
      <c r="S27" s="42">
        <f t="shared" si="20"/>
        <v>0</v>
      </c>
      <c r="T27" s="42">
        <f t="shared" si="20"/>
        <v>0</v>
      </c>
      <c r="U27" s="42">
        <f t="shared" si="20"/>
        <v>0</v>
      </c>
      <c r="V27" s="42">
        <f t="shared" si="20"/>
        <v>0</v>
      </c>
      <c r="W27" s="42">
        <f t="shared" si="20"/>
        <v>0</v>
      </c>
      <c r="X27" s="42">
        <f t="shared" ref="X27" si="21">SUM(X28:X32)</f>
        <v>0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:W33" si="22">SUM(C34:C50)</f>
        <v>0</v>
      </c>
      <c r="D33" s="42">
        <f t="shared" si="22"/>
        <v>0</v>
      </c>
      <c r="E33" s="42">
        <f t="shared" si="22"/>
        <v>0</v>
      </c>
      <c r="F33" s="42">
        <f t="shared" si="22"/>
        <v>0</v>
      </c>
      <c r="G33" s="42">
        <f t="shared" si="22"/>
        <v>0</v>
      </c>
      <c r="H33" s="42">
        <f t="shared" si="22"/>
        <v>0</v>
      </c>
      <c r="I33" s="42">
        <f t="shared" si="22"/>
        <v>0</v>
      </c>
      <c r="J33" s="42">
        <f t="shared" si="22"/>
        <v>0</v>
      </c>
      <c r="K33" s="42">
        <f t="shared" si="22"/>
        <v>0</v>
      </c>
      <c r="L33" s="42">
        <f t="shared" si="22"/>
        <v>0</v>
      </c>
      <c r="M33" s="42">
        <f t="shared" si="22"/>
        <v>0</v>
      </c>
      <c r="N33" s="42">
        <f t="shared" si="22"/>
        <v>0</v>
      </c>
      <c r="O33" s="42">
        <f t="shared" si="22"/>
        <v>0</v>
      </c>
      <c r="P33" s="42">
        <f t="shared" si="22"/>
        <v>0</v>
      </c>
      <c r="Q33" s="42">
        <f t="shared" si="22"/>
        <v>0</v>
      </c>
      <c r="R33" s="42">
        <f t="shared" si="22"/>
        <v>0</v>
      </c>
      <c r="S33" s="42">
        <f t="shared" si="22"/>
        <v>0</v>
      </c>
      <c r="T33" s="42">
        <f t="shared" si="22"/>
        <v>0</v>
      </c>
      <c r="U33" s="42">
        <f t="shared" si="22"/>
        <v>0</v>
      </c>
      <c r="V33" s="42">
        <f t="shared" si="22"/>
        <v>0</v>
      </c>
      <c r="W33" s="42">
        <f t="shared" si="22"/>
        <v>0</v>
      </c>
      <c r="X33" s="42">
        <f t="shared" ref="X33" si="23">SUM(X34:X50)</f>
        <v>0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</row>
    <row r="37" spans="1:24" ht="11.25" customHeight="1" x14ac:dyDescent="0.2">
      <c r="A37" s="39" t="s">
        <v>61</v>
      </c>
      <c r="B37" s="23" t="s">
        <v>62</v>
      </c>
      <c r="C37" s="30">
        <v>0</v>
      </c>
      <c r="D37" s="30">
        <v>0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</row>
    <row r="41" spans="1:24" ht="11.25" customHeight="1" x14ac:dyDescent="0.2">
      <c r="A41" s="39" t="s">
        <v>69</v>
      </c>
      <c r="B41" s="23" t="s">
        <v>70</v>
      </c>
      <c r="C41" s="30">
        <v>0</v>
      </c>
      <c r="D41" s="30">
        <v>0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</row>
    <row r="42" spans="1:24" ht="11.25" customHeight="1" x14ac:dyDescent="0.2">
      <c r="A42" s="39" t="s">
        <v>71</v>
      </c>
      <c r="B42" s="23" t="s">
        <v>72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</row>
    <row r="44" spans="1:24" ht="11.25" customHeight="1" x14ac:dyDescent="0.2">
      <c r="A44" s="39" t="s">
        <v>75</v>
      </c>
      <c r="B44" s="23" t="s">
        <v>76</v>
      </c>
      <c r="C44" s="30">
        <v>0</v>
      </c>
      <c r="D44" s="30">
        <v>0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</row>
    <row r="51" spans="1:24" ht="11.25" customHeight="1" x14ac:dyDescent="0.2">
      <c r="A51" s="24" t="s">
        <v>89</v>
      </c>
      <c r="B51" s="25" t="s">
        <v>90</v>
      </c>
      <c r="C51" s="31">
        <v>0</v>
      </c>
      <c r="D51" s="31">
        <v>0</v>
      </c>
      <c r="E51" s="31">
        <v>0</v>
      </c>
      <c r="F51" s="31">
        <v>0</v>
      </c>
      <c r="G51" s="31">
        <v>0</v>
      </c>
      <c r="H51" s="31">
        <v>0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:W52" si="24">SUM(C53:C70)</f>
        <v>0</v>
      </c>
      <c r="D52" s="31">
        <f t="shared" si="24"/>
        <v>0</v>
      </c>
      <c r="E52" s="31">
        <f t="shared" si="24"/>
        <v>0</v>
      </c>
      <c r="F52" s="31">
        <f t="shared" si="24"/>
        <v>0</v>
      </c>
      <c r="G52" s="31">
        <f t="shared" si="24"/>
        <v>0</v>
      </c>
      <c r="H52" s="31">
        <f t="shared" si="24"/>
        <v>0</v>
      </c>
      <c r="I52" s="31">
        <f t="shared" si="24"/>
        <v>0</v>
      </c>
      <c r="J52" s="31">
        <f t="shared" si="24"/>
        <v>0</v>
      </c>
      <c r="K52" s="31">
        <f t="shared" si="24"/>
        <v>0</v>
      </c>
      <c r="L52" s="31">
        <f t="shared" si="24"/>
        <v>0</v>
      </c>
      <c r="M52" s="31">
        <f t="shared" si="24"/>
        <v>0</v>
      </c>
      <c r="N52" s="31">
        <f t="shared" si="24"/>
        <v>0</v>
      </c>
      <c r="O52" s="31">
        <f t="shared" si="24"/>
        <v>0</v>
      </c>
      <c r="P52" s="31">
        <f t="shared" si="24"/>
        <v>0</v>
      </c>
      <c r="Q52" s="31">
        <f t="shared" si="24"/>
        <v>0</v>
      </c>
      <c r="R52" s="31">
        <f t="shared" si="24"/>
        <v>0</v>
      </c>
      <c r="S52" s="31">
        <f t="shared" si="24"/>
        <v>0</v>
      </c>
      <c r="T52" s="31">
        <f t="shared" si="24"/>
        <v>0</v>
      </c>
      <c r="U52" s="31">
        <f t="shared" si="24"/>
        <v>0</v>
      </c>
      <c r="V52" s="31">
        <f t="shared" si="24"/>
        <v>0</v>
      </c>
      <c r="W52" s="31">
        <f t="shared" si="24"/>
        <v>0</v>
      </c>
      <c r="X52" s="31">
        <f t="shared" ref="X52" si="25">SUM(X53:X70)</f>
        <v>0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</row>
    <row r="70" spans="1:24" ht="11.25" customHeight="1" x14ac:dyDescent="0.2">
      <c r="A70" s="22" t="s">
        <v>127</v>
      </c>
      <c r="B70" s="23" t="s">
        <v>128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:W71" si="26">SUM(C72:C73)</f>
        <v>0</v>
      </c>
      <c r="D71" s="31">
        <f t="shared" si="26"/>
        <v>0</v>
      </c>
      <c r="E71" s="31">
        <f t="shared" si="26"/>
        <v>0</v>
      </c>
      <c r="F71" s="31">
        <f t="shared" si="26"/>
        <v>0</v>
      </c>
      <c r="G71" s="31">
        <f t="shared" si="26"/>
        <v>0</v>
      </c>
      <c r="H71" s="31">
        <f t="shared" si="26"/>
        <v>0</v>
      </c>
      <c r="I71" s="31">
        <f t="shared" si="26"/>
        <v>0</v>
      </c>
      <c r="J71" s="31">
        <f t="shared" si="26"/>
        <v>0</v>
      </c>
      <c r="K71" s="31">
        <f t="shared" si="26"/>
        <v>0</v>
      </c>
      <c r="L71" s="31">
        <f t="shared" si="26"/>
        <v>0</v>
      </c>
      <c r="M71" s="31">
        <f t="shared" si="26"/>
        <v>0</v>
      </c>
      <c r="N71" s="31">
        <f t="shared" si="26"/>
        <v>0</v>
      </c>
      <c r="O71" s="31">
        <f t="shared" si="26"/>
        <v>0</v>
      </c>
      <c r="P71" s="31">
        <f t="shared" si="26"/>
        <v>0</v>
      </c>
      <c r="Q71" s="31">
        <f t="shared" si="26"/>
        <v>0</v>
      </c>
      <c r="R71" s="31">
        <f t="shared" si="26"/>
        <v>0</v>
      </c>
      <c r="S71" s="31">
        <f t="shared" si="26"/>
        <v>0</v>
      </c>
      <c r="T71" s="31">
        <f t="shared" si="26"/>
        <v>0</v>
      </c>
      <c r="U71" s="31">
        <f t="shared" si="26"/>
        <v>0</v>
      </c>
      <c r="V71" s="31">
        <f t="shared" si="26"/>
        <v>0</v>
      </c>
      <c r="W71" s="31">
        <f t="shared" si="26"/>
        <v>0</v>
      </c>
      <c r="X71" s="31">
        <f t="shared" ref="X71" si="27">SUM(X72:X73)</f>
        <v>0</v>
      </c>
    </row>
    <row r="72" spans="1:24" ht="11.25" customHeight="1" x14ac:dyDescent="0.2">
      <c r="A72" s="22" t="s">
        <v>131</v>
      </c>
      <c r="B72" s="23" t="s">
        <v>132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0</v>
      </c>
      <c r="D75" s="31">
        <v>0</v>
      </c>
      <c r="E75" s="31">
        <v>0</v>
      </c>
      <c r="F75" s="31">
        <v>0</v>
      </c>
      <c r="G75" s="31">
        <v>0</v>
      </c>
      <c r="H75" s="31">
        <v>0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</row>
    <row r="76" spans="1:24" ht="11.25" customHeight="1" x14ac:dyDescent="0.2">
      <c r="A76" s="26" t="s">
        <v>139</v>
      </c>
      <c r="B76" s="27" t="s">
        <v>140</v>
      </c>
      <c r="C76" s="32">
        <v>6014.2016660665176</v>
      </c>
      <c r="D76" s="32">
        <v>6174.1951621062508</v>
      </c>
      <c r="E76" s="32">
        <v>6314.4331736368513</v>
      </c>
      <c r="F76" s="32">
        <v>6438.6838880254072</v>
      </c>
      <c r="G76" s="32">
        <v>6537.8385813605364</v>
      </c>
      <c r="H76" s="32">
        <v>6611.9184329181899</v>
      </c>
      <c r="I76" s="32">
        <v>6692.7940271749494</v>
      </c>
      <c r="J76" s="32">
        <v>6752.6993581862343</v>
      </c>
      <c r="K76" s="32">
        <v>6776.0323772307383</v>
      </c>
      <c r="L76" s="32">
        <v>6730.7949104643767</v>
      </c>
      <c r="M76" s="32">
        <v>6621.8362349658728</v>
      </c>
      <c r="N76" s="32">
        <v>6377.8231321812118</v>
      </c>
      <c r="O76" s="32">
        <v>6162.508061836771</v>
      </c>
      <c r="P76" s="32">
        <v>5991.2465824059709</v>
      </c>
      <c r="Q76" s="32">
        <v>5788.9789921980928</v>
      </c>
      <c r="R76" s="32">
        <v>5482.1815201459494</v>
      </c>
      <c r="S76" s="32">
        <v>5201.5934114536831</v>
      </c>
      <c r="T76" s="32">
        <v>4924.1808579382314</v>
      </c>
      <c r="U76" s="32">
        <v>4627.1877458505187</v>
      </c>
      <c r="V76" s="32">
        <v>4311.2079030748473</v>
      </c>
      <c r="W76" s="32">
        <v>4222.0499489542799</v>
      </c>
      <c r="X76" s="32">
        <v>4226.1712070640597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8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432</v>
      </c>
      <c r="B1" s="7" t="s">
        <v>422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" si="0">SUM(C3,C17,C22,C25,C26,C51,C52,C71,C74,C75,C76)</f>
        <v>2008.2115411052121</v>
      </c>
      <c r="D2" s="28">
        <f t="shared" ref="D2:W2" si="1">SUM(D3,D17,D22,D25,D26,D51,D52,D71,D74,D75,D76)</f>
        <v>2075.9293466182667</v>
      </c>
      <c r="E2" s="28">
        <f t="shared" si="1"/>
        <v>2138.1881478277651</v>
      </c>
      <c r="F2" s="28">
        <f t="shared" si="1"/>
        <v>2204.2351803095312</v>
      </c>
      <c r="G2" s="28">
        <f t="shared" si="1"/>
        <v>2286.3813239359301</v>
      </c>
      <c r="H2" s="28">
        <f t="shared" si="1"/>
        <v>2357.3534797162133</v>
      </c>
      <c r="I2" s="28">
        <f t="shared" si="1"/>
        <v>2430.594728368148</v>
      </c>
      <c r="J2" s="28">
        <f t="shared" si="1"/>
        <v>2526.7776128525475</v>
      </c>
      <c r="K2" s="28">
        <f t="shared" si="1"/>
        <v>2637.4969886667691</v>
      </c>
      <c r="L2" s="28">
        <f t="shared" si="1"/>
        <v>2768.1601633515243</v>
      </c>
      <c r="M2" s="28">
        <f t="shared" si="1"/>
        <v>2899.6764663261365</v>
      </c>
      <c r="N2" s="28">
        <f t="shared" si="1"/>
        <v>2999.4095788571713</v>
      </c>
      <c r="O2" s="28">
        <f t="shared" si="1"/>
        <v>3104.937724625674</v>
      </c>
      <c r="P2" s="28">
        <f t="shared" si="1"/>
        <v>3202.065875024573</v>
      </c>
      <c r="Q2" s="28">
        <f t="shared" si="1"/>
        <v>3296.325140994421</v>
      </c>
      <c r="R2" s="28">
        <f t="shared" si="1"/>
        <v>3393.4401000943863</v>
      </c>
      <c r="S2" s="28">
        <f t="shared" si="1"/>
        <v>3529.5773727066075</v>
      </c>
      <c r="T2" s="28">
        <f t="shared" si="1"/>
        <v>3602.8852259920491</v>
      </c>
      <c r="U2" s="28">
        <f t="shared" si="1"/>
        <v>3743.35100652766</v>
      </c>
      <c r="V2" s="28">
        <f t="shared" si="1"/>
        <v>3838.9362839870892</v>
      </c>
      <c r="W2" s="28">
        <f t="shared" si="1"/>
        <v>4116.0550443888351</v>
      </c>
      <c r="X2" s="28">
        <f t="shared" ref="X2" si="2">SUM(X3,X17,X22,X25,X26,X51,X52,X71,X74,X75,X76)</f>
        <v>4285.1070996978451</v>
      </c>
    </row>
    <row r="3" spans="1:24" ht="11.25" customHeight="1" x14ac:dyDescent="0.2">
      <c r="A3" s="20" t="s">
        <v>3</v>
      </c>
      <c r="B3" s="21" t="s">
        <v>4</v>
      </c>
      <c r="C3" s="29">
        <f t="shared" ref="C3" si="3">SUM(C4,C8,C11)</f>
        <v>0</v>
      </c>
      <c r="D3" s="29">
        <f t="shared" ref="D3:W3" si="4">SUM(D4,D8,D11)</f>
        <v>0</v>
      </c>
      <c r="E3" s="29">
        <f t="shared" si="4"/>
        <v>0</v>
      </c>
      <c r="F3" s="29">
        <f t="shared" si="4"/>
        <v>0</v>
      </c>
      <c r="G3" s="29">
        <f t="shared" si="4"/>
        <v>0</v>
      </c>
      <c r="H3" s="29">
        <f t="shared" si="4"/>
        <v>0</v>
      </c>
      <c r="I3" s="29">
        <f t="shared" si="4"/>
        <v>0</v>
      </c>
      <c r="J3" s="29">
        <f t="shared" si="4"/>
        <v>0</v>
      </c>
      <c r="K3" s="29">
        <f t="shared" si="4"/>
        <v>0</v>
      </c>
      <c r="L3" s="29">
        <f t="shared" si="4"/>
        <v>0</v>
      </c>
      <c r="M3" s="29">
        <f t="shared" si="4"/>
        <v>0</v>
      </c>
      <c r="N3" s="29">
        <f t="shared" si="4"/>
        <v>0</v>
      </c>
      <c r="O3" s="29">
        <f t="shared" si="4"/>
        <v>0</v>
      </c>
      <c r="P3" s="29">
        <f t="shared" si="4"/>
        <v>0</v>
      </c>
      <c r="Q3" s="29">
        <f t="shared" si="4"/>
        <v>0</v>
      </c>
      <c r="R3" s="29">
        <f t="shared" si="4"/>
        <v>0</v>
      </c>
      <c r="S3" s="29">
        <f t="shared" si="4"/>
        <v>0</v>
      </c>
      <c r="T3" s="29">
        <f t="shared" si="4"/>
        <v>0</v>
      </c>
      <c r="U3" s="29">
        <f t="shared" si="4"/>
        <v>0</v>
      </c>
      <c r="V3" s="29">
        <f t="shared" si="4"/>
        <v>0</v>
      </c>
      <c r="W3" s="29">
        <f t="shared" si="4"/>
        <v>0</v>
      </c>
      <c r="X3" s="29">
        <f t="shared" ref="X3" si="5">SUM(X4,X8,X11)</f>
        <v>0</v>
      </c>
    </row>
    <row r="4" spans="1:24" ht="11.25" customHeight="1" x14ac:dyDescent="0.2">
      <c r="A4" s="40" t="s">
        <v>341</v>
      </c>
      <c r="B4" s="41" t="s">
        <v>342</v>
      </c>
      <c r="C4" s="42">
        <f t="shared" ref="C4" si="6">SUM(C5:C7)</f>
        <v>0</v>
      </c>
      <c r="D4" s="42">
        <f t="shared" ref="D4:W4" si="7">SUM(D5:D7)</f>
        <v>0</v>
      </c>
      <c r="E4" s="42">
        <f t="shared" si="7"/>
        <v>0</v>
      </c>
      <c r="F4" s="42">
        <f t="shared" si="7"/>
        <v>0</v>
      </c>
      <c r="G4" s="42">
        <f t="shared" si="7"/>
        <v>0</v>
      </c>
      <c r="H4" s="42">
        <f t="shared" si="7"/>
        <v>0</v>
      </c>
      <c r="I4" s="42">
        <f t="shared" si="7"/>
        <v>0</v>
      </c>
      <c r="J4" s="42">
        <f t="shared" si="7"/>
        <v>0</v>
      </c>
      <c r="K4" s="42">
        <f t="shared" si="7"/>
        <v>0</v>
      </c>
      <c r="L4" s="42">
        <f t="shared" si="7"/>
        <v>0</v>
      </c>
      <c r="M4" s="42">
        <f t="shared" si="7"/>
        <v>0</v>
      </c>
      <c r="N4" s="42">
        <f t="shared" si="7"/>
        <v>0</v>
      </c>
      <c r="O4" s="42">
        <f t="shared" si="7"/>
        <v>0</v>
      </c>
      <c r="P4" s="42">
        <f t="shared" si="7"/>
        <v>0</v>
      </c>
      <c r="Q4" s="42">
        <f t="shared" si="7"/>
        <v>0</v>
      </c>
      <c r="R4" s="42">
        <f t="shared" si="7"/>
        <v>0</v>
      </c>
      <c r="S4" s="42">
        <f t="shared" si="7"/>
        <v>0</v>
      </c>
      <c r="T4" s="42">
        <f t="shared" si="7"/>
        <v>0</v>
      </c>
      <c r="U4" s="42">
        <f t="shared" si="7"/>
        <v>0</v>
      </c>
      <c r="V4" s="42">
        <f t="shared" si="7"/>
        <v>0</v>
      </c>
      <c r="W4" s="42">
        <f t="shared" si="7"/>
        <v>0</v>
      </c>
      <c r="X4" s="42">
        <f t="shared" ref="X4" si="8">SUM(X5:X7)</f>
        <v>0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>
        <v>0</v>
      </c>
      <c r="W5" s="30">
        <v>0</v>
      </c>
      <c r="X5" s="30">
        <v>0</v>
      </c>
    </row>
    <row r="6" spans="1:24" ht="11.25" customHeight="1" x14ac:dyDescent="0.2">
      <c r="A6" s="39" t="s">
        <v>7</v>
      </c>
      <c r="B6" s="23" t="s">
        <v>8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</row>
    <row r="7" spans="1:24" ht="11.25" customHeight="1" x14ac:dyDescent="0.2">
      <c r="A7" s="39" t="s">
        <v>9</v>
      </c>
      <c r="B7" s="23" t="s">
        <v>10</v>
      </c>
      <c r="C7" s="30">
        <v>0</v>
      </c>
      <c r="D7" s="30">
        <v>0</v>
      </c>
      <c r="E7" s="30">
        <v>0</v>
      </c>
      <c r="F7" s="30">
        <v>0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</row>
    <row r="8" spans="1:24" ht="11.25" customHeight="1" x14ac:dyDescent="0.2">
      <c r="A8" s="40" t="s">
        <v>343</v>
      </c>
      <c r="B8" s="41" t="s">
        <v>344</v>
      </c>
      <c r="C8" s="42">
        <f t="shared" ref="C8:W8" si="9">SUM(C9:C10)</f>
        <v>0</v>
      </c>
      <c r="D8" s="42">
        <f t="shared" si="9"/>
        <v>0</v>
      </c>
      <c r="E8" s="42">
        <f t="shared" si="9"/>
        <v>0</v>
      </c>
      <c r="F8" s="42">
        <f t="shared" si="9"/>
        <v>0</v>
      </c>
      <c r="G8" s="42">
        <f t="shared" si="9"/>
        <v>0</v>
      </c>
      <c r="H8" s="42">
        <f t="shared" si="9"/>
        <v>0</v>
      </c>
      <c r="I8" s="42">
        <f t="shared" si="9"/>
        <v>0</v>
      </c>
      <c r="J8" s="42">
        <f t="shared" si="9"/>
        <v>0</v>
      </c>
      <c r="K8" s="42">
        <f t="shared" si="9"/>
        <v>0</v>
      </c>
      <c r="L8" s="42">
        <f t="shared" si="9"/>
        <v>0</v>
      </c>
      <c r="M8" s="42">
        <f t="shared" si="9"/>
        <v>0</v>
      </c>
      <c r="N8" s="42">
        <f t="shared" si="9"/>
        <v>0</v>
      </c>
      <c r="O8" s="42">
        <f t="shared" si="9"/>
        <v>0</v>
      </c>
      <c r="P8" s="42">
        <f t="shared" si="9"/>
        <v>0</v>
      </c>
      <c r="Q8" s="42">
        <f t="shared" si="9"/>
        <v>0</v>
      </c>
      <c r="R8" s="42">
        <f t="shared" si="9"/>
        <v>0</v>
      </c>
      <c r="S8" s="42">
        <f t="shared" si="9"/>
        <v>0</v>
      </c>
      <c r="T8" s="42">
        <f t="shared" si="9"/>
        <v>0</v>
      </c>
      <c r="U8" s="42">
        <f t="shared" si="9"/>
        <v>0</v>
      </c>
      <c r="V8" s="42">
        <f t="shared" si="9"/>
        <v>0</v>
      </c>
      <c r="W8" s="42">
        <f t="shared" si="9"/>
        <v>0</v>
      </c>
      <c r="X8" s="42">
        <f t="shared" ref="X8" si="10">SUM(X9:X10)</f>
        <v>0</v>
      </c>
    </row>
    <row r="9" spans="1:24" ht="11.25" customHeight="1" x14ac:dyDescent="0.2">
      <c r="A9" s="39" t="s">
        <v>11</v>
      </c>
      <c r="B9" s="23" t="s">
        <v>12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</row>
    <row r="10" spans="1:24" ht="11.25" customHeight="1" x14ac:dyDescent="0.2">
      <c r="A10" s="39" t="s">
        <v>13</v>
      </c>
      <c r="B10" s="23" t="s">
        <v>14</v>
      </c>
      <c r="C10" s="30">
        <v>0</v>
      </c>
      <c r="D10" s="30">
        <v>0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:W11" si="11">SUM(C12:C16)</f>
        <v>0</v>
      </c>
      <c r="D11" s="42">
        <f t="shared" si="11"/>
        <v>0</v>
      </c>
      <c r="E11" s="42">
        <f t="shared" si="11"/>
        <v>0</v>
      </c>
      <c r="F11" s="42">
        <f t="shared" si="11"/>
        <v>0</v>
      </c>
      <c r="G11" s="42">
        <f t="shared" si="11"/>
        <v>0</v>
      </c>
      <c r="H11" s="42">
        <f t="shared" si="11"/>
        <v>0</v>
      </c>
      <c r="I11" s="42">
        <f t="shared" si="11"/>
        <v>0</v>
      </c>
      <c r="J11" s="42">
        <f t="shared" si="11"/>
        <v>0</v>
      </c>
      <c r="K11" s="42">
        <f t="shared" si="11"/>
        <v>0</v>
      </c>
      <c r="L11" s="42">
        <f t="shared" si="11"/>
        <v>0</v>
      </c>
      <c r="M11" s="42">
        <f t="shared" si="11"/>
        <v>0</v>
      </c>
      <c r="N11" s="42">
        <f t="shared" si="11"/>
        <v>0</v>
      </c>
      <c r="O11" s="42">
        <f t="shared" si="11"/>
        <v>0</v>
      </c>
      <c r="P11" s="42">
        <f t="shared" si="11"/>
        <v>0</v>
      </c>
      <c r="Q11" s="42">
        <f t="shared" si="11"/>
        <v>0</v>
      </c>
      <c r="R11" s="42">
        <f t="shared" si="11"/>
        <v>0</v>
      </c>
      <c r="S11" s="42">
        <f t="shared" si="11"/>
        <v>0</v>
      </c>
      <c r="T11" s="42">
        <f t="shared" si="11"/>
        <v>0</v>
      </c>
      <c r="U11" s="42">
        <f t="shared" si="11"/>
        <v>0</v>
      </c>
      <c r="V11" s="42">
        <f t="shared" si="11"/>
        <v>0</v>
      </c>
      <c r="W11" s="42">
        <f t="shared" si="11"/>
        <v>0</v>
      </c>
      <c r="X11" s="42">
        <f t="shared" ref="X11" si="12">SUM(X12:X16)</f>
        <v>0</v>
      </c>
    </row>
    <row r="12" spans="1:24" ht="11.25" customHeight="1" x14ac:dyDescent="0.2">
      <c r="A12" s="39" t="s">
        <v>15</v>
      </c>
      <c r="B12" s="23" t="s">
        <v>16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</row>
    <row r="13" spans="1:24" ht="11.25" customHeight="1" x14ac:dyDescent="0.2">
      <c r="A13" s="39" t="s">
        <v>17</v>
      </c>
      <c r="B13" s="23" t="s">
        <v>18</v>
      </c>
      <c r="C13" s="30">
        <v>0</v>
      </c>
      <c r="D13" s="30">
        <v>0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:W17" si="13">SUM(C18:C21)</f>
        <v>0</v>
      </c>
      <c r="D17" s="31">
        <f t="shared" si="13"/>
        <v>0</v>
      </c>
      <c r="E17" s="31">
        <f t="shared" si="13"/>
        <v>0</v>
      </c>
      <c r="F17" s="31">
        <f t="shared" si="13"/>
        <v>0</v>
      </c>
      <c r="G17" s="31">
        <f t="shared" si="13"/>
        <v>0</v>
      </c>
      <c r="H17" s="31">
        <f t="shared" si="13"/>
        <v>0</v>
      </c>
      <c r="I17" s="31">
        <f t="shared" si="13"/>
        <v>0</v>
      </c>
      <c r="J17" s="31">
        <f t="shared" si="13"/>
        <v>0</v>
      </c>
      <c r="K17" s="31">
        <f t="shared" si="13"/>
        <v>0</v>
      </c>
      <c r="L17" s="31">
        <f t="shared" si="13"/>
        <v>0</v>
      </c>
      <c r="M17" s="31">
        <f t="shared" si="13"/>
        <v>0</v>
      </c>
      <c r="N17" s="31">
        <f t="shared" si="13"/>
        <v>0</v>
      </c>
      <c r="O17" s="31">
        <f t="shared" si="13"/>
        <v>0</v>
      </c>
      <c r="P17" s="31">
        <f t="shared" si="13"/>
        <v>0</v>
      </c>
      <c r="Q17" s="31">
        <f t="shared" si="13"/>
        <v>0</v>
      </c>
      <c r="R17" s="31">
        <f t="shared" si="13"/>
        <v>0</v>
      </c>
      <c r="S17" s="31">
        <f t="shared" si="13"/>
        <v>0</v>
      </c>
      <c r="T17" s="31">
        <f t="shared" si="13"/>
        <v>0</v>
      </c>
      <c r="U17" s="31">
        <f t="shared" si="13"/>
        <v>0</v>
      </c>
      <c r="V17" s="31">
        <f t="shared" si="13"/>
        <v>0</v>
      </c>
      <c r="W17" s="31">
        <f t="shared" si="13"/>
        <v>0</v>
      </c>
      <c r="X17" s="31">
        <f t="shared" ref="X17" si="14">SUM(X18:X21)</f>
        <v>0</v>
      </c>
    </row>
    <row r="18" spans="1:24" ht="11.25" customHeight="1" x14ac:dyDescent="0.2">
      <c r="A18" s="22" t="s">
        <v>27</v>
      </c>
      <c r="B18" s="23" t="s">
        <v>28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:W22" si="15">SUM(C23:C24)</f>
        <v>0</v>
      </c>
      <c r="D22" s="31">
        <f t="shared" si="15"/>
        <v>0</v>
      </c>
      <c r="E22" s="31">
        <f t="shared" si="15"/>
        <v>0</v>
      </c>
      <c r="F22" s="31">
        <f t="shared" si="15"/>
        <v>0</v>
      </c>
      <c r="G22" s="31">
        <f t="shared" si="15"/>
        <v>0</v>
      </c>
      <c r="H22" s="31">
        <f t="shared" si="15"/>
        <v>0</v>
      </c>
      <c r="I22" s="31">
        <f t="shared" si="15"/>
        <v>0</v>
      </c>
      <c r="J22" s="31">
        <f t="shared" si="15"/>
        <v>0</v>
      </c>
      <c r="K22" s="31">
        <f t="shared" si="15"/>
        <v>0</v>
      </c>
      <c r="L22" s="31">
        <f t="shared" si="15"/>
        <v>0</v>
      </c>
      <c r="M22" s="31">
        <f t="shared" si="15"/>
        <v>0</v>
      </c>
      <c r="N22" s="31">
        <f t="shared" si="15"/>
        <v>0</v>
      </c>
      <c r="O22" s="31">
        <f t="shared" si="15"/>
        <v>0</v>
      </c>
      <c r="P22" s="31">
        <f t="shared" si="15"/>
        <v>0</v>
      </c>
      <c r="Q22" s="31">
        <f t="shared" si="15"/>
        <v>0</v>
      </c>
      <c r="R22" s="31">
        <f t="shared" si="15"/>
        <v>0</v>
      </c>
      <c r="S22" s="31">
        <f t="shared" si="15"/>
        <v>0</v>
      </c>
      <c r="T22" s="31">
        <f t="shared" si="15"/>
        <v>0</v>
      </c>
      <c r="U22" s="31">
        <f t="shared" si="15"/>
        <v>0</v>
      </c>
      <c r="V22" s="31">
        <f t="shared" si="15"/>
        <v>0</v>
      </c>
      <c r="W22" s="31">
        <f t="shared" si="15"/>
        <v>0</v>
      </c>
      <c r="X22" s="31">
        <f t="shared" ref="X22" si="16">SUM(X23:X24)</f>
        <v>0</v>
      </c>
    </row>
    <row r="23" spans="1:24" ht="11.25" customHeight="1" x14ac:dyDescent="0.2">
      <c r="A23" s="22" t="s">
        <v>37</v>
      </c>
      <c r="B23" s="23" t="s">
        <v>38</v>
      </c>
      <c r="C23" s="30">
        <v>0</v>
      </c>
      <c r="D23" s="30">
        <v>0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" si="17">SUM(C27,C33)</f>
        <v>0</v>
      </c>
      <c r="D26" s="31">
        <f t="shared" ref="D26:W26" si="18">SUM(D27,D33)</f>
        <v>0</v>
      </c>
      <c r="E26" s="31">
        <f t="shared" si="18"/>
        <v>0</v>
      </c>
      <c r="F26" s="31">
        <f t="shared" si="18"/>
        <v>0</v>
      </c>
      <c r="G26" s="31">
        <f t="shared" si="18"/>
        <v>0</v>
      </c>
      <c r="H26" s="31">
        <f t="shared" si="18"/>
        <v>0</v>
      </c>
      <c r="I26" s="31">
        <f t="shared" si="18"/>
        <v>0</v>
      </c>
      <c r="J26" s="31">
        <f t="shared" si="18"/>
        <v>0</v>
      </c>
      <c r="K26" s="31">
        <f t="shared" si="18"/>
        <v>0</v>
      </c>
      <c r="L26" s="31">
        <f t="shared" si="18"/>
        <v>0</v>
      </c>
      <c r="M26" s="31">
        <f t="shared" si="18"/>
        <v>0</v>
      </c>
      <c r="N26" s="31">
        <f t="shared" si="18"/>
        <v>0</v>
      </c>
      <c r="O26" s="31">
        <f t="shared" si="18"/>
        <v>0</v>
      </c>
      <c r="P26" s="31">
        <f t="shared" si="18"/>
        <v>0</v>
      </c>
      <c r="Q26" s="31">
        <f t="shared" si="18"/>
        <v>0</v>
      </c>
      <c r="R26" s="31">
        <f t="shared" si="18"/>
        <v>0</v>
      </c>
      <c r="S26" s="31">
        <f t="shared" si="18"/>
        <v>0</v>
      </c>
      <c r="T26" s="31">
        <f t="shared" si="18"/>
        <v>0</v>
      </c>
      <c r="U26" s="31">
        <f t="shared" si="18"/>
        <v>0</v>
      </c>
      <c r="V26" s="31">
        <f t="shared" si="18"/>
        <v>0</v>
      </c>
      <c r="W26" s="31">
        <f t="shared" si="18"/>
        <v>0</v>
      </c>
      <c r="X26" s="31">
        <f t="shared" ref="X26" si="19">SUM(X27,X33)</f>
        <v>0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:W27" si="20">SUM(C28:C32)</f>
        <v>0</v>
      </c>
      <c r="D27" s="42">
        <f t="shared" si="20"/>
        <v>0</v>
      </c>
      <c r="E27" s="42">
        <f t="shared" si="20"/>
        <v>0</v>
      </c>
      <c r="F27" s="42">
        <f t="shared" si="20"/>
        <v>0</v>
      </c>
      <c r="G27" s="42">
        <f t="shared" si="20"/>
        <v>0</v>
      </c>
      <c r="H27" s="42">
        <f t="shared" si="20"/>
        <v>0</v>
      </c>
      <c r="I27" s="42">
        <f t="shared" si="20"/>
        <v>0</v>
      </c>
      <c r="J27" s="42">
        <f t="shared" si="20"/>
        <v>0</v>
      </c>
      <c r="K27" s="42">
        <f t="shared" si="20"/>
        <v>0</v>
      </c>
      <c r="L27" s="42">
        <f t="shared" si="20"/>
        <v>0</v>
      </c>
      <c r="M27" s="42">
        <f t="shared" si="20"/>
        <v>0</v>
      </c>
      <c r="N27" s="42">
        <f t="shared" si="20"/>
        <v>0</v>
      </c>
      <c r="O27" s="42">
        <f t="shared" si="20"/>
        <v>0</v>
      </c>
      <c r="P27" s="42">
        <f t="shared" si="20"/>
        <v>0</v>
      </c>
      <c r="Q27" s="42">
        <f t="shared" si="20"/>
        <v>0</v>
      </c>
      <c r="R27" s="42">
        <f t="shared" si="20"/>
        <v>0</v>
      </c>
      <c r="S27" s="42">
        <f t="shared" si="20"/>
        <v>0</v>
      </c>
      <c r="T27" s="42">
        <f t="shared" si="20"/>
        <v>0</v>
      </c>
      <c r="U27" s="42">
        <f t="shared" si="20"/>
        <v>0</v>
      </c>
      <c r="V27" s="42">
        <f t="shared" si="20"/>
        <v>0</v>
      </c>
      <c r="W27" s="42">
        <f t="shared" si="20"/>
        <v>0</v>
      </c>
      <c r="X27" s="42">
        <f t="shared" ref="X27" si="21">SUM(X28:X32)</f>
        <v>0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:W33" si="22">SUM(C34:C50)</f>
        <v>0</v>
      </c>
      <c r="D33" s="42">
        <f t="shared" si="22"/>
        <v>0</v>
      </c>
      <c r="E33" s="42">
        <f t="shared" si="22"/>
        <v>0</v>
      </c>
      <c r="F33" s="42">
        <f t="shared" si="22"/>
        <v>0</v>
      </c>
      <c r="G33" s="42">
        <f t="shared" si="22"/>
        <v>0</v>
      </c>
      <c r="H33" s="42">
        <f t="shared" si="22"/>
        <v>0</v>
      </c>
      <c r="I33" s="42">
        <f t="shared" si="22"/>
        <v>0</v>
      </c>
      <c r="J33" s="42">
        <f t="shared" si="22"/>
        <v>0</v>
      </c>
      <c r="K33" s="42">
        <f t="shared" si="22"/>
        <v>0</v>
      </c>
      <c r="L33" s="42">
        <f t="shared" si="22"/>
        <v>0</v>
      </c>
      <c r="M33" s="42">
        <f t="shared" si="22"/>
        <v>0</v>
      </c>
      <c r="N33" s="42">
        <f t="shared" si="22"/>
        <v>0</v>
      </c>
      <c r="O33" s="42">
        <f t="shared" si="22"/>
        <v>0</v>
      </c>
      <c r="P33" s="42">
        <f t="shared" si="22"/>
        <v>0</v>
      </c>
      <c r="Q33" s="42">
        <f t="shared" si="22"/>
        <v>0</v>
      </c>
      <c r="R33" s="42">
        <f t="shared" si="22"/>
        <v>0</v>
      </c>
      <c r="S33" s="42">
        <f t="shared" si="22"/>
        <v>0</v>
      </c>
      <c r="T33" s="42">
        <f t="shared" si="22"/>
        <v>0</v>
      </c>
      <c r="U33" s="42">
        <f t="shared" si="22"/>
        <v>0</v>
      </c>
      <c r="V33" s="42">
        <f t="shared" si="22"/>
        <v>0</v>
      </c>
      <c r="W33" s="42">
        <f t="shared" si="22"/>
        <v>0</v>
      </c>
      <c r="X33" s="42">
        <f t="shared" ref="X33" si="23">SUM(X34:X50)</f>
        <v>0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</row>
    <row r="37" spans="1:24" ht="11.25" customHeight="1" x14ac:dyDescent="0.2">
      <c r="A37" s="39" t="s">
        <v>61</v>
      </c>
      <c r="B37" s="23" t="s">
        <v>62</v>
      </c>
      <c r="C37" s="30">
        <v>0</v>
      </c>
      <c r="D37" s="30">
        <v>0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</row>
    <row r="38" spans="1:24" ht="11.25" customHeight="1" x14ac:dyDescent="0.2">
      <c r="A38" s="39" t="s">
        <v>63</v>
      </c>
      <c r="B38" s="23" t="s">
        <v>64</v>
      </c>
      <c r="C38" s="30">
        <v>0</v>
      </c>
      <c r="D38" s="30">
        <v>0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</row>
    <row r="41" spans="1:24" ht="11.25" customHeight="1" x14ac:dyDescent="0.2">
      <c r="A41" s="39" t="s">
        <v>69</v>
      </c>
      <c r="B41" s="23" t="s">
        <v>70</v>
      </c>
      <c r="C41" s="30">
        <v>0</v>
      </c>
      <c r="D41" s="30">
        <v>0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</row>
    <row r="42" spans="1:24" ht="11.25" customHeight="1" x14ac:dyDescent="0.2">
      <c r="A42" s="39" t="s">
        <v>71</v>
      </c>
      <c r="B42" s="23" t="s">
        <v>72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</row>
    <row r="44" spans="1:24" ht="11.25" customHeight="1" x14ac:dyDescent="0.2">
      <c r="A44" s="39" t="s">
        <v>75</v>
      </c>
      <c r="B44" s="23" t="s">
        <v>76</v>
      </c>
      <c r="C44" s="30">
        <v>0</v>
      </c>
      <c r="D44" s="30">
        <v>0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0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</row>
    <row r="51" spans="1:24" ht="11.25" customHeight="1" x14ac:dyDescent="0.2">
      <c r="A51" s="24" t="s">
        <v>89</v>
      </c>
      <c r="B51" s="25" t="s">
        <v>90</v>
      </c>
      <c r="C51" s="31">
        <v>0</v>
      </c>
      <c r="D51" s="31">
        <v>0</v>
      </c>
      <c r="E51" s="31">
        <v>0</v>
      </c>
      <c r="F51" s="31">
        <v>0</v>
      </c>
      <c r="G51" s="31">
        <v>0</v>
      </c>
      <c r="H51" s="31">
        <v>0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:W52" si="24">SUM(C53:C70)</f>
        <v>0</v>
      </c>
      <c r="D52" s="31">
        <f t="shared" si="24"/>
        <v>0</v>
      </c>
      <c r="E52" s="31">
        <f t="shared" si="24"/>
        <v>0</v>
      </c>
      <c r="F52" s="31">
        <f t="shared" si="24"/>
        <v>0</v>
      </c>
      <c r="G52" s="31">
        <f t="shared" si="24"/>
        <v>0</v>
      </c>
      <c r="H52" s="31">
        <f t="shared" si="24"/>
        <v>0</v>
      </c>
      <c r="I52" s="31">
        <f t="shared" si="24"/>
        <v>0</v>
      </c>
      <c r="J52" s="31">
        <f t="shared" si="24"/>
        <v>0</v>
      </c>
      <c r="K52" s="31">
        <f t="shared" si="24"/>
        <v>0</v>
      </c>
      <c r="L52" s="31">
        <f t="shared" si="24"/>
        <v>0</v>
      </c>
      <c r="M52" s="31">
        <f t="shared" si="24"/>
        <v>0</v>
      </c>
      <c r="N52" s="31">
        <f t="shared" si="24"/>
        <v>0</v>
      </c>
      <c r="O52" s="31">
        <f t="shared" si="24"/>
        <v>0</v>
      </c>
      <c r="P52" s="31">
        <f t="shared" si="24"/>
        <v>0</v>
      </c>
      <c r="Q52" s="31">
        <f t="shared" si="24"/>
        <v>0</v>
      </c>
      <c r="R52" s="31">
        <f t="shared" si="24"/>
        <v>0</v>
      </c>
      <c r="S52" s="31">
        <f t="shared" si="24"/>
        <v>0</v>
      </c>
      <c r="T52" s="31">
        <f t="shared" si="24"/>
        <v>0</v>
      </c>
      <c r="U52" s="31">
        <f t="shared" si="24"/>
        <v>0</v>
      </c>
      <c r="V52" s="31">
        <f t="shared" si="24"/>
        <v>0</v>
      </c>
      <c r="W52" s="31">
        <f t="shared" si="24"/>
        <v>0</v>
      </c>
      <c r="X52" s="31">
        <f t="shared" ref="X52" si="25">SUM(X53:X70)</f>
        <v>0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</row>
    <row r="58" spans="1:24" ht="11.25" customHeight="1" x14ac:dyDescent="0.2">
      <c r="A58" s="22" t="s">
        <v>103</v>
      </c>
      <c r="B58" s="23" t="s">
        <v>104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</row>
    <row r="59" spans="1:24" ht="11.25" customHeight="1" x14ac:dyDescent="0.2">
      <c r="A59" s="22" t="s">
        <v>105</v>
      </c>
      <c r="B59" s="23" t="s">
        <v>106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</row>
    <row r="62" spans="1:24" ht="11.25" customHeight="1" x14ac:dyDescent="0.2">
      <c r="A62" s="22" t="s">
        <v>111</v>
      </c>
      <c r="B62" s="23" t="s">
        <v>112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</row>
    <row r="65" spans="1:24" ht="11.25" customHeight="1" x14ac:dyDescent="0.2">
      <c r="A65" s="22" t="s">
        <v>117</v>
      </c>
      <c r="B65" s="23" t="s">
        <v>118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</row>
    <row r="70" spans="1:24" ht="11.25" customHeight="1" x14ac:dyDescent="0.2">
      <c r="A70" s="22" t="s">
        <v>127</v>
      </c>
      <c r="B70" s="23" t="s">
        <v>128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:W71" si="26">SUM(C72:C73)</f>
        <v>0</v>
      </c>
      <c r="D71" s="31">
        <f t="shared" si="26"/>
        <v>0</v>
      </c>
      <c r="E71" s="31">
        <f t="shared" si="26"/>
        <v>0</v>
      </c>
      <c r="F71" s="31">
        <f t="shared" si="26"/>
        <v>0</v>
      </c>
      <c r="G71" s="31">
        <f t="shared" si="26"/>
        <v>0</v>
      </c>
      <c r="H71" s="31">
        <f t="shared" si="26"/>
        <v>0</v>
      </c>
      <c r="I71" s="31">
        <f t="shared" si="26"/>
        <v>0</v>
      </c>
      <c r="J71" s="31">
        <f t="shared" si="26"/>
        <v>0</v>
      </c>
      <c r="K71" s="31">
        <f t="shared" si="26"/>
        <v>0</v>
      </c>
      <c r="L71" s="31">
        <f t="shared" si="26"/>
        <v>0</v>
      </c>
      <c r="M71" s="31">
        <f t="shared" si="26"/>
        <v>0</v>
      </c>
      <c r="N71" s="31">
        <f t="shared" si="26"/>
        <v>0</v>
      </c>
      <c r="O71" s="31">
        <f t="shared" si="26"/>
        <v>0</v>
      </c>
      <c r="P71" s="31">
        <f t="shared" si="26"/>
        <v>0</v>
      </c>
      <c r="Q71" s="31">
        <f t="shared" si="26"/>
        <v>0</v>
      </c>
      <c r="R71" s="31">
        <f t="shared" si="26"/>
        <v>0</v>
      </c>
      <c r="S71" s="31">
        <f t="shared" si="26"/>
        <v>0</v>
      </c>
      <c r="T71" s="31">
        <f t="shared" si="26"/>
        <v>0</v>
      </c>
      <c r="U71" s="31">
        <f t="shared" si="26"/>
        <v>0</v>
      </c>
      <c r="V71" s="31">
        <f t="shared" si="26"/>
        <v>0</v>
      </c>
      <c r="W71" s="31">
        <f t="shared" si="26"/>
        <v>0</v>
      </c>
      <c r="X71" s="31">
        <f t="shared" ref="X71" si="27">SUM(X72:X73)</f>
        <v>0</v>
      </c>
    </row>
    <row r="72" spans="1:24" ht="11.25" customHeight="1" x14ac:dyDescent="0.2">
      <c r="A72" s="22" t="s">
        <v>131</v>
      </c>
      <c r="B72" s="23" t="s">
        <v>132</v>
      </c>
      <c r="C72" s="30">
        <v>0</v>
      </c>
      <c r="D72" s="30">
        <v>0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</row>
    <row r="73" spans="1:24" ht="11.25" customHeight="1" x14ac:dyDescent="0.2">
      <c r="A73" s="22" t="s">
        <v>133</v>
      </c>
      <c r="B73" s="23" t="s">
        <v>134</v>
      </c>
      <c r="C73" s="30">
        <v>0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0</v>
      </c>
      <c r="D75" s="31">
        <v>0</v>
      </c>
      <c r="E75" s="31">
        <v>0</v>
      </c>
      <c r="F75" s="31">
        <v>0</v>
      </c>
      <c r="G75" s="31">
        <v>0</v>
      </c>
      <c r="H75" s="31">
        <v>0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</row>
    <row r="76" spans="1:24" ht="11.25" customHeight="1" x14ac:dyDescent="0.2">
      <c r="A76" s="26" t="s">
        <v>139</v>
      </c>
      <c r="B76" s="27" t="s">
        <v>140</v>
      </c>
      <c r="C76" s="32">
        <v>2008.2115411052121</v>
      </c>
      <c r="D76" s="32">
        <v>2075.9293466182667</v>
      </c>
      <c r="E76" s="32">
        <v>2138.1881478277651</v>
      </c>
      <c r="F76" s="32">
        <v>2204.2351803095312</v>
      </c>
      <c r="G76" s="32">
        <v>2286.3813239359301</v>
      </c>
      <c r="H76" s="32">
        <v>2357.3534797162133</v>
      </c>
      <c r="I76" s="32">
        <v>2430.594728368148</v>
      </c>
      <c r="J76" s="32">
        <v>2526.7776128525475</v>
      </c>
      <c r="K76" s="32">
        <v>2637.4969886667691</v>
      </c>
      <c r="L76" s="32">
        <v>2768.1601633515243</v>
      </c>
      <c r="M76" s="32">
        <v>2899.6764663261365</v>
      </c>
      <c r="N76" s="32">
        <v>2999.4095788571713</v>
      </c>
      <c r="O76" s="32">
        <v>3104.937724625674</v>
      </c>
      <c r="P76" s="32">
        <v>3202.065875024573</v>
      </c>
      <c r="Q76" s="32">
        <v>3296.325140994421</v>
      </c>
      <c r="R76" s="32">
        <v>3393.4401000943863</v>
      </c>
      <c r="S76" s="32">
        <v>3529.5773727066075</v>
      </c>
      <c r="T76" s="32">
        <v>3602.8852259920491</v>
      </c>
      <c r="U76" s="32">
        <v>3743.35100652766</v>
      </c>
      <c r="V76" s="32">
        <v>3838.9362839870892</v>
      </c>
      <c r="W76" s="32">
        <v>4116.0550443888351</v>
      </c>
      <c r="X76" s="32">
        <v>4285.1070996978451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6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424</v>
      </c>
      <c r="B1" s="7" t="s">
        <v>423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:W2" si="0">SUM(C3,C17,C22,C25,C26,C51,C52,C71,C74,C75,C76)</f>
        <v>29118.303394247152</v>
      </c>
      <c r="D2" s="28">
        <f t="shared" si="0"/>
        <v>28935.088905468903</v>
      </c>
      <c r="E2" s="28">
        <f t="shared" si="0"/>
        <v>28292.748793144863</v>
      </c>
      <c r="F2" s="28">
        <f t="shared" si="0"/>
        <v>29256.593657739202</v>
      </c>
      <c r="G2" s="28">
        <f t="shared" si="0"/>
        <v>30079.398389189271</v>
      </c>
      <c r="H2" s="28">
        <f t="shared" si="0"/>
        <v>30374.103428919629</v>
      </c>
      <c r="I2" s="28">
        <f t="shared" si="0"/>
        <v>28175.094167339263</v>
      </c>
      <c r="J2" s="28">
        <f t="shared" si="0"/>
        <v>27411.740665831603</v>
      </c>
      <c r="K2" s="28">
        <f t="shared" si="0"/>
        <v>27052.44884728927</v>
      </c>
      <c r="L2" s="28">
        <f t="shared" si="0"/>
        <v>26622.332175010666</v>
      </c>
      <c r="M2" s="28">
        <f t="shared" si="0"/>
        <v>27338.906792777292</v>
      </c>
      <c r="N2" s="28">
        <f t="shared" si="0"/>
        <v>26783.168357695613</v>
      </c>
      <c r="O2" s="28">
        <f t="shared" si="0"/>
        <v>26801.672570937226</v>
      </c>
      <c r="P2" s="28">
        <f t="shared" si="0"/>
        <v>27173.55417024935</v>
      </c>
      <c r="Q2" s="28">
        <f t="shared" si="0"/>
        <v>26536.530094582973</v>
      </c>
      <c r="R2" s="28">
        <f t="shared" si="0"/>
        <v>26607.532502149614</v>
      </c>
      <c r="S2" s="28">
        <f t="shared" si="0"/>
        <v>26927.030180567494</v>
      </c>
      <c r="T2" s="28">
        <f t="shared" si="0"/>
        <v>27238.440584694759</v>
      </c>
      <c r="U2" s="28">
        <f t="shared" si="0"/>
        <v>29919.201934651763</v>
      </c>
      <c r="V2" s="28">
        <f t="shared" si="0"/>
        <v>30068.046173688737</v>
      </c>
      <c r="W2" s="28">
        <f t="shared" si="0"/>
        <v>30411.895184866728</v>
      </c>
      <c r="X2" s="28">
        <f t="shared" ref="X2" si="1">SUM(X3,X17,X22,X25,X26,X51,X52,X71,X74,X75,X76)</f>
        <v>30430.465950128972</v>
      </c>
    </row>
    <row r="3" spans="1:24" ht="11.25" customHeight="1" x14ac:dyDescent="0.2">
      <c r="A3" s="20" t="s">
        <v>3</v>
      </c>
      <c r="B3" s="21" t="s">
        <v>4</v>
      </c>
      <c r="C3" s="29">
        <f t="shared" ref="C3:W3" si="2">SUM(C4,C8,C11)</f>
        <v>1060.730094582975</v>
      </c>
      <c r="D3" s="29">
        <f t="shared" si="2"/>
        <v>1143.9692175408427</v>
      </c>
      <c r="E3" s="29">
        <f t="shared" si="2"/>
        <v>982.47085124677551</v>
      </c>
      <c r="F3" s="29">
        <f t="shared" si="2"/>
        <v>963.72373172828873</v>
      </c>
      <c r="G3" s="29">
        <f t="shared" si="2"/>
        <v>992.85743766122084</v>
      </c>
      <c r="H3" s="29">
        <f t="shared" si="2"/>
        <v>1053.3196044711951</v>
      </c>
      <c r="I3" s="29">
        <f t="shared" si="2"/>
        <v>1209.9196044711948</v>
      </c>
      <c r="J3" s="29">
        <f t="shared" si="2"/>
        <v>1076.8704213241615</v>
      </c>
      <c r="K3" s="29">
        <f t="shared" si="2"/>
        <v>1187.3792777300087</v>
      </c>
      <c r="L3" s="29">
        <f t="shared" si="2"/>
        <v>1152.7313843508168</v>
      </c>
      <c r="M3" s="29">
        <f t="shared" si="2"/>
        <v>1262.2282029234736</v>
      </c>
      <c r="N3" s="29">
        <f t="shared" si="2"/>
        <v>1108.7524505588992</v>
      </c>
      <c r="O3" s="29">
        <f t="shared" si="2"/>
        <v>1146.3707652622525</v>
      </c>
      <c r="P3" s="29">
        <f t="shared" si="2"/>
        <v>1134.1629406706791</v>
      </c>
      <c r="Q3" s="29">
        <f t="shared" si="2"/>
        <v>1070.4025795356836</v>
      </c>
      <c r="R3" s="29">
        <f t="shared" si="2"/>
        <v>974.03172828890797</v>
      </c>
      <c r="S3" s="29">
        <f t="shared" si="2"/>
        <v>1035.7666380051589</v>
      </c>
      <c r="T3" s="29">
        <f t="shared" si="2"/>
        <v>1020.9477214101462</v>
      </c>
      <c r="U3" s="29">
        <f t="shared" si="2"/>
        <v>957.91779879621663</v>
      </c>
      <c r="V3" s="29">
        <f t="shared" si="2"/>
        <v>776.69828030954432</v>
      </c>
      <c r="W3" s="29">
        <f t="shared" si="2"/>
        <v>789.70515907136701</v>
      </c>
      <c r="X3" s="29">
        <f t="shared" ref="X3" si="3">SUM(X4,X8,X11)</f>
        <v>654.08667239896806</v>
      </c>
    </row>
    <row r="4" spans="1:24" ht="11.25" customHeight="1" x14ac:dyDescent="0.2">
      <c r="A4" s="40" t="s">
        <v>341</v>
      </c>
      <c r="B4" s="41" t="s">
        <v>342</v>
      </c>
      <c r="C4" s="42">
        <f t="shared" ref="C4:W4" si="4">SUM(C5:C7)</f>
        <v>849.0165950128976</v>
      </c>
      <c r="D4" s="42">
        <f t="shared" si="4"/>
        <v>943.43817712811688</v>
      </c>
      <c r="E4" s="42">
        <f t="shared" si="4"/>
        <v>801.41272570937235</v>
      </c>
      <c r="F4" s="42">
        <f t="shared" si="4"/>
        <v>787.00464316423029</v>
      </c>
      <c r="G4" s="42">
        <f t="shared" si="4"/>
        <v>858.6839208942389</v>
      </c>
      <c r="H4" s="42">
        <f t="shared" si="4"/>
        <v>942.03422184006865</v>
      </c>
      <c r="I4" s="42">
        <f t="shared" si="4"/>
        <v>1084.3424763542557</v>
      </c>
      <c r="J4" s="42">
        <f t="shared" si="4"/>
        <v>985.82175408426474</v>
      </c>
      <c r="K4" s="42">
        <f t="shared" si="4"/>
        <v>1080.5842648323301</v>
      </c>
      <c r="L4" s="42">
        <f t="shared" si="4"/>
        <v>1050.2504729148752</v>
      </c>
      <c r="M4" s="42">
        <f t="shared" si="4"/>
        <v>1181.7185726569217</v>
      </c>
      <c r="N4" s="42">
        <f t="shared" si="4"/>
        <v>1037.0094582975064</v>
      </c>
      <c r="O4" s="42">
        <f t="shared" si="4"/>
        <v>1090.2245055889937</v>
      </c>
      <c r="P4" s="42">
        <f t="shared" si="4"/>
        <v>1051.6894239036972</v>
      </c>
      <c r="Q4" s="42">
        <f t="shared" si="4"/>
        <v>977.9423903697334</v>
      </c>
      <c r="R4" s="42">
        <f t="shared" si="4"/>
        <v>910.52364574376611</v>
      </c>
      <c r="S4" s="42">
        <f t="shared" si="4"/>
        <v>976.51943250214947</v>
      </c>
      <c r="T4" s="42">
        <f t="shared" si="4"/>
        <v>968.4858125537404</v>
      </c>
      <c r="U4" s="42">
        <f t="shared" si="4"/>
        <v>910.18753224419595</v>
      </c>
      <c r="V4" s="42">
        <f t="shared" si="4"/>
        <v>738.08572656921751</v>
      </c>
      <c r="W4" s="42">
        <f t="shared" si="4"/>
        <v>770.08374892519328</v>
      </c>
      <c r="X4" s="42">
        <f t="shared" ref="X4" si="5">SUM(X5:X7)</f>
        <v>628.35245055889936</v>
      </c>
    </row>
    <row r="5" spans="1:24" ht="11.25" customHeight="1" x14ac:dyDescent="0.2">
      <c r="A5" s="39" t="s">
        <v>5</v>
      </c>
      <c r="B5" s="23" t="s">
        <v>6</v>
      </c>
      <c r="C5" s="30">
        <v>0</v>
      </c>
      <c r="D5" s="30">
        <v>0</v>
      </c>
      <c r="E5" s="30">
        <v>17.28099742046432</v>
      </c>
      <c r="F5" s="30">
        <v>16.806792777300089</v>
      </c>
      <c r="G5" s="30">
        <v>33.917970765262254</v>
      </c>
      <c r="H5" s="30">
        <v>26.599828030954427</v>
      </c>
      <c r="I5" s="30">
        <v>16.84230438521066</v>
      </c>
      <c r="J5" s="30">
        <v>24.661908856405841</v>
      </c>
      <c r="K5" s="30">
        <v>31.879965606190879</v>
      </c>
      <c r="L5" s="30">
        <v>21.05279449699054</v>
      </c>
      <c r="M5" s="30">
        <v>12.030180567497849</v>
      </c>
      <c r="N5" s="30">
        <v>6.1855546001719688</v>
      </c>
      <c r="O5" s="30">
        <v>7.1518486672398964</v>
      </c>
      <c r="P5" s="30">
        <v>12.405073086844366</v>
      </c>
      <c r="Q5" s="30">
        <v>10.338693035253655</v>
      </c>
      <c r="R5" s="30">
        <v>14.214703353396384</v>
      </c>
      <c r="S5" s="30">
        <v>16.345227858985385</v>
      </c>
      <c r="T5" s="30">
        <v>17.252278589853827</v>
      </c>
      <c r="U5" s="30">
        <v>15.961220980223558</v>
      </c>
      <c r="V5" s="30">
        <v>12.716595012897681</v>
      </c>
      <c r="W5" s="30">
        <v>10.73705932932072</v>
      </c>
      <c r="X5" s="30">
        <v>10.862080825451418</v>
      </c>
    </row>
    <row r="6" spans="1:24" ht="11.25" customHeight="1" x14ac:dyDescent="0.2">
      <c r="A6" s="39" t="s">
        <v>7</v>
      </c>
      <c r="B6" s="23" t="s">
        <v>8</v>
      </c>
      <c r="C6" s="30">
        <v>0.69939810834049865</v>
      </c>
      <c r="D6" s="30">
        <v>0.70232158211521911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</row>
    <row r="7" spans="1:24" ht="11.25" customHeight="1" x14ac:dyDescent="0.2">
      <c r="A7" s="39" t="s">
        <v>9</v>
      </c>
      <c r="B7" s="23" t="s">
        <v>10</v>
      </c>
      <c r="C7" s="30">
        <v>848.31719690455714</v>
      </c>
      <c r="D7" s="30">
        <v>942.73585554600163</v>
      </c>
      <c r="E7" s="30">
        <v>784.13172828890799</v>
      </c>
      <c r="F7" s="30">
        <v>770.19785038693021</v>
      </c>
      <c r="G7" s="30">
        <v>824.76595012897667</v>
      </c>
      <c r="H7" s="30">
        <v>915.43439380911423</v>
      </c>
      <c r="I7" s="30">
        <v>1067.5001719690451</v>
      </c>
      <c r="J7" s="30">
        <v>961.15984522785891</v>
      </c>
      <c r="K7" s="30">
        <v>1048.7042992261393</v>
      </c>
      <c r="L7" s="30">
        <v>1029.1976784178846</v>
      </c>
      <c r="M7" s="30">
        <v>1169.6883920894238</v>
      </c>
      <c r="N7" s="30">
        <v>1030.8239036973343</v>
      </c>
      <c r="O7" s="30">
        <v>1083.0726569217538</v>
      </c>
      <c r="P7" s="30">
        <v>1039.2843508168528</v>
      </c>
      <c r="Q7" s="30">
        <v>967.60369733447976</v>
      </c>
      <c r="R7" s="30">
        <v>896.30894239036968</v>
      </c>
      <c r="S7" s="30">
        <v>960.1742046431641</v>
      </c>
      <c r="T7" s="30">
        <v>951.23353396388654</v>
      </c>
      <c r="U7" s="30">
        <v>894.22631126397243</v>
      </c>
      <c r="V7" s="30">
        <v>725.36913155631987</v>
      </c>
      <c r="W7" s="30">
        <v>759.34668959587259</v>
      </c>
      <c r="X7" s="30">
        <v>617.49036973344789</v>
      </c>
    </row>
    <row r="8" spans="1:24" ht="11.25" customHeight="1" x14ac:dyDescent="0.2">
      <c r="A8" s="40" t="s">
        <v>343</v>
      </c>
      <c r="B8" s="41" t="s">
        <v>344</v>
      </c>
      <c r="C8" s="42">
        <f t="shared" ref="C8:W8" si="6">SUM(C9:C10)</f>
        <v>99.932416165090274</v>
      </c>
      <c r="D8" s="42">
        <f t="shared" si="6"/>
        <v>83.926913155631979</v>
      </c>
      <c r="E8" s="42">
        <f t="shared" si="6"/>
        <v>84.34419604471195</v>
      </c>
      <c r="F8" s="42">
        <f t="shared" si="6"/>
        <v>90.033705932932065</v>
      </c>
      <c r="G8" s="42">
        <f t="shared" si="6"/>
        <v>69.74256233877901</v>
      </c>
      <c r="H8" s="42">
        <f t="shared" si="6"/>
        <v>72.346947549441111</v>
      </c>
      <c r="I8" s="42">
        <f t="shared" si="6"/>
        <v>81.758555460017192</v>
      </c>
      <c r="J8" s="42">
        <f t="shared" si="6"/>
        <v>63.427429062768695</v>
      </c>
      <c r="K8" s="42">
        <f t="shared" si="6"/>
        <v>79.096216680997415</v>
      </c>
      <c r="L8" s="42">
        <f t="shared" si="6"/>
        <v>75.276268271711089</v>
      </c>
      <c r="M8" s="42">
        <f t="shared" si="6"/>
        <v>53.610060189165942</v>
      </c>
      <c r="N8" s="42">
        <f t="shared" si="6"/>
        <v>43.713499570077374</v>
      </c>
      <c r="O8" s="42">
        <f t="shared" si="6"/>
        <v>42.002751504729147</v>
      </c>
      <c r="P8" s="42">
        <f t="shared" si="6"/>
        <v>49.135081685296647</v>
      </c>
      <c r="Q8" s="42">
        <f t="shared" si="6"/>
        <v>42.148925193465175</v>
      </c>
      <c r="R8" s="42">
        <f t="shared" si="6"/>
        <v>37.720550300945817</v>
      </c>
      <c r="S8" s="42">
        <f t="shared" si="6"/>
        <v>35.166036113499572</v>
      </c>
      <c r="T8" s="42">
        <f t="shared" si="6"/>
        <v>28.091573516766982</v>
      </c>
      <c r="U8" s="42">
        <f t="shared" si="6"/>
        <v>25.319948409286336</v>
      </c>
      <c r="V8" s="42">
        <f t="shared" si="6"/>
        <v>21.770335339638869</v>
      </c>
      <c r="W8" s="42">
        <f t="shared" si="6"/>
        <v>13.360103181427343</v>
      </c>
      <c r="X8" s="42">
        <f t="shared" ref="X8" si="7">SUM(X9:X10)</f>
        <v>13.282029234737747</v>
      </c>
    </row>
    <row r="9" spans="1:24" ht="11.25" customHeight="1" x14ac:dyDescent="0.2">
      <c r="A9" s="39" t="s">
        <v>11</v>
      </c>
      <c r="B9" s="23" t="s">
        <v>12</v>
      </c>
      <c r="C9" s="30">
        <v>11.394067067927772</v>
      </c>
      <c r="D9" s="30">
        <v>3.9531384350816845</v>
      </c>
      <c r="E9" s="30">
        <v>2.0449699054170249</v>
      </c>
      <c r="F9" s="30">
        <v>1.5332760103181426</v>
      </c>
      <c r="G9" s="30">
        <v>1.0163370593293206</v>
      </c>
      <c r="H9" s="30">
        <v>1.0846087704213241</v>
      </c>
      <c r="I9" s="30">
        <v>1.0846087704213241</v>
      </c>
      <c r="J9" s="30">
        <v>2.1425623387790202</v>
      </c>
      <c r="K9" s="30">
        <v>0.54230438521066204</v>
      </c>
      <c r="L9" s="30">
        <v>3.9988822012037826</v>
      </c>
      <c r="M9" s="30">
        <v>2.2915735167669813</v>
      </c>
      <c r="N9" s="30">
        <v>0.902493551160791</v>
      </c>
      <c r="O9" s="30">
        <v>0.87781599312123815</v>
      </c>
      <c r="P9" s="30">
        <v>0.86294067067927771</v>
      </c>
      <c r="Q9" s="30">
        <v>0.45520206362854682</v>
      </c>
      <c r="R9" s="30">
        <v>0.44780739466895958</v>
      </c>
      <c r="S9" s="30">
        <v>0.43387790197764398</v>
      </c>
      <c r="T9" s="30">
        <v>0.1116079105760963</v>
      </c>
      <c r="U9" s="30">
        <v>0.16216680997420463</v>
      </c>
      <c r="V9" s="30">
        <v>0.38993981083404994</v>
      </c>
      <c r="W9" s="30">
        <v>0.19071367153912294</v>
      </c>
      <c r="X9" s="30">
        <v>0.13869303525365437</v>
      </c>
    </row>
    <row r="10" spans="1:24" ht="11.25" customHeight="1" x14ac:dyDescent="0.2">
      <c r="A10" s="39" t="s">
        <v>13</v>
      </c>
      <c r="B10" s="23" t="s">
        <v>14</v>
      </c>
      <c r="C10" s="30">
        <v>88.538349097162495</v>
      </c>
      <c r="D10" s="30">
        <v>79.973774720550296</v>
      </c>
      <c r="E10" s="30">
        <v>82.29922613929493</v>
      </c>
      <c r="F10" s="30">
        <v>88.500429922613918</v>
      </c>
      <c r="G10" s="30">
        <v>68.726225279449693</v>
      </c>
      <c r="H10" s="30">
        <v>71.262338779019785</v>
      </c>
      <c r="I10" s="30">
        <v>80.673946689595866</v>
      </c>
      <c r="J10" s="30">
        <v>61.284866723989673</v>
      </c>
      <c r="K10" s="30">
        <v>78.553912295786759</v>
      </c>
      <c r="L10" s="30">
        <v>71.277386070507305</v>
      </c>
      <c r="M10" s="30">
        <v>51.318486672398961</v>
      </c>
      <c r="N10" s="30">
        <v>42.811006018916586</v>
      </c>
      <c r="O10" s="30">
        <v>41.124935511607909</v>
      </c>
      <c r="P10" s="30">
        <v>48.272141014617368</v>
      </c>
      <c r="Q10" s="30">
        <v>41.693723129836627</v>
      </c>
      <c r="R10" s="30">
        <v>37.272742906276861</v>
      </c>
      <c r="S10" s="30">
        <v>34.732158211521927</v>
      </c>
      <c r="T10" s="30">
        <v>27.979965606190884</v>
      </c>
      <c r="U10" s="30">
        <v>25.157781599312131</v>
      </c>
      <c r="V10" s="30">
        <v>21.380395528804819</v>
      </c>
      <c r="W10" s="30">
        <v>13.169389509888219</v>
      </c>
      <c r="X10" s="30">
        <v>13.143336199484093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:W11" si="8">SUM(C12:C16)</f>
        <v>111.7810834049871</v>
      </c>
      <c r="D11" s="42">
        <f t="shared" si="8"/>
        <v>116.60412725709372</v>
      </c>
      <c r="E11" s="42">
        <f t="shared" si="8"/>
        <v>96.713929492691307</v>
      </c>
      <c r="F11" s="42">
        <f t="shared" si="8"/>
        <v>86.685382631126387</v>
      </c>
      <c r="G11" s="42">
        <f t="shared" si="8"/>
        <v>64.430954428202924</v>
      </c>
      <c r="H11" s="42">
        <f t="shared" si="8"/>
        <v>38.938435081685284</v>
      </c>
      <c r="I11" s="42">
        <f t="shared" si="8"/>
        <v>43.818572656921759</v>
      </c>
      <c r="J11" s="42">
        <f t="shared" si="8"/>
        <v>27.621238177128117</v>
      </c>
      <c r="K11" s="42">
        <f t="shared" si="8"/>
        <v>27.698796216680993</v>
      </c>
      <c r="L11" s="42">
        <f t="shared" si="8"/>
        <v>27.204643164230433</v>
      </c>
      <c r="M11" s="42">
        <f t="shared" si="8"/>
        <v>26.899570077386066</v>
      </c>
      <c r="N11" s="42">
        <f t="shared" si="8"/>
        <v>28.029492691315557</v>
      </c>
      <c r="O11" s="42">
        <f t="shared" si="8"/>
        <v>14.143508168529664</v>
      </c>
      <c r="P11" s="42">
        <f t="shared" si="8"/>
        <v>33.338435081685297</v>
      </c>
      <c r="Q11" s="42">
        <f t="shared" si="8"/>
        <v>50.311263972484944</v>
      </c>
      <c r="R11" s="42">
        <f t="shared" si="8"/>
        <v>25.787532244196044</v>
      </c>
      <c r="S11" s="42">
        <f t="shared" si="8"/>
        <v>24.081169389509888</v>
      </c>
      <c r="T11" s="42">
        <f t="shared" si="8"/>
        <v>24.370335339638864</v>
      </c>
      <c r="U11" s="42">
        <f t="shared" si="8"/>
        <v>22.410318142734305</v>
      </c>
      <c r="V11" s="42">
        <f t="shared" si="8"/>
        <v>16.842218400687877</v>
      </c>
      <c r="W11" s="42">
        <f t="shared" si="8"/>
        <v>6.2613069647463444</v>
      </c>
      <c r="X11" s="42">
        <f t="shared" ref="X11" si="9">SUM(X12:X16)</f>
        <v>12.452192605331041</v>
      </c>
    </row>
    <row r="12" spans="1:24" ht="11.25" customHeight="1" x14ac:dyDescent="0.2">
      <c r="A12" s="39" t="s">
        <v>15</v>
      </c>
      <c r="B12" s="23" t="s">
        <v>16</v>
      </c>
      <c r="C12" s="30">
        <v>4.0202923473774721</v>
      </c>
      <c r="D12" s="30">
        <v>2.9335339638865001</v>
      </c>
      <c r="E12" s="30">
        <v>0</v>
      </c>
      <c r="F12" s="30">
        <v>0</v>
      </c>
      <c r="G12" s="30">
        <v>0.54471195184866716</v>
      </c>
      <c r="H12" s="30">
        <v>0</v>
      </c>
      <c r="I12" s="30">
        <v>0</v>
      </c>
      <c r="J12" s="30">
        <v>0</v>
      </c>
      <c r="K12" s="30">
        <v>1.107996560619088</v>
      </c>
      <c r="L12" s="30">
        <v>0.55391229578675838</v>
      </c>
      <c r="M12" s="30">
        <v>0.57695614789337912</v>
      </c>
      <c r="N12" s="30">
        <v>1.8674978503869299</v>
      </c>
      <c r="O12" s="30">
        <v>4.6587274290627683</v>
      </c>
      <c r="P12" s="30">
        <v>6.3277730008598443</v>
      </c>
      <c r="Q12" s="30">
        <v>5.7514187446259672</v>
      </c>
      <c r="R12" s="30">
        <v>3.5742046431642298</v>
      </c>
      <c r="S12" s="30">
        <v>7.9588993981083398</v>
      </c>
      <c r="T12" s="30">
        <v>7.3907996560619091</v>
      </c>
      <c r="U12" s="30">
        <v>7.592691315563199</v>
      </c>
      <c r="V12" s="30">
        <v>5.3341358555460019</v>
      </c>
      <c r="W12" s="30">
        <v>0.26337059329320722</v>
      </c>
      <c r="X12" s="30">
        <v>0.44393809114359406</v>
      </c>
    </row>
    <row r="13" spans="1:24" ht="11.25" customHeight="1" x14ac:dyDescent="0.2">
      <c r="A13" s="39" t="s">
        <v>17</v>
      </c>
      <c r="B13" s="23" t="s">
        <v>18</v>
      </c>
      <c r="C13" s="30">
        <v>104.71220980223559</v>
      </c>
      <c r="D13" s="30">
        <v>110.54350816852966</v>
      </c>
      <c r="E13" s="30">
        <v>90.265434221840053</v>
      </c>
      <c r="F13" s="30">
        <v>81.157007738607035</v>
      </c>
      <c r="G13" s="30">
        <v>58.761049011177981</v>
      </c>
      <c r="H13" s="30">
        <v>33.46749785038692</v>
      </c>
      <c r="I13" s="30">
        <v>37.63551160791058</v>
      </c>
      <c r="J13" s="30">
        <v>22.759759243336202</v>
      </c>
      <c r="K13" s="30">
        <v>21.447979363714527</v>
      </c>
      <c r="L13" s="30">
        <v>21.850472914875319</v>
      </c>
      <c r="M13" s="30">
        <v>24.163456577815989</v>
      </c>
      <c r="N13" s="30">
        <v>24.15838349097162</v>
      </c>
      <c r="O13" s="30">
        <v>7.8692175408426479</v>
      </c>
      <c r="P13" s="30">
        <v>14.382201203783321</v>
      </c>
      <c r="Q13" s="30">
        <v>15.759587274290624</v>
      </c>
      <c r="R13" s="30">
        <v>6.8020636285468612</v>
      </c>
      <c r="S13" s="30">
        <v>7.5552020636285455</v>
      </c>
      <c r="T13" s="30">
        <v>6.373430782459157</v>
      </c>
      <c r="U13" s="30">
        <v>5.6741186586414436</v>
      </c>
      <c r="V13" s="30">
        <v>2.9856405846947549</v>
      </c>
      <c r="W13" s="30">
        <v>4.1852966466036108</v>
      </c>
      <c r="X13" s="30">
        <v>11.567497850386932</v>
      </c>
    </row>
    <row r="14" spans="1:24" ht="11.25" customHeight="1" x14ac:dyDescent="0.2">
      <c r="A14" s="39" t="s">
        <v>19</v>
      </c>
      <c r="B14" s="23" t="s">
        <v>20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</row>
    <row r="15" spans="1:24" ht="11.25" customHeight="1" x14ac:dyDescent="0.2">
      <c r="A15" s="39" t="s">
        <v>21</v>
      </c>
      <c r="B15" s="23" t="s">
        <v>22</v>
      </c>
      <c r="C15" s="30">
        <v>0</v>
      </c>
      <c r="D15" s="30">
        <v>0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</row>
    <row r="16" spans="1:24" ht="11.25" customHeight="1" x14ac:dyDescent="0.2">
      <c r="A16" s="39" t="s">
        <v>23</v>
      </c>
      <c r="B16" s="23" t="s">
        <v>24</v>
      </c>
      <c r="C16" s="30">
        <v>3.0485812553740321</v>
      </c>
      <c r="D16" s="30">
        <v>3.1270851246775577</v>
      </c>
      <c r="E16" s="30">
        <v>6.4484952708512466</v>
      </c>
      <c r="F16" s="30">
        <v>5.5283748925193468</v>
      </c>
      <c r="G16" s="30">
        <v>5.1251934651762685</v>
      </c>
      <c r="H16" s="30">
        <v>5.4709372312983655</v>
      </c>
      <c r="I16" s="30">
        <v>6.1830610490111777</v>
      </c>
      <c r="J16" s="30">
        <v>4.8614789337919158</v>
      </c>
      <c r="K16" s="30">
        <v>5.1428202923473778</v>
      </c>
      <c r="L16" s="30">
        <v>4.8002579535683569</v>
      </c>
      <c r="M16" s="30">
        <v>2.1591573516766975</v>
      </c>
      <c r="N16" s="30">
        <v>2.0036113499570076</v>
      </c>
      <c r="O16" s="30">
        <v>1.6155631986242474</v>
      </c>
      <c r="P16" s="30">
        <v>12.62846087704213</v>
      </c>
      <c r="Q16" s="30">
        <v>28.800257953568355</v>
      </c>
      <c r="R16" s="30">
        <v>15.411263972484951</v>
      </c>
      <c r="S16" s="30">
        <v>8.5670679277730013</v>
      </c>
      <c r="T16" s="30">
        <v>10.606104901117797</v>
      </c>
      <c r="U16" s="30">
        <v>9.1435081685296637</v>
      </c>
      <c r="V16" s="30">
        <v>8.5224419604471198</v>
      </c>
      <c r="W16" s="30">
        <v>1.8126397248495265</v>
      </c>
      <c r="X16" s="30">
        <v>0.44075666380051592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:W17" si="10">SUM(C18:C21)</f>
        <v>0.10748065348237321</v>
      </c>
      <c r="D17" s="31">
        <f t="shared" si="10"/>
        <v>8.5984522785898534E-2</v>
      </c>
      <c r="E17" s="31">
        <f t="shared" si="10"/>
        <v>0.10748065348237318</v>
      </c>
      <c r="F17" s="31">
        <f t="shared" si="10"/>
        <v>0</v>
      </c>
      <c r="G17" s="31">
        <f t="shared" si="10"/>
        <v>0</v>
      </c>
      <c r="H17" s="31">
        <f t="shared" si="10"/>
        <v>0</v>
      </c>
      <c r="I17" s="31">
        <f t="shared" si="10"/>
        <v>0</v>
      </c>
      <c r="J17" s="31">
        <f t="shared" si="10"/>
        <v>0</v>
      </c>
      <c r="K17" s="31">
        <f t="shared" si="10"/>
        <v>0</v>
      </c>
      <c r="L17" s="31">
        <f t="shared" si="10"/>
        <v>0</v>
      </c>
      <c r="M17" s="31">
        <f t="shared" si="10"/>
        <v>0</v>
      </c>
      <c r="N17" s="31">
        <f t="shared" si="10"/>
        <v>0</v>
      </c>
      <c r="O17" s="31">
        <f t="shared" si="10"/>
        <v>0</v>
      </c>
      <c r="P17" s="31">
        <f t="shared" si="10"/>
        <v>0</v>
      </c>
      <c r="Q17" s="31">
        <f t="shared" si="10"/>
        <v>0</v>
      </c>
      <c r="R17" s="31">
        <f t="shared" si="10"/>
        <v>0</v>
      </c>
      <c r="S17" s="31">
        <f t="shared" si="10"/>
        <v>0</v>
      </c>
      <c r="T17" s="31">
        <f t="shared" si="10"/>
        <v>0</v>
      </c>
      <c r="U17" s="31">
        <f t="shared" si="10"/>
        <v>0</v>
      </c>
      <c r="V17" s="31">
        <f t="shared" si="10"/>
        <v>0</v>
      </c>
      <c r="W17" s="31">
        <f t="shared" si="10"/>
        <v>0</v>
      </c>
      <c r="X17" s="31">
        <f t="shared" ref="X17" si="11">SUM(X18:X21)</f>
        <v>0</v>
      </c>
    </row>
    <row r="18" spans="1:24" ht="11.25" customHeight="1" x14ac:dyDescent="0.2">
      <c r="A18" s="22" t="s">
        <v>27</v>
      </c>
      <c r="B18" s="23" t="s">
        <v>28</v>
      </c>
      <c r="C18" s="30">
        <v>0.10748065348237321</v>
      </c>
      <c r="D18" s="30">
        <v>8.5984522785898534E-2</v>
      </c>
      <c r="E18" s="30">
        <v>0.10748065348237318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</row>
    <row r="19" spans="1:24" ht="11.25" customHeight="1" x14ac:dyDescent="0.2">
      <c r="A19" s="22" t="s">
        <v>29</v>
      </c>
      <c r="B19" s="23" t="s">
        <v>30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</row>
    <row r="20" spans="1:24" ht="11.25" customHeight="1" x14ac:dyDescent="0.2">
      <c r="A20" s="22" t="s">
        <v>31</v>
      </c>
      <c r="B20" s="23" t="s">
        <v>32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</row>
    <row r="21" spans="1:24" ht="11.25" customHeight="1" x14ac:dyDescent="0.2">
      <c r="A21" s="22" t="s">
        <v>33</v>
      </c>
      <c r="B21" s="23" t="s">
        <v>34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:W22" si="12">SUM(C23:C24)</f>
        <v>19.788220120378334</v>
      </c>
      <c r="D22" s="31">
        <f t="shared" si="12"/>
        <v>23.024849527085131</v>
      </c>
      <c r="E22" s="31">
        <f t="shared" si="12"/>
        <v>28.115907136715393</v>
      </c>
      <c r="F22" s="31">
        <f t="shared" si="12"/>
        <v>31.977214101461733</v>
      </c>
      <c r="G22" s="31">
        <f t="shared" si="12"/>
        <v>33.053052450558894</v>
      </c>
      <c r="H22" s="31">
        <f t="shared" si="12"/>
        <v>30.270335339638862</v>
      </c>
      <c r="I22" s="31">
        <f t="shared" si="12"/>
        <v>32.330180567497848</v>
      </c>
      <c r="J22" s="31">
        <f t="shared" si="12"/>
        <v>35.468787618228724</v>
      </c>
      <c r="K22" s="31">
        <f t="shared" si="12"/>
        <v>44.30515907136715</v>
      </c>
      <c r="L22" s="31">
        <f t="shared" si="12"/>
        <v>50.636887360275146</v>
      </c>
      <c r="M22" s="31">
        <f t="shared" si="12"/>
        <v>59.221152192605338</v>
      </c>
      <c r="N22" s="31">
        <f t="shared" si="12"/>
        <v>49.690283748925182</v>
      </c>
      <c r="O22" s="31">
        <f t="shared" si="12"/>
        <v>47.712983662940673</v>
      </c>
      <c r="P22" s="31">
        <f t="shared" si="12"/>
        <v>51.890799656061908</v>
      </c>
      <c r="Q22" s="31">
        <f t="shared" si="12"/>
        <v>48.031298366294067</v>
      </c>
      <c r="R22" s="31">
        <f t="shared" si="12"/>
        <v>51.232674118658636</v>
      </c>
      <c r="S22" s="31">
        <f t="shared" si="12"/>
        <v>58.732932072226987</v>
      </c>
      <c r="T22" s="31">
        <f t="shared" si="12"/>
        <v>61.824505588993979</v>
      </c>
      <c r="U22" s="31">
        <f t="shared" si="12"/>
        <v>64.552020636285476</v>
      </c>
      <c r="V22" s="31">
        <f t="shared" si="12"/>
        <v>63.736543422183999</v>
      </c>
      <c r="W22" s="31">
        <f t="shared" si="12"/>
        <v>47.322355975924332</v>
      </c>
      <c r="X22" s="31">
        <f t="shared" ref="X22" si="13">SUM(X23:X24)</f>
        <v>46.597162510748063</v>
      </c>
    </row>
    <row r="23" spans="1:24" ht="11.25" customHeight="1" x14ac:dyDescent="0.2">
      <c r="A23" s="22" t="s">
        <v>37</v>
      </c>
      <c r="B23" s="23" t="s">
        <v>38</v>
      </c>
      <c r="C23" s="30">
        <v>19.788220120378334</v>
      </c>
      <c r="D23" s="30">
        <v>23.024849527085131</v>
      </c>
      <c r="E23" s="30">
        <v>28.115907136715393</v>
      </c>
      <c r="F23" s="30">
        <v>31.977214101461733</v>
      </c>
      <c r="G23" s="30">
        <v>32.288822012037826</v>
      </c>
      <c r="H23" s="30">
        <v>30.270335339638862</v>
      </c>
      <c r="I23" s="30">
        <v>32.330180567497848</v>
      </c>
      <c r="J23" s="30">
        <v>35.151160791057613</v>
      </c>
      <c r="K23" s="30">
        <v>43.987532244196039</v>
      </c>
      <c r="L23" s="30">
        <v>50.636887360275146</v>
      </c>
      <c r="M23" s="30">
        <v>58.903525365434227</v>
      </c>
      <c r="N23" s="30">
        <v>49.372656921754071</v>
      </c>
      <c r="O23" s="30">
        <v>47.395356835769562</v>
      </c>
      <c r="P23" s="30">
        <v>51.255460017196903</v>
      </c>
      <c r="Q23" s="30">
        <v>47.713671539122956</v>
      </c>
      <c r="R23" s="30">
        <v>50.915047291487525</v>
      </c>
      <c r="S23" s="30">
        <v>58.415305245055876</v>
      </c>
      <c r="T23" s="30">
        <v>61.347979363714529</v>
      </c>
      <c r="U23" s="30">
        <v>63.901117798796221</v>
      </c>
      <c r="V23" s="30">
        <v>63.291057609630258</v>
      </c>
      <c r="W23" s="30">
        <v>47.163542562338776</v>
      </c>
      <c r="X23" s="30">
        <v>46.311263972484952</v>
      </c>
    </row>
    <row r="24" spans="1:24" ht="11.25" customHeight="1" x14ac:dyDescent="0.2">
      <c r="A24" s="22" t="s">
        <v>39</v>
      </c>
      <c r="B24" s="23" t="s">
        <v>40</v>
      </c>
      <c r="C24" s="30">
        <v>0</v>
      </c>
      <c r="D24" s="30">
        <v>0</v>
      </c>
      <c r="E24" s="30">
        <v>0</v>
      </c>
      <c r="F24" s="30">
        <v>0</v>
      </c>
      <c r="G24" s="30">
        <v>0.7642304385210662</v>
      </c>
      <c r="H24" s="30">
        <v>0</v>
      </c>
      <c r="I24" s="30">
        <v>0</v>
      </c>
      <c r="J24" s="30">
        <v>0.31762682717110918</v>
      </c>
      <c r="K24" s="30">
        <v>0.31762682717110918</v>
      </c>
      <c r="L24" s="30">
        <v>0</v>
      </c>
      <c r="M24" s="30">
        <v>0.31762682717110918</v>
      </c>
      <c r="N24" s="30">
        <v>0.31762682717110918</v>
      </c>
      <c r="O24" s="30">
        <v>0.31762682717110918</v>
      </c>
      <c r="P24" s="30">
        <v>0.63533963886500433</v>
      </c>
      <c r="Q24" s="30">
        <v>0.31762682717110918</v>
      </c>
      <c r="R24" s="30">
        <v>0.31762682717110918</v>
      </c>
      <c r="S24" s="30">
        <v>0.31762682717110918</v>
      </c>
      <c r="T24" s="30">
        <v>0.47652622527944971</v>
      </c>
      <c r="U24" s="30">
        <v>0.65090283748925193</v>
      </c>
      <c r="V24" s="30">
        <v>0.44548581255374026</v>
      </c>
      <c r="W24" s="30">
        <v>0.15881341358555459</v>
      </c>
      <c r="X24" s="30">
        <v>0.28589853826311262</v>
      </c>
    </row>
    <row r="25" spans="1:24" ht="11.25" customHeight="1" x14ac:dyDescent="0.2">
      <c r="A25" s="24" t="s">
        <v>41</v>
      </c>
      <c r="B25" s="25" t="s">
        <v>42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:W26" si="14">SUM(C27,C33)</f>
        <v>18711.639122309691</v>
      </c>
      <c r="D26" s="31">
        <f t="shared" si="14"/>
        <v>18471.166026612529</v>
      </c>
      <c r="E26" s="31">
        <f t="shared" si="14"/>
        <v>18313.625625853365</v>
      </c>
      <c r="F26" s="31">
        <f t="shared" si="14"/>
        <v>18667.363162653477</v>
      </c>
      <c r="G26" s="31">
        <f t="shared" si="14"/>
        <v>18621.563583416271</v>
      </c>
      <c r="H26" s="31">
        <f t="shared" si="14"/>
        <v>18967.23118185049</v>
      </c>
      <c r="I26" s="31">
        <f t="shared" si="14"/>
        <v>17129.153847911122</v>
      </c>
      <c r="J26" s="31">
        <f t="shared" si="14"/>
        <v>16465.314109208364</v>
      </c>
      <c r="K26" s="31">
        <f t="shared" si="14"/>
        <v>16068.011693895098</v>
      </c>
      <c r="L26" s="31">
        <f t="shared" si="14"/>
        <v>15549.768099742045</v>
      </c>
      <c r="M26" s="31">
        <f t="shared" si="14"/>
        <v>15334.651160791054</v>
      </c>
      <c r="N26" s="31">
        <f t="shared" si="14"/>
        <v>14965.722785898539</v>
      </c>
      <c r="O26" s="31">
        <f t="shared" si="14"/>
        <v>14617.138005159071</v>
      </c>
      <c r="P26" s="31">
        <f t="shared" si="14"/>
        <v>14849.372828890795</v>
      </c>
      <c r="Q26" s="31">
        <f t="shared" si="14"/>
        <v>14450.563714531383</v>
      </c>
      <c r="R26" s="31">
        <f t="shared" si="14"/>
        <v>14661.37248495271</v>
      </c>
      <c r="S26" s="31">
        <f t="shared" si="14"/>
        <v>14571.02003439381</v>
      </c>
      <c r="T26" s="31">
        <f t="shared" si="14"/>
        <v>14744.475064488393</v>
      </c>
      <c r="U26" s="31">
        <f t="shared" si="14"/>
        <v>17310.845227858987</v>
      </c>
      <c r="V26" s="31">
        <f t="shared" si="14"/>
        <v>17418.860361134997</v>
      </c>
      <c r="W26" s="31">
        <f t="shared" si="14"/>
        <v>17978.171625107483</v>
      </c>
      <c r="X26" s="31">
        <f t="shared" ref="X26" si="15">SUM(X27,X33)</f>
        <v>17661.681943250212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:W27" si="16">SUM(C28:C32)</f>
        <v>0</v>
      </c>
      <c r="D27" s="42">
        <f t="shared" si="16"/>
        <v>0</v>
      </c>
      <c r="E27" s="42">
        <f t="shared" si="16"/>
        <v>0</v>
      </c>
      <c r="F27" s="42">
        <f t="shared" si="16"/>
        <v>0</v>
      </c>
      <c r="G27" s="42">
        <f t="shared" si="16"/>
        <v>0</v>
      </c>
      <c r="H27" s="42">
        <f t="shared" si="16"/>
        <v>0</v>
      </c>
      <c r="I27" s="42">
        <f t="shared" si="16"/>
        <v>0</v>
      </c>
      <c r="J27" s="42">
        <f t="shared" si="16"/>
        <v>0</v>
      </c>
      <c r="K27" s="42">
        <f t="shared" si="16"/>
        <v>0</v>
      </c>
      <c r="L27" s="42">
        <f t="shared" si="16"/>
        <v>0</v>
      </c>
      <c r="M27" s="42">
        <f t="shared" si="16"/>
        <v>0</v>
      </c>
      <c r="N27" s="42">
        <f t="shared" si="16"/>
        <v>0</v>
      </c>
      <c r="O27" s="42">
        <f t="shared" si="16"/>
        <v>0</v>
      </c>
      <c r="P27" s="42">
        <f t="shared" si="16"/>
        <v>0</v>
      </c>
      <c r="Q27" s="42">
        <f t="shared" si="16"/>
        <v>0</v>
      </c>
      <c r="R27" s="42">
        <f t="shared" si="16"/>
        <v>0</v>
      </c>
      <c r="S27" s="42">
        <f t="shared" si="16"/>
        <v>0</v>
      </c>
      <c r="T27" s="42">
        <f t="shared" si="16"/>
        <v>0</v>
      </c>
      <c r="U27" s="42">
        <f t="shared" si="16"/>
        <v>0</v>
      </c>
      <c r="V27" s="42">
        <f t="shared" si="16"/>
        <v>0</v>
      </c>
      <c r="W27" s="42">
        <f t="shared" si="16"/>
        <v>0</v>
      </c>
      <c r="X27" s="42">
        <f t="shared" ref="X27" si="17">SUM(X28:X32)</f>
        <v>0</v>
      </c>
    </row>
    <row r="28" spans="1:24" ht="11.25" customHeight="1" x14ac:dyDescent="0.2">
      <c r="A28" s="39" t="s">
        <v>45</v>
      </c>
      <c r="B28" s="23" t="s">
        <v>46</v>
      </c>
      <c r="C28" s="30">
        <v>0</v>
      </c>
      <c r="D28" s="30">
        <v>0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</row>
    <row r="29" spans="1:24" ht="11.25" customHeight="1" x14ac:dyDescent="0.2">
      <c r="A29" s="39" t="s">
        <v>47</v>
      </c>
      <c r="B29" s="23" t="s">
        <v>48</v>
      </c>
      <c r="C29" s="30">
        <v>0</v>
      </c>
      <c r="D29" s="30">
        <v>0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</row>
    <row r="30" spans="1:24" ht="11.25" customHeight="1" x14ac:dyDescent="0.2">
      <c r="A30" s="39" t="s">
        <v>49</v>
      </c>
      <c r="B30" s="23" t="s">
        <v>50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</row>
    <row r="31" spans="1:24" ht="11.25" customHeight="1" x14ac:dyDescent="0.2">
      <c r="A31" s="39" t="s">
        <v>51</v>
      </c>
      <c r="B31" s="23" t="s">
        <v>52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</row>
    <row r="32" spans="1:24" ht="11.25" customHeight="1" x14ac:dyDescent="0.2">
      <c r="A32" s="39" t="s">
        <v>53</v>
      </c>
      <c r="B32" s="23" t="s">
        <v>54</v>
      </c>
      <c r="C32" s="30">
        <v>0</v>
      </c>
      <c r="D32" s="30">
        <v>0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:W33" si="18">SUM(C34:C50)</f>
        <v>18711.639122309691</v>
      </c>
      <c r="D33" s="42">
        <f t="shared" si="18"/>
        <v>18471.166026612529</v>
      </c>
      <c r="E33" s="42">
        <f t="shared" si="18"/>
        <v>18313.625625853365</v>
      </c>
      <c r="F33" s="42">
        <f t="shared" si="18"/>
        <v>18667.363162653477</v>
      </c>
      <c r="G33" s="42">
        <f t="shared" si="18"/>
        <v>18621.563583416271</v>
      </c>
      <c r="H33" s="42">
        <f t="shared" si="18"/>
        <v>18967.23118185049</v>
      </c>
      <c r="I33" s="42">
        <f t="shared" si="18"/>
        <v>17129.153847911122</v>
      </c>
      <c r="J33" s="42">
        <f t="shared" si="18"/>
        <v>16465.314109208364</v>
      </c>
      <c r="K33" s="42">
        <f t="shared" si="18"/>
        <v>16068.011693895098</v>
      </c>
      <c r="L33" s="42">
        <f t="shared" si="18"/>
        <v>15549.768099742045</v>
      </c>
      <c r="M33" s="42">
        <f t="shared" si="18"/>
        <v>15334.651160791054</v>
      </c>
      <c r="N33" s="42">
        <f t="shared" si="18"/>
        <v>14965.722785898539</v>
      </c>
      <c r="O33" s="42">
        <f t="shared" si="18"/>
        <v>14617.138005159071</v>
      </c>
      <c r="P33" s="42">
        <f t="shared" si="18"/>
        <v>14849.372828890795</v>
      </c>
      <c r="Q33" s="42">
        <f t="shared" si="18"/>
        <v>14450.563714531383</v>
      </c>
      <c r="R33" s="42">
        <f t="shared" si="18"/>
        <v>14661.37248495271</v>
      </c>
      <c r="S33" s="42">
        <f t="shared" si="18"/>
        <v>14571.02003439381</v>
      </c>
      <c r="T33" s="42">
        <f t="shared" si="18"/>
        <v>14744.475064488393</v>
      </c>
      <c r="U33" s="42">
        <f t="shared" si="18"/>
        <v>17310.845227858987</v>
      </c>
      <c r="V33" s="42">
        <f t="shared" si="18"/>
        <v>17418.860361134997</v>
      </c>
      <c r="W33" s="42">
        <f t="shared" si="18"/>
        <v>17978.171625107483</v>
      </c>
      <c r="X33" s="42">
        <f t="shared" ref="X33" si="19">SUM(X34:X50)</f>
        <v>17661.681943250212</v>
      </c>
    </row>
    <row r="34" spans="1:24" ht="11.25" customHeight="1" x14ac:dyDescent="0.2">
      <c r="A34" s="39" t="s">
        <v>55</v>
      </c>
      <c r="B34" s="23" t="s">
        <v>56</v>
      </c>
      <c r="C34" s="30">
        <v>0</v>
      </c>
      <c r="D34" s="30">
        <v>0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</row>
    <row r="35" spans="1:24" ht="11.25" customHeight="1" x14ac:dyDescent="0.2">
      <c r="A35" s="39" t="s">
        <v>57</v>
      </c>
      <c r="B35" s="23" t="s">
        <v>58</v>
      </c>
      <c r="C35" s="30">
        <v>0</v>
      </c>
      <c r="D35" s="30">
        <v>0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</row>
    <row r="36" spans="1:24" ht="11.25" customHeight="1" x14ac:dyDescent="0.2">
      <c r="A36" s="39" t="s">
        <v>59</v>
      </c>
      <c r="B36" s="23" t="s">
        <v>60</v>
      </c>
      <c r="C36" s="30">
        <v>771.04582975064477</v>
      </c>
      <c r="D36" s="30">
        <v>774.97962166809975</v>
      </c>
      <c r="E36" s="30">
        <v>640.81607910576065</v>
      </c>
      <c r="F36" s="30">
        <v>587.51934651762667</v>
      </c>
      <c r="G36" s="30">
        <v>649.00077386070495</v>
      </c>
      <c r="H36" s="30">
        <v>667.16758383490969</v>
      </c>
      <c r="I36" s="30">
        <v>625.02080825451424</v>
      </c>
      <c r="J36" s="30">
        <v>591.17721410146169</v>
      </c>
      <c r="K36" s="30">
        <v>627.81418744625955</v>
      </c>
      <c r="L36" s="30">
        <v>585.70601891659499</v>
      </c>
      <c r="M36" s="30">
        <v>614.20447119518485</v>
      </c>
      <c r="N36" s="30">
        <v>582.20644883920897</v>
      </c>
      <c r="O36" s="30">
        <v>658.67196904557159</v>
      </c>
      <c r="P36" s="30">
        <v>661.41771281169383</v>
      </c>
      <c r="Q36" s="30">
        <v>573.05227858985381</v>
      </c>
      <c r="R36" s="30">
        <v>609.25425623387775</v>
      </c>
      <c r="S36" s="30">
        <v>569.99140154772135</v>
      </c>
      <c r="T36" s="30">
        <v>547.2269991401547</v>
      </c>
      <c r="U36" s="30">
        <v>767.72123817712827</v>
      </c>
      <c r="V36" s="30">
        <v>819.97033533963872</v>
      </c>
      <c r="W36" s="30">
        <v>822.27592433362008</v>
      </c>
      <c r="X36" s="30">
        <v>813.26534823731731</v>
      </c>
    </row>
    <row r="37" spans="1:24" ht="11.25" customHeight="1" x14ac:dyDescent="0.2">
      <c r="A37" s="39" t="s">
        <v>61</v>
      </c>
      <c r="B37" s="23" t="s">
        <v>62</v>
      </c>
      <c r="C37" s="30">
        <v>314.84840928632843</v>
      </c>
      <c r="D37" s="30">
        <v>267.37962166809973</v>
      </c>
      <c r="E37" s="30">
        <v>238.81779879621666</v>
      </c>
      <c r="F37" s="30">
        <v>362.9209802235597</v>
      </c>
      <c r="G37" s="30">
        <v>350.52502149613071</v>
      </c>
      <c r="H37" s="30">
        <v>380.54101461736889</v>
      </c>
      <c r="I37" s="30">
        <v>363.12691315563188</v>
      </c>
      <c r="J37" s="30">
        <v>324.35563198624243</v>
      </c>
      <c r="K37" s="30">
        <v>318.23705932932069</v>
      </c>
      <c r="L37" s="30">
        <v>305.23697334479789</v>
      </c>
      <c r="M37" s="30">
        <v>226.46552020636278</v>
      </c>
      <c r="N37" s="30">
        <v>207.76655202063631</v>
      </c>
      <c r="O37" s="30">
        <v>259.60094582975069</v>
      </c>
      <c r="P37" s="30">
        <v>226.83499570077385</v>
      </c>
      <c r="Q37" s="30">
        <v>198.50851246775582</v>
      </c>
      <c r="R37" s="30">
        <v>202.59630266552023</v>
      </c>
      <c r="S37" s="30">
        <v>180.70111779879619</v>
      </c>
      <c r="T37" s="30">
        <v>176.33310404127255</v>
      </c>
      <c r="U37" s="30">
        <v>224.2486672398968</v>
      </c>
      <c r="V37" s="30">
        <v>224.30748065348234</v>
      </c>
      <c r="W37" s="30">
        <v>216.23215821152189</v>
      </c>
      <c r="X37" s="30">
        <v>254.00799656061906</v>
      </c>
    </row>
    <row r="38" spans="1:24" ht="11.25" customHeight="1" x14ac:dyDescent="0.2">
      <c r="A38" s="39" t="s">
        <v>63</v>
      </c>
      <c r="B38" s="23" t="s">
        <v>64</v>
      </c>
      <c r="C38" s="30">
        <v>4.2180567497850383</v>
      </c>
      <c r="D38" s="30">
        <v>4.2180567497850383</v>
      </c>
      <c r="E38" s="30">
        <v>4.2180567497850383</v>
      </c>
      <c r="F38" s="30">
        <v>5.2259673258813413</v>
      </c>
      <c r="G38" s="30">
        <v>6.2768701633705923</v>
      </c>
      <c r="H38" s="30">
        <v>4.1822012037833192</v>
      </c>
      <c r="I38" s="30">
        <v>5.2259673258813413</v>
      </c>
      <c r="J38" s="30">
        <v>5.2259673258813413</v>
      </c>
      <c r="K38" s="30">
        <v>4.1822012037833192</v>
      </c>
      <c r="L38" s="30">
        <v>3.1455717970765251</v>
      </c>
      <c r="M38" s="30">
        <v>3.1455717970765251</v>
      </c>
      <c r="N38" s="30">
        <v>2.101805674978503</v>
      </c>
      <c r="O38" s="30">
        <v>2.101805674978503</v>
      </c>
      <c r="P38" s="30">
        <v>2.101805674978503</v>
      </c>
      <c r="Q38" s="30">
        <v>2.101805674978503</v>
      </c>
      <c r="R38" s="30">
        <v>1.050902837489252</v>
      </c>
      <c r="S38" s="30">
        <v>1.050902837489252</v>
      </c>
      <c r="T38" s="30">
        <v>1.050902837489252</v>
      </c>
      <c r="U38" s="30">
        <v>1.0676698194325021</v>
      </c>
      <c r="V38" s="30">
        <v>1.0044711951848666</v>
      </c>
      <c r="W38" s="30">
        <v>0.87317282889079961</v>
      </c>
      <c r="X38" s="30">
        <v>0.97188306104901101</v>
      </c>
    </row>
    <row r="39" spans="1:24" ht="11.25" customHeight="1" x14ac:dyDescent="0.2">
      <c r="A39" s="39" t="s">
        <v>65</v>
      </c>
      <c r="B39" s="23" t="s">
        <v>66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</row>
    <row r="40" spans="1:24" ht="11.25" customHeight="1" x14ac:dyDescent="0.2">
      <c r="A40" s="39" t="s">
        <v>67</v>
      </c>
      <c r="B40" s="23" t="s">
        <v>68</v>
      </c>
      <c r="C40" s="30">
        <v>67.347377472055015</v>
      </c>
      <c r="D40" s="30">
        <v>43.484264832330183</v>
      </c>
      <c r="E40" s="30">
        <v>59.035511607910564</v>
      </c>
      <c r="F40" s="30">
        <v>57.984608770421325</v>
      </c>
      <c r="G40" s="30">
        <v>73.626569217540847</v>
      </c>
      <c r="H40" s="30">
        <v>106.78082545141874</v>
      </c>
      <c r="I40" s="30">
        <v>76.6408426483233</v>
      </c>
      <c r="J40" s="30">
        <v>95.316165090283747</v>
      </c>
      <c r="K40" s="30">
        <v>76.608426483233018</v>
      </c>
      <c r="L40" s="30">
        <v>84.910662080825446</v>
      </c>
      <c r="M40" s="30">
        <v>87.986070507308682</v>
      </c>
      <c r="N40" s="30">
        <v>82.899570077386059</v>
      </c>
      <c r="O40" s="30">
        <v>208.00799656061906</v>
      </c>
      <c r="P40" s="30">
        <v>351.08099742046431</v>
      </c>
      <c r="Q40" s="30">
        <v>328.96388650042991</v>
      </c>
      <c r="R40" s="30">
        <v>253.2218400687876</v>
      </c>
      <c r="S40" s="30">
        <v>239.06483233018054</v>
      </c>
      <c r="T40" s="30">
        <v>235.1941530524505</v>
      </c>
      <c r="U40" s="30">
        <v>213.78185726569217</v>
      </c>
      <c r="V40" s="30">
        <v>247.08736027515047</v>
      </c>
      <c r="W40" s="30">
        <v>274.30816852966467</v>
      </c>
      <c r="X40" s="30">
        <v>191.22631126397246</v>
      </c>
    </row>
    <row r="41" spans="1:24" ht="11.25" customHeight="1" x14ac:dyDescent="0.2">
      <c r="A41" s="39" t="s">
        <v>69</v>
      </c>
      <c r="B41" s="23" t="s">
        <v>70</v>
      </c>
      <c r="C41" s="30">
        <v>90.18091143594151</v>
      </c>
      <c r="D41" s="30">
        <v>80.627171109200333</v>
      </c>
      <c r="E41" s="30">
        <v>40.393551160791056</v>
      </c>
      <c r="F41" s="30">
        <v>24.796904557179701</v>
      </c>
      <c r="G41" s="30">
        <v>15.410404127257092</v>
      </c>
      <c r="H41" s="30">
        <v>57.498796216680994</v>
      </c>
      <c r="I41" s="30">
        <v>25.667153912295777</v>
      </c>
      <c r="J41" s="30">
        <v>12.319690455717968</v>
      </c>
      <c r="K41" s="30">
        <v>21.599054170249353</v>
      </c>
      <c r="L41" s="30">
        <v>18.485984522785891</v>
      </c>
      <c r="M41" s="30">
        <v>12.328030954428202</v>
      </c>
      <c r="N41" s="30">
        <v>11.301031814273429</v>
      </c>
      <c r="O41" s="30">
        <v>9.2469475494410993</v>
      </c>
      <c r="P41" s="30">
        <v>8.2246775580395521</v>
      </c>
      <c r="Q41" s="30">
        <v>7.1975924333619945</v>
      </c>
      <c r="R41" s="30">
        <v>10.274032674118658</v>
      </c>
      <c r="S41" s="30">
        <v>9.2517626827171089</v>
      </c>
      <c r="T41" s="30">
        <v>10.812209802235595</v>
      </c>
      <c r="U41" s="30">
        <v>9.0075666380051587</v>
      </c>
      <c r="V41" s="30">
        <v>10.271281169389507</v>
      </c>
      <c r="W41" s="30">
        <v>8.7729148753224386</v>
      </c>
      <c r="X41" s="30">
        <v>8.4907996560619061</v>
      </c>
    </row>
    <row r="42" spans="1:24" ht="11.25" customHeight="1" x14ac:dyDescent="0.2">
      <c r="A42" s="39" t="s">
        <v>71</v>
      </c>
      <c r="B42" s="23" t="s">
        <v>72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</row>
    <row r="43" spans="1:24" ht="11.25" customHeight="1" x14ac:dyDescent="0.2">
      <c r="A43" s="39" t="s">
        <v>73</v>
      </c>
      <c r="B43" s="23" t="s">
        <v>74</v>
      </c>
      <c r="C43" s="30">
        <v>16538.439638216827</v>
      </c>
      <c r="D43" s="30">
        <v>16438.532234695078</v>
      </c>
      <c r="E43" s="30">
        <v>16591.4514212102</v>
      </c>
      <c r="F43" s="30">
        <v>16700.456025938085</v>
      </c>
      <c r="G43" s="30">
        <v>16772.891356417134</v>
      </c>
      <c r="H43" s="30">
        <v>17040.294208505693</v>
      </c>
      <c r="I43" s="30">
        <v>15482.028224523332</v>
      </c>
      <c r="J43" s="30">
        <v>14974.583498718255</v>
      </c>
      <c r="K43" s="30">
        <v>14659.814531384351</v>
      </c>
      <c r="L43" s="30">
        <v>14234.467153912296</v>
      </c>
      <c r="M43" s="30">
        <v>14138.403267411864</v>
      </c>
      <c r="N43" s="30">
        <v>13861.978331900258</v>
      </c>
      <c r="O43" s="30">
        <v>13298.714101461737</v>
      </c>
      <c r="P43" s="30">
        <v>13407.252794496986</v>
      </c>
      <c r="Q43" s="30">
        <v>13186.329750644883</v>
      </c>
      <c r="R43" s="30">
        <v>13461.692949269134</v>
      </c>
      <c r="S43" s="30">
        <v>13454.615477214102</v>
      </c>
      <c r="T43" s="30">
        <v>13660.015133276011</v>
      </c>
      <c r="U43" s="30">
        <v>15993.063628546863</v>
      </c>
      <c r="V43" s="30">
        <v>16029.198022355977</v>
      </c>
      <c r="W43" s="30">
        <v>16586.604815133276</v>
      </c>
      <c r="X43" s="30">
        <v>16330.050644883919</v>
      </c>
    </row>
    <row r="44" spans="1:24" ht="11.25" customHeight="1" x14ac:dyDescent="0.2">
      <c r="A44" s="39" t="s">
        <v>75</v>
      </c>
      <c r="B44" s="23" t="s">
        <v>76</v>
      </c>
      <c r="C44" s="30">
        <v>924.79458297506426</v>
      </c>
      <c r="D44" s="30">
        <v>859.06509028374887</v>
      </c>
      <c r="E44" s="30">
        <v>735.05322441960436</v>
      </c>
      <c r="F44" s="30">
        <v>926.53938091143596</v>
      </c>
      <c r="G44" s="30">
        <v>747.11263972484949</v>
      </c>
      <c r="H44" s="30">
        <v>704.04660361134984</v>
      </c>
      <c r="I44" s="30">
        <v>545.68400687876181</v>
      </c>
      <c r="J44" s="30">
        <v>457.53594153052444</v>
      </c>
      <c r="K44" s="30">
        <v>354.95623387790187</v>
      </c>
      <c r="L44" s="30">
        <v>315.89578675838345</v>
      </c>
      <c r="M44" s="30">
        <v>250.19828030954432</v>
      </c>
      <c r="N44" s="30">
        <v>214.58907996560617</v>
      </c>
      <c r="O44" s="30">
        <v>178.874290627687</v>
      </c>
      <c r="P44" s="30">
        <v>165.69991401547719</v>
      </c>
      <c r="Q44" s="30">
        <v>152.48993981083404</v>
      </c>
      <c r="R44" s="30">
        <v>120.59793637145313</v>
      </c>
      <c r="S44" s="30">
        <v>115.38452278589853</v>
      </c>
      <c r="T44" s="30">
        <v>112.86947549441098</v>
      </c>
      <c r="U44" s="30">
        <v>100.94892519346517</v>
      </c>
      <c r="V44" s="30">
        <v>86.780567497850384</v>
      </c>
      <c r="W44" s="30">
        <v>68.834307824591576</v>
      </c>
      <c r="X44" s="30">
        <v>63.341358555460019</v>
      </c>
    </row>
    <row r="45" spans="1:24" ht="11.25" customHeight="1" x14ac:dyDescent="0.2">
      <c r="A45" s="39" t="s">
        <v>77</v>
      </c>
      <c r="B45" s="23" t="s">
        <v>78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</row>
    <row r="46" spans="1:24" ht="11.25" customHeight="1" x14ac:dyDescent="0.2">
      <c r="A46" s="39" t="s">
        <v>79</v>
      </c>
      <c r="B46" s="23" t="s">
        <v>80</v>
      </c>
      <c r="C46" s="30">
        <v>0</v>
      </c>
      <c r="D46" s="30">
        <v>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</row>
    <row r="47" spans="1:24" ht="11.25" customHeight="1" x14ac:dyDescent="0.2">
      <c r="A47" s="39" t="s">
        <v>81</v>
      </c>
      <c r="B47" s="23" t="s">
        <v>82</v>
      </c>
      <c r="C47" s="30">
        <v>0</v>
      </c>
      <c r="D47" s="30">
        <v>2.8799656061908849</v>
      </c>
      <c r="E47" s="30">
        <v>3.839982803095443</v>
      </c>
      <c r="F47" s="30">
        <v>1.9199484092863279</v>
      </c>
      <c r="G47" s="30">
        <v>6.7199484092863289</v>
      </c>
      <c r="H47" s="30">
        <v>6.7199484092863289</v>
      </c>
      <c r="I47" s="30">
        <v>5.7599312123817707</v>
      </c>
      <c r="J47" s="30">
        <v>4.8</v>
      </c>
      <c r="K47" s="30">
        <v>4.8</v>
      </c>
      <c r="L47" s="30">
        <v>1.9199484092863279</v>
      </c>
      <c r="M47" s="30">
        <v>1.9199484092863279</v>
      </c>
      <c r="N47" s="30">
        <v>2.8799656061908849</v>
      </c>
      <c r="O47" s="30">
        <v>1.9199484092863279</v>
      </c>
      <c r="P47" s="30">
        <v>1.9199484092863279</v>
      </c>
      <c r="Q47" s="30">
        <v>1.9199484092863279</v>
      </c>
      <c r="R47" s="30">
        <v>1.9199484092863279</v>
      </c>
      <c r="S47" s="30">
        <v>0.960017196904557</v>
      </c>
      <c r="T47" s="30">
        <v>0.960017196904557</v>
      </c>
      <c r="U47" s="30">
        <v>0</v>
      </c>
      <c r="V47" s="30">
        <v>0</v>
      </c>
      <c r="W47" s="30">
        <v>0</v>
      </c>
      <c r="X47" s="30">
        <v>0</v>
      </c>
    </row>
    <row r="48" spans="1:24" ht="11.25" customHeight="1" x14ac:dyDescent="0.2">
      <c r="A48" s="39" t="s">
        <v>83</v>
      </c>
      <c r="B48" s="23" t="s">
        <v>84</v>
      </c>
      <c r="C48" s="30">
        <v>0.76431642304385194</v>
      </c>
      <c r="D48" s="30">
        <v>0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11.464574376612211</v>
      </c>
      <c r="Q48" s="30">
        <v>0</v>
      </c>
      <c r="R48" s="30">
        <v>0.76431642304385194</v>
      </c>
      <c r="S48" s="30">
        <v>0</v>
      </c>
      <c r="T48" s="30">
        <v>0</v>
      </c>
      <c r="U48" s="30">
        <v>0.96380051590713667</v>
      </c>
      <c r="V48" s="30">
        <v>0</v>
      </c>
      <c r="W48" s="30">
        <v>0</v>
      </c>
      <c r="X48" s="30">
        <v>0</v>
      </c>
    </row>
    <row r="49" spans="1:24" ht="11.25" customHeight="1" x14ac:dyDescent="0.2">
      <c r="A49" s="39" t="s">
        <v>85</v>
      </c>
      <c r="B49" s="23" t="s">
        <v>86</v>
      </c>
      <c r="C49" s="30">
        <v>0</v>
      </c>
      <c r="D49" s="30">
        <v>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</row>
    <row r="50" spans="1:24" ht="11.25" customHeight="1" x14ac:dyDescent="0.2">
      <c r="A50" s="39" t="s">
        <v>87</v>
      </c>
      <c r="B50" s="23" t="s">
        <v>88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13.375408426483229</v>
      </c>
      <c r="Q50" s="30">
        <v>0</v>
      </c>
      <c r="R50" s="30">
        <v>0</v>
      </c>
      <c r="S50" s="30">
        <v>0</v>
      </c>
      <c r="T50" s="30">
        <v>1.3069647463456577E-2</v>
      </c>
      <c r="U50" s="30">
        <v>4.1874462596732581E-2</v>
      </c>
      <c r="V50" s="30">
        <v>0.24084264832330179</v>
      </c>
      <c r="W50" s="30">
        <v>0.27016337059329315</v>
      </c>
      <c r="X50" s="30">
        <v>0.32760103181427336</v>
      </c>
    </row>
    <row r="51" spans="1:24" ht="11.25" customHeight="1" x14ac:dyDescent="0.2">
      <c r="A51" s="24" t="s">
        <v>89</v>
      </c>
      <c r="B51" s="25" t="s">
        <v>90</v>
      </c>
      <c r="C51" s="31">
        <v>4233.5447119518485</v>
      </c>
      <c r="D51" s="31">
        <v>4167.908082545142</v>
      </c>
      <c r="E51" s="31">
        <v>3969.7187446259668</v>
      </c>
      <c r="F51" s="31">
        <v>4396.874897807229</v>
      </c>
      <c r="G51" s="31">
        <v>4798.3998294411158</v>
      </c>
      <c r="H51" s="31">
        <v>4697.7883905693952</v>
      </c>
      <c r="I51" s="31">
        <v>4037.4385223550103</v>
      </c>
      <c r="J51" s="31">
        <v>3862.484377457447</v>
      </c>
      <c r="K51" s="31">
        <v>3826.2736553063442</v>
      </c>
      <c r="L51" s="31">
        <v>3638.9326201913941</v>
      </c>
      <c r="M51" s="31">
        <v>4340.4877901977643</v>
      </c>
      <c r="N51" s="31">
        <v>4236.6018916595003</v>
      </c>
      <c r="O51" s="31">
        <v>4404.0534823731714</v>
      </c>
      <c r="P51" s="31">
        <v>4340.025193465176</v>
      </c>
      <c r="Q51" s="31">
        <v>4021.084952708512</v>
      </c>
      <c r="R51" s="31">
        <v>3675.321152192606</v>
      </c>
      <c r="S51" s="31">
        <v>3718.8524505588994</v>
      </c>
      <c r="T51" s="31">
        <v>3660.3150472914876</v>
      </c>
      <c r="U51" s="31">
        <v>3744.5846517626828</v>
      </c>
      <c r="V51" s="31">
        <v>3767.0429922613926</v>
      </c>
      <c r="W51" s="31">
        <v>3637.4120378331895</v>
      </c>
      <c r="X51" s="31">
        <v>3776.8791917454855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:W52" si="20">SUM(C53:C70)</f>
        <v>1228.3041272570938</v>
      </c>
      <c r="D52" s="31">
        <f t="shared" si="20"/>
        <v>1270.5229578675837</v>
      </c>
      <c r="E52" s="31">
        <f t="shared" si="20"/>
        <v>1250.0771281169389</v>
      </c>
      <c r="F52" s="31">
        <f t="shared" si="20"/>
        <v>1439.5748065348234</v>
      </c>
      <c r="G52" s="31">
        <f t="shared" si="20"/>
        <v>1507.5666380051587</v>
      </c>
      <c r="H52" s="31">
        <f t="shared" si="20"/>
        <v>1322.1206362854682</v>
      </c>
      <c r="I52" s="31">
        <f t="shared" si="20"/>
        <v>1434.9061908856404</v>
      </c>
      <c r="J52" s="31">
        <f t="shared" si="20"/>
        <v>1622.5704213241615</v>
      </c>
      <c r="K52" s="31">
        <f t="shared" si="20"/>
        <v>1637.3731728288908</v>
      </c>
      <c r="L52" s="31">
        <f t="shared" si="20"/>
        <v>1796.7032674118657</v>
      </c>
      <c r="M52" s="31">
        <f t="shared" si="20"/>
        <v>1955.7125537403267</v>
      </c>
      <c r="N52" s="31">
        <f t="shared" si="20"/>
        <v>2054.39845227859</v>
      </c>
      <c r="O52" s="31">
        <f t="shared" si="20"/>
        <v>2141.7642304385208</v>
      </c>
      <c r="P52" s="31">
        <f t="shared" si="20"/>
        <v>2381.0733447979364</v>
      </c>
      <c r="Q52" s="31">
        <f t="shared" si="20"/>
        <v>2409.5172828890804</v>
      </c>
      <c r="R52" s="31">
        <f t="shared" si="20"/>
        <v>2573.5190025795355</v>
      </c>
      <c r="S52" s="31">
        <f t="shared" si="20"/>
        <v>2826.6787618228714</v>
      </c>
      <c r="T52" s="31">
        <f t="shared" si="20"/>
        <v>2958.4054170249356</v>
      </c>
      <c r="U52" s="31">
        <f t="shared" si="20"/>
        <v>3048.4623387790198</v>
      </c>
      <c r="V52" s="31">
        <f t="shared" si="20"/>
        <v>3123.6799656061908</v>
      </c>
      <c r="W52" s="31">
        <f t="shared" si="20"/>
        <v>3196.7999140154766</v>
      </c>
      <c r="X52" s="31">
        <f t="shared" ref="X52" si="21">SUM(X53:X70)</f>
        <v>3396.2447979363706</v>
      </c>
    </row>
    <row r="53" spans="1:24" ht="11.25" customHeight="1" x14ac:dyDescent="0.2">
      <c r="A53" s="22" t="s">
        <v>93</v>
      </c>
      <c r="B53" s="23" t="s">
        <v>94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</row>
    <row r="54" spans="1:24" ht="11.25" customHeight="1" x14ac:dyDescent="0.2">
      <c r="A54" s="22" t="s">
        <v>95</v>
      </c>
      <c r="B54" s="23" t="s">
        <v>96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</row>
    <row r="55" spans="1:24" ht="11.25" customHeight="1" x14ac:dyDescent="0.2">
      <c r="A55" s="22" t="s">
        <v>97</v>
      </c>
      <c r="B55" s="23" t="s">
        <v>98</v>
      </c>
      <c r="C55" s="30">
        <v>0</v>
      </c>
      <c r="D55" s="30">
        <v>0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</row>
    <row r="56" spans="1:24" ht="11.25" customHeight="1" x14ac:dyDescent="0.2">
      <c r="A56" s="22" t="s">
        <v>99</v>
      </c>
      <c r="B56" s="23" t="s">
        <v>100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</row>
    <row r="57" spans="1:24" ht="11.25" customHeight="1" x14ac:dyDescent="0.2">
      <c r="A57" s="22" t="s">
        <v>101</v>
      </c>
      <c r="B57" s="23" t="s">
        <v>102</v>
      </c>
      <c r="C57" s="30">
        <v>1.0613929492691314</v>
      </c>
      <c r="D57" s="30">
        <v>1.1004299226139294</v>
      </c>
      <c r="E57" s="30">
        <v>1.1527944969905415</v>
      </c>
      <c r="F57" s="30">
        <v>2.2708512467755804</v>
      </c>
      <c r="G57" s="30">
        <v>2.396302665520206</v>
      </c>
      <c r="H57" s="30">
        <v>3.0321582115219261</v>
      </c>
      <c r="I57" s="30">
        <v>3.4576956147893383</v>
      </c>
      <c r="J57" s="30">
        <v>3.8392949269131549</v>
      </c>
      <c r="K57" s="30">
        <v>4.2333619948409282</v>
      </c>
      <c r="L57" s="30">
        <v>5.3410146173688737</v>
      </c>
      <c r="M57" s="30">
        <v>6.1448839208942392</v>
      </c>
      <c r="N57" s="30">
        <v>6.8878761822871875</v>
      </c>
      <c r="O57" s="30">
        <v>6.1347377472055022</v>
      </c>
      <c r="P57" s="30">
        <v>6.7208942390369728</v>
      </c>
      <c r="Q57" s="30">
        <v>7.0564918314703347</v>
      </c>
      <c r="R57" s="30">
        <v>7.8653482373172832</v>
      </c>
      <c r="S57" s="30">
        <v>7.9850386930352535</v>
      </c>
      <c r="T57" s="30">
        <v>8.1883061049011161</v>
      </c>
      <c r="U57" s="30">
        <v>8.1212381771281166</v>
      </c>
      <c r="V57" s="30">
        <v>8.2650902837489255</v>
      </c>
      <c r="W57" s="30">
        <v>8.9445399828030947</v>
      </c>
      <c r="X57" s="30">
        <v>8.919690455717971</v>
      </c>
    </row>
    <row r="58" spans="1:24" ht="11.25" customHeight="1" x14ac:dyDescent="0.2">
      <c r="A58" s="22" t="s">
        <v>103</v>
      </c>
      <c r="B58" s="23" t="s">
        <v>104</v>
      </c>
      <c r="C58" s="30">
        <v>89.2987102321582</v>
      </c>
      <c r="D58" s="30">
        <v>95.771539122957861</v>
      </c>
      <c r="E58" s="30">
        <v>95.28340498710233</v>
      </c>
      <c r="F58" s="30">
        <v>92.784264832330194</v>
      </c>
      <c r="G58" s="30">
        <v>107.35554600171967</v>
      </c>
      <c r="H58" s="30">
        <v>107.57007738607049</v>
      </c>
      <c r="I58" s="30">
        <v>108.26165090283747</v>
      </c>
      <c r="J58" s="30">
        <v>107.50447119518485</v>
      </c>
      <c r="K58" s="30">
        <v>110.22734307824589</v>
      </c>
      <c r="L58" s="30">
        <v>111.91960447119517</v>
      </c>
      <c r="M58" s="30">
        <v>86.179191745485809</v>
      </c>
      <c r="N58" s="30">
        <v>94.704815133276</v>
      </c>
      <c r="O58" s="30">
        <v>97.101461736887359</v>
      </c>
      <c r="P58" s="30">
        <v>107.59398108340498</v>
      </c>
      <c r="Q58" s="30">
        <v>143.05546001719691</v>
      </c>
      <c r="R58" s="30">
        <v>160.88134135855543</v>
      </c>
      <c r="S58" s="30">
        <v>181.50782459157347</v>
      </c>
      <c r="T58" s="30">
        <v>191.23516766981945</v>
      </c>
      <c r="U58" s="30">
        <v>212.20687876182285</v>
      </c>
      <c r="V58" s="30">
        <v>256.93233018056748</v>
      </c>
      <c r="W58" s="30">
        <v>263.6662080825451</v>
      </c>
      <c r="X58" s="30">
        <v>261.60421324161643</v>
      </c>
    </row>
    <row r="59" spans="1:24" ht="11.25" customHeight="1" x14ac:dyDescent="0.2">
      <c r="A59" s="22" t="s">
        <v>105</v>
      </c>
      <c r="B59" s="23" t="s">
        <v>106</v>
      </c>
      <c r="C59" s="30">
        <v>1132.2250214961307</v>
      </c>
      <c r="D59" s="30">
        <v>1167.6220980223559</v>
      </c>
      <c r="E59" s="30">
        <v>1148.0128116938949</v>
      </c>
      <c r="F59" s="30">
        <v>1292.0368873602749</v>
      </c>
      <c r="G59" s="30">
        <v>1330.3239036973341</v>
      </c>
      <c r="H59" s="30">
        <v>1124.8556319862421</v>
      </c>
      <c r="I59" s="30">
        <v>1172.2355116079104</v>
      </c>
      <c r="J59" s="30">
        <v>1205.0511607910576</v>
      </c>
      <c r="K59" s="30">
        <v>1207.8582115219263</v>
      </c>
      <c r="L59" s="30">
        <v>1262.4228718830609</v>
      </c>
      <c r="M59" s="30">
        <v>1382.9462596732585</v>
      </c>
      <c r="N59" s="30">
        <v>1418.3445399828026</v>
      </c>
      <c r="O59" s="30">
        <v>1400.7949269131555</v>
      </c>
      <c r="P59" s="30">
        <v>1509.3811693895098</v>
      </c>
      <c r="Q59" s="30">
        <v>1416.6031814273431</v>
      </c>
      <c r="R59" s="30">
        <v>1473.8011177987958</v>
      </c>
      <c r="S59" s="30">
        <v>1532.083834909716</v>
      </c>
      <c r="T59" s="30">
        <v>1576.0459157351677</v>
      </c>
      <c r="U59" s="30">
        <v>1545.6134135855546</v>
      </c>
      <c r="V59" s="30">
        <v>1563.9211521926052</v>
      </c>
      <c r="W59" s="30">
        <v>1564.9414445399827</v>
      </c>
      <c r="X59" s="30">
        <v>1709.16698194325</v>
      </c>
    </row>
    <row r="60" spans="1:24" ht="11.25" customHeight="1" x14ac:dyDescent="0.2">
      <c r="A60" s="22" t="s">
        <v>107</v>
      </c>
      <c r="B60" s="23" t="s">
        <v>108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</row>
    <row r="61" spans="1:24" ht="11.25" customHeight="1" x14ac:dyDescent="0.2">
      <c r="A61" s="22" t="s">
        <v>109</v>
      </c>
      <c r="B61" s="23" t="s">
        <v>110</v>
      </c>
      <c r="C61" s="30">
        <v>3.9529664660361123</v>
      </c>
      <c r="D61" s="30">
        <v>4.188564058469475</v>
      </c>
      <c r="E61" s="30">
        <v>3.9374892519346507</v>
      </c>
      <c r="F61" s="30">
        <v>14.730610490111777</v>
      </c>
      <c r="G61" s="30">
        <v>21.735081685296645</v>
      </c>
      <c r="H61" s="30">
        <v>35.618572656921749</v>
      </c>
      <c r="I61" s="30">
        <v>78.431986242476356</v>
      </c>
      <c r="J61" s="30">
        <v>180.39019776440233</v>
      </c>
      <c r="K61" s="30">
        <v>200.67437661220978</v>
      </c>
      <c r="L61" s="30">
        <v>304.90404127257096</v>
      </c>
      <c r="M61" s="30">
        <v>391.63095442820293</v>
      </c>
      <c r="N61" s="30">
        <v>471.82596732588138</v>
      </c>
      <c r="O61" s="30">
        <v>562.12708512467759</v>
      </c>
      <c r="P61" s="30">
        <v>669.31306964746352</v>
      </c>
      <c r="Q61" s="30">
        <v>739.88882201203796</v>
      </c>
      <c r="R61" s="30">
        <v>818.64892519346517</v>
      </c>
      <c r="S61" s="30">
        <v>896.36474634565764</v>
      </c>
      <c r="T61" s="30">
        <v>908.35348237317294</v>
      </c>
      <c r="U61" s="30">
        <v>857.27652622527967</v>
      </c>
      <c r="V61" s="30">
        <v>846.16087704213226</v>
      </c>
      <c r="W61" s="30">
        <v>868.7175408426483</v>
      </c>
      <c r="X61" s="30">
        <v>910.84926913155607</v>
      </c>
    </row>
    <row r="62" spans="1:24" ht="11.25" customHeight="1" x14ac:dyDescent="0.2">
      <c r="A62" s="22" t="s">
        <v>111</v>
      </c>
      <c r="B62" s="23" t="s">
        <v>112</v>
      </c>
      <c r="C62" s="30">
        <v>0.31049011177987962</v>
      </c>
      <c r="D62" s="30">
        <v>0.23886500429922611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5.2913155631986237</v>
      </c>
      <c r="U62" s="30">
        <v>2.7803095442820291</v>
      </c>
      <c r="V62" s="30">
        <v>2.5668099742046429</v>
      </c>
      <c r="W62" s="30">
        <v>0.29793637145313839</v>
      </c>
      <c r="X62" s="30">
        <v>1.3015477214101461</v>
      </c>
    </row>
    <row r="63" spans="1:24" ht="11.25" customHeight="1" x14ac:dyDescent="0.2">
      <c r="A63" s="22" t="s">
        <v>113</v>
      </c>
      <c r="B63" s="23" t="s">
        <v>114</v>
      </c>
      <c r="C63" s="30">
        <v>0</v>
      </c>
      <c r="D63" s="30">
        <v>0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</row>
    <row r="64" spans="1:24" ht="11.25" customHeight="1" x14ac:dyDescent="0.2">
      <c r="A64" s="22" t="s">
        <v>115</v>
      </c>
      <c r="B64" s="23" t="s">
        <v>116</v>
      </c>
      <c r="C64" s="30">
        <v>0</v>
      </c>
      <c r="D64" s="30">
        <v>0</v>
      </c>
      <c r="E64" s="30">
        <v>0</v>
      </c>
      <c r="F64" s="30">
        <v>0</v>
      </c>
      <c r="G64" s="30">
        <v>0</v>
      </c>
      <c r="H64" s="30">
        <v>0.43086844368013755</v>
      </c>
      <c r="I64" s="30">
        <v>0.46173688736027507</v>
      </c>
      <c r="J64" s="30">
        <v>0.61272570937231297</v>
      </c>
      <c r="K64" s="30">
        <v>3.9699914015477207</v>
      </c>
      <c r="L64" s="30">
        <v>3.830438521066208</v>
      </c>
      <c r="M64" s="30">
        <v>0.69226139294926903</v>
      </c>
      <c r="N64" s="30">
        <v>0.70189165950128973</v>
      </c>
      <c r="O64" s="30">
        <v>2.0216680997420462</v>
      </c>
      <c r="P64" s="30">
        <v>2.524333619948409</v>
      </c>
      <c r="Q64" s="30">
        <v>2.4943250214961301</v>
      </c>
      <c r="R64" s="30">
        <v>2.418572656921754</v>
      </c>
      <c r="S64" s="30">
        <v>1.762596732588134</v>
      </c>
      <c r="T64" s="30">
        <v>2.3782459157351674</v>
      </c>
      <c r="U64" s="30">
        <v>4.1699054170249337</v>
      </c>
      <c r="V64" s="30">
        <v>3.4840928632846078</v>
      </c>
      <c r="W64" s="30">
        <v>3.571281169389509</v>
      </c>
      <c r="X64" s="30">
        <v>5.6229578675838354</v>
      </c>
    </row>
    <row r="65" spans="1:24" ht="11.25" customHeight="1" x14ac:dyDescent="0.2">
      <c r="A65" s="22" t="s">
        <v>117</v>
      </c>
      <c r="B65" s="23" t="s">
        <v>118</v>
      </c>
      <c r="C65" s="30">
        <v>1.45554600171969</v>
      </c>
      <c r="D65" s="30">
        <v>1.60146173688736</v>
      </c>
      <c r="E65" s="30">
        <v>1.690627687016337</v>
      </c>
      <c r="F65" s="30">
        <v>27.455288048151335</v>
      </c>
      <c r="G65" s="30">
        <v>28.951074806534827</v>
      </c>
      <c r="H65" s="30">
        <v>29.110490111779882</v>
      </c>
      <c r="I65" s="30">
        <v>29.633877901977645</v>
      </c>
      <c r="J65" s="30">
        <v>68.317626827171111</v>
      </c>
      <c r="K65" s="30">
        <v>58.348753224419596</v>
      </c>
      <c r="L65" s="30">
        <v>32.567927773000854</v>
      </c>
      <c r="M65" s="30">
        <v>17.097678417884779</v>
      </c>
      <c r="N65" s="30">
        <v>8.2001719690455701</v>
      </c>
      <c r="O65" s="30">
        <v>9.2350816852966453</v>
      </c>
      <c r="P65" s="30">
        <v>7.3890799656061894</v>
      </c>
      <c r="Q65" s="30">
        <v>16.131642304385206</v>
      </c>
      <c r="R65" s="30">
        <v>15.518056749785043</v>
      </c>
      <c r="S65" s="30">
        <v>20.069905417024934</v>
      </c>
      <c r="T65" s="30">
        <v>34.302063628546861</v>
      </c>
      <c r="U65" s="30">
        <v>31.369733447979357</v>
      </c>
      <c r="V65" s="30">
        <v>22.215477214101458</v>
      </c>
      <c r="W65" s="30">
        <v>23.19552880481513</v>
      </c>
      <c r="X65" s="30">
        <v>24.237145313843502</v>
      </c>
    </row>
    <row r="66" spans="1:24" ht="11.25" customHeight="1" x14ac:dyDescent="0.2">
      <c r="A66" s="22" t="s">
        <v>119</v>
      </c>
      <c r="B66" s="23" t="s">
        <v>120</v>
      </c>
      <c r="C66" s="30">
        <v>0</v>
      </c>
      <c r="D66" s="30">
        <v>0</v>
      </c>
      <c r="E66" s="30">
        <v>0</v>
      </c>
      <c r="F66" s="30">
        <v>0</v>
      </c>
      <c r="G66" s="30">
        <v>0</v>
      </c>
      <c r="H66" s="30">
        <v>3.1869303525365433</v>
      </c>
      <c r="I66" s="30">
        <v>13.915993121238177</v>
      </c>
      <c r="J66" s="30">
        <v>23.543336199484088</v>
      </c>
      <c r="K66" s="30">
        <v>24.84883920894239</v>
      </c>
      <c r="L66" s="30">
        <v>32.541530524505582</v>
      </c>
      <c r="M66" s="30">
        <v>33.133447979363723</v>
      </c>
      <c r="N66" s="30">
        <v>34.849441100601894</v>
      </c>
      <c r="O66" s="30">
        <v>56.898968185726559</v>
      </c>
      <c r="P66" s="30">
        <v>72.674290627687014</v>
      </c>
      <c r="Q66" s="30">
        <v>78.375924333619963</v>
      </c>
      <c r="R66" s="30">
        <v>87.698882201203787</v>
      </c>
      <c r="S66" s="30">
        <v>179.80524505588991</v>
      </c>
      <c r="T66" s="30">
        <v>224.89991401547712</v>
      </c>
      <c r="U66" s="30">
        <v>377.57755803955291</v>
      </c>
      <c r="V66" s="30">
        <v>409.19587274290626</v>
      </c>
      <c r="W66" s="30">
        <v>452.01530524505586</v>
      </c>
      <c r="X66" s="30">
        <v>467.02785898538252</v>
      </c>
    </row>
    <row r="67" spans="1:24" ht="11.25" customHeight="1" x14ac:dyDescent="0.2">
      <c r="A67" s="22" t="s">
        <v>121</v>
      </c>
      <c r="B67" s="23" t="s">
        <v>122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</row>
    <row r="68" spans="1:24" ht="11.25" customHeight="1" x14ac:dyDescent="0.2">
      <c r="A68" s="22" t="s">
        <v>123</v>
      </c>
      <c r="B68" s="23" t="s">
        <v>124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</row>
    <row r="69" spans="1:24" ht="11.25" customHeight="1" x14ac:dyDescent="0.2">
      <c r="A69" s="22" t="s">
        <v>125</v>
      </c>
      <c r="B69" s="23" t="s">
        <v>126</v>
      </c>
      <c r="C69" s="30">
        <v>0</v>
      </c>
      <c r="D69" s="30">
        <v>0</v>
      </c>
      <c r="E69" s="30">
        <v>0</v>
      </c>
      <c r="F69" s="30">
        <v>10.29690455717971</v>
      </c>
      <c r="G69" s="30">
        <v>16.804729148753221</v>
      </c>
      <c r="H69" s="30">
        <v>18.315907136715396</v>
      </c>
      <c r="I69" s="30">
        <v>28.507738607050733</v>
      </c>
      <c r="J69" s="30">
        <v>33.311607910576093</v>
      </c>
      <c r="K69" s="30">
        <v>27.212295786758379</v>
      </c>
      <c r="L69" s="30">
        <v>43.175838349097162</v>
      </c>
      <c r="M69" s="30">
        <v>37.887876182287187</v>
      </c>
      <c r="N69" s="30">
        <v>18.883748925193462</v>
      </c>
      <c r="O69" s="30">
        <v>7.45030094582975</v>
      </c>
      <c r="P69" s="30">
        <v>5.4765262252794491</v>
      </c>
      <c r="Q69" s="30">
        <v>5.9114359415305238</v>
      </c>
      <c r="R69" s="30">
        <v>6.6867583834909707</v>
      </c>
      <c r="S69" s="30">
        <v>7.0995700773860699</v>
      </c>
      <c r="T69" s="30">
        <v>7.7110060189165939</v>
      </c>
      <c r="U69" s="30">
        <v>9.3467755803955281</v>
      </c>
      <c r="V69" s="30">
        <v>10.938263112639721</v>
      </c>
      <c r="W69" s="30">
        <v>11.450128976784182</v>
      </c>
      <c r="X69" s="30">
        <v>7.5151332760103173</v>
      </c>
    </row>
    <row r="70" spans="1:24" ht="11.25" customHeight="1" x14ac:dyDescent="0.2">
      <c r="A70" s="22" t="s">
        <v>127</v>
      </c>
      <c r="B70" s="23" t="s">
        <v>128</v>
      </c>
      <c r="C70" s="30">
        <v>0</v>
      </c>
      <c r="D70" s="30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:W71" si="22">SUM(C72:C73)</f>
        <v>19.32261392949269</v>
      </c>
      <c r="D71" s="31">
        <f t="shared" si="22"/>
        <v>16.695356835769559</v>
      </c>
      <c r="E71" s="31">
        <f t="shared" si="22"/>
        <v>5.7801375752364565</v>
      </c>
      <c r="F71" s="31">
        <f t="shared" si="22"/>
        <v>5.135167669819432</v>
      </c>
      <c r="G71" s="31">
        <f t="shared" si="22"/>
        <v>4.8246775580395527</v>
      </c>
      <c r="H71" s="31">
        <f t="shared" si="22"/>
        <v>1.2420464316423048</v>
      </c>
      <c r="I71" s="31">
        <f t="shared" si="22"/>
        <v>1.7913155631986242</v>
      </c>
      <c r="J71" s="31">
        <f t="shared" si="22"/>
        <v>2.3903697334479789E-2</v>
      </c>
      <c r="K71" s="31">
        <f t="shared" si="22"/>
        <v>2.3903697334479789E-2</v>
      </c>
      <c r="L71" s="31">
        <f t="shared" si="22"/>
        <v>0</v>
      </c>
      <c r="M71" s="31">
        <f t="shared" si="22"/>
        <v>0</v>
      </c>
      <c r="N71" s="31">
        <f t="shared" si="22"/>
        <v>0</v>
      </c>
      <c r="O71" s="31">
        <f t="shared" si="22"/>
        <v>0</v>
      </c>
      <c r="P71" s="31">
        <f t="shared" si="22"/>
        <v>0</v>
      </c>
      <c r="Q71" s="31">
        <f t="shared" si="22"/>
        <v>0</v>
      </c>
      <c r="R71" s="31">
        <f t="shared" si="22"/>
        <v>0</v>
      </c>
      <c r="S71" s="31">
        <f t="shared" si="22"/>
        <v>1.9585554600171964</v>
      </c>
      <c r="T71" s="31">
        <f t="shared" si="22"/>
        <v>5.5503869303525359</v>
      </c>
      <c r="U71" s="31">
        <f t="shared" si="22"/>
        <v>3.0425623387790197</v>
      </c>
      <c r="V71" s="31">
        <f t="shared" si="22"/>
        <v>2.8492691315563197</v>
      </c>
      <c r="W71" s="31">
        <f t="shared" si="22"/>
        <v>0.56070507308684436</v>
      </c>
      <c r="X71" s="31">
        <f t="shared" ref="X71" si="23">SUM(X72:X73)</f>
        <v>1.8031814273430782</v>
      </c>
    </row>
    <row r="72" spans="1:24" ht="11.25" customHeight="1" x14ac:dyDescent="0.2">
      <c r="A72" s="22" t="s">
        <v>131</v>
      </c>
      <c r="B72" s="23" t="s">
        <v>132</v>
      </c>
      <c r="C72" s="30">
        <v>19.036027515047291</v>
      </c>
      <c r="D72" s="30">
        <v>16.432588134135852</v>
      </c>
      <c r="E72" s="30">
        <v>5.7801375752364565</v>
      </c>
      <c r="F72" s="30">
        <v>5.135167669819432</v>
      </c>
      <c r="G72" s="30">
        <v>4.8246775580395527</v>
      </c>
      <c r="H72" s="30">
        <v>1.2420464316423048</v>
      </c>
      <c r="I72" s="30">
        <v>1.7913155631986242</v>
      </c>
      <c r="J72" s="30">
        <v>2.3903697334479789E-2</v>
      </c>
      <c r="K72" s="30">
        <v>2.3903697334479789E-2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1.9585554600171964</v>
      </c>
      <c r="T72" s="30">
        <v>0.25907136715391232</v>
      </c>
      <c r="U72" s="30">
        <v>0.26225279449699052</v>
      </c>
      <c r="V72" s="30">
        <v>0.2824591573516767</v>
      </c>
      <c r="W72" s="30">
        <v>0.26276870163370591</v>
      </c>
      <c r="X72" s="30">
        <v>0.50163370593293199</v>
      </c>
    </row>
    <row r="73" spans="1:24" ht="11.25" customHeight="1" x14ac:dyDescent="0.2">
      <c r="A73" s="22" t="s">
        <v>133</v>
      </c>
      <c r="B73" s="23" t="s">
        <v>134</v>
      </c>
      <c r="C73" s="30">
        <v>0.28658641444539978</v>
      </c>
      <c r="D73" s="30">
        <v>0.26276870163370591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5.2913155631986237</v>
      </c>
      <c r="U73" s="30">
        <v>2.7803095442820291</v>
      </c>
      <c r="V73" s="30">
        <v>2.5668099742046429</v>
      </c>
      <c r="W73" s="30">
        <v>0.29793637145313839</v>
      </c>
      <c r="X73" s="30">
        <v>1.3015477214101461</v>
      </c>
    </row>
    <row r="74" spans="1:24" ht="11.25" customHeight="1" x14ac:dyDescent="0.2">
      <c r="A74" s="24" t="s">
        <v>135</v>
      </c>
      <c r="B74" s="25" t="s">
        <v>136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</row>
    <row r="75" spans="1:24" ht="11.25" customHeight="1" x14ac:dyDescent="0.2">
      <c r="A75" s="24" t="s">
        <v>137</v>
      </c>
      <c r="B75" s="25" t="s">
        <v>138</v>
      </c>
      <c r="C75" s="31">
        <v>545.38056749785039</v>
      </c>
      <c r="D75" s="31">
        <v>517.72235597592419</v>
      </c>
      <c r="E75" s="31">
        <v>469.33215821152186</v>
      </c>
      <c r="F75" s="31">
        <v>443.72777300085988</v>
      </c>
      <c r="G75" s="31">
        <v>384.54686156491823</v>
      </c>
      <c r="H75" s="31">
        <v>377.67601031814263</v>
      </c>
      <c r="I75" s="31">
        <v>353.85262252794496</v>
      </c>
      <c r="J75" s="31">
        <v>328.95331040412725</v>
      </c>
      <c r="K75" s="31">
        <v>292.07987962166811</v>
      </c>
      <c r="L75" s="31">
        <v>294.1150472914876</v>
      </c>
      <c r="M75" s="31">
        <v>303.22536543422189</v>
      </c>
      <c r="N75" s="31">
        <v>287.72158211521923</v>
      </c>
      <c r="O75" s="31">
        <v>283.52820292347383</v>
      </c>
      <c r="P75" s="31">
        <v>278.313241616509</v>
      </c>
      <c r="Q75" s="31">
        <v>281.80481513327601</v>
      </c>
      <c r="R75" s="31">
        <v>240.02975064488393</v>
      </c>
      <c r="S75" s="31">
        <v>256.80619088564055</v>
      </c>
      <c r="T75" s="31">
        <v>254.29036973344799</v>
      </c>
      <c r="U75" s="31">
        <v>248.77858985382628</v>
      </c>
      <c r="V75" s="31">
        <v>262.86190885640576</v>
      </c>
      <c r="W75" s="31">
        <v>254.06276870163367</v>
      </c>
      <c r="X75" s="31">
        <v>271.73069647463456</v>
      </c>
    </row>
    <row r="76" spans="1:24" ht="11.25" customHeight="1" x14ac:dyDescent="0.2">
      <c r="A76" s="26" t="s">
        <v>139</v>
      </c>
      <c r="B76" s="27" t="s">
        <v>140</v>
      </c>
      <c r="C76" s="32">
        <v>3299.4864559443431</v>
      </c>
      <c r="D76" s="32">
        <v>3323.9940740412376</v>
      </c>
      <c r="E76" s="32">
        <v>3273.5207597248614</v>
      </c>
      <c r="F76" s="32">
        <v>3308.2169042432433</v>
      </c>
      <c r="G76" s="32">
        <v>3736.586309091987</v>
      </c>
      <c r="H76" s="32">
        <v>3924.4552236536533</v>
      </c>
      <c r="I76" s="32">
        <v>3975.7018830576512</v>
      </c>
      <c r="J76" s="32">
        <v>4020.055334797778</v>
      </c>
      <c r="K76" s="32">
        <v>3997.002105138557</v>
      </c>
      <c r="L76" s="32">
        <v>4139.4448686627793</v>
      </c>
      <c r="M76" s="32">
        <v>4083.3805674978507</v>
      </c>
      <c r="N76" s="32">
        <v>4080.2809114359411</v>
      </c>
      <c r="O76" s="32">
        <v>4161.1049011177984</v>
      </c>
      <c r="P76" s="32">
        <v>4138.7158211521919</v>
      </c>
      <c r="Q76" s="32">
        <v>4255.125451418744</v>
      </c>
      <c r="R76" s="32">
        <v>4432.0257093723121</v>
      </c>
      <c r="S76" s="32">
        <v>4457.2146173688734</v>
      </c>
      <c r="T76" s="32">
        <v>4532.6320722269984</v>
      </c>
      <c r="U76" s="32">
        <v>4541.0187446259679</v>
      </c>
      <c r="V76" s="32">
        <v>4652.3168529664672</v>
      </c>
      <c r="W76" s="32">
        <v>4507.8606190885639</v>
      </c>
      <c r="X76" s="32">
        <v>4621.4423043852112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9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ColWidth="9.140625" defaultRowHeight="11.25" customHeight="1" x14ac:dyDescent="0.2"/>
  <cols>
    <col min="1" max="1" width="40.7109375" style="6" bestFit="1" customWidth="1"/>
    <col min="2" max="2" width="16.140625" style="6" bestFit="1" customWidth="1"/>
    <col min="3" max="24" width="9.7109375" style="6" customWidth="1"/>
    <col min="25" max="16384" width="9.140625" style="6"/>
  </cols>
  <sheetData>
    <row r="1" spans="1:24" ht="11.25" customHeight="1" x14ac:dyDescent="0.2">
      <c r="A1" s="7" t="s">
        <v>205</v>
      </c>
      <c r="B1" s="7" t="s">
        <v>230</v>
      </c>
      <c r="C1" s="8">
        <v>2000</v>
      </c>
      <c r="D1" s="8">
        <v>2001</v>
      </c>
      <c r="E1" s="8">
        <v>2002</v>
      </c>
      <c r="F1" s="8">
        <v>2003</v>
      </c>
      <c r="G1" s="8">
        <v>2004</v>
      </c>
      <c r="H1" s="8">
        <v>2005</v>
      </c>
      <c r="I1" s="8">
        <v>2006</v>
      </c>
      <c r="J1" s="8">
        <v>2007</v>
      </c>
      <c r="K1" s="8">
        <v>2008</v>
      </c>
      <c r="L1" s="8">
        <v>2009</v>
      </c>
      <c r="M1" s="8">
        <v>2010</v>
      </c>
      <c r="N1" s="8">
        <v>2011</v>
      </c>
      <c r="O1" s="8">
        <v>2012</v>
      </c>
      <c r="P1" s="8">
        <v>2013</v>
      </c>
      <c r="Q1" s="8">
        <v>2014</v>
      </c>
      <c r="R1" s="8">
        <v>2015</v>
      </c>
      <c r="S1" s="8">
        <v>2016</v>
      </c>
      <c r="T1" s="8">
        <v>2017</v>
      </c>
      <c r="U1" s="8">
        <v>2018</v>
      </c>
      <c r="V1" s="8">
        <v>2019</v>
      </c>
      <c r="W1" s="8">
        <v>2020</v>
      </c>
      <c r="X1" s="8">
        <v>2021</v>
      </c>
    </row>
    <row r="2" spans="1:24" ht="11.25" customHeight="1" x14ac:dyDescent="0.2">
      <c r="A2" s="19" t="s">
        <v>1</v>
      </c>
      <c r="B2" s="19" t="s">
        <v>2</v>
      </c>
      <c r="C2" s="28">
        <f t="shared" ref="C2:W2" si="0">SUM(C3,C17,C22,C25,C26,C51,C52,C71,C74,C75,C76)</f>
        <v>-5071.9550496827578</v>
      </c>
      <c r="D2" s="28">
        <f t="shared" si="0"/>
        <v>3350.5843011005772</v>
      </c>
      <c r="E2" s="28">
        <f t="shared" si="0"/>
        <v>3361.6497221196737</v>
      </c>
      <c r="F2" s="28">
        <f t="shared" si="0"/>
        <v>-2855.4402389851734</v>
      </c>
      <c r="G2" s="28">
        <f t="shared" si="0"/>
        <v>-542.19670224747915</v>
      </c>
      <c r="H2" s="28">
        <f t="shared" si="0"/>
        <v>-48.870017997989578</v>
      </c>
      <c r="I2" s="28">
        <f t="shared" si="0"/>
        <v>1356.3280608769762</v>
      </c>
      <c r="J2" s="28">
        <f t="shared" si="0"/>
        <v>-687.78481251389235</v>
      </c>
      <c r="K2" s="28">
        <f t="shared" si="0"/>
        <v>691.58657661234201</v>
      </c>
      <c r="L2" s="28">
        <f t="shared" si="0"/>
        <v>2002.7373455051752</v>
      </c>
      <c r="M2" s="28">
        <f t="shared" si="0"/>
        <v>1583.1991797943333</v>
      </c>
      <c r="N2" s="28">
        <f t="shared" si="0"/>
        <v>3548.5239767708345</v>
      </c>
      <c r="O2" s="28">
        <f t="shared" si="0"/>
        <v>-5891.3437333987695</v>
      </c>
      <c r="P2" s="28">
        <f t="shared" si="0"/>
        <v>551.50819679776089</v>
      </c>
      <c r="Q2" s="28">
        <f t="shared" si="0"/>
        <v>-3583.8735984470259</v>
      </c>
      <c r="R2" s="28">
        <f t="shared" si="0"/>
        <v>-8488.976968396606</v>
      </c>
      <c r="S2" s="28">
        <f t="shared" si="0"/>
        <v>-4448.8315207125679</v>
      </c>
      <c r="T2" s="28">
        <f t="shared" si="0"/>
        <v>246.06584174691926</v>
      </c>
      <c r="U2" s="28">
        <f t="shared" si="0"/>
        <v>-972.33040238615285</v>
      </c>
      <c r="V2" s="28">
        <f t="shared" si="0"/>
        <v>4792.3738520117813</v>
      </c>
      <c r="W2" s="28">
        <f t="shared" si="0"/>
        <v>463.81588110991606</v>
      </c>
      <c r="X2" s="28">
        <f t="shared" ref="X2" si="1">SUM(X3,X17,X22,X25,X26,X51,X52,X71,X74,X75,X76)</f>
        <v>-2158.9309544283974</v>
      </c>
    </row>
    <row r="3" spans="1:24" ht="11.25" customHeight="1" x14ac:dyDescent="0.2">
      <c r="A3" s="20" t="s">
        <v>3</v>
      </c>
      <c r="B3" s="21" t="s">
        <v>4</v>
      </c>
      <c r="C3" s="29">
        <f t="shared" ref="C3:W3" si="2">SUM(C4,C8,C11)</f>
        <v>-122.35485812560546</v>
      </c>
      <c r="D3" s="29">
        <f t="shared" si="2"/>
        <v>1021.1029234734629</v>
      </c>
      <c r="E3" s="29">
        <f t="shared" si="2"/>
        <v>82.276784178248704</v>
      </c>
      <c r="F3" s="29">
        <f t="shared" si="2"/>
        <v>-3190.2084264834266</v>
      </c>
      <c r="G3" s="29">
        <f t="shared" si="2"/>
        <v>-43.254084265298275</v>
      </c>
      <c r="H3" s="29">
        <f t="shared" si="2"/>
        <v>399.72656921690998</v>
      </c>
      <c r="I3" s="29">
        <f t="shared" si="2"/>
        <v>1466.7875322438499</v>
      </c>
      <c r="J3" s="29">
        <f t="shared" si="2"/>
        <v>-3.9890799659806646</v>
      </c>
      <c r="K3" s="29">
        <f t="shared" si="2"/>
        <v>115.25133275954352</v>
      </c>
      <c r="L3" s="29">
        <f t="shared" si="2"/>
        <v>-307.25219260610481</v>
      </c>
      <c r="M3" s="29">
        <f t="shared" si="2"/>
        <v>2265.6966466033</v>
      </c>
      <c r="N3" s="29">
        <f t="shared" si="2"/>
        <v>3418.2160791053593</v>
      </c>
      <c r="O3" s="29">
        <f t="shared" si="2"/>
        <v>-2482.2360275154088</v>
      </c>
      <c r="P3" s="29">
        <f t="shared" si="2"/>
        <v>1251.4373172826131</v>
      </c>
      <c r="Q3" s="29">
        <f t="shared" si="2"/>
        <v>-1022.2208082549471</v>
      </c>
      <c r="R3" s="29">
        <f t="shared" si="2"/>
        <v>-604.08822012070846</v>
      </c>
      <c r="S3" s="29">
        <f t="shared" si="2"/>
        <v>999.44488392023425</v>
      </c>
      <c r="T3" s="29">
        <f t="shared" si="2"/>
        <v>-427.62768701680807</v>
      </c>
      <c r="U3" s="29">
        <f t="shared" si="2"/>
        <v>2286.8645743761717</v>
      </c>
      <c r="V3" s="29">
        <f t="shared" si="2"/>
        <v>1579.4828030949247</v>
      </c>
      <c r="W3" s="29">
        <f t="shared" si="2"/>
        <v>-549.80283748959596</v>
      </c>
      <c r="X3" s="29">
        <f t="shared" ref="X3" si="3">SUM(X4,X8,X11)</f>
        <v>1381.227343077783</v>
      </c>
    </row>
    <row r="4" spans="1:24" ht="11.25" customHeight="1" x14ac:dyDescent="0.2">
      <c r="A4" s="40" t="s">
        <v>341</v>
      </c>
      <c r="B4" s="41" t="s">
        <v>342</v>
      </c>
      <c r="C4" s="42">
        <f t="shared" ref="C4:W4" si="4">SUM(C5:C7)</f>
        <v>-412.18194325023717</v>
      </c>
      <c r="D4" s="42">
        <f t="shared" si="4"/>
        <v>259.01590713670862</v>
      </c>
      <c r="E4" s="42">
        <f t="shared" si="4"/>
        <v>-962.59509888223465</v>
      </c>
      <c r="F4" s="42">
        <f t="shared" si="4"/>
        <v>-3826.3895098882385</v>
      </c>
      <c r="G4" s="42">
        <f t="shared" si="4"/>
        <v>-1533.9687876182195</v>
      </c>
      <c r="H4" s="42">
        <f t="shared" si="4"/>
        <v>-706.90894239036368</v>
      </c>
      <c r="I4" s="42">
        <f t="shared" si="4"/>
        <v>731.26766981941228</v>
      </c>
      <c r="J4" s="42">
        <f t="shared" si="4"/>
        <v>-666.13258813413188</v>
      </c>
      <c r="K4" s="42">
        <f t="shared" si="4"/>
        <v>-367.46139294923012</v>
      </c>
      <c r="L4" s="42">
        <f t="shared" si="4"/>
        <v>-1311.6387790197859</v>
      </c>
      <c r="M4" s="42">
        <f t="shared" si="4"/>
        <v>349.91547721407596</v>
      </c>
      <c r="N4" s="42">
        <f t="shared" si="4"/>
        <v>2720.2443680137753</v>
      </c>
      <c r="O4" s="42">
        <f t="shared" si="4"/>
        <v>-2150.452364574373</v>
      </c>
      <c r="P4" s="42">
        <f t="shared" si="4"/>
        <v>731.68159931214586</v>
      </c>
      <c r="Q4" s="42">
        <f t="shared" si="4"/>
        <v>-1480.9404127256794</v>
      </c>
      <c r="R4" s="42">
        <f t="shared" si="4"/>
        <v>-734.4055889939541</v>
      </c>
      <c r="S4" s="42">
        <f t="shared" si="4"/>
        <v>1037.9865864144147</v>
      </c>
      <c r="T4" s="42">
        <f t="shared" si="4"/>
        <v>-1257.0490971625202</v>
      </c>
      <c r="U4" s="42">
        <f t="shared" si="4"/>
        <v>2186.1728288908034</v>
      </c>
      <c r="V4" s="42">
        <f t="shared" si="4"/>
        <v>1612.6982803095705</v>
      </c>
      <c r="W4" s="42">
        <f t="shared" si="4"/>
        <v>382.40584694755967</v>
      </c>
      <c r="X4" s="42">
        <f t="shared" ref="X4" si="5">SUM(X5:X7)</f>
        <v>1395.3842648323364</v>
      </c>
    </row>
    <row r="5" spans="1:24" ht="11.25" customHeight="1" x14ac:dyDescent="0.2">
      <c r="A5" s="39" t="s">
        <v>5</v>
      </c>
      <c r="B5" s="23" t="s">
        <v>6</v>
      </c>
      <c r="C5" s="30">
        <f>AFC!C5-FC_NE!C5-FC_E!C5</f>
        <v>-3.5955288048151175</v>
      </c>
      <c r="D5" s="30">
        <f>AFC!D5-FC_NE!D5-FC_E!D5</f>
        <v>-3.7777300085984393</v>
      </c>
      <c r="E5" s="30">
        <f>AFC!E5-FC_NE!E5-FC_E!E5</f>
        <v>-35.240240756663923</v>
      </c>
      <c r="F5" s="30">
        <f>AFC!F5-FC_NE!F5-FC_E!F5</f>
        <v>106.23602751504768</v>
      </c>
      <c r="G5" s="30">
        <f>AFC!G5-FC_NE!G5-FC_E!G5</f>
        <v>274.6671539122965</v>
      </c>
      <c r="H5" s="30">
        <f>AFC!H5-FC_NE!H5-FC_E!H5</f>
        <v>76.784522785897934</v>
      </c>
      <c r="I5" s="30">
        <f>AFC!I5-FC_NE!I5-FC_E!I5</f>
        <v>-103.03250214961349</v>
      </c>
      <c r="J5" s="30">
        <f>AFC!J5-FC_NE!J5-FC_E!J5</f>
        <v>-31.915133276008419</v>
      </c>
      <c r="K5" s="30">
        <f>AFC!K5-FC_NE!K5-FC_E!K5</f>
        <v>-195.16104901117797</v>
      </c>
      <c r="L5" s="30">
        <f>AFC!L5-FC_NE!L5-FC_E!L5</f>
        <v>-437.50945829750719</v>
      </c>
      <c r="M5" s="30">
        <f>AFC!M5-FC_NE!M5-FC_E!M5</f>
        <v>-636.06689595872786</v>
      </c>
      <c r="N5" s="30">
        <f>AFC!N5-FC_NE!N5-FC_E!N5</f>
        <v>138.59294926913435</v>
      </c>
      <c r="O5" s="30">
        <f>AFC!O5-FC_NE!O5-FC_E!O5</f>
        <v>518.96775580395479</v>
      </c>
      <c r="P5" s="30">
        <f>AFC!P5-FC_NE!P5-FC_E!P5</f>
        <v>409.78684436801359</v>
      </c>
      <c r="Q5" s="30">
        <f>AFC!Q5-FC_NE!Q5-FC_E!Q5</f>
        <v>-72.737747205503183</v>
      </c>
      <c r="R5" s="30">
        <f>AFC!R5-FC_NE!R5-FC_E!R5</f>
        <v>-104.85477214101456</v>
      </c>
      <c r="S5" s="30">
        <f>AFC!S5-FC_NE!S5-FC_E!S5</f>
        <v>177.25030094582962</v>
      </c>
      <c r="T5" s="30">
        <f>AFC!T5-FC_NE!T5-FC_E!T5</f>
        <v>186.22072226999171</v>
      </c>
      <c r="U5" s="30">
        <f>AFC!U5-FC_NE!U5-FC_E!U5</f>
        <v>210.52588134135726</v>
      </c>
      <c r="V5" s="30">
        <f>AFC!V5-FC_NE!V5-FC_E!V5</f>
        <v>145.14651762682843</v>
      </c>
      <c r="W5" s="30">
        <f>AFC!W5-FC_NE!W5-FC_E!W5</f>
        <v>109.19759243336307</v>
      </c>
      <c r="X5" s="30">
        <f>AFC!X5-FC_NE!X5-FC_E!X5</f>
        <v>74.622012037833201</v>
      </c>
    </row>
    <row r="6" spans="1:24" ht="11.25" customHeight="1" x14ac:dyDescent="0.2">
      <c r="A6" s="39" t="s">
        <v>7</v>
      </c>
      <c r="B6" s="23" t="s">
        <v>8</v>
      </c>
      <c r="C6" s="30">
        <f>AFC!C6-FC_NE!C6-FC_E!C6</f>
        <v>807.49828030953233</v>
      </c>
      <c r="D6" s="30">
        <f>AFC!D6-FC_NE!D6-FC_E!D6</f>
        <v>1141.9018056749774</v>
      </c>
      <c r="E6" s="30">
        <f>AFC!E6-FC_NE!E6-FC_E!E6</f>
        <v>539.49200343937287</v>
      </c>
      <c r="F6" s="30">
        <f>AFC!F6-FC_NE!F6-FC_E!F6</f>
        <v>-766.1386070507308</v>
      </c>
      <c r="G6" s="30">
        <f>AFC!G6-FC_NE!G6-FC_E!G6</f>
        <v>856.09355116079314</v>
      </c>
      <c r="H6" s="30">
        <f>AFC!H6-FC_NE!H6-FC_E!H6</f>
        <v>285.48993981081969</v>
      </c>
      <c r="I6" s="30">
        <f>AFC!I6-FC_NE!I6-FC_E!I6</f>
        <v>85.377128116939446</v>
      </c>
      <c r="J6" s="30">
        <f>AFC!J6-FC_NE!J6-FC_E!J6</f>
        <v>257.30309544280396</v>
      </c>
      <c r="K6" s="30">
        <f>AFC!K6-FC_NE!K6-FC_E!K6</f>
        <v>441.79879621667681</v>
      </c>
      <c r="L6" s="30">
        <f>AFC!L6-FC_NE!L6-FC_E!L6</f>
        <v>-646.71908856406094</v>
      </c>
      <c r="M6" s="30">
        <f>AFC!M6-FC_NE!M6-FC_E!M6</f>
        <v>-285.12897678420535</v>
      </c>
      <c r="N6" s="30">
        <f>AFC!N6-FC_NE!N6-FC_E!N6</f>
        <v>-304.2883920894418</v>
      </c>
      <c r="O6" s="30">
        <f>AFC!O6-FC_NE!O6-FC_E!O6</f>
        <v>-515.8644883920831</v>
      </c>
      <c r="P6" s="30">
        <f>AFC!P6-FC_NE!P6-FC_E!P6</f>
        <v>3.5919174548630863</v>
      </c>
      <c r="Q6" s="30">
        <f>AFC!Q6-FC_NE!Q6-FC_E!Q6</f>
        <v>-148.2410146173616</v>
      </c>
      <c r="R6" s="30">
        <f>AFC!R6-FC_NE!R6-FC_E!R6</f>
        <v>344.34049871023308</v>
      </c>
      <c r="S6" s="30">
        <f>AFC!S6-FC_NE!S6-FC_E!S6</f>
        <v>11.189681857271127</v>
      </c>
      <c r="T6" s="30">
        <f>AFC!T6-FC_NE!T6-FC_E!T6</f>
        <v>31.258985382633163</v>
      </c>
      <c r="U6" s="30">
        <f>AFC!U6-FC_NE!U6-FC_E!U6</f>
        <v>-361.92545141873467</v>
      </c>
      <c r="V6" s="30">
        <f>AFC!V6-FC_NE!V6-FC_E!V6</f>
        <v>-106.32184006879136</v>
      </c>
      <c r="W6" s="30">
        <f>AFC!W6-FC_NE!W6-FC_E!W6</f>
        <v>386.55760963026296</v>
      </c>
      <c r="X6" s="30">
        <f>AFC!X6-FC_NE!X6-FC_E!X6</f>
        <v>12.901719690445201</v>
      </c>
    </row>
    <row r="7" spans="1:24" ht="11.25" customHeight="1" x14ac:dyDescent="0.2">
      <c r="A7" s="39" t="s">
        <v>9</v>
      </c>
      <c r="B7" s="23" t="s">
        <v>10</v>
      </c>
      <c r="C7" s="30">
        <f>AFC!C7-FC_NE!C7-FC_E!C7</f>
        <v>-1216.0846947549544</v>
      </c>
      <c r="D7" s="30">
        <f>AFC!D7-FC_NE!D7-FC_E!D7</f>
        <v>-879.10816852967037</v>
      </c>
      <c r="E7" s="30">
        <f>AFC!E7-FC_NE!E7-FC_E!E7</f>
        <v>-1466.8468615649435</v>
      </c>
      <c r="F7" s="30">
        <f>AFC!F7-FC_NE!F7-FC_E!F7</f>
        <v>-3166.4869303525556</v>
      </c>
      <c r="G7" s="30">
        <f>AFC!G7-FC_NE!G7-FC_E!G7</f>
        <v>-2664.7294926913091</v>
      </c>
      <c r="H7" s="30">
        <f>AFC!H7-FC_NE!H7-FC_E!H7</f>
        <v>-1069.1834049870813</v>
      </c>
      <c r="I7" s="30">
        <f>AFC!I7-FC_NE!I7-FC_E!I7</f>
        <v>748.92304385208627</v>
      </c>
      <c r="J7" s="30">
        <f>AFC!J7-FC_NE!J7-FC_E!J7</f>
        <v>-891.52055030092743</v>
      </c>
      <c r="K7" s="30">
        <f>AFC!K7-FC_NE!K7-FC_E!K7</f>
        <v>-614.09914015472896</v>
      </c>
      <c r="L7" s="30">
        <f>AFC!L7-FC_NE!L7-FC_E!L7</f>
        <v>-227.4102321582177</v>
      </c>
      <c r="M7" s="30">
        <f>AFC!M7-FC_NE!M7-FC_E!M7</f>
        <v>1271.1113499570092</v>
      </c>
      <c r="N7" s="30">
        <f>AFC!N7-FC_NE!N7-FC_E!N7</f>
        <v>2885.9398108340829</v>
      </c>
      <c r="O7" s="30">
        <f>AFC!O7-FC_NE!O7-FC_E!O7</f>
        <v>-2153.5556319862444</v>
      </c>
      <c r="P7" s="30">
        <f>AFC!P7-FC_NE!P7-FC_E!P7</f>
        <v>318.30283748926922</v>
      </c>
      <c r="Q7" s="30">
        <f>AFC!Q7-FC_NE!Q7-FC_E!Q7</f>
        <v>-1259.9616509028147</v>
      </c>
      <c r="R7" s="30">
        <f>AFC!R7-FC_NE!R7-FC_E!R7</f>
        <v>-973.89131556317261</v>
      </c>
      <c r="S7" s="30">
        <f>AFC!S7-FC_NE!S7-FC_E!S7</f>
        <v>849.54660361131391</v>
      </c>
      <c r="T7" s="30">
        <f>AFC!T7-FC_NE!T7-FC_E!T7</f>
        <v>-1474.5288048151451</v>
      </c>
      <c r="U7" s="30">
        <f>AFC!U7-FC_NE!U7-FC_E!U7</f>
        <v>2337.572398968181</v>
      </c>
      <c r="V7" s="30">
        <f>AFC!V7-FC_NE!V7-FC_E!V7</f>
        <v>1573.8736027515333</v>
      </c>
      <c r="W7" s="30">
        <f>AFC!W7-FC_NE!W7-FC_E!W7</f>
        <v>-113.34935511606636</v>
      </c>
      <c r="X7" s="30">
        <f>AFC!X7-FC_NE!X7-FC_E!X7</f>
        <v>1307.860533104058</v>
      </c>
    </row>
    <row r="8" spans="1:24" ht="11.25" customHeight="1" x14ac:dyDescent="0.2">
      <c r="A8" s="40" t="s">
        <v>343</v>
      </c>
      <c r="B8" s="41" t="s">
        <v>344</v>
      </c>
      <c r="C8" s="42">
        <f t="shared" ref="C8:W8" si="6">SUM(C9:C10)</f>
        <v>118.01358555459797</v>
      </c>
      <c r="D8" s="42">
        <f t="shared" si="6"/>
        <v>-79.063456577838338</v>
      </c>
      <c r="E8" s="42">
        <f t="shared" si="6"/>
        <v>543.84815133274185</v>
      </c>
      <c r="F8" s="42">
        <f t="shared" si="6"/>
        <v>948.79552880483095</v>
      </c>
      <c r="G8" s="42">
        <f t="shared" si="6"/>
        <v>946.64479793638679</v>
      </c>
      <c r="H8" s="42">
        <f t="shared" si="6"/>
        <v>437.11117798799046</v>
      </c>
      <c r="I8" s="42">
        <f t="shared" si="6"/>
        <v>6.6797076526116825</v>
      </c>
      <c r="J8" s="42">
        <f t="shared" si="6"/>
        <v>802.03018056748988</v>
      </c>
      <c r="K8" s="42">
        <f t="shared" si="6"/>
        <v>176.88030954429087</v>
      </c>
      <c r="L8" s="42">
        <f t="shared" si="6"/>
        <v>744.37781599311324</v>
      </c>
      <c r="M8" s="42">
        <f t="shared" si="6"/>
        <v>752.11633705933605</v>
      </c>
      <c r="N8" s="42">
        <f t="shared" si="6"/>
        <v>-73.848065348234371</v>
      </c>
      <c r="O8" s="42">
        <f t="shared" si="6"/>
        <v>-543.67489251932136</v>
      </c>
      <c r="P8" s="42">
        <f t="shared" si="6"/>
        <v>-382.88349097160028</v>
      </c>
      <c r="Q8" s="42">
        <f t="shared" si="6"/>
        <v>-853.55451418748248</v>
      </c>
      <c r="R8" s="42">
        <f t="shared" si="6"/>
        <v>-732.13551160789348</v>
      </c>
      <c r="S8" s="42">
        <f t="shared" si="6"/>
        <v>-579.69122957867137</v>
      </c>
      <c r="T8" s="42">
        <f t="shared" si="6"/>
        <v>379.50687876185418</v>
      </c>
      <c r="U8" s="42">
        <f t="shared" si="6"/>
        <v>-161.85640584693357</v>
      </c>
      <c r="V8" s="42">
        <f t="shared" si="6"/>
        <v>-508.32484952708279</v>
      </c>
      <c r="W8" s="42">
        <f t="shared" si="6"/>
        <v>-367.80911435941607</v>
      </c>
      <c r="X8" s="42">
        <f t="shared" ref="X8" si="7">SUM(X9:X10)</f>
        <v>12.056749785032139</v>
      </c>
    </row>
    <row r="9" spans="1:24" ht="11.25" customHeight="1" x14ac:dyDescent="0.2">
      <c r="A9" s="39" t="s">
        <v>11</v>
      </c>
      <c r="B9" s="23" t="s">
        <v>12</v>
      </c>
      <c r="C9" s="30">
        <f>AFC!C9-FC_NE!C9-FC_E!C9</f>
        <v>-17.121324161651273</v>
      </c>
      <c r="D9" s="30">
        <f>AFC!D9-FC_NE!D9-FC_E!D9</f>
        <v>15.263628546861923</v>
      </c>
      <c r="E9" s="30">
        <f>AFC!E9-FC_NE!E9-FC_E!E9</f>
        <v>-132.00842648323271</v>
      </c>
      <c r="F9" s="30">
        <f>AFC!F9-FC_NE!F9-FC_E!F9</f>
        <v>2.4801375752361992</v>
      </c>
      <c r="G9" s="30">
        <f>AFC!G9-FC_NE!G9-FC_E!G9</f>
        <v>-35.428890799655903</v>
      </c>
      <c r="H9" s="30">
        <f>AFC!H9-FC_NE!H9-FC_E!H9</f>
        <v>145.19423903697293</v>
      </c>
      <c r="I9" s="30">
        <f>AFC!I9-FC_NE!I9-FC_E!I9</f>
        <v>-17.015563198624591</v>
      </c>
      <c r="J9" s="30">
        <f>AFC!J9-FC_NE!J9-FC_E!J9</f>
        <v>224.57515047291463</v>
      </c>
      <c r="K9" s="30">
        <f>AFC!K9-FC_NE!K9-FC_E!K9</f>
        <v>202.50128976784231</v>
      </c>
      <c r="L9" s="30">
        <f>AFC!L9-FC_NE!L9-FC_E!L9</f>
        <v>143.12639724849561</v>
      </c>
      <c r="M9" s="30">
        <f>AFC!M9-FC_NE!M9-FC_E!M9</f>
        <v>-32.765692175408446</v>
      </c>
      <c r="N9" s="30">
        <f>AFC!N9-FC_NE!N9-FC_E!N9</f>
        <v>-1.5884780739469022</v>
      </c>
      <c r="O9" s="30">
        <f>AFC!O9-FC_NE!O9-FC_E!O9</f>
        <v>17.669561478933815</v>
      </c>
      <c r="P9" s="30">
        <f>AFC!P9-FC_NE!P9-FC_E!P9</f>
        <v>26.430782459157285</v>
      </c>
      <c r="Q9" s="30">
        <f>AFC!Q9-FC_NE!Q9-FC_E!Q9</f>
        <v>23.37480653482362</v>
      </c>
      <c r="R9" s="30">
        <f>AFC!R9-FC_NE!R9-FC_E!R9</f>
        <v>10.402579535683458</v>
      </c>
      <c r="S9" s="30">
        <f>AFC!S9-FC_NE!S9-FC_E!S9</f>
        <v>17.819604471195248</v>
      </c>
      <c r="T9" s="30">
        <f>AFC!T9-FC_NE!T9-FC_E!T9</f>
        <v>5.9368013757524523</v>
      </c>
      <c r="U9" s="30">
        <f>AFC!U9-FC_NE!U9-FC_E!U9</f>
        <v>0.64445399828031213</v>
      </c>
      <c r="V9" s="30">
        <f>AFC!V9-FC_NE!V9-FC_E!V9</f>
        <v>15.379019776440316</v>
      </c>
      <c r="W9" s="30">
        <f>AFC!W9-FC_NE!W9-FC_E!W9</f>
        <v>8.4227858985383364</v>
      </c>
      <c r="X9" s="30">
        <f>AFC!X9-FC_NE!X9-FC_E!X9</f>
        <v>11.062510748065392</v>
      </c>
    </row>
    <row r="10" spans="1:24" ht="11.25" customHeight="1" x14ac:dyDescent="0.2">
      <c r="A10" s="39" t="s">
        <v>13</v>
      </c>
      <c r="B10" s="23" t="s">
        <v>14</v>
      </c>
      <c r="C10" s="30">
        <f>AFC!C10-FC_NE!C10-FC_E!C10</f>
        <v>135.13490971624924</v>
      </c>
      <c r="D10" s="30">
        <f>AFC!D10-FC_NE!D10-FC_E!D10</f>
        <v>-94.327085124700261</v>
      </c>
      <c r="E10" s="30">
        <f>AFC!E10-FC_NE!E10-FC_E!E10</f>
        <v>675.85657781597456</v>
      </c>
      <c r="F10" s="30">
        <f>AFC!F10-FC_NE!F10-FC_E!F10</f>
        <v>946.31539122959475</v>
      </c>
      <c r="G10" s="30">
        <f>AFC!G10-FC_NE!G10-FC_E!G10</f>
        <v>982.07368873604264</v>
      </c>
      <c r="H10" s="30">
        <f>AFC!H10-FC_NE!H10-FC_E!H10</f>
        <v>291.91693895101753</v>
      </c>
      <c r="I10" s="30">
        <f>AFC!I10-FC_NE!I10-FC_E!I10</f>
        <v>23.695270851236273</v>
      </c>
      <c r="J10" s="30">
        <f>AFC!J10-FC_NE!J10-FC_E!J10</f>
        <v>577.45503009457525</v>
      </c>
      <c r="K10" s="30">
        <f>AFC!K10-FC_NE!K10-FC_E!K10</f>
        <v>-25.620980223551442</v>
      </c>
      <c r="L10" s="30">
        <f>AFC!L10-FC_NE!L10-FC_E!L10</f>
        <v>601.25141874461769</v>
      </c>
      <c r="M10" s="30">
        <f>AFC!M10-FC_NE!M10-FC_E!M10</f>
        <v>784.88202923474455</v>
      </c>
      <c r="N10" s="30">
        <f>AFC!N10-FC_NE!N10-FC_E!N10</f>
        <v>-72.259587274287469</v>
      </c>
      <c r="O10" s="30">
        <f>AFC!O10-FC_NE!O10-FC_E!O10</f>
        <v>-561.34445399825518</v>
      </c>
      <c r="P10" s="30">
        <f>AFC!P10-FC_NE!P10-FC_E!P10</f>
        <v>-409.31427343075757</v>
      </c>
      <c r="Q10" s="30">
        <f>AFC!Q10-FC_NE!Q10-FC_E!Q10</f>
        <v>-876.9293207223061</v>
      </c>
      <c r="R10" s="30">
        <f>AFC!R10-FC_NE!R10-FC_E!R10</f>
        <v>-742.53809114357693</v>
      </c>
      <c r="S10" s="30">
        <f>AFC!S10-FC_NE!S10-FC_E!S10</f>
        <v>-597.51083404986662</v>
      </c>
      <c r="T10" s="30">
        <f>AFC!T10-FC_NE!T10-FC_E!T10</f>
        <v>373.57007738610173</v>
      </c>
      <c r="U10" s="30">
        <f>AFC!U10-FC_NE!U10-FC_E!U10</f>
        <v>-162.50085984521388</v>
      </c>
      <c r="V10" s="30">
        <f>AFC!V10-FC_NE!V10-FC_E!V10</f>
        <v>-523.70386930352311</v>
      </c>
      <c r="W10" s="30">
        <f>AFC!W10-FC_NE!W10-FC_E!W10</f>
        <v>-376.23190025795441</v>
      </c>
      <c r="X10" s="30">
        <f>AFC!X10-FC_NE!X10-FC_E!X10</f>
        <v>0.99423903696674643</v>
      </c>
    </row>
    <row r="11" spans="1:24" ht="11.25" customHeight="1" x14ac:dyDescent="0.2">
      <c r="A11" s="40" t="s">
        <v>345</v>
      </c>
      <c r="B11" s="41" t="s">
        <v>346</v>
      </c>
      <c r="C11" s="42">
        <f t="shared" ref="C11:W11" si="8">SUM(C12:C16)</f>
        <v>171.81349957003374</v>
      </c>
      <c r="D11" s="42">
        <f t="shared" si="8"/>
        <v>841.15047291459257</v>
      </c>
      <c r="E11" s="42">
        <f t="shared" si="8"/>
        <v>501.02373172774151</v>
      </c>
      <c r="F11" s="42">
        <f t="shared" si="8"/>
        <v>-312.61444540001924</v>
      </c>
      <c r="G11" s="42">
        <f t="shared" si="8"/>
        <v>544.06990541653443</v>
      </c>
      <c r="H11" s="42">
        <f t="shared" si="8"/>
        <v>669.5243336192832</v>
      </c>
      <c r="I11" s="42">
        <f t="shared" si="8"/>
        <v>728.84015477182584</v>
      </c>
      <c r="J11" s="42">
        <f t="shared" si="8"/>
        <v>-139.88667239933866</v>
      </c>
      <c r="K11" s="42">
        <f t="shared" si="8"/>
        <v>305.83241616448277</v>
      </c>
      <c r="L11" s="42">
        <f t="shared" si="8"/>
        <v>260.00877042056788</v>
      </c>
      <c r="M11" s="42">
        <f t="shared" si="8"/>
        <v>1163.6648323298878</v>
      </c>
      <c r="N11" s="42">
        <f t="shared" si="8"/>
        <v>771.81977643981816</v>
      </c>
      <c r="O11" s="42">
        <f t="shared" si="8"/>
        <v>211.89122957828579</v>
      </c>
      <c r="P11" s="42">
        <f t="shared" si="8"/>
        <v>902.6392089420674</v>
      </c>
      <c r="Q11" s="42">
        <f t="shared" si="8"/>
        <v>1312.274118658215</v>
      </c>
      <c r="R11" s="42">
        <f t="shared" si="8"/>
        <v>862.45288048113912</v>
      </c>
      <c r="S11" s="42">
        <f t="shared" si="8"/>
        <v>541.14952708449096</v>
      </c>
      <c r="T11" s="42">
        <f t="shared" si="8"/>
        <v>449.91453138385793</v>
      </c>
      <c r="U11" s="42">
        <f t="shared" si="8"/>
        <v>262.54815133230193</v>
      </c>
      <c r="V11" s="42">
        <f t="shared" si="8"/>
        <v>475.10937231243702</v>
      </c>
      <c r="W11" s="42">
        <f t="shared" si="8"/>
        <v>-564.39957007773955</v>
      </c>
      <c r="X11" s="42">
        <f t="shared" ref="X11" si="9">SUM(X12:X16)</f>
        <v>-26.213671539585732</v>
      </c>
    </row>
    <row r="12" spans="1:24" ht="11.25" customHeight="1" x14ac:dyDescent="0.2">
      <c r="A12" s="39" t="s">
        <v>15</v>
      </c>
      <c r="B12" s="23" t="s">
        <v>16</v>
      </c>
      <c r="C12" s="30">
        <f>AFC!C12-FC_NE!C12-FC_E!C12</f>
        <v>4.7761822871883624</v>
      </c>
      <c r="D12" s="30">
        <f>AFC!D12-FC_NE!D12-FC_E!D12</f>
        <v>27.630954428202983</v>
      </c>
      <c r="E12" s="30">
        <f>AFC!E12-FC_NE!E12-FC_E!E12</f>
        <v>-8.0851246775580421</v>
      </c>
      <c r="F12" s="30">
        <f>AFC!F12-FC_NE!F12-FC_E!F12</f>
        <v>-0.70223559759244836</v>
      </c>
      <c r="G12" s="30">
        <f>AFC!G12-FC_NE!G12-FC_E!G12</f>
        <v>0</v>
      </c>
      <c r="H12" s="30">
        <f>AFC!H12-FC_NE!H12-FC_E!H12</f>
        <v>1.4008598452278989</v>
      </c>
      <c r="I12" s="30">
        <f>AFC!I12-FC_NE!I12-FC_E!I12</f>
        <v>-1.2539122957867335</v>
      </c>
      <c r="J12" s="30">
        <f>AFC!J12-FC_NE!J12-FC_E!J12</f>
        <v>-9.458297507194402E-4</v>
      </c>
      <c r="K12" s="30">
        <f>AFC!K12-FC_NE!K12-FC_E!K12</f>
        <v>8.5984522741000546E-5</v>
      </c>
      <c r="L12" s="30">
        <f>AFC!L12-FC_NE!L12-FC_E!L12</f>
        <v>4.9871023215899868E-2</v>
      </c>
      <c r="M12" s="30">
        <f>AFC!M12-FC_NE!M12-FC_E!M12</f>
        <v>3.8522785898539951</v>
      </c>
      <c r="N12" s="30">
        <f>AFC!N12-FC_NE!N12-FC_E!N12</f>
        <v>2.2147033533962315</v>
      </c>
      <c r="O12" s="30">
        <f>AFC!O12-FC_NE!O12-FC_E!O12</f>
        <v>1.8507308684437191</v>
      </c>
      <c r="P12" s="30">
        <f>AFC!P12-FC_NE!P12-FC_E!P12</f>
        <v>-1.5004299226139608</v>
      </c>
      <c r="Q12" s="30">
        <f>AFC!Q12-FC_NE!Q12-FC_E!Q12</f>
        <v>-1.5617368873602544</v>
      </c>
      <c r="R12" s="30">
        <f>AFC!R12-FC_NE!R12-FC_E!R12</f>
        <v>-3.0533104041272452</v>
      </c>
      <c r="S12" s="30">
        <f>AFC!S12-FC_NE!S12-FC_E!S12</f>
        <v>0.75227858985385865</v>
      </c>
      <c r="T12" s="30">
        <f>AFC!T12-FC_NE!T12-FC_E!T12</f>
        <v>-1.750644883920927</v>
      </c>
      <c r="U12" s="30">
        <f>AFC!U12-FC_NE!U12-FC_E!U12</f>
        <v>7.4892519346533959E-2</v>
      </c>
      <c r="V12" s="30">
        <f>AFC!V12-FC_NE!V12-FC_E!V12</f>
        <v>7.515047291491328E-2</v>
      </c>
      <c r="W12" s="30">
        <f>AFC!W12-FC_NE!W12-FC_E!W12</f>
        <v>1.2258813413585301</v>
      </c>
      <c r="X12" s="30">
        <f>AFC!X12-FC_NE!X12-FC_E!X12</f>
        <v>1.003955288048175</v>
      </c>
    </row>
    <row r="13" spans="1:24" ht="11.25" customHeight="1" x14ac:dyDescent="0.2">
      <c r="A13" s="39" t="s">
        <v>17</v>
      </c>
      <c r="B13" s="23" t="s">
        <v>18</v>
      </c>
      <c r="C13" s="30">
        <f>AFC!C13-FC_NE!C13-FC_E!C13</f>
        <v>114.6619948408852</v>
      </c>
      <c r="D13" s="30">
        <f>AFC!D13-FC_NE!D13-FC_E!D13</f>
        <v>775.05700773832359</v>
      </c>
      <c r="E13" s="30">
        <f>AFC!E13-FC_NE!E13-FC_E!E13</f>
        <v>447.31840068732799</v>
      </c>
      <c r="F13" s="30">
        <f>AFC!F13-FC_NE!F13-FC_E!F13</f>
        <v>-86.731212381962905</v>
      </c>
      <c r="G13" s="30">
        <f>AFC!G13-FC_NE!G13-FC_E!G13</f>
        <v>598.1758383486067</v>
      </c>
      <c r="H13" s="30">
        <f>AFC!H13-FC_NE!H13-FC_E!H13</f>
        <v>738.20034393742571</v>
      </c>
      <c r="I13" s="30">
        <f>AFC!I13-FC_NE!I13-FC_E!I13</f>
        <v>731.24866723958075</v>
      </c>
      <c r="J13" s="30">
        <f>AFC!J13-FC_NE!J13-FC_E!J13</f>
        <v>48.342046431272138</v>
      </c>
      <c r="K13" s="30">
        <f>AFC!K13-FC_NE!K13-FC_E!K13</f>
        <v>601.26491831409658</v>
      </c>
      <c r="L13" s="30">
        <f>AFC!L13-FC_NE!L13-FC_E!L13</f>
        <v>328.22072226923501</v>
      </c>
      <c r="M13" s="30">
        <f>AFC!M13-FC_NE!M13-FC_E!M13</f>
        <v>1117.5926913152693</v>
      </c>
      <c r="N13" s="30">
        <f>AFC!N13-FC_NE!N13-FC_E!N13</f>
        <v>627.21539122915556</v>
      </c>
      <c r="O13" s="30">
        <f>AFC!O13-FC_NE!O13-FC_E!O13</f>
        <v>196.57635425584294</v>
      </c>
      <c r="P13" s="30">
        <f>AFC!P13-FC_NE!P13-FC_E!P13</f>
        <v>938.3204643161007</v>
      </c>
      <c r="Q13" s="30">
        <f>AFC!Q13-FC_NE!Q13-FC_E!Q13</f>
        <v>1093.7323301801412</v>
      </c>
      <c r="R13" s="30">
        <f>AFC!R13-FC_NE!R13-FC_E!R13</f>
        <v>872.98263112602399</v>
      </c>
      <c r="S13" s="30">
        <f>AFC!S13-FC_NE!S13-FC_E!S13</f>
        <v>569.20249355052692</v>
      </c>
      <c r="T13" s="30">
        <f>AFC!T13-FC_NE!T13-FC_E!T13</f>
        <v>508.87841788428705</v>
      </c>
      <c r="U13" s="30">
        <f>AFC!U13-FC_NE!U13-FC_E!U13</f>
        <v>337.59561478888054</v>
      </c>
      <c r="V13" s="30">
        <f>AFC!V13-FC_NE!V13-FC_E!V13</f>
        <v>550.50060189111355</v>
      </c>
      <c r="W13" s="30">
        <f>AFC!W13-FC_NE!W13-FC_E!W13</f>
        <v>-80.337145314197414</v>
      </c>
      <c r="X13" s="30">
        <f>AFC!X13-FC_NE!X13-FC_E!X13</f>
        <v>150.68254514141154</v>
      </c>
    </row>
    <row r="14" spans="1:24" ht="11.25" customHeight="1" x14ac:dyDescent="0.2">
      <c r="A14" s="39" t="s">
        <v>19</v>
      </c>
      <c r="B14" s="23" t="s">
        <v>20</v>
      </c>
      <c r="C14" s="30">
        <f>AFC!C14-FC_NE!C14-FC_E!C14</f>
        <v>0</v>
      </c>
      <c r="D14" s="30">
        <f>AFC!D14-FC_NE!D14-FC_E!D14</f>
        <v>0</v>
      </c>
      <c r="E14" s="30">
        <f>AFC!E14-FC_NE!E14-FC_E!E14</f>
        <v>0</v>
      </c>
      <c r="F14" s="30">
        <f>AFC!F14-FC_NE!F14-FC_E!F14</f>
        <v>0</v>
      </c>
      <c r="G14" s="30">
        <f>AFC!G14-FC_NE!G14-FC_E!G14</f>
        <v>0</v>
      </c>
      <c r="H14" s="30">
        <f>AFC!H14-FC_NE!H14-FC_E!H14</f>
        <v>0</v>
      </c>
      <c r="I14" s="30">
        <f>AFC!I14-FC_NE!I14-FC_E!I14</f>
        <v>0</v>
      </c>
      <c r="J14" s="30">
        <f>AFC!J14-FC_NE!J14-FC_E!J14</f>
        <v>0</v>
      </c>
      <c r="K14" s="30">
        <f>AFC!K14-FC_NE!K14-FC_E!K14</f>
        <v>0</v>
      </c>
      <c r="L14" s="30">
        <f>AFC!L14-FC_NE!L14-FC_E!L14</f>
        <v>0</v>
      </c>
      <c r="M14" s="30">
        <f>AFC!M14-FC_NE!M14-FC_E!M14</f>
        <v>0</v>
      </c>
      <c r="N14" s="30">
        <f>AFC!N14-FC_NE!N14-FC_E!N14</f>
        <v>0</v>
      </c>
      <c r="O14" s="30">
        <f>AFC!O14-FC_NE!O14-FC_E!O14</f>
        <v>0</v>
      </c>
      <c r="P14" s="30">
        <f>AFC!P14-FC_NE!P14-FC_E!P14</f>
        <v>0</v>
      </c>
      <c r="Q14" s="30">
        <f>AFC!Q14-FC_NE!Q14-FC_E!Q14</f>
        <v>0</v>
      </c>
      <c r="R14" s="30">
        <f>AFC!R14-FC_NE!R14-FC_E!R14</f>
        <v>0</v>
      </c>
      <c r="S14" s="30">
        <f>AFC!S14-FC_NE!S14-FC_E!S14</f>
        <v>0</v>
      </c>
      <c r="T14" s="30">
        <f>AFC!T14-FC_NE!T14-FC_E!T14</f>
        <v>0</v>
      </c>
      <c r="U14" s="30">
        <f>AFC!U14-FC_NE!U14-FC_E!U14</f>
        <v>0</v>
      </c>
      <c r="V14" s="30">
        <f>AFC!V14-FC_NE!V14-FC_E!V14</f>
        <v>0</v>
      </c>
      <c r="W14" s="30">
        <f>AFC!W14-FC_NE!W14-FC_E!W14</f>
        <v>0</v>
      </c>
      <c r="X14" s="30">
        <f>AFC!X14-FC_NE!X14-FC_E!X14</f>
        <v>0</v>
      </c>
    </row>
    <row r="15" spans="1:24" ht="11.25" customHeight="1" x14ac:dyDescent="0.2">
      <c r="A15" s="39" t="s">
        <v>21</v>
      </c>
      <c r="B15" s="23" t="s">
        <v>22</v>
      </c>
      <c r="C15" s="30">
        <f>AFC!C15-FC_NE!C15-FC_E!C15</f>
        <v>1.0007738607050491</v>
      </c>
      <c r="D15" s="30">
        <f>AFC!D15-FC_NE!D15-FC_E!D15</f>
        <v>1.0006878761822904</v>
      </c>
      <c r="E15" s="30">
        <f>AFC!E15-FC_NE!E15-FC_E!E15</f>
        <v>1.00085984522795</v>
      </c>
      <c r="F15" s="30">
        <f>AFC!F15-FC_NE!F15-FC_E!F15</f>
        <v>8.5984522684157128E-5</v>
      </c>
      <c r="G15" s="30">
        <f>AFC!G15-FC_NE!G15-FC_E!G15</f>
        <v>-1.7196904525462742E-4</v>
      </c>
      <c r="H15" s="30">
        <f>AFC!H15-FC_NE!H15-FC_E!H15</f>
        <v>-0.33757523645743959</v>
      </c>
      <c r="I15" s="30">
        <f>AFC!I15-FC_NE!I15-FC_E!I15</f>
        <v>0.31212381771302944</v>
      </c>
      <c r="J15" s="30">
        <f>AFC!J15-FC_NE!J15-FC_E!J15</f>
        <v>-0.52562338779019768</v>
      </c>
      <c r="K15" s="30">
        <f>AFC!K15-FC_NE!K15-FC_E!K15</f>
        <v>1.1873602751504819</v>
      </c>
      <c r="L15" s="30">
        <f>AFC!L15-FC_NE!L15-FC_E!L15</f>
        <v>-0.96904557179719575</v>
      </c>
      <c r="M15" s="30">
        <f>AFC!M15-FC_NE!M15-FC_E!M15</f>
        <v>5.4116079105760084</v>
      </c>
      <c r="N15" s="30">
        <f>AFC!N15-FC_NE!N15-FC_E!N15</f>
        <v>-9.6768701633702179</v>
      </c>
      <c r="O15" s="30">
        <f>AFC!O15-FC_NE!O15-FC_E!O15</f>
        <v>-0.21014617368858524</v>
      </c>
      <c r="P15" s="30">
        <f>AFC!P15-FC_NE!P15-FC_E!P15</f>
        <v>-6.3128116938949859</v>
      </c>
      <c r="Q15" s="30">
        <f>AFC!Q15-FC_NE!Q15-FC_E!Q15</f>
        <v>3.4699914015477447</v>
      </c>
      <c r="R15" s="30">
        <f>AFC!R15-FC_NE!R15-FC_E!R15</f>
        <v>-15.900687876182303</v>
      </c>
      <c r="S15" s="30">
        <f>AFC!S15-FC_NE!S15-FC_E!S15</f>
        <v>0.73164230438489142</v>
      </c>
      <c r="T15" s="30">
        <f>AFC!T15-FC_NE!T15-FC_E!T15</f>
        <v>-17.290627687016212</v>
      </c>
      <c r="U15" s="30">
        <f>AFC!U15-FC_NE!U15-FC_E!U15</f>
        <v>-7.496560619088612</v>
      </c>
      <c r="V15" s="30">
        <f>AFC!V15-FC_NE!V15-FC_E!V15</f>
        <v>-6.6631986242477748</v>
      </c>
      <c r="W15" s="30">
        <f>AFC!W15-FC_NE!W15-FC_E!W15</f>
        <v>-4.1730008598454482</v>
      </c>
      <c r="X15" s="30">
        <f>AFC!X15-FC_NE!X15-FC_E!X15</f>
        <v>-2.4318142734309642</v>
      </c>
    </row>
    <row r="16" spans="1:24" ht="11.25" customHeight="1" x14ac:dyDescent="0.2">
      <c r="A16" s="39" t="s">
        <v>23</v>
      </c>
      <c r="B16" s="23" t="s">
        <v>24</v>
      </c>
      <c r="C16" s="30">
        <f>AFC!C16-FC_NE!C16-FC_E!C16</f>
        <v>51.374548581255112</v>
      </c>
      <c r="D16" s="30">
        <f>AFC!D16-FC_NE!D16-FC_E!D16</f>
        <v>37.461822871883669</v>
      </c>
      <c r="E16" s="30">
        <f>AFC!E16-FC_NE!E16-FC_E!E16</f>
        <v>60.789595872743575</v>
      </c>
      <c r="F16" s="30">
        <f>AFC!F16-FC_NE!F16-FC_E!F16</f>
        <v>-225.18108340498657</v>
      </c>
      <c r="G16" s="30">
        <f>AFC!G16-FC_NE!G16-FC_E!G16</f>
        <v>-54.105760963027024</v>
      </c>
      <c r="H16" s="30">
        <f>AFC!H16-FC_NE!H16-FC_E!H16</f>
        <v>-69.739294926912862</v>
      </c>
      <c r="I16" s="30">
        <f>AFC!I16-FC_NE!I16-FC_E!I16</f>
        <v>-1.4667239896812134</v>
      </c>
      <c r="J16" s="30">
        <f>AFC!J16-FC_NE!J16-FC_E!J16</f>
        <v>-187.70214961306988</v>
      </c>
      <c r="K16" s="30">
        <f>AFC!K16-FC_NE!K16-FC_E!K16</f>
        <v>-296.61994840928696</v>
      </c>
      <c r="L16" s="30">
        <f>AFC!L16-FC_NE!L16-FC_E!L16</f>
        <v>-67.292777300085845</v>
      </c>
      <c r="M16" s="30">
        <f>AFC!M16-FC_NE!M16-FC_E!M16</f>
        <v>36.80825451418832</v>
      </c>
      <c r="N16" s="30">
        <f>AFC!N16-FC_NE!N16-FC_E!N16</f>
        <v>152.06655202063666</v>
      </c>
      <c r="O16" s="30">
        <f>AFC!O16-FC_NE!O16-FC_E!O16</f>
        <v>13.674290627687697</v>
      </c>
      <c r="P16" s="30">
        <f>AFC!P16-FC_NE!P16-FC_E!P16</f>
        <v>-27.868013757524295</v>
      </c>
      <c r="Q16" s="30">
        <f>AFC!Q16-FC_NE!Q16-FC_E!Q16</f>
        <v>216.63353396388629</v>
      </c>
      <c r="R16" s="30">
        <f>AFC!R16-FC_NE!R16-FC_E!R16</f>
        <v>8.4242476354247628</v>
      </c>
      <c r="S16" s="30">
        <f>AFC!S16-FC_NE!S16-FC_E!S16</f>
        <v>-29.536887360274704</v>
      </c>
      <c r="T16" s="30">
        <f>AFC!T16-FC_NE!T16-FC_E!T16</f>
        <v>-39.922613929491945</v>
      </c>
      <c r="U16" s="30">
        <f>AFC!U16-FC_NE!U16-FC_E!U16</f>
        <v>-67.625795356836534</v>
      </c>
      <c r="V16" s="30">
        <f>AFC!V16-FC_NE!V16-FC_E!V16</f>
        <v>-68.803181427343588</v>
      </c>
      <c r="W16" s="30">
        <f>AFC!W16-FC_NE!W16-FC_E!W16</f>
        <v>-481.1153052450552</v>
      </c>
      <c r="X16" s="30">
        <f>AFC!X16-FC_NE!X16-FC_E!X16</f>
        <v>-175.46835769561449</v>
      </c>
    </row>
    <row r="17" spans="1:24" ht="11.25" customHeight="1" x14ac:dyDescent="0.2">
      <c r="A17" s="24" t="s">
        <v>25</v>
      </c>
      <c r="B17" s="25" t="s">
        <v>26</v>
      </c>
      <c r="C17" s="31">
        <f t="shared" ref="C17:W17" si="10">SUM(C18:C21)</f>
        <v>40.878761822872661</v>
      </c>
      <c r="D17" s="31">
        <f t="shared" si="10"/>
        <v>10.855546001716519</v>
      </c>
      <c r="E17" s="31">
        <f t="shared" si="10"/>
        <v>-1.2225279449717306</v>
      </c>
      <c r="F17" s="31">
        <f t="shared" si="10"/>
        <v>151.34918314703512</v>
      </c>
      <c r="G17" s="31">
        <f t="shared" si="10"/>
        <v>28.06672398968179</v>
      </c>
      <c r="H17" s="31">
        <f t="shared" si="10"/>
        <v>-33.935081685292019</v>
      </c>
      <c r="I17" s="31">
        <f t="shared" si="10"/>
        <v>99.543164230440937</v>
      </c>
      <c r="J17" s="31">
        <f t="shared" si="10"/>
        <v>-132.57644024075785</v>
      </c>
      <c r="K17" s="31">
        <f t="shared" si="10"/>
        <v>-5.1282029234748876</v>
      </c>
      <c r="L17" s="31">
        <f t="shared" si="10"/>
        <v>114.78194325021281</v>
      </c>
      <c r="M17" s="31">
        <f t="shared" si="10"/>
        <v>66.833791917453965</v>
      </c>
      <c r="N17" s="31">
        <f t="shared" si="10"/>
        <v>-100.78211521926001</v>
      </c>
      <c r="O17" s="31">
        <f t="shared" si="10"/>
        <v>-134.40679277729609</v>
      </c>
      <c r="P17" s="31">
        <f t="shared" si="10"/>
        <v>121.5041272570927</v>
      </c>
      <c r="Q17" s="31">
        <f t="shared" si="10"/>
        <v>273.24574376612412</v>
      </c>
      <c r="R17" s="31">
        <f t="shared" si="10"/>
        <v>190.09664660360906</v>
      </c>
      <c r="S17" s="31">
        <f t="shared" si="10"/>
        <v>236.40266552020472</v>
      </c>
      <c r="T17" s="31">
        <f t="shared" si="10"/>
        <v>5.7939810834075303</v>
      </c>
      <c r="U17" s="31">
        <f t="shared" si="10"/>
        <v>-40.384952708507292</v>
      </c>
      <c r="V17" s="31">
        <f t="shared" si="10"/>
        <v>-3.1803095442826388</v>
      </c>
      <c r="W17" s="31">
        <f t="shared" si="10"/>
        <v>-26.169819432496958</v>
      </c>
      <c r="X17" s="31">
        <f t="shared" ref="X17" si="11">SUM(X18:X21)</f>
        <v>12.304041272570096</v>
      </c>
    </row>
    <row r="18" spans="1:24" ht="11.25" customHeight="1" x14ac:dyDescent="0.2">
      <c r="A18" s="22" t="s">
        <v>27</v>
      </c>
      <c r="B18" s="23" t="s">
        <v>28</v>
      </c>
      <c r="C18" s="30">
        <f>AFC!C18-FC_NE!C18-FC_E!C18</f>
        <v>34.737661220980158</v>
      </c>
      <c r="D18" s="30">
        <f>AFC!D18-FC_NE!D18-FC_E!D18</f>
        <v>5.4600171969044737</v>
      </c>
      <c r="E18" s="30">
        <f>AFC!E18-FC_NE!E18-FC_E!E18</f>
        <v>2.1496130696434079E-2</v>
      </c>
      <c r="F18" s="30">
        <f>AFC!F18-FC_NE!F18-FC_E!F18</f>
        <v>0.90275150472919563</v>
      </c>
      <c r="G18" s="30">
        <f>AFC!G18-FC_NE!G18-FC_E!G18</f>
        <v>0.98873602751511669</v>
      </c>
      <c r="H18" s="30">
        <f>AFC!H18-FC_NE!H18-FC_E!H18</f>
        <v>2.1324161651065765E-2</v>
      </c>
      <c r="I18" s="30">
        <f>AFC!I18-FC_NE!I18-FC_E!I18</f>
        <v>8.5898538263293744E-2</v>
      </c>
      <c r="J18" s="30">
        <f>AFC!J18-FC_NE!J18-FC_E!J18</f>
        <v>0.10748065348239777</v>
      </c>
      <c r="K18" s="30">
        <f>AFC!K18-FC_NE!K18-FC_E!K18</f>
        <v>-1.4618228718830011</v>
      </c>
      <c r="L18" s="30">
        <f>AFC!L18-FC_NE!L18-FC_E!L18</f>
        <v>0.77386070507304083</v>
      </c>
      <c r="M18" s="30">
        <f>AFC!M18-FC_NE!M18-FC_E!M18</f>
        <v>4.4496130696475333</v>
      </c>
      <c r="N18" s="30">
        <f>AFC!N18-FC_NE!N18-FC_E!N18</f>
        <v>3.9552880481514219</v>
      </c>
      <c r="O18" s="30">
        <f>AFC!O18-FC_NE!O18-FC_E!O18</f>
        <v>14.036887360275248</v>
      </c>
      <c r="P18" s="30">
        <f>AFC!P18-FC_NE!P18-FC_E!P18</f>
        <v>-1.1393809114358677</v>
      </c>
      <c r="Q18" s="30">
        <f>AFC!Q18-FC_NE!Q18-FC_E!Q18</f>
        <v>3.46087704213237</v>
      </c>
      <c r="R18" s="30">
        <f>AFC!R18-FC_NE!R18-FC_E!R18</f>
        <v>2.4290627687015238</v>
      </c>
      <c r="S18" s="30">
        <f>AFC!S18-FC_NE!S18-FC_E!S18</f>
        <v>-5.2791104820926193E-14</v>
      </c>
      <c r="T18" s="30">
        <f>AFC!T18-FC_NE!T18-FC_E!T18</f>
        <v>0.32166809974212551</v>
      </c>
      <c r="U18" s="30">
        <f>AFC!U18-FC_NE!U18-FC_E!U18</f>
        <v>1.3355975924334231</v>
      </c>
      <c r="V18" s="30">
        <f>AFC!V18-FC_NE!V18-FC_E!V18</f>
        <v>1.3758383490970774</v>
      </c>
      <c r="W18" s="30">
        <f>AFC!W18-FC_NE!W18-FC_E!W18</f>
        <v>0.88899398108340977</v>
      </c>
      <c r="X18" s="30">
        <f>AFC!X18-FC_NE!X18-FC_E!X18</f>
        <v>7.1054273576010019E-15</v>
      </c>
    </row>
    <row r="19" spans="1:24" ht="11.25" customHeight="1" x14ac:dyDescent="0.2">
      <c r="A19" s="22" t="s">
        <v>29</v>
      </c>
      <c r="B19" s="23" t="s">
        <v>30</v>
      </c>
      <c r="C19" s="30">
        <f>AFC!C19-FC_NE!C19-FC_E!C19</f>
        <v>6.6422184006869429</v>
      </c>
      <c r="D19" s="30">
        <f>AFC!D19-FC_NE!D19-FC_E!D19</f>
        <v>6.685124677557269</v>
      </c>
      <c r="E19" s="30">
        <f>AFC!E19-FC_NE!E19-FC_E!E19</f>
        <v>-1.2682717110906196</v>
      </c>
      <c r="F19" s="30">
        <f>AFC!F19-FC_NE!F19-FC_E!F19</f>
        <v>177.3644883920897</v>
      </c>
      <c r="G19" s="30">
        <f>AFC!G19-FC_NE!G19-FC_E!G19</f>
        <v>76.805674978504157</v>
      </c>
      <c r="H19" s="30">
        <f>AFC!H19-FC_NE!H19-FC_E!H19</f>
        <v>24.870937231301014</v>
      </c>
      <c r="I19" s="30">
        <f>AFC!I19-FC_NE!I19-FC_E!I19</f>
        <v>154.3205503009458</v>
      </c>
      <c r="J19" s="30">
        <f>AFC!J19-FC_NE!J19-FC_E!J19</f>
        <v>26.268099742045251</v>
      </c>
      <c r="K19" s="30">
        <f>AFC!K19-FC_NE!K19-FC_E!K19</f>
        <v>26.762510748066234</v>
      </c>
      <c r="L19" s="30">
        <f>AFC!L19-FC_NE!L19-FC_E!L19</f>
        <v>113.65012897678412</v>
      </c>
      <c r="M19" s="30">
        <f>AFC!M19-FC_NE!M19-FC_E!M19</f>
        <v>60.425451418743478</v>
      </c>
      <c r="N19" s="30">
        <f>AFC!N19-FC_NE!N19-FC_E!N19</f>
        <v>-85.903783319001832</v>
      </c>
      <c r="O19" s="30">
        <f>AFC!O19-FC_NE!O19-FC_E!O19</f>
        <v>-134.06483233018025</v>
      </c>
      <c r="P19" s="30">
        <f>AFC!P19-FC_NE!P19-FC_E!P19</f>
        <v>110.87007738607099</v>
      </c>
      <c r="Q19" s="30">
        <f>AFC!Q19-FC_NE!Q19-FC_E!Q19</f>
        <v>187.24815133276024</v>
      </c>
      <c r="R19" s="30">
        <f>AFC!R19-FC_NE!R19-FC_E!R19</f>
        <v>196.03095442820199</v>
      </c>
      <c r="S19" s="30">
        <f>AFC!S19-FC_NE!S19-FC_E!S19</f>
        <v>168.93852106620807</v>
      </c>
      <c r="T19" s="30">
        <f>AFC!T19-FC_NE!T19-FC_E!T19</f>
        <v>29.979707652622437</v>
      </c>
      <c r="U19" s="30">
        <f>AFC!U19-FC_NE!U19-FC_E!U19</f>
        <v>-2.9464316423041055</v>
      </c>
      <c r="V19" s="30">
        <f>AFC!V19-FC_NE!V19-FC_E!V19</f>
        <v>3.2407566638003118</v>
      </c>
      <c r="W19" s="30">
        <f>AFC!W19-FC_NE!W19-FC_E!W19</f>
        <v>-5.4467755803964337</v>
      </c>
      <c r="X19" s="30">
        <f>AFC!X19-FC_NE!X19-FC_E!X19</f>
        <v>14.447979363714467</v>
      </c>
    </row>
    <row r="20" spans="1:24" ht="11.25" customHeight="1" x14ac:dyDescent="0.2">
      <c r="A20" s="22" t="s">
        <v>31</v>
      </c>
      <c r="B20" s="23" t="s">
        <v>32</v>
      </c>
      <c r="C20" s="30">
        <f>AFC!C20-FC_NE!C20-FC_E!C20</f>
        <v>-0.5011177987944393</v>
      </c>
      <c r="D20" s="30">
        <f>AFC!D20-FC_NE!D20-FC_E!D20</f>
        <v>-1.2896818572680786</v>
      </c>
      <c r="E20" s="30">
        <f>AFC!E20-FC_NE!E20-FC_E!E20</f>
        <v>2.4161650899714004E-2</v>
      </c>
      <c r="F20" s="30">
        <f>AFC!F20-FC_NE!F20-FC_E!F20</f>
        <v>-26.918056749783773</v>
      </c>
      <c r="G20" s="30">
        <f>AFC!G20-FC_NE!G20-FC_E!G20</f>
        <v>-49.727515047291945</v>
      </c>
      <c r="H20" s="30">
        <f>AFC!H20-FC_NE!H20-FC_E!H20</f>
        <v>-58.827429062766896</v>
      </c>
      <c r="I20" s="30">
        <f>AFC!I20-FC_NE!I20-FC_E!I20</f>
        <v>-54.863198624245342</v>
      </c>
      <c r="J20" s="30">
        <f>AFC!J20-FC_NE!J20-FC_E!J20</f>
        <v>-158.95219260533122</v>
      </c>
      <c r="K20" s="30">
        <f>AFC!K20-FC_NE!K20-FC_E!K20</f>
        <v>-30.4291487532264</v>
      </c>
      <c r="L20" s="30">
        <f>AFC!L20-FC_NE!L20-FC_E!L20</f>
        <v>0.35812553740106523</v>
      </c>
      <c r="M20" s="30">
        <f>AFC!M20-FC_NE!M20-FC_E!M20</f>
        <v>0.19097162510797716</v>
      </c>
      <c r="N20" s="30">
        <f>AFC!N20-FC_NE!N20-FC_E!N20</f>
        <v>18.869647463456204</v>
      </c>
      <c r="O20" s="30">
        <f>AFC!O20-FC_NE!O20-FC_E!O20</f>
        <v>2.6441100601928156</v>
      </c>
      <c r="P20" s="30">
        <f>AFC!P20-FC_NE!P20-FC_E!P20</f>
        <v>38.830180567496427</v>
      </c>
      <c r="Q20" s="30">
        <f>AFC!Q20-FC_NE!Q20-FC_E!Q20</f>
        <v>93.464144454000234</v>
      </c>
      <c r="R20" s="30">
        <f>AFC!R20-FC_NE!R20-FC_E!R20</f>
        <v>20.691487532243173</v>
      </c>
      <c r="S20" s="30">
        <f>AFC!S20-FC_NE!S20-FC_E!S20</f>
        <v>39.794411006017526</v>
      </c>
      <c r="T20" s="30">
        <f>AFC!T20-FC_NE!T20-FC_E!T20</f>
        <v>-3.2792777300055604</v>
      </c>
      <c r="U20" s="30">
        <f>AFC!U20-FC_NE!U20-FC_E!U20</f>
        <v>-40.595012897673769</v>
      </c>
      <c r="V20" s="30">
        <f>AFC!V20-FC_NE!V20-FC_E!V20</f>
        <v>-10.153396388649981</v>
      </c>
      <c r="W20" s="30">
        <f>AFC!W20-FC_NE!W20-FC_E!W20</f>
        <v>-22.639982803089424</v>
      </c>
      <c r="X20" s="30">
        <f>AFC!X20-FC_NE!X20-FC_E!X20</f>
        <v>-4.4763542562345719</v>
      </c>
    </row>
    <row r="21" spans="1:24" ht="11.25" customHeight="1" x14ac:dyDescent="0.2">
      <c r="A21" s="22" t="s">
        <v>33</v>
      </c>
      <c r="B21" s="23" t="s">
        <v>34</v>
      </c>
      <c r="C21" s="30">
        <f>AFC!C21-FC_NE!C21-FC_E!C21</f>
        <v>0</v>
      </c>
      <c r="D21" s="30">
        <f>AFC!D21-FC_NE!D21-FC_E!D21</f>
        <v>8.5984522854687384E-5</v>
      </c>
      <c r="E21" s="30">
        <f>AFC!E21-FC_NE!E21-FC_E!E21</f>
        <v>8.5984522741000546E-5</v>
      </c>
      <c r="F21" s="30">
        <f>AFC!F21-FC_NE!F21-FC_E!F21</f>
        <v>0</v>
      </c>
      <c r="G21" s="30">
        <f>AFC!G21-FC_NE!G21-FC_E!G21</f>
        <v>-1.7196904553884451E-4</v>
      </c>
      <c r="H21" s="30">
        <f>AFC!H21-FC_NE!H21-FC_E!H21</f>
        <v>8.5984522797843965E-5</v>
      </c>
      <c r="I21" s="30">
        <f>AFC!I21-FC_NE!I21-FC_E!I21</f>
        <v>-8.5984522797843965E-5</v>
      </c>
      <c r="J21" s="30">
        <f>AFC!J21-FC_NE!J21-FC_E!J21</f>
        <v>1.7196904570937477E-4</v>
      </c>
      <c r="K21" s="30">
        <f>AFC!K21-FC_NE!K21-FC_E!K21</f>
        <v>2.5795356827984506E-4</v>
      </c>
      <c r="L21" s="30">
        <f>AFC!L21-FC_NE!L21-FC_E!L21</f>
        <v>-1.7196904542515767E-4</v>
      </c>
      <c r="M21" s="30">
        <f>AFC!M21-FC_NE!M21-FC_E!M21</f>
        <v>1.7677558039549695</v>
      </c>
      <c r="N21" s="30">
        <f>AFC!N21-FC_NE!N21-FC_E!N21</f>
        <v>-37.703267411865795</v>
      </c>
      <c r="O21" s="30">
        <f>AFC!O21-FC_NE!O21-FC_E!O21</f>
        <v>-17.022957867583898</v>
      </c>
      <c r="P21" s="30">
        <f>AFC!P21-FC_NE!P21-FC_E!P21</f>
        <v>-27.056749785038846</v>
      </c>
      <c r="Q21" s="30">
        <f>AFC!Q21-FC_NE!Q21-FC_E!Q21</f>
        <v>-10.927429062768738</v>
      </c>
      <c r="R21" s="30">
        <f>AFC!R21-FC_NE!R21-FC_E!R21</f>
        <v>-29.054858125537635</v>
      </c>
      <c r="S21" s="30">
        <f>AFC!S21-FC_NE!S21-FC_E!S21</f>
        <v>27.669733447979183</v>
      </c>
      <c r="T21" s="30">
        <f>AFC!T21-FC_NE!T21-FC_E!T21</f>
        <v>-21.228116938951473</v>
      </c>
      <c r="U21" s="30">
        <f>AFC!U21-FC_NE!U21-FC_E!U21</f>
        <v>1.820894239037159</v>
      </c>
      <c r="V21" s="30">
        <f>AFC!V21-FC_NE!V21-FC_E!V21</f>
        <v>2.3564918314699526</v>
      </c>
      <c r="W21" s="30">
        <f>AFC!W21-FC_NE!W21-FC_E!W21</f>
        <v>1.0279449699054908</v>
      </c>
      <c r="X21" s="30">
        <f>AFC!X21-FC_NE!X21-FC_E!X21</f>
        <v>2.3324161650901942</v>
      </c>
    </row>
    <row r="22" spans="1:24" ht="11.25" customHeight="1" x14ac:dyDescent="0.2">
      <c r="A22" s="24" t="s">
        <v>35</v>
      </c>
      <c r="B22" s="25" t="s">
        <v>36</v>
      </c>
      <c r="C22" s="31">
        <f t="shared" ref="C22:W22" si="12">SUM(C23:C24)</f>
        <v>-240.09535683576902</v>
      </c>
      <c r="D22" s="31">
        <f t="shared" si="12"/>
        <v>-153.63473774720626</v>
      </c>
      <c r="E22" s="31">
        <f t="shared" si="12"/>
        <v>82.928288907996588</v>
      </c>
      <c r="F22" s="31">
        <f t="shared" si="12"/>
        <v>-304.86233877902009</v>
      </c>
      <c r="G22" s="31">
        <f t="shared" si="12"/>
        <v>-364.92020636285531</v>
      </c>
      <c r="H22" s="31">
        <f t="shared" si="12"/>
        <v>-118.14694754944099</v>
      </c>
      <c r="I22" s="31">
        <f t="shared" si="12"/>
        <v>-130.21736887360206</v>
      </c>
      <c r="J22" s="31">
        <f t="shared" si="12"/>
        <v>-22.236285468615193</v>
      </c>
      <c r="K22" s="31">
        <f t="shared" si="12"/>
        <v>61.976182287188223</v>
      </c>
      <c r="L22" s="31">
        <f t="shared" si="12"/>
        <v>129.3068787618231</v>
      </c>
      <c r="M22" s="31">
        <f t="shared" si="12"/>
        <v>-182.29759243336247</v>
      </c>
      <c r="N22" s="31">
        <f t="shared" si="12"/>
        <v>-28.514703353396328</v>
      </c>
      <c r="O22" s="31">
        <f t="shared" si="12"/>
        <v>300.73009458297531</v>
      </c>
      <c r="P22" s="31">
        <f t="shared" si="12"/>
        <v>-398.28882201203771</v>
      </c>
      <c r="Q22" s="31">
        <f t="shared" si="12"/>
        <v>-141.6662940670671</v>
      </c>
      <c r="R22" s="31">
        <f t="shared" si="12"/>
        <v>-12.143336199483656</v>
      </c>
      <c r="S22" s="31">
        <f t="shared" si="12"/>
        <v>24.136887360275011</v>
      </c>
      <c r="T22" s="31">
        <f t="shared" si="12"/>
        <v>-31.301719690456054</v>
      </c>
      <c r="U22" s="31">
        <f t="shared" si="12"/>
        <v>-71.402923473774095</v>
      </c>
      <c r="V22" s="31">
        <f t="shared" si="12"/>
        <v>127.38976784178887</v>
      </c>
      <c r="W22" s="31">
        <f t="shared" si="12"/>
        <v>167.27858985382613</v>
      </c>
      <c r="X22" s="31">
        <f t="shared" ref="X22" si="13">SUM(X23:X24)</f>
        <v>72.646517626827062</v>
      </c>
    </row>
    <row r="23" spans="1:24" ht="11.25" customHeight="1" x14ac:dyDescent="0.2">
      <c r="A23" s="22" t="s">
        <v>37</v>
      </c>
      <c r="B23" s="23" t="s">
        <v>38</v>
      </c>
      <c r="C23" s="30">
        <f>AFC!C23-FC_NE!C23-FC_E!C23</f>
        <v>-240.57325881341302</v>
      </c>
      <c r="D23" s="30">
        <f>AFC!D23-FC_NE!D23-FC_E!D23</f>
        <v>-153.65846947549522</v>
      </c>
      <c r="E23" s="30">
        <f>AFC!E23-FC_NE!E23-FC_E!E23</f>
        <v>82.666208082545154</v>
      </c>
      <c r="F23" s="30">
        <f>AFC!F23-FC_NE!F23-FC_E!F23</f>
        <v>-304.88503869303565</v>
      </c>
      <c r="G23" s="30">
        <f>AFC!G23-FC_NE!G23-FC_E!G23</f>
        <v>-364.92046431642365</v>
      </c>
      <c r="H23" s="30">
        <f>AFC!H23-FC_NE!H23-FC_E!H23</f>
        <v>-118.14711951848659</v>
      </c>
      <c r="I23" s="30">
        <f>AFC!I23-FC_NE!I23-FC_E!I23</f>
        <v>-120.58005159071297</v>
      </c>
      <c r="J23" s="30">
        <f>AFC!J23-FC_NE!J23-FC_E!J23</f>
        <v>-22.52897678417844</v>
      </c>
      <c r="K23" s="30">
        <f>AFC!K23-FC_NE!K23-FC_E!K23</f>
        <v>70.911693895098779</v>
      </c>
      <c r="L23" s="30">
        <f>AFC!L23-FC_NE!L23-FC_E!L23</f>
        <v>131.90042992261408</v>
      </c>
      <c r="M23" s="30">
        <f>AFC!M23-FC_NE!M23-FC_E!M23</f>
        <v>-181.75331040412772</v>
      </c>
      <c r="N23" s="30">
        <f>AFC!N23-FC_NE!N23-FC_E!N23</f>
        <v>-18.419776440240753</v>
      </c>
      <c r="O23" s="30">
        <f>AFC!O23-FC_NE!O23-FC_E!O23</f>
        <v>302.09896818572679</v>
      </c>
      <c r="P23" s="30">
        <f>AFC!P23-FC_NE!P23-FC_E!P23</f>
        <v>-392.9958727429061</v>
      </c>
      <c r="Q23" s="30">
        <f>AFC!Q23-FC_NE!Q23-FC_E!Q23</f>
        <v>-150.62312983662858</v>
      </c>
      <c r="R23" s="30">
        <f>AFC!R23-FC_NE!R23-FC_E!R23</f>
        <v>-11.714961306964312</v>
      </c>
      <c r="S23" s="30">
        <f>AFC!S23-FC_NE!S23-FC_E!S23</f>
        <v>24.905760963026523</v>
      </c>
      <c r="T23" s="30">
        <f>AFC!T23-FC_NE!T23-FC_E!T23</f>
        <v>-31.90739466895991</v>
      </c>
      <c r="U23" s="30">
        <f>AFC!U23-FC_NE!U23-FC_E!U23</f>
        <v>-73.806276870162719</v>
      </c>
      <c r="V23" s="30">
        <f>AFC!V23-FC_NE!V23-FC_E!V23</f>
        <v>127.38882201203819</v>
      </c>
      <c r="W23" s="30">
        <f>AFC!W23-FC_NE!W23-FC_E!W23</f>
        <v>165.57601031814255</v>
      </c>
      <c r="X23" s="30">
        <f>AFC!X23-FC_NE!X23-FC_E!X23</f>
        <v>72.391745485812464</v>
      </c>
    </row>
    <row r="24" spans="1:24" ht="11.25" customHeight="1" x14ac:dyDescent="0.2">
      <c r="A24" s="22" t="s">
        <v>39</v>
      </c>
      <c r="B24" s="23" t="s">
        <v>40</v>
      </c>
      <c r="C24" s="30">
        <f>AFC!C24-FC_NE!C24-FC_E!C24</f>
        <v>0.47790197764399522</v>
      </c>
      <c r="D24" s="30">
        <f>AFC!D24-FC_NE!D24-FC_E!D24</f>
        <v>2.3731728288950649E-2</v>
      </c>
      <c r="E24" s="30">
        <f>AFC!E24-FC_NE!E24-FC_E!E24</f>
        <v>0.26208082545143441</v>
      </c>
      <c r="F24" s="30">
        <f>AFC!F24-FC_NE!F24-FC_E!F24</f>
        <v>2.2699914015547051E-2</v>
      </c>
      <c r="G24" s="30">
        <f>AFC!G24-FC_NE!G24-FC_E!G24</f>
        <v>2.5795356833668848E-4</v>
      </c>
      <c r="H24" s="30">
        <f>AFC!H24-FC_NE!H24-FC_E!H24</f>
        <v>1.7196904559568793E-4</v>
      </c>
      <c r="I24" s="30">
        <f>AFC!I24-FC_NE!I24-FC_E!I24</f>
        <v>-9.6373172828890858</v>
      </c>
      <c r="J24" s="30">
        <f>AFC!J24-FC_NE!J24-FC_E!J24</f>
        <v>0.29269131556324623</v>
      </c>
      <c r="K24" s="30">
        <f>AFC!K24-FC_NE!K24-FC_E!K24</f>
        <v>-8.9355116079105557</v>
      </c>
      <c r="L24" s="30">
        <f>AFC!L24-FC_NE!L24-FC_E!L24</f>
        <v>-2.593551160790966</v>
      </c>
      <c r="M24" s="30">
        <f>AFC!M24-FC_NE!M24-FC_E!M24</f>
        <v>-0.54428202923473634</v>
      </c>
      <c r="N24" s="30">
        <f>AFC!N24-FC_NE!N24-FC_E!N24</f>
        <v>-10.094926913155575</v>
      </c>
      <c r="O24" s="30">
        <f>AFC!O24-FC_NE!O24-FC_E!O24</f>
        <v>-1.3688736027514921</v>
      </c>
      <c r="P24" s="30">
        <f>AFC!P24-FC_NE!P24-FC_E!P24</f>
        <v>-5.2929492691315829</v>
      </c>
      <c r="Q24" s="30">
        <f>AFC!Q24-FC_NE!Q24-FC_E!Q24</f>
        <v>8.9568357695614651</v>
      </c>
      <c r="R24" s="30">
        <f>AFC!R24-FC_NE!R24-FC_E!R24</f>
        <v>-0.42837489251934358</v>
      </c>
      <c r="S24" s="30">
        <f>AFC!S24-FC_NE!S24-FC_E!S24</f>
        <v>-0.76887360275151195</v>
      </c>
      <c r="T24" s="30">
        <f>AFC!T24-FC_NE!T24-FC_E!T24</f>
        <v>0.60567497850385621</v>
      </c>
      <c r="U24" s="30">
        <f>AFC!U24-FC_NE!U24-FC_E!U24</f>
        <v>2.4033533963886242</v>
      </c>
      <c r="V24" s="30">
        <f>AFC!V24-FC_NE!V24-FC_E!V24</f>
        <v>9.4582975067680763E-4</v>
      </c>
      <c r="W24" s="30">
        <f>AFC!W24-FC_NE!W24-FC_E!W24</f>
        <v>1.7025795356835687</v>
      </c>
      <c r="X24" s="30">
        <f>AFC!X24-FC_NE!X24-FC_E!X24</f>
        <v>0.25477214101459822</v>
      </c>
    </row>
    <row r="25" spans="1:24" ht="11.25" customHeight="1" x14ac:dyDescent="0.2">
      <c r="A25" s="24" t="s">
        <v>41</v>
      </c>
      <c r="B25" s="25" t="s">
        <v>42</v>
      </c>
      <c r="C25" s="31">
        <f>AFC!C25-FC_NE!C25-FC_E!C25</f>
        <v>-2.651504729148968</v>
      </c>
      <c r="D25" s="31">
        <f>AFC!D25-FC_NE!D25-FC_E!D25</f>
        <v>29.379621668099865</v>
      </c>
      <c r="E25" s="31">
        <f>AFC!E25-FC_NE!E25-FC_E!E25</f>
        <v>-111.37583834909762</v>
      </c>
      <c r="F25" s="31">
        <f>AFC!F25-FC_NE!F25-FC_E!F25</f>
        <v>-234.65279449699025</v>
      </c>
      <c r="G25" s="31">
        <f>AFC!G25-FC_NE!G25-FC_E!G25</f>
        <v>73.401203783318493</v>
      </c>
      <c r="H25" s="31">
        <f>AFC!H25-FC_NE!H25-FC_E!H25</f>
        <v>151.63826311264114</v>
      </c>
      <c r="I25" s="31">
        <f>AFC!I25-FC_NE!I25-FC_E!I25</f>
        <v>224.04282029234722</v>
      </c>
      <c r="J25" s="31">
        <f>AFC!J25-FC_NE!J25-FC_E!J25</f>
        <v>454.76981943250172</v>
      </c>
      <c r="K25" s="31">
        <f>AFC!K25-FC_NE!K25-FC_E!K25</f>
        <v>-0.96122098022350144</v>
      </c>
      <c r="L25" s="31">
        <f>AFC!L25-FC_NE!L25-FC_E!L25</f>
        <v>-427.50593293207214</v>
      </c>
      <c r="M25" s="31">
        <f>AFC!M25-FC_NE!M25-FC_E!M25</f>
        <v>165.46698194325032</v>
      </c>
      <c r="N25" s="31">
        <f>AFC!N25-FC_NE!N25-FC_E!N25</f>
        <v>87.267841788478336</v>
      </c>
      <c r="O25" s="31">
        <f>AFC!O25-FC_NE!O25-FC_E!O25</f>
        <v>-239.17747205503079</v>
      </c>
      <c r="P25" s="31">
        <f>AFC!P25-FC_NE!P25-FC_E!P25</f>
        <v>3.2755803955294596</v>
      </c>
      <c r="Q25" s="31">
        <f>AFC!Q25-FC_NE!Q25-FC_E!Q25</f>
        <v>-72.336887360275682</v>
      </c>
      <c r="R25" s="31">
        <f>AFC!R25-FC_NE!R25-FC_E!R25</f>
        <v>-382.46053310404108</v>
      </c>
      <c r="S25" s="31">
        <f>AFC!S25-FC_NE!S25-FC_E!S25</f>
        <v>475.55176268271771</v>
      </c>
      <c r="T25" s="31">
        <f>AFC!T25-FC_NE!T25-FC_E!T25</f>
        <v>75.038693035253857</v>
      </c>
      <c r="U25" s="31">
        <f>AFC!U25-FC_NE!U25-FC_E!U25</f>
        <v>-103.1214961306955</v>
      </c>
      <c r="V25" s="31">
        <f>AFC!V25-FC_NE!V25-FC_E!V25</f>
        <v>-1.2864144454006912</v>
      </c>
      <c r="W25" s="31">
        <f>AFC!W25-FC_NE!W25-FC_E!W25</f>
        <v>-5.2450558895835719E-3</v>
      </c>
      <c r="X25" s="31">
        <f>AFC!X25-FC_NE!X25-FC_E!X25</f>
        <v>-0.29140154772163385</v>
      </c>
    </row>
    <row r="26" spans="1:24" ht="11.25" customHeight="1" x14ac:dyDescent="0.2">
      <c r="A26" s="24" t="s">
        <v>43</v>
      </c>
      <c r="B26" s="25" t="s">
        <v>44</v>
      </c>
      <c r="C26" s="31">
        <f t="shared" ref="C26:W26" si="14">SUM(C27,C33)</f>
        <v>-7522.4294926910989</v>
      </c>
      <c r="D26" s="31">
        <f t="shared" si="14"/>
        <v>-1126.8630266552518</v>
      </c>
      <c r="E26" s="31">
        <f t="shared" si="14"/>
        <v>-486.55700773869683</v>
      </c>
      <c r="F26" s="31">
        <f t="shared" si="14"/>
        <v>-2514.4450558896719</v>
      </c>
      <c r="G26" s="31">
        <f t="shared" si="14"/>
        <v>-4090.8398968184097</v>
      </c>
      <c r="H26" s="31">
        <f t="shared" si="14"/>
        <v>-4766.1480653484959</v>
      </c>
      <c r="I26" s="31">
        <f t="shared" si="14"/>
        <v>-5135.4079105760993</v>
      </c>
      <c r="J26" s="31">
        <f t="shared" si="14"/>
        <v>-5235.7556319862124</v>
      </c>
      <c r="K26" s="31">
        <f t="shared" si="14"/>
        <v>-885.39750644904393</v>
      </c>
      <c r="L26" s="31">
        <f t="shared" si="14"/>
        <v>1210.365520206213</v>
      </c>
      <c r="M26" s="31">
        <f t="shared" si="14"/>
        <v>-215.00619088577059</v>
      </c>
      <c r="N26" s="31">
        <f t="shared" si="14"/>
        <v>1787.8718830610767</v>
      </c>
      <c r="O26" s="31">
        <f t="shared" si="14"/>
        <v>-2155.9249355115621</v>
      </c>
      <c r="P26" s="31">
        <f t="shared" si="14"/>
        <v>-1060.2478073945699</v>
      </c>
      <c r="Q26" s="31">
        <f t="shared" si="14"/>
        <v>216.35150472918303</v>
      </c>
      <c r="R26" s="31">
        <f t="shared" si="14"/>
        <v>-4973.191659501138</v>
      </c>
      <c r="S26" s="31">
        <f t="shared" si="14"/>
        <v>-2460.9132416163311</v>
      </c>
      <c r="T26" s="31">
        <f t="shared" si="14"/>
        <v>-569.01782545150763</v>
      </c>
      <c r="U26" s="31">
        <f t="shared" si="14"/>
        <v>-2576.6440240755619</v>
      </c>
      <c r="V26" s="31">
        <f t="shared" si="14"/>
        <v>1999.5748065347716</v>
      </c>
      <c r="W26" s="31">
        <f t="shared" si="14"/>
        <v>-143.23207222687347</v>
      </c>
      <c r="X26" s="31">
        <f t="shared" ref="X26" si="15">SUM(X27,X33)</f>
        <v>-1019.0598452276902</v>
      </c>
    </row>
    <row r="27" spans="1:24" ht="11.25" customHeight="1" x14ac:dyDescent="0.2">
      <c r="A27" s="40" t="s">
        <v>347</v>
      </c>
      <c r="B27" s="41" t="s">
        <v>348</v>
      </c>
      <c r="C27" s="42">
        <f t="shared" ref="C27:W27" si="16">SUM(C28:C32)</f>
        <v>-97.243680137392829</v>
      </c>
      <c r="D27" s="42">
        <f t="shared" si="16"/>
        <v>-1170.7439380911649</v>
      </c>
      <c r="E27" s="42">
        <f t="shared" si="16"/>
        <v>-527.99054170247734</v>
      </c>
      <c r="F27" s="42">
        <f t="shared" si="16"/>
        <v>-1622.3686156489716</v>
      </c>
      <c r="G27" s="42">
        <f t="shared" si="16"/>
        <v>-2347.7879621666984</v>
      </c>
      <c r="H27" s="42">
        <f t="shared" si="16"/>
        <v>317.36139294913903</v>
      </c>
      <c r="I27" s="42">
        <f t="shared" si="16"/>
        <v>-1366.5525365434746</v>
      </c>
      <c r="J27" s="42">
        <f t="shared" si="16"/>
        <v>-175.8190885641414</v>
      </c>
      <c r="K27" s="42">
        <f t="shared" si="16"/>
        <v>-1584.7090283750915</v>
      </c>
      <c r="L27" s="42">
        <f t="shared" si="16"/>
        <v>-1334.5773860706151</v>
      </c>
      <c r="M27" s="42">
        <f t="shared" si="16"/>
        <v>-1893.5801375754654</v>
      </c>
      <c r="N27" s="42">
        <f t="shared" si="16"/>
        <v>-1104.1842648322743</v>
      </c>
      <c r="O27" s="42">
        <f t="shared" si="16"/>
        <v>-2422.9622527944766</v>
      </c>
      <c r="P27" s="42">
        <f t="shared" si="16"/>
        <v>76.615563198696179</v>
      </c>
      <c r="Q27" s="42">
        <f t="shared" si="16"/>
        <v>-662.45838349099222</v>
      </c>
      <c r="R27" s="42">
        <f t="shared" si="16"/>
        <v>-5672.5115219259205</v>
      </c>
      <c r="S27" s="42">
        <f t="shared" si="16"/>
        <v>-2976.3700773859327</v>
      </c>
      <c r="T27" s="42">
        <f t="shared" si="16"/>
        <v>-3805.9343938092325</v>
      </c>
      <c r="U27" s="42">
        <f t="shared" si="16"/>
        <v>-6878.3546861563227</v>
      </c>
      <c r="V27" s="42">
        <f t="shared" si="16"/>
        <v>-234.40085984522045</v>
      </c>
      <c r="W27" s="42">
        <f t="shared" si="16"/>
        <v>-796.7946689594487</v>
      </c>
      <c r="X27" s="42">
        <f t="shared" ref="X27" si="17">SUM(X28:X32)</f>
        <v>822.43860705082238</v>
      </c>
    </row>
    <row r="28" spans="1:24" ht="11.25" customHeight="1" x14ac:dyDescent="0.2">
      <c r="A28" s="39" t="s">
        <v>45</v>
      </c>
      <c r="B28" s="23" t="s">
        <v>46</v>
      </c>
      <c r="C28" s="30">
        <f>AFC!C28-FC_NE!C28-FC_E!C28</f>
        <v>1565.4748925195349</v>
      </c>
      <c r="D28" s="30">
        <f>AFC!D28-FC_NE!D28-FC_E!D28</f>
        <v>-169.03886500431284</v>
      </c>
      <c r="E28" s="30">
        <f>AFC!E28-FC_NE!E28-FC_E!E28</f>
        <v>1107.7357695614776</v>
      </c>
      <c r="F28" s="30">
        <f>AFC!F28-FC_NE!F28-FC_E!F28</f>
        <v>-1123.0351676696091</v>
      </c>
      <c r="G28" s="30">
        <f>AFC!G28-FC_NE!G28-FC_E!G28</f>
        <v>-1812.9572656920645</v>
      </c>
      <c r="H28" s="30">
        <f>AFC!H28-FC_NE!H28-FC_E!H28</f>
        <v>-15.271539123080011</v>
      </c>
      <c r="I28" s="30">
        <f>AFC!I28-FC_NE!I28-FC_E!I28</f>
        <v>-538.39733447984327</v>
      </c>
      <c r="J28" s="30">
        <f>AFC!J28-FC_NE!J28-FC_E!J28</f>
        <v>1149.528632846012</v>
      </c>
      <c r="K28" s="30">
        <f>AFC!K28-FC_NE!K28-FC_E!K28</f>
        <v>-405.16251074825414</v>
      </c>
      <c r="L28" s="30">
        <f>AFC!L28-FC_NE!L28-FC_E!L28</f>
        <v>-243.45305245066993</v>
      </c>
      <c r="M28" s="30">
        <f>AFC!M28-FC_NE!M28-FC_E!M28</f>
        <v>-1006.2414445402102</v>
      </c>
      <c r="N28" s="30">
        <f>AFC!N28-FC_NE!N28-FC_E!N28</f>
        <v>-999.0292347376818</v>
      </c>
      <c r="O28" s="30">
        <f>AFC!O28-FC_NE!O28-FC_E!O28</f>
        <v>-1066.0419604470953</v>
      </c>
      <c r="P28" s="30">
        <f>AFC!P28-FC_NE!P28-FC_E!P28</f>
        <v>-93.836629406628873</v>
      </c>
      <c r="Q28" s="30">
        <f>AFC!Q28-FC_NE!Q28-FC_E!Q28</f>
        <v>-192.23800515907351</v>
      </c>
      <c r="R28" s="30">
        <f>AFC!R28-FC_NE!R28-FC_E!R28</f>
        <v>-3071.2657781598009</v>
      </c>
      <c r="S28" s="30">
        <f>AFC!S28-FC_NE!S28-FC_E!S28</f>
        <v>-1148.0935511606592</v>
      </c>
      <c r="T28" s="30">
        <f>AFC!T28-FC_NE!T28-FC_E!T28</f>
        <v>-1106.172570937352</v>
      </c>
      <c r="U28" s="30">
        <f>AFC!U28-FC_NE!U28-FC_E!U28</f>
        <v>-3840.629836629234</v>
      </c>
      <c r="V28" s="30">
        <f>AFC!V28-FC_NE!V28-FC_E!V28</f>
        <v>-66.401031814282049</v>
      </c>
      <c r="W28" s="30">
        <f>AFC!W28-FC_NE!W28-FC_E!W28</f>
        <v>259.09690455732317</v>
      </c>
      <c r="X28" s="30">
        <f>AFC!X28-FC_NE!X28-FC_E!X28</f>
        <v>1235.2728288908947</v>
      </c>
    </row>
    <row r="29" spans="1:24" ht="11.25" customHeight="1" x14ac:dyDescent="0.2">
      <c r="A29" s="39" t="s">
        <v>47</v>
      </c>
      <c r="B29" s="23" t="s">
        <v>48</v>
      </c>
      <c r="C29" s="30">
        <f>AFC!C29-FC_NE!C29-FC_E!C29</f>
        <v>-36.151762682718072</v>
      </c>
      <c r="D29" s="30">
        <f>AFC!D29-FC_NE!D29-FC_E!D29</f>
        <v>143.28237317282765</v>
      </c>
      <c r="E29" s="30">
        <f>AFC!E29-FC_NE!E29-FC_E!E29</f>
        <v>-240.28048151332541</v>
      </c>
      <c r="F29" s="30">
        <f>AFC!F29-FC_NE!F29-FC_E!F29</f>
        <v>21.320636285468481</v>
      </c>
      <c r="G29" s="30">
        <f>AFC!G29-FC_NE!G29-FC_E!G29</f>
        <v>185.9124677558043</v>
      </c>
      <c r="H29" s="30">
        <f>AFC!H29-FC_NE!H29-FC_E!H29</f>
        <v>19.701633705930362</v>
      </c>
      <c r="I29" s="30">
        <f>AFC!I29-FC_NE!I29-FC_E!I29</f>
        <v>91.334737747200506</v>
      </c>
      <c r="J29" s="30">
        <f>AFC!J29-FC_NE!J29-FC_E!J29</f>
        <v>-204.69896818572965</v>
      </c>
      <c r="K29" s="30">
        <f>AFC!K29-FC_NE!K29-FC_E!K29</f>
        <v>-204.83748925193549</v>
      </c>
      <c r="L29" s="30">
        <f>AFC!L29-FC_NE!L29-FC_E!L29</f>
        <v>-405.28271711092066</v>
      </c>
      <c r="M29" s="30">
        <f>AFC!M29-FC_NE!M29-FC_E!M29</f>
        <v>-235.4071367153918</v>
      </c>
      <c r="N29" s="30">
        <f>AFC!N29-FC_NE!N29-FC_E!N29</f>
        <v>-143.89226139294897</v>
      </c>
      <c r="O29" s="30">
        <f>AFC!O29-FC_NE!O29-FC_E!O29</f>
        <v>-8.4142734307799749</v>
      </c>
      <c r="P29" s="30">
        <f>AFC!P29-FC_NE!P29-FC_E!P29</f>
        <v>-94.549011177990494</v>
      </c>
      <c r="Q29" s="30">
        <f>AFC!Q29-FC_NE!Q29-FC_E!Q29</f>
        <v>-9.4535683576972271</v>
      </c>
      <c r="R29" s="30">
        <f>AFC!R29-FC_NE!R29-FC_E!R29</f>
        <v>-2493.6207222699954</v>
      </c>
      <c r="S29" s="30">
        <f>AFC!S29-FC_NE!S29-FC_E!S29</f>
        <v>-1470.0269131556333</v>
      </c>
      <c r="T29" s="30">
        <f>AFC!T29-FC_NE!T29-FC_E!T29</f>
        <v>-2286.5195184866711</v>
      </c>
      <c r="U29" s="30">
        <f>AFC!U29-FC_NE!U29-FC_E!U29</f>
        <v>-2558.3030954428218</v>
      </c>
      <c r="V29" s="30">
        <f>AFC!V29-FC_NE!V29-FC_E!V29</f>
        <v>-130.19673258813367</v>
      </c>
      <c r="W29" s="30">
        <f>AFC!W29-FC_NE!W29-FC_E!W29</f>
        <v>-18.891573516766993</v>
      </c>
      <c r="X29" s="30">
        <f>AFC!X29-FC_NE!X29-FC_E!X29</f>
        <v>-53.529922613929529</v>
      </c>
    </row>
    <row r="30" spans="1:24" ht="11.25" customHeight="1" x14ac:dyDescent="0.2">
      <c r="A30" s="39" t="s">
        <v>49</v>
      </c>
      <c r="B30" s="23" t="s">
        <v>50</v>
      </c>
      <c r="C30" s="30">
        <f>AFC!C30-FC_NE!C30-FC_E!C30</f>
        <v>-1477.2718830610538</v>
      </c>
      <c r="D30" s="30">
        <f>AFC!D30-FC_NE!D30-FC_E!D30</f>
        <v>-976.89690455718664</v>
      </c>
      <c r="E30" s="30">
        <f>AFC!E30-FC_NE!E30-FC_E!E30</f>
        <v>-1137.4127257093569</v>
      </c>
      <c r="F30" s="30">
        <f>AFC!F30-FC_NE!F30-FC_E!F30</f>
        <v>-277.03465176268219</v>
      </c>
      <c r="G30" s="30">
        <f>AFC!G30-FC_NE!G30-FC_E!G30</f>
        <v>-538.47171109200281</v>
      </c>
      <c r="H30" s="30">
        <f>AFC!H30-FC_NE!H30-FC_E!H30</f>
        <v>562.86491831469903</v>
      </c>
      <c r="I30" s="30">
        <f>AFC!I30-FC_NE!I30-FC_E!I30</f>
        <v>-622.01066208082193</v>
      </c>
      <c r="J30" s="30">
        <f>AFC!J30-FC_NE!J30-FC_E!J30</f>
        <v>-691.85709372313431</v>
      </c>
      <c r="K30" s="30">
        <f>AFC!K30-FC_NE!K30-FC_E!K30</f>
        <v>-579.51754084265849</v>
      </c>
      <c r="L30" s="30">
        <f>AFC!L30-FC_NE!L30-FC_E!L30</f>
        <v>-300.88039552880218</v>
      </c>
      <c r="M30" s="30">
        <f>AFC!M30-FC_NE!M30-FC_E!M30</f>
        <v>-450.77162510748167</v>
      </c>
      <c r="N30" s="30">
        <f>AFC!N30-FC_NE!N30-FC_E!N30</f>
        <v>-222.38125537404267</v>
      </c>
      <c r="O30" s="30">
        <f>AFC!O30-FC_NE!O30-FC_E!O30</f>
        <v>-1377.9929492691372</v>
      </c>
      <c r="P30" s="30">
        <f>AFC!P30-FC_NE!P30-FC_E!P30</f>
        <v>-4.0537403267444461</v>
      </c>
      <c r="Q30" s="30">
        <f>AFC!Q30-FC_NE!Q30-FC_E!Q30</f>
        <v>-606.04926913157396</v>
      </c>
      <c r="R30" s="30">
        <f>AFC!R30-FC_NE!R30-FC_E!R30</f>
        <v>-435.76560619087832</v>
      </c>
      <c r="S30" s="30">
        <f>AFC!S30-FC_NE!S30-FC_E!S30</f>
        <v>-656.67145313842775</v>
      </c>
      <c r="T30" s="30">
        <f>AFC!T30-FC_NE!T30-FC_E!T30</f>
        <v>-713.2407566637994</v>
      </c>
      <c r="U30" s="30">
        <f>AFC!U30-FC_NE!U30-FC_E!U30</f>
        <v>-862.68589853826415</v>
      </c>
      <c r="V30" s="30">
        <f>AFC!V30-FC_NE!V30-FC_E!V30</f>
        <v>-353.2223559759077</v>
      </c>
      <c r="W30" s="30">
        <f>AFC!W30-FC_NE!W30-FC_E!W30</f>
        <v>-1124.8561478933843</v>
      </c>
      <c r="X30" s="30">
        <f>AFC!X30-FC_NE!X30-FC_E!X30</f>
        <v>-435.40318142734759</v>
      </c>
    </row>
    <row r="31" spans="1:24" ht="11.25" customHeight="1" x14ac:dyDescent="0.2">
      <c r="A31" s="39" t="s">
        <v>51</v>
      </c>
      <c r="B31" s="23" t="s">
        <v>52</v>
      </c>
      <c r="C31" s="30">
        <f>AFC!C31-FC_NE!C31-FC_E!C31</f>
        <v>-175.61126397248515</v>
      </c>
      <c r="D31" s="30">
        <f>AFC!D31-FC_NE!D31-FC_E!D31</f>
        <v>-168.09062768701591</v>
      </c>
      <c r="E31" s="30">
        <f>AFC!E31-FC_NE!E31-FC_E!E31</f>
        <v>-258.03301805674971</v>
      </c>
      <c r="F31" s="30">
        <f>AFC!F31-FC_NE!F31-FC_E!F31</f>
        <v>-243.61951848667175</v>
      </c>
      <c r="G31" s="30">
        <f>AFC!G31-FC_NE!G31-FC_E!G31</f>
        <v>-182.27145313843553</v>
      </c>
      <c r="H31" s="30">
        <f>AFC!H31-FC_NE!H31-FC_E!H31</f>
        <v>-249.93353396388738</v>
      </c>
      <c r="I31" s="30">
        <f>AFC!I31-FC_NE!I31-FC_E!I31</f>
        <v>-297.47936371453272</v>
      </c>
      <c r="J31" s="30">
        <f>AFC!J31-FC_NE!J31-FC_E!J31</f>
        <v>-428.79174548581233</v>
      </c>
      <c r="K31" s="30">
        <f>AFC!K31-FC_NE!K31-FC_E!K31</f>
        <v>-396.20662080825389</v>
      </c>
      <c r="L31" s="30">
        <f>AFC!L31-FC_NE!L31-FC_E!L31</f>
        <v>-384.96122098022244</v>
      </c>
      <c r="M31" s="30">
        <f>AFC!M31-FC_NE!M31-FC_E!M31</f>
        <v>-201.15993121238151</v>
      </c>
      <c r="N31" s="30">
        <f>AFC!N31-FC_NE!N31-FC_E!N31</f>
        <v>260.16311263972534</v>
      </c>
      <c r="O31" s="30">
        <f>AFC!O31-FC_NE!O31-FC_E!O31</f>
        <v>51.269733447978638</v>
      </c>
      <c r="P31" s="30">
        <f>AFC!P31-FC_NE!P31-FC_E!P31</f>
        <v>269.05494411005998</v>
      </c>
      <c r="Q31" s="30">
        <f>AFC!Q31-FC_NE!Q31-FC_E!Q31</f>
        <v>145.28245915735249</v>
      </c>
      <c r="R31" s="30">
        <f>AFC!R31-FC_NE!R31-FC_E!R31</f>
        <v>328.14058469475486</v>
      </c>
      <c r="S31" s="30">
        <f>AFC!S31-FC_NE!S31-FC_E!S31</f>
        <v>298.4218400687879</v>
      </c>
      <c r="T31" s="30">
        <f>AFC!T31-FC_NE!T31-FC_E!T31</f>
        <v>299.99845227859009</v>
      </c>
      <c r="U31" s="30">
        <f>AFC!U31-FC_NE!U31-FC_E!U31</f>
        <v>383.26414445399689</v>
      </c>
      <c r="V31" s="30">
        <f>AFC!V31-FC_NE!V31-FC_E!V31</f>
        <v>315.41917454858071</v>
      </c>
      <c r="W31" s="30">
        <f>AFC!W31-FC_NE!W31-FC_E!W31</f>
        <v>46.687532244196234</v>
      </c>
      <c r="X31" s="30">
        <f>AFC!X31-FC_NE!X31-FC_E!X31</f>
        <v>76.098882201204361</v>
      </c>
    </row>
    <row r="32" spans="1:24" ht="11.25" customHeight="1" x14ac:dyDescent="0.2">
      <c r="A32" s="39" t="s">
        <v>53</v>
      </c>
      <c r="B32" s="23" t="s">
        <v>54</v>
      </c>
      <c r="C32" s="30">
        <f>AFC!C32-FC_NE!C32-FC_E!C32</f>
        <v>26.316337059329271</v>
      </c>
      <c r="D32" s="30">
        <f>AFC!D32-FC_NE!D32-FC_E!D32</f>
        <v>8.5984522911530803E-5</v>
      </c>
      <c r="E32" s="30">
        <f>AFC!E32-FC_NE!E32-FC_E!E32</f>
        <v>-8.5984522911530803E-5</v>
      </c>
      <c r="F32" s="30">
        <f>AFC!F32-FC_NE!F32-FC_E!F32</f>
        <v>8.5984522911530803E-5</v>
      </c>
      <c r="G32" s="30">
        <f>AFC!G32-FC_NE!G32-FC_E!G32</f>
        <v>0</v>
      </c>
      <c r="H32" s="30">
        <f>AFC!H32-FC_NE!H32-FC_E!H32</f>
        <v>-8.5984522911530803E-5</v>
      </c>
      <c r="I32" s="30">
        <f>AFC!I32-FC_NE!I32-FC_E!I32</f>
        <v>8.5984522684157128E-5</v>
      </c>
      <c r="J32" s="30">
        <f>AFC!J32-FC_NE!J32-FC_E!J32</f>
        <v>8.5984522911530803E-5</v>
      </c>
      <c r="K32" s="30">
        <f>AFC!K32-FC_NE!K32-FC_E!K32</f>
        <v>1.0151332760103742</v>
      </c>
      <c r="L32" s="30">
        <f>AFC!L32-FC_NE!L32-FC_E!L32</f>
        <v>0</v>
      </c>
      <c r="M32" s="30">
        <f>AFC!M32-FC_NE!M32-FC_E!M32</f>
        <v>-2.2737367544323206E-13</v>
      </c>
      <c r="N32" s="30">
        <f>AFC!N32-FC_NE!N32-FC_E!N32</f>
        <v>0.95537403267371701</v>
      </c>
      <c r="O32" s="30">
        <f>AFC!O32-FC_NE!O32-FC_E!O32</f>
        <v>-21.782803095442659</v>
      </c>
      <c r="P32" s="30">
        <f>AFC!P32-FC_NE!P32-FC_E!P32</f>
        <v>0</v>
      </c>
      <c r="Q32" s="30">
        <f>AFC!Q32-FC_NE!Q32-FC_E!Q32</f>
        <v>0</v>
      </c>
      <c r="R32" s="30">
        <f>AFC!R32-FC_NE!R32-FC_E!R32</f>
        <v>0</v>
      </c>
      <c r="S32" s="30">
        <f>AFC!S32-FC_NE!S32-FC_E!S32</f>
        <v>0</v>
      </c>
      <c r="T32" s="30">
        <f>AFC!T32-FC_NE!T32-FC_E!T32</f>
        <v>0</v>
      </c>
      <c r="U32" s="30">
        <f>AFC!U32-FC_NE!U32-FC_E!U32</f>
        <v>4.5474735088646412E-13</v>
      </c>
      <c r="V32" s="30">
        <f>AFC!V32-FC_NE!V32-FC_E!V32</f>
        <v>8.5984522229409777E-5</v>
      </c>
      <c r="W32" s="30">
        <f>AFC!W32-FC_NE!W32-FC_E!W32</f>
        <v>41.168615649183266</v>
      </c>
      <c r="X32" s="30">
        <f>AFC!X32-FC_NE!X32-FC_E!X32</f>
        <v>4.5474735088646412E-13</v>
      </c>
    </row>
    <row r="33" spans="1:24" ht="11.25" customHeight="1" x14ac:dyDescent="0.2">
      <c r="A33" s="40" t="s">
        <v>349</v>
      </c>
      <c r="B33" s="41" t="s">
        <v>350</v>
      </c>
      <c r="C33" s="42">
        <f t="shared" ref="C33:W33" si="18">SUM(C34:C50)</f>
        <v>-7425.1858125537065</v>
      </c>
      <c r="D33" s="42">
        <f t="shared" si="18"/>
        <v>43.880911435913049</v>
      </c>
      <c r="E33" s="42">
        <f t="shared" si="18"/>
        <v>41.433533963780519</v>
      </c>
      <c r="F33" s="42">
        <f t="shared" si="18"/>
        <v>-892.07644024070032</v>
      </c>
      <c r="G33" s="42">
        <f t="shared" si="18"/>
        <v>-1743.0519346517112</v>
      </c>
      <c r="H33" s="42">
        <f t="shared" si="18"/>
        <v>-5083.5094582976353</v>
      </c>
      <c r="I33" s="42">
        <f t="shared" si="18"/>
        <v>-3768.8553740326242</v>
      </c>
      <c r="J33" s="42">
        <f t="shared" si="18"/>
        <v>-5059.9365434220708</v>
      </c>
      <c r="K33" s="42">
        <f t="shared" si="18"/>
        <v>699.31152192604759</v>
      </c>
      <c r="L33" s="42">
        <f t="shared" si="18"/>
        <v>2544.9429062768281</v>
      </c>
      <c r="M33" s="42">
        <f t="shared" si="18"/>
        <v>1678.5739466896948</v>
      </c>
      <c r="N33" s="42">
        <f t="shared" si="18"/>
        <v>2892.056147893351</v>
      </c>
      <c r="O33" s="42">
        <f t="shared" si="18"/>
        <v>267.0373172829145</v>
      </c>
      <c r="P33" s="42">
        <f t="shared" si="18"/>
        <v>-1136.8633705932662</v>
      </c>
      <c r="Q33" s="42">
        <f t="shared" si="18"/>
        <v>878.80988822017525</v>
      </c>
      <c r="R33" s="42">
        <f t="shared" si="18"/>
        <v>699.31986242478251</v>
      </c>
      <c r="S33" s="42">
        <f t="shared" si="18"/>
        <v>515.45683576960141</v>
      </c>
      <c r="T33" s="42">
        <f t="shared" si="18"/>
        <v>3236.9165683577248</v>
      </c>
      <c r="U33" s="42">
        <f t="shared" si="18"/>
        <v>4301.7106620807608</v>
      </c>
      <c r="V33" s="42">
        <f t="shared" si="18"/>
        <v>2233.9756663799922</v>
      </c>
      <c r="W33" s="42">
        <f t="shared" si="18"/>
        <v>653.56259673257523</v>
      </c>
      <c r="X33" s="42">
        <f t="shared" ref="X33" si="19">SUM(X34:X50)</f>
        <v>-1841.4984522785126</v>
      </c>
    </row>
    <row r="34" spans="1:24" ht="11.25" customHeight="1" x14ac:dyDescent="0.2">
      <c r="A34" s="39" t="s">
        <v>55</v>
      </c>
      <c r="B34" s="23" t="s">
        <v>56</v>
      </c>
      <c r="C34" s="30">
        <f>AFC!C34-FC_NE!C34-FC_E!C34</f>
        <v>-43.219002579528933</v>
      </c>
      <c r="D34" s="30">
        <f>AFC!D34-FC_NE!D34-FC_E!D34</f>
        <v>-50.444196044723867</v>
      </c>
      <c r="E34" s="30">
        <f>AFC!E34-FC_NE!E34-FC_E!E34</f>
        <v>-165.65159071367543</v>
      </c>
      <c r="F34" s="30">
        <f>AFC!F34-FC_NE!F34-FC_E!F34</f>
        <v>59.485554600169053</v>
      </c>
      <c r="G34" s="30">
        <f>AFC!G34-FC_NE!G34-FC_E!G34</f>
        <v>14.366208082545654</v>
      </c>
      <c r="H34" s="30">
        <f>AFC!H34-FC_NE!H34-FC_E!H34</f>
        <v>-107.05580395528932</v>
      </c>
      <c r="I34" s="30">
        <f>AFC!I34-FC_NE!I34-FC_E!I34</f>
        <v>102.27721410146523</v>
      </c>
      <c r="J34" s="30">
        <f>AFC!J34-FC_NE!J34-FC_E!J34</f>
        <v>-125.51289767841808</v>
      </c>
      <c r="K34" s="30">
        <f>AFC!K34-FC_NE!K34-FC_E!K34</f>
        <v>97.618400687875692</v>
      </c>
      <c r="L34" s="30">
        <f>AFC!L34-FC_NE!L34-FC_E!L34</f>
        <v>89.236199484087592</v>
      </c>
      <c r="M34" s="30">
        <f>AFC!M34-FC_NE!M34-FC_E!M34</f>
        <v>126.25640584693974</v>
      </c>
      <c r="N34" s="30">
        <f>AFC!N34-FC_NE!N34-FC_E!N34</f>
        <v>-218.24858125536639</v>
      </c>
      <c r="O34" s="30">
        <f>AFC!O34-FC_NE!O34-FC_E!O34</f>
        <v>30.563112639724295</v>
      </c>
      <c r="P34" s="30">
        <f>AFC!P34-FC_NE!P34-FC_E!P34</f>
        <v>-22.041358555457464</v>
      </c>
      <c r="Q34" s="30">
        <f>AFC!Q34-FC_NE!Q34-FC_E!Q34</f>
        <v>-65.969819432496934</v>
      </c>
      <c r="R34" s="30">
        <f>AFC!R34-FC_NE!R34-FC_E!R34</f>
        <v>-79.575322441957724</v>
      </c>
      <c r="S34" s="30">
        <f>AFC!S34-FC_NE!S34-FC_E!S34</f>
        <v>-277.96276870163456</v>
      </c>
      <c r="T34" s="30">
        <f>AFC!T34-FC_NE!T34-FC_E!T34</f>
        <v>-109.90851246774764</v>
      </c>
      <c r="U34" s="30">
        <f>AFC!U34-FC_NE!U34-FC_E!U34</f>
        <v>-55.252966466038288</v>
      </c>
      <c r="V34" s="30">
        <f>AFC!V34-FC_NE!V34-FC_E!V34</f>
        <v>-88.410576096296609</v>
      </c>
      <c r="W34" s="30">
        <f>AFC!W34-FC_NE!W34-FC_E!W34</f>
        <v>-288.75202063628558</v>
      </c>
      <c r="X34" s="30">
        <f>AFC!X34-FC_NE!X34-FC_E!X34</f>
        <v>-243.92080825451603</v>
      </c>
    </row>
    <row r="35" spans="1:24" ht="11.25" customHeight="1" x14ac:dyDescent="0.2">
      <c r="A35" s="39" t="s">
        <v>57</v>
      </c>
      <c r="B35" s="23" t="s">
        <v>58</v>
      </c>
      <c r="C35" s="30">
        <f>AFC!C35-FC_NE!C35-FC_E!C35</f>
        <v>-25.489595872742882</v>
      </c>
      <c r="D35" s="30">
        <f>AFC!D35-FC_NE!D35-FC_E!D35</f>
        <v>-21.056663800515935</v>
      </c>
      <c r="E35" s="30">
        <f>AFC!E35-FC_NE!E35-FC_E!E35</f>
        <v>-21.056663800515878</v>
      </c>
      <c r="F35" s="30">
        <f>AFC!F35-FC_NE!F35-FC_E!F35</f>
        <v>-20.025279449699042</v>
      </c>
      <c r="G35" s="30">
        <f>AFC!G35-FC_NE!G35-FC_E!G35</f>
        <v>-9.5325881341358247</v>
      </c>
      <c r="H35" s="30">
        <f>AFC!H35-FC_NE!H35-FC_E!H35</f>
        <v>-34.287102321582111</v>
      </c>
      <c r="I35" s="30">
        <f>AFC!I35-FC_NE!I35-FC_E!I35</f>
        <v>-29.557867583834859</v>
      </c>
      <c r="J35" s="30">
        <f>AFC!J35-FC_NE!J35-FC_E!J35</f>
        <v>-20.025279449699124</v>
      </c>
      <c r="K35" s="30">
        <f>AFC!K35-FC_NE!K35-FC_E!K35</f>
        <v>-4.2632564145606011E-14</v>
      </c>
      <c r="L35" s="30">
        <f>AFC!L35-FC_NE!L35-FC_E!L35</f>
        <v>-1.1083404987103336</v>
      </c>
      <c r="M35" s="30">
        <f>AFC!M35-FC_NE!M35-FC_E!M35</f>
        <v>-8.5984522741000546E-5</v>
      </c>
      <c r="N35" s="30">
        <f>AFC!N35-FC_NE!N35-FC_E!N35</f>
        <v>-8.5984522741000546E-5</v>
      </c>
      <c r="O35" s="30">
        <f>AFC!O35-FC_NE!O35-FC_E!O35</f>
        <v>1.108168529664681</v>
      </c>
      <c r="P35" s="30">
        <f>AFC!P35-FC_NE!P35-FC_E!P35</f>
        <v>5.6843418860808015E-14</v>
      </c>
      <c r="Q35" s="30">
        <f>AFC!Q35-FC_NE!Q35-FC_E!Q35</f>
        <v>0</v>
      </c>
      <c r="R35" s="30">
        <f>AFC!R35-FC_NE!R35-FC_E!R35</f>
        <v>-5.6843418860808015E-14</v>
      </c>
      <c r="S35" s="30">
        <f>AFC!S35-FC_NE!S35-FC_E!S35</f>
        <v>8.5984522797843965E-5</v>
      </c>
      <c r="T35" s="30">
        <f>AFC!T35-FC_NE!T35-FC_E!T35</f>
        <v>1.1368683772161603E-13</v>
      </c>
      <c r="U35" s="30">
        <f>AFC!U35-FC_NE!U35-FC_E!U35</f>
        <v>6.2080825451403143E-2</v>
      </c>
      <c r="V35" s="30">
        <f>AFC!V35-FC_NE!V35-FC_E!V35</f>
        <v>6.1380051590712128</v>
      </c>
      <c r="W35" s="30">
        <f>AFC!W35-FC_NE!W35-FC_E!W35</f>
        <v>-4.471195184904353E-3</v>
      </c>
      <c r="X35" s="30">
        <f>AFC!X35-FC_NE!X35-FC_E!X35</f>
        <v>-32.343680137575255</v>
      </c>
    </row>
    <row r="36" spans="1:24" ht="11.25" customHeight="1" x14ac:dyDescent="0.2">
      <c r="A36" s="39" t="s">
        <v>59</v>
      </c>
      <c r="B36" s="23" t="s">
        <v>60</v>
      </c>
      <c r="C36" s="30">
        <f>AFC!C36-FC_NE!C36-FC_E!C36</f>
        <v>-1072.4232158211453</v>
      </c>
      <c r="D36" s="30">
        <f>AFC!D36-FC_NE!D36-FC_E!D36</f>
        <v>-345.82863284608175</v>
      </c>
      <c r="E36" s="30">
        <f>AFC!E36-FC_NE!E36-FC_E!E36</f>
        <v>-356.20567497850061</v>
      </c>
      <c r="F36" s="30">
        <f>AFC!F36-FC_NE!F36-FC_E!F36</f>
        <v>-530.99122957868167</v>
      </c>
      <c r="G36" s="30">
        <f>AFC!G36-FC_NE!G36-FC_E!G36</f>
        <v>-121.06199484092576</v>
      </c>
      <c r="H36" s="30">
        <f>AFC!H36-FC_NE!H36-FC_E!H36</f>
        <v>-475.24135855545683</v>
      </c>
      <c r="I36" s="30">
        <f>AFC!I36-FC_NE!I36-FC_E!I36</f>
        <v>-437.56147893379966</v>
      </c>
      <c r="J36" s="30">
        <f>AFC!J36-FC_NE!J36-FC_E!J36</f>
        <v>-615.64049871023963</v>
      </c>
      <c r="K36" s="30">
        <f>AFC!K36-FC_NE!K36-FC_E!K36</f>
        <v>-257.68331900258636</v>
      </c>
      <c r="L36" s="30">
        <f>AFC!L36-FC_NE!L36-FC_E!L36</f>
        <v>-182.64565778159886</v>
      </c>
      <c r="M36" s="30">
        <f>AFC!M36-FC_NE!M36-FC_E!M36</f>
        <v>-559.05614789338142</v>
      </c>
      <c r="N36" s="30">
        <f>AFC!N36-FC_NE!N36-FC_E!N36</f>
        <v>-547.48667239896895</v>
      </c>
      <c r="O36" s="30">
        <f>AFC!O36-FC_NE!O36-FC_E!O36</f>
        <v>-654.01470335339036</v>
      </c>
      <c r="P36" s="30">
        <f>AFC!P36-FC_NE!P36-FC_E!P36</f>
        <v>-816.40404127256443</v>
      </c>
      <c r="Q36" s="30">
        <f>AFC!Q36-FC_NE!Q36-FC_E!Q36</f>
        <v>-345.9052450559011</v>
      </c>
      <c r="R36" s="30">
        <f>AFC!R36-FC_NE!R36-FC_E!R36</f>
        <v>-607.42158211521928</v>
      </c>
      <c r="S36" s="30">
        <f>AFC!S36-FC_NE!S36-FC_E!S36</f>
        <v>-457.79312123818272</v>
      </c>
      <c r="T36" s="30">
        <f>AFC!T36-FC_NE!T36-FC_E!T36</f>
        <v>-481.25049957007832</v>
      </c>
      <c r="U36" s="30">
        <f>AFC!U36-FC_NE!U36-FC_E!U36</f>
        <v>-448.00773860705885</v>
      </c>
      <c r="V36" s="30">
        <f>AFC!V36-FC_NE!V36-FC_E!V36</f>
        <v>-879.40644883920686</v>
      </c>
      <c r="W36" s="30">
        <f>AFC!W36-FC_NE!W36-FC_E!W36</f>
        <v>-785.929578675843</v>
      </c>
      <c r="X36" s="30">
        <f>AFC!X36-FC_NE!X36-FC_E!X36</f>
        <v>-446.69578675838784</v>
      </c>
    </row>
    <row r="37" spans="1:24" ht="11.25" customHeight="1" x14ac:dyDescent="0.2">
      <c r="A37" s="39" t="s">
        <v>61</v>
      </c>
      <c r="B37" s="23" t="s">
        <v>62</v>
      </c>
      <c r="C37" s="30">
        <f>AFC!C37-FC_NE!C37-FC_E!C37</f>
        <v>1528.2306964746531</v>
      </c>
      <c r="D37" s="30">
        <f>AFC!D37-FC_NE!D37-FC_E!D37</f>
        <v>2450.2481513328094</v>
      </c>
      <c r="E37" s="30">
        <f>AFC!E37-FC_NE!E37-FC_E!E37</f>
        <v>2037.946001719698</v>
      </c>
      <c r="F37" s="30">
        <f>AFC!F37-FC_NE!F37-FC_E!F37</f>
        <v>-29.791573516748031</v>
      </c>
      <c r="G37" s="30">
        <f>AFC!G37-FC_NE!G37-FC_E!G37</f>
        <v>-1660.7267411865469</v>
      </c>
      <c r="H37" s="30">
        <f>AFC!H37-FC_NE!H37-FC_E!H37</f>
        <v>-1775.7286328461196</v>
      </c>
      <c r="I37" s="30">
        <f>AFC!I37-FC_NE!I37-FC_E!I37</f>
        <v>368.11642304384441</v>
      </c>
      <c r="J37" s="30">
        <f>AFC!J37-FC_NE!J37-FC_E!J37</f>
        <v>313.05141874468245</v>
      </c>
      <c r="K37" s="30">
        <f>AFC!K37-FC_NE!K37-FC_E!K37</f>
        <v>370.60137575234694</v>
      </c>
      <c r="L37" s="30">
        <f>AFC!L37-FC_NE!L37-FC_E!L37</f>
        <v>2318.7152192605135</v>
      </c>
      <c r="M37" s="30">
        <f>AFC!M37-FC_NE!M37-FC_E!M37</f>
        <v>1423.51006018919</v>
      </c>
      <c r="N37" s="30">
        <f>AFC!N37-FC_NE!N37-FC_E!N37</f>
        <v>1975.8067927773081</v>
      </c>
      <c r="O37" s="30">
        <f>AFC!O37-FC_NE!O37-FC_E!O37</f>
        <v>1850.1616509028245</v>
      </c>
      <c r="P37" s="30">
        <f>AFC!P37-FC_NE!P37-FC_E!P37</f>
        <v>1152.5979363714287</v>
      </c>
      <c r="Q37" s="30">
        <f>AFC!Q37-FC_NE!Q37-FC_E!Q37</f>
        <v>1631.1074806534743</v>
      </c>
      <c r="R37" s="30">
        <f>AFC!R37-FC_NE!R37-FC_E!R37</f>
        <v>1768.7061049011245</v>
      </c>
      <c r="S37" s="30">
        <f>AFC!S37-FC_NE!S37-FC_E!S37</f>
        <v>1398.1347377472266</v>
      </c>
      <c r="T37" s="30">
        <f>AFC!T37-FC_NE!T37-FC_E!T37</f>
        <v>1688.3043852106348</v>
      </c>
      <c r="U37" s="30">
        <f>AFC!U37-FC_NE!U37-FC_E!U37</f>
        <v>2219.8348237317114</v>
      </c>
      <c r="V37" s="30">
        <f>AFC!V37-FC_NE!V37-FC_E!V37</f>
        <v>1444.9216680997342</v>
      </c>
      <c r="W37" s="30">
        <f>AFC!W37-FC_NE!W37-FC_E!W37</f>
        <v>287.20386930352834</v>
      </c>
      <c r="X37" s="30">
        <f>AFC!X37-FC_NE!X37-FC_E!X37</f>
        <v>-339.52407566639886</v>
      </c>
    </row>
    <row r="38" spans="1:24" ht="11.25" customHeight="1" x14ac:dyDescent="0.2">
      <c r="A38" s="39" t="s">
        <v>63</v>
      </c>
      <c r="B38" s="23" t="s">
        <v>64</v>
      </c>
      <c r="C38" s="30">
        <f>AFC!C38-FC_NE!C38-FC_E!C38</f>
        <v>15.682459157351659</v>
      </c>
      <c r="D38" s="30">
        <f>AFC!D38-FC_NE!D38-FC_E!D38</f>
        <v>11.413671539122973</v>
      </c>
      <c r="E38" s="30">
        <f>AFC!E38-FC_NE!E38-FC_E!E38</f>
        <v>2.4503869303524795</v>
      </c>
      <c r="F38" s="30">
        <f>AFC!F38-FC_NE!F38-FC_E!F38</f>
        <v>9.9669819432501754</v>
      </c>
      <c r="G38" s="30">
        <f>AFC!G38-FC_NE!G38-FC_E!G38</f>
        <v>19.530610490111783</v>
      </c>
      <c r="H38" s="30">
        <f>AFC!H38-FC_NE!H38-FC_E!H38</f>
        <v>-1.5361134995701065</v>
      </c>
      <c r="I38" s="30">
        <f>AFC!I38-FC_NE!I38-FC_E!I38</f>
        <v>32.169733447979368</v>
      </c>
      <c r="J38" s="30">
        <f>AFC!J38-FC_NE!J38-FC_E!J38</f>
        <v>-12.487102321582071</v>
      </c>
      <c r="K38" s="30">
        <f>AFC!K38-FC_NE!K38-FC_E!K38</f>
        <v>-12.505674978503819</v>
      </c>
      <c r="L38" s="30">
        <f>AFC!L38-FC_NE!L38-FC_E!L38</f>
        <v>3.4049871023199785E-2</v>
      </c>
      <c r="M38" s="30">
        <f>AFC!M38-FC_NE!M38-FC_E!M38</f>
        <v>5.3985382631126555</v>
      </c>
      <c r="N38" s="30">
        <f>AFC!N38-FC_NE!N38-FC_E!N38</f>
        <v>-20.048839208942397</v>
      </c>
      <c r="O38" s="30">
        <f>AFC!O38-FC_NE!O38-FC_E!O38</f>
        <v>-10.853740326741189</v>
      </c>
      <c r="P38" s="30">
        <f>AFC!P38-FC_NE!P38-FC_E!P38</f>
        <v>-13.924075666380013</v>
      </c>
      <c r="Q38" s="30">
        <f>AFC!Q38-FC_NE!Q38-FC_E!Q38</f>
        <v>5.897764402407546</v>
      </c>
      <c r="R38" s="30">
        <f>AFC!R38-FC_NE!R38-FC_E!R38</f>
        <v>9.2081685296647109</v>
      </c>
      <c r="S38" s="30">
        <f>AFC!S38-FC_NE!S38-FC_E!S38</f>
        <v>16.154428202923462</v>
      </c>
      <c r="T38" s="30">
        <f>AFC!T38-FC_NE!T38-FC_E!T38</f>
        <v>-2.0873602751505018</v>
      </c>
      <c r="U38" s="30">
        <f>AFC!U38-FC_NE!U38-FC_E!U38</f>
        <v>3.9769561478933753</v>
      </c>
      <c r="V38" s="30">
        <f>AFC!V38-FC_NE!V38-FC_E!V38</f>
        <v>4.1778159931212357</v>
      </c>
      <c r="W38" s="30">
        <f>AFC!W38-FC_NE!W38-FC_E!W38</f>
        <v>-0.47076526225282578</v>
      </c>
      <c r="X38" s="30">
        <f>AFC!X38-FC_NE!X38-FC_E!X38</f>
        <v>-4.0110920034393871</v>
      </c>
    </row>
    <row r="39" spans="1:24" ht="11.25" customHeight="1" x14ac:dyDescent="0.2">
      <c r="A39" s="39" t="s">
        <v>65</v>
      </c>
      <c r="B39" s="23" t="s">
        <v>66</v>
      </c>
      <c r="C39" s="30">
        <f>AFC!C39-FC_NE!C39-FC_E!C39</f>
        <v>1.0581255374032281</v>
      </c>
      <c r="D39" s="30">
        <f>AFC!D39-FC_NE!D39-FC_E!D39</f>
        <v>-1.7196904555305537E-4</v>
      </c>
      <c r="E39" s="30">
        <f>AFC!E39-FC_NE!E39-FC_E!E39</f>
        <v>8.5984522776527683E-5</v>
      </c>
      <c r="F39" s="30">
        <f>AFC!F39-FC_NE!F39-FC_E!F39</f>
        <v>8.5984522787185824E-5</v>
      </c>
      <c r="G39" s="30">
        <f>AFC!G39-FC_NE!G39-FC_E!G39</f>
        <v>8.5984522787185824E-5</v>
      </c>
      <c r="H39" s="30">
        <f>AFC!H39-FC_NE!H39-FC_E!H39</f>
        <v>-8.5984522785409467E-5</v>
      </c>
      <c r="I39" s="30">
        <f>AFC!I39-FC_NE!I39-FC_E!I39</f>
        <v>0</v>
      </c>
      <c r="J39" s="30">
        <f>AFC!J39-FC_NE!J39-FC_E!J39</f>
        <v>11.638865004299223</v>
      </c>
      <c r="K39" s="30">
        <f>AFC!K39-FC_NE!K39-FC_E!K39</f>
        <v>0</v>
      </c>
      <c r="L39" s="30">
        <f>AFC!L39-FC_NE!L39-FC_E!L39</f>
        <v>0</v>
      </c>
      <c r="M39" s="30">
        <f>AFC!M39-FC_NE!M39-FC_E!M39</f>
        <v>0</v>
      </c>
      <c r="N39" s="30">
        <f>AFC!N39-FC_NE!N39-FC_E!N39</f>
        <v>0</v>
      </c>
      <c r="O39" s="30">
        <f>AFC!O39-FC_NE!O39-FC_E!O39</f>
        <v>0</v>
      </c>
      <c r="P39" s="30">
        <f>AFC!P39-FC_NE!P39-FC_E!P39</f>
        <v>0</v>
      </c>
      <c r="Q39" s="30">
        <f>AFC!Q39-FC_NE!Q39-FC_E!Q39</f>
        <v>0</v>
      </c>
      <c r="R39" s="30">
        <f>AFC!R39-FC_NE!R39-FC_E!R39</f>
        <v>0</v>
      </c>
      <c r="S39" s="30">
        <f>AFC!S39-FC_NE!S39-FC_E!S39</f>
        <v>0</v>
      </c>
      <c r="T39" s="30">
        <f>AFC!T39-FC_NE!T39-FC_E!T39</f>
        <v>0</v>
      </c>
      <c r="U39" s="30">
        <f>AFC!U39-FC_NE!U39-FC_E!U39</f>
        <v>0</v>
      </c>
      <c r="V39" s="30">
        <f>AFC!V39-FC_NE!V39-FC_E!V39</f>
        <v>0</v>
      </c>
      <c r="W39" s="30">
        <f>AFC!W39-FC_NE!W39-FC_E!W39</f>
        <v>0</v>
      </c>
      <c r="X39" s="30">
        <f>AFC!X39-FC_NE!X39-FC_E!X39</f>
        <v>0</v>
      </c>
    </row>
    <row r="40" spans="1:24" ht="11.25" customHeight="1" x14ac:dyDescent="0.2">
      <c r="A40" s="39" t="s">
        <v>67</v>
      </c>
      <c r="B40" s="23" t="s">
        <v>68</v>
      </c>
      <c r="C40" s="30">
        <f>AFC!C40-FC_NE!C40-FC_E!C40</f>
        <v>-130.76543422183477</v>
      </c>
      <c r="D40" s="30">
        <f>AFC!D40-FC_NE!D40-FC_E!D40</f>
        <v>875.45417024934977</v>
      </c>
      <c r="E40" s="30">
        <f>AFC!E40-FC_NE!E40-FC_E!E40</f>
        <v>646.97420464317383</v>
      </c>
      <c r="F40" s="30">
        <f>AFC!F40-FC_NE!F40-FC_E!F40</f>
        <v>774.31057609630261</v>
      </c>
      <c r="G40" s="30">
        <f>AFC!G40-FC_NE!G40-FC_E!G40</f>
        <v>1223.8552880481539</v>
      </c>
      <c r="H40" s="30">
        <f>AFC!H40-FC_NE!H40-FC_E!H40</f>
        <v>743.57007738607263</v>
      </c>
      <c r="I40" s="30">
        <f>AFC!I40-FC_NE!I40-FC_E!I40</f>
        <v>41.584350816861843</v>
      </c>
      <c r="J40" s="30">
        <f>AFC!J40-FC_NE!J40-FC_E!J40</f>
        <v>505.51736887359402</v>
      </c>
      <c r="K40" s="30">
        <f>AFC!K40-FC_NE!K40-FC_E!K40</f>
        <v>96.625021496136469</v>
      </c>
      <c r="L40" s="30">
        <f>AFC!L40-FC_NE!L40-FC_E!L40</f>
        <v>730.83138435081219</v>
      </c>
      <c r="M40" s="30">
        <f>AFC!M40-FC_NE!M40-FC_E!M40</f>
        <v>928.99088564059184</v>
      </c>
      <c r="N40" s="30">
        <f>AFC!N40-FC_NE!N40-FC_E!N40</f>
        <v>960.59802235596271</v>
      </c>
      <c r="O40" s="30">
        <f>AFC!O40-FC_NE!O40-FC_E!O40</f>
        <v>195.45219260533486</v>
      </c>
      <c r="P40" s="30">
        <f>AFC!P40-FC_NE!P40-FC_E!P40</f>
        <v>-185.3236457437597</v>
      </c>
      <c r="Q40" s="30">
        <f>AFC!Q40-FC_NE!Q40-FC_E!Q40</f>
        <v>154.90266552021421</v>
      </c>
      <c r="R40" s="30">
        <f>AFC!R40-FC_NE!R40-FC_E!R40</f>
        <v>240.53568357697441</v>
      </c>
      <c r="S40" s="30">
        <f>AFC!S40-FC_NE!S40-FC_E!S40</f>
        <v>228.40593293207348</v>
      </c>
      <c r="T40" s="30">
        <f>AFC!T40-FC_NE!T40-FC_E!T40</f>
        <v>-37.001633705926906</v>
      </c>
      <c r="U40" s="30">
        <f>AFC!U40-FC_NE!U40-FC_E!U40</f>
        <v>277.92708512467834</v>
      </c>
      <c r="V40" s="30">
        <f>AFC!V40-FC_NE!V40-FC_E!V40</f>
        <v>308.15150472915229</v>
      </c>
      <c r="W40" s="30">
        <f>AFC!W40-FC_NE!W40-FC_E!W40</f>
        <v>202.25047291487681</v>
      </c>
      <c r="X40" s="30">
        <f>AFC!X40-FC_NE!X40-FC_E!X40</f>
        <v>-157.79475494410144</v>
      </c>
    </row>
    <row r="41" spans="1:24" ht="11.25" customHeight="1" x14ac:dyDescent="0.2">
      <c r="A41" s="39" t="s">
        <v>69</v>
      </c>
      <c r="B41" s="23" t="s">
        <v>70</v>
      </c>
      <c r="C41" s="30">
        <f>AFC!C41-FC_NE!C41-FC_E!C41</f>
        <v>137.96861564918322</v>
      </c>
      <c r="D41" s="30">
        <f>AFC!D41-FC_NE!D41-FC_E!D41</f>
        <v>316.69561478933792</v>
      </c>
      <c r="E41" s="30">
        <f>AFC!E41-FC_NE!E41-FC_E!E41</f>
        <v>121.91092003439394</v>
      </c>
      <c r="F41" s="30">
        <f>AFC!F41-FC_NE!F41-FC_E!F41</f>
        <v>146.2177128116939</v>
      </c>
      <c r="G41" s="30">
        <f>AFC!G41-FC_NE!G41-FC_E!G41</f>
        <v>141.57128116939043</v>
      </c>
      <c r="H41" s="30">
        <f>AFC!H41-FC_NE!H41-FC_E!H41</f>
        <v>37.348667239896486</v>
      </c>
      <c r="I41" s="30">
        <f>AFC!I41-FC_NE!I41-FC_E!I41</f>
        <v>-66.715477214100247</v>
      </c>
      <c r="J41" s="30">
        <f>AFC!J41-FC_NE!J41-FC_E!J41</f>
        <v>-86.238950988822353</v>
      </c>
      <c r="K41" s="30">
        <f>AFC!K41-FC_NE!K41-FC_E!K41</f>
        <v>-61.863886500428634</v>
      </c>
      <c r="L41" s="30">
        <f>AFC!L41-FC_NE!L41-FC_E!L41</f>
        <v>-30.244110060188405</v>
      </c>
      <c r="M41" s="30">
        <f>AFC!M41-FC_NE!M41-FC_E!M41</f>
        <v>191.65941530524492</v>
      </c>
      <c r="N41" s="30">
        <f>AFC!N41-FC_NE!N41-FC_E!N41</f>
        <v>258.41745485812498</v>
      </c>
      <c r="O41" s="30">
        <f>AFC!O41-FC_NE!O41-FC_E!O41</f>
        <v>256.54961306964969</v>
      </c>
      <c r="P41" s="30">
        <f>AFC!P41-FC_NE!P41-FC_E!P41</f>
        <v>252.74170249355598</v>
      </c>
      <c r="Q41" s="30">
        <f>AFC!Q41-FC_NE!Q41-FC_E!Q41</f>
        <v>206.74514187446266</v>
      </c>
      <c r="R41" s="30">
        <f>AFC!R41-FC_NE!R41-FC_E!R41</f>
        <v>35.944711951849285</v>
      </c>
      <c r="S41" s="30">
        <f>AFC!S41-FC_NE!S41-FC_E!S41</f>
        <v>-47.011951848663102</v>
      </c>
      <c r="T41" s="30">
        <f>AFC!T41-FC_NE!T41-FC_E!T41</f>
        <v>-28.81573516766889</v>
      </c>
      <c r="U41" s="30">
        <f>AFC!U41-FC_NE!U41-FC_E!U41</f>
        <v>-91.704987102327095</v>
      </c>
      <c r="V41" s="30">
        <f>AFC!V41-FC_NE!V41-FC_E!V41</f>
        <v>-39.696216680997395</v>
      </c>
      <c r="W41" s="30">
        <f>AFC!W41-FC_NE!W41-FC_E!W41</f>
        <v>-166.22158211522196</v>
      </c>
      <c r="X41" s="30">
        <f>AFC!X41-FC_NE!X41-FC_E!X41</f>
        <v>-101.08288907996348</v>
      </c>
    </row>
    <row r="42" spans="1:24" ht="11.25" customHeight="1" x14ac:dyDescent="0.2">
      <c r="A42" s="39" t="s">
        <v>71</v>
      </c>
      <c r="B42" s="23" t="s">
        <v>72</v>
      </c>
      <c r="C42" s="30">
        <f>AFC!C42-FC_NE!C42-FC_E!C42</f>
        <v>-1977.7569217540668</v>
      </c>
      <c r="D42" s="30">
        <f>AFC!D42-FC_NE!D42-FC_E!D42</f>
        <v>-1095.2152192605556</v>
      </c>
      <c r="E42" s="30">
        <f>AFC!E42-FC_NE!E42-FC_E!E42</f>
        <v>-921.31926053311679</v>
      </c>
      <c r="F42" s="30">
        <f>AFC!F42-FC_NE!F42-FC_E!F42</f>
        <v>512.52992261393376</v>
      </c>
      <c r="G42" s="30">
        <f>AFC!G42-FC_NE!G42-FC_E!G42</f>
        <v>318.75735167670149</v>
      </c>
      <c r="H42" s="30">
        <f>AFC!H42-FC_NE!H42-FC_E!H42</f>
        <v>-899.30137575236404</v>
      </c>
      <c r="I42" s="30">
        <f>AFC!I42-FC_NE!I42-FC_E!I42</f>
        <v>-453.75743766120462</v>
      </c>
      <c r="J42" s="30">
        <f>AFC!J42-FC_NE!J42-FC_E!J42</f>
        <v>7.5039552880652618</v>
      </c>
      <c r="K42" s="30">
        <f>AFC!K42-FC_NE!K42-FC_E!K42</f>
        <v>-2191.6694754944156</v>
      </c>
      <c r="L42" s="30">
        <f>AFC!L42-FC_NE!L42-FC_E!L42</f>
        <v>-1229.2332760103118</v>
      </c>
      <c r="M42" s="30">
        <f>AFC!M42-FC_NE!M42-FC_E!M42</f>
        <v>-274.60619088563931</v>
      </c>
      <c r="N42" s="30">
        <f>AFC!N42-FC_NE!N42-FC_E!N42</f>
        <v>-1135.185468615651</v>
      </c>
      <c r="O42" s="30">
        <f>AFC!O42-FC_NE!O42-FC_E!O42</f>
        <v>-901.1006878761666</v>
      </c>
      <c r="P42" s="30">
        <f>AFC!P42-FC_NE!P42-FC_E!P42</f>
        <v>-1371.8537403267458</v>
      </c>
      <c r="Q42" s="30">
        <f>AFC!Q42-FC_NE!Q42-FC_E!Q42</f>
        <v>-1108.0355975924199</v>
      </c>
      <c r="R42" s="30">
        <f>AFC!R42-FC_NE!R42-FC_E!R42</f>
        <v>-258.54101461736946</v>
      </c>
      <c r="S42" s="30">
        <f>AFC!S42-FC_NE!S42-FC_E!S42</f>
        <v>-434.63697334480116</v>
      </c>
      <c r="T42" s="30">
        <f>AFC!T42-FC_NE!T42-FC_E!T42</f>
        <v>580.37704213240204</v>
      </c>
      <c r="U42" s="30">
        <f>AFC!U42-FC_NE!U42-FC_E!U42</f>
        <v>188.39079965605652</v>
      </c>
      <c r="V42" s="30">
        <f>AFC!V42-FC_NE!V42-FC_E!V42</f>
        <v>-676.27368873602541</v>
      </c>
      <c r="W42" s="30">
        <f>AFC!W42-FC_NE!W42-FC_E!W42</f>
        <v>609.78005159070722</v>
      </c>
      <c r="X42" s="30">
        <f>AFC!X42-FC_NE!X42-FC_E!X42</f>
        <v>2163.4501289768159</v>
      </c>
    </row>
    <row r="43" spans="1:24" ht="11.25" customHeight="1" x14ac:dyDescent="0.2">
      <c r="A43" s="39" t="s">
        <v>73</v>
      </c>
      <c r="B43" s="23" t="s">
        <v>74</v>
      </c>
      <c r="C43" s="30">
        <f>AFC!C43-FC_NE!C43-FC_E!C43</f>
        <v>-5633.2295786758477</v>
      </c>
      <c r="D43" s="30">
        <f>AFC!D43-FC_NE!D43-FC_E!D43</f>
        <v>-2195.7147893379442</v>
      </c>
      <c r="E43" s="30">
        <f>AFC!E43-FC_NE!E43-FC_E!E43</f>
        <v>472.96259673245368</v>
      </c>
      <c r="F43" s="30">
        <f>AFC!F43-FC_NE!F43-FC_E!F43</f>
        <v>-572.6491831469757</v>
      </c>
      <c r="G43" s="30">
        <f>AFC!G43-FC_NE!G43-FC_E!G43</f>
        <v>-247.28727429063292</v>
      </c>
      <c r="H43" s="30">
        <f>AFC!H43-FC_NE!H43-FC_E!H43</f>
        <v>-1044.5629406707012</v>
      </c>
      <c r="I43" s="30">
        <f>AFC!I43-FC_NE!I43-FC_E!I43</f>
        <v>-2151.4319002579141</v>
      </c>
      <c r="J43" s="30">
        <f>AFC!J43-FC_NE!J43-FC_E!J43</f>
        <v>-3817.6717110919417</v>
      </c>
      <c r="K43" s="30">
        <f>AFC!K43-FC_NE!K43-FC_E!K43</f>
        <v>273.68263112643035</v>
      </c>
      <c r="L43" s="30">
        <f>AFC!L43-FC_NE!L43-FC_E!L43</f>
        <v>-1046.790197764436</v>
      </c>
      <c r="M43" s="30">
        <f>AFC!M43-FC_NE!M43-FC_E!M43</f>
        <v>-65.477644023980247</v>
      </c>
      <c r="N43" s="30">
        <f>AFC!N43-FC_NE!N43-FC_E!N43</f>
        <v>1757.9570937230892</v>
      </c>
      <c r="O43" s="30">
        <f>AFC!O43-FC_NE!O43-FC_E!O43</f>
        <v>270.06483233018662</v>
      </c>
      <c r="P43" s="30">
        <f>AFC!P43-FC_NE!P43-FC_E!P43</f>
        <v>467.22863284614868</v>
      </c>
      <c r="Q43" s="30">
        <f>AFC!Q43-FC_NE!Q43-FC_E!Q43</f>
        <v>3055.6453998280631</v>
      </c>
      <c r="R43" s="30">
        <f>AFC!R43-FC_NE!R43-FC_E!R43</f>
        <v>1715.820980223536</v>
      </c>
      <c r="S43" s="30">
        <f>AFC!S43-FC_NE!S43-FC_E!S43</f>
        <v>-417.37179707651376</v>
      </c>
      <c r="T43" s="30">
        <f>AFC!T43-FC_NE!T43-FC_E!T43</f>
        <v>219.28409286332317</v>
      </c>
      <c r="U43" s="30">
        <f>AFC!U43-FC_NE!U43-FC_E!U43</f>
        <v>2310.7356835769024</v>
      </c>
      <c r="V43" s="30">
        <f>AFC!V43-FC_NE!V43-FC_E!V43</f>
        <v>2448.3545141874056</v>
      </c>
      <c r="W43" s="30">
        <f>AFC!W43-FC_NE!W43-FC_E!W43</f>
        <v>820.03602751507424</v>
      </c>
      <c r="X43" s="30">
        <f>AFC!X43-FC_NE!X43-FC_E!X43</f>
        <v>-1643.7122957866814</v>
      </c>
    </row>
    <row r="44" spans="1:24" ht="11.25" customHeight="1" x14ac:dyDescent="0.2">
      <c r="A44" s="39" t="s">
        <v>75</v>
      </c>
      <c r="B44" s="23" t="s">
        <v>76</v>
      </c>
      <c r="C44" s="30">
        <f>AFC!C44-FC_NE!C44-FC_E!C44</f>
        <v>500.20902837487665</v>
      </c>
      <c r="D44" s="30">
        <f>AFC!D44-FC_NE!D44-FC_E!D44</f>
        <v>1201.0389509888082</v>
      </c>
      <c r="E44" s="30">
        <f>AFC!E44-FC_NE!E44-FC_E!E44</f>
        <v>-133.12407566636102</v>
      </c>
      <c r="F44" s="30">
        <f>AFC!F44-FC_NE!F44-FC_E!F44</f>
        <v>-178.02390369733621</v>
      </c>
      <c r="G44" s="30">
        <f>AFC!G44-FC_NE!G44-FC_E!G44</f>
        <v>766.64823731727301</v>
      </c>
      <c r="H44" s="30">
        <f>AFC!H44-FC_NE!H44-FC_E!H44</f>
        <v>657.58271711085399</v>
      </c>
      <c r="I44" s="30">
        <f>AFC!I44-FC_NE!I44-FC_E!I44</f>
        <v>1015.7912295786628</v>
      </c>
      <c r="J44" s="30">
        <f>AFC!J44-FC_NE!J44-FC_E!J44</f>
        <v>426.10369733447624</v>
      </c>
      <c r="K44" s="30">
        <f>AFC!K44-FC_NE!K44-FC_E!K44</f>
        <v>2576.0459157351561</v>
      </c>
      <c r="L44" s="30">
        <f>AFC!L44-FC_NE!L44-FC_E!L44</f>
        <v>1769.7852966466198</v>
      </c>
      <c r="M44" s="30">
        <f>AFC!M44-FC_NE!M44-FC_E!M44</f>
        <v>675.98469475492675</v>
      </c>
      <c r="N44" s="30">
        <f>AFC!N44-FC_NE!N44-FC_E!N44</f>
        <v>1641.0913155632079</v>
      </c>
      <c r="O44" s="30">
        <f>AFC!O44-FC_NE!O44-FC_E!O44</f>
        <v>2489.3854686156583</v>
      </c>
      <c r="P44" s="30">
        <f>AFC!P44-FC_NE!P44-FC_E!P44</f>
        <v>1930.2546001719438</v>
      </c>
      <c r="Q44" s="30">
        <f>AFC!Q44-FC_NE!Q44-FC_E!Q44</f>
        <v>961.35631986243425</v>
      </c>
      <c r="R44" s="30">
        <f>AFC!R44-FC_NE!R44-FC_E!R44</f>
        <v>571.68383490972792</v>
      </c>
      <c r="S44" s="30">
        <f>AFC!S44-FC_NE!S44-FC_E!S44</f>
        <v>2604.1970765262295</v>
      </c>
      <c r="T44" s="30">
        <f>AFC!T44-FC_NE!T44-FC_E!T44</f>
        <v>2668.6740326741392</v>
      </c>
      <c r="U44" s="30">
        <f>AFC!U44-FC_NE!U44-FC_E!U44</f>
        <v>1336.477987962181</v>
      </c>
      <c r="V44" s="30">
        <f>AFC!V44-FC_NE!V44-FC_E!V44</f>
        <v>1946.5053310403982</v>
      </c>
      <c r="W44" s="30">
        <f>AFC!W44-FC_NE!W44-FC_E!W44</f>
        <v>1670.8600171968765</v>
      </c>
      <c r="X44" s="30">
        <f>AFC!X44-FC_NE!X44-FC_E!X44</f>
        <v>1734.6169389509655</v>
      </c>
    </row>
    <row r="45" spans="1:24" ht="11.25" customHeight="1" x14ac:dyDescent="0.2">
      <c r="A45" s="39" t="s">
        <v>77</v>
      </c>
      <c r="B45" s="23" t="s">
        <v>78</v>
      </c>
      <c r="C45" s="30">
        <f>AFC!C45-FC_NE!C45-FC_E!C45</f>
        <v>182.11272570937231</v>
      </c>
      <c r="D45" s="30">
        <f>AFC!D45-FC_NE!D45-FC_E!D45</f>
        <v>67.31186586414475</v>
      </c>
      <c r="E45" s="30">
        <f>AFC!E45-FC_NE!E45-FC_E!E45</f>
        <v>184.45116079105762</v>
      </c>
      <c r="F45" s="30">
        <f>AFC!F45-FC_NE!F45-FC_E!F45</f>
        <v>135.66947549441107</v>
      </c>
      <c r="G45" s="30">
        <f>AFC!G45-FC_NE!G45-FC_E!G45</f>
        <v>213.39776440240757</v>
      </c>
      <c r="H45" s="30">
        <f>AFC!H45-FC_NE!H45-FC_E!H45</f>
        <v>370.32613929492726</v>
      </c>
      <c r="I45" s="30">
        <f>AFC!I45-FC_NE!I45-FC_E!I45</f>
        <v>178.39819432502065</v>
      </c>
      <c r="J45" s="30">
        <f>AFC!J45-FC_NE!J45-FC_E!J45</f>
        <v>362.18314703353349</v>
      </c>
      <c r="K45" s="30">
        <f>AFC!K45-FC_NE!K45-FC_E!K45</f>
        <v>327.80842648323255</v>
      </c>
      <c r="L45" s="30">
        <f>AFC!L45-FC_NE!L45-FC_E!L45</f>
        <v>-34.938779019776241</v>
      </c>
      <c r="M45" s="30">
        <f>AFC!M45-FC_NE!M45-FC_E!M45</f>
        <v>57.330610490111795</v>
      </c>
      <c r="N45" s="30">
        <f>AFC!N45-FC_NE!N45-FC_E!N45</f>
        <v>-100.20696474634546</v>
      </c>
      <c r="O45" s="30">
        <f>AFC!O45-FC_NE!O45-FC_E!O45</f>
        <v>-123.72828890799711</v>
      </c>
      <c r="P45" s="30">
        <f>AFC!P45-FC_NE!P45-FC_E!P45</f>
        <v>-86.774462596732519</v>
      </c>
      <c r="Q45" s="30">
        <f>AFC!Q45-FC_NE!Q45-FC_E!Q45</f>
        <v>-148.52476354256243</v>
      </c>
      <c r="R45" s="30">
        <f>AFC!R45-FC_NE!R45-FC_E!R45</f>
        <v>-207.78856405847048</v>
      </c>
      <c r="S45" s="30">
        <f>AFC!S45-FC_NE!S45-FC_E!S45</f>
        <v>-176.32037833189898</v>
      </c>
      <c r="T45" s="30">
        <f>AFC!T45-FC_NE!T45-FC_E!T45</f>
        <v>-121.83680137575324</v>
      </c>
      <c r="U45" s="30">
        <f>AFC!U45-FC_NE!U45-FC_E!U45</f>
        <v>-19.173344797936632</v>
      </c>
      <c r="V45" s="30">
        <f>AFC!V45-FC_NE!V45-FC_E!V45</f>
        <v>-24.449871023215753</v>
      </c>
      <c r="W45" s="30">
        <f>AFC!W45-FC_NE!W45-FC_E!W45</f>
        <v>-3.9741186586414976</v>
      </c>
      <c r="X45" s="30">
        <f>AFC!X45-FC_NE!X45-FC_E!X45</f>
        <v>-369.60636285468502</v>
      </c>
    </row>
    <row r="46" spans="1:24" ht="11.25" customHeight="1" x14ac:dyDescent="0.2">
      <c r="A46" s="39" t="s">
        <v>79</v>
      </c>
      <c r="B46" s="23" t="s">
        <v>80</v>
      </c>
      <c r="C46" s="30">
        <f>AFC!C46-FC_NE!C46-FC_E!C46</f>
        <v>-192.98478073946535</v>
      </c>
      <c r="D46" s="30">
        <f>AFC!D46-FC_NE!D46-FC_E!D46</f>
        <v>-191.89346517627018</v>
      </c>
      <c r="E46" s="30">
        <f>AFC!E46-FC_NE!E46-FC_E!E46</f>
        <v>43.446001719689775</v>
      </c>
      <c r="F46" s="30">
        <f>AFC!F46-FC_NE!F46-FC_E!F46</f>
        <v>7.927773000860725</v>
      </c>
      <c r="G46" s="30">
        <f>AFC!G46-FC_NE!G46-FC_E!G46</f>
        <v>208.74625967326119</v>
      </c>
      <c r="H46" s="30">
        <f>AFC!H46-FC_NE!H46-FC_E!H46</f>
        <v>116.51564918315034</v>
      </c>
      <c r="I46" s="30">
        <f>AFC!I46-FC_NE!I46-FC_E!I46</f>
        <v>-0.78607050730988703</v>
      </c>
      <c r="J46" s="30">
        <f>AFC!J46-FC_NE!J46-FC_E!J46</f>
        <v>159.48581255374302</v>
      </c>
      <c r="K46" s="30">
        <f>AFC!K46-FC_NE!K46-FC_E!K46</f>
        <v>126.09019776440164</v>
      </c>
      <c r="L46" s="30">
        <f>AFC!L46-FC_NE!L46-FC_E!L46</f>
        <v>116.21745485812517</v>
      </c>
      <c r="M46" s="30">
        <f>AFC!M46-FC_NE!M46-FC_E!M46</f>
        <v>79.950816852968273</v>
      </c>
      <c r="N46" s="30">
        <f>AFC!N46-FC_NE!N46-FC_E!N46</f>
        <v>-87.973430782461037</v>
      </c>
      <c r="O46" s="30">
        <f>AFC!O46-FC_NE!O46-FC_E!O46</f>
        <v>-155.96087704213005</v>
      </c>
      <c r="P46" s="30">
        <f>AFC!P46-FC_NE!P46-FC_E!P46</f>
        <v>-57.989853826307808</v>
      </c>
      <c r="Q46" s="30">
        <f>AFC!Q46-FC_NE!Q46-FC_E!Q46</f>
        <v>-396.91418744625662</v>
      </c>
      <c r="R46" s="30">
        <f>AFC!R46-FC_NE!R46-FC_E!R46</f>
        <v>-164.02063628546694</v>
      </c>
      <c r="S46" s="30">
        <f>AFC!S46-FC_NE!S46-FC_E!S46</f>
        <v>-244.58882201203778</v>
      </c>
      <c r="T46" s="30">
        <f>AFC!T46-FC_NE!T46-FC_E!T46</f>
        <v>28.852450558902092</v>
      </c>
      <c r="U46" s="30">
        <f>AFC!U46-FC_NE!U46-FC_E!U46</f>
        <v>161.25597592433314</v>
      </c>
      <c r="V46" s="30">
        <f>AFC!V46-FC_NE!V46-FC_E!V46</f>
        <v>-20.926397248499597</v>
      </c>
      <c r="W46" s="30">
        <f>AFC!W46-FC_NE!W46-FC_E!W46</f>
        <v>-292.31943250215136</v>
      </c>
      <c r="X46" s="30">
        <f>AFC!X46-FC_NE!X46-FC_E!X46</f>
        <v>26.100515907136923</v>
      </c>
    </row>
    <row r="47" spans="1:24" ht="11.25" customHeight="1" x14ac:dyDescent="0.2">
      <c r="A47" s="39" t="s">
        <v>81</v>
      </c>
      <c r="B47" s="23" t="s">
        <v>82</v>
      </c>
      <c r="C47" s="30">
        <f>AFC!C47-FC_NE!C47-FC_E!C47</f>
        <v>388.50851246776074</v>
      </c>
      <c r="D47" s="30">
        <f>AFC!D47-FC_NE!D47-FC_E!D47</f>
        <v>555.01831470335503</v>
      </c>
      <c r="E47" s="30">
        <f>AFC!E47-FC_NE!E47-FC_E!E47</f>
        <v>330.57695614789617</v>
      </c>
      <c r="F47" s="30">
        <f>AFC!F47-FC_NE!F47-FC_E!F47</f>
        <v>2.3935511607866351</v>
      </c>
      <c r="G47" s="30">
        <f>AFC!G47-FC_NE!G47-FC_E!G47</f>
        <v>12.066208082548517</v>
      </c>
      <c r="H47" s="30">
        <f>AFC!H47-FC_NE!H47-FC_E!H47</f>
        <v>5.3173688735977036</v>
      </c>
      <c r="I47" s="30">
        <f>AFC!I47-FC_NE!I47-FC_E!I47</f>
        <v>164.14178847808247</v>
      </c>
      <c r="J47" s="30">
        <f>AFC!J47-FC_NE!J47-FC_E!J47</f>
        <v>152.66526225279739</v>
      </c>
      <c r="K47" s="30">
        <f>AFC!K47-FC_NE!K47-FC_E!K47</f>
        <v>85.679879621667354</v>
      </c>
      <c r="L47" s="30">
        <f>AFC!L47-FC_NE!L47-FC_E!L47</f>
        <v>160.82201203782793</v>
      </c>
      <c r="M47" s="30">
        <f>AFC!M47-FC_NE!M47-FC_E!M47</f>
        <v>161.72373172829035</v>
      </c>
      <c r="N47" s="30">
        <f>AFC!N47-FC_NE!N47-FC_E!N47</f>
        <v>221.43826311264471</v>
      </c>
      <c r="O47" s="30">
        <f>AFC!O47-FC_NE!O47-FC_E!O47</f>
        <v>129.52226999139717</v>
      </c>
      <c r="P47" s="30">
        <f>AFC!P47-FC_NE!P47-FC_E!P47</f>
        <v>101.46190885640466</v>
      </c>
      <c r="Q47" s="30">
        <f>AFC!Q47-FC_NE!Q47-FC_E!Q47</f>
        <v>-75.81504729148979</v>
      </c>
      <c r="R47" s="30">
        <f>AFC!R47-FC_NE!R47-FC_E!R47</f>
        <v>-172.60834049870604</v>
      </c>
      <c r="S47" s="30">
        <f>AFC!S47-FC_NE!S47-FC_E!S47</f>
        <v>-92.746259673256176</v>
      </c>
      <c r="T47" s="30">
        <f>AFC!T47-FC_NE!T47-FC_E!T47</f>
        <v>442.63697334479775</v>
      </c>
      <c r="U47" s="30">
        <f>AFC!U47-FC_NE!U47-FC_E!U47</f>
        <v>144.45348237317739</v>
      </c>
      <c r="V47" s="30">
        <f>AFC!V47-FC_NE!V47-FC_E!V47</f>
        <v>-22.678761822864736</v>
      </c>
      <c r="W47" s="30">
        <f>AFC!W47-FC_NE!W47-FC_E!W47</f>
        <v>-79.536629406706055</v>
      </c>
      <c r="X47" s="30">
        <f>AFC!X47-FC_NE!X47-FC_E!X47</f>
        <v>-138.58856405846745</v>
      </c>
    </row>
    <row r="48" spans="1:24" ht="11.25" customHeight="1" x14ac:dyDescent="0.2">
      <c r="A48" s="39" t="s">
        <v>83</v>
      </c>
      <c r="B48" s="23" t="s">
        <v>84</v>
      </c>
      <c r="C48" s="30">
        <f>AFC!C48-FC_NE!C48-FC_E!C48</f>
        <v>-83.250816852968455</v>
      </c>
      <c r="D48" s="30">
        <f>AFC!D48-FC_NE!D48-FC_E!D48</f>
        <v>48.026655202062102</v>
      </c>
      <c r="E48" s="30">
        <f>AFC!E48-FC_NE!E48-FC_E!E48</f>
        <v>-21.787102321583916</v>
      </c>
      <c r="F48" s="30">
        <f>AFC!F48-FC_NE!F48-FC_E!F48</f>
        <v>-101.98048151332841</v>
      </c>
      <c r="G48" s="30">
        <f>AFC!G48-FC_NE!G48-FC_E!G48</f>
        <v>-290.84505588992943</v>
      </c>
      <c r="H48" s="30">
        <f>AFC!H48-FC_NE!H48-FC_E!H48</f>
        <v>-298.26784178848175</v>
      </c>
      <c r="I48" s="30">
        <f>AFC!I48-FC_NE!I48-FC_E!I48</f>
        <v>-180.34883920894208</v>
      </c>
      <c r="J48" s="30">
        <f>AFC!J48-FC_NE!J48-FC_E!J48</f>
        <v>-74.391143594153618</v>
      </c>
      <c r="K48" s="30">
        <f>AFC!K48-FC_NE!K48-FC_E!K48</f>
        <v>87.254686156486059</v>
      </c>
      <c r="L48" s="30">
        <f>AFC!L48-FC_NE!L48-FC_E!L48</f>
        <v>-175.31530524505524</v>
      </c>
      <c r="M48" s="30">
        <f>AFC!M48-FC_NE!M48-FC_E!M48</f>
        <v>-151.90791057609567</v>
      </c>
      <c r="N48" s="30">
        <f>AFC!N48-FC_NE!N48-FC_E!N48</f>
        <v>354.50558899398129</v>
      </c>
      <c r="O48" s="30">
        <f>AFC!O48-FC_NE!O48-FC_E!O48</f>
        <v>138.13662940670565</v>
      </c>
      <c r="P48" s="30">
        <f>AFC!P48-FC_NE!P48-FC_E!P48</f>
        <v>-146.07119518486888</v>
      </c>
      <c r="Q48" s="30">
        <f>AFC!Q48-FC_NE!Q48-FC_E!Q48</f>
        <v>-137.80834049871191</v>
      </c>
      <c r="R48" s="30">
        <f>AFC!R48-FC_NE!R48-FC_E!R48</f>
        <v>-58.432846087705002</v>
      </c>
      <c r="S48" s="30">
        <f>AFC!S48-FC_NE!S48-FC_E!S48</f>
        <v>-238.97592433361933</v>
      </c>
      <c r="T48" s="30">
        <f>AFC!T48-FC_NE!T48-FC_E!T48</f>
        <v>313.85073086844295</v>
      </c>
      <c r="U48" s="30">
        <f>AFC!U48-FC_NE!U48-FC_E!U48</f>
        <v>271.13250214961226</v>
      </c>
      <c r="V48" s="30">
        <f>AFC!V48-FC_NE!V48-FC_E!V48</f>
        <v>400.95726569217459</v>
      </c>
      <c r="W48" s="30">
        <f>AFC!W48-FC_NE!W48-FC_E!W48</f>
        <v>137.03215821151935</v>
      </c>
      <c r="X48" s="30">
        <f>AFC!X48-FC_NE!X48-FC_E!X48</f>
        <v>259.88804815133335</v>
      </c>
    </row>
    <row r="49" spans="1:24" ht="11.25" customHeight="1" x14ac:dyDescent="0.2">
      <c r="A49" s="39" t="s">
        <v>85</v>
      </c>
      <c r="B49" s="23" t="s">
        <v>86</v>
      </c>
      <c r="C49" s="30">
        <f>AFC!C49-FC_NE!C49-FC_E!C49</f>
        <v>5.9401547721411134</v>
      </c>
      <c r="D49" s="30">
        <f>AFC!D49-FC_NE!D49-FC_E!D49</f>
        <v>-21.063972484952728</v>
      </c>
      <c r="E49" s="30">
        <f>AFC!E49-FC_NE!E49-FC_E!E49</f>
        <v>-38.347205503009491</v>
      </c>
      <c r="F49" s="30">
        <f>AFC!F49-FC_NE!F49-FC_E!F49</f>
        <v>-11.113929492691341</v>
      </c>
      <c r="G49" s="30">
        <f>AFC!G49-FC_NE!G49-FC_E!G49</f>
        <v>10.2893379191745</v>
      </c>
      <c r="H49" s="30">
        <f>AFC!H49-FC_NE!H49-FC_E!H49</f>
        <v>24.894496990541711</v>
      </c>
      <c r="I49" s="30">
        <f>AFC!I49-FC_NE!I49-FC_E!I49</f>
        <v>12.232760103181533</v>
      </c>
      <c r="J49" s="30">
        <f>AFC!J49-FC_NE!J49-FC_E!J49</f>
        <v>47.103181427343316</v>
      </c>
      <c r="K49" s="30">
        <f>AFC!K49-FC_NE!K49-FC_E!K49</f>
        <v>30.048925193464939</v>
      </c>
      <c r="L49" s="30">
        <f>AFC!L49-FC_NE!L49-FC_E!L49</f>
        <v>12.327944969905047</v>
      </c>
      <c r="M49" s="30">
        <f>AFC!M49-FC_NE!M49-FC_E!M49</f>
        <v>15.392433361995018</v>
      </c>
      <c r="N49" s="30">
        <f>AFC!N49-FC_NE!N49-FC_E!N49</f>
        <v>32.187274290627784</v>
      </c>
      <c r="O49" s="30">
        <f>AFC!O49-FC_NE!O49-FC_E!O49</f>
        <v>2.7503009458297356</v>
      </c>
      <c r="P49" s="30">
        <f>AFC!P49-FC_NE!P49-FC_E!P49</f>
        <v>12.832416165090194</v>
      </c>
      <c r="Q49" s="30">
        <f>AFC!Q49-FC_NE!Q49-FC_E!Q49</f>
        <v>-97.482975064488414</v>
      </c>
      <c r="R49" s="30">
        <f>AFC!R49-FC_NE!R49-FC_E!R49</f>
        <v>-35.188048151332396</v>
      </c>
      <c r="S49" s="30">
        <f>AFC!S49-FC_NE!S49-FC_E!S49</f>
        <v>-21.57566638005153</v>
      </c>
      <c r="T49" s="30">
        <f>AFC!T49-FC_NE!T49-FC_E!T49</f>
        <v>-23.867755803955333</v>
      </c>
      <c r="U49" s="30">
        <f>AFC!U49-FC_NE!U49-FC_E!U49</f>
        <v>-13.568787618228498</v>
      </c>
      <c r="V49" s="30">
        <f>AFC!V49-FC_NE!V49-FC_E!V49</f>
        <v>-6.8169389509890834</v>
      </c>
      <c r="W49" s="30">
        <f>AFC!W49-FC_NE!W49-FC_E!W49</f>
        <v>5.2926053310402494</v>
      </c>
      <c r="X49" s="30">
        <f>AFC!X49-FC_NE!X49-FC_E!X49</f>
        <v>-19.263026655202111</v>
      </c>
    </row>
    <row r="50" spans="1:24" ht="11.25" customHeight="1" x14ac:dyDescent="0.2">
      <c r="A50" s="39" t="s">
        <v>87</v>
      </c>
      <c r="B50" s="23" t="s">
        <v>88</v>
      </c>
      <c r="C50" s="30">
        <f>AFC!C50-FC_NE!C50-FC_E!C50</f>
        <v>-1025.7767841788482</v>
      </c>
      <c r="D50" s="30">
        <f>AFC!D50-FC_NE!D50-FC_E!D50</f>
        <v>-1560.109372312987</v>
      </c>
      <c r="E50" s="30">
        <f>AFC!E50-FC_NE!E50-FC_E!E50</f>
        <v>-2141.7932072226936</v>
      </c>
      <c r="F50" s="30">
        <f>AFC!F50-FC_NE!F50-FC_E!F50</f>
        <v>-1096.0024935511706</v>
      </c>
      <c r="G50" s="30">
        <f>AFC!G50-FC_NE!G50-FC_E!G50</f>
        <v>-2342.8269131556312</v>
      </c>
      <c r="H50" s="30">
        <f>AFC!H50-FC_NE!H50-FC_E!H50</f>
        <v>-2403.0833190025878</v>
      </c>
      <c r="I50" s="30">
        <f>AFC!I50-FC_NE!I50-FC_E!I50</f>
        <v>-2363.407996560617</v>
      </c>
      <c r="J50" s="30">
        <f>AFC!J50-FC_NE!J50-FC_E!J50</f>
        <v>-2293.2216680997485</v>
      </c>
      <c r="K50" s="30">
        <f>AFC!K50-FC_NE!K50-FC_E!K50</f>
        <v>-848.4215821152161</v>
      </c>
      <c r="L50" s="30">
        <f>AFC!L50-FC_NE!L50-FC_E!L50</f>
        <v>47.249011177990155</v>
      </c>
      <c r="M50" s="30">
        <f>AFC!M50-FC_NE!M50-FC_E!M50</f>
        <v>-936.57566638005767</v>
      </c>
      <c r="N50" s="30">
        <f>AFC!N50-FC_NE!N50-FC_E!N50</f>
        <v>-2200.7956147893378</v>
      </c>
      <c r="O50" s="30">
        <f>AFC!O50-FC_NE!O50-FC_E!O50</f>
        <v>-3250.9986242476352</v>
      </c>
      <c r="P50" s="30">
        <f>AFC!P50-FC_NE!P50-FC_E!P50</f>
        <v>-2353.5981943250217</v>
      </c>
      <c r="Q50" s="30">
        <f>AFC!Q50-FC_NE!Q50-FC_E!Q50</f>
        <v>-2760.3889079965538</v>
      </c>
      <c r="R50" s="30">
        <f>AFC!R50-FC_NE!R50-FC_E!R50</f>
        <v>-2059.0032674118665</v>
      </c>
      <c r="S50" s="30">
        <f>AFC!S50-FC_NE!S50-FC_E!S50</f>
        <v>-1322.4517626827153</v>
      </c>
      <c r="T50" s="30">
        <f>AFC!T50-FC_NE!T50-FC_E!T50</f>
        <v>-1900.2948409286364</v>
      </c>
      <c r="U50" s="30">
        <f>AFC!U50-FC_NE!U50-FC_E!U50</f>
        <v>-1984.8288907996475</v>
      </c>
      <c r="V50" s="30">
        <f>AFC!V50-FC_NE!V50-FC_E!V50</f>
        <v>-2566.5715391229701</v>
      </c>
      <c r="W50" s="30">
        <f>AFC!W50-FC_NE!W50-FC_E!W50</f>
        <v>-1461.6840068787603</v>
      </c>
      <c r="X50" s="30">
        <f>AFC!X50-FC_NE!X50-FC_E!X50</f>
        <v>-2529.010748065346</v>
      </c>
    </row>
    <row r="51" spans="1:24" ht="11.25" customHeight="1" x14ac:dyDescent="0.2">
      <c r="A51" s="24" t="s">
        <v>89</v>
      </c>
      <c r="B51" s="25" t="s">
        <v>90</v>
      </c>
      <c r="C51" s="31">
        <f>AFC!C51-FC_NE!C51-FC_E!C51</f>
        <v>2687.8502149613341</v>
      </c>
      <c r="D51" s="31">
        <f>AFC!D51-FC_NE!D51-FC_E!D51</f>
        <v>3589.6855546001461</v>
      </c>
      <c r="E51" s="31">
        <f>AFC!E51-FC_NE!E51-FC_E!E51</f>
        <v>3798.17059329318</v>
      </c>
      <c r="F51" s="31">
        <f>AFC!F51-FC_NE!F51-FC_E!F51</f>
        <v>3479.7309544282034</v>
      </c>
      <c r="G51" s="31">
        <f>AFC!G51-FC_NE!G51-FC_E!G51</f>
        <v>3673.3564918314223</v>
      </c>
      <c r="H51" s="31">
        <f>AFC!H51-FC_NE!H51-FC_E!H51</f>
        <v>4182.2312983662123</v>
      </c>
      <c r="I51" s="31">
        <f>AFC!I51-FC_NE!I51-FC_E!I51</f>
        <v>4636.1448839210207</v>
      </c>
      <c r="J51" s="31">
        <f>AFC!J51-FC_NE!J51-FC_E!J51</f>
        <v>4130.7306964746094</v>
      </c>
      <c r="K51" s="31">
        <f>AFC!K51-FC_NE!K51-FC_E!K51</f>
        <v>1479.7864144452615</v>
      </c>
      <c r="L51" s="31">
        <f>AFC!L51-FC_NE!L51-FC_E!L51</f>
        <v>1532.2123817711836</v>
      </c>
      <c r="M51" s="31">
        <f>AFC!M51-FC_NE!M51-FC_E!M51</f>
        <v>-625.25374032667605</v>
      </c>
      <c r="N51" s="31">
        <f>AFC!N51-FC_NE!N51-FC_E!N51</f>
        <v>-2132.837747205398</v>
      </c>
      <c r="O51" s="31">
        <f>AFC!O51-FC_NE!O51-FC_E!O51</f>
        <v>-1822.8696474634635</v>
      </c>
      <c r="P51" s="31">
        <f>AFC!P51-FC_NE!P51-FC_E!P51</f>
        <v>38.039982803136809</v>
      </c>
      <c r="Q51" s="31">
        <f>AFC!Q51-FC_NE!Q51-FC_E!Q51</f>
        <v>-3565.7341358556005</v>
      </c>
      <c r="R51" s="31">
        <f>AFC!R51-FC_NE!R51-FC_E!R51</f>
        <v>-3317.6460017196077</v>
      </c>
      <c r="S51" s="31">
        <f>AFC!S51-FC_NE!S51-FC_E!S51</f>
        <v>-4176.9339638864913</v>
      </c>
      <c r="T51" s="31">
        <f>AFC!T51-FC_NE!T51-FC_E!T51</f>
        <v>263.50507308682427</v>
      </c>
      <c r="U51" s="31">
        <f>AFC!U51-FC_NE!U51-FC_E!U51</f>
        <v>-619.84772141007124</v>
      </c>
      <c r="V51" s="31">
        <f>AFC!V51-FC_NE!V51-FC_E!V51</f>
        <v>570.84049871016759</v>
      </c>
      <c r="W51" s="31">
        <f>AFC!W51-FC_NE!W51-FC_E!W51</f>
        <v>833.86904557177331</v>
      </c>
      <c r="X51" s="31">
        <f>AFC!X51-FC_NE!X51-FC_E!X51</f>
        <v>-3128.9950128976488</v>
      </c>
    </row>
    <row r="52" spans="1:24" ht="11.25" customHeight="1" x14ac:dyDescent="0.2">
      <c r="A52" s="24" t="s">
        <v>91</v>
      </c>
      <c r="B52" s="25" t="s">
        <v>92</v>
      </c>
      <c r="C52" s="31">
        <f t="shared" ref="C52:W52" si="20">SUM(C53:C70)</f>
        <v>81.369389509869706</v>
      </c>
      <c r="D52" s="31">
        <f t="shared" si="20"/>
        <v>73.600257953574072</v>
      </c>
      <c r="E52" s="31">
        <f t="shared" si="20"/>
        <v>39.070507308684867</v>
      </c>
      <c r="F52" s="31">
        <f t="shared" si="20"/>
        <v>-38.495958727434008</v>
      </c>
      <c r="G52" s="31">
        <f t="shared" si="20"/>
        <v>-20.071539122960054</v>
      </c>
      <c r="H52" s="31">
        <f t="shared" si="20"/>
        <v>-7.1380051590798459</v>
      </c>
      <c r="I52" s="31">
        <f t="shared" si="20"/>
        <v>52.722699914012985</v>
      </c>
      <c r="J52" s="31">
        <f t="shared" si="20"/>
        <v>-16.891917454866295</v>
      </c>
      <c r="K52" s="31">
        <f t="shared" si="20"/>
        <v>-117.58521066207064</v>
      </c>
      <c r="L52" s="31">
        <f t="shared" si="20"/>
        <v>50.174032674079534</v>
      </c>
      <c r="M52" s="31">
        <f t="shared" si="20"/>
        <v>91.670163370582827</v>
      </c>
      <c r="N52" s="31">
        <f t="shared" si="20"/>
        <v>-87.287704213231166</v>
      </c>
      <c r="O52" s="31">
        <f t="shared" si="20"/>
        <v>3.1521066208199642</v>
      </c>
      <c r="P52" s="31">
        <f t="shared" si="20"/>
        <v>-40.843680137606263</v>
      </c>
      <c r="Q52" s="31">
        <f t="shared" si="20"/>
        <v>-136.88753224420105</v>
      </c>
      <c r="R52" s="31">
        <f t="shared" si="20"/>
        <v>-41.960877042120082</v>
      </c>
      <c r="S52" s="31">
        <f t="shared" si="20"/>
        <v>-145.66053310402918</v>
      </c>
      <c r="T52" s="31">
        <f t="shared" si="20"/>
        <v>255.39879621667984</v>
      </c>
      <c r="U52" s="31">
        <f t="shared" si="20"/>
        <v>-337.70601891657884</v>
      </c>
      <c r="V52" s="31">
        <f t="shared" si="20"/>
        <v>-23.983404987125923</v>
      </c>
      <c r="W52" s="31">
        <f t="shared" si="20"/>
        <v>-387.6081685296358</v>
      </c>
      <c r="X52" s="31">
        <f t="shared" ref="X52" si="21">SUM(X53:X70)</f>
        <v>46.716938951033285</v>
      </c>
    </row>
    <row r="53" spans="1:24" ht="11.25" customHeight="1" x14ac:dyDescent="0.2">
      <c r="A53" s="22" t="s">
        <v>93</v>
      </c>
      <c r="B53" s="23" t="s">
        <v>94</v>
      </c>
      <c r="C53" s="30">
        <f>AFC!C53-FC_NE!C53-FC_E!C53</f>
        <v>0</v>
      </c>
      <c r="D53" s="30">
        <f>AFC!D53-FC_NE!D53-FC_E!D53</f>
        <v>3.637978807091713E-12</v>
      </c>
      <c r="E53" s="30">
        <f>AFC!E53-FC_NE!E53-FC_E!E53</f>
        <v>0</v>
      </c>
      <c r="F53" s="30">
        <f>AFC!F53-FC_NE!F53-FC_E!F53</f>
        <v>-3.637978807091713E-12</v>
      </c>
      <c r="G53" s="30">
        <f>AFC!G53-FC_NE!G53-FC_E!G53</f>
        <v>3.637978807091713E-12</v>
      </c>
      <c r="H53" s="30">
        <f>AFC!H53-FC_NE!H53-FC_E!H53</f>
        <v>0</v>
      </c>
      <c r="I53" s="30">
        <f>AFC!I53-FC_NE!I53-FC_E!I53</f>
        <v>0</v>
      </c>
      <c r="J53" s="30">
        <f>AFC!J53-FC_NE!J53-FC_E!J53</f>
        <v>0</v>
      </c>
      <c r="K53" s="30">
        <f>AFC!K53-FC_NE!K53-FC_E!K53</f>
        <v>0</v>
      </c>
      <c r="L53" s="30">
        <f>AFC!L53-FC_NE!L53-FC_E!L53</f>
        <v>0</v>
      </c>
      <c r="M53" s="30">
        <f>AFC!M53-FC_NE!M53-FC_E!M53</f>
        <v>-3.637978807091713E-12</v>
      </c>
      <c r="N53" s="30">
        <f>AFC!N53-FC_NE!N53-FC_E!N53</f>
        <v>0</v>
      </c>
      <c r="O53" s="30">
        <f>AFC!O53-FC_NE!O53-FC_E!O53</f>
        <v>0</v>
      </c>
      <c r="P53" s="30">
        <f>AFC!P53-FC_NE!P53-FC_E!P53</f>
        <v>-3.637978807091713E-12</v>
      </c>
      <c r="Q53" s="30">
        <f>AFC!Q53-FC_NE!Q53-FC_E!Q53</f>
        <v>-3.637978807091713E-12</v>
      </c>
      <c r="R53" s="30">
        <f>AFC!R53-FC_NE!R53-FC_E!R53</f>
        <v>0</v>
      </c>
      <c r="S53" s="30">
        <f>AFC!S53-FC_NE!S53-FC_E!S53</f>
        <v>-3.637978807091713E-12</v>
      </c>
      <c r="T53" s="30">
        <f>AFC!T53-FC_NE!T53-FC_E!T53</f>
        <v>-3.637978807091713E-12</v>
      </c>
      <c r="U53" s="30">
        <f>AFC!U53-FC_NE!U53-FC_E!U53</f>
        <v>0</v>
      </c>
      <c r="V53" s="30">
        <f>AFC!V53-FC_NE!V53-FC_E!V53</f>
        <v>0</v>
      </c>
      <c r="W53" s="30">
        <f>AFC!W53-FC_NE!W53-FC_E!W53</f>
        <v>0</v>
      </c>
      <c r="X53" s="30">
        <f>AFC!X53-FC_NE!X53-FC_E!X53</f>
        <v>3.637978807091713E-12</v>
      </c>
    </row>
    <row r="54" spans="1:24" ht="11.25" customHeight="1" x14ac:dyDescent="0.2">
      <c r="A54" s="22" t="s">
        <v>95</v>
      </c>
      <c r="B54" s="23" t="s">
        <v>96</v>
      </c>
      <c r="C54" s="30">
        <f>AFC!C54-FC_NE!C54-FC_E!C54</f>
        <v>0</v>
      </c>
      <c r="D54" s="30">
        <f>AFC!D54-FC_NE!D54-FC_E!D54</f>
        <v>0</v>
      </c>
      <c r="E54" s="30">
        <f>AFC!E54-FC_NE!E54-FC_E!E54</f>
        <v>0</v>
      </c>
      <c r="F54" s="30">
        <f>AFC!F54-FC_NE!F54-FC_E!F54</f>
        <v>0</v>
      </c>
      <c r="G54" s="30">
        <f>AFC!G54-FC_NE!G54-FC_E!G54</f>
        <v>0</v>
      </c>
      <c r="H54" s="30">
        <f>AFC!H54-FC_NE!H54-FC_E!H54</f>
        <v>0</v>
      </c>
      <c r="I54" s="30">
        <f>AFC!I54-FC_NE!I54-FC_E!I54</f>
        <v>0</v>
      </c>
      <c r="J54" s="30">
        <f>AFC!J54-FC_NE!J54-FC_E!J54</f>
        <v>0</v>
      </c>
      <c r="K54" s="30">
        <f>AFC!K54-FC_NE!K54-FC_E!K54</f>
        <v>0</v>
      </c>
      <c r="L54" s="30">
        <f>AFC!L54-FC_NE!L54-FC_E!L54</f>
        <v>0</v>
      </c>
      <c r="M54" s="30">
        <f>AFC!M54-FC_NE!M54-FC_E!M54</f>
        <v>0</v>
      </c>
      <c r="N54" s="30">
        <f>AFC!N54-FC_NE!N54-FC_E!N54</f>
        <v>0</v>
      </c>
      <c r="O54" s="30">
        <f>AFC!O54-FC_NE!O54-FC_E!O54</f>
        <v>0</v>
      </c>
      <c r="P54" s="30">
        <f>AFC!P54-FC_NE!P54-FC_E!P54</f>
        <v>0</v>
      </c>
      <c r="Q54" s="30">
        <f>AFC!Q54-FC_NE!Q54-FC_E!Q54</f>
        <v>0</v>
      </c>
      <c r="R54" s="30">
        <f>AFC!R54-FC_NE!R54-FC_E!R54</f>
        <v>0</v>
      </c>
      <c r="S54" s="30">
        <f>AFC!S54-FC_NE!S54-FC_E!S54</f>
        <v>0</v>
      </c>
      <c r="T54" s="30">
        <f>AFC!T54-FC_NE!T54-FC_E!T54</f>
        <v>0</v>
      </c>
      <c r="U54" s="30">
        <f>AFC!U54-FC_NE!U54-FC_E!U54</f>
        <v>0</v>
      </c>
      <c r="V54" s="30">
        <f>AFC!V54-FC_NE!V54-FC_E!V54</f>
        <v>0</v>
      </c>
      <c r="W54" s="30">
        <f>AFC!W54-FC_NE!W54-FC_E!W54</f>
        <v>0</v>
      </c>
      <c r="X54" s="30">
        <f>AFC!X54-FC_NE!X54-FC_E!X54</f>
        <v>0</v>
      </c>
    </row>
    <row r="55" spans="1:24" ht="11.25" customHeight="1" x14ac:dyDescent="0.2">
      <c r="A55" s="22" t="s">
        <v>97</v>
      </c>
      <c r="B55" s="23" t="s">
        <v>98</v>
      </c>
      <c r="C55" s="30">
        <f>AFC!C55-FC_NE!C55-FC_E!C55</f>
        <v>0</v>
      </c>
      <c r="D55" s="30">
        <f>AFC!D55-FC_NE!D55-FC_E!D55</f>
        <v>0</v>
      </c>
      <c r="E55" s="30">
        <f>AFC!E55-FC_NE!E55-FC_E!E55</f>
        <v>0</v>
      </c>
      <c r="F55" s="30">
        <f>AFC!F55-FC_NE!F55-FC_E!F55</f>
        <v>4.5474735088646412E-13</v>
      </c>
      <c r="G55" s="30">
        <f>AFC!G55-FC_NE!G55-FC_E!G55</f>
        <v>0</v>
      </c>
      <c r="H55" s="30">
        <f>AFC!H55-FC_NE!H55-FC_E!H55</f>
        <v>-9.0949470177292824E-13</v>
      </c>
      <c r="I55" s="30">
        <f>AFC!I55-FC_NE!I55-FC_E!I55</f>
        <v>-1.8189894035458565E-12</v>
      </c>
      <c r="J55" s="30">
        <f>AFC!J55-FC_NE!J55-FC_E!J55</f>
        <v>0</v>
      </c>
      <c r="K55" s="30">
        <f>AFC!K55-FC_NE!K55-FC_E!K55</f>
        <v>-1.8189894035458565E-12</v>
      </c>
      <c r="L55" s="30">
        <f>AFC!L55-FC_NE!L55-FC_E!L55</f>
        <v>0</v>
      </c>
      <c r="M55" s="30">
        <f>AFC!M55-FC_NE!M55-FC_E!M55</f>
        <v>0</v>
      </c>
      <c r="N55" s="30">
        <f>AFC!N55-FC_NE!N55-FC_E!N55</f>
        <v>-1.8189894035458565E-12</v>
      </c>
      <c r="O55" s="30">
        <f>AFC!O55-FC_NE!O55-FC_E!O55</f>
        <v>-3.637978807091713E-12</v>
      </c>
      <c r="P55" s="30">
        <f>AFC!P55-FC_NE!P55-FC_E!P55</f>
        <v>0</v>
      </c>
      <c r="Q55" s="30">
        <f>AFC!Q55-FC_NE!Q55-FC_E!Q55</f>
        <v>0</v>
      </c>
      <c r="R55" s="30">
        <f>AFC!R55-FC_NE!R55-FC_E!R55</f>
        <v>0</v>
      </c>
      <c r="S55" s="30">
        <f>AFC!S55-FC_NE!S55-FC_E!S55</f>
        <v>3.637978807091713E-12</v>
      </c>
      <c r="T55" s="30">
        <f>AFC!T55-FC_NE!T55-FC_E!T55</f>
        <v>0</v>
      </c>
      <c r="U55" s="30">
        <f>AFC!U55-FC_NE!U55-FC_E!U55</f>
        <v>0</v>
      </c>
      <c r="V55" s="30">
        <f>AFC!V55-FC_NE!V55-FC_E!V55</f>
        <v>-7.2759576141834259E-12</v>
      </c>
      <c r="W55" s="30">
        <f>AFC!W55-FC_NE!W55-FC_E!W55</f>
        <v>0</v>
      </c>
      <c r="X55" s="30">
        <f>AFC!X55-FC_NE!X55-FC_E!X55</f>
        <v>0</v>
      </c>
    </row>
    <row r="56" spans="1:24" ht="11.25" customHeight="1" x14ac:dyDescent="0.2">
      <c r="A56" s="22" t="s">
        <v>99</v>
      </c>
      <c r="B56" s="23" t="s">
        <v>100</v>
      </c>
      <c r="C56" s="30">
        <f>AFC!C56-FC_NE!C56-FC_E!C56</f>
        <v>0</v>
      </c>
      <c r="D56" s="30">
        <f>AFC!D56-FC_NE!D56-FC_E!D56</f>
        <v>0</v>
      </c>
      <c r="E56" s="30">
        <f>AFC!E56-FC_NE!E56-FC_E!E56</f>
        <v>0</v>
      </c>
      <c r="F56" s="30">
        <f>AFC!F56-FC_NE!F56-FC_E!F56</f>
        <v>0</v>
      </c>
      <c r="G56" s="30">
        <f>AFC!G56-FC_NE!G56-FC_E!G56</f>
        <v>0</v>
      </c>
      <c r="H56" s="30">
        <f>AFC!H56-FC_NE!H56-FC_E!H56</f>
        <v>1.4210854715202004E-14</v>
      </c>
      <c r="I56" s="30">
        <f>AFC!I56-FC_NE!I56-FC_E!I56</f>
        <v>0</v>
      </c>
      <c r="J56" s="30">
        <f>AFC!J56-FC_NE!J56-FC_E!J56</f>
        <v>0</v>
      </c>
      <c r="K56" s="30">
        <f>AFC!K56-FC_NE!K56-FC_E!K56</f>
        <v>0</v>
      </c>
      <c r="L56" s="30">
        <f>AFC!L56-FC_NE!L56-FC_E!L56</f>
        <v>0</v>
      </c>
      <c r="M56" s="30">
        <f>AFC!M56-FC_NE!M56-FC_E!M56</f>
        <v>0</v>
      </c>
      <c r="N56" s="30">
        <f>AFC!N56-FC_NE!N56-FC_E!N56</f>
        <v>0</v>
      </c>
      <c r="O56" s="30">
        <f>AFC!O56-FC_NE!O56-FC_E!O56</f>
        <v>0</v>
      </c>
      <c r="P56" s="30">
        <f>AFC!P56-FC_NE!P56-FC_E!P56</f>
        <v>0</v>
      </c>
      <c r="Q56" s="30">
        <f>AFC!Q56-FC_NE!Q56-FC_E!Q56</f>
        <v>0</v>
      </c>
      <c r="R56" s="30">
        <f>AFC!R56-FC_NE!R56-FC_E!R56</f>
        <v>0</v>
      </c>
      <c r="S56" s="30">
        <f>AFC!S56-FC_NE!S56-FC_E!S56</f>
        <v>1.8189894035458565E-12</v>
      </c>
      <c r="T56" s="30">
        <f>AFC!T56-FC_NE!T56-FC_E!T56</f>
        <v>0</v>
      </c>
      <c r="U56" s="30">
        <f>AFC!U56-FC_NE!U56-FC_E!U56</f>
        <v>0</v>
      </c>
      <c r="V56" s="30">
        <f>AFC!V56-FC_NE!V56-FC_E!V56</f>
        <v>-1.8189894035458565E-12</v>
      </c>
      <c r="W56" s="30">
        <f>AFC!W56-FC_NE!W56-FC_E!W56</f>
        <v>1.8189894035458565E-12</v>
      </c>
      <c r="X56" s="30">
        <f>AFC!X56-FC_NE!X56-FC_E!X56</f>
        <v>0</v>
      </c>
    </row>
    <row r="57" spans="1:24" ht="11.25" customHeight="1" x14ac:dyDescent="0.2">
      <c r="A57" s="22" t="s">
        <v>101</v>
      </c>
      <c r="B57" s="23" t="s">
        <v>102</v>
      </c>
      <c r="C57" s="30">
        <f>AFC!C57-FC_NE!C57-FC_E!C57</f>
        <v>7.824591573410089E-3</v>
      </c>
      <c r="D57" s="30">
        <f>AFC!D57-FC_NE!D57-FC_E!D57</f>
        <v>7.6526225279849314E-3</v>
      </c>
      <c r="E57" s="30">
        <f>AFC!E57-FC_NE!E57-FC_E!E57</f>
        <v>3.3963886500487206E-2</v>
      </c>
      <c r="F57" s="30">
        <f>AFC!F57-FC_NE!F57-FC_E!F57</f>
        <v>9.9742046431856579E-3</v>
      </c>
      <c r="G57" s="30">
        <f>AFC!G57-FC_NE!G57-FC_E!G57</f>
        <v>5.3310404125568311E-3</v>
      </c>
      <c r="H57" s="30">
        <f>AFC!H57-FC_NE!H57-FC_E!H57</f>
        <v>2.9492691315567754E-2</v>
      </c>
      <c r="I57" s="30">
        <f>AFC!I57-FC_NE!I57-FC_E!I57</f>
        <v>-2.7601031814469934E-2</v>
      </c>
      <c r="J57" s="30">
        <f>AFC!J57-FC_NE!J57-FC_E!J57</f>
        <v>-6.1736887360098081E-2</v>
      </c>
      <c r="K57" s="30">
        <f>AFC!K57-FC_NE!K57-FC_E!K57</f>
        <v>2.4161650902897236E-2</v>
      </c>
      <c r="L57" s="30">
        <f>AFC!L57-FC_NE!L57-FC_E!L57</f>
        <v>4.7635425623184346E-2</v>
      </c>
      <c r="M57" s="30">
        <f>AFC!M57-FC_NE!M57-FC_E!M57</f>
        <v>1.5563198624249708E-2</v>
      </c>
      <c r="N57" s="30">
        <f>AFC!N57-FC_NE!N57-FC_E!N57</f>
        <v>-9.4582975059438468E-3</v>
      </c>
      <c r="O57" s="30">
        <f>AFC!O57-FC_NE!O57-FC_E!O57</f>
        <v>7.5666380062102689E-3</v>
      </c>
      <c r="P57" s="30">
        <f>AFC!P57-FC_NE!P57-FC_E!P57</f>
        <v>2.8546861564336723E-2</v>
      </c>
      <c r="Q57" s="30">
        <f>AFC!Q57-FC_NE!Q57-FC_E!Q57</f>
        <v>-1.1263972485039631E-2</v>
      </c>
      <c r="R57" s="30">
        <f>AFC!R57-FC_NE!R57-FC_E!R57</f>
        <v>1.0662080824658915E-2</v>
      </c>
      <c r="S57" s="30">
        <f>AFC!S57-FC_NE!S57-FC_E!S57</f>
        <v>-1.0490111781564337E-2</v>
      </c>
      <c r="T57" s="30">
        <f>AFC!T57-FC_NE!T57-FC_E!T57</f>
        <v>4.299226142848056E-3</v>
      </c>
      <c r="U57" s="30">
        <f>AFC!U57-FC_NE!U57-FC_E!U57</f>
        <v>7.8331900258945097E-2</v>
      </c>
      <c r="V57" s="30">
        <f>AFC!V57-FC_NE!V57-FC_E!V57</f>
        <v>0.11040412725515125</v>
      </c>
      <c r="W57" s="30">
        <f>AFC!W57-FC_NE!W57-FC_E!W57</f>
        <v>4.9871023215473542E-2</v>
      </c>
      <c r="X57" s="30">
        <f>AFC!X57-FC_NE!X57-FC_E!X57</f>
        <v>0.12012037833210343</v>
      </c>
    </row>
    <row r="58" spans="1:24" ht="11.25" customHeight="1" x14ac:dyDescent="0.2">
      <c r="A58" s="22" t="s">
        <v>103</v>
      </c>
      <c r="B58" s="23" t="s">
        <v>104</v>
      </c>
      <c r="C58" s="30">
        <f>AFC!C58-FC_NE!C58-FC_E!C58</f>
        <v>1.7196904622096554E-4</v>
      </c>
      <c r="D58" s="30">
        <f>AFC!D58-FC_NE!D58-FC_E!D58</f>
        <v>-8.5984523025217641E-5</v>
      </c>
      <c r="E58" s="30">
        <f>AFC!E58-FC_NE!E58-FC_E!E58</f>
        <v>1.7196904548200109E-4</v>
      </c>
      <c r="F58" s="30">
        <f>AFC!F58-FC_NE!F58-FC_E!F58</f>
        <v>8.5984522684157128E-5</v>
      </c>
      <c r="G58" s="30">
        <f>AFC!G58-FC_NE!G58-FC_E!G58</f>
        <v>8.5984523309434735E-5</v>
      </c>
      <c r="H58" s="30">
        <f>AFC!H58-FC_NE!H58-FC_E!H58</f>
        <v>-1.4210854715202004E-12</v>
      </c>
      <c r="I58" s="30">
        <f>AFC!I58-FC_NE!I58-FC_E!I58</f>
        <v>-2.3817712812785885E-2</v>
      </c>
      <c r="J58" s="30">
        <f>AFC!J58-FC_NE!J58-FC_E!J58</f>
        <v>2.3731728288510112E-2</v>
      </c>
      <c r="K58" s="30">
        <f>AFC!K58-FC_NE!K58-FC_E!K58</f>
        <v>-2.3731728288055365E-2</v>
      </c>
      <c r="L58" s="30">
        <f>AFC!L58-FC_NE!L58-FC_E!L58</f>
        <v>-1.1464316423047762</v>
      </c>
      <c r="M58" s="30">
        <f>AFC!M58-FC_NE!M58-FC_E!M58</f>
        <v>-8.5265128291212022E-13</v>
      </c>
      <c r="N58" s="30">
        <f>AFC!N58-FC_NE!N58-FC_E!N58</f>
        <v>-2.5795357009883446E-4</v>
      </c>
      <c r="O58" s="30">
        <f>AFC!O58-FC_NE!O58-FC_E!O58</f>
        <v>-9.6633812063373625E-13</v>
      </c>
      <c r="P58" s="30">
        <f>AFC!P58-FC_NE!P58-FC_E!P58</f>
        <v>-2.579535671998201E-4</v>
      </c>
      <c r="Q58" s="30">
        <f>AFC!Q58-FC_NE!Q58-FC_E!Q58</f>
        <v>-6.0189165805013545E-4</v>
      </c>
      <c r="R58" s="30">
        <f>AFC!R58-FC_NE!R58-FC_E!R58</f>
        <v>-2.579535683935319E-4</v>
      </c>
      <c r="S58" s="30">
        <f>AFC!S58-FC_NE!S58-FC_E!S58</f>
        <v>0</v>
      </c>
      <c r="T58" s="30">
        <f>AFC!T58-FC_NE!T58-FC_E!T58</f>
        <v>-4.2992261535346188E-4</v>
      </c>
      <c r="U58" s="30">
        <f>AFC!U58-FC_NE!U58-FC_E!U58</f>
        <v>-1.7196904582306161E-4</v>
      </c>
      <c r="V58" s="30">
        <f>AFC!V58-FC_NE!V58-FC_E!V58</f>
        <v>0</v>
      </c>
      <c r="W58" s="30">
        <f>AFC!W58-FC_NE!W58-FC_E!W58</f>
        <v>-5.1590713792393217E-4</v>
      </c>
      <c r="X58" s="30">
        <f>AFC!X58-FC_NE!X58-FC_E!X58</f>
        <v>-2.5795356834805716E-3</v>
      </c>
    </row>
    <row r="59" spans="1:24" ht="11.25" customHeight="1" x14ac:dyDescent="0.2">
      <c r="A59" s="22" t="s">
        <v>105</v>
      </c>
      <c r="B59" s="23" t="s">
        <v>106</v>
      </c>
      <c r="C59" s="30">
        <f>AFC!C59-FC_NE!C59-FC_E!C59</f>
        <v>-0.3963026655401336</v>
      </c>
      <c r="D59" s="30">
        <f>AFC!D59-FC_NE!D59-FC_E!D59</f>
        <v>2.9896818572669872</v>
      </c>
      <c r="E59" s="30">
        <f>AFC!E59-FC_NE!E59-FC_E!E59</f>
        <v>-29.607566638005665</v>
      </c>
      <c r="F59" s="30">
        <f>AFC!F59-FC_NE!F59-FC_E!F59</f>
        <v>-38.458469475495804</v>
      </c>
      <c r="G59" s="30">
        <f>AFC!G59-FC_NE!G59-FC_E!G59</f>
        <v>-18.953740326745901</v>
      </c>
      <c r="H59" s="30">
        <f>AFC!H59-FC_NE!H59-FC_E!H59</f>
        <v>-17.429578675844823</v>
      </c>
      <c r="I59" s="30">
        <f>AFC!I59-FC_NE!I59-FC_E!I59</f>
        <v>46.886414445398259</v>
      </c>
      <c r="J59" s="30">
        <f>AFC!J59-FC_NE!J59-FC_E!J59</f>
        <v>28.648581255365571</v>
      </c>
      <c r="K59" s="30">
        <f>AFC!K59-FC_NE!K59-FC_E!K59</f>
        <v>-101.02080825450685</v>
      </c>
      <c r="L59" s="30">
        <f>AFC!L59-FC_NE!L59-FC_E!L59</f>
        <v>-23.347377472091466</v>
      </c>
      <c r="M59" s="30">
        <f>AFC!M59-FC_NE!M59-FC_E!M59</f>
        <v>12.563628546864493</v>
      </c>
      <c r="N59" s="30">
        <f>AFC!N59-FC_NE!N59-FC_E!N59</f>
        <v>-64.524333619934623</v>
      </c>
      <c r="O59" s="30">
        <f>AFC!O59-FC_NE!O59-FC_E!O59</f>
        <v>-47.037403267400805</v>
      </c>
      <c r="P59" s="30">
        <f>AFC!P59-FC_NE!P59-FC_E!P59</f>
        <v>26.883319002547069</v>
      </c>
      <c r="Q59" s="30">
        <f>AFC!Q59-FC_NE!Q59-FC_E!Q59</f>
        <v>7.4159071367103024</v>
      </c>
      <c r="R59" s="30">
        <f>AFC!R59-FC_NE!R59-FC_E!R59</f>
        <v>10.419862424772873</v>
      </c>
      <c r="S59" s="30">
        <f>AFC!S59-FC_NE!S59-FC_E!S59</f>
        <v>12.116509028390283</v>
      </c>
      <c r="T59" s="30">
        <f>AFC!T59-FC_NE!T59-FC_E!T59</f>
        <v>-17.749785038686241</v>
      </c>
      <c r="U59" s="30">
        <f>AFC!U59-FC_NE!U59-FC_E!U59</f>
        <v>-84.584780739445705</v>
      </c>
      <c r="V59" s="30">
        <f>AFC!V59-FC_NE!V59-FC_E!V59</f>
        <v>-135.4685296646785</v>
      </c>
      <c r="W59" s="30">
        <f>AFC!W59-FC_NE!W59-FC_E!W59</f>
        <v>-147.27781599308946</v>
      </c>
      <c r="X59" s="30">
        <f>AFC!X59-FC_NE!X59-FC_E!X59</f>
        <v>-146.70008598448476</v>
      </c>
    </row>
    <row r="60" spans="1:24" ht="11.25" customHeight="1" x14ac:dyDescent="0.2">
      <c r="A60" s="22" t="s">
        <v>107</v>
      </c>
      <c r="B60" s="23" t="s">
        <v>108</v>
      </c>
      <c r="C60" s="30">
        <f>AFC!C60-FC_NE!C60-FC_E!C60</f>
        <v>0</v>
      </c>
      <c r="D60" s="30">
        <f>AFC!D60-FC_NE!D60-FC_E!D60</f>
        <v>8.5984522783633111E-5</v>
      </c>
      <c r="E60" s="30">
        <f>AFC!E60-FC_NE!E60-FC_E!E60</f>
        <v>-8.5984522769422256E-5</v>
      </c>
      <c r="F60" s="30">
        <f>AFC!F60-FC_NE!F60-FC_E!F60</f>
        <v>-8.5984522769422256E-5</v>
      </c>
      <c r="G60" s="30">
        <f>AFC!G60-FC_NE!G60-FC_E!G60</f>
        <v>-8.5984522769422256E-5</v>
      </c>
      <c r="H60" s="30">
        <f>AFC!H60-FC_NE!H60-FC_E!H60</f>
        <v>-8.5984522741000546E-5</v>
      </c>
      <c r="I60" s="30">
        <f>AFC!I60-FC_NE!I60-FC_E!I60</f>
        <v>-1.7196904545357938E-4</v>
      </c>
      <c r="J60" s="30">
        <f>AFC!J60-FC_NE!J60-FC_E!J60</f>
        <v>1.7196904553884451E-4</v>
      </c>
      <c r="K60" s="30">
        <f>AFC!K60-FC_NE!K60-FC_E!K60</f>
        <v>-8.5984522797843965E-5</v>
      </c>
      <c r="L60" s="30">
        <f>AFC!L60-FC_NE!L60-FC_E!L60</f>
        <v>-3.4393809119137586E-4</v>
      </c>
      <c r="M60" s="30">
        <f>AFC!M60-FC_NE!M60-FC_E!M60</f>
        <v>-3.4393809119137586E-4</v>
      </c>
      <c r="N60" s="30">
        <f>AFC!N60-FC_NE!N60-FC_E!N60</f>
        <v>-1.7196904542515767E-4</v>
      </c>
      <c r="O60" s="30">
        <f>AFC!O60-FC_NE!O60-FC_E!O60</f>
        <v>0</v>
      </c>
      <c r="P60" s="30">
        <f>AFC!P60-FC_NE!P60-FC_E!P60</f>
        <v>5.1590713673022037E-4</v>
      </c>
      <c r="Q60" s="30">
        <f>AFC!Q60-FC_NE!Q60-FC_E!Q60</f>
        <v>-1.7196904542515767E-4</v>
      </c>
      <c r="R60" s="30">
        <f>AFC!R60-FC_NE!R60-FC_E!R60</f>
        <v>-2.5795356845037531E-4</v>
      </c>
      <c r="S60" s="30">
        <f>AFC!S60-FC_NE!S60-FC_E!S60</f>
        <v>6.0189165969859459E-4</v>
      </c>
      <c r="T60" s="30">
        <f>AFC!T60-FC_NE!T60-FC_E!T60</f>
        <v>0</v>
      </c>
      <c r="U60" s="30">
        <f>AFC!U60-FC_NE!U60-FC_E!U60</f>
        <v>-0.28624247635411848</v>
      </c>
      <c r="V60" s="30">
        <f>AFC!V60-FC_NE!V60-FC_E!V60</f>
        <v>0.31117798796225316</v>
      </c>
      <c r="W60" s="30">
        <f>AFC!W60-FC_NE!W60-FC_E!W60</f>
        <v>-6.8787618226906488E-4</v>
      </c>
      <c r="X60" s="30">
        <f>AFC!X60-FC_NE!X60-FC_E!X60</f>
        <v>-1.7196904565253135E-4</v>
      </c>
    </row>
    <row r="61" spans="1:24" ht="11.25" customHeight="1" x14ac:dyDescent="0.2">
      <c r="A61" s="22" t="s">
        <v>109</v>
      </c>
      <c r="B61" s="23" t="s">
        <v>110</v>
      </c>
      <c r="C61" s="30">
        <f>AFC!C61-FC_NE!C61-FC_E!C61</f>
        <v>0.54987102321643988</v>
      </c>
      <c r="D61" s="30">
        <f>AFC!D61-FC_NE!D61-FC_E!D61</f>
        <v>0.33413585554592373</v>
      </c>
      <c r="E61" s="30">
        <f>AFC!E61-FC_NE!E61-FC_E!E61</f>
        <v>-2.3989681857301548E-2</v>
      </c>
      <c r="F61" s="30">
        <f>AFC!F61-FC_NE!F61-FC_E!F61</f>
        <v>-4.7463456577929719E-2</v>
      </c>
      <c r="G61" s="30">
        <f>AFC!G61-FC_NE!G61-FC_E!G61</f>
        <v>-1.1465176268274035</v>
      </c>
      <c r="H61" s="30">
        <f>AFC!H61-FC_NE!H61-FC_E!H61</f>
        <v>2.3817712811251113E-2</v>
      </c>
      <c r="I61" s="30">
        <f>AFC!I61-FC_NE!I61-FC_E!I61</f>
        <v>2.3645743765428051E-2</v>
      </c>
      <c r="J61" s="30">
        <f>AFC!J61-FC_NE!J61-FC_E!J61</f>
        <v>2.4836629406706834</v>
      </c>
      <c r="K61" s="30">
        <f>AFC!K61-FC_NE!K61-FC_E!K61</f>
        <v>-0.47773000859797321</v>
      </c>
      <c r="L61" s="30">
        <f>AFC!L61-FC_NE!L61-FC_E!L61</f>
        <v>-0.1675838349121932</v>
      </c>
      <c r="M61" s="30">
        <f>AFC!M61-FC_NE!M61-FC_E!M61</f>
        <v>-5.4342218403462539E-2</v>
      </c>
      <c r="N61" s="30">
        <f>AFC!N61-FC_NE!N61-FC_E!N61</f>
        <v>-0.25606190885559954</v>
      </c>
      <c r="O61" s="30">
        <f>AFC!O61-FC_NE!O61-FC_E!O61</f>
        <v>-0.16809974204488753</v>
      </c>
      <c r="P61" s="30">
        <f>AFC!P61-FC_NE!P61-FC_E!P61</f>
        <v>-0.14393809113971656</v>
      </c>
      <c r="Q61" s="30">
        <f>AFC!Q61-FC_NE!Q61-FC_E!Q61</f>
        <v>9.2777300085344905E-2</v>
      </c>
      <c r="R61" s="30">
        <f>AFC!R61-FC_NE!R61-FC_E!R61</f>
        <v>-3.9557179707621799</v>
      </c>
      <c r="S61" s="30">
        <f>AFC!S61-FC_NE!S61-FC_E!S61</f>
        <v>-5.3497850386947903</v>
      </c>
      <c r="T61" s="30">
        <f>AFC!T61-FC_NE!T61-FC_E!T61</f>
        <v>-2.8584694754940756</v>
      </c>
      <c r="U61" s="30">
        <f>AFC!U61-FC_NE!U61-FC_E!U61</f>
        <v>-10.713155631992777</v>
      </c>
      <c r="V61" s="30">
        <f>AFC!V61-FC_NE!V61-FC_E!V61</f>
        <v>-9.6747205502961151</v>
      </c>
      <c r="W61" s="30">
        <f>AFC!W61-FC_NE!W61-FC_E!W61</f>
        <v>-1.1088564058472912</v>
      </c>
      <c r="X61" s="30">
        <f>AFC!X61-FC_NE!X61-FC_E!X61</f>
        <v>25.722527944970807</v>
      </c>
    </row>
    <row r="62" spans="1:24" ht="11.25" customHeight="1" x14ac:dyDescent="0.2">
      <c r="A62" s="22" t="s">
        <v>111</v>
      </c>
      <c r="B62" s="23" t="s">
        <v>112</v>
      </c>
      <c r="C62" s="30">
        <f>AFC!C62-FC_NE!C62-FC_E!C62</f>
        <v>81.207652622528144</v>
      </c>
      <c r="D62" s="30">
        <f>AFC!D62-FC_NE!D62-FC_E!D62</f>
        <v>70.268529664661514</v>
      </c>
      <c r="E62" s="30">
        <f>AFC!E62-FC_NE!E62-FC_E!E62</f>
        <v>68.667841788479052</v>
      </c>
      <c r="F62" s="30">
        <f>AFC!F62-FC_NE!F62-FC_E!F62</f>
        <v>0</v>
      </c>
      <c r="G62" s="30">
        <f>AFC!G62-FC_NE!G62-FC_E!G62</f>
        <v>2.3645743764518556E-2</v>
      </c>
      <c r="H62" s="30">
        <f>AFC!H62-FC_NE!H62-FC_E!H62</f>
        <v>-2.3731728287941678E-2</v>
      </c>
      <c r="I62" s="30">
        <f>AFC!I62-FC_NE!I62-FC_E!I62</f>
        <v>2.3473774722901908E-2</v>
      </c>
      <c r="J62" s="30">
        <f>AFC!J62-FC_NE!J62-FC_E!J62</f>
        <v>-5.1590713451332704E-4</v>
      </c>
      <c r="K62" s="30">
        <f>AFC!K62-FC_NE!K62-FC_E!K62</f>
        <v>-1.7196904383354195E-4</v>
      </c>
      <c r="L62" s="30">
        <f>AFC!L62-FC_NE!L62-FC_E!L62</f>
        <v>2.407566638123626E-2</v>
      </c>
      <c r="M62" s="30">
        <f>AFC!M62-FC_NE!M62-FC_E!M62</f>
        <v>2.6053310405018237E-2</v>
      </c>
      <c r="N62" s="30">
        <f>AFC!N62-FC_NE!N62-FC_E!N62</f>
        <v>-4.5141874462728993E-2</v>
      </c>
      <c r="O62" s="30">
        <f>AFC!O62-FC_NE!O62-FC_E!O62</f>
        <v>1.4789337919012269E-2</v>
      </c>
      <c r="P62" s="30">
        <f>AFC!P62-FC_NE!P62-FC_E!P62</f>
        <v>-2.5193465177494545E-2</v>
      </c>
      <c r="Q62" s="30">
        <f>AFC!Q62-FC_NE!Q62-FC_E!Q62</f>
        <v>1.9862424761413422E-2</v>
      </c>
      <c r="R62" s="30">
        <f>AFC!R62-FC_NE!R62-FC_E!R62</f>
        <v>6.0189165935753408E-4</v>
      </c>
      <c r="S62" s="30">
        <f>AFC!S62-FC_NE!S62-FC_E!S62</f>
        <v>6.018916594825896E-3</v>
      </c>
      <c r="T62" s="30">
        <f>AFC!T62-FC_NE!T62-FC_E!T62</f>
        <v>-5.15907136923488E-3</v>
      </c>
      <c r="U62" s="30">
        <f>AFC!U62-FC_NE!U62-FC_E!U62</f>
        <v>8.5984521092541399E-5</v>
      </c>
      <c r="V62" s="30">
        <f>AFC!V62-FC_NE!V62-FC_E!V62</f>
        <v>2.4075666337921575E-3</v>
      </c>
      <c r="W62" s="30">
        <f>AFC!W62-FC_NE!W62-FC_E!W62</f>
        <v>7.9965606212226703E-3</v>
      </c>
      <c r="X62" s="30">
        <f>AFC!X62-FC_NE!X62-FC_E!X62</f>
        <v>8.8564058478368679E-3</v>
      </c>
    </row>
    <row r="63" spans="1:24" ht="11.25" customHeight="1" x14ac:dyDescent="0.2">
      <c r="A63" s="22" t="s">
        <v>113</v>
      </c>
      <c r="B63" s="23" t="s">
        <v>114</v>
      </c>
      <c r="C63" s="30">
        <f>AFC!C63-FC_NE!C63-FC_E!C63</f>
        <v>0</v>
      </c>
      <c r="D63" s="30">
        <f>AFC!D63-FC_NE!D63-FC_E!D63</f>
        <v>8.5984522783633111E-5</v>
      </c>
      <c r="E63" s="30">
        <f>AFC!E63-FC_NE!E63-FC_E!E63</f>
        <v>8.5984522797843965E-5</v>
      </c>
      <c r="F63" s="30">
        <f>AFC!F63-FC_NE!F63-FC_E!F63</f>
        <v>8.5984522741000546E-5</v>
      </c>
      <c r="G63" s="30">
        <f>AFC!G63-FC_NE!G63-FC_E!G63</f>
        <v>-8.5984522717907907E-5</v>
      </c>
      <c r="H63" s="30">
        <f>AFC!H63-FC_NE!H63-FC_E!H63</f>
        <v>1.719690456463141E-4</v>
      </c>
      <c r="I63" s="30">
        <f>AFC!I63-FC_NE!I63-FC_E!I63</f>
        <v>-8.5984522664617202E-5</v>
      </c>
      <c r="J63" s="30">
        <f>AFC!J63-FC_NE!J63-FC_E!J63</f>
        <v>1.2892519346519382</v>
      </c>
      <c r="K63" s="30">
        <f>AFC!K63-FC_NE!K63-FC_E!K63</f>
        <v>24.50515907136711</v>
      </c>
      <c r="L63" s="30">
        <f>AFC!L63-FC_NE!L63-FC_E!L63</f>
        <v>-0.64548581255301229</v>
      </c>
      <c r="M63" s="30">
        <f>AFC!M63-FC_NE!M63-FC_E!M63</f>
        <v>1.7196904530436541E-4</v>
      </c>
      <c r="N63" s="30">
        <f>AFC!N63-FC_NE!N63-FC_E!N63</f>
        <v>3.1892519346516792</v>
      </c>
      <c r="O63" s="30">
        <f>AFC!O63-FC_NE!O63-FC_E!O63</f>
        <v>-4.3337919174552937</v>
      </c>
      <c r="P63" s="30">
        <f>AFC!P63-FC_NE!P63-FC_E!P63</f>
        <v>-1.5874462596726637</v>
      </c>
      <c r="Q63" s="30">
        <f>AFC!Q63-FC_NE!Q63-FC_E!Q63</f>
        <v>-0.85253654342210794</v>
      </c>
      <c r="R63" s="30">
        <f>AFC!R63-FC_NE!R63-FC_E!R63</f>
        <v>-0.39389509888216878</v>
      </c>
      <c r="S63" s="30">
        <f>AFC!S63-FC_NE!S63-FC_E!S63</f>
        <v>0.40438521066103306</v>
      </c>
      <c r="T63" s="30">
        <f>AFC!T63-FC_NE!T63-FC_E!T63</f>
        <v>0.70911435941615863</v>
      </c>
      <c r="U63" s="30">
        <f>AFC!U63-FC_NE!U63-FC_E!U63</f>
        <v>1.2101461736889929</v>
      </c>
      <c r="V63" s="30">
        <f>AFC!V63-FC_NE!V63-FC_E!V63</f>
        <v>30.273602751504129</v>
      </c>
      <c r="W63" s="30">
        <f>AFC!W63-FC_NE!W63-FC_E!W63</f>
        <v>15.114961306964423</v>
      </c>
      <c r="X63" s="30">
        <f>AFC!X63-FC_NE!X63-FC_E!X63</f>
        <v>37.624075666380946</v>
      </c>
    </row>
    <row r="64" spans="1:24" ht="11.25" customHeight="1" x14ac:dyDescent="0.2">
      <c r="A64" s="22" t="s">
        <v>115</v>
      </c>
      <c r="B64" s="23" t="s">
        <v>116</v>
      </c>
      <c r="C64" s="30">
        <f>AFC!C64-FC_NE!C64-FC_E!C64</f>
        <v>0</v>
      </c>
      <c r="D64" s="30">
        <f>AFC!D64-FC_NE!D64-FC_E!D64</f>
        <v>0</v>
      </c>
      <c r="E64" s="30">
        <f>AFC!E64-FC_NE!E64-FC_E!E64</f>
        <v>0</v>
      </c>
      <c r="F64" s="30">
        <f>AFC!F64-FC_NE!F64-FC_E!F64</f>
        <v>0</v>
      </c>
      <c r="G64" s="30">
        <f>AFC!G64-FC_NE!G64-FC_E!G64</f>
        <v>0</v>
      </c>
      <c r="H64" s="30">
        <f>AFC!H64-FC_NE!H64-FC_E!H64</f>
        <v>10.25141874462588</v>
      </c>
      <c r="I64" s="30">
        <f>AFC!I64-FC_NE!I64-FC_E!I64</f>
        <v>-7.5950988822012278</v>
      </c>
      <c r="J64" s="30">
        <f>AFC!J64-FC_NE!J64-FC_E!J64</f>
        <v>-35.113585554600149</v>
      </c>
      <c r="K64" s="30">
        <f>AFC!K64-FC_NE!K64-FC_E!K64</f>
        <v>-32.965004299226621</v>
      </c>
      <c r="L64" s="30">
        <f>AFC!L64-FC_NE!L64-FC_E!L64</f>
        <v>14.212381771279979</v>
      </c>
      <c r="M64" s="30">
        <f>AFC!M64-FC_NE!M64-FC_E!M64</f>
        <v>-10.367239896818319</v>
      </c>
      <c r="N64" s="30">
        <f>AFC!N64-FC_NE!N64-FC_E!N64</f>
        <v>17.267239896817955</v>
      </c>
      <c r="O64" s="30">
        <f>AFC!O64-FC_NE!O64-FC_E!O64</f>
        <v>19.46268271711142</v>
      </c>
      <c r="P64" s="30">
        <f>AFC!P64-FC_NE!P64-FC_E!P64</f>
        <v>8.5490971625108614</v>
      </c>
      <c r="Q64" s="30">
        <f>AFC!Q64-FC_NE!Q64-FC_E!Q64</f>
        <v>-9.9905417024929193</v>
      </c>
      <c r="R64" s="30">
        <f>AFC!R64-FC_NE!R64-FC_E!R64</f>
        <v>-6.5821152192602312</v>
      </c>
      <c r="S64" s="30">
        <f>AFC!S64-FC_NE!S64-FC_E!S64</f>
        <v>0.7935511607920489</v>
      </c>
      <c r="T64" s="30">
        <f>AFC!T64-FC_NE!T64-FC_E!T64</f>
        <v>53.948581255373028</v>
      </c>
      <c r="U64" s="30">
        <f>AFC!U64-FC_NE!U64-FC_E!U64</f>
        <v>-42.24995700773934</v>
      </c>
      <c r="V64" s="30">
        <f>AFC!V64-FC_NE!V64-FC_E!V64</f>
        <v>-8.8822012037326203E-2</v>
      </c>
      <c r="W64" s="30">
        <f>AFC!W64-FC_NE!W64-FC_E!W64</f>
        <v>-18.036371453139054</v>
      </c>
      <c r="X64" s="30">
        <f>AFC!X64-FC_NE!X64-FC_E!X64</f>
        <v>45.064660361134884</v>
      </c>
    </row>
    <row r="65" spans="1:24" ht="11.25" customHeight="1" x14ac:dyDescent="0.2">
      <c r="A65" s="22" t="s">
        <v>117</v>
      </c>
      <c r="B65" s="23" t="s">
        <v>118</v>
      </c>
      <c r="C65" s="30">
        <f>AFC!C65-FC_NE!C65-FC_E!C65</f>
        <v>8.5984522826265675E-5</v>
      </c>
      <c r="D65" s="30">
        <f>AFC!D65-FC_NE!D65-FC_E!D65</f>
        <v>1.7196904548200109E-4</v>
      </c>
      <c r="E65" s="30">
        <f>AFC!E65-FC_NE!E65-FC_E!E65</f>
        <v>0</v>
      </c>
      <c r="F65" s="30">
        <f>AFC!F65-FC_NE!F65-FC_E!F65</f>
        <v>8.5984522684157128E-5</v>
      </c>
      <c r="G65" s="30">
        <f>AFC!G65-FC_NE!G65-FC_E!G65</f>
        <v>-8.598452257047029E-5</v>
      </c>
      <c r="H65" s="30">
        <f>AFC!H65-FC_NE!H65-FC_E!H65</f>
        <v>1.7196904559568793E-4</v>
      </c>
      <c r="I65" s="30">
        <f>AFC!I65-FC_NE!I65-FC_E!I65</f>
        <v>0.11831470335368977</v>
      </c>
      <c r="J65" s="30">
        <f>AFC!J65-FC_NE!J65-FC_E!J65</f>
        <v>52.814015477212934</v>
      </c>
      <c r="K65" s="30">
        <f>AFC!K65-FC_NE!K65-FC_E!K65</f>
        <v>-24.274892519347759</v>
      </c>
      <c r="L65" s="30">
        <f>AFC!L65-FC_NE!L65-FC_E!L65</f>
        <v>52.763628546861696</v>
      </c>
      <c r="M65" s="30">
        <f>AFC!M65-FC_NE!M65-FC_E!M65</f>
        <v>60.0207222699878</v>
      </c>
      <c r="N65" s="30">
        <f>AFC!N65-FC_NE!N65-FC_E!N65</f>
        <v>-56.536973344795001</v>
      </c>
      <c r="O65" s="30">
        <f>AFC!O65-FC_NE!O65-FC_E!O65</f>
        <v>43.692519346520726</v>
      </c>
      <c r="P65" s="30">
        <f>AFC!P65-FC_NE!P65-FC_E!P65</f>
        <v>2.680739466896938</v>
      </c>
      <c r="Q65" s="30">
        <f>AFC!Q65-FC_NE!Q65-FC_E!Q65</f>
        <v>15.075494411007071</v>
      </c>
      <c r="R65" s="30">
        <f>AFC!R65-FC_NE!R65-FC_E!R65</f>
        <v>7.7164230438544337</v>
      </c>
      <c r="S65" s="30">
        <f>AFC!S65-FC_NE!S65-FC_E!S65</f>
        <v>1.9883920894226321</v>
      </c>
      <c r="T65" s="30">
        <f>AFC!T65-FC_NE!T65-FC_E!T65</f>
        <v>-1.0175408426520107</v>
      </c>
      <c r="U65" s="30">
        <f>AFC!U65-FC_NE!U65-FC_E!U65</f>
        <v>-44.816938950986582</v>
      </c>
      <c r="V65" s="30">
        <f>AFC!V65-FC_NE!V65-FC_E!V65</f>
        <v>58.864918314705278</v>
      </c>
      <c r="W65" s="30">
        <f>AFC!W65-FC_NE!W65-FC_E!W65</f>
        <v>41.521668099738747</v>
      </c>
      <c r="X65" s="30">
        <f>AFC!X65-FC_NE!X65-FC_E!X65</f>
        <v>194.3114359415265</v>
      </c>
    </row>
    <row r="66" spans="1:24" ht="11.25" customHeight="1" x14ac:dyDescent="0.2">
      <c r="A66" s="22" t="s">
        <v>119</v>
      </c>
      <c r="B66" s="23" t="s">
        <v>120</v>
      </c>
      <c r="C66" s="30">
        <f>AFC!C66-FC_NE!C66-FC_E!C66</f>
        <v>0</v>
      </c>
      <c r="D66" s="30">
        <f>AFC!D66-FC_NE!D66-FC_E!D66</f>
        <v>0</v>
      </c>
      <c r="E66" s="30">
        <f>AFC!E66-FC_NE!E66-FC_E!E66</f>
        <v>0</v>
      </c>
      <c r="F66" s="30">
        <f>AFC!F66-FC_NE!F66-FC_E!F66</f>
        <v>0</v>
      </c>
      <c r="G66" s="30">
        <f>AFC!G66-FC_NE!G66-FC_E!G66</f>
        <v>0</v>
      </c>
      <c r="H66" s="30">
        <f>AFC!H66-FC_NE!H66-FC_E!H66</f>
        <v>1.0748065348025193E-2</v>
      </c>
      <c r="I66" s="30">
        <f>AFC!I66-FC_NE!I66-FC_E!I66</f>
        <v>13.304385210662076</v>
      </c>
      <c r="J66" s="30">
        <f>AFC!J66-FC_NE!J66-FC_E!J66</f>
        <v>-66.975924333620696</v>
      </c>
      <c r="K66" s="30">
        <f>AFC!K66-FC_NE!K66-FC_E!K66</f>
        <v>16.647893379195011</v>
      </c>
      <c r="L66" s="30">
        <f>AFC!L66-FC_NE!L66-FC_E!L66</f>
        <v>8.4334479793633363</v>
      </c>
      <c r="M66" s="30">
        <f>AFC!M66-FC_NE!M66-FC_E!M66</f>
        <v>29.377815993118929</v>
      </c>
      <c r="N66" s="30">
        <f>AFC!N66-FC_NE!N66-FC_E!N66</f>
        <v>13.540154772137612</v>
      </c>
      <c r="O66" s="30">
        <f>AFC!O66-FC_NE!O66-FC_E!O66</f>
        <v>-8.4861564918319345</v>
      </c>
      <c r="P66" s="30">
        <f>AFC!P66-FC_NE!P66-FC_E!P66</f>
        <v>-77.147377472056178</v>
      </c>
      <c r="Q66" s="30">
        <f>AFC!Q66-FC_NE!Q66-FC_E!Q66</f>
        <v>-147.29019776439964</v>
      </c>
      <c r="R66" s="30">
        <f>AFC!R66-FC_NE!R66-FC_E!R66</f>
        <v>-48.380739466896557</v>
      </c>
      <c r="S66" s="30">
        <f>AFC!S66-FC_NE!S66-FC_E!S66</f>
        <v>-155.01857265692161</v>
      </c>
      <c r="T66" s="30">
        <f>AFC!T66-FC_NE!T66-FC_E!T66</f>
        <v>222.36801375752293</v>
      </c>
      <c r="U66" s="30">
        <f>AFC!U66-FC_NE!U66-FC_E!U66</f>
        <v>-154.97110920034174</v>
      </c>
      <c r="V66" s="30">
        <f>AFC!V66-FC_NE!V66-FC_E!V66</f>
        <v>32.999570077387034</v>
      </c>
      <c r="W66" s="30">
        <f>AFC!W66-FC_NE!W66-FC_E!W66</f>
        <v>-276.86225279449536</v>
      </c>
      <c r="X66" s="30">
        <f>AFC!X66-FC_NE!X66-FC_E!X66</f>
        <v>-112.80128976783817</v>
      </c>
    </row>
    <row r="67" spans="1:24" ht="11.25" customHeight="1" x14ac:dyDescent="0.2">
      <c r="A67" s="22" t="s">
        <v>121</v>
      </c>
      <c r="B67" s="23" t="s">
        <v>122</v>
      </c>
      <c r="C67" s="30">
        <f>AFC!C67-FC_NE!C67-FC_E!C67</f>
        <v>0</v>
      </c>
      <c r="D67" s="30">
        <f>AFC!D67-FC_NE!D67-FC_E!D67</f>
        <v>0</v>
      </c>
      <c r="E67" s="30">
        <f>AFC!E67-FC_NE!E67-FC_E!E67</f>
        <v>0</v>
      </c>
      <c r="F67" s="30">
        <f>AFC!F67-FC_NE!F67-FC_E!F67</f>
        <v>0</v>
      </c>
      <c r="G67" s="30">
        <f>AFC!G67-FC_NE!G67-FC_E!G67</f>
        <v>0</v>
      </c>
      <c r="H67" s="30">
        <f>AFC!H67-FC_NE!H67-FC_E!H67</f>
        <v>0</v>
      </c>
      <c r="I67" s="30">
        <f>AFC!I67-FC_NE!I67-FC_E!I67</f>
        <v>0</v>
      </c>
      <c r="J67" s="30">
        <f>AFC!J67-FC_NE!J67-FC_E!J67</f>
        <v>0</v>
      </c>
      <c r="K67" s="30">
        <f>AFC!K67-FC_NE!K67-FC_E!K67</f>
        <v>0</v>
      </c>
      <c r="L67" s="30">
        <f>AFC!L67-FC_NE!L67-FC_E!L67</f>
        <v>0</v>
      </c>
      <c r="M67" s="30">
        <f>AFC!M67-FC_NE!M67-FC_E!M67</f>
        <v>0</v>
      </c>
      <c r="N67" s="30">
        <f>AFC!N67-FC_NE!N67-FC_E!N67</f>
        <v>0</v>
      </c>
      <c r="O67" s="30">
        <f>AFC!O67-FC_NE!O67-FC_E!O67</f>
        <v>0</v>
      </c>
      <c r="P67" s="30">
        <f>AFC!P67-FC_NE!P67-FC_E!P67</f>
        <v>0</v>
      </c>
      <c r="Q67" s="30">
        <f>AFC!Q67-FC_NE!Q67-FC_E!Q67</f>
        <v>0</v>
      </c>
      <c r="R67" s="30">
        <f>AFC!R67-FC_NE!R67-FC_E!R67</f>
        <v>0</v>
      </c>
      <c r="S67" s="30">
        <f>AFC!S67-FC_NE!S67-FC_E!S67</f>
        <v>0</v>
      </c>
      <c r="T67" s="30">
        <f>AFC!T67-FC_NE!T67-FC_E!T67</f>
        <v>0</v>
      </c>
      <c r="U67" s="30">
        <f>AFC!U67-FC_NE!U67-FC_E!U67</f>
        <v>0</v>
      </c>
      <c r="V67" s="30">
        <f>AFC!V67-FC_NE!V67-FC_E!V67</f>
        <v>0</v>
      </c>
      <c r="W67" s="30">
        <f>AFC!W67-FC_NE!W67-FC_E!W67</f>
        <v>0</v>
      </c>
      <c r="X67" s="30">
        <f>AFC!X67-FC_NE!X67-FC_E!X67</f>
        <v>0</v>
      </c>
    </row>
    <row r="68" spans="1:24" ht="11.25" customHeight="1" x14ac:dyDescent="0.2">
      <c r="A68" s="22" t="s">
        <v>123</v>
      </c>
      <c r="B68" s="23" t="s">
        <v>124</v>
      </c>
      <c r="C68" s="30">
        <f>AFC!C68-FC_NE!C68-FC_E!C68</f>
        <v>0</v>
      </c>
      <c r="D68" s="30">
        <f>AFC!D68-FC_NE!D68-FC_E!D68</f>
        <v>0</v>
      </c>
      <c r="E68" s="30">
        <f>AFC!E68-FC_NE!E68-FC_E!E68</f>
        <v>0</v>
      </c>
      <c r="F68" s="30">
        <f>AFC!F68-FC_NE!F68-FC_E!F68</f>
        <v>0</v>
      </c>
      <c r="G68" s="30">
        <f>AFC!G68-FC_NE!G68-FC_E!G68</f>
        <v>0</v>
      </c>
      <c r="H68" s="30">
        <f>AFC!H68-FC_NE!H68-FC_E!H68</f>
        <v>0</v>
      </c>
      <c r="I68" s="30">
        <f>AFC!I68-FC_NE!I68-FC_E!I68</f>
        <v>0</v>
      </c>
      <c r="J68" s="30">
        <f>AFC!J68-FC_NE!J68-FC_E!J68</f>
        <v>0</v>
      </c>
      <c r="K68" s="30">
        <f>AFC!K68-FC_NE!K68-FC_E!K68</f>
        <v>0</v>
      </c>
      <c r="L68" s="30">
        <f>AFC!L68-FC_NE!L68-FC_E!L68</f>
        <v>0</v>
      </c>
      <c r="M68" s="30">
        <f>AFC!M68-FC_NE!M68-FC_E!M68</f>
        <v>0</v>
      </c>
      <c r="N68" s="30">
        <f>AFC!N68-FC_NE!N68-FC_E!N68</f>
        <v>0</v>
      </c>
      <c r="O68" s="30">
        <f>AFC!O68-FC_NE!O68-FC_E!O68</f>
        <v>0</v>
      </c>
      <c r="P68" s="30">
        <f>AFC!P68-FC_NE!P68-FC_E!P68</f>
        <v>0</v>
      </c>
      <c r="Q68" s="30">
        <f>AFC!Q68-FC_NE!Q68-FC_E!Q68</f>
        <v>0</v>
      </c>
      <c r="R68" s="30">
        <f>AFC!R68-FC_NE!R68-FC_E!R68</f>
        <v>0</v>
      </c>
      <c r="S68" s="30">
        <f>AFC!S68-FC_NE!S68-FC_E!S68</f>
        <v>0</v>
      </c>
      <c r="T68" s="30">
        <f>AFC!T68-FC_NE!T68-FC_E!T68</f>
        <v>0</v>
      </c>
      <c r="U68" s="30">
        <f>AFC!U68-FC_NE!U68-FC_E!U68</f>
        <v>0</v>
      </c>
      <c r="V68" s="30">
        <f>AFC!V68-FC_NE!V68-FC_E!V68</f>
        <v>0</v>
      </c>
      <c r="W68" s="30">
        <f>AFC!W68-FC_NE!W68-FC_E!W68</f>
        <v>0</v>
      </c>
      <c r="X68" s="30">
        <f>AFC!X68-FC_NE!X68-FC_E!X68</f>
        <v>0</v>
      </c>
    </row>
    <row r="69" spans="1:24" ht="11.25" customHeight="1" x14ac:dyDescent="0.2">
      <c r="A69" s="22" t="s">
        <v>125</v>
      </c>
      <c r="B69" s="23" t="s">
        <v>126</v>
      </c>
      <c r="C69" s="30">
        <f>AFC!C69-FC_NE!C69-FC_E!C69</f>
        <v>0</v>
      </c>
      <c r="D69" s="30">
        <f>AFC!D69-FC_NE!D69-FC_E!D69</f>
        <v>0</v>
      </c>
      <c r="E69" s="30">
        <f>AFC!E69-FC_NE!E69-FC_E!E69</f>
        <v>0</v>
      </c>
      <c r="F69" s="30">
        <f>AFC!F69-FC_NE!F69-FC_E!F69</f>
        <v>-2.5795356835800476E-4</v>
      </c>
      <c r="G69" s="30">
        <f>AFC!G69-FC_NE!G69-FC_E!G69</f>
        <v>-1.7196904556726622E-4</v>
      </c>
      <c r="H69" s="30">
        <f>AFC!H69-FC_NE!H69-FC_E!H69</f>
        <v>-3.4393809119137586E-4</v>
      </c>
      <c r="I69" s="30">
        <f>AFC!I69-FC_NE!I69-FC_E!I69</f>
        <v>1.3327601031733138E-2</v>
      </c>
      <c r="J69" s="30">
        <f>AFC!J69-FC_NE!J69-FC_E!J69</f>
        <v>4.2992261398921983E-4</v>
      </c>
      <c r="K69" s="30">
        <f>AFC!K69-FC_NE!K69-FC_E!K69</f>
        <v>8.5984522968374222E-5</v>
      </c>
      <c r="L69" s="30">
        <f>AFC!L69-FC_NE!L69-FC_E!L69</f>
        <v>8.5984522741000546E-5</v>
      </c>
      <c r="M69" s="30">
        <f>AFC!M69-FC_NE!M69-FC_E!M69</f>
        <v>8.8220120378082356E-2</v>
      </c>
      <c r="N69" s="30">
        <f>AFC!N69-FC_NE!N69-FC_E!N69</f>
        <v>8.8048151332827729E-2</v>
      </c>
      <c r="O69" s="30">
        <f>AFC!O69-FC_NE!O69-FC_E!O69</f>
        <v>1.2079226507921703E-13</v>
      </c>
      <c r="P69" s="30">
        <f>AFC!P69-FC_NE!P69-FC_E!P69</f>
        <v>-8.1341358555484078E-2</v>
      </c>
      <c r="Q69" s="30">
        <f>AFC!Q69-FC_NE!Q69-FC_E!Q69</f>
        <v>-1.3463456577814981</v>
      </c>
      <c r="R69" s="30">
        <f>AFC!R69-FC_NE!R69-FC_E!R69</f>
        <v>-0.79561478933788266</v>
      </c>
      <c r="S69" s="30">
        <f>AFC!S69-FC_NE!S69-FC_E!S69</f>
        <v>-0.5907996560619182</v>
      </c>
      <c r="T69" s="30">
        <f>AFC!T69-FC_NE!T69-FC_E!T69</f>
        <v>1.7196904541094682E-4</v>
      </c>
      <c r="U69" s="30">
        <f>AFC!U69-FC_NE!U69-FC_E!U69</f>
        <v>-1.3724849527084757</v>
      </c>
      <c r="V69" s="30">
        <f>AFC!V69-FC_NE!V69-FC_E!V69</f>
        <v>-1.3130696474636068</v>
      </c>
      <c r="W69" s="30">
        <f>AFC!W69-FC_NE!W69-FC_E!W69</f>
        <v>-1.0162510748065188</v>
      </c>
      <c r="X69" s="30">
        <f>AFC!X69-FC_NE!X69-FC_E!X69</f>
        <v>-8.7876182286862559E-2</v>
      </c>
    </row>
    <row r="70" spans="1:24" ht="11.25" customHeight="1" x14ac:dyDescent="0.2">
      <c r="A70" s="22" t="s">
        <v>127</v>
      </c>
      <c r="B70" s="23" t="s">
        <v>128</v>
      </c>
      <c r="C70" s="30">
        <f>AFC!C70-FC_NE!C70-FC_E!C70</f>
        <v>8.5984522797843965E-5</v>
      </c>
      <c r="D70" s="30">
        <f>AFC!D70-FC_NE!D70-FC_E!D70</f>
        <v>0</v>
      </c>
      <c r="E70" s="30">
        <f>AFC!E70-FC_NE!E70-FC_E!E70</f>
        <v>8.5984522783633111E-5</v>
      </c>
      <c r="F70" s="30">
        <f>AFC!F70-FC_NE!F70-FC_E!F70</f>
        <v>8.5984522741000546E-5</v>
      </c>
      <c r="G70" s="30">
        <f>AFC!G70-FC_NE!G70-FC_E!G70</f>
        <v>8.5984522854687384E-5</v>
      </c>
      <c r="H70" s="30">
        <f>AFC!H70-FC_NE!H70-FC_E!H70</f>
        <v>-8.5984522797843965E-5</v>
      </c>
      <c r="I70" s="30">
        <f>AFC!I70-FC_NE!I70-FC_E!I70</f>
        <v>-8.5984522684157128E-5</v>
      </c>
      <c r="J70" s="30">
        <f>AFC!J70-FC_NE!J70-FC_E!J70</f>
        <v>0</v>
      </c>
      <c r="K70" s="30">
        <f>AFC!K70-FC_NE!K70-FC_E!K70</f>
        <v>-8.5984522911530803E-5</v>
      </c>
      <c r="L70" s="30">
        <f>AFC!L70-FC_NE!L70-FC_E!L70</f>
        <v>0</v>
      </c>
      <c r="M70" s="30">
        <f>AFC!M70-FC_NE!M70-FC_E!M70</f>
        <v>-8.5984523593651829E-5</v>
      </c>
      <c r="N70" s="30">
        <f>AFC!N70-FC_NE!N70-FC_E!N70</f>
        <v>0</v>
      </c>
      <c r="O70" s="30">
        <f>AFC!O70-FC_NE!O70-FC_E!O70</f>
        <v>0</v>
      </c>
      <c r="P70" s="30">
        <f>AFC!P70-FC_NE!P70-FC_E!P70</f>
        <v>-3.4393808982713381E-4</v>
      </c>
      <c r="Q70" s="30">
        <f>AFC!Q70-FC_NE!Q70-FC_E!Q70</f>
        <v>8.5984523138904478E-5</v>
      </c>
      <c r="R70" s="30">
        <f>AFC!R70-FC_NE!R70-FC_E!R70</f>
        <v>1.7196904445881955E-4</v>
      </c>
      <c r="S70" s="30">
        <f>AFC!S70-FC_NE!S70-FC_E!S70</f>
        <v>-3.4393809164612321E-4</v>
      </c>
      <c r="T70" s="30">
        <f>AFC!T70-FC_NE!T70-FC_E!T70</f>
        <v>0</v>
      </c>
      <c r="U70" s="30">
        <f>AFC!U70-FC_NE!U70-FC_E!U70</f>
        <v>2.5795356668822933E-4</v>
      </c>
      <c r="V70" s="30">
        <f>AFC!V70-FC_NE!V70-FC_E!V70</f>
        <v>-3.4393808891763911E-4</v>
      </c>
      <c r="W70" s="30">
        <f>AFC!W70-FC_NE!W70-FC_E!W70</f>
        <v>8.5984520410420373E-5</v>
      </c>
      <c r="X70" s="30">
        <f>AFC!X70-FC_NE!X70-FC_E!X70</f>
        <v>3.457265692175497</v>
      </c>
    </row>
    <row r="71" spans="1:24" ht="11.25" customHeight="1" x14ac:dyDescent="0.2">
      <c r="A71" s="24" t="s">
        <v>129</v>
      </c>
      <c r="B71" s="25" t="s">
        <v>130</v>
      </c>
      <c r="C71" s="31">
        <f t="shared" ref="C71:W71" si="22">SUM(C72:C73)</f>
        <v>81.207824591574081</v>
      </c>
      <c r="D71" s="31">
        <f t="shared" si="22"/>
        <v>70.268443680138716</v>
      </c>
      <c r="E71" s="31">
        <f t="shared" si="22"/>
        <v>68.691831470336751</v>
      </c>
      <c r="F71" s="31">
        <f t="shared" si="22"/>
        <v>2.330180567514617E-2</v>
      </c>
      <c r="G71" s="31">
        <f t="shared" si="22"/>
        <v>-0.8600171969060284</v>
      </c>
      <c r="H71" s="31">
        <f t="shared" si="22"/>
        <v>-7.2055030094418271E-2</v>
      </c>
      <c r="I71" s="31">
        <f t="shared" si="22"/>
        <v>-5.1590713724181114E-4</v>
      </c>
      <c r="J71" s="31">
        <f t="shared" si="22"/>
        <v>64.129750644884666</v>
      </c>
      <c r="K71" s="31">
        <f t="shared" si="22"/>
        <v>13.494668959587557</v>
      </c>
      <c r="L71" s="31">
        <f t="shared" si="22"/>
        <v>-2.1494411005970733</v>
      </c>
      <c r="M71" s="31">
        <f t="shared" si="22"/>
        <v>-0.47919174548371757</v>
      </c>
      <c r="N71" s="31">
        <f t="shared" si="22"/>
        <v>-0.25786758383469532</v>
      </c>
      <c r="O71" s="31">
        <f t="shared" si="22"/>
        <v>-3.0868443678286894E-2</v>
      </c>
      <c r="P71" s="31">
        <f t="shared" si="22"/>
        <v>0.27824591573289581</v>
      </c>
      <c r="Q71" s="31">
        <f t="shared" si="22"/>
        <v>-5.6147893378238223E-2</v>
      </c>
      <c r="R71" s="31">
        <f t="shared" si="22"/>
        <v>-7.4290627686991684E-2</v>
      </c>
      <c r="S71" s="31">
        <f t="shared" si="22"/>
        <v>8.0137575236221892E-2</v>
      </c>
      <c r="T71" s="31">
        <f t="shared" si="22"/>
        <v>-6.8787617897214659E-4</v>
      </c>
      <c r="U71" s="31">
        <f t="shared" si="22"/>
        <v>0.13413585554906149</v>
      </c>
      <c r="V71" s="31">
        <f t="shared" si="22"/>
        <v>-8.254514187933637E-2</v>
      </c>
      <c r="W71" s="31">
        <f t="shared" si="22"/>
        <v>4.6603611349837593E-2</v>
      </c>
      <c r="X71" s="31">
        <f t="shared" ref="X71" si="23">SUM(X72:X73)</f>
        <v>0.51117798796167335</v>
      </c>
    </row>
    <row r="72" spans="1:24" ht="11.25" customHeight="1" x14ac:dyDescent="0.2">
      <c r="A72" s="22" t="s">
        <v>131</v>
      </c>
      <c r="B72" s="23" t="s">
        <v>132</v>
      </c>
      <c r="C72" s="30">
        <f>AFC!C72-FC_NE!C72-FC_E!C72</f>
        <v>-2.579535683935319E-4</v>
      </c>
      <c r="D72" s="30">
        <f>AFC!D72-FC_NE!D72-FC_E!D72</f>
        <v>-8.5984522343096614E-5</v>
      </c>
      <c r="E72" s="30">
        <f>AFC!E72-FC_NE!E72-FC_E!E72</f>
        <v>-1.7196904536831426E-4</v>
      </c>
      <c r="F72" s="30">
        <f>AFC!F72-FC_NE!F72-FC_E!F72</f>
        <v>-4.2992261364815931E-4</v>
      </c>
      <c r="G72" s="30">
        <f>AFC!G72-FC_NE!G72-FC_E!G72</f>
        <v>-0.85993121238186632</v>
      </c>
      <c r="H72" s="30">
        <f>AFC!H72-FC_NE!H72-FC_E!H72</f>
        <v>-2.4333619948492924E-2</v>
      </c>
      <c r="I72" s="30">
        <f>AFC!I72-FC_NE!I72-FC_E!I72</f>
        <v>-2.3731728289021703E-2</v>
      </c>
      <c r="J72" s="30">
        <f>AFC!J72-FC_NE!J72-FC_E!J72</f>
        <v>64.153998280309565</v>
      </c>
      <c r="K72" s="30">
        <f>AFC!K72-FC_NE!K72-FC_E!K72</f>
        <v>13.518658641444517</v>
      </c>
      <c r="L72" s="30">
        <f>AFC!L72-FC_NE!L72-FC_E!L72</f>
        <v>-2.1259673258807652</v>
      </c>
      <c r="M72" s="30">
        <f>AFC!M72-FC_NE!M72-FC_E!M72</f>
        <v>-0.47781599312065737</v>
      </c>
      <c r="N72" s="30">
        <f>AFC!N72-FC_NE!N72-FC_E!N72</f>
        <v>-0.26319862424634266</v>
      </c>
      <c r="O72" s="30">
        <f>AFC!O72-FC_NE!O72-FC_E!O72</f>
        <v>-2.4075666374301363E-3</v>
      </c>
      <c r="P72" s="30">
        <f>AFC!P72-FC_NE!P72-FC_E!P72</f>
        <v>0.26294067067919968</v>
      </c>
      <c r="Q72" s="30">
        <f>AFC!Q72-FC_NE!Q72-FC_E!Q72</f>
        <v>-2.656921754078212E-2</v>
      </c>
      <c r="R72" s="30">
        <f>AFC!R72-FC_NE!R72-FC_E!R72</f>
        <v>-7.4634565777614625E-2</v>
      </c>
      <c r="S72" s="30">
        <f>AFC!S72-FC_NE!S72-FC_E!S72</f>
        <v>0.10180567497855009</v>
      </c>
      <c r="T72" s="30">
        <f>AFC!T72-FC_NE!T72-FC_E!T72</f>
        <v>-4.2992261433028034E-4</v>
      </c>
      <c r="U72" s="30">
        <f>AFC!U72-FC_NE!U72-FC_E!U72</f>
        <v>0.15580395529059388</v>
      </c>
      <c r="V72" s="30">
        <f>AFC!V72-FC_NE!V72-FC_E!V72</f>
        <v>-8.4694754943939188E-2</v>
      </c>
      <c r="W72" s="30">
        <f>AFC!W72-FC_NE!W72-FC_E!W72</f>
        <v>1.2295786757931637E-2</v>
      </c>
      <c r="X72" s="30">
        <f>AFC!X72-FC_NE!X72-FC_E!X72</f>
        <v>0.50653482373263614</v>
      </c>
    </row>
    <row r="73" spans="1:24" ht="11.25" customHeight="1" x14ac:dyDescent="0.2">
      <c r="A73" s="22" t="s">
        <v>133</v>
      </c>
      <c r="B73" s="23" t="s">
        <v>134</v>
      </c>
      <c r="C73" s="30">
        <f>AFC!C73-FC_NE!C73-FC_E!C73</f>
        <v>81.208082545142474</v>
      </c>
      <c r="D73" s="30">
        <f>AFC!D73-FC_NE!D73-FC_E!D73</f>
        <v>70.26852966466106</v>
      </c>
      <c r="E73" s="30">
        <f>AFC!E73-FC_NE!E73-FC_E!E73</f>
        <v>68.69200343938212</v>
      </c>
      <c r="F73" s="30">
        <f>AFC!F73-FC_NE!F73-FC_E!F73</f>
        <v>2.3731728288794329E-2</v>
      </c>
      <c r="G73" s="30">
        <f>AFC!G73-FC_NE!G73-FC_E!G73</f>
        <v>-8.5984524162086018E-5</v>
      </c>
      <c r="H73" s="30">
        <f>AFC!H73-FC_NE!H73-FC_E!H73</f>
        <v>-4.7721410145925347E-2</v>
      </c>
      <c r="I73" s="30">
        <f>AFC!I73-FC_NE!I73-FC_E!I73</f>
        <v>2.3215821151779892E-2</v>
      </c>
      <c r="J73" s="30">
        <f>AFC!J73-FC_NE!J73-FC_E!J73</f>
        <v>-2.4247635424899272E-2</v>
      </c>
      <c r="K73" s="30">
        <f>AFC!K73-FC_NE!K73-FC_E!K73</f>
        <v>-2.3989681856960487E-2</v>
      </c>
      <c r="L73" s="30">
        <f>AFC!L73-FC_NE!L73-FC_E!L73</f>
        <v>-2.3473774716308071E-2</v>
      </c>
      <c r="M73" s="30">
        <f>AFC!M73-FC_NE!M73-FC_E!M73</f>
        <v>-1.3757523630602009E-3</v>
      </c>
      <c r="N73" s="30">
        <f>AFC!N73-FC_NE!N73-FC_E!N73</f>
        <v>5.3310404116473364E-3</v>
      </c>
      <c r="O73" s="30">
        <f>AFC!O73-FC_NE!O73-FC_E!O73</f>
        <v>-2.8460877040856758E-2</v>
      </c>
      <c r="P73" s="30">
        <f>AFC!P73-FC_NE!P73-FC_E!P73</f>
        <v>1.5305245053696126E-2</v>
      </c>
      <c r="Q73" s="30">
        <f>AFC!Q73-FC_NE!Q73-FC_E!Q73</f>
        <v>-2.9578675837456103E-2</v>
      </c>
      <c r="R73" s="30">
        <f>AFC!R73-FC_NE!R73-FC_E!R73</f>
        <v>3.4393809062294167E-4</v>
      </c>
      <c r="S73" s="30">
        <f>AFC!S73-FC_NE!S73-FC_E!S73</f>
        <v>-2.1668099742328195E-2</v>
      </c>
      <c r="T73" s="30">
        <f>AFC!T73-FC_NE!T73-FC_E!T73</f>
        <v>-2.5795356464186625E-4</v>
      </c>
      <c r="U73" s="30">
        <f>AFC!U73-FC_NE!U73-FC_E!U73</f>
        <v>-2.1668099741532387E-2</v>
      </c>
      <c r="V73" s="30">
        <f>AFC!V73-FC_NE!V73-FC_E!V73</f>
        <v>2.1496130646028178E-3</v>
      </c>
      <c r="W73" s="30">
        <f>AFC!W73-FC_NE!W73-FC_E!W73</f>
        <v>3.4307824591905955E-2</v>
      </c>
      <c r="X73" s="30">
        <f>AFC!X73-FC_NE!X73-FC_E!X73</f>
        <v>4.643164229037211E-3</v>
      </c>
    </row>
    <row r="74" spans="1:24" ht="11.25" customHeight="1" x14ac:dyDescent="0.2">
      <c r="A74" s="24" t="s">
        <v>135</v>
      </c>
      <c r="B74" s="25" t="s">
        <v>136</v>
      </c>
      <c r="C74" s="31">
        <f>AFC!C74-FC_NE!C74-FC_E!C74</f>
        <v>0</v>
      </c>
      <c r="D74" s="31">
        <f>AFC!D74-FC_NE!D74-FC_E!D74</f>
        <v>0</v>
      </c>
      <c r="E74" s="31">
        <f>AFC!E74-FC_NE!E74-FC_E!E74</f>
        <v>0</v>
      </c>
      <c r="F74" s="31">
        <f>AFC!F74-FC_NE!F74-FC_E!F74</f>
        <v>0</v>
      </c>
      <c r="G74" s="31">
        <f>AFC!G74-FC_NE!G74-FC_E!G74</f>
        <v>0</v>
      </c>
      <c r="H74" s="31">
        <f>AFC!H74-FC_NE!H74-FC_E!H74</f>
        <v>0</v>
      </c>
      <c r="I74" s="31">
        <f>AFC!I74-FC_NE!I74-FC_E!I74</f>
        <v>0</v>
      </c>
      <c r="J74" s="31">
        <f>AFC!J74-FC_NE!J74-FC_E!J74</f>
        <v>0</v>
      </c>
      <c r="K74" s="31">
        <f>AFC!K74-FC_NE!K74-FC_E!K74</f>
        <v>0</v>
      </c>
      <c r="L74" s="31">
        <f>AFC!L74-FC_NE!L74-FC_E!L74</f>
        <v>0</v>
      </c>
      <c r="M74" s="31">
        <f>AFC!M74-FC_NE!M74-FC_E!M74</f>
        <v>-8.5984502220526338E-5</v>
      </c>
      <c r="N74" s="31">
        <f>AFC!N74-FC_NE!N74-FC_E!N74</f>
        <v>0</v>
      </c>
      <c r="O74" s="31">
        <f>AFC!O74-FC_NE!O74-FC_E!O74</f>
        <v>0</v>
      </c>
      <c r="P74" s="31">
        <f>AFC!P74-FC_NE!P74-FC_E!P74</f>
        <v>0</v>
      </c>
      <c r="Q74" s="31">
        <f>AFC!Q74-FC_NE!Q74-FC_E!Q74</f>
        <v>-8.5984502220526338E-5</v>
      </c>
      <c r="R74" s="31">
        <f>AFC!R74-FC_NE!R74-FC_E!R74</f>
        <v>8.5984531324356794E-5</v>
      </c>
      <c r="S74" s="31">
        <f>AFC!S74-FC_NE!S74-FC_E!S74</f>
        <v>0</v>
      </c>
      <c r="T74" s="31">
        <f>AFC!T74-FC_NE!T74-FC_E!T74</f>
        <v>0</v>
      </c>
      <c r="U74" s="31">
        <f>AFC!U74-FC_NE!U74-FC_E!U74</f>
        <v>0</v>
      </c>
      <c r="V74" s="31">
        <f>AFC!V74-FC_NE!V74-FC_E!V74</f>
        <v>0</v>
      </c>
      <c r="W74" s="31">
        <f>AFC!W74-FC_NE!W74-FC_E!W74</f>
        <v>8.5984502220526338E-5</v>
      </c>
      <c r="X74" s="31">
        <f>AFC!X74-FC_NE!X74-FC_E!X74</f>
        <v>8.5984502220526338E-5</v>
      </c>
    </row>
    <row r="75" spans="1:24" ht="11.25" customHeight="1" x14ac:dyDescent="0.2">
      <c r="A75" s="24" t="s">
        <v>137</v>
      </c>
      <c r="B75" s="25" t="s">
        <v>138</v>
      </c>
      <c r="C75" s="31">
        <f>AFC!C75-FC_NE!C75-FC_E!C75</f>
        <v>70.298088752191688</v>
      </c>
      <c r="D75" s="31">
        <f>AFC!D75-FC_NE!D75-FC_E!D75</f>
        <v>-13.053790042657056</v>
      </c>
      <c r="E75" s="31">
        <f>AFC!E75-FC_NE!E75-FC_E!E75</f>
        <v>9.7768072450489854</v>
      </c>
      <c r="F75" s="31">
        <f>AFC!F75-FC_NE!F75-FC_E!F75</f>
        <v>15.077301857440034</v>
      </c>
      <c r="G75" s="31">
        <f>AFC!G75-FC_NE!G75-FC_E!G75</f>
        <v>116.61507763255213</v>
      </c>
      <c r="H75" s="31">
        <f>AFC!H75-FC_NE!H75-FC_E!H75</f>
        <v>217.6145047888931</v>
      </c>
      <c r="I75" s="31">
        <f>AFC!I75-FC_NE!I75-FC_E!I75</f>
        <v>164.45127669834619</v>
      </c>
      <c r="J75" s="31">
        <f>AFC!J75-FC_NE!J75-FC_E!J75</f>
        <v>63.127569257718278</v>
      </c>
      <c r="K75" s="31">
        <f>AFC!K75-FC_NE!K75-FC_E!K75</f>
        <v>-10.021505931807042</v>
      </c>
      <c r="L75" s="31">
        <f>AFC!L75-FC_NE!L75-FC_E!L75</f>
        <v>71.544568206212716</v>
      </c>
      <c r="M75" s="31">
        <f>AFC!M75-FC_NE!M75-FC_E!M75</f>
        <v>138.86650567616016</v>
      </c>
      <c r="N75" s="31">
        <f>AFC!N75-FC_NE!N75-FC_E!N75</f>
        <v>-6.6019905548018869</v>
      </c>
      <c r="O75" s="31">
        <f>AFC!O75-FC_NE!O75-FC_E!O75</f>
        <v>34.503730058095243</v>
      </c>
      <c r="P75" s="31">
        <f>AFC!P75-FC_NE!P75-FC_E!P75</f>
        <v>6.9431065141689032</v>
      </c>
      <c r="Q75" s="31">
        <f>AFC!Q75-FC_NE!Q75-FC_E!Q75</f>
        <v>25.599746351392241</v>
      </c>
      <c r="R75" s="31">
        <f>AFC!R75-FC_NE!R75-FC_E!R75</f>
        <v>-5.4555582503962796</v>
      </c>
      <c r="S75" s="31">
        <f>AFC!S75-FC_NE!S75-FC_E!S75</f>
        <v>76.793672753177816</v>
      </c>
      <c r="T75" s="31">
        <f>AFC!T75-FC_NE!T75-FC_E!T75</f>
        <v>59.983065307322249</v>
      </c>
      <c r="U75" s="31">
        <f>AFC!U75-FC_NE!U75-FC_E!U75</f>
        <v>81.112675860022136</v>
      </c>
      <c r="V75" s="31">
        <f>AFC!V75-FC_NE!V75-FC_E!V75</f>
        <v>35.974195950540889</v>
      </c>
      <c r="W75" s="31">
        <f>AFC!W75-FC_NE!W75-FC_E!W75</f>
        <v>-12.471307195941336</v>
      </c>
      <c r="X75" s="31">
        <f>AFC!X75-FC_NE!X75-FC_E!X75</f>
        <v>17.154600171961647</v>
      </c>
    </row>
    <row r="76" spans="1:24" ht="11.25" customHeight="1" x14ac:dyDescent="0.2">
      <c r="A76" s="26" t="s">
        <v>139</v>
      </c>
      <c r="B76" s="27" t="s">
        <v>140</v>
      </c>
      <c r="C76" s="32">
        <f>AFC!C76-FC_NE!C76-FC_E!C76</f>
        <v>-146.0281169389782</v>
      </c>
      <c r="D76" s="32">
        <f>AFC!D76-FC_NE!D76-FC_E!D76</f>
        <v>-150.7564918314456</v>
      </c>
      <c r="E76" s="32">
        <f>AFC!E76-FC_NE!E76-FC_E!E76</f>
        <v>-120.10971625105594</v>
      </c>
      <c r="F76" s="32">
        <f>AFC!F76-FC_NE!F76-FC_E!F76</f>
        <v>-218.95640584698413</v>
      </c>
      <c r="G76" s="32">
        <f>AFC!G76-FC_NE!G76-FC_E!G76</f>
        <v>86.309544281975832</v>
      </c>
      <c r="H76" s="32">
        <f>AFC!H76-FC_NE!H76-FC_E!H76</f>
        <v>-74.640498710243264</v>
      </c>
      <c r="I76" s="32">
        <f>AFC!I76-FC_NE!I76-FC_E!I76</f>
        <v>-21.738521066203248</v>
      </c>
      <c r="J76" s="32">
        <f>AFC!J76-FC_NE!J76-FC_E!J76</f>
        <v>10.906706792826299</v>
      </c>
      <c r="K76" s="32">
        <f>AFC!K76-FC_NE!K76-FC_E!K76</f>
        <v>40.17162510738126</v>
      </c>
      <c r="L76" s="32">
        <f>AFC!L76-FC_NE!L76-FC_E!L76</f>
        <v>-368.74041272577597</v>
      </c>
      <c r="M76" s="32">
        <f>AFC!M76-FC_NE!M76-FC_E!M76</f>
        <v>-122.29810834061936</v>
      </c>
      <c r="N76" s="32">
        <f>AFC!N76-FC_NE!N76-FC_E!N76</f>
        <v>611.45030094584217</v>
      </c>
      <c r="O76" s="32">
        <f>AFC!O76-FC_NE!O76-FC_E!O76</f>
        <v>604.91607910578023</v>
      </c>
      <c r="P76" s="32">
        <f>AFC!P76-FC_NE!P76-FC_E!P76</f>
        <v>629.41014617370092</v>
      </c>
      <c r="Q76" s="32">
        <f>AFC!Q76-FC_NE!Q76-FC_E!Q76</f>
        <v>839.83129836624721</v>
      </c>
      <c r="R76" s="32">
        <f>AFC!R76-FC_NE!R76-FC_E!R76</f>
        <v>657.94677558043622</v>
      </c>
      <c r="S76" s="32">
        <f>AFC!S76-FC_NE!S76-FC_E!S76</f>
        <v>522.26620808243752</v>
      </c>
      <c r="T76" s="32">
        <f>AFC!T76-FC_NE!T76-FC_E!T76</f>
        <v>614.29415305238217</v>
      </c>
      <c r="U76" s="32">
        <f>AFC!U76-FC_NE!U76-FC_E!U76</f>
        <v>408.66534823729307</v>
      </c>
      <c r="V76" s="32">
        <f>AFC!V76-FC_NE!V76-FC_E!V76</f>
        <v>507.64445399827673</v>
      </c>
      <c r="W76" s="32">
        <f>AFC!W76-FC_NE!W76-FC_E!W76</f>
        <v>581.91100601889775</v>
      </c>
      <c r="X76" s="32">
        <f>AFC!X76-FC_NE!X76-FC_E!X76</f>
        <v>458.85460017202422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9D9C30C-F93F-4812-AF78-A47E96CC1D7F}"/>
</file>

<file path=customXml/itemProps2.xml><?xml version="1.0" encoding="utf-8"?>
<ds:datastoreItem xmlns:ds="http://schemas.openxmlformats.org/officeDocument/2006/customXml" ds:itemID="{90774629-5BCB-4882-B708-51CA34F77FB8}"/>
</file>

<file path=customXml/itemProps3.xml><?xml version="1.0" encoding="utf-8"?>
<ds:datastoreItem xmlns:ds="http://schemas.openxmlformats.org/officeDocument/2006/customXml" ds:itemID="{72A05F95-BF93-4467-BA72-DC7BE1B851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177</vt:i4>
      </vt:variant>
    </vt:vector>
  </HeadingPairs>
  <TitlesOfParts>
    <vt:vector size="177" baseType="lpstr">
      <vt:lpstr>cover</vt:lpstr>
      <vt:lpstr>index</vt:lpstr>
      <vt:lpstr>PPRD</vt:lpstr>
      <vt:lpstr>RCV_RCY</vt:lpstr>
      <vt:lpstr>IMP</vt:lpstr>
      <vt:lpstr>EXP</vt:lpstr>
      <vt:lpstr>STK_CHG</vt:lpstr>
      <vt:lpstr>GAE</vt:lpstr>
      <vt:lpstr>INTMARB</vt:lpstr>
      <vt:lpstr>INTMARB_IN</vt:lpstr>
      <vt:lpstr>INTMARB_EX</vt:lpstr>
      <vt:lpstr>GIC</vt:lpstr>
      <vt:lpstr>INTAVI</vt:lpstr>
      <vt:lpstr>INTAVI_PA_IN</vt:lpstr>
      <vt:lpstr>INTAVI_PA_EX</vt:lpstr>
      <vt:lpstr>INTAVI_FR_IN</vt:lpstr>
      <vt:lpstr>INTAVI_FR_EX</vt:lpstr>
      <vt:lpstr>NRGSUP</vt:lpstr>
      <vt:lpstr>GIC2020-2030</vt:lpstr>
      <vt:lpstr>PEC2020-2030</vt:lpstr>
      <vt:lpstr>FEC2020-2030</vt:lpstr>
      <vt:lpstr>TI_E</vt:lpstr>
      <vt:lpstr>TI_EHG_E</vt:lpstr>
      <vt:lpstr>TI_EHG_E_E</vt:lpstr>
      <vt:lpstr>TI_EHG_CHP_E</vt:lpstr>
      <vt:lpstr>TI_EHG_H_E</vt:lpstr>
      <vt:lpstr>TI_EHG_EDHP</vt:lpstr>
      <vt:lpstr>TI_EHG_EB</vt:lpstr>
      <vt:lpstr>TI_EHG_EPS</vt:lpstr>
      <vt:lpstr>TI_EHG_DHEP</vt:lpstr>
      <vt:lpstr>TI_CO_E</vt:lpstr>
      <vt:lpstr>TI_BF_E</vt:lpstr>
      <vt:lpstr>TI_GW_E</vt:lpstr>
      <vt:lpstr>TI_RPI_E</vt:lpstr>
      <vt:lpstr>TI_RPI_RI_E</vt:lpstr>
      <vt:lpstr>TI_RPI_BPI_E</vt:lpstr>
      <vt:lpstr>TI_RPI_PT_E</vt:lpstr>
      <vt:lpstr>TI_RPI_IT_E</vt:lpstr>
      <vt:lpstr>TI_RPI_DU_E</vt:lpstr>
      <vt:lpstr>TI_RPI_PII_E</vt:lpstr>
      <vt:lpstr>TI_PF_E</vt:lpstr>
      <vt:lpstr>TI_BKBPB_E</vt:lpstr>
      <vt:lpstr>TI_CL_E</vt:lpstr>
      <vt:lpstr>TI_BNG_E</vt:lpstr>
      <vt:lpstr>TI_LBB_E</vt:lpstr>
      <vt:lpstr>TI_CPP_E</vt:lpstr>
      <vt:lpstr>TI_GTL_E</vt:lpstr>
      <vt:lpstr>TI_NSP_E</vt:lpstr>
      <vt:lpstr>TO</vt:lpstr>
      <vt:lpstr>TO_EHG</vt:lpstr>
      <vt:lpstr>TO_EHG_E</vt:lpstr>
      <vt:lpstr>TO_EHG_CHP</vt:lpstr>
      <vt:lpstr>TO_EHG_H</vt:lpstr>
      <vt:lpstr>TO_EHG_EDHP</vt:lpstr>
      <vt:lpstr>TO_EHG_EB</vt:lpstr>
      <vt:lpstr>TO_EHG_PH</vt:lpstr>
      <vt:lpstr>TO_CO</vt:lpstr>
      <vt:lpstr>TO_BF</vt:lpstr>
      <vt:lpstr>TO_GW</vt:lpstr>
      <vt:lpstr>TO_RPI</vt:lpstr>
      <vt:lpstr>TO_RPI_RO</vt:lpstr>
      <vt:lpstr>TO_RPI_BKFLOW</vt:lpstr>
      <vt:lpstr>TO_RPI_PT</vt:lpstr>
      <vt:lpstr>TO_RPI_IT</vt:lpstr>
      <vt:lpstr>TO_RPI_PPR</vt:lpstr>
      <vt:lpstr>TO_RPI_PIR</vt:lpstr>
      <vt:lpstr>TO_PF</vt:lpstr>
      <vt:lpstr>TO_BKBPB</vt:lpstr>
      <vt:lpstr>TO_CL</vt:lpstr>
      <vt:lpstr>TO_BNG</vt:lpstr>
      <vt:lpstr>TO_LBB</vt:lpstr>
      <vt:lpstr>TO_CPP</vt:lpstr>
      <vt:lpstr>TO_GTL</vt:lpstr>
      <vt:lpstr>TO_NSP</vt:lpstr>
      <vt:lpstr>NRG_E</vt:lpstr>
      <vt:lpstr>NRG_EHG_E</vt:lpstr>
      <vt:lpstr>NRG_CM_E</vt:lpstr>
      <vt:lpstr>NRG_OIL_NG_E</vt:lpstr>
      <vt:lpstr>NRG_PF_E</vt:lpstr>
      <vt:lpstr>NRG_CO_E</vt:lpstr>
      <vt:lpstr>NRG_BKBPB_E</vt:lpstr>
      <vt:lpstr>NRG_GW_E</vt:lpstr>
      <vt:lpstr>NRG_BF_E</vt:lpstr>
      <vt:lpstr>NRG_PR_E</vt:lpstr>
      <vt:lpstr>NRG_NI_E</vt:lpstr>
      <vt:lpstr>NRG_CL_E</vt:lpstr>
      <vt:lpstr>NRG_LNG_E</vt:lpstr>
      <vt:lpstr>NRG_BIOG_E</vt:lpstr>
      <vt:lpstr>NRG_GTL_E</vt:lpstr>
      <vt:lpstr>NRG_CPP_E</vt:lpstr>
      <vt:lpstr>NRG_NSP_E</vt:lpstr>
      <vt:lpstr>DL</vt:lpstr>
      <vt:lpstr>AFC</vt:lpstr>
      <vt:lpstr>FC_NE</vt:lpstr>
      <vt:lpstr>TI_NRG_FC_IND_NE</vt:lpstr>
      <vt:lpstr>TI_NE</vt:lpstr>
      <vt:lpstr>NRG_NE</vt:lpstr>
      <vt:lpstr>FC_IND_NE</vt:lpstr>
      <vt:lpstr>FC_IND_CPC_NE</vt:lpstr>
      <vt:lpstr>FC_TRA_NE</vt:lpstr>
      <vt:lpstr>FC_OTH_NE</vt:lpstr>
      <vt:lpstr>FC_E</vt:lpstr>
      <vt:lpstr>FC_IND_E</vt:lpstr>
      <vt:lpstr>FC_IND_IS_E</vt:lpstr>
      <vt:lpstr>FC_IND_IS_BF_E</vt:lpstr>
      <vt:lpstr>FC_IND_IS_EA_E</vt:lpstr>
      <vt:lpstr>FC_IND_NFM_E</vt:lpstr>
      <vt:lpstr>FC_IND_NFM_AM_E</vt:lpstr>
      <vt:lpstr>FC_IND_NFM_PA_E</vt:lpstr>
      <vt:lpstr>FC_IND_NFM_SA_E</vt:lpstr>
      <vt:lpstr>FC_IND_NFM_OM_E</vt:lpstr>
      <vt:lpstr>FC_IND_CPC_E</vt:lpstr>
      <vt:lpstr>FC_IND_CPC_BC_E</vt:lpstr>
      <vt:lpstr>FC_IND_CPC_OC_E</vt:lpstr>
      <vt:lpstr>FC_IND_CPC_PH_E</vt:lpstr>
      <vt:lpstr>FC_IND_NMM_E</vt:lpstr>
      <vt:lpstr>FC_IND_NMM_CM_E</vt:lpstr>
      <vt:lpstr>FC_IND_NMM_CR_E</vt:lpstr>
      <vt:lpstr>FC_IND_NMM_GL_E</vt:lpstr>
      <vt:lpstr>FC_IND_PPP_E</vt:lpstr>
      <vt:lpstr>FC_IND_PPP_PU_E</vt:lpstr>
      <vt:lpstr>FC_IND_PPP_PA_E</vt:lpstr>
      <vt:lpstr>FC_IND_PPP_PR_E</vt:lpstr>
      <vt:lpstr>FC_IND_FBT_E</vt:lpstr>
      <vt:lpstr>FC_IND_TE_E</vt:lpstr>
      <vt:lpstr>FC_IND_MAC_E</vt:lpstr>
      <vt:lpstr>FC_IND_TL_E</vt:lpstr>
      <vt:lpstr>FC_IND_WP_E</vt:lpstr>
      <vt:lpstr>FC_IND_MQ_E</vt:lpstr>
      <vt:lpstr>FC_IND_CON_E</vt:lpstr>
      <vt:lpstr>FC_IND_NSP_E</vt:lpstr>
      <vt:lpstr>FC_TRA_E</vt:lpstr>
      <vt:lpstr>FC_TRA_RAIL_E</vt:lpstr>
      <vt:lpstr>FC_TRA_RAIL_MTU_E</vt:lpstr>
      <vt:lpstr>FC_TRA_RAIL_CPT_E</vt:lpstr>
      <vt:lpstr>FC_TRA_RAIL_HST_E</vt:lpstr>
      <vt:lpstr>FC_TRA_RAIL_FRT_E</vt:lpstr>
      <vt:lpstr>FC_TRA_ROAD_E</vt:lpstr>
      <vt:lpstr>FC_TRA_ROAD_P2W_E</vt:lpstr>
      <vt:lpstr>FC_TRA_ROAD_CAR_E</vt:lpstr>
      <vt:lpstr>FC_TRA_ROAD_BUS_E</vt:lpstr>
      <vt:lpstr>FC_TRA_ROAD_LCV_E</vt:lpstr>
      <vt:lpstr>FC_TRA_ROAD_HGV_E</vt:lpstr>
      <vt:lpstr>FC_TRA_DAVI_E</vt:lpstr>
      <vt:lpstr>FC_TRA_DAVI_PA_E</vt:lpstr>
      <vt:lpstr>FC_TRA_DAVI_FR_E</vt:lpstr>
      <vt:lpstr>FC_TRA_DNAVI_E</vt:lpstr>
      <vt:lpstr>FC_TRA_DNAVI_DCS_E</vt:lpstr>
      <vt:lpstr>FC_TRA_DNAVI_IWW_E</vt:lpstr>
      <vt:lpstr>FC_TRA_PIPE_E</vt:lpstr>
      <vt:lpstr>FC_OTH_E</vt:lpstr>
      <vt:lpstr>FC_OTH_CP_E</vt:lpstr>
      <vt:lpstr>FC_OTH_CP_SH_E</vt:lpstr>
      <vt:lpstr>FC_OTH_CP_SC_E</vt:lpstr>
      <vt:lpstr>FC_OTH_CP_HW_E</vt:lpstr>
      <vt:lpstr>FC_OTH_CP_CA_E</vt:lpstr>
      <vt:lpstr>FC_OTH_CP_VE_E</vt:lpstr>
      <vt:lpstr>FC_OTH_CP_SL_E</vt:lpstr>
      <vt:lpstr>FC_OTH_CP_BL_E</vt:lpstr>
      <vt:lpstr>FC_OTH_CP_CR_E</vt:lpstr>
      <vt:lpstr>FC_OTH_CP_BT_E</vt:lpstr>
      <vt:lpstr>FC_OTH_CP_IT_E</vt:lpstr>
      <vt:lpstr>FC_OTH_HH_E</vt:lpstr>
      <vt:lpstr>FC_OTH_HH_SH_E</vt:lpstr>
      <vt:lpstr>FC_OTH_HH_SC_E</vt:lpstr>
      <vt:lpstr>FC_OTH_HH_WH_E</vt:lpstr>
      <vt:lpstr>FC_OTH_HH_CO_E</vt:lpstr>
      <vt:lpstr>FC_OTH_HH_RF_E</vt:lpstr>
      <vt:lpstr>FC_OTH_HH_WM_E</vt:lpstr>
      <vt:lpstr>FC_OTH_HH_DR_E</vt:lpstr>
      <vt:lpstr>FC_OTH_HH_DW_E</vt:lpstr>
      <vt:lpstr>FC_OTH_HH_TV_E</vt:lpstr>
      <vt:lpstr>FC_OTH_HH_IT_E</vt:lpstr>
      <vt:lpstr>FC_OTH_HH_LI_E</vt:lpstr>
      <vt:lpstr>FC_OTH_HH_OA_E</vt:lpstr>
      <vt:lpstr>FC_OTH_AFF_E</vt:lpstr>
      <vt:lpstr>STATDIFF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2024-05-20T16:57:11Z</dcterms:created>
  <dcterms:modified xsi:type="dcterms:W3CDTF">2024-05-20T16:57:11Z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